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drawings/drawing210.xml" ContentType="application/vnd.openxmlformats-officedocument.drawing+xml"/>
  <Override PartName="/xl/drawings/drawing211.xml" ContentType="application/vnd.openxmlformats-officedocument.drawing+xml"/>
  <Override PartName="/xl/drawings/drawing212.xml" ContentType="application/vnd.openxmlformats-officedocument.drawing+xml"/>
  <Override PartName="/xl/drawings/drawing213.xml" ContentType="application/vnd.openxmlformats-officedocument.drawing+xml"/>
  <Override PartName="/xl/drawings/drawing214.xml" ContentType="application/vnd.openxmlformats-officedocument.drawing+xml"/>
  <Override PartName="/xl/drawings/drawing215.xml" ContentType="application/vnd.openxmlformats-officedocument.drawing+xml"/>
  <Override PartName="/xl/drawings/drawing216.xml" ContentType="application/vnd.openxmlformats-officedocument.drawing+xml"/>
  <Override PartName="/xl/drawings/drawing217.xml" ContentType="application/vnd.openxmlformats-officedocument.drawing+xml"/>
  <Override PartName="/xl/drawings/drawing218.xml" ContentType="application/vnd.openxmlformats-officedocument.drawing+xml"/>
  <Override PartName="/xl/drawings/drawing219.xml" ContentType="application/vnd.openxmlformats-officedocument.drawing+xml"/>
  <Override PartName="/xl/drawings/drawing220.xml" ContentType="application/vnd.openxmlformats-officedocument.drawing+xml"/>
  <Override PartName="/xl/drawings/drawing221.xml" ContentType="application/vnd.openxmlformats-officedocument.drawing+xml"/>
  <Override PartName="/xl/drawings/drawing222.xml" ContentType="application/vnd.openxmlformats-officedocument.drawing+xml"/>
  <Override PartName="/xl/drawings/drawing223.xml" ContentType="application/vnd.openxmlformats-officedocument.drawing+xml"/>
  <Override PartName="/xl/drawings/drawing224.xml" ContentType="application/vnd.openxmlformats-officedocument.drawing+xml"/>
  <Override PartName="/xl/drawings/drawing225.xml" ContentType="application/vnd.openxmlformats-officedocument.drawing+xml"/>
  <Override PartName="/xl/drawings/drawing226.xml" ContentType="application/vnd.openxmlformats-officedocument.drawing+xml"/>
  <Override PartName="/xl/drawings/drawing227.xml" ContentType="application/vnd.openxmlformats-officedocument.drawing+xml"/>
  <Override PartName="/xl/drawings/drawing228.xml" ContentType="application/vnd.openxmlformats-officedocument.drawing+xml"/>
  <Override PartName="/xl/drawings/drawing229.xml" ContentType="application/vnd.openxmlformats-officedocument.drawing+xml"/>
  <Override PartName="/xl/drawings/drawing230.xml" ContentType="application/vnd.openxmlformats-officedocument.drawing+xml"/>
  <Override PartName="/xl/drawings/drawing231.xml" ContentType="application/vnd.openxmlformats-officedocument.drawing+xml"/>
  <Override PartName="/xl/drawings/drawing232.xml" ContentType="application/vnd.openxmlformats-officedocument.drawing+xml"/>
  <Override PartName="/xl/drawings/drawing233.xml" ContentType="application/vnd.openxmlformats-officedocument.drawing+xml"/>
  <Override PartName="/xl/drawings/drawing234.xml" ContentType="application/vnd.openxmlformats-officedocument.drawing+xml"/>
  <Override PartName="/xl/drawings/drawing235.xml" ContentType="application/vnd.openxmlformats-officedocument.drawing+xml"/>
  <Override PartName="/xl/drawings/drawing236.xml" ContentType="application/vnd.openxmlformats-officedocument.drawing+xml"/>
  <Override PartName="/xl/drawings/drawing237.xml" ContentType="application/vnd.openxmlformats-officedocument.drawing+xml"/>
  <Override PartName="/xl/drawings/drawing238.xml" ContentType="application/vnd.openxmlformats-officedocument.drawing+xml"/>
  <Override PartName="/xl/drawings/drawing239.xml" ContentType="application/vnd.openxmlformats-officedocument.drawing+xml"/>
  <Override PartName="/xl/drawings/drawing240.xml" ContentType="application/vnd.openxmlformats-officedocument.drawing+xml"/>
  <Override PartName="/xl/drawings/drawing241.xml" ContentType="application/vnd.openxmlformats-officedocument.drawing+xml"/>
  <Override PartName="/xl/drawings/drawing242.xml" ContentType="application/vnd.openxmlformats-officedocument.drawing+xml"/>
  <Override PartName="/xl/drawings/drawing243.xml" ContentType="application/vnd.openxmlformats-officedocument.drawing+xml"/>
  <Override PartName="/xl/drawings/drawing244.xml" ContentType="application/vnd.openxmlformats-officedocument.drawing+xml"/>
  <Override PartName="/xl/drawings/drawing245.xml" ContentType="application/vnd.openxmlformats-officedocument.drawing+xml"/>
  <Override PartName="/xl/drawings/drawing24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C:\Users\ElinorGray\Public First Dropbox\Policy and Research Team\Polling\Archived Work\2025\04 - Independent Age\Nat rep\"/>
    </mc:Choice>
  </mc:AlternateContent>
  <xr:revisionPtr revIDLastSave="0" documentId="13_ncr:1_{8414913D-077F-449E-86CC-1A9A0FF9EF25}" xr6:coauthVersionLast="47" xr6:coauthVersionMax="47" xr10:uidLastSave="{00000000-0000-0000-0000-000000000000}"/>
  <bookViews>
    <workbookView xWindow="-110" yWindow="-110" windowWidth="19420" windowHeight="11500" firstSheet="1" activeTab="1" xr2:uid="{00000000-000D-0000-FFFF-FFFF00000000}"/>
  </bookViews>
  <sheets>
    <sheet name="Cover Sheet" sheetId="1" r:id="rId1"/>
    <sheet name="Contents" sheetId="2" r:id="rId2"/>
    <sheet name="Full Results" sheetId="3" r:id="rId3"/>
    <sheet name="Table 1" sheetId="4" r:id="rId4"/>
    <sheet name="Table 2" sheetId="5" r:id="rId5"/>
    <sheet name="Table 3" sheetId="6" r:id="rId6"/>
    <sheet name="Table 4" sheetId="7" r:id="rId7"/>
    <sheet name="Table 5" sheetId="8" r:id="rId8"/>
    <sheet name="Table 6" sheetId="9" r:id="rId9"/>
    <sheet name="Table 7" sheetId="10" r:id="rId10"/>
    <sheet name="Table 8" sheetId="11" r:id="rId11"/>
    <sheet name="Table 9" sheetId="12" r:id="rId12"/>
    <sheet name="Table 10" sheetId="13" r:id="rId13"/>
    <sheet name="Table 11" sheetId="14" r:id="rId14"/>
    <sheet name="Table 12" sheetId="15" r:id="rId15"/>
    <sheet name="Table 13" sheetId="16" r:id="rId16"/>
    <sheet name="Table 14" sheetId="17" r:id="rId17"/>
    <sheet name="Table 15" sheetId="18" r:id="rId18"/>
    <sheet name="Table 16" sheetId="19" r:id="rId19"/>
    <sheet name="Table 17" sheetId="20" r:id="rId20"/>
    <sheet name="Table 18" sheetId="21" r:id="rId21"/>
    <sheet name="Table 19" sheetId="22" r:id="rId22"/>
    <sheet name="Table 20" sheetId="23" r:id="rId23"/>
    <sheet name="Table 21" sheetId="24" r:id="rId24"/>
    <sheet name="Table 22" sheetId="25" r:id="rId25"/>
    <sheet name="Table 23" sheetId="26" r:id="rId26"/>
    <sheet name="Table 24" sheetId="27" r:id="rId27"/>
    <sheet name="Table 25" sheetId="28" r:id="rId28"/>
    <sheet name="Table 26" sheetId="29" r:id="rId29"/>
    <sheet name="Table 27" sheetId="30" r:id="rId30"/>
    <sheet name="Table 28" sheetId="31" r:id="rId31"/>
    <sheet name="Table 29" sheetId="32" r:id="rId32"/>
    <sheet name="Table 30" sheetId="33" r:id="rId33"/>
    <sheet name="Table 31" sheetId="34" r:id="rId34"/>
    <sheet name="Table 32" sheetId="35" r:id="rId35"/>
    <sheet name="Table 33" sheetId="36" r:id="rId36"/>
    <sheet name="Table 34" sheetId="37" r:id="rId37"/>
    <sheet name="Table 35" sheetId="38" r:id="rId38"/>
    <sheet name="Table 36" sheetId="39" r:id="rId39"/>
    <sheet name="Table 37" sheetId="40" r:id="rId40"/>
    <sheet name="Table 38" sheetId="41" r:id="rId41"/>
    <sheet name="Table 39" sheetId="42" r:id="rId42"/>
    <sheet name="Table 40" sheetId="43" r:id="rId43"/>
    <sheet name="Table 41" sheetId="44" r:id="rId44"/>
    <sheet name="Table 42" sheetId="45" r:id="rId45"/>
    <sheet name="Table 43" sheetId="46" r:id="rId46"/>
    <sheet name="Table 44" sheetId="47" r:id="rId47"/>
    <sheet name="Table 45" sheetId="48" r:id="rId48"/>
    <sheet name="Table 46" sheetId="49" r:id="rId49"/>
    <sheet name="Table 47" sheetId="50" r:id="rId50"/>
    <sheet name="Table 48" sheetId="51" r:id="rId51"/>
    <sheet name="Table 49" sheetId="52" r:id="rId52"/>
    <sheet name="Table 50" sheetId="53" r:id="rId53"/>
    <sheet name="Table 51" sheetId="54" r:id="rId54"/>
    <sheet name="Table 52" sheetId="55" r:id="rId55"/>
    <sheet name="Table 53" sheetId="56" r:id="rId56"/>
    <sheet name="Table 54" sheetId="57" r:id="rId57"/>
    <sheet name="Table 55" sheetId="58" r:id="rId58"/>
    <sheet name="Table 56" sheetId="59" r:id="rId59"/>
    <sheet name="Table 57" sheetId="60" r:id="rId60"/>
    <sheet name="Table 58" sheetId="61" r:id="rId61"/>
    <sheet name="Table 59" sheetId="62" r:id="rId62"/>
    <sheet name="Table 60" sheetId="63" r:id="rId63"/>
    <sheet name="Table 61" sheetId="64" r:id="rId64"/>
    <sheet name="Table 62" sheetId="65" r:id="rId65"/>
    <sheet name="Table 63" sheetId="66" r:id="rId66"/>
    <sheet name="Table 64" sheetId="67" r:id="rId67"/>
    <sheet name="Table 65" sheetId="68" r:id="rId68"/>
    <sheet name="Table 66" sheetId="69" r:id="rId69"/>
    <sheet name="Table 67" sheetId="70" r:id="rId70"/>
    <sheet name="Table 68" sheetId="71" r:id="rId71"/>
    <sheet name="Table 69" sheetId="72" r:id="rId72"/>
    <sheet name="Table 70" sheetId="73" r:id="rId73"/>
    <sheet name="Table 71" sheetId="74" r:id="rId74"/>
    <sheet name="Table 72" sheetId="75" r:id="rId75"/>
    <sheet name="Table 73" sheetId="76" r:id="rId76"/>
    <sheet name="Table 74" sheetId="77" r:id="rId77"/>
    <sheet name="Table 75" sheetId="78" r:id="rId78"/>
    <sheet name="Table 76" sheetId="79" r:id="rId79"/>
    <sheet name="Table 77" sheetId="80" r:id="rId80"/>
    <sheet name="Table 78" sheetId="81" r:id="rId81"/>
    <sheet name="Table 79" sheetId="82" r:id="rId82"/>
    <sheet name="Table 80" sheetId="83" r:id="rId83"/>
    <sheet name="Table 81" sheetId="84" r:id="rId84"/>
    <sheet name="Table 82" sheetId="85" r:id="rId85"/>
    <sheet name="Table 83" sheetId="86" r:id="rId86"/>
    <sheet name="Table 84" sheetId="87" r:id="rId87"/>
    <sheet name="Table 85" sheetId="88" r:id="rId88"/>
    <sheet name="Table 86" sheetId="89" r:id="rId89"/>
    <sheet name="Table 87" sheetId="90" r:id="rId90"/>
    <sheet name="Table 88" sheetId="91" r:id="rId91"/>
    <sheet name="Table 89" sheetId="92" r:id="rId92"/>
    <sheet name="Table 90" sheetId="93" r:id="rId93"/>
    <sheet name="Table 91" sheetId="94" r:id="rId94"/>
    <sheet name="Table 92" sheetId="95" r:id="rId95"/>
    <sheet name="Table 93" sheetId="96" r:id="rId96"/>
    <sheet name="Table 94" sheetId="97" r:id="rId97"/>
    <sheet name="Table 95" sheetId="98" r:id="rId98"/>
    <sheet name="Table 96" sheetId="99" r:id="rId99"/>
    <sheet name="Table 97" sheetId="100" r:id="rId100"/>
    <sheet name="Table 98" sheetId="101" r:id="rId101"/>
    <sheet name="Table 99" sheetId="102" r:id="rId102"/>
    <sheet name="Table 100" sheetId="103" r:id="rId103"/>
    <sheet name="Table 101" sheetId="104" r:id="rId104"/>
    <sheet name="Table 102" sheetId="105" r:id="rId105"/>
    <sheet name="Table 103" sheetId="106" r:id="rId106"/>
    <sheet name="Table 104" sheetId="107" r:id="rId107"/>
    <sheet name="Table 105" sheetId="108" r:id="rId108"/>
    <sheet name="Table 106" sheetId="109" r:id="rId109"/>
    <sheet name="Table 107" sheetId="110" r:id="rId110"/>
    <sheet name="Table 108" sheetId="111" r:id="rId111"/>
    <sheet name="Table 109" sheetId="112" r:id="rId112"/>
    <sheet name="Table 110" sheetId="113" r:id="rId113"/>
    <sheet name="Table 111" sheetId="114" r:id="rId114"/>
    <sheet name="Table 112" sheetId="115" r:id="rId115"/>
    <sheet name="Table 113" sheetId="116" r:id="rId116"/>
    <sheet name="Table 114" sheetId="117" r:id="rId117"/>
    <sheet name="Table 115" sheetId="118" r:id="rId118"/>
    <sheet name="Table 116" sheetId="119" r:id="rId119"/>
    <sheet name="Table 117" sheetId="120" r:id="rId120"/>
    <sheet name="Table 118" sheetId="121" r:id="rId121"/>
    <sheet name="Table 119" sheetId="122" r:id="rId122"/>
    <sheet name="Table 120" sheetId="123" r:id="rId123"/>
    <sheet name="Table 121" sheetId="124" r:id="rId124"/>
    <sheet name="Table 122" sheetId="125" r:id="rId125"/>
    <sheet name="Table 123" sheetId="126" r:id="rId126"/>
    <sheet name="Table 124" sheetId="127" r:id="rId127"/>
    <sheet name="Table 125" sheetId="128" r:id="rId128"/>
    <sheet name="Table 126" sheetId="129" r:id="rId129"/>
    <sheet name="Table 127" sheetId="130" r:id="rId130"/>
    <sheet name="Table 128" sheetId="131" r:id="rId131"/>
    <sheet name="Table 129" sheetId="132" r:id="rId132"/>
    <sheet name="Table 130" sheetId="133" r:id="rId133"/>
    <sheet name="Table 131" sheetId="134" r:id="rId134"/>
    <sheet name="Table 132" sheetId="135" r:id="rId135"/>
    <sheet name="Table 133" sheetId="136" r:id="rId136"/>
    <sheet name="Table 134" sheetId="137" r:id="rId137"/>
    <sheet name="Table 135" sheetId="138" r:id="rId138"/>
    <sheet name="Table 136" sheetId="139" r:id="rId139"/>
    <sheet name="Table 137" sheetId="140" r:id="rId140"/>
    <sheet name="Table 138" sheetId="141" r:id="rId141"/>
    <sheet name="Table 139" sheetId="142" r:id="rId142"/>
    <sheet name="Table 140" sheetId="143" r:id="rId143"/>
    <sheet name="Table 141" sheetId="144" r:id="rId144"/>
    <sheet name="Table 142" sheetId="145" r:id="rId145"/>
    <sheet name="Table 143" sheetId="146" r:id="rId146"/>
    <sheet name="Table 144" sheetId="147" r:id="rId147"/>
    <sheet name="Table 145" sheetId="148" r:id="rId148"/>
    <sheet name="Table 146" sheetId="149" r:id="rId149"/>
    <sheet name="Table 147" sheetId="150" r:id="rId150"/>
    <sheet name="Table 148" sheetId="151" r:id="rId151"/>
    <sheet name="Table 149" sheetId="152" r:id="rId152"/>
    <sheet name="Table 150" sheetId="153" r:id="rId153"/>
    <sheet name="Table 151" sheetId="154" r:id="rId154"/>
    <sheet name="Table 152" sheetId="155" r:id="rId155"/>
    <sheet name="Table 153" sheetId="156" r:id="rId156"/>
    <sheet name="Table 154" sheetId="157" r:id="rId157"/>
    <sheet name="Table 155" sheetId="158" r:id="rId158"/>
    <sheet name="Table 156" sheetId="159" r:id="rId159"/>
    <sheet name="Table 157" sheetId="160" r:id="rId160"/>
    <sheet name="Table 158" sheetId="161" r:id="rId161"/>
    <sheet name="Table 159" sheetId="162" r:id="rId162"/>
    <sheet name="Table 160" sheetId="163" r:id="rId163"/>
    <sheet name="Table 161" sheetId="164" r:id="rId164"/>
    <sheet name="Table 162" sheetId="165" r:id="rId165"/>
    <sheet name="Table 163" sheetId="166" r:id="rId166"/>
    <sheet name="Table 164" sheetId="167" r:id="rId167"/>
    <sheet name="Table 165" sheetId="168" r:id="rId168"/>
    <sheet name="Table 166" sheetId="169" r:id="rId169"/>
    <sheet name="Table 167" sheetId="170" r:id="rId170"/>
    <sheet name="Table 168" sheetId="171" r:id="rId171"/>
    <sheet name="Table 169" sheetId="172" r:id="rId172"/>
    <sheet name="Table 170" sheetId="173" r:id="rId173"/>
    <sheet name="Table 171" sheetId="174" r:id="rId174"/>
    <sheet name="Table 173" sheetId="176" r:id="rId175"/>
    <sheet name="Table 174" sheetId="177" r:id="rId176"/>
    <sheet name="Table 175" sheetId="178" r:id="rId177"/>
    <sheet name="Table 176" sheetId="179" r:id="rId178"/>
    <sheet name="Table 177" sheetId="180" r:id="rId179"/>
    <sheet name="Table 178" sheetId="181" r:id="rId180"/>
    <sheet name="Table 179" sheetId="182" r:id="rId181"/>
    <sheet name="Table 180" sheetId="183" r:id="rId182"/>
    <sheet name="Table 181" sheetId="184" r:id="rId183"/>
    <sheet name="Table 182" sheetId="185" r:id="rId184"/>
    <sheet name="Table 183" sheetId="186" r:id="rId185"/>
    <sheet name="Table 184" sheetId="187" r:id="rId186"/>
    <sheet name="Table 185" sheetId="188" r:id="rId187"/>
    <sheet name="Table 186" sheetId="189" r:id="rId188"/>
    <sheet name="Table 187" sheetId="190" r:id="rId189"/>
    <sheet name="Table 188" sheetId="191" r:id="rId190"/>
    <sheet name="Table 189" sheetId="192" r:id="rId191"/>
    <sheet name="Table 190" sheetId="193" r:id="rId192"/>
    <sheet name="Table 191" sheetId="194" r:id="rId193"/>
    <sheet name="Table 192" sheetId="195" r:id="rId194"/>
    <sheet name="Table 193" sheetId="196" r:id="rId195"/>
    <sheet name="Table 194" sheetId="197" r:id="rId196"/>
    <sheet name="Table 195" sheetId="198" r:id="rId197"/>
    <sheet name="Table 196" sheetId="199" r:id="rId198"/>
    <sheet name="Table 197" sheetId="200" r:id="rId199"/>
    <sheet name="Table 198" sheetId="201" r:id="rId200"/>
    <sheet name="Table 199" sheetId="202" r:id="rId201"/>
    <sheet name="Table 200" sheetId="203" r:id="rId202"/>
    <sheet name="Table 201" sheetId="204" r:id="rId203"/>
    <sheet name="Table 202" sheetId="205" r:id="rId204"/>
    <sheet name="Table 203" sheetId="206" r:id="rId205"/>
    <sheet name="Table 204" sheetId="207" r:id="rId206"/>
    <sheet name="Table 205" sheetId="208" r:id="rId207"/>
    <sheet name="Table 206" sheetId="209" r:id="rId208"/>
    <sheet name="Table 207" sheetId="210" r:id="rId209"/>
    <sheet name="Table 208" sheetId="211" r:id="rId210"/>
    <sheet name="Table 209" sheetId="212" r:id="rId211"/>
    <sheet name="Table 210" sheetId="213" r:id="rId212"/>
    <sheet name="Table 211" sheetId="214" r:id="rId213"/>
    <sheet name="Table 212" sheetId="215" r:id="rId214"/>
    <sheet name="Table 213" sheetId="216" r:id="rId215"/>
    <sheet name="Table 214" sheetId="217" r:id="rId216"/>
    <sheet name="Table 215" sheetId="218" r:id="rId217"/>
    <sheet name="Table 216" sheetId="219" r:id="rId218"/>
    <sheet name="Table 217" sheetId="220" r:id="rId219"/>
    <sheet name="Table 218" sheetId="221" r:id="rId220"/>
    <sheet name="Table 219" sheetId="222" r:id="rId221"/>
    <sheet name="Table 220" sheetId="223" r:id="rId222"/>
    <sheet name="Table 221" sheetId="224" r:id="rId223"/>
    <sheet name="Table 222" sheetId="225" r:id="rId224"/>
    <sheet name="Table 223" sheetId="226" r:id="rId225"/>
    <sheet name="Table 224" sheetId="227" r:id="rId226"/>
    <sheet name="Table 225" sheetId="228" r:id="rId227"/>
    <sheet name="Table 226" sheetId="229" r:id="rId228"/>
    <sheet name="Table 227" sheetId="230" r:id="rId229"/>
    <sheet name="Table 228" sheetId="231" r:id="rId230"/>
    <sheet name="Table 229" sheetId="232" r:id="rId231"/>
    <sheet name="Table 230" sheetId="233" r:id="rId232"/>
    <sheet name="Table 231" sheetId="234" r:id="rId233"/>
    <sheet name="Table 232" sheetId="235" r:id="rId234"/>
    <sheet name="Table 233" sheetId="236" r:id="rId235"/>
    <sheet name="Table 234" sheetId="237" r:id="rId236"/>
    <sheet name="Table 235" sheetId="238" r:id="rId237"/>
    <sheet name="Table 236" sheetId="239" r:id="rId238"/>
    <sheet name="Table 237" sheetId="240" r:id="rId239"/>
    <sheet name="Table 238" sheetId="241" r:id="rId240"/>
    <sheet name="Table 239" sheetId="242" r:id="rId241"/>
    <sheet name="Table 240" sheetId="243" r:id="rId242"/>
    <sheet name="Table 241" sheetId="244" r:id="rId243"/>
    <sheet name="Table 242" sheetId="245" r:id="rId244"/>
    <sheet name="Table 243" sheetId="246" r:id="rId245"/>
    <sheet name="Table 244" sheetId="247" r:id="rId24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19" i="2" l="1"/>
  <c r="D175" i="2"/>
  <c r="D178" i="2"/>
  <c r="D233" i="2"/>
  <c r="D234" i="2"/>
  <c r="D232" i="2"/>
  <c r="B19" i="247"/>
  <c r="B19" i="246"/>
  <c r="B19" i="245"/>
  <c r="B19" i="244"/>
  <c r="B19" i="243"/>
  <c r="B19" i="242"/>
  <c r="B19" i="241"/>
  <c r="B19" i="240"/>
  <c r="B19" i="239"/>
  <c r="B19" i="238"/>
  <c r="B19" i="237"/>
  <c r="B19" i="236"/>
  <c r="B19" i="235"/>
  <c r="B19" i="234"/>
  <c r="B19" i="233"/>
  <c r="B19" i="232"/>
  <c r="B19" i="231"/>
  <c r="B19" i="230"/>
  <c r="B19" i="229"/>
  <c r="B19" i="228"/>
  <c r="B19" i="227"/>
  <c r="B19" i="226"/>
  <c r="B19" i="225"/>
  <c r="B19" i="224"/>
  <c r="B19" i="223"/>
  <c r="B19" i="222"/>
  <c r="B19" i="221"/>
  <c r="B19" i="220"/>
  <c r="B19" i="219"/>
  <c r="B19" i="218"/>
  <c r="B19" i="217"/>
  <c r="B19" i="216"/>
  <c r="B19" i="215"/>
  <c r="B19" i="214"/>
  <c r="B19" i="213"/>
  <c r="B19" i="212"/>
  <c r="B19" i="211"/>
  <c r="B19" i="210"/>
  <c r="B19" i="209"/>
  <c r="B19" i="208"/>
  <c r="B19" i="207"/>
  <c r="B19" i="206"/>
  <c r="B19" i="205"/>
  <c r="B19" i="204"/>
  <c r="B19" i="203"/>
  <c r="B19" i="202"/>
  <c r="B31" i="201"/>
  <c r="B25" i="200"/>
  <c r="B26" i="199"/>
  <c r="B18" i="198"/>
  <c r="B21" i="197"/>
  <c r="B21" i="196"/>
  <c r="B21" i="195"/>
  <c r="B21" i="194"/>
  <c r="B21" i="193"/>
  <c r="B21" i="192"/>
  <c r="B21" i="191"/>
  <c r="B31" i="190"/>
  <c r="B18" i="189"/>
  <c r="B18" i="188"/>
  <c r="B18" i="187"/>
  <c r="B18" i="186"/>
  <c r="B18" i="185"/>
  <c r="B18" i="184"/>
  <c r="B19" i="183"/>
  <c r="B19" i="182"/>
  <c r="B19" i="181"/>
  <c r="B19" i="180"/>
  <c r="B19" i="179"/>
  <c r="B26" i="178"/>
  <c r="B23" i="177"/>
  <c r="B19" i="176"/>
  <c r="B19" i="174"/>
  <c r="B19" i="173"/>
  <c r="B19" i="172"/>
  <c r="B19" i="171"/>
  <c r="B19" i="170"/>
  <c r="B19" i="169"/>
  <c r="B19" i="168"/>
  <c r="B19" i="167"/>
  <c r="B19" i="166"/>
  <c r="B19" i="165"/>
  <c r="B19" i="164"/>
  <c r="B19" i="163"/>
  <c r="B19" i="162"/>
  <c r="B19" i="161"/>
  <c r="B19" i="160"/>
  <c r="B19" i="159"/>
  <c r="B18" i="158"/>
  <c r="B18" i="157"/>
  <c r="B18" i="156"/>
  <c r="B18" i="155"/>
  <c r="B18" i="154"/>
  <c r="B18" i="153"/>
  <c r="B18" i="152"/>
  <c r="B18" i="151"/>
  <c r="B18" i="150"/>
  <c r="B18" i="149"/>
  <c r="B18" i="148"/>
  <c r="B18" i="147"/>
  <c r="B18" i="146"/>
  <c r="B18" i="145"/>
  <c r="B18" i="144"/>
  <c r="B18" i="143"/>
  <c r="B18" i="142"/>
  <c r="B18" i="141"/>
  <c r="B19" i="140"/>
  <c r="B19" i="139"/>
  <c r="B19" i="138"/>
  <c r="B19" i="137"/>
  <c r="B19" i="136"/>
  <c r="B19" i="135"/>
  <c r="B19" i="134"/>
  <c r="B19" i="133"/>
  <c r="B19" i="132"/>
  <c r="B19" i="131"/>
  <c r="B19" i="130"/>
  <c r="B19" i="129"/>
  <c r="B19" i="128"/>
  <c r="B19" i="127"/>
  <c r="B19" i="126"/>
  <c r="B19" i="125"/>
  <c r="B19" i="124"/>
  <c r="B19" i="123"/>
  <c r="B20" i="122"/>
  <c r="B20" i="121"/>
  <c r="B20" i="120"/>
  <c r="B20" i="119"/>
  <c r="B20" i="118"/>
  <c r="B20" i="117"/>
  <c r="B20" i="116"/>
  <c r="B20" i="115"/>
  <c r="B20" i="114"/>
  <c r="B20" i="113"/>
  <c r="B20" i="112"/>
  <c r="B20" i="111"/>
  <c r="B20" i="110"/>
  <c r="B20" i="109"/>
  <c r="B20" i="108"/>
  <c r="B20" i="107"/>
  <c r="B20" i="106"/>
  <c r="B20" i="105"/>
  <c r="B17" i="104"/>
  <c r="B17" i="103"/>
  <c r="B17" i="102"/>
  <c r="B17" i="101"/>
  <c r="B17" i="100"/>
  <c r="B17" i="99"/>
  <c r="B17" i="98"/>
  <c r="B17" i="97"/>
  <c r="B17" i="96"/>
  <c r="B17" i="95"/>
  <c r="B17" i="94"/>
  <c r="B17" i="93"/>
  <c r="B17" i="92"/>
  <c r="B17" i="91"/>
  <c r="B17" i="90"/>
  <c r="B17" i="89"/>
  <c r="B17" i="88"/>
  <c r="B17" i="87"/>
  <c r="B32" i="86"/>
  <c r="B32" i="85"/>
  <c r="B18" i="84"/>
  <c r="B18" i="83"/>
  <c r="B18" i="82"/>
  <c r="B18" i="81"/>
  <c r="B18" i="80"/>
  <c r="B18" i="79"/>
  <c r="B18" i="78"/>
  <c r="B18" i="77"/>
  <c r="B18" i="76"/>
  <c r="B18" i="75"/>
  <c r="B18" i="74"/>
  <c r="B18" i="73"/>
  <c r="B18" i="72"/>
  <c r="B18" i="71"/>
  <c r="B18" i="70"/>
  <c r="B18" i="69"/>
  <c r="B18" i="68"/>
  <c r="B18" i="67"/>
  <c r="B18" i="66"/>
  <c r="B18" i="65"/>
  <c r="B18" i="64"/>
  <c r="B18" i="63"/>
  <c r="B18" i="62"/>
  <c r="B18" i="61"/>
  <c r="B18" i="60"/>
  <c r="B18" i="59"/>
  <c r="B18" i="58"/>
  <c r="B18" i="57"/>
  <c r="B18" i="56"/>
  <c r="B18" i="55"/>
  <c r="B18" i="54"/>
  <c r="B18" i="53"/>
  <c r="B18" i="52"/>
  <c r="B18" i="51"/>
  <c r="B18" i="50"/>
  <c r="B18" i="49"/>
  <c r="B18" i="48"/>
  <c r="B18" i="47"/>
  <c r="B18" i="46"/>
  <c r="B18" i="45"/>
  <c r="B18" i="44"/>
  <c r="B18" i="43"/>
  <c r="B18" i="42"/>
  <c r="B18" i="41"/>
  <c r="B18" i="40"/>
  <c r="B18" i="39"/>
  <c r="B18" i="38"/>
  <c r="B18" i="37"/>
  <c r="B18" i="36"/>
  <c r="B18" i="35"/>
  <c r="B18" i="34"/>
  <c r="B18" i="33"/>
  <c r="B18" i="32"/>
  <c r="B18" i="31"/>
  <c r="B18" i="30"/>
  <c r="B18" i="29"/>
  <c r="B18" i="28"/>
  <c r="B18" i="27"/>
  <c r="B18" i="26"/>
  <c r="B18" i="25"/>
  <c r="B18" i="24"/>
  <c r="B18" i="23"/>
  <c r="B18" i="22"/>
  <c r="B18" i="21"/>
  <c r="B18" i="20"/>
  <c r="B18" i="19"/>
  <c r="B18" i="18"/>
  <c r="B18" i="17"/>
  <c r="B18" i="16"/>
  <c r="B18" i="15"/>
  <c r="B18" i="14"/>
  <c r="B18" i="13"/>
  <c r="B18" i="12"/>
  <c r="B18" i="11"/>
  <c r="B18" i="10"/>
  <c r="B18" i="9"/>
  <c r="B18" i="8"/>
  <c r="B18" i="7"/>
  <c r="B18" i="6"/>
  <c r="B18" i="5"/>
  <c r="B29" i="4"/>
  <c r="E251" i="2"/>
  <c r="D251" i="2"/>
  <c r="E250" i="2"/>
  <c r="D250" i="2"/>
  <c r="E249" i="2"/>
  <c r="D249" i="2"/>
  <c r="E248" i="2"/>
  <c r="D248" i="2"/>
  <c r="E247" i="2"/>
  <c r="D247" i="2"/>
  <c r="E246" i="2"/>
  <c r="D246" i="2"/>
  <c r="E245" i="2"/>
  <c r="D245" i="2"/>
  <c r="E244" i="2"/>
  <c r="D244" i="2"/>
  <c r="E243" i="2"/>
  <c r="D243" i="2"/>
  <c r="D242" i="2"/>
  <c r="E241" i="2"/>
  <c r="D241" i="2"/>
  <c r="E240" i="2"/>
  <c r="D240" i="2"/>
  <c r="E239" i="2"/>
  <c r="D239" i="2"/>
  <c r="E238" i="2"/>
  <c r="D238" i="2"/>
  <c r="E237" i="2"/>
  <c r="D237" i="2"/>
  <c r="E236" i="2"/>
  <c r="D236" i="2"/>
  <c r="E235" i="2"/>
  <c r="D235" i="2"/>
  <c r="E234" i="2"/>
  <c r="E233" i="2"/>
  <c r="E231" i="2"/>
  <c r="D231" i="2"/>
  <c r="E230" i="2"/>
  <c r="D230" i="2"/>
  <c r="E229" i="2"/>
  <c r="D229" i="2"/>
  <c r="E228" i="2"/>
  <c r="D228" i="2"/>
  <c r="E227" i="2"/>
  <c r="D227" i="2"/>
  <c r="E226" i="2"/>
  <c r="D226" i="2"/>
  <c r="E225" i="2"/>
  <c r="D225" i="2"/>
  <c r="E224" i="2"/>
  <c r="D224" i="2"/>
  <c r="D223" i="2"/>
  <c r="E222" i="2"/>
  <c r="D222" i="2"/>
  <c r="E221" i="2"/>
  <c r="D221" i="2"/>
  <c r="E220" i="2"/>
  <c r="D220" i="2"/>
  <c r="E219" i="2"/>
  <c r="E218" i="2"/>
  <c r="D218" i="2"/>
  <c r="E217" i="2"/>
  <c r="D217" i="2"/>
  <c r="E216" i="2"/>
  <c r="D216" i="2"/>
  <c r="E215" i="2"/>
  <c r="D215" i="2"/>
  <c r="E214" i="2"/>
  <c r="D214" i="2"/>
  <c r="E213" i="2"/>
  <c r="D213" i="2"/>
  <c r="E212" i="2"/>
  <c r="D212" i="2"/>
  <c r="E211" i="2"/>
  <c r="D211" i="2"/>
  <c r="E210" i="2"/>
  <c r="D210" i="2"/>
  <c r="E209" i="2"/>
  <c r="D209" i="2"/>
  <c r="E208" i="2"/>
  <c r="D208" i="2"/>
  <c r="E207" i="2"/>
  <c r="D207" i="2"/>
  <c r="D206" i="2"/>
  <c r="E205" i="2"/>
  <c r="D205" i="2"/>
  <c r="E204" i="2"/>
  <c r="D204" i="2"/>
  <c r="E203" i="2"/>
  <c r="D203" i="2"/>
  <c r="E202" i="2"/>
  <c r="D202" i="2"/>
  <c r="E201" i="2"/>
  <c r="D201" i="2"/>
  <c r="E200" i="2"/>
  <c r="D200" i="2"/>
  <c r="E199" i="2"/>
  <c r="D199" i="2"/>
  <c r="E198" i="2"/>
  <c r="D198" i="2"/>
  <c r="E197" i="2"/>
  <c r="D197" i="2"/>
  <c r="E196" i="2"/>
  <c r="D196" i="2"/>
  <c r="D195" i="2"/>
  <c r="E194" i="2"/>
  <c r="D194" i="2"/>
  <c r="E193" i="2"/>
  <c r="D193" i="2"/>
  <c r="E192" i="2"/>
  <c r="D192" i="2"/>
  <c r="E191" i="2"/>
  <c r="D191" i="2"/>
  <c r="E190" i="2"/>
  <c r="D190" i="2"/>
  <c r="E189" i="2"/>
  <c r="D189" i="2"/>
  <c r="D188" i="2"/>
  <c r="E187" i="2"/>
  <c r="D187" i="2"/>
  <c r="E186" i="2"/>
  <c r="D186" i="2"/>
  <c r="E185" i="2"/>
  <c r="D185" i="2"/>
  <c r="E184" i="2"/>
  <c r="D184" i="2"/>
  <c r="D183" i="2"/>
  <c r="E182" i="2"/>
  <c r="D182" i="2"/>
  <c r="E181" i="2"/>
  <c r="D181" i="2"/>
  <c r="E180" i="2"/>
  <c r="D180" i="2"/>
  <c r="E179" i="2"/>
  <c r="D179" i="2"/>
  <c r="E178" i="2"/>
  <c r="E177" i="2"/>
  <c r="D177" i="2"/>
  <c r="E176" i="2"/>
  <c r="D176" i="2"/>
  <c r="E175" i="2"/>
  <c r="E174" i="2"/>
  <c r="D174" i="2"/>
  <c r="D173" i="2"/>
  <c r="E172" i="2"/>
  <c r="D172" i="2"/>
  <c r="E171" i="2"/>
  <c r="D171" i="2"/>
  <c r="E170" i="2"/>
  <c r="D170" i="2"/>
  <c r="E169" i="2"/>
  <c r="D169" i="2"/>
  <c r="E168" i="2"/>
  <c r="D168" i="2"/>
  <c r="E167" i="2"/>
  <c r="D167" i="2"/>
  <c r="E166" i="2"/>
  <c r="D166" i="2"/>
  <c r="E165" i="2"/>
  <c r="D165" i="2"/>
  <c r="D164" i="2"/>
  <c r="E163" i="2"/>
  <c r="D163" i="2"/>
  <c r="E162" i="2"/>
  <c r="D162" i="2"/>
  <c r="E161" i="2"/>
  <c r="D161" i="2"/>
  <c r="E160" i="2"/>
  <c r="D160" i="2"/>
  <c r="E159" i="2"/>
  <c r="D159" i="2"/>
  <c r="E158" i="2"/>
  <c r="D158" i="2"/>
  <c r="E157" i="2"/>
  <c r="D157" i="2"/>
  <c r="E156" i="2"/>
  <c r="D156" i="2"/>
  <c r="E155" i="2"/>
  <c r="D155" i="2"/>
  <c r="E154" i="2"/>
  <c r="D154" i="2"/>
  <c r="E153" i="2"/>
  <c r="D153" i="2"/>
  <c r="E152" i="2"/>
  <c r="D152" i="2"/>
  <c r="E151" i="2"/>
  <c r="D151" i="2"/>
  <c r="E150" i="2"/>
  <c r="D150" i="2"/>
  <c r="E149" i="2"/>
  <c r="D149" i="2"/>
  <c r="E148" i="2"/>
  <c r="D148" i="2"/>
  <c r="E147" i="2"/>
  <c r="D147" i="2"/>
  <c r="D146" i="2"/>
  <c r="E145" i="2"/>
  <c r="D145" i="2"/>
  <c r="E144" i="2"/>
  <c r="D144" i="2"/>
  <c r="E143" i="2"/>
  <c r="D143" i="2"/>
  <c r="E142" i="2"/>
  <c r="D142" i="2"/>
  <c r="E141" i="2"/>
  <c r="D141" i="2"/>
  <c r="E140" i="2"/>
  <c r="D140" i="2"/>
  <c r="E139" i="2"/>
  <c r="D139" i="2"/>
  <c r="E138" i="2"/>
  <c r="D138" i="2"/>
  <c r="E137" i="2"/>
  <c r="D137" i="2"/>
  <c r="E136" i="2"/>
  <c r="D136" i="2"/>
  <c r="E135" i="2"/>
  <c r="D135" i="2"/>
  <c r="E134" i="2"/>
  <c r="D134" i="2"/>
  <c r="E133" i="2"/>
  <c r="D133" i="2"/>
  <c r="E132" i="2"/>
  <c r="D132" i="2"/>
  <c r="E131" i="2"/>
  <c r="D131" i="2"/>
  <c r="E130" i="2"/>
  <c r="D130" i="2"/>
  <c r="E129" i="2"/>
  <c r="D129" i="2"/>
  <c r="D128" i="2"/>
  <c r="E127" i="2"/>
  <c r="D127" i="2"/>
  <c r="E126" i="2"/>
  <c r="D126" i="2"/>
  <c r="E125" i="2"/>
  <c r="D125" i="2"/>
  <c r="E124" i="2"/>
  <c r="D124" i="2"/>
  <c r="E123" i="2"/>
  <c r="D123" i="2"/>
  <c r="E122" i="2"/>
  <c r="D122" i="2"/>
  <c r="E121" i="2"/>
  <c r="D121" i="2"/>
  <c r="E120" i="2"/>
  <c r="D120" i="2"/>
  <c r="E119" i="2"/>
  <c r="D119" i="2"/>
  <c r="E118" i="2"/>
  <c r="D118" i="2"/>
  <c r="E117" i="2"/>
  <c r="D117" i="2"/>
  <c r="E116" i="2"/>
  <c r="D116" i="2"/>
  <c r="E115" i="2"/>
  <c r="D115" i="2"/>
  <c r="E114" i="2"/>
  <c r="D114" i="2"/>
  <c r="E113" i="2"/>
  <c r="D113" i="2"/>
  <c r="E112" i="2"/>
  <c r="D112" i="2"/>
  <c r="E111" i="2"/>
  <c r="D111" i="2"/>
  <c r="D110" i="2"/>
  <c r="E109" i="2"/>
  <c r="D109" i="2"/>
  <c r="E108" i="2"/>
  <c r="D108" i="2"/>
  <c r="E107" i="2"/>
  <c r="D107" i="2"/>
  <c r="E106" i="2"/>
  <c r="D106" i="2"/>
  <c r="E105" i="2"/>
  <c r="D105" i="2"/>
  <c r="E104" i="2"/>
  <c r="D104" i="2"/>
  <c r="E103" i="2"/>
  <c r="D103" i="2"/>
  <c r="E102" i="2"/>
  <c r="D102" i="2"/>
  <c r="E101" i="2"/>
  <c r="D101" i="2"/>
  <c r="E100" i="2"/>
  <c r="D100" i="2"/>
  <c r="E99" i="2"/>
  <c r="D99" i="2"/>
  <c r="E98" i="2"/>
  <c r="D98" i="2"/>
  <c r="E97" i="2"/>
  <c r="D97" i="2"/>
  <c r="E96" i="2"/>
  <c r="D96" i="2"/>
  <c r="E95" i="2"/>
  <c r="D95" i="2"/>
  <c r="E94" i="2"/>
  <c r="D94" i="2"/>
  <c r="E93" i="2"/>
  <c r="D93" i="2"/>
  <c r="D92" i="2"/>
  <c r="E91" i="2"/>
  <c r="D91" i="2"/>
  <c r="E90" i="2"/>
  <c r="D90" i="2"/>
  <c r="E89" i="2"/>
  <c r="D89" i="2"/>
  <c r="E88" i="2"/>
  <c r="D88" i="2"/>
  <c r="E87" i="2"/>
  <c r="D87" i="2"/>
  <c r="E86" i="2"/>
  <c r="D86" i="2"/>
  <c r="E85" i="2"/>
  <c r="D85" i="2"/>
  <c r="E84" i="2"/>
  <c r="D84" i="2"/>
  <c r="E83" i="2"/>
  <c r="D83" i="2"/>
  <c r="E82" i="2"/>
  <c r="D82" i="2"/>
  <c r="E81" i="2"/>
  <c r="D81" i="2"/>
  <c r="E80" i="2"/>
  <c r="D80" i="2"/>
  <c r="E79" i="2"/>
  <c r="D79" i="2"/>
  <c r="E78" i="2"/>
  <c r="D78" i="2"/>
  <c r="E77" i="2"/>
  <c r="D77" i="2"/>
  <c r="E76" i="2"/>
  <c r="D76" i="2"/>
  <c r="E75" i="2"/>
  <c r="D75" i="2"/>
  <c r="E74" i="2"/>
  <c r="D74" i="2"/>
  <c r="E73" i="2"/>
  <c r="D73" i="2"/>
  <c r="D72" i="2"/>
  <c r="E71" i="2"/>
  <c r="D71" i="2"/>
  <c r="E70" i="2"/>
  <c r="D70" i="2"/>
  <c r="E69" i="2"/>
  <c r="D69" i="2"/>
  <c r="E68" i="2"/>
  <c r="D68" i="2"/>
  <c r="E67" i="2"/>
  <c r="D67" i="2"/>
  <c r="E66" i="2"/>
  <c r="D66" i="2"/>
  <c r="E65" i="2"/>
  <c r="D65" i="2"/>
  <c r="E64" i="2"/>
  <c r="D64" i="2"/>
  <c r="E63" i="2"/>
  <c r="D63" i="2"/>
  <c r="E62" i="2"/>
  <c r="D62" i="2"/>
  <c r="E61" i="2"/>
  <c r="D61" i="2"/>
  <c r="E60" i="2"/>
  <c r="D60" i="2"/>
  <c r="E59" i="2"/>
  <c r="D59" i="2"/>
  <c r="E58" i="2"/>
  <c r="D58" i="2"/>
  <c r="E57" i="2"/>
  <c r="D57" i="2"/>
  <c r="E56" i="2"/>
  <c r="D56" i="2"/>
  <c r="E55" i="2"/>
  <c r="D55" i="2"/>
  <c r="D54" i="2"/>
  <c r="E53" i="2"/>
  <c r="D53" i="2"/>
  <c r="E52" i="2"/>
  <c r="D52" i="2"/>
  <c r="E51" i="2"/>
  <c r="D51" i="2"/>
  <c r="E50" i="2"/>
  <c r="D50" i="2"/>
  <c r="E49" i="2"/>
  <c r="D49" i="2"/>
  <c r="E48" i="2"/>
  <c r="D48" i="2"/>
  <c r="E47" i="2"/>
  <c r="D47" i="2"/>
  <c r="E46" i="2"/>
  <c r="D46" i="2"/>
  <c r="E45" i="2"/>
  <c r="D45" i="2"/>
  <c r="E44" i="2"/>
  <c r="D44" i="2"/>
  <c r="E43" i="2"/>
  <c r="D43" i="2"/>
  <c r="E42" i="2"/>
  <c r="D42" i="2"/>
  <c r="E41" i="2"/>
  <c r="D41" i="2"/>
  <c r="E40" i="2"/>
  <c r="D40" i="2"/>
  <c r="E39" i="2"/>
  <c r="D39" i="2"/>
  <c r="E38" i="2"/>
  <c r="D38" i="2"/>
  <c r="E37" i="2"/>
  <c r="D37" i="2"/>
  <c r="D36" i="2"/>
  <c r="E35" i="2"/>
  <c r="D35" i="2"/>
  <c r="E34" i="2"/>
  <c r="D34" i="2"/>
  <c r="E33" i="2"/>
  <c r="D33" i="2"/>
  <c r="E32" i="2"/>
  <c r="D32" i="2"/>
  <c r="E31" i="2"/>
  <c r="D31" i="2"/>
  <c r="E30" i="2"/>
  <c r="D30" i="2"/>
  <c r="E29" i="2"/>
  <c r="D29" i="2"/>
  <c r="E28" i="2"/>
  <c r="D28" i="2"/>
  <c r="E27" i="2"/>
  <c r="D27" i="2"/>
  <c r="E26" i="2"/>
  <c r="D26" i="2"/>
  <c r="E25" i="2"/>
  <c r="D25" i="2"/>
  <c r="E24" i="2"/>
  <c r="D24" i="2"/>
  <c r="E23" i="2"/>
  <c r="D23" i="2"/>
  <c r="E22" i="2"/>
  <c r="D22" i="2"/>
  <c r="E21" i="2"/>
  <c r="D21" i="2"/>
  <c r="E20" i="2"/>
  <c r="D20" i="2"/>
  <c r="E19" i="2"/>
  <c r="D19" i="2"/>
  <c r="D18" i="2"/>
  <c r="E17" i="2"/>
  <c r="D17" i="2"/>
  <c r="E16" i="2"/>
  <c r="D16" i="2"/>
  <c r="E15" i="2"/>
  <c r="D15" i="2"/>
  <c r="E14" i="2"/>
  <c r="D14" i="2"/>
  <c r="E13" i="2"/>
  <c r="D13" i="2"/>
  <c r="E12" i="2"/>
  <c r="D12" i="2"/>
  <c r="E11" i="2"/>
  <c r="D11" i="2"/>
  <c r="D10" i="2"/>
  <c r="E9" i="2"/>
  <c r="D9" i="2"/>
  <c r="D6" i="2"/>
  <c r="F20" i="1"/>
</calcChain>
</file>

<file path=xl/sharedStrings.xml><?xml version="1.0" encoding="utf-8"?>
<sst xmlns="http://schemas.openxmlformats.org/spreadsheetml/2006/main" count="24822" uniqueCount="588">
  <si>
    <t>Public First Poll for Independent Age</t>
  </si>
  <si>
    <t>Fieldwork:</t>
  </si>
  <si>
    <t>4th Apr - 10th Apr 2025</t>
  </si>
  <si>
    <t xml:space="preserve">Interview Method: </t>
  </si>
  <si>
    <t>Online Survey</t>
  </si>
  <si>
    <t>Population represented:</t>
  </si>
  <si>
    <t>UK Adults</t>
  </si>
  <si>
    <t>Sample size:</t>
  </si>
  <si>
    <t>Methodology:</t>
  </si>
  <si>
    <t>All results are weighted using Iterative Proportional Fitting, or 'Raking'. The results are  weighted by interlocking age &amp; gender, region and social grade to Nationally Representative Proportions</t>
  </si>
  <si>
    <t>Public First is a member of the BPC and abides by its rules. For more information please contact the Public First polling team:</t>
  </si>
  <si>
    <t>Table of Contents</t>
  </si>
  <si>
    <t>Individual Tables</t>
  </si>
  <si>
    <t>Full Result Row</t>
  </si>
  <si>
    <t>Question Base</t>
  </si>
  <si>
    <t/>
  </si>
  <si>
    <t>Total</t>
  </si>
  <si>
    <t>Male</t>
  </si>
  <si>
    <t>Female</t>
  </si>
  <si>
    <t>Unweighted</t>
  </si>
  <si>
    <t>Weighted</t>
  </si>
  <si>
    <t>18-24</t>
  </si>
  <si>
    <t>25-34</t>
  </si>
  <si>
    <t>35-44</t>
  </si>
  <si>
    <t>45-54</t>
  </si>
  <si>
    <t>55-64</t>
  </si>
  <si>
    <t>65+</t>
  </si>
  <si>
    <t>AB</t>
  </si>
  <si>
    <t>C1</t>
  </si>
  <si>
    <t>C2</t>
  </si>
  <si>
    <t>DE</t>
  </si>
  <si>
    <t>London</t>
  </si>
  <si>
    <t>South East</t>
  </si>
  <si>
    <t>South West</t>
  </si>
  <si>
    <t>East of England</t>
  </si>
  <si>
    <t>East Midlands</t>
  </si>
  <si>
    <t>West Midlands</t>
  </si>
  <si>
    <t>Yorkshire and the Humber</t>
  </si>
  <si>
    <t>North East</t>
  </si>
  <si>
    <t>North West</t>
  </si>
  <si>
    <t>Scotland</t>
  </si>
  <si>
    <t>Wales</t>
  </si>
  <si>
    <t>Northern Ireland</t>
  </si>
  <si>
    <t>Less than £20k</t>
  </si>
  <si>
    <t>£20k - £40k</t>
  </si>
  <si>
    <t>£40k - £60k</t>
  </si>
  <si>
    <t>£60k - £80k</t>
  </si>
  <si>
    <t>£80k +</t>
  </si>
  <si>
    <t>None</t>
  </si>
  <si>
    <t>Low</t>
  </si>
  <si>
    <t>Medium</t>
  </si>
  <si>
    <t>High</t>
  </si>
  <si>
    <t>Non-University Graduate</t>
  </si>
  <si>
    <t>University Graduate</t>
  </si>
  <si>
    <t>Working</t>
  </si>
  <si>
    <t>Retired</t>
  </si>
  <si>
    <t>Owns</t>
  </si>
  <si>
    <t>Mortgage</t>
  </si>
  <si>
    <t>Renting</t>
  </si>
  <si>
    <t>Urban/City Centre</t>
  </si>
  <si>
    <t>Suburbs</t>
  </si>
  <si>
    <t>Town</t>
  </si>
  <si>
    <t>Village</t>
  </si>
  <si>
    <t>Rural Area</t>
  </si>
  <si>
    <t>No children</t>
  </si>
  <si>
    <t>Children</t>
  </si>
  <si>
    <t>No grandchildren</t>
  </si>
  <si>
    <t>Grandchildren</t>
  </si>
  <si>
    <t>Did not vote</t>
  </si>
  <si>
    <t>Conservative Party</t>
  </si>
  <si>
    <t>Labour Party</t>
  </si>
  <si>
    <t>Liberal Democrats</t>
  </si>
  <si>
    <t>Reform UK</t>
  </si>
  <si>
    <t>Yes</t>
  </si>
  <si>
    <t>Conservative</t>
  </si>
  <si>
    <t>Labour</t>
  </si>
  <si>
    <t>Would not vote</t>
  </si>
  <si>
    <t>Does</t>
  </si>
  <si>
    <t>Does not</t>
  </si>
  <si>
    <t>Opposes</t>
  </si>
  <si>
    <t>Supports</t>
  </si>
  <si>
    <t>Gender</t>
  </si>
  <si>
    <t>Age</t>
  </si>
  <si>
    <t>Social Grade</t>
  </si>
  <si>
    <t>Region</t>
  </si>
  <si>
    <t>Income</t>
  </si>
  <si>
    <t>Financial Insecurity Index (The Last Year)</t>
  </si>
  <si>
    <t>Education</t>
  </si>
  <si>
    <t>Work Status</t>
  </si>
  <si>
    <t>Housing Tenure</t>
  </si>
  <si>
    <t>Area</t>
  </si>
  <si>
    <t>Any children?</t>
  </si>
  <si>
    <t>Any grandchildren?</t>
  </si>
  <si>
    <t>2024 Vote</t>
  </si>
  <si>
    <t>Is considering VI Reform</t>
  </si>
  <si>
    <t>VI</t>
  </si>
  <si>
    <t>Labour 2024 VI Reform</t>
  </si>
  <si>
    <t>Considers older people living in poverty to be a significant issue facing the UK</t>
  </si>
  <si>
    <t>Consider older people in poverty to be one of the top three groups for the UK Government to support</t>
  </si>
  <si>
    <t>View on the Government's decision to end Winter Fuel Payments for most pensioners</t>
  </si>
  <si>
    <t>Cost of living</t>
  </si>
  <si>
    <t>Quality of NHS</t>
  </si>
  <si>
    <t>State of the economy</t>
  </si>
  <si>
    <t>Levels of immigration</t>
  </si>
  <si>
    <t>Levels of crime</t>
  </si>
  <si>
    <t>Availability of housing</t>
  </si>
  <si>
    <t>Level of taxation</t>
  </si>
  <si>
    <t>Threat of climate change</t>
  </si>
  <si>
    <t>Number of people on welfare</t>
  </si>
  <si>
    <t>Britain leaving the EU</t>
  </si>
  <si>
    <t>State of Britain’s armed forces</t>
  </si>
  <si>
    <t>Threat of terrorism</t>
  </si>
  <si>
    <t>Quality / cost of public transportation</t>
  </si>
  <si>
    <t>Access to good pensions</t>
  </si>
  <si>
    <t>Quality or and access to good schools / universities</t>
  </si>
  <si>
    <t>Don't know</t>
  </si>
  <si>
    <t>Which do you think are the most important issues facing the country at this time? Please select up to three  </t>
  </si>
  <si>
    <t>BASE: All Respondents</t>
  </si>
  <si>
    <t>Fieldwork:  4th Apr - 10th Apr 2025</t>
  </si>
  <si>
    <t>Data weighted by interlocking age &amp; gender, region and social grade to Nationally Representative Proportions</t>
  </si>
  <si>
    <t xml:space="preserve"> Children living in poverty </t>
  </si>
  <si>
    <t xml:space="preserve"> Older people living in poverty </t>
  </si>
  <si>
    <t xml:space="preserve"> Cost of living for all ages</t>
  </si>
  <si>
    <t xml:space="preserve"> Levels of unemployment</t>
  </si>
  <si>
    <t xml:space="preserve"> Illegal immigration</t>
  </si>
  <si>
    <t xml:space="preserve"> Availability and affordability of housing</t>
  </si>
  <si>
    <t xml:space="preserve"> Public health</t>
  </si>
  <si>
    <t>This is a significant issue in the UK</t>
  </si>
  <si>
    <t>This is somewhat of an issue in the UK</t>
  </si>
  <si>
    <t>This is only a small issue in the UK</t>
  </si>
  <si>
    <t>This is not an issue in the UK</t>
  </si>
  <si>
    <t>Don’t Know</t>
  </si>
  <si>
    <t>Grid Summary: For each of the following, would you say they are significant issues in the UK or not?</t>
  </si>
  <si>
    <t xml:space="preserve">For each of the following, would you say they are significant issues in the UK or not?: Children living in poverty </t>
  </si>
  <si>
    <t xml:space="preserve">For each of the following, would you say they are significant issues in the UK or not?: Older people living in poverty </t>
  </si>
  <si>
    <t>For each of the following, would you say they are significant issues in the UK or not?: Cost of living for all ages</t>
  </si>
  <si>
    <t>For each of the following, would you say they are significant issues in the UK or not?: Levels of unemployment</t>
  </si>
  <si>
    <t>For each of the following, would you say they are significant issues in the UK or not?: Illegal immigration</t>
  </si>
  <si>
    <t>For each of the following, would you say they are significant issues in the UK or not?: Availability and affordability of housing</t>
  </si>
  <si>
    <t>For each of the following, would you say they are significant issues in the UK or not?: Public health</t>
  </si>
  <si>
    <t xml:space="preserve"> Families with children </t>
  </si>
  <si>
    <t xml:space="preserve"> Single people</t>
  </si>
  <si>
    <t xml:space="preserve"> Working adults</t>
  </si>
  <si>
    <t xml:space="preserve"> Retired adults</t>
  </si>
  <si>
    <t xml:space="preserve"> Students</t>
  </si>
  <si>
    <t xml:space="preserve"> People who are rich</t>
  </si>
  <si>
    <t xml:space="preserve"> People who are poor</t>
  </si>
  <si>
    <t xml:space="preserve"> Young people in general</t>
  </si>
  <si>
    <t xml:space="preserve"> Older people in general</t>
  </si>
  <si>
    <t xml:space="preserve"> Middle-aged people</t>
  </si>
  <si>
    <t xml:space="preserve"> Homeowners</t>
  </si>
  <si>
    <t xml:space="preserve"> Renters</t>
  </si>
  <si>
    <t xml:space="preserve"> Immigrants</t>
  </si>
  <si>
    <t xml:space="preserve"> People born and raised in the UK</t>
  </si>
  <si>
    <t xml:space="preserve"> Older people in poverty</t>
  </si>
  <si>
    <t xml:space="preserve"> Working-age adults in poverty</t>
  </si>
  <si>
    <t xml:space="preserve"> Families with children in poverty</t>
  </si>
  <si>
    <t>A significant priority</t>
  </si>
  <si>
    <t>Somewhat of a priority</t>
  </si>
  <si>
    <t>Not that much of a priority</t>
  </si>
  <si>
    <t>Not at all a priority</t>
  </si>
  <si>
    <t>Don’t know</t>
  </si>
  <si>
    <t>Grid Summary: In your opinion, how much is supporting the following groups in society a priority to the Labour Party?</t>
  </si>
  <si>
    <t>BASE: Question randomly assigned to respondents</t>
  </si>
  <si>
    <t xml:space="preserve">In your opinion, how much is supporting the following groups in society a priority to the Labour Party?: Families with children </t>
  </si>
  <si>
    <t>In your opinion, how much is supporting the following groups in society a priority to the Labour Party?: Single people</t>
  </si>
  <si>
    <t>In your opinion, how much is supporting the following groups in society a priority to the Labour Party?: Working adults</t>
  </si>
  <si>
    <t>In your opinion, how much is supporting the following groups in society a priority to the Labour Party?: Retired adults</t>
  </si>
  <si>
    <t>In your opinion, how much is supporting the following groups in society a priority to the Labour Party?: Students</t>
  </si>
  <si>
    <t>In your opinion, how much is supporting the following groups in society a priority to the Labour Party?: People who are rich</t>
  </si>
  <si>
    <t>In your opinion, how much is supporting the following groups in society a priority to the Labour Party?: People who are poor</t>
  </si>
  <si>
    <t>In your opinion, how much is supporting the following groups in society a priority to the Labour Party?: Young people in general</t>
  </si>
  <si>
    <t>In your opinion, how much is supporting the following groups in society a priority to the Labour Party?: Older people in general</t>
  </si>
  <si>
    <t>In your opinion, how much is supporting the following groups in society a priority to the Labour Party?: Middle-aged people</t>
  </si>
  <si>
    <t>In your opinion, how much is supporting the following groups in society a priority to the Labour Party?: Homeowners</t>
  </si>
  <si>
    <t>In your opinion, how much is supporting the following groups in society a priority to the Labour Party?: Renters</t>
  </si>
  <si>
    <t>In your opinion, how much is supporting the following groups in society a priority to the Labour Party?: Immigrants</t>
  </si>
  <si>
    <t>In your opinion, how much is supporting the following groups in society a priority to the Labour Party?: People born and raised in the UK</t>
  </si>
  <si>
    <t>In your opinion, how much is supporting the following groups in society a priority to the Labour Party?: Older people in poverty</t>
  </si>
  <si>
    <t>In your opinion, how much is supporting the following groups in society a priority to the Labour Party?: Working-age adults in poverty</t>
  </si>
  <si>
    <t>In your opinion, how much is supporting the following groups in society a priority to the Labour Party?: Families with children in poverty</t>
  </si>
  <si>
    <t>Grid Summary: In your opinion, how much is supporting the following groups in society a priority to the Conservative Party?</t>
  </si>
  <si>
    <t xml:space="preserve">In your opinion, how much is supporting the following groups in society a priority to the Conservative Party?: Families with children </t>
  </si>
  <si>
    <t>In your opinion, how much is supporting the following groups in society a priority to the Conservative Party?: Single people</t>
  </si>
  <si>
    <t>In your opinion, how much is supporting the following groups in society a priority to the Conservative Party?: Working adults</t>
  </si>
  <si>
    <t>In your opinion, how much is supporting the following groups in society a priority to the Conservative Party?: Retired adults</t>
  </si>
  <si>
    <t>In your opinion, how much is supporting the following groups in society a priority to the Conservative Party?: Students</t>
  </si>
  <si>
    <t>In your opinion, how much is supporting the following groups in society a priority to the Conservative Party?: People who are rich</t>
  </si>
  <si>
    <t>In your opinion, how much is supporting the following groups in society a priority to the Conservative Party?: People who are poor</t>
  </si>
  <si>
    <t>In your opinion, how much is supporting the following groups in society a priority to the Conservative Party?: Young people in general</t>
  </si>
  <si>
    <t>In your opinion, how much is supporting the following groups in society a priority to the Conservative Party?: Older people in general</t>
  </si>
  <si>
    <t>In your opinion, how much is supporting the following groups in society a priority to the Conservative Party?: Middle-aged people</t>
  </si>
  <si>
    <t>In your opinion, how much is supporting the following groups in society a priority to the Conservative Party?: Homeowners</t>
  </si>
  <si>
    <t>In your opinion, how much is supporting the following groups in society a priority to the Conservative Party?: Renters</t>
  </si>
  <si>
    <t>In your opinion, how much is supporting the following groups in society a priority to the Conservative Party?: Immigrants</t>
  </si>
  <si>
    <t>In your opinion, how much is supporting the following groups in society a priority to the Conservative Party?: People born and raised in the UK</t>
  </si>
  <si>
    <t>In your opinion, how much is supporting the following groups in society a priority to the Conservative Party?: Older people in poverty</t>
  </si>
  <si>
    <t>In your opinion, how much is supporting the following groups in society a priority to the Conservative Party?: Working-age adults in poverty</t>
  </si>
  <si>
    <t>In your opinion, how much is supporting the following groups in society a priority to the Conservative Party?: Families with children in poverty</t>
  </si>
  <si>
    <t>Grid Summary: In your opinion, how much is supporting the following groups in society a priority to the Reform Party?</t>
  </si>
  <si>
    <t xml:space="preserve">In your opinion, how much is supporting the following groups in society a priority to the Reform Party?: Families with children </t>
  </si>
  <si>
    <t>In your opinion, how much is supporting the following groups in society a priority to the Reform Party?: Single people</t>
  </si>
  <si>
    <t>In your opinion, how much is supporting the following groups in society a priority to the Reform Party?: Working adults</t>
  </si>
  <si>
    <t>In your opinion, how much is supporting the following groups in society a priority to the Reform Party?: Retired adults</t>
  </si>
  <si>
    <t>In your opinion, how much is supporting the following groups in society a priority to the Reform Party?: Students</t>
  </si>
  <si>
    <t>In your opinion, how much is supporting the following groups in society a priority to the Reform Party?: People who are rich</t>
  </si>
  <si>
    <t>In your opinion, how much is supporting the following groups in society a priority to the Reform Party?: People who are poor</t>
  </si>
  <si>
    <t>In your opinion, how much is supporting the following groups in society a priority to the Reform Party?: Young people in general</t>
  </si>
  <si>
    <t>In your opinion, how much is supporting the following groups in society a priority to the Reform Party?: Older people in general</t>
  </si>
  <si>
    <t>In your opinion, how much is supporting the following groups in society a priority to the Reform Party?: Middle-aged people</t>
  </si>
  <si>
    <t>In your opinion, how much is supporting the following groups in society a priority to the Reform Party?: Homeowners</t>
  </si>
  <si>
    <t>In your opinion, how much is supporting the following groups in society a priority to the Reform Party?: Renters</t>
  </si>
  <si>
    <t>In your opinion, how much is supporting the following groups in society a priority to the Reform Party?: Immigrants</t>
  </si>
  <si>
    <t>In your opinion, how much is supporting the following groups in society a priority to the Reform Party?: People born and raised in the UK</t>
  </si>
  <si>
    <t>In your opinion, how much is supporting the following groups in society a priority to the Reform Party?: Older people in poverty</t>
  </si>
  <si>
    <t>In your opinion, how much is supporting the following groups in society a priority to the Reform Party?: Working-age adults in poverty</t>
  </si>
  <si>
    <t>In your opinion, how much is supporting the following groups in society a priority to the Reform Party?: Families with children in poverty</t>
  </si>
  <si>
    <t>Grid Summary: In your opinion, how much is supporting the following groups in society a priority to the Liberal Democrat Party?</t>
  </si>
  <si>
    <t xml:space="preserve">In your opinion, how much is supporting the following groups in society a priority to the Liberal Democrat Party?: Families with children </t>
  </si>
  <si>
    <t>In your opinion, how much is supporting the following groups in society a priority to the Liberal Democrat Party?: Single people</t>
  </si>
  <si>
    <t>In your opinion, how much is supporting the following groups in society a priority to the Liberal Democrat Party?: Working adults</t>
  </si>
  <si>
    <t>In your opinion, how much is supporting the following groups in society a priority to the Liberal Democrat Party?: Retired adults</t>
  </si>
  <si>
    <t>In your opinion, how much is supporting the following groups in society a priority to the Liberal Democrat Party?: Students</t>
  </si>
  <si>
    <t>In your opinion, how much is supporting the following groups in society a priority to the Liberal Democrat Party?: People who are rich</t>
  </si>
  <si>
    <t>In your opinion, how much is supporting the following groups in society a priority to the Liberal Democrat Party?: People who are poor</t>
  </si>
  <si>
    <t>In your opinion, how much is supporting the following groups in society a priority to the Liberal Democrat Party?: Young people in general</t>
  </si>
  <si>
    <t>In your opinion, how much is supporting the following groups in society a priority to the Liberal Democrat Party?: Older people in general</t>
  </si>
  <si>
    <t>In your opinion, how much is supporting the following groups in society a priority to the Liberal Democrat Party?: Middle-aged people</t>
  </si>
  <si>
    <t>In your opinion, how much is supporting the following groups in society a priority to the Liberal Democrat Party?: Homeowners</t>
  </si>
  <si>
    <t>In your opinion, how much is supporting the following groups in society a priority to the Liberal Democrat Party?: Renters</t>
  </si>
  <si>
    <t>In your opinion, how much is supporting the following groups in society a priority to the Liberal Democrat Party?: Immigrants</t>
  </si>
  <si>
    <t>In your opinion, how much is supporting the following groups in society a priority to the Liberal Democrat Party?: People born and raised in the UK</t>
  </si>
  <si>
    <t>In your opinion, how much is supporting the following groups in society a priority to the Liberal Democrat Party?: Older people in poverty</t>
  </si>
  <si>
    <t>In your opinion, how much is supporting the following groups in society a priority to the Liberal Democrat Party?: Working-age adults in poverty</t>
  </si>
  <si>
    <t>In your opinion, how much is supporting the following groups in society a priority to the Liberal Democrat Party?: Families with children in poverty</t>
  </si>
  <si>
    <t>Families with children in poverty</t>
  </si>
  <si>
    <t>Older people in poverty</t>
  </si>
  <si>
    <t>People who are poor</t>
  </si>
  <si>
    <t>Working-age adults in poverty</t>
  </si>
  <si>
    <t>People born and raised in the UK</t>
  </si>
  <si>
    <t>Families with children</t>
  </si>
  <si>
    <t>Older people in general</t>
  </si>
  <si>
    <t>Working adults</t>
  </si>
  <si>
    <t>Young people in general</t>
  </si>
  <si>
    <t>Retired adults</t>
  </si>
  <si>
    <t>Renters</t>
  </si>
  <si>
    <t>Students</t>
  </si>
  <si>
    <t>Immigrants</t>
  </si>
  <si>
    <t>Single people</t>
  </si>
  <si>
    <t>Middle-aged people</t>
  </si>
  <si>
    <t>Homeowners</t>
  </si>
  <si>
    <t>People who are rich</t>
  </si>
  <si>
    <t>Other (please specify)</t>
  </si>
  <si>
    <t>If you had to choose, which of these groups of people should be a top priority for the UK Government to support? Select up to three.</t>
  </si>
  <si>
    <t>Which of the following groups in society do you think are most at risk of Government cuts under the Labour Government? Select up to three</t>
  </si>
  <si>
    <t>I would definitely be willing</t>
  </si>
  <si>
    <t>I might be willing</t>
  </si>
  <si>
    <t>I would not be willing</t>
  </si>
  <si>
    <t>Grid Summary: Would you be willing to pay more in taxes if it meant better support for the following people in the UK?</t>
  </si>
  <si>
    <t xml:space="preserve">Would you be willing to pay more in taxes if it meant better support for the following people in the UK?: Families with children </t>
  </si>
  <si>
    <t>Would you be willing to pay more in taxes if it meant better support for the following people in the UK?: Single people</t>
  </si>
  <si>
    <t>Would you be willing to pay more in taxes if it meant better support for the following people in the UK?: Working adults</t>
  </si>
  <si>
    <t>Would you be willing to pay more in taxes if it meant better support for the following people in the UK?: Retired adults</t>
  </si>
  <si>
    <t>Would you be willing to pay more in taxes if it meant better support for the following people in the UK?: Students</t>
  </si>
  <si>
    <t>Would you be willing to pay more in taxes if it meant better support for the following people in the UK?: People who are rich</t>
  </si>
  <si>
    <t>Would you be willing to pay more in taxes if it meant better support for the following people in the UK?: People who are poor</t>
  </si>
  <si>
    <t>Would you be willing to pay more in taxes if it meant better support for the following people in the UK?: Young people in general</t>
  </si>
  <si>
    <t>Would you be willing to pay more in taxes if it meant better support for the following people in the UK?: Older people in general</t>
  </si>
  <si>
    <t>Would you be willing to pay more in taxes if it meant better support for the following people in the UK?: Middle-aged people</t>
  </si>
  <si>
    <t>Would you be willing to pay more in taxes if it meant better support for the following people in the UK?: Homeowners</t>
  </si>
  <si>
    <t>Would you be willing to pay more in taxes if it meant better support for the following people in the UK?: Renters</t>
  </si>
  <si>
    <t>Would you be willing to pay more in taxes if it meant better support for the following people in the UK?: Immigrants</t>
  </si>
  <si>
    <t>Would you be willing to pay more in taxes if it meant better support for the following people in the UK?: People born and raised in the UK</t>
  </si>
  <si>
    <t>Would you be willing to pay more in taxes if it meant better support for the following people in the UK?: Older people in poverty</t>
  </si>
  <si>
    <t>Would you be willing to pay more in taxes if it meant better support for the following people in the UK?: Working-age adults in poverty</t>
  </si>
  <si>
    <t>Would you be willing to pay more in taxes if it meant better support for the following people in the UK?: Families with children in poverty</t>
  </si>
  <si>
    <t>Very important</t>
  </si>
  <si>
    <t>Somewhat important</t>
  </si>
  <si>
    <t>Not that important</t>
  </si>
  <si>
    <t>Not at all important</t>
  </si>
  <si>
    <t>Total Important:</t>
  </si>
  <si>
    <t>Net:</t>
  </si>
  <si>
    <t>Grid Summary: If there were an election tomorrow, how much would the different political parties’ policies towards the following groups influence your vote?</t>
  </si>
  <si>
    <t xml:space="preserve">If there were an election tomorrow, how much would the different political parties’ policies towards the following groups influence your vote?: Families with children </t>
  </si>
  <si>
    <t>If there were an election tomorrow, how much would the different political parties’ policies towards the following groups influence your vote?: Single people</t>
  </si>
  <si>
    <t>If there were an election tomorrow, how much would the different political parties’ policies towards the following groups influence your vote?: Working adults</t>
  </si>
  <si>
    <t>If there were an election tomorrow, how much would the different political parties’ policies towards the following groups influence your vote?: Retired adults</t>
  </si>
  <si>
    <t>If there were an election tomorrow, how much would the different political parties’ policies towards the following groups influence your vote?: Students</t>
  </si>
  <si>
    <t>If there were an election tomorrow, how much would the different political parties’ policies towards the following groups influence your vote?: People who are rich</t>
  </si>
  <si>
    <t>If there were an election tomorrow, how much would the different political parties’ policies towards the following groups influence your vote?: People who are poor</t>
  </si>
  <si>
    <t>If there were an election tomorrow, how much would the different political parties’ policies towards the following groups influence your vote?: Young people in general</t>
  </si>
  <si>
    <t>If there were an election tomorrow, how much would the different political parties’ policies towards the following groups influence your vote?: Older people in general</t>
  </si>
  <si>
    <t>If there were an election tomorrow, how much would the different political parties’ policies towards the following groups influence your vote?: Middle-aged people</t>
  </si>
  <si>
    <t>If there were an election tomorrow, how much would the different political parties’ policies towards the following groups influence your vote?: Homeowners</t>
  </si>
  <si>
    <t>If there were an election tomorrow, how much would the different political parties’ policies towards the following groups influence your vote?: Renters</t>
  </si>
  <si>
    <t>If there were an election tomorrow, how much would the different political parties’ policies towards the following groups influence your vote?: Immigrants</t>
  </si>
  <si>
    <t>If there were an election tomorrow, how much would the different political parties’ policies towards the following groups influence your vote?: People born and raised in the UK</t>
  </si>
  <si>
    <t>If there were an election tomorrow, how much would the different political parties’ policies towards the following groups influence your vote?: Older people in poverty</t>
  </si>
  <si>
    <t>If there were an election tomorrow, how much would the different political parties’ policies towards the following groups influence your vote?: Working-age adults in poverty</t>
  </si>
  <si>
    <t>If there were an election tomorrow, how much would the different political parties’ policies towards the following groups influence your vote?: Families with children in poverty</t>
  </si>
  <si>
    <t>Significantly negatively impacted</t>
  </si>
  <si>
    <t>Somewhat negatively impacted</t>
  </si>
  <si>
    <t>Not impacted at all</t>
  </si>
  <si>
    <t>Somewhat positively impacted</t>
  </si>
  <si>
    <t>Significantly positively impacted</t>
  </si>
  <si>
    <t>Grid Summary: In your view, how have the following groups been impacted by the Labour Government's decisions so far, if at all? </t>
  </si>
  <si>
    <t xml:space="preserve">In your view, how have the following groups been impacted by the Labour Government's decisions so far, if at all? : Families with children </t>
  </si>
  <si>
    <t>In your view, how have the following groups been impacted by the Labour Government's decisions so far, if at all? : Single people</t>
  </si>
  <si>
    <t>In your view, how have the following groups been impacted by the Labour Government's decisions so far, if at all? : Working adults</t>
  </si>
  <si>
    <t>In your view, how have the following groups been impacted by the Labour Government's decisions so far, if at all? : Retired adults</t>
  </si>
  <si>
    <t>In your view, how have the following groups been impacted by the Labour Government's decisions so far, if at all? : Students</t>
  </si>
  <si>
    <t>In your view, how have the following groups been impacted by the Labour Government's decisions so far, if at all? : People who are rich</t>
  </si>
  <si>
    <t>In your view, how have the following groups been impacted by the Labour Government's decisions so far, if at all? : People who are poor</t>
  </si>
  <si>
    <t>In your view, how have the following groups been impacted by the Labour Government's decisions so far, if at all? : Young people in general</t>
  </si>
  <si>
    <t>In your view, how have the following groups been impacted by the Labour Government's decisions so far, if at all? : Older people in general</t>
  </si>
  <si>
    <t>In your view, how have the following groups been impacted by the Labour Government's decisions so far, if at all? : Middle-aged people</t>
  </si>
  <si>
    <t>In your view, how have the following groups been impacted by the Labour Government's decisions so far, if at all? : Homeowners</t>
  </si>
  <si>
    <t>In your view, how have the following groups been impacted by the Labour Government's decisions so far, if at all? : Renters</t>
  </si>
  <si>
    <t>In your view, how have the following groups been impacted by the Labour Government's decisions so far, if at all? : Immigrants</t>
  </si>
  <si>
    <t>In your view, how have the following groups been impacted by the Labour Government's decisions so far, if at all? : People born and raised in the UK</t>
  </si>
  <si>
    <t>In your view, how have the following groups been impacted by the Labour Government's decisions so far, if at all? : Older people in poverty</t>
  </si>
  <si>
    <t>In your view, how have the following groups been impacted by the Labour Government's decisions so far, if at all? : Working-age adults in poverty</t>
  </si>
  <si>
    <t>In your view, how have the following groups been impacted by the Labour Government's decisions so far, if at all? : Families with children in poverty</t>
  </si>
  <si>
    <t>Somewhat a priority</t>
  </si>
  <si>
    <t>Grid Summary: In your view, to what extent has the Labour Government prioritised helping the following groups since it came to power?</t>
  </si>
  <si>
    <t xml:space="preserve">In your view, to what extent has the Labour Government prioritised helping the following groups since it came to power?: Families with children </t>
  </si>
  <si>
    <t>In your view, to what extent has the Labour Government prioritised helping the following groups since it came to power?: Single people</t>
  </si>
  <si>
    <t>In your view, to what extent has the Labour Government prioritised helping the following groups since it came to power?: Working adults</t>
  </si>
  <si>
    <t>In your view, to what extent has the Labour Government prioritised helping the following groups since it came to power?: Retired adults</t>
  </si>
  <si>
    <t>In your view, to what extent has the Labour Government prioritised helping the following groups since it came to power?: Students</t>
  </si>
  <si>
    <t>In your view, to what extent has the Labour Government prioritised helping the following groups since it came to power?: People who are rich</t>
  </si>
  <si>
    <t>In your view, to what extent has the Labour Government prioritised helping the following groups since it came to power?: People who are poor</t>
  </si>
  <si>
    <t>In your view, to what extent has the Labour Government prioritised helping the following groups since it came to power?: Young people in general</t>
  </si>
  <si>
    <t>In your view, to what extent has the Labour Government prioritised helping the following groups since it came to power?: Older people in general</t>
  </si>
  <si>
    <t>In your view, to what extent has the Labour Government prioritised helping the following groups since it came to power?: Middle-aged people</t>
  </si>
  <si>
    <t>In your view, to what extent has the Labour Government prioritised helping the following groups since it came to power?: Homeowners</t>
  </si>
  <si>
    <t>In your view, to what extent has the Labour Government prioritised helping the following groups since it came to power?: Renters</t>
  </si>
  <si>
    <t>In your view, to what extent has the Labour Government prioritised helping the following groups since it came to power?: Immigrants</t>
  </si>
  <si>
    <t>In your view, to what extent has the Labour Government prioritised helping the following groups since it came to power?: People born and raised in the UK</t>
  </si>
  <si>
    <t>In your view, to what extent has the Labour Government prioritised helping the following groups since it came to power?: Older people in poverty</t>
  </si>
  <si>
    <t>In your view, to what extent has the Labour Government prioritised helping the following groups since it came to power?: Working-age adults in poverty</t>
  </si>
  <si>
    <t>In your view, to what extent has the Labour Government prioritised helping the following groups since it came to power?: Families with children in poverty</t>
  </si>
  <si>
    <t xml:space="preserve"> Launched a state-owned energy investment and generation company (GB Energy)</t>
  </si>
  <si>
    <t xml:space="preserve"> Passed legislation to renationalise the railways</t>
  </si>
  <si>
    <t xml:space="preserve"> Introduced a law to enhance the rights of people who rent, including banning no-fault evictions</t>
  </si>
  <si>
    <t xml:space="preserve"> Raised the National Living Wage for over-21s (the minimum wage) by 6.7% from April 2025</t>
  </si>
  <si>
    <t xml:space="preserve"> Introduced planning reforms to make it easier to build houses and infrastructure</t>
  </si>
  <si>
    <t xml:space="preserve"> Introduced legislation to increase workers’ rights, including on sick pay, flexible working and protection from unfair dismissal</t>
  </si>
  <si>
    <t xml:space="preserve"> Ended Winter Fuel Payments for most pensioners</t>
  </si>
  <si>
    <t xml:space="preserve"> Increased employer National Insurance Contributions (NICs)</t>
  </si>
  <si>
    <t>I strongly support this</t>
  </si>
  <si>
    <t>I somewhat support this</t>
  </si>
  <si>
    <t>I somewhat oppose this</t>
  </si>
  <si>
    <t>I strongly oppose this</t>
  </si>
  <si>
    <t>N/A - I have no opinion on this</t>
  </si>
  <si>
    <t>Grid Summary: Since coming to power, the UK Labour Government has introduced the following policies. Please indicate to what extent you support or oppose these policies in the UK. </t>
  </si>
  <si>
    <t>Since coming to power, the UK Labour Government has introduced the following policies. Please indicate to what extent you support or oppose these policies in the UK. : Launched a state-owned energy investment and generation company (GB Energy)</t>
  </si>
  <si>
    <t>Since coming to power, the UK Labour Government has introduced the following policies. Please indicate to what extent you support or oppose these policies in the UK. : Passed legislation to renationalise the railways</t>
  </si>
  <si>
    <t>Since coming to power, the UK Labour Government has introduced the following policies. Please indicate to what extent you support or oppose these policies in the UK. : Introduced a law to enhance the rights of people who rent, including banning no-fault evictions</t>
  </si>
  <si>
    <t>Since coming to power, the UK Labour Government has introduced the following policies. Please indicate to what extent you support or oppose these policies in the UK. : Raised the National Living Wage for over-21s (the minimum wage) by 6.7% from April 2025</t>
  </si>
  <si>
    <t>Since coming to power, the UK Labour Government has introduced the following policies. Please indicate to what extent you support or oppose these policies in the UK. : Introduced planning reforms to make it easier to build houses and infrastructure</t>
  </si>
  <si>
    <t>Since coming to power, the UK Labour Government has introduced the following policies. Please indicate to what extent you support or oppose these policies in the UK. : Introduced legislation to increase workers’ rights, including on sick pay, flexible working and protection from unfair dismissal</t>
  </si>
  <si>
    <t>Since coming to power, the UK Labour Government has introduced the following policies. Please indicate to what extent you support or oppose these policies in the UK. : Ended Winter Fuel Payments for most pensioners</t>
  </si>
  <si>
    <t>Since coming to power, the UK Labour Government has introduced the following policies. Please indicate to what extent you support or oppose these policies in the UK. : Increased employer National Insurance Contributions (NICs)</t>
  </si>
  <si>
    <t xml:space="preserve"> Introduced VAT on private schools</t>
  </si>
  <si>
    <t xml:space="preserve"> No increases to income tax, employee national insurance or VAT</t>
  </si>
  <si>
    <t xml:space="preserve"> Delivered 200,000 extra NHS appointments</t>
  </si>
  <si>
    <t xml:space="preserve"> Decided not to compensate women affected by previous increases to the rising state pension age (“Waspi women”)</t>
  </si>
  <si>
    <t xml:space="preserve"> Introduced welfare reforms aimed at getting more people into work and cutting disability benefits by £5 billion</t>
  </si>
  <si>
    <t xml:space="preserve"> Cut the international aid budget to pay for increased defence spending</t>
  </si>
  <si>
    <t>0</t>
  </si>
  <si>
    <t>*</t>
  </si>
  <si>
    <t>Since coming to power, the UK Labour Government has introduced the following policies. Please indicate to what extent you support or oppose these policies in the UK. : Introduced VAT on private schools</t>
  </si>
  <si>
    <t>Since coming to power, the UK Labour Government has introduced the following policies. Please indicate to what extent you support or oppose these policies in the UK. ...309: No increases to income tax, employee national insurance or VAT</t>
  </si>
  <si>
    <t>Since coming to power, the UK Labour Government has introduced the following policies. Please indicate to what extent you support or oppose these policies in the UK. : Delivered 200,000 extra NHS appointments</t>
  </si>
  <si>
    <t>Since coming to power, the UK Labour Government has introduced the following policies. Please indicate to what extent you support or oppose these policies in the UK. : Decided not to compensate women affected by previous increases to the rising state pension age (“Waspi women”)</t>
  </si>
  <si>
    <t>Since coming to power, the UK Labour Government has introduced the following policies. Please indicate to what extent you support or oppose these policies in the UK. : Introduced welfare reforms aimed at getting more people into work and cutting disability benefits by £5 billion</t>
  </si>
  <si>
    <t>Since coming to power, the UK Labour Government has introduced the following policies. Please indicate to what extent you support or oppose these policies in the UK. : Cut the international aid budget to pay for increased defence spending</t>
  </si>
  <si>
    <t>There are many older people who won’t qualify for Winter Fuel Payments but are still living on a low income</t>
  </si>
  <si>
    <t>Taking away this support shows a lack of respect and care for older people</t>
  </si>
  <si>
    <t>More older people are going to have worse health or die</t>
  </si>
  <si>
    <t>It risks leaving people too ashamed to ask for help they desperately need</t>
  </si>
  <si>
    <t>It could punish those who’ve saved carefully for retirement</t>
  </si>
  <si>
    <t>It probably won’t save much money</t>
  </si>
  <si>
    <t>Universal benefits are the best way to ensure that everyone who needs the money receives it</t>
  </si>
  <si>
    <t>Means-testing is expensive to administer</t>
  </si>
  <si>
    <t>You said that you oppose ending Winter Fuel Payments for most pensioners in the UK, what are your reasons for this? Select all that apply</t>
  </si>
  <si>
    <t>Support should go to those who genuinely need it most</t>
  </si>
  <si>
    <t>It’s unfair that millionaires used to receive the same help as low-income pensioners</t>
  </si>
  <si>
    <t>Universal payments are wasteful when some people can easily afford their bills</t>
  </si>
  <si>
    <t>Public support should be based on need, not age alone</t>
  </si>
  <si>
    <t>The cost of a universal payment to all pensioners doesn’t reflect today’s economic realities</t>
  </si>
  <si>
    <t>Means-testing makes the system more responsible and efficient</t>
  </si>
  <si>
    <t>The UK government can save money and spend it on other vital services</t>
  </si>
  <si>
    <t>Help for energy bills should be the responsibility of energy companies</t>
  </si>
  <si>
    <t>Older people have enough money and don’t need the support</t>
  </si>
  <si>
    <t>It is an efficient way to deal with the hole in public finances</t>
  </si>
  <si>
    <t>I don’t support anyone getting winter fuel payments</t>
  </si>
  <si>
    <t>You said that you support ending Winter Fuel Payments for most pensioners in the UK, what are your reasons for this? Select all that apply</t>
  </si>
  <si>
    <t>BASE: Respondents who support the Government's decision to end the Winter Fuel Payments for most pensioners</t>
  </si>
  <si>
    <t xml:space="preserve"> In general</t>
  </si>
  <si>
    <t xml:space="preserve"> Financial stability</t>
  </si>
  <si>
    <t xml:space="preserve"> Living standards</t>
  </si>
  <si>
    <t xml:space="preserve"> Levels of home ownership</t>
  </si>
  <si>
    <t>Significantly better off</t>
  </si>
  <si>
    <t>Somewhat better off</t>
  </si>
  <si>
    <t>No better or worse off</t>
  </si>
  <si>
    <t>Somewhat worse off</t>
  </si>
  <si>
    <t>Significantly worse off</t>
  </si>
  <si>
    <t>Grid Summary: In your opinion, do most older people have it better or worse off than other people in the UK in the following ways?</t>
  </si>
  <si>
    <t>In your opinion, do most older people have it better or worse off than other people in the UK in the following ways?: In general</t>
  </si>
  <si>
    <t>In your opinion, do most older people have it better or worse off than other people in the UK in the following ways?: Financial stability</t>
  </si>
  <si>
    <t>In your opinion, do most older people have it better or worse off than other people in the UK in the following ways?: Living standards</t>
  </si>
  <si>
    <t>In your opinion, do most older people have it better or worse off than other people in the UK in the following ways?: Levels of home ownership</t>
  </si>
  <si>
    <t xml:space="preserve"> Sociable|Isolated</t>
  </si>
  <si>
    <t xml:space="preserve"> Stable|Struggling</t>
  </si>
  <si>
    <t xml:space="preserve"> Healthy|Unhealthy</t>
  </si>
  <si>
    <t xml:space="preserve"> Dependent|Independent</t>
  </si>
  <si>
    <t xml:space="preserve"> Respected|Disrespected</t>
  </si>
  <si>
    <t>-2</t>
  </si>
  <si>
    <t>-1</t>
  </si>
  <si>
    <t>1</t>
  </si>
  <si>
    <t>2</t>
  </si>
  <si>
    <t>Grid Summary: Thinking about older people in the UK in general, how would you describe their lives?</t>
  </si>
  <si>
    <t>Thinking about older people in the UK in general, how would you describe their lives?: Sociable|Isolated</t>
  </si>
  <si>
    <t>Thinking about older people in the UK in general, how would you describe their lives?: Stable|Struggling</t>
  </si>
  <si>
    <t>Thinking about older people in the UK in general, how would you describe their lives?: Healthy|Unhealthy</t>
  </si>
  <si>
    <t>Thinking about older people in the UK in general, how would you describe their lives?: Dependent|Independent</t>
  </si>
  <si>
    <t>Thinking about older people in the UK in general, how would you describe their lives?: Respected|Disrespected</t>
  </si>
  <si>
    <t>Cost of living (including food costs and energy bills)</t>
  </si>
  <si>
    <t>Loneliness and isolation</t>
  </si>
  <si>
    <t>Cost and availability of social care</t>
  </si>
  <si>
    <t>Low state pension</t>
  </si>
  <si>
    <t>Poor physical and mental health</t>
  </si>
  <si>
    <t>Poor access to healthcare (including GPs)</t>
  </si>
  <si>
    <t>Scams and fraud targeting older people</t>
  </si>
  <si>
    <t>Digital exclusion (difficulty accessing online services or technology)</t>
  </si>
  <si>
    <t>Financial instability</t>
  </si>
  <si>
    <t>They often don’t receive the benefits they are entitled to</t>
  </si>
  <si>
    <t>Caring responsibilities (e.g., for a partner or grandchildren)</t>
  </si>
  <si>
    <t>Age discrimination (e.g., in healthcare, employment, or society)</t>
  </si>
  <si>
    <t>Lack of affordable housing</t>
  </si>
  <si>
    <t>Limited access to transport/mobility issues</t>
  </si>
  <si>
    <t>Lack of suitable housing</t>
  </si>
  <si>
    <t>N/A - older people are facing no challenges</t>
  </si>
  <si>
    <t>What are the biggest challenges currently facing older people in the UK? Select up to three.</t>
  </si>
  <si>
    <t xml:space="preserve"> The Government has a role to play in ensuring that older people maintain a decent standard of living</t>
  </si>
  <si>
    <t xml:space="preserve"> The Government should do more to ensure that older people maintain a decent standard of living</t>
  </si>
  <si>
    <t xml:space="preserve"> Older people in the UK deserve more support and attention from the Government than they currently receive.</t>
  </si>
  <si>
    <t xml:space="preserve"> Older people in the UK deserve more support and attention from society than they currently receive.</t>
  </si>
  <si>
    <t xml:space="preserve"> Life is getting more difficult for older people in the UK than it used to be.</t>
  </si>
  <si>
    <t xml:space="preserve"> Politicians care too much about looking after older people in the UK.</t>
  </si>
  <si>
    <t>Strongly agree</t>
  </si>
  <si>
    <t>Somewhat agree</t>
  </si>
  <si>
    <t>Somewhat disagree</t>
  </si>
  <si>
    <t>Strongly disagree</t>
  </si>
  <si>
    <t>Total Agree:</t>
  </si>
  <si>
    <t>Total Disagree:</t>
  </si>
  <si>
    <t>Grid Summary: To what extent do you agree or disagree with the following?</t>
  </si>
  <si>
    <t>To what extent do you agree or disagree with the following?: Older people in the UK deserve more support and attention from society than they currently receive.</t>
  </si>
  <si>
    <t>To what extent do you agree or disagree with the following?: Older people in the UK deserve more support and attention from the Government than they currently receive.</t>
  </si>
  <si>
    <t>To what extent do you agree or disagree with the following?: Politicians care too much about looking after older people in the UK.</t>
  </si>
  <si>
    <t>To what extent do you agree or disagree with the following?: Life is getting more difficult for older people in the UK than it used to be.</t>
  </si>
  <si>
    <t>To what extent do you agree or disagree with the following?: The Government has a role to play in ensuring that older people maintain a decent standard of living</t>
  </si>
  <si>
    <t>To what extent do you agree or disagree with the following?: The Government should do more to ensure that older people maintain a decent standard of living</t>
  </si>
  <si>
    <t>Very aware – I know a lot about this issue</t>
  </si>
  <si>
    <t>Fairly aware – I know a bit about it</t>
  </si>
  <si>
    <t>Not very aware – I’ve heard of it but don’t know much</t>
  </si>
  <si>
    <t>Not at all aware – This is new to me</t>
  </si>
  <si>
    <t>Don’t know / Not sure</t>
  </si>
  <si>
    <t xml:space="preserve"> Before today, how aware were you of the issue of older people living in poverty in the UK?</t>
  </si>
  <si>
    <t>The UK government</t>
  </si>
  <si>
    <t>Local government and councils</t>
  </si>
  <si>
    <t>Healthcare Services (NHS)</t>
  </si>
  <si>
    <t>Utility companies for services (e.g. water, energy and broadband)</t>
  </si>
  <si>
    <t>Their children and/or families</t>
  </si>
  <si>
    <t>Regulators for services (e.g. water, energy and broadband)</t>
  </si>
  <si>
    <t>Pension Providers</t>
  </si>
  <si>
    <t>The individuals themselves</t>
  </si>
  <si>
    <t>Charities / Nonprofit Organisations</t>
  </si>
  <si>
    <t>Friends and neighbours</t>
  </si>
  <si>
    <t>Previous/current employers</t>
  </si>
  <si>
    <t>None of the above</t>
  </si>
  <si>
    <t>Which of the following has a role to play in addressing older people living in poverty in the UK? Select any which apply</t>
  </si>
  <si>
    <t>The rising cost of living</t>
  </si>
  <si>
    <t>Fuel poverty and high energy bills</t>
  </si>
  <si>
    <t>Insufficient State Pension</t>
  </si>
  <si>
    <t>Cuts to social care and support services</t>
  </si>
  <si>
    <t>Erosion of savings and pensions</t>
  </si>
  <si>
    <t>Increased housing costs</t>
  </si>
  <si>
    <t>Loneliness and isolation affecting access to help</t>
  </si>
  <si>
    <t>Low take-up of benefits such as Pension Credit</t>
  </si>
  <si>
    <t>Age discrimination in employment and services</t>
  </si>
  <si>
    <t>Lack of affordable transport</t>
  </si>
  <si>
    <t>As far as you are aware, what has led to rising levels of older people living in poverty? Select all that apply.</t>
  </si>
  <si>
    <t>What are the biggest challenges currently facing older people living in poverty? Select up to three.</t>
  </si>
  <si>
    <t xml:space="preserve"> Setting up a commission on the future of social care to report in 2028</t>
  </si>
  <si>
    <t>This policy is a very good thing for older people</t>
  </si>
  <si>
    <t>This policy is a good thing for older people</t>
  </si>
  <si>
    <t>This policy does not affect older people</t>
  </si>
  <si>
    <t>This policy is a bad thing for older people</t>
  </si>
  <si>
    <t>This policy is a very bad thing for older people</t>
  </si>
  <si>
    <t>Grid Summary: To what extent do you expect the following policies to be good or bad, or make no difference either way, for people over 65? </t>
  </si>
  <si>
    <t>To what extent do you expect the following policies to be good or bad, or make no difference either way, for people over 65? : Launched a state-owned energy investment and generation company (GB Energy)</t>
  </si>
  <si>
    <t>To what extent do you expect the following policies to be good or bad, or make no difference either way, for people over 65? : Passed legislation to renationalise the railways</t>
  </si>
  <si>
    <t>To what extent do you expect the following policies to be good or bad, or make no difference either way, for people over 65? : Introduced a law to enhance the rights of people who rent, including banning no-fault evictions</t>
  </si>
  <si>
    <t>To what extent do you expect the following policies to be good or bad, or make no difference either way, for people over 65? : Raised the National Living Wage for over-21s (the minimum wage) by 6.7% from April 2025</t>
  </si>
  <si>
    <t>To what extent do you expect the following policies to be good or bad, or make no difference either way, for people over 65? : Introduced planning reforms to make it easier to build houses and infrastructure</t>
  </si>
  <si>
    <t>To what extent do you expect the following policies to be good or bad, or make no difference either way, for people over 65? : Introduced legislation to increase workers’ rights, including on sick pay, flexible working and protection from unfair dismissal</t>
  </si>
  <si>
    <t>To what extent do you expect the following policies to be good or bad, or make no difference either way, for people over 65? : Ended Winter Fuel Payments for most pensioners</t>
  </si>
  <si>
    <t>To what extent do you expect the following policies to be good or bad, or make no difference either way, for people over 65? : Increased employer National Insurance Contributions (NICs)</t>
  </si>
  <si>
    <t>To what extent do you expect the following policies to be good or bad, or make no difference either way, for people over 65? : Introduced VAT on private schools</t>
  </si>
  <si>
    <t>To what extent do you expect the following policies to be good or bad, or make no difference either way, for people over 65? : No increases to income tax, employee national insurance or VAT</t>
  </si>
  <si>
    <t>To what extent do you expect the following policies to be good or bad, or make no difference either way, for people over 65? : Delivered 200,000 extra NHS appointments</t>
  </si>
  <si>
    <t>To what extent do you expect the following policies to be good or bad, or make no difference either way, for people over 65? : Decided not to compensate women affected by previous increases to the rising state pension age (“Waspi women”)</t>
  </si>
  <si>
    <t xml:space="preserve"> earnings growth, CPI inflation or 2.5%:To what extent do you expect the following policies to be good or bad, or make no difference either way, for people over 65? : Kept the triple lock in place, so that the state pension automatically rises each year by the highest of</t>
  </si>
  <si>
    <t>To what extent do you expect the following policies to be good or bad, or make no difference either way, for people over 65? : Introduced welfare reforms aimed at getting more people into work and cutting disability benefits by £5 billion</t>
  </si>
  <si>
    <t>To what extent do you expect the following policies to be good or bad, or make no difference either way, for people over 65? : Setting up a commission on the future of social care to report in 2028</t>
  </si>
  <si>
    <t>To what extent do you expect the following policies to be good or bad, or make no difference either way, for people over 65? : Cut the international aid budget to pay for increased defence spending</t>
  </si>
  <si>
    <t xml:space="preserve"> Provide further help to older people in poverty with their gas and electricity costs</t>
  </si>
  <si>
    <t xml:space="preserve"> Provide further help to older people in poverty with their water costs</t>
  </si>
  <si>
    <t xml:space="preserve"> Provide more support to older people in poverty with their housing costs</t>
  </si>
  <si>
    <t xml:space="preserve"> Provide more funding for social care services that support older people in general</t>
  </si>
  <si>
    <t xml:space="preserve"> Provide more funding to build or adapt more suitable housing for older people in general</t>
  </si>
  <si>
    <t xml:space="preserve"> Changing the benefit system so that all older people are receiving the benefits they are entitled to without having to apply</t>
  </si>
  <si>
    <t xml:space="preserve"> Make sure that pensions and means-tested benefits are high enough to keep older people out of poverty</t>
  </si>
  <si>
    <t xml:space="preserve"> Create a long-term strategy to ensure that the state pension is fit for purpose</t>
  </si>
  <si>
    <t>I would strongly support this decision</t>
  </si>
  <si>
    <t>I would somewhat support this decision</t>
  </si>
  <si>
    <t>I would somewhat oppose this decision</t>
  </si>
  <si>
    <t>I would strongly oppose this decision</t>
  </si>
  <si>
    <t>N/A - I have no opinion on this decision</t>
  </si>
  <si>
    <t>Grid Summary: To what extent would you support or oppose a UK government decision to do the following? </t>
  </si>
  <si>
    <t>To what extent would you support or oppose a UK government decision to do the following? : Provide further help to older people in poverty with their gas and electricity costs</t>
  </si>
  <si>
    <t>To what extent would you support or oppose a UK government decision to do the following? : Provide further help to older people in poverty with their water costs</t>
  </si>
  <si>
    <t>To what extent would you support or oppose a UK government decision to do the following? : Provide more support to older people in poverty with their housing costs</t>
  </si>
  <si>
    <t>To what extent would you support or oppose a UK government decision to do the following? : Provide more funding for social care services that support older people in general</t>
  </si>
  <si>
    <t>To what extent would you support or oppose a UK government decision to do the following? : Provide more funding to build or adapt more suitable housing for older people in general</t>
  </si>
  <si>
    <t>To what extent would you support or oppose a UK government decision to do the following? : Changing the benefit system so that all older people are receiving the benefits they are entitled to without having to apply</t>
  </si>
  <si>
    <t>To what extent would you support or oppose a UK government decision to do the following? : Make sure that pensions and means-tested benefits are high enough to keep older people out of poverty</t>
  </si>
  <si>
    <t>To what extent would you support or oppose a UK government decision to do the following? : Create a long-term strategy to ensure that the state pension is fit for purpose</t>
  </si>
  <si>
    <t xml:space="preserve"> Means-test the state pension so it is only received by lower-income pensioners</t>
  </si>
  <si>
    <t xml:space="preserve"> Replace the triple lock with a guarantee that the state pension will always rise, but not necessarily as quickly as under the current system</t>
  </si>
  <si>
    <t xml:space="preserve"> Increase the State Pension age</t>
  </si>
  <si>
    <t xml:space="preserve"> Introduce a more restrictive health assessment that leads to fewer older people being eligible for Attendance Allowance (a benefit for older people with disabilities and care needs)</t>
  </si>
  <si>
    <t xml:space="preserve"> Means-test Attendance Allowance (a benefit for older people with disabilities and care needs) so it is only paid to older people who have a low income</t>
  </si>
  <si>
    <t xml:space="preserve"> Changing housing benefit so that it covers the cost of the rent of pensioners on low income</t>
  </si>
  <si>
    <t xml:space="preserve"> Introducing a commissioner for older people, similar to the Children's Commissioner</t>
  </si>
  <si>
    <t xml:space="preserve"> Compensating WASPI women (women born in the 1950’s who were negatively affected by changes to the State Pension Age) for the pension that they lost</t>
  </si>
  <si>
    <t xml:space="preserve">Grid Summary:  earnings growth, CPI inflation or 2.5% </t>
  </si>
  <si>
    <t>To what extent would you support or oppose a government decision to do the following?  : Means-test the state pension so it is only received by lower-income pensioners</t>
  </si>
  <si>
    <t>To what extent would you support or oppose a government decision to do the following?  : Replace the triple lock with a guarantee that the state pension will always rise, but not necessarily as quickly as under the current system</t>
  </si>
  <si>
    <t>To what extent would you support or oppose a government decision to do the following?  : Increase the State Pension age</t>
  </si>
  <si>
    <t>To what extent would you support or oppose a government decision to do the following?  : Introduce a more restrictive health assessment that leads to fewer older people being eligible for Attendance Allowance (a benefit for older people with disabilities and care needs)</t>
  </si>
  <si>
    <t>To what extent would you support or oppose a government decision to do the following?  : Means-test Attendance Allowance (a benefit for older people with disabilities and care needs) so it is only paid to older people who have a low income</t>
  </si>
  <si>
    <t>To what extent would you support or oppose a government decision to do the following?  : Changing housing benefit so that it covers the cost of the rent of pensioners on low income</t>
  </si>
  <si>
    <t>To what extent would you support or oppose a government decision to do the following?  : Introducing a commissioner for older people, similar to the Children's Commissioner</t>
  </si>
  <si>
    <t>To what extent would you support or oppose a government decision to do the following?  : Compensating WASPI women (women born in the 1950’s who were negatively affected by changes to the State Pension Age) for the pension that they lost</t>
  </si>
  <si>
    <t xml:space="preserve"> Introduce a sliding scale so that higher payments go to low-income pensioners, and lower payments go to wealthier ones.</t>
  </si>
  <si>
    <t xml:space="preserve"> Restore Winter Fuel Payments for all pensioners regardless of income</t>
  </si>
  <si>
    <t xml:space="preserve"> Restore Winter Fuel Payments for all pensioners regardless of income but make it taxable income so that those on higher incomes pay some back via tax</t>
  </si>
  <si>
    <t xml:space="preserve"> Restore Winter Fuel Payments for all pensioners except the richest 10%</t>
  </si>
  <si>
    <t xml:space="preserve"> Restrict Winter Fuel Payments for only pensioners who have a disability</t>
  </si>
  <si>
    <t xml:space="preserve"> Restrict Winter Fuel Payments for only pensioners who have low or no private pension</t>
  </si>
  <si>
    <t xml:space="preserve"> Replace cash payments with energy vouchers or direct credits to energy bills, ensuring funds are used for heating</t>
  </si>
  <si>
    <t xml:space="preserve"> Require recipients to opt-in annually with a brief self-assessment on need or income</t>
  </si>
  <si>
    <t xml:space="preserve"> Abolish Winter Fuel Payments for all pensioners regardless of income</t>
  </si>
  <si>
    <t>Grid Summary: To what extent would you support or oppose a future government decision to change the Winter Fuel Payment again in the following ways? </t>
  </si>
  <si>
    <t>To what extent would you support or oppose a future government decision to change the Winter Fuel Payment again in the following ways? : Introduce a sliding scale so that higher payments go to low-income pensioners, and lower payments go to wealthier ones.</t>
  </si>
  <si>
    <t>To what extent would you support or oppose a future government decision to change the Winter Fuel Payment again in the following ways? : Restore Winter Fuel Payments for all pensioners regardless of income</t>
  </si>
  <si>
    <t>To what extent would you support or oppose a future government decision to change the Winter Fuel Payment again in the following ways? : Restore Winter Fuel Payments for all pensioners regardless of income but make it taxable income so that those on higher incomes pay some back via tax</t>
  </si>
  <si>
    <t>To what extent would you support or oppose a future government decision to change the Winter Fuel Payment again in the following ways? : Restore Winter Fuel Payments for all pensioners except the richest 10%</t>
  </si>
  <si>
    <t>To what extent would you support or oppose a future government decision to change the Winter Fuel Payment again in the following ways? : Restrict Winter Fuel Payments for only pensioners who have a disability</t>
  </si>
  <si>
    <t>To what extent would you support or oppose a future government decision to change the Winter Fuel Payment again in the following ways? : Restrict Winter Fuel Payments for only pensioners who have low or no private pension</t>
  </si>
  <si>
    <t>To what extent would you support or oppose a future government decision to change the Winter Fuel Payment again in the following ways? : Replace cash payments with energy vouchers or direct credits to energy bills, ensuring funds are used for heating</t>
  </si>
  <si>
    <t>To what extent would you support or oppose a future government decision to change the Winter Fuel Payment again in the following ways? : Require recipients to opt-in annually with a brief self-assessment on need or income</t>
  </si>
  <si>
    <t>To what extent would you support or oppose a future government decision to change the Winter Fuel Payment again in the following ways? : Abolish Winter Fuel Payments for all pensioners regardless of income</t>
  </si>
  <si>
    <t>Full Results</t>
  </si>
  <si>
    <t>To what extent would you support or oppose a government decision to do the following?  : Abolish the triple lock, so that the state pension no longer automatically rises each year by the highest of  earnings growth, CPI inflation or 2.5%</t>
  </si>
  <si>
    <t>Abolish the triple lock, so that the state pension no longer automatically rises each year by the highest of  earnings growth, CPI inflation or 2.5%</t>
  </si>
  <si>
    <t>To what extent do you expect the following policies to be good or bad, or make no difference either way, for people over 65? : Kept the triple lock in place, so that the state pension automatically rises each year by the highest of earnings growth, CPI inflation or 2.5%</t>
  </si>
  <si>
    <t>Since coming to power, the UK Labour Government has introduced the following policies. Please indicate to what extent you support or oppose these policies in the UK. : Kept the triple lock in place, so that the state pension automatically rises each year by the highest of earnings growth, CPI inflation or 2.5%</t>
  </si>
  <si>
    <t>Kept the triple lock in place, so that the state pension automatically rises each year by the highest of earnings growth, CPI inflation or 2.5%</t>
  </si>
  <si>
    <t xml:space="preserve">Since coming to power, the UK Labour Government has introduced the following policies. Please indicate to what extent you support or oppose these policies in the UK. : Kept the triple lock in place, so that the state pension automatically rises each year by the highest of  earnings growth, CPI inflation or 2.5% </t>
  </si>
  <si>
    <t>Since coming to power, the UK Labour Government has introduced the following policies. Please indicate to what extent you support or oppose these policies in the UK: No increases to income tax, employee national insurance or VAT</t>
  </si>
  <si>
    <t>BASE: Respondents who oppose ending the Winter Fuel Payments for most pensioners</t>
  </si>
  <si>
    <t>BASE: Respondents who oppose the Government's decision to end the Winter Fuel Payments for most pensioners</t>
  </si>
  <si>
    <t>Kept the triple lock in place, so that the state pension automatically rises each year by the highest of  earnings growth, CPI inflation or 2.5%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</si>
</sst>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rgb="FF000000"/>
      <name val="Calibri"/>
      <family val="2"/>
      <scheme val="minor"/>
    </font>
    <font>
      <b/>
      <sz val="18"/>
      <color rgb="FF000000"/>
      <name val="Calibri"/>
    </font>
    <font>
      <b/>
      <sz val="14"/>
      <color rgb="FF000000"/>
      <name val="Calibri"/>
    </font>
    <font>
      <sz val="14"/>
      <color rgb="FF000000"/>
      <name val="Calibri"/>
    </font>
    <font>
      <sz val="13"/>
      <color rgb="FF000000"/>
      <name val="Calibri"/>
    </font>
    <font>
      <i/>
      <sz val="13"/>
      <color rgb="FF000000"/>
      <name val="Calibri"/>
    </font>
    <font>
      <i/>
      <u/>
      <sz val="13"/>
      <color theme="10"/>
      <name val="Calibri"/>
    </font>
    <font>
      <b/>
      <sz val="11"/>
      <color rgb="FF000000"/>
      <name val="Calibri"/>
    </font>
    <font>
      <sz val="11"/>
      <color rgb="FF000000"/>
      <name val="Calibri"/>
    </font>
    <font>
      <u/>
      <sz val="11"/>
      <color theme="10"/>
      <name val="Calibri"/>
    </font>
    <font>
      <b/>
      <sz val="12"/>
      <color rgb="FF000000"/>
      <name val="Calibri"/>
    </font>
    <font>
      <b/>
      <i/>
      <sz val="11"/>
      <color rgb="FF000000"/>
      <name val="Calibri"/>
    </font>
    <font>
      <u/>
      <sz val="11"/>
      <color theme="10"/>
      <name val="Calibri"/>
      <family val="2"/>
      <scheme val="minor"/>
    </font>
    <font>
      <b/>
      <sz val="12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33">
    <xf numFmtId="0" fontId="0" fillId="0" borderId="0" xfId="0"/>
    <xf numFmtId="0" fontId="1" fillId="0" borderId="0" xfId="0" applyFont="1" applyAlignment="1">
      <alignment horizontal="center" vertical="top" wrapText="1"/>
    </xf>
    <xf numFmtId="0" fontId="2" fillId="0" borderId="0" xfId="0" applyFont="1"/>
    <xf numFmtId="0" fontId="3" fillId="0" borderId="0" xfId="0" applyFont="1" applyAlignment="1">
      <alignment horizontal="left"/>
    </xf>
    <xf numFmtId="0" fontId="5" fillId="0" borderId="0" xfId="0" applyFont="1" applyAlignment="1">
      <alignment horizontal="left" vertical="top"/>
    </xf>
    <xf numFmtId="0" fontId="6" fillId="0" borderId="0" xfId="0" applyFont="1" applyAlignment="1">
      <alignment horizontal="left" vertical="top"/>
    </xf>
    <xf numFmtId="0" fontId="7" fillId="0" borderId="0" xfId="0" applyFont="1"/>
    <xf numFmtId="0" fontId="8" fillId="0" borderId="0" xfId="0" applyFont="1" applyAlignment="1">
      <alignment horizontal="center"/>
    </xf>
    <xf numFmtId="0" fontId="9" fillId="0" borderId="0" xfId="0" applyFont="1"/>
    <xf numFmtId="0" fontId="8" fillId="0" borderId="0" xfId="0" applyFont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7" fillId="0" borderId="2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/>
    <xf numFmtId="9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9" fontId="8" fillId="0" borderId="2" xfId="0" applyNumberFormat="1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9" fontId="7" fillId="0" borderId="0" xfId="0" applyNumberFormat="1" applyFont="1" applyAlignment="1">
      <alignment horizontal="center" vertical="center"/>
    </xf>
    <xf numFmtId="9" fontId="7" fillId="0" borderId="2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 wrapText="1"/>
    </xf>
    <xf numFmtId="0" fontId="11" fillId="0" borderId="0" xfId="0" applyFont="1"/>
    <xf numFmtId="0" fontId="12" fillId="0" borderId="0" xfId="1"/>
    <xf numFmtId="0" fontId="1" fillId="0" borderId="0" xfId="0" applyFont="1" applyAlignment="1">
      <alignment horizontal="center" vertical="top" wrapText="1"/>
    </xf>
    <xf numFmtId="0" fontId="0" fillId="0" borderId="0" xfId="0"/>
    <xf numFmtId="0" fontId="4" fillId="0" borderId="0" xfId="0" applyFont="1" applyAlignment="1">
      <alignment horizontal="left" vertical="top" wrapText="1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10" fillId="0" borderId="0" xfId="0" applyFont="1" applyAlignment="1">
      <alignment vertical="top" wrapText="1"/>
    </xf>
    <xf numFmtId="0" fontId="13" fillId="0" borderId="0" xfId="0" applyFont="1" applyAlignment="1">
      <alignment vertical="top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theme" Target="theme/theme1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styles" Target="styles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calcChain" Target="calcChain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1</xdr:row>
      <xdr:rowOff>0</xdr:rowOff>
    </xdr:from>
    <xdr:ext cx="4389120" cy="82296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0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0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0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0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0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0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0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0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0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0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4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4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4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4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4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4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4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4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5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5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5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5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5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5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5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5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5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5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6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6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6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6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6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6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6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6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6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6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7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7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7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A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7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A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7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A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7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B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7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B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7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B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7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B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8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B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8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B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8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B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8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B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8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B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8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B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8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B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8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B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8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B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8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B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9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B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9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B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9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C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9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C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9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C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9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C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9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C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9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C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9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C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9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C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0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C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0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C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0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C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0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C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0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C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0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C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0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C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0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C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0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D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0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D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D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D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D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D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D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D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D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D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D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D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D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D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D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D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E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E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E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E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E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E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E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E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E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E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E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E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E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E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E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E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F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F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4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F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4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F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4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F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4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F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4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F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6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6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6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6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6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6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6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6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6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6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7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7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7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7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7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7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7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7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7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7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8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8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8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8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8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8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8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8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8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8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9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9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9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9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9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9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9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9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9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9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63040" cy="2743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.x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1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.xml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.xml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4.xml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5.xml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6.xml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7.xml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8.xml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9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0.xml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1.xml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2.xml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3.xml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4.xml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5.xml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6.xml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7.xml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8.xml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0.xml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3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2.xml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3.xml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4.xml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5.xml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6.xml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7.xml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8.xml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0.xml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1.xml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2.xml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3.xml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4.xml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5.xml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6.xml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7.xml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8.xml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0.xml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1.xml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2.xml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3.xml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4.xml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5.xml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5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7.xml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9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0.xml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1.xml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2.xml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3.xml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4.xml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5.xml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8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9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9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0.xml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1.xml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2.xml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20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4.xml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5.xml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6.xml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7.xml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8.xml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2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22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1.xml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2.xml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3.xml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4.xml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5.xml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6.xml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23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24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2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6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7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2.xml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3.xml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4.xml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5.xml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6.xml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7.xml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8.xml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0.xml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1.xml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2.xml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3.xml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4.xml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5.xml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6.xml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7.xml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8.xml"/><Relationship Id="rId1" Type="http://schemas.openxmlformats.org/officeDocument/2006/relationships/printerSettings" Target="../printerSettings/printerSettings2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0.xml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1.xml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2.xml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3.xml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4.xml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5.xml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6.xml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7.xml"/><Relationship Id="rId1" Type="http://schemas.openxmlformats.org/officeDocument/2006/relationships/printerSettings" Target="../printerSettings/printerSettings29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8.xml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9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0.xml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1.xml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2.xml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3.xml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4.xml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5.xml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6.xml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7.xml"/><Relationship Id="rId1" Type="http://schemas.openxmlformats.org/officeDocument/2006/relationships/printerSettings" Target="../printerSettings/printerSettings30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8.xml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9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0.xml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1.xml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2.xml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3.xml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4.xml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5.xml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6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7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9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F7:M20"/>
  <sheetViews>
    <sheetView showGridLines="0" workbookViewId="0"/>
  </sheetViews>
  <sheetFormatPr defaultColWidth="10.90625" defaultRowHeight="14.5" x14ac:dyDescent="0.35"/>
  <sheetData>
    <row r="7" spans="6:12" ht="40" customHeight="1" x14ac:dyDescent="0.35">
      <c r="F7" s="26" t="s">
        <v>0</v>
      </c>
      <c r="G7" s="27"/>
      <c r="H7" s="27"/>
      <c r="I7" s="27"/>
      <c r="J7" s="27"/>
      <c r="K7" s="27"/>
      <c r="L7" s="27"/>
    </row>
    <row r="10" spans="6:12" ht="20" customHeight="1" x14ac:dyDescent="0.45">
      <c r="F10" s="2" t="s">
        <v>1</v>
      </c>
      <c r="K10" s="3" t="s">
        <v>2</v>
      </c>
    </row>
    <row r="11" spans="6:12" ht="20" customHeight="1" x14ac:dyDescent="0.45">
      <c r="F11" s="2" t="s">
        <v>3</v>
      </c>
      <c r="K11" s="3" t="s">
        <v>4</v>
      </c>
    </row>
    <row r="12" spans="6:12" ht="20" customHeight="1" x14ac:dyDescent="0.45">
      <c r="F12" s="2" t="s">
        <v>5</v>
      </c>
      <c r="K12" s="3" t="s">
        <v>6</v>
      </c>
    </row>
    <row r="13" spans="6:12" ht="20" customHeight="1" x14ac:dyDescent="0.45">
      <c r="F13" s="2" t="s">
        <v>7</v>
      </c>
      <c r="K13" s="3">
        <v>2014</v>
      </c>
    </row>
    <row r="14" spans="6:12" ht="18.5" x14ac:dyDescent="0.45">
      <c r="F14" s="2"/>
    </row>
    <row r="15" spans="6:12" ht="18.5" x14ac:dyDescent="0.45">
      <c r="F15" s="2"/>
    </row>
    <row r="16" spans="6:12" ht="18.5" x14ac:dyDescent="0.45">
      <c r="F16" s="2" t="s">
        <v>8</v>
      </c>
    </row>
    <row r="17" spans="6:13" ht="50" customHeight="1" x14ac:dyDescent="0.35">
      <c r="F17" s="28" t="s">
        <v>9</v>
      </c>
      <c r="G17" s="27"/>
      <c r="H17" s="27"/>
      <c r="I17" s="27"/>
      <c r="J17" s="27"/>
      <c r="K17" s="27"/>
      <c r="L17" s="27"/>
      <c r="M17" s="27"/>
    </row>
    <row r="19" spans="6:13" ht="30" customHeight="1" x14ac:dyDescent="0.35">
      <c r="F19" s="4" t="s">
        <v>10</v>
      </c>
    </row>
    <row r="20" spans="6:13" ht="17" x14ac:dyDescent="0.35">
      <c r="F20" s="5" t="str">
        <f>HYPERLINK("mailto:" &amp; "polling@publicfirst.co.uk" &amp; "?subject="&amp; F7, "polling@publicfirst.co.uk")</f>
        <v>polling@publicfirst.co.uk</v>
      </c>
    </row>
  </sheetData>
  <mergeCells count="2">
    <mergeCell ref="F7:L7"/>
    <mergeCell ref="F17:M17"/>
  </mergeCells>
  <pageMargins left="0.7" right="0.7" top="0.75" bottom="0.75" header="0.3" footer="0.3"/>
  <pageSetup paperSize="9" orientation="portrait" horizontalDpi="300" verticalDpi="30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137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2014</v>
      </c>
      <c r="D7" s="10">
        <v>1010</v>
      </c>
      <c r="E7" s="10">
        <v>998</v>
      </c>
      <c r="F7" s="10"/>
      <c r="G7" s="10">
        <v>162</v>
      </c>
      <c r="H7" s="10">
        <v>348</v>
      </c>
      <c r="I7" s="10">
        <v>362</v>
      </c>
      <c r="J7" s="10">
        <v>366</v>
      </c>
      <c r="K7" s="10">
        <v>313</v>
      </c>
      <c r="L7" s="10">
        <v>463</v>
      </c>
      <c r="M7" s="10"/>
      <c r="N7" s="10">
        <v>594</v>
      </c>
      <c r="O7" s="10">
        <v>504</v>
      </c>
      <c r="P7" s="10">
        <v>427</v>
      </c>
      <c r="Q7" s="10">
        <v>482</v>
      </c>
      <c r="R7" s="10"/>
      <c r="S7" s="10">
        <v>277</v>
      </c>
      <c r="T7" s="10">
        <v>281</v>
      </c>
      <c r="U7" s="10">
        <v>168</v>
      </c>
      <c r="V7" s="10">
        <v>172</v>
      </c>
      <c r="W7" s="10">
        <v>153</v>
      </c>
      <c r="X7" s="10">
        <v>169</v>
      </c>
      <c r="Y7" s="10">
        <v>143</v>
      </c>
      <c r="Z7" s="10">
        <v>76</v>
      </c>
      <c r="AA7" s="10">
        <v>207</v>
      </c>
      <c r="AB7" s="10">
        <v>190</v>
      </c>
      <c r="AC7" s="10">
        <v>109</v>
      </c>
      <c r="AD7" s="10">
        <v>69</v>
      </c>
      <c r="AE7" s="10"/>
      <c r="AF7" s="10">
        <v>331</v>
      </c>
      <c r="AG7" s="10">
        <v>748</v>
      </c>
      <c r="AH7" s="10">
        <v>407</v>
      </c>
      <c r="AI7" s="10">
        <v>228</v>
      </c>
      <c r="AJ7" s="10">
        <v>232</v>
      </c>
      <c r="AK7" s="10"/>
      <c r="AL7" s="10">
        <v>803</v>
      </c>
      <c r="AM7" s="10">
        <v>756</v>
      </c>
      <c r="AN7" s="10">
        <v>338</v>
      </c>
      <c r="AO7" s="10">
        <v>117</v>
      </c>
      <c r="AP7" s="10"/>
      <c r="AQ7" s="10">
        <v>1178</v>
      </c>
      <c r="AR7" s="10">
        <v>836</v>
      </c>
      <c r="AS7" s="10"/>
      <c r="AT7" s="10">
        <v>1305</v>
      </c>
      <c r="AU7" s="10">
        <v>438</v>
      </c>
      <c r="AV7" s="10"/>
      <c r="AW7" s="10">
        <v>799</v>
      </c>
      <c r="AX7" s="10">
        <v>470</v>
      </c>
      <c r="AY7" s="10">
        <v>680</v>
      </c>
      <c r="AZ7" s="10"/>
      <c r="BA7" s="10">
        <v>492</v>
      </c>
      <c r="BB7" s="10">
        <v>559</v>
      </c>
      <c r="BC7" s="10">
        <v>647</v>
      </c>
      <c r="BD7" s="10">
        <v>207</v>
      </c>
      <c r="BE7" s="10">
        <v>108</v>
      </c>
      <c r="BF7" s="10"/>
      <c r="BG7" s="10">
        <v>791</v>
      </c>
      <c r="BH7" s="10">
        <v>1223</v>
      </c>
      <c r="BI7" s="10"/>
      <c r="BJ7" s="10">
        <v>1546</v>
      </c>
      <c r="BK7" s="10">
        <v>457</v>
      </c>
      <c r="BL7" s="10"/>
      <c r="BM7" s="10">
        <v>280</v>
      </c>
      <c r="BN7" s="10">
        <v>408</v>
      </c>
      <c r="BO7" s="10">
        <v>699</v>
      </c>
      <c r="BP7" s="10">
        <v>159</v>
      </c>
      <c r="BQ7" s="10">
        <v>227</v>
      </c>
      <c r="BR7" s="10"/>
      <c r="BS7" s="10">
        <v>617</v>
      </c>
      <c r="BT7" s="10"/>
      <c r="BU7" s="10">
        <v>384</v>
      </c>
      <c r="BV7" s="10">
        <v>488</v>
      </c>
      <c r="BW7" s="10">
        <v>192</v>
      </c>
      <c r="BX7" s="10">
        <v>397</v>
      </c>
      <c r="BY7" s="10">
        <v>154</v>
      </c>
      <c r="BZ7" s="10"/>
      <c r="CA7" s="10">
        <v>165</v>
      </c>
      <c r="CB7" s="10"/>
      <c r="CC7" s="10">
        <v>1596</v>
      </c>
      <c r="CD7" s="10">
        <v>360</v>
      </c>
      <c r="CE7" s="10"/>
      <c r="CF7" s="10">
        <v>756</v>
      </c>
      <c r="CG7" s="10"/>
      <c r="CH7" s="10">
        <v>698</v>
      </c>
      <c r="CI7" s="10">
        <v>238</v>
      </c>
    </row>
    <row r="8" spans="2:87" ht="30" customHeight="1" x14ac:dyDescent="0.35">
      <c r="B8" s="11" t="s">
        <v>20</v>
      </c>
      <c r="C8" s="11">
        <v>2014</v>
      </c>
      <c r="D8" s="11">
        <v>993</v>
      </c>
      <c r="E8" s="11">
        <v>1015</v>
      </c>
      <c r="F8" s="11"/>
      <c r="G8" s="11">
        <v>282</v>
      </c>
      <c r="H8" s="11">
        <v>344</v>
      </c>
      <c r="I8" s="11">
        <v>342</v>
      </c>
      <c r="J8" s="11">
        <v>342</v>
      </c>
      <c r="K8" s="11">
        <v>283</v>
      </c>
      <c r="L8" s="11">
        <v>421</v>
      </c>
      <c r="M8" s="11"/>
      <c r="N8" s="11">
        <v>542</v>
      </c>
      <c r="O8" s="11">
        <v>522</v>
      </c>
      <c r="P8" s="11">
        <v>441</v>
      </c>
      <c r="Q8" s="11">
        <v>502</v>
      </c>
      <c r="R8" s="11"/>
      <c r="S8" s="11">
        <v>282</v>
      </c>
      <c r="T8" s="11">
        <v>262</v>
      </c>
      <c r="U8" s="11">
        <v>161</v>
      </c>
      <c r="V8" s="11">
        <v>181</v>
      </c>
      <c r="W8" s="11">
        <v>141</v>
      </c>
      <c r="X8" s="11">
        <v>181</v>
      </c>
      <c r="Y8" s="11">
        <v>161</v>
      </c>
      <c r="Z8" s="11">
        <v>81</v>
      </c>
      <c r="AA8" s="11">
        <v>222</v>
      </c>
      <c r="AB8" s="11">
        <v>181</v>
      </c>
      <c r="AC8" s="11">
        <v>101</v>
      </c>
      <c r="AD8" s="11">
        <v>60</v>
      </c>
      <c r="AE8" s="11"/>
      <c r="AF8" s="11">
        <v>339</v>
      </c>
      <c r="AG8" s="11">
        <v>765</v>
      </c>
      <c r="AH8" s="11">
        <v>397</v>
      </c>
      <c r="AI8" s="11">
        <v>220</v>
      </c>
      <c r="AJ8" s="11">
        <v>222</v>
      </c>
      <c r="AK8" s="11"/>
      <c r="AL8" s="11">
        <v>770</v>
      </c>
      <c r="AM8" s="11">
        <v>770</v>
      </c>
      <c r="AN8" s="11">
        <v>347</v>
      </c>
      <c r="AO8" s="11">
        <v>126</v>
      </c>
      <c r="AP8" s="11"/>
      <c r="AQ8" s="11">
        <v>1192</v>
      </c>
      <c r="AR8" s="11">
        <v>822</v>
      </c>
      <c r="AS8" s="11"/>
      <c r="AT8" s="11">
        <v>1312</v>
      </c>
      <c r="AU8" s="11">
        <v>397</v>
      </c>
      <c r="AV8" s="11"/>
      <c r="AW8" s="11">
        <v>746</v>
      </c>
      <c r="AX8" s="11">
        <v>471</v>
      </c>
      <c r="AY8" s="11">
        <v>716</v>
      </c>
      <c r="AZ8" s="11"/>
      <c r="BA8" s="11">
        <v>511</v>
      </c>
      <c r="BB8" s="11">
        <v>553</v>
      </c>
      <c r="BC8" s="11">
        <v>648</v>
      </c>
      <c r="BD8" s="11">
        <v>198</v>
      </c>
      <c r="BE8" s="11">
        <v>103</v>
      </c>
      <c r="BF8" s="11"/>
      <c r="BG8" s="11">
        <v>850</v>
      </c>
      <c r="BH8" s="11">
        <v>1164</v>
      </c>
      <c r="BI8" s="11"/>
      <c r="BJ8" s="11">
        <v>1580</v>
      </c>
      <c r="BK8" s="11">
        <v>423</v>
      </c>
      <c r="BL8" s="11"/>
      <c r="BM8" s="11">
        <v>297</v>
      </c>
      <c r="BN8" s="11">
        <v>385</v>
      </c>
      <c r="BO8" s="11">
        <v>706</v>
      </c>
      <c r="BP8" s="11">
        <v>156</v>
      </c>
      <c r="BQ8" s="11">
        <v>228</v>
      </c>
      <c r="BR8" s="11"/>
      <c r="BS8" s="11">
        <v>612</v>
      </c>
      <c r="BT8" s="11"/>
      <c r="BU8" s="11">
        <v>373</v>
      </c>
      <c r="BV8" s="11">
        <v>499</v>
      </c>
      <c r="BW8" s="11">
        <v>191</v>
      </c>
      <c r="BX8" s="11">
        <v>389</v>
      </c>
      <c r="BY8" s="11">
        <v>163</v>
      </c>
      <c r="BZ8" s="11"/>
      <c r="CA8" s="11">
        <v>167</v>
      </c>
      <c r="CB8" s="11"/>
      <c r="CC8" s="11">
        <v>1582</v>
      </c>
      <c r="CD8" s="11">
        <v>370</v>
      </c>
      <c r="CE8" s="11"/>
      <c r="CF8" s="11">
        <v>721</v>
      </c>
      <c r="CG8" s="11"/>
      <c r="CH8" s="11">
        <v>681</v>
      </c>
      <c r="CI8" s="11">
        <v>239</v>
      </c>
    </row>
    <row r="9" spans="2:87" ht="29" x14ac:dyDescent="0.35">
      <c r="B9" s="18" t="s">
        <v>127</v>
      </c>
      <c r="C9" s="17">
        <v>0.540026873564738</v>
      </c>
      <c r="D9" s="17">
        <v>0.55088852574987401</v>
      </c>
      <c r="E9" s="17">
        <v>0.53156472816654698</v>
      </c>
      <c r="F9" s="17"/>
      <c r="G9" s="17">
        <v>0.38180956528825499</v>
      </c>
      <c r="H9" s="17">
        <v>0.39187946158473502</v>
      </c>
      <c r="I9" s="17">
        <v>0.46987945981443802</v>
      </c>
      <c r="J9" s="17">
        <v>0.56382404464345104</v>
      </c>
      <c r="K9" s="17">
        <v>0.66594933617837504</v>
      </c>
      <c r="L9" s="17">
        <v>0.72025936837501303</v>
      </c>
      <c r="M9" s="17"/>
      <c r="N9" s="17">
        <v>0.46342854887363599</v>
      </c>
      <c r="O9" s="17">
        <v>0.50913311646155301</v>
      </c>
      <c r="P9" s="17">
        <v>0.611693791377663</v>
      </c>
      <c r="Q9" s="17">
        <v>0.59146963590229595</v>
      </c>
      <c r="R9" s="17"/>
      <c r="S9" s="17">
        <v>0.46376585442886997</v>
      </c>
      <c r="T9" s="17">
        <v>0.510269704090489</v>
      </c>
      <c r="U9" s="17">
        <v>0.57014275495928002</v>
      </c>
      <c r="V9" s="17">
        <v>0.61382981496566602</v>
      </c>
      <c r="W9" s="17">
        <v>0.55187027669164301</v>
      </c>
      <c r="X9" s="17">
        <v>0.545667727852023</v>
      </c>
      <c r="Y9" s="17">
        <v>0.58306399745662296</v>
      </c>
      <c r="Z9" s="17">
        <v>0.53189486491141502</v>
      </c>
      <c r="AA9" s="17">
        <v>0.47930804463152099</v>
      </c>
      <c r="AB9" s="17">
        <v>0.56637167011957001</v>
      </c>
      <c r="AC9" s="17">
        <v>0.68352230375892598</v>
      </c>
      <c r="AD9" s="17">
        <v>0.47914079227258599</v>
      </c>
      <c r="AE9" s="17"/>
      <c r="AF9" s="17">
        <v>0.56050065188875797</v>
      </c>
      <c r="AG9" s="17">
        <v>0.58178510619435597</v>
      </c>
      <c r="AH9" s="17">
        <v>0.52251110467709405</v>
      </c>
      <c r="AI9" s="17">
        <v>0.46421835057869998</v>
      </c>
      <c r="AJ9" s="17">
        <v>0.47093853003520098</v>
      </c>
      <c r="AK9" s="17"/>
      <c r="AL9" s="17">
        <v>0.56193016524258099</v>
      </c>
      <c r="AM9" s="17">
        <v>0.53519366495073695</v>
      </c>
      <c r="AN9" s="17">
        <v>0.50770869263382201</v>
      </c>
      <c r="AO9" s="17">
        <v>0.524800537059394</v>
      </c>
      <c r="AP9" s="17"/>
      <c r="AQ9" s="17">
        <v>0.63988909070442401</v>
      </c>
      <c r="AR9" s="17">
        <v>0.39512561240233302</v>
      </c>
      <c r="AS9" s="17"/>
      <c r="AT9" s="17">
        <v>0.50954093573606196</v>
      </c>
      <c r="AU9" s="17">
        <v>0.68734796703582102</v>
      </c>
      <c r="AV9" s="17"/>
      <c r="AW9" s="17">
        <v>0.650569442474077</v>
      </c>
      <c r="AX9" s="17">
        <v>0.48719521238498698</v>
      </c>
      <c r="AY9" s="17">
        <v>0.47835797306830202</v>
      </c>
      <c r="AZ9" s="17"/>
      <c r="BA9" s="17">
        <v>0.45600008352308702</v>
      </c>
      <c r="BB9" s="17">
        <v>0.53764392807207695</v>
      </c>
      <c r="BC9" s="17">
        <v>0.57593391429922702</v>
      </c>
      <c r="BD9" s="17">
        <v>0.59516029550444705</v>
      </c>
      <c r="BE9" s="17">
        <v>0.64285311082135699</v>
      </c>
      <c r="BF9" s="17"/>
      <c r="BG9" s="17">
        <v>0.46262833729888098</v>
      </c>
      <c r="BH9" s="17">
        <v>0.59651154918225102</v>
      </c>
      <c r="BI9" s="17"/>
      <c r="BJ9" s="17">
        <v>0.487914397398027</v>
      </c>
      <c r="BK9" s="17">
        <v>0.729584316973096</v>
      </c>
      <c r="BL9" s="17"/>
      <c r="BM9" s="17">
        <v>0.52622814073771795</v>
      </c>
      <c r="BN9" s="17">
        <v>0.73918194373860902</v>
      </c>
      <c r="BO9" s="17">
        <v>0.425801998378595</v>
      </c>
      <c r="BP9" s="17">
        <v>0.29826688817654901</v>
      </c>
      <c r="BQ9" s="17">
        <v>0.86649988358184105</v>
      </c>
      <c r="BR9" s="17"/>
      <c r="BS9" s="17">
        <v>0.77105733834902002</v>
      </c>
      <c r="BT9" s="17"/>
      <c r="BU9" s="17">
        <v>0.67737035853093197</v>
      </c>
      <c r="BV9" s="17">
        <v>0.34378528134925601</v>
      </c>
      <c r="BW9" s="17">
        <v>0.33216769623819498</v>
      </c>
      <c r="BX9" s="17">
        <v>0.88863884685081396</v>
      </c>
      <c r="BY9" s="17">
        <v>0.46528552438086401</v>
      </c>
      <c r="BZ9" s="17"/>
      <c r="CA9" s="17">
        <v>0.63142241436970603</v>
      </c>
      <c r="CB9" s="17"/>
      <c r="CC9" s="17">
        <v>0.57900382293181696</v>
      </c>
      <c r="CD9" s="17">
        <v>0.397947317005023</v>
      </c>
      <c r="CE9" s="17"/>
      <c r="CF9" s="17">
        <v>0.55398591823986398</v>
      </c>
      <c r="CG9" s="17"/>
      <c r="CH9" s="17">
        <v>0.63154655818415995</v>
      </c>
      <c r="CI9" s="17">
        <v>0.37880850838958502</v>
      </c>
    </row>
    <row r="10" spans="2:87" ht="29" x14ac:dyDescent="0.35">
      <c r="B10" s="18" t="s">
        <v>128</v>
      </c>
      <c r="C10" s="17">
        <v>0.24712535900834301</v>
      </c>
      <c r="D10" s="17">
        <v>0.235670951667767</v>
      </c>
      <c r="E10" s="17">
        <v>0.25979439136959998</v>
      </c>
      <c r="F10" s="17"/>
      <c r="G10" s="17">
        <v>0.278944958585013</v>
      </c>
      <c r="H10" s="17">
        <v>0.32984994148755398</v>
      </c>
      <c r="I10" s="17">
        <v>0.27873174126626898</v>
      </c>
      <c r="J10" s="17">
        <v>0.25425599830030099</v>
      </c>
      <c r="K10" s="17">
        <v>0.166957348387443</v>
      </c>
      <c r="L10" s="17">
        <v>0.180563310340775</v>
      </c>
      <c r="M10" s="17"/>
      <c r="N10" s="17">
        <v>0.289792463341563</v>
      </c>
      <c r="O10" s="17">
        <v>0.25701761043083399</v>
      </c>
      <c r="P10" s="17">
        <v>0.20431915449371901</v>
      </c>
      <c r="Q10" s="17">
        <v>0.22997410958790099</v>
      </c>
      <c r="R10" s="17"/>
      <c r="S10" s="17">
        <v>0.26763213292390498</v>
      </c>
      <c r="T10" s="17">
        <v>0.26971375978460999</v>
      </c>
      <c r="U10" s="17">
        <v>0.25119914455659198</v>
      </c>
      <c r="V10" s="17">
        <v>0.208967775922558</v>
      </c>
      <c r="W10" s="17">
        <v>0.25554199617989498</v>
      </c>
      <c r="X10" s="17">
        <v>0.26187524381257099</v>
      </c>
      <c r="Y10" s="17">
        <v>0.18666373138459799</v>
      </c>
      <c r="Z10" s="17">
        <v>0.237537893188663</v>
      </c>
      <c r="AA10" s="17">
        <v>0.28272422255133201</v>
      </c>
      <c r="AB10" s="17">
        <v>0.22020584732260801</v>
      </c>
      <c r="AC10" s="17">
        <v>0.206436061673896</v>
      </c>
      <c r="AD10" s="17">
        <v>0.28520984410037098</v>
      </c>
      <c r="AE10" s="17"/>
      <c r="AF10" s="17">
        <v>0.23467080537492899</v>
      </c>
      <c r="AG10" s="17">
        <v>0.22497030091043799</v>
      </c>
      <c r="AH10" s="17">
        <v>0.234528799011713</v>
      </c>
      <c r="AI10" s="17">
        <v>0.32041711386962302</v>
      </c>
      <c r="AJ10" s="17">
        <v>0.31101428594055702</v>
      </c>
      <c r="AK10" s="17"/>
      <c r="AL10" s="17">
        <v>0.240897557335153</v>
      </c>
      <c r="AM10" s="17">
        <v>0.244801718435328</v>
      </c>
      <c r="AN10" s="17">
        <v>0.27613388033828101</v>
      </c>
      <c r="AO10" s="17">
        <v>0.21946796651606401</v>
      </c>
      <c r="AP10" s="17"/>
      <c r="AQ10" s="17">
        <v>0.205586488725753</v>
      </c>
      <c r="AR10" s="17">
        <v>0.30739875232575198</v>
      </c>
      <c r="AS10" s="17"/>
      <c r="AT10" s="17">
        <v>0.25876084264181698</v>
      </c>
      <c r="AU10" s="17">
        <v>0.19224279927664001</v>
      </c>
      <c r="AV10" s="17"/>
      <c r="AW10" s="17">
        <v>0.18832351149236001</v>
      </c>
      <c r="AX10" s="17">
        <v>0.28372966368354602</v>
      </c>
      <c r="AY10" s="17">
        <v>0.28373487616857401</v>
      </c>
      <c r="AZ10" s="17"/>
      <c r="BA10" s="17">
        <v>0.28135114915454301</v>
      </c>
      <c r="BB10" s="17">
        <v>0.25166356955765601</v>
      </c>
      <c r="BC10" s="17">
        <v>0.242918292487842</v>
      </c>
      <c r="BD10" s="17">
        <v>0.22334014569813199</v>
      </c>
      <c r="BE10" s="17">
        <v>0.12715030216728099</v>
      </c>
      <c r="BF10" s="17"/>
      <c r="BG10" s="17">
        <v>0.247146886269173</v>
      </c>
      <c r="BH10" s="17">
        <v>0.24710964862926399</v>
      </c>
      <c r="BI10" s="17"/>
      <c r="BJ10" s="17">
        <v>0.266379601452019</v>
      </c>
      <c r="BK10" s="17">
        <v>0.17922976264768301</v>
      </c>
      <c r="BL10" s="17"/>
      <c r="BM10" s="17">
        <v>0.21188337035042101</v>
      </c>
      <c r="BN10" s="17">
        <v>0.1788125563355</v>
      </c>
      <c r="BO10" s="17">
        <v>0.32101239309006901</v>
      </c>
      <c r="BP10" s="17">
        <v>0.39081029934078199</v>
      </c>
      <c r="BQ10" s="17">
        <v>8.2340502058030604E-2</v>
      </c>
      <c r="BR10" s="17"/>
      <c r="BS10" s="17">
        <v>0.14185496780429399</v>
      </c>
      <c r="BT10" s="17"/>
      <c r="BU10" s="17">
        <v>0.20743730542348701</v>
      </c>
      <c r="BV10" s="17">
        <v>0.37838956905888299</v>
      </c>
      <c r="BW10" s="17">
        <v>0.36184509898948097</v>
      </c>
      <c r="BX10" s="17">
        <v>7.3050659418443104E-2</v>
      </c>
      <c r="BY10" s="17">
        <v>0.23307238584998299</v>
      </c>
      <c r="BZ10" s="17"/>
      <c r="CA10" s="17">
        <v>0.219626369590913</v>
      </c>
      <c r="CB10" s="17"/>
      <c r="CC10" s="17">
        <v>0.23650565090685299</v>
      </c>
      <c r="CD10" s="17">
        <v>0.30853398065634802</v>
      </c>
      <c r="CE10" s="17"/>
      <c r="CF10" s="17">
        <v>0.23710436412397801</v>
      </c>
      <c r="CG10" s="17"/>
      <c r="CH10" s="17">
        <v>0.19950705518960399</v>
      </c>
      <c r="CI10" s="17">
        <v>0.32569012560222799</v>
      </c>
    </row>
    <row r="11" spans="2:87" ht="29" x14ac:dyDescent="0.35">
      <c r="B11" s="18" t="s">
        <v>129</v>
      </c>
      <c r="C11" s="17">
        <v>0.161369668780977</v>
      </c>
      <c r="D11" s="17">
        <v>0.17541068907035401</v>
      </c>
      <c r="E11" s="17">
        <v>0.14754160641135</v>
      </c>
      <c r="F11" s="17"/>
      <c r="G11" s="17">
        <v>0.245471807153956</v>
      </c>
      <c r="H11" s="17">
        <v>0.21111673959757199</v>
      </c>
      <c r="I11" s="17">
        <v>0.18982183295084001</v>
      </c>
      <c r="J11" s="17">
        <v>0.14744519922833199</v>
      </c>
      <c r="K11" s="17">
        <v>0.110484685424417</v>
      </c>
      <c r="L11" s="17">
        <v>8.6706486926801496E-2</v>
      </c>
      <c r="M11" s="17"/>
      <c r="N11" s="17">
        <v>0.194664050514502</v>
      </c>
      <c r="O11" s="17">
        <v>0.17908241139779099</v>
      </c>
      <c r="P11" s="17">
        <v>0.13560439326439799</v>
      </c>
      <c r="Q11" s="17">
        <v>0.12960812655423501</v>
      </c>
      <c r="R11" s="17"/>
      <c r="S11" s="17">
        <v>0.21890511493758899</v>
      </c>
      <c r="T11" s="17">
        <v>0.14697766116863101</v>
      </c>
      <c r="U11" s="17">
        <v>0.14582731806441601</v>
      </c>
      <c r="V11" s="17">
        <v>0.15171717842172899</v>
      </c>
      <c r="W11" s="17">
        <v>0.103323519119322</v>
      </c>
      <c r="X11" s="17">
        <v>0.14793728967158701</v>
      </c>
      <c r="Y11" s="17">
        <v>0.169638818933565</v>
      </c>
      <c r="Z11" s="17">
        <v>0.19740155593185699</v>
      </c>
      <c r="AA11" s="17">
        <v>0.19493889503727599</v>
      </c>
      <c r="AB11" s="17">
        <v>0.14705038987580099</v>
      </c>
      <c r="AC11" s="17">
        <v>0.10110590176562401</v>
      </c>
      <c r="AD11" s="17">
        <v>0.15119441886753199</v>
      </c>
      <c r="AE11" s="17"/>
      <c r="AF11" s="17">
        <v>0.142638675275952</v>
      </c>
      <c r="AG11" s="17">
        <v>0.14712101194461499</v>
      </c>
      <c r="AH11" s="17">
        <v>0.181528261212447</v>
      </c>
      <c r="AI11" s="17">
        <v>0.18262619948372799</v>
      </c>
      <c r="AJ11" s="17">
        <v>0.176603619821773</v>
      </c>
      <c r="AK11" s="17"/>
      <c r="AL11" s="17">
        <v>0.14104465966443699</v>
      </c>
      <c r="AM11" s="17">
        <v>0.167613541398871</v>
      </c>
      <c r="AN11" s="17">
        <v>0.176266183103088</v>
      </c>
      <c r="AO11" s="17">
        <v>0.20631325763677399</v>
      </c>
      <c r="AP11" s="17"/>
      <c r="AQ11" s="17">
        <v>0.111517623031452</v>
      </c>
      <c r="AR11" s="17">
        <v>0.23370557827242899</v>
      </c>
      <c r="AS11" s="17"/>
      <c r="AT11" s="17">
        <v>0.17335545615596001</v>
      </c>
      <c r="AU11" s="17">
        <v>0.10245531963488499</v>
      </c>
      <c r="AV11" s="17"/>
      <c r="AW11" s="17">
        <v>0.126770948644364</v>
      </c>
      <c r="AX11" s="17">
        <v>0.16854614134116999</v>
      </c>
      <c r="AY11" s="17">
        <v>0.18153362816770999</v>
      </c>
      <c r="AZ11" s="17"/>
      <c r="BA11" s="17">
        <v>0.20997915924996899</v>
      </c>
      <c r="BB11" s="17">
        <v>0.15092517897541799</v>
      </c>
      <c r="BC11" s="17">
        <v>0.132825899380279</v>
      </c>
      <c r="BD11" s="17">
        <v>0.14174218592763599</v>
      </c>
      <c r="BE11" s="17">
        <v>0.18599320299095701</v>
      </c>
      <c r="BF11" s="17"/>
      <c r="BG11" s="17">
        <v>0.227117700822458</v>
      </c>
      <c r="BH11" s="17">
        <v>0.11338741431564001</v>
      </c>
      <c r="BI11" s="17"/>
      <c r="BJ11" s="17">
        <v>0.18691200534348201</v>
      </c>
      <c r="BK11" s="17">
        <v>6.7802534842819104E-2</v>
      </c>
      <c r="BL11" s="17"/>
      <c r="BM11" s="17">
        <v>0.18054728334495501</v>
      </c>
      <c r="BN11" s="17">
        <v>7.2999125306576901E-2</v>
      </c>
      <c r="BO11" s="17">
        <v>0.21484295454508201</v>
      </c>
      <c r="BP11" s="17">
        <v>0.22980015779683499</v>
      </c>
      <c r="BQ11" s="17">
        <v>3.0099068645158499E-2</v>
      </c>
      <c r="BR11" s="17"/>
      <c r="BS11" s="17">
        <v>6.9738486566796196E-2</v>
      </c>
      <c r="BT11" s="17"/>
      <c r="BU11" s="17">
        <v>0.11030037330041401</v>
      </c>
      <c r="BV11" s="17">
        <v>0.235938126406015</v>
      </c>
      <c r="BW11" s="17">
        <v>0.238099460004535</v>
      </c>
      <c r="BX11" s="17">
        <v>2.0255598797295798E-2</v>
      </c>
      <c r="BY11" s="17">
        <v>0.20156648395652499</v>
      </c>
      <c r="BZ11" s="17"/>
      <c r="CA11" s="17">
        <v>0.10438368886575999</v>
      </c>
      <c r="CB11" s="17"/>
      <c r="CC11" s="17">
        <v>0.14370313154734601</v>
      </c>
      <c r="CD11" s="17">
        <v>0.23569642043032399</v>
      </c>
      <c r="CE11" s="17"/>
      <c r="CF11" s="17">
        <v>0.16638736901975801</v>
      </c>
      <c r="CG11" s="17"/>
      <c r="CH11" s="17">
        <v>0.11857670789010701</v>
      </c>
      <c r="CI11" s="17">
        <v>0.26324786493784502</v>
      </c>
    </row>
    <row r="12" spans="2:87" x14ac:dyDescent="0.35">
      <c r="B12" s="18" t="s">
        <v>130</v>
      </c>
      <c r="C12" s="17">
        <v>3.1087230781055498E-2</v>
      </c>
      <c r="D12" s="17">
        <v>2.86376535800166E-2</v>
      </c>
      <c r="E12" s="17">
        <v>3.1874431813098403E-2</v>
      </c>
      <c r="F12" s="17"/>
      <c r="G12" s="17">
        <v>5.16847692363668E-2</v>
      </c>
      <c r="H12" s="17">
        <v>3.89615411882131E-2</v>
      </c>
      <c r="I12" s="17">
        <v>3.9752431257741298E-2</v>
      </c>
      <c r="J12" s="17">
        <v>1.4988900220983901E-2</v>
      </c>
      <c r="K12" s="17">
        <v>4.7245853636719799E-2</v>
      </c>
      <c r="L12" s="17">
        <v>6.0136581761970802E-3</v>
      </c>
      <c r="M12" s="17"/>
      <c r="N12" s="17">
        <v>3.8632434524864201E-2</v>
      </c>
      <c r="O12" s="17">
        <v>3.6184693207051102E-2</v>
      </c>
      <c r="P12" s="17">
        <v>2.0477090969556799E-2</v>
      </c>
      <c r="Q12" s="17">
        <v>2.55348946689875E-2</v>
      </c>
      <c r="R12" s="17"/>
      <c r="S12" s="17">
        <v>2.63590728996414E-2</v>
      </c>
      <c r="T12" s="17">
        <v>5.5435937228364401E-2</v>
      </c>
      <c r="U12" s="17">
        <v>1.71524166449217E-2</v>
      </c>
      <c r="V12" s="17">
        <v>2.5485230690047201E-2</v>
      </c>
      <c r="W12" s="17">
        <v>4.3984087339110398E-2</v>
      </c>
      <c r="X12" s="17">
        <v>1.8250866293136402E-2</v>
      </c>
      <c r="Y12" s="17">
        <v>3.2406902446671999E-2</v>
      </c>
      <c r="Z12" s="17">
        <v>3.3165685968065003E-2</v>
      </c>
      <c r="AA12" s="17">
        <v>2.6708493669577699E-2</v>
      </c>
      <c r="AB12" s="17">
        <v>4.46698636203414E-2</v>
      </c>
      <c r="AC12" s="17">
        <v>8.9357328015533203E-3</v>
      </c>
      <c r="AD12" s="17">
        <v>1.58676116364369E-2</v>
      </c>
      <c r="AE12" s="17"/>
      <c r="AF12" s="17">
        <v>3.05566436074063E-2</v>
      </c>
      <c r="AG12" s="17">
        <v>2.8763208852234299E-2</v>
      </c>
      <c r="AH12" s="17">
        <v>3.50376993205797E-2</v>
      </c>
      <c r="AI12" s="17">
        <v>2.8844051746844099E-2</v>
      </c>
      <c r="AJ12" s="17">
        <v>3.6622938537716601E-2</v>
      </c>
      <c r="AK12" s="17"/>
      <c r="AL12" s="17">
        <v>3.4588359528561E-2</v>
      </c>
      <c r="AM12" s="17">
        <v>3.1578496791038302E-2</v>
      </c>
      <c r="AN12" s="17">
        <v>2.2274939521014499E-2</v>
      </c>
      <c r="AO12" s="17">
        <v>3.0974798057702601E-2</v>
      </c>
      <c r="AP12" s="17"/>
      <c r="AQ12" s="17">
        <v>2.09167339017787E-2</v>
      </c>
      <c r="AR12" s="17">
        <v>4.5844742347157498E-2</v>
      </c>
      <c r="AS12" s="17"/>
      <c r="AT12" s="17">
        <v>3.7452487182600101E-2</v>
      </c>
      <c r="AU12" s="17">
        <v>8.7824281912430892E-3</v>
      </c>
      <c r="AV12" s="17"/>
      <c r="AW12" s="17">
        <v>2.8242010084011299E-2</v>
      </c>
      <c r="AX12" s="17">
        <v>3.3968948068659702E-2</v>
      </c>
      <c r="AY12" s="17">
        <v>2.9825119714554399E-2</v>
      </c>
      <c r="AZ12" s="17"/>
      <c r="BA12" s="17">
        <v>2.82420431335892E-2</v>
      </c>
      <c r="BB12" s="17">
        <v>4.4827753808077402E-2</v>
      </c>
      <c r="BC12" s="17">
        <v>2.2810292656019401E-2</v>
      </c>
      <c r="BD12" s="17">
        <v>3.0195031555728901E-2</v>
      </c>
      <c r="BE12" s="17">
        <v>2.5575240999683099E-2</v>
      </c>
      <c r="BF12" s="17"/>
      <c r="BG12" s="17">
        <v>3.5782762402742301E-2</v>
      </c>
      <c r="BH12" s="17">
        <v>2.76604788901447E-2</v>
      </c>
      <c r="BI12" s="17"/>
      <c r="BJ12" s="17">
        <v>3.6296165867631E-2</v>
      </c>
      <c r="BK12" s="17">
        <v>1.0356263768110999E-2</v>
      </c>
      <c r="BL12" s="17"/>
      <c r="BM12" s="17">
        <v>1.8414713973524201E-2</v>
      </c>
      <c r="BN12" s="17">
        <v>4.7410151707653102E-3</v>
      </c>
      <c r="BO12" s="17">
        <v>2.69529124030729E-2</v>
      </c>
      <c r="BP12" s="17">
        <v>5.2293649119329197E-2</v>
      </c>
      <c r="BQ12" s="17">
        <v>9.6421665001483695E-3</v>
      </c>
      <c r="BR12" s="17"/>
      <c r="BS12" s="17">
        <v>1.2945176032726199E-2</v>
      </c>
      <c r="BT12" s="17"/>
      <c r="BU12" s="17">
        <v>4.8919627451668498E-3</v>
      </c>
      <c r="BV12" s="17">
        <v>3.3094855573218798E-2</v>
      </c>
      <c r="BW12" s="17">
        <v>3.94662144794551E-2</v>
      </c>
      <c r="BX12" s="17">
        <v>1.63876172599705E-2</v>
      </c>
      <c r="BY12" s="17">
        <v>2.2354929522165098E-2</v>
      </c>
      <c r="BZ12" s="17"/>
      <c r="CA12" s="17">
        <v>3.4441216873771302E-2</v>
      </c>
      <c r="CB12" s="17"/>
      <c r="CC12" s="17">
        <v>2.69227727222962E-2</v>
      </c>
      <c r="CD12" s="17">
        <v>4.3619923709959603E-2</v>
      </c>
      <c r="CE12" s="17"/>
      <c r="CF12" s="17">
        <v>2.9696795075021098E-2</v>
      </c>
      <c r="CG12" s="17"/>
      <c r="CH12" s="17">
        <v>2.9800203199139601E-2</v>
      </c>
      <c r="CI12" s="17">
        <v>2.6198632673978099E-2</v>
      </c>
    </row>
    <row r="13" spans="2:87" x14ac:dyDescent="0.35">
      <c r="B13" s="18" t="s">
        <v>131</v>
      </c>
      <c r="C13" s="19">
        <v>2.03908678648867E-2</v>
      </c>
      <c r="D13" s="19">
        <v>9.3921799319883897E-3</v>
      </c>
      <c r="E13" s="19">
        <v>2.9224842239405201E-2</v>
      </c>
      <c r="F13" s="19"/>
      <c r="G13" s="19">
        <v>4.2088899736408301E-2</v>
      </c>
      <c r="H13" s="19">
        <v>2.81923161419264E-2</v>
      </c>
      <c r="I13" s="19">
        <v>2.1814534710711701E-2</v>
      </c>
      <c r="J13" s="19">
        <v>1.9485857606932201E-2</v>
      </c>
      <c r="K13" s="19">
        <v>9.3627763730447303E-3</v>
      </c>
      <c r="L13" s="19">
        <v>6.4571761812133701E-3</v>
      </c>
      <c r="M13" s="19"/>
      <c r="N13" s="19">
        <v>1.34825027454354E-2</v>
      </c>
      <c r="O13" s="19">
        <v>1.85821685027702E-2</v>
      </c>
      <c r="P13" s="19">
        <v>2.79055698946628E-2</v>
      </c>
      <c r="Q13" s="19">
        <v>2.3413233286580501E-2</v>
      </c>
      <c r="R13" s="19"/>
      <c r="S13" s="19">
        <v>2.3337824809995099E-2</v>
      </c>
      <c r="T13" s="19">
        <v>1.7602937727906099E-2</v>
      </c>
      <c r="U13" s="19">
        <v>1.5678365774789899E-2</v>
      </c>
      <c r="V13" s="19">
        <v>0</v>
      </c>
      <c r="W13" s="19">
        <v>4.5280120670030198E-2</v>
      </c>
      <c r="X13" s="19">
        <v>2.62688723706829E-2</v>
      </c>
      <c r="Y13" s="19">
        <v>2.82265497785417E-2</v>
      </c>
      <c r="Z13" s="19">
        <v>0</v>
      </c>
      <c r="AA13" s="19">
        <v>1.6320344110294201E-2</v>
      </c>
      <c r="AB13" s="19">
        <v>2.1702229061678499E-2</v>
      </c>
      <c r="AC13" s="19">
        <v>0</v>
      </c>
      <c r="AD13" s="19">
        <v>6.8587333123074301E-2</v>
      </c>
      <c r="AE13" s="19"/>
      <c r="AF13" s="19">
        <v>3.1633223852954598E-2</v>
      </c>
      <c r="AG13" s="19">
        <v>1.7360372098357599E-2</v>
      </c>
      <c r="AH13" s="19">
        <v>2.63941357781667E-2</v>
      </c>
      <c r="AI13" s="19">
        <v>3.8942843211048198E-3</v>
      </c>
      <c r="AJ13" s="19">
        <v>4.8206256647523003E-3</v>
      </c>
      <c r="AK13" s="19"/>
      <c r="AL13" s="19">
        <v>2.15392582292682E-2</v>
      </c>
      <c r="AM13" s="19">
        <v>2.0812578424025702E-2</v>
      </c>
      <c r="AN13" s="19">
        <v>1.7616304403795E-2</v>
      </c>
      <c r="AO13" s="19">
        <v>1.8443440730065201E-2</v>
      </c>
      <c r="AP13" s="19"/>
      <c r="AQ13" s="19">
        <v>2.2090063636592001E-2</v>
      </c>
      <c r="AR13" s="19">
        <v>1.7925314652328501E-2</v>
      </c>
      <c r="AS13" s="19"/>
      <c r="AT13" s="19">
        <v>2.08902782835606E-2</v>
      </c>
      <c r="AU13" s="19">
        <v>9.1714858614105905E-3</v>
      </c>
      <c r="AV13" s="19"/>
      <c r="AW13" s="19">
        <v>6.09408730518803E-3</v>
      </c>
      <c r="AX13" s="19">
        <v>2.6560034521636699E-2</v>
      </c>
      <c r="AY13" s="19">
        <v>2.6548402880860501E-2</v>
      </c>
      <c r="AZ13" s="19"/>
      <c r="BA13" s="19">
        <v>2.4427564938811801E-2</v>
      </c>
      <c r="BB13" s="19">
        <v>1.49395695867717E-2</v>
      </c>
      <c r="BC13" s="19">
        <v>2.5511601176633401E-2</v>
      </c>
      <c r="BD13" s="19">
        <v>9.5623413140558493E-3</v>
      </c>
      <c r="BE13" s="19">
        <v>1.8428143020721498E-2</v>
      </c>
      <c r="BF13" s="19"/>
      <c r="BG13" s="19">
        <v>2.7324313206745301E-2</v>
      </c>
      <c r="BH13" s="19">
        <v>1.5330908982700399E-2</v>
      </c>
      <c r="BI13" s="19"/>
      <c r="BJ13" s="19">
        <v>2.2497829938841401E-2</v>
      </c>
      <c r="BK13" s="19">
        <v>1.30271217682913E-2</v>
      </c>
      <c r="BL13" s="19"/>
      <c r="BM13" s="19">
        <v>6.2926491593382095E-2</v>
      </c>
      <c r="BN13" s="19">
        <v>4.2653594485487101E-3</v>
      </c>
      <c r="BO13" s="19">
        <v>1.1389741583181101E-2</v>
      </c>
      <c r="BP13" s="19">
        <v>2.8829005566505101E-2</v>
      </c>
      <c r="BQ13" s="19">
        <v>1.14183792148214E-2</v>
      </c>
      <c r="BR13" s="19"/>
      <c r="BS13" s="19">
        <v>4.4040312471631997E-3</v>
      </c>
      <c r="BT13" s="19"/>
      <c r="BU13" s="19">
        <v>0</v>
      </c>
      <c r="BV13" s="19">
        <v>8.7921676126276709E-3</v>
      </c>
      <c r="BW13" s="19">
        <v>2.84215302883329E-2</v>
      </c>
      <c r="BX13" s="19">
        <v>1.6672776734762899E-3</v>
      </c>
      <c r="BY13" s="19">
        <v>7.77206762904631E-2</v>
      </c>
      <c r="BZ13" s="19"/>
      <c r="CA13" s="19">
        <v>1.01263102998491E-2</v>
      </c>
      <c r="CB13" s="19"/>
      <c r="CC13" s="19">
        <v>1.3864621891688401E-2</v>
      </c>
      <c r="CD13" s="19">
        <v>1.42023581983449E-2</v>
      </c>
      <c r="CE13" s="19"/>
      <c r="CF13" s="19">
        <v>1.2825553541379301E-2</v>
      </c>
      <c r="CG13" s="19"/>
      <c r="CH13" s="19">
        <v>2.0569475536988398E-2</v>
      </c>
      <c r="CI13" s="19">
        <v>6.0548683963638902E-3</v>
      </c>
    </row>
    <row r="14" spans="2:87" x14ac:dyDescent="0.35">
      <c r="B14" s="16"/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B2:CI17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271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1041</v>
      </c>
      <c r="D7" s="10">
        <v>512</v>
      </c>
      <c r="E7" s="10">
        <v>526</v>
      </c>
      <c r="F7" s="10"/>
      <c r="G7" s="10">
        <v>92</v>
      </c>
      <c r="H7" s="10">
        <v>175</v>
      </c>
      <c r="I7" s="10">
        <v>193</v>
      </c>
      <c r="J7" s="10">
        <v>192</v>
      </c>
      <c r="K7" s="10">
        <v>162</v>
      </c>
      <c r="L7" s="10">
        <v>227</v>
      </c>
      <c r="M7" s="10"/>
      <c r="N7" s="10">
        <v>308</v>
      </c>
      <c r="O7" s="10">
        <v>261</v>
      </c>
      <c r="P7" s="10">
        <v>227</v>
      </c>
      <c r="Q7" s="10">
        <v>242</v>
      </c>
      <c r="R7" s="10"/>
      <c r="S7" s="10">
        <v>153</v>
      </c>
      <c r="T7" s="10">
        <v>146</v>
      </c>
      <c r="U7" s="10">
        <v>84</v>
      </c>
      <c r="V7" s="10">
        <v>87</v>
      </c>
      <c r="W7" s="10">
        <v>82</v>
      </c>
      <c r="X7" s="10">
        <v>84</v>
      </c>
      <c r="Y7" s="10">
        <v>75</v>
      </c>
      <c r="Z7" s="10">
        <v>40</v>
      </c>
      <c r="AA7" s="10">
        <v>96</v>
      </c>
      <c r="AB7" s="10">
        <v>95</v>
      </c>
      <c r="AC7" s="10">
        <v>62</v>
      </c>
      <c r="AD7" s="10">
        <v>37</v>
      </c>
      <c r="AE7" s="10"/>
      <c r="AF7" s="10">
        <v>157</v>
      </c>
      <c r="AG7" s="10">
        <v>397</v>
      </c>
      <c r="AH7" s="10">
        <v>216</v>
      </c>
      <c r="AI7" s="10">
        <v>116</v>
      </c>
      <c r="AJ7" s="10">
        <v>119</v>
      </c>
      <c r="AK7" s="10"/>
      <c r="AL7" s="10">
        <v>411</v>
      </c>
      <c r="AM7" s="10">
        <v>383</v>
      </c>
      <c r="AN7" s="10">
        <v>188</v>
      </c>
      <c r="AO7" s="10">
        <v>59</v>
      </c>
      <c r="AP7" s="10"/>
      <c r="AQ7" s="10">
        <v>600</v>
      </c>
      <c r="AR7" s="10">
        <v>441</v>
      </c>
      <c r="AS7" s="10"/>
      <c r="AT7" s="10">
        <v>696</v>
      </c>
      <c r="AU7" s="10">
        <v>206</v>
      </c>
      <c r="AV7" s="10"/>
      <c r="AW7" s="10">
        <v>408</v>
      </c>
      <c r="AX7" s="10">
        <v>248</v>
      </c>
      <c r="AY7" s="10">
        <v>354</v>
      </c>
      <c r="AZ7" s="10"/>
      <c r="BA7" s="10">
        <v>246</v>
      </c>
      <c r="BB7" s="10">
        <v>289</v>
      </c>
      <c r="BC7" s="10">
        <v>343</v>
      </c>
      <c r="BD7" s="10">
        <v>104</v>
      </c>
      <c r="BE7" s="10">
        <v>58</v>
      </c>
      <c r="BF7" s="10"/>
      <c r="BG7" s="10">
        <v>407</v>
      </c>
      <c r="BH7" s="10">
        <v>634</v>
      </c>
      <c r="BI7" s="10"/>
      <c r="BJ7" s="10">
        <v>791</v>
      </c>
      <c r="BK7" s="10">
        <v>244</v>
      </c>
      <c r="BL7" s="10"/>
      <c r="BM7" s="10">
        <v>149</v>
      </c>
      <c r="BN7" s="10">
        <v>191</v>
      </c>
      <c r="BO7" s="10">
        <v>377</v>
      </c>
      <c r="BP7" s="10">
        <v>76</v>
      </c>
      <c r="BQ7" s="10">
        <v>122</v>
      </c>
      <c r="BR7" s="10"/>
      <c r="BS7" s="10">
        <v>316</v>
      </c>
      <c r="BT7" s="10"/>
      <c r="BU7" s="10">
        <v>193</v>
      </c>
      <c r="BV7" s="10">
        <v>271</v>
      </c>
      <c r="BW7" s="10">
        <v>80</v>
      </c>
      <c r="BX7" s="10">
        <v>201</v>
      </c>
      <c r="BY7" s="10">
        <v>87</v>
      </c>
      <c r="BZ7" s="10"/>
      <c r="CA7" s="10">
        <v>88</v>
      </c>
      <c r="CB7" s="10"/>
      <c r="CC7" s="10">
        <v>824</v>
      </c>
      <c r="CD7" s="10">
        <v>189</v>
      </c>
      <c r="CE7" s="10"/>
      <c r="CF7" s="10">
        <v>395</v>
      </c>
      <c r="CG7" s="10"/>
      <c r="CH7" s="10">
        <v>353</v>
      </c>
      <c r="CI7" s="10">
        <v>124</v>
      </c>
    </row>
    <row r="8" spans="2:87" ht="30" customHeight="1" x14ac:dyDescent="0.35">
      <c r="B8" s="11" t="s">
        <v>20</v>
      </c>
      <c r="C8" s="11">
        <v>1048</v>
      </c>
      <c r="D8" s="11">
        <v>506</v>
      </c>
      <c r="E8" s="11">
        <v>538</v>
      </c>
      <c r="F8" s="11"/>
      <c r="G8" s="11">
        <v>162</v>
      </c>
      <c r="H8" s="11">
        <v>171</v>
      </c>
      <c r="I8" s="11">
        <v>182</v>
      </c>
      <c r="J8" s="11">
        <v>180</v>
      </c>
      <c r="K8" s="11">
        <v>147</v>
      </c>
      <c r="L8" s="11">
        <v>206</v>
      </c>
      <c r="M8" s="11"/>
      <c r="N8" s="11">
        <v>280</v>
      </c>
      <c r="O8" s="11">
        <v>275</v>
      </c>
      <c r="P8" s="11">
        <v>239</v>
      </c>
      <c r="Q8" s="11">
        <v>250</v>
      </c>
      <c r="R8" s="11"/>
      <c r="S8" s="11">
        <v>154</v>
      </c>
      <c r="T8" s="11">
        <v>138</v>
      </c>
      <c r="U8" s="11">
        <v>82</v>
      </c>
      <c r="V8" s="11">
        <v>93</v>
      </c>
      <c r="W8" s="11">
        <v>74</v>
      </c>
      <c r="X8" s="11">
        <v>91</v>
      </c>
      <c r="Y8" s="11">
        <v>84</v>
      </c>
      <c r="Z8" s="11">
        <v>41</v>
      </c>
      <c r="AA8" s="11">
        <v>110</v>
      </c>
      <c r="AB8" s="11">
        <v>91</v>
      </c>
      <c r="AC8" s="11">
        <v>57</v>
      </c>
      <c r="AD8" s="11">
        <v>33</v>
      </c>
      <c r="AE8" s="11"/>
      <c r="AF8" s="11">
        <v>162</v>
      </c>
      <c r="AG8" s="11">
        <v>406</v>
      </c>
      <c r="AH8" s="11">
        <v>215</v>
      </c>
      <c r="AI8" s="11">
        <v>114</v>
      </c>
      <c r="AJ8" s="11">
        <v>112</v>
      </c>
      <c r="AK8" s="11"/>
      <c r="AL8" s="11">
        <v>396</v>
      </c>
      <c r="AM8" s="11">
        <v>394</v>
      </c>
      <c r="AN8" s="11">
        <v>193</v>
      </c>
      <c r="AO8" s="11">
        <v>64</v>
      </c>
      <c r="AP8" s="11"/>
      <c r="AQ8" s="11">
        <v>610</v>
      </c>
      <c r="AR8" s="11">
        <v>437</v>
      </c>
      <c r="AS8" s="11"/>
      <c r="AT8" s="11">
        <v>704</v>
      </c>
      <c r="AU8" s="11">
        <v>186</v>
      </c>
      <c r="AV8" s="11"/>
      <c r="AW8" s="11">
        <v>380</v>
      </c>
      <c r="AX8" s="11">
        <v>251</v>
      </c>
      <c r="AY8" s="11">
        <v>375</v>
      </c>
      <c r="AZ8" s="11"/>
      <c r="BA8" s="11">
        <v>261</v>
      </c>
      <c r="BB8" s="11">
        <v>286</v>
      </c>
      <c r="BC8" s="11">
        <v>345</v>
      </c>
      <c r="BD8" s="11">
        <v>99</v>
      </c>
      <c r="BE8" s="11">
        <v>56</v>
      </c>
      <c r="BF8" s="11"/>
      <c r="BG8" s="11">
        <v>441</v>
      </c>
      <c r="BH8" s="11">
        <v>606</v>
      </c>
      <c r="BI8" s="11"/>
      <c r="BJ8" s="11">
        <v>816</v>
      </c>
      <c r="BK8" s="11">
        <v>226</v>
      </c>
      <c r="BL8" s="11"/>
      <c r="BM8" s="11">
        <v>161</v>
      </c>
      <c r="BN8" s="11">
        <v>179</v>
      </c>
      <c r="BO8" s="11">
        <v>385</v>
      </c>
      <c r="BP8" s="11">
        <v>74</v>
      </c>
      <c r="BQ8" s="11">
        <v>123</v>
      </c>
      <c r="BR8" s="11"/>
      <c r="BS8" s="11">
        <v>318</v>
      </c>
      <c r="BT8" s="11"/>
      <c r="BU8" s="11">
        <v>188</v>
      </c>
      <c r="BV8" s="11">
        <v>278</v>
      </c>
      <c r="BW8" s="11">
        <v>79</v>
      </c>
      <c r="BX8" s="11">
        <v>198</v>
      </c>
      <c r="BY8" s="11">
        <v>94</v>
      </c>
      <c r="BZ8" s="11"/>
      <c r="CA8" s="11">
        <v>92</v>
      </c>
      <c r="CB8" s="11"/>
      <c r="CC8" s="11">
        <v>820</v>
      </c>
      <c r="CD8" s="11">
        <v>196</v>
      </c>
      <c r="CE8" s="11"/>
      <c r="CF8" s="11">
        <v>378</v>
      </c>
      <c r="CG8" s="11"/>
      <c r="CH8" s="11">
        <v>350</v>
      </c>
      <c r="CI8" s="11">
        <v>124</v>
      </c>
    </row>
    <row r="9" spans="2:87" x14ac:dyDescent="0.35">
      <c r="B9" s="18" t="s">
        <v>255</v>
      </c>
      <c r="C9" s="17">
        <v>9.9785274954832401E-2</v>
      </c>
      <c r="D9" s="17">
        <v>0.108504911553024</v>
      </c>
      <c r="E9" s="17">
        <v>9.2185840568319202E-2</v>
      </c>
      <c r="F9" s="17"/>
      <c r="G9" s="17">
        <v>0.191267503379248</v>
      </c>
      <c r="H9" s="17">
        <v>0.166590445915167</v>
      </c>
      <c r="I9" s="17">
        <v>8.0149163483661204E-2</v>
      </c>
      <c r="J9" s="17">
        <v>6.8803913248963594E-2</v>
      </c>
      <c r="K9" s="17">
        <v>4.4705771025000597E-2</v>
      </c>
      <c r="L9" s="17">
        <v>5.61006409182584E-2</v>
      </c>
      <c r="M9" s="17"/>
      <c r="N9" s="17">
        <v>0.13329214622402899</v>
      </c>
      <c r="O9" s="17">
        <v>9.9385727676372299E-2</v>
      </c>
      <c r="P9" s="17">
        <v>8.1924135011546703E-2</v>
      </c>
      <c r="Q9" s="17">
        <v>8.1036630839400603E-2</v>
      </c>
      <c r="R9" s="17"/>
      <c r="S9" s="17">
        <v>0.11901123565520801</v>
      </c>
      <c r="T9" s="17">
        <v>0.10393009415847999</v>
      </c>
      <c r="U9" s="17">
        <v>0.136204624688194</v>
      </c>
      <c r="V9" s="17">
        <v>7.76988463556917E-2</v>
      </c>
      <c r="W9" s="17">
        <v>8.6907810901058605E-2</v>
      </c>
      <c r="X9" s="17">
        <v>4.6157253670126498E-2</v>
      </c>
      <c r="Y9" s="17">
        <v>8.77515800801352E-2</v>
      </c>
      <c r="Z9" s="17">
        <v>4.4459687931493803E-2</v>
      </c>
      <c r="AA9" s="17">
        <v>0.14514376737920801</v>
      </c>
      <c r="AB9" s="17">
        <v>4.9307250809487099E-2</v>
      </c>
      <c r="AC9" s="17">
        <v>8.9906186037290794E-2</v>
      </c>
      <c r="AD9" s="17">
        <v>0.243787132521604</v>
      </c>
      <c r="AE9" s="17"/>
      <c r="AF9" s="17">
        <v>9.9476529038174805E-2</v>
      </c>
      <c r="AG9" s="17">
        <v>9.6043105132223597E-2</v>
      </c>
      <c r="AH9" s="17">
        <v>7.4666179888801906E-2</v>
      </c>
      <c r="AI9" s="17">
        <v>9.2032714483573405E-2</v>
      </c>
      <c r="AJ9" s="17">
        <v>0.170188698710106</v>
      </c>
      <c r="AK9" s="17"/>
      <c r="AL9" s="17">
        <v>9.0752301708498601E-2</v>
      </c>
      <c r="AM9" s="17">
        <v>9.6603938478531506E-2</v>
      </c>
      <c r="AN9" s="17">
        <v>0.11841551392227</v>
      </c>
      <c r="AO9" s="17">
        <v>0.118991494940245</v>
      </c>
      <c r="AP9" s="17"/>
      <c r="AQ9" s="17">
        <v>6.1915148166256602E-2</v>
      </c>
      <c r="AR9" s="17">
        <v>0.152600605280098</v>
      </c>
      <c r="AS9" s="17"/>
      <c r="AT9" s="17">
        <v>0.10241972725744899</v>
      </c>
      <c r="AU9" s="17">
        <v>5.7064413136404001E-2</v>
      </c>
      <c r="AV9" s="17"/>
      <c r="AW9" s="17">
        <v>8.8512568033385405E-2</v>
      </c>
      <c r="AX9" s="17">
        <v>8.1970410379083106E-2</v>
      </c>
      <c r="AY9" s="17">
        <v>0.121875553207345</v>
      </c>
      <c r="AZ9" s="17"/>
      <c r="BA9" s="17">
        <v>0.159172839705708</v>
      </c>
      <c r="BB9" s="17">
        <v>9.9863959381778694E-2</v>
      </c>
      <c r="BC9" s="17">
        <v>8.0050573036103106E-2</v>
      </c>
      <c r="BD9" s="17">
        <v>2.7125365131925601E-2</v>
      </c>
      <c r="BE9" s="17">
        <v>7.3940815895171499E-2</v>
      </c>
      <c r="BF9" s="17"/>
      <c r="BG9" s="17">
        <v>0.110924529544968</v>
      </c>
      <c r="BH9" s="17">
        <v>9.1670854438717406E-2</v>
      </c>
      <c r="BI9" s="17"/>
      <c r="BJ9" s="17">
        <v>0.11359896248665501</v>
      </c>
      <c r="BK9" s="17">
        <v>5.2368219074321702E-2</v>
      </c>
      <c r="BL9" s="17"/>
      <c r="BM9" s="17">
        <v>4.5828542969847799E-2</v>
      </c>
      <c r="BN9" s="17">
        <v>6.2912217761405306E-2</v>
      </c>
      <c r="BO9" s="17">
        <v>0.15737982301672601</v>
      </c>
      <c r="BP9" s="17">
        <v>8.6206866832547996E-2</v>
      </c>
      <c r="BQ9" s="17">
        <v>7.6637924661362794E-2</v>
      </c>
      <c r="BR9" s="17"/>
      <c r="BS9" s="17">
        <v>0.110137427387272</v>
      </c>
      <c r="BT9" s="17"/>
      <c r="BU9" s="17">
        <v>0.10738119191194399</v>
      </c>
      <c r="BV9" s="17">
        <v>0.16452668402338899</v>
      </c>
      <c r="BW9" s="17">
        <v>4.6898225092277E-2</v>
      </c>
      <c r="BX9" s="17">
        <v>8.0487087185642903E-2</v>
      </c>
      <c r="BY9" s="17">
        <v>9.9731661662042295E-3</v>
      </c>
      <c r="BZ9" s="17"/>
      <c r="CA9" s="17">
        <v>0.20563208967445301</v>
      </c>
      <c r="CB9" s="17"/>
      <c r="CC9" s="17">
        <v>9.1287040227247401E-2</v>
      </c>
      <c r="CD9" s="17">
        <v>0.13521644396377799</v>
      </c>
      <c r="CE9" s="17"/>
      <c r="CF9" s="17">
        <v>7.4561159940138996E-2</v>
      </c>
      <c r="CG9" s="17"/>
      <c r="CH9" s="17">
        <v>7.0374296849946602E-2</v>
      </c>
      <c r="CI9" s="17">
        <v>0.21787369267360701</v>
      </c>
    </row>
    <row r="10" spans="2:87" x14ac:dyDescent="0.35">
      <c r="B10" s="18" t="s">
        <v>256</v>
      </c>
      <c r="C10" s="17">
        <v>0.233857783459685</v>
      </c>
      <c r="D10" s="17">
        <v>0.251760778586824</v>
      </c>
      <c r="E10" s="17">
        <v>0.21645875906553999</v>
      </c>
      <c r="F10" s="17"/>
      <c r="G10" s="17">
        <v>0.39282701741356801</v>
      </c>
      <c r="H10" s="17">
        <v>0.32698761222185102</v>
      </c>
      <c r="I10" s="17">
        <v>0.25310567160154102</v>
      </c>
      <c r="J10" s="17">
        <v>0.20586733815826999</v>
      </c>
      <c r="K10" s="17">
        <v>0.120512840278432</v>
      </c>
      <c r="L10" s="17">
        <v>0.119824249180373</v>
      </c>
      <c r="M10" s="17"/>
      <c r="N10" s="17">
        <v>0.327776452722921</v>
      </c>
      <c r="O10" s="17">
        <v>0.22931566337803599</v>
      </c>
      <c r="P10" s="17">
        <v>0.17007370177991701</v>
      </c>
      <c r="Q10" s="17">
        <v>0.19765591837582799</v>
      </c>
      <c r="R10" s="17"/>
      <c r="S10" s="17">
        <v>0.31738411155234902</v>
      </c>
      <c r="T10" s="17">
        <v>0.25154680994221601</v>
      </c>
      <c r="U10" s="17">
        <v>0.109696160859488</v>
      </c>
      <c r="V10" s="17">
        <v>0.19321735316390801</v>
      </c>
      <c r="W10" s="17">
        <v>0.195142267939137</v>
      </c>
      <c r="X10" s="17">
        <v>0.23218076174347399</v>
      </c>
      <c r="Y10" s="17">
        <v>0.23531188462430999</v>
      </c>
      <c r="Z10" s="17">
        <v>0.32471027855548601</v>
      </c>
      <c r="AA10" s="17">
        <v>0.28898790869788699</v>
      </c>
      <c r="AB10" s="17">
        <v>0.227846519792823</v>
      </c>
      <c r="AC10" s="17">
        <v>0.120403692941351</v>
      </c>
      <c r="AD10" s="17">
        <v>0.19630074327714001</v>
      </c>
      <c r="AE10" s="17"/>
      <c r="AF10" s="17">
        <v>0.22418249424602699</v>
      </c>
      <c r="AG10" s="17">
        <v>0.20510529874897099</v>
      </c>
      <c r="AH10" s="17">
        <v>0.21195668349909699</v>
      </c>
      <c r="AI10" s="17">
        <v>0.35952250443162398</v>
      </c>
      <c r="AJ10" s="17">
        <v>0.29717238542816199</v>
      </c>
      <c r="AK10" s="17"/>
      <c r="AL10" s="17">
        <v>0.21133328942155399</v>
      </c>
      <c r="AM10" s="17">
        <v>0.247272005684602</v>
      </c>
      <c r="AN10" s="17">
        <v>0.23036190227747599</v>
      </c>
      <c r="AO10" s="17">
        <v>0.30127148849345498</v>
      </c>
      <c r="AP10" s="17"/>
      <c r="AQ10" s="17">
        <v>0.150645956079029</v>
      </c>
      <c r="AR10" s="17">
        <v>0.34990862676988399</v>
      </c>
      <c r="AS10" s="17"/>
      <c r="AT10" s="17">
        <v>0.24524229666774</v>
      </c>
      <c r="AU10" s="17">
        <v>0.12884270292045399</v>
      </c>
      <c r="AV10" s="17"/>
      <c r="AW10" s="17">
        <v>0.19517133995283301</v>
      </c>
      <c r="AX10" s="17">
        <v>0.26042251199055499</v>
      </c>
      <c r="AY10" s="17">
        <v>0.23982679174426599</v>
      </c>
      <c r="AZ10" s="17"/>
      <c r="BA10" s="17">
        <v>0.29010214395488498</v>
      </c>
      <c r="BB10" s="17">
        <v>0.21973065831794</v>
      </c>
      <c r="BC10" s="17">
        <v>0.21794038841764801</v>
      </c>
      <c r="BD10" s="17">
        <v>0.219842270821729</v>
      </c>
      <c r="BE10" s="17">
        <v>0.152544243232863</v>
      </c>
      <c r="BF10" s="17"/>
      <c r="BG10" s="17">
        <v>0.28680293173838201</v>
      </c>
      <c r="BH10" s="17">
        <v>0.19528974518162501</v>
      </c>
      <c r="BI10" s="17"/>
      <c r="BJ10" s="17">
        <v>0.27061795562164298</v>
      </c>
      <c r="BK10" s="17">
        <v>0.102754929112093</v>
      </c>
      <c r="BL10" s="17"/>
      <c r="BM10" s="17">
        <v>0.22754024748697099</v>
      </c>
      <c r="BN10" s="17">
        <v>0.15669161103249901</v>
      </c>
      <c r="BO10" s="17">
        <v>0.294159079771878</v>
      </c>
      <c r="BP10" s="17">
        <v>0.33880006435396998</v>
      </c>
      <c r="BQ10" s="17">
        <v>5.4157236713353499E-2</v>
      </c>
      <c r="BR10" s="17"/>
      <c r="BS10" s="17">
        <v>0.15391283228203001</v>
      </c>
      <c r="BT10" s="17"/>
      <c r="BU10" s="17">
        <v>0.157800354380813</v>
      </c>
      <c r="BV10" s="17">
        <v>0.37836730239712901</v>
      </c>
      <c r="BW10" s="17">
        <v>0.34802378386470001</v>
      </c>
      <c r="BX10" s="17">
        <v>8.3981620743238103E-2</v>
      </c>
      <c r="BY10" s="17">
        <v>0.18062813887909401</v>
      </c>
      <c r="BZ10" s="17"/>
      <c r="CA10" s="17">
        <v>0.27074988546398798</v>
      </c>
      <c r="CB10" s="17"/>
      <c r="CC10" s="17">
        <v>0.24666739813484001</v>
      </c>
      <c r="CD10" s="17">
        <v>0.20349158588213501</v>
      </c>
      <c r="CE10" s="17"/>
      <c r="CF10" s="17">
        <v>0.21148422533616901</v>
      </c>
      <c r="CG10" s="17"/>
      <c r="CH10" s="17">
        <v>0.2092174781867</v>
      </c>
      <c r="CI10" s="17">
        <v>0.35784082889034402</v>
      </c>
    </row>
    <row r="11" spans="2:87" x14ac:dyDescent="0.35">
      <c r="B11" s="18" t="s">
        <v>257</v>
      </c>
      <c r="C11" s="17">
        <v>0.59245800139446803</v>
      </c>
      <c r="D11" s="17">
        <v>0.586328153987552</v>
      </c>
      <c r="E11" s="17">
        <v>0.59984596049607197</v>
      </c>
      <c r="F11" s="17"/>
      <c r="G11" s="17">
        <v>0.33681297674156802</v>
      </c>
      <c r="H11" s="17">
        <v>0.436277424932353</v>
      </c>
      <c r="I11" s="17">
        <v>0.57903985192123497</v>
      </c>
      <c r="J11" s="17">
        <v>0.65148489284648903</v>
      </c>
      <c r="K11" s="17">
        <v>0.770018348098371</v>
      </c>
      <c r="L11" s="17">
        <v>0.75676059856264399</v>
      </c>
      <c r="M11" s="17"/>
      <c r="N11" s="17">
        <v>0.50207678974051195</v>
      </c>
      <c r="O11" s="17">
        <v>0.58868710752557496</v>
      </c>
      <c r="P11" s="17">
        <v>0.66052349057388204</v>
      </c>
      <c r="Q11" s="17">
        <v>0.62767583517001702</v>
      </c>
      <c r="R11" s="17"/>
      <c r="S11" s="17">
        <v>0.49451989949972303</v>
      </c>
      <c r="T11" s="17">
        <v>0.56018996620547801</v>
      </c>
      <c r="U11" s="17">
        <v>0.672568068693157</v>
      </c>
      <c r="V11" s="17">
        <v>0.58688395218703904</v>
      </c>
      <c r="W11" s="17">
        <v>0.63083044633344099</v>
      </c>
      <c r="X11" s="17">
        <v>0.67566946232832203</v>
      </c>
      <c r="Y11" s="17">
        <v>0.62222084011193901</v>
      </c>
      <c r="Z11" s="17">
        <v>0.56118910320283399</v>
      </c>
      <c r="AA11" s="17">
        <v>0.53473934764982001</v>
      </c>
      <c r="AB11" s="17">
        <v>0.64250362661535199</v>
      </c>
      <c r="AC11" s="17">
        <v>0.70680717566086104</v>
      </c>
      <c r="AD11" s="17">
        <v>0.50720133620548602</v>
      </c>
      <c r="AE11" s="17"/>
      <c r="AF11" s="17">
        <v>0.58340099304266901</v>
      </c>
      <c r="AG11" s="17">
        <v>0.623326815243196</v>
      </c>
      <c r="AH11" s="17">
        <v>0.64809398210413305</v>
      </c>
      <c r="AI11" s="17">
        <v>0.49085699557710799</v>
      </c>
      <c r="AJ11" s="17">
        <v>0.49138134379606002</v>
      </c>
      <c r="AK11" s="17"/>
      <c r="AL11" s="17">
        <v>0.59738181216145803</v>
      </c>
      <c r="AM11" s="17">
        <v>0.60327835880829905</v>
      </c>
      <c r="AN11" s="17">
        <v>0.57969307804175696</v>
      </c>
      <c r="AO11" s="17">
        <v>0.53389305582906899</v>
      </c>
      <c r="AP11" s="17"/>
      <c r="AQ11" s="17">
        <v>0.70258090524894201</v>
      </c>
      <c r="AR11" s="17">
        <v>0.43887579724916698</v>
      </c>
      <c r="AS11" s="17"/>
      <c r="AT11" s="17">
        <v>0.58224348542570203</v>
      </c>
      <c r="AU11" s="17">
        <v>0.72990962057980102</v>
      </c>
      <c r="AV11" s="17"/>
      <c r="AW11" s="17">
        <v>0.65750029965258205</v>
      </c>
      <c r="AX11" s="17">
        <v>0.60765647396836997</v>
      </c>
      <c r="AY11" s="17">
        <v>0.53251397386566801</v>
      </c>
      <c r="AZ11" s="17"/>
      <c r="BA11" s="17">
        <v>0.49533550739931997</v>
      </c>
      <c r="BB11" s="17">
        <v>0.615339265896369</v>
      </c>
      <c r="BC11" s="17">
        <v>0.61314340791147504</v>
      </c>
      <c r="BD11" s="17">
        <v>0.66387199259385998</v>
      </c>
      <c r="BE11" s="17">
        <v>0.68601822051780703</v>
      </c>
      <c r="BF11" s="17"/>
      <c r="BG11" s="17">
        <v>0.52340116542675896</v>
      </c>
      <c r="BH11" s="17">
        <v>0.64276264269879602</v>
      </c>
      <c r="BI11" s="17"/>
      <c r="BJ11" s="17">
        <v>0.54081871653907299</v>
      </c>
      <c r="BK11" s="17">
        <v>0.77730839988134204</v>
      </c>
      <c r="BL11" s="17"/>
      <c r="BM11" s="17">
        <v>0.57716386419383603</v>
      </c>
      <c r="BN11" s="17">
        <v>0.74153038974837004</v>
      </c>
      <c r="BO11" s="17">
        <v>0.47959546572786999</v>
      </c>
      <c r="BP11" s="17">
        <v>0.50163207327713399</v>
      </c>
      <c r="BQ11" s="17">
        <v>0.86242464175224798</v>
      </c>
      <c r="BR11" s="17"/>
      <c r="BS11" s="17">
        <v>0.70053122876873097</v>
      </c>
      <c r="BT11" s="17"/>
      <c r="BU11" s="17">
        <v>0.68634267231954504</v>
      </c>
      <c r="BV11" s="17">
        <v>0.40124437305111199</v>
      </c>
      <c r="BW11" s="17">
        <v>0.52492619651808903</v>
      </c>
      <c r="BX11" s="17">
        <v>0.81581266046090395</v>
      </c>
      <c r="BY11" s="17">
        <v>0.61821505459417903</v>
      </c>
      <c r="BZ11" s="17"/>
      <c r="CA11" s="17">
        <v>0.48033461274030997</v>
      </c>
      <c r="CB11" s="17"/>
      <c r="CC11" s="17">
        <v>0.58469488534687597</v>
      </c>
      <c r="CD11" s="17">
        <v>0.63238326273966305</v>
      </c>
      <c r="CE11" s="17"/>
      <c r="CF11" s="17">
        <v>0.64408661989258198</v>
      </c>
      <c r="CG11" s="17"/>
      <c r="CH11" s="17">
        <v>0.65891345513369104</v>
      </c>
      <c r="CI11" s="17">
        <v>0.409637389705234</v>
      </c>
    </row>
    <row r="12" spans="2:87" x14ac:dyDescent="0.35">
      <c r="B12" s="18" t="s">
        <v>161</v>
      </c>
      <c r="C12" s="19">
        <v>7.3898940191014104E-2</v>
      </c>
      <c r="D12" s="19">
        <v>5.34061558726001E-2</v>
      </c>
      <c r="E12" s="19">
        <v>9.1509439870068904E-2</v>
      </c>
      <c r="F12" s="19"/>
      <c r="G12" s="19">
        <v>7.9092502465615E-2</v>
      </c>
      <c r="H12" s="19">
        <v>7.0144516930629494E-2</v>
      </c>
      <c r="I12" s="19">
        <v>8.7705312993562601E-2</v>
      </c>
      <c r="J12" s="19">
        <v>7.3843855746277706E-2</v>
      </c>
      <c r="K12" s="19">
        <v>6.4763040598196001E-2</v>
      </c>
      <c r="L12" s="19">
        <v>6.73145113387245E-2</v>
      </c>
      <c r="M12" s="19"/>
      <c r="N12" s="19">
        <v>3.6854611312537797E-2</v>
      </c>
      <c r="O12" s="19">
        <v>8.26115014200169E-2</v>
      </c>
      <c r="P12" s="19">
        <v>8.74786726346546E-2</v>
      </c>
      <c r="Q12" s="19">
        <v>9.3631615614754804E-2</v>
      </c>
      <c r="R12" s="19"/>
      <c r="S12" s="19">
        <v>6.9084753292720499E-2</v>
      </c>
      <c r="T12" s="19">
        <v>8.4333129693825698E-2</v>
      </c>
      <c r="U12" s="19">
        <v>8.15311457591609E-2</v>
      </c>
      <c r="V12" s="19">
        <v>0.14219984829336199</v>
      </c>
      <c r="W12" s="19">
        <v>8.7119474826363202E-2</v>
      </c>
      <c r="X12" s="19">
        <v>4.5992522258077498E-2</v>
      </c>
      <c r="Y12" s="19">
        <v>5.4715695183615402E-2</v>
      </c>
      <c r="Z12" s="19">
        <v>6.9640930310185395E-2</v>
      </c>
      <c r="AA12" s="19">
        <v>3.1128976273085401E-2</v>
      </c>
      <c r="AB12" s="19">
        <v>8.0342602782338596E-2</v>
      </c>
      <c r="AC12" s="19">
        <v>8.2882945360497506E-2</v>
      </c>
      <c r="AD12" s="19">
        <v>5.2710787995769101E-2</v>
      </c>
      <c r="AE12" s="19"/>
      <c r="AF12" s="19">
        <v>9.2939983673129098E-2</v>
      </c>
      <c r="AG12" s="19">
        <v>7.5524780875609404E-2</v>
      </c>
      <c r="AH12" s="19">
        <v>6.5283154507968594E-2</v>
      </c>
      <c r="AI12" s="19">
        <v>5.7587785507694202E-2</v>
      </c>
      <c r="AJ12" s="19">
        <v>4.1257572065672099E-2</v>
      </c>
      <c r="AK12" s="19"/>
      <c r="AL12" s="19">
        <v>0.10053259670848901</v>
      </c>
      <c r="AM12" s="19">
        <v>5.2845697028567597E-2</v>
      </c>
      <c r="AN12" s="19">
        <v>7.1529505758496995E-2</v>
      </c>
      <c r="AO12" s="19">
        <v>4.58439607372308E-2</v>
      </c>
      <c r="AP12" s="19"/>
      <c r="AQ12" s="19">
        <v>8.4857990505772904E-2</v>
      </c>
      <c r="AR12" s="19">
        <v>5.8614970700851303E-2</v>
      </c>
      <c r="AS12" s="19"/>
      <c r="AT12" s="19">
        <v>7.0094490649108596E-2</v>
      </c>
      <c r="AU12" s="19">
        <v>8.4183263363340699E-2</v>
      </c>
      <c r="AV12" s="19"/>
      <c r="AW12" s="19">
        <v>5.8815792361199701E-2</v>
      </c>
      <c r="AX12" s="19">
        <v>4.9950603661991701E-2</v>
      </c>
      <c r="AY12" s="19">
        <v>0.105783681182721</v>
      </c>
      <c r="AZ12" s="19"/>
      <c r="BA12" s="19">
        <v>5.5389508940086901E-2</v>
      </c>
      <c r="BB12" s="19">
        <v>6.5066116403912397E-2</v>
      </c>
      <c r="BC12" s="19">
        <v>8.8865630634773901E-2</v>
      </c>
      <c r="BD12" s="19">
        <v>8.9160371452485093E-2</v>
      </c>
      <c r="BE12" s="19">
        <v>8.7496720354158397E-2</v>
      </c>
      <c r="BF12" s="19"/>
      <c r="BG12" s="19">
        <v>7.8871373289890398E-2</v>
      </c>
      <c r="BH12" s="19">
        <v>7.0276757680861099E-2</v>
      </c>
      <c r="BI12" s="19"/>
      <c r="BJ12" s="19">
        <v>7.4964365352629306E-2</v>
      </c>
      <c r="BK12" s="19">
        <v>6.7568451932243798E-2</v>
      </c>
      <c r="BL12" s="19"/>
      <c r="BM12" s="19">
        <v>0.149467345349345</v>
      </c>
      <c r="BN12" s="19">
        <v>3.8865781457725498E-2</v>
      </c>
      <c r="BO12" s="19">
        <v>6.8865631483525605E-2</v>
      </c>
      <c r="BP12" s="19">
        <v>7.3360995536348006E-2</v>
      </c>
      <c r="BQ12" s="19">
        <v>6.78019687303562E-3</v>
      </c>
      <c r="BR12" s="19"/>
      <c r="BS12" s="19">
        <v>3.5418511561968201E-2</v>
      </c>
      <c r="BT12" s="19"/>
      <c r="BU12" s="19">
        <v>4.8475781387697599E-2</v>
      </c>
      <c r="BV12" s="19">
        <v>5.5861640528369602E-2</v>
      </c>
      <c r="BW12" s="19">
        <v>8.0151794524933706E-2</v>
      </c>
      <c r="BX12" s="19">
        <v>1.9718631610215202E-2</v>
      </c>
      <c r="BY12" s="19">
        <v>0.19118364036052199</v>
      </c>
      <c r="BZ12" s="19"/>
      <c r="CA12" s="19">
        <v>4.3283412121249601E-2</v>
      </c>
      <c r="CB12" s="19"/>
      <c r="CC12" s="19">
        <v>7.7350676291036799E-2</v>
      </c>
      <c r="CD12" s="19">
        <v>2.89087074144238E-2</v>
      </c>
      <c r="CE12" s="19"/>
      <c r="CF12" s="19">
        <v>6.9867994831110405E-2</v>
      </c>
      <c r="CG12" s="19"/>
      <c r="CH12" s="19">
        <v>6.1494769829663301E-2</v>
      </c>
      <c r="CI12" s="19">
        <v>1.4648088730815001E-2</v>
      </c>
    </row>
    <row r="13" spans="2:87" x14ac:dyDescent="0.35">
      <c r="B13" s="16" t="s">
        <v>163</v>
      </c>
    </row>
    <row r="14" spans="2:87" x14ac:dyDescent="0.35">
      <c r="B14" t="s">
        <v>118</v>
      </c>
    </row>
    <row r="15" spans="2:87" x14ac:dyDescent="0.35">
      <c r="B15" t="s">
        <v>119</v>
      </c>
    </row>
    <row r="17" spans="2:2" x14ac:dyDescent="0.35">
      <c r="B17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B2:CI17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272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1041</v>
      </c>
      <c r="D7" s="10">
        <v>512</v>
      </c>
      <c r="E7" s="10">
        <v>526</v>
      </c>
      <c r="F7" s="10"/>
      <c r="G7" s="10">
        <v>92</v>
      </c>
      <c r="H7" s="10">
        <v>175</v>
      </c>
      <c r="I7" s="10">
        <v>193</v>
      </c>
      <c r="J7" s="10">
        <v>192</v>
      </c>
      <c r="K7" s="10">
        <v>162</v>
      </c>
      <c r="L7" s="10">
        <v>227</v>
      </c>
      <c r="M7" s="10"/>
      <c r="N7" s="10">
        <v>308</v>
      </c>
      <c r="O7" s="10">
        <v>261</v>
      </c>
      <c r="P7" s="10">
        <v>227</v>
      </c>
      <c r="Q7" s="10">
        <v>242</v>
      </c>
      <c r="R7" s="10"/>
      <c r="S7" s="10">
        <v>153</v>
      </c>
      <c r="T7" s="10">
        <v>146</v>
      </c>
      <c r="U7" s="10">
        <v>84</v>
      </c>
      <c r="V7" s="10">
        <v>87</v>
      </c>
      <c r="W7" s="10">
        <v>82</v>
      </c>
      <c r="X7" s="10">
        <v>84</v>
      </c>
      <c r="Y7" s="10">
        <v>75</v>
      </c>
      <c r="Z7" s="10">
        <v>40</v>
      </c>
      <c r="AA7" s="10">
        <v>96</v>
      </c>
      <c r="AB7" s="10">
        <v>95</v>
      </c>
      <c r="AC7" s="10">
        <v>62</v>
      </c>
      <c r="AD7" s="10">
        <v>37</v>
      </c>
      <c r="AE7" s="10"/>
      <c r="AF7" s="10">
        <v>157</v>
      </c>
      <c r="AG7" s="10">
        <v>397</v>
      </c>
      <c r="AH7" s="10">
        <v>216</v>
      </c>
      <c r="AI7" s="10">
        <v>116</v>
      </c>
      <c r="AJ7" s="10">
        <v>119</v>
      </c>
      <c r="AK7" s="10"/>
      <c r="AL7" s="10">
        <v>411</v>
      </c>
      <c r="AM7" s="10">
        <v>383</v>
      </c>
      <c r="AN7" s="10">
        <v>188</v>
      </c>
      <c r="AO7" s="10">
        <v>59</v>
      </c>
      <c r="AP7" s="10"/>
      <c r="AQ7" s="10">
        <v>600</v>
      </c>
      <c r="AR7" s="10">
        <v>441</v>
      </c>
      <c r="AS7" s="10"/>
      <c r="AT7" s="10">
        <v>696</v>
      </c>
      <c r="AU7" s="10">
        <v>206</v>
      </c>
      <c r="AV7" s="10"/>
      <c r="AW7" s="10">
        <v>408</v>
      </c>
      <c r="AX7" s="10">
        <v>248</v>
      </c>
      <c r="AY7" s="10">
        <v>354</v>
      </c>
      <c r="AZ7" s="10"/>
      <c r="BA7" s="10">
        <v>246</v>
      </c>
      <c r="BB7" s="10">
        <v>289</v>
      </c>
      <c r="BC7" s="10">
        <v>343</v>
      </c>
      <c r="BD7" s="10">
        <v>104</v>
      </c>
      <c r="BE7" s="10">
        <v>58</v>
      </c>
      <c r="BF7" s="10"/>
      <c r="BG7" s="10">
        <v>407</v>
      </c>
      <c r="BH7" s="10">
        <v>634</v>
      </c>
      <c r="BI7" s="10"/>
      <c r="BJ7" s="10">
        <v>791</v>
      </c>
      <c r="BK7" s="10">
        <v>244</v>
      </c>
      <c r="BL7" s="10"/>
      <c r="BM7" s="10">
        <v>149</v>
      </c>
      <c r="BN7" s="10">
        <v>191</v>
      </c>
      <c r="BO7" s="10">
        <v>377</v>
      </c>
      <c r="BP7" s="10">
        <v>76</v>
      </c>
      <c r="BQ7" s="10">
        <v>122</v>
      </c>
      <c r="BR7" s="10"/>
      <c r="BS7" s="10">
        <v>316</v>
      </c>
      <c r="BT7" s="10"/>
      <c r="BU7" s="10">
        <v>193</v>
      </c>
      <c r="BV7" s="10">
        <v>271</v>
      </c>
      <c r="BW7" s="10">
        <v>80</v>
      </c>
      <c r="BX7" s="10">
        <v>201</v>
      </c>
      <c r="BY7" s="10">
        <v>87</v>
      </c>
      <c r="BZ7" s="10"/>
      <c r="CA7" s="10">
        <v>88</v>
      </c>
      <c r="CB7" s="10"/>
      <c r="CC7" s="10">
        <v>824</v>
      </c>
      <c r="CD7" s="10">
        <v>189</v>
      </c>
      <c r="CE7" s="10"/>
      <c r="CF7" s="10">
        <v>395</v>
      </c>
      <c r="CG7" s="10"/>
      <c r="CH7" s="10">
        <v>353</v>
      </c>
      <c r="CI7" s="10">
        <v>124</v>
      </c>
    </row>
    <row r="8" spans="2:87" ht="30" customHeight="1" x14ac:dyDescent="0.35">
      <c r="B8" s="11" t="s">
        <v>20</v>
      </c>
      <c r="C8" s="11">
        <v>1048</v>
      </c>
      <c r="D8" s="11">
        <v>506</v>
      </c>
      <c r="E8" s="11">
        <v>538</v>
      </c>
      <c r="F8" s="11"/>
      <c r="G8" s="11">
        <v>162</v>
      </c>
      <c r="H8" s="11">
        <v>171</v>
      </c>
      <c r="I8" s="11">
        <v>182</v>
      </c>
      <c r="J8" s="11">
        <v>180</v>
      </c>
      <c r="K8" s="11">
        <v>147</v>
      </c>
      <c r="L8" s="11">
        <v>206</v>
      </c>
      <c r="M8" s="11"/>
      <c r="N8" s="11">
        <v>280</v>
      </c>
      <c r="O8" s="11">
        <v>275</v>
      </c>
      <c r="P8" s="11">
        <v>239</v>
      </c>
      <c r="Q8" s="11">
        <v>250</v>
      </c>
      <c r="R8" s="11"/>
      <c r="S8" s="11">
        <v>154</v>
      </c>
      <c r="T8" s="11">
        <v>138</v>
      </c>
      <c r="U8" s="11">
        <v>82</v>
      </c>
      <c r="V8" s="11">
        <v>93</v>
      </c>
      <c r="W8" s="11">
        <v>74</v>
      </c>
      <c r="X8" s="11">
        <v>91</v>
      </c>
      <c r="Y8" s="11">
        <v>84</v>
      </c>
      <c r="Z8" s="11">
        <v>41</v>
      </c>
      <c r="AA8" s="11">
        <v>110</v>
      </c>
      <c r="AB8" s="11">
        <v>91</v>
      </c>
      <c r="AC8" s="11">
        <v>57</v>
      </c>
      <c r="AD8" s="11">
        <v>33</v>
      </c>
      <c r="AE8" s="11"/>
      <c r="AF8" s="11">
        <v>162</v>
      </c>
      <c r="AG8" s="11">
        <v>406</v>
      </c>
      <c r="AH8" s="11">
        <v>215</v>
      </c>
      <c r="AI8" s="11">
        <v>114</v>
      </c>
      <c r="AJ8" s="11">
        <v>112</v>
      </c>
      <c r="AK8" s="11"/>
      <c r="AL8" s="11">
        <v>396</v>
      </c>
      <c r="AM8" s="11">
        <v>394</v>
      </c>
      <c r="AN8" s="11">
        <v>193</v>
      </c>
      <c r="AO8" s="11">
        <v>64</v>
      </c>
      <c r="AP8" s="11"/>
      <c r="AQ8" s="11">
        <v>610</v>
      </c>
      <c r="AR8" s="11">
        <v>437</v>
      </c>
      <c r="AS8" s="11"/>
      <c r="AT8" s="11">
        <v>704</v>
      </c>
      <c r="AU8" s="11">
        <v>186</v>
      </c>
      <c r="AV8" s="11"/>
      <c r="AW8" s="11">
        <v>380</v>
      </c>
      <c r="AX8" s="11">
        <v>251</v>
      </c>
      <c r="AY8" s="11">
        <v>375</v>
      </c>
      <c r="AZ8" s="11"/>
      <c r="BA8" s="11">
        <v>261</v>
      </c>
      <c r="BB8" s="11">
        <v>286</v>
      </c>
      <c r="BC8" s="11">
        <v>345</v>
      </c>
      <c r="BD8" s="11">
        <v>99</v>
      </c>
      <c r="BE8" s="11">
        <v>56</v>
      </c>
      <c r="BF8" s="11"/>
      <c r="BG8" s="11">
        <v>441</v>
      </c>
      <c r="BH8" s="11">
        <v>606</v>
      </c>
      <c r="BI8" s="11"/>
      <c r="BJ8" s="11">
        <v>816</v>
      </c>
      <c r="BK8" s="11">
        <v>226</v>
      </c>
      <c r="BL8" s="11"/>
      <c r="BM8" s="11">
        <v>161</v>
      </c>
      <c r="BN8" s="11">
        <v>179</v>
      </c>
      <c r="BO8" s="11">
        <v>385</v>
      </c>
      <c r="BP8" s="11">
        <v>74</v>
      </c>
      <c r="BQ8" s="11">
        <v>123</v>
      </c>
      <c r="BR8" s="11"/>
      <c r="BS8" s="11">
        <v>318</v>
      </c>
      <c r="BT8" s="11"/>
      <c r="BU8" s="11">
        <v>188</v>
      </c>
      <c r="BV8" s="11">
        <v>278</v>
      </c>
      <c r="BW8" s="11">
        <v>79</v>
      </c>
      <c r="BX8" s="11">
        <v>198</v>
      </c>
      <c r="BY8" s="11">
        <v>94</v>
      </c>
      <c r="BZ8" s="11"/>
      <c r="CA8" s="11">
        <v>92</v>
      </c>
      <c r="CB8" s="11"/>
      <c r="CC8" s="11">
        <v>820</v>
      </c>
      <c r="CD8" s="11">
        <v>196</v>
      </c>
      <c r="CE8" s="11"/>
      <c r="CF8" s="11">
        <v>378</v>
      </c>
      <c r="CG8" s="11"/>
      <c r="CH8" s="11">
        <v>350</v>
      </c>
      <c r="CI8" s="11">
        <v>124</v>
      </c>
    </row>
    <row r="9" spans="2:87" x14ac:dyDescent="0.35">
      <c r="B9" s="18" t="s">
        <v>255</v>
      </c>
      <c r="C9" s="17">
        <v>0.13415221198434901</v>
      </c>
      <c r="D9" s="17">
        <v>0.152832145596352</v>
      </c>
      <c r="E9" s="17">
        <v>0.115422546252244</v>
      </c>
      <c r="F9" s="17"/>
      <c r="G9" s="17">
        <v>0.14683984362170099</v>
      </c>
      <c r="H9" s="17">
        <v>0.14399324672497801</v>
      </c>
      <c r="I9" s="17">
        <v>9.9628768753337996E-2</v>
      </c>
      <c r="J9" s="17">
        <v>0.14663758664040999</v>
      </c>
      <c r="K9" s="17">
        <v>0.179150913947799</v>
      </c>
      <c r="L9" s="17">
        <v>0.103373238488004</v>
      </c>
      <c r="M9" s="17"/>
      <c r="N9" s="17">
        <v>0.13290315730857599</v>
      </c>
      <c r="O9" s="17">
        <v>0.104706977392935</v>
      </c>
      <c r="P9" s="17">
        <v>0.159094924896066</v>
      </c>
      <c r="Q9" s="17">
        <v>0.14197446756998</v>
      </c>
      <c r="R9" s="17"/>
      <c r="S9" s="17">
        <v>0.120135208992417</v>
      </c>
      <c r="T9" s="17">
        <v>0.11616348933062701</v>
      </c>
      <c r="U9" s="17">
        <v>0.21233812630625001</v>
      </c>
      <c r="V9" s="17">
        <v>0.111639507027014</v>
      </c>
      <c r="W9" s="17">
        <v>0.149079793891774</v>
      </c>
      <c r="X9" s="17">
        <v>0.15122689247016</v>
      </c>
      <c r="Y9" s="17">
        <v>0.12768687450733399</v>
      </c>
      <c r="Z9" s="17">
        <v>0.17382578351849701</v>
      </c>
      <c r="AA9" s="17">
        <v>0.16496193992081601</v>
      </c>
      <c r="AB9" s="17">
        <v>8.1928771743669804E-2</v>
      </c>
      <c r="AC9" s="17">
        <v>0.14588468447418701</v>
      </c>
      <c r="AD9" s="17">
        <v>5.10256904325221E-2</v>
      </c>
      <c r="AE9" s="17"/>
      <c r="AF9" s="17">
        <v>0.13304252772839401</v>
      </c>
      <c r="AG9" s="17">
        <v>0.14765113034406399</v>
      </c>
      <c r="AH9" s="17">
        <v>0.106266971781175</v>
      </c>
      <c r="AI9" s="17">
        <v>0.13363509454641201</v>
      </c>
      <c r="AJ9" s="17">
        <v>0.147217522777326</v>
      </c>
      <c r="AK9" s="17"/>
      <c r="AL9" s="17">
        <v>0.13261136632009099</v>
      </c>
      <c r="AM9" s="17">
        <v>0.107705240519365</v>
      </c>
      <c r="AN9" s="17">
        <v>0.17130866796611699</v>
      </c>
      <c r="AO9" s="17">
        <v>0.194292381169581</v>
      </c>
      <c r="AP9" s="17"/>
      <c r="AQ9" s="17">
        <v>0.135927204937624</v>
      </c>
      <c r="AR9" s="17">
        <v>0.131676729404753</v>
      </c>
      <c r="AS9" s="17"/>
      <c r="AT9" s="17">
        <v>0.133560050685782</v>
      </c>
      <c r="AU9" s="17">
        <v>0.110295019150395</v>
      </c>
      <c r="AV9" s="17"/>
      <c r="AW9" s="17">
        <v>0.120509814367985</v>
      </c>
      <c r="AX9" s="17">
        <v>0.14235446785148501</v>
      </c>
      <c r="AY9" s="17">
        <v>0.13680987876176201</v>
      </c>
      <c r="AZ9" s="17"/>
      <c r="BA9" s="17">
        <v>0.127967234277574</v>
      </c>
      <c r="BB9" s="17">
        <v>0.112482210506162</v>
      </c>
      <c r="BC9" s="17">
        <v>0.14989341075010801</v>
      </c>
      <c r="BD9" s="17">
        <v>0.121221387477359</v>
      </c>
      <c r="BE9" s="17">
        <v>0.20215233111078701</v>
      </c>
      <c r="BF9" s="17"/>
      <c r="BG9" s="17">
        <v>0.105283923809204</v>
      </c>
      <c r="BH9" s="17">
        <v>0.15518139557451099</v>
      </c>
      <c r="BI9" s="17"/>
      <c r="BJ9" s="17">
        <v>0.131054413909896</v>
      </c>
      <c r="BK9" s="17">
        <v>0.145326245221365</v>
      </c>
      <c r="BL9" s="17"/>
      <c r="BM9" s="17">
        <v>7.8333495061085501E-2</v>
      </c>
      <c r="BN9" s="17">
        <v>0.13266860099531599</v>
      </c>
      <c r="BO9" s="17">
        <v>0.155689231153883</v>
      </c>
      <c r="BP9" s="17">
        <v>6.3527242627197597E-2</v>
      </c>
      <c r="BQ9" s="17">
        <v>0.22414937565894</v>
      </c>
      <c r="BR9" s="17"/>
      <c r="BS9" s="17">
        <v>0.21115063018868599</v>
      </c>
      <c r="BT9" s="17"/>
      <c r="BU9" s="17">
        <v>0.117154350095288</v>
      </c>
      <c r="BV9" s="17">
        <v>0.133650878839988</v>
      </c>
      <c r="BW9" s="17">
        <v>7.3243483626887998E-2</v>
      </c>
      <c r="BX9" s="17">
        <v>0.24845500574499299</v>
      </c>
      <c r="BY9" s="17">
        <v>7.1650670495683993E-2</v>
      </c>
      <c r="BZ9" s="17"/>
      <c r="CA9" s="17">
        <v>0.26964360797694997</v>
      </c>
      <c r="CB9" s="17"/>
      <c r="CC9" s="17">
        <v>0.14763926994283799</v>
      </c>
      <c r="CD9" s="17">
        <v>9.9342051026044001E-2</v>
      </c>
      <c r="CE9" s="17"/>
      <c r="CF9" s="17">
        <v>0.11150427863510599</v>
      </c>
      <c r="CG9" s="17"/>
      <c r="CH9" s="17">
        <v>0.137116104498791</v>
      </c>
      <c r="CI9" s="17">
        <v>0.11064645726094</v>
      </c>
    </row>
    <row r="10" spans="2:87" x14ac:dyDescent="0.35">
      <c r="B10" s="18" t="s">
        <v>256</v>
      </c>
      <c r="C10" s="17">
        <v>0.395765709733504</v>
      </c>
      <c r="D10" s="17">
        <v>0.40925357161099901</v>
      </c>
      <c r="E10" s="17">
        <v>0.38352156516383101</v>
      </c>
      <c r="F10" s="17"/>
      <c r="G10" s="17">
        <v>0.48732405872396101</v>
      </c>
      <c r="H10" s="17">
        <v>0.40110903074967802</v>
      </c>
      <c r="I10" s="17">
        <v>0.36684442207371099</v>
      </c>
      <c r="J10" s="17">
        <v>0.353223381225101</v>
      </c>
      <c r="K10" s="17">
        <v>0.30139551970288597</v>
      </c>
      <c r="L10" s="17">
        <v>0.449749466122909</v>
      </c>
      <c r="M10" s="17"/>
      <c r="N10" s="17">
        <v>0.39172175467819498</v>
      </c>
      <c r="O10" s="17">
        <v>0.39054110787592999</v>
      </c>
      <c r="P10" s="17">
        <v>0.39475377762279701</v>
      </c>
      <c r="Q10" s="17">
        <v>0.40348884896200998</v>
      </c>
      <c r="R10" s="17"/>
      <c r="S10" s="17">
        <v>0.41458490852277402</v>
      </c>
      <c r="T10" s="17">
        <v>0.40058147485557299</v>
      </c>
      <c r="U10" s="17">
        <v>0.296186370452314</v>
      </c>
      <c r="V10" s="17">
        <v>0.44674101009634898</v>
      </c>
      <c r="W10" s="17">
        <v>0.32842712555547299</v>
      </c>
      <c r="X10" s="17">
        <v>0.40380224779395002</v>
      </c>
      <c r="Y10" s="17">
        <v>0.37173728639840597</v>
      </c>
      <c r="Z10" s="17">
        <v>0.24106336135715301</v>
      </c>
      <c r="AA10" s="17">
        <v>0.44358021092425098</v>
      </c>
      <c r="AB10" s="17">
        <v>0.49570590333768999</v>
      </c>
      <c r="AC10" s="17">
        <v>0.36386149773784898</v>
      </c>
      <c r="AD10" s="17">
        <v>0.39734352538627599</v>
      </c>
      <c r="AE10" s="17"/>
      <c r="AF10" s="17">
        <v>0.41568981845372899</v>
      </c>
      <c r="AG10" s="17">
        <v>0.40581730139663602</v>
      </c>
      <c r="AH10" s="17">
        <v>0.399676569270977</v>
      </c>
      <c r="AI10" s="17">
        <v>0.37339088161690098</v>
      </c>
      <c r="AJ10" s="17">
        <v>0.42398165769002799</v>
      </c>
      <c r="AK10" s="17"/>
      <c r="AL10" s="17">
        <v>0.35775148900640502</v>
      </c>
      <c r="AM10" s="17">
        <v>0.41185793987757702</v>
      </c>
      <c r="AN10" s="17">
        <v>0.43185205858180797</v>
      </c>
      <c r="AO10" s="17">
        <v>0.42290868832779099</v>
      </c>
      <c r="AP10" s="17"/>
      <c r="AQ10" s="17">
        <v>0.39971504214543002</v>
      </c>
      <c r="AR10" s="17">
        <v>0.39025779852252201</v>
      </c>
      <c r="AS10" s="17"/>
      <c r="AT10" s="17">
        <v>0.39242346563654701</v>
      </c>
      <c r="AU10" s="17">
        <v>0.43530385902666302</v>
      </c>
      <c r="AV10" s="17"/>
      <c r="AW10" s="17">
        <v>0.40022439699298601</v>
      </c>
      <c r="AX10" s="17">
        <v>0.40242299873607501</v>
      </c>
      <c r="AY10" s="17">
        <v>0.37798563494710002</v>
      </c>
      <c r="AZ10" s="17"/>
      <c r="BA10" s="17">
        <v>0.41517800578299902</v>
      </c>
      <c r="BB10" s="17">
        <v>0.42127259155403002</v>
      </c>
      <c r="BC10" s="17">
        <v>0.38071225630501898</v>
      </c>
      <c r="BD10" s="17">
        <v>0.39799556973396699</v>
      </c>
      <c r="BE10" s="17">
        <v>0.27009112311626898</v>
      </c>
      <c r="BF10" s="17"/>
      <c r="BG10" s="17">
        <v>0.39563771200108999</v>
      </c>
      <c r="BH10" s="17">
        <v>0.39585895003226201</v>
      </c>
      <c r="BI10" s="17"/>
      <c r="BJ10" s="17">
        <v>0.38689312260098802</v>
      </c>
      <c r="BK10" s="17">
        <v>0.42889263678994</v>
      </c>
      <c r="BL10" s="17"/>
      <c r="BM10" s="17">
        <v>0.34939285456021801</v>
      </c>
      <c r="BN10" s="17">
        <v>0.39819053910473901</v>
      </c>
      <c r="BO10" s="17">
        <v>0.42486239860080499</v>
      </c>
      <c r="BP10" s="17">
        <v>0.441108391577057</v>
      </c>
      <c r="BQ10" s="17">
        <v>0.32813445416724102</v>
      </c>
      <c r="BR10" s="17"/>
      <c r="BS10" s="17">
        <v>0.39839435734964201</v>
      </c>
      <c r="BT10" s="17"/>
      <c r="BU10" s="17">
        <v>0.38539381753833202</v>
      </c>
      <c r="BV10" s="17">
        <v>0.46409391787792298</v>
      </c>
      <c r="BW10" s="17">
        <v>0.41284144528281602</v>
      </c>
      <c r="BX10" s="17">
        <v>0.36597478441369102</v>
      </c>
      <c r="BY10" s="17">
        <v>0.294992621185799</v>
      </c>
      <c r="BZ10" s="17"/>
      <c r="CA10" s="17">
        <v>0.47749396612726103</v>
      </c>
      <c r="CB10" s="17"/>
      <c r="CC10" s="17">
        <v>0.41271548866861602</v>
      </c>
      <c r="CD10" s="17">
        <v>0.36342192098431902</v>
      </c>
      <c r="CE10" s="17"/>
      <c r="CF10" s="17">
        <v>0.39908067590731999</v>
      </c>
      <c r="CG10" s="17"/>
      <c r="CH10" s="17">
        <v>0.39895797433020103</v>
      </c>
      <c r="CI10" s="17">
        <v>0.49929329147283202</v>
      </c>
    </row>
    <row r="11" spans="2:87" x14ac:dyDescent="0.35">
      <c r="B11" s="18" t="s">
        <v>257</v>
      </c>
      <c r="C11" s="17">
        <v>0.352437528963714</v>
      </c>
      <c r="D11" s="17">
        <v>0.350638892220689</v>
      </c>
      <c r="E11" s="17">
        <v>0.35624986860050301</v>
      </c>
      <c r="F11" s="17"/>
      <c r="G11" s="17">
        <v>0.248519322369505</v>
      </c>
      <c r="H11" s="17">
        <v>0.37022250752490898</v>
      </c>
      <c r="I11" s="17">
        <v>0.41644274207729998</v>
      </c>
      <c r="J11" s="17">
        <v>0.37322718465496302</v>
      </c>
      <c r="K11" s="17">
        <v>0.37861011062746802</v>
      </c>
      <c r="L11" s="17">
        <v>0.32571132600728903</v>
      </c>
      <c r="M11" s="17"/>
      <c r="N11" s="17">
        <v>0.384185735611491</v>
      </c>
      <c r="O11" s="17">
        <v>0.38967611077051201</v>
      </c>
      <c r="P11" s="17">
        <v>0.32399551881961097</v>
      </c>
      <c r="Q11" s="17">
        <v>0.30738504714044801</v>
      </c>
      <c r="R11" s="17"/>
      <c r="S11" s="17">
        <v>0.35107115373161701</v>
      </c>
      <c r="T11" s="17">
        <v>0.39096263085379801</v>
      </c>
      <c r="U11" s="17">
        <v>0.36342942975898201</v>
      </c>
      <c r="V11" s="17">
        <v>0.30128613702186202</v>
      </c>
      <c r="W11" s="17">
        <v>0.37416842864254302</v>
      </c>
      <c r="X11" s="17">
        <v>0.32082461737514001</v>
      </c>
      <c r="Y11" s="17">
        <v>0.368642069840871</v>
      </c>
      <c r="Z11" s="17">
        <v>0.42275987892870698</v>
      </c>
      <c r="AA11" s="17">
        <v>0.33100898005657398</v>
      </c>
      <c r="AB11" s="17">
        <v>0.305176231448126</v>
      </c>
      <c r="AC11" s="17">
        <v>0.37595980960099701</v>
      </c>
      <c r="AD11" s="17">
        <v>0.38321115682803802</v>
      </c>
      <c r="AE11" s="17"/>
      <c r="AF11" s="17">
        <v>0.290990226358598</v>
      </c>
      <c r="AG11" s="17">
        <v>0.33803129279660599</v>
      </c>
      <c r="AH11" s="17">
        <v>0.403816282790947</v>
      </c>
      <c r="AI11" s="17">
        <v>0.37370842882465599</v>
      </c>
      <c r="AJ11" s="17">
        <v>0.345926823313423</v>
      </c>
      <c r="AK11" s="17"/>
      <c r="AL11" s="17">
        <v>0.34879055792325098</v>
      </c>
      <c r="AM11" s="17">
        <v>0.385519137725365</v>
      </c>
      <c r="AN11" s="17">
        <v>0.31197348581101803</v>
      </c>
      <c r="AO11" s="17">
        <v>0.293547325296795</v>
      </c>
      <c r="AP11" s="17"/>
      <c r="AQ11" s="17">
        <v>0.34300700966164699</v>
      </c>
      <c r="AR11" s="17">
        <v>0.36558974244475501</v>
      </c>
      <c r="AS11" s="17"/>
      <c r="AT11" s="17">
        <v>0.36874782352923302</v>
      </c>
      <c r="AU11" s="17">
        <v>0.30043233855169499</v>
      </c>
      <c r="AV11" s="17"/>
      <c r="AW11" s="17">
        <v>0.354971049151868</v>
      </c>
      <c r="AX11" s="17">
        <v>0.34855703954678302</v>
      </c>
      <c r="AY11" s="17">
        <v>0.361675177456111</v>
      </c>
      <c r="AZ11" s="17"/>
      <c r="BA11" s="17">
        <v>0.39335195399670198</v>
      </c>
      <c r="BB11" s="17">
        <v>0.33981265334991101</v>
      </c>
      <c r="BC11" s="17">
        <v>0.32359590027969798</v>
      </c>
      <c r="BD11" s="17">
        <v>0.33247572317135099</v>
      </c>
      <c r="BE11" s="17">
        <v>0.42802573613148398</v>
      </c>
      <c r="BF11" s="17"/>
      <c r="BG11" s="17">
        <v>0.37595201322731497</v>
      </c>
      <c r="BH11" s="17">
        <v>0.33530833849675001</v>
      </c>
      <c r="BI11" s="17"/>
      <c r="BJ11" s="17">
        <v>0.36552091715142998</v>
      </c>
      <c r="BK11" s="17">
        <v>0.30525670125593302</v>
      </c>
      <c r="BL11" s="17"/>
      <c r="BM11" s="17">
        <v>0.38487044801885101</v>
      </c>
      <c r="BN11" s="17">
        <v>0.394732344986927</v>
      </c>
      <c r="BO11" s="17">
        <v>0.327766911909046</v>
      </c>
      <c r="BP11" s="17">
        <v>0.30394702880833602</v>
      </c>
      <c r="BQ11" s="17">
        <v>0.38929826257728101</v>
      </c>
      <c r="BR11" s="17"/>
      <c r="BS11" s="17">
        <v>0.326038479066942</v>
      </c>
      <c r="BT11" s="17"/>
      <c r="BU11" s="17">
        <v>0.41159283611492897</v>
      </c>
      <c r="BV11" s="17">
        <v>0.341633018414572</v>
      </c>
      <c r="BW11" s="17">
        <v>0.34840938025808599</v>
      </c>
      <c r="BX11" s="17">
        <v>0.327869554097525</v>
      </c>
      <c r="BY11" s="17">
        <v>0.36570005497473701</v>
      </c>
      <c r="BZ11" s="17"/>
      <c r="CA11" s="17">
        <v>0.21021177709442901</v>
      </c>
      <c r="CB11" s="17"/>
      <c r="CC11" s="17">
        <v>0.31801105128012802</v>
      </c>
      <c r="CD11" s="17">
        <v>0.468133672254883</v>
      </c>
      <c r="CE11" s="17"/>
      <c r="CF11" s="17">
        <v>0.36195860440243699</v>
      </c>
      <c r="CG11" s="17"/>
      <c r="CH11" s="17">
        <v>0.333828492916105</v>
      </c>
      <c r="CI11" s="17">
        <v>0.35658258593342701</v>
      </c>
    </row>
    <row r="12" spans="2:87" x14ac:dyDescent="0.35">
      <c r="B12" s="18" t="s">
        <v>161</v>
      </c>
      <c r="C12" s="19">
        <v>0.117644549318433</v>
      </c>
      <c r="D12" s="19">
        <v>8.7275390571960598E-2</v>
      </c>
      <c r="E12" s="19">
        <v>0.14480601998342199</v>
      </c>
      <c r="F12" s="19"/>
      <c r="G12" s="19">
        <v>0.117316775284833</v>
      </c>
      <c r="H12" s="19">
        <v>8.4675215000435303E-2</v>
      </c>
      <c r="I12" s="19">
        <v>0.117084067095651</v>
      </c>
      <c r="J12" s="19">
        <v>0.126911847479526</v>
      </c>
      <c r="K12" s="19">
        <v>0.14084345572184601</v>
      </c>
      <c r="L12" s="19">
        <v>0.121165969381797</v>
      </c>
      <c r="M12" s="19"/>
      <c r="N12" s="19">
        <v>9.1189352401738394E-2</v>
      </c>
      <c r="O12" s="19">
        <v>0.115075803960623</v>
      </c>
      <c r="P12" s="19">
        <v>0.12215577866152599</v>
      </c>
      <c r="Q12" s="19">
        <v>0.14715163632756301</v>
      </c>
      <c r="R12" s="19"/>
      <c r="S12" s="19">
        <v>0.11420872875319101</v>
      </c>
      <c r="T12" s="19">
        <v>9.2292404960002405E-2</v>
      </c>
      <c r="U12" s="19">
        <v>0.128046073482454</v>
      </c>
      <c r="V12" s="19">
        <v>0.140333345854775</v>
      </c>
      <c r="W12" s="19">
        <v>0.14832465191020899</v>
      </c>
      <c r="X12" s="19">
        <v>0.12414624236075</v>
      </c>
      <c r="Y12" s="19">
        <v>0.13193376925338901</v>
      </c>
      <c r="Z12" s="19">
        <v>0.16235097619564401</v>
      </c>
      <c r="AA12" s="19">
        <v>6.0448869098359198E-2</v>
      </c>
      <c r="AB12" s="19">
        <v>0.117189093470514</v>
      </c>
      <c r="AC12" s="19">
        <v>0.114294008186967</v>
      </c>
      <c r="AD12" s="19">
        <v>0.16841962735316299</v>
      </c>
      <c r="AE12" s="19"/>
      <c r="AF12" s="19">
        <v>0.160277427459279</v>
      </c>
      <c r="AG12" s="19">
        <v>0.108500275462694</v>
      </c>
      <c r="AH12" s="19">
        <v>9.0240176156900997E-2</v>
      </c>
      <c r="AI12" s="19">
        <v>0.119265595012032</v>
      </c>
      <c r="AJ12" s="19">
        <v>8.28739962192237E-2</v>
      </c>
      <c r="AK12" s="19"/>
      <c r="AL12" s="19">
        <v>0.16084658675025301</v>
      </c>
      <c r="AM12" s="19">
        <v>9.4917681877692395E-2</v>
      </c>
      <c r="AN12" s="19">
        <v>8.4865787641056997E-2</v>
      </c>
      <c r="AO12" s="19">
        <v>8.9251605205833098E-2</v>
      </c>
      <c r="AP12" s="19"/>
      <c r="AQ12" s="19">
        <v>0.1213507432553</v>
      </c>
      <c r="AR12" s="19">
        <v>0.11247572962797001</v>
      </c>
      <c r="AS12" s="19"/>
      <c r="AT12" s="19">
        <v>0.105268660148437</v>
      </c>
      <c r="AU12" s="19">
        <v>0.153968783271246</v>
      </c>
      <c r="AV12" s="19"/>
      <c r="AW12" s="19">
        <v>0.12429473948716099</v>
      </c>
      <c r="AX12" s="19">
        <v>0.106665493865657</v>
      </c>
      <c r="AY12" s="19">
        <v>0.123529308835028</v>
      </c>
      <c r="AZ12" s="19"/>
      <c r="BA12" s="19">
        <v>6.3502805942725102E-2</v>
      </c>
      <c r="BB12" s="19">
        <v>0.126432544589897</v>
      </c>
      <c r="BC12" s="19">
        <v>0.145798432665175</v>
      </c>
      <c r="BD12" s="19">
        <v>0.14830731961732399</v>
      </c>
      <c r="BE12" s="19">
        <v>9.9730809641460402E-2</v>
      </c>
      <c r="BF12" s="19"/>
      <c r="BG12" s="19">
        <v>0.123126350962391</v>
      </c>
      <c r="BH12" s="19">
        <v>0.11365131589647701</v>
      </c>
      <c r="BI12" s="19"/>
      <c r="BJ12" s="19">
        <v>0.116531546337686</v>
      </c>
      <c r="BK12" s="19">
        <v>0.120524416732762</v>
      </c>
      <c r="BL12" s="19"/>
      <c r="BM12" s="19">
        <v>0.18740320235984501</v>
      </c>
      <c r="BN12" s="19">
        <v>7.4408514913017795E-2</v>
      </c>
      <c r="BO12" s="19">
        <v>9.1681458336265897E-2</v>
      </c>
      <c r="BP12" s="19">
        <v>0.19141733698740901</v>
      </c>
      <c r="BQ12" s="19">
        <v>5.8417907596538497E-2</v>
      </c>
      <c r="BR12" s="19"/>
      <c r="BS12" s="19">
        <v>6.4416533394730399E-2</v>
      </c>
      <c r="BT12" s="19"/>
      <c r="BU12" s="19">
        <v>8.58589962514507E-2</v>
      </c>
      <c r="BV12" s="19">
        <v>6.0622184867517699E-2</v>
      </c>
      <c r="BW12" s="19">
        <v>0.16550569083221101</v>
      </c>
      <c r="BX12" s="19">
        <v>5.7700655743792399E-2</v>
      </c>
      <c r="BY12" s="19">
        <v>0.26765665334378003</v>
      </c>
      <c r="BZ12" s="19"/>
      <c r="CA12" s="19">
        <v>4.2650648801359999E-2</v>
      </c>
      <c r="CB12" s="19"/>
      <c r="CC12" s="19">
        <v>0.121634190108417</v>
      </c>
      <c r="CD12" s="19">
        <v>6.9102355734754706E-2</v>
      </c>
      <c r="CE12" s="19"/>
      <c r="CF12" s="19">
        <v>0.12745644105513701</v>
      </c>
      <c r="CG12" s="19"/>
      <c r="CH12" s="19">
        <v>0.130097428254902</v>
      </c>
      <c r="CI12" s="19">
        <v>3.3477665332801901E-2</v>
      </c>
    </row>
    <row r="13" spans="2:87" x14ac:dyDescent="0.35">
      <c r="B13" s="16" t="s">
        <v>163</v>
      </c>
    </row>
    <row r="14" spans="2:87" x14ac:dyDescent="0.35">
      <c r="B14" t="s">
        <v>118</v>
      </c>
    </row>
    <row r="15" spans="2:87" x14ac:dyDescent="0.35">
      <c r="B15" t="s">
        <v>119</v>
      </c>
    </row>
    <row r="17" spans="2:2" x14ac:dyDescent="0.35">
      <c r="B17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B2:CI17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273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1041</v>
      </c>
      <c r="D7" s="10">
        <v>512</v>
      </c>
      <c r="E7" s="10">
        <v>526</v>
      </c>
      <c r="F7" s="10"/>
      <c r="G7" s="10">
        <v>92</v>
      </c>
      <c r="H7" s="10">
        <v>175</v>
      </c>
      <c r="I7" s="10">
        <v>193</v>
      </c>
      <c r="J7" s="10">
        <v>192</v>
      </c>
      <c r="K7" s="10">
        <v>162</v>
      </c>
      <c r="L7" s="10">
        <v>227</v>
      </c>
      <c r="M7" s="10"/>
      <c r="N7" s="10">
        <v>308</v>
      </c>
      <c r="O7" s="10">
        <v>261</v>
      </c>
      <c r="P7" s="10">
        <v>227</v>
      </c>
      <c r="Q7" s="10">
        <v>242</v>
      </c>
      <c r="R7" s="10"/>
      <c r="S7" s="10">
        <v>153</v>
      </c>
      <c r="T7" s="10">
        <v>146</v>
      </c>
      <c r="U7" s="10">
        <v>84</v>
      </c>
      <c r="V7" s="10">
        <v>87</v>
      </c>
      <c r="W7" s="10">
        <v>82</v>
      </c>
      <c r="X7" s="10">
        <v>84</v>
      </c>
      <c r="Y7" s="10">
        <v>75</v>
      </c>
      <c r="Z7" s="10">
        <v>40</v>
      </c>
      <c r="AA7" s="10">
        <v>96</v>
      </c>
      <c r="AB7" s="10">
        <v>95</v>
      </c>
      <c r="AC7" s="10">
        <v>62</v>
      </c>
      <c r="AD7" s="10">
        <v>37</v>
      </c>
      <c r="AE7" s="10"/>
      <c r="AF7" s="10">
        <v>157</v>
      </c>
      <c r="AG7" s="10">
        <v>397</v>
      </c>
      <c r="AH7" s="10">
        <v>216</v>
      </c>
      <c r="AI7" s="10">
        <v>116</v>
      </c>
      <c r="AJ7" s="10">
        <v>119</v>
      </c>
      <c r="AK7" s="10"/>
      <c r="AL7" s="10">
        <v>411</v>
      </c>
      <c r="AM7" s="10">
        <v>383</v>
      </c>
      <c r="AN7" s="10">
        <v>188</v>
      </c>
      <c r="AO7" s="10">
        <v>59</v>
      </c>
      <c r="AP7" s="10"/>
      <c r="AQ7" s="10">
        <v>600</v>
      </c>
      <c r="AR7" s="10">
        <v>441</v>
      </c>
      <c r="AS7" s="10"/>
      <c r="AT7" s="10">
        <v>696</v>
      </c>
      <c r="AU7" s="10">
        <v>206</v>
      </c>
      <c r="AV7" s="10"/>
      <c r="AW7" s="10">
        <v>408</v>
      </c>
      <c r="AX7" s="10">
        <v>248</v>
      </c>
      <c r="AY7" s="10">
        <v>354</v>
      </c>
      <c r="AZ7" s="10"/>
      <c r="BA7" s="10">
        <v>246</v>
      </c>
      <c r="BB7" s="10">
        <v>289</v>
      </c>
      <c r="BC7" s="10">
        <v>343</v>
      </c>
      <c r="BD7" s="10">
        <v>104</v>
      </c>
      <c r="BE7" s="10">
        <v>58</v>
      </c>
      <c r="BF7" s="10"/>
      <c r="BG7" s="10">
        <v>407</v>
      </c>
      <c r="BH7" s="10">
        <v>634</v>
      </c>
      <c r="BI7" s="10"/>
      <c r="BJ7" s="10">
        <v>791</v>
      </c>
      <c r="BK7" s="10">
        <v>244</v>
      </c>
      <c r="BL7" s="10"/>
      <c r="BM7" s="10">
        <v>149</v>
      </c>
      <c r="BN7" s="10">
        <v>191</v>
      </c>
      <c r="BO7" s="10">
        <v>377</v>
      </c>
      <c r="BP7" s="10">
        <v>76</v>
      </c>
      <c r="BQ7" s="10">
        <v>122</v>
      </c>
      <c r="BR7" s="10"/>
      <c r="BS7" s="10">
        <v>316</v>
      </c>
      <c r="BT7" s="10"/>
      <c r="BU7" s="10">
        <v>193</v>
      </c>
      <c r="BV7" s="10">
        <v>271</v>
      </c>
      <c r="BW7" s="10">
        <v>80</v>
      </c>
      <c r="BX7" s="10">
        <v>201</v>
      </c>
      <c r="BY7" s="10">
        <v>87</v>
      </c>
      <c r="BZ7" s="10"/>
      <c r="CA7" s="10">
        <v>88</v>
      </c>
      <c r="CB7" s="10"/>
      <c r="CC7" s="10">
        <v>824</v>
      </c>
      <c r="CD7" s="10">
        <v>189</v>
      </c>
      <c r="CE7" s="10"/>
      <c r="CF7" s="10">
        <v>395</v>
      </c>
      <c r="CG7" s="10"/>
      <c r="CH7" s="10">
        <v>353</v>
      </c>
      <c r="CI7" s="10">
        <v>124</v>
      </c>
    </row>
    <row r="8" spans="2:87" ht="30" customHeight="1" x14ac:dyDescent="0.35">
      <c r="B8" s="11" t="s">
        <v>20</v>
      </c>
      <c r="C8" s="11">
        <v>1048</v>
      </c>
      <c r="D8" s="11">
        <v>506</v>
      </c>
      <c r="E8" s="11">
        <v>538</v>
      </c>
      <c r="F8" s="11"/>
      <c r="G8" s="11">
        <v>162</v>
      </c>
      <c r="H8" s="11">
        <v>171</v>
      </c>
      <c r="I8" s="11">
        <v>182</v>
      </c>
      <c r="J8" s="11">
        <v>180</v>
      </c>
      <c r="K8" s="11">
        <v>147</v>
      </c>
      <c r="L8" s="11">
        <v>206</v>
      </c>
      <c r="M8" s="11"/>
      <c r="N8" s="11">
        <v>280</v>
      </c>
      <c r="O8" s="11">
        <v>275</v>
      </c>
      <c r="P8" s="11">
        <v>239</v>
      </c>
      <c r="Q8" s="11">
        <v>250</v>
      </c>
      <c r="R8" s="11"/>
      <c r="S8" s="11">
        <v>154</v>
      </c>
      <c r="T8" s="11">
        <v>138</v>
      </c>
      <c r="U8" s="11">
        <v>82</v>
      </c>
      <c r="V8" s="11">
        <v>93</v>
      </c>
      <c r="W8" s="11">
        <v>74</v>
      </c>
      <c r="X8" s="11">
        <v>91</v>
      </c>
      <c r="Y8" s="11">
        <v>84</v>
      </c>
      <c r="Z8" s="11">
        <v>41</v>
      </c>
      <c r="AA8" s="11">
        <v>110</v>
      </c>
      <c r="AB8" s="11">
        <v>91</v>
      </c>
      <c r="AC8" s="11">
        <v>57</v>
      </c>
      <c r="AD8" s="11">
        <v>33</v>
      </c>
      <c r="AE8" s="11"/>
      <c r="AF8" s="11">
        <v>162</v>
      </c>
      <c r="AG8" s="11">
        <v>406</v>
      </c>
      <c r="AH8" s="11">
        <v>215</v>
      </c>
      <c r="AI8" s="11">
        <v>114</v>
      </c>
      <c r="AJ8" s="11">
        <v>112</v>
      </c>
      <c r="AK8" s="11"/>
      <c r="AL8" s="11">
        <v>396</v>
      </c>
      <c r="AM8" s="11">
        <v>394</v>
      </c>
      <c r="AN8" s="11">
        <v>193</v>
      </c>
      <c r="AO8" s="11">
        <v>64</v>
      </c>
      <c r="AP8" s="11"/>
      <c r="AQ8" s="11">
        <v>610</v>
      </c>
      <c r="AR8" s="11">
        <v>437</v>
      </c>
      <c r="AS8" s="11"/>
      <c r="AT8" s="11">
        <v>704</v>
      </c>
      <c r="AU8" s="11">
        <v>186</v>
      </c>
      <c r="AV8" s="11"/>
      <c r="AW8" s="11">
        <v>380</v>
      </c>
      <c r="AX8" s="11">
        <v>251</v>
      </c>
      <c r="AY8" s="11">
        <v>375</v>
      </c>
      <c r="AZ8" s="11"/>
      <c r="BA8" s="11">
        <v>261</v>
      </c>
      <c r="BB8" s="11">
        <v>286</v>
      </c>
      <c r="BC8" s="11">
        <v>345</v>
      </c>
      <c r="BD8" s="11">
        <v>99</v>
      </c>
      <c r="BE8" s="11">
        <v>56</v>
      </c>
      <c r="BF8" s="11"/>
      <c r="BG8" s="11">
        <v>441</v>
      </c>
      <c r="BH8" s="11">
        <v>606</v>
      </c>
      <c r="BI8" s="11"/>
      <c r="BJ8" s="11">
        <v>816</v>
      </c>
      <c r="BK8" s="11">
        <v>226</v>
      </c>
      <c r="BL8" s="11"/>
      <c r="BM8" s="11">
        <v>161</v>
      </c>
      <c r="BN8" s="11">
        <v>179</v>
      </c>
      <c r="BO8" s="11">
        <v>385</v>
      </c>
      <c r="BP8" s="11">
        <v>74</v>
      </c>
      <c r="BQ8" s="11">
        <v>123</v>
      </c>
      <c r="BR8" s="11"/>
      <c r="BS8" s="11">
        <v>318</v>
      </c>
      <c r="BT8" s="11"/>
      <c r="BU8" s="11">
        <v>188</v>
      </c>
      <c r="BV8" s="11">
        <v>278</v>
      </c>
      <c r="BW8" s="11">
        <v>79</v>
      </c>
      <c r="BX8" s="11">
        <v>198</v>
      </c>
      <c r="BY8" s="11">
        <v>94</v>
      </c>
      <c r="BZ8" s="11"/>
      <c r="CA8" s="11">
        <v>92</v>
      </c>
      <c r="CB8" s="11"/>
      <c r="CC8" s="11">
        <v>820</v>
      </c>
      <c r="CD8" s="11">
        <v>196</v>
      </c>
      <c r="CE8" s="11"/>
      <c r="CF8" s="11">
        <v>378</v>
      </c>
      <c r="CG8" s="11"/>
      <c r="CH8" s="11">
        <v>350</v>
      </c>
      <c r="CI8" s="11">
        <v>124</v>
      </c>
    </row>
    <row r="9" spans="2:87" x14ac:dyDescent="0.35">
      <c r="B9" s="18" t="s">
        <v>255</v>
      </c>
      <c r="C9" s="17">
        <v>0.29361717368067097</v>
      </c>
      <c r="D9" s="17">
        <v>0.282832065266091</v>
      </c>
      <c r="E9" s="17">
        <v>0.30145041729920502</v>
      </c>
      <c r="F9" s="17"/>
      <c r="G9" s="17">
        <v>0.31545985966887502</v>
      </c>
      <c r="H9" s="17">
        <v>0.36043623606085601</v>
      </c>
      <c r="I9" s="17">
        <v>0.249436894569836</v>
      </c>
      <c r="J9" s="17">
        <v>0.27201161929928502</v>
      </c>
      <c r="K9" s="17">
        <v>0.242345520237124</v>
      </c>
      <c r="L9" s="17">
        <v>0.31545425907209101</v>
      </c>
      <c r="M9" s="17"/>
      <c r="N9" s="17">
        <v>0.361890779719587</v>
      </c>
      <c r="O9" s="17">
        <v>0.25120721045681599</v>
      </c>
      <c r="P9" s="17">
        <v>0.23859479131883199</v>
      </c>
      <c r="Q9" s="17">
        <v>0.316392071372322</v>
      </c>
      <c r="R9" s="17"/>
      <c r="S9" s="17">
        <v>0.34964087761539198</v>
      </c>
      <c r="T9" s="17">
        <v>0.33256890651488602</v>
      </c>
      <c r="U9" s="17">
        <v>0.26783144789261298</v>
      </c>
      <c r="V9" s="17">
        <v>0.31186447617489899</v>
      </c>
      <c r="W9" s="17">
        <v>0.23194061099663901</v>
      </c>
      <c r="X9" s="17">
        <v>0.24511420999504999</v>
      </c>
      <c r="Y9" s="17">
        <v>0.21467953096050099</v>
      </c>
      <c r="Z9" s="17">
        <v>0.32688160753128598</v>
      </c>
      <c r="AA9" s="17">
        <v>0.310232021743233</v>
      </c>
      <c r="AB9" s="17">
        <v>0.264500002438254</v>
      </c>
      <c r="AC9" s="17">
        <v>0.28114647412612298</v>
      </c>
      <c r="AD9" s="17">
        <v>0.35743070497551699</v>
      </c>
      <c r="AE9" s="17"/>
      <c r="AF9" s="17">
        <v>0.29751765526047802</v>
      </c>
      <c r="AG9" s="17">
        <v>0.27133277467073003</v>
      </c>
      <c r="AH9" s="17">
        <v>0.27668236027711401</v>
      </c>
      <c r="AI9" s="17">
        <v>0.36309126458757601</v>
      </c>
      <c r="AJ9" s="17">
        <v>0.36884056586866099</v>
      </c>
      <c r="AK9" s="17"/>
      <c r="AL9" s="17">
        <v>0.27898456510217701</v>
      </c>
      <c r="AM9" s="17">
        <v>0.27510307367716502</v>
      </c>
      <c r="AN9" s="17">
        <v>0.35504208667946502</v>
      </c>
      <c r="AO9" s="17">
        <v>0.31256615293921802</v>
      </c>
      <c r="AP9" s="17"/>
      <c r="AQ9" s="17">
        <v>0.27704186183368001</v>
      </c>
      <c r="AR9" s="17">
        <v>0.31673382642732201</v>
      </c>
      <c r="AS9" s="17"/>
      <c r="AT9" s="17">
        <v>0.28812554530298401</v>
      </c>
      <c r="AU9" s="17">
        <v>0.28268114144057799</v>
      </c>
      <c r="AV9" s="17"/>
      <c r="AW9" s="17">
        <v>0.27325720772636503</v>
      </c>
      <c r="AX9" s="17">
        <v>0.30359632975487899</v>
      </c>
      <c r="AY9" s="17">
        <v>0.31457761972715098</v>
      </c>
      <c r="AZ9" s="17"/>
      <c r="BA9" s="17">
        <v>0.31482870978642002</v>
      </c>
      <c r="BB9" s="17">
        <v>0.29818733210571602</v>
      </c>
      <c r="BC9" s="17">
        <v>0.28236677411690603</v>
      </c>
      <c r="BD9" s="17">
        <v>0.303585491999318</v>
      </c>
      <c r="BE9" s="17">
        <v>0.227781515480072</v>
      </c>
      <c r="BF9" s="17"/>
      <c r="BG9" s="17">
        <v>0.26787370305240399</v>
      </c>
      <c r="BH9" s="17">
        <v>0.312370075370072</v>
      </c>
      <c r="BI9" s="17"/>
      <c r="BJ9" s="17">
        <v>0.29326920782786797</v>
      </c>
      <c r="BK9" s="17">
        <v>0.29400240216770601</v>
      </c>
      <c r="BL9" s="17"/>
      <c r="BM9" s="17">
        <v>0.24151832735836501</v>
      </c>
      <c r="BN9" s="17">
        <v>0.25310748961076501</v>
      </c>
      <c r="BO9" s="17">
        <v>0.36841079779369801</v>
      </c>
      <c r="BP9" s="17">
        <v>0.25794814875910299</v>
      </c>
      <c r="BQ9" s="17">
        <v>0.260877618581485</v>
      </c>
      <c r="BR9" s="17"/>
      <c r="BS9" s="17">
        <v>0.30662624954023598</v>
      </c>
      <c r="BT9" s="17"/>
      <c r="BU9" s="17">
        <v>0.26741874943740801</v>
      </c>
      <c r="BV9" s="17">
        <v>0.36198498305016602</v>
      </c>
      <c r="BW9" s="17">
        <v>0.340891567319142</v>
      </c>
      <c r="BX9" s="17">
        <v>0.25383183019646599</v>
      </c>
      <c r="BY9" s="17">
        <v>0.18873023810390199</v>
      </c>
      <c r="BZ9" s="17"/>
      <c r="CA9" s="17">
        <v>0.40461004276107299</v>
      </c>
      <c r="CB9" s="17"/>
      <c r="CC9" s="17">
        <v>0.325158790244853</v>
      </c>
      <c r="CD9" s="17">
        <v>0.189528924198785</v>
      </c>
      <c r="CE9" s="17"/>
      <c r="CF9" s="17">
        <v>0.34379005741667101</v>
      </c>
      <c r="CG9" s="17"/>
      <c r="CH9" s="17">
        <v>0.30067877028391299</v>
      </c>
      <c r="CI9" s="17">
        <v>0.32259408175148602</v>
      </c>
    </row>
    <row r="10" spans="2:87" x14ac:dyDescent="0.35">
      <c r="B10" s="18" t="s">
        <v>256</v>
      </c>
      <c r="C10" s="17">
        <v>0.37521551842845802</v>
      </c>
      <c r="D10" s="17">
        <v>0.37388233131285398</v>
      </c>
      <c r="E10" s="17">
        <v>0.37678538373759302</v>
      </c>
      <c r="F10" s="17"/>
      <c r="G10" s="17">
        <v>0.40276249476242298</v>
      </c>
      <c r="H10" s="17">
        <v>0.35278193687052101</v>
      </c>
      <c r="I10" s="17">
        <v>0.32989912380429198</v>
      </c>
      <c r="J10" s="17">
        <v>0.33302601816347599</v>
      </c>
      <c r="K10" s="17">
        <v>0.44910016362093302</v>
      </c>
      <c r="L10" s="17">
        <v>0.39647097788848201</v>
      </c>
      <c r="M10" s="17"/>
      <c r="N10" s="17">
        <v>0.36267610795639099</v>
      </c>
      <c r="O10" s="17">
        <v>0.41687130675879303</v>
      </c>
      <c r="P10" s="17">
        <v>0.36680960353580999</v>
      </c>
      <c r="Q10" s="17">
        <v>0.347680046221991</v>
      </c>
      <c r="R10" s="17"/>
      <c r="S10" s="17">
        <v>0.300280373168204</v>
      </c>
      <c r="T10" s="17">
        <v>0.36740415020406703</v>
      </c>
      <c r="U10" s="17">
        <v>0.406086507526558</v>
      </c>
      <c r="V10" s="17">
        <v>0.382137825628517</v>
      </c>
      <c r="W10" s="17">
        <v>0.37627461906130899</v>
      </c>
      <c r="X10" s="17">
        <v>0.39901146175874003</v>
      </c>
      <c r="Y10" s="17">
        <v>0.40290089925961498</v>
      </c>
      <c r="Z10" s="17">
        <v>0.37504148324431302</v>
      </c>
      <c r="AA10" s="17">
        <v>0.393251626266645</v>
      </c>
      <c r="AB10" s="17">
        <v>0.43831500646875099</v>
      </c>
      <c r="AC10" s="17">
        <v>0.34288969250896201</v>
      </c>
      <c r="AD10" s="17">
        <v>0.34696980333154698</v>
      </c>
      <c r="AE10" s="17"/>
      <c r="AF10" s="17">
        <v>0.38194093841994597</v>
      </c>
      <c r="AG10" s="17">
        <v>0.38179070553197902</v>
      </c>
      <c r="AH10" s="17">
        <v>0.394406632073379</v>
      </c>
      <c r="AI10" s="17">
        <v>0.33067878604099799</v>
      </c>
      <c r="AJ10" s="17">
        <v>0.37839670194806402</v>
      </c>
      <c r="AK10" s="17"/>
      <c r="AL10" s="17">
        <v>0.37372324911605798</v>
      </c>
      <c r="AM10" s="17">
        <v>0.38675768628914098</v>
      </c>
      <c r="AN10" s="17">
        <v>0.366801276598894</v>
      </c>
      <c r="AO10" s="17">
        <v>0.338781949636211</v>
      </c>
      <c r="AP10" s="17"/>
      <c r="AQ10" s="17">
        <v>0.364262763172712</v>
      </c>
      <c r="AR10" s="17">
        <v>0.39049070855479501</v>
      </c>
      <c r="AS10" s="17"/>
      <c r="AT10" s="17">
        <v>0.370447095066468</v>
      </c>
      <c r="AU10" s="17">
        <v>0.379111509020504</v>
      </c>
      <c r="AV10" s="17"/>
      <c r="AW10" s="17">
        <v>0.43749447387999602</v>
      </c>
      <c r="AX10" s="17">
        <v>0.34336924010873698</v>
      </c>
      <c r="AY10" s="17">
        <v>0.33172668048721998</v>
      </c>
      <c r="AZ10" s="17"/>
      <c r="BA10" s="17">
        <v>0.36867417272476699</v>
      </c>
      <c r="BB10" s="17">
        <v>0.37305530161852002</v>
      </c>
      <c r="BC10" s="17">
        <v>0.37761775635343198</v>
      </c>
      <c r="BD10" s="17">
        <v>0.32713452502083801</v>
      </c>
      <c r="BE10" s="17">
        <v>0.47662220167260899</v>
      </c>
      <c r="BF10" s="17"/>
      <c r="BG10" s="17">
        <v>0.39038140439112001</v>
      </c>
      <c r="BH10" s="17">
        <v>0.36416788726025801</v>
      </c>
      <c r="BI10" s="17"/>
      <c r="BJ10" s="17">
        <v>0.36766599754803098</v>
      </c>
      <c r="BK10" s="17">
        <v>0.39967770470068997</v>
      </c>
      <c r="BL10" s="17"/>
      <c r="BM10" s="17">
        <v>0.33816491279223698</v>
      </c>
      <c r="BN10" s="17">
        <v>0.40717036405025098</v>
      </c>
      <c r="BO10" s="17">
        <v>0.36212752018319799</v>
      </c>
      <c r="BP10" s="17">
        <v>0.46041613038675899</v>
      </c>
      <c r="BQ10" s="17">
        <v>0.31352815659387001</v>
      </c>
      <c r="BR10" s="17"/>
      <c r="BS10" s="17">
        <v>0.32954083127643502</v>
      </c>
      <c r="BT10" s="17"/>
      <c r="BU10" s="17">
        <v>0.40695000233467998</v>
      </c>
      <c r="BV10" s="17">
        <v>0.392000109551779</v>
      </c>
      <c r="BW10" s="17">
        <v>0.37591202162751802</v>
      </c>
      <c r="BX10" s="17">
        <v>0.34264748578044901</v>
      </c>
      <c r="BY10" s="17">
        <v>0.32081285562979001</v>
      </c>
      <c r="BZ10" s="17"/>
      <c r="CA10" s="17">
        <v>0.39011779991222201</v>
      </c>
      <c r="CB10" s="17"/>
      <c r="CC10" s="17">
        <v>0.37736139018607101</v>
      </c>
      <c r="CD10" s="17">
        <v>0.39860240078024201</v>
      </c>
      <c r="CE10" s="17"/>
      <c r="CF10" s="17">
        <v>0.371885703705647</v>
      </c>
      <c r="CG10" s="17"/>
      <c r="CH10" s="17">
        <v>0.38483495347888802</v>
      </c>
      <c r="CI10" s="17">
        <v>0.41199828186980803</v>
      </c>
    </row>
    <row r="11" spans="2:87" x14ac:dyDescent="0.35">
      <c r="B11" s="18" t="s">
        <v>257</v>
      </c>
      <c r="C11" s="17">
        <v>0.24832642033055599</v>
      </c>
      <c r="D11" s="17">
        <v>0.287047096076115</v>
      </c>
      <c r="E11" s="17">
        <v>0.21340797815791099</v>
      </c>
      <c r="F11" s="17"/>
      <c r="G11" s="17">
        <v>0.18366165781810001</v>
      </c>
      <c r="H11" s="17">
        <v>0.23162589405777601</v>
      </c>
      <c r="I11" s="17">
        <v>0.32601931039451199</v>
      </c>
      <c r="J11" s="17">
        <v>0.32154418185369898</v>
      </c>
      <c r="K11" s="17">
        <v>0.203997362260604</v>
      </c>
      <c r="L11" s="17">
        <v>0.21188611750397399</v>
      </c>
      <c r="M11" s="17"/>
      <c r="N11" s="17">
        <v>0.233902590548249</v>
      </c>
      <c r="O11" s="17">
        <v>0.248609732163102</v>
      </c>
      <c r="P11" s="17">
        <v>0.28669785585429203</v>
      </c>
      <c r="Q11" s="17">
        <v>0.230391102030675</v>
      </c>
      <c r="R11" s="17"/>
      <c r="S11" s="17">
        <v>0.25531701025223102</v>
      </c>
      <c r="T11" s="17">
        <v>0.242093157292709</v>
      </c>
      <c r="U11" s="17">
        <v>0.23340684726368399</v>
      </c>
      <c r="V11" s="17">
        <v>0.207397402510173</v>
      </c>
      <c r="W11" s="17">
        <v>0.26696547830328199</v>
      </c>
      <c r="X11" s="17">
        <v>0.28749579119673202</v>
      </c>
      <c r="Y11" s="17">
        <v>0.32947075013953703</v>
      </c>
      <c r="Z11" s="17">
        <v>0.22991423870326499</v>
      </c>
      <c r="AA11" s="17">
        <v>0.23391827538790799</v>
      </c>
      <c r="AB11" s="17">
        <v>0.215806548994877</v>
      </c>
      <c r="AC11" s="17">
        <v>0.24898749318427801</v>
      </c>
      <c r="AD11" s="17">
        <v>0.19832070586320599</v>
      </c>
      <c r="AE11" s="17"/>
      <c r="AF11" s="17">
        <v>0.19694898977230299</v>
      </c>
      <c r="AG11" s="17">
        <v>0.25933967937187702</v>
      </c>
      <c r="AH11" s="17">
        <v>0.27326991406198903</v>
      </c>
      <c r="AI11" s="17">
        <v>0.237759520017124</v>
      </c>
      <c r="AJ11" s="17">
        <v>0.203992849640103</v>
      </c>
      <c r="AK11" s="17"/>
      <c r="AL11" s="17">
        <v>0.24344494518849399</v>
      </c>
      <c r="AM11" s="17">
        <v>0.25590580406754998</v>
      </c>
      <c r="AN11" s="17">
        <v>0.23445756917114</v>
      </c>
      <c r="AO11" s="17">
        <v>0.27379589261034099</v>
      </c>
      <c r="AP11" s="17"/>
      <c r="AQ11" s="17">
        <v>0.26848346733434397</v>
      </c>
      <c r="AR11" s="17">
        <v>0.220214523535741</v>
      </c>
      <c r="AS11" s="17"/>
      <c r="AT11" s="17">
        <v>0.26371359554211499</v>
      </c>
      <c r="AU11" s="17">
        <v>0.228413349154413</v>
      </c>
      <c r="AV11" s="17"/>
      <c r="AW11" s="17">
        <v>0.22073430203428901</v>
      </c>
      <c r="AX11" s="17">
        <v>0.28087423696435798</v>
      </c>
      <c r="AY11" s="17">
        <v>0.24999502204005999</v>
      </c>
      <c r="AZ11" s="17"/>
      <c r="BA11" s="17">
        <v>0.272974872698936</v>
      </c>
      <c r="BB11" s="17">
        <v>0.24873924027876501</v>
      </c>
      <c r="BC11" s="17">
        <v>0.232431692008045</v>
      </c>
      <c r="BD11" s="17">
        <v>0.25081016044738702</v>
      </c>
      <c r="BE11" s="17">
        <v>0.22896636161914899</v>
      </c>
      <c r="BF11" s="17"/>
      <c r="BG11" s="17">
        <v>0.25612958473403102</v>
      </c>
      <c r="BH11" s="17">
        <v>0.24264218384831801</v>
      </c>
      <c r="BI11" s="17"/>
      <c r="BJ11" s="17">
        <v>0.259716723930284</v>
      </c>
      <c r="BK11" s="17">
        <v>0.20878903724030401</v>
      </c>
      <c r="BL11" s="17"/>
      <c r="BM11" s="17">
        <v>0.29204992175793598</v>
      </c>
      <c r="BN11" s="17">
        <v>0.29207369236054298</v>
      </c>
      <c r="BO11" s="17">
        <v>0.20093497567721599</v>
      </c>
      <c r="BP11" s="17">
        <v>0.16541222257584401</v>
      </c>
      <c r="BQ11" s="17">
        <v>0.35809010397535401</v>
      </c>
      <c r="BR11" s="17"/>
      <c r="BS11" s="17">
        <v>0.30404976852530702</v>
      </c>
      <c r="BT11" s="17"/>
      <c r="BU11" s="17">
        <v>0.26881162913697099</v>
      </c>
      <c r="BV11" s="17">
        <v>0.19866809456475101</v>
      </c>
      <c r="BW11" s="17">
        <v>0.18935505637382599</v>
      </c>
      <c r="BX11" s="17">
        <v>0.33268710057756001</v>
      </c>
      <c r="BY11" s="17">
        <v>0.308670618557084</v>
      </c>
      <c r="BZ11" s="17"/>
      <c r="CA11" s="17">
        <v>0.13772740100988401</v>
      </c>
      <c r="CB11" s="17"/>
      <c r="CC11" s="17">
        <v>0.211103579237301</v>
      </c>
      <c r="CD11" s="17">
        <v>0.37371435361050098</v>
      </c>
      <c r="CE11" s="17"/>
      <c r="CF11" s="17">
        <v>0.21542334768322</v>
      </c>
      <c r="CG11" s="17"/>
      <c r="CH11" s="17">
        <v>0.22462611596551299</v>
      </c>
      <c r="CI11" s="17">
        <v>0.25342994760135001</v>
      </c>
    </row>
    <row r="12" spans="2:87" x14ac:dyDescent="0.35">
      <c r="B12" s="18" t="s">
        <v>161</v>
      </c>
      <c r="C12" s="19">
        <v>8.2840887560315199E-2</v>
      </c>
      <c r="D12" s="19">
        <v>5.6238507344940097E-2</v>
      </c>
      <c r="E12" s="19">
        <v>0.108356220805291</v>
      </c>
      <c r="F12" s="19"/>
      <c r="G12" s="19">
        <v>9.8115987750601999E-2</v>
      </c>
      <c r="H12" s="19">
        <v>5.5155933010847397E-2</v>
      </c>
      <c r="I12" s="19">
        <v>9.4644671231359501E-2</v>
      </c>
      <c r="J12" s="19">
        <v>7.3418180683539599E-2</v>
      </c>
      <c r="K12" s="19">
        <v>0.104556953881338</v>
      </c>
      <c r="L12" s="19">
        <v>7.6188645535453098E-2</v>
      </c>
      <c r="M12" s="19"/>
      <c r="N12" s="19">
        <v>4.15305217757726E-2</v>
      </c>
      <c r="O12" s="19">
        <v>8.3311750621289302E-2</v>
      </c>
      <c r="P12" s="19">
        <v>0.10789774929106601</v>
      </c>
      <c r="Q12" s="19">
        <v>0.105536780375012</v>
      </c>
      <c r="R12" s="19"/>
      <c r="S12" s="19">
        <v>9.4761738964172906E-2</v>
      </c>
      <c r="T12" s="19">
        <v>5.7933785988337497E-2</v>
      </c>
      <c r="U12" s="19">
        <v>9.2675197317144395E-2</v>
      </c>
      <c r="V12" s="19">
        <v>9.8600295686411293E-2</v>
      </c>
      <c r="W12" s="19">
        <v>0.12481929163876999</v>
      </c>
      <c r="X12" s="19">
        <v>6.8378537049477606E-2</v>
      </c>
      <c r="Y12" s="19">
        <v>5.2948819640347998E-2</v>
      </c>
      <c r="Z12" s="19">
        <v>6.8162670521135796E-2</v>
      </c>
      <c r="AA12" s="19">
        <v>6.2598076602214905E-2</v>
      </c>
      <c r="AB12" s="19">
        <v>8.1378442098118495E-2</v>
      </c>
      <c r="AC12" s="19">
        <v>0.126976340180637</v>
      </c>
      <c r="AD12" s="19">
        <v>9.7278785829730402E-2</v>
      </c>
      <c r="AE12" s="19"/>
      <c r="AF12" s="19">
        <v>0.123592416547273</v>
      </c>
      <c r="AG12" s="19">
        <v>8.7536840425413404E-2</v>
      </c>
      <c r="AH12" s="19">
        <v>5.5641093587518099E-2</v>
      </c>
      <c r="AI12" s="19">
        <v>6.8470429354301199E-2</v>
      </c>
      <c r="AJ12" s="19">
        <v>4.8769882543172001E-2</v>
      </c>
      <c r="AK12" s="19"/>
      <c r="AL12" s="19">
        <v>0.10384724059327199</v>
      </c>
      <c r="AM12" s="19">
        <v>8.2233435966142798E-2</v>
      </c>
      <c r="AN12" s="19">
        <v>4.3699067550501E-2</v>
      </c>
      <c r="AO12" s="19">
        <v>7.4856004814229798E-2</v>
      </c>
      <c r="AP12" s="19"/>
      <c r="AQ12" s="19">
        <v>9.0211907659264096E-2</v>
      </c>
      <c r="AR12" s="19">
        <v>7.2560941482141594E-2</v>
      </c>
      <c r="AS12" s="19"/>
      <c r="AT12" s="19">
        <v>7.7713764088433807E-2</v>
      </c>
      <c r="AU12" s="19">
        <v>0.109794000384505</v>
      </c>
      <c r="AV12" s="19"/>
      <c r="AW12" s="19">
        <v>6.85140163593492E-2</v>
      </c>
      <c r="AX12" s="19">
        <v>7.2160193172025905E-2</v>
      </c>
      <c r="AY12" s="19">
        <v>0.10370067774557</v>
      </c>
      <c r="AZ12" s="19"/>
      <c r="BA12" s="19">
        <v>4.3522244789876798E-2</v>
      </c>
      <c r="BB12" s="19">
        <v>8.0018125996999104E-2</v>
      </c>
      <c r="BC12" s="19">
        <v>0.10758377752161701</v>
      </c>
      <c r="BD12" s="19">
        <v>0.118469822532457</v>
      </c>
      <c r="BE12" s="19">
        <v>6.66299212281697E-2</v>
      </c>
      <c r="BF12" s="19"/>
      <c r="BG12" s="19">
        <v>8.56153078224446E-2</v>
      </c>
      <c r="BH12" s="19">
        <v>8.0819853521351404E-2</v>
      </c>
      <c r="BI12" s="19"/>
      <c r="BJ12" s="19">
        <v>7.9348070693816802E-2</v>
      </c>
      <c r="BK12" s="19">
        <v>9.75308558912997E-2</v>
      </c>
      <c r="BL12" s="19"/>
      <c r="BM12" s="19">
        <v>0.128266838091463</v>
      </c>
      <c r="BN12" s="19">
        <v>4.7648453978440197E-2</v>
      </c>
      <c r="BO12" s="19">
        <v>6.8526706345887603E-2</v>
      </c>
      <c r="BP12" s="19">
        <v>0.11622349827829399</v>
      </c>
      <c r="BQ12" s="19">
        <v>6.7504120849290902E-2</v>
      </c>
      <c r="BR12" s="19"/>
      <c r="BS12" s="19">
        <v>5.9783150658022699E-2</v>
      </c>
      <c r="BT12" s="19"/>
      <c r="BU12" s="19">
        <v>5.6819619090941201E-2</v>
      </c>
      <c r="BV12" s="19">
        <v>4.7346812833303401E-2</v>
      </c>
      <c r="BW12" s="19">
        <v>9.3841354679514294E-2</v>
      </c>
      <c r="BX12" s="19">
        <v>7.0833583445525497E-2</v>
      </c>
      <c r="BY12" s="19">
        <v>0.181786287709224</v>
      </c>
      <c r="BZ12" s="19"/>
      <c r="CA12" s="19">
        <v>6.75447563168219E-2</v>
      </c>
      <c r="CB12" s="19"/>
      <c r="CC12" s="19">
        <v>8.6376240331774004E-2</v>
      </c>
      <c r="CD12" s="19">
        <v>3.8154321410471398E-2</v>
      </c>
      <c r="CE12" s="19"/>
      <c r="CF12" s="19">
        <v>6.8900891194462105E-2</v>
      </c>
      <c r="CG12" s="19"/>
      <c r="CH12" s="19">
        <v>8.9860160271685599E-2</v>
      </c>
      <c r="CI12" s="19">
        <v>1.19776887773558E-2</v>
      </c>
    </row>
    <row r="13" spans="2:87" x14ac:dyDescent="0.35">
      <c r="B13" s="16" t="s">
        <v>163</v>
      </c>
    </row>
    <row r="14" spans="2:87" x14ac:dyDescent="0.35">
      <c r="B14" t="s">
        <v>118</v>
      </c>
    </row>
    <row r="15" spans="2:87" x14ac:dyDescent="0.35">
      <c r="B15" t="s">
        <v>119</v>
      </c>
    </row>
    <row r="17" spans="2:2" x14ac:dyDescent="0.35">
      <c r="B17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B2:CI17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274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1041</v>
      </c>
      <c r="D7" s="10">
        <v>512</v>
      </c>
      <c r="E7" s="10">
        <v>526</v>
      </c>
      <c r="F7" s="10"/>
      <c r="G7" s="10">
        <v>92</v>
      </c>
      <c r="H7" s="10">
        <v>175</v>
      </c>
      <c r="I7" s="10">
        <v>193</v>
      </c>
      <c r="J7" s="10">
        <v>192</v>
      </c>
      <c r="K7" s="10">
        <v>162</v>
      </c>
      <c r="L7" s="10">
        <v>227</v>
      </c>
      <c r="M7" s="10"/>
      <c r="N7" s="10">
        <v>308</v>
      </c>
      <c r="O7" s="10">
        <v>261</v>
      </c>
      <c r="P7" s="10">
        <v>227</v>
      </c>
      <c r="Q7" s="10">
        <v>242</v>
      </c>
      <c r="R7" s="10"/>
      <c r="S7" s="10">
        <v>153</v>
      </c>
      <c r="T7" s="10">
        <v>146</v>
      </c>
      <c r="U7" s="10">
        <v>84</v>
      </c>
      <c r="V7" s="10">
        <v>87</v>
      </c>
      <c r="W7" s="10">
        <v>82</v>
      </c>
      <c r="X7" s="10">
        <v>84</v>
      </c>
      <c r="Y7" s="10">
        <v>75</v>
      </c>
      <c r="Z7" s="10">
        <v>40</v>
      </c>
      <c r="AA7" s="10">
        <v>96</v>
      </c>
      <c r="AB7" s="10">
        <v>95</v>
      </c>
      <c r="AC7" s="10">
        <v>62</v>
      </c>
      <c r="AD7" s="10">
        <v>37</v>
      </c>
      <c r="AE7" s="10"/>
      <c r="AF7" s="10">
        <v>157</v>
      </c>
      <c r="AG7" s="10">
        <v>397</v>
      </c>
      <c r="AH7" s="10">
        <v>216</v>
      </c>
      <c r="AI7" s="10">
        <v>116</v>
      </c>
      <c r="AJ7" s="10">
        <v>119</v>
      </c>
      <c r="AK7" s="10"/>
      <c r="AL7" s="10">
        <v>411</v>
      </c>
      <c r="AM7" s="10">
        <v>383</v>
      </c>
      <c r="AN7" s="10">
        <v>188</v>
      </c>
      <c r="AO7" s="10">
        <v>59</v>
      </c>
      <c r="AP7" s="10"/>
      <c r="AQ7" s="10">
        <v>600</v>
      </c>
      <c r="AR7" s="10">
        <v>441</v>
      </c>
      <c r="AS7" s="10"/>
      <c r="AT7" s="10">
        <v>696</v>
      </c>
      <c r="AU7" s="10">
        <v>206</v>
      </c>
      <c r="AV7" s="10"/>
      <c r="AW7" s="10">
        <v>408</v>
      </c>
      <c r="AX7" s="10">
        <v>248</v>
      </c>
      <c r="AY7" s="10">
        <v>354</v>
      </c>
      <c r="AZ7" s="10"/>
      <c r="BA7" s="10">
        <v>246</v>
      </c>
      <c r="BB7" s="10">
        <v>289</v>
      </c>
      <c r="BC7" s="10">
        <v>343</v>
      </c>
      <c r="BD7" s="10">
        <v>104</v>
      </c>
      <c r="BE7" s="10">
        <v>58</v>
      </c>
      <c r="BF7" s="10"/>
      <c r="BG7" s="10">
        <v>407</v>
      </c>
      <c r="BH7" s="10">
        <v>634</v>
      </c>
      <c r="BI7" s="10"/>
      <c r="BJ7" s="10">
        <v>791</v>
      </c>
      <c r="BK7" s="10">
        <v>244</v>
      </c>
      <c r="BL7" s="10"/>
      <c r="BM7" s="10">
        <v>149</v>
      </c>
      <c r="BN7" s="10">
        <v>191</v>
      </c>
      <c r="BO7" s="10">
        <v>377</v>
      </c>
      <c r="BP7" s="10">
        <v>76</v>
      </c>
      <c r="BQ7" s="10">
        <v>122</v>
      </c>
      <c r="BR7" s="10"/>
      <c r="BS7" s="10">
        <v>316</v>
      </c>
      <c r="BT7" s="10"/>
      <c r="BU7" s="10">
        <v>193</v>
      </c>
      <c r="BV7" s="10">
        <v>271</v>
      </c>
      <c r="BW7" s="10">
        <v>80</v>
      </c>
      <c r="BX7" s="10">
        <v>201</v>
      </c>
      <c r="BY7" s="10">
        <v>87</v>
      </c>
      <c r="BZ7" s="10"/>
      <c r="CA7" s="10">
        <v>88</v>
      </c>
      <c r="CB7" s="10"/>
      <c r="CC7" s="10">
        <v>824</v>
      </c>
      <c r="CD7" s="10">
        <v>189</v>
      </c>
      <c r="CE7" s="10"/>
      <c r="CF7" s="10">
        <v>395</v>
      </c>
      <c r="CG7" s="10"/>
      <c r="CH7" s="10">
        <v>353</v>
      </c>
      <c r="CI7" s="10">
        <v>124</v>
      </c>
    </row>
    <row r="8" spans="2:87" ht="30" customHeight="1" x14ac:dyDescent="0.35">
      <c r="B8" s="11" t="s">
        <v>20</v>
      </c>
      <c r="C8" s="11">
        <v>1048</v>
      </c>
      <c r="D8" s="11">
        <v>506</v>
      </c>
      <c r="E8" s="11">
        <v>538</v>
      </c>
      <c r="F8" s="11"/>
      <c r="G8" s="11">
        <v>162</v>
      </c>
      <c r="H8" s="11">
        <v>171</v>
      </c>
      <c r="I8" s="11">
        <v>182</v>
      </c>
      <c r="J8" s="11">
        <v>180</v>
      </c>
      <c r="K8" s="11">
        <v>147</v>
      </c>
      <c r="L8" s="11">
        <v>206</v>
      </c>
      <c r="M8" s="11"/>
      <c r="N8" s="11">
        <v>280</v>
      </c>
      <c r="O8" s="11">
        <v>275</v>
      </c>
      <c r="P8" s="11">
        <v>239</v>
      </c>
      <c r="Q8" s="11">
        <v>250</v>
      </c>
      <c r="R8" s="11"/>
      <c r="S8" s="11">
        <v>154</v>
      </c>
      <c r="T8" s="11">
        <v>138</v>
      </c>
      <c r="U8" s="11">
        <v>82</v>
      </c>
      <c r="V8" s="11">
        <v>93</v>
      </c>
      <c r="W8" s="11">
        <v>74</v>
      </c>
      <c r="X8" s="11">
        <v>91</v>
      </c>
      <c r="Y8" s="11">
        <v>84</v>
      </c>
      <c r="Z8" s="11">
        <v>41</v>
      </c>
      <c r="AA8" s="11">
        <v>110</v>
      </c>
      <c r="AB8" s="11">
        <v>91</v>
      </c>
      <c r="AC8" s="11">
        <v>57</v>
      </c>
      <c r="AD8" s="11">
        <v>33</v>
      </c>
      <c r="AE8" s="11"/>
      <c r="AF8" s="11">
        <v>162</v>
      </c>
      <c r="AG8" s="11">
        <v>406</v>
      </c>
      <c r="AH8" s="11">
        <v>215</v>
      </c>
      <c r="AI8" s="11">
        <v>114</v>
      </c>
      <c r="AJ8" s="11">
        <v>112</v>
      </c>
      <c r="AK8" s="11"/>
      <c r="AL8" s="11">
        <v>396</v>
      </c>
      <c r="AM8" s="11">
        <v>394</v>
      </c>
      <c r="AN8" s="11">
        <v>193</v>
      </c>
      <c r="AO8" s="11">
        <v>64</v>
      </c>
      <c r="AP8" s="11"/>
      <c r="AQ8" s="11">
        <v>610</v>
      </c>
      <c r="AR8" s="11">
        <v>437</v>
      </c>
      <c r="AS8" s="11"/>
      <c r="AT8" s="11">
        <v>704</v>
      </c>
      <c r="AU8" s="11">
        <v>186</v>
      </c>
      <c r="AV8" s="11"/>
      <c r="AW8" s="11">
        <v>380</v>
      </c>
      <c r="AX8" s="11">
        <v>251</v>
      </c>
      <c r="AY8" s="11">
        <v>375</v>
      </c>
      <c r="AZ8" s="11"/>
      <c r="BA8" s="11">
        <v>261</v>
      </c>
      <c r="BB8" s="11">
        <v>286</v>
      </c>
      <c r="BC8" s="11">
        <v>345</v>
      </c>
      <c r="BD8" s="11">
        <v>99</v>
      </c>
      <c r="BE8" s="11">
        <v>56</v>
      </c>
      <c r="BF8" s="11"/>
      <c r="BG8" s="11">
        <v>441</v>
      </c>
      <c r="BH8" s="11">
        <v>606</v>
      </c>
      <c r="BI8" s="11"/>
      <c r="BJ8" s="11">
        <v>816</v>
      </c>
      <c r="BK8" s="11">
        <v>226</v>
      </c>
      <c r="BL8" s="11"/>
      <c r="BM8" s="11">
        <v>161</v>
      </c>
      <c r="BN8" s="11">
        <v>179</v>
      </c>
      <c r="BO8" s="11">
        <v>385</v>
      </c>
      <c r="BP8" s="11">
        <v>74</v>
      </c>
      <c r="BQ8" s="11">
        <v>123</v>
      </c>
      <c r="BR8" s="11"/>
      <c r="BS8" s="11">
        <v>318</v>
      </c>
      <c r="BT8" s="11"/>
      <c r="BU8" s="11">
        <v>188</v>
      </c>
      <c r="BV8" s="11">
        <v>278</v>
      </c>
      <c r="BW8" s="11">
        <v>79</v>
      </c>
      <c r="BX8" s="11">
        <v>198</v>
      </c>
      <c r="BY8" s="11">
        <v>94</v>
      </c>
      <c r="BZ8" s="11"/>
      <c r="CA8" s="11">
        <v>92</v>
      </c>
      <c r="CB8" s="11"/>
      <c r="CC8" s="11">
        <v>820</v>
      </c>
      <c r="CD8" s="11">
        <v>196</v>
      </c>
      <c r="CE8" s="11"/>
      <c r="CF8" s="11">
        <v>378</v>
      </c>
      <c r="CG8" s="11"/>
      <c r="CH8" s="11">
        <v>350</v>
      </c>
      <c r="CI8" s="11">
        <v>124</v>
      </c>
    </row>
    <row r="9" spans="2:87" x14ac:dyDescent="0.35">
      <c r="B9" s="18" t="s">
        <v>255</v>
      </c>
      <c r="C9" s="17">
        <v>0.19795092293640401</v>
      </c>
      <c r="D9" s="17">
        <v>0.19211606966533401</v>
      </c>
      <c r="E9" s="17">
        <v>0.200553256620183</v>
      </c>
      <c r="F9" s="17"/>
      <c r="G9" s="17">
        <v>0.26462970701546501</v>
      </c>
      <c r="H9" s="17">
        <v>0.26191321306736298</v>
      </c>
      <c r="I9" s="17">
        <v>0.185486910768564</v>
      </c>
      <c r="J9" s="17">
        <v>0.17995633990906401</v>
      </c>
      <c r="K9" s="17">
        <v>0.16398042058595</v>
      </c>
      <c r="L9" s="17">
        <v>0.143300074628332</v>
      </c>
      <c r="M9" s="17"/>
      <c r="N9" s="17">
        <v>0.213411951120169</v>
      </c>
      <c r="O9" s="17">
        <v>0.191539095731079</v>
      </c>
      <c r="P9" s="17">
        <v>0.16523152251459799</v>
      </c>
      <c r="Q9" s="17">
        <v>0.21768940231482201</v>
      </c>
      <c r="R9" s="17"/>
      <c r="S9" s="17">
        <v>0.21879154138208201</v>
      </c>
      <c r="T9" s="17">
        <v>0.194083927152434</v>
      </c>
      <c r="U9" s="17">
        <v>0.27922776154904899</v>
      </c>
      <c r="V9" s="17">
        <v>0.14769941805496001</v>
      </c>
      <c r="W9" s="17">
        <v>0.15142900521494301</v>
      </c>
      <c r="X9" s="17">
        <v>0.18913878797376901</v>
      </c>
      <c r="Y9" s="17">
        <v>0.161418074314645</v>
      </c>
      <c r="Z9" s="17">
        <v>0.24232022212925899</v>
      </c>
      <c r="AA9" s="17">
        <v>0.24790514869587801</v>
      </c>
      <c r="AB9" s="17">
        <v>0.180314096203748</v>
      </c>
      <c r="AC9" s="17">
        <v>0.163018684374515</v>
      </c>
      <c r="AD9" s="17">
        <v>0.164268350132208</v>
      </c>
      <c r="AE9" s="17"/>
      <c r="AF9" s="17">
        <v>0.18427744421727901</v>
      </c>
      <c r="AG9" s="17">
        <v>0.194894528444088</v>
      </c>
      <c r="AH9" s="17">
        <v>0.18459806835635301</v>
      </c>
      <c r="AI9" s="17">
        <v>0.231265026461174</v>
      </c>
      <c r="AJ9" s="17">
        <v>0.24197426647015299</v>
      </c>
      <c r="AK9" s="17"/>
      <c r="AL9" s="17">
        <v>0.15942073832112799</v>
      </c>
      <c r="AM9" s="17">
        <v>0.192873452934999</v>
      </c>
      <c r="AN9" s="17">
        <v>0.28634606699165799</v>
      </c>
      <c r="AO9" s="17">
        <v>0.20054735143980501</v>
      </c>
      <c r="AP9" s="17"/>
      <c r="AQ9" s="17">
        <v>0.182424173499522</v>
      </c>
      <c r="AR9" s="17">
        <v>0.21960520481839499</v>
      </c>
      <c r="AS9" s="17"/>
      <c r="AT9" s="17">
        <v>0.195681769389702</v>
      </c>
      <c r="AU9" s="17">
        <v>0.14369167586069001</v>
      </c>
      <c r="AV9" s="17"/>
      <c r="AW9" s="17">
        <v>0.16239881252493699</v>
      </c>
      <c r="AX9" s="17">
        <v>0.228866945126629</v>
      </c>
      <c r="AY9" s="17">
        <v>0.21384444706170999</v>
      </c>
      <c r="AZ9" s="17"/>
      <c r="BA9" s="17">
        <v>0.23691180976500001</v>
      </c>
      <c r="BB9" s="17">
        <v>0.180786709840455</v>
      </c>
      <c r="BC9" s="17">
        <v>0.19871224789778699</v>
      </c>
      <c r="BD9" s="17">
        <v>0.181127768146817</v>
      </c>
      <c r="BE9" s="17">
        <v>0.13188115363263</v>
      </c>
      <c r="BF9" s="17"/>
      <c r="BG9" s="17">
        <v>0.178418136089879</v>
      </c>
      <c r="BH9" s="17">
        <v>0.212179635014204</v>
      </c>
      <c r="BI9" s="17"/>
      <c r="BJ9" s="17">
        <v>0.21157802388347899</v>
      </c>
      <c r="BK9" s="17">
        <v>0.14520577584984601</v>
      </c>
      <c r="BL9" s="17"/>
      <c r="BM9" s="17">
        <v>0.125945688933432</v>
      </c>
      <c r="BN9" s="17">
        <v>0.141062368899491</v>
      </c>
      <c r="BO9" s="17">
        <v>0.26929323240178799</v>
      </c>
      <c r="BP9" s="17">
        <v>0.16946790558893499</v>
      </c>
      <c r="BQ9" s="17">
        <v>0.20397482659927199</v>
      </c>
      <c r="BR9" s="17"/>
      <c r="BS9" s="17">
        <v>0.20761269930992299</v>
      </c>
      <c r="BT9" s="17"/>
      <c r="BU9" s="17">
        <v>0.17524050662801799</v>
      </c>
      <c r="BV9" s="17">
        <v>0.26485248764693697</v>
      </c>
      <c r="BW9" s="17">
        <v>0.17441128697581201</v>
      </c>
      <c r="BX9" s="17">
        <v>0.16356740509731299</v>
      </c>
      <c r="BY9" s="17">
        <v>0.118207094771382</v>
      </c>
      <c r="BZ9" s="17"/>
      <c r="CA9" s="17">
        <v>0.288405879957363</v>
      </c>
      <c r="CB9" s="17"/>
      <c r="CC9" s="17">
        <v>0.20935797323201599</v>
      </c>
      <c r="CD9" s="17">
        <v>0.17350178134268299</v>
      </c>
      <c r="CE9" s="17"/>
      <c r="CF9" s="17">
        <v>0.19124759687506801</v>
      </c>
      <c r="CG9" s="17"/>
      <c r="CH9" s="17">
        <v>0.178269820288638</v>
      </c>
      <c r="CI9" s="17">
        <v>0.24791993876150101</v>
      </c>
    </row>
    <row r="10" spans="2:87" x14ac:dyDescent="0.35">
      <c r="B10" s="18" t="s">
        <v>256</v>
      </c>
      <c r="C10" s="17">
        <v>0.39610368477352098</v>
      </c>
      <c r="D10" s="17">
        <v>0.420170034482583</v>
      </c>
      <c r="E10" s="17">
        <v>0.37391359067911301</v>
      </c>
      <c r="F10" s="17"/>
      <c r="G10" s="17">
        <v>0.43296323758365601</v>
      </c>
      <c r="H10" s="17">
        <v>0.37502046275784501</v>
      </c>
      <c r="I10" s="17">
        <v>0.35123681633474302</v>
      </c>
      <c r="J10" s="17">
        <v>0.34455287254251898</v>
      </c>
      <c r="K10" s="17">
        <v>0.40883325852532798</v>
      </c>
      <c r="L10" s="17">
        <v>0.46048843582605498</v>
      </c>
      <c r="M10" s="17"/>
      <c r="N10" s="17">
        <v>0.45324668922415201</v>
      </c>
      <c r="O10" s="17">
        <v>0.38499541619689198</v>
      </c>
      <c r="P10" s="17">
        <v>0.402431654360975</v>
      </c>
      <c r="Q10" s="17">
        <v>0.33484149153050002</v>
      </c>
      <c r="R10" s="17"/>
      <c r="S10" s="17">
        <v>0.361762929689324</v>
      </c>
      <c r="T10" s="17">
        <v>0.40755843220133298</v>
      </c>
      <c r="U10" s="17">
        <v>0.32305055291149998</v>
      </c>
      <c r="V10" s="17">
        <v>0.45965486820565798</v>
      </c>
      <c r="W10" s="17">
        <v>0.42264199450140899</v>
      </c>
      <c r="X10" s="17">
        <v>0.400981169499106</v>
      </c>
      <c r="Y10" s="17">
        <v>0.34214685989382698</v>
      </c>
      <c r="Z10" s="17">
        <v>0.34300396810102701</v>
      </c>
      <c r="AA10" s="17">
        <v>0.43439607106671801</v>
      </c>
      <c r="AB10" s="17">
        <v>0.40559291255792701</v>
      </c>
      <c r="AC10" s="17">
        <v>0.36630947952856802</v>
      </c>
      <c r="AD10" s="17">
        <v>0.53838740909553195</v>
      </c>
      <c r="AE10" s="17"/>
      <c r="AF10" s="17">
        <v>0.41436009295064002</v>
      </c>
      <c r="AG10" s="17">
        <v>0.39217270160642798</v>
      </c>
      <c r="AH10" s="17">
        <v>0.40689298734168999</v>
      </c>
      <c r="AI10" s="17">
        <v>0.392240622105197</v>
      </c>
      <c r="AJ10" s="17">
        <v>0.40230290836967902</v>
      </c>
      <c r="AK10" s="17"/>
      <c r="AL10" s="17">
        <v>0.41817109098116001</v>
      </c>
      <c r="AM10" s="17">
        <v>0.36981398314313002</v>
      </c>
      <c r="AN10" s="17">
        <v>0.39046818125075999</v>
      </c>
      <c r="AO10" s="17">
        <v>0.43847121299469399</v>
      </c>
      <c r="AP10" s="17"/>
      <c r="AQ10" s="17">
        <v>0.386044317217001</v>
      </c>
      <c r="AR10" s="17">
        <v>0.410132917454124</v>
      </c>
      <c r="AS10" s="17"/>
      <c r="AT10" s="17">
        <v>0.37043770619473099</v>
      </c>
      <c r="AU10" s="17">
        <v>0.457772578096386</v>
      </c>
      <c r="AV10" s="17"/>
      <c r="AW10" s="17">
        <v>0.438340413209236</v>
      </c>
      <c r="AX10" s="17">
        <v>0.37412763676708299</v>
      </c>
      <c r="AY10" s="17">
        <v>0.36173758889016</v>
      </c>
      <c r="AZ10" s="17"/>
      <c r="BA10" s="17">
        <v>0.38065997562461401</v>
      </c>
      <c r="BB10" s="17">
        <v>0.36728153081567899</v>
      </c>
      <c r="BC10" s="17">
        <v>0.40616963625091701</v>
      </c>
      <c r="BD10" s="17">
        <v>0.37778779242931099</v>
      </c>
      <c r="BE10" s="17">
        <v>0.57600266918643905</v>
      </c>
      <c r="BF10" s="17"/>
      <c r="BG10" s="17">
        <v>0.40923246555314302</v>
      </c>
      <c r="BH10" s="17">
        <v>0.38653998845544901</v>
      </c>
      <c r="BI10" s="17"/>
      <c r="BJ10" s="17">
        <v>0.38031304247285203</v>
      </c>
      <c r="BK10" s="17">
        <v>0.45111029025041299</v>
      </c>
      <c r="BL10" s="17"/>
      <c r="BM10" s="17">
        <v>0.40055774155359303</v>
      </c>
      <c r="BN10" s="17">
        <v>0.41606011750430599</v>
      </c>
      <c r="BO10" s="17">
        <v>0.37420093238417701</v>
      </c>
      <c r="BP10" s="17">
        <v>0.48036084266969897</v>
      </c>
      <c r="BQ10" s="17">
        <v>0.32754643973978997</v>
      </c>
      <c r="BR10" s="17"/>
      <c r="BS10" s="17">
        <v>0.37597825563735898</v>
      </c>
      <c r="BT10" s="17"/>
      <c r="BU10" s="17">
        <v>0.390285392802455</v>
      </c>
      <c r="BV10" s="17">
        <v>0.39265213358408901</v>
      </c>
      <c r="BW10" s="17">
        <v>0.47795134647696502</v>
      </c>
      <c r="BX10" s="17">
        <v>0.41433419388455001</v>
      </c>
      <c r="BY10" s="17">
        <v>0.30853027133300898</v>
      </c>
      <c r="BZ10" s="17"/>
      <c r="CA10" s="17">
        <v>0.42399628951893298</v>
      </c>
      <c r="CB10" s="17"/>
      <c r="CC10" s="17">
        <v>0.41521189136345998</v>
      </c>
      <c r="CD10" s="17">
        <v>0.33998796513218599</v>
      </c>
      <c r="CE10" s="17"/>
      <c r="CF10" s="17">
        <v>0.42840168743607299</v>
      </c>
      <c r="CG10" s="17"/>
      <c r="CH10" s="17">
        <v>0.42566477808280501</v>
      </c>
      <c r="CI10" s="17">
        <v>0.39517765535601201</v>
      </c>
    </row>
    <row r="11" spans="2:87" x14ac:dyDescent="0.35">
      <c r="B11" s="18" t="s">
        <v>257</v>
      </c>
      <c r="C11" s="17">
        <v>0.30288198086637902</v>
      </c>
      <c r="D11" s="17">
        <v>0.31662720234495201</v>
      </c>
      <c r="E11" s="17">
        <v>0.29177869881072199</v>
      </c>
      <c r="F11" s="17"/>
      <c r="G11" s="17">
        <v>0.205623969223903</v>
      </c>
      <c r="H11" s="17">
        <v>0.294701163555947</v>
      </c>
      <c r="I11" s="17">
        <v>0.34963635208661498</v>
      </c>
      <c r="J11" s="17">
        <v>0.37111304030126002</v>
      </c>
      <c r="K11" s="17">
        <v>0.31112442686758401</v>
      </c>
      <c r="L11" s="17">
        <v>0.27908936090186498</v>
      </c>
      <c r="M11" s="17"/>
      <c r="N11" s="17">
        <v>0.27507659735637602</v>
      </c>
      <c r="O11" s="17">
        <v>0.31413826800561201</v>
      </c>
      <c r="P11" s="17">
        <v>0.32112855357416498</v>
      </c>
      <c r="Q11" s="17">
        <v>0.30775379771751898</v>
      </c>
      <c r="R11" s="17"/>
      <c r="S11" s="17">
        <v>0.30190561818512701</v>
      </c>
      <c r="T11" s="17">
        <v>0.32772104461553597</v>
      </c>
      <c r="U11" s="17">
        <v>0.28144261679949401</v>
      </c>
      <c r="V11" s="17">
        <v>0.23880266940227299</v>
      </c>
      <c r="W11" s="17">
        <v>0.29186219864220703</v>
      </c>
      <c r="X11" s="17">
        <v>0.34150150547764702</v>
      </c>
      <c r="Y11" s="17">
        <v>0.39993574897046102</v>
      </c>
      <c r="Z11" s="17">
        <v>0.30167148324005799</v>
      </c>
      <c r="AA11" s="17">
        <v>0.249378224137876</v>
      </c>
      <c r="AB11" s="17">
        <v>0.31312240561363203</v>
      </c>
      <c r="AC11" s="17">
        <v>0.327573386928315</v>
      </c>
      <c r="AD11" s="17">
        <v>0.219027727060599</v>
      </c>
      <c r="AE11" s="17"/>
      <c r="AF11" s="17">
        <v>0.240962564633381</v>
      </c>
      <c r="AG11" s="17">
        <v>0.30337652399120801</v>
      </c>
      <c r="AH11" s="17">
        <v>0.34263299688030102</v>
      </c>
      <c r="AI11" s="17">
        <v>0.30396525677611502</v>
      </c>
      <c r="AJ11" s="17">
        <v>0.28244691343417899</v>
      </c>
      <c r="AK11" s="17"/>
      <c r="AL11" s="17">
        <v>0.298123919490422</v>
      </c>
      <c r="AM11" s="17">
        <v>0.34113126948424199</v>
      </c>
      <c r="AN11" s="17">
        <v>0.244683220375389</v>
      </c>
      <c r="AO11" s="17">
        <v>0.27266180103118898</v>
      </c>
      <c r="AP11" s="17"/>
      <c r="AQ11" s="17">
        <v>0.31884226618514599</v>
      </c>
      <c r="AR11" s="17">
        <v>0.28062307093712902</v>
      </c>
      <c r="AS11" s="17"/>
      <c r="AT11" s="17">
        <v>0.33934131627991099</v>
      </c>
      <c r="AU11" s="17">
        <v>0.25350814484659101</v>
      </c>
      <c r="AV11" s="17"/>
      <c r="AW11" s="17">
        <v>0.30071279581318999</v>
      </c>
      <c r="AX11" s="17">
        <v>0.31746452748799298</v>
      </c>
      <c r="AY11" s="17">
        <v>0.29430617150382399</v>
      </c>
      <c r="AZ11" s="17"/>
      <c r="BA11" s="17">
        <v>0.30947693730857001</v>
      </c>
      <c r="BB11" s="17">
        <v>0.36054721412153401</v>
      </c>
      <c r="BC11" s="17">
        <v>0.27198316307148002</v>
      </c>
      <c r="BD11" s="17">
        <v>0.28241389082496998</v>
      </c>
      <c r="BE11" s="17">
        <v>0.20925808821330599</v>
      </c>
      <c r="BF11" s="17"/>
      <c r="BG11" s="17">
        <v>0.31537542707043198</v>
      </c>
      <c r="BH11" s="17">
        <v>0.29378109576003297</v>
      </c>
      <c r="BI11" s="17"/>
      <c r="BJ11" s="17">
        <v>0.31331836087547998</v>
      </c>
      <c r="BK11" s="17">
        <v>0.26815445912631802</v>
      </c>
      <c r="BL11" s="17"/>
      <c r="BM11" s="17">
        <v>0.31620868290472498</v>
      </c>
      <c r="BN11" s="17">
        <v>0.358893447033166</v>
      </c>
      <c r="BO11" s="17">
        <v>0.27246072512865799</v>
      </c>
      <c r="BP11" s="17">
        <v>0.21121064566037401</v>
      </c>
      <c r="BQ11" s="17">
        <v>0.40038449162982698</v>
      </c>
      <c r="BR11" s="17"/>
      <c r="BS11" s="17">
        <v>0.34449449094046097</v>
      </c>
      <c r="BT11" s="17"/>
      <c r="BU11" s="17">
        <v>0.358226689565872</v>
      </c>
      <c r="BV11" s="17">
        <v>0.28799825473658702</v>
      </c>
      <c r="BW11" s="17">
        <v>0.218582059063746</v>
      </c>
      <c r="BX11" s="17">
        <v>0.35274937620069202</v>
      </c>
      <c r="BY11" s="17">
        <v>0.32777286297748898</v>
      </c>
      <c r="BZ11" s="17"/>
      <c r="CA11" s="17">
        <v>0.221852826341677</v>
      </c>
      <c r="CB11" s="17"/>
      <c r="CC11" s="17">
        <v>0.26864158761243001</v>
      </c>
      <c r="CD11" s="17">
        <v>0.42521839737398198</v>
      </c>
      <c r="CE11" s="17"/>
      <c r="CF11" s="17">
        <v>0.29511618336080803</v>
      </c>
      <c r="CG11" s="17"/>
      <c r="CH11" s="17">
        <v>0.28308464603413802</v>
      </c>
      <c r="CI11" s="17">
        <v>0.31368389637800498</v>
      </c>
    </row>
    <row r="12" spans="2:87" x14ac:dyDescent="0.35">
      <c r="B12" s="18" t="s">
        <v>161</v>
      </c>
      <c r="C12" s="19">
        <v>0.103063411423696</v>
      </c>
      <c r="D12" s="19">
        <v>7.1086693507131399E-2</v>
      </c>
      <c r="E12" s="19">
        <v>0.133754453889982</v>
      </c>
      <c r="F12" s="19"/>
      <c r="G12" s="19">
        <v>9.6783086176976799E-2</v>
      </c>
      <c r="H12" s="19">
        <v>6.8365160618845705E-2</v>
      </c>
      <c r="I12" s="19">
        <v>0.113639920810078</v>
      </c>
      <c r="J12" s="19">
        <v>0.104377747247156</v>
      </c>
      <c r="K12" s="19">
        <v>0.11606189402113801</v>
      </c>
      <c r="L12" s="19">
        <v>0.11712212864374801</v>
      </c>
      <c r="M12" s="19"/>
      <c r="N12" s="19">
        <v>5.8264762299302802E-2</v>
      </c>
      <c r="O12" s="19">
        <v>0.109327220066418</v>
      </c>
      <c r="P12" s="19">
        <v>0.111208269550262</v>
      </c>
      <c r="Q12" s="19">
        <v>0.13971530843715901</v>
      </c>
      <c r="R12" s="19"/>
      <c r="S12" s="19">
        <v>0.11753991074346699</v>
      </c>
      <c r="T12" s="19">
        <v>7.0636596030696705E-2</v>
      </c>
      <c r="U12" s="19">
        <v>0.116279068739957</v>
      </c>
      <c r="V12" s="19">
        <v>0.15384304433710899</v>
      </c>
      <c r="W12" s="19">
        <v>0.134066801641441</v>
      </c>
      <c r="X12" s="19">
        <v>6.8378537049477606E-2</v>
      </c>
      <c r="Y12" s="19">
        <v>9.6499316821068007E-2</v>
      </c>
      <c r="Z12" s="19">
        <v>0.113004326529655</v>
      </c>
      <c r="AA12" s="19">
        <v>6.8320556099527696E-2</v>
      </c>
      <c r="AB12" s="19">
        <v>0.10097058562469199</v>
      </c>
      <c r="AC12" s="19">
        <v>0.14309844916860201</v>
      </c>
      <c r="AD12" s="19">
        <v>7.8316513711660998E-2</v>
      </c>
      <c r="AE12" s="19"/>
      <c r="AF12" s="19">
        <v>0.16039989819870001</v>
      </c>
      <c r="AG12" s="19">
        <v>0.109556245958275</v>
      </c>
      <c r="AH12" s="19">
        <v>6.5875947421656506E-2</v>
      </c>
      <c r="AI12" s="19">
        <v>7.2529094657514503E-2</v>
      </c>
      <c r="AJ12" s="19">
        <v>7.3275911725989906E-2</v>
      </c>
      <c r="AK12" s="19"/>
      <c r="AL12" s="19">
        <v>0.124284251207289</v>
      </c>
      <c r="AM12" s="19">
        <v>9.6181294437627907E-2</v>
      </c>
      <c r="AN12" s="19">
        <v>7.8502531382193E-2</v>
      </c>
      <c r="AO12" s="19">
        <v>8.8319634534311894E-2</v>
      </c>
      <c r="AP12" s="19"/>
      <c r="AQ12" s="19">
        <v>0.112689243098331</v>
      </c>
      <c r="AR12" s="19">
        <v>8.9638806790352105E-2</v>
      </c>
      <c r="AS12" s="19"/>
      <c r="AT12" s="19">
        <v>9.4539208135655903E-2</v>
      </c>
      <c r="AU12" s="19">
        <v>0.14502760119633301</v>
      </c>
      <c r="AV12" s="19"/>
      <c r="AW12" s="19">
        <v>9.85479784526377E-2</v>
      </c>
      <c r="AX12" s="19">
        <v>7.9540890618294099E-2</v>
      </c>
      <c r="AY12" s="19">
        <v>0.13011179254430599</v>
      </c>
      <c r="AZ12" s="19"/>
      <c r="BA12" s="19">
        <v>7.2951277301817094E-2</v>
      </c>
      <c r="BB12" s="19">
        <v>9.1384545222331998E-2</v>
      </c>
      <c r="BC12" s="19">
        <v>0.123134952779816</v>
      </c>
      <c r="BD12" s="19">
        <v>0.15867054859890201</v>
      </c>
      <c r="BE12" s="19">
        <v>8.2858088967625601E-2</v>
      </c>
      <c r="BF12" s="19"/>
      <c r="BG12" s="19">
        <v>9.6973971286545904E-2</v>
      </c>
      <c r="BH12" s="19">
        <v>0.107499280770314</v>
      </c>
      <c r="BI12" s="19"/>
      <c r="BJ12" s="19">
        <v>9.4790572768189904E-2</v>
      </c>
      <c r="BK12" s="19">
        <v>0.135529474773423</v>
      </c>
      <c r="BL12" s="19"/>
      <c r="BM12" s="19">
        <v>0.15728788660825099</v>
      </c>
      <c r="BN12" s="19">
        <v>8.3984066563037293E-2</v>
      </c>
      <c r="BO12" s="19">
        <v>8.4045110085377905E-2</v>
      </c>
      <c r="BP12" s="19">
        <v>0.13896060608099201</v>
      </c>
      <c r="BQ12" s="19">
        <v>6.8094242031111404E-2</v>
      </c>
      <c r="BR12" s="19"/>
      <c r="BS12" s="19">
        <v>7.1914554112257806E-2</v>
      </c>
      <c r="BT12" s="19"/>
      <c r="BU12" s="19">
        <v>7.6247411003654703E-2</v>
      </c>
      <c r="BV12" s="19">
        <v>5.4497124032387698E-2</v>
      </c>
      <c r="BW12" s="19">
        <v>0.12905530748347699</v>
      </c>
      <c r="BX12" s="19">
        <v>6.9349024817445495E-2</v>
      </c>
      <c r="BY12" s="19">
        <v>0.24548977091811899</v>
      </c>
      <c r="BZ12" s="19"/>
      <c r="CA12" s="19">
        <v>6.5745004182025904E-2</v>
      </c>
      <c r="CB12" s="19"/>
      <c r="CC12" s="19">
        <v>0.106788547792094</v>
      </c>
      <c r="CD12" s="19">
        <v>6.1291856151148398E-2</v>
      </c>
      <c r="CE12" s="19"/>
      <c r="CF12" s="19">
        <v>8.5234532328050699E-2</v>
      </c>
      <c r="CG12" s="19"/>
      <c r="CH12" s="19">
        <v>0.112980755594419</v>
      </c>
      <c r="CI12" s="19">
        <v>4.3218509504482999E-2</v>
      </c>
    </row>
    <row r="13" spans="2:87" x14ac:dyDescent="0.35">
      <c r="B13" s="16" t="s">
        <v>163</v>
      </c>
    </row>
    <row r="14" spans="2:87" x14ac:dyDescent="0.35">
      <c r="B14" t="s">
        <v>118</v>
      </c>
    </row>
    <row r="15" spans="2:87" x14ac:dyDescent="0.35">
      <c r="B15" t="s">
        <v>119</v>
      </c>
    </row>
    <row r="17" spans="2:2" x14ac:dyDescent="0.35">
      <c r="B17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B2:CI17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275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1041</v>
      </c>
      <c r="D7" s="10">
        <v>512</v>
      </c>
      <c r="E7" s="10">
        <v>526</v>
      </c>
      <c r="F7" s="10"/>
      <c r="G7" s="10">
        <v>92</v>
      </c>
      <c r="H7" s="10">
        <v>175</v>
      </c>
      <c r="I7" s="10">
        <v>193</v>
      </c>
      <c r="J7" s="10">
        <v>192</v>
      </c>
      <c r="K7" s="10">
        <v>162</v>
      </c>
      <c r="L7" s="10">
        <v>227</v>
      </c>
      <c r="M7" s="10"/>
      <c r="N7" s="10">
        <v>308</v>
      </c>
      <c r="O7" s="10">
        <v>261</v>
      </c>
      <c r="P7" s="10">
        <v>227</v>
      </c>
      <c r="Q7" s="10">
        <v>242</v>
      </c>
      <c r="R7" s="10"/>
      <c r="S7" s="10">
        <v>153</v>
      </c>
      <c r="T7" s="10">
        <v>146</v>
      </c>
      <c r="U7" s="10">
        <v>84</v>
      </c>
      <c r="V7" s="10">
        <v>87</v>
      </c>
      <c r="W7" s="10">
        <v>82</v>
      </c>
      <c r="X7" s="10">
        <v>84</v>
      </c>
      <c r="Y7" s="10">
        <v>75</v>
      </c>
      <c r="Z7" s="10">
        <v>40</v>
      </c>
      <c r="AA7" s="10">
        <v>96</v>
      </c>
      <c r="AB7" s="10">
        <v>95</v>
      </c>
      <c r="AC7" s="10">
        <v>62</v>
      </c>
      <c r="AD7" s="10">
        <v>37</v>
      </c>
      <c r="AE7" s="10"/>
      <c r="AF7" s="10">
        <v>157</v>
      </c>
      <c r="AG7" s="10">
        <v>397</v>
      </c>
      <c r="AH7" s="10">
        <v>216</v>
      </c>
      <c r="AI7" s="10">
        <v>116</v>
      </c>
      <c r="AJ7" s="10">
        <v>119</v>
      </c>
      <c r="AK7" s="10"/>
      <c r="AL7" s="10">
        <v>411</v>
      </c>
      <c r="AM7" s="10">
        <v>383</v>
      </c>
      <c r="AN7" s="10">
        <v>188</v>
      </c>
      <c r="AO7" s="10">
        <v>59</v>
      </c>
      <c r="AP7" s="10"/>
      <c r="AQ7" s="10">
        <v>600</v>
      </c>
      <c r="AR7" s="10">
        <v>441</v>
      </c>
      <c r="AS7" s="10"/>
      <c r="AT7" s="10">
        <v>696</v>
      </c>
      <c r="AU7" s="10">
        <v>206</v>
      </c>
      <c r="AV7" s="10"/>
      <c r="AW7" s="10">
        <v>408</v>
      </c>
      <c r="AX7" s="10">
        <v>248</v>
      </c>
      <c r="AY7" s="10">
        <v>354</v>
      </c>
      <c r="AZ7" s="10"/>
      <c r="BA7" s="10">
        <v>246</v>
      </c>
      <c r="BB7" s="10">
        <v>289</v>
      </c>
      <c r="BC7" s="10">
        <v>343</v>
      </c>
      <c r="BD7" s="10">
        <v>104</v>
      </c>
      <c r="BE7" s="10">
        <v>58</v>
      </c>
      <c r="BF7" s="10"/>
      <c r="BG7" s="10">
        <v>407</v>
      </c>
      <c r="BH7" s="10">
        <v>634</v>
      </c>
      <c r="BI7" s="10"/>
      <c r="BJ7" s="10">
        <v>791</v>
      </c>
      <c r="BK7" s="10">
        <v>244</v>
      </c>
      <c r="BL7" s="10"/>
      <c r="BM7" s="10">
        <v>149</v>
      </c>
      <c r="BN7" s="10">
        <v>191</v>
      </c>
      <c r="BO7" s="10">
        <v>377</v>
      </c>
      <c r="BP7" s="10">
        <v>76</v>
      </c>
      <c r="BQ7" s="10">
        <v>122</v>
      </c>
      <c r="BR7" s="10"/>
      <c r="BS7" s="10">
        <v>316</v>
      </c>
      <c r="BT7" s="10"/>
      <c r="BU7" s="10">
        <v>193</v>
      </c>
      <c r="BV7" s="10">
        <v>271</v>
      </c>
      <c r="BW7" s="10">
        <v>80</v>
      </c>
      <c r="BX7" s="10">
        <v>201</v>
      </c>
      <c r="BY7" s="10">
        <v>87</v>
      </c>
      <c r="BZ7" s="10"/>
      <c r="CA7" s="10">
        <v>88</v>
      </c>
      <c r="CB7" s="10"/>
      <c r="CC7" s="10">
        <v>824</v>
      </c>
      <c r="CD7" s="10">
        <v>189</v>
      </c>
      <c r="CE7" s="10"/>
      <c r="CF7" s="10">
        <v>395</v>
      </c>
      <c r="CG7" s="10"/>
      <c r="CH7" s="10">
        <v>353</v>
      </c>
      <c r="CI7" s="10">
        <v>124</v>
      </c>
    </row>
    <row r="8" spans="2:87" ht="30" customHeight="1" x14ac:dyDescent="0.35">
      <c r="B8" s="11" t="s">
        <v>20</v>
      </c>
      <c r="C8" s="11">
        <v>1048</v>
      </c>
      <c r="D8" s="11">
        <v>506</v>
      </c>
      <c r="E8" s="11">
        <v>538</v>
      </c>
      <c r="F8" s="11"/>
      <c r="G8" s="11">
        <v>162</v>
      </c>
      <c r="H8" s="11">
        <v>171</v>
      </c>
      <c r="I8" s="11">
        <v>182</v>
      </c>
      <c r="J8" s="11">
        <v>180</v>
      </c>
      <c r="K8" s="11">
        <v>147</v>
      </c>
      <c r="L8" s="11">
        <v>206</v>
      </c>
      <c r="M8" s="11"/>
      <c r="N8" s="11">
        <v>280</v>
      </c>
      <c r="O8" s="11">
        <v>275</v>
      </c>
      <c r="P8" s="11">
        <v>239</v>
      </c>
      <c r="Q8" s="11">
        <v>250</v>
      </c>
      <c r="R8" s="11"/>
      <c r="S8" s="11">
        <v>154</v>
      </c>
      <c r="T8" s="11">
        <v>138</v>
      </c>
      <c r="U8" s="11">
        <v>82</v>
      </c>
      <c r="V8" s="11">
        <v>93</v>
      </c>
      <c r="W8" s="11">
        <v>74</v>
      </c>
      <c r="X8" s="11">
        <v>91</v>
      </c>
      <c r="Y8" s="11">
        <v>84</v>
      </c>
      <c r="Z8" s="11">
        <v>41</v>
      </c>
      <c r="AA8" s="11">
        <v>110</v>
      </c>
      <c r="AB8" s="11">
        <v>91</v>
      </c>
      <c r="AC8" s="11">
        <v>57</v>
      </c>
      <c r="AD8" s="11">
        <v>33</v>
      </c>
      <c r="AE8" s="11"/>
      <c r="AF8" s="11">
        <v>162</v>
      </c>
      <c r="AG8" s="11">
        <v>406</v>
      </c>
      <c r="AH8" s="11">
        <v>215</v>
      </c>
      <c r="AI8" s="11">
        <v>114</v>
      </c>
      <c r="AJ8" s="11">
        <v>112</v>
      </c>
      <c r="AK8" s="11"/>
      <c r="AL8" s="11">
        <v>396</v>
      </c>
      <c r="AM8" s="11">
        <v>394</v>
      </c>
      <c r="AN8" s="11">
        <v>193</v>
      </c>
      <c r="AO8" s="11">
        <v>64</v>
      </c>
      <c r="AP8" s="11"/>
      <c r="AQ8" s="11">
        <v>610</v>
      </c>
      <c r="AR8" s="11">
        <v>437</v>
      </c>
      <c r="AS8" s="11"/>
      <c r="AT8" s="11">
        <v>704</v>
      </c>
      <c r="AU8" s="11">
        <v>186</v>
      </c>
      <c r="AV8" s="11"/>
      <c r="AW8" s="11">
        <v>380</v>
      </c>
      <c r="AX8" s="11">
        <v>251</v>
      </c>
      <c r="AY8" s="11">
        <v>375</v>
      </c>
      <c r="AZ8" s="11"/>
      <c r="BA8" s="11">
        <v>261</v>
      </c>
      <c r="BB8" s="11">
        <v>286</v>
      </c>
      <c r="BC8" s="11">
        <v>345</v>
      </c>
      <c r="BD8" s="11">
        <v>99</v>
      </c>
      <c r="BE8" s="11">
        <v>56</v>
      </c>
      <c r="BF8" s="11"/>
      <c r="BG8" s="11">
        <v>441</v>
      </c>
      <c r="BH8" s="11">
        <v>606</v>
      </c>
      <c r="BI8" s="11"/>
      <c r="BJ8" s="11">
        <v>816</v>
      </c>
      <c r="BK8" s="11">
        <v>226</v>
      </c>
      <c r="BL8" s="11"/>
      <c r="BM8" s="11">
        <v>161</v>
      </c>
      <c r="BN8" s="11">
        <v>179</v>
      </c>
      <c r="BO8" s="11">
        <v>385</v>
      </c>
      <c r="BP8" s="11">
        <v>74</v>
      </c>
      <c r="BQ8" s="11">
        <v>123</v>
      </c>
      <c r="BR8" s="11"/>
      <c r="BS8" s="11">
        <v>318</v>
      </c>
      <c r="BT8" s="11"/>
      <c r="BU8" s="11">
        <v>188</v>
      </c>
      <c r="BV8" s="11">
        <v>278</v>
      </c>
      <c r="BW8" s="11">
        <v>79</v>
      </c>
      <c r="BX8" s="11">
        <v>198</v>
      </c>
      <c r="BY8" s="11">
        <v>94</v>
      </c>
      <c r="BZ8" s="11"/>
      <c r="CA8" s="11">
        <v>92</v>
      </c>
      <c r="CB8" s="11"/>
      <c r="CC8" s="11">
        <v>820</v>
      </c>
      <c r="CD8" s="11">
        <v>196</v>
      </c>
      <c r="CE8" s="11"/>
      <c r="CF8" s="11">
        <v>378</v>
      </c>
      <c r="CG8" s="11"/>
      <c r="CH8" s="11">
        <v>350</v>
      </c>
      <c r="CI8" s="11">
        <v>124</v>
      </c>
    </row>
    <row r="9" spans="2:87" x14ac:dyDescent="0.35">
      <c r="B9" s="18" t="s">
        <v>255</v>
      </c>
      <c r="C9" s="17">
        <v>0.28851470706691101</v>
      </c>
      <c r="D9" s="17">
        <v>0.30335594487805101</v>
      </c>
      <c r="E9" s="17">
        <v>0.27221829329927699</v>
      </c>
      <c r="F9" s="17"/>
      <c r="G9" s="17">
        <v>0.34904325561691502</v>
      </c>
      <c r="H9" s="17">
        <v>0.37649752934356701</v>
      </c>
      <c r="I9" s="17">
        <v>0.28403886908725001</v>
      </c>
      <c r="J9" s="17">
        <v>0.28079546377583098</v>
      </c>
      <c r="K9" s="17">
        <v>0.20644212763499001</v>
      </c>
      <c r="L9" s="17">
        <v>0.23701879069323101</v>
      </c>
      <c r="M9" s="17"/>
      <c r="N9" s="17">
        <v>0.34671997695110401</v>
      </c>
      <c r="O9" s="17">
        <v>0.27268095643075901</v>
      </c>
      <c r="P9" s="17">
        <v>0.22839434220134799</v>
      </c>
      <c r="Q9" s="17">
        <v>0.29812241433939501</v>
      </c>
      <c r="R9" s="17"/>
      <c r="S9" s="17">
        <v>0.35785777846133898</v>
      </c>
      <c r="T9" s="17">
        <v>0.29122382423313298</v>
      </c>
      <c r="U9" s="17">
        <v>0.25684688410414902</v>
      </c>
      <c r="V9" s="17">
        <v>0.233013373812758</v>
      </c>
      <c r="W9" s="17">
        <v>0.18191548045078601</v>
      </c>
      <c r="X9" s="17">
        <v>0.29983877060630898</v>
      </c>
      <c r="Y9" s="17">
        <v>0.25743610356253699</v>
      </c>
      <c r="Z9" s="17">
        <v>0.30468710747766098</v>
      </c>
      <c r="AA9" s="17">
        <v>0.352040208094197</v>
      </c>
      <c r="AB9" s="17">
        <v>0.28661738927448699</v>
      </c>
      <c r="AC9" s="17">
        <v>0.30348123998777099</v>
      </c>
      <c r="AD9" s="17">
        <v>0.222101637925465</v>
      </c>
      <c r="AE9" s="17"/>
      <c r="AF9" s="17">
        <v>0.28964424199559502</v>
      </c>
      <c r="AG9" s="17">
        <v>0.26467463549982201</v>
      </c>
      <c r="AH9" s="17">
        <v>0.28948724302755002</v>
      </c>
      <c r="AI9" s="17">
        <v>0.29896326174625698</v>
      </c>
      <c r="AJ9" s="17">
        <v>0.38705422654139998</v>
      </c>
      <c r="AK9" s="17"/>
      <c r="AL9" s="17">
        <v>0.26113954382495802</v>
      </c>
      <c r="AM9" s="17">
        <v>0.26652897485283</v>
      </c>
      <c r="AN9" s="17">
        <v>0.38842242289874901</v>
      </c>
      <c r="AO9" s="17">
        <v>0.29139700105719701</v>
      </c>
      <c r="AP9" s="17"/>
      <c r="AQ9" s="17">
        <v>0.2471713929722</v>
      </c>
      <c r="AR9" s="17">
        <v>0.346173895874064</v>
      </c>
      <c r="AS9" s="17"/>
      <c r="AT9" s="17">
        <v>0.284260043590356</v>
      </c>
      <c r="AU9" s="17">
        <v>0.23804406519472801</v>
      </c>
      <c r="AV9" s="17"/>
      <c r="AW9" s="17">
        <v>0.24616345353160499</v>
      </c>
      <c r="AX9" s="17">
        <v>0.28267046424941</v>
      </c>
      <c r="AY9" s="17">
        <v>0.33377924136619203</v>
      </c>
      <c r="AZ9" s="17"/>
      <c r="BA9" s="17">
        <v>0.32310861998276202</v>
      </c>
      <c r="BB9" s="17">
        <v>0.28637653210480701</v>
      </c>
      <c r="BC9" s="17">
        <v>0.26838314215520997</v>
      </c>
      <c r="BD9" s="17">
        <v>0.32282441229997599</v>
      </c>
      <c r="BE9" s="17">
        <v>0.20595363495379601</v>
      </c>
      <c r="BF9" s="17"/>
      <c r="BG9" s="17">
        <v>0.263230866470818</v>
      </c>
      <c r="BH9" s="17">
        <v>0.30693279000046703</v>
      </c>
      <c r="BI9" s="17"/>
      <c r="BJ9" s="17">
        <v>0.29952593653779702</v>
      </c>
      <c r="BK9" s="17">
        <v>0.24415957488425599</v>
      </c>
      <c r="BL9" s="17"/>
      <c r="BM9" s="17">
        <v>0.24362979840983301</v>
      </c>
      <c r="BN9" s="17">
        <v>0.24912408766299399</v>
      </c>
      <c r="BO9" s="17">
        <v>0.37643992187424102</v>
      </c>
      <c r="BP9" s="17">
        <v>0.29464861374290202</v>
      </c>
      <c r="BQ9" s="17">
        <v>0.189946823909317</v>
      </c>
      <c r="BR9" s="17"/>
      <c r="BS9" s="17">
        <v>0.25889922640403501</v>
      </c>
      <c r="BT9" s="17"/>
      <c r="BU9" s="17">
        <v>0.248118019481847</v>
      </c>
      <c r="BV9" s="17">
        <v>0.39450498724495803</v>
      </c>
      <c r="BW9" s="17">
        <v>0.30283162531241697</v>
      </c>
      <c r="BX9" s="17">
        <v>0.20955948452315701</v>
      </c>
      <c r="BY9" s="17">
        <v>0.20254355040143099</v>
      </c>
      <c r="BZ9" s="17"/>
      <c r="CA9" s="17">
        <v>0.372960949291477</v>
      </c>
      <c r="CB9" s="17"/>
      <c r="CC9" s="17">
        <v>0.30943163353936198</v>
      </c>
      <c r="CD9" s="17">
        <v>0.23717458120934001</v>
      </c>
      <c r="CE9" s="17"/>
      <c r="CF9" s="17">
        <v>0.29521110519945998</v>
      </c>
      <c r="CG9" s="17"/>
      <c r="CH9" s="17">
        <v>0.29374437717117502</v>
      </c>
      <c r="CI9" s="17">
        <v>0.34313212441679602</v>
      </c>
    </row>
    <row r="10" spans="2:87" x14ac:dyDescent="0.35">
      <c r="B10" s="18" t="s">
        <v>256</v>
      </c>
      <c r="C10" s="17">
        <v>0.36730608745648702</v>
      </c>
      <c r="D10" s="17">
        <v>0.35762577805401402</v>
      </c>
      <c r="E10" s="17">
        <v>0.376677968063514</v>
      </c>
      <c r="F10" s="17"/>
      <c r="G10" s="17">
        <v>0.32768764331836803</v>
      </c>
      <c r="H10" s="17">
        <v>0.35505960929560798</v>
      </c>
      <c r="I10" s="17">
        <v>0.32594973008689299</v>
      </c>
      <c r="J10" s="17">
        <v>0.30489964701385902</v>
      </c>
      <c r="K10" s="17">
        <v>0.44789867153892898</v>
      </c>
      <c r="L10" s="17">
        <v>0.44229070326752101</v>
      </c>
      <c r="M10" s="17"/>
      <c r="N10" s="17">
        <v>0.35902133660591001</v>
      </c>
      <c r="O10" s="17">
        <v>0.38167117522965299</v>
      </c>
      <c r="P10" s="17">
        <v>0.38783283151021702</v>
      </c>
      <c r="Q10" s="17">
        <v>0.33725748255802701</v>
      </c>
      <c r="R10" s="17"/>
      <c r="S10" s="17">
        <v>0.31071304681855699</v>
      </c>
      <c r="T10" s="17">
        <v>0.37145350987548298</v>
      </c>
      <c r="U10" s="17">
        <v>0.42524399329060503</v>
      </c>
      <c r="V10" s="17">
        <v>0.44961041231340398</v>
      </c>
      <c r="W10" s="17">
        <v>0.46518500732262202</v>
      </c>
      <c r="X10" s="17">
        <v>0.309960290472855</v>
      </c>
      <c r="Y10" s="17">
        <v>0.36124261144601599</v>
      </c>
      <c r="Z10" s="17">
        <v>0.40279357381409697</v>
      </c>
      <c r="AA10" s="17">
        <v>0.29581035048826498</v>
      </c>
      <c r="AB10" s="17">
        <v>0.34784875004689803</v>
      </c>
      <c r="AC10" s="17">
        <v>0.35480147899046999</v>
      </c>
      <c r="AD10" s="17">
        <v>0.46124571490816102</v>
      </c>
      <c r="AE10" s="17"/>
      <c r="AF10" s="17">
        <v>0.369144546815869</v>
      </c>
      <c r="AG10" s="17">
        <v>0.40700760896875299</v>
      </c>
      <c r="AH10" s="17">
        <v>0.32612701205708799</v>
      </c>
      <c r="AI10" s="17">
        <v>0.387623130252082</v>
      </c>
      <c r="AJ10" s="17">
        <v>0.33140943387007799</v>
      </c>
      <c r="AK10" s="17"/>
      <c r="AL10" s="17">
        <v>0.379433543998491</v>
      </c>
      <c r="AM10" s="17">
        <v>0.38655876229189901</v>
      </c>
      <c r="AN10" s="17">
        <v>0.30194315858680298</v>
      </c>
      <c r="AO10" s="17">
        <v>0.37122983144829402</v>
      </c>
      <c r="AP10" s="17"/>
      <c r="AQ10" s="17">
        <v>0.38575502213746299</v>
      </c>
      <c r="AR10" s="17">
        <v>0.34157639859737998</v>
      </c>
      <c r="AS10" s="17"/>
      <c r="AT10" s="17">
        <v>0.35520924262054399</v>
      </c>
      <c r="AU10" s="17">
        <v>0.43888513710233701</v>
      </c>
      <c r="AV10" s="17"/>
      <c r="AW10" s="17">
        <v>0.44382341633077099</v>
      </c>
      <c r="AX10" s="17">
        <v>0.33130303717906101</v>
      </c>
      <c r="AY10" s="17">
        <v>0.31629634688575903</v>
      </c>
      <c r="AZ10" s="17"/>
      <c r="BA10" s="17">
        <v>0.34091167720592103</v>
      </c>
      <c r="BB10" s="17">
        <v>0.37260294250591702</v>
      </c>
      <c r="BC10" s="17">
        <v>0.38325252649449898</v>
      </c>
      <c r="BD10" s="17">
        <v>0.28146884019316598</v>
      </c>
      <c r="BE10" s="17">
        <v>0.50669042680575904</v>
      </c>
      <c r="BF10" s="17"/>
      <c r="BG10" s="17">
        <v>0.34943698403784501</v>
      </c>
      <c r="BH10" s="17">
        <v>0.380322884784489</v>
      </c>
      <c r="BI10" s="17"/>
      <c r="BJ10" s="17">
        <v>0.339851759086434</v>
      </c>
      <c r="BK10" s="17">
        <v>0.46705979322313201</v>
      </c>
      <c r="BL10" s="17"/>
      <c r="BM10" s="17">
        <v>0.30044935424056601</v>
      </c>
      <c r="BN10" s="17">
        <v>0.38553963994163298</v>
      </c>
      <c r="BO10" s="17">
        <v>0.34780245339833499</v>
      </c>
      <c r="BP10" s="17">
        <v>0.41902672338040098</v>
      </c>
      <c r="BQ10" s="17">
        <v>0.40181531059189801</v>
      </c>
      <c r="BR10" s="17"/>
      <c r="BS10" s="17">
        <v>0.384898095369958</v>
      </c>
      <c r="BT10" s="17"/>
      <c r="BU10" s="17">
        <v>0.37884743823407202</v>
      </c>
      <c r="BV10" s="17">
        <v>0.35890559493177099</v>
      </c>
      <c r="BW10" s="17">
        <v>0.37308329067013901</v>
      </c>
      <c r="BX10" s="17">
        <v>0.43260805509960498</v>
      </c>
      <c r="BY10" s="17">
        <v>0.27164814958860101</v>
      </c>
      <c r="BZ10" s="17"/>
      <c r="CA10" s="17">
        <v>0.38058926496253198</v>
      </c>
      <c r="CB10" s="17"/>
      <c r="CC10" s="17">
        <v>0.38826585299963601</v>
      </c>
      <c r="CD10" s="17">
        <v>0.31884205389882597</v>
      </c>
      <c r="CE10" s="17"/>
      <c r="CF10" s="17">
        <v>0.41715168051478502</v>
      </c>
      <c r="CG10" s="17"/>
      <c r="CH10" s="17">
        <v>0.39674578425426699</v>
      </c>
      <c r="CI10" s="17">
        <v>0.40314779374853499</v>
      </c>
    </row>
    <row r="11" spans="2:87" x14ac:dyDescent="0.35">
      <c r="B11" s="18" t="s">
        <v>257</v>
      </c>
      <c r="C11" s="17">
        <v>0.26063005759781299</v>
      </c>
      <c r="D11" s="17">
        <v>0.289992312225752</v>
      </c>
      <c r="E11" s="17">
        <v>0.23458629224229299</v>
      </c>
      <c r="F11" s="17"/>
      <c r="G11" s="17">
        <v>0.24023499579083701</v>
      </c>
      <c r="H11" s="17">
        <v>0.20991051096250701</v>
      </c>
      <c r="I11" s="17">
        <v>0.29717334717523702</v>
      </c>
      <c r="J11" s="17">
        <v>0.31403690622393998</v>
      </c>
      <c r="K11" s="17">
        <v>0.26036307694184302</v>
      </c>
      <c r="L11" s="17">
        <v>0.23999963312117101</v>
      </c>
      <c r="M11" s="17"/>
      <c r="N11" s="17">
        <v>0.25019682311111602</v>
      </c>
      <c r="O11" s="17">
        <v>0.26425194640905703</v>
      </c>
      <c r="P11" s="17">
        <v>0.28534438853633098</v>
      </c>
      <c r="Q11" s="17">
        <v>0.24777630822310401</v>
      </c>
      <c r="R11" s="17"/>
      <c r="S11" s="17">
        <v>0.22617819835592001</v>
      </c>
      <c r="T11" s="17">
        <v>0.275892073301438</v>
      </c>
      <c r="U11" s="17">
        <v>0.20527686518746699</v>
      </c>
      <c r="V11" s="17">
        <v>0.19766785592558</v>
      </c>
      <c r="W11" s="17">
        <v>0.25134360905792702</v>
      </c>
      <c r="X11" s="17">
        <v>0.331730897716704</v>
      </c>
      <c r="Y11" s="17">
        <v>0.339161608107799</v>
      </c>
      <c r="Z11" s="17">
        <v>0.22435664818710699</v>
      </c>
      <c r="AA11" s="17">
        <v>0.30330579181940098</v>
      </c>
      <c r="AB11" s="17">
        <v>0.254041193207246</v>
      </c>
      <c r="AC11" s="17">
        <v>0.26082055698269802</v>
      </c>
      <c r="AD11" s="17">
        <v>0.21937386133664299</v>
      </c>
      <c r="AE11" s="17"/>
      <c r="AF11" s="17">
        <v>0.2171129605955</v>
      </c>
      <c r="AG11" s="17">
        <v>0.249142766811046</v>
      </c>
      <c r="AH11" s="17">
        <v>0.312757576691093</v>
      </c>
      <c r="AI11" s="17">
        <v>0.247559113227697</v>
      </c>
      <c r="AJ11" s="17">
        <v>0.22464454668636799</v>
      </c>
      <c r="AK11" s="17"/>
      <c r="AL11" s="17">
        <v>0.25484802628301201</v>
      </c>
      <c r="AM11" s="17">
        <v>0.27037721596188502</v>
      </c>
      <c r="AN11" s="17">
        <v>0.25229485735087398</v>
      </c>
      <c r="AO11" s="17">
        <v>0.26158519200875902</v>
      </c>
      <c r="AP11" s="17"/>
      <c r="AQ11" s="17">
        <v>0.280935880054346</v>
      </c>
      <c r="AR11" s="17">
        <v>0.232310672068544</v>
      </c>
      <c r="AS11" s="17"/>
      <c r="AT11" s="17">
        <v>0.27861885141805498</v>
      </c>
      <c r="AU11" s="17">
        <v>0.22374022280136399</v>
      </c>
      <c r="AV11" s="17"/>
      <c r="AW11" s="17">
        <v>0.24411573959074401</v>
      </c>
      <c r="AX11" s="17">
        <v>0.30134632531195499</v>
      </c>
      <c r="AY11" s="17">
        <v>0.244624881195243</v>
      </c>
      <c r="AZ11" s="17"/>
      <c r="BA11" s="17">
        <v>0.28963936177913202</v>
      </c>
      <c r="BB11" s="17">
        <v>0.25915362342134501</v>
      </c>
      <c r="BC11" s="17">
        <v>0.237012807271924</v>
      </c>
      <c r="BD11" s="17">
        <v>0.30476933329039102</v>
      </c>
      <c r="BE11" s="17">
        <v>0.204497849272819</v>
      </c>
      <c r="BF11" s="17"/>
      <c r="BG11" s="17">
        <v>0.30058277078923001</v>
      </c>
      <c r="BH11" s="17">
        <v>0.23152639424479299</v>
      </c>
      <c r="BI11" s="17"/>
      <c r="BJ11" s="17">
        <v>0.27780786845669803</v>
      </c>
      <c r="BK11" s="17">
        <v>0.20048917385811199</v>
      </c>
      <c r="BL11" s="17"/>
      <c r="BM11" s="17">
        <v>0.31867754593576803</v>
      </c>
      <c r="BN11" s="17">
        <v>0.333158957362784</v>
      </c>
      <c r="BO11" s="17">
        <v>0.20416654547195001</v>
      </c>
      <c r="BP11" s="17">
        <v>0.173839408325454</v>
      </c>
      <c r="BQ11" s="17">
        <v>0.34776996602760901</v>
      </c>
      <c r="BR11" s="17"/>
      <c r="BS11" s="17">
        <v>0.30381272221015299</v>
      </c>
      <c r="BT11" s="17"/>
      <c r="BU11" s="17">
        <v>0.33091303155868002</v>
      </c>
      <c r="BV11" s="17">
        <v>0.19595984777945</v>
      </c>
      <c r="BW11" s="17">
        <v>0.232688007706568</v>
      </c>
      <c r="BX11" s="17">
        <v>0.30049073623422701</v>
      </c>
      <c r="BY11" s="17">
        <v>0.30511503698150999</v>
      </c>
      <c r="BZ11" s="17"/>
      <c r="CA11" s="17">
        <v>0.195147737481356</v>
      </c>
      <c r="CB11" s="17"/>
      <c r="CC11" s="17">
        <v>0.21788377786609001</v>
      </c>
      <c r="CD11" s="17">
        <v>0.40265223752832002</v>
      </c>
      <c r="CE11" s="17"/>
      <c r="CF11" s="17">
        <v>0.22156855885705201</v>
      </c>
      <c r="CG11" s="17"/>
      <c r="CH11" s="17">
        <v>0.226016946510988</v>
      </c>
      <c r="CI11" s="17">
        <v>0.23427788830304799</v>
      </c>
    </row>
    <row r="12" spans="2:87" x14ac:dyDescent="0.35">
      <c r="B12" s="18" t="s">
        <v>161</v>
      </c>
      <c r="C12" s="19">
        <v>8.3549147878788907E-2</v>
      </c>
      <c r="D12" s="19">
        <v>4.9025964842182898E-2</v>
      </c>
      <c r="E12" s="19">
        <v>0.116517446394916</v>
      </c>
      <c r="F12" s="19"/>
      <c r="G12" s="19">
        <v>8.3034105273880096E-2</v>
      </c>
      <c r="H12" s="19">
        <v>5.8532350398318299E-2</v>
      </c>
      <c r="I12" s="19">
        <v>9.2838053650619895E-2</v>
      </c>
      <c r="J12" s="19">
        <v>0.100267982986371</v>
      </c>
      <c r="K12" s="19">
        <v>8.5296123884237601E-2</v>
      </c>
      <c r="L12" s="19">
        <v>8.0690872918076403E-2</v>
      </c>
      <c r="M12" s="19"/>
      <c r="N12" s="19">
        <v>4.4061863331870198E-2</v>
      </c>
      <c r="O12" s="19">
        <v>8.1395921930531107E-2</v>
      </c>
      <c r="P12" s="19">
        <v>9.8428437752104594E-2</v>
      </c>
      <c r="Q12" s="19">
        <v>0.11684379487947399</v>
      </c>
      <c r="R12" s="19"/>
      <c r="S12" s="19">
        <v>0.105250976364185</v>
      </c>
      <c r="T12" s="19">
        <v>6.1430592589946403E-2</v>
      </c>
      <c r="U12" s="19">
        <v>0.11263225741777901</v>
      </c>
      <c r="V12" s="19">
        <v>0.119708357948258</v>
      </c>
      <c r="W12" s="19">
        <v>0.101555903168666</v>
      </c>
      <c r="X12" s="19">
        <v>5.8470041204132003E-2</v>
      </c>
      <c r="Y12" s="19">
        <v>4.2159676883648002E-2</v>
      </c>
      <c r="Z12" s="19">
        <v>6.8162670521135796E-2</v>
      </c>
      <c r="AA12" s="19">
        <v>4.8843649598137903E-2</v>
      </c>
      <c r="AB12" s="19">
        <v>0.111492667471369</v>
      </c>
      <c r="AC12" s="19">
        <v>8.0896724039060799E-2</v>
      </c>
      <c r="AD12" s="19">
        <v>9.7278785829730402E-2</v>
      </c>
      <c r="AE12" s="19"/>
      <c r="AF12" s="19">
        <v>0.124098250593036</v>
      </c>
      <c r="AG12" s="19">
        <v>7.9174988720378703E-2</v>
      </c>
      <c r="AH12" s="19">
        <v>7.1628168224269401E-2</v>
      </c>
      <c r="AI12" s="19">
        <v>6.5854494773963296E-2</v>
      </c>
      <c r="AJ12" s="19">
        <v>5.6891792902154001E-2</v>
      </c>
      <c r="AK12" s="19"/>
      <c r="AL12" s="19">
        <v>0.10457888589354</v>
      </c>
      <c r="AM12" s="19">
        <v>7.6535046893386194E-2</v>
      </c>
      <c r="AN12" s="19">
        <v>5.7339561163574498E-2</v>
      </c>
      <c r="AO12" s="19">
        <v>7.5787975485751002E-2</v>
      </c>
      <c r="AP12" s="19"/>
      <c r="AQ12" s="19">
        <v>8.61377048359903E-2</v>
      </c>
      <c r="AR12" s="19">
        <v>7.9939033460011896E-2</v>
      </c>
      <c r="AS12" s="19"/>
      <c r="AT12" s="19">
        <v>8.1911862371044697E-2</v>
      </c>
      <c r="AU12" s="19">
        <v>9.9330574901570295E-2</v>
      </c>
      <c r="AV12" s="19"/>
      <c r="AW12" s="19">
        <v>6.5897390546880194E-2</v>
      </c>
      <c r="AX12" s="19">
        <v>8.4680173259574304E-2</v>
      </c>
      <c r="AY12" s="19">
        <v>0.105299530552806</v>
      </c>
      <c r="AZ12" s="19"/>
      <c r="BA12" s="19">
        <v>4.6340341032185602E-2</v>
      </c>
      <c r="BB12" s="19">
        <v>8.1866901967930603E-2</v>
      </c>
      <c r="BC12" s="19">
        <v>0.111351524078367</v>
      </c>
      <c r="BD12" s="19">
        <v>9.0937414216466506E-2</v>
      </c>
      <c r="BE12" s="19">
        <v>8.2858088967625601E-2</v>
      </c>
      <c r="BF12" s="19"/>
      <c r="BG12" s="19">
        <v>8.6749378702107402E-2</v>
      </c>
      <c r="BH12" s="19">
        <v>8.1217930970250499E-2</v>
      </c>
      <c r="BI12" s="19"/>
      <c r="BJ12" s="19">
        <v>8.2814435919071103E-2</v>
      </c>
      <c r="BK12" s="19">
        <v>8.8291458034499296E-2</v>
      </c>
      <c r="BL12" s="19"/>
      <c r="BM12" s="19">
        <v>0.13724330141383301</v>
      </c>
      <c r="BN12" s="19">
        <v>3.2177315032588999E-2</v>
      </c>
      <c r="BO12" s="19">
        <v>7.1591079255474005E-2</v>
      </c>
      <c r="BP12" s="19">
        <v>0.112485254551243</v>
      </c>
      <c r="BQ12" s="19">
        <v>6.0467899471175798E-2</v>
      </c>
      <c r="BR12" s="19"/>
      <c r="BS12" s="19">
        <v>5.2389956015854902E-2</v>
      </c>
      <c r="BT12" s="19"/>
      <c r="BU12" s="19">
        <v>4.21215107254014E-2</v>
      </c>
      <c r="BV12" s="19">
        <v>5.0629570043821202E-2</v>
      </c>
      <c r="BW12" s="19">
        <v>9.1397076310876194E-2</v>
      </c>
      <c r="BX12" s="19">
        <v>5.7341724143012002E-2</v>
      </c>
      <c r="BY12" s="19">
        <v>0.22069326302845799</v>
      </c>
      <c r="BZ12" s="19"/>
      <c r="CA12" s="19">
        <v>5.1302048264634303E-2</v>
      </c>
      <c r="CB12" s="19"/>
      <c r="CC12" s="19">
        <v>8.4418735594912406E-2</v>
      </c>
      <c r="CD12" s="19">
        <v>4.1331127363513701E-2</v>
      </c>
      <c r="CE12" s="19"/>
      <c r="CF12" s="19">
        <v>6.6068655428703604E-2</v>
      </c>
      <c r="CG12" s="19"/>
      <c r="CH12" s="19">
        <v>8.3492892063569399E-2</v>
      </c>
      <c r="CI12" s="19">
        <v>1.9442193531621198E-2</v>
      </c>
    </row>
    <row r="13" spans="2:87" x14ac:dyDescent="0.35">
      <c r="B13" s="16" t="s">
        <v>163</v>
      </c>
    </row>
    <row r="14" spans="2:87" x14ac:dyDescent="0.35">
      <c r="B14" t="s">
        <v>118</v>
      </c>
    </row>
    <row r="15" spans="2:87" x14ac:dyDescent="0.35">
      <c r="B15" t="s">
        <v>119</v>
      </c>
    </row>
    <row r="17" spans="2:2" x14ac:dyDescent="0.35">
      <c r="B17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B2:T20"/>
  <sheetViews>
    <sheetView showGridLines="0" workbookViewId="0">
      <pane xSplit="2" topLeftCell="C1" activePane="topRight" state="frozen"/>
      <selection pane="topRight" activeCell="A13" sqref="A13:XFD13"/>
    </sheetView>
  </sheetViews>
  <sheetFormatPr defaultColWidth="10.90625" defaultRowHeight="14.5" x14ac:dyDescent="0.35"/>
  <cols>
    <col min="2" max="2" width="25.7265625" customWidth="1"/>
    <col min="3" max="20" width="20.7265625" customWidth="1"/>
  </cols>
  <sheetData>
    <row r="2" spans="2:20" ht="40" customHeight="1" x14ac:dyDescent="0.35">
      <c r="D2" s="31" t="s">
        <v>282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</row>
    <row r="6" spans="2:20" ht="50" customHeight="1" x14ac:dyDescent="0.35">
      <c r="B6" s="20" t="s">
        <v>15</v>
      </c>
      <c r="C6" s="20" t="s">
        <v>145</v>
      </c>
      <c r="D6" s="20" t="s">
        <v>141</v>
      </c>
      <c r="E6" s="20" t="s">
        <v>144</v>
      </c>
      <c r="F6" s="20" t="s">
        <v>152</v>
      </c>
      <c r="G6" s="20" t="s">
        <v>150</v>
      </c>
      <c r="H6" s="20" t="s">
        <v>149</v>
      </c>
      <c r="I6" s="20" t="s">
        <v>151</v>
      </c>
      <c r="J6" s="20" t="s">
        <v>147</v>
      </c>
      <c r="K6" s="20" t="s">
        <v>153</v>
      </c>
      <c r="L6" s="20" t="s">
        <v>143</v>
      </c>
      <c r="M6" s="20" t="s">
        <v>140</v>
      </c>
      <c r="N6" s="20" t="s">
        <v>142</v>
      </c>
      <c r="O6" s="20" t="s">
        <v>148</v>
      </c>
      <c r="P6" s="20" t="s">
        <v>155</v>
      </c>
      <c r="Q6" s="20" t="s">
        <v>156</v>
      </c>
      <c r="R6" s="20" t="s">
        <v>146</v>
      </c>
      <c r="S6" s="20" t="s">
        <v>154</v>
      </c>
    </row>
    <row r="7" spans="2:20" x14ac:dyDescent="0.35">
      <c r="B7" s="18" t="s">
        <v>276</v>
      </c>
      <c r="C7" s="17">
        <v>0.108086276247047</v>
      </c>
      <c r="D7" s="17">
        <v>0.14319090254342401</v>
      </c>
      <c r="E7" s="17">
        <v>0.166856479969448</v>
      </c>
      <c r="F7" s="17">
        <v>0.237367887238462</v>
      </c>
      <c r="G7" s="17">
        <v>0.17990246307740801</v>
      </c>
      <c r="H7" s="17">
        <v>0.15211087740852899</v>
      </c>
      <c r="I7" s="17">
        <v>0.189190631280449</v>
      </c>
      <c r="J7" s="17">
        <v>0.21148532224875799</v>
      </c>
      <c r="K7" s="17">
        <v>0.34586795328889702</v>
      </c>
      <c r="L7" s="17">
        <v>0.29021330672809498</v>
      </c>
      <c r="M7" s="17">
        <v>0.301189342375629</v>
      </c>
      <c r="N7" s="17">
        <v>0.26113134688572098</v>
      </c>
      <c r="O7" s="17">
        <v>0.33652692788229099</v>
      </c>
      <c r="P7" s="17">
        <v>0.34411672712274899</v>
      </c>
      <c r="Q7" s="17">
        <v>0.43890024279978601</v>
      </c>
      <c r="R7" s="17">
        <v>0.40173023069073299</v>
      </c>
      <c r="S7" s="17">
        <v>0.423232971228164</v>
      </c>
    </row>
    <row r="8" spans="2:20" x14ac:dyDescent="0.35">
      <c r="B8" s="18" t="s">
        <v>277</v>
      </c>
      <c r="C8" s="17">
        <v>0.166282155097633</v>
      </c>
      <c r="D8" s="17">
        <v>0.32270479036718702</v>
      </c>
      <c r="E8" s="17">
        <v>0.31482859800736401</v>
      </c>
      <c r="F8" s="17">
        <v>0.262895064989701</v>
      </c>
      <c r="G8" s="17">
        <v>0.367009189713633</v>
      </c>
      <c r="H8" s="17">
        <v>0.42688864303115398</v>
      </c>
      <c r="I8" s="17">
        <v>0.39163360051486901</v>
      </c>
      <c r="J8" s="17">
        <v>0.41124006324892298</v>
      </c>
      <c r="K8" s="17">
        <v>0.33423949266838199</v>
      </c>
      <c r="L8" s="17">
        <v>0.39502322049393201</v>
      </c>
      <c r="M8" s="17">
        <v>0.407048689807607</v>
      </c>
      <c r="N8" s="17">
        <v>0.45831108066445297</v>
      </c>
      <c r="O8" s="17">
        <v>0.42592198544013099</v>
      </c>
      <c r="P8" s="17">
        <v>0.43136839380877001</v>
      </c>
      <c r="Q8" s="17">
        <v>0.36137347723795799</v>
      </c>
      <c r="R8" s="17">
        <v>0.40177079197724302</v>
      </c>
      <c r="S8" s="17">
        <v>0.38251972965118802</v>
      </c>
    </row>
    <row r="9" spans="2:20" x14ac:dyDescent="0.35">
      <c r="B9" s="18" t="s">
        <v>278</v>
      </c>
      <c r="C9" s="17">
        <v>0.21507682590005001</v>
      </c>
      <c r="D9" s="17">
        <v>0.34547571053482301</v>
      </c>
      <c r="E9" s="17">
        <v>0.30792737115966701</v>
      </c>
      <c r="F9" s="17">
        <v>0.19661180222452301</v>
      </c>
      <c r="G9" s="17">
        <v>0.26861379501934701</v>
      </c>
      <c r="H9" s="17">
        <v>0.28419547532259998</v>
      </c>
      <c r="I9" s="17">
        <v>0.25095136495883302</v>
      </c>
      <c r="J9" s="17">
        <v>0.23486385970401899</v>
      </c>
      <c r="K9" s="17">
        <v>0.18919745283239101</v>
      </c>
      <c r="L9" s="17">
        <v>0.18666970866168001</v>
      </c>
      <c r="M9" s="17">
        <v>0.16857189009062101</v>
      </c>
      <c r="N9" s="17">
        <v>0.17646011540386899</v>
      </c>
      <c r="O9" s="17">
        <v>0.13840105292503399</v>
      </c>
      <c r="P9" s="17">
        <v>0.122208030126963</v>
      </c>
      <c r="Q9" s="17">
        <v>9.6850579070338602E-2</v>
      </c>
      <c r="R9" s="17">
        <v>0.10981153214910799</v>
      </c>
      <c r="S9" s="17">
        <v>9.7678132522434902E-2</v>
      </c>
    </row>
    <row r="10" spans="2:20" x14ac:dyDescent="0.35">
      <c r="B10" s="18" t="s">
        <v>279</v>
      </c>
      <c r="C10" s="17">
        <v>0.43366282644402099</v>
      </c>
      <c r="D10" s="17">
        <v>0.118707541561199</v>
      </c>
      <c r="E10" s="17">
        <v>0.139834175159194</v>
      </c>
      <c r="F10" s="17">
        <v>0.232676709240419</v>
      </c>
      <c r="G10" s="17">
        <v>0.111542283329012</v>
      </c>
      <c r="H10" s="17">
        <v>6.5376927923022798E-2</v>
      </c>
      <c r="I10" s="17">
        <v>9.4091576748013606E-2</v>
      </c>
      <c r="J10" s="17">
        <v>7.7287302852702106E-2</v>
      </c>
      <c r="K10" s="17">
        <v>7.2680976945528303E-2</v>
      </c>
      <c r="L10" s="17">
        <v>6.1680055848366097E-2</v>
      </c>
      <c r="M10" s="17">
        <v>5.3119689942387603E-2</v>
      </c>
      <c r="N10" s="17">
        <v>4.74097107186442E-2</v>
      </c>
      <c r="O10" s="17">
        <v>4.4214105616974697E-2</v>
      </c>
      <c r="P10" s="17">
        <v>3.5423347423277601E-2</v>
      </c>
      <c r="Q10" s="17">
        <v>4.5240957137848897E-2</v>
      </c>
      <c r="R10" s="17">
        <v>3.0409120519750699E-2</v>
      </c>
      <c r="S10" s="17">
        <v>3.4929145979029103E-2</v>
      </c>
    </row>
    <row r="11" spans="2:20" x14ac:dyDescent="0.35">
      <c r="B11" s="23" t="s">
        <v>161</v>
      </c>
      <c r="C11" s="21">
        <v>7.6891916311248504E-2</v>
      </c>
      <c r="D11" s="21">
        <v>6.9921054993367898E-2</v>
      </c>
      <c r="E11" s="21">
        <v>7.0553375704326696E-2</v>
      </c>
      <c r="F11" s="21">
        <v>7.0448536306895598E-2</v>
      </c>
      <c r="G11" s="21">
        <v>7.2932268860599295E-2</v>
      </c>
      <c r="H11" s="21">
        <v>7.14280763146945E-2</v>
      </c>
      <c r="I11" s="21">
        <v>7.4132826497834606E-2</v>
      </c>
      <c r="J11" s="21">
        <v>6.5123451945598002E-2</v>
      </c>
      <c r="K11" s="21">
        <v>5.8014124264802298E-2</v>
      </c>
      <c r="L11" s="21">
        <v>6.6413708267927002E-2</v>
      </c>
      <c r="M11" s="21">
        <v>7.0070387783755503E-2</v>
      </c>
      <c r="N11" s="21">
        <v>5.6687746327311897E-2</v>
      </c>
      <c r="O11" s="21">
        <v>5.4935928135569002E-2</v>
      </c>
      <c r="P11" s="21">
        <v>6.6883501518240102E-2</v>
      </c>
      <c r="Q11" s="21">
        <v>5.7634743754068199E-2</v>
      </c>
      <c r="R11" s="21">
        <v>5.6278324663165E-2</v>
      </c>
      <c r="S11" s="21">
        <v>6.1640020619183597E-2</v>
      </c>
    </row>
    <row r="12" spans="2:20" x14ac:dyDescent="0.35">
      <c r="B12" s="23" t="s">
        <v>280</v>
      </c>
      <c r="C12" s="21">
        <v>0.27436843134467997</v>
      </c>
      <c r="D12" s="21">
        <v>0.46589569291061</v>
      </c>
      <c r="E12" s="21">
        <v>0.48168507797681198</v>
      </c>
      <c r="F12" s="21">
        <v>0.50026295222816297</v>
      </c>
      <c r="G12" s="21">
        <v>0.54691165279104204</v>
      </c>
      <c r="H12" s="21">
        <v>0.57899952043968195</v>
      </c>
      <c r="I12" s="21">
        <v>0.58082423179531895</v>
      </c>
      <c r="J12" s="21">
        <v>0.62272538549768097</v>
      </c>
      <c r="K12" s="21">
        <v>0.68010744595727901</v>
      </c>
      <c r="L12" s="21">
        <v>0.68523652722202699</v>
      </c>
      <c r="M12" s="21">
        <v>0.708238032183236</v>
      </c>
      <c r="N12" s="21">
        <v>0.71944242755017496</v>
      </c>
      <c r="O12" s="21">
        <v>0.76244891332242204</v>
      </c>
      <c r="P12" s="21">
        <v>0.775485120931519</v>
      </c>
      <c r="Q12" s="21">
        <v>0.800273720037744</v>
      </c>
      <c r="R12" s="21">
        <v>0.80350102266797596</v>
      </c>
      <c r="S12" s="21">
        <v>0.80575270087935202</v>
      </c>
    </row>
    <row r="13" spans="2:20" x14ac:dyDescent="0.35">
      <c r="B13" s="23"/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</row>
    <row r="14" spans="2:20" x14ac:dyDescent="0.35">
      <c r="B14" s="16" t="s">
        <v>163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</row>
    <row r="15" spans="2:20" x14ac:dyDescent="0.35">
      <c r="B15" t="s">
        <v>118</v>
      </c>
    </row>
    <row r="16" spans="2:20" x14ac:dyDescent="0.35">
      <c r="B16" t="s">
        <v>119</v>
      </c>
    </row>
    <row r="20" spans="2:2" x14ac:dyDescent="0.35">
      <c r="B20" s="8" t="str">
        <f>HYPERLINK("#'Contents'!A1", "Return to Contents")</f>
        <v>Return to Contents</v>
      </c>
    </row>
  </sheetData>
  <mergeCells count="1">
    <mergeCell ref="D2:T2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B2:CI20"/>
  <sheetViews>
    <sheetView showGridLines="0" topLeftCell="A2" workbookViewId="0">
      <pane xSplit="2" topLeftCell="C1" activePane="topRight" state="frozen"/>
      <selection pane="topRight" activeCell="A15" sqref="A15:XFD15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283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974</v>
      </c>
      <c r="D7" s="10">
        <v>498</v>
      </c>
      <c r="E7" s="10">
        <v>473</v>
      </c>
      <c r="F7" s="10"/>
      <c r="G7" s="10">
        <v>70</v>
      </c>
      <c r="H7" s="10">
        <v>173</v>
      </c>
      <c r="I7" s="10">
        <v>169</v>
      </c>
      <c r="J7" s="10">
        <v>175</v>
      </c>
      <c r="K7" s="10">
        <v>151</v>
      </c>
      <c r="L7" s="10">
        <v>236</v>
      </c>
      <c r="M7" s="10"/>
      <c r="N7" s="10">
        <v>286</v>
      </c>
      <c r="O7" s="10">
        <v>244</v>
      </c>
      <c r="P7" s="10">
        <v>200</v>
      </c>
      <c r="Q7" s="10">
        <v>240</v>
      </c>
      <c r="R7" s="10"/>
      <c r="S7" s="10">
        <v>124</v>
      </c>
      <c r="T7" s="10">
        <v>136</v>
      </c>
      <c r="U7" s="10">
        <v>84</v>
      </c>
      <c r="V7" s="10">
        <v>85</v>
      </c>
      <c r="W7" s="10">
        <v>71</v>
      </c>
      <c r="X7" s="10">
        <v>85</v>
      </c>
      <c r="Y7" s="10">
        <v>68</v>
      </c>
      <c r="Z7" s="10">
        <v>36</v>
      </c>
      <c r="AA7" s="10">
        <v>111</v>
      </c>
      <c r="AB7" s="10">
        <v>95</v>
      </c>
      <c r="AC7" s="10">
        <v>47</v>
      </c>
      <c r="AD7" s="10">
        <v>32</v>
      </c>
      <c r="AE7" s="10"/>
      <c r="AF7" s="10">
        <v>174</v>
      </c>
      <c r="AG7" s="10">
        <v>352</v>
      </c>
      <c r="AH7" s="10">
        <v>191</v>
      </c>
      <c r="AI7" s="10">
        <v>112</v>
      </c>
      <c r="AJ7" s="10">
        <v>113</v>
      </c>
      <c r="AK7" s="10"/>
      <c r="AL7" s="10">
        <v>392</v>
      </c>
      <c r="AM7" s="10">
        <v>374</v>
      </c>
      <c r="AN7" s="10">
        <v>150</v>
      </c>
      <c r="AO7" s="10">
        <v>58</v>
      </c>
      <c r="AP7" s="10"/>
      <c r="AQ7" s="10">
        <v>579</v>
      </c>
      <c r="AR7" s="10">
        <v>395</v>
      </c>
      <c r="AS7" s="10"/>
      <c r="AT7" s="10">
        <v>610</v>
      </c>
      <c r="AU7" s="10">
        <v>232</v>
      </c>
      <c r="AV7" s="10"/>
      <c r="AW7" s="10">
        <v>392</v>
      </c>
      <c r="AX7" s="10">
        <v>222</v>
      </c>
      <c r="AY7" s="10">
        <v>326</v>
      </c>
      <c r="AZ7" s="10"/>
      <c r="BA7" s="10">
        <v>246</v>
      </c>
      <c r="BB7" s="10">
        <v>271</v>
      </c>
      <c r="BC7" s="10">
        <v>304</v>
      </c>
      <c r="BD7" s="10">
        <v>103</v>
      </c>
      <c r="BE7" s="10">
        <v>50</v>
      </c>
      <c r="BF7" s="10"/>
      <c r="BG7" s="10">
        <v>385</v>
      </c>
      <c r="BH7" s="10">
        <v>589</v>
      </c>
      <c r="BI7" s="10"/>
      <c r="BJ7" s="10">
        <v>756</v>
      </c>
      <c r="BK7" s="10">
        <v>213</v>
      </c>
      <c r="BL7" s="10"/>
      <c r="BM7" s="10">
        <v>131</v>
      </c>
      <c r="BN7" s="10">
        <v>218</v>
      </c>
      <c r="BO7" s="10">
        <v>322</v>
      </c>
      <c r="BP7" s="10">
        <v>83</v>
      </c>
      <c r="BQ7" s="10">
        <v>105</v>
      </c>
      <c r="BR7" s="10"/>
      <c r="BS7" s="10">
        <v>301</v>
      </c>
      <c r="BT7" s="10"/>
      <c r="BU7" s="10">
        <v>192</v>
      </c>
      <c r="BV7" s="10">
        <v>217</v>
      </c>
      <c r="BW7" s="10">
        <v>112</v>
      </c>
      <c r="BX7" s="10">
        <v>196</v>
      </c>
      <c r="BY7" s="10">
        <v>67</v>
      </c>
      <c r="BZ7" s="10"/>
      <c r="CA7" s="10">
        <v>77</v>
      </c>
      <c r="CB7" s="10"/>
      <c r="CC7" s="10">
        <v>773</v>
      </c>
      <c r="CD7" s="10">
        <v>171</v>
      </c>
      <c r="CE7" s="10"/>
      <c r="CF7" s="10">
        <v>361</v>
      </c>
      <c r="CG7" s="10"/>
      <c r="CH7" s="10">
        <v>346</v>
      </c>
      <c r="CI7" s="10">
        <v>114</v>
      </c>
    </row>
    <row r="8" spans="2:87" ht="30" customHeight="1" x14ac:dyDescent="0.35">
      <c r="B8" s="11" t="s">
        <v>20</v>
      </c>
      <c r="C8" s="11">
        <v>967</v>
      </c>
      <c r="D8" s="11">
        <v>487</v>
      </c>
      <c r="E8" s="11">
        <v>478</v>
      </c>
      <c r="F8" s="11"/>
      <c r="G8" s="11">
        <v>121</v>
      </c>
      <c r="H8" s="11">
        <v>173</v>
      </c>
      <c r="I8" s="11">
        <v>160</v>
      </c>
      <c r="J8" s="11">
        <v>163</v>
      </c>
      <c r="K8" s="11">
        <v>136</v>
      </c>
      <c r="L8" s="11">
        <v>215</v>
      </c>
      <c r="M8" s="11"/>
      <c r="N8" s="11">
        <v>262</v>
      </c>
      <c r="O8" s="11">
        <v>248</v>
      </c>
      <c r="P8" s="11">
        <v>202</v>
      </c>
      <c r="Q8" s="11">
        <v>252</v>
      </c>
      <c r="R8" s="11"/>
      <c r="S8" s="11">
        <v>128</v>
      </c>
      <c r="T8" s="11">
        <v>125</v>
      </c>
      <c r="U8" s="11">
        <v>79</v>
      </c>
      <c r="V8" s="11">
        <v>88</v>
      </c>
      <c r="W8" s="11">
        <v>67</v>
      </c>
      <c r="X8" s="11">
        <v>90</v>
      </c>
      <c r="Y8" s="11">
        <v>78</v>
      </c>
      <c r="Z8" s="11">
        <v>40</v>
      </c>
      <c r="AA8" s="11">
        <v>112</v>
      </c>
      <c r="AB8" s="11">
        <v>90</v>
      </c>
      <c r="AC8" s="11">
        <v>44</v>
      </c>
      <c r="AD8" s="11">
        <v>27</v>
      </c>
      <c r="AE8" s="11"/>
      <c r="AF8" s="11">
        <v>177</v>
      </c>
      <c r="AG8" s="11">
        <v>360</v>
      </c>
      <c r="AH8" s="11">
        <v>182</v>
      </c>
      <c r="AI8" s="11">
        <v>106</v>
      </c>
      <c r="AJ8" s="11">
        <v>110</v>
      </c>
      <c r="AK8" s="11"/>
      <c r="AL8" s="11">
        <v>374</v>
      </c>
      <c r="AM8" s="11">
        <v>377</v>
      </c>
      <c r="AN8" s="11">
        <v>154</v>
      </c>
      <c r="AO8" s="11">
        <v>62</v>
      </c>
      <c r="AP8" s="11"/>
      <c r="AQ8" s="11">
        <v>583</v>
      </c>
      <c r="AR8" s="11">
        <v>384</v>
      </c>
      <c r="AS8" s="11"/>
      <c r="AT8" s="11">
        <v>609</v>
      </c>
      <c r="AU8" s="11">
        <v>211</v>
      </c>
      <c r="AV8" s="11"/>
      <c r="AW8" s="11">
        <v>366</v>
      </c>
      <c r="AX8" s="11">
        <v>220</v>
      </c>
      <c r="AY8" s="11">
        <v>340</v>
      </c>
      <c r="AZ8" s="11"/>
      <c r="BA8" s="11">
        <v>250</v>
      </c>
      <c r="BB8" s="11">
        <v>268</v>
      </c>
      <c r="BC8" s="11">
        <v>304</v>
      </c>
      <c r="BD8" s="11">
        <v>99</v>
      </c>
      <c r="BE8" s="11">
        <v>47</v>
      </c>
      <c r="BF8" s="11"/>
      <c r="BG8" s="11">
        <v>409</v>
      </c>
      <c r="BH8" s="11">
        <v>558</v>
      </c>
      <c r="BI8" s="11"/>
      <c r="BJ8" s="11">
        <v>765</v>
      </c>
      <c r="BK8" s="11">
        <v>198</v>
      </c>
      <c r="BL8" s="11"/>
      <c r="BM8" s="11">
        <v>136</v>
      </c>
      <c r="BN8" s="11">
        <v>206</v>
      </c>
      <c r="BO8" s="11">
        <v>321</v>
      </c>
      <c r="BP8" s="11">
        <v>83</v>
      </c>
      <c r="BQ8" s="11">
        <v>105</v>
      </c>
      <c r="BR8" s="11"/>
      <c r="BS8" s="11">
        <v>294</v>
      </c>
      <c r="BT8" s="11"/>
      <c r="BU8" s="11">
        <v>185</v>
      </c>
      <c r="BV8" s="11">
        <v>222</v>
      </c>
      <c r="BW8" s="11">
        <v>112</v>
      </c>
      <c r="BX8" s="11">
        <v>191</v>
      </c>
      <c r="BY8" s="11">
        <v>68</v>
      </c>
      <c r="BZ8" s="11"/>
      <c r="CA8" s="11">
        <v>75</v>
      </c>
      <c r="CB8" s="11"/>
      <c r="CC8" s="11">
        <v>763</v>
      </c>
      <c r="CD8" s="11">
        <v>174</v>
      </c>
      <c r="CE8" s="11"/>
      <c r="CF8" s="11">
        <v>344</v>
      </c>
      <c r="CG8" s="11"/>
      <c r="CH8" s="11">
        <v>333</v>
      </c>
      <c r="CI8" s="11">
        <v>115</v>
      </c>
    </row>
    <row r="9" spans="2:87" x14ac:dyDescent="0.35">
      <c r="B9" s="18" t="s">
        <v>276</v>
      </c>
      <c r="C9" s="17">
        <v>0.301189342375629</v>
      </c>
      <c r="D9" s="17">
        <v>0.27204053866231598</v>
      </c>
      <c r="E9" s="17">
        <v>0.330670600412516</v>
      </c>
      <c r="F9" s="17"/>
      <c r="G9" s="17">
        <v>0.30722174240764499</v>
      </c>
      <c r="H9" s="17">
        <v>0.42423840783956801</v>
      </c>
      <c r="I9" s="17">
        <v>0.39755558456631301</v>
      </c>
      <c r="J9" s="17">
        <v>0.27541495109102898</v>
      </c>
      <c r="K9" s="17">
        <v>0.233337571915366</v>
      </c>
      <c r="L9" s="17">
        <v>0.189708540377104</v>
      </c>
      <c r="M9" s="17"/>
      <c r="N9" s="17">
        <v>0.30836555510575703</v>
      </c>
      <c r="O9" s="17">
        <v>0.28238471475576599</v>
      </c>
      <c r="P9" s="17">
        <v>0.34252945188147899</v>
      </c>
      <c r="Q9" s="17">
        <v>0.27986427761775401</v>
      </c>
      <c r="R9" s="17"/>
      <c r="S9" s="17">
        <v>0.32669496412562699</v>
      </c>
      <c r="T9" s="17">
        <v>0.31068126601947899</v>
      </c>
      <c r="U9" s="17">
        <v>0.273725115787809</v>
      </c>
      <c r="V9" s="17">
        <v>0.25973670798230403</v>
      </c>
      <c r="W9" s="17">
        <v>0.27495951424375997</v>
      </c>
      <c r="X9" s="17">
        <v>0.32886639985108101</v>
      </c>
      <c r="Y9" s="17">
        <v>0.24957443910037999</v>
      </c>
      <c r="Z9" s="17">
        <v>0.26873126586012602</v>
      </c>
      <c r="AA9" s="17">
        <v>0.37971504226594399</v>
      </c>
      <c r="AB9" s="17">
        <v>0.26890100164275699</v>
      </c>
      <c r="AC9" s="17">
        <v>0.351773906694545</v>
      </c>
      <c r="AD9" s="17">
        <v>0.220551402941565</v>
      </c>
      <c r="AE9" s="17"/>
      <c r="AF9" s="17">
        <v>0.29231793922336302</v>
      </c>
      <c r="AG9" s="17">
        <v>0.28199508409886798</v>
      </c>
      <c r="AH9" s="17">
        <v>0.245985269753665</v>
      </c>
      <c r="AI9" s="17">
        <v>0.38935204635389797</v>
      </c>
      <c r="AJ9" s="17">
        <v>0.38200041510820698</v>
      </c>
      <c r="AK9" s="17"/>
      <c r="AL9" s="17">
        <v>0.25593398785404797</v>
      </c>
      <c r="AM9" s="17">
        <v>0.3148339797925</v>
      </c>
      <c r="AN9" s="17">
        <v>0.33082875947471702</v>
      </c>
      <c r="AO9" s="17">
        <v>0.41727994677875302</v>
      </c>
      <c r="AP9" s="17"/>
      <c r="AQ9" s="17">
        <v>0.28761707787529101</v>
      </c>
      <c r="AR9" s="17">
        <v>0.3217866445077</v>
      </c>
      <c r="AS9" s="17"/>
      <c r="AT9" s="17">
        <v>0.35997376202998999</v>
      </c>
      <c r="AU9" s="17">
        <v>0.188424493881238</v>
      </c>
      <c r="AV9" s="17"/>
      <c r="AW9" s="17">
        <v>0.25153903327882399</v>
      </c>
      <c r="AX9" s="17">
        <v>0.31798110898253301</v>
      </c>
      <c r="AY9" s="17">
        <v>0.34538065438613802</v>
      </c>
      <c r="AZ9" s="17"/>
      <c r="BA9" s="17">
        <v>0.35792025715738401</v>
      </c>
      <c r="BB9" s="17">
        <v>0.29715800416680699</v>
      </c>
      <c r="BC9" s="17">
        <v>0.26886006487911301</v>
      </c>
      <c r="BD9" s="17">
        <v>0.27342548421351998</v>
      </c>
      <c r="BE9" s="17">
        <v>0.29037487374309001</v>
      </c>
      <c r="BF9" s="17"/>
      <c r="BG9" s="17">
        <v>0.225652849701002</v>
      </c>
      <c r="BH9" s="17">
        <v>0.35655051273543498</v>
      </c>
      <c r="BI9" s="17"/>
      <c r="BJ9" s="17">
        <v>0.31348310449531802</v>
      </c>
      <c r="BK9" s="17">
        <v>0.26076147970505198</v>
      </c>
      <c r="BL9" s="17"/>
      <c r="BM9" s="17">
        <v>0.36042051078250098</v>
      </c>
      <c r="BN9" s="17">
        <v>0.240174568814671</v>
      </c>
      <c r="BO9" s="17">
        <v>0.34633770427288302</v>
      </c>
      <c r="BP9" s="17">
        <v>0.19523757360908001</v>
      </c>
      <c r="BQ9" s="17">
        <v>0.293515005554846</v>
      </c>
      <c r="BR9" s="17"/>
      <c r="BS9" s="17">
        <v>0.30026722954763901</v>
      </c>
      <c r="BT9" s="17"/>
      <c r="BU9" s="17">
        <v>0.25721230568768499</v>
      </c>
      <c r="BV9" s="17">
        <v>0.36486089801773203</v>
      </c>
      <c r="BW9" s="17">
        <v>0.25442419384641402</v>
      </c>
      <c r="BX9" s="17">
        <v>0.316918729103014</v>
      </c>
      <c r="BY9" s="17">
        <v>0.24648946662979099</v>
      </c>
      <c r="BZ9" s="17"/>
      <c r="CA9" s="17">
        <v>0.36518454917246201</v>
      </c>
      <c r="CB9" s="17"/>
      <c r="CC9" s="17">
        <v>0.327676200410773</v>
      </c>
      <c r="CD9" s="17">
        <v>0.20667533500225299</v>
      </c>
      <c r="CE9" s="17"/>
      <c r="CF9" s="17">
        <v>0.30266325714314701</v>
      </c>
      <c r="CG9" s="17"/>
      <c r="CH9" s="17">
        <v>0.28831100656879399</v>
      </c>
      <c r="CI9" s="17">
        <v>0.46085039962310798</v>
      </c>
    </row>
    <row r="10" spans="2:87" x14ac:dyDescent="0.35">
      <c r="B10" s="18" t="s">
        <v>277</v>
      </c>
      <c r="C10" s="17">
        <v>0.407048689807607</v>
      </c>
      <c r="D10" s="17">
        <v>0.44903068664606599</v>
      </c>
      <c r="E10" s="17">
        <v>0.36661165081339198</v>
      </c>
      <c r="F10" s="17"/>
      <c r="G10" s="17">
        <v>0.33687365369120698</v>
      </c>
      <c r="H10" s="17">
        <v>0.360216515399292</v>
      </c>
      <c r="I10" s="17">
        <v>0.39361607088006501</v>
      </c>
      <c r="J10" s="17">
        <v>0.45767443744170899</v>
      </c>
      <c r="K10" s="17">
        <v>0.39372437087652501</v>
      </c>
      <c r="L10" s="17">
        <v>0.46403750373840602</v>
      </c>
      <c r="M10" s="17"/>
      <c r="N10" s="17">
        <v>0.41775882799611003</v>
      </c>
      <c r="O10" s="17">
        <v>0.40951145954137103</v>
      </c>
      <c r="P10" s="17">
        <v>0.40631791605141998</v>
      </c>
      <c r="Q10" s="17">
        <v>0.39238284243600202</v>
      </c>
      <c r="R10" s="17"/>
      <c r="S10" s="17">
        <v>0.41367680593353601</v>
      </c>
      <c r="T10" s="17">
        <v>0.42775132923819897</v>
      </c>
      <c r="U10" s="17">
        <v>0.31783711267814002</v>
      </c>
      <c r="V10" s="17">
        <v>0.420912822615024</v>
      </c>
      <c r="W10" s="17">
        <v>0.33992374950953802</v>
      </c>
      <c r="X10" s="17">
        <v>0.37199045278888598</v>
      </c>
      <c r="Y10" s="17">
        <v>0.42618153833169597</v>
      </c>
      <c r="Z10" s="17">
        <v>0.51124576579443703</v>
      </c>
      <c r="AA10" s="17">
        <v>0.39649357951540798</v>
      </c>
      <c r="AB10" s="17">
        <v>0.48509556213925897</v>
      </c>
      <c r="AC10" s="17">
        <v>0.34597182527124298</v>
      </c>
      <c r="AD10" s="17">
        <v>0.453255580404619</v>
      </c>
      <c r="AE10" s="17"/>
      <c r="AF10" s="17">
        <v>0.35715407027417201</v>
      </c>
      <c r="AG10" s="17">
        <v>0.45605484178487798</v>
      </c>
      <c r="AH10" s="17">
        <v>0.43123771164617702</v>
      </c>
      <c r="AI10" s="17">
        <v>0.37502581826070502</v>
      </c>
      <c r="AJ10" s="17">
        <v>0.34038294972668898</v>
      </c>
      <c r="AK10" s="17"/>
      <c r="AL10" s="17">
        <v>0.38882177970120502</v>
      </c>
      <c r="AM10" s="17">
        <v>0.42414094150383103</v>
      </c>
      <c r="AN10" s="17">
        <v>0.41461388176445202</v>
      </c>
      <c r="AO10" s="17">
        <v>0.394279665870302</v>
      </c>
      <c r="AP10" s="17"/>
      <c r="AQ10" s="17">
        <v>0.41238342655711302</v>
      </c>
      <c r="AR10" s="17">
        <v>0.398952680138631</v>
      </c>
      <c r="AS10" s="17"/>
      <c r="AT10" s="17">
        <v>0.38145419740675002</v>
      </c>
      <c r="AU10" s="17">
        <v>0.44911322979171697</v>
      </c>
      <c r="AV10" s="17"/>
      <c r="AW10" s="17">
        <v>0.40899950219675602</v>
      </c>
      <c r="AX10" s="17">
        <v>0.45177148220951302</v>
      </c>
      <c r="AY10" s="17">
        <v>0.38678252777843902</v>
      </c>
      <c r="AZ10" s="17"/>
      <c r="BA10" s="17">
        <v>0.41464311721087499</v>
      </c>
      <c r="BB10" s="17">
        <v>0.41016512880081402</v>
      </c>
      <c r="BC10" s="17">
        <v>0.41086521144843302</v>
      </c>
      <c r="BD10" s="17">
        <v>0.40289679843891502</v>
      </c>
      <c r="BE10" s="17">
        <v>0.33285577067018302</v>
      </c>
      <c r="BF10" s="17"/>
      <c r="BG10" s="17">
        <v>0.38405718007481299</v>
      </c>
      <c r="BH10" s="17">
        <v>0.42389931183250001</v>
      </c>
      <c r="BI10" s="17"/>
      <c r="BJ10" s="17">
        <v>0.39394341927819199</v>
      </c>
      <c r="BK10" s="17">
        <v>0.44836619186940802</v>
      </c>
      <c r="BL10" s="17"/>
      <c r="BM10" s="17">
        <v>0.34047609479332402</v>
      </c>
      <c r="BN10" s="17">
        <v>0.420395771209851</v>
      </c>
      <c r="BO10" s="17">
        <v>0.42286698066624601</v>
      </c>
      <c r="BP10" s="17">
        <v>0.46940631621213902</v>
      </c>
      <c r="BQ10" s="17">
        <v>0.37795285703676501</v>
      </c>
      <c r="BR10" s="17"/>
      <c r="BS10" s="17">
        <v>0.45154077893043898</v>
      </c>
      <c r="BT10" s="17"/>
      <c r="BU10" s="17">
        <v>0.41927235725872902</v>
      </c>
      <c r="BV10" s="17">
        <v>0.44281177832980401</v>
      </c>
      <c r="BW10" s="17">
        <v>0.482420807320732</v>
      </c>
      <c r="BX10" s="17">
        <v>0.40725106188426802</v>
      </c>
      <c r="BY10" s="17">
        <v>0.16508607170516201</v>
      </c>
      <c r="BZ10" s="17"/>
      <c r="CA10" s="17">
        <v>0.40673083267159699</v>
      </c>
      <c r="CB10" s="17"/>
      <c r="CC10" s="17">
        <v>0.42747160369308501</v>
      </c>
      <c r="CD10" s="17">
        <v>0.36973546937869201</v>
      </c>
      <c r="CE10" s="17"/>
      <c r="CF10" s="17">
        <v>0.40937085833824899</v>
      </c>
      <c r="CG10" s="17"/>
      <c r="CH10" s="17">
        <v>0.40533155151569999</v>
      </c>
      <c r="CI10" s="17">
        <v>0.35648288304137399</v>
      </c>
    </row>
    <row r="11" spans="2:87" x14ac:dyDescent="0.35">
      <c r="B11" s="18" t="s">
        <v>278</v>
      </c>
      <c r="C11" s="17">
        <v>0.16857189009062101</v>
      </c>
      <c r="D11" s="17">
        <v>0.151531663920381</v>
      </c>
      <c r="E11" s="17">
        <v>0.18691743140733799</v>
      </c>
      <c r="F11" s="17"/>
      <c r="G11" s="17">
        <v>0.16092241363898099</v>
      </c>
      <c r="H11" s="17">
        <v>0.13679537911922701</v>
      </c>
      <c r="I11" s="17">
        <v>0.11230578477691899</v>
      </c>
      <c r="J11" s="17">
        <v>0.159528482627353</v>
      </c>
      <c r="K11" s="17">
        <v>0.205894259866017</v>
      </c>
      <c r="L11" s="17">
        <v>0.223491370799066</v>
      </c>
      <c r="M11" s="17"/>
      <c r="N11" s="17">
        <v>0.18205492080038499</v>
      </c>
      <c r="O11" s="17">
        <v>0.177147230609107</v>
      </c>
      <c r="P11" s="17">
        <v>0.15626554696992101</v>
      </c>
      <c r="Q11" s="17">
        <v>0.15492777468331601</v>
      </c>
      <c r="R11" s="17"/>
      <c r="S11" s="17">
        <v>0.17661883352789601</v>
      </c>
      <c r="T11" s="17">
        <v>0.15203693895069501</v>
      </c>
      <c r="U11" s="17">
        <v>0.206145802153792</v>
      </c>
      <c r="V11" s="17">
        <v>0.158863793092751</v>
      </c>
      <c r="W11" s="17">
        <v>0.19834588248082</v>
      </c>
      <c r="X11" s="17">
        <v>0.19656534898874001</v>
      </c>
      <c r="Y11" s="17">
        <v>0.17184408024467601</v>
      </c>
      <c r="Z11" s="17">
        <v>0.15208150937147399</v>
      </c>
      <c r="AA11" s="17">
        <v>0.16122070349175099</v>
      </c>
      <c r="AB11" s="17">
        <v>0.158749547256228</v>
      </c>
      <c r="AC11" s="17">
        <v>0.11802325306384299</v>
      </c>
      <c r="AD11" s="17">
        <v>0.12091971350678</v>
      </c>
      <c r="AE11" s="17"/>
      <c r="AF11" s="17">
        <v>0.16077654097191199</v>
      </c>
      <c r="AG11" s="17">
        <v>0.14612825090390699</v>
      </c>
      <c r="AH11" s="17">
        <v>0.210368778455578</v>
      </c>
      <c r="AI11" s="17">
        <v>0.138101617041714</v>
      </c>
      <c r="AJ11" s="17">
        <v>0.213505981512953</v>
      </c>
      <c r="AK11" s="17"/>
      <c r="AL11" s="17">
        <v>0.20889307755304501</v>
      </c>
      <c r="AM11" s="17">
        <v>0.14731535071242299</v>
      </c>
      <c r="AN11" s="17">
        <v>0.14260930175279601</v>
      </c>
      <c r="AO11" s="17">
        <v>0.119235071287337</v>
      </c>
      <c r="AP11" s="17"/>
      <c r="AQ11" s="17">
        <v>0.17143231032136699</v>
      </c>
      <c r="AR11" s="17">
        <v>0.16423090928259901</v>
      </c>
      <c r="AS11" s="17"/>
      <c r="AT11" s="17">
        <v>0.14589236608696299</v>
      </c>
      <c r="AU11" s="17">
        <v>0.22449868747605201</v>
      </c>
      <c r="AV11" s="17"/>
      <c r="AW11" s="17">
        <v>0.21931084441191301</v>
      </c>
      <c r="AX11" s="17">
        <v>0.12958365581689199</v>
      </c>
      <c r="AY11" s="17">
        <v>0.132193788551694</v>
      </c>
      <c r="AZ11" s="17"/>
      <c r="BA11" s="17">
        <v>0.115316559593951</v>
      </c>
      <c r="BB11" s="17">
        <v>0.17667173656763599</v>
      </c>
      <c r="BC11" s="17">
        <v>0.189111541466743</v>
      </c>
      <c r="BD11" s="17">
        <v>0.17544993831157299</v>
      </c>
      <c r="BE11" s="17">
        <v>0.25831877957246102</v>
      </c>
      <c r="BF11" s="17"/>
      <c r="BG11" s="17">
        <v>0.21393120416313799</v>
      </c>
      <c r="BH11" s="17">
        <v>0.13532776364449001</v>
      </c>
      <c r="BI11" s="17"/>
      <c r="BJ11" s="17">
        <v>0.16594446137057001</v>
      </c>
      <c r="BK11" s="17">
        <v>0.18275232273559</v>
      </c>
      <c r="BL11" s="17"/>
      <c r="BM11" s="17">
        <v>0.119384795841284</v>
      </c>
      <c r="BN11" s="17">
        <v>0.19018625797264499</v>
      </c>
      <c r="BO11" s="17">
        <v>0.16146705205526199</v>
      </c>
      <c r="BP11" s="17">
        <v>0.22428365504580799</v>
      </c>
      <c r="BQ11" s="17">
        <v>0.208809213646452</v>
      </c>
      <c r="BR11" s="17"/>
      <c r="BS11" s="17">
        <v>0.16330573475357399</v>
      </c>
      <c r="BT11" s="17"/>
      <c r="BU11" s="17">
        <v>0.18999483268811401</v>
      </c>
      <c r="BV11" s="17">
        <v>0.14440547635510401</v>
      </c>
      <c r="BW11" s="17">
        <v>0.18874647112171999</v>
      </c>
      <c r="BX11" s="17">
        <v>0.179983330478479</v>
      </c>
      <c r="BY11" s="17">
        <v>0.13696224773764501</v>
      </c>
      <c r="BZ11" s="17"/>
      <c r="CA11" s="17">
        <v>0.13843530446307001</v>
      </c>
      <c r="CB11" s="17"/>
      <c r="CC11" s="17">
        <v>0.15198684209424701</v>
      </c>
      <c r="CD11" s="17">
        <v>0.22452748932276601</v>
      </c>
      <c r="CE11" s="17"/>
      <c r="CF11" s="17">
        <v>0.18779292445783199</v>
      </c>
      <c r="CG11" s="17"/>
      <c r="CH11" s="17">
        <v>0.19385226206204101</v>
      </c>
      <c r="CI11" s="17">
        <v>9.5522505352196599E-2</v>
      </c>
    </row>
    <row r="12" spans="2:87" x14ac:dyDescent="0.35">
      <c r="B12" s="18" t="s">
        <v>279</v>
      </c>
      <c r="C12" s="17">
        <v>5.3119689942387603E-2</v>
      </c>
      <c r="D12" s="17">
        <v>6.1751919378847303E-2</v>
      </c>
      <c r="E12" s="17">
        <v>4.4628114395216599E-2</v>
      </c>
      <c r="F12" s="17"/>
      <c r="G12" s="17">
        <v>8.8463135976088195E-2</v>
      </c>
      <c r="H12" s="17">
        <v>3.4763254668714598E-2</v>
      </c>
      <c r="I12" s="17">
        <v>2.9321008418219299E-2</v>
      </c>
      <c r="J12" s="17">
        <v>5.5902707834285303E-2</v>
      </c>
      <c r="K12" s="17">
        <v>8.02999372076037E-2</v>
      </c>
      <c r="L12" s="17">
        <v>4.6507937288345902E-2</v>
      </c>
      <c r="M12" s="17"/>
      <c r="N12" s="17">
        <v>3.0249837234596001E-2</v>
      </c>
      <c r="O12" s="17">
        <v>8.4449831350138796E-2</v>
      </c>
      <c r="P12" s="17">
        <v>4.77809401536924E-2</v>
      </c>
      <c r="Q12" s="17">
        <v>5.1241456334769002E-2</v>
      </c>
      <c r="R12" s="17"/>
      <c r="S12" s="17">
        <v>3.4289036934251199E-2</v>
      </c>
      <c r="T12" s="17">
        <v>5.9660654050092701E-2</v>
      </c>
      <c r="U12" s="17">
        <v>5.6745242019414603E-2</v>
      </c>
      <c r="V12" s="17">
        <v>8.0363718379364499E-2</v>
      </c>
      <c r="W12" s="17">
        <v>8.2728812237780197E-2</v>
      </c>
      <c r="X12" s="17">
        <v>2.1620545523257002E-2</v>
      </c>
      <c r="Y12" s="17">
        <v>5.5130828167625899E-2</v>
      </c>
      <c r="Z12" s="17">
        <v>2.5215573244485801E-2</v>
      </c>
      <c r="AA12" s="17">
        <v>3.4982447986263099E-2</v>
      </c>
      <c r="AB12" s="17">
        <v>5.8875252192370699E-2</v>
      </c>
      <c r="AC12" s="17">
        <v>8.1190611639541693E-2</v>
      </c>
      <c r="AD12" s="17">
        <v>8.9907129595197893E-2</v>
      </c>
      <c r="AE12" s="17"/>
      <c r="AF12" s="17">
        <v>7.1706747670152504E-2</v>
      </c>
      <c r="AG12" s="17">
        <v>5.6855820532346002E-2</v>
      </c>
      <c r="AH12" s="17">
        <v>4.0109751430070603E-2</v>
      </c>
      <c r="AI12" s="17">
        <v>6.2204335993253597E-2</v>
      </c>
      <c r="AJ12" s="17">
        <v>2.6143347327214999E-2</v>
      </c>
      <c r="AK12" s="17"/>
      <c r="AL12" s="17">
        <v>6.8579719766604805E-2</v>
      </c>
      <c r="AM12" s="17">
        <v>4.2650387318553598E-2</v>
      </c>
      <c r="AN12" s="17">
        <v>4.1469223259514902E-2</v>
      </c>
      <c r="AO12" s="17">
        <v>5.2467718328950197E-2</v>
      </c>
      <c r="AP12" s="17"/>
      <c r="AQ12" s="17">
        <v>5.3514482513313102E-2</v>
      </c>
      <c r="AR12" s="17">
        <v>5.2520551761529997E-2</v>
      </c>
      <c r="AS12" s="17"/>
      <c r="AT12" s="17">
        <v>4.9749757777741599E-2</v>
      </c>
      <c r="AU12" s="17">
        <v>6.0601003856775401E-2</v>
      </c>
      <c r="AV12" s="17"/>
      <c r="AW12" s="17">
        <v>5.5454467041644001E-2</v>
      </c>
      <c r="AX12" s="17">
        <v>4.39165945764768E-2</v>
      </c>
      <c r="AY12" s="17">
        <v>5.3443242528634499E-2</v>
      </c>
      <c r="AZ12" s="17"/>
      <c r="BA12" s="17">
        <v>5.5026402326364E-2</v>
      </c>
      <c r="BB12" s="17">
        <v>6.0486418504912501E-2</v>
      </c>
      <c r="BC12" s="17">
        <v>5.03741419446345E-2</v>
      </c>
      <c r="BD12" s="17">
        <v>4.27999347864782E-2</v>
      </c>
      <c r="BE12" s="17">
        <v>4.0529249616825101E-2</v>
      </c>
      <c r="BF12" s="17"/>
      <c r="BG12" s="17">
        <v>8.8655772946011596E-2</v>
      </c>
      <c r="BH12" s="17">
        <v>2.70750713027849E-2</v>
      </c>
      <c r="BI12" s="17"/>
      <c r="BJ12" s="17">
        <v>6.0889555910981399E-2</v>
      </c>
      <c r="BK12" s="17">
        <v>2.4304624034377598E-2</v>
      </c>
      <c r="BL12" s="17"/>
      <c r="BM12" s="17">
        <v>7.4086747849148205E-2</v>
      </c>
      <c r="BN12" s="17">
        <v>7.1540297814601805E-2</v>
      </c>
      <c r="BO12" s="17">
        <v>3.5057266592198502E-2</v>
      </c>
      <c r="BP12" s="17">
        <v>3.2176408634541701E-2</v>
      </c>
      <c r="BQ12" s="17">
        <v>6.5070632379942497E-2</v>
      </c>
      <c r="BR12" s="17"/>
      <c r="BS12" s="17">
        <v>4.9848704095281901E-2</v>
      </c>
      <c r="BT12" s="17"/>
      <c r="BU12" s="17">
        <v>6.7319881362954401E-2</v>
      </c>
      <c r="BV12" s="17">
        <v>2.10782975639081E-2</v>
      </c>
      <c r="BW12" s="17">
        <v>3.2007174270009903E-2</v>
      </c>
      <c r="BX12" s="17">
        <v>5.7122798700211801E-2</v>
      </c>
      <c r="BY12" s="17">
        <v>0.21879529619885801</v>
      </c>
      <c r="BZ12" s="17"/>
      <c r="CA12" s="17">
        <v>5.1685322729357802E-2</v>
      </c>
      <c r="CB12" s="17"/>
      <c r="CC12" s="17">
        <v>4.1371373849849097E-2</v>
      </c>
      <c r="CD12" s="17">
        <v>9.77920936057593E-2</v>
      </c>
      <c r="CE12" s="17"/>
      <c r="CF12" s="17">
        <v>4.7518805036955998E-2</v>
      </c>
      <c r="CG12" s="17"/>
      <c r="CH12" s="17">
        <v>5.5947490658130199E-2</v>
      </c>
      <c r="CI12" s="17">
        <v>3.7922902195643898E-2</v>
      </c>
    </row>
    <row r="13" spans="2:87" x14ac:dyDescent="0.35">
      <c r="B13" s="18" t="s">
        <v>161</v>
      </c>
      <c r="C13" s="21">
        <v>7.0070387783755503E-2</v>
      </c>
      <c r="D13" s="21">
        <v>6.5645191392390098E-2</v>
      </c>
      <c r="E13" s="21">
        <v>7.1172202971536494E-2</v>
      </c>
      <c r="F13" s="21"/>
      <c r="G13" s="21">
        <v>0.106519054286078</v>
      </c>
      <c r="H13" s="21">
        <v>4.3986442973198203E-2</v>
      </c>
      <c r="I13" s="21">
        <v>6.7201551358484393E-2</v>
      </c>
      <c r="J13" s="21">
        <v>5.1479421005623499E-2</v>
      </c>
      <c r="K13" s="21">
        <v>8.6743860134488093E-2</v>
      </c>
      <c r="L13" s="21">
        <v>7.6254647797077801E-2</v>
      </c>
      <c r="M13" s="21"/>
      <c r="N13" s="21">
        <v>6.1570858863151903E-2</v>
      </c>
      <c r="O13" s="21">
        <v>4.6506763743618097E-2</v>
      </c>
      <c r="P13" s="21">
        <v>4.7106144943487201E-2</v>
      </c>
      <c r="Q13" s="21">
        <v>0.121583648928159</v>
      </c>
      <c r="R13" s="21"/>
      <c r="S13" s="21">
        <v>4.8720359478690002E-2</v>
      </c>
      <c r="T13" s="21">
        <v>4.9869811741533897E-2</v>
      </c>
      <c r="U13" s="21">
        <v>0.14554672736084501</v>
      </c>
      <c r="V13" s="21">
        <v>8.0122957930556196E-2</v>
      </c>
      <c r="W13" s="21">
        <v>0.10404204152810199</v>
      </c>
      <c r="X13" s="21">
        <v>8.0957252848035594E-2</v>
      </c>
      <c r="Y13" s="21">
        <v>9.7269114155621797E-2</v>
      </c>
      <c r="Z13" s="21">
        <v>4.2725885729476602E-2</v>
      </c>
      <c r="AA13" s="21">
        <v>2.7588226740634401E-2</v>
      </c>
      <c r="AB13" s="21">
        <v>2.8378636769385499E-2</v>
      </c>
      <c r="AC13" s="21">
        <v>0.10304040333082699</v>
      </c>
      <c r="AD13" s="21">
        <v>0.11536617355183899</v>
      </c>
      <c r="AE13" s="21"/>
      <c r="AF13" s="21">
        <v>0.118044701860401</v>
      </c>
      <c r="AG13" s="21">
        <v>5.8966002680001697E-2</v>
      </c>
      <c r="AH13" s="21">
        <v>7.2298488714509695E-2</v>
      </c>
      <c r="AI13" s="21">
        <v>3.5316182350429999E-2</v>
      </c>
      <c r="AJ13" s="21">
        <v>3.7967306324935599E-2</v>
      </c>
      <c r="AK13" s="21"/>
      <c r="AL13" s="21">
        <v>7.77714351250966E-2</v>
      </c>
      <c r="AM13" s="21">
        <v>7.10593406726924E-2</v>
      </c>
      <c r="AN13" s="21">
        <v>7.0478833748520098E-2</v>
      </c>
      <c r="AO13" s="21">
        <v>1.6737597734657401E-2</v>
      </c>
      <c r="AP13" s="21"/>
      <c r="AQ13" s="21">
        <v>7.5052702732915894E-2</v>
      </c>
      <c r="AR13" s="21">
        <v>6.2509214309540595E-2</v>
      </c>
      <c r="AS13" s="21"/>
      <c r="AT13" s="21">
        <v>6.2929916698555202E-2</v>
      </c>
      <c r="AU13" s="21">
        <v>7.7362584994217498E-2</v>
      </c>
      <c r="AV13" s="21"/>
      <c r="AW13" s="21">
        <v>6.4696153070862406E-2</v>
      </c>
      <c r="AX13" s="21">
        <v>5.6747158414584997E-2</v>
      </c>
      <c r="AY13" s="21">
        <v>8.21997867550949E-2</v>
      </c>
      <c r="AZ13" s="21"/>
      <c r="BA13" s="21">
        <v>5.7093663711424998E-2</v>
      </c>
      <c r="BB13" s="21">
        <v>5.5518711959831199E-2</v>
      </c>
      <c r="BC13" s="21">
        <v>8.0789040261077499E-2</v>
      </c>
      <c r="BD13" s="21">
        <v>0.105427844249515</v>
      </c>
      <c r="BE13" s="21">
        <v>7.7921326397440094E-2</v>
      </c>
      <c r="BF13" s="21"/>
      <c r="BG13" s="21">
        <v>8.7702993115034697E-2</v>
      </c>
      <c r="BH13" s="21">
        <v>5.7147340484790199E-2</v>
      </c>
      <c r="BI13" s="21"/>
      <c r="BJ13" s="21">
        <v>6.5739458944937906E-2</v>
      </c>
      <c r="BK13" s="21">
        <v>8.3815381655573507E-2</v>
      </c>
      <c r="BL13" s="21"/>
      <c r="BM13" s="21">
        <v>0.105631850733743</v>
      </c>
      <c r="BN13" s="21">
        <v>7.7703104188230995E-2</v>
      </c>
      <c r="BO13" s="21">
        <v>3.4270996413410297E-2</v>
      </c>
      <c r="BP13" s="21">
        <v>7.8896046498430794E-2</v>
      </c>
      <c r="BQ13" s="21">
        <v>5.4652291381993297E-2</v>
      </c>
      <c r="BR13" s="21"/>
      <c r="BS13" s="21">
        <v>3.5037552673065298E-2</v>
      </c>
      <c r="BT13" s="21"/>
      <c r="BU13" s="21">
        <v>6.62006230025175E-2</v>
      </c>
      <c r="BV13" s="21">
        <v>2.68435497334523E-2</v>
      </c>
      <c r="BW13" s="21">
        <v>4.2401353441124202E-2</v>
      </c>
      <c r="BX13" s="21">
        <v>3.87240798340278E-2</v>
      </c>
      <c r="BY13" s="21">
        <v>0.232666917728543</v>
      </c>
      <c r="BZ13" s="21"/>
      <c r="CA13" s="21">
        <v>3.79639909635138E-2</v>
      </c>
      <c r="CB13" s="21"/>
      <c r="CC13" s="21">
        <v>5.1493979952045299E-2</v>
      </c>
      <c r="CD13" s="21">
        <v>0.10126961269053</v>
      </c>
      <c r="CE13" s="21"/>
      <c r="CF13" s="21">
        <v>5.26541550238167E-2</v>
      </c>
      <c r="CG13" s="21"/>
      <c r="CH13" s="21">
        <v>5.6557689195334701E-2</v>
      </c>
      <c r="CI13" s="21">
        <v>4.9221309787677102E-2</v>
      </c>
    </row>
    <row r="14" spans="2:87" x14ac:dyDescent="0.35">
      <c r="B14" s="18" t="s">
        <v>280</v>
      </c>
      <c r="C14" s="21">
        <v>0.708238032183236</v>
      </c>
      <c r="D14" s="21">
        <v>0.72107122530838197</v>
      </c>
      <c r="E14" s="21">
        <v>0.69728225122590803</v>
      </c>
      <c r="F14" s="21"/>
      <c r="G14" s="21">
        <v>0.64409539609885202</v>
      </c>
      <c r="H14" s="21">
        <v>0.78445492323886001</v>
      </c>
      <c r="I14" s="21">
        <v>0.79117165544637702</v>
      </c>
      <c r="J14" s="21">
        <v>0.73308938853273897</v>
      </c>
      <c r="K14" s="21">
        <v>0.62706194279189098</v>
      </c>
      <c r="L14" s="21">
        <v>0.65374604411551096</v>
      </c>
      <c r="M14" s="21"/>
      <c r="N14" s="21">
        <v>0.726124383101867</v>
      </c>
      <c r="O14" s="21">
        <v>0.69189617429713701</v>
      </c>
      <c r="P14" s="21">
        <v>0.74884736793289897</v>
      </c>
      <c r="Q14" s="21">
        <v>0.67224712005375598</v>
      </c>
      <c r="R14" s="21"/>
      <c r="S14" s="21">
        <v>0.74037177005916299</v>
      </c>
      <c r="T14" s="21">
        <v>0.73843259525767801</v>
      </c>
      <c r="U14" s="21">
        <v>0.59156222846594897</v>
      </c>
      <c r="V14" s="21">
        <v>0.68064953059732902</v>
      </c>
      <c r="W14" s="21">
        <v>0.61488326375329805</v>
      </c>
      <c r="X14" s="21">
        <v>0.700856852639967</v>
      </c>
      <c r="Y14" s="21">
        <v>0.67575597743207605</v>
      </c>
      <c r="Z14" s="21">
        <v>0.779977031654563</v>
      </c>
      <c r="AA14" s="21">
        <v>0.77620862178135197</v>
      </c>
      <c r="AB14" s="21">
        <v>0.75399656378201596</v>
      </c>
      <c r="AC14" s="21">
        <v>0.69774573196578804</v>
      </c>
      <c r="AD14" s="21">
        <v>0.67380698334618405</v>
      </c>
      <c r="AE14" s="21"/>
      <c r="AF14" s="21">
        <v>0.64947200949753503</v>
      </c>
      <c r="AG14" s="21">
        <v>0.73804992588374496</v>
      </c>
      <c r="AH14" s="21">
        <v>0.67722298139984205</v>
      </c>
      <c r="AI14" s="21">
        <v>0.764377864614603</v>
      </c>
      <c r="AJ14" s="21">
        <v>0.72238336483489696</v>
      </c>
      <c r="AK14" s="21"/>
      <c r="AL14" s="21">
        <v>0.64475576755525299</v>
      </c>
      <c r="AM14" s="21">
        <v>0.73897492129633102</v>
      </c>
      <c r="AN14" s="21">
        <v>0.74544264123916903</v>
      </c>
      <c r="AO14" s="21">
        <v>0.81155961264905596</v>
      </c>
      <c r="AP14" s="21"/>
      <c r="AQ14" s="21">
        <v>0.70000050443240402</v>
      </c>
      <c r="AR14" s="21">
        <v>0.72073932464633095</v>
      </c>
      <c r="AS14" s="21"/>
      <c r="AT14" s="21">
        <v>0.74142795943674</v>
      </c>
      <c r="AU14" s="21">
        <v>0.63753772367295503</v>
      </c>
      <c r="AV14" s="21"/>
      <c r="AW14" s="21">
        <v>0.66053853547558095</v>
      </c>
      <c r="AX14" s="21">
        <v>0.76975259119204598</v>
      </c>
      <c r="AY14" s="21">
        <v>0.73216318216457599</v>
      </c>
      <c r="AZ14" s="21"/>
      <c r="BA14" s="21">
        <v>0.77256337436825995</v>
      </c>
      <c r="BB14" s="21">
        <v>0.70732313296761995</v>
      </c>
      <c r="BC14" s="21">
        <v>0.67972527632754498</v>
      </c>
      <c r="BD14" s="21">
        <v>0.67632228265243399</v>
      </c>
      <c r="BE14" s="21">
        <v>0.62323064441327403</v>
      </c>
      <c r="BF14" s="21"/>
      <c r="BG14" s="21">
        <v>0.60971002977581501</v>
      </c>
      <c r="BH14" s="21">
        <v>0.78044982456793499</v>
      </c>
      <c r="BI14" s="21"/>
      <c r="BJ14" s="21">
        <v>0.70742652377351001</v>
      </c>
      <c r="BK14" s="21">
        <v>0.709127671574459</v>
      </c>
      <c r="BL14" s="21"/>
      <c r="BM14" s="21">
        <v>0.700896605575825</v>
      </c>
      <c r="BN14" s="21">
        <v>0.66057034002452197</v>
      </c>
      <c r="BO14" s="21">
        <v>0.76920468493912997</v>
      </c>
      <c r="BP14" s="21">
        <v>0.66464388982121902</v>
      </c>
      <c r="BQ14" s="21">
        <v>0.67146786259161195</v>
      </c>
      <c r="BR14" s="21"/>
      <c r="BS14" s="21">
        <v>0.75180800847807905</v>
      </c>
      <c r="BT14" s="21"/>
      <c r="BU14" s="21">
        <v>0.67648466294641396</v>
      </c>
      <c r="BV14" s="21">
        <v>0.80767267634753503</v>
      </c>
      <c r="BW14" s="21">
        <v>0.73684500116714602</v>
      </c>
      <c r="BX14" s="21">
        <v>0.72416979098728096</v>
      </c>
      <c r="BY14" s="21">
        <v>0.41157553833495403</v>
      </c>
      <c r="BZ14" s="21"/>
      <c r="CA14" s="21">
        <v>0.77191538184405895</v>
      </c>
      <c r="CB14" s="21"/>
      <c r="CC14" s="21">
        <v>0.75514780410385796</v>
      </c>
      <c r="CD14" s="21">
        <v>0.57641080438094505</v>
      </c>
      <c r="CE14" s="21"/>
      <c r="CF14" s="21">
        <v>0.71203411548139495</v>
      </c>
      <c r="CG14" s="21"/>
      <c r="CH14" s="21">
        <v>0.69364255808449404</v>
      </c>
      <c r="CI14" s="21">
        <v>0.81733328266448202</v>
      </c>
    </row>
    <row r="15" spans="2:87" x14ac:dyDescent="0.35">
      <c r="B15" s="18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</row>
    <row r="16" spans="2:87" x14ac:dyDescent="0.35">
      <c r="B16" s="16" t="s">
        <v>163</v>
      </c>
    </row>
    <row r="17" spans="2:2" x14ac:dyDescent="0.35">
      <c r="B17" t="s">
        <v>118</v>
      </c>
    </row>
    <row r="18" spans="2:2" x14ac:dyDescent="0.35">
      <c r="B18" t="s">
        <v>119</v>
      </c>
    </row>
    <row r="20" spans="2:2" x14ac:dyDescent="0.35">
      <c r="B20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B2:CI20"/>
  <sheetViews>
    <sheetView showGridLines="0" topLeftCell="A3" workbookViewId="0">
      <pane xSplit="2" topLeftCell="C1" activePane="topRight" state="frozen"/>
      <selection pane="topRight" activeCell="A15" sqref="A15:XFD15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284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974</v>
      </c>
      <c r="D7" s="10">
        <v>498</v>
      </c>
      <c r="E7" s="10">
        <v>473</v>
      </c>
      <c r="F7" s="10"/>
      <c r="G7" s="10">
        <v>70</v>
      </c>
      <c r="H7" s="10">
        <v>173</v>
      </c>
      <c r="I7" s="10">
        <v>169</v>
      </c>
      <c r="J7" s="10">
        <v>175</v>
      </c>
      <c r="K7" s="10">
        <v>151</v>
      </c>
      <c r="L7" s="10">
        <v>236</v>
      </c>
      <c r="M7" s="10"/>
      <c r="N7" s="10">
        <v>286</v>
      </c>
      <c r="O7" s="10">
        <v>244</v>
      </c>
      <c r="P7" s="10">
        <v>200</v>
      </c>
      <c r="Q7" s="10">
        <v>240</v>
      </c>
      <c r="R7" s="10"/>
      <c r="S7" s="10">
        <v>124</v>
      </c>
      <c r="T7" s="10">
        <v>136</v>
      </c>
      <c r="U7" s="10">
        <v>84</v>
      </c>
      <c r="V7" s="10">
        <v>85</v>
      </c>
      <c r="W7" s="10">
        <v>71</v>
      </c>
      <c r="X7" s="10">
        <v>85</v>
      </c>
      <c r="Y7" s="10">
        <v>68</v>
      </c>
      <c r="Z7" s="10">
        <v>36</v>
      </c>
      <c r="AA7" s="10">
        <v>111</v>
      </c>
      <c r="AB7" s="10">
        <v>95</v>
      </c>
      <c r="AC7" s="10">
        <v>47</v>
      </c>
      <c r="AD7" s="10">
        <v>32</v>
      </c>
      <c r="AE7" s="10"/>
      <c r="AF7" s="10">
        <v>174</v>
      </c>
      <c r="AG7" s="10">
        <v>352</v>
      </c>
      <c r="AH7" s="10">
        <v>191</v>
      </c>
      <c r="AI7" s="10">
        <v>112</v>
      </c>
      <c r="AJ7" s="10">
        <v>113</v>
      </c>
      <c r="AK7" s="10"/>
      <c r="AL7" s="10">
        <v>392</v>
      </c>
      <c r="AM7" s="10">
        <v>374</v>
      </c>
      <c r="AN7" s="10">
        <v>150</v>
      </c>
      <c r="AO7" s="10">
        <v>58</v>
      </c>
      <c r="AP7" s="10"/>
      <c r="AQ7" s="10">
        <v>579</v>
      </c>
      <c r="AR7" s="10">
        <v>395</v>
      </c>
      <c r="AS7" s="10"/>
      <c r="AT7" s="10">
        <v>610</v>
      </c>
      <c r="AU7" s="10">
        <v>232</v>
      </c>
      <c r="AV7" s="10"/>
      <c r="AW7" s="10">
        <v>392</v>
      </c>
      <c r="AX7" s="10">
        <v>222</v>
      </c>
      <c r="AY7" s="10">
        <v>326</v>
      </c>
      <c r="AZ7" s="10"/>
      <c r="BA7" s="10">
        <v>246</v>
      </c>
      <c r="BB7" s="10">
        <v>271</v>
      </c>
      <c r="BC7" s="10">
        <v>304</v>
      </c>
      <c r="BD7" s="10">
        <v>103</v>
      </c>
      <c r="BE7" s="10">
        <v>50</v>
      </c>
      <c r="BF7" s="10"/>
      <c r="BG7" s="10">
        <v>385</v>
      </c>
      <c r="BH7" s="10">
        <v>589</v>
      </c>
      <c r="BI7" s="10"/>
      <c r="BJ7" s="10">
        <v>756</v>
      </c>
      <c r="BK7" s="10">
        <v>213</v>
      </c>
      <c r="BL7" s="10"/>
      <c r="BM7" s="10">
        <v>131</v>
      </c>
      <c r="BN7" s="10">
        <v>218</v>
      </c>
      <c r="BO7" s="10">
        <v>322</v>
      </c>
      <c r="BP7" s="10">
        <v>83</v>
      </c>
      <c r="BQ7" s="10">
        <v>105</v>
      </c>
      <c r="BR7" s="10"/>
      <c r="BS7" s="10">
        <v>301</v>
      </c>
      <c r="BT7" s="10"/>
      <c r="BU7" s="10">
        <v>192</v>
      </c>
      <c r="BV7" s="10">
        <v>217</v>
      </c>
      <c r="BW7" s="10">
        <v>112</v>
      </c>
      <c r="BX7" s="10">
        <v>196</v>
      </c>
      <c r="BY7" s="10">
        <v>67</v>
      </c>
      <c r="BZ7" s="10"/>
      <c r="CA7" s="10">
        <v>77</v>
      </c>
      <c r="CB7" s="10"/>
      <c r="CC7" s="10">
        <v>773</v>
      </c>
      <c r="CD7" s="10">
        <v>171</v>
      </c>
      <c r="CE7" s="10"/>
      <c r="CF7" s="10">
        <v>361</v>
      </c>
      <c r="CG7" s="10"/>
      <c r="CH7" s="10">
        <v>346</v>
      </c>
      <c r="CI7" s="10">
        <v>114</v>
      </c>
    </row>
    <row r="8" spans="2:87" ht="30" customHeight="1" x14ac:dyDescent="0.35">
      <c r="B8" s="11" t="s">
        <v>20</v>
      </c>
      <c r="C8" s="11">
        <v>967</v>
      </c>
      <c r="D8" s="11">
        <v>487</v>
      </c>
      <c r="E8" s="11">
        <v>478</v>
      </c>
      <c r="F8" s="11"/>
      <c r="G8" s="11">
        <v>121</v>
      </c>
      <c r="H8" s="11">
        <v>173</v>
      </c>
      <c r="I8" s="11">
        <v>160</v>
      </c>
      <c r="J8" s="11">
        <v>163</v>
      </c>
      <c r="K8" s="11">
        <v>136</v>
      </c>
      <c r="L8" s="11">
        <v>215</v>
      </c>
      <c r="M8" s="11"/>
      <c r="N8" s="11">
        <v>262</v>
      </c>
      <c r="O8" s="11">
        <v>248</v>
      </c>
      <c r="P8" s="11">
        <v>202</v>
      </c>
      <c r="Q8" s="11">
        <v>252</v>
      </c>
      <c r="R8" s="11"/>
      <c r="S8" s="11">
        <v>128</v>
      </c>
      <c r="T8" s="11">
        <v>125</v>
      </c>
      <c r="U8" s="11">
        <v>79</v>
      </c>
      <c r="V8" s="11">
        <v>88</v>
      </c>
      <c r="W8" s="11">
        <v>67</v>
      </c>
      <c r="X8" s="11">
        <v>90</v>
      </c>
      <c r="Y8" s="11">
        <v>78</v>
      </c>
      <c r="Z8" s="11">
        <v>40</v>
      </c>
      <c r="AA8" s="11">
        <v>112</v>
      </c>
      <c r="AB8" s="11">
        <v>90</v>
      </c>
      <c r="AC8" s="11">
        <v>44</v>
      </c>
      <c r="AD8" s="11">
        <v>27</v>
      </c>
      <c r="AE8" s="11"/>
      <c r="AF8" s="11">
        <v>177</v>
      </c>
      <c r="AG8" s="11">
        <v>360</v>
      </c>
      <c r="AH8" s="11">
        <v>182</v>
      </c>
      <c r="AI8" s="11">
        <v>106</v>
      </c>
      <c r="AJ8" s="11">
        <v>110</v>
      </c>
      <c r="AK8" s="11"/>
      <c r="AL8" s="11">
        <v>374</v>
      </c>
      <c r="AM8" s="11">
        <v>377</v>
      </c>
      <c r="AN8" s="11">
        <v>154</v>
      </c>
      <c r="AO8" s="11">
        <v>62</v>
      </c>
      <c r="AP8" s="11"/>
      <c r="AQ8" s="11">
        <v>583</v>
      </c>
      <c r="AR8" s="11">
        <v>384</v>
      </c>
      <c r="AS8" s="11"/>
      <c r="AT8" s="11">
        <v>609</v>
      </c>
      <c r="AU8" s="11">
        <v>211</v>
      </c>
      <c r="AV8" s="11"/>
      <c r="AW8" s="11">
        <v>366</v>
      </c>
      <c r="AX8" s="11">
        <v>220</v>
      </c>
      <c r="AY8" s="11">
        <v>340</v>
      </c>
      <c r="AZ8" s="11"/>
      <c r="BA8" s="11">
        <v>250</v>
      </c>
      <c r="BB8" s="11">
        <v>268</v>
      </c>
      <c r="BC8" s="11">
        <v>304</v>
      </c>
      <c r="BD8" s="11">
        <v>99</v>
      </c>
      <c r="BE8" s="11">
        <v>47</v>
      </c>
      <c r="BF8" s="11"/>
      <c r="BG8" s="11">
        <v>409</v>
      </c>
      <c r="BH8" s="11">
        <v>558</v>
      </c>
      <c r="BI8" s="11"/>
      <c r="BJ8" s="11">
        <v>765</v>
      </c>
      <c r="BK8" s="11">
        <v>198</v>
      </c>
      <c r="BL8" s="11"/>
      <c r="BM8" s="11">
        <v>136</v>
      </c>
      <c r="BN8" s="11">
        <v>206</v>
      </c>
      <c r="BO8" s="11">
        <v>321</v>
      </c>
      <c r="BP8" s="11">
        <v>83</v>
      </c>
      <c r="BQ8" s="11">
        <v>105</v>
      </c>
      <c r="BR8" s="11"/>
      <c r="BS8" s="11">
        <v>294</v>
      </c>
      <c r="BT8" s="11"/>
      <c r="BU8" s="11">
        <v>185</v>
      </c>
      <c r="BV8" s="11">
        <v>222</v>
      </c>
      <c r="BW8" s="11">
        <v>112</v>
      </c>
      <c r="BX8" s="11">
        <v>191</v>
      </c>
      <c r="BY8" s="11">
        <v>68</v>
      </c>
      <c r="BZ8" s="11"/>
      <c r="CA8" s="11">
        <v>75</v>
      </c>
      <c r="CB8" s="11"/>
      <c r="CC8" s="11">
        <v>763</v>
      </c>
      <c r="CD8" s="11">
        <v>174</v>
      </c>
      <c r="CE8" s="11"/>
      <c r="CF8" s="11">
        <v>344</v>
      </c>
      <c r="CG8" s="11"/>
      <c r="CH8" s="11">
        <v>333</v>
      </c>
      <c r="CI8" s="11">
        <v>115</v>
      </c>
    </row>
    <row r="9" spans="2:87" x14ac:dyDescent="0.35">
      <c r="B9" s="18" t="s">
        <v>276</v>
      </c>
      <c r="C9" s="17">
        <v>0.14319090254342401</v>
      </c>
      <c r="D9" s="17">
        <v>0.136615340969895</v>
      </c>
      <c r="E9" s="17">
        <v>0.15072254827029999</v>
      </c>
      <c r="F9" s="17"/>
      <c r="G9" s="17">
        <v>0.19343693398701201</v>
      </c>
      <c r="H9" s="17">
        <v>0.19629786614629099</v>
      </c>
      <c r="I9" s="17">
        <v>0.150646157060083</v>
      </c>
      <c r="J9" s="17">
        <v>0.15504738087466099</v>
      </c>
      <c r="K9" s="17">
        <v>0.15325716696404501</v>
      </c>
      <c r="L9" s="17">
        <v>5.15971671525935E-2</v>
      </c>
      <c r="M9" s="17"/>
      <c r="N9" s="17">
        <v>0.13740668844423001</v>
      </c>
      <c r="O9" s="17">
        <v>0.13222789938604801</v>
      </c>
      <c r="P9" s="17">
        <v>0.17177040695340101</v>
      </c>
      <c r="Q9" s="17">
        <v>0.13939713370335199</v>
      </c>
      <c r="R9" s="17"/>
      <c r="S9" s="17">
        <v>0.12912254376834501</v>
      </c>
      <c r="T9" s="17">
        <v>0.129285762532027</v>
      </c>
      <c r="U9" s="17">
        <v>9.1330898114443601E-2</v>
      </c>
      <c r="V9" s="17">
        <v>0.17685937302346899</v>
      </c>
      <c r="W9" s="17">
        <v>0.214320744625531</v>
      </c>
      <c r="X9" s="17">
        <v>0.1134479776088</v>
      </c>
      <c r="Y9" s="17">
        <v>9.9806079240165005E-2</v>
      </c>
      <c r="Z9" s="17">
        <v>9.7689362469448204E-2</v>
      </c>
      <c r="AA9" s="17">
        <v>0.197314160685583</v>
      </c>
      <c r="AB9" s="17">
        <v>0.126055683104316</v>
      </c>
      <c r="AC9" s="17">
        <v>0.18830326516853199</v>
      </c>
      <c r="AD9" s="17">
        <v>0.18989814662781401</v>
      </c>
      <c r="AE9" s="17"/>
      <c r="AF9" s="17">
        <v>0.20229441080072399</v>
      </c>
      <c r="AG9" s="17">
        <v>0.13393060914780899</v>
      </c>
      <c r="AH9" s="17">
        <v>0.100608899864101</v>
      </c>
      <c r="AI9" s="17">
        <v>0.110659079882543</v>
      </c>
      <c r="AJ9" s="17">
        <v>0.15901536552325399</v>
      </c>
      <c r="AK9" s="17"/>
      <c r="AL9" s="17">
        <v>0.103074254866176</v>
      </c>
      <c r="AM9" s="17">
        <v>0.14164840493903799</v>
      </c>
      <c r="AN9" s="17">
        <v>0.204990652595954</v>
      </c>
      <c r="AO9" s="17">
        <v>0.240900902199851</v>
      </c>
      <c r="AP9" s="17"/>
      <c r="AQ9" s="17">
        <v>0.134012814996851</v>
      </c>
      <c r="AR9" s="17">
        <v>0.15711959087591501</v>
      </c>
      <c r="AS9" s="17"/>
      <c r="AT9" s="17">
        <v>0.16805011055789401</v>
      </c>
      <c r="AU9" s="17">
        <v>5.2922760200233003E-2</v>
      </c>
      <c r="AV9" s="17"/>
      <c r="AW9" s="17">
        <v>0.10164545691499199</v>
      </c>
      <c r="AX9" s="17">
        <v>0.128487328556422</v>
      </c>
      <c r="AY9" s="17">
        <v>0.19492204564687199</v>
      </c>
      <c r="AZ9" s="17"/>
      <c r="BA9" s="17">
        <v>0.189525269570958</v>
      </c>
      <c r="BB9" s="17">
        <v>0.115847690762309</v>
      </c>
      <c r="BC9" s="17">
        <v>0.14241733480496699</v>
      </c>
      <c r="BD9" s="17">
        <v>0.14218190333131001</v>
      </c>
      <c r="BE9" s="17">
        <v>5.9847463064681299E-2</v>
      </c>
      <c r="BF9" s="17"/>
      <c r="BG9" s="17">
        <v>0.19076918761039</v>
      </c>
      <c r="BH9" s="17">
        <v>0.108320478305359</v>
      </c>
      <c r="BI9" s="17"/>
      <c r="BJ9" s="17">
        <v>0.161074396597784</v>
      </c>
      <c r="BK9" s="17">
        <v>7.73665149535325E-2</v>
      </c>
      <c r="BL9" s="17"/>
      <c r="BM9" s="17">
        <v>0.18895267805565399</v>
      </c>
      <c r="BN9" s="17">
        <v>6.7467418172901306E-2</v>
      </c>
      <c r="BO9" s="17">
        <v>0.142467870312698</v>
      </c>
      <c r="BP9" s="17">
        <v>0.19973016504475199</v>
      </c>
      <c r="BQ9" s="17">
        <v>0.19361412271828099</v>
      </c>
      <c r="BR9" s="17"/>
      <c r="BS9" s="17">
        <v>0.17104588765482301</v>
      </c>
      <c r="BT9" s="17"/>
      <c r="BU9" s="17">
        <v>0.112108262136068</v>
      </c>
      <c r="BV9" s="17">
        <v>0.16148808575263901</v>
      </c>
      <c r="BW9" s="17">
        <v>0.12794650925811801</v>
      </c>
      <c r="BX9" s="17">
        <v>0.18340691928736499</v>
      </c>
      <c r="BY9" s="17">
        <v>0.159291072747962</v>
      </c>
      <c r="BZ9" s="17"/>
      <c r="CA9" s="17">
        <v>0.17335846892126899</v>
      </c>
      <c r="CB9" s="17"/>
      <c r="CC9" s="17">
        <v>0.16134353459218401</v>
      </c>
      <c r="CD9" s="17">
        <v>8.8298413119077906E-2</v>
      </c>
      <c r="CE9" s="17"/>
      <c r="CF9" s="17">
        <v>0.10470190290424999</v>
      </c>
      <c r="CG9" s="17"/>
      <c r="CH9" s="17">
        <v>0.13231703227951</v>
      </c>
      <c r="CI9" s="17">
        <v>0.25514225465012402</v>
      </c>
    </row>
    <row r="10" spans="2:87" x14ac:dyDescent="0.35">
      <c r="B10" s="18" t="s">
        <v>277</v>
      </c>
      <c r="C10" s="17">
        <v>0.32270479036718702</v>
      </c>
      <c r="D10" s="17">
        <v>0.29984932407669002</v>
      </c>
      <c r="E10" s="17">
        <v>0.34589561263538898</v>
      </c>
      <c r="F10" s="17"/>
      <c r="G10" s="17">
        <v>0.40504356470943698</v>
      </c>
      <c r="H10" s="17">
        <v>0.36818322086726801</v>
      </c>
      <c r="I10" s="17">
        <v>0.36060704724787301</v>
      </c>
      <c r="J10" s="17">
        <v>0.31032808879537999</v>
      </c>
      <c r="K10" s="17">
        <v>0.221077075088463</v>
      </c>
      <c r="L10" s="17">
        <v>0.285399619953908</v>
      </c>
      <c r="M10" s="17"/>
      <c r="N10" s="17">
        <v>0.34579771795237002</v>
      </c>
      <c r="O10" s="17">
        <v>0.32171306074778699</v>
      </c>
      <c r="P10" s="17">
        <v>0.28685146352707802</v>
      </c>
      <c r="Q10" s="17">
        <v>0.32926454458819399</v>
      </c>
      <c r="R10" s="17"/>
      <c r="S10" s="17">
        <v>0.34376322416429</v>
      </c>
      <c r="T10" s="17">
        <v>0.31279678641674102</v>
      </c>
      <c r="U10" s="17">
        <v>0.32480081642596298</v>
      </c>
      <c r="V10" s="17">
        <v>0.230995506372765</v>
      </c>
      <c r="W10" s="17">
        <v>0.32196071873000698</v>
      </c>
      <c r="X10" s="17">
        <v>0.29528978738005501</v>
      </c>
      <c r="Y10" s="17">
        <v>0.420990344740097</v>
      </c>
      <c r="Z10" s="17">
        <v>0.522801237712473</v>
      </c>
      <c r="AA10" s="17">
        <v>0.32821275623837998</v>
      </c>
      <c r="AB10" s="17">
        <v>0.311667532358822</v>
      </c>
      <c r="AC10" s="17">
        <v>0.23427809966394</v>
      </c>
      <c r="AD10" s="17">
        <v>0.236489068762683</v>
      </c>
      <c r="AE10" s="17"/>
      <c r="AF10" s="17">
        <v>0.29525510272882199</v>
      </c>
      <c r="AG10" s="17">
        <v>0.297124223220605</v>
      </c>
      <c r="AH10" s="17">
        <v>0.36228753033163302</v>
      </c>
      <c r="AI10" s="17">
        <v>0.3578358407417</v>
      </c>
      <c r="AJ10" s="17">
        <v>0.344789285647983</v>
      </c>
      <c r="AK10" s="17"/>
      <c r="AL10" s="17">
        <v>0.30310293709193298</v>
      </c>
      <c r="AM10" s="17">
        <v>0.290483033891625</v>
      </c>
      <c r="AN10" s="17">
        <v>0.43589203477566901</v>
      </c>
      <c r="AO10" s="17">
        <v>0.35593393660894801</v>
      </c>
      <c r="AP10" s="17"/>
      <c r="AQ10" s="17">
        <v>0.31047659781188602</v>
      </c>
      <c r="AR10" s="17">
        <v>0.34126232559532699</v>
      </c>
      <c r="AS10" s="17"/>
      <c r="AT10" s="17">
        <v>0.335070921045869</v>
      </c>
      <c r="AU10" s="17">
        <v>0.29468506954625401</v>
      </c>
      <c r="AV10" s="17"/>
      <c r="AW10" s="17">
        <v>0.289129530534734</v>
      </c>
      <c r="AX10" s="17">
        <v>0.30798296322965402</v>
      </c>
      <c r="AY10" s="17">
        <v>0.35192056226170498</v>
      </c>
      <c r="AZ10" s="17"/>
      <c r="BA10" s="17">
        <v>0.35673034675413601</v>
      </c>
      <c r="BB10" s="17">
        <v>0.35331341030768099</v>
      </c>
      <c r="BC10" s="17">
        <v>0.27685401985416702</v>
      </c>
      <c r="BD10" s="17">
        <v>0.32340559283403297</v>
      </c>
      <c r="BE10" s="17">
        <v>0.261943733742596</v>
      </c>
      <c r="BF10" s="17"/>
      <c r="BG10" s="17">
        <v>0.31809099094134902</v>
      </c>
      <c r="BH10" s="17">
        <v>0.32608627297215798</v>
      </c>
      <c r="BI10" s="17"/>
      <c r="BJ10" s="17">
        <v>0.33301636955454</v>
      </c>
      <c r="BK10" s="17">
        <v>0.28588866390094297</v>
      </c>
      <c r="BL10" s="17"/>
      <c r="BM10" s="17">
        <v>0.23452286316212001</v>
      </c>
      <c r="BN10" s="17">
        <v>0.28674975667715402</v>
      </c>
      <c r="BO10" s="17">
        <v>0.402664934320416</v>
      </c>
      <c r="BP10" s="17">
        <v>0.328076646500782</v>
      </c>
      <c r="BQ10" s="17">
        <v>0.27726890981499003</v>
      </c>
      <c r="BR10" s="17"/>
      <c r="BS10" s="17">
        <v>0.32271135516348798</v>
      </c>
      <c r="BT10" s="17"/>
      <c r="BU10" s="17">
        <v>0.30938563162348398</v>
      </c>
      <c r="BV10" s="17">
        <v>0.39665173903412798</v>
      </c>
      <c r="BW10" s="17">
        <v>0.34343756464151498</v>
      </c>
      <c r="BX10" s="17">
        <v>0.27900579136873599</v>
      </c>
      <c r="BY10" s="17">
        <v>0.19641940422728199</v>
      </c>
      <c r="BZ10" s="17"/>
      <c r="CA10" s="17">
        <v>0.376902671487512</v>
      </c>
      <c r="CB10" s="17"/>
      <c r="CC10" s="17">
        <v>0.31872102709546701</v>
      </c>
      <c r="CD10" s="17">
        <v>0.35240642790285398</v>
      </c>
      <c r="CE10" s="17"/>
      <c r="CF10" s="17">
        <v>0.270026503595658</v>
      </c>
      <c r="CG10" s="17"/>
      <c r="CH10" s="17">
        <v>0.29058549524391902</v>
      </c>
      <c r="CI10" s="17">
        <v>0.30371096011608101</v>
      </c>
    </row>
    <row r="11" spans="2:87" x14ac:dyDescent="0.35">
      <c r="B11" s="18" t="s">
        <v>278</v>
      </c>
      <c r="C11" s="17">
        <v>0.34547571053482301</v>
      </c>
      <c r="D11" s="17">
        <v>0.36628297065704202</v>
      </c>
      <c r="E11" s="17">
        <v>0.32626627647186801</v>
      </c>
      <c r="F11" s="17"/>
      <c r="G11" s="17">
        <v>0.216867778984214</v>
      </c>
      <c r="H11" s="17">
        <v>0.25988131972784401</v>
      </c>
      <c r="I11" s="17">
        <v>0.33821439366538802</v>
      </c>
      <c r="J11" s="17">
        <v>0.33439766863652398</v>
      </c>
      <c r="K11" s="17">
        <v>0.42736911041766001</v>
      </c>
      <c r="L11" s="17">
        <v>0.448253664020133</v>
      </c>
      <c r="M11" s="17"/>
      <c r="N11" s="17">
        <v>0.36471532202326301</v>
      </c>
      <c r="O11" s="17">
        <v>0.359565012919494</v>
      </c>
      <c r="P11" s="17">
        <v>0.33011884602777303</v>
      </c>
      <c r="Q11" s="17">
        <v>0.31767128790629801</v>
      </c>
      <c r="R11" s="17"/>
      <c r="S11" s="17">
        <v>0.32874494600658399</v>
      </c>
      <c r="T11" s="17">
        <v>0.319964802369816</v>
      </c>
      <c r="U11" s="17">
        <v>0.32226606355677201</v>
      </c>
      <c r="V11" s="17">
        <v>0.455985058934951</v>
      </c>
      <c r="W11" s="17">
        <v>0.29566093813248401</v>
      </c>
      <c r="X11" s="17">
        <v>0.40898812560824399</v>
      </c>
      <c r="Y11" s="17">
        <v>0.28148918029885001</v>
      </c>
      <c r="Z11" s="17">
        <v>0.21587972412131101</v>
      </c>
      <c r="AA11" s="17">
        <v>0.35752110085225902</v>
      </c>
      <c r="AB11" s="17">
        <v>0.394296605641967</v>
      </c>
      <c r="AC11" s="17">
        <v>0.37425914577182301</v>
      </c>
      <c r="AD11" s="17">
        <v>0.27384249388983101</v>
      </c>
      <c r="AE11" s="17"/>
      <c r="AF11" s="17">
        <v>0.27688130692680402</v>
      </c>
      <c r="AG11" s="17">
        <v>0.39623561953916903</v>
      </c>
      <c r="AH11" s="17">
        <v>0.36281267842579401</v>
      </c>
      <c r="AI11" s="17">
        <v>0.31601796207635602</v>
      </c>
      <c r="AJ11" s="17">
        <v>0.33955697744959501</v>
      </c>
      <c r="AK11" s="17"/>
      <c r="AL11" s="17">
        <v>0.368222508965176</v>
      </c>
      <c r="AM11" s="17">
        <v>0.38186421231260198</v>
      </c>
      <c r="AN11" s="17">
        <v>0.210162452856264</v>
      </c>
      <c r="AO11" s="17">
        <v>0.32281531158001098</v>
      </c>
      <c r="AP11" s="17"/>
      <c r="AQ11" s="17">
        <v>0.35616219988511499</v>
      </c>
      <c r="AR11" s="17">
        <v>0.32925786789893602</v>
      </c>
      <c r="AS11" s="17"/>
      <c r="AT11" s="17">
        <v>0.32786929587135499</v>
      </c>
      <c r="AU11" s="17">
        <v>0.42747240904217698</v>
      </c>
      <c r="AV11" s="17"/>
      <c r="AW11" s="17">
        <v>0.427114542921958</v>
      </c>
      <c r="AX11" s="17">
        <v>0.351596688505453</v>
      </c>
      <c r="AY11" s="17">
        <v>0.27293024221423001</v>
      </c>
      <c r="AZ11" s="17"/>
      <c r="BA11" s="17">
        <v>0.273130319635848</v>
      </c>
      <c r="BB11" s="17">
        <v>0.34240777364034197</v>
      </c>
      <c r="BC11" s="17">
        <v>0.40137172361332202</v>
      </c>
      <c r="BD11" s="17">
        <v>0.333270777889352</v>
      </c>
      <c r="BE11" s="17">
        <v>0.41225013587067499</v>
      </c>
      <c r="BF11" s="17"/>
      <c r="BG11" s="17">
        <v>0.27220366733002999</v>
      </c>
      <c r="BH11" s="17">
        <v>0.39917725164217299</v>
      </c>
      <c r="BI11" s="17"/>
      <c r="BJ11" s="17">
        <v>0.31726300104454302</v>
      </c>
      <c r="BK11" s="17">
        <v>0.454033946512923</v>
      </c>
      <c r="BL11" s="17"/>
      <c r="BM11" s="17">
        <v>0.260005849429778</v>
      </c>
      <c r="BN11" s="17">
        <v>0.43124840160146</v>
      </c>
      <c r="BO11" s="17">
        <v>0.33390647128416201</v>
      </c>
      <c r="BP11" s="17">
        <v>0.28981462043968897</v>
      </c>
      <c r="BQ11" s="17">
        <v>0.39997433581963199</v>
      </c>
      <c r="BR11" s="17"/>
      <c r="BS11" s="17">
        <v>0.36777280432439702</v>
      </c>
      <c r="BT11" s="17"/>
      <c r="BU11" s="17">
        <v>0.39243018006467301</v>
      </c>
      <c r="BV11" s="17">
        <v>0.32203613224884903</v>
      </c>
      <c r="BW11" s="17">
        <v>0.35874318664177801</v>
      </c>
      <c r="BX11" s="17">
        <v>0.38526038937264201</v>
      </c>
      <c r="BY11" s="17">
        <v>0.16858094781546201</v>
      </c>
      <c r="BZ11" s="17"/>
      <c r="CA11" s="17">
        <v>0.31086458756299001</v>
      </c>
      <c r="CB11" s="17"/>
      <c r="CC11" s="17">
        <v>0.35772094113413999</v>
      </c>
      <c r="CD11" s="17">
        <v>0.30683860188043999</v>
      </c>
      <c r="CE11" s="17"/>
      <c r="CF11" s="17">
        <v>0.423375314163077</v>
      </c>
      <c r="CG11" s="17"/>
      <c r="CH11" s="17">
        <v>0.39021206166297301</v>
      </c>
      <c r="CI11" s="17">
        <v>0.32432730920585601</v>
      </c>
    </row>
    <row r="12" spans="2:87" x14ac:dyDescent="0.35">
      <c r="B12" s="18" t="s">
        <v>279</v>
      </c>
      <c r="C12" s="17">
        <v>0.118707541561199</v>
      </c>
      <c r="D12" s="17">
        <v>0.133149634675226</v>
      </c>
      <c r="E12" s="17">
        <v>0.104673497268118</v>
      </c>
      <c r="F12" s="17"/>
      <c r="G12" s="17">
        <v>0.137298304048768</v>
      </c>
      <c r="H12" s="17">
        <v>0.101038486506749</v>
      </c>
      <c r="I12" s="17">
        <v>8.4197058120997106E-2</v>
      </c>
      <c r="J12" s="17">
        <v>0.144275408823897</v>
      </c>
      <c r="K12" s="17">
        <v>0.13580850166110101</v>
      </c>
      <c r="L12" s="17">
        <v>0.118028452693134</v>
      </c>
      <c r="M12" s="17"/>
      <c r="N12" s="17">
        <v>8.8485898074352795E-2</v>
      </c>
      <c r="O12" s="17">
        <v>0.12512284319132899</v>
      </c>
      <c r="P12" s="17">
        <v>0.15655740246838001</v>
      </c>
      <c r="Q12" s="17">
        <v>0.115458902123088</v>
      </c>
      <c r="R12" s="17"/>
      <c r="S12" s="17">
        <v>0.15201965807054499</v>
      </c>
      <c r="T12" s="17">
        <v>0.14469895119319801</v>
      </c>
      <c r="U12" s="17">
        <v>0.12774533509921901</v>
      </c>
      <c r="V12" s="17">
        <v>5.6279790723427398E-2</v>
      </c>
      <c r="W12" s="17">
        <v>8.3071062496107101E-2</v>
      </c>
      <c r="X12" s="17">
        <v>0.13382134555188099</v>
      </c>
      <c r="Y12" s="17">
        <v>0.12869400040521001</v>
      </c>
      <c r="Z12" s="17">
        <v>0.12090378996729</v>
      </c>
      <c r="AA12" s="17">
        <v>8.0731958303917301E-2</v>
      </c>
      <c r="AB12" s="17">
        <v>0.12770159333292799</v>
      </c>
      <c r="AC12" s="17">
        <v>9.9330312727833298E-2</v>
      </c>
      <c r="AD12" s="17">
        <v>0.184404117167833</v>
      </c>
      <c r="AE12" s="17"/>
      <c r="AF12" s="17">
        <v>0.121997170315156</v>
      </c>
      <c r="AG12" s="17">
        <v>0.112321397409039</v>
      </c>
      <c r="AH12" s="17">
        <v>0.114494587399638</v>
      </c>
      <c r="AI12" s="17">
        <v>0.16341561621575801</v>
      </c>
      <c r="AJ12" s="17">
        <v>0.113293664150663</v>
      </c>
      <c r="AK12" s="17"/>
      <c r="AL12" s="17">
        <v>0.139850588130874</v>
      </c>
      <c r="AM12" s="17">
        <v>0.111401686147346</v>
      </c>
      <c r="AN12" s="17">
        <v>0.10878469884879299</v>
      </c>
      <c r="AO12" s="17">
        <v>6.0405945975636498E-2</v>
      </c>
      <c r="AP12" s="17"/>
      <c r="AQ12" s="17">
        <v>0.12227492657375399</v>
      </c>
      <c r="AR12" s="17">
        <v>0.113293669253951</v>
      </c>
      <c r="AS12" s="17"/>
      <c r="AT12" s="17">
        <v>0.113144273332308</v>
      </c>
      <c r="AU12" s="17">
        <v>0.12679050246364201</v>
      </c>
      <c r="AV12" s="17"/>
      <c r="AW12" s="17">
        <v>0.11227758762257101</v>
      </c>
      <c r="AX12" s="17">
        <v>0.14785154757539801</v>
      </c>
      <c r="AY12" s="17">
        <v>0.10871594267104299</v>
      </c>
      <c r="AZ12" s="17"/>
      <c r="BA12" s="17">
        <v>0.12771590917021999</v>
      </c>
      <c r="BB12" s="17">
        <v>0.111953913718274</v>
      </c>
      <c r="BC12" s="17">
        <v>0.119692916237352</v>
      </c>
      <c r="BD12" s="17">
        <v>8.2483598581395701E-2</v>
      </c>
      <c r="BE12" s="17">
        <v>0.17984773195280401</v>
      </c>
      <c r="BF12" s="17"/>
      <c r="BG12" s="17">
        <v>0.147387322105306</v>
      </c>
      <c r="BH12" s="17">
        <v>9.7687950097992596E-2</v>
      </c>
      <c r="BI12" s="17"/>
      <c r="BJ12" s="17">
        <v>0.12498389801989</v>
      </c>
      <c r="BK12" s="17">
        <v>9.1585578337849402E-2</v>
      </c>
      <c r="BL12" s="17"/>
      <c r="BM12" s="17">
        <v>0.152664760016329</v>
      </c>
      <c r="BN12" s="17">
        <v>0.13961543767658899</v>
      </c>
      <c r="BO12" s="17">
        <v>9.1471589727549804E-2</v>
      </c>
      <c r="BP12" s="17">
        <v>0.11463768232258199</v>
      </c>
      <c r="BQ12" s="17">
        <v>0.10356363518138</v>
      </c>
      <c r="BR12" s="17"/>
      <c r="BS12" s="17">
        <v>0.11042740983253101</v>
      </c>
      <c r="BT12" s="17"/>
      <c r="BU12" s="17">
        <v>0.12660062633729899</v>
      </c>
      <c r="BV12" s="17">
        <v>9.7760336983083299E-2</v>
      </c>
      <c r="BW12" s="17">
        <v>0.127916329482128</v>
      </c>
      <c r="BX12" s="17">
        <v>0.10963699673939099</v>
      </c>
      <c r="BY12" s="17">
        <v>0.24607804390281099</v>
      </c>
      <c r="BZ12" s="17"/>
      <c r="CA12" s="17">
        <v>0.114208121191683</v>
      </c>
      <c r="CB12" s="17"/>
      <c r="CC12" s="17">
        <v>0.101689579806286</v>
      </c>
      <c r="CD12" s="17">
        <v>0.186159643467639</v>
      </c>
      <c r="CE12" s="17"/>
      <c r="CF12" s="17">
        <v>0.145518236792816</v>
      </c>
      <c r="CG12" s="17"/>
      <c r="CH12" s="17">
        <v>0.12326712703642601</v>
      </c>
      <c r="CI12" s="17">
        <v>9.2830852549125806E-2</v>
      </c>
    </row>
    <row r="13" spans="2:87" x14ac:dyDescent="0.35">
      <c r="B13" s="18" t="s">
        <v>161</v>
      </c>
      <c r="C13" s="21">
        <v>6.9921054993367898E-2</v>
      </c>
      <c r="D13" s="21">
        <v>6.4102729621147894E-2</v>
      </c>
      <c r="E13" s="21">
        <v>7.2442065354324903E-2</v>
      </c>
      <c r="F13" s="21"/>
      <c r="G13" s="21">
        <v>4.73534182705692E-2</v>
      </c>
      <c r="H13" s="21">
        <v>7.4599106751847694E-2</v>
      </c>
      <c r="I13" s="21">
        <v>6.6335343905658706E-2</v>
      </c>
      <c r="J13" s="21">
        <v>5.59514528695381E-2</v>
      </c>
      <c r="K13" s="21">
        <v>6.2488145868730201E-2</v>
      </c>
      <c r="L13" s="21">
        <v>9.6721096180231197E-2</v>
      </c>
      <c r="M13" s="21"/>
      <c r="N13" s="21">
        <v>6.35943735057833E-2</v>
      </c>
      <c r="O13" s="21">
        <v>6.1371183755342E-2</v>
      </c>
      <c r="P13" s="21">
        <v>5.4701881023368502E-2</v>
      </c>
      <c r="Q13" s="21">
        <v>9.8208131679067806E-2</v>
      </c>
      <c r="R13" s="21"/>
      <c r="S13" s="21">
        <v>4.6349627990236897E-2</v>
      </c>
      <c r="T13" s="21">
        <v>9.3253697488217699E-2</v>
      </c>
      <c r="U13" s="21">
        <v>0.133856886803602</v>
      </c>
      <c r="V13" s="21">
        <v>7.9880270945387605E-2</v>
      </c>
      <c r="W13" s="21">
        <v>8.4986536015870404E-2</v>
      </c>
      <c r="X13" s="21">
        <v>4.8452763851019397E-2</v>
      </c>
      <c r="Y13" s="21">
        <v>6.9020395315678204E-2</v>
      </c>
      <c r="Z13" s="21">
        <v>4.2725885729476602E-2</v>
      </c>
      <c r="AA13" s="21">
        <v>3.6220023919860601E-2</v>
      </c>
      <c r="AB13" s="21">
        <v>4.0278585561967797E-2</v>
      </c>
      <c r="AC13" s="21">
        <v>0.103829176667871</v>
      </c>
      <c r="AD13" s="21">
        <v>0.11536617355183899</v>
      </c>
      <c r="AE13" s="21"/>
      <c r="AF13" s="21">
        <v>0.10357200922849399</v>
      </c>
      <c r="AG13" s="21">
        <v>6.0388150683377897E-2</v>
      </c>
      <c r="AH13" s="21">
        <v>5.9796303978834703E-2</v>
      </c>
      <c r="AI13" s="21">
        <v>5.2071501083643897E-2</v>
      </c>
      <c r="AJ13" s="21">
        <v>4.3344707228504399E-2</v>
      </c>
      <c r="AK13" s="21"/>
      <c r="AL13" s="21">
        <v>8.5749710945841995E-2</v>
      </c>
      <c r="AM13" s="21">
        <v>7.4602662709389006E-2</v>
      </c>
      <c r="AN13" s="21">
        <v>4.0170160923319403E-2</v>
      </c>
      <c r="AO13" s="21">
        <v>1.9943903635553501E-2</v>
      </c>
      <c r="AP13" s="21"/>
      <c r="AQ13" s="21">
        <v>7.7073460732394197E-2</v>
      </c>
      <c r="AR13" s="21">
        <v>5.9066546375870298E-2</v>
      </c>
      <c r="AS13" s="21"/>
      <c r="AT13" s="21">
        <v>5.5865399192573197E-2</v>
      </c>
      <c r="AU13" s="21">
        <v>9.8129258747694001E-2</v>
      </c>
      <c r="AV13" s="21"/>
      <c r="AW13" s="21">
        <v>6.9832882005744001E-2</v>
      </c>
      <c r="AX13" s="21">
        <v>6.4081472133071804E-2</v>
      </c>
      <c r="AY13" s="21">
        <v>7.1511207206149605E-2</v>
      </c>
      <c r="AZ13" s="21"/>
      <c r="BA13" s="21">
        <v>5.2898154868836998E-2</v>
      </c>
      <c r="BB13" s="21">
        <v>7.6477211571394699E-2</v>
      </c>
      <c r="BC13" s="21">
        <v>5.9664005490192303E-2</v>
      </c>
      <c r="BD13" s="21">
        <v>0.118658127363909</v>
      </c>
      <c r="BE13" s="21">
        <v>8.6110935369243302E-2</v>
      </c>
      <c r="BF13" s="21"/>
      <c r="BG13" s="21">
        <v>7.1548832012925001E-2</v>
      </c>
      <c r="BH13" s="21">
        <v>6.8728046982317506E-2</v>
      </c>
      <c r="BI13" s="21"/>
      <c r="BJ13" s="21">
        <v>6.3662334783242999E-2</v>
      </c>
      <c r="BK13" s="21">
        <v>9.1125296294751898E-2</v>
      </c>
      <c r="BL13" s="21"/>
      <c r="BM13" s="21">
        <v>0.16385384933611899</v>
      </c>
      <c r="BN13" s="21">
        <v>7.4918985871895299E-2</v>
      </c>
      <c r="BO13" s="21">
        <v>2.9489134355173498E-2</v>
      </c>
      <c r="BP13" s="21">
        <v>6.7740885692195496E-2</v>
      </c>
      <c r="BQ13" s="21">
        <v>2.55789964657166E-2</v>
      </c>
      <c r="BR13" s="21"/>
      <c r="BS13" s="21">
        <v>2.8042543024760801E-2</v>
      </c>
      <c r="BT13" s="21"/>
      <c r="BU13" s="21">
        <v>5.9475299838476402E-2</v>
      </c>
      <c r="BV13" s="21">
        <v>2.2063705981301199E-2</v>
      </c>
      <c r="BW13" s="21">
        <v>4.1956409976462203E-2</v>
      </c>
      <c r="BX13" s="21">
        <v>4.2689903231865403E-2</v>
      </c>
      <c r="BY13" s="21">
        <v>0.229630531306484</v>
      </c>
      <c r="BZ13" s="21"/>
      <c r="CA13" s="21">
        <v>2.4666150836544901E-2</v>
      </c>
      <c r="CB13" s="21"/>
      <c r="CC13" s="21">
        <v>6.0524917371923198E-2</v>
      </c>
      <c r="CD13" s="21">
        <v>6.6296913629988394E-2</v>
      </c>
      <c r="CE13" s="21"/>
      <c r="CF13" s="21">
        <v>5.63780425441993E-2</v>
      </c>
      <c r="CG13" s="21"/>
      <c r="CH13" s="21">
        <v>6.3618283777172102E-2</v>
      </c>
      <c r="CI13" s="21">
        <v>2.3988623478812799E-2</v>
      </c>
    </row>
    <row r="14" spans="2:87" x14ac:dyDescent="0.35">
      <c r="B14" s="18" t="s">
        <v>280</v>
      </c>
      <c r="C14" s="21">
        <v>0.46589569291061</v>
      </c>
      <c r="D14" s="21">
        <v>0.43646466504658399</v>
      </c>
      <c r="E14" s="21">
        <v>0.496618160905689</v>
      </c>
      <c r="F14" s="21"/>
      <c r="G14" s="21">
        <v>0.59848049869644904</v>
      </c>
      <c r="H14" s="21">
        <v>0.56448108701355904</v>
      </c>
      <c r="I14" s="21">
        <v>0.51125320430795596</v>
      </c>
      <c r="J14" s="21">
        <v>0.46537546967004001</v>
      </c>
      <c r="K14" s="21">
        <v>0.37433424205250898</v>
      </c>
      <c r="L14" s="21">
        <v>0.33699678710650199</v>
      </c>
      <c r="M14" s="21"/>
      <c r="N14" s="21">
        <v>0.48320440639660101</v>
      </c>
      <c r="O14" s="21">
        <v>0.453940960133835</v>
      </c>
      <c r="P14" s="21">
        <v>0.45862187048047898</v>
      </c>
      <c r="Q14" s="21">
        <v>0.46866167829154598</v>
      </c>
      <c r="R14" s="21"/>
      <c r="S14" s="21">
        <v>0.47288576793263398</v>
      </c>
      <c r="T14" s="21">
        <v>0.44208254894876797</v>
      </c>
      <c r="U14" s="21">
        <v>0.41613171454040698</v>
      </c>
      <c r="V14" s="21">
        <v>0.40785487939623399</v>
      </c>
      <c r="W14" s="21">
        <v>0.53628146335553795</v>
      </c>
      <c r="X14" s="21">
        <v>0.408737764988856</v>
      </c>
      <c r="Y14" s="21">
        <v>0.52079642398026205</v>
      </c>
      <c r="Z14" s="21">
        <v>0.62049060018192204</v>
      </c>
      <c r="AA14" s="21">
        <v>0.52552691692396303</v>
      </c>
      <c r="AB14" s="21">
        <v>0.43772321546313803</v>
      </c>
      <c r="AC14" s="21">
        <v>0.42258136483247299</v>
      </c>
      <c r="AD14" s="21">
        <v>0.42638721539049701</v>
      </c>
      <c r="AE14" s="21"/>
      <c r="AF14" s="21">
        <v>0.49754951352954602</v>
      </c>
      <c r="AG14" s="21">
        <v>0.43105483236841402</v>
      </c>
      <c r="AH14" s="21">
        <v>0.46289643019573301</v>
      </c>
      <c r="AI14" s="21">
        <v>0.46849492062424303</v>
      </c>
      <c r="AJ14" s="21">
        <v>0.50380465117123696</v>
      </c>
      <c r="AK14" s="21"/>
      <c r="AL14" s="21">
        <v>0.40617719195810797</v>
      </c>
      <c r="AM14" s="21">
        <v>0.43213143883066402</v>
      </c>
      <c r="AN14" s="21">
        <v>0.64088268737162302</v>
      </c>
      <c r="AO14" s="21">
        <v>0.59683483880879895</v>
      </c>
      <c r="AP14" s="21"/>
      <c r="AQ14" s="21">
        <v>0.444489412808736</v>
      </c>
      <c r="AR14" s="21">
        <v>0.49838191647124203</v>
      </c>
      <c r="AS14" s="21"/>
      <c r="AT14" s="21">
        <v>0.50312103160376398</v>
      </c>
      <c r="AU14" s="21">
        <v>0.34760782974648702</v>
      </c>
      <c r="AV14" s="21"/>
      <c r="AW14" s="21">
        <v>0.390774987449727</v>
      </c>
      <c r="AX14" s="21">
        <v>0.43647029178607599</v>
      </c>
      <c r="AY14" s="21">
        <v>0.54684260790857797</v>
      </c>
      <c r="AZ14" s="21"/>
      <c r="BA14" s="21">
        <v>0.54625561632509401</v>
      </c>
      <c r="BB14" s="21">
        <v>0.46916110106998998</v>
      </c>
      <c r="BC14" s="21">
        <v>0.41927135465913401</v>
      </c>
      <c r="BD14" s="21">
        <v>0.46558749616534301</v>
      </c>
      <c r="BE14" s="21">
        <v>0.32179119680727802</v>
      </c>
      <c r="BF14" s="21"/>
      <c r="BG14" s="21">
        <v>0.50886017855173904</v>
      </c>
      <c r="BH14" s="21">
        <v>0.43440675127751699</v>
      </c>
      <c r="BI14" s="21"/>
      <c r="BJ14" s="21">
        <v>0.494090766152324</v>
      </c>
      <c r="BK14" s="21">
        <v>0.363255178854475</v>
      </c>
      <c r="BL14" s="21"/>
      <c r="BM14" s="21">
        <v>0.42347554121777398</v>
      </c>
      <c r="BN14" s="21">
        <v>0.35421717485005599</v>
      </c>
      <c r="BO14" s="21">
        <v>0.54513280463311498</v>
      </c>
      <c r="BP14" s="21">
        <v>0.52780681154553399</v>
      </c>
      <c r="BQ14" s="21">
        <v>0.47088303253327102</v>
      </c>
      <c r="BR14" s="21"/>
      <c r="BS14" s="21">
        <v>0.49375724281831102</v>
      </c>
      <c r="BT14" s="21"/>
      <c r="BU14" s="21">
        <v>0.42149389375955199</v>
      </c>
      <c r="BV14" s="21">
        <v>0.55813982478676605</v>
      </c>
      <c r="BW14" s="21">
        <v>0.47138407389963199</v>
      </c>
      <c r="BX14" s="21">
        <v>0.46241271065610101</v>
      </c>
      <c r="BY14" s="21">
        <v>0.355710476975243</v>
      </c>
      <c r="BZ14" s="21"/>
      <c r="CA14" s="21">
        <v>0.55026114040878105</v>
      </c>
      <c r="CB14" s="21"/>
      <c r="CC14" s="21">
        <v>0.48006456168765099</v>
      </c>
      <c r="CD14" s="21">
        <v>0.44070484102193203</v>
      </c>
      <c r="CE14" s="21"/>
      <c r="CF14" s="21">
        <v>0.37472840649990802</v>
      </c>
      <c r="CG14" s="21"/>
      <c r="CH14" s="21">
        <v>0.422902527523428</v>
      </c>
      <c r="CI14" s="21">
        <v>0.55885321476620498</v>
      </c>
    </row>
    <row r="15" spans="2:87" x14ac:dyDescent="0.35">
      <c r="B15" s="18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</row>
    <row r="16" spans="2:87" x14ac:dyDescent="0.35">
      <c r="B16" s="16" t="s">
        <v>163</v>
      </c>
    </row>
    <row r="17" spans="2:2" x14ac:dyDescent="0.35">
      <c r="B17" t="s">
        <v>118</v>
      </c>
    </row>
    <row r="18" spans="2:2" x14ac:dyDescent="0.35">
      <c r="B18" t="s">
        <v>119</v>
      </c>
    </row>
    <row r="20" spans="2:2" x14ac:dyDescent="0.35">
      <c r="B20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B2:CI20"/>
  <sheetViews>
    <sheetView showGridLines="0" topLeftCell="A5" workbookViewId="0">
      <pane xSplit="2" topLeftCell="C1" activePane="topRight" state="frozen"/>
      <selection pane="topRight" activeCell="A15" sqref="A15:XFD15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285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974</v>
      </c>
      <c r="D7" s="10">
        <v>498</v>
      </c>
      <c r="E7" s="10">
        <v>473</v>
      </c>
      <c r="F7" s="10"/>
      <c r="G7" s="10">
        <v>70</v>
      </c>
      <c r="H7" s="10">
        <v>173</v>
      </c>
      <c r="I7" s="10">
        <v>169</v>
      </c>
      <c r="J7" s="10">
        <v>175</v>
      </c>
      <c r="K7" s="10">
        <v>151</v>
      </c>
      <c r="L7" s="10">
        <v>236</v>
      </c>
      <c r="M7" s="10"/>
      <c r="N7" s="10">
        <v>286</v>
      </c>
      <c r="O7" s="10">
        <v>244</v>
      </c>
      <c r="P7" s="10">
        <v>200</v>
      </c>
      <c r="Q7" s="10">
        <v>240</v>
      </c>
      <c r="R7" s="10"/>
      <c r="S7" s="10">
        <v>124</v>
      </c>
      <c r="T7" s="10">
        <v>136</v>
      </c>
      <c r="U7" s="10">
        <v>84</v>
      </c>
      <c r="V7" s="10">
        <v>85</v>
      </c>
      <c r="W7" s="10">
        <v>71</v>
      </c>
      <c r="X7" s="10">
        <v>85</v>
      </c>
      <c r="Y7" s="10">
        <v>68</v>
      </c>
      <c r="Z7" s="10">
        <v>36</v>
      </c>
      <c r="AA7" s="10">
        <v>111</v>
      </c>
      <c r="AB7" s="10">
        <v>95</v>
      </c>
      <c r="AC7" s="10">
        <v>47</v>
      </c>
      <c r="AD7" s="10">
        <v>32</v>
      </c>
      <c r="AE7" s="10"/>
      <c r="AF7" s="10">
        <v>174</v>
      </c>
      <c r="AG7" s="10">
        <v>352</v>
      </c>
      <c r="AH7" s="10">
        <v>191</v>
      </c>
      <c r="AI7" s="10">
        <v>112</v>
      </c>
      <c r="AJ7" s="10">
        <v>113</v>
      </c>
      <c r="AK7" s="10"/>
      <c r="AL7" s="10">
        <v>392</v>
      </c>
      <c r="AM7" s="10">
        <v>374</v>
      </c>
      <c r="AN7" s="10">
        <v>150</v>
      </c>
      <c r="AO7" s="10">
        <v>58</v>
      </c>
      <c r="AP7" s="10"/>
      <c r="AQ7" s="10">
        <v>579</v>
      </c>
      <c r="AR7" s="10">
        <v>395</v>
      </c>
      <c r="AS7" s="10"/>
      <c r="AT7" s="10">
        <v>610</v>
      </c>
      <c r="AU7" s="10">
        <v>232</v>
      </c>
      <c r="AV7" s="10"/>
      <c r="AW7" s="10">
        <v>392</v>
      </c>
      <c r="AX7" s="10">
        <v>222</v>
      </c>
      <c r="AY7" s="10">
        <v>326</v>
      </c>
      <c r="AZ7" s="10"/>
      <c r="BA7" s="10">
        <v>246</v>
      </c>
      <c r="BB7" s="10">
        <v>271</v>
      </c>
      <c r="BC7" s="10">
        <v>304</v>
      </c>
      <c r="BD7" s="10">
        <v>103</v>
      </c>
      <c r="BE7" s="10">
        <v>50</v>
      </c>
      <c r="BF7" s="10"/>
      <c r="BG7" s="10">
        <v>385</v>
      </c>
      <c r="BH7" s="10">
        <v>589</v>
      </c>
      <c r="BI7" s="10"/>
      <c r="BJ7" s="10">
        <v>756</v>
      </c>
      <c r="BK7" s="10">
        <v>213</v>
      </c>
      <c r="BL7" s="10"/>
      <c r="BM7" s="10">
        <v>131</v>
      </c>
      <c r="BN7" s="10">
        <v>218</v>
      </c>
      <c r="BO7" s="10">
        <v>322</v>
      </c>
      <c r="BP7" s="10">
        <v>83</v>
      </c>
      <c r="BQ7" s="10">
        <v>105</v>
      </c>
      <c r="BR7" s="10"/>
      <c r="BS7" s="10">
        <v>301</v>
      </c>
      <c r="BT7" s="10"/>
      <c r="BU7" s="10">
        <v>192</v>
      </c>
      <c r="BV7" s="10">
        <v>217</v>
      </c>
      <c r="BW7" s="10">
        <v>112</v>
      </c>
      <c r="BX7" s="10">
        <v>196</v>
      </c>
      <c r="BY7" s="10">
        <v>67</v>
      </c>
      <c r="BZ7" s="10"/>
      <c r="CA7" s="10">
        <v>77</v>
      </c>
      <c r="CB7" s="10"/>
      <c r="CC7" s="10">
        <v>773</v>
      </c>
      <c r="CD7" s="10">
        <v>171</v>
      </c>
      <c r="CE7" s="10"/>
      <c r="CF7" s="10">
        <v>361</v>
      </c>
      <c r="CG7" s="10"/>
      <c r="CH7" s="10">
        <v>346</v>
      </c>
      <c r="CI7" s="10">
        <v>114</v>
      </c>
    </row>
    <row r="8" spans="2:87" ht="30" customHeight="1" x14ac:dyDescent="0.35">
      <c r="B8" s="11" t="s">
        <v>20</v>
      </c>
      <c r="C8" s="11">
        <v>967</v>
      </c>
      <c r="D8" s="11">
        <v>487</v>
      </c>
      <c r="E8" s="11">
        <v>478</v>
      </c>
      <c r="F8" s="11"/>
      <c r="G8" s="11">
        <v>121</v>
      </c>
      <c r="H8" s="11">
        <v>173</v>
      </c>
      <c r="I8" s="11">
        <v>160</v>
      </c>
      <c r="J8" s="11">
        <v>163</v>
      </c>
      <c r="K8" s="11">
        <v>136</v>
      </c>
      <c r="L8" s="11">
        <v>215</v>
      </c>
      <c r="M8" s="11"/>
      <c r="N8" s="11">
        <v>262</v>
      </c>
      <c r="O8" s="11">
        <v>248</v>
      </c>
      <c r="P8" s="11">
        <v>202</v>
      </c>
      <c r="Q8" s="11">
        <v>252</v>
      </c>
      <c r="R8" s="11"/>
      <c r="S8" s="11">
        <v>128</v>
      </c>
      <c r="T8" s="11">
        <v>125</v>
      </c>
      <c r="U8" s="11">
        <v>79</v>
      </c>
      <c r="V8" s="11">
        <v>88</v>
      </c>
      <c r="W8" s="11">
        <v>67</v>
      </c>
      <c r="X8" s="11">
        <v>90</v>
      </c>
      <c r="Y8" s="11">
        <v>78</v>
      </c>
      <c r="Z8" s="11">
        <v>40</v>
      </c>
      <c r="AA8" s="11">
        <v>112</v>
      </c>
      <c r="AB8" s="11">
        <v>90</v>
      </c>
      <c r="AC8" s="11">
        <v>44</v>
      </c>
      <c r="AD8" s="11">
        <v>27</v>
      </c>
      <c r="AE8" s="11"/>
      <c r="AF8" s="11">
        <v>177</v>
      </c>
      <c r="AG8" s="11">
        <v>360</v>
      </c>
      <c r="AH8" s="11">
        <v>182</v>
      </c>
      <c r="AI8" s="11">
        <v>106</v>
      </c>
      <c r="AJ8" s="11">
        <v>110</v>
      </c>
      <c r="AK8" s="11"/>
      <c r="AL8" s="11">
        <v>374</v>
      </c>
      <c r="AM8" s="11">
        <v>377</v>
      </c>
      <c r="AN8" s="11">
        <v>154</v>
      </c>
      <c r="AO8" s="11">
        <v>62</v>
      </c>
      <c r="AP8" s="11"/>
      <c r="AQ8" s="11">
        <v>583</v>
      </c>
      <c r="AR8" s="11">
        <v>384</v>
      </c>
      <c r="AS8" s="11"/>
      <c r="AT8" s="11">
        <v>609</v>
      </c>
      <c r="AU8" s="11">
        <v>211</v>
      </c>
      <c r="AV8" s="11"/>
      <c r="AW8" s="11">
        <v>366</v>
      </c>
      <c r="AX8" s="11">
        <v>220</v>
      </c>
      <c r="AY8" s="11">
        <v>340</v>
      </c>
      <c r="AZ8" s="11"/>
      <c r="BA8" s="11">
        <v>250</v>
      </c>
      <c r="BB8" s="11">
        <v>268</v>
      </c>
      <c r="BC8" s="11">
        <v>304</v>
      </c>
      <c r="BD8" s="11">
        <v>99</v>
      </c>
      <c r="BE8" s="11">
        <v>47</v>
      </c>
      <c r="BF8" s="11"/>
      <c r="BG8" s="11">
        <v>409</v>
      </c>
      <c r="BH8" s="11">
        <v>558</v>
      </c>
      <c r="BI8" s="11"/>
      <c r="BJ8" s="11">
        <v>765</v>
      </c>
      <c r="BK8" s="11">
        <v>198</v>
      </c>
      <c r="BL8" s="11"/>
      <c r="BM8" s="11">
        <v>136</v>
      </c>
      <c r="BN8" s="11">
        <v>206</v>
      </c>
      <c r="BO8" s="11">
        <v>321</v>
      </c>
      <c r="BP8" s="11">
        <v>83</v>
      </c>
      <c r="BQ8" s="11">
        <v>105</v>
      </c>
      <c r="BR8" s="11"/>
      <c r="BS8" s="11">
        <v>294</v>
      </c>
      <c r="BT8" s="11"/>
      <c r="BU8" s="11">
        <v>185</v>
      </c>
      <c r="BV8" s="11">
        <v>222</v>
      </c>
      <c r="BW8" s="11">
        <v>112</v>
      </c>
      <c r="BX8" s="11">
        <v>191</v>
      </c>
      <c r="BY8" s="11">
        <v>68</v>
      </c>
      <c r="BZ8" s="11"/>
      <c r="CA8" s="11">
        <v>75</v>
      </c>
      <c r="CB8" s="11"/>
      <c r="CC8" s="11">
        <v>763</v>
      </c>
      <c r="CD8" s="11">
        <v>174</v>
      </c>
      <c r="CE8" s="11"/>
      <c r="CF8" s="11">
        <v>344</v>
      </c>
      <c r="CG8" s="11"/>
      <c r="CH8" s="11">
        <v>333</v>
      </c>
      <c r="CI8" s="11">
        <v>115</v>
      </c>
    </row>
    <row r="9" spans="2:87" x14ac:dyDescent="0.35">
      <c r="B9" s="18" t="s">
        <v>276</v>
      </c>
      <c r="C9" s="17">
        <v>0.26113134688572098</v>
      </c>
      <c r="D9" s="17">
        <v>0.25251404898781898</v>
      </c>
      <c r="E9" s="17">
        <v>0.27142698743723098</v>
      </c>
      <c r="F9" s="17"/>
      <c r="G9" s="17">
        <v>0.348359755787013</v>
      </c>
      <c r="H9" s="17">
        <v>0.35372378258178899</v>
      </c>
      <c r="I9" s="17">
        <v>0.247091592757505</v>
      </c>
      <c r="J9" s="17">
        <v>0.272070150443596</v>
      </c>
      <c r="K9" s="17">
        <v>0.26588495697564501</v>
      </c>
      <c r="L9" s="17">
        <v>0.137192745790329</v>
      </c>
      <c r="M9" s="17"/>
      <c r="N9" s="17">
        <v>0.29515114505488699</v>
      </c>
      <c r="O9" s="17">
        <v>0.26968870119105198</v>
      </c>
      <c r="P9" s="17">
        <v>0.25994136830888598</v>
      </c>
      <c r="Q9" s="17">
        <v>0.21415324869501701</v>
      </c>
      <c r="R9" s="17"/>
      <c r="S9" s="17">
        <v>0.29359156875146702</v>
      </c>
      <c r="T9" s="17">
        <v>0.25834291947768101</v>
      </c>
      <c r="U9" s="17">
        <v>0.23235754348085999</v>
      </c>
      <c r="V9" s="17">
        <v>0.33638710476618799</v>
      </c>
      <c r="W9" s="17">
        <v>0.36516322836916199</v>
      </c>
      <c r="X9" s="17">
        <v>0.223703915713931</v>
      </c>
      <c r="Y9" s="17">
        <v>0.12814962058851001</v>
      </c>
      <c r="Z9" s="17">
        <v>0.30374708043957499</v>
      </c>
      <c r="AA9" s="17">
        <v>0.29229296857112003</v>
      </c>
      <c r="AB9" s="17">
        <v>0.201928983309626</v>
      </c>
      <c r="AC9" s="17">
        <v>0.27794264644005401</v>
      </c>
      <c r="AD9" s="17">
        <v>0.18456798010418601</v>
      </c>
      <c r="AE9" s="17"/>
      <c r="AF9" s="17">
        <v>0.194017067412244</v>
      </c>
      <c r="AG9" s="17">
        <v>0.239883558403443</v>
      </c>
      <c r="AH9" s="17">
        <v>0.295216771746104</v>
      </c>
      <c r="AI9" s="17">
        <v>0.33249770489960201</v>
      </c>
      <c r="AJ9" s="17">
        <v>0.26536870326848999</v>
      </c>
      <c r="AK9" s="17"/>
      <c r="AL9" s="17">
        <v>0.23204899247892599</v>
      </c>
      <c r="AM9" s="17">
        <v>0.28456727837882001</v>
      </c>
      <c r="AN9" s="17">
        <v>0.26259140564696398</v>
      </c>
      <c r="AO9" s="17">
        <v>0.29028833691646799</v>
      </c>
      <c r="AP9" s="17"/>
      <c r="AQ9" s="17">
        <v>0.25173378248353101</v>
      </c>
      <c r="AR9" s="17">
        <v>0.27539311383645199</v>
      </c>
      <c r="AS9" s="17"/>
      <c r="AT9" s="17">
        <v>0.30295737185488197</v>
      </c>
      <c r="AU9" s="17">
        <v>0.17214727521013701</v>
      </c>
      <c r="AV9" s="17"/>
      <c r="AW9" s="17">
        <v>0.217657340586044</v>
      </c>
      <c r="AX9" s="17">
        <v>0.29046639547999398</v>
      </c>
      <c r="AY9" s="17">
        <v>0.27414328005871103</v>
      </c>
      <c r="AZ9" s="17"/>
      <c r="BA9" s="17">
        <v>0.28714140582640801</v>
      </c>
      <c r="BB9" s="17">
        <v>0.24792342757713601</v>
      </c>
      <c r="BC9" s="17">
        <v>0.24364626435019099</v>
      </c>
      <c r="BD9" s="17">
        <v>0.30300010810102102</v>
      </c>
      <c r="BE9" s="17">
        <v>0.22247892544282599</v>
      </c>
      <c r="BF9" s="17"/>
      <c r="BG9" s="17">
        <v>0.27197951142226301</v>
      </c>
      <c r="BH9" s="17">
        <v>0.25318065889725999</v>
      </c>
      <c r="BI9" s="17"/>
      <c r="BJ9" s="17">
        <v>0.28007628525135497</v>
      </c>
      <c r="BK9" s="17">
        <v>0.19400296399103401</v>
      </c>
      <c r="BL9" s="17"/>
      <c r="BM9" s="17">
        <v>0.32226279072731301</v>
      </c>
      <c r="BN9" s="17">
        <v>0.197957904529904</v>
      </c>
      <c r="BO9" s="17">
        <v>0.281644297251329</v>
      </c>
      <c r="BP9" s="17">
        <v>0.195194391214842</v>
      </c>
      <c r="BQ9" s="17">
        <v>0.33010912072271098</v>
      </c>
      <c r="BR9" s="17"/>
      <c r="BS9" s="17">
        <v>0.29298460709152402</v>
      </c>
      <c r="BT9" s="17"/>
      <c r="BU9" s="17">
        <v>0.213278783617428</v>
      </c>
      <c r="BV9" s="17">
        <v>0.30360484867780901</v>
      </c>
      <c r="BW9" s="17">
        <v>0.218463970311573</v>
      </c>
      <c r="BX9" s="17">
        <v>0.32531133595009698</v>
      </c>
      <c r="BY9" s="17">
        <v>0.163087414905701</v>
      </c>
      <c r="BZ9" s="17"/>
      <c r="CA9" s="17">
        <v>0.287742328730904</v>
      </c>
      <c r="CB9" s="17"/>
      <c r="CC9" s="17">
        <v>0.28158340733089399</v>
      </c>
      <c r="CD9" s="17">
        <v>0.19339902762226499</v>
      </c>
      <c r="CE9" s="17"/>
      <c r="CF9" s="17">
        <v>0.22422152233952</v>
      </c>
      <c r="CG9" s="17"/>
      <c r="CH9" s="17">
        <v>0.23840426830304301</v>
      </c>
      <c r="CI9" s="17">
        <v>0.366999507092239</v>
      </c>
    </row>
    <row r="10" spans="2:87" x14ac:dyDescent="0.35">
      <c r="B10" s="18" t="s">
        <v>277</v>
      </c>
      <c r="C10" s="17">
        <v>0.45831108066445297</v>
      </c>
      <c r="D10" s="17">
        <v>0.451752048438263</v>
      </c>
      <c r="E10" s="17">
        <v>0.46567550270974001</v>
      </c>
      <c r="F10" s="17"/>
      <c r="G10" s="17">
        <v>0.354240888441891</v>
      </c>
      <c r="H10" s="17">
        <v>0.43806100765532202</v>
      </c>
      <c r="I10" s="17">
        <v>0.52866094209269598</v>
      </c>
      <c r="J10" s="17">
        <v>0.48679837830921602</v>
      </c>
      <c r="K10" s="17">
        <v>0.43885071531724801</v>
      </c>
      <c r="L10" s="17">
        <v>0.47123357971579199</v>
      </c>
      <c r="M10" s="17"/>
      <c r="N10" s="17">
        <v>0.45145767399175302</v>
      </c>
      <c r="O10" s="17">
        <v>0.44487919361042899</v>
      </c>
      <c r="P10" s="17">
        <v>0.46188578665784202</v>
      </c>
      <c r="Q10" s="17">
        <v>0.47542632168630899</v>
      </c>
      <c r="R10" s="17"/>
      <c r="S10" s="17">
        <v>0.436145144264591</v>
      </c>
      <c r="T10" s="17">
        <v>0.43645161659730503</v>
      </c>
      <c r="U10" s="17">
        <v>0.41219982894205598</v>
      </c>
      <c r="V10" s="17">
        <v>0.41526211694794302</v>
      </c>
      <c r="W10" s="17">
        <v>0.329503691495935</v>
      </c>
      <c r="X10" s="17">
        <v>0.51414098795308505</v>
      </c>
      <c r="Y10" s="17">
        <v>0.52467932502848302</v>
      </c>
      <c r="Z10" s="17">
        <v>0.53550821524703995</v>
      </c>
      <c r="AA10" s="17">
        <v>0.49309235044148297</v>
      </c>
      <c r="AB10" s="17">
        <v>0.52397818249299</v>
      </c>
      <c r="AC10" s="17">
        <v>0.40934450902832797</v>
      </c>
      <c r="AD10" s="17">
        <v>0.48570131397766703</v>
      </c>
      <c r="AE10" s="17"/>
      <c r="AF10" s="17">
        <v>0.47329072780569298</v>
      </c>
      <c r="AG10" s="17">
        <v>0.45049235770727403</v>
      </c>
      <c r="AH10" s="17">
        <v>0.445315820466194</v>
      </c>
      <c r="AI10" s="17">
        <v>0.48459001452119199</v>
      </c>
      <c r="AJ10" s="17">
        <v>0.50634398739804798</v>
      </c>
      <c r="AK10" s="17"/>
      <c r="AL10" s="17">
        <v>0.45276529670861398</v>
      </c>
      <c r="AM10" s="17">
        <v>0.428030371985469</v>
      </c>
      <c r="AN10" s="17">
        <v>0.51989050775587398</v>
      </c>
      <c r="AO10" s="17">
        <v>0.52294555148815802</v>
      </c>
      <c r="AP10" s="17"/>
      <c r="AQ10" s="17">
        <v>0.43665648430974802</v>
      </c>
      <c r="AR10" s="17">
        <v>0.49117414958377598</v>
      </c>
      <c r="AS10" s="17"/>
      <c r="AT10" s="17">
        <v>0.45033197772192202</v>
      </c>
      <c r="AU10" s="17">
        <v>0.46401668244154398</v>
      </c>
      <c r="AV10" s="17"/>
      <c r="AW10" s="17">
        <v>0.464383985058402</v>
      </c>
      <c r="AX10" s="17">
        <v>0.44004589620540102</v>
      </c>
      <c r="AY10" s="17">
        <v>0.46907141597476398</v>
      </c>
      <c r="AZ10" s="17"/>
      <c r="BA10" s="17">
        <v>0.49275281255914799</v>
      </c>
      <c r="BB10" s="17">
        <v>0.479634455191917</v>
      </c>
      <c r="BC10" s="17">
        <v>0.42249830415292999</v>
      </c>
      <c r="BD10" s="17">
        <v>0.435874292730969</v>
      </c>
      <c r="BE10" s="17">
        <v>0.43251739813498102</v>
      </c>
      <c r="BF10" s="17"/>
      <c r="BG10" s="17">
        <v>0.43618287623403601</v>
      </c>
      <c r="BH10" s="17">
        <v>0.47452898080585698</v>
      </c>
      <c r="BI10" s="17"/>
      <c r="BJ10" s="17">
        <v>0.45480316846740299</v>
      </c>
      <c r="BK10" s="17">
        <v>0.46369481879096403</v>
      </c>
      <c r="BL10" s="17"/>
      <c r="BM10" s="17">
        <v>0.39400403739333001</v>
      </c>
      <c r="BN10" s="17">
        <v>0.45307200991177898</v>
      </c>
      <c r="BO10" s="17">
        <v>0.48572677844515</v>
      </c>
      <c r="BP10" s="17">
        <v>0.533654999906778</v>
      </c>
      <c r="BQ10" s="17">
        <v>0.45470319763404099</v>
      </c>
      <c r="BR10" s="17"/>
      <c r="BS10" s="17">
        <v>0.48764845348342301</v>
      </c>
      <c r="BT10" s="17"/>
      <c r="BU10" s="17">
        <v>0.473885128421423</v>
      </c>
      <c r="BV10" s="17">
        <v>0.46596959155662399</v>
      </c>
      <c r="BW10" s="17">
        <v>0.52042559873982397</v>
      </c>
      <c r="BX10" s="17">
        <v>0.45059168795478899</v>
      </c>
      <c r="BY10" s="17">
        <v>0.29859952078700203</v>
      </c>
      <c r="BZ10" s="17"/>
      <c r="CA10" s="17">
        <v>0.52242310037986495</v>
      </c>
      <c r="CB10" s="17"/>
      <c r="CC10" s="17">
        <v>0.47264412112749599</v>
      </c>
      <c r="CD10" s="17">
        <v>0.41460889588088001</v>
      </c>
      <c r="CE10" s="17"/>
      <c r="CF10" s="17">
        <v>0.46995350261537899</v>
      </c>
      <c r="CG10" s="17"/>
      <c r="CH10" s="17">
        <v>0.51140489935173306</v>
      </c>
      <c r="CI10" s="17">
        <v>0.40329281975669401</v>
      </c>
    </row>
    <row r="11" spans="2:87" x14ac:dyDescent="0.35">
      <c r="B11" s="18" t="s">
        <v>278</v>
      </c>
      <c r="C11" s="17">
        <v>0.17646011540386899</v>
      </c>
      <c r="D11" s="17">
        <v>0.19708853154872599</v>
      </c>
      <c r="E11" s="17">
        <v>0.15645450507120101</v>
      </c>
      <c r="F11" s="17"/>
      <c r="G11" s="17">
        <v>0.19715287614275501</v>
      </c>
      <c r="H11" s="17">
        <v>0.158917806510563</v>
      </c>
      <c r="I11" s="17">
        <v>0.13182892292388501</v>
      </c>
      <c r="J11" s="17">
        <v>0.137125619045566</v>
      </c>
      <c r="K11" s="17">
        <v>0.16837232411077299</v>
      </c>
      <c r="L11" s="17">
        <v>0.24698475183680099</v>
      </c>
      <c r="M11" s="17"/>
      <c r="N11" s="17">
        <v>0.187188860466702</v>
      </c>
      <c r="O11" s="17">
        <v>0.18791394433650399</v>
      </c>
      <c r="P11" s="17">
        <v>0.17829493498896301</v>
      </c>
      <c r="Q11" s="17">
        <v>0.155367074904428</v>
      </c>
      <c r="R11" s="17"/>
      <c r="S11" s="17">
        <v>0.18895559038083001</v>
      </c>
      <c r="T11" s="17">
        <v>0.20634322381017001</v>
      </c>
      <c r="U11" s="17">
        <v>0.19168905465500399</v>
      </c>
      <c r="V11" s="17">
        <v>0.14504952377365701</v>
      </c>
      <c r="W11" s="17">
        <v>0.142541324547244</v>
      </c>
      <c r="X11" s="17">
        <v>0.182070849830477</v>
      </c>
      <c r="Y11" s="17">
        <v>0.226369310871081</v>
      </c>
      <c r="Z11" s="17">
        <v>4.7394932638845103E-2</v>
      </c>
      <c r="AA11" s="17">
        <v>0.14364237829579299</v>
      </c>
      <c r="AB11" s="17">
        <v>0.21698972142578701</v>
      </c>
      <c r="AC11" s="17">
        <v>0.15830296974331601</v>
      </c>
      <c r="AD11" s="17">
        <v>0.17872539072711799</v>
      </c>
      <c r="AE11" s="17"/>
      <c r="AF11" s="17">
        <v>0.16027289745581599</v>
      </c>
      <c r="AG11" s="17">
        <v>0.21751206851271099</v>
      </c>
      <c r="AH11" s="17">
        <v>0.18134696608012299</v>
      </c>
      <c r="AI11" s="17">
        <v>7.6535229041804098E-2</v>
      </c>
      <c r="AJ11" s="17">
        <v>0.17489815318367499</v>
      </c>
      <c r="AK11" s="17"/>
      <c r="AL11" s="17">
        <v>0.19392211864786399</v>
      </c>
      <c r="AM11" s="17">
        <v>0.177762698154699</v>
      </c>
      <c r="AN11" s="17">
        <v>0.13277009555107899</v>
      </c>
      <c r="AO11" s="17">
        <v>0.17165475558709101</v>
      </c>
      <c r="AP11" s="17"/>
      <c r="AQ11" s="17">
        <v>0.182817933823085</v>
      </c>
      <c r="AR11" s="17">
        <v>0.16681147446571401</v>
      </c>
      <c r="AS11" s="17"/>
      <c r="AT11" s="17">
        <v>0.15824291606682001</v>
      </c>
      <c r="AU11" s="17">
        <v>0.21732064422004299</v>
      </c>
      <c r="AV11" s="17"/>
      <c r="AW11" s="17">
        <v>0.20285047423505501</v>
      </c>
      <c r="AX11" s="17">
        <v>0.16668154165119101</v>
      </c>
      <c r="AY11" s="17">
        <v>0.16429257920528001</v>
      </c>
      <c r="AZ11" s="17"/>
      <c r="BA11" s="17">
        <v>0.140602636994546</v>
      </c>
      <c r="BB11" s="17">
        <v>0.17319224164170699</v>
      </c>
      <c r="BC11" s="17">
        <v>0.206900690904264</v>
      </c>
      <c r="BD11" s="17">
        <v>0.148118553963307</v>
      </c>
      <c r="BE11" s="17">
        <v>0.249145544238629</v>
      </c>
      <c r="BF11" s="17"/>
      <c r="BG11" s="17">
        <v>0.17353711095181701</v>
      </c>
      <c r="BH11" s="17">
        <v>0.17860240374295799</v>
      </c>
      <c r="BI11" s="17"/>
      <c r="BJ11" s="17">
        <v>0.164946388693057</v>
      </c>
      <c r="BK11" s="17">
        <v>0.22522848579469301</v>
      </c>
      <c r="BL11" s="17"/>
      <c r="BM11" s="17">
        <v>0.12223001580145899</v>
      </c>
      <c r="BN11" s="17">
        <v>0.203603888575945</v>
      </c>
      <c r="BO11" s="17">
        <v>0.17925540856622799</v>
      </c>
      <c r="BP11" s="17">
        <v>0.192061553249572</v>
      </c>
      <c r="BQ11" s="17">
        <v>0.16015150292613001</v>
      </c>
      <c r="BR11" s="17"/>
      <c r="BS11" s="17">
        <v>0.149854621230605</v>
      </c>
      <c r="BT11" s="17"/>
      <c r="BU11" s="17">
        <v>0.17554925167892699</v>
      </c>
      <c r="BV11" s="17">
        <v>0.18471612596773501</v>
      </c>
      <c r="BW11" s="17">
        <v>0.20228371023088601</v>
      </c>
      <c r="BX11" s="17">
        <v>0.17498148832251501</v>
      </c>
      <c r="BY11" s="17">
        <v>0.14996182213897299</v>
      </c>
      <c r="BZ11" s="17"/>
      <c r="CA11" s="17">
        <v>0.142110882284984</v>
      </c>
      <c r="CB11" s="17"/>
      <c r="CC11" s="17">
        <v>0.160768529356938</v>
      </c>
      <c r="CD11" s="17">
        <v>0.25526201317324998</v>
      </c>
      <c r="CE11" s="17"/>
      <c r="CF11" s="17">
        <v>0.19858399226055301</v>
      </c>
      <c r="CG11" s="17"/>
      <c r="CH11" s="17">
        <v>0.14842323962777401</v>
      </c>
      <c r="CI11" s="17">
        <v>0.183369383394589</v>
      </c>
    </row>
    <row r="12" spans="2:87" x14ac:dyDescent="0.35">
      <c r="B12" s="18" t="s">
        <v>279</v>
      </c>
      <c r="C12" s="17">
        <v>4.74097107186442E-2</v>
      </c>
      <c r="D12" s="17">
        <v>4.7096459990815E-2</v>
      </c>
      <c r="E12" s="17">
        <v>4.8003484708569098E-2</v>
      </c>
      <c r="F12" s="17"/>
      <c r="G12" s="17">
        <v>7.1089082553702193E-2</v>
      </c>
      <c r="H12" s="17">
        <v>2.14056633477368E-2</v>
      </c>
      <c r="I12" s="17">
        <v>2.97046761259726E-2</v>
      </c>
      <c r="J12" s="17">
        <v>5.8800118796508601E-2</v>
      </c>
      <c r="K12" s="17">
        <v>4.9101807923919098E-2</v>
      </c>
      <c r="L12" s="17">
        <v>5.8504598529091102E-2</v>
      </c>
      <c r="M12" s="17"/>
      <c r="N12" s="17">
        <v>2.6224442216046199E-2</v>
      </c>
      <c r="O12" s="17">
        <v>5.5098057022872703E-2</v>
      </c>
      <c r="P12" s="17">
        <v>5.25732258510581E-2</v>
      </c>
      <c r="Q12" s="17">
        <v>5.8527809611789099E-2</v>
      </c>
      <c r="R12" s="17"/>
      <c r="S12" s="17">
        <v>4.80125072453556E-2</v>
      </c>
      <c r="T12" s="17">
        <v>3.4070332989682102E-2</v>
      </c>
      <c r="U12" s="17">
        <v>5.7500097241075403E-2</v>
      </c>
      <c r="V12" s="17">
        <v>3.4958230964805E-2</v>
      </c>
      <c r="W12" s="17">
        <v>0.125573265912232</v>
      </c>
      <c r="X12" s="17">
        <v>3.3131255527058E-2</v>
      </c>
      <c r="Y12" s="17">
        <v>3.7982208703473401E-2</v>
      </c>
      <c r="Z12" s="17">
        <v>7.0623885945062803E-2</v>
      </c>
      <c r="AA12" s="17">
        <v>2.63757710508036E-2</v>
      </c>
      <c r="AB12" s="17">
        <v>2.8683073201228999E-2</v>
      </c>
      <c r="AC12" s="17">
        <v>9.5643586679904205E-2</v>
      </c>
      <c r="AD12" s="17">
        <v>3.5639141639189999E-2</v>
      </c>
      <c r="AE12" s="17"/>
      <c r="AF12" s="17">
        <v>7.1061373503416903E-2</v>
      </c>
      <c r="AG12" s="17">
        <v>4.6556494553573698E-2</v>
      </c>
      <c r="AH12" s="17">
        <v>3.2898935387690398E-2</v>
      </c>
      <c r="AI12" s="17">
        <v>6.3003105505842399E-2</v>
      </c>
      <c r="AJ12" s="17">
        <v>2.5312873136064999E-2</v>
      </c>
      <c r="AK12" s="17"/>
      <c r="AL12" s="17">
        <v>4.8176842821293198E-2</v>
      </c>
      <c r="AM12" s="17">
        <v>4.9540866620014397E-2</v>
      </c>
      <c r="AN12" s="17">
        <v>5.3371843949402802E-2</v>
      </c>
      <c r="AO12" s="17">
        <v>1.51113560082826E-2</v>
      </c>
      <c r="AP12" s="17"/>
      <c r="AQ12" s="17">
        <v>5.4317866902801999E-2</v>
      </c>
      <c r="AR12" s="17">
        <v>3.6925875828962999E-2</v>
      </c>
      <c r="AS12" s="17"/>
      <c r="AT12" s="17">
        <v>4.3494260209721899E-2</v>
      </c>
      <c r="AU12" s="17">
        <v>6.3455554581708706E-2</v>
      </c>
      <c r="AV12" s="17"/>
      <c r="AW12" s="17">
        <v>5.0587921553782E-2</v>
      </c>
      <c r="AX12" s="17">
        <v>5.5497038328639101E-2</v>
      </c>
      <c r="AY12" s="17">
        <v>4.2050709747598003E-2</v>
      </c>
      <c r="AZ12" s="17"/>
      <c r="BA12" s="17">
        <v>4.0135782916462498E-2</v>
      </c>
      <c r="BB12" s="17">
        <v>4.8195230083492302E-2</v>
      </c>
      <c r="BC12" s="17">
        <v>5.9804371446964801E-2</v>
      </c>
      <c r="BD12" s="17">
        <v>2.9142755732052598E-2</v>
      </c>
      <c r="BE12" s="17">
        <v>4.0152173326372699E-2</v>
      </c>
      <c r="BF12" s="17"/>
      <c r="BG12" s="17">
        <v>5.3992078434890699E-2</v>
      </c>
      <c r="BH12" s="17">
        <v>4.25854520377483E-2</v>
      </c>
      <c r="BI12" s="17"/>
      <c r="BJ12" s="17">
        <v>4.78220734422879E-2</v>
      </c>
      <c r="BK12" s="17">
        <v>4.69409531051663E-2</v>
      </c>
      <c r="BL12" s="17"/>
      <c r="BM12" s="17">
        <v>5.55362193740973E-2</v>
      </c>
      <c r="BN12" s="17">
        <v>6.9642246887383102E-2</v>
      </c>
      <c r="BO12" s="17">
        <v>3.7885905251239603E-2</v>
      </c>
      <c r="BP12" s="17">
        <v>1.1348169936612701E-2</v>
      </c>
      <c r="BQ12" s="17">
        <v>1.7264873088055799E-2</v>
      </c>
      <c r="BR12" s="17"/>
      <c r="BS12" s="17">
        <v>4.32513349565904E-2</v>
      </c>
      <c r="BT12" s="17"/>
      <c r="BU12" s="17">
        <v>6.7442644555847794E-2</v>
      </c>
      <c r="BV12" s="17">
        <v>2.7181179659551E-2</v>
      </c>
      <c r="BW12" s="17">
        <v>3.3721277258113899E-2</v>
      </c>
      <c r="BX12" s="17">
        <v>1.89180624267417E-2</v>
      </c>
      <c r="BY12" s="17">
        <v>0.18499871510482699</v>
      </c>
      <c r="BZ12" s="17"/>
      <c r="CA12" s="17">
        <v>3.6151090043728303E-2</v>
      </c>
      <c r="CB12" s="17"/>
      <c r="CC12" s="17">
        <v>4.1751592047047398E-2</v>
      </c>
      <c r="CD12" s="17">
        <v>7.4887047489938602E-2</v>
      </c>
      <c r="CE12" s="17"/>
      <c r="CF12" s="17">
        <v>5.5325684596384997E-2</v>
      </c>
      <c r="CG12" s="17"/>
      <c r="CH12" s="17">
        <v>3.83138113689541E-2</v>
      </c>
      <c r="CI12" s="17">
        <v>2.9846656141873599E-2</v>
      </c>
    </row>
    <row r="13" spans="2:87" x14ac:dyDescent="0.35">
      <c r="B13" s="18" t="s">
        <v>161</v>
      </c>
      <c r="C13" s="21">
        <v>5.6687746327311897E-2</v>
      </c>
      <c r="D13" s="21">
        <v>5.1548911034377101E-2</v>
      </c>
      <c r="E13" s="21">
        <v>5.8439520073259199E-2</v>
      </c>
      <c r="F13" s="21"/>
      <c r="G13" s="21">
        <v>2.9157397074638099E-2</v>
      </c>
      <c r="H13" s="21">
        <v>2.7891739904588798E-2</v>
      </c>
      <c r="I13" s="21">
        <v>6.2713866099942395E-2</v>
      </c>
      <c r="J13" s="21">
        <v>4.52057334051129E-2</v>
      </c>
      <c r="K13" s="21">
        <v>7.7790195672414894E-2</v>
      </c>
      <c r="L13" s="21">
        <v>8.60843241279865E-2</v>
      </c>
      <c r="M13" s="21"/>
      <c r="N13" s="21">
        <v>3.9977878270611403E-2</v>
      </c>
      <c r="O13" s="21">
        <v>4.2420103839141902E-2</v>
      </c>
      <c r="P13" s="21">
        <v>4.7304684193250797E-2</v>
      </c>
      <c r="Q13" s="21">
        <v>9.6525545102456006E-2</v>
      </c>
      <c r="R13" s="21"/>
      <c r="S13" s="21">
        <v>3.32951893577563E-2</v>
      </c>
      <c r="T13" s="21">
        <v>6.4791907125161502E-2</v>
      </c>
      <c r="U13" s="21">
        <v>0.106253475681006</v>
      </c>
      <c r="V13" s="21">
        <v>6.8343023547406803E-2</v>
      </c>
      <c r="W13" s="21">
        <v>3.7218489675427902E-2</v>
      </c>
      <c r="X13" s="21">
        <v>4.6952990975449499E-2</v>
      </c>
      <c r="Y13" s="21">
        <v>8.2819534808453096E-2</v>
      </c>
      <c r="Z13" s="21">
        <v>4.2725885729476602E-2</v>
      </c>
      <c r="AA13" s="21">
        <v>4.45965316407997E-2</v>
      </c>
      <c r="AB13" s="21">
        <v>2.8420039570368E-2</v>
      </c>
      <c r="AC13" s="21">
        <v>5.8766288108397402E-2</v>
      </c>
      <c r="AD13" s="21">
        <v>0.11536617355183899</v>
      </c>
      <c r="AE13" s="21"/>
      <c r="AF13" s="21">
        <v>0.101357933822831</v>
      </c>
      <c r="AG13" s="21">
        <v>4.5555520822998602E-2</v>
      </c>
      <c r="AH13" s="21">
        <v>4.52215063198887E-2</v>
      </c>
      <c r="AI13" s="21">
        <v>4.3373946031559397E-2</v>
      </c>
      <c r="AJ13" s="21">
        <v>2.8076283013721899E-2</v>
      </c>
      <c r="AK13" s="21"/>
      <c r="AL13" s="21">
        <v>7.3086749343302698E-2</v>
      </c>
      <c r="AM13" s="21">
        <v>6.0098784860998698E-2</v>
      </c>
      <c r="AN13" s="21">
        <v>3.1376147096680899E-2</v>
      </c>
      <c r="AO13" s="21">
        <v>0</v>
      </c>
      <c r="AP13" s="21"/>
      <c r="AQ13" s="21">
        <v>7.4473932480833296E-2</v>
      </c>
      <c r="AR13" s="21">
        <v>2.9695386285095101E-2</v>
      </c>
      <c r="AS13" s="21"/>
      <c r="AT13" s="21">
        <v>4.4973474146654001E-2</v>
      </c>
      <c r="AU13" s="21">
        <v>8.3059843546567105E-2</v>
      </c>
      <c r="AV13" s="21"/>
      <c r="AW13" s="21">
        <v>6.4520278566717895E-2</v>
      </c>
      <c r="AX13" s="21">
        <v>4.73091283347747E-2</v>
      </c>
      <c r="AY13" s="21">
        <v>5.0442015013647201E-2</v>
      </c>
      <c r="AZ13" s="21"/>
      <c r="BA13" s="21">
        <v>3.9367361703435397E-2</v>
      </c>
      <c r="BB13" s="21">
        <v>5.1054645505748501E-2</v>
      </c>
      <c r="BC13" s="21">
        <v>6.7150369145649605E-2</v>
      </c>
      <c r="BD13" s="21">
        <v>8.3864289472649595E-2</v>
      </c>
      <c r="BE13" s="21">
        <v>5.5705958857191602E-2</v>
      </c>
      <c r="BF13" s="21"/>
      <c r="BG13" s="21">
        <v>6.4308422956993197E-2</v>
      </c>
      <c r="BH13" s="21">
        <v>5.1102504516177497E-2</v>
      </c>
      <c r="BI13" s="21"/>
      <c r="BJ13" s="21">
        <v>5.2352084145897301E-2</v>
      </c>
      <c r="BK13" s="21">
        <v>7.0132778318142394E-2</v>
      </c>
      <c r="BL13" s="21"/>
      <c r="BM13" s="21">
        <v>0.105966936703801</v>
      </c>
      <c r="BN13" s="21">
        <v>7.5723950094988501E-2</v>
      </c>
      <c r="BO13" s="21">
        <v>1.5487610486054199E-2</v>
      </c>
      <c r="BP13" s="21">
        <v>6.7740885692195496E-2</v>
      </c>
      <c r="BQ13" s="21">
        <v>3.7771305629063098E-2</v>
      </c>
      <c r="BR13" s="21"/>
      <c r="BS13" s="21">
        <v>2.62609832378577E-2</v>
      </c>
      <c r="BT13" s="21"/>
      <c r="BU13" s="21">
        <v>6.9844191726374294E-2</v>
      </c>
      <c r="BV13" s="21">
        <v>1.85282541382812E-2</v>
      </c>
      <c r="BW13" s="21">
        <v>2.5105443459602701E-2</v>
      </c>
      <c r="BX13" s="21">
        <v>3.01974253458577E-2</v>
      </c>
      <c r="BY13" s="21">
        <v>0.20335252706349699</v>
      </c>
      <c r="BZ13" s="21"/>
      <c r="CA13" s="21">
        <v>1.15725985605172E-2</v>
      </c>
      <c r="CB13" s="21"/>
      <c r="CC13" s="21">
        <v>4.3252350137624102E-2</v>
      </c>
      <c r="CD13" s="21">
        <v>6.1843015833666901E-2</v>
      </c>
      <c r="CE13" s="21"/>
      <c r="CF13" s="21">
        <v>5.19152981881634E-2</v>
      </c>
      <c r="CG13" s="21"/>
      <c r="CH13" s="21">
        <v>6.3453781348496302E-2</v>
      </c>
      <c r="CI13" s="21">
        <v>1.6491633614603599E-2</v>
      </c>
    </row>
    <row r="14" spans="2:87" x14ac:dyDescent="0.35">
      <c r="B14" s="18" t="s">
        <v>280</v>
      </c>
      <c r="C14" s="21">
        <v>0.71944242755017496</v>
      </c>
      <c r="D14" s="21">
        <v>0.70426609742608204</v>
      </c>
      <c r="E14" s="21">
        <v>0.73710249014697105</v>
      </c>
      <c r="F14" s="21"/>
      <c r="G14" s="21">
        <v>0.702600644228904</v>
      </c>
      <c r="H14" s="21">
        <v>0.79178479023711101</v>
      </c>
      <c r="I14" s="21">
        <v>0.77575253485020002</v>
      </c>
      <c r="J14" s="21">
        <v>0.75886852875281197</v>
      </c>
      <c r="K14" s="21">
        <v>0.70473567229289302</v>
      </c>
      <c r="L14" s="21">
        <v>0.60842632550612197</v>
      </c>
      <c r="M14" s="21"/>
      <c r="N14" s="21">
        <v>0.74660881904664</v>
      </c>
      <c r="O14" s="21">
        <v>0.71456789480148097</v>
      </c>
      <c r="P14" s="21">
        <v>0.721827154966728</v>
      </c>
      <c r="Q14" s="21">
        <v>0.689579570381326</v>
      </c>
      <c r="R14" s="21"/>
      <c r="S14" s="21">
        <v>0.72973671301605803</v>
      </c>
      <c r="T14" s="21">
        <v>0.69479453607498598</v>
      </c>
      <c r="U14" s="21">
        <v>0.644557372422915</v>
      </c>
      <c r="V14" s="21">
        <v>0.75164922171413096</v>
      </c>
      <c r="W14" s="21">
        <v>0.69466691986509699</v>
      </c>
      <c r="X14" s="21">
        <v>0.73784490366701605</v>
      </c>
      <c r="Y14" s="21">
        <v>0.65282894561699301</v>
      </c>
      <c r="Z14" s="21">
        <v>0.83925529568661505</v>
      </c>
      <c r="AA14" s="21">
        <v>0.785385319012603</v>
      </c>
      <c r="AB14" s="21">
        <v>0.72590716580261605</v>
      </c>
      <c r="AC14" s="21">
        <v>0.68728715546838204</v>
      </c>
      <c r="AD14" s="21">
        <v>0.67026929408185298</v>
      </c>
      <c r="AE14" s="21"/>
      <c r="AF14" s="21">
        <v>0.66730779521793704</v>
      </c>
      <c r="AG14" s="21">
        <v>0.69037591611071703</v>
      </c>
      <c r="AH14" s="21">
        <v>0.74053259221229795</v>
      </c>
      <c r="AI14" s="21">
        <v>0.81708771942079395</v>
      </c>
      <c r="AJ14" s="21">
        <v>0.77171269066653803</v>
      </c>
      <c r="AK14" s="21"/>
      <c r="AL14" s="21">
        <v>0.68481428918753995</v>
      </c>
      <c r="AM14" s="21">
        <v>0.71259765036428802</v>
      </c>
      <c r="AN14" s="21">
        <v>0.78248191340283701</v>
      </c>
      <c r="AO14" s="21">
        <v>0.81323388840462696</v>
      </c>
      <c r="AP14" s="21"/>
      <c r="AQ14" s="21">
        <v>0.68839026679327997</v>
      </c>
      <c r="AR14" s="21">
        <v>0.76656726342022796</v>
      </c>
      <c r="AS14" s="21"/>
      <c r="AT14" s="21">
        <v>0.75328934957680405</v>
      </c>
      <c r="AU14" s="21">
        <v>0.63616395765168199</v>
      </c>
      <c r="AV14" s="21"/>
      <c r="AW14" s="21">
        <v>0.68204132564444497</v>
      </c>
      <c r="AX14" s="21">
        <v>0.730512291685395</v>
      </c>
      <c r="AY14" s="21">
        <v>0.74321469603347501</v>
      </c>
      <c r="AZ14" s="21"/>
      <c r="BA14" s="21">
        <v>0.77989421838555595</v>
      </c>
      <c r="BB14" s="21">
        <v>0.72755788276905298</v>
      </c>
      <c r="BC14" s="21">
        <v>0.66614456850312098</v>
      </c>
      <c r="BD14" s="21">
        <v>0.73887440083198996</v>
      </c>
      <c r="BE14" s="21">
        <v>0.65499632357780702</v>
      </c>
      <c r="BF14" s="21"/>
      <c r="BG14" s="21">
        <v>0.70816238765629902</v>
      </c>
      <c r="BH14" s="21">
        <v>0.72770963970311597</v>
      </c>
      <c r="BI14" s="21"/>
      <c r="BJ14" s="21">
        <v>0.73487945371875796</v>
      </c>
      <c r="BK14" s="21">
        <v>0.65769778278199897</v>
      </c>
      <c r="BL14" s="21"/>
      <c r="BM14" s="21">
        <v>0.71626682812064202</v>
      </c>
      <c r="BN14" s="21">
        <v>0.65102991444168301</v>
      </c>
      <c r="BO14" s="21">
        <v>0.767371075696479</v>
      </c>
      <c r="BP14" s="21">
        <v>0.72884939112161995</v>
      </c>
      <c r="BQ14" s="21">
        <v>0.78481231835675103</v>
      </c>
      <c r="BR14" s="21"/>
      <c r="BS14" s="21">
        <v>0.78063306057494697</v>
      </c>
      <c r="BT14" s="21"/>
      <c r="BU14" s="21">
        <v>0.68716391203885097</v>
      </c>
      <c r="BV14" s="21">
        <v>0.769574440234433</v>
      </c>
      <c r="BW14" s="21">
        <v>0.73888956905139702</v>
      </c>
      <c r="BX14" s="21">
        <v>0.77590302390488597</v>
      </c>
      <c r="BY14" s="21">
        <v>0.46168693569270303</v>
      </c>
      <c r="BZ14" s="21"/>
      <c r="CA14" s="21">
        <v>0.81016542911077005</v>
      </c>
      <c r="CB14" s="21"/>
      <c r="CC14" s="21">
        <v>0.75422752845839103</v>
      </c>
      <c r="CD14" s="21">
        <v>0.60800792350314503</v>
      </c>
      <c r="CE14" s="21"/>
      <c r="CF14" s="21">
        <v>0.69417502495489902</v>
      </c>
      <c r="CG14" s="21"/>
      <c r="CH14" s="21">
        <v>0.74980916765477501</v>
      </c>
      <c r="CI14" s="21">
        <v>0.77029232684893301</v>
      </c>
    </row>
    <row r="15" spans="2:87" x14ac:dyDescent="0.35">
      <c r="B15" s="18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</row>
    <row r="16" spans="2:87" x14ac:dyDescent="0.35">
      <c r="B16" s="16" t="s">
        <v>163</v>
      </c>
    </row>
    <row r="17" spans="2:2" x14ac:dyDescent="0.35">
      <c r="B17" t="s">
        <v>118</v>
      </c>
    </row>
    <row r="18" spans="2:2" x14ac:dyDescent="0.35">
      <c r="B18" t="s">
        <v>119</v>
      </c>
    </row>
    <row r="20" spans="2:2" x14ac:dyDescent="0.35">
      <c r="B20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B2:CI20"/>
  <sheetViews>
    <sheetView showGridLines="0" topLeftCell="A4" workbookViewId="0">
      <pane xSplit="2" topLeftCell="C1" activePane="topRight" state="frozen"/>
      <selection pane="topRight" activeCell="A15" sqref="A15:XFD15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286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974</v>
      </c>
      <c r="D7" s="10">
        <v>498</v>
      </c>
      <c r="E7" s="10">
        <v>473</v>
      </c>
      <c r="F7" s="10"/>
      <c r="G7" s="10">
        <v>70</v>
      </c>
      <c r="H7" s="10">
        <v>173</v>
      </c>
      <c r="I7" s="10">
        <v>169</v>
      </c>
      <c r="J7" s="10">
        <v>175</v>
      </c>
      <c r="K7" s="10">
        <v>151</v>
      </c>
      <c r="L7" s="10">
        <v>236</v>
      </c>
      <c r="M7" s="10"/>
      <c r="N7" s="10">
        <v>286</v>
      </c>
      <c r="O7" s="10">
        <v>244</v>
      </c>
      <c r="P7" s="10">
        <v>200</v>
      </c>
      <c r="Q7" s="10">
        <v>240</v>
      </c>
      <c r="R7" s="10"/>
      <c r="S7" s="10">
        <v>124</v>
      </c>
      <c r="T7" s="10">
        <v>136</v>
      </c>
      <c r="U7" s="10">
        <v>84</v>
      </c>
      <c r="V7" s="10">
        <v>85</v>
      </c>
      <c r="W7" s="10">
        <v>71</v>
      </c>
      <c r="X7" s="10">
        <v>85</v>
      </c>
      <c r="Y7" s="10">
        <v>68</v>
      </c>
      <c r="Z7" s="10">
        <v>36</v>
      </c>
      <c r="AA7" s="10">
        <v>111</v>
      </c>
      <c r="AB7" s="10">
        <v>95</v>
      </c>
      <c r="AC7" s="10">
        <v>47</v>
      </c>
      <c r="AD7" s="10">
        <v>32</v>
      </c>
      <c r="AE7" s="10"/>
      <c r="AF7" s="10">
        <v>174</v>
      </c>
      <c r="AG7" s="10">
        <v>352</v>
      </c>
      <c r="AH7" s="10">
        <v>191</v>
      </c>
      <c r="AI7" s="10">
        <v>112</v>
      </c>
      <c r="AJ7" s="10">
        <v>113</v>
      </c>
      <c r="AK7" s="10"/>
      <c r="AL7" s="10">
        <v>392</v>
      </c>
      <c r="AM7" s="10">
        <v>374</v>
      </c>
      <c r="AN7" s="10">
        <v>150</v>
      </c>
      <c r="AO7" s="10">
        <v>58</v>
      </c>
      <c r="AP7" s="10"/>
      <c r="AQ7" s="10">
        <v>579</v>
      </c>
      <c r="AR7" s="10">
        <v>395</v>
      </c>
      <c r="AS7" s="10"/>
      <c r="AT7" s="10">
        <v>610</v>
      </c>
      <c r="AU7" s="10">
        <v>232</v>
      </c>
      <c r="AV7" s="10"/>
      <c r="AW7" s="10">
        <v>392</v>
      </c>
      <c r="AX7" s="10">
        <v>222</v>
      </c>
      <c r="AY7" s="10">
        <v>326</v>
      </c>
      <c r="AZ7" s="10"/>
      <c r="BA7" s="10">
        <v>246</v>
      </c>
      <c r="BB7" s="10">
        <v>271</v>
      </c>
      <c r="BC7" s="10">
        <v>304</v>
      </c>
      <c r="BD7" s="10">
        <v>103</v>
      </c>
      <c r="BE7" s="10">
        <v>50</v>
      </c>
      <c r="BF7" s="10"/>
      <c r="BG7" s="10">
        <v>385</v>
      </c>
      <c r="BH7" s="10">
        <v>589</v>
      </c>
      <c r="BI7" s="10"/>
      <c r="BJ7" s="10">
        <v>756</v>
      </c>
      <c r="BK7" s="10">
        <v>213</v>
      </c>
      <c r="BL7" s="10"/>
      <c r="BM7" s="10">
        <v>131</v>
      </c>
      <c r="BN7" s="10">
        <v>218</v>
      </c>
      <c r="BO7" s="10">
        <v>322</v>
      </c>
      <c r="BP7" s="10">
        <v>83</v>
      </c>
      <c r="BQ7" s="10">
        <v>105</v>
      </c>
      <c r="BR7" s="10"/>
      <c r="BS7" s="10">
        <v>301</v>
      </c>
      <c r="BT7" s="10"/>
      <c r="BU7" s="10">
        <v>192</v>
      </c>
      <c r="BV7" s="10">
        <v>217</v>
      </c>
      <c r="BW7" s="10">
        <v>112</v>
      </c>
      <c r="BX7" s="10">
        <v>196</v>
      </c>
      <c r="BY7" s="10">
        <v>67</v>
      </c>
      <c r="BZ7" s="10"/>
      <c r="CA7" s="10">
        <v>77</v>
      </c>
      <c r="CB7" s="10"/>
      <c r="CC7" s="10">
        <v>773</v>
      </c>
      <c r="CD7" s="10">
        <v>171</v>
      </c>
      <c r="CE7" s="10"/>
      <c r="CF7" s="10">
        <v>361</v>
      </c>
      <c r="CG7" s="10"/>
      <c r="CH7" s="10">
        <v>346</v>
      </c>
      <c r="CI7" s="10">
        <v>114</v>
      </c>
    </row>
    <row r="8" spans="2:87" ht="30" customHeight="1" x14ac:dyDescent="0.35">
      <c r="B8" s="11" t="s">
        <v>20</v>
      </c>
      <c r="C8" s="11">
        <v>967</v>
      </c>
      <c r="D8" s="11">
        <v>487</v>
      </c>
      <c r="E8" s="11">
        <v>478</v>
      </c>
      <c r="F8" s="11"/>
      <c r="G8" s="11">
        <v>121</v>
      </c>
      <c r="H8" s="11">
        <v>173</v>
      </c>
      <c r="I8" s="11">
        <v>160</v>
      </c>
      <c r="J8" s="11">
        <v>163</v>
      </c>
      <c r="K8" s="11">
        <v>136</v>
      </c>
      <c r="L8" s="11">
        <v>215</v>
      </c>
      <c r="M8" s="11"/>
      <c r="N8" s="11">
        <v>262</v>
      </c>
      <c r="O8" s="11">
        <v>248</v>
      </c>
      <c r="P8" s="11">
        <v>202</v>
      </c>
      <c r="Q8" s="11">
        <v>252</v>
      </c>
      <c r="R8" s="11"/>
      <c r="S8" s="11">
        <v>128</v>
      </c>
      <c r="T8" s="11">
        <v>125</v>
      </c>
      <c r="U8" s="11">
        <v>79</v>
      </c>
      <c r="V8" s="11">
        <v>88</v>
      </c>
      <c r="W8" s="11">
        <v>67</v>
      </c>
      <c r="X8" s="11">
        <v>90</v>
      </c>
      <c r="Y8" s="11">
        <v>78</v>
      </c>
      <c r="Z8" s="11">
        <v>40</v>
      </c>
      <c r="AA8" s="11">
        <v>112</v>
      </c>
      <c r="AB8" s="11">
        <v>90</v>
      </c>
      <c r="AC8" s="11">
        <v>44</v>
      </c>
      <c r="AD8" s="11">
        <v>27</v>
      </c>
      <c r="AE8" s="11"/>
      <c r="AF8" s="11">
        <v>177</v>
      </c>
      <c r="AG8" s="11">
        <v>360</v>
      </c>
      <c r="AH8" s="11">
        <v>182</v>
      </c>
      <c r="AI8" s="11">
        <v>106</v>
      </c>
      <c r="AJ8" s="11">
        <v>110</v>
      </c>
      <c r="AK8" s="11"/>
      <c r="AL8" s="11">
        <v>374</v>
      </c>
      <c r="AM8" s="11">
        <v>377</v>
      </c>
      <c r="AN8" s="11">
        <v>154</v>
      </c>
      <c r="AO8" s="11">
        <v>62</v>
      </c>
      <c r="AP8" s="11"/>
      <c r="AQ8" s="11">
        <v>583</v>
      </c>
      <c r="AR8" s="11">
        <v>384</v>
      </c>
      <c r="AS8" s="11"/>
      <c r="AT8" s="11">
        <v>609</v>
      </c>
      <c r="AU8" s="11">
        <v>211</v>
      </c>
      <c r="AV8" s="11"/>
      <c r="AW8" s="11">
        <v>366</v>
      </c>
      <c r="AX8" s="11">
        <v>220</v>
      </c>
      <c r="AY8" s="11">
        <v>340</v>
      </c>
      <c r="AZ8" s="11"/>
      <c r="BA8" s="11">
        <v>250</v>
      </c>
      <c r="BB8" s="11">
        <v>268</v>
      </c>
      <c r="BC8" s="11">
        <v>304</v>
      </c>
      <c r="BD8" s="11">
        <v>99</v>
      </c>
      <c r="BE8" s="11">
        <v>47</v>
      </c>
      <c r="BF8" s="11"/>
      <c r="BG8" s="11">
        <v>409</v>
      </c>
      <c r="BH8" s="11">
        <v>558</v>
      </c>
      <c r="BI8" s="11"/>
      <c r="BJ8" s="11">
        <v>765</v>
      </c>
      <c r="BK8" s="11">
        <v>198</v>
      </c>
      <c r="BL8" s="11"/>
      <c r="BM8" s="11">
        <v>136</v>
      </c>
      <c r="BN8" s="11">
        <v>206</v>
      </c>
      <c r="BO8" s="11">
        <v>321</v>
      </c>
      <c r="BP8" s="11">
        <v>83</v>
      </c>
      <c r="BQ8" s="11">
        <v>105</v>
      </c>
      <c r="BR8" s="11"/>
      <c r="BS8" s="11">
        <v>294</v>
      </c>
      <c r="BT8" s="11"/>
      <c r="BU8" s="11">
        <v>185</v>
      </c>
      <c r="BV8" s="11">
        <v>222</v>
      </c>
      <c r="BW8" s="11">
        <v>112</v>
      </c>
      <c r="BX8" s="11">
        <v>191</v>
      </c>
      <c r="BY8" s="11">
        <v>68</v>
      </c>
      <c r="BZ8" s="11"/>
      <c r="CA8" s="11">
        <v>75</v>
      </c>
      <c r="CB8" s="11"/>
      <c r="CC8" s="11">
        <v>763</v>
      </c>
      <c r="CD8" s="11">
        <v>174</v>
      </c>
      <c r="CE8" s="11"/>
      <c r="CF8" s="11">
        <v>344</v>
      </c>
      <c r="CG8" s="11"/>
      <c r="CH8" s="11">
        <v>333</v>
      </c>
      <c r="CI8" s="11">
        <v>115</v>
      </c>
    </row>
    <row r="9" spans="2:87" x14ac:dyDescent="0.35">
      <c r="B9" s="18" t="s">
        <v>276</v>
      </c>
      <c r="C9" s="17">
        <v>0.29021330672809498</v>
      </c>
      <c r="D9" s="17">
        <v>0.276815428455499</v>
      </c>
      <c r="E9" s="17">
        <v>0.305550304967035</v>
      </c>
      <c r="F9" s="17"/>
      <c r="G9" s="17">
        <v>0.290616899201942</v>
      </c>
      <c r="H9" s="17">
        <v>0.24318169897314701</v>
      </c>
      <c r="I9" s="17">
        <v>0.17985454212088101</v>
      </c>
      <c r="J9" s="17">
        <v>0.18176248200894199</v>
      </c>
      <c r="K9" s="17">
        <v>0.32568549958280602</v>
      </c>
      <c r="L9" s="17">
        <v>0.46941348285840601</v>
      </c>
      <c r="M9" s="17"/>
      <c r="N9" s="17">
        <v>0.29954412490591897</v>
      </c>
      <c r="O9" s="17">
        <v>0.24115833161689601</v>
      </c>
      <c r="P9" s="17">
        <v>0.31519488120516698</v>
      </c>
      <c r="Q9" s="17">
        <v>0.31335726223456001</v>
      </c>
      <c r="R9" s="17"/>
      <c r="S9" s="17">
        <v>0.32152332763647301</v>
      </c>
      <c r="T9" s="17">
        <v>0.25449614497995998</v>
      </c>
      <c r="U9" s="17">
        <v>0.22730222589927301</v>
      </c>
      <c r="V9" s="17">
        <v>0.28677153035906999</v>
      </c>
      <c r="W9" s="17">
        <v>0.30350295325420801</v>
      </c>
      <c r="X9" s="17">
        <v>0.25592134164935898</v>
      </c>
      <c r="Y9" s="17">
        <v>0.248944466722368</v>
      </c>
      <c r="Z9" s="17">
        <v>0.25780446002938001</v>
      </c>
      <c r="AA9" s="17">
        <v>0.346530623863744</v>
      </c>
      <c r="AB9" s="17">
        <v>0.30246302128832597</v>
      </c>
      <c r="AC9" s="17">
        <v>0.41007338219890899</v>
      </c>
      <c r="AD9" s="17">
        <v>0.28086398237828603</v>
      </c>
      <c r="AE9" s="17"/>
      <c r="AF9" s="17">
        <v>0.34739478930902901</v>
      </c>
      <c r="AG9" s="17">
        <v>0.28067509747313402</v>
      </c>
      <c r="AH9" s="17">
        <v>0.26501970737833302</v>
      </c>
      <c r="AI9" s="17">
        <v>0.27437421422973801</v>
      </c>
      <c r="AJ9" s="17">
        <v>0.26620558059869098</v>
      </c>
      <c r="AK9" s="17"/>
      <c r="AL9" s="17">
        <v>0.28848681221595401</v>
      </c>
      <c r="AM9" s="17">
        <v>0.28417757840871899</v>
      </c>
      <c r="AN9" s="17">
        <v>0.31856732401812898</v>
      </c>
      <c r="AO9" s="17">
        <v>0.26703547544858602</v>
      </c>
      <c r="AP9" s="17"/>
      <c r="AQ9" s="17">
        <v>0.31644803390411902</v>
      </c>
      <c r="AR9" s="17">
        <v>0.25039941996045001</v>
      </c>
      <c r="AS9" s="17"/>
      <c r="AT9" s="17">
        <v>0.25001639764826999</v>
      </c>
      <c r="AU9" s="17">
        <v>0.45726342877495901</v>
      </c>
      <c r="AV9" s="17"/>
      <c r="AW9" s="17">
        <v>0.38649955579851403</v>
      </c>
      <c r="AX9" s="17">
        <v>0.19440420008419701</v>
      </c>
      <c r="AY9" s="17">
        <v>0.25336663359487299</v>
      </c>
      <c r="AZ9" s="17"/>
      <c r="BA9" s="17">
        <v>0.29349447354480801</v>
      </c>
      <c r="BB9" s="17">
        <v>0.27791055082506799</v>
      </c>
      <c r="BC9" s="17">
        <v>0.27014252129678701</v>
      </c>
      <c r="BD9" s="17">
        <v>0.318873494380288</v>
      </c>
      <c r="BE9" s="17">
        <v>0.412268689310546</v>
      </c>
      <c r="BF9" s="17"/>
      <c r="BG9" s="17">
        <v>0.23748437370747</v>
      </c>
      <c r="BH9" s="17">
        <v>0.32885867323220003</v>
      </c>
      <c r="BI9" s="17"/>
      <c r="BJ9" s="17">
        <v>0.24907590729075099</v>
      </c>
      <c r="BK9" s="17">
        <v>0.446315609648818</v>
      </c>
      <c r="BL9" s="17"/>
      <c r="BM9" s="17">
        <v>0.29886589642648598</v>
      </c>
      <c r="BN9" s="17">
        <v>0.33275657530861102</v>
      </c>
      <c r="BO9" s="17">
        <v>0.25292675127421999</v>
      </c>
      <c r="BP9" s="17">
        <v>0.181754499028706</v>
      </c>
      <c r="BQ9" s="17">
        <v>0.48102097639625802</v>
      </c>
      <c r="BR9" s="17"/>
      <c r="BS9" s="17">
        <v>0.42679543811230802</v>
      </c>
      <c r="BT9" s="17"/>
      <c r="BU9" s="17">
        <v>0.35479580759211998</v>
      </c>
      <c r="BV9" s="17">
        <v>0.23786672971779901</v>
      </c>
      <c r="BW9" s="17">
        <v>0.183280847968745</v>
      </c>
      <c r="BX9" s="17">
        <v>0.43686797035217301</v>
      </c>
      <c r="BY9" s="17">
        <v>0.20678322257473</v>
      </c>
      <c r="BZ9" s="17"/>
      <c r="CA9" s="17">
        <v>0.40137654893934599</v>
      </c>
      <c r="CB9" s="17"/>
      <c r="CC9" s="17">
        <v>0.32202713228668201</v>
      </c>
      <c r="CD9" s="17">
        <v>0.178397721370707</v>
      </c>
      <c r="CE9" s="17"/>
      <c r="CF9" s="17">
        <v>0.31899878807555798</v>
      </c>
      <c r="CG9" s="17"/>
      <c r="CH9" s="17">
        <v>0.32192689449824702</v>
      </c>
      <c r="CI9" s="17">
        <v>0.28100989939642901</v>
      </c>
    </row>
    <row r="10" spans="2:87" x14ac:dyDescent="0.35">
      <c r="B10" s="18" t="s">
        <v>277</v>
      </c>
      <c r="C10" s="17">
        <v>0.39502322049393201</v>
      </c>
      <c r="D10" s="17">
        <v>0.39058511548685898</v>
      </c>
      <c r="E10" s="17">
        <v>0.39985932472729502</v>
      </c>
      <c r="F10" s="17"/>
      <c r="G10" s="17">
        <v>0.20799272663364199</v>
      </c>
      <c r="H10" s="17">
        <v>0.43315564653613198</v>
      </c>
      <c r="I10" s="17">
        <v>0.43966866416567602</v>
      </c>
      <c r="J10" s="17">
        <v>0.46545217613935502</v>
      </c>
      <c r="K10" s="17">
        <v>0.39229958913094098</v>
      </c>
      <c r="L10" s="17">
        <v>0.38441996574521797</v>
      </c>
      <c r="M10" s="17"/>
      <c r="N10" s="17">
        <v>0.372919978278833</v>
      </c>
      <c r="O10" s="17">
        <v>0.43595296965621499</v>
      </c>
      <c r="P10" s="17">
        <v>0.42441238139077397</v>
      </c>
      <c r="Q10" s="17">
        <v>0.34834826669530899</v>
      </c>
      <c r="R10" s="17"/>
      <c r="S10" s="17">
        <v>0.40179206707097498</v>
      </c>
      <c r="T10" s="17">
        <v>0.38829918304081501</v>
      </c>
      <c r="U10" s="17">
        <v>0.44883809733354502</v>
      </c>
      <c r="V10" s="17">
        <v>0.34780803308857999</v>
      </c>
      <c r="W10" s="17">
        <v>0.401857157732743</v>
      </c>
      <c r="X10" s="17">
        <v>0.38500797202363601</v>
      </c>
      <c r="Y10" s="17">
        <v>0.496183244252348</v>
      </c>
      <c r="Z10" s="17">
        <v>0.37873078668217203</v>
      </c>
      <c r="AA10" s="17">
        <v>0.36276248359368402</v>
      </c>
      <c r="AB10" s="17">
        <v>0.39133022552229901</v>
      </c>
      <c r="AC10" s="17">
        <v>0.328557933337014</v>
      </c>
      <c r="AD10" s="17">
        <v>0.39487679423244698</v>
      </c>
      <c r="AE10" s="17"/>
      <c r="AF10" s="17">
        <v>0.35973098470752302</v>
      </c>
      <c r="AG10" s="17">
        <v>0.41167552061813401</v>
      </c>
      <c r="AH10" s="17">
        <v>0.41953304047872098</v>
      </c>
      <c r="AI10" s="17">
        <v>0.43200246215486399</v>
      </c>
      <c r="AJ10" s="17">
        <v>0.35553469454140901</v>
      </c>
      <c r="AK10" s="17"/>
      <c r="AL10" s="17">
        <v>0.38999725534345803</v>
      </c>
      <c r="AM10" s="17">
        <v>0.41794262793769099</v>
      </c>
      <c r="AN10" s="17">
        <v>0.35211232165492601</v>
      </c>
      <c r="AO10" s="17">
        <v>0.39242884461266703</v>
      </c>
      <c r="AP10" s="17"/>
      <c r="AQ10" s="17">
        <v>0.381807880795001</v>
      </c>
      <c r="AR10" s="17">
        <v>0.41507885266570599</v>
      </c>
      <c r="AS10" s="17"/>
      <c r="AT10" s="17">
        <v>0.41307598876873403</v>
      </c>
      <c r="AU10" s="17">
        <v>0.36887882813381301</v>
      </c>
      <c r="AV10" s="17"/>
      <c r="AW10" s="17">
        <v>0.39211368310170203</v>
      </c>
      <c r="AX10" s="17">
        <v>0.39847320666441799</v>
      </c>
      <c r="AY10" s="17">
        <v>0.39627095090137598</v>
      </c>
      <c r="AZ10" s="17"/>
      <c r="BA10" s="17">
        <v>0.40655307740791402</v>
      </c>
      <c r="BB10" s="17">
        <v>0.40133976446563102</v>
      </c>
      <c r="BC10" s="17">
        <v>0.40556301756417601</v>
      </c>
      <c r="BD10" s="17">
        <v>0.35881879979228198</v>
      </c>
      <c r="BE10" s="17">
        <v>0.30605082814879903</v>
      </c>
      <c r="BF10" s="17"/>
      <c r="BG10" s="17">
        <v>0.39169742497181997</v>
      </c>
      <c r="BH10" s="17">
        <v>0.39746071694051199</v>
      </c>
      <c r="BI10" s="17"/>
      <c r="BJ10" s="17">
        <v>0.40382930461678301</v>
      </c>
      <c r="BK10" s="17">
        <v>0.36128188476499001</v>
      </c>
      <c r="BL10" s="17"/>
      <c r="BM10" s="17">
        <v>0.37809263266978299</v>
      </c>
      <c r="BN10" s="17">
        <v>0.39279259890387402</v>
      </c>
      <c r="BO10" s="17">
        <v>0.41687111423484602</v>
      </c>
      <c r="BP10" s="17">
        <v>0.445605879778389</v>
      </c>
      <c r="BQ10" s="17">
        <v>0.33208789842441599</v>
      </c>
      <c r="BR10" s="17"/>
      <c r="BS10" s="17">
        <v>0.39841543472664198</v>
      </c>
      <c r="BT10" s="17"/>
      <c r="BU10" s="17">
        <v>0.38938582053159199</v>
      </c>
      <c r="BV10" s="17">
        <v>0.45511798019516903</v>
      </c>
      <c r="BW10" s="17">
        <v>0.45012406914806002</v>
      </c>
      <c r="BX10" s="17">
        <v>0.37328172860543202</v>
      </c>
      <c r="BY10" s="17">
        <v>0.26049811577106302</v>
      </c>
      <c r="BZ10" s="17"/>
      <c r="CA10" s="17">
        <v>0.37427179016199602</v>
      </c>
      <c r="CB10" s="17"/>
      <c r="CC10" s="17">
        <v>0.41618415499359701</v>
      </c>
      <c r="CD10" s="17">
        <v>0.33672928214520897</v>
      </c>
      <c r="CE10" s="17"/>
      <c r="CF10" s="17">
        <v>0.4311272779807</v>
      </c>
      <c r="CG10" s="17"/>
      <c r="CH10" s="17">
        <v>0.38880332750236501</v>
      </c>
      <c r="CI10" s="17">
        <v>0.37993119741942999</v>
      </c>
    </row>
    <row r="11" spans="2:87" x14ac:dyDescent="0.35">
      <c r="B11" s="18" t="s">
        <v>278</v>
      </c>
      <c r="C11" s="17">
        <v>0.18666970866168001</v>
      </c>
      <c r="D11" s="17">
        <v>0.20399753186178801</v>
      </c>
      <c r="E11" s="17">
        <v>0.17008760150521601</v>
      </c>
      <c r="F11" s="17"/>
      <c r="G11" s="17">
        <v>0.29315374033291602</v>
      </c>
      <c r="H11" s="17">
        <v>0.21556952698843801</v>
      </c>
      <c r="I11" s="17">
        <v>0.213269599236239</v>
      </c>
      <c r="J11" s="17">
        <v>0.219682236582879</v>
      </c>
      <c r="K11" s="17">
        <v>0.16887739723137801</v>
      </c>
      <c r="L11" s="17">
        <v>7.0348590706969902E-2</v>
      </c>
      <c r="M11" s="17"/>
      <c r="N11" s="17">
        <v>0.20575051359211899</v>
      </c>
      <c r="O11" s="17">
        <v>0.19924199586275301</v>
      </c>
      <c r="P11" s="17">
        <v>0.14565736554012099</v>
      </c>
      <c r="Q11" s="17">
        <v>0.19023703842430101</v>
      </c>
      <c r="R11" s="17"/>
      <c r="S11" s="17">
        <v>0.18107291119308</v>
      </c>
      <c r="T11" s="17">
        <v>0.234744271699658</v>
      </c>
      <c r="U11" s="17">
        <v>0.144175174420765</v>
      </c>
      <c r="V11" s="17">
        <v>0.21467743928060801</v>
      </c>
      <c r="W11" s="17">
        <v>0.11083220684752799</v>
      </c>
      <c r="X11" s="17">
        <v>0.26786893652821703</v>
      </c>
      <c r="Y11" s="17">
        <v>0.12551753257701201</v>
      </c>
      <c r="Z11" s="17">
        <v>0.24527442527137</v>
      </c>
      <c r="AA11" s="17">
        <v>0.197069802525773</v>
      </c>
      <c r="AB11" s="17">
        <v>0.187747891083272</v>
      </c>
      <c r="AC11" s="17">
        <v>0.120320090648075</v>
      </c>
      <c r="AD11" s="17">
        <v>9.02345063326008E-2</v>
      </c>
      <c r="AE11" s="17"/>
      <c r="AF11" s="17">
        <v>0.148621899180745</v>
      </c>
      <c r="AG11" s="17">
        <v>0.189794632284742</v>
      </c>
      <c r="AH11" s="17">
        <v>0.18426790196186901</v>
      </c>
      <c r="AI11" s="17">
        <v>0.164533165867048</v>
      </c>
      <c r="AJ11" s="17">
        <v>0.27395939501106298</v>
      </c>
      <c r="AK11" s="17"/>
      <c r="AL11" s="17">
        <v>0.18294227094391299</v>
      </c>
      <c r="AM11" s="17">
        <v>0.175798549589505</v>
      </c>
      <c r="AN11" s="17">
        <v>0.19224249050655501</v>
      </c>
      <c r="AO11" s="17">
        <v>0.26124322021997198</v>
      </c>
      <c r="AP11" s="17"/>
      <c r="AQ11" s="17">
        <v>0.18048644965115601</v>
      </c>
      <c r="AR11" s="17">
        <v>0.196053437810005</v>
      </c>
      <c r="AS11" s="17"/>
      <c r="AT11" s="17">
        <v>0.20224167357327399</v>
      </c>
      <c r="AU11" s="17">
        <v>8.4428179204078593E-2</v>
      </c>
      <c r="AV11" s="17"/>
      <c r="AW11" s="17">
        <v>0.142969790721659</v>
      </c>
      <c r="AX11" s="17">
        <v>0.25448689642554401</v>
      </c>
      <c r="AY11" s="17">
        <v>0.194323639852616</v>
      </c>
      <c r="AZ11" s="17"/>
      <c r="BA11" s="17">
        <v>0.16537171892800101</v>
      </c>
      <c r="BB11" s="17">
        <v>0.19502632817498</v>
      </c>
      <c r="BC11" s="17">
        <v>0.20062822072584899</v>
      </c>
      <c r="BD11" s="17">
        <v>0.16724148193681601</v>
      </c>
      <c r="BE11" s="17">
        <v>0.20316780604659501</v>
      </c>
      <c r="BF11" s="17"/>
      <c r="BG11" s="17">
        <v>0.204859223031958</v>
      </c>
      <c r="BH11" s="17">
        <v>0.17333849922688699</v>
      </c>
      <c r="BI11" s="17"/>
      <c r="BJ11" s="17">
        <v>0.21047294286188201</v>
      </c>
      <c r="BK11" s="17">
        <v>9.8963104552125106E-2</v>
      </c>
      <c r="BL11" s="17"/>
      <c r="BM11" s="17">
        <v>0.13912290578617101</v>
      </c>
      <c r="BN11" s="17">
        <v>0.16052177658955299</v>
      </c>
      <c r="BO11" s="17">
        <v>0.23842192414959501</v>
      </c>
      <c r="BP11" s="17">
        <v>0.17604408899444801</v>
      </c>
      <c r="BQ11" s="17">
        <v>0.100812456384129</v>
      </c>
      <c r="BR11" s="17"/>
      <c r="BS11" s="17">
        <v>0.13522051233503299</v>
      </c>
      <c r="BT11" s="17"/>
      <c r="BU11" s="17">
        <v>0.15776948227947299</v>
      </c>
      <c r="BV11" s="17">
        <v>0.21637175889806801</v>
      </c>
      <c r="BW11" s="17">
        <v>0.20941829961261399</v>
      </c>
      <c r="BX11" s="17">
        <v>0.1278632631627</v>
      </c>
      <c r="BY11" s="17">
        <v>0.149240669836958</v>
      </c>
      <c r="BZ11" s="17"/>
      <c r="CA11" s="17">
        <v>0.19012691426348999</v>
      </c>
      <c r="CB11" s="17"/>
      <c r="CC11" s="17">
        <v>0.163708184561071</v>
      </c>
      <c r="CD11" s="17">
        <v>0.28172529151883602</v>
      </c>
      <c r="CE11" s="17"/>
      <c r="CF11" s="17">
        <v>0.170270914910682</v>
      </c>
      <c r="CG11" s="17"/>
      <c r="CH11" s="17">
        <v>0.16601223480149399</v>
      </c>
      <c r="CI11" s="17">
        <v>0.22486909559541299</v>
      </c>
    </row>
    <row r="12" spans="2:87" x14ac:dyDescent="0.35">
      <c r="B12" s="18" t="s">
        <v>279</v>
      </c>
      <c r="C12" s="17">
        <v>6.1680055848366097E-2</v>
      </c>
      <c r="D12" s="17">
        <v>7.4869988841218801E-2</v>
      </c>
      <c r="E12" s="17">
        <v>4.8592229604209898E-2</v>
      </c>
      <c r="F12" s="17"/>
      <c r="G12" s="17">
        <v>0.118307403705771</v>
      </c>
      <c r="H12" s="17">
        <v>4.7468720413140798E-2</v>
      </c>
      <c r="I12" s="17">
        <v>7.6876682514762207E-2</v>
      </c>
      <c r="J12" s="17">
        <v>9.4397215038783996E-2</v>
      </c>
      <c r="K12" s="17">
        <v>3.7534832766618099E-2</v>
      </c>
      <c r="L12" s="17">
        <v>2.0571097593234399E-2</v>
      </c>
      <c r="M12" s="17"/>
      <c r="N12" s="17">
        <v>6.1307009549044403E-2</v>
      </c>
      <c r="O12" s="17">
        <v>8.1368507699408205E-2</v>
      </c>
      <c r="P12" s="17">
        <v>5.51729894420993E-2</v>
      </c>
      <c r="Q12" s="17">
        <v>4.5192053629622503E-2</v>
      </c>
      <c r="R12" s="17"/>
      <c r="S12" s="17">
        <v>4.9307283276081401E-2</v>
      </c>
      <c r="T12" s="17">
        <v>5.1837469110478103E-2</v>
      </c>
      <c r="U12" s="17">
        <v>6.8788891850728298E-2</v>
      </c>
      <c r="V12" s="17">
        <v>7.0595077433684997E-2</v>
      </c>
      <c r="W12" s="17">
        <v>0.108139174211014</v>
      </c>
      <c r="X12" s="17">
        <v>4.4843891567107497E-2</v>
      </c>
      <c r="Y12" s="17">
        <v>6.0334361132593002E-2</v>
      </c>
      <c r="Z12" s="17">
        <v>7.5464442287601394E-2</v>
      </c>
      <c r="AA12" s="17">
        <v>4.5371374295413699E-2</v>
      </c>
      <c r="AB12" s="17">
        <v>6.08871184031574E-2</v>
      </c>
      <c r="AC12" s="17">
        <v>5.7103289657996201E-2</v>
      </c>
      <c r="AD12" s="17">
        <v>0.118658543504827</v>
      </c>
      <c r="AE12" s="17"/>
      <c r="AF12" s="17">
        <v>4.8134626252501797E-2</v>
      </c>
      <c r="AG12" s="17">
        <v>5.83440060652324E-2</v>
      </c>
      <c r="AH12" s="17">
        <v>7.1319264152471196E-2</v>
      </c>
      <c r="AI12" s="17">
        <v>8.57162117167906E-2</v>
      </c>
      <c r="AJ12" s="17">
        <v>5.9989636158618201E-2</v>
      </c>
      <c r="AK12" s="17"/>
      <c r="AL12" s="17">
        <v>6.36078385872757E-2</v>
      </c>
      <c r="AM12" s="17">
        <v>5.34177040370271E-2</v>
      </c>
      <c r="AN12" s="17">
        <v>7.0129216115692505E-2</v>
      </c>
      <c r="AO12" s="17">
        <v>7.9292459718775493E-2</v>
      </c>
      <c r="AP12" s="17"/>
      <c r="AQ12" s="17">
        <v>5.0107638195714302E-2</v>
      </c>
      <c r="AR12" s="17">
        <v>7.9242385464343798E-2</v>
      </c>
      <c r="AS12" s="17"/>
      <c r="AT12" s="17">
        <v>7.1191926673306594E-2</v>
      </c>
      <c r="AU12" s="17">
        <v>2.4778411559639099E-2</v>
      </c>
      <c r="AV12" s="17"/>
      <c r="AW12" s="17">
        <v>2.2433726841052999E-2</v>
      </c>
      <c r="AX12" s="17">
        <v>8.3665674296950099E-2</v>
      </c>
      <c r="AY12" s="17">
        <v>9.0455063118958901E-2</v>
      </c>
      <c r="AZ12" s="17"/>
      <c r="BA12" s="17">
        <v>6.8208407496883297E-2</v>
      </c>
      <c r="BB12" s="17">
        <v>5.9886114371910097E-2</v>
      </c>
      <c r="BC12" s="17">
        <v>5.8073357947571E-2</v>
      </c>
      <c r="BD12" s="17">
        <v>7.1050660153351305E-2</v>
      </c>
      <c r="BE12" s="17">
        <v>4.0630445679343499E-2</v>
      </c>
      <c r="BF12" s="17"/>
      <c r="BG12" s="17">
        <v>8.3049950104653006E-2</v>
      </c>
      <c r="BH12" s="17">
        <v>4.6017926000884897E-2</v>
      </c>
      <c r="BI12" s="17"/>
      <c r="BJ12" s="17">
        <v>7.0502700299110599E-2</v>
      </c>
      <c r="BK12" s="17">
        <v>2.8993105468138099E-2</v>
      </c>
      <c r="BL12" s="17"/>
      <c r="BM12" s="17">
        <v>5.6401293771140101E-2</v>
      </c>
      <c r="BN12" s="17">
        <v>5.2863009672052499E-2</v>
      </c>
      <c r="BO12" s="17">
        <v>5.1840023903943599E-2</v>
      </c>
      <c r="BP12" s="17">
        <v>0.118737059009077</v>
      </c>
      <c r="BQ12" s="17">
        <v>4.8881125607204E-2</v>
      </c>
      <c r="BR12" s="17"/>
      <c r="BS12" s="17">
        <v>1.79201471348444E-2</v>
      </c>
      <c r="BT12" s="17"/>
      <c r="BU12" s="17">
        <v>6.38779338376914E-2</v>
      </c>
      <c r="BV12" s="17">
        <v>5.0203272834158201E-2</v>
      </c>
      <c r="BW12" s="17">
        <v>0.105473434070536</v>
      </c>
      <c r="BX12" s="17">
        <v>2.69265341757755E-2</v>
      </c>
      <c r="BY12" s="17">
        <v>0.18175569313175</v>
      </c>
      <c r="BZ12" s="17"/>
      <c r="CA12" s="17">
        <v>1.25777329943424E-2</v>
      </c>
      <c r="CB12" s="17"/>
      <c r="CC12" s="17">
        <v>4.7465553778370403E-2</v>
      </c>
      <c r="CD12" s="17">
        <v>0.123131215804307</v>
      </c>
      <c r="CE12" s="17"/>
      <c r="CF12" s="17">
        <v>3.6920115421548001E-2</v>
      </c>
      <c r="CG12" s="17"/>
      <c r="CH12" s="17">
        <v>5.8384781225667197E-2</v>
      </c>
      <c r="CI12" s="17">
        <v>9.0201184109915594E-2</v>
      </c>
    </row>
    <row r="13" spans="2:87" x14ac:dyDescent="0.35">
      <c r="B13" s="18" t="s">
        <v>161</v>
      </c>
      <c r="C13" s="21">
        <v>6.6413708267927002E-2</v>
      </c>
      <c r="D13" s="21">
        <v>5.3731935354635302E-2</v>
      </c>
      <c r="E13" s="21">
        <v>7.5910539196244506E-2</v>
      </c>
      <c r="F13" s="21"/>
      <c r="G13" s="21">
        <v>8.9929230125729495E-2</v>
      </c>
      <c r="H13" s="21">
        <v>6.0624407089141998E-2</v>
      </c>
      <c r="I13" s="21">
        <v>9.0330511962441407E-2</v>
      </c>
      <c r="J13" s="21">
        <v>3.87058902300393E-2</v>
      </c>
      <c r="K13" s="21">
        <v>7.5602681288256299E-2</v>
      </c>
      <c r="L13" s="21">
        <v>5.52468630961713E-2</v>
      </c>
      <c r="M13" s="21"/>
      <c r="N13" s="21">
        <v>6.0478373674084297E-2</v>
      </c>
      <c r="O13" s="21">
        <v>4.2278195164728097E-2</v>
      </c>
      <c r="P13" s="21">
        <v>5.9562382421838998E-2</v>
      </c>
      <c r="Q13" s="21">
        <v>0.102865379016208</v>
      </c>
      <c r="R13" s="21"/>
      <c r="S13" s="21">
        <v>4.6304410823390499E-2</v>
      </c>
      <c r="T13" s="21">
        <v>7.0622931169088701E-2</v>
      </c>
      <c r="U13" s="21">
        <v>0.110895610495689</v>
      </c>
      <c r="V13" s="21">
        <v>8.01479198380569E-2</v>
      </c>
      <c r="W13" s="21">
        <v>7.5668507954506997E-2</v>
      </c>
      <c r="X13" s="21">
        <v>4.6357858231680399E-2</v>
      </c>
      <c r="Y13" s="21">
        <v>6.9020395315678204E-2</v>
      </c>
      <c r="Z13" s="21">
        <v>4.2725885729476602E-2</v>
      </c>
      <c r="AA13" s="21">
        <v>4.8265715721385799E-2</v>
      </c>
      <c r="AB13" s="21">
        <v>5.7571743702946099E-2</v>
      </c>
      <c r="AC13" s="21">
        <v>8.3945304158005399E-2</v>
      </c>
      <c r="AD13" s="21">
        <v>0.11536617355183899</v>
      </c>
      <c r="AE13" s="21"/>
      <c r="AF13" s="21">
        <v>9.6117700550201302E-2</v>
      </c>
      <c r="AG13" s="21">
        <v>5.9510743558758301E-2</v>
      </c>
      <c r="AH13" s="21">
        <v>5.9860086028606603E-2</v>
      </c>
      <c r="AI13" s="21">
        <v>4.3373946031559397E-2</v>
      </c>
      <c r="AJ13" s="21">
        <v>4.43106936902187E-2</v>
      </c>
      <c r="AK13" s="21"/>
      <c r="AL13" s="21">
        <v>7.4965822909399196E-2</v>
      </c>
      <c r="AM13" s="21">
        <v>6.8663540027057907E-2</v>
      </c>
      <c r="AN13" s="21">
        <v>6.69486477046983E-2</v>
      </c>
      <c r="AO13" s="21">
        <v>0</v>
      </c>
      <c r="AP13" s="21"/>
      <c r="AQ13" s="21">
        <v>7.1149997454008906E-2</v>
      </c>
      <c r="AR13" s="21">
        <v>5.9225904099495401E-2</v>
      </c>
      <c r="AS13" s="21"/>
      <c r="AT13" s="21">
        <v>6.3474013336415294E-2</v>
      </c>
      <c r="AU13" s="21">
        <v>6.4651152327510897E-2</v>
      </c>
      <c r="AV13" s="21"/>
      <c r="AW13" s="21">
        <v>5.5983243537071403E-2</v>
      </c>
      <c r="AX13" s="21">
        <v>6.8970022528891395E-2</v>
      </c>
      <c r="AY13" s="21">
        <v>6.5583712532175695E-2</v>
      </c>
      <c r="AZ13" s="21"/>
      <c r="BA13" s="21">
        <v>6.6372322622393606E-2</v>
      </c>
      <c r="BB13" s="21">
        <v>6.58372421624112E-2</v>
      </c>
      <c r="BC13" s="21">
        <v>6.5592882465618105E-2</v>
      </c>
      <c r="BD13" s="21">
        <v>8.4015563737262697E-2</v>
      </c>
      <c r="BE13" s="21">
        <v>3.7882230814716103E-2</v>
      </c>
      <c r="BF13" s="21"/>
      <c r="BG13" s="21">
        <v>8.2909028184098496E-2</v>
      </c>
      <c r="BH13" s="21">
        <v>5.4324184599515997E-2</v>
      </c>
      <c r="BI13" s="21"/>
      <c r="BJ13" s="21">
        <v>6.6119144931472501E-2</v>
      </c>
      <c r="BK13" s="21">
        <v>6.4446295565928499E-2</v>
      </c>
      <c r="BL13" s="21"/>
      <c r="BM13" s="21">
        <v>0.12751727134642099</v>
      </c>
      <c r="BN13" s="21">
        <v>6.10660395259085E-2</v>
      </c>
      <c r="BO13" s="21">
        <v>3.9940186437396101E-2</v>
      </c>
      <c r="BP13" s="21">
        <v>7.7858473189379204E-2</v>
      </c>
      <c r="BQ13" s="21">
        <v>3.71975431879931E-2</v>
      </c>
      <c r="BR13" s="21"/>
      <c r="BS13" s="21">
        <v>2.16484676911716E-2</v>
      </c>
      <c r="BT13" s="21"/>
      <c r="BU13" s="21">
        <v>3.4170955759123101E-2</v>
      </c>
      <c r="BV13" s="21">
        <v>4.0440258354806601E-2</v>
      </c>
      <c r="BW13" s="21">
        <v>5.1703349200045198E-2</v>
      </c>
      <c r="BX13" s="21">
        <v>3.5060503703919499E-2</v>
      </c>
      <c r="BY13" s="21">
        <v>0.20172229868549901</v>
      </c>
      <c r="BZ13" s="21"/>
      <c r="CA13" s="21">
        <v>2.16470136408249E-2</v>
      </c>
      <c r="CB13" s="21"/>
      <c r="CC13" s="21">
        <v>5.0614974380279801E-2</v>
      </c>
      <c r="CD13" s="21">
        <v>8.0016489160940701E-2</v>
      </c>
      <c r="CE13" s="21"/>
      <c r="CF13" s="21">
        <v>4.2682903611512099E-2</v>
      </c>
      <c r="CG13" s="21"/>
      <c r="CH13" s="21">
        <v>6.4872761972226703E-2</v>
      </c>
      <c r="CI13" s="21">
        <v>2.3988623478812799E-2</v>
      </c>
    </row>
    <row r="14" spans="2:87" x14ac:dyDescent="0.35">
      <c r="B14" s="18" t="s">
        <v>280</v>
      </c>
      <c r="C14" s="21">
        <v>0.68523652722202699</v>
      </c>
      <c r="D14" s="21">
        <v>0.66740054394235704</v>
      </c>
      <c r="E14" s="21">
        <v>0.70540962969432996</v>
      </c>
      <c r="F14" s="21"/>
      <c r="G14" s="21">
        <v>0.49860962583558399</v>
      </c>
      <c r="H14" s="21">
        <v>0.67633734550927904</v>
      </c>
      <c r="I14" s="21">
        <v>0.61952320628655699</v>
      </c>
      <c r="J14" s="21">
        <v>0.64721465814829804</v>
      </c>
      <c r="K14" s="21">
        <v>0.717985088713747</v>
      </c>
      <c r="L14" s="21">
        <v>0.85383344860362398</v>
      </c>
      <c r="M14" s="21"/>
      <c r="N14" s="21">
        <v>0.67246410318475303</v>
      </c>
      <c r="O14" s="21">
        <v>0.67711130127311103</v>
      </c>
      <c r="P14" s="21">
        <v>0.73960726259594101</v>
      </c>
      <c r="Q14" s="21">
        <v>0.661705528929869</v>
      </c>
      <c r="R14" s="21"/>
      <c r="S14" s="21">
        <v>0.72331539470744799</v>
      </c>
      <c r="T14" s="21">
        <v>0.64279532802077499</v>
      </c>
      <c r="U14" s="21">
        <v>0.67614032323281803</v>
      </c>
      <c r="V14" s="21">
        <v>0.63457956344765098</v>
      </c>
      <c r="W14" s="21">
        <v>0.70536011098695095</v>
      </c>
      <c r="X14" s="21">
        <v>0.64092931367299499</v>
      </c>
      <c r="Y14" s="21">
        <v>0.74512771097471697</v>
      </c>
      <c r="Z14" s="21">
        <v>0.63653524671155204</v>
      </c>
      <c r="AA14" s="21">
        <v>0.70929310745742802</v>
      </c>
      <c r="AB14" s="21">
        <v>0.69379324681062504</v>
      </c>
      <c r="AC14" s="21">
        <v>0.73863131553592298</v>
      </c>
      <c r="AD14" s="21">
        <v>0.67574077661073295</v>
      </c>
      <c r="AE14" s="21"/>
      <c r="AF14" s="21">
        <v>0.70712577401655197</v>
      </c>
      <c r="AG14" s="21">
        <v>0.69235061809126797</v>
      </c>
      <c r="AH14" s="21">
        <v>0.684552747857054</v>
      </c>
      <c r="AI14" s="21">
        <v>0.706376676384602</v>
      </c>
      <c r="AJ14" s="21">
        <v>0.621740275140101</v>
      </c>
      <c r="AK14" s="21"/>
      <c r="AL14" s="21">
        <v>0.67848406755941304</v>
      </c>
      <c r="AM14" s="21">
        <v>0.70212020634641004</v>
      </c>
      <c r="AN14" s="21">
        <v>0.67067964567305505</v>
      </c>
      <c r="AO14" s="21">
        <v>0.659464320061252</v>
      </c>
      <c r="AP14" s="21"/>
      <c r="AQ14" s="21">
        <v>0.69825591469911996</v>
      </c>
      <c r="AR14" s="21">
        <v>0.665478272626156</v>
      </c>
      <c r="AS14" s="21"/>
      <c r="AT14" s="21">
        <v>0.66309238641700396</v>
      </c>
      <c r="AU14" s="21">
        <v>0.82614225690877097</v>
      </c>
      <c r="AV14" s="21"/>
      <c r="AW14" s="21">
        <v>0.77861323890021705</v>
      </c>
      <c r="AX14" s="21">
        <v>0.592877406748614</v>
      </c>
      <c r="AY14" s="21">
        <v>0.64963758449624898</v>
      </c>
      <c r="AZ14" s="21"/>
      <c r="BA14" s="21">
        <v>0.70004755095272198</v>
      </c>
      <c r="BB14" s="21">
        <v>0.67925031529069901</v>
      </c>
      <c r="BC14" s="21">
        <v>0.67570553886096196</v>
      </c>
      <c r="BD14" s="21">
        <v>0.67769229417257004</v>
      </c>
      <c r="BE14" s="21">
        <v>0.71831951745934497</v>
      </c>
      <c r="BF14" s="21"/>
      <c r="BG14" s="21">
        <v>0.62918179867929003</v>
      </c>
      <c r="BH14" s="21">
        <v>0.72631939017271197</v>
      </c>
      <c r="BI14" s="21"/>
      <c r="BJ14" s="21">
        <v>0.65290521190753503</v>
      </c>
      <c r="BK14" s="21">
        <v>0.80759749441380801</v>
      </c>
      <c r="BL14" s="21"/>
      <c r="BM14" s="21">
        <v>0.67695852909626797</v>
      </c>
      <c r="BN14" s="21">
        <v>0.72554917421248599</v>
      </c>
      <c r="BO14" s="21">
        <v>0.66979786550906595</v>
      </c>
      <c r="BP14" s="21">
        <v>0.62736037880709605</v>
      </c>
      <c r="BQ14" s="21">
        <v>0.81310887482067395</v>
      </c>
      <c r="BR14" s="21"/>
      <c r="BS14" s="21">
        <v>0.82521087283895</v>
      </c>
      <c r="BT14" s="21"/>
      <c r="BU14" s="21">
        <v>0.74418162812371202</v>
      </c>
      <c r="BV14" s="21">
        <v>0.69298470991296801</v>
      </c>
      <c r="BW14" s="21">
        <v>0.63340491711680502</v>
      </c>
      <c r="BX14" s="21">
        <v>0.81014969895760502</v>
      </c>
      <c r="BY14" s="21">
        <v>0.467281338345793</v>
      </c>
      <c r="BZ14" s="21"/>
      <c r="CA14" s="21">
        <v>0.77564833910134301</v>
      </c>
      <c r="CB14" s="21"/>
      <c r="CC14" s="21">
        <v>0.73821128728027896</v>
      </c>
      <c r="CD14" s="21">
        <v>0.515127003515916</v>
      </c>
      <c r="CE14" s="21"/>
      <c r="CF14" s="21">
        <v>0.75012606605625798</v>
      </c>
      <c r="CG14" s="21"/>
      <c r="CH14" s="21">
        <v>0.71073022200061298</v>
      </c>
      <c r="CI14" s="21">
        <v>0.660941096815858</v>
      </c>
    </row>
    <row r="15" spans="2:87" x14ac:dyDescent="0.35">
      <c r="B15" s="18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</row>
    <row r="16" spans="2:87" x14ac:dyDescent="0.35">
      <c r="B16" s="16" t="s">
        <v>163</v>
      </c>
    </row>
    <row r="17" spans="2:2" x14ac:dyDescent="0.35">
      <c r="B17" t="s">
        <v>118</v>
      </c>
    </row>
    <row r="18" spans="2:2" x14ac:dyDescent="0.35">
      <c r="B18" t="s">
        <v>119</v>
      </c>
    </row>
    <row r="20" spans="2:2" x14ac:dyDescent="0.35">
      <c r="B20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138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2014</v>
      </c>
      <c r="D7" s="10">
        <v>1010</v>
      </c>
      <c r="E7" s="10">
        <v>998</v>
      </c>
      <c r="F7" s="10"/>
      <c r="G7" s="10">
        <v>162</v>
      </c>
      <c r="H7" s="10">
        <v>348</v>
      </c>
      <c r="I7" s="10">
        <v>362</v>
      </c>
      <c r="J7" s="10">
        <v>366</v>
      </c>
      <c r="K7" s="10">
        <v>313</v>
      </c>
      <c r="L7" s="10">
        <v>463</v>
      </c>
      <c r="M7" s="10"/>
      <c r="N7" s="10">
        <v>594</v>
      </c>
      <c r="O7" s="10">
        <v>504</v>
      </c>
      <c r="P7" s="10">
        <v>427</v>
      </c>
      <c r="Q7" s="10">
        <v>482</v>
      </c>
      <c r="R7" s="10"/>
      <c r="S7" s="10">
        <v>277</v>
      </c>
      <c r="T7" s="10">
        <v>281</v>
      </c>
      <c r="U7" s="10">
        <v>168</v>
      </c>
      <c r="V7" s="10">
        <v>172</v>
      </c>
      <c r="W7" s="10">
        <v>153</v>
      </c>
      <c r="X7" s="10">
        <v>169</v>
      </c>
      <c r="Y7" s="10">
        <v>143</v>
      </c>
      <c r="Z7" s="10">
        <v>76</v>
      </c>
      <c r="AA7" s="10">
        <v>207</v>
      </c>
      <c r="AB7" s="10">
        <v>190</v>
      </c>
      <c r="AC7" s="10">
        <v>109</v>
      </c>
      <c r="AD7" s="10">
        <v>69</v>
      </c>
      <c r="AE7" s="10"/>
      <c r="AF7" s="10">
        <v>331</v>
      </c>
      <c r="AG7" s="10">
        <v>748</v>
      </c>
      <c r="AH7" s="10">
        <v>407</v>
      </c>
      <c r="AI7" s="10">
        <v>228</v>
      </c>
      <c r="AJ7" s="10">
        <v>232</v>
      </c>
      <c r="AK7" s="10"/>
      <c r="AL7" s="10">
        <v>803</v>
      </c>
      <c r="AM7" s="10">
        <v>756</v>
      </c>
      <c r="AN7" s="10">
        <v>338</v>
      </c>
      <c r="AO7" s="10">
        <v>117</v>
      </c>
      <c r="AP7" s="10"/>
      <c r="AQ7" s="10">
        <v>1178</v>
      </c>
      <c r="AR7" s="10">
        <v>836</v>
      </c>
      <c r="AS7" s="10"/>
      <c r="AT7" s="10">
        <v>1305</v>
      </c>
      <c r="AU7" s="10">
        <v>438</v>
      </c>
      <c r="AV7" s="10"/>
      <c r="AW7" s="10">
        <v>799</v>
      </c>
      <c r="AX7" s="10">
        <v>470</v>
      </c>
      <c r="AY7" s="10">
        <v>680</v>
      </c>
      <c r="AZ7" s="10"/>
      <c r="BA7" s="10">
        <v>492</v>
      </c>
      <c r="BB7" s="10">
        <v>559</v>
      </c>
      <c r="BC7" s="10">
        <v>647</v>
      </c>
      <c r="BD7" s="10">
        <v>207</v>
      </c>
      <c r="BE7" s="10">
        <v>108</v>
      </c>
      <c r="BF7" s="10"/>
      <c r="BG7" s="10">
        <v>791</v>
      </c>
      <c r="BH7" s="10">
        <v>1223</v>
      </c>
      <c r="BI7" s="10"/>
      <c r="BJ7" s="10">
        <v>1546</v>
      </c>
      <c r="BK7" s="10">
        <v>457</v>
      </c>
      <c r="BL7" s="10"/>
      <c r="BM7" s="10">
        <v>280</v>
      </c>
      <c r="BN7" s="10">
        <v>408</v>
      </c>
      <c r="BO7" s="10">
        <v>699</v>
      </c>
      <c r="BP7" s="10">
        <v>159</v>
      </c>
      <c r="BQ7" s="10">
        <v>227</v>
      </c>
      <c r="BR7" s="10"/>
      <c r="BS7" s="10">
        <v>617</v>
      </c>
      <c r="BT7" s="10"/>
      <c r="BU7" s="10">
        <v>384</v>
      </c>
      <c r="BV7" s="10">
        <v>488</v>
      </c>
      <c r="BW7" s="10">
        <v>192</v>
      </c>
      <c r="BX7" s="10">
        <v>397</v>
      </c>
      <c r="BY7" s="10">
        <v>154</v>
      </c>
      <c r="BZ7" s="10"/>
      <c r="CA7" s="10">
        <v>165</v>
      </c>
      <c r="CB7" s="10"/>
      <c r="CC7" s="10">
        <v>1596</v>
      </c>
      <c r="CD7" s="10">
        <v>360</v>
      </c>
      <c r="CE7" s="10"/>
      <c r="CF7" s="10">
        <v>756</v>
      </c>
      <c r="CG7" s="10"/>
      <c r="CH7" s="10">
        <v>698</v>
      </c>
      <c r="CI7" s="10">
        <v>238</v>
      </c>
    </row>
    <row r="8" spans="2:87" ht="30" customHeight="1" x14ac:dyDescent="0.35">
      <c r="B8" s="11" t="s">
        <v>20</v>
      </c>
      <c r="C8" s="11">
        <v>2014</v>
      </c>
      <c r="D8" s="11">
        <v>993</v>
      </c>
      <c r="E8" s="11">
        <v>1015</v>
      </c>
      <c r="F8" s="11"/>
      <c r="G8" s="11">
        <v>282</v>
      </c>
      <c r="H8" s="11">
        <v>344</v>
      </c>
      <c r="I8" s="11">
        <v>342</v>
      </c>
      <c r="J8" s="11">
        <v>342</v>
      </c>
      <c r="K8" s="11">
        <v>283</v>
      </c>
      <c r="L8" s="11">
        <v>421</v>
      </c>
      <c r="M8" s="11"/>
      <c r="N8" s="11">
        <v>542</v>
      </c>
      <c r="O8" s="11">
        <v>522</v>
      </c>
      <c r="P8" s="11">
        <v>441</v>
      </c>
      <c r="Q8" s="11">
        <v>502</v>
      </c>
      <c r="R8" s="11"/>
      <c r="S8" s="11">
        <v>282</v>
      </c>
      <c r="T8" s="11">
        <v>262</v>
      </c>
      <c r="U8" s="11">
        <v>161</v>
      </c>
      <c r="V8" s="11">
        <v>181</v>
      </c>
      <c r="W8" s="11">
        <v>141</v>
      </c>
      <c r="X8" s="11">
        <v>181</v>
      </c>
      <c r="Y8" s="11">
        <v>161</v>
      </c>
      <c r="Z8" s="11">
        <v>81</v>
      </c>
      <c r="AA8" s="11">
        <v>222</v>
      </c>
      <c r="AB8" s="11">
        <v>181</v>
      </c>
      <c r="AC8" s="11">
        <v>101</v>
      </c>
      <c r="AD8" s="11">
        <v>60</v>
      </c>
      <c r="AE8" s="11"/>
      <c r="AF8" s="11">
        <v>339</v>
      </c>
      <c r="AG8" s="11">
        <v>765</v>
      </c>
      <c r="AH8" s="11">
        <v>397</v>
      </c>
      <c r="AI8" s="11">
        <v>220</v>
      </c>
      <c r="AJ8" s="11">
        <v>222</v>
      </c>
      <c r="AK8" s="11"/>
      <c r="AL8" s="11">
        <v>770</v>
      </c>
      <c r="AM8" s="11">
        <v>770</v>
      </c>
      <c r="AN8" s="11">
        <v>347</v>
      </c>
      <c r="AO8" s="11">
        <v>126</v>
      </c>
      <c r="AP8" s="11"/>
      <c r="AQ8" s="11">
        <v>1192</v>
      </c>
      <c r="AR8" s="11">
        <v>822</v>
      </c>
      <c r="AS8" s="11"/>
      <c r="AT8" s="11">
        <v>1312</v>
      </c>
      <c r="AU8" s="11">
        <v>397</v>
      </c>
      <c r="AV8" s="11"/>
      <c r="AW8" s="11">
        <v>746</v>
      </c>
      <c r="AX8" s="11">
        <v>471</v>
      </c>
      <c r="AY8" s="11">
        <v>716</v>
      </c>
      <c r="AZ8" s="11"/>
      <c r="BA8" s="11">
        <v>511</v>
      </c>
      <c r="BB8" s="11">
        <v>553</v>
      </c>
      <c r="BC8" s="11">
        <v>648</v>
      </c>
      <c r="BD8" s="11">
        <v>198</v>
      </c>
      <c r="BE8" s="11">
        <v>103</v>
      </c>
      <c r="BF8" s="11"/>
      <c r="BG8" s="11">
        <v>850</v>
      </c>
      <c r="BH8" s="11">
        <v>1164</v>
      </c>
      <c r="BI8" s="11"/>
      <c r="BJ8" s="11">
        <v>1580</v>
      </c>
      <c r="BK8" s="11">
        <v>423</v>
      </c>
      <c r="BL8" s="11"/>
      <c r="BM8" s="11">
        <v>297</v>
      </c>
      <c r="BN8" s="11">
        <v>385</v>
      </c>
      <c r="BO8" s="11">
        <v>706</v>
      </c>
      <c r="BP8" s="11">
        <v>156</v>
      </c>
      <c r="BQ8" s="11">
        <v>228</v>
      </c>
      <c r="BR8" s="11"/>
      <c r="BS8" s="11">
        <v>612</v>
      </c>
      <c r="BT8" s="11"/>
      <c r="BU8" s="11">
        <v>373</v>
      </c>
      <c r="BV8" s="11">
        <v>499</v>
      </c>
      <c r="BW8" s="11">
        <v>191</v>
      </c>
      <c r="BX8" s="11">
        <v>389</v>
      </c>
      <c r="BY8" s="11">
        <v>163</v>
      </c>
      <c r="BZ8" s="11"/>
      <c r="CA8" s="11">
        <v>167</v>
      </c>
      <c r="CB8" s="11"/>
      <c r="CC8" s="11">
        <v>1582</v>
      </c>
      <c r="CD8" s="11">
        <v>370</v>
      </c>
      <c r="CE8" s="11"/>
      <c r="CF8" s="11">
        <v>721</v>
      </c>
      <c r="CG8" s="11"/>
      <c r="CH8" s="11">
        <v>681</v>
      </c>
      <c r="CI8" s="11">
        <v>239</v>
      </c>
    </row>
    <row r="9" spans="2:87" ht="29" x14ac:dyDescent="0.35">
      <c r="B9" s="18" t="s">
        <v>127</v>
      </c>
      <c r="C9" s="17">
        <v>0.46431416376619</v>
      </c>
      <c r="D9" s="17">
        <v>0.44842768288039397</v>
      </c>
      <c r="E9" s="17">
        <v>0.478763152266304</v>
      </c>
      <c r="F9" s="17"/>
      <c r="G9" s="17">
        <v>0.55078840137676899</v>
      </c>
      <c r="H9" s="17">
        <v>0.56392630534176302</v>
      </c>
      <c r="I9" s="17">
        <v>0.42829569938991502</v>
      </c>
      <c r="J9" s="17">
        <v>0.436573368190322</v>
      </c>
      <c r="K9" s="17">
        <v>0.45913172574710498</v>
      </c>
      <c r="L9" s="17">
        <v>0.38018987563953499</v>
      </c>
      <c r="M9" s="17"/>
      <c r="N9" s="17">
        <v>0.46624567829837499</v>
      </c>
      <c r="O9" s="17">
        <v>0.43177933356979997</v>
      </c>
      <c r="P9" s="17">
        <v>0.495442835754899</v>
      </c>
      <c r="Q9" s="17">
        <v>0.46535603951431798</v>
      </c>
      <c r="R9" s="17"/>
      <c r="S9" s="17">
        <v>0.50560747412856599</v>
      </c>
      <c r="T9" s="17">
        <v>0.48829158271603501</v>
      </c>
      <c r="U9" s="17">
        <v>0.40831225697450602</v>
      </c>
      <c r="V9" s="17">
        <v>0.48693129683187297</v>
      </c>
      <c r="W9" s="17">
        <v>0.424898094909887</v>
      </c>
      <c r="X9" s="17">
        <v>0.47367630775042402</v>
      </c>
      <c r="Y9" s="17">
        <v>0.358904628766266</v>
      </c>
      <c r="Z9" s="17">
        <v>0.35105821248249802</v>
      </c>
      <c r="AA9" s="17">
        <v>0.491379343287976</v>
      </c>
      <c r="AB9" s="17">
        <v>0.52598756464978103</v>
      </c>
      <c r="AC9" s="17">
        <v>0.44775025634906801</v>
      </c>
      <c r="AD9" s="17">
        <v>0.48944271976037301</v>
      </c>
      <c r="AE9" s="17"/>
      <c r="AF9" s="17">
        <v>0.48582921243407001</v>
      </c>
      <c r="AG9" s="17">
        <v>0.490195035501516</v>
      </c>
      <c r="AH9" s="17">
        <v>0.41197559796269401</v>
      </c>
      <c r="AI9" s="17">
        <v>0.46717300863422601</v>
      </c>
      <c r="AJ9" s="17">
        <v>0.45210662590429701</v>
      </c>
      <c r="AK9" s="17"/>
      <c r="AL9" s="17">
        <v>0.38078929302870002</v>
      </c>
      <c r="AM9" s="17">
        <v>0.47901534045069899</v>
      </c>
      <c r="AN9" s="17">
        <v>0.56387854061497</v>
      </c>
      <c r="AO9" s="17">
        <v>0.61034402616718997</v>
      </c>
      <c r="AP9" s="17"/>
      <c r="AQ9" s="17">
        <v>0.45532098061495901</v>
      </c>
      <c r="AR9" s="17">
        <v>0.477363379153177</v>
      </c>
      <c r="AS9" s="17"/>
      <c r="AT9" s="17">
        <v>0.46824240039417597</v>
      </c>
      <c r="AU9" s="17">
        <v>0.374893769197368</v>
      </c>
      <c r="AV9" s="17"/>
      <c r="AW9" s="17">
        <v>0.39433776225175898</v>
      </c>
      <c r="AX9" s="17">
        <v>0.40745347302054302</v>
      </c>
      <c r="AY9" s="17">
        <v>0.55027874741702598</v>
      </c>
      <c r="AZ9" s="17"/>
      <c r="BA9" s="17">
        <v>0.53467835297879296</v>
      </c>
      <c r="BB9" s="17">
        <v>0.430664602792032</v>
      </c>
      <c r="BC9" s="17">
        <v>0.462946208338886</v>
      </c>
      <c r="BD9" s="17">
        <v>0.44518394239973202</v>
      </c>
      <c r="BE9" s="17">
        <v>0.335685668072573</v>
      </c>
      <c r="BF9" s="17"/>
      <c r="BG9" s="17">
        <v>0.48788715535887101</v>
      </c>
      <c r="BH9" s="17">
        <v>0.44711083089083298</v>
      </c>
      <c r="BI9" s="17"/>
      <c r="BJ9" s="17">
        <v>0.47400628349288498</v>
      </c>
      <c r="BK9" s="17">
        <v>0.42810073580769298</v>
      </c>
      <c r="BL9" s="17"/>
      <c r="BM9" s="17">
        <v>0.53460252958008303</v>
      </c>
      <c r="BN9" s="17">
        <v>0.347344748630804</v>
      </c>
      <c r="BO9" s="17">
        <v>0.50782166481512303</v>
      </c>
      <c r="BP9" s="17">
        <v>0.40066759904652199</v>
      </c>
      <c r="BQ9" s="17">
        <v>0.42896246166478702</v>
      </c>
      <c r="BR9" s="17"/>
      <c r="BS9" s="17">
        <v>0.42874268861877401</v>
      </c>
      <c r="BT9" s="17"/>
      <c r="BU9" s="17">
        <v>0.36060265576982298</v>
      </c>
      <c r="BV9" s="17">
        <v>0.51103762128804198</v>
      </c>
      <c r="BW9" s="17">
        <v>0.42573129513392399</v>
      </c>
      <c r="BX9" s="17">
        <v>0.46101392931754398</v>
      </c>
      <c r="BY9" s="17">
        <v>0.458658755258887</v>
      </c>
      <c r="BZ9" s="17"/>
      <c r="CA9" s="17">
        <v>0.493448708905463</v>
      </c>
      <c r="CB9" s="17"/>
      <c r="CC9" s="17">
        <v>0.509152025162661</v>
      </c>
      <c r="CD9" s="17">
        <v>0.29478581205931098</v>
      </c>
      <c r="CE9" s="17"/>
      <c r="CF9" s="17">
        <v>0.45532927041091098</v>
      </c>
      <c r="CG9" s="17"/>
      <c r="CH9" s="17">
        <v>0.46397909058415598</v>
      </c>
      <c r="CI9" s="17">
        <v>0.48423238252409501</v>
      </c>
    </row>
    <row r="10" spans="2:87" ht="29" x14ac:dyDescent="0.35">
      <c r="B10" s="18" t="s">
        <v>128</v>
      </c>
      <c r="C10" s="17">
        <v>0.39599592624906499</v>
      </c>
      <c r="D10" s="17">
        <v>0.39237863109301402</v>
      </c>
      <c r="E10" s="17">
        <v>0.39980323874200902</v>
      </c>
      <c r="F10" s="17"/>
      <c r="G10" s="17">
        <v>0.33574915018727303</v>
      </c>
      <c r="H10" s="17">
        <v>0.32106030982318701</v>
      </c>
      <c r="I10" s="17">
        <v>0.411726154859059</v>
      </c>
      <c r="J10" s="17">
        <v>0.43593999537532901</v>
      </c>
      <c r="K10" s="17">
        <v>0.37496119841145398</v>
      </c>
      <c r="L10" s="17">
        <v>0.46655915502204298</v>
      </c>
      <c r="M10" s="17"/>
      <c r="N10" s="17">
        <v>0.42107390980509302</v>
      </c>
      <c r="O10" s="17">
        <v>0.43082711800058199</v>
      </c>
      <c r="P10" s="17">
        <v>0.36185745024376997</v>
      </c>
      <c r="Q10" s="17">
        <v>0.36410075469582398</v>
      </c>
      <c r="R10" s="17"/>
      <c r="S10" s="17">
        <v>0.363740140982791</v>
      </c>
      <c r="T10" s="17">
        <v>0.36539469334924701</v>
      </c>
      <c r="U10" s="17">
        <v>0.43825377835912799</v>
      </c>
      <c r="V10" s="17">
        <v>0.37291461421490602</v>
      </c>
      <c r="W10" s="17">
        <v>0.419010096918984</v>
      </c>
      <c r="X10" s="17">
        <v>0.38241625918289701</v>
      </c>
      <c r="Y10" s="17">
        <v>0.50205783354727895</v>
      </c>
      <c r="Z10" s="17">
        <v>0.39997234240238499</v>
      </c>
      <c r="AA10" s="17">
        <v>0.38428533843728901</v>
      </c>
      <c r="AB10" s="17">
        <v>0.38174781244489497</v>
      </c>
      <c r="AC10" s="17">
        <v>0.42055395307101101</v>
      </c>
      <c r="AD10" s="17">
        <v>0.379307656979254</v>
      </c>
      <c r="AE10" s="17"/>
      <c r="AF10" s="17">
        <v>0.36404537707717199</v>
      </c>
      <c r="AG10" s="17">
        <v>0.37756871454042001</v>
      </c>
      <c r="AH10" s="17">
        <v>0.416334405336166</v>
      </c>
      <c r="AI10" s="17">
        <v>0.45445479169423503</v>
      </c>
      <c r="AJ10" s="17">
        <v>0.41852013482702899</v>
      </c>
      <c r="AK10" s="17"/>
      <c r="AL10" s="17">
        <v>0.44740002647481802</v>
      </c>
      <c r="AM10" s="17">
        <v>0.38431941746186099</v>
      </c>
      <c r="AN10" s="17">
        <v>0.33110182567354202</v>
      </c>
      <c r="AO10" s="17">
        <v>0.33214315551895102</v>
      </c>
      <c r="AP10" s="17"/>
      <c r="AQ10" s="17">
        <v>0.39451217104602099</v>
      </c>
      <c r="AR10" s="17">
        <v>0.39814887264196003</v>
      </c>
      <c r="AS10" s="17"/>
      <c r="AT10" s="17">
        <v>0.39603008868769701</v>
      </c>
      <c r="AU10" s="17">
        <v>0.47851597042664601</v>
      </c>
      <c r="AV10" s="17"/>
      <c r="AW10" s="17">
        <v>0.44045267790472498</v>
      </c>
      <c r="AX10" s="17">
        <v>0.44252406844469799</v>
      </c>
      <c r="AY10" s="17">
        <v>0.33927972258327999</v>
      </c>
      <c r="AZ10" s="17"/>
      <c r="BA10" s="17">
        <v>0.350609873439998</v>
      </c>
      <c r="BB10" s="17">
        <v>0.44307627365770202</v>
      </c>
      <c r="BC10" s="17">
        <v>0.37057202549349899</v>
      </c>
      <c r="BD10" s="17">
        <v>0.41978944950710101</v>
      </c>
      <c r="BE10" s="17">
        <v>0.48687319310589</v>
      </c>
      <c r="BF10" s="17"/>
      <c r="BG10" s="17">
        <v>0.37429469690801398</v>
      </c>
      <c r="BH10" s="17">
        <v>0.41183326580313701</v>
      </c>
      <c r="BI10" s="17"/>
      <c r="BJ10" s="17">
        <v>0.38920991240709701</v>
      </c>
      <c r="BK10" s="17">
        <v>0.41795362950210802</v>
      </c>
      <c r="BL10" s="17"/>
      <c r="BM10" s="17">
        <v>0.35353741831553598</v>
      </c>
      <c r="BN10" s="17">
        <v>0.45422747983029399</v>
      </c>
      <c r="BO10" s="17">
        <v>0.39054357440280701</v>
      </c>
      <c r="BP10" s="17">
        <v>0.46325676184870901</v>
      </c>
      <c r="BQ10" s="17">
        <v>0.36410854170514201</v>
      </c>
      <c r="BR10" s="17"/>
      <c r="BS10" s="17">
        <v>0.41359315607911101</v>
      </c>
      <c r="BT10" s="17"/>
      <c r="BU10" s="17">
        <v>0.42731016830355401</v>
      </c>
      <c r="BV10" s="17">
        <v>0.39455192846088</v>
      </c>
      <c r="BW10" s="17">
        <v>0.48507486534621502</v>
      </c>
      <c r="BX10" s="17">
        <v>0.380547042569363</v>
      </c>
      <c r="BY10" s="17">
        <v>0.35476178683060899</v>
      </c>
      <c r="BZ10" s="17"/>
      <c r="CA10" s="17">
        <v>0.35985950695841101</v>
      </c>
      <c r="CB10" s="17"/>
      <c r="CC10" s="17">
        <v>0.39050884435649702</v>
      </c>
      <c r="CD10" s="17">
        <v>0.43351697915974502</v>
      </c>
      <c r="CE10" s="17"/>
      <c r="CF10" s="17">
        <v>0.42947178396647701</v>
      </c>
      <c r="CG10" s="17"/>
      <c r="CH10" s="17">
        <v>0.41197053107432602</v>
      </c>
      <c r="CI10" s="17">
        <v>0.37911600496765502</v>
      </c>
    </row>
    <row r="11" spans="2:87" ht="29" x14ac:dyDescent="0.35">
      <c r="B11" s="18" t="s">
        <v>129</v>
      </c>
      <c r="C11" s="17">
        <v>9.8031121838059801E-2</v>
      </c>
      <c r="D11" s="17">
        <v>0.116093346561764</v>
      </c>
      <c r="E11" s="17">
        <v>8.0938804352497506E-2</v>
      </c>
      <c r="F11" s="17"/>
      <c r="G11" s="17">
        <v>4.3636497007525497E-2</v>
      </c>
      <c r="H11" s="17">
        <v>8.1621752195007599E-2</v>
      </c>
      <c r="I11" s="17">
        <v>0.116889227375093</v>
      </c>
      <c r="J11" s="17">
        <v>8.8767984713204406E-2</v>
      </c>
      <c r="K11" s="17">
        <v>0.130383016459484</v>
      </c>
      <c r="L11" s="17">
        <v>0.11836529687716001</v>
      </c>
      <c r="M11" s="17"/>
      <c r="N11" s="17">
        <v>9.0389810538024806E-2</v>
      </c>
      <c r="O11" s="17">
        <v>0.10101286192016</v>
      </c>
      <c r="P11" s="17">
        <v>8.6757875532093395E-2</v>
      </c>
      <c r="Q11" s="17">
        <v>0.11445112557423601</v>
      </c>
      <c r="R11" s="17"/>
      <c r="S11" s="17">
        <v>9.41239822069138E-2</v>
      </c>
      <c r="T11" s="17">
        <v>0.11563583441007499</v>
      </c>
      <c r="U11" s="17">
        <v>0.113091019319979</v>
      </c>
      <c r="V11" s="17">
        <v>0.111266575310631</v>
      </c>
      <c r="W11" s="17">
        <v>0.106839468402302</v>
      </c>
      <c r="X11" s="17">
        <v>9.3550272294914902E-2</v>
      </c>
      <c r="Y11" s="17">
        <v>9.7076656379924506E-2</v>
      </c>
      <c r="Z11" s="17">
        <v>0.14734445876848601</v>
      </c>
      <c r="AA11" s="17">
        <v>8.3076071140367705E-2</v>
      </c>
      <c r="AB11" s="17">
        <v>5.4696926841352002E-2</v>
      </c>
      <c r="AC11" s="17">
        <v>7.9617557964165406E-2</v>
      </c>
      <c r="AD11" s="17">
        <v>0.105051320051723</v>
      </c>
      <c r="AE11" s="17"/>
      <c r="AF11" s="17">
        <v>9.4636583549433995E-2</v>
      </c>
      <c r="AG11" s="17">
        <v>9.6719992177179998E-2</v>
      </c>
      <c r="AH11" s="17">
        <v>0.121011705370508</v>
      </c>
      <c r="AI11" s="17">
        <v>6.3379808746296798E-2</v>
      </c>
      <c r="AJ11" s="17">
        <v>0.10279017282634401</v>
      </c>
      <c r="AK11" s="17"/>
      <c r="AL11" s="17">
        <v>0.12314605681368899</v>
      </c>
      <c r="AM11" s="17">
        <v>9.1427831471458901E-2</v>
      </c>
      <c r="AN11" s="17">
        <v>7.9999789775071606E-2</v>
      </c>
      <c r="AO11" s="17">
        <v>3.4669539159324601E-2</v>
      </c>
      <c r="AP11" s="17"/>
      <c r="AQ11" s="17">
        <v>0.10281327007283</v>
      </c>
      <c r="AR11" s="17">
        <v>9.1092168046212105E-2</v>
      </c>
      <c r="AS11" s="17"/>
      <c r="AT11" s="17">
        <v>9.39932244183566E-2</v>
      </c>
      <c r="AU11" s="17">
        <v>0.11249902048726999</v>
      </c>
      <c r="AV11" s="17"/>
      <c r="AW11" s="17">
        <v>0.12836756219400799</v>
      </c>
      <c r="AX11" s="17">
        <v>0.10506384432455</v>
      </c>
      <c r="AY11" s="17">
        <v>6.7397098712002404E-2</v>
      </c>
      <c r="AZ11" s="17"/>
      <c r="BA11" s="17">
        <v>8.1871837761779601E-2</v>
      </c>
      <c r="BB11" s="17">
        <v>8.5728942749529594E-2</v>
      </c>
      <c r="BC11" s="17">
        <v>0.114407135802702</v>
      </c>
      <c r="BD11" s="17">
        <v>0.10194616411068</v>
      </c>
      <c r="BE11" s="17">
        <v>0.13463274941165801</v>
      </c>
      <c r="BF11" s="17"/>
      <c r="BG11" s="17">
        <v>9.9575884237727605E-2</v>
      </c>
      <c r="BH11" s="17">
        <v>9.6903769729595496E-2</v>
      </c>
      <c r="BI11" s="17"/>
      <c r="BJ11" s="17">
        <v>9.8886047040579003E-2</v>
      </c>
      <c r="BK11" s="17">
        <v>9.7235583311551105E-2</v>
      </c>
      <c r="BL11" s="17"/>
      <c r="BM11" s="17">
        <v>6.0335186554221598E-2</v>
      </c>
      <c r="BN11" s="17">
        <v>0.173899704048774</v>
      </c>
      <c r="BO11" s="17">
        <v>6.23323489488515E-2</v>
      </c>
      <c r="BP11" s="17">
        <v>9.98920682216978E-2</v>
      </c>
      <c r="BQ11" s="17">
        <v>0.14614821071207701</v>
      </c>
      <c r="BR11" s="17"/>
      <c r="BS11" s="17">
        <v>0.11597844525689301</v>
      </c>
      <c r="BT11" s="17"/>
      <c r="BU11" s="17">
        <v>0.17744046693459201</v>
      </c>
      <c r="BV11" s="17">
        <v>5.2376435537551398E-2</v>
      </c>
      <c r="BW11" s="17">
        <v>6.5318502729372896E-2</v>
      </c>
      <c r="BX11" s="17">
        <v>0.121373745968524</v>
      </c>
      <c r="BY11" s="17">
        <v>9.8599227733503103E-2</v>
      </c>
      <c r="BZ11" s="17"/>
      <c r="CA11" s="17">
        <v>7.0422744270371596E-2</v>
      </c>
      <c r="CB11" s="17"/>
      <c r="CC11" s="17">
        <v>7.8573360928435004E-2</v>
      </c>
      <c r="CD11" s="17">
        <v>0.17982276601408201</v>
      </c>
      <c r="CE11" s="17"/>
      <c r="CF11" s="17">
        <v>8.2522748144540498E-2</v>
      </c>
      <c r="CG11" s="17"/>
      <c r="CH11" s="17">
        <v>9.2172132597801104E-2</v>
      </c>
      <c r="CI11" s="17">
        <v>9.4452990702293599E-2</v>
      </c>
    </row>
    <row r="12" spans="2:87" x14ac:dyDescent="0.35">
      <c r="B12" s="18" t="s">
        <v>130</v>
      </c>
      <c r="C12" s="17">
        <v>2.3293126290415099E-2</v>
      </c>
      <c r="D12" s="17">
        <v>2.6822490826286401E-2</v>
      </c>
      <c r="E12" s="17">
        <v>1.9977760266601401E-2</v>
      </c>
      <c r="F12" s="17"/>
      <c r="G12" s="17">
        <v>4.8645675206268398E-2</v>
      </c>
      <c r="H12" s="17">
        <v>2.1160033107415099E-2</v>
      </c>
      <c r="I12" s="17">
        <v>2.50209374536546E-2</v>
      </c>
      <c r="J12" s="17">
        <v>1.6817941535456599E-2</v>
      </c>
      <c r="K12" s="17">
        <v>2.52817110474951E-2</v>
      </c>
      <c r="L12" s="17">
        <v>1.0560419959396199E-2</v>
      </c>
      <c r="M12" s="17"/>
      <c r="N12" s="17">
        <v>1.23318237721566E-2</v>
      </c>
      <c r="O12" s="17">
        <v>2.04394527848413E-2</v>
      </c>
      <c r="P12" s="17">
        <v>3.2172040131147002E-2</v>
      </c>
      <c r="Q12" s="17">
        <v>3.0620007595346999E-2</v>
      </c>
      <c r="R12" s="17"/>
      <c r="S12" s="17">
        <v>2.6750254499821401E-2</v>
      </c>
      <c r="T12" s="17">
        <v>9.2639434172289894E-3</v>
      </c>
      <c r="U12" s="17">
        <v>1.6962262482185301E-2</v>
      </c>
      <c r="V12" s="17">
        <v>1.6889417283741201E-2</v>
      </c>
      <c r="W12" s="17">
        <v>1.10618953624625E-2</v>
      </c>
      <c r="X12" s="17">
        <v>3.88861438527114E-2</v>
      </c>
      <c r="Y12" s="17">
        <v>2.2380440970027601E-2</v>
      </c>
      <c r="Z12" s="17">
        <v>9.0286906946784207E-2</v>
      </c>
      <c r="AA12" s="17">
        <v>1.8640865996670499E-2</v>
      </c>
      <c r="AB12" s="17">
        <v>2.71453136481546E-2</v>
      </c>
      <c r="AC12" s="17">
        <v>1.80275104886682E-2</v>
      </c>
      <c r="AD12" s="17">
        <v>1.27739210911938E-2</v>
      </c>
      <c r="AE12" s="17"/>
      <c r="AF12" s="17">
        <v>3.34637931571393E-2</v>
      </c>
      <c r="AG12" s="17">
        <v>1.8732993005895499E-2</v>
      </c>
      <c r="AH12" s="17">
        <v>2.9733333818159399E-2</v>
      </c>
      <c r="AI12" s="17">
        <v>1.10981066041374E-2</v>
      </c>
      <c r="AJ12" s="17">
        <v>1.3052725306503501E-2</v>
      </c>
      <c r="AK12" s="17"/>
      <c r="AL12" s="17">
        <v>2.7039894025847999E-2</v>
      </c>
      <c r="AM12" s="17">
        <v>2.49302420705712E-2</v>
      </c>
      <c r="AN12" s="17">
        <v>1.15171044804958E-2</v>
      </c>
      <c r="AO12" s="17">
        <v>2.28432791545349E-2</v>
      </c>
      <c r="AP12" s="17"/>
      <c r="AQ12" s="17">
        <v>2.45282968017216E-2</v>
      </c>
      <c r="AR12" s="17">
        <v>2.1500879232766001E-2</v>
      </c>
      <c r="AS12" s="17"/>
      <c r="AT12" s="17">
        <v>2.3374416099987499E-2</v>
      </c>
      <c r="AU12" s="17">
        <v>1.52679041399904E-2</v>
      </c>
      <c r="AV12" s="17"/>
      <c r="AW12" s="17">
        <v>1.55820916060643E-2</v>
      </c>
      <c r="AX12" s="17">
        <v>2.4725948455820702E-2</v>
      </c>
      <c r="AY12" s="17">
        <v>2.9568923447121899E-2</v>
      </c>
      <c r="AZ12" s="17"/>
      <c r="BA12" s="17">
        <v>2.40482737273164E-2</v>
      </c>
      <c r="BB12" s="17">
        <v>2.8433013058104899E-2</v>
      </c>
      <c r="BC12" s="17">
        <v>2.3834348277390699E-2</v>
      </c>
      <c r="BD12" s="17">
        <v>8.8700424963279404E-3</v>
      </c>
      <c r="BE12" s="17">
        <v>1.6545081435694001E-2</v>
      </c>
      <c r="BF12" s="17"/>
      <c r="BG12" s="17">
        <v>2.1311605908888202E-2</v>
      </c>
      <c r="BH12" s="17">
        <v>2.4739219994249301E-2</v>
      </c>
      <c r="BI12" s="17"/>
      <c r="BJ12" s="17">
        <v>2.26086468046948E-2</v>
      </c>
      <c r="BK12" s="17">
        <v>2.6416109768173799E-2</v>
      </c>
      <c r="BL12" s="17"/>
      <c r="BM12" s="17">
        <v>1.93027670610878E-2</v>
      </c>
      <c r="BN12" s="17">
        <v>1.03342140104526E-2</v>
      </c>
      <c r="BO12" s="17">
        <v>2.81127308220794E-2</v>
      </c>
      <c r="BP12" s="17">
        <v>1.9461418514896502E-2</v>
      </c>
      <c r="BQ12" s="17">
        <v>4.4801655304627402E-2</v>
      </c>
      <c r="BR12" s="17"/>
      <c r="BS12" s="17">
        <v>2.7705464306153699E-2</v>
      </c>
      <c r="BT12" s="17"/>
      <c r="BU12" s="17">
        <v>1.5104204185800401E-2</v>
      </c>
      <c r="BV12" s="17">
        <v>3.18490997282714E-2</v>
      </c>
      <c r="BW12" s="17">
        <v>1.01764535499293E-2</v>
      </c>
      <c r="BX12" s="17">
        <v>2.55215706800546E-2</v>
      </c>
      <c r="BY12" s="17">
        <v>2.7955461435885599E-2</v>
      </c>
      <c r="BZ12" s="17"/>
      <c r="CA12" s="17">
        <v>5.2211978322468301E-2</v>
      </c>
      <c r="CB12" s="17"/>
      <c r="CC12" s="17">
        <v>1.1463496533378401E-2</v>
      </c>
      <c r="CD12" s="17">
        <v>7.5180184738863495E-2</v>
      </c>
      <c r="CE12" s="17"/>
      <c r="CF12" s="17">
        <v>1.6919891364540699E-2</v>
      </c>
      <c r="CG12" s="17"/>
      <c r="CH12" s="17">
        <v>1.9422511077161302E-2</v>
      </c>
      <c r="CI12" s="17">
        <v>4.2198621805956398E-2</v>
      </c>
    </row>
    <row r="13" spans="2:87" x14ac:dyDescent="0.35">
      <c r="B13" s="18" t="s">
        <v>131</v>
      </c>
      <c r="C13" s="19">
        <v>1.8365661856270001E-2</v>
      </c>
      <c r="D13" s="19">
        <v>1.6277848638542002E-2</v>
      </c>
      <c r="E13" s="19">
        <v>2.0517044372587799E-2</v>
      </c>
      <c r="F13" s="19"/>
      <c r="G13" s="19">
        <v>2.1180276222164202E-2</v>
      </c>
      <c r="H13" s="19">
        <v>1.2231599532627001E-2</v>
      </c>
      <c r="I13" s="19">
        <v>1.8067980922278602E-2</v>
      </c>
      <c r="J13" s="19">
        <v>2.1900710185688101E-2</v>
      </c>
      <c r="K13" s="19">
        <v>1.02423483344609E-2</v>
      </c>
      <c r="L13" s="19">
        <v>2.4325252501866099E-2</v>
      </c>
      <c r="M13" s="19"/>
      <c r="N13" s="19">
        <v>9.9587775863501007E-3</v>
      </c>
      <c r="O13" s="19">
        <v>1.59412337246169E-2</v>
      </c>
      <c r="P13" s="19">
        <v>2.3769798338090498E-2</v>
      </c>
      <c r="Q13" s="19">
        <v>2.5472072620275201E-2</v>
      </c>
      <c r="R13" s="19"/>
      <c r="S13" s="19">
        <v>9.7781481819074808E-3</v>
      </c>
      <c r="T13" s="19">
        <v>2.1413946107412901E-2</v>
      </c>
      <c r="U13" s="19">
        <v>2.3380682864201599E-2</v>
      </c>
      <c r="V13" s="19">
        <v>1.19980963588483E-2</v>
      </c>
      <c r="W13" s="19">
        <v>3.8190444406364599E-2</v>
      </c>
      <c r="X13" s="19">
        <v>1.14710169190529E-2</v>
      </c>
      <c r="Y13" s="19">
        <v>1.9580440336502299E-2</v>
      </c>
      <c r="Z13" s="19">
        <v>1.13380793998469E-2</v>
      </c>
      <c r="AA13" s="19">
        <v>2.2618381137696601E-2</v>
      </c>
      <c r="AB13" s="19">
        <v>1.04223824158167E-2</v>
      </c>
      <c r="AC13" s="19">
        <v>3.4050722127087402E-2</v>
      </c>
      <c r="AD13" s="19">
        <v>1.34243821174568E-2</v>
      </c>
      <c r="AE13" s="19"/>
      <c r="AF13" s="19">
        <v>2.2025033782184199E-2</v>
      </c>
      <c r="AG13" s="19">
        <v>1.6783264774988201E-2</v>
      </c>
      <c r="AH13" s="19">
        <v>2.0944957512472901E-2</v>
      </c>
      <c r="AI13" s="19">
        <v>3.8942843211048198E-3</v>
      </c>
      <c r="AJ13" s="19">
        <v>1.3530341135826201E-2</v>
      </c>
      <c r="AK13" s="19"/>
      <c r="AL13" s="19">
        <v>2.1624729656944602E-2</v>
      </c>
      <c r="AM13" s="19">
        <v>2.0307168545410099E-2</v>
      </c>
      <c r="AN13" s="19">
        <v>1.3502739455921099E-2</v>
      </c>
      <c r="AO13" s="19">
        <v>0</v>
      </c>
      <c r="AP13" s="19"/>
      <c r="AQ13" s="19">
        <v>2.2825281464469001E-2</v>
      </c>
      <c r="AR13" s="19">
        <v>1.18947009258842E-2</v>
      </c>
      <c r="AS13" s="19"/>
      <c r="AT13" s="19">
        <v>1.8359870399782902E-2</v>
      </c>
      <c r="AU13" s="19">
        <v>1.8823335748725498E-2</v>
      </c>
      <c r="AV13" s="19"/>
      <c r="AW13" s="19">
        <v>2.1259906043444E-2</v>
      </c>
      <c r="AX13" s="19">
        <v>2.02326657543879E-2</v>
      </c>
      <c r="AY13" s="19">
        <v>1.34755078405692E-2</v>
      </c>
      <c r="AZ13" s="19"/>
      <c r="BA13" s="19">
        <v>8.7916620921132393E-3</v>
      </c>
      <c r="BB13" s="19">
        <v>1.2097167742631001E-2</v>
      </c>
      <c r="BC13" s="19">
        <v>2.8240282087522401E-2</v>
      </c>
      <c r="BD13" s="19">
        <v>2.4210401486159602E-2</v>
      </c>
      <c r="BE13" s="19">
        <v>2.6263307974185E-2</v>
      </c>
      <c r="BF13" s="19"/>
      <c r="BG13" s="19">
        <v>1.6930657586499202E-2</v>
      </c>
      <c r="BH13" s="19">
        <v>1.9412913582185599E-2</v>
      </c>
      <c r="BI13" s="19"/>
      <c r="BJ13" s="19">
        <v>1.52891102547446E-2</v>
      </c>
      <c r="BK13" s="19">
        <v>3.0293941610473499E-2</v>
      </c>
      <c r="BL13" s="19"/>
      <c r="BM13" s="19">
        <v>3.22220984890716E-2</v>
      </c>
      <c r="BN13" s="19">
        <v>1.4193853479675099E-2</v>
      </c>
      <c r="BO13" s="19">
        <v>1.11896810111386E-2</v>
      </c>
      <c r="BP13" s="19">
        <v>1.6722152368174301E-2</v>
      </c>
      <c r="BQ13" s="19">
        <v>1.5979130613367299E-2</v>
      </c>
      <c r="BR13" s="19"/>
      <c r="BS13" s="19">
        <v>1.3980245739067599E-2</v>
      </c>
      <c r="BT13" s="19"/>
      <c r="BU13" s="19">
        <v>1.9542504806230199E-2</v>
      </c>
      <c r="BV13" s="19">
        <v>1.01849149852554E-2</v>
      </c>
      <c r="BW13" s="19">
        <v>1.3698883240558899E-2</v>
      </c>
      <c r="BX13" s="19">
        <v>1.1543711464514699E-2</v>
      </c>
      <c r="BY13" s="19">
        <v>6.0024768741116001E-2</v>
      </c>
      <c r="BZ13" s="19"/>
      <c r="CA13" s="19">
        <v>2.4057061543286001E-2</v>
      </c>
      <c r="CB13" s="19"/>
      <c r="CC13" s="19">
        <v>1.03022730190285E-2</v>
      </c>
      <c r="CD13" s="19">
        <v>1.66942580279981E-2</v>
      </c>
      <c r="CE13" s="19"/>
      <c r="CF13" s="19">
        <v>1.5756306113531099E-2</v>
      </c>
      <c r="CG13" s="19"/>
      <c r="CH13" s="19">
        <v>1.2455734666554899E-2</v>
      </c>
      <c r="CI13" s="19">
        <v>0</v>
      </c>
    </row>
    <row r="14" spans="2:87" x14ac:dyDescent="0.35">
      <c r="B14" s="16"/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B2:CI20"/>
  <sheetViews>
    <sheetView showGridLines="0" topLeftCell="A6" workbookViewId="0">
      <pane xSplit="2" topLeftCell="C1" activePane="topRight" state="frozen"/>
      <selection pane="topRight" activeCell="A15" sqref="A15:XFD15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287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974</v>
      </c>
      <c r="D7" s="10">
        <v>498</v>
      </c>
      <c r="E7" s="10">
        <v>473</v>
      </c>
      <c r="F7" s="10"/>
      <c r="G7" s="10">
        <v>70</v>
      </c>
      <c r="H7" s="10">
        <v>173</v>
      </c>
      <c r="I7" s="10">
        <v>169</v>
      </c>
      <c r="J7" s="10">
        <v>175</v>
      </c>
      <c r="K7" s="10">
        <v>151</v>
      </c>
      <c r="L7" s="10">
        <v>236</v>
      </c>
      <c r="M7" s="10"/>
      <c r="N7" s="10">
        <v>286</v>
      </c>
      <c r="O7" s="10">
        <v>244</v>
      </c>
      <c r="P7" s="10">
        <v>200</v>
      </c>
      <c r="Q7" s="10">
        <v>240</v>
      </c>
      <c r="R7" s="10"/>
      <c r="S7" s="10">
        <v>124</v>
      </c>
      <c r="T7" s="10">
        <v>136</v>
      </c>
      <c r="U7" s="10">
        <v>84</v>
      </c>
      <c r="V7" s="10">
        <v>85</v>
      </c>
      <c r="W7" s="10">
        <v>71</v>
      </c>
      <c r="X7" s="10">
        <v>85</v>
      </c>
      <c r="Y7" s="10">
        <v>68</v>
      </c>
      <c r="Z7" s="10">
        <v>36</v>
      </c>
      <c r="AA7" s="10">
        <v>111</v>
      </c>
      <c r="AB7" s="10">
        <v>95</v>
      </c>
      <c r="AC7" s="10">
        <v>47</v>
      </c>
      <c r="AD7" s="10">
        <v>32</v>
      </c>
      <c r="AE7" s="10"/>
      <c r="AF7" s="10">
        <v>174</v>
      </c>
      <c r="AG7" s="10">
        <v>352</v>
      </c>
      <c r="AH7" s="10">
        <v>191</v>
      </c>
      <c r="AI7" s="10">
        <v>112</v>
      </c>
      <c r="AJ7" s="10">
        <v>113</v>
      </c>
      <c r="AK7" s="10"/>
      <c r="AL7" s="10">
        <v>392</v>
      </c>
      <c r="AM7" s="10">
        <v>374</v>
      </c>
      <c r="AN7" s="10">
        <v>150</v>
      </c>
      <c r="AO7" s="10">
        <v>58</v>
      </c>
      <c r="AP7" s="10"/>
      <c r="AQ7" s="10">
        <v>579</v>
      </c>
      <c r="AR7" s="10">
        <v>395</v>
      </c>
      <c r="AS7" s="10"/>
      <c r="AT7" s="10">
        <v>610</v>
      </c>
      <c r="AU7" s="10">
        <v>232</v>
      </c>
      <c r="AV7" s="10"/>
      <c r="AW7" s="10">
        <v>392</v>
      </c>
      <c r="AX7" s="10">
        <v>222</v>
      </c>
      <c r="AY7" s="10">
        <v>326</v>
      </c>
      <c r="AZ7" s="10"/>
      <c r="BA7" s="10">
        <v>246</v>
      </c>
      <c r="BB7" s="10">
        <v>271</v>
      </c>
      <c r="BC7" s="10">
        <v>304</v>
      </c>
      <c r="BD7" s="10">
        <v>103</v>
      </c>
      <c r="BE7" s="10">
        <v>50</v>
      </c>
      <c r="BF7" s="10"/>
      <c r="BG7" s="10">
        <v>385</v>
      </c>
      <c r="BH7" s="10">
        <v>589</v>
      </c>
      <c r="BI7" s="10"/>
      <c r="BJ7" s="10">
        <v>756</v>
      </c>
      <c r="BK7" s="10">
        <v>213</v>
      </c>
      <c r="BL7" s="10"/>
      <c r="BM7" s="10">
        <v>131</v>
      </c>
      <c r="BN7" s="10">
        <v>218</v>
      </c>
      <c r="BO7" s="10">
        <v>322</v>
      </c>
      <c r="BP7" s="10">
        <v>83</v>
      </c>
      <c r="BQ7" s="10">
        <v>105</v>
      </c>
      <c r="BR7" s="10"/>
      <c r="BS7" s="10">
        <v>301</v>
      </c>
      <c r="BT7" s="10"/>
      <c r="BU7" s="10">
        <v>192</v>
      </c>
      <c r="BV7" s="10">
        <v>217</v>
      </c>
      <c r="BW7" s="10">
        <v>112</v>
      </c>
      <c r="BX7" s="10">
        <v>196</v>
      </c>
      <c r="BY7" s="10">
        <v>67</v>
      </c>
      <c r="BZ7" s="10"/>
      <c r="CA7" s="10">
        <v>77</v>
      </c>
      <c r="CB7" s="10"/>
      <c r="CC7" s="10">
        <v>773</v>
      </c>
      <c r="CD7" s="10">
        <v>171</v>
      </c>
      <c r="CE7" s="10"/>
      <c r="CF7" s="10">
        <v>361</v>
      </c>
      <c r="CG7" s="10"/>
      <c r="CH7" s="10">
        <v>346</v>
      </c>
      <c r="CI7" s="10">
        <v>114</v>
      </c>
    </row>
    <row r="8" spans="2:87" ht="30" customHeight="1" x14ac:dyDescent="0.35">
      <c r="B8" s="11" t="s">
        <v>20</v>
      </c>
      <c r="C8" s="11">
        <v>967</v>
      </c>
      <c r="D8" s="11">
        <v>487</v>
      </c>
      <c r="E8" s="11">
        <v>478</v>
      </c>
      <c r="F8" s="11"/>
      <c r="G8" s="11">
        <v>121</v>
      </c>
      <c r="H8" s="11">
        <v>173</v>
      </c>
      <c r="I8" s="11">
        <v>160</v>
      </c>
      <c r="J8" s="11">
        <v>163</v>
      </c>
      <c r="K8" s="11">
        <v>136</v>
      </c>
      <c r="L8" s="11">
        <v>215</v>
      </c>
      <c r="M8" s="11"/>
      <c r="N8" s="11">
        <v>262</v>
      </c>
      <c r="O8" s="11">
        <v>248</v>
      </c>
      <c r="P8" s="11">
        <v>202</v>
      </c>
      <c r="Q8" s="11">
        <v>252</v>
      </c>
      <c r="R8" s="11"/>
      <c r="S8" s="11">
        <v>128</v>
      </c>
      <c r="T8" s="11">
        <v>125</v>
      </c>
      <c r="U8" s="11">
        <v>79</v>
      </c>
      <c r="V8" s="11">
        <v>88</v>
      </c>
      <c r="W8" s="11">
        <v>67</v>
      </c>
      <c r="X8" s="11">
        <v>90</v>
      </c>
      <c r="Y8" s="11">
        <v>78</v>
      </c>
      <c r="Z8" s="11">
        <v>40</v>
      </c>
      <c r="AA8" s="11">
        <v>112</v>
      </c>
      <c r="AB8" s="11">
        <v>90</v>
      </c>
      <c r="AC8" s="11">
        <v>44</v>
      </c>
      <c r="AD8" s="11">
        <v>27</v>
      </c>
      <c r="AE8" s="11"/>
      <c r="AF8" s="11">
        <v>177</v>
      </c>
      <c r="AG8" s="11">
        <v>360</v>
      </c>
      <c r="AH8" s="11">
        <v>182</v>
      </c>
      <c r="AI8" s="11">
        <v>106</v>
      </c>
      <c r="AJ8" s="11">
        <v>110</v>
      </c>
      <c r="AK8" s="11"/>
      <c r="AL8" s="11">
        <v>374</v>
      </c>
      <c r="AM8" s="11">
        <v>377</v>
      </c>
      <c r="AN8" s="11">
        <v>154</v>
      </c>
      <c r="AO8" s="11">
        <v>62</v>
      </c>
      <c r="AP8" s="11"/>
      <c r="AQ8" s="11">
        <v>583</v>
      </c>
      <c r="AR8" s="11">
        <v>384</v>
      </c>
      <c r="AS8" s="11"/>
      <c r="AT8" s="11">
        <v>609</v>
      </c>
      <c r="AU8" s="11">
        <v>211</v>
      </c>
      <c r="AV8" s="11"/>
      <c r="AW8" s="11">
        <v>366</v>
      </c>
      <c r="AX8" s="11">
        <v>220</v>
      </c>
      <c r="AY8" s="11">
        <v>340</v>
      </c>
      <c r="AZ8" s="11"/>
      <c r="BA8" s="11">
        <v>250</v>
      </c>
      <c r="BB8" s="11">
        <v>268</v>
      </c>
      <c r="BC8" s="11">
        <v>304</v>
      </c>
      <c r="BD8" s="11">
        <v>99</v>
      </c>
      <c r="BE8" s="11">
        <v>47</v>
      </c>
      <c r="BF8" s="11"/>
      <c r="BG8" s="11">
        <v>409</v>
      </c>
      <c r="BH8" s="11">
        <v>558</v>
      </c>
      <c r="BI8" s="11"/>
      <c r="BJ8" s="11">
        <v>765</v>
      </c>
      <c r="BK8" s="11">
        <v>198</v>
      </c>
      <c r="BL8" s="11"/>
      <c r="BM8" s="11">
        <v>136</v>
      </c>
      <c r="BN8" s="11">
        <v>206</v>
      </c>
      <c r="BO8" s="11">
        <v>321</v>
      </c>
      <c r="BP8" s="11">
        <v>83</v>
      </c>
      <c r="BQ8" s="11">
        <v>105</v>
      </c>
      <c r="BR8" s="11"/>
      <c r="BS8" s="11">
        <v>294</v>
      </c>
      <c r="BT8" s="11"/>
      <c r="BU8" s="11">
        <v>185</v>
      </c>
      <c r="BV8" s="11">
        <v>222</v>
      </c>
      <c r="BW8" s="11">
        <v>112</v>
      </c>
      <c r="BX8" s="11">
        <v>191</v>
      </c>
      <c r="BY8" s="11">
        <v>68</v>
      </c>
      <c r="BZ8" s="11"/>
      <c r="CA8" s="11">
        <v>75</v>
      </c>
      <c r="CB8" s="11"/>
      <c r="CC8" s="11">
        <v>763</v>
      </c>
      <c r="CD8" s="11">
        <v>174</v>
      </c>
      <c r="CE8" s="11"/>
      <c r="CF8" s="11">
        <v>344</v>
      </c>
      <c r="CG8" s="11"/>
      <c r="CH8" s="11">
        <v>333</v>
      </c>
      <c r="CI8" s="11">
        <v>115</v>
      </c>
    </row>
    <row r="9" spans="2:87" x14ac:dyDescent="0.35">
      <c r="B9" s="18" t="s">
        <v>276</v>
      </c>
      <c r="C9" s="17">
        <v>0.166856479969448</v>
      </c>
      <c r="D9" s="17">
        <v>0.16241953825823199</v>
      </c>
      <c r="E9" s="17">
        <v>0.17234517045106701</v>
      </c>
      <c r="F9" s="17"/>
      <c r="G9" s="17">
        <v>0.46723487813612602</v>
      </c>
      <c r="H9" s="17">
        <v>0.29148745678535898</v>
      </c>
      <c r="I9" s="17">
        <v>0.128410948490191</v>
      </c>
      <c r="J9" s="17">
        <v>7.8816254272997294E-2</v>
      </c>
      <c r="K9" s="17">
        <v>7.5182057650697701E-2</v>
      </c>
      <c r="L9" s="17">
        <v>5.1688666396143397E-2</v>
      </c>
      <c r="M9" s="17"/>
      <c r="N9" s="17">
        <v>0.220620015729771</v>
      </c>
      <c r="O9" s="17">
        <v>0.12766569015880599</v>
      </c>
      <c r="P9" s="17">
        <v>0.16729651924123401</v>
      </c>
      <c r="Q9" s="17">
        <v>0.151720957408159</v>
      </c>
      <c r="R9" s="17"/>
      <c r="S9" s="17">
        <v>0.22724614539452101</v>
      </c>
      <c r="T9" s="17">
        <v>0.104001432370268</v>
      </c>
      <c r="U9" s="17">
        <v>9.2400954512463898E-2</v>
      </c>
      <c r="V9" s="17">
        <v>0.198859787509614</v>
      </c>
      <c r="W9" s="17">
        <v>0.27576018986108702</v>
      </c>
      <c r="X9" s="17">
        <v>0.164882101270274</v>
      </c>
      <c r="Y9" s="17">
        <v>0.15008153340771699</v>
      </c>
      <c r="Z9" s="17">
        <v>0.18557509707341499</v>
      </c>
      <c r="AA9" s="17">
        <v>0.2255568687982</v>
      </c>
      <c r="AB9" s="17">
        <v>9.9241324062347799E-2</v>
      </c>
      <c r="AC9" s="17">
        <v>0.102772044862374</v>
      </c>
      <c r="AD9" s="17">
        <v>0.127753714681306</v>
      </c>
      <c r="AE9" s="17"/>
      <c r="AF9" s="17">
        <v>0.13368804448954999</v>
      </c>
      <c r="AG9" s="17">
        <v>0.14828125695834299</v>
      </c>
      <c r="AH9" s="17">
        <v>0.134194566590493</v>
      </c>
      <c r="AI9" s="17">
        <v>0.17227651704618499</v>
      </c>
      <c r="AJ9" s="17">
        <v>0.32330342688677499</v>
      </c>
      <c r="AK9" s="17"/>
      <c r="AL9" s="17">
        <v>0.10718358857869199</v>
      </c>
      <c r="AM9" s="17">
        <v>0.200316720642224</v>
      </c>
      <c r="AN9" s="17">
        <v>0.192171937222581</v>
      </c>
      <c r="AO9" s="17">
        <v>0.26016972844420699</v>
      </c>
      <c r="AP9" s="17"/>
      <c r="AQ9" s="17">
        <v>0.13173774281744</v>
      </c>
      <c r="AR9" s="17">
        <v>0.22015276222202501</v>
      </c>
      <c r="AS9" s="17"/>
      <c r="AT9" s="17">
        <v>0.19080263415688001</v>
      </c>
      <c r="AU9" s="17">
        <v>5.2783324670396099E-2</v>
      </c>
      <c r="AV9" s="17"/>
      <c r="AW9" s="17">
        <v>0.118969735765795</v>
      </c>
      <c r="AX9" s="17">
        <v>0.21405497412711599</v>
      </c>
      <c r="AY9" s="17">
        <v>0.165910967568631</v>
      </c>
      <c r="AZ9" s="17"/>
      <c r="BA9" s="17">
        <v>0.23975181244945601</v>
      </c>
      <c r="BB9" s="17">
        <v>0.14618914843304301</v>
      </c>
      <c r="BC9" s="17">
        <v>0.146002839998086</v>
      </c>
      <c r="BD9" s="17">
        <v>0.15329199668313501</v>
      </c>
      <c r="BE9" s="17">
        <v>6.0567584132731098E-2</v>
      </c>
      <c r="BF9" s="17"/>
      <c r="BG9" s="17">
        <v>0.188293308796742</v>
      </c>
      <c r="BH9" s="17">
        <v>0.15114529335407401</v>
      </c>
      <c r="BI9" s="17"/>
      <c r="BJ9" s="17">
        <v>0.190572220830657</v>
      </c>
      <c r="BK9" s="17">
        <v>7.9017350032511799E-2</v>
      </c>
      <c r="BL9" s="17"/>
      <c r="BM9" s="17">
        <v>0.180800738918311</v>
      </c>
      <c r="BN9" s="17">
        <v>0.108260706141161</v>
      </c>
      <c r="BO9" s="17">
        <v>0.19911264196399101</v>
      </c>
      <c r="BP9" s="17">
        <v>0.21467423395742</v>
      </c>
      <c r="BQ9" s="17">
        <v>0.154093926179699</v>
      </c>
      <c r="BR9" s="17"/>
      <c r="BS9" s="17">
        <v>0.15317860847755399</v>
      </c>
      <c r="BT9" s="17"/>
      <c r="BU9" s="17">
        <v>0.129202752222696</v>
      </c>
      <c r="BV9" s="17">
        <v>0.26242383860245</v>
      </c>
      <c r="BW9" s="17">
        <v>0.110647277898655</v>
      </c>
      <c r="BX9" s="17">
        <v>0.12232506002691</v>
      </c>
      <c r="BY9" s="17">
        <v>9.6116300899727294E-2</v>
      </c>
      <c r="BZ9" s="17"/>
      <c r="CA9" s="17">
        <v>0.19079343783271799</v>
      </c>
      <c r="CB9" s="17"/>
      <c r="CC9" s="17">
        <v>0.17440587056836501</v>
      </c>
      <c r="CD9" s="17">
        <v>0.146806083158733</v>
      </c>
      <c r="CE9" s="17"/>
      <c r="CF9" s="17">
        <v>0.12201495088440401</v>
      </c>
      <c r="CG9" s="17"/>
      <c r="CH9" s="17">
        <v>0.11159189333798999</v>
      </c>
      <c r="CI9" s="17">
        <v>0.32219494764141199</v>
      </c>
    </row>
    <row r="10" spans="2:87" x14ac:dyDescent="0.35">
      <c r="B10" s="18" t="s">
        <v>277</v>
      </c>
      <c r="C10" s="17">
        <v>0.31482859800736401</v>
      </c>
      <c r="D10" s="17">
        <v>0.27662945159532698</v>
      </c>
      <c r="E10" s="17">
        <v>0.35361411323604103</v>
      </c>
      <c r="F10" s="17"/>
      <c r="G10" s="17">
        <v>0.27116349683038199</v>
      </c>
      <c r="H10" s="17">
        <v>0.40345857302767202</v>
      </c>
      <c r="I10" s="17">
        <v>0.37618465443684201</v>
      </c>
      <c r="J10" s="17">
        <v>0.31984055058479399</v>
      </c>
      <c r="K10" s="17">
        <v>0.21119236122781801</v>
      </c>
      <c r="L10" s="17">
        <v>0.28413315941353701</v>
      </c>
      <c r="M10" s="17"/>
      <c r="N10" s="17">
        <v>0.36029391096153202</v>
      </c>
      <c r="O10" s="17">
        <v>0.29974378665776202</v>
      </c>
      <c r="P10" s="17">
        <v>0.30540494266924001</v>
      </c>
      <c r="Q10" s="17">
        <v>0.29117190453913</v>
      </c>
      <c r="R10" s="17"/>
      <c r="S10" s="17">
        <v>0.37967137792251698</v>
      </c>
      <c r="T10" s="17">
        <v>0.29676320461783101</v>
      </c>
      <c r="U10" s="17">
        <v>0.251055621907743</v>
      </c>
      <c r="V10" s="17">
        <v>0.20389687527021599</v>
      </c>
      <c r="W10" s="17">
        <v>0.26558067702592503</v>
      </c>
      <c r="X10" s="17">
        <v>0.300235923667317</v>
      </c>
      <c r="Y10" s="17">
        <v>0.29959277189671502</v>
      </c>
      <c r="Z10" s="17">
        <v>0.377346390587666</v>
      </c>
      <c r="AA10" s="17">
        <v>0.39923502922520299</v>
      </c>
      <c r="AB10" s="17">
        <v>0.34856086630474398</v>
      </c>
      <c r="AC10" s="17">
        <v>0.32528964390975701</v>
      </c>
      <c r="AD10" s="17">
        <v>0.28325390328699501</v>
      </c>
      <c r="AE10" s="17"/>
      <c r="AF10" s="17">
        <v>0.27189481123264603</v>
      </c>
      <c r="AG10" s="17">
        <v>0.31984438817772998</v>
      </c>
      <c r="AH10" s="17">
        <v>0.349427905643722</v>
      </c>
      <c r="AI10" s="17">
        <v>0.34298398154135601</v>
      </c>
      <c r="AJ10" s="17">
        <v>0.31260183110804801</v>
      </c>
      <c r="AK10" s="17"/>
      <c r="AL10" s="17">
        <v>0.29296102290592702</v>
      </c>
      <c r="AM10" s="17">
        <v>0.28394684388755798</v>
      </c>
      <c r="AN10" s="17">
        <v>0.42025895978890998</v>
      </c>
      <c r="AO10" s="17">
        <v>0.37275607006239397</v>
      </c>
      <c r="AP10" s="17"/>
      <c r="AQ10" s="17">
        <v>0.26365293460251699</v>
      </c>
      <c r="AR10" s="17">
        <v>0.39249291120524599</v>
      </c>
      <c r="AS10" s="17"/>
      <c r="AT10" s="17">
        <v>0.31922575630953698</v>
      </c>
      <c r="AU10" s="17">
        <v>0.30134170693133799</v>
      </c>
      <c r="AV10" s="17"/>
      <c r="AW10" s="17">
        <v>0.273219207748857</v>
      </c>
      <c r="AX10" s="17">
        <v>0.30515909001052999</v>
      </c>
      <c r="AY10" s="17">
        <v>0.36837391343525799</v>
      </c>
      <c r="AZ10" s="17"/>
      <c r="BA10" s="17">
        <v>0.36876304690622902</v>
      </c>
      <c r="BB10" s="17">
        <v>0.291056439278088</v>
      </c>
      <c r="BC10" s="17">
        <v>0.28494601070239101</v>
      </c>
      <c r="BD10" s="17">
        <v>0.32482531717962798</v>
      </c>
      <c r="BE10" s="17">
        <v>0.33578838864351501</v>
      </c>
      <c r="BF10" s="17"/>
      <c r="BG10" s="17">
        <v>0.25688937518846899</v>
      </c>
      <c r="BH10" s="17">
        <v>0.35729261866037698</v>
      </c>
      <c r="BI10" s="17"/>
      <c r="BJ10" s="17">
        <v>0.31684913671752901</v>
      </c>
      <c r="BK10" s="17">
        <v>0.30992113675380201</v>
      </c>
      <c r="BL10" s="17"/>
      <c r="BM10" s="17">
        <v>0.30726485528197001</v>
      </c>
      <c r="BN10" s="17">
        <v>0.232525016982599</v>
      </c>
      <c r="BO10" s="17">
        <v>0.407836618522677</v>
      </c>
      <c r="BP10" s="17">
        <v>0.34897101903525901</v>
      </c>
      <c r="BQ10" s="17">
        <v>0.20646978672581401</v>
      </c>
      <c r="BR10" s="17"/>
      <c r="BS10" s="17">
        <v>0.30149741356168303</v>
      </c>
      <c r="BT10" s="17"/>
      <c r="BU10" s="17">
        <v>0.27341110908553201</v>
      </c>
      <c r="BV10" s="17">
        <v>0.41889148261203202</v>
      </c>
      <c r="BW10" s="17">
        <v>0.37378335716846001</v>
      </c>
      <c r="BX10" s="17">
        <v>0.25248925879925699</v>
      </c>
      <c r="BY10" s="17">
        <v>0.240056379870347</v>
      </c>
      <c r="BZ10" s="17"/>
      <c r="CA10" s="17">
        <v>0.42012045137267601</v>
      </c>
      <c r="CB10" s="17"/>
      <c r="CC10" s="17">
        <v>0.32259396763291898</v>
      </c>
      <c r="CD10" s="17">
        <v>0.301927991995316</v>
      </c>
      <c r="CE10" s="17"/>
      <c r="CF10" s="17">
        <v>0.28287960988243599</v>
      </c>
      <c r="CG10" s="17"/>
      <c r="CH10" s="17">
        <v>0.29719111195571402</v>
      </c>
      <c r="CI10" s="17">
        <v>0.32551798886616401</v>
      </c>
    </row>
    <row r="11" spans="2:87" x14ac:dyDescent="0.35">
      <c r="B11" s="18" t="s">
        <v>278</v>
      </c>
      <c r="C11" s="17">
        <v>0.30792737115966701</v>
      </c>
      <c r="D11" s="17">
        <v>0.34523595570999699</v>
      </c>
      <c r="E11" s="17">
        <v>0.27168024625180198</v>
      </c>
      <c r="F11" s="17"/>
      <c r="G11" s="17">
        <v>0.16496704191678299</v>
      </c>
      <c r="H11" s="17">
        <v>0.18249082737101899</v>
      </c>
      <c r="I11" s="17">
        <v>0.29098202415757901</v>
      </c>
      <c r="J11" s="17">
        <v>0.37546798883951199</v>
      </c>
      <c r="K11" s="17">
        <v>0.39808400325052501</v>
      </c>
      <c r="L11" s="17">
        <v>0.39326254158048501</v>
      </c>
      <c r="M11" s="17"/>
      <c r="N11" s="17">
        <v>0.26887965298753402</v>
      </c>
      <c r="O11" s="17">
        <v>0.352490558459508</v>
      </c>
      <c r="P11" s="17">
        <v>0.28555638983829601</v>
      </c>
      <c r="Q11" s="17">
        <v>0.31536174066467298</v>
      </c>
      <c r="R11" s="17"/>
      <c r="S11" s="17">
        <v>0.23533549183812799</v>
      </c>
      <c r="T11" s="17">
        <v>0.38567664074624403</v>
      </c>
      <c r="U11" s="17">
        <v>0.361297396192164</v>
      </c>
      <c r="V11" s="17">
        <v>0.36672792949548599</v>
      </c>
      <c r="W11" s="17">
        <v>0.231405642469941</v>
      </c>
      <c r="X11" s="17">
        <v>0.31947569028644601</v>
      </c>
      <c r="Y11" s="17">
        <v>0.38119930872271002</v>
      </c>
      <c r="Z11" s="17">
        <v>0.196948656625555</v>
      </c>
      <c r="AA11" s="17">
        <v>0.217243941957071</v>
      </c>
      <c r="AB11" s="17">
        <v>0.33770927298717501</v>
      </c>
      <c r="AC11" s="17">
        <v>0.33071985864516801</v>
      </c>
      <c r="AD11" s="17">
        <v>0.28696738075566403</v>
      </c>
      <c r="AE11" s="17"/>
      <c r="AF11" s="17">
        <v>0.29425250414176601</v>
      </c>
      <c r="AG11" s="17">
        <v>0.330207453371269</v>
      </c>
      <c r="AH11" s="17">
        <v>0.330772190343112</v>
      </c>
      <c r="AI11" s="17">
        <v>0.28232181030770698</v>
      </c>
      <c r="AJ11" s="17">
        <v>0.23743743637527701</v>
      </c>
      <c r="AK11" s="17"/>
      <c r="AL11" s="17">
        <v>0.32941824205889397</v>
      </c>
      <c r="AM11" s="17">
        <v>0.31114737620705302</v>
      </c>
      <c r="AN11" s="17">
        <v>0.26465346877865997</v>
      </c>
      <c r="AO11" s="17">
        <v>0.26622674575490402</v>
      </c>
      <c r="AP11" s="17"/>
      <c r="AQ11" s="17">
        <v>0.35300626220219999</v>
      </c>
      <c r="AR11" s="17">
        <v>0.239515534759147</v>
      </c>
      <c r="AS11" s="17"/>
      <c r="AT11" s="17">
        <v>0.28411334949397699</v>
      </c>
      <c r="AU11" s="17">
        <v>0.378917581508249</v>
      </c>
      <c r="AV11" s="17"/>
      <c r="AW11" s="17">
        <v>0.36581763741482198</v>
      </c>
      <c r="AX11" s="17">
        <v>0.25666130892446198</v>
      </c>
      <c r="AY11" s="17">
        <v>0.28876530609294798</v>
      </c>
      <c r="AZ11" s="17"/>
      <c r="BA11" s="17">
        <v>0.22730028894700799</v>
      </c>
      <c r="BB11" s="17">
        <v>0.333246807240201</v>
      </c>
      <c r="BC11" s="17">
        <v>0.34114060479376002</v>
      </c>
      <c r="BD11" s="17">
        <v>0.31554642249649201</v>
      </c>
      <c r="BE11" s="17">
        <v>0.36135767482366599</v>
      </c>
      <c r="BF11" s="17"/>
      <c r="BG11" s="17">
        <v>0.298805460627593</v>
      </c>
      <c r="BH11" s="17">
        <v>0.31461287673573801</v>
      </c>
      <c r="BI11" s="17"/>
      <c r="BJ11" s="17">
        <v>0.29197471250858098</v>
      </c>
      <c r="BK11" s="17">
        <v>0.36248346931057701</v>
      </c>
      <c r="BL11" s="17"/>
      <c r="BM11" s="17">
        <v>0.22650785612267199</v>
      </c>
      <c r="BN11" s="17">
        <v>0.38486410975090002</v>
      </c>
      <c r="BO11" s="17">
        <v>0.26519981194991199</v>
      </c>
      <c r="BP11" s="17">
        <v>0.304780676183179</v>
      </c>
      <c r="BQ11" s="17">
        <v>0.32880010103282298</v>
      </c>
      <c r="BR11" s="17"/>
      <c r="BS11" s="17">
        <v>0.32217781983328098</v>
      </c>
      <c r="BT11" s="17"/>
      <c r="BU11" s="17">
        <v>0.36562821386697603</v>
      </c>
      <c r="BV11" s="17">
        <v>0.21310043426065201</v>
      </c>
      <c r="BW11" s="17">
        <v>0.41763741925006997</v>
      </c>
      <c r="BX11" s="17">
        <v>0.36945820448853001</v>
      </c>
      <c r="BY11" s="17">
        <v>0.195454974436199</v>
      </c>
      <c r="BZ11" s="17"/>
      <c r="CA11" s="17">
        <v>0.26699702392778102</v>
      </c>
      <c r="CB11" s="17"/>
      <c r="CC11" s="17">
        <v>0.31775269925921901</v>
      </c>
      <c r="CD11" s="17">
        <v>0.286480975569954</v>
      </c>
      <c r="CE11" s="17"/>
      <c r="CF11" s="17">
        <v>0.37342234038133298</v>
      </c>
      <c r="CG11" s="17"/>
      <c r="CH11" s="17">
        <v>0.34574644471388699</v>
      </c>
      <c r="CI11" s="17">
        <v>0.233728829018434</v>
      </c>
    </row>
    <row r="12" spans="2:87" x14ac:dyDescent="0.35">
      <c r="B12" s="18" t="s">
        <v>279</v>
      </c>
      <c r="C12" s="17">
        <v>0.139834175159194</v>
      </c>
      <c r="D12" s="17">
        <v>0.15665896350474101</v>
      </c>
      <c r="E12" s="17">
        <v>0.123493683365288</v>
      </c>
      <c r="F12" s="17"/>
      <c r="G12" s="17">
        <v>4.9281164846140403E-2</v>
      </c>
      <c r="H12" s="17">
        <v>8.3461201610979793E-2</v>
      </c>
      <c r="I12" s="17">
        <v>0.13139109436209501</v>
      </c>
      <c r="J12" s="17">
        <v>0.168946088883973</v>
      </c>
      <c r="K12" s="17">
        <v>0.222159306682532</v>
      </c>
      <c r="L12" s="17">
        <v>0.16809044101006099</v>
      </c>
      <c r="M12" s="17"/>
      <c r="N12" s="17">
        <v>9.9872539319836307E-2</v>
      </c>
      <c r="O12" s="17">
        <v>0.15903993843952899</v>
      </c>
      <c r="P12" s="17">
        <v>0.18085580578449301</v>
      </c>
      <c r="Q12" s="17">
        <v>0.131946897204369</v>
      </c>
      <c r="R12" s="17"/>
      <c r="S12" s="17">
        <v>0.118107122527214</v>
      </c>
      <c r="T12" s="17">
        <v>0.135380059324714</v>
      </c>
      <c r="U12" s="17">
        <v>0.16029859086726</v>
      </c>
      <c r="V12" s="17">
        <v>0.12831639597639</v>
      </c>
      <c r="W12" s="17">
        <v>0.16571901016797699</v>
      </c>
      <c r="X12" s="17">
        <v>0.15750888817650899</v>
      </c>
      <c r="Y12" s="17">
        <v>8.4412610336318306E-2</v>
      </c>
      <c r="Z12" s="17">
        <v>0.19740396998388901</v>
      </c>
      <c r="AA12" s="17">
        <v>0.112556117575641</v>
      </c>
      <c r="AB12" s="17">
        <v>0.18581200803442</v>
      </c>
      <c r="AC12" s="17">
        <v>0.13817804925187299</v>
      </c>
      <c r="AD12" s="17">
        <v>0.15452943711164699</v>
      </c>
      <c r="AE12" s="17"/>
      <c r="AF12" s="17">
        <v>0.18707635571070999</v>
      </c>
      <c r="AG12" s="17">
        <v>0.13499422602031599</v>
      </c>
      <c r="AH12" s="17">
        <v>0.12967826092128401</v>
      </c>
      <c r="AI12" s="17">
        <v>0.15904374507319199</v>
      </c>
      <c r="AJ12" s="17">
        <v>9.0562567773649003E-2</v>
      </c>
      <c r="AK12" s="17"/>
      <c r="AL12" s="17">
        <v>0.18538029577440801</v>
      </c>
      <c r="AM12" s="17">
        <v>0.12610361825243499</v>
      </c>
      <c r="AN12" s="17">
        <v>7.8545502913323795E-2</v>
      </c>
      <c r="AO12" s="17">
        <v>0.100847455738495</v>
      </c>
      <c r="AP12" s="17"/>
      <c r="AQ12" s="17">
        <v>0.16550050320933599</v>
      </c>
      <c r="AR12" s="17">
        <v>0.10088289230905401</v>
      </c>
      <c r="AS12" s="17"/>
      <c r="AT12" s="17">
        <v>0.14637558475832399</v>
      </c>
      <c r="AU12" s="17">
        <v>0.16688605910302901</v>
      </c>
      <c r="AV12" s="17"/>
      <c r="AW12" s="17">
        <v>0.16915327149752299</v>
      </c>
      <c r="AX12" s="17">
        <v>0.15590879373171801</v>
      </c>
      <c r="AY12" s="17">
        <v>0.109547031664656</v>
      </c>
      <c r="AZ12" s="17"/>
      <c r="BA12" s="17">
        <v>0.121898676429048</v>
      </c>
      <c r="BB12" s="17">
        <v>0.14882673402893701</v>
      </c>
      <c r="BC12" s="17">
        <v>0.15218598001154399</v>
      </c>
      <c r="BD12" s="17">
        <v>0.10090841939123101</v>
      </c>
      <c r="BE12" s="17">
        <v>0.18658039354289599</v>
      </c>
      <c r="BF12" s="17"/>
      <c r="BG12" s="17">
        <v>0.180294379153253</v>
      </c>
      <c r="BH12" s="17">
        <v>0.110180637289016</v>
      </c>
      <c r="BI12" s="17"/>
      <c r="BJ12" s="17">
        <v>0.13795642378404899</v>
      </c>
      <c r="BK12" s="17">
        <v>0.150429000763075</v>
      </c>
      <c r="BL12" s="17"/>
      <c r="BM12" s="17">
        <v>0.15790004950216199</v>
      </c>
      <c r="BN12" s="17">
        <v>0.192774964034027</v>
      </c>
      <c r="BO12" s="17">
        <v>9.3559923989087898E-2</v>
      </c>
      <c r="BP12" s="17">
        <v>5.39925226916644E-2</v>
      </c>
      <c r="BQ12" s="17">
        <v>0.25817055331757799</v>
      </c>
      <c r="BR12" s="17"/>
      <c r="BS12" s="17">
        <v>0.19125959899203701</v>
      </c>
      <c r="BT12" s="17"/>
      <c r="BU12" s="17">
        <v>0.16586278253568901</v>
      </c>
      <c r="BV12" s="17">
        <v>8.6557804312975106E-2</v>
      </c>
      <c r="BW12" s="17">
        <v>4.8515225218246201E-2</v>
      </c>
      <c r="BX12" s="17">
        <v>0.21673771441390599</v>
      </c>
      <c r="BY12" s="17">
        <v>0.26665004610822801</v>
      </c>
      <c r="BZ12" s="17"/>
      <c r="CA12" s="17">
        <v>8.4315626857439999E-2</v>
      </c>
      <c r="CB12" s="17"/>
      <c r="CC12" s="17">
        <v>0.12406437405008</v>
      </c>
      <c r="CD12" s="17">
        <v>0.199255574140703</v>
      </c>
      <c r="CE12" s="17"/>
      <c r="CF12" s="17">
        <v>0.15021552710702599</v>
      </c>
      <c r="CG12" s="17"/>
      <c r="CH12" s="17">
        <v>0.16888624116795201</v>
      </c>
      <c r="CI12" s="17">
        <v>0.102066600859386</v>
      </c>
    </row>
    <row r="13" spans="2:87" x14ac:dyDescent="0.35">
      <c r="B13" s="18" t="s">
        <v>161</v>
      </c>
      <c r="C13" s="21">
        <v>7.0553375704326696E-2</v>
      </c>
      <c r="D13" s="21">
        <v>5.9056090931703303E-2</v>
      </c>
      <c r="E13" s="21">
        <v>7.8866786695801494E-2</v>
      </c>
      <c r="F13" s="21"/>
      <c r="G13" s="21">
        <v>4.73534182705692E-2</v>
      </c>
      <c r="H13" s="21">
        <v>3.9101941204969903E-2</v>
      </c>
      <c r="I13" s="21">
        <v>7.3031278553292098E-2</v>
      </c>
      <c r="J13" s="21">
        <v>5.69291174187233E-2</v>
      </c>
      <c r="K13" s="21">
        <v>9.3382271188427193E-2</v>
      </c>
      <c r="L13" s="21">
        <v>0.102825191599774</v>
      </c>
      <c r="M13" s="21"/>
      <c r="N13" s="21">
        <v>5.0333881001326901E-2</v>
      </c>
      <c r="O13" s="21">
        <v>6.1060026284394497E-2</v>
      </c>
      <c r="P13" s="21">
        <v>6.0886342466736798E-2</v>
      </c>
      <c r="Q13" s="21">
        <v>0.109798500183669</v>
      </c>
      <c r="R13" s="21"/>
      <c r="S13" s="21">
        <v>3.9639862317620699E-2</v>
      </c>
      <c r="T13" s="21">
        <v>7.8178662940941807E-2</v>
      </c>
      <c r="U13" s="21">
        <v>0.13494743652037</v>
      </c>
      <c r="V13" s="21">
        <v>0.102199011748295</v>
      </c>
      <c r="W13" s="21">
        <v>6.1534480475069597E-2</v>
      </c>
      <c r="X13" s="21">
        <v>5.7897396599453699E-2</v>
      </c>
      <c r="Y13" s="21">
        <v>8.4713775636539604E-2</v>
      </c>
      <c r="Z13" s="21">
        <v>4.2725885729476602E-2</v>
      </c>
      <c r="AA13" s="21">
        <v>4.5408042443884397E-2</v>
      </c>
      <c r="AB13" s="21">
        <v>2.86765286113136E-2</v>
      </c>
      <c r="AC13" s="21">
        <v>0.10304040333082699</v>
      </c>
      <c r="AD13" s="21">
        <v>0.147495564164389</v>
      </c>
      <c r="AE13" s="21"/>
      <c r="AF13" s="21">
        <v>0.11308828442532901</v>
      </c>
      <c r="AG13" s="21">
        <v>6.6672675472341597E-2</v>
      </c>
      <c r="AH13" s="21">
        <v>5.5927076501388499E-2</v>
      </c>
      <c r="AI13" s="21">
        <v>4.3373946031559397E-2</v>
      </c>
      <c r="AJ13" s="21">
        <v>3.60947378562511E-2</v>
      </c>
      <c r="AK13" s="21"/>
      <c r="AL13" s="21">
        <v>8.5056850682078106E-2</v>
      </c>
      <c r="AM13" s="21">
        <v>7.8485441010731793E-2</v>
      </c>
      <c r="AN13" s="21">
        <v>4.4370131296524402E-2</v>
      </c>
      <c r="AO13" s="21">
        <v>0</v>
      </c>
      <c r="AP13" s="21"/>
      <c r="AQ13" s="21">
        <v>8.61025571685059E-2</v>
      </c>
      <c r="AR13" s="21">
        <v>4.69558995045294E-2</v>
      </c>
      <c r="AS13" s="21"/>
      <c r="AT13" s="21">
        <v>5.9482675281281802E-2</v>
      </c>
      <c r="AU13" s="21">
        <v>0.100071327786987</v>
      </c>
      <c r="AV13" s="21"/>
      <c r="AW13" s="21">
        <v>7.2840147573002806E-2</v>
      </c>
      <c r="AX13" s="21">
        <v>6.82158332061744E-2</v>
      </c>
      <c r="AY13" s="21">
        <v>6.7402781238507098E-2</v>
      </c>
      <c r="AZ13" s="21"/>
      <c r="BA13" s="21">
        <v>4.2286175268259202E-2</v>
      </c>
      <c r="BB13" s="21">
        <v>8.0680871019731495E-2</v>
      </c>
      <c r="BC13" s="21">
        <v>7.5724564494218896E-2</v>
      </c>
      <c r="BD13" s="21">
        <v>0.105427844249515</v>
      </c>
      <c r="BE13" s="21">
        <v>5.5705958857191602E-2</v>
      </c>
      <c r="BF13" s="21"/>
      <c r="BG13" s="21">
        <v>7.5717476233942801E-2</v>
      </c>
      <c r="BH13" s="21">
        <v>6.6768573960794497E-2</v>
      </c>
      <c r="BI13" s="21"/>
      <c r="BJ13" s="21">
        <v>6.2647506159184102E-2</v>
      </c>
      <c r="BK13" s="21">
        <v>9.8149043140033698E-2</v>
      </c>
      <c r="BL13" s="21"/>
      <c r="BM13" s="21">
        <v>0.12752650017488501</v>
      </c>
      <c r="BN13" s="21">
        <v>8.1575203091312401E-2</v>
      </c>
      <c r="BO13" s="21">
        <v>3.4291003574332499E-2</v>
      </c>
      <c r="BP13" s="21">
        <v>7.7581548132477196E-2</v>
      </c>
      <c r="BQ13" s="21">
        <v>5.2465632744085999E-2</v>
      </c>
      <c r="BR13" s="21"/>
      <c r="BS13" s="21">
        <v>3.1886559135444401E-2</v>
      </c>
      <c r="BT13" s="21"/>
      <c r="BU13" s="21">
        <v>6.5895142289106506E-2</v>
      </c>
      <c r="BV13" s="21">
        <v>1.9026440211891701E-2</v>
      </c>
      <c r="BW13" s="21">
        <v>4.94167204645692E-2</v>
      </c>
      <c r="BX13" s="21">
        <v>3.8989762271397103E-2</v>
      </c>
      <c r="BY13" s="21">
        <v>0.20172229868549901</v>
      </c>
      <c r="BZ13" s="21"/>
      <c r="CA13" s="21">
        <v>3.7773460009385598E-2</v>
      </c>
      <c r="CB13" s="21"/>
      <c r="CC13" s="21">
        <v>6.1183088489416601E-2</v>
      </c>
      <c r="CD13" s="21">
        <v>6.5529375135293402E-2</v>
      </c>
      <c r="CE13" s="21"/>
      <c r="CF13" s="21">
        <v>7.1467571744800604E-2</v>
      </c>
      <c r="CG13" s="21"/>
      <c r="CH13" s="21">
        <v>7.65843088244577E-2</v>
      </c>
      <c r="CI13" s="21">
        <v>1.6491633614603599E-2</v>
      </c>
    </row>
    <row r="14" spans="2:87" x14ac:dyDescent="0.35">
      <c r="B14" s="18" t="s">
        <v>280</v>
      </c>
      <c r="C14" s="21">
        <v>0.48168507797681198</v>
      </c>
      <c r="D14" s="21">
        <v>0.439048989853559</v>
      </c>
      <c r="E14" s="21">
        <v>0.52595928368710798</v>
      </c>
      <c r="F14" s="21"/>
      <c r="G14" s="21">
        <v>0.73839837496650795</v>
      </c>
      <c r="H14" s="21">
        <v>0.694946029813031</v>
      </c>
      <c r="I14" s="21">
        <v>0.50459560292703298</v>
      </c>
      <c r="J14" s="21">
        <v>0.39865680485779198</v>
      </c>
      <c r="K14" s="21">
        <v>0.286374418878516</v>
      </c>
      <c r="L14" s="21">
        <v>0.33582182580968001</v>
      </c>
      <c r="M14" s="21"/>
      <c r="N14" s="21">
        <v>0.58091392669130304</v>
      </c>
      <c r="O14" s="21">
        <v>0.42740947681656899</v>
      </c>
      <c r="P14" s="21">
        <v>0.47270146191047402</v>
      </c>
      <c r="Q14" s="21">
        <v>0.44289286194729</v>
      </c>
      <c r="R14" s="21"/>
      <c r="S14" s="21">
        <v>0.60691752331703797</v>
      </c>
      <c r="T14" s="21">
        <v>0.4007646369881</v>
      </c>
      <c r="U14" s="21">
        <v>0.34345657642020599</v>
      </c>
      <c r="V14" s="21">
        <v>0.40275666277983002</v>
      </c>
      <c r="W14" s="21">
        <v>0.541340866887012</v>
      </c>
      <c r="X14" s="21">
        <v>0.46511802493759102</v>
      </c>
      <c r="Y14" s="21">
        <v>0.44967430530443198</v>
      </c>
      <c r="Z14" s="21">
        <v>0.56292148766107997</v>
      </c>
      <c r="AA14" s="21">
        <v>0.62479189802340296</v>
      </c>
      <c r="AB14" s="21">
        <v>0.44780219036709101</v>
      </c>
      <c r="AC14" s="21">
        <v>0.42806168877213102</v>
      </c>
      <c r="AD14" s="21">
        <v>0.41100761796829999</v>
      </c>
      <c r="AE14" s="21"/>
      <c r="AF14" s="21">
        <v>0.40558285572219499</v>
      </c>
      <c r="AG14" s="21">
        <v>0.46812564513607302</v>
      </c>
      <c r="AH14" s="21">
        <v>0.48362247223421501</v>
      </c>
      <c r="AI14" s="21">
        <v>0.51526049858754097</v>
      </c>
      <c r="AJ14" s="21">
        <v>0.635905257994823</v>
      </c>
      <c r="AK14" s="21"/>
      <c r="AL14" s="21">
        <v>0.40014461148461899</v>
      </c>
      <c r="AM14" s="21">
        <v>0.48426356452978098</v>
      </c>
      <c r="AN14" s="21">
        <v>0.612430897011492</v>
      </c>
      <c r="AO14" s="21">
        <v>0.63292579850660202</v>
      </c>
      <c r="AP14" s="21"/>
      <c r="AQ14" s="21">
        <v>0.39539067741995798</v>
      </c>
      <c r="AR14" s="21">
        <v>0.61264567342727005</v>
      </c>
      <c r="AS14" s="21"/>
      <c r="AT14" s="21">
        <v>0.51002839046641701</v>
      </c>
      <c r="AU14" s="21">
        <v>0.35412503160173397</v>
      </c>
      <c r="AV14" s="21"/>
      <c r="AW14" s="21">
        <v>0.392188943514652</v>
      </c>
      <c r="AX14" s="21">
        <v>0.51921406413764604</v>
      </c>
      <c r="AY14" s="21">
        <v>0.53428488100388905</v>
      </c>
      <c r="AZ14" s="21"/>
      <c r="BA14" s="21">
        <v>0.60851485935568495</v>
      </c>
      <c r="BB14" s="21">
        <v>0.43724558771113098</v>
      </c>
      <c r="BC14" s="21">
        <v>0.430948850700477</v>
      </c>
      <c r="BD14" s="21">
        <v>0.47811731386276302</v>
      </c>
      <c r="BE14" s="21">
        <v>0.39635597277624601</v>
      </c>
      <c r="BF14" s="21"/>
      <c r="BG14" s="21">
        <v>0.44518268398521099</v>
      </c>
      <c r="BH14" s="21">
        <v>0.50843791201445199</v>
      </c>
      <c r="BI14" s="21"/>
      <c r="BJ14" s="21">
        <v>0.50742135754818596</v>
      </c>
      <c r="BK14" s="21">
        <v>0.38893848678631399</v>
      </c>
      <c r="BL14" s="21"/>
      <c r="BM14" s="21">
        <v>0.48806559420028101</v>
      </c>
      <c r="BN14" s="21">
        <v>0.34078572312375999</v>
      </c>
      <c r="BO14" s="21">
        <v>0.60694926048666797</v>
      </c>
      <c r="BP14" s="21">
        <v>0.56364525299267898</v>
      </c>
      <c r="BQ14" s="21">
        <v>0.36056371290551398</v>
      </c>
      <c r="BR14" s="21"/>
      <c r="BS14" s="21">
        <v>0.45467602203923702</v>
      </c>
      <c r="BT14" s="21"/>
      <c r="BU14" s="21">
        <v>0.40261386130822902</v>
      </c>
      <c r="BV14" s="21">
        <v>0.68131532121448202</v>
      </c>
      <c r="BW14" s="21">
        <v>0.48443063506711498</v>
      </c>
      <c r="BX14" s="21">
        <v>0.374814318826167</v>
      </c>
      <c r="BY14" s="21">
        <v>0.33617268077007401</v>
      </c>
      <c r="BZ14" s="21"/>
      <c r="CA14" s="21">
        <v>0.61091388920539402</v>
      </c>
      <c r="CB14" s="21"/>
      <c r="CC14" s="21">
        <v>0.49699983820128402</v>
      </c>
      <c r="CD14" s="21">
        <v>0.44873407515404901</v>
      </c>
      <c r="CE14" s="21"/>
      <c r="CF14" s="21">
        <v>0.40489456076683999</v>
      </c>
      <c r="CG14" s="21"/>
      <c r="CH14" s="21">
        <v>0.40878300529370298</v>
      </c>
      <c r="CI14" s="21">
        <v>0.647712936507576</v>
      </c>
    </row>
    <row r="15" spans="2:87" x14ac:dyDescent="0.35">
      <c r="B15" s="18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</row>
    <row r="16" spans="2:87" x14ac:dyDescent="0.35">
      <c r="B16" s="16" t="s">
        <v>163</v>
      </c>
    </row>
    <row r="17" spans="2:2" x14ac:dyDescent="0.35">
      <c r="B17" t="s">
        <v>118</v>
      </c>
    </row>
    <row r="18" spans="2:2" x14ac:dyDescent="0.35">
      <c r="B18" t="s">
        <v>119</v>
      </c>
    </row>
    <row r="20" spans="2:2" x14ac:dyDescent="0.35">
      <c r="B20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B2:CI20"/>
  <sheetViews>
    <sheetView showGridLines="0" topLeftCell="A2" workbookViewId="0">
      <pane xSplit="2" topLeftCell="C1" activePane="topRight" state="frozen"/>
      <selection pane="topRight" activeCell="A15" sqref="A15:XFD15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288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974</v>
      </c>
      <c r="D7" s="10">
        <v>498</v>
      </c>
      <c r="E7" s="10">
        <v>473</v>
      </c>
      <c r="F7" s="10"/>
      <c r="G7" s="10">
        <v>70</v>
      </c>
      <c r="H7" s="10">
        <v>173</v>
      </c>
      <c r="I7" s="10">
        <v>169</v>
      </c>
      <c r="J7" s="10">
        <v>175</v>
      </c>
      <c r="K7" s="10">
        <v>151</v>
      </c>
      <c r="L7" s="10">
        <v>236</v>
      </c>
      <c r="M7" s="10"/>
      <c r="N7" s="10">
        <v>286</v>
      </c>
      <c r="O7" s="10">
        <v>244</v>
      </c>
      <c r="P7" s="10">
        <v>200</v>
      </c>
      <c r="Q7" s="10">
        <v>240</v>
      </c>
      <c r="R7" s="10"/>
      <c r="S7" s="10">
        <v>124</v>
      </c>
      <c r="T7" s="10">
        <v>136</v>
      </c>
      <c r="U7" s="10">
        <v>84</v>
      </c>
      <c r="V7" s="10">
        <v>85</v>
      </c>
      <c r="W7" s="10">
        <v>71</v>
      </c>
      <c r="X7" s="10">
        <v>85</v>
      </c>
      <c r="Y7" s="10">
        <v>68</v>
      </c>
      <c r="Z7" s="10">
        <v>36</v>
      </c>
      <c r="AA7" s="10">
        <v>111</v>
      </c>
      <c r="AB7" s="10">
        <v>95</v>
      </c>
      <c r="AC7" s="10">
        <v>47</v>
      </c>
      <c r="AD7" s="10">
        <v>32</v>
      </c>
      <c r="AE7" s="10"/>
      <c r="AF7" s="10">
        <v>174</v>
      </c>
      <c r="AG7" s="10">
        <v>352</v>
      </c>
      <c r="AH7" s="10">
        <v>191</v>
      </c>
      <c r="AI7" s="10">
        <v>112</v>
      </c>
      <c r="AJ7" s="10">
        <v>113</v>
      </c>
      <c r="AK7" s="10"/>
      <c r="AL7" s="10">
        <v>392</v>
      </c>
      <c r="AM7" s="10">
        <v>374</v>
      </c>
      <c r="AN7" s="10">
        <v>150</v>
      </c>
      <c r="AO7" s="10">
        <v>58</v>
      </c>
      <c r="AP7" s="10"/>
      <c r="AQ7" s="10">
        <v>579</v>
      </c>
      <c r="AR7" s="10">
        <v>395</v>
      </c>
      <c r="AS7" s="10"/>
      <c r="AT7" s="10">
        <v>610</v>
      </c>
      <c r="AU7" s="10">
        <v>232</v>
      </c>
      <c r="AV7" s="10"/>
      <c r="AW7" s="10">
        <v>392</v>
      </c>
      <c r="AX7" s="10">
        <v>222</v>
      </c>
      <c r="AY7" s="10">
        <v>326</v>
      </c>
      <c r="AZ7" s="10"/>
      <c r="BA7" s="10">
        <v>246</v>
      </c>
      <c r="BB7" s="10">
        <v>271</v>
      </c>
      <c r="BC7" s="10">
        <v>304</v>
      </c>
      <c r="BD7" s="10">
        <v>103</v>
      </c>
      <c r="BE7" s="10">
        <v>50</v>
      </c>
      <c r="BF7" s="10"/>
      <c r="BG7" s="10">
        <v>385</v>
      </c>
      <c r="BH7" s="10">
        <v>589</v>
      </c>
      <c r="BI7" s="10"/>
      <c r="BJ7" s="10">
        <v>756</v>
      </c>
      <c r="BK7" s="10">
        <v>213</v>
      </c>
      <c r="BL7" s="10"/>
      <c r="BM7" s="10">
        <v>131</v>
      </c>
      <c r="BN7" s="10">
        <v>218</v>
      </c>
      <c r="BO7" s="10">
        <v>322</v>
      </c>
      <c r="BP7" s="10">
        <v>83</v>
      </c>
      <c r="BQ7" s="10">
        <v>105</v>
      </c>
      <c r="BR7" s="10"/>
      <c r="BS7" s="10">
        <v>301</v>
      </c>
      <c r="BT7" s="10"/>
      <c r="BU7" s="10">
        <v>192</v>
      </c>
      <c r="BV7" s="10">
        <v>217</v>
      </c>
      <c r="BW7" s="10">
        <v>112</v>
      </c>
      <c r="BX7" s="10">
        <v>196</v>
      </c>
      <c r="BY7" s="10">
        <v>67</v>
      </c>
      <c r="BZ7" s="10"/>
      <c r="CA7" s="10">
        <v>77</v>
      </c>
      <c r="CB7" s="10"/>
      <c r="CC7" s="10">
        <v>773</v>
      </c>
      <c r="CD7" s="10">
        <v>171</v>
      </c>
      <c r="CE7" s="10"/>
      <c r="CF7" s="10">
        <v>361</v>
      </c>
      <c r="CG7" s="10"/>
      <c r="CH7" s="10">
        <v>346</v>
      </c>
      <c r="CI7" s="10">
        <v>114</v>
      </c>
    </row>
    <row r="8" spans="2:87" ht="30" customHeight="1" x14ac:dyDescent="0.35">
      <c r="B8" s="11" t="s">
        <v>20</v>
      </c>
      <c r="C8" s="11">
        <v>967</v>
      </c>
      <c r="D8" s="11">
        <v>487</v>
      </c>
      <c r="E8" s="11">
        <v>478</v>
      </c>
      <c r="F8" s="11"/>
      <c r="G8" s="11">
        <v>121</v>
      </c>
      <c r="H8" s="11">
        <v>173</v>
      </c>
      <c r="I8" s="11">
        <v>160</v>
      </c>
      <c r="J8" s="11">
        <v>163</v>
      </c>
      <c r="K8" s="11">
        <v>136</v>
      </c>
      <c r="L8" s="11">
        <v>215</v>
      </c>
      <c r="M8" s="11"/>
      <c r="N8" s="11">
        <v>262</v>
      </c>
      <c r="O8" s="11">
        <v>248</v>
      </c>
      <c r="P8" s="11">
        <v>202</v>
      </c>
      <c r="Q8" s="11">
        <v>252</v>
      </c>
      <c r="R8" s="11"/>
      <c r="S8" s="11">
        <v>128</v>
      </c>
      <c r="T8" s="11">
        <v>125</v>
      </c>
      <c r="U8" s="11">
        <v>79</v>
      </c>
      <c r="V8" s="11">
        <v>88</v>
      </c>
      <c r="W8" s="11">
        <v>67</v>
      </c>
      <c r="X8" s="11">
        <v>90</v>
      </c>
      <c r="Y8" s="11">
        <v>78</v>
      </c>
      <c r="Z8" s="11">
        <v>40</v>
      </c>
      <c r="AA8" s="11">
        <v>112</v>
      </c>
      <c r="AB8" s="11">
        <v>90</v>
      </c>
      <c r="AC8" s="11">
        <v>44</v>
      </c>
      <c r="AD8" s="11">
        <v>27</v>
      </c>
      <c r="AE8" s="11"/>
      <c r="AF8" s="11">
        <v>177</v>
      </c>
      <c r="AG8" s="11">
        <v>360</v>
      </c>
      <c r="AH8" s="11">
        <v>182</v>
      </c>
      <c r="AI8" s="11">
        <v>106</v>
      </c>
      <c r="AJ8" s="11">
        <v>110</v>
      </c>
      <c r="AK8" s="11"/>
      <c r="AL8" s="11">
        <v>374</v>
      </c>
      <c r="AM8" s="11">
        <v>377</v>
      </c>
      <c r="AN8" s="11">
        <v>154</v>
      </c>
      <c r="AO8" s="11">
        <v>62</v>
      </c>
      <c r="AP8" s="11"/>
      <c r="AQ8" s="11">
        <v>583</v>
      </c>
      <c r="AR8" s="11">
        <v>384</v>
      </c>
      <c r="AS8" s="11"/>
      <c r="AT8" s="11">
        <v>609</v>
      </c>
      <c r="AU8" s="11">
        <v>211</v>
      </c>
      <c r="AV8" s="11"/>
      <c r="AW8" s="11">
        <v>366</v>
      </c>
      <c r="AX8" s="11">
        <v>220</v>
      </c>
      <c r="AY8" s="11">
        <v>340</v>
      </c>
      <c r="AZ8" s="11"/>
      <c r="BA8" s="11">
        <v>250</v>
      </c>
      <c r="BB8" s="11">
        <v>268</v>
      </c>
      <c r="BC8" s="11">
        <v>304</v>
      </c>
      <c r="BD8" s="11">
        <v>99</v>
      </c>
      <c r="BE8" s="11">
        <v>47</v>
      </c>
      <c r="BF8" s="11"/>
      <c r="BG8" s="11">
        <v>409</v>
      </c>
      <c r="BH8" s="11">
        <v>558</v>
      </c>
      <c r="BI8" s="11"/>
      <c r="BJ8" s="11">
        <v>765</v>
      </c>
      <c r="BK8" s="11">
        <v>198</v>
      </c>
      <c r="BL8" s="11"/>
      <c r="BM8" s="11">
        <v>136</v>
      </c>
      <c r="BN8" s="11">
        <v>206</v>
      </c>
      <c r="BO8" s="11">
        <v>321</v>
      </c>
      <c r="BP8" s="11">
        <v>83</v>
      </c>
      <c r="BQ8" s="11">
        <v>105</v>
      </c>
      <c r="BR8" s="11"/>
      <c r="BS8" s="11">
        <v>294</v>
      </c>
      <c r="BT8" s="11"/>
      <c r="BU8" s="11">
        <v>185</v>
      </c>
      <c r="BV8" s="11">
        <v>222</v>
      </c>
      <c r="BW8" s="11">
        <v>112</v>
      </c>
      <c r="BX8" s="11">
        <v>191</v>
      </c>
      <c r="BY8" s="11">
        <v>68</v>
      </c>
      <c r="BZ8" s="11"/>
      <c r="CA8" s="11">
        <v>75</v>
      </c>
      <c r="CB8" s="11"/>
      <c r="CC8" s="11">
        <v>763</v>
      </c>
      <c r="CD8" s="11">
        <v>174</v>
      </c>
      <c r="CE8" s="11"/>
      <c r="CF8" s="11">
        <v>344</v>
      </c>
      <c r="CG8" s="11"/>
      <c r="CH8" s="11">
        <v>333</v>
      </c>
      <c r="CI8" s="11">
        <v>115</v>
      </c>
    </row>
    <row r="9" spans="2:87" x14ac:dyDescent="0.35">
      <c r="B9" s="18" t="s">
        <v>276</v>
      </c>
      <c r="C9" s="17">
        <v>0.108086276247047</v>
      </c>
      <c r="D9" s="17">
        <v>0.11740251956653899</v>
      </c>
      <c r="E9" s="17">
        <v>9.9215680672654502E-2</v>
      </c>
      <c r="F9" s="17"/>
      <c r="G9" s="17">
        <v>0.119017652943814</v>
      </c>
      <c r="H9" s="17">
        <v>0.162825888031771</v>
      </c>
      <c r="I9" s="17">
        <v>0.122593614866356</v>
      </c>
      <c r="J9" s="17">
        <v>9.6407841562663896E-2</v>
      </c>
      <c r="K9" s="17">
        <v>0.114999930554993</v>
      </c>
      <c r="L9" s="17">
        <v>5.1728771543907898E-2</v>
      </c>
      <c r="M9" s="17"/>
      <c r="N9" s="17">
        <v>0.131886568007056</v>
      </c>
      <c r="O9" s="17">
        <v>0.104863365799818</v>
      </c>
      <c r="P9" s="17">
        <v>0.114660225303286</v>
      </c>
      <c r="Q9" s="17">
        <v>8.2934779442717502E-2</v>
      </c>
      <c r="R9" s="17"/>
      <c r="S9" s="17">
        <v>0.103909184925322</v>
      </c>
      <c r="T9" s="17">
        <v>0.110458797729782</v>
      </c>
      <c r="U9" s="17">
        <v>6.4990975605459494E-2</v>
      </c>
      <c r="V9" s="17">
        <v>0.14949229612782899</v>
      </c>
      <c r="W9" s="17">
        <v>7.6835858337446494E-2</v>
      </c>
      <c r="X9" s="17">
        <v>0.12113675373746299</v>
      </c>
      <c r="Y9" s="17">
        <v>9.7450528385638599E-2</v>
      </c>
      <c r="Z9" s="17">
        <v>5.2051198056703503E-2</v>
      </c>
      <c r="AA9" s="17">
        <v>0.142314475277136</v>
      </c>
      <c r="AB9" s="17">
        <v>0.115011914313265</v>
      </c>
      <c r="AC9" s="17">
        <v>0.10356081819941799</v>
      </c>
      <c r="AD9" s="17">
        <v>9.6385437967843005E-2</v>
      </c>
      <c r="AE9" s="17"/>
      <c r="AF9" s="17">
        <v>9.8481132161900506E-2</v>
      </c>
      <c r="AG9" s="17">
        <v>9.52754976132624E-2</v>
      </c>
      <c r="AH9" s="17">
        <v>0.12009762809056</v>
      </c>
      <c r="AI9" s="17">
        <v>0.100001037124914</v>
      </c>
      <c r="AJ9" s="17">
        <v>0.14170277703585299</v>
      </c>
      <c r="AK9" s="17"/>
      <c r="AL9" s="17">
        <v>0.100091358755792</v>
      </c>
      <c r="AM9" s="17">
        <v>0.1107476418349</v>
      </c>
      <c r="AN9" s="17">
        <v>0.141209889703138</v>
      </c>
      <c r="AO9" s="17">
        <v>5.8052079433612902E-2</v>
      </c>
      <c r="AP9" s="17"/>
      <c r="AQ9" s="17">
        <v>8.98435838145661E-2</v>
      </c>
      <c r="AR9" s="17">
        <v>0.13577143134588099</v>
      </c>
      <c r="AS9" s="17"/>
      <c r="AT9" s="17">
        <v>0.13735427315151999</v>
      </c>
      <c r="AU9" s="17">
        <v>5.5190008936275702E-2</v>
      </c>
      <c r="AV9" s="17"/>
      <c r="AW9" s="17">
        <v>0.103610516508624</v>
      </c>
      <c r="AX9" s="17">
        <v>0.10506013118464499</v>
      </c>
      <c r="AY9" s="17">
        <v>0.100465904451623</v>
      </c>
      <c r="AZ9" s="17"/>
      <c r="BA9" s="17">
        <v>0.143365289094432</v>
      </c>
      <c r="BB9" s="17">
        <v>0.10717506661638899</v>
      </c>
      <c r="BC9" s="17">
        <v>0.102121020107887</v>
      </c>
      <c r="BD9" s="17">
        <v>7.3019060213983605E-2</v>
      </c>
      <c r="BE9" s="17">
        <v>3.8427779654212103E-2</v>
      </c>
      <c r="BF9" s="17"/>
      <c r="BG9" s="17">
        <v>0.101441004269123</v>
      </c>
      <c r="BH9" s="17">
        <v>0.11295663785679</v>
      </c>
      <c r="BI9" s="17"/>
      <c r="BJ9" s="17">
        <v>0.117399581418604</v>
      </c>
      <c r="BK9" s="17">
        <v>7.4603597297458898E-2</v>
      </c>
      <c r="BL9" s="17"/>
      <c r="BM9" s="17">
        <v>7.6852032727113495E-2</v>
      </c>
      <c r="BN9" s="17">
        <v>9.1907527146546902E-2</v>
      </c>
      <c r="BO9" s="17">
        <v>0.12560604625605401</v>
      </c>
      <c r="BP9" s="17">
        <v>0.126230088407802</v>
      </c>
      <c r="BQ9" s="17">
        <v>9.5569853188335205E-2</v>
      </c>
      <c r="BR9" s="17"/>
      <c r="BS9" s="17">
        <v>0.111838795118873</v>
      </c>
      <c r="BT9" s="17"/>
      <c r="BU9" s="17">
        <v>7.2617634880379103E-2</v>
      </c>
      <c r="BV9" s="17">
        <v>0.131078389625605</v>
      </c>
      <c r="BW9" s="17">
        <v>9.3956507595598301E-2</v>
      </c>
      <c r="BX9" s="17">
        <v>0.10272575252881699</v>
      </c>
      <c r="BY9" s="17">
        <v>8.45178389631253E-2</v>
      </c>
      <c r="BZ9" s="17"/>
      <c r="CA9" s="17">
        <v>0.121620492763666</v>
      </c>
      <c r="CB9" s="17"/>
      <c r="CC9" s="17">
        <v>0.12691563297636299</v>
      </c>
      <c r="CD9" s="17">
        <v>4.4196375296612703E-2</v>
      </c>
      <c r="CE9" s="17"/>
      <c r="CF9" s="17">
        <v>0.11372911688861299</v>
      </c>
      <c r="CG9" s="17"/>
      <c r="CH9" s="17">
        <v>9.9105996684131198E-2</v>
      </c>
      <c r="CI9" s="17">
        <v>0.172092312191022</v>
      </c>
    </row>
    <row r="10" spans="2:87" x14ac:dyDescent="0.35">
      <c r="B10" s="18" t="s">
        <v>277</v>
      </c>
      <c r="C10" s="17">
        <v>0.166282155097633</v>
      </c>
      <c r="D10" s="17">
        <v>0.17685238111985799</v>
      </c>
      <c r="E10" s="17">
        <v>0.156470247807621</v>
      </c>
      <c r="F10" s="17"/>
      <c r="G10" s="17">
        <v>0.155847183313267</v>
      </c>
      <c r="H10" s="17">
        <v>0.30846227801894299</v>
      </c>
      <c r="I10" s="17">
        <v>0.14717649969107099</v>
      </c>
      <c r="J10" s="17">
        <v>0.166906140957746</v>
      </c>
      <c r="K10" s="17">
        <v>0.118519462124165</v>
      </c>
      <c r="L10" s="17">
        <v>0.101946609845848</v>
      </c>
      <c r="M10" s="17"/>
      <c r="N10" s="17">
        <v>0.201336014806519</v>
      </c>
      <c r="O10" s="17">
        <v>0.17780996365548801</v>
      </c>
      <c r="P10" s="17">
        <v>0.15583316591886501</v>
      </c>
      <c r="Q10" s="17">
        <v>0.121208056244998</v>
      </c>
      <c r="R10" s="17"/>
      <c r="S10" s="17">
        <v>0.25371783217033</v>
      </c>
      <c r="T10" s="17">
        <v>0.185455012463112</v>
      </c>
      <c r="U10" s="17">
        <v>0.15784267053010201</v>
      </c>
      <c r="V10" s="17">
        <v>0.16983622657893599</v>
      </c>
      <c r="W10" s="17">
        <v>0.18075371973121701</v>
      </c>
      <c r="X10" s="17">
        <v>0.149071294115146</v>
      </c>
      <c r="Y10" s="17">
        <v>0.140665836628629</v>
      </c>
      <c r="Z10" s="17">
        <v>0.17082056100912801</v>
      </c>
      <c r="AA10" s="17">
        <v>0.12615384358587201</v>
      </c>
      <c r="AB10" s="17">
        <v>0.15686567171342899</v>
      </c>
      <c r="AC10" s="17">
        <v>6.2642882232617297E-2</v>
      </c>
      <c r="AD10" s="17">
        <v>0.13018518310792701</v>
      </c>
      <c r="AE10" s="17"/>
      <c r="AF10" s="17">
        <v>0.101629164712092</v>
      </c>
      <c r="AG10" s="17">
        <v>0.12778777041783401</v>
      </c>
      <c r="AH10" s="17">
        <v>0.21820340567475799</v>
      </c>
      <c r="AI10" s="17">
        <v>0.19193401164628399</v>
      </c>
      <c r="AJ10" s="17">
        <v>0.284533296319747</v>
      </c>
      <c r="AK10" s="17"/>
      <c r="AL10" s="17">
        <v>0.15968803289459399</v>
      </c>
      <c r="AM10" s="17">
        <v>0.15768344590824299</v>
      </c>
      <c r="AN10" s="17">
        <v>0.198158999747621</v>
      </c>
      <c r="AO10" s="17">
        <v>0.17921197810161499</v>
      </c>
      <c r="AP10" s="17"/>
      <c r="AQ10" s="17">
        <v>0.123698489020174</v>
      </c>
      <c r="AR10" s="17">
        <v>0.23090723192742499</v>
      </c>
      <c r="AS10" s="17"/>
      <c r="AT10" s="17">
        <v>0.18951651805526401</v>
      </c>
      <c r="AU10" s="17">
        <v>0.10640440412676801</v>
      </c>
      <c r="AV10" s="17"/>
      <c r="AW10" s="17">
        <v>0.13391884863751399</v>
      </c>
      <c r="AX10" s="17">
        <v>0.20660547953330799</v>
      </c>
      <c r="AY10" s="17">
        <v>0.17757491798848099</v>
      </c>
      <c r="AZ10" s="17"/>
      <c r="BA10" s="17">
        <v>0.17957082469068</v>
      </c>
      <c r="BB10" s="17">
        <v>0.18160095451840599</v>
      </c>
      <c r="BC10" s="17">
        <v>0.15358056657970401</v>
      </c>
      <c r="BD10" s="17">
        <v>0.149509415772658</v>
      </c>
      <c r="BE10" s="17">
        <v>0.12577620286882599</v>
      </c>
      <c r="BF10" s="17"/>
      <c r="BG10" s="17">
        <v>0.15408782760392101</v>
      </c>
      <c r="BH10" s="17">
        <v>0.175219454380386</v>
      </c>
      <c r="BI10" s="17"/>
      <c r="BJ10" s="17">
        <v>0.183658719279543</v>
      </c>
      <c r="BK10" s="17">
        <v>0.10296936657851399</v>
      </c>
      <c r="BL10" s="17"/>
      <c r="BM10" s="17">
        <v>0.110185131086942</v>
      </c>
      <c r="BN10" s="17">
        <v>0.15595774014057401</v>
      </c>
      <c r="BO10" s="17">
        <v>0.20945926695970801</v>
      </c>
      <c r="BP10" s="17">
        <v>0.16636470428070399</v>
      </c>
      <c r="BQ10" s="17">
        <v>0.159594538190858</v>
      </c>
      <c r="BR10" s="17"/>
      <c r="BS10" s="17">
        <v>0.177141184454639</v>
      </c>
      <c r="BT10" s="17"/>
      <c r="BU10" s="17">
        <v>0.15838850892943701</v>
      </c>
      <c r="BV10" s="17">
        <v>0.23104007804604701</v>
      </c>
      <c r="BW10" s="17">
        <v>0.16712447678256501</v>
      </c>
      <c r="BX10" s="17">
        <v>0.129069873327221</v>
      </c>
      <c r="BY10" s="17">
        <v>9.7520469856398395E-2</v>
      </c>
      <c r="BZ10" s="17"/>
      <c r="CA10" s="17">
        <v>0.23502004664116299</v>
      </c>
      <c r="CB10" s="17"/>
      <c r="CC10" s="17">
        <v>0.16736669621397399</v>
      </c>
      <c r="CD10" s="17">
        <v>0.17984582742937699</v>
      </c>
      <c r="CE10" s="17"/>
      <c r="CF10" s="17">
        <v>0.13517495858824</v>
      </c>
      <c r="CG10" s="17"/>
      <c r="CH10" s="17">
        <v>0.15635196714790001</v>
      </c>
      <c r="CI10" s="17">
        <v>0.26718161607248198</v>
      </c>
    </row>
    <row r="11" spans="2:87" x14ac:dyDescent="0.35">
      <c r="B11" s="18" t="s">
        <v>278</v>
      </c>
      <c r="C11" s="17">
        <v>0.21507682590005001</v>
      </c>
      <c r="D11" s="17">
        <v>0.22478851938172201</v>
      </c>
      <c r="E11" s="17">
        <v>0.206422533224561</v>
      </c>
      <c r="F11" s="17"/>
      <c r="G11" s="17">
        <v>0.26887479579407803</v>
      </c>
      <c r="H11" s="17">
        <v>0.19202983715303101</v>
      </c>
      <c r="I11" s="17">
        <v>0.23705158065356499</v>
      </c>
      <c r="J11" s="17">
        <v>0.204191677943974</v>
      </c>
      <c r="K11" s="17">
        <v>0.15196435926533899</v>
      </c>
      <c r="L11" s="17">
        <v>0.2351425997802</v>
      </c>
      <c r="M11" s="17"/>
      <c r="N11" s="17">
        <v>0.26227430142750002</v>
      </c>
      <c r="O11" s="17">
        <v>0.22664988965963001</v>
      </c>
      <c r="P11" s="17">
        <v>0.179016391424001</v>
      </c>
      <c r="Q11" s="17">
        <v>0.18289065875104199</v>
      </c>
      <c r="R11" s="17"/>
      <c r="S11" s="17">
        <v>0.25059930114718199</v>
      </c>
      <c r="T11" s="17">
        <v>0.15008139570958401</v>
      </c>
      <c r="U11" s="17">
        <v>0.22365314673095399</v>
      </c>
      <c r="V11" s="17">
        <v>0.241320839615567</v>
      </c>
      <c r="W11" s="17">
        <v>0.34392717528733002</v>
      </c>
      <c r="X11" s="17">
        <v>0.25205377350065999</v>
      </c>
      <c r="Y11" s="17">
        <v>0.19472646047546099</v>
      </c>
      <c r="Z11" s="17">
        <v>0.27471361961289598</v>
      </c>
      <c r="AA11" s="17">
        <v>0.201750373398492</v>
      </c>
      <c r="AB11" s="17">
        <v>0.15979963565055899</v>
      </c>
      <c r="AC11" s="17">
        <v>0.14466939393359399</v>
      </c>
      <c r="AD11" s="17">
        <v>0.11732254972904201</v>
      </c>
      <c r="AE11" s="17"/>
      <c r="AF11" s="17">
        <v>0.15877978325447401</v>
      </c>
      <c r="AG11" s="17">
        <v>0.24273249766615901</v>
      </c>
      <c r="AH11" s="17">
        <v>0.178105299866677</v>
      </c>
      <c r="AI11" s="17">
        <v>0.184163452931601</v>
      </c>
      <c r="AJ11" s="17">
        <v>0.30165123005449801</v>
      </c>
      <c r="AK11" s="17"/>
      <c r="AL11" s="17">
        <v>0.228899804783568</v>
      </c>
      <c r="AM11" s="17">
        <v>0.22369531170548801</v>
      </c>
      <c r="AN11" s="17">
        <v>0.15561361886995001</v>
      </c>
      <c r="AO11" s="17">
        <v>0.226820540937332</v>
      </c>
      <c r="AP11" s="17"/>
      <c r="AQ11" s="17">
        <v>0.20440924543376801</v>
      </c>
      <c r="AR11" s="17">
        <v>0.23126597236685401</v>
      </c>
      <c r="AS11" s="17"/>
      <c r="AT11" s="17">
        <v>0.19634981106951399</v>
      </c>
      <c r="AU11" s="17">
        <v>0.233456498796135</v>
      </c>
      <c r="AV11" s="17"/>
      <c r="AW11" s="17">
        <v>0.22562540228606101</v>
      </c>
      <c r="AX11" s="17">
        <v>0.21572798503620899</v>
      </c>
      <c r="AY11" s="17">
        <v>0.20074022894798699</v>
      </c>
      <c r="AZ11" s="17"/>
      <c r="BA11" s="17">
        <v>0.244646992409047</v>
      </c>
      <c r="BB11" s="17">
        <v>0.185714880690557</v>
      </c>
      <c r="BC11" s="17">
        <v>0.223417434167903</v>
      </c>
      <c r="BD11" s="17">
        <v>0.22845894525639701</v>
      </c>
      <c r="BE11" s="17">
        <v>0.14299721208170299</v>
      </c>
      <c r="BF11" s="17"/>
      <c r="BG11" s="17">
        <v>0.220896622915808</v>
      </c>
      <c r="BH11" s="17">
        <v>0.210811460079629</v>
      </c>
      <c r="BI11" s="17"/>
      <c r="BJ11" s="17">
        <v>0.20867640877487101</v>
      </c>
      <c r="BK11" s="17">
        <v>0.23592262353627799</v>
      </c>
      <c r="BL11" s="17"/>
      <c r="BM11" s="17">
        <v>0.22053653593856801</v>
      </c>
      <c r="BN11" s="17">
        <v>0.27140943934644901</v>
      </c>
      <c r="BO11" s="17">
        <v>0.19881417167885601</v>
      </c>
      <c r="BP11" s="17">
        <v>0.25407494283521898</v>
      </c>
      <c r="BQ11" s="17">
        <v>0.23225633232608101</v>
      </c>
      <c r="BR11" s="17"/>
      <c r="BS11" s="17">
        <v>0.23260802867257399</v>
      </c>
      <c r="BT11" s="17"/>
      <c r="BU11" s="17">
        <v>0.29961153484988101</v>
      </c>
      <c r="BV11" s="17">
        <v>0.18133614949532001</v>
      </c>
      <c r="BW11" s="17">
        <v>0.24493743353321401</v>
      </c>
      <c r="BX11" s="17">
        <v>0.25325988929292598</v>
      </c>
      <c r="BY11" s="17">
        <v>0.127303232849106</v>
      </c>
      <c r="BZ11" s="17"/>
      <c r="CA11" s="17">
        <v>0.19261694752363701</v>
      </c>
      <c r="CB11" s="17"/>
      <c r="CC11" s="17">
        <v>0.200455422763751</v>
      </c>
      <c r="CD11" s="17">
        <v>0.28884279588638001</v>
      </c>
      <c r="CE11" s="17"/>
      <c r="CF11" s="17">
        <v>0.16165890933416599</v>
      </c>
      <c r="CG11" s="17"/>
      <c r="CH11" s="17">
        <v>0.24295823046891199</v>
      </c>
      <c r="CI11" s="17">
        <v>0.182187115865418</v>
      </c>
    </row>
    <row r="12" spans="2:87" x14ac:dyDescent="0.35">
      <c r="B12" s="18" t="s">
        <v>279</v>
      </c>
      <c r="C12" s="17">
        <v>0.43366282644402099</v>
      </c>
      <c r="D12" s="17">
        <v>0.41944217124196898</v>
      </c>
      <c r="E12" s="17">
        <v>0.44869428360889702</v>
      </c>
      <c r="F12" s="17"/>
      <c r="G12" s="17">
        <v>0.38779509556478298</v>
      </c>
      <c r="H12" s="17">
        <v>0.27865604044185599</v>
      </c>
      <c r="I12" s="17">
        <v>0.40812102634974501</v>
      </c>
      <c r="J12" s="17">
        <v>0.48218980161312303</v>
      </c>
      <c r="K12" s="17">
        <v>0.51534913198927501</v>
      </c>
      <c r="L12" s="17">
        <v>0.51446817738539896</v>
      </c>
      <c r="M12" s="17"/>
      <c r="N12" s="17">
        <v>0.34603743771939299</v>
      </c>
      <c r="O12" s="17">
        <v>0.42223243553328699</v>
      </c>
      <c r="P12" s="17">
        <v>0.49494199311683901</v>
      </c>
      <c r="Q12" s="17">
        <v>0.490278369406417</v>
      </c>
      <c r="R12" s="17"/>
      <c r="S12" s="17">
        <v>0.36653001819628001</v>
      </c>
      <c r="T12" s="17">
        <v>0.47395187918008502</v>
      </c>
      <c r="U12" s="17">
        <v>0.43476353716631999</v>
      </c>
      <c r="V12" s="17">
        <v>0.35118670646134298</v>
      </c>
      <c r="W12" s="17">
        <v>0.32301711401334599</v>
      </c>
      <c r="X12" s="17">
        <v>0.394443586449781</v>
      </c>
      <c r="Y12" s="17">
        <v>0.482443398873732</v>
      </c>
      <c r="Z12" s="17">
        <v>0.43648823461415498</v>
      </c>
      <c r="AA12" s="17">
        <v>0.48335874391677403</v>
      </c>
      <c r="AB12" s="17">
        <v>0.47020876733274902</v>
      </c>
      <c r="AC12" s="17">
        <v>0.61128306080350903</v>
      </c>
      <c r="AD12" s="17">
        <v>0.477651262307841</v>
      </c>
      <c r="AE12" s="17"/>
      <c r="AF12" s="17">
        <v>0.51103086701900602</v>
      </c>
      <c r="AG12" s="17">
        <v>0.45930480733565798</v>
      </c>
      <c r="AH12" s="17">
        <v>0.43256987846516998</v>
      </c>
      <c r="AI12" s="17">
        <v>0.47267382460488</v>
      </c>
      <c r="AJ12" s="17">
        <v>0.225747831273726</v>
      </c>
      <c r="AK12" s="17"/>
      <c r="AL12" s="17">
        <v>0.41380255213325201</v>
      </c>
      <c r="AM12" s="17">
        <v>0.43493862621924301</v>
      </c>
      <c r="AN12" s="17">
        <v>0.44554750603165399</v>
      </c>
      <c r="AO12" s="17">
        <v>0.51597149789188701</v>
      </c>
      <c r="AP12" s="17"/>
      <c r="AQ12" s="17">
        <v>0.48667629097345699</v>
      </c>
      <c r="AR12" s="17">
        <v>0.35320946171970502</v>
      </c>
      <c r="AS12" s="17"/>
      <c r="AT12" s="17">
        <v>0.41595054206775101</v>
      </c>
      <c r="AU12" s="17">
        <v>0.50642264469557097</v>
      </c>
      <c r="AV12" s="17"/>
      <c r="AW12" s="17">
        <v>0.45671311255910002</v>
      </c>
      <c r="AX12" s="17">
        <v>0.38259148735759602</v>
      </c>
      <c r="AY12" s="17">
        <v>0.46060086849057003</v>
      </c>
      <c r="AZ12" s="17"/>
      <c r="BA12" s="17">
        <v>0.37221653720185299</v>
      </c>
      <c r="BB12" s="17">
        <v>0.46080560641190998</v>
      </c>
      <c r="BC12" s="17">
        <v>0.43193469390202899</v>
      </c>
      <c r="BD12" s="17">
        <v>0.42644597410359802</v>
      </c>
      <c r="BE12" s="17">
        <v>0.63233351973781904</v>
      </c>
      <c r="BF12" s="17"/>
      <c r="BG12" s="17">
        <v>0.43896608327837999</v>
      </c>
      <c r="BH12" s="17">
        <v>0.42977603616990201</v>
      </c>
      <c r="BI12" s="17"/>
      <c r="BJ12" s="17">
        <v>0.41916125017689698</v>
      </c>
      <c r="BK12" s="17">
        <v>0.49006517974052999</v>
      </c>
      <c r="BL12" s="17"/>
      <c r="BM12" s="17">
        <v>0.44803788361826302</v>
      </c>
      <c r="BN12" s="17">
        <v>0.40888482492718797</v>
      </c>
      <c r="BO12" s="17">
        <v>0.428334611669208</v>
      </c>
      <c r="BP12" s="17">
        <v>0.36264492708840301</v>
      </c>
      <c r="BQ12" s="17">
        <v>0.45884477970938897</v>
      </c>
      <c r="BR12" s="17"/>
      <c r="BS12" s="17">
        <v>0.45345424073743701</v>
      </c>
      <c r="BT12" s="17"/>
      <c r="BU12" s="17">
        <v>0.40459881880599202</v>
      </c>
      <c r="BV12" s="17">
        <v>0.417546999495431</v>
      </c>
      <c r="BW12" s="17">
        <v>0.426404275864677</v>
      </c>
      <c r="BX12" s="17">
        <v>0.47560630910483298</v>
      </c>
      <c r="BY12" s="17">
        <v>0.45742889163650902</v>
      </c>
      <c r="BZ12" s="17"/>
      <c r="CA12" s="17">
        <v>0.439169914511017</v>
      </c>
      <c r="CB12" s="17"/>
      <c r="CC12" s="17">
        <v>0.43718257676466799</v>
      </c>
      <c r="CD12" s="17">
        <v>0.43086351710736198</v>
      </c>
      <c r="CE12" s="17"/>
      <c r="CF12" s="17">
        <v>0.51824029542379402</v>
      </c>
      <c r="CG12" s="17"/>
      <c r="CH12" s="17">
        <v>0.43151127947921902</v>
      </c>
      <c r="CI12" s="17">
        <v>0.33930216175115202</v>
      </c>
    </row>
    <row r="13" spans="2:87" x14ac:dyDescent="0.35">
      <c r="B13" s="18" t="s">
        <v>161</v>
      </c>
      <c r="C13" s="21">
        <v>7.6891916311248504E-2</v>
      </c>
      <c r="D13" s="21">
        <v>6.1514408689913501E-2</v>
      </c>
      <c r="E13" s="21">
        <v>8.9197254686265895E-2</v>
      </c>
      <c r="F13" s="21"/>
      <c r="G13" s="21">
        <v>6.8465272384057196E-2</v>
      </c>
      <c r="H13" s="21">
        <v>5.8025956354399597E-2</v>
      </c>
      <c r="I13" s="21">
        <v>8.5057278439262501E-2</v>
      </c>
      <c r="J13" s="21">
        <v>5.0304537922493099E-2</v>
      </c>
      <c r="K13" s="21">
        <v>9.9167116066228495E-2</v>
      </c>
      <c r="L13" s="21">
        <v>9.6713841444644302E-2</v>
      </c>
      <c r="M13" s="21"/>
      <c r="N13" s="21">
        <v>5.8465678039531302E-2</v>
      </c>
      <c r="O13" s="21">
        <v>6.8444345351776806E-2</v>
      </c>
      <c r="P13" s="21">
        <v>5.5548224237009197E-2</v>
      </c>
      <c r="Q13" s="21">
        <v>0.122688136154826</v>
      </c>
      <c r="R13" s="21"/>
      <c r="S13" s="21">
        <v>2.5243663560887E-2</v>
      </c>
      <c r="T13" s="21">
        <v>8.0052914917437198E-2</v>
      </c>
      <c r="U13" s="21">
        <v>0.118749669967164</v>
      </c>
      <c r="V13" s="21">
        <v>8.81639312163255E-2</v>
      </c>
      <c r="W13" s="21">
        <v>7.5466132630660099E-2</v>
      </c>
      <c r="X13" s="21">
        <v>8.3294592196950401E-2</v>
      </c>
      <c r="Y13" s="21">
        <v>8.4713775636539604E-2</v>
      </c>
      <c r="Z13" s="21">
        <v>6.5926386707118104E-2</v>
      </c>
      <c r="AA13" s="21">
        <v>4.6422563821726201E-2</v>
      </c>
      <c r="AB13" s="21">
        <v>9.8114010989997794E-2</v>
      </c>
      <c r="AC13" s="21">
        <v>7.7843844830861195E-2</v>
      </c>
      <c r="AD13" s="21">
        <v>0.17845556688734701</v>
      </c>
      <c r="AE13" s="21"/>
      <c r="AF13" s="21">
        <v>0.13007905285252699</v>
      </c>
      <c r="AG13" s="21">
        <v>7.4899426967086097E-2</v>
      </c>
      <c r="AH13" s="21">
        <v>5.1023787902835203E-2</v>
      </c>
      <c r="AI13" s="21">
        <v>5.1227673692320598E-2</v>
      </c>
      <c r="AJ13" s="21">
        <v>4.6364865316175799E-2</v>
      </c>
      <c r="AK13" s="21"/>
      <c r="AL13" s="21">
        <v>9.7518251432794606E-2</v>
      </c>
      <c r="AM13" s="21">
        <v>7.2934974332126395E-2</v>
      </c>
      <c r="AN13" s="21">
        <v>5.9469985647636898E-2</v>
      </c>
      <c r="AO13" s="21">
        <v>1.9943903635553501E-2</v>
      </c>
      <c r="AP13" s="21"/>
      <c r="AQ13" s="21">
        <v>9.5372390758034706E-2</v>
      </c>
      <c r="AR13" s="21">
        <v>4.88459026401344E-2</v>
      </c>
      <c r="AS13" s="21"/>
      <c r="AT13" s="21">
        <v>6.0828855655951301E-2</v>
      </c>
      <c r="AU13" s="21">
        <v>9.8526443445249398E-2</v>
      </c>
      <c r="AV13" s="21"/>
      <c r="AW13" s="21">
        <v>8.0132120008700999E-2</v>
      </c>
      <c r="AX13" s="21">
        <v>9.0014916888242202E-2</v>
      </c>
      <c r="AY13" s="21">
        <v>6.06180801213385E-2</v>
      </c>
      <c r="AZ13" s="21"/>
      <c r="BA13" s="21">
        <v>6.0200356603988397E-2</v>
      </c>
      <c r="BB13" s="21">
        <v>6.47034917627375E-2</v>
      </c>
      <c r="BC13" s="21">
        <v>8.8946285242476594E-2</v>
      </c>
      <c r="BD13" s="21">
        <v>0.122566604653363</v>
      </c>
      <c r="BE13" s="21">
        <v>6.0465285657439999E-2</v>
      </c>
      <c r="BF13" s="21"/>
      <c r="BG13" s="21">
        <v>8.4608461932768497E-2</v>
      </c>
      <c r="BH13" s="21">
        <v>7.12364115132917E-2</v>
      </c>
      <c r="BI13" s="21"/>
      <c r="BJ13" s="21">
        <v>7.1104040350084399E-2</v>
      </c>
      <c r="BK13" s="21">
        <v>9.6439232847218601E-2</v>
      </c>
      <c r="BL13" s="21"/>
      <c r="BM13" s="21">
        <v>0.144388416629113</v>
      </c>
      <c r="BN13" s="21">
        <v>7.1840468439241897E-2</v>
      </c>
      <c r="BO13" s="21">
        <v>3.7785903436174502E-2</v>
      </c>
      <c r="BP13" s="21">
        <v>9.0685337387871601E-2</v>
      </c>
      <c r="BQ13" s="21">
        <v>5.3734496585336501E-2</v>
      </c>
      <c r="BR13" s="21"/>
      <c r="BS13" s="21">
        <v>2.4957751016476799E-2</v>
      </c>
      <c r="BT13" s="21"/>
      <c r="BU13" s="21">
        <v>6.4783502534310297E-2</v>
      </c>
      <c r="BV13" s="21">
        <v>3.8998383337596802E-2</v>
      </c>
      <c r="BW13" s="21">
        <v>6.7577306223945893E-2</v>
      </c>
      <c r="BX13" s="21">
        <v>3.9338175746202499E-2</v>
      </c>
      <c r="BY13" s="21">
        <v>0.233229566694862</v>
      </c>
      <c r="BZ13" s="21"/>
      <c r="CA13" s="21">
        <v>1.15725985605172E-2</v>
      </c>
      <c r="CB13" s="21"/>
      <c r="CC13" s="21">
        <v>6.8079671281243995E-2</v>
      </c>
      <c r="CD13" s="21">
        <v>5.6251484280267397E-2</v>
      </c>
      <c r="CE13" s="21"/>
      <c r="CF13" s="21">
        <v>7.1196719765187794E-2</v>
      </c>
      <c r="CG13" s="21"/>
      <c r="CH13" s="21">
        <v>7.0072526219838199E-2</v>
      </c>
      <c r="CI13" s="21">
        <v>3.9236794119925901E-2</v>
      </c>
    </row>
    <row r="14" spans="2:87" x14ac:dyDescent="0.35">
      <c r="B14" s="18" t="s">
        <v>280</v>
      </c>
      <c r="C14" s="21">
        <v>0.27436843134467997</v>
      </c>
      <c r="D14" s="21">
        <v>0.29425490068639598</v>
      </c>
      <c r="E14" s="21">
        <v>0.25568592848027599</v>
      </c>
      <c r="F14" s="21"/>
      <c r="G14" s="21">
        <v>0.27486483625708202</v>
      </c>
      <c r="H14" s="21">
        <v>0.471288166050714</v>
      </c>
      <c r="I14" s="21">
        <v>0.269770114557427</v>
      </c>
      <c r="J14" s="21">
        <v>0.26331398252040999</v>
      </c>
      <c r="K14" s="21">
        <v>0.233519392679158</v>
      </c>
      <c r="L14" s="21">
        <v>0.15367538138975601</v>
      </c>
      <c r="M14" s="21"/>
      <c r="N14" s="21">
        <v>0.33322258281357497</v>
      </c>
      <c r="O14" s="21">
        <v>0.28267332945530599</v>
      </c>
      <c r="P14" s="21">
        <v>0.27049339122215099</v>
      </c>
      <c r="Q14" s="21">
        <v>0.20414283568771599</v>
      </c>
      <c r="R14" s="21"/>
      <c r="S14" s="21">
        <v>0.35762701709565098</v>
      </c>
      <c r="T14" s="21">
        <v>0.29591381019289398</v>
      </c>
      <c r="U14" s="21">
        <v>0.222833646135562</v>
      </c>
      <c r="V14" s="21">
        <v>0.31932852270676498</v>
      </c>
      <c r="W14" s="21">
        <v>0.25758957806866301</v>
      </c>
      <c r="X14" s="21">
        <v>0.27020804785260899</v>
      </c>
      <c r="Y14" s="21">
        <v>0.238116365014267</v>
      </c>
      <c r="Z14" s="21">
        <v>0.22287175906583101</v>
      </c>
      <c r="AA14" s="21">
        <v>0.26846831886300798</v>
      </c>
      <c r="AB14" s="21">
        <v>0.27187758602669398</v>
      </c>
      <c r="AC14" s="21">
        <v>0.166203700432035</v>
      </c>
      <c r="AD14" s="21">
        <v>0.22657062107577</v>
      </c>
      <c r="AE14" s="21"/>
      <c r="AF14" s="21">
        <v>0.20011029687399301</v>
      </c>
      <c r="AG14" s="21">
        <v>0.223063268031097</v>
      </c>
      <c r="AH14" s="21">
        <v>0.338301033765318</v>
      </c>
      <c r="AI14" s="21">
        <v>0.29193504877119802</v>
      </c>
      <c r="AJ14" s="21">
        <v>0.42623607335559999</v>
      </c>
      <c r="AK14" s="21"/>
      <c r="AL14" s="21">
        <v>0.25977939165038599</v>
      </c>
      <c r="AM14" s="21">
        <v>0.26843108774314201</v>
      </c>
      <c r="AN14" s="21">
        <v>0.33936888945075899</v>
      </c>
      <c r="AO14" s="21">
        <v>0.237264057535228</v>
      </c>
      <c r="AP14" s="21"/>
      <c r="AQ14" s="21">
        <v>0.21354207283474</v>
      </c>
      <c r="AR14" s="21">
        <v>0.366678663273306</v>
      </c>
      <c r="AS14" s="21"/>
      <c r="AT14" s="21">
        <v>0.32687079120678297</v>
      </c>
      <c r="AU14" s="21">
        <v>0.16159441306304401</v>
      </c>
      <c r="AV14" s="21"/>
      <c r="AW14" s="21">
        <v>0.23752936514613801</v>
      </c>
      <c r="AX14" s="21">
        <v>0.31166561071795301</v>
      </c>
      <c r="AY14" s="21">
        <v>0.27804082244010497</v>
      </c>
      <c r="AZ14" s="21"/>
      <c r="BA14" s="21">
        <v>0.322936113785112</v>
      </c>
      <c r="BB14" s="21">
        <v>0.288776021134795</v>
      </c>
      <c r="BC14" s="21">
        <v>0.25570158668759102</v>
      </c>
      <c r="BD14" s="21">
        <v>0.22252847598664199</v>
      </c>
      <c r="BE14" s="21">
        <v>0.164203982523038</v>
      </c>
      <c r="BF14" s="21"/>
      <c r="BG14" s="21">
        <v>0.25552883187304398</v>
      </c>
      <c r="BH14" s="21">
        <v>0.288176092237177</v>
      </c>
      <c r="BI14" s="21"/>
      <c r="BJ14" s="21">
        <v>0.30105830069814699</v>
      </c>
      <c r="BK14" s="21">
        <v>0.17757296387597299</v>
      </c>
      <c r="BL14" s="21"/>
      <c r="BM14" s="21">
        <v>0.187037163814056</v>
      </c>
      <c r="BN14" s="21">
        <v>0.24786526728712099</v>
      </c>
      <c r="BO14" s="21">
        <v>0.335065313215761</v>
      </c>
      <c r="BP14" s="21">
        <v>0.29259479268850702</v>
      </c>
      <c r="BQ14" s="21">
        <v>0.255164391379194</v>
      </c>
      <c r="BR14" s="21"/>
      <c r="BS14" s="21">
        <v>0.28897997957351201</v>
      </c>
      <c r="BT14" s="21"/>
      <c r="BU14" s="21">
        <v>0.23100614380981599</v>
      </c>
      <c r="BV14" s="21">
        <v>0.36211846767165301</v>
      </c>
      <c r="BW14" s="21">
        <v>0.26108098437816402</v>
      </c>
      <c r="BX14" s="21">
        <v>0.231795625856038</v>
      </c>
      <c r="BY14" s="21">
        <v>0.18203830881952399</v>
      </c>
      <c r="BZ14" s="21"/>
      <c r="CA14" s="21">
        <v>0.35664053940482898</v>
      </c>
      <c r="CB14" s="21"/>
      <c r="CC14" s="21">
        <v>0.29428232919033698</v>
      </c>
      <c r="CD14" s="21">
        <v>0.22404220272598999</v>
      </c>
      <c r="CE14" s="21"/>
      <c r="CF14" s="21">
        <v>0.248904075476853</v>
      </c>
      <c r="CG14" s="21"/>
      <c r="CH14" s="21">
        <v>0.25545796383203101</v>
      </c>
      <c r="CI14" s="21">
        <v>0.43927392826350398</v>
      </c>
    </row>
    <row r="15" spans="2:87" x14ac:dyDescent="0.35">
      <c r="B15" s="18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</row>
    <row r="16" spans="2:87" x14ac:dyDescent="0.35">
      <c r="B16" s="16" t="s">
        <v>163</v>
      </c>
    </row>
    <row r="17" spans="2:2" x14ac:dyDescent="0.35">
      <c r="B17" t="s">
        <v>118</v>
      </c>
    </row>
    <row r="18" spans="2:2" x14ac:dyDescent="0.35">
      <c r="B18" t="s">
        <v>119</v>
      </c>
    </row>
    <row r="20" spans="2:2" x14ac:dyDescent="0.35">
      <c r="B20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B2:CI20"/>
  <sheetViews>
    <sheetView showGridLines="0" topLeftCell="A4" workbookViewId="0">
      <pane xSplit="2" topLeftCell="C1" activePane="topRight" state="frozen"/>
      <selection pane="topRight" activeCell="A15" sqref="A15:XFD15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289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974</v>
      </c>
      <c r="D7" s="10">
        <v>498</v>
      </c>
      <c r="E7" s="10">
        <v>473</v>
      </c>
      <c r="F7" s="10"/>
      <c r="G7" s="10">
        <v>70</v>
      </c>
      <c r="H7" s="10">
        <v>173</v>
      </c>
      <c r="I7" s="10">
        <v>169</v>
      </c>
      <c r="J7" s="10">
        <v>175</v>
      </c>
      <c r="K7" s="10">
        <v>151</v>
      </c>
      <c r="L7" s="10">
        <v>236</v>
      </c>
      <c r="M7" s="10"/>
      <c r="N7" s="10">
        <v>286</v>
      </c>
      <c r="O7" s="10">
        <v>244</v>
      </c>
      <c r="P7" s="10">
        <v>200</v>
      </c>
      <c r="Q7" s="10">
        <v>240</v>
      </c>
      <c r="R7" s="10"/>
      <c r="S7" s="10">
        <v>124</v>
      </c>
      <c r="T7" s="10">
        <v>136</v>
      </c>
      <c r="U7" s="10">
        <v>84</v>
      </c>
      <c r="V7" s="10">
        <v>85</v>
      </c>
      <c r="W7" s="10">
        <v>71</v>
      </c>
      <c r="X7" s="10">
        <v>85</v>
      </c>
      <c r="Y7" s="10">
        <v>68</v>
      </c>
      <c r="Z7" s="10">
        <v>36</v>
      </c>
      <c r="AA7" s="10">
        <v>111</v>
      </c>
      <c r="AB7" s="10">
        <v>95</v>
      </c>
      <c r="AC7" s="10">
        <v>47</v>
      </c>
      <c r="AD7" s="10">
        <v>32</v>
      </c>
      <c r="AE7" s="10"/>
      <c r="AF7" s="10">
        <v>174</v>
      </c>
      <c r="AG7" s="10">
        <v>352</v>
      </c>
      <c r="AH7" s="10">
        <v>191</v>
      </c>
      <c r="AI7" s="10">
        <v>112</v>
      </c>
      <c r="AJ7" s="10">
        <v>113</v>
      </c>
      <c r="AK7" s="10"/>
      <c r="AL7" s="10">
        <v>392</v>
      </c>
      <c r="AM7" s="10">
        <v>374</v>
      </c>
      <c r="AN7" s="10">
        <v>150</v>
      </c>
      <c r="AO7" s="10">
        <v>58</v>
      </c>
      <c r="AP7" s="10"/>
      <c r="AQ7" s="10">
        <v>579</v>
      </c>
      <c r="AR7" s="10">
        <v>395</v>
      </c>
      <c r="AS7" s="10"/>
      <c r="AT7" s="10">
        <v>610</v>
      </c>
      <c r="AU7" s="10">
        <v>232</v>
      </c>
      <c r="AV7" s="10"/>
      <c r="AW7" s="10">
        <v>392</v>
      </c>
      <c r="AX7" s="10">
        <v>222</v>
      </c>
      <c r="AY7" s="10">
        <v>326</v>
      </c>
      <c r="AZ7" s="10"/>
      <c r="BA7" s="10">
        <v>246</v>
      </c>
      <c r="BB7" s="10">
        <v>271</v>
      </c>
      <c r="BC7" s="10">
        <v>304</v>
      </c>
      <c r="BD7" s="10">
        <v>103</v>
      </c>
      <c r="BE7" s="10">
        <v>50</v>
      </c>
      <c r="BF7" s="10"/>
      <c r="BG7" s="10">
        <v>385</v>
      </c>
      <c r="BH7" s="10">
        <v>589</v>
      </c>
      <c r="BI7" s="10"/>
      <c r="BJ7" s="10">
        <v>756</v>
      </c>
      <c r="BK7" s="10">
        <v>213</v>
      </c>
      <c r="BL7" s="10"/>
      <c r="BM7" s="10">
        <v>131</v>
      </c>
      <c r="BN7" s="10">
        <v>218</v>
      </c>
      <c r="BO7" s="10">
        <v>322</v>
      </c>
      <c r="BP7" s="10">
        <v>83</v>
      </c>
      <c r="BQ7" s="10">
        <v>105</v>
      </c>
      <c r="BR7" s="10"/>
      <c r="BS7" s="10">
        <v>301</v>
      </c>
      <c r="BT7" s="10"/>
      <c r="BU7" s="10">
        <v>192</v>
      </c>
      <c r="BV7" s="10">
        <v>217</v>
      </c>
      <c r="BW7" s="10">
        <v>112</v>
      </c>
      <c r="BX7" s="10">
        <v>196</v>
      </c>
      <c r="BY7" s="10">
        <v>67</v>
      </c>
      <c r="BZ7" s="10"/>
      <c r="CA7" s="10">
        <v>77</v>
      </c>
      <c r="CB7" s="10"/>
      <c r="CC7" s="10">
        <v>773</v>
      </c>
      <c r="CD7" s="10">
        <v>171</v>
      </c>
      <c r="CE7" s="10"/>
      <c r="CF7" s="10">
        <v>361</v>
      </c>
      <c r="CG7" s="10"/>
      <c r="CH7" s="10">
        <v>346</v>
      </c>
      <c r="CI7" s="10">
        <v>114</v>
      </c>
    </row>
    <row r="8" spans="2:87" ht="30" customHeight="1" x14ac:dyDescent="0.35">
      <c r="B8" s="11" t="s">
        <v>20</v>
      </c>
      <c r="C8" s="11">
        <v>967</v>
      </c>
      <c r="D8" s="11">
        <v>487</v>
      </c>
      <c r="E8" s="11">
        <v>478</v>
      </c>
      <c r="F8" s="11"/>
      <c r="G8" s="11">
        <v>121</v>
      </c>
      <c r="H8" s="11">
        <v>173</v>
      </c>
      <c r="I8" s="11">
        <v>160</v>
      </c>
      <c r="J8" s="11">
        <v>163</v>
      </c>
      <c r="K8" s="11">
        <v>136</v>
      </c>
      <c r="L8" s="11">
        <v>215</v>
      </c>
      <c r="M8" s="11"/>
      <c r="N8" s="11">
        <v>262</v>
      </c>
      <c r="O8" s="11">
        <v>248</v>
      </c>
      <c r="P8" s="11">
        <v>202</v>
      </c>
      <c r="Q8" s="11">
        <v>252</v>
      </c>
      <c r="R8" s="11"/>
      <c r="S8" s="11">
        <v>128</v>
      </c>
      <c r="T8" s="11">
        <v>125</v>
      </c>
      <c r="U8" s="11">
        <v>79</v>
      </c>
      <c r="V8" s="11">
        <v>88</v>
      </c>
      <c r="W8" s="11">
        <v>67</v>
      </c>
      <c r="X8" s="11">
        <v>90</v>
      </c>
      <c r="Y8" s="11">
        <v>78</v>
      </c>
      <c r="Z8" s="11">
        <v>40</v>
      </c>
      <c r="AA8" s="11">
        <v>112</v>
      </c>
      <c r="AB8" s="11">
        <v>90</v>
      </c>
      <c r="AC8" s="11">
        <v>44</v>
      </c>
      <c r="AD8" s="11">
        <v>27</v>
      </c>
      <c r="AE8" s="11"/>
      <c r="AF8" s="11">
        <v>177</v>
      </c>
      <c r="AG8" s="11">
        <v>360</v>
      </c>
      <c r="AH8" s="11">
        <v>182</v>
      </c>
      <c r="AI8" s="11">
        <v>106</v>
      </c>
      <c r="AJ8" s="11">
        <v>110</v>
      </c>
      <c r="AK8" s="11"/>
      <c r="AL8" s="11">
        <v>374</v>
      </c>
      <c r="AM8" s="11">
        <v>377</v>
      </c>
      <c r="AN8" s="11">
        <v>154</v>
      </c>
      <c r="AO8" s="11">
        <v>62</v>
      </c>
      <c r="AP8" s="11"/>
      <c r="AQ8" s="11">
        <v>583</v>
      </c>
      <c r="AR8" s="11">
        <v>384</v>
      </c>
      <c r="AS8" s="11"/>
      <c r="AT8" s="11">
        <v>609</v>
      </c>
      <c r="AU8" s="11">
        <v>211</v>
      </c>
      <c r="AV8" s="11"/>
      <c r="AW8" s="11">
        <v>366</v>
      </c>
      <c r="AX8" s="11">
        <v>220</v>
      </c>
      <c r="AY8" s="11">
        <v>340</v>
      </c>
      <c r="AZ8" s="11"/>
      <c r="BA8" s="11">
        <v>250</v>
      </c>
      <c r="BB8" s="11">
        <v>268</v>
      </c>
      <c r="BC8" s="11">
        <v>304</v>
      </c>
      <c r="BD8" s="11">
        <v>99</v>
      </c>
      <c r="BE8" s="11">
        <v>47</v>
      </c>
      <c r="BF8" s="11"/>
      <c r="BG8" s="11">
        <v>409</v>
      </c>
      <c r="BH8" s="11">
        <v>558</v>
      </c>
      <c r="BI8" s="11"/>
      <c r="BJ8" s="11">
        <v>765</v>
      </c>
      <c r="BK8" s="11">
        <v>198</v>
      </c>
      <c r="BL8" s="11"/>
      <c r="BM8" s="11">
        <v>136</v>
      </c>
      <c r="BN8" s="11">
        <v>206</v>
      </c>
      <c r="BO8" s="11">
        <v>321</v>
      </c>
      <c r="BP8" s="11">
        <v>83</v>
      </c>
      <c r="BQ8" s="11">
        <v>105</v>
      </c>
      <c r="BR8" s="11"/>
      <c r="BS8" s="11">
        <v>294</v>
      </c>
      <c r="BT8" s="11"/>
      <c r="BU8" s="11">
        <v>185</v>
      </c>
      <c r="BV8" s="11">
        <v>222</v>
      </c>
      <c r="BW8" s="11">
        <v>112</v>
      </c>
      <c r="BX8" s="11">
        <v>191</v>
      </c>
      <c r="BY8" s="11">
        <v>68</v>
      </c>
      <c r="BZ8" s="11"/>
      <c r="CA8" s="11">
        <v>75</v>
      </c>
      <c r="CB8" s="11"/>
      <c r="CC8" s="11">
        <v>763</v>
      </c>
      <c r="CD8" s="11">
        <v>174</v>
      </c>
      <c r="CE8" s="11"/>
      <c r="CF8" s="11">
        <v>344</v>
      </c>
      <c r="CG8" s="11"/>
      <c r="CH8" s="11">
        <v>333</v>
      </c>
      <c r="CI8" s="11">
        <v>115</v>
      </c>
    </row>
    <row r="9" spans="2:87" x14ac:dyDescent="0.35">
      <c r="B9" s="18" t="s">
        <v>276</v>
      </c>
      <c r="C9" s="17">
        <v>0.40173023069073299</v>
      </c>
      <c r="D9" s="17">
        <v>0.35276995480304701</v>
      </c>
      <c r="E9" s="17">
        <v>0.45396268890572</v>
      </c>
      <c r="F9" s="17"/>
      <c r="G9" s="17">
        <v>0.471710484072841</v>
      </c>
      <c r="H9" s="17">
        <v>0.45963793420325699</v>
      </c>
      <c r="I9" s="17">
        <v>0.35259454086838699</v>
      </c>
      <c r="J9" s="17">
        <v>0.391712783670561</v>
      </c>
      <c r="K9" s="17">
        <v>0.36878233827201401</v>
      </c>
      <c r="L9" s="17">
        <v>0.38100846607940803</v>
      </c>
      <c r="M9" s="17"/>
      <c r="N9" s="17">
        <v>0.38991789192708398</v>
      </c>
      <c r="O9" s="17">
        <v>0.33084544765282597</v>
      </c>
      <c r="P9" s="17">
        <v>0.41768145357872799</v>
      </c>
      <c r="Q9" s="17">
        <v>0.47364697348103202</v>
      </c>
      <c r="R9" s="17"/>
      <c r="S9" s="17">
        <v>0.43142845132294999</v>
      </c>
      <c r="T9" s="17">
        <v>0.33437527413721502</v>
      </c>
      <c r="U9" s="17">
        <v>0.38493999894748299</v>
      </c>
      <c r="V9" s="17">
        <v>0.303999715611599</v>
      </c>
      <c r="W9" s="17">
        <v>0.38232583620294902</v>
      </c>
      <c r="X9" s="17">
        <v>0.42580248626835698</v>
      </c>
      <c r="Y9" s="17">
        <v>0.41575362044374498</v>
      </c>
      <c r="Z9" s="17">
        <v>0.38014526604810001</v>
      </c>
      <c r="AA9" s="17">
        <v>0.49469171098159198</v>
      </c>
      <c r="AB9" s="17">
        <v>0.42171859782719701</v>
      </c>
      <c r="AC9" s="17">
        <v>0.44928504439943401</v>
      </c>
      <c r="AD9" s="17">
        <v>0.37082881861455103</v>
      </c>
      <c r="AE9" s="17"/>
      <c r="AF9" s="17">
        <v>0.543593110212507</v>
      </c>
      <c r="AG9" s="17">
        <v>0.396457445748707</v>
      </c>
      <c r="AH9" s="17">
        <v>0.33517618925409998</v>
      </c>
      <c r="AI9" s="17">
        <v>0.40035516654022602</v>
      </c>
      <c r="AJ9" s="17">
        <v>0.32052985142527601</v>
      </c>
      <c r="AK9" s="17"/>
      <c r="AL9" s="17">
        <v>0.31514547551598399</v>
      </c>
      <c r="AM9" s="17">
        <v>0.41050615582467997</v>
      </c>
      <c r="AN9" s="17">
        <v>0.50892429663610095</v>
      </c>
      <c r="AO9" s="17">
        <v>0.60400944778424104</v>
      </c>
      <c r="AP9" s="17"/>
      <c r="AQ9" s="17">
        <v>0.40945275920712698</v>
      </c>
      <c r="AR9" s="17">
        <v>0.39001050233797901</v>
      </c>
      <c r="AS9" s="17"/>
      <c r="AT9" s="17">
        <v>0.396223779611037</v>
      </c>
      <c r="AU9" s="17">
        <v>0.38007587040107199</v>
      </c>
      <c r="AV9" s="17"/>
      <c r="AW9" s="17">
        <v>0.36677477203578501</v>
      </c>
      <c r="AX9" s="17">
        <v>0.38778316767620202</v>
      </c>
      <c r="AY9" s="17">
        <v>0.449571136206877</v>
      </c>
      <c r="AZ9" s="17"/>
      <c r="BA9" s="17">
        <v>0.49218953020744599</v>
      </c>
      <c r="BB9" s="17">
        <v>0.39341271390707699</v>
      </c>
      <c r="BC9" s="17">
        <v>0.34885924251156197</v>
      </c>
      <c r="BD9" s="17">
        <v>0.36570380639730299</v>
      </c>
      <c r="BE9" s="17">
        <v>0.38634723216476102</v>
      </c>
      <c r="BF9" s="17"/>
      <c r="BG9" s="17">
        <v>0.37003087261225698</v>
      </c>
      <c r="BH9" s="17">
        <v>0.42496288951218902</v>
      </c>
      <c r="BI9" s="17"/>
      <c r="BJ9" s="17">
        <v>0.39371803720023302</v>
      </c>
      <c r="BK9" s="17">
        <v>0.442301288494855</v>
      </c>
      <c r="BL9" s="17"/>
      <c r="BM9" s="17">
        <v>0.48904100304588899</v>
      </c>
      <c r="BN9" s="17">
        <v>0.29955381864838698</v>
      </c>
      <c r="BO9" s="17">
        <v>0.477274921884625</v>
      </c>
      <c r="BP9" s="17">
        <v>0.34478531415747399</v>
      </c>
      <c r="BQ9" s="17">
        <v>0.279389116184241</v>
      </c>
      <c r="BR9" s="17"/>
      <c r="BS9" s="17">
        <v>0.38946281062940402</v>
      </c>
      <c r="BT9" s="17"/>
      <c r="BU9" s="17">
        <v>0.33087282820453601</v>
      </c>
      <c r="BV9" s="17">
        <v>0.48132618255891702</v>
      </c>
      <c r="BW9" s="17">
        <v>0.38625259632669401</v>
      </c>
      <c r="BX9" s="17">
        <v>0.40647605202239401</v>
      </c>
      <c r="BY9" s="17">
        <v>0.29295635464403402</v>
      </c>
      <c r="BZ9" s="17"/>
      <c r="CA9" s="17">
        <v>0.513518317635132</v>
      </c>
      <c r="CB9" s="17"/>
      <c r="CC9" s="17">
        <v>0.44600590206386997</v>
      </c>
      <c r="CD9" s="17">
        <v>0.23874248779829299</v>
      </c>
      <c r="CE9" s="17"/>
      <c r="CF9" s="17">
        <v>0.465089558795306</v>
      </c>
      <c r="CG9" s="17"/>
      <c r="CH9" s="17">
        <v>0.37828197163592697</v>
      </c>
      <c r="CI9" s="17">
        <v>0.50305915095794296</v>
      </c>
    </row>
    <row r="10" spans="2:87" x14ac:dyDescent="0.35">
      <c r="B10" s="18" t="s">
        <v>277</v>
      </c>
      <c r="C10" s="17">
        <v>0.40177079197724302</v>
      </c>
      <c r="D10" s="17">
        <v>0.42129093663650902</v>
      </c>
      <c r="E10" s="17">
        <v>0.38222457067396298</v>
      </c>
      <c r="F10" s="17"/>
      <c r="G10" s="17">
        <v>0.25793445478587801</v>
      </c>
      <c r="H10" s="17">
        <v>0.37368444437845999</v>
      </c>
      <c r="I10" s="17">
        <v>0.41716641190327802</v>
      </c>
      <c r="J10" s="17">
        <v>0.43691349194059798</v>
      </c>
      <c r="K10" s="17">
        <v>0.45022783474441802</v>
      </c>
      <c r="L10" s="17">
        <v>0.43624473112814599</v>
      </c>
      <c r="M10" s="17"/>
      <c r="N10" s="17">
        <v>0.388442549039898</v>
      </c>
      <c r="O10" s="17">
        <v>0.47384133848707199</v>
      </c>
      <c r="P10" s="17">
        <v>0.41664455411846602</v>
      </c>
      <c r="Q10" s="17">
        <v>0.33126790216963697</v>
      </c>
      <c r="R10" s="17"/>
      <c r="S10" s="17">
        <v>0.39540172791293898</v>
      </c>
      <c r="T10" s="17">
        <v>0.47194808162157997</v>
      </c>
      <c r="U10" s="17">
        <v>0.373710429382483</v>
      </c>
      <c r="V10" s="17">
        <v>0.510282303477954</v>
      </c>
      <c r="W10" s="17">
        <v>0.36964078909956399</v>
      </c>
      <c r="X10" s="17">
        <v>0.31950238272998899</v>
      </c>
      <c r="Y10" s="17">
        <v>0.39604204561776202</v>
      </c>
      <c r="Z10" s="17">
        <v>0.37151734671543701</v>
      </c>
      <c r="AA10" s="17">
        <v>0.35539358875876997</v>
      </c>
      <c r="AB10" s="17">
        <v>0.41515700206218997</v>
      </c>
      <c r="AC10" s="17">
        <v>0.40819762178417801</v>
      </c>
      <c r="AD10" s="17">
        <v>0.386238519995033</v>
      </c>
      <c r="AE10" s="17"/>
      <c r="AF10" s="17">
        <v>0.28017275374446698</v>
      </c>
      <c r="AG10" s="17">
        <v>0.42871067953969599</v>
      </c>
      <c r="AH10" s="17">
        <v>0.441472322954028</v>
      </c>
      <c r="AI10" s="17">
        <v>0.42382594061367301</v>
      </c>
      <c r="AJ10" s="17">
        <v>0.43751414316854798</v>
      </c>
      <c r="AK10" s="17"/>
      <c r="AL10" s="17">
        <v>0.438549667911945</v>
      </c>
      <c r="AM10" s="17">
        <v>0.40098536221938902</v>
      </c>
      <c r="AN10" s="17">
        <v>0.35947324843481798</v>
      </c>
      <c r="AO10" s="17">
        <v>0.28999145347240302</v>
      </c>
      <c r="AP10" s="17"/>
      <c r="AQ10" s="17">
        <v>0.40380106799418403</v>
      </c>
      <c r="AR10" s="17">
        <v>0.39868964007872298</v>
      </c>
      <c r="AS10" s="17"/>
      <c r="AT10" s="17">
        <v>0.40492231152724401</v>
      </c>
      <c r="AU10" s="17">
        <v>0.444047214778098</v>
      </c>
      <c r="AV10" s="17"/>
      <c r="AW10" s="17">
        <v>0.43157923035950402</v>
      </c>
      <c r="AX10" s="17">
        <v>0.39401558126043101</v>
      </c>
      <c r="AY10" s="17">
        <v>0.39139026823116102</v>
      </c>
      <c r="AZ10" s="17"/>
      <c r="BA10" s="17">
        <v>0.297794690535642</v>
      </c>
      <c r="BB10" s="17">
        <v>0.42923159110431403</v>
      </c>
      <c r="BC10" s="17">
        <v>0.43341002854507399</v>
      </c>
      <c r="BD10" s="17">
        <v>0.45734286438193</v>
      </c>
      <c r="BE10" s="17">
        <v>0.47575284034050702</v>
      </c>
      <c r="BF10" s="17"/>
      <c r="BG10" s="17">
        <v>0.38539669392352999</v>
      </c>
      <c r="BH10" s="17">
        <v>0.41377147138056802</v>
      </c>
      <c r="BI10" s="17"/>
      <c r="BJ10" s="17">
        <v>0.40091904111932603</v>
      </c>
      <c r="BK10" s="17">
        <v>0.39552736713861297</v>
      </c>
      <c r="BL10" s="17"/>
      <c r="BM10" s="17">
        <v>0.31817615422898099</v>
      </c>
      <c r="BN10" s="17">
        <v>0.44930847566177901</v>
      </c>
      <c r="BO10" s="17">
        <v>0.38972590178258898</v>
      </c>
      <c r="BP10" s="17">
        <v>0.43979012848473498</v>
      </c>
      <c r="BQ10" s="17">
        <v>0.44631685159194101</v>
      </c>
      <c r="BR10" s="17"/>
      <c r="BS10" s="17">
        <v>0.43439734531839302</v>
      </c>
      <c r="BT10" s="17"/>
      <c r="BU10" s="17">
        <v>0.43671791438888402</v>
      </c>
      <c r="BV10" s="17">
        <v>0.40960763427319202</v>
      </c>
      <c r="BW10" s="17">
        <v>0.43492961548923198</v>
      </c>
      <c r="BX10" s="17">
        <v>0.39675121699063498</v>
      </c>
      <c r="BY10" s="17">
        <v>0.33031988417012298</v>
      </c>
      <c r="BZ10" s="17"/>
      <c r="CA10" s="17">
        <v>0.366127080300025</v>
      </c>
      <c r="CB10" s="17"/>
      <c r="CC10" s="17">
        <v>0.41294710165269</v>
      </c>
      <c r="CD10" s="17">
        <v>0.39447832915937098</v>
      </c>
      <c r="CE10" s="17"/>
      <c r="CF10" s="17">
        <v>0.41083721441619597</v>
      </c>
      <c r="CG10" s="17"/>
      <c r="CH10" s="17">
        <v>0.40934177869142402</v>
      </c>
      <c r="CI10" s="17">
        <v>0.34889077643147498</v>
      </c>
    </row>
    <row r="11" spans="2:87" x14ac:dyDescent="0.35">
      <c r="B11" s="18" t="s">
        <v>278</v>
      </c>
      <c r="C11" s="17">
        <v>0.10981153214910799</v>
      </c>
      <c r="D11" s="17">
        <v>0.138805202529004</v>
      </c>
      <c r="E11" s="17">
        <v>8.0893111111085506E-2</v>
      </c>
      <c r="F11" s="17"/>
      <c r="G11" s="17">
        <v>0.15401334666512301</v>
      </c>
      <c r="H11" s="17">
        <v>9.8875826103887704E-2</v>
      </c>
      <c r="I11" s="17">
        <v>0.13997275657632</v>
      </c>
      <c r="J11" s="17">
        <v>0.101273786495131</v>
      </c>
      <c r="K11" s="17">
        <v>8.1101102450386403E-2</v>
      </c>
      <c r="L11" s="17">
        <v>9.5965543715804305E-2</v>
      </c>
      <c r="M11" s="17"/>
      <c r="N11" s="17">
        <v>0.150504807240991</v>
      </c>
      <c r="O11" s="17">
        <v>0.127676104631466</v>
      </c>
      <c r="P11" s="17">
        <v>8.1893416325624205E-2</v>
      </c>
      <c r="Q11" s="17">
        <v>6.9767832713274094E-2</v>
      </c>
      <c r="R11" s="17"/>
      <c r="S11" s="17">
        <v>0.11998418897310301</v>
      </c>
      <c r="T11" s="17">
        <v>0.11450737174417799</v>
      </c>
      <c r="U11" s="17">
        <v>0.13554545205494201</v>
      </c>
      <c r="V11" s="17">
        <v>9.34485469845482E-2</v>
      </c>
      <c r="W11" s="17">
        <v>0.105000537872405</v>
      </c>
      <c r="X11" s="17">
        <v>0.16225150798909299</v>
      </c>
      <c r="Y11" s="17">
        <v>0.106520991098934</v>
      </c>
      <c r="Z11" s="17">
        <v>7.15027065455585E-2</v>
      </c>
      <c r="AA11" s="17">
        <v>0.11271357121081001</v>
      </c>
      <c r="AB11" s="17">
        <v>8.7434381087628299E-2</v>
      </c>
      <c r="AC11" s="17">
        <v>6.2522096495917404E-2</v>
      </c>
      <c r="AD11" s="17">
        <v>5.9797955586837599E-2</v>
      </c>
      <c r="AE11" s="17"/>
      <c r="AF11" s="17">
        <v>7.3786800011570106E-2</v>
      </c>
      <c r="AG11" s="17">
        <v>0.107001502849578</v>
      </c>
      <c r="AH11" s="17">
        <v>0.122335349496762</v>
      </c>
      <c r="AI11" s="17">
        <v>9.5729893312409303E-2</v>
      </c>
      <c r="AJ11" s="17">
        <v>0.166732902655295</v>
      </c>
      <c r="AK11" s="17"/>
      <c r="AL11" s="17">
        <v>0.12693037437767399</v>
      </c>
      <c r="AM11" s="17">
        <v>0.100051830455771</v>
      </c>
      <c r="AN11" s="17">
        <v>9.3667315966005305E-2</v>
      </c>
      <c r="AO11" s="17">
        <v>0.105999098743356</v>
      </c>
      <c r="AP11" s="17"/>
      <c r="AQ11" s="17">
        <v>8.8592248402136101E-2</v>
      </c>
      <c r="AR11" s="17">
        <v>0.14201396957962101</v>
      </c>
      <c r="AS11" s="17"/>
      <c r="AT11" s="17">
        <v>0.11739474325575899</v>
      </c>
      <c r="AU11" s="17">
        <v>8.01846908502864E-2</v>
      </c>
      <c r="AV11" s="17"/>
      <c r="AW11" s="17">
        <v>0.116164114902032</v>
      </c>
      <c r="AX11" s="17">
        <v>0.13527563989517699</v>
      </c>
      <c r="AY11" s="17">
        <v>8.2828286752914398E-2</v>
      </c>
      <c r="AZ11" s="17"/>
      <c r="BA11" s="17">
        <v>0.126948024835006</v>
      </c>
      <c r="BB11" s="17">
        <v>0.109478633618886</v>
      </c>
      <c r="BC11" s="17">
        <v>0.11128598337060699</v>
      </c>
      <c r="BD11" s="17">
        <v>7.6726656791084105E-2</v>
      </c>
      <c r="BE11" s="17">
        <v>8.1098936138636404E-2</v>
      </c>
      <c r="BF11" s="17"/>
      <c r="BG11" s="17">
        <v>0.132696902752174</v>
      </c>
      <c r="BH11" s="17">
        <v>9.3038700159660995E-2</v>
      </c>
      <c r="BI11" s="17"/>
      <c r="BJ11" s="17">
        <v>0.11752450463834301</v>
      </c>
      <c r="BK11" s="17">
        <v>8.2565038105503905E-2</v>
      </c>
      <c r="BL11" s="17"/>
      <c r="BM11" s="17">
        <v>5.1672538029774999E-2</v>
      </c>
      <c r="BN11" s="17">
        <v>0.14474381099065001</v>
      </c>
      <c r="BO11" s="17">
        <v>0.10166712560253099</v>
      </c>
      <c r="BP11" s="17">
        <v>0.103777752629498</v>
      </c>
      <c r="BQ11" s="17">
        <v>0.18950840315424999</v>
      </c>
      <c r="BR11" s="17"/>
      <c r="BS11" s="17">
        <v>0.131518110872935</v>
      </c>
      <c r="BT11" s="17"/>
      <c r="BU11" s="17">
        <v>0.13549266773322599</v>
      </c>
      <c r="BV11" s="17">
        <v>8.5445478168622205E-2</v>
      </c>
      <c r="BW11" s="17">
        <v>0.112119093070728</v>
      </c>
      <c r="BX11" s="17">
        <v>0.14084324815573501</v>
      </c>
      <c r="BY11" s="17">
        <v>6.15624113769839E-2</v>
      </c>
      <c r="BZ11" s="17"/>
      <c r="CA11" s="17">
        <v>8.7639850944200695E-2</v>
      </c>
      <c r="CB11" s="17"/>
      <c r="CC11" s="17">
        <v>8.1573391874044596E-2</v>
      </c>
      <c r="CD11" s="17">
        <v>0.22042698356493201</v>
      </c>
      <c r="CE11" s="17"/>
      <c r="CF11" s="17">
        <v>7.0116512840296394E-2</v>
      </c>
      <c r="CG11" s="17"/>
      <c r="CH11" s="17">
        <v>0.11713503716498</v>
      </c>
      <c r="CI11" s="17">
        <v>8.2461387860972304E-2</v>
      </c>
    </row>
    <row r="12" spans="2:87" x14ac:dyDescent="0.35">
      <c r="B12" s="18" t="s">
        <v>279</v>
      </c>
      <c r="C12" s="17">
        <v>3.0409120519750699E-2</v>
      </c>
      <c r="D12" s="17">
        <v>3.6539793240345897E-2</v>
      </c>
      <c r="E12" s="17">
        <v>2.4335981843794801E-2</v>
      </c>
      <c r="F12" s="17"/>
      <c r="G12" s="17">
        <v>6.0220911428664099E-2</v>
      </c>
      <c r="H12" s="17">
        <v>2.9650385942183E-2</v>
      </c>
      <c r="I12" s="17">
        <v>2.3079637704027201E-2</v>
      </c>
      <c r="J12" s="17">
        <v>3.5667116049204597E-2</v>
      </c>
      <c r="K12" s="17">
        <v>2.42589638495351E-2</v>
      </c>
      <c r="L12" s="17">
        <v>1.9684152080215699E-2</v>
      </c>
      <c r="M12" s="17"/>
      <c r="N12" s="17">
        <v>2.7658695339510798E-2</v>
      </c>
      <c r="O12" s="17">
        <v>2.9454221446951E-2</v>
      </c>
      <c r="P12" s="17">
        <v>2.2109530859529099E-2</v>
      </c>
      <c r="Q12" s="17">
        <v>4.1338058425990198E-2</v>
      </c>
      <c r="R12" s="17"/>
      <c r="S12" s="17">
        <v>3.5583162337134697E-2</v>
      </c>
      <c r="T12" s="17">
        <v>2.2054138242267301E-2</v>
      </c>
      <c r="U12" s="17">
        <v>2.266190741113E-2</v>
      </c>
      <c r="V12" s="17">
        <v>1.21215140878413E-2</v>
      </c>
      <c r="W12" s="17">
        <v>7.0409183776911299E-2</v>
      </c>
      <c r="X12" s="17">
        <v>3.4933410567229602E-2</v>
      </c>
      <c r="Y12" s="17">
        <v>2.5347681312466099E-2</v>
      </c>
      <c r="Z12" s="17">
        <v>7.9561654359472295E-2</v>
      </c>
      <c r="AA12" s="17">
        <v>9.3984656614549793E-3</v>
      </c>
      <c r="AB12" s="17">
        <v>3.7855111582836998E-2</v>
      </c>
      <c r="AC12" s="17">
        <v>1.9095099172821699E-2</v>
      </c>
      <c r="AD12" s="17">
        <v>3.5639141639189999E-2</v>
      </c>
      <c r="AE12" s="17"/>
      <c r="AF12" s="17">
        <v>2.3842790607502402E-2</v>
      </c>
      <c r="AG12" s="17">
        <v>2.0720748391035899E-2</v>
      </c>
      <c r="AH12" s="17">
        <v>5.0692733019509002E-2</v>
      </c>
      <c r="AI12" s="17">
        <v>4.4772817183262197E-2</v>
      </c>
      <c r="AJ12" s="17">
        <v>2.68676138531172E-2</v>
      </c>
      <c r="AK12" s="17"/>
      <c r="AL12" s="17">
        <v>3.8904386545441698E-2</v>
      </c>
      <c r="AM12" s="17">
        <v>3.3955700696014501E-2</v>
      </c>
      <c r="AN12" s="17">
        <v>1.33566235892908E-2</v>
      </c>
      <c r="AO12" s="17">
        <v>0</v>
      </c>
      <c r="AP12" s="17"/>
      <c r="AQ12" s="17">
        <v>2.8518190099062202E-2</v>
      </c>
      <c r="AR12" s="17">
        <v>3.3278801197184703E-2</v>
      </c>
      <c r="AS12" s="17"/>
      <c r="AT12" s="17">
        <v>3.5349583880153398E-2</v>
      </c>
      <c r="AU12" s="17">
        <v>2.3712242879576399E-2</v>
      </c>
      <c r="AV12" s="17"/>
      <c r="AW12" s="17">
        <v>2.6504823354424101E-2</v>
      </c>
      <c r="AX12" s="17">
        <v>2.6646822054224299E-2</v>
      </c>
      <c r="AY12" s="17">
        <v>3.3115538654030302E-2</v>
      </c>
      <c r="AZ12" s="17"/>
      <c r="BA12" s="17">
        <v>3.7717369373324497E-2</v>
      </c>
      <c r="BB12" s="17">
        <v>2.0099093722371401E-2</v>
      </c>
      <c r="BC12" s="17">
        <v>3.5843364823492499E-2</v>
      </c>
      <c r="BD12" s="17">
        <v>1.84413795357974E-2</v>
      </c>
      <c r="BE12" s="17">
        <v>4.0630445679343499E-2</v>
      </c>
      <c r="BF12" s="17"/>
      <c r="BG12" s="17">
        <v>3.5594579857468001E-2</v>
      </c>
      <c r="BH12" s="17">
        <v>2.6608664771483801E-2</v>
      </c>
      <c r="BI12" s="17"/>
      <c r="BJ12" s="17">
        <v>3.5202885405498999E-2</v>
      </c>
      <c r="BK12" s="17">
        <v>1.25748981039369E-2</v>
      </c>
      <c r="BL12" s="17"/>
      <c r="BM12" s="17">
        <v>3.5143367991553903E-2</v>
      </c>
      <c r="BN12" s="17">
        <v>4.8172616461514599E-2</v>
      </c>
      <c r="BO12" s="17">
        <v>1.05246795073513E-2</v>
      </c>
      <c r="BP12" s="17">
        <v>3.2750758229862703E-2</v>
      </c>
      <c r="BQ12" s="17">
        <v>4.1476091207961002E-2</v>
      </c>
      <c r="BR12" s="17"/>
      <c r="BS12" s="17">
        <v>2.0020579170963601E-2</v>
      </c>
      <c r="BT12" s="17"/>
      <c r="BU12" s="17">
        <v>5.7930194999816102E-2</v>
      </c>
      <c r="BV12" s="17">
        <v>4.0871531795823399E-3</v>
      </c>
      <c r="BW12" s="17">
        <v>2.4297341672222101E-2</v>
      </c>
      <c r="BX12" s="17">
        <v>1.6660934917257401E-2</v>
      </c>
      <c r="BY12" s="17">
        <v>0.11609358237195599</v>
      </c>
      <c r="BZ12" s="17"/>
      <c r="CA12" s="17">
        <v>1.02333617774087E-2</v>
      </c>
      <c r="CB12" s="17"/>
      <c r="CC12" s="17">
        <v>1.59069737417619E-2</v>
      </c>
      <c r="CD12" s="17">
        <v>8.2291596779334994E-2</v>
      </c>
      <c r="CE12" s="17"/>
      <c r="CF12" s="17">
        <v>1.2792573453139101E-2</v>
      </c>
      <c r="CG12" s="17"/>
      <c r="CH12" s="17">
        <v>3.2662946985878002E-2</v>
      </c>
      <c r="CI12" s="17">
        <v>3.9136214520442199E-2</v>
      </c>
    </row>
    <row r="13" spans="2:87" x14ac:dyDescent="0.35">
      <c r="B13" s="18" t="s">
        <v>161</v>
      </c>
      <c r="C13" s="21">
        <v>5.6278324663165E-2</v>
      </c>
      <c r="D13" s="21">
        <v>5.05941127910947E-2</v>
      </c>
      <c r="E13" s="21">
        <v>5.8583647465436997E-2</v>
      </c>
      <c r="F13" s="21"/>
      <c r="G13" s="21">
        <v>5.6120803047494401E-2</v>
      </c>
      <c r="H13" s="21">
        <v>3.8151409372212501E-2</v>
      </c>
      <c r="I13" s="21">
        <v>6.7186652947987299E-2</v>
      </c>
      <c r="J13" s="21">
        <v>3.4432821844505197E-2</v>
      </c>
      <c r="K13" s="21">
        <v>7.5629760683646394E-2</v>
      </c>
      <c r="L13" s="21">
        <v>6.7097106996426098E-2</v>
      </c>
      <c r="M13" s="21"/>
      <c r="N13" s="21">
        <v>4.34760564525166E-2</v>
      </c>
      <c r="O13" s="21">
        <v>3.8182887781684202E-2</v>
      </c>
      <c r="P13" s="21">
        <v>6.1671045117653298E-2</v>
      </c>
      <c r="Q13" s="21">
        <v>8.39792332100667E-2</v>
      </c>
      <c r="R13" s="21"/>
      <c r="S13" s="21">
        <v>1.76024694538734E-2</v>
      </c>
      <c r="T13" s="21">
        <v>5.7115134254760003E-2</v>
      </c>
      <c r="U13" s="21">
        <v>8.3142212203961993E-2</v>
      </c>
      <c r="V13" s="21">
        <v>8.01479198380569E-2</v>
      </c>
      <c r="W13" s="21">
        <v>7.2623653048171297E-2</v>
      </c>
      <c r="X13" s="21">
        <v>5.7510212445331201E-2</v>
      </c>
      <c r="Y13" s="21">
        <v>5.6335661527093801E-2</v>
      </c>
      <c r="Z13" s="21">
        <v>9.7273026331432505E-2</v>
      </c>
      <c r="AA13" s="21">
        <v>2.7802663387372702E-2</v>
      </c>
      <c r="AB13" s="21">
        <v>3.7834907440147898E-2</v>
      </c>
      <c r="AC13" s="21">
        <v>6.0900138147649503E-2</v>
      </c>
      <c r="AD13" s="21">
        <v>0.147495564164389</v>
      </c>
      <c r="AE13" s="21"/>
      <c r="AF13" s="21">
        <v>7.8604545423953703E-2</v>
      </c>
      <c r="AG13" s="21">
        <v>4.7109623470982701E-2</v>
      </c>
      <c r="AH13" s="21">
        <v>5.0323405275601599E-2</v>
      </c>
      <c r="AI13" s="21">
        <v>3.5316182350429999E-2</v>
      </c>
      <c r="AJ13" s="21">
        <v>4.83554888977627E-2</v>
      </c>
      <c r="AK13" s="21"/>
      <c r="AL13" s="21">
        <v>8.0470095648954798E-2</v>
      </c>
      <c r="AM13" s="21">
        <v>5.4500950804145701E-2</v>
      </c>
      <c r="AN13" s="21">
        <v>2.45785153737848E-2</v>
      </c>
      <c r="AO13" s="21">
        <v>0</v>
      </c>
      <c r="AP13" s="21"/>
      <c r="AQ13" s="21">
        <v>6.9635734297490495E-2</v>
      </c>
      <c r="AR13" s="21">
        <v>3.6007086806492401E-2</v>
      </c>
      <c r="AS13" s="21"/>
      <c r="AT13" s="21">
        <v>4.6109581725806398E-2</v>
      </c>
      <c r="AU13" s="21">
        <v>7.1979981090967704E-2</v>
      </c>
      <c r="AV13" s="21"/>
      <c r="AW13" s="21">
        <v>5.8977059348254902E-2</v>
      </c>
      <c r="AX13" s="21">
        <v>5.6278789113966603E-2</v>
      </c>
      <c r="AY13" s="21">
        <v>4.3094770155016698E-2</v>
      </c>
      <c r="AZ13" s="21"/>
      <c r="BA13" s="21">
        <v>4.5350385048581403E-2</v>
      </c>
      <c r="BB13" s="21">
        <v>4.7777967647351198E-2</v>
      </c>
      <c r="BC13" s="21">
        <v>7.0601380749264697E-2</v>
      </c>
      <c r="BD13" s="21">
        <v>8.1785292893886405E-2</v>
      </c>
      <c r="BE13" s="21">
        <v>1.6170545676751798E-2</v>
      </c>
      <c r="BF13" s="21"/>
      <c r="BG13" s="21">
        <v>7.62809508545714E-2</v>
      </c>
      <c r="BH13" s="21">
        <v>4.1618274176098702E-2</v>
      </c>
      <c r="BI13" s="21"/>
      <c r="BJ13" s="21">
        <v>5.2635531636599203E-2</v>
      </c>
      <c r="BK13" s="21">
        <v>6.7031408157091896E-2</v>
      </c>
      <c r="BL13" s="21"/>
      <c r="BM13" s="21">
        <v>0.105966936703801</v>
      </c>
      <c r="BN13" s="21">
        <v>5.82212782376689E-2</v>
      </c>
      <c r="BO13" s="21">
        <v>2.0807371222904301E-2</v>
      </c>
      <c r="BP13" s="21">
        <v>7.8896046498430794E-2</v>
      </c>
      <c r="BQ13" s="21">
        <v>4.3309537861607697E-2</v>
      </c>
      <c r="BR13" s="21"/>
      <c r="BS13" s="21">
        <v>2.4601154008305599E-2</v>
      </c>
      <c r="BT13" s="21"/>
      <c r="BU13" s="21">
        <v>3.8986394673538101E-2</v>
      </c>
      <c r="BV13" s="21">
        <v>1.9533551819686901E-2</v>
      </c>
      <c r="BW13" s="21">
        <v>4.2401353441124202E-2</v>
      </c>
      <c r="BX13" s="21">
        <v>3.9268547913978699E-2</v>
      </c>
      <c r="BY13" s="21">
        <v>0.19906776743690299</v>
      </c>
      <c r="BZ13" s="21"/>
      <c r="CA13" s="21">
        <v>2.24813893432332E-2</v>
      </c>
      <c r="CB13" s="21"/>
      <c r="CC13" s="21">
        <v>4.3566630667633902E-2</v>
      </c>
      <c r="CD13" s="21">
        <v>6.4060602698068694E-2</v>
      </c>
      <c r="CE13" s="21"/>
      <c r="CF13" s="21">
        <v>4.1164140495062E-2</v>
      </c>
      <c r="CG13" s="21"/>
      <c r="CH13" s="21">
        <v>6.2578265521790896E-2</v>
      </c>
      <c r="CI13" s="21">
        <v>2.6452470229167101E-2</v>
      </c>
    </row>
    <row r="14" spans="2:87" x14ac:dyDescent="0.35">
      <c r="B14" s="18" t="s">
        <v>280</v>
      </c>
      <c r="C14" s="21">
        <v>0.80350102266797596</v>
      </c>
      <c r="D14" s="21">
        <v>0.77406089143955603</v>
      </c>
      <c r="E14" s="21">
        <v>0.83618725957968298</v>
      </c>
      <c r="F14" s="21"/>
      <c r="G14" s="21">
        <v>0.72964493885871895</v>
      </c>
      <c r="H14" s="21">
        <v>0.83332237858171698</v>
      </c>
      <c r="I14" s="21">
        <v>0.76976095277166501</v>
      </c>
      <c r="J14" s="21">
        <v>0.82862627561115898</v>
      </c>
      <c r="K14" s="21">
        <v>0.81901017301643197</v>
      </c>
      <c r="L14" s="21">
        <v>0.81725319720755396</v>
      </c>
      <c r="M14" s="21"/>
      <c r="N14" s="21">
        <v>0.77836044096698198</v>
      </c>
      <c r="O14" s="21">
        <v>0.80468678613989797</v>
      </c>
      <c r="P14" s="21">
        <v>0.83432600769719301</v>
      </c>
      <c r="Q14" s="21">
        <v>0.80491487565066899</v>
      </c>
      <c r="R14" s="21"/>
      <c r="S14" s="21">
        <v>0.82683017923588897</v>
      </c>
      <c r="T14" s="21">
        <v>0.80632335575879499</v>
      </c>
      <c r="U14" s="21">
        <v>0.75865042832996599</v>
      </c>
      <c r="V14" s="21">
        <v>0.814282019089554</v>
      </c>
      <c r="W14" s="21">
        <v>0.75196662530251202</v>
      </c>
      <c r="X14" s="21">
        <v>0.74530486899834603</v>
      </c>
      <c r="Y14" s="21">
        <v>0.81179566606150699</v>
      </c>
      <c r="Z14" s="21">
        <v>0.75166261276353696</v>
      </c>
      <c r="AA14" s="21">
        <v>0.85008529974036195</v>
      </c>
      <c r="AB14" s="21">
        <v>0.83687559988938698</v>
      </c>
      <c r="AC14" s="21">
        <v>0.85748266618361102</v>
      </c>
      <c r="AD14" s="21">
        <v>0.75706733860958297</v>
      </c>
      <c r="AE14" s="21"/>
      <c r="AF14" s="21">
        <v>0.82376586395697404</v>
      </c>
      <c r="AG14" s="21">
        <v>0.825168125288403</v>
      </c>
      <c r="AH14" s="21">
        <v>0.77664851220812803</v>
      </c>
      <c r="AI14" s="21">
        <v>0.82418110715389903</v>
      </c>
      <c r="AJ14" s="21">
        <v>0.75804399459382499</v>
      </c>
      <c r="AK14" s="21"/>
      <c r="AL14" s="21">
        <v>0.75369514342792998</v>
      </c>
      <c r="AM14" s="21">
        <v>0.81149151804406805</v>
      </c>
      <c r="AN14" s="21">
        <v>0.86839754507091904</v>
      </c>
      <c r="AO14" s="21">
        <v>0.894000901256644</v>
      </c>
      <c r="AP14" s="21"/>
      <c r="AQ14" s="21">
        <v>0.81325382720131101</v>
      </c>
      <c r="AR14" s="21">
        <v>0.78870014241670205</v>
      </c>
      <c r="AS14" s="21"/>
      <c r="AT14" s="21">
        <v>0.80114609113828095</v>
      </c>
      <c r="AU14" s="21">
        <v>0.82412308517916899</v>
      </c>
      <c r="AV14" s="21"/>
      <c r="AW14" s="21">
        <v>0.79835400239528898</v>
      </c>
      <c r="AX14" s="21">
        <v>0.78179874893663204</v>
      </c>
      <c r="AY14" s="21">
        <v>0.84096140443803902</v>
      </c>
      <c r="AZ14" s="21"/>
      <c r="BA14" s="21">
        <v>0.78998422074308805</v>
      </c>
      <c r="BB14" s="21">
        <v>0.82264430501139196</v>
      </c>
      <c r="BC14" s="21">
        <v>0.78226927105663602</v>
      </c>
      <c r="BD14" s="21">
        <v>0.82304667077923199</v>
      </c>
      <c r="BE14" s="21">
        <v>0.86210007250526799</v>
      </c>
      <c r="BF14" s="21"/>
      <c r="BG14" s="21">
        <v>0.75542756653578702</v>
      </c>
      <c r="BH14" s="21">
        <v>0.83873436089275699</v>
      </c>
      <c r="BI14" s="21"/>
      <c r="BJ14" s="21">
        <v>0.79463707831955899</v>
      </c>
      <c r="BK14" s="21">
        <v>0.83782865563346698</v>
      </c>
      <c r="BL14" s="21"/>
      <c r="BM14" s="21">
        <v>0.80721715727486998</v>
      </c>
      <c r="BN14" s="21">
        <v>0.74886229431016604</v>
      </c>
      <c r="BO14" s="21">
        <v>0.86700082366721398</v>
      </c>
      <c r="BP14" s="21">
        <v>0.78457544264220902</v>
      </c>
      <c r="BQ14" s="21">
        <v>0.72570596777618201</v>
      </c>
      <c r="BR14" s="21"/>
      <c r="BS14" s="21">
        <v>0.82386015594779605</v>
      </c>
      <c r="BT14" s="21"/>
      <c r="BU14" s="21">
        <v>0.76759074259341897</v>
      </c>
      <c r="BV14" s="21">
        <v>0.89093381683210904</v>
      </c>
      <c r="BW14" s="21">
        <v>0.82118221181592599</v>
      </c>
      <c r="BX14" s="21">
        <v>0.80322726901302899</v>
      </c>
      <c r="BY14" s="21">
        <v>0.62327623881415695</v>
      </c>
      <c r="BZ14" s="21"/>
      <c r="CA14" s="21">
        <v>0.87964539793515695</v>
      </c>
      <c r="CB14" s="21"/>
      <c r="CC14" s="21">
        <v>0.85895300371656003</v>
      </c>
      <c r="CD14" s="21">
        <v>0.63322081695766397</v>
      </c>
      <c r="CE14" s="21"/>
      <c r="CF14" s="21">
        <v>0.87592677321150303</v>
      </c>
      <c r="CG14" s="21"/>
      <c r="CH14" s="21">
        <v>0.78762375032735099</v>
      </c>
      <c r="CI14" s="21">
        <v>0.85194992738941799</v>
      </c>
    </row>
    <row r="15" spans="2:87" x14ac:dyDescent="0.35">
      <c r="B15" s="18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</row>
    <row r="16" spans="2:87" x14ac:dyDescent="0.35">
      <c r="B16" s="16" t="s">
        <v>163</v>
      </c>
    </row>
    <row r="17" spans="2:2" x14ac:dyDescent="0.35">
      <c r="B17" t="s">
        <v>118</v>
      </c>
    </row>
    <row r="18" spans="2:2" x14ac:dyDescent="0.35">
      <c r="B18" t="s">
        <v>119</v>
      </c>
    </row>
    <row r="20" spans="2:2" x14ac:dyDescent="0.35">
      <c r="B20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B2:CI20"/>
  <sheetViews>
    <sheetView showGridLines="0" topLeftCell="A3" workbookViewId="0">
      <pane xSplit="2" topLeftCell="C1" activePane="topRight" state="frozen"/>
      <selection pane="topRight" activeCell="A15" sqref="A15:XFD15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290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974</v>
      </c>
      <c r="D7" s="10">
        <v>498</v>
      </c>
      <c r="E7" s="10">
        <v>473</v>
      </c>
      <c r="F7" s="10"/>
      <c r="G7" s="10">
        <v>70</v>
      </c>
      <c r="H7" s="10">
        <v>173</v>
      </c>
      <c r="I7" s="10">
        <v>169</v>
      </c>
      <c r="J7" s="10">
        <v>175</v>
      </c>
      <c r="K7" s="10">
        <v>151</v>
      </c>
      <c r="L7" s="10">
        <v>236</v>
      </c>
      <c r="M7" s="10"/>
      <c r="N7" s="10">
        <v>286</v>
      </c>
      <c r="O7" s="10">
        <v>244</v>
      </c>
      <c r="P7" s="10">
        <v>200</v>
      </c>
      <c r="Q7" s="10">
        <v>240</v>
      </c>
      <c r="R7" s="10"/>
      <c r="S7" s="10">
        <v>124</v>
      </c>
      <c r="T7" s="10">
        <v>136</v>
      </c>
      <c r="U7" s="10">
        <v>84</v>
      </c>
      <c r="V7" s="10">
        <v>85</v>
      </c>
      <c r="W7" s="10">
        <v>71</v>
      </c>
      <c r="X7" s="10">
        <v>85</v>
      </c>
      <c r="Y7" s="10">
        <v>68</v>
      </c>
      <c r="Z7" s="10">
        <v>36</v>
      </c>
      <c r="AA7" s="10">
        <v>111</v>
      </c>
      <c r="AB7" s="10">
        <v>95</v>
      </c>
      <c r="AC7" s="10">
        <v>47</v>
      </c>
      <c r="AD7" s="10">
        <v>32</v>
      </c>
      <c r="AE7" s="10"/>
      <c r="AF7" s="10">
        <v>174</v>
      </c>
      <c r="AG7" s="10">
        <v>352</v>
      </c>
      <c r="AH7" s="10">
        <v>191</v>
      </c>
      <c r="AI7" s="10">
        <v>112</v>
      </c>
      <c r="AJ7" s="10">
        <v>113</v>
      </c>
      <c r="AK7" s="10"/>
      <c r="AL7" s="10">
        <v>392</v>
      </c>
      <c r="AM7" s="10">
        <v>374</v>
      </c>
      <c r="AN7" s="10">
        <v>150</v>
      </c>
      <c r="AO7" s="10">
        <v>58</v>
      </c>
      <c r="AP7" s="10"/>
      <c r="AQ7" s="10">
        <v>579</v>
      </c>
      <c r="AR7" s="10">
        <v>395</v>
      </c>
      <c r="AS7" s="10"/>
      <c r="AT7" s="10">
        <v>610</v>
      </c>
      <c r="AU7" s="10">
        <v>232</v>
      </c>
      <c r="AV7" s="10"/>
      <c r="AW7" s="10">
        <v>392</v>
      </c>
      <c r="AX7" s="10">
        <v>222</v>
      </c>
      <c r="AY7" s="10">
        <v>326</v>
      </c>
      <c r="AZ7" s="10"/>
      <c r="BA7" s="10">
        <v>246</v>
      </c>
      <c r="BB7" s="10">
        <v>271</v>
      </c>
      <c r="BC7" s="10">
        <v>304</v>
      </c>
      <c r="BD7" s="10">
        <v>103</v>
      </c>
      <c r="BE7" s="10">
        <v>50</v>
      </c>
      <c r="BF7" s="10"/>
      <c r="BG7" s="10">
        <v>385</v>
      </c>
      <c r="BH7" s="10">
        <v>589</v>
      </c>
      <c r="BI7" s="10"/>
      <c r="BJ7" s="10">
        <v>756</v>
      </c>
      <c r="BK7" s="10">
        <v>213</v>
      </c>
      <c r="BL7" s="10"/>
      <c r="BM7" s="10">
        <v>131</v>
      </c>
      <c r="BN7" s="10">
        <v>218</v>
      </c>
      <c r="BO7" s="10">
        <v>322</v>
      </c>
      <c r="BP7" s="10">
        <v>83</v>
      </c>
      <c r="BQ7" s="10">
        <v>105</v>
      </c>
      <c r="BR7" s="10"/>
      <c r="BS7" s="10">
        <v>301</v>
      </c>
      <c r="BT7" s="10"/>
      <c r="BU7" s="10">
        <v>192</v>
      </c>
      <c r="BV7" s="10">
        <v>217</v>
      </c>
      <c r="BW7" s="10">
        <v>112</v>
      </c>
      <c r="BX7" s="10">
        <v>196</v>
      </c>
      <c r="BY7" s="10">
        <v>67</v>
      </c>
      <c r="BZ7" s="10"/>
      <c r="CA7" s="10">
        <v>77</v>
      </c>
      <c r="CB7" s="10"/>
      <c r="CC7" s="10">
        <v>773</v>
      </c>
      <c r="CD7" s="10">
        <v>171</v>
      </c>
      <c r="CE7" s="10"/>
      <c r="CF7" s="10">
        <v>361</v>
      </c>
      <c r="CG7" s="10"/>
      <c r="CH7" s="10">
        <v>346</v>
      </c>
      <c r="CI7" s="10">
        <v>114</v>
      </c>
    </row>
    <row r="8" spans="2:87" ht="30" customHeight="1" x14ac:dyDescent="0.35">
      <c r="B8" s="11" t="s">
        <v>20</v>
      </c>
      <c r="C8" s="11">
        <v>967</v>
      </c>
      <c r="D8" s="11">
        <v>487</v>
      </c>
      <c r="E8" s="11">
        <v>478</v>
      </c>
      <c r="F8" s="11"/>
      <c r="G8" s="11">
        <v>121</v>
      </c>
      <c r="H8" s="11">
        <v>173</v>
      </c>
      <c r="I8" s="11">
        <v>160</v>
      </c>
      <c r="J8" s="11">
        <v>163</v>
      </c>
      <c r="K8" s="11">
        <v>136</v>
      </c>
      <c r="L8" s="11">
        <v>215</v>
      </c>
      <c r="M8" s="11"/>
      <c r="N8" s="11">
        <v>262</v>
      </c>
      <c r="O8" s="11">
        <v>248</v>
      </c>
      <c r="P8" s="11">
        <v>202</v>
      </c>
      <c r="Q8" s="11">
        <v>252</v>
      </c>
      <c r="R8" s="11"/>
      <c r="S8" s="11">
        <v>128</v>
      </c>
      <c r="T8" s="11">
        <v>125</v>
      </c>
      <c r="U8" s="11">
        <v>79</v>
      </c>
      <c r="V8" s="11">
        <v>88</v>
      </c>
      <c r="W8" s="11">
        <v>67</v>
      </c>
      <c r="X8" s="11">
        <v>90</v>
      </c>
      <c r="Y8" s="11">
        <v>78</v>
      </c>
      <c r="Z8" s="11">
        <v>40</v>
      </c>
      <c r="AA8" s="11">
        <v>112</v>
      </c>
      <c r="AB8" s="11">
        <v>90</v>
      </c>
      <c r="AC8" s="11">
        <v>44</v>
      </c>
      <c r="AD8" s="11">
        <v>27</v>
      </c>
      <c r="AE8" s="11"/>
      <c r="AF8" s="11">
        <v>177</v>
      </c>
      <c r="AG8" s="11">
        <v>360</v>
      </c>
      <c r="AH8" s="11">
        <v>182</v>
      </c>
      <c r="AI8" s="11">
        <v>106</v>
      </c>
      <c r="AJ8" s="11">
        <v>110</v>
      </c>
      <c r="AK8" s="11"/>
      <c r="AL8" s="11">
        <v>374</v>
      </c>
      <c r="AM8" s="11">
        <v>377</v>
      </c>
      <c r="AN8" s="11">
        <v>154</v>
      </c>
      <c r="AO8" s="11">
        <v>62</v>
      </c>
      <c r="AP8" s="11"/>
      <c r="AQ8" s="11">
        <v>583</v>
      </c>
      <c r="AR8" s="11">
        <v>384</v>
      </c>
      <c r="AS8" s="11"/>
      <c r="AT8" s="11">
        <v>609</v>
      </c>
      <c r="AU8" s="11">
        <v>211</v>
      </c>
      <c r="AV8" s="11"/>
      <c r="AW8" s="11">
        <v>366</v>
      </c>
      <c r="AX8" s="11">
        <v>220</v>
      </c>
      <c r="AY8" s="11">
        <v>340</v>
      </c>
      <c r="AZ8" s="11"/>
      <c r="BA8" s="11">
        <v>250</v>
      </c>
      <c r="BB8" s="11">
        <v>268</v>
      </c>
      <c r="BC8" s="11">
        <v>304</v>
      </c>
      <c r="BD8" s="11">
        <v>99</v>
      </c>
      <c r="BE8" s="11">
        <v>47</v>
      </c>
      <c r="BF8" s="11"/>
      <c r="BG8" s="11">
        <v>409</v>
      </c>
      <c r="BH8" s="11">
        <v>558</v>
      </c>
      <c r="BI8" s="11"/>
      <c r="BJ8" s="11">
        <v>765</v>
      </c>
      <c r="BK8" s="11">
        <v>198</v>
      </c>
      <c r="BL8" s="11"/>
      <c r="BM8" s="11">
        <v>136</v>
      </c>
      <c r="BN8" s="11">
        <v>206</v>
      </c>
      <c r="BO8" s="11">
        <v>321</v>
      </c>
      <c r="BP8" s="11">
        <v>83</v>
      </c>
      <c r="BQ8" s="11">
        <v>105</v>
      </c>
      <c r="BR8" s="11"/>
      <c r="BS8" s="11">
        <v>294</v>
      </c>
      <c r="BT8" s="11"/>
      <c r="BU8" s="11">
        <v>185</v>
      </c>
      <c r="BV8" s="11">
        <v>222</v>
      </c>
      <c r="BW8" s="11">
        <v>112</v>
      </c>
      <c r="BX8" s="11">
        <v>191</v>
      </c>
      <c r="BY8" s="11">
        <v>68</v>
      </c>
      <c r="BZ8" s="11"/>
      <c r="CA8" s="11">
        <v>75</v>
      </c>
      <c r="CB8" s="11"/>
      <c r="CC8" s="11">
        <v>763</v>
      </c>
      <c r="CD8" s="11">
        <v>174</v>
      </c>
      <c r="CE8" s="11"/>
      <c r="CF8" s="11">
        <v>344</v>
      </c>
      <c r="CG8" s="11"/>
      <c r="CH8" s="11">
        <v>333</v>
      </c>
      <c r="CI8" s="11">
        <v>115</v>
      </c>
    </row>
    <row r="9" spans="2:87" x14ac:dyDescent="0.35">
      <c r="B9" s="18" t="s">
        <v>276</v>
      </c>
      <c r="C9" s="17">
        <v>0.21148532224875799</v>
      </c>
      <c r="D9" s="17">
        <v>0.19782581314745501</v>
      </c>
      <c r="E9" s="17">
        <v>0.22663323109827699</v>
      </c>
      <c r="F9" s="17"/>
      <c r="G9" s="17">
        <v>0.43200792246964698</v>
      </c>
      <c r="H9" s="17">
        <v>0.36811639841877503</v>
      </c>
      <c r="I9" s="17">
        <v>0.20225496197856299</v>
      </c>
      <c r="J9" s="17">
        <v>9.9981182635779001E-2</v>
      </c>
      <c r="K9" s="17">
        <v>0.159733536569547</v>
      </c>
      <c r="L9" s="17">
        <v>8.6174780095356701E-2</v>
      </c>
      <c r="M9" s="17"/>
      <c r="N9" s="17">
        <v>0.28620373216783401</v>
      </c>
      <c r="O9" s="17">
        <v>0.184265358068257</v>
      </c>
      <c r="P9" s="17">
        <v>0.199535846537441</v>
      </c>
      <c r="Q9" s="17">
        <v>0.17338884153112299</v>
      </c>
      <c r="R9" s="17"/>
      <c r="S9" s="17">
        <v>0.26828476506079801</v>
      </c>
      <c r="T9" s="17">
        <v>0.14856737750433699</v>
      </c>
      <c r="U9" s="17">
        <v>9.4653790748146893E-2</v>
      </c>
      <c r="V9" s="17">
        <v>0.22216367904649201</v>
      </c>
      <c r="W9" s="17">
        <v>0.26573073969852001</v>
      </c>
      <c r="X9" s="17">
        <v>0.200944007242086</v>
      </c>
      <c r="Y9" s="17">
        <v>0.192370988559496</v>
      </c>
      <c r="Z9" s="17">
        <v>0.29258715927246798</v>
      </c>
      <c r="AA9" s="17">
        <v>0.29987801450130203</v>
      </c>
      <c r="AB9" s="17">
        <v>0.15768123279429699</v>
      </c>
      <c r="AC9" s="17">
        <v>0.232097073557959</v>
      </c>
      <c r="AD9" s="17">
        <v>0.15616084739274599</v>
      </c>
      <c r="AE9" s="17"/>
      <c r="AF9" s="17">
        <v>0.15685979271881001</v>
      </c>
      <c r="AG9" s="17">
        <v>0.200502690334214</v>
      </c>
      <c r="AH9" s="17">
        <v>0.204989307190831</v>
      </c>
      <c r="AI9" s="17">
        <v>0.26557564878697199</v>
      </c>
      <c r="AJ9" s="17">
        <v>0.30077426438229998</v>
      </c>
      <c r="AK9" s="17"/>
      <c r="AL9" s="17">
        <v>0.130785028853833</v>
      </c>
      <c r="AM9" s="17">
        <v>0.23885187583560399</v>
      </c>
      <c r="AN9" s="17">
        <v>0.28961620013460299</v>
      </c>
      <c r="AO9" s="17">
        <v>0.337528092896487</v>
      </c>
      <c r="AP9" s="17"/>
      <c r="AQ9" s="17">
        <v>0.17330264617888699</v>
      </c>
      <c r="AR9" s="17">
        <v>0.269431445771661</v>
      </c>
      <c r="AS9" s="17"/>
      <c r="AT9" s="17">
        <v>0.240084586293869</v>
      </c>
      <c r="AU9" s="17">
        <v>9.1321733314864803E-2</v>
      </c>
      <c r="AV9" s="17"/>
      <c r="AW9" s="17">
        <v>0.147089076727702</v>
      </c>
      <c r="AX9" s="17">
        <v>0.25957721143253798</v>
      </c>
      <c r="AY9" s="17">
        <v>0.23820044531300399</v>
      </c>
      <c r="AZ9" s="17"/>
      <c r="BA9" s="17">
        <v>0.32171824166445101</v>
      </c>
      <c r="BB9" s="17">
        <v>0.18233913976637001</v>
      </c>
      <c r="BC9" s="17">
        <v>0.16749887353923701</v>
      </c>
      <c r="BD9" s="17">
        <v>0.20226299775050999</v>
      </c>
      <c r="BE9" s="17">
        <v>9.5402628319373003E-2</v>
      </c>
      <c r="BF9" s="17"/>
      <c r="BG9" s="17">
        <v>0.21056420010440999</v>
      </c>
      <c r="BH9" s="17">
        <v>0.21216041845920999</v>
      </c>
      <c r="BI9" s="17"/>
      <c r="BJ9" s="17">
        <v>0.23169119147328299</v>
      </c>
      <c r="BK9" s="17">
        <v>0.138294913631134</v>
      </c>
      <c r="BL9" s="17"/>
      <c r="BM9" s="17">
        <v>0.266230383611746</v>
      </c>
      <c r="BN9" s="17">
        <v>0.10347438586447601</v>
      </c>
      <c r="BO9" s="17">
        <v>0.27356752178654198</v>
      </c>
      <c r="BP9" s="17">
        <v>0.192956655000695</v>
      </c>
      <c r="BQ9" s="17">
        <v>0.19635188647481899</v>
      </c>
      <c r="BR9" s="17"/>
      <c r="BS9" s="17">
        <v>0.19803782156785499</v>
      </c>
      <c r="BT9" s="17"/>
      <c r="BU9" s="17">
        <v>0.13867546462394201</v>
      </c>
      <c r="BV9" s="17">
        <v>0.345879430147572</v>
      </c>
      <c r="BW9" s="17">
        <v>0.15515766265709</v>
      </c>
      <c r="BX9" s="17">
        <v>0.171243476177311</v>
      </c>
      <c r="BY9" s="17">
        <v>0.124046370233973</v>
      </c>
      <c r="BZ9" s="17"/>
      <c r="CA9" s="17">
        <v>0.26878771791558198</v>
      </c>
      <c r="CB9" s="17"/>
      <c r="CC9" s="17">
        <v>0.22293910961772101</v>
      </c>
      <c r="CD9" s="17">
        <v>0.17970825114916</v>
      </c>
      <c r="CE9" s="17"/>
      <c r="CF9" s="17">
        <v>0.12937913377398</v>
      </c>
      <c r="CG9" s="17"/>
      <c r="CH9" s="17">
        <v>0.167617853454472</v>
      </c>
      <c r="CI9" s="17">
        <v>0.32330744562477998</v>
      </c>
    </row>
    <row r="10" spans="2:87" x14ac:dyDescent="0.35">
      <c r="B10" s="18" t="s">
        <v>277</v>
      </c>
      <c r="C10" s="17">
        <v>0.41124006324892298</v>
      </c>
      <c r="D10" s="17">
        <v>0.40290489600672003</v>
      </c>
      <c r="E10" s="17">
        <v>0.42014244796858602</v>
      </c>
      <c r="F10" s="17"/>
      <c r="G10" s="17">
        <v>0.38393102797728501</v>
      </c>
      <c r="H10" s="17">
        <v>0.40260980798114998</v>
      </c>
      <c r="I10" s="17">
        <v>0.45731637018249099</v>
      </c>
      <c r="J10" s="17">
        <v>0.47259565976071199</v>
      </c>
      <c r="K10" s="17">
        <v>0.35911230137346201</v>
      </c>
      <c r="L10" s="17">
        <v>0.38568448059969102</v>
      </c>
      <c r="M10" s="17"/>
      <c r="N10" s="17">
        <v>0.42519772689608498</v>
      </c>
      <c r="O10" s="17">
        <v>0.43554358296836898</v>
      </c>
      <c r="P10" s="17">
        <v>0.40761061487484102</v>
      </c>
      <c r="Q10" s="17">
        <v>0.378210001989566</v>
      </c>
      <c r="R10" s="17"/>
      <c r="S10" s="17">
        <v>0.41786311738659698</v>
      </c>
      <c r="T10" s="17">
        <v>0.43915279671727397</v>
      </c>
      <c r="U10" s="17">
        <v>0.48392724841347801</v>
      </c>
      <c r="V10" s="17">
        <v>0.33969725060821598</v>
      </c>
      <c r="W10" s="17">
        <v>0.30451842214394098</v>
      </c>
      <c r="X10" s="17">
        <v>0.41369368965620601</v>
      </c>
      <c r="Y10" s="17">
        <v>0.35571431552823302</v>
      </c>
      <c r="Z10" s="17">
        <v>0.41971074287724802</v>
      </c>
      <c r="AA10" s="17">
        <v>0.44099606480896703</v>
      </c>
      <c r="AB10" s="17">
        <v>0.49601387787145501</v>
      </c>
      <c r="AC10" s="17">
        <v>0.27791564239119299</v>
      </c>
      <c r="AD10" s="17">
        <v>0.48532293065904403</v>
      </c>
      <c r="AE10" s="17"/>
      <c r="AF10" s="17">
        <v>0.40698776019449301</v>
      </c>
      <c r="AG10" s="17">
        <v>0.406540003507051</v>
      </c>
      <c r="AH10" s="17">
        <v>0.41801540077023103</v>
      </c>
      <c r="AI10" s="17">
        <v>0.35959343265529398</v>
      </c>
      <c r="AJ10" s="17">
        <v>0.46684110304402499</v>
      </c>
      <c r="AK10" s="17"/>
      <c r="AL10" s="17">
        <v>0.41313108827226902</v>
      </c>
      <c r="AM10" s="17">
        <v>0.38267225491254497</v>
      </c>
      <c r="AN10" s="17">
        <v>0.46762910292823801</v>
      </c>
      <c r="AO10" s="17">
        <v>0.43359674182396402</v>
      </c>
      <c r="AP10" s="17"/>
      <c r="AQ10" s="17">
        <v>0.38575336007558497</v>
      </c>
      <c r="AR10" s="17">
        <v>0.44991874694231498</v>
      </c>
      <c r="AS10" s="17"/>
      <c r="AT10" s="17">
        <v>0.418651901822649</v>
      </c>
      <c r="AU10" s="17">
        <v>0.421350648666245</v>
      </c>
      <c r="AV10" s="17"/>
      <c r="AW10" s="17">
        <v>0.39490030723813901</v>
      </c>
      <c r="AX10" s="17">
        <v>0.37817593659812698</v>
      </c>
      <c r="AY10" s="17">
        <v>0.44584311224673401</v>
      </c>
      <c r="AZ10" s="17"/>
      <c r="BA10" s="17">
        <v>0.39092877577087198</v>
      </c>
      <c r="BB10" s="17">
        <v>0.45869613476278998</v>
      </c>
      <c r="BC10" s="17">
        <v>0.40592653320092198</v>
      </c>
      <c r="BD10" s="17">
        <v>0.35335562281295502</v>
      </c>
      <c r="BE10" s="17">
        <v>0.40538267727260702</v>
      </c>
      <c r="BF10" s="17"/>
      <c r="BG10" s="17">
        <v>0.37020016338852701</v>
      </c>
      <c r="BH10" s="17">
        <v>0.44131846386394002</v>
      </c>
      <c r="BI10" s="17"/>
      <c r="BJ10" s="17">
        <v>0.41127048436601799</v>
      </c>
      <c r="BK10" s="17">
        <v>0.41185646223674999</v>
      </c>
      <c r="BL10" s="17"/>
      <c r="BM10" s="17">
        <v>0.32951540426855602</v>
      </c>
      <c r="BN10" s="17">
        <v>0.37724042451025802</v>
      </c>
      <c r="BO10" s="17">
        <v>0.45001452895004901</v>
      </c>
      <c r="BP10" s="17">
        <v>0.501276584887548</v>
      </c>
      <c r="BQ10" s="17">
        <v>0.34319734139201002</v>
      </c>
      <c r="BR10" s="17"/>
      <c r="BS10" s="17">
        <v>0.39482403120536103</v>
      </c>
      <c r="BT10" s="17"/>
      <c r="BU10" s="17">
        <v>0.38296098682503299</v>
      </c>
      <c r="BV10" s="17">
        <v>0.45416049244951301</v>
      </c>
      <c r="BW10" s="17">
        <v>0.53068350586709701</v>
      </c>
      <c r="BX10" s="17">
        <v>0.38529335634147099</v>
      </c>
      <c r="BY10" s="17">
        <v>0.21600339458934401</v>
      </c>
      <c r="BZ10" s="17"/>
      <c r="CA10" s="17">
        <v>0.44244346398437401</v>
      </c>
      <c r="CB10" s="17"/>
      <c r="CC10" s="17">
        <v>0.42745104559708202</v>
      </c>
      <c r="CD10" s="17">
        <v>0.38098293224956298</v>
      </c>
      <c r="CE10" s="17"/>
      <c r="CF10" s="17">
        <v>0.41794807492915598</v>
      </c>
      <c r="CG10" s="17"/>
      <c r="CH10" s="17">
        <v>0.407937364918463</v>
      </c>
      <c r="CI10" s="17">
        <v>0.46867093697146101</v>
      </c>
    </row>
    <row r="11" spans="2:87" x14ac:dyDescent="0.35">
      <c r="B11" s="18" t="s">
        <v>278</v>
      </c>
      <c r="C11" s="17">
        <v>0.23486385970401899</v>
      </c>
      <c r="D11" s="17">
        <v>0.24847262420689001</v>
      </c>
      <c r="E11" s="17">
        <v>0.222351713873189</v>
      </c>
      <c r="F11" s="17"/>
      <c r="G11" s="17">
        <v>7.8223733992265093E-2</v>
      </c>
      <c r="H11" s="17">
        <v>0.13819883748602599</v>
      </c>
      <c r="I11" s="17">
        <v>0.21348758440752999</v>
      </c>
      <c r="J11" s="17">
        <v>0.29438530822743197</v>
      </c>
      <c r="K11" s="17">
        <v>0.27093631948441999</v>
      </c>
      <c r="L11" s="17">
        <v>0.348259199698151</v>
      </c>
      <c r="M11" s="17"/>
      <c r="N11" s="17">
        <v>0.18768370686947899</v>
      </c>
      <c r="O11" s="17">
        <v>0.25296000860025097</v>
      </c>
      <c r="P11" s="17">
        <v>0.232148317406636</v>
      </c>
      <c r="Q11" s="17">
        <v>0.26023872351543298</v>
      </c>
      <c r="R11" s="17"/>
      <c r="S11" s="17">
        <v>0.23741887089028399</v>
      </c>
      <c r="T11" s="17">
        <v>0.27506582088489101</v>
      </c>
      <c r="U11" s="17">
        <v>0.19014467345984301</v>
      </c>
      <c r="V11" s="17">
        <v>0.26681316483873602</v>
      </c>
      <c r="W11" s="17">
        <v>0.24480375661925299</v>
      </c>
      <c r="X11" s="17">
        <v>0.19785595748757601</v>
      </c>
      <c r="Y11" s="17">
        <v>0.33902850131439799</v>
      </c>
      <c r="Z11" s="17">
        <v>0.174352326175745</v>
      </c>
      <c r="AA11" s="17">
        <v>0.188128287755018</v>
      </c>
      <c r="AB11" s="17">
        <v>0.21759603893982901</v>
      </c>
      <c r="AC11" s="17">
        <v>0.268854692711119</v>
      </c>
      <c r="AD11" s="17">
        <v>0.14723027818088799</v>
      </c>
      <c r="AE11" s="17"/>
      <c r="AF11" s="17">
        <v>0.22757040112777199</v>
      </c>
      <c r="AG11" s="17">
        <v>0.25185371894258202</v>
      </c>
      <c r="AH11" s="17">
        <v>0.251893458096275</v>
      </c>
      <c r="AI11" s="17">
        <v>0.28753977265617597</v>
      </c>
      <c r="AJ11" s="17">
        <v>0.13592980700875401</v>
      </c>
      <c r="AK11" s="17"/>
      <c r="AL11" s="17">
        <v>0.29242523840982199</v>
      </c>
      <c r="AM11" s="17">
        <v>0.22048437937794399</v>
      </c>
      <c r="AN11" s="17">
        <v>0.152806926136625</v>
      </c>
      <c r="AO11" s="17">
        <v>0.17894144286663299</v>
      </c>
      <c r="AP11" s="17"/>
      <c r="AQ11" s="17">
        <v>0.26939944373970298</v>
      </c>
      <c r="AR11" s="17">
        <v>0.18245257206128501</v>
      </c>
      <c r="AS11" s="17"/>
      <c r="AT11" s="17">
        <v>0.21913810066775</v>
      </c>
      <c r="AU11" s="17">
        <v>0.30093122694069901</v>
      </c>
      <c r="AV11" s="17"/>
      <c r="AW11" s="17">
        <v>0.30910576895820802</v>
      </c>
      <c r="AX11" s="17">
        <v>0.226616799341013</v>
      </c>
      <c r="AY11" s="17">
        <v>0.174942941639709</v>
      </c>
      <c r="AZ11" s="17"/>
      <c r="BA11" s="17">
        <v>0.18936573371583401</v>
      </c>
      <c r="BB11" s="17">
        <v>0.22848796541713401</v>
      </c>
      <c r="BC11" s="17">
        <v>0.248895518474332</v>
      </c>
      <c r="BD11" s="17">
        <v>0.27574715109667902</v>
      </c>
      <c r="BE11" s="17">
        <v>0.33603381798804399</v>
      </c>
      <c r="BF11" s="17"/>
      <c r="BG11" s="17">
        <v>0.235852869934952</v>
      </c>
      <c r="BH11" s="17">
        <v>0.23413900788811401</v>
      </c>
      <c r="BI11" s="17"/>
      <c r="BJ11" s="17">
        <v>0.21845640921925899</v>
      </c>
      <c r="BK11" s="17">
        <v>0.29391604114574699</v>
      </c>
      <c r="BL11" s="17"/>
      <c r="BM11" s="17">
        <v>0.185395400932545</v>
      </c>
      <c r="BN11" s="17">
        <v>0.33273732569546799</v>
      </c>
      <c r="BO11" s="17">
        <v>0.210515378968617</v>
      </c>
      <c r="BP11" s="17">
        <v>0.183136417992563</v>
      </c>
      <c r="BQ11" s="17">
        <v>0.29601430960535102</v>
      </c>
      <c r="BR11" s="17"/>
      <c r="BS11" s="17">
        <v>0.28113615215531901</v>
      </c>
      <c r="BT11" s="17"/>
      <c r="BU11" s="17">
        <v>0.31630725186810998</v>
      </c>
      <c r="BV11" s="17">
        <v>0.15607917918031899</v>
      </c>
      <c r="BW11" s="17">
        <v>0.216750753833306</v>
      </c>
      <c r="BX11" s="17">
        <v>0.31977446714367702</v>
      </c>
      <c r="BY11" s="17">
        <v>0.213225483953349</v>
      </c>
      <c r="BZ11" s="17"/>
      <c r="CA11" s="17">
        <v>0.16757704881292501</v>
      </c>
      <c r="CB11" s="17"/>
      <c r="CC11" s="17">
        <v>0.236021415865037</v>
      </c>
      <c r="CD11" s="17">
        <v>0.224936403939694</v>
      </c>
      <c r="CE11" s="17"/>
      <c r="CF11" s="17">
        <v>0.29991068184089997</v>
      </c>
      <c r="CG11" s="17"/>
      <c r="CH11" s="17">
        <v>0.264242854080392</v>
      </c>
      <c r="CI11" s="17">
        <v>0.121526522966586</v>
      </c>
    </row>
    <row r="12" spans="2:87" x14ac:dyDescent="0.35">
      <c r="B12" s="18" t="s">
        <v>279</v>
      </c>
      <c r="C12" s="17">
        <v>7.7287302852702106E-2</v>
      </c>
      <c r="D12" s="17">
        <v>9.63525319464444E-2</v>
      </c>
      <c r="E12" s="17">
        <v>5.8300959170751301E-2</v>
      </c>
      <c r="F12" s="17"/>
      <c r="G12" s="17">
        <v>7.66799184861649E-2</v>
      </c>
      <c r="H12" s="17">
        <v>4.5743001292016798E-2</v>
      </c>
      <c r="I12" s="17">
        <v>4.82216416628111E-2</v>
      </c>
      <c r="J12" s="17">
        <v>8.1776399022058202E-2</v>
      </c>
      <c r="K12" s="17">
        <v>0.125634417426851</v>
      </c>
      <c r="L12" s="17">
        <v>9.0657534311274601E-2</v>
      </c>
      <c r="M12" s="17"/>
      <c r="N12" s="17">
        <v>5.0982831758291401E-2</v>
      </c>
      <c r="O12" s="17">
        <v>7.7637510301018495E-2</v>
      </c>
      <c r="P12" s="17">
        <v>9.6341054365270698E-2</v>
      </c>
      <c r="Q12" s="17">
        <v>9.0308755310896494E-2</v>
      </c>
      <c r="R12" s="17"/>
      <c r="S12" s="17">
        <v>5.21669277928829E-2</v>
      </c>
      <c r="T12" s="17">
        <v>5.8019422188026602E-2</v>
      </c>
      <c r="U12" s="17">
        <v>0.112888796117811</v>
      </c>
      <c r="V12" s="17">
        <v>9.1634210330782895E-2</v>
      </c>
      <c r="W12" s="17">
        <v>9.9487715553646106E-2</v>
      </c>
      <c r="X12" s="17">
        <v>0.12677518172392899</v>
      </c>
      <c r="Y12" s="17">
        <v>2.8172418961333601E-2</v>
      </c>
      <c r="Z12" s="17">
        <v>7.0623885945062803E-2</v>
      </c>
      <c r="AA12" s="17">
        <v>3.4777609014852703E-2</v>
      </c>
      <c r="AB12" s="17">
        <v>8.9881843395195199E-2</v>
      </c>
      <c r="AC12" s="17">
        <v>0.141137354019258</v>
      </c>
      <c r="AD12" s="17">
        <v>9.5919770215482897E-2</v>
      </c>
      <c r="AE12" s="17"/>
      <c r="AF12" s="17">
        <v>0.10737728615405499</v>
      </c>
      <c r="AG12" s="17">
        <v>7.7265734754885601E-2</v>
      </c>
      <c r="AH12" s="17">
        <v>8.0358817874174995E-2</v>
      </c>
      <c r="AI12" s="17">
        <v>4.3917199869998903E-2</v>
      </c>
      <c r="AJ12" s="17">
        <v>6.8378542551198795E-2</v>
      </c>
      <c r="AK12" s="17"/>
      <c r="AL12" s="17">
        <v>8.9213910750432696E-2</v>
      </c>
      <c r="AM12" s="17">
        <v>8.5021331157918406E-2</v>
      </c>
      <c r="AN12" s="17">
        <v>4.8455815670241299E-2</v>
      </c>
      <c r="AO12" s="17">
        <v>2.9989818777362801E-2</v>
      </c>
      <c r="AP12" s="17"/>
      <c r="AQ12" s="17">
        <v>9.0422956160972498E-2</v>
      </c>
      <c r="AR12" s="17">
        <v>5.7352602944235498E-2</v>
      </c>
      <c r="AS12" s="17"/>
      <c r="AT12" s="17">
        <v>6.7830175509093704E-2</v>
      </c>
      <c r="AU12" s="17">
        <v>9.5810199443497598E-2</v>
      </c>
      <c r="AV12" s="17"/>
      <c r="AW12" s="17">
        <v>8.1696777512729704E-2</v>
      </c>
      <c r="AX12" s="17">
        <v>7.5542532555875799E-2</v>
      </c>
      <c r="AY12" s="17">
        <v>7.7737145322348503E-2</v>
      </c>
      <c r="AZ12" s="17"/>
      <c r="BA12" s="17">
        <v>5.6481911372514598E-2</v>
      </c>
      <c r="BB12" s="17">
        <v>6.5028009865938805E-2</v>
      </c>
      <c r="BC12" s="17">
        <v>0.114755381815034</v>
      </c>
      <c r="BD12" s="17">
        <v>4.6432846013261697E-2</v>
      </c>
      <c r="BE12" s="17">
        <v>8.1003905624571201E-2</v>
      </c>
      <c r="BF12" s="17"/>
      <c r="BG12" s="17">
        <v>0.105603746757317</v>
      </c>
      <c r="BH12" s="17">
        <v>5.65340030967839E-2</v>
      </c>
      <c r="BI12" s="17"/>
      <c r="BJ12" s="17">
        <v>7.8648379347807398E-2</v>
      </c>
      <c r="BK12" s="17">
        <v>7.3856509726590094E-2</v>
      </c>
      <c r="BL12" s="17"/>
      <c r="BM12" s="17">
        <v>8.9938035237505903E-2</v>
      </c>
      <c r="BN12" s="17">
        <v>0.10935650240052699</v>
      </c>
      <c r="BO12" s="17">
        <v>4.8798756023500797E-2</v>
      </c>
      <c r="BP12" s="17">
        <v>2.2426590950555901E-2</v>
      </c>
      <c r="BQ12" s="17">
        <v>0.12933306554421001</v>
      </c>
      <c r="BR12" s="17"/>
      <c r="BS12" s="17">
        <v>9.1502671629500307E-2</v>
      </c>
      <c r="BT12" s="17"/>
      <c r="BU12" s="17">
        <v>0.101048821618494</v>
      </c>
      <c r="BV12" s="17">
        <v>3.4100275231038903E-2</v>
      </c>
      <c r="BW12" s="17">
        <v>3.9759968554654697E-2</v>
      </c>
      <c r="BX12" s="17">
        <v>8.4507340302997905E-2</v>
      </c>
      <c r="BY12" s="17">
        <v>0.202090510665456</v>
      </c>
      <c r="BZ12" s="17"/>
      <c r="CA12" s="17">
        <v>8.6276356722785705E-2</v>
      </c>
      <c r="CB12" s="17"/>
      <c r="CC12" s="17">
        <v>6.0133476550276801E-2</v>
      </c>
      <c r="CD12" s="17">
        <v>0.14938916551838299</v>
      </c>
      <c r="CE12" s="17"/>
      <c r="CF12" s="17">
        <v>9.4610538962525706E-2</v>
      </c>
      <c r="CG12" s="17"/>
      <c r="CH12" s="17">
        <v>9.2485038976990494E-2</v>
      </c>
      <c r="CI12" s="17">
        <v>7.00034608225686E-2</v>
      </c>
    </row>
    <row r="13" spans="2:87" x14ac:dyDescent="0.35">
      <c r="B13" s="18" t="s">
        <v>161</v>
      </c>
      <c r="C13" s="21">
        <v>6.5123451945598002E-2</v>
      </c>
      <c r="D13" s="21">
        <v>5.4444134692490501E-2</v>
      </c>
      <c r="E13" s="21">
        <v>7.2571647889197399E-2</v>
      </c>
      <c r="F13" s="21"/>
      <c r="G13" s="21">
        <v>2.9157397074638099E-2</v>
      </c>
      <c r="H13" s="21">
        <v>4.5331954822031902E-2</v>
      </c>
      <c r="I13" s="21">
        <v>7.8719441768605097E-2</v>
      </c>
      <c r="J13" s="21">
        <v>5.1261450354017898E-2</v>
      </c>
      <c r="K13" s="21">
        <v>8.4583425145719607E-2</v>
      </c>
      <c r="L13" s="21">
        <v>8.9224005295527403E-2</v>
      </c>
      <c r="M13" s="21"/>
      <c r="N13" s="21">
        <v>4.9932002308310602E-2</v>
      </c>
      <c r="O13" s="21">
        <v>4.9593540062104202E-2</v>
      </c>
      <c r="P13" s="21">
        <v>6.4364166815811294E-2</v>
      </c>
      <c r="Q13" s="21">
        <v>9.7853677652981405E-2</v>
      </c>
      <c r="R13" s="21"/>
      <c r="S13" s="21">
        <v>2.4266318869438201E-2</v>
      </c>
      <c r="T13" s="21">
        <v>7.9194582705470695E-2</v>
      </c>
      <c r="U13" s="21">
        <v>0.11838549126072</v>
      </c>
      <c r="V13" s="21">
        <v>7.9691695175773097E-2</v>
      </c>
      <c r="W13" s="21">
        <v>8.5459365984639504E-2</v>
      </c>
      <c r="X13" s="21">
        <v>6.0731163890203201E-2</v>
      </c>
      <c r="Y13" s="21">
        <v>8.4713775636539604E-2</v>
      </c>
      <c r="Z13" s="21">
        <v>4.2725885729476602E-2</v>
      </c>
      <c r="AA13" s="21">
        <v>3.6220023919860601E-2</v>
      </c>
      <c r="AB13" s="21">
        <v>3.8827006999223798E-2</v>
      </c>
      <c r="AC13" s="21">
        <v>7.9995237320471202E-2</v>
      </c>
      <c r="AD13" s="21">
        <v>0.11536617355183899</v>
      </c>
      <c r="AE13" s="21"/>
      <c r="AF13" s="21">
        <v>0.10120475980487099</v>
      </c>
      <c r="AG13" s="21">
        <v>6.3837852461268094E-2</v>
      </c>
      <c r="AH13" s="21">
        <v>4.4743016068488198E-2</v>
      </c>
      <c r="AI13" s="21">
        <v>4.3373946031559397E-2</v>
      </c>
      <c r="AJ13" s="21">
        <v>2.8076283013721899E-2</v>
      </c>
      <c r="AK13" s="21"/>
      <c r="AL13" s="21">
        <v>7.4444733713643102E-2</v>
      </c>
      <c r="AM13" s="21">
        <v>7.2970158715988803E-2</v>
      </c>
      <c r="AN13" s="21">
        <v>4.1491955130293197E-2</v>
      </c>
      <c r="AO13" s="21">
        <v>1.9943903635553501E-2</v>
      </c>
      <c r="AP13" s="21"/>
      <c r="AQ13" s="21">
        <v>8.1121593844852305E-2</v>
      </c>
      <c r="AR13" s="21">
        <v>4.0844632280503598E-2</v>
      </c>
      <c r="AS13" s="21"/>
      <c r="AT13" s="21">
        <v>5.42952357066388E-2</v>
      </c>
      <c r="AU13" s="21">
        <v>9.0586191634693294E-2</v>
      </c>
      <c r="AV13" s="21"/>
      <c r="AW13" s="21">
        <v>6.7208069563220896E-2</v>
      </c>
      <c r="AX13" s="21">
        <v>6.0087520072445201E-2</v>
      </c>
      <c r="AY13" s="21">
        <v>6.3276355478204496E-2</v>
      </c>
      <c r="AZ13" s="21"/>
      <c r="BA13" s="21">
        <v>4.1505337476328397E-2</v>
      </c>
      <c r="BB13" s="21">
        <v>6.5448750187767496E-2</v>
      </c>
      <c r="BC13" s="21">
        <v>6.2923692970475606E-2</v>
      </c>
      <c r="BD13" s="21">
        <v>0.122201382326594</v>
      </c>
      <c r="BE13" s="21">
        <v>8.2176970795404397E-2</v>
      </c>
      <c r="BF13" s="21"/>
      <c r="BG13" s="21">
        <v>7.7779019814793501E-2</v>
      </c>
      <c r="BH13" s="21">
        <v>5.5848106691952802E-2</v>
      </c>
      <c r="BI13" s="21"/>
      <c r="BJ13" s="21">
        <v>5.9933535593633097E-2</v>
      </c>
      <c r="BK13" s="21">
        <v>8.2076073259778698E-2</v>
      </c>
      <c r="BL13" s="21"/>
      <c r="BM13" s="21">
        <v>0.12892077594964699</v>
      </c>
      <c r="BN13" s="21">
        <v>7.7191361529271599E-2</v>
      </c>
      <c r="BO13" s="21">
        <v>1.71038142712912E-2</v>
      </c>
      <c r="BP13" s="21">
        <v>0.100203751168638</v>
      </c>
      <c r="BQ13" s="21">
        <v>3.5103396983610403E-2</v>
      </c>
      <c r="BR13" s="21"/>
      <c r="BS13" s="21">
        <v>3.4499323441964602E-2</v>
      </c>
      <c r="BT13" s="21"/>
      <c r="BU13" s="21">
        <v>6.1007475064420898E-2</v>
      </c>
      <c r="BV13" s="21">
        <v>9.7806229915569903E-3</v>
      </c>
      <c r="BW13" s="21">
        <v>5.7648109087851999E-2</v>
      </c>
      <c r="BX13" s="21">
        <v>3.9181360034542298E-2</v>
      </c>
      <c r="BY13" s="21">
        <v>0.244634240557879</v>
      </c>
      <c r="BZ13" s="21"/>
      <c r="CA13" s="21">
        <v>3.4915412564333698E-2</v>
      </c>
      <c r="CB13" s="21"/>
      <c r="CC13" s="21">
        <v>5.3454952369883797E-2</v>
      </c>
      <c r="CD13" s="21">
        <v>6.4983247143200099E-2</v>
      </c>
      <c r="CE13" s="21"/>
      <c r="CF13" s="21">
        <v>5.8151570493438803E-2</v>
      </c>
      <c r="CG13" s="21"/>
      <c r="CH13" s="21">
        <v>6.7716888569682096E-2</v>
      </c>
      <c r="CI13" s="21">
        <v>1.6491633614603599E-2</v>
      </c>
    </row>
    <row r="14" spans="2:87" x14ac:dyDescent="0.35">
      <c r="B14" s="18" t="s">
        <v>280</v>
      </c>
      <c r="C14" s="21">
        <v>0.62272538549768097</v>
      </c>
      <c r="D14" s="21">
        <v>0.60073070915417504</v>
      </c>
      <c r="E14" s="21">
        <v>0.64677567906686295</v>
      </c>
      <c r="F14" s="21"/>
      <c r="G14" s="21">
        <v>0.81593895044693199</v>
      </c>
      <c r="H14" s="21">
        <v>0.77072620639992495</v>
      </c>
      <c r="I14" s="21">
        <v>0.65957133216105401</v>
      </c>
      <c r="J14" s="21">
        <v>0.57257684239649098</v>
      </c>
      <c r="K14" s="21">
        <v>0.51884583794300898</v>
      </c>
      <c r="L14" s="21">
        <v>0.47185926069504702</v>
      </c>
      <c r="M14" s="21"/>
      <c r="N14" s="21">
        <v>0.71140145906391905</v>
      </c>
      <c r="O14" s="21">
        <v>0.61980894103662598</v>
      </c>
      <c r="P14" s="21">
        <v>0.60714646141228201</v>
      </c>
      <c r="Q14" s="21">
        <v>0.551598843520689</v>
      </c>
      <c r="R14" s="21"/>
      <c r="S14" s="21">
        <v>0.686147882447395</v>
      </c>
      <c r="T14" s="21">
        <v>0.58772017422161105</v>
      </c>
      <c r="U14" s="21">
        <v>0.57858103916162495</v>
      </c>
      <c r="V14" s="21">
        <v>0.56186092965470802</v>
      </c>
      <c r="W14" s="21">
        <v>0.57024916184246099</v>
      </c>
      <c r="X14" s="21">
        <v>0.61463769689829095</v>
      </c>
      <c r="Y14" s="21">
        <v>0.54808530408772904</v>
      </c>
      <c r="Z14" s="21">
        <v>0.712297902149716</v>
      </c>
      <c r="AA14" s="21">
        <v>0.74087407931026805</v>
      </c>
      <c r="AB14" s="21">
        <v>0.65369511066575203</v>
      </c>
      <c r="AC14" s="21">
        <v>0.51001271594915198</v>
      </c>
      <c r="AD14" s="21">
        <v>0.64148377805179002</v>
      </c>
      <c r="AE14" s="21"/>
      <c r="AF14" s="21">
        <v>0.56384755291330202</v>
      </c>
      <c r="AG14" s="21">
        <v>0.60704269384126497</v>
      </c>
      <c r="AH14" s="21">
        <v>0.623004707961062</v>
      </c>
      <c r="AI14" s="21">
        <v>0.62516908144226602</v>
      </c>
      <c r="AJ14" s="21">
        <v>0.76761536742632497</v>
      </c>
      <c r="AK14" s="21"/>
      <c r="AL14" s="21">
        <v>0.54391611712610199</v>
      </c>
      <c r="AM14" s="21">
        <v>0.62152413074814905</v>
      </c>
      <c r="AN14" s="21">
        <v>0.75724530306284099</v>
      </c>
      <c r="AO14" s="21">
        <v>0.77112483472045101</v>
      </c>
      <c r="AP14" s="21"/>
      <c r="AQ14" s="21">
        <v>0.55905600625447205</v>
      </c>
      <c r="AR14" s="21">
        <v>0.71935019271397604</v>
      </c>
      <c r="AS14" s="21"/>
      <c r="AT14" s="21">
        <v>0.65873648811651797</v>
      </c>
      <c r="AU14" s="21">
        <v>0.51267238198110998</v>
      </c>
      <c r="AV14" s="21"/>
      <c r="AW14" s="21">
        <v>0.54198938396584095</v>
      </c>
      <c r="AX14" s="21">
        <v>0.63775314803066596</v>
      </c>
      <c r="AY14" s="21">
        <v>0.684043557559738</v>
      </c>
      <c r="AZ14" s="21"/>
      <c r="BA14" s="21">
        <v>0.71264701743532299</v>
      </c>
      <c r="BB14" s="21">
        <v>0.64103527452915998</v>
      </c>
      <c r="BC14" s="21">
        <v>0.57342540674015896</v>
      </c>
      <c r="BD14" s="21">
        <v>0.555618620563465</v>
      </c>
      <c r="BE14" s="21">
        <v>0.50078530559197998</v>
      </c>
      <c r="BF14" s="21"/>
      <c r="BG14" s="21">
        <v>0.58076436349293703</v>
      </c>
      <c r="BH14" s="21">
        <v>0.65347888232314899</v>
      </c>
      <c r="BI14" s="21"/>
      <c r="BJ14" s="21">
        <v>0.64296167583930097</v>
      </c>
      <c r="BK14" s="21">
        <v>0.55015137586788398</v>
      </c>
      <c r="BL14" s="21"/>
      <c r="BM14" s="21">
        <v>0.59574578788030197</v>
      </c>
      <c r="BN14" s="21">
        <v>0.48071481037473401</v>
      </c>
      <c r="BO14" s="21">
        <v>0.72358205073659099</v>
      </c>
      <c r="BP14" s="21">
        <v>0.69423323988824304</v>
      </c>
      <c r="BQ14" s="21">
        <v>0.53954922786682902</v>
      </c>
      <c r="BR14" s="21"/>
      <c r="BS14" s="21">
        <v>0.59286185277321601</v>
      </c>
      <c r="BT14" s="21"/>
      <c r="BU14" s="21">
        <v>0.52163645144897497</v>
      </c>
      <c r="BV14" s="21">
        <v>0.80003992259708501</v>
      </c>
      <c r="BW14" s="21">
        <v>0.68584116852418697</v>
      </c>
      <c r="BX14" s="21">
        <v>0.55653683251878305</v>
      </c>
      <c r="BY14" s="21">
        <v>0.340049764823316</v>
      </c>
      <c r="BZ14" s="21"/>
      <c r="CA14" s="21">
        <v>0.71123118189995505</v>
      </c>
      <c r="CB14" s="21"/>
      <c r="CC14" s="21">
        <v>0.65039015521480303</v>
      </c>
      <c r="CD14" s="21">
        <v>0.56069118339872304</v>
      </c>
      <c r="CE14" s="21"/>
      <c r="CF14" s="21">
        <v>0.547327208703135</v>
      </c>
      <c r="CG14" s="21"/>
      <c r="CH14" s="21">
        <v>0.575555218372935</v>
      </c>
      <c r="CI14" s="21">
        <v>0.79197838259624198</v>
      </c>
    </row>
    <row r="15" spans="2:87" x14ac:dyDescent="0.35">
      <c r="B15" s="18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</row>
    <row r="16" spans="2:87" x14ac:dyDescent="0.35">
      <c r="B16" s="16" t="s">
        <v>163</v>
      </c>
    </row>
    <row r="17" spans="2:2" x14ac:dyDescent="0.35">
      <c r="B17" t="s">
        <v>118</v>
      </c>
    </row>
    <row r="18" spans="2:2" x14ac:dyDescent="0.35">
      <c r="B18" t="s">
        <v>119</v>
      </c>
    </row>
    <row r="20" spans="2:2" x14ac:dyDescent="0.35">
      <c r="B20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B2:CI20"/>
  <sheetViews>
    <sheetView showGridLines="0" topLeftCell="A2" workbookViewId="0">
      <pane xSplit="2" topLeftCell="C1" activePane="topRight" state="frozen"/>
      <selection pane="topRight" activeCell="A15" sqref="A15:XFD15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291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974</v>
      </c>
      <c r="D7" s="10">
        <v>498</v>
      </c>
      <c r="E7" s="10">
        <v>473</v>
      </c>
      <c r="F7" s="10"/>
      <c r="G7" s="10">
        <v>70</v>
      </c>
      <c r="H7" s="10">
        <v>173</v>
      </c>
      <c r="I7" s="10">
        <v>169</v>
      </c>
      <c r="J7" s="10">
        <v>175</v>
      </c>
      <c r="K7" s="10">
        <v>151</v>
      </c>
      <c r="L7" s="10">
        <v>236</v>
      </c>
      <c r="M7" s="10"/>
      <c r="N7" s="10">
        <v>286</v>
      </c>
      <c r="O7" s="10">
        <v>244</v>
      </c>
      <c r="P7" s="10">
        <v>200</v>
      </c>
      <c r="Q7" s="10">
        <v>240</v>
      </c>
      <c r="R7" s="10"/>
      <c r="S7" s="10">
        <v>124</v>
      </c>
      <c r="T7" s="10">
        <v>136</v>
      </c>
      <c r="U7" s="10">
        <v>84</v>
      </c>
      <c r="V7" s="10">
        <v>85</v>
      </c>
      <c r="W7" s="10">
        <v>71</v>
      </c>
      <c r="X7" s="10">
        <v>85</v>
      </c>
      <c r="Y7" s="10">
        <v>68</v>
      </c>
      <c r="Z7" s="10">
        <v>36</v>
      </c>
      <c r="AA7" s="10">
        <v>111</v>
      </c>
      <c r="AB7" s="10">
        <v>95</v>
      </c>
      <c r="AC7" s="10">
        <v>47</v>
      </c>
      <c r="AD7" s="10">
        <v>32</v>
      </c>
      <c r="AE7" s="10"/>
      <c r="AF7" s="10">
        <v>174</v>
      </c>
      <c r="AG7" s="10">
        <v>352</v>
      </c>
      <c r="AH7" s="10">
        <v>191</v>
      </c>
      <c r="AI7" s="10">
        <v>112</v>
      </c>
      <c r="AJ7" s="10">
        <v>113</v>
      </c>
      <c r="AK7" s="10"/>
      <c r="AL7" s="10">
        <v>392</v>
      </c>
      <c r="AM7" s="10">
        <v>374</v>
      </c>
      <c r="AN7" s="10">
        <v>150</v>
      </c>
      <c r="AO7" s="10">
        <v>58</v>
      </c>
      <c r="AP7" s="10"/>
      <c r="AQ7" s="10">
        <v>579</v>
      </c>
      <c r="AR7" s="10">
        <v>395</v>
      </c>
      <c r="AS7" s="10"/>
      <c r="AT7" s="10">
        <v>610</v>
      </c>
      <c r="AU7" s="10">
        <v>232</v>
      </c>
      <c r="AV7" s="10"/>
      <c r="AW7" s="10">
        <v>392</v>
      </c>
      <c r="AX7" s="10">
        <v>222</v>
      </c>
      <c r="AY7" s="10">
        <v>326</v>
      </c>
      <c r="AZ7" s="10"/>
      <c r="BA7" s="10">
        <v>246</v>
      </c>
      <c r="BB7" s="10">
        <v>271</v>
      </c>
      <c r="BC7" s="10">
        <v>304</v>
      </c>
      <c r="BD7" s="10">
        <v>103</v>
      </c>
      <c r="BE7" s="10">
        <v>50</v>
      </c>
      <c r="BF7" s="10"/>
      <c r="BG7" s="10">
        <v>385</v>
      </c>
      <c r="BH7" s="10">
        <v>589</v>
      </c>
      <c r="BI7" s="10"/>
      <c r="BJ7" s="10">
        <v>756</v>
      </c>
      <c r="BK7" s="10">
        <v>213</v>
      </c>
      <c r="BL7" s="10"/>
      <c r="BM7" s="10">
        <v>131</v>
      </c>
      <c r="BN7" s="10">
        <v>218</v>
      </c>
      <c r="BO7" s="10">
        <v>322</v>
      </c>
      <c r="BP7" s="10">
        <v>83</v>
      </c>
      <c r="BQ7" s="10">
        <v>105</v>
      </c>
      <c r="BR7" s="10"/>
      <c r="BS7" s="10">
        <v>301</v>
      </c>
      <c r="BT7" s="10"/>
      <c r="BU7" s="10">
        <v>192</v>
      </c>
      <c r="BV7" s="10">
        <v>217</v>
      </c>
      <c r="BW7" s="10">
        <v>112</v>
      </c>
      <c r="BX7" s="10">
        <v>196</v>
      </c>
      <c r="BY7" s="10">
        <v>67</v>
      </c>
      <c r="BZ7" s="10"/>
      <c r="CA7" s="10">
        <v>77</v>
      </c>
      <c r="CB7" s="10"/>
      <c r="CC7" s="10">
        <v>773</v>
      </c>
      <c r="CD7" s="10">
        <v>171</v>
      </c>
      <c r="CE7" s="10"/>
      <c r="CF7" s="10">
        <v>361</v>
      </c>
      <c r="CG7" s="10"/>
      <c r="CH7" s="10">
        <v>346</v>
      </c>
      <c r="CI7" s="10">
        <v>114</v>
      </c>
    </row>
    <row r="8" spans="2:87" ht="30" customHeight="1" x14ac:dyDescent="0.35">
      <c r="B8" s="11" t="s">
        <v>20</v>
      </c>
      <c r="C8" s="11">
        <v>967</v>
      </c>
      <c r="D8" s="11">
        <v>487</v>
      </c>
      <c r="E8" s="11">
        <v>478</v>
      </c>
      <c r="F8" s="11"/>
      <c r="G8" s="11">
        <v>121</v>
      </c>
      <c r="H8" s="11">
        <v>173</v>
      </c>
      <c r="I8" s="11">
        <v>160</v>
      </c>
      <c r="J8" s="11">
        <v>163</v>
      </c>
      <c r="K8" s="11">
        <v>136</v>
      </c>
      <c r="L8" s="11">
        <v>215</v>
      </c>
      <c r="M8" s="11"/>
      <c r="N8" s="11">
        <v>262</v>
      </c>
      <c r="O8" s="11">
        <v>248</v>
      </c>
      <c r="P8" s="11">
        <v>202</v>
      </c>
      <c r="Q8" s="11">
        <v>252</v>
      </c>
      <c r="R8" s="11"/>
      <c r="S8" s="11">
        <v>128</v>
      </c>
      <c r="T8" s="11">
        <v>125</v>
      </c>
      <c r="U8" s="11">
        <v>79</v>
      </c>
      <c r="V8" s="11">
        <v>88</v>
      </c>
      <c r="W8" s="11">
        <v>67</v>
      </c>
      <c r="X8" s="11">
        <v>90</v>
      </c>
      <c r="Y8" s="11">
        <v>78</v>
      </c>
      <c r="Z8" s="11">
        <v>40</v>
      </c>
      <c r="AA8" s="11">
        <v>112</v>
      </c>
      <c r="AB8" s="11">
        <v>90</v>
      </c>
      <c r="AC8" s="11">
        <v>44</v>
      </c>
      <c r="AD8" s="11">
        <v>27</v>
      </c>
      <c r="AE8" s="11"/>
      <c r="AF8" s="11">
        <v>177</v>
      </c>
      <c r="AG8" s="11">
        <v>360</v>
      </c>
      <c r="AH8" s="11">
        <v>182</v>
      </c>
      <c r="AI8" s="11">
        <v>106</v>
      </c>
      <c r="AJ8" s="11">
        <v>110</v>
      </c>
      <c r="AK8" s="11"/>
      <c r="AL8" s="11">
        <v>374</v>
      </c>
      <c r="AM8" s="11">
        <v>377</v>
      </c>
      <c r="AN8" s="11">
        <v>154</v>
      </c>
      <c r="AO8" s="11">
        <v>62</v>
      </c>
      <c r="AP8" s="11"/>
      <c r="AQ8" s="11">
        <v>583</v>
      </c>
      <c r="AR8" s="11">
        <v>384</v>
      </c>
      <c r="AS8" s="11"/>
      <c r="AT8" s="11">
        <v>609</v>
      </c>
      <c r="AU8" s="11">
        <v>211</v>
      </c>
      <c r="AV8" s="11"/>
      <c r="AW8" s="11">
        <v>366</v>
      </c>
      <c r="AX8" s="11">
        <v>220</v>
      </c>
      <c r="AY8" s="11">
        <v>340</v>
      </c>
      <c r="AZ8" s="11"/>
      <c r="BA8" s="11">
        <v>250</v>
      </c>
      <c r="BB8" s="11">
        <v>268</v>
      </c>
      <c r="BC8" s="11">
        <v>304</v>
      </c>
      <c r="BD8" s="11">
        <v>99</v>
      </c>
      <c r="BE8" s="11">
        <v>47</v>
      </c>
      <c r="BF8" s="11"/>
      <c r="BG8" s="11">
        <v>409</v>
      </c>
      <c r="BH8" s="11">
        <v>558</v>
      </c>
      <c r="BI8" s="11"/>
      <c r="BJ8" s="11">
        <v>765</v>
      </c>
      <c r="BK8" s="11">
        <v>198</v>
      </c>
      <c r="BL8" s="11"/>
      <c r="BM8" s="11">
        <v>136</v>
      </c>
      <c r="BN8" s="11">
        <v>206</v>
      </c>
      <c r="BO8" s="11">
        <v>321</v>
      </c>
      <c r="BP8" s="11">
        <v>83</v>
      </c>
      <c r="BQ8" s="11">
        <v>105</v>
      </c>
      <c r="BR8" s="11"/>
      <c r="BS8" s="11">
        <v>294</v>
      </c>
      <c r="BT8" s="11"/>
      <c r="BU8" s="11">
        <v>185</v>
      </c>
      <c r="BV8" s="11">
        <v>222</v>
      </c>
      <c r="BW8" s="11">
        <v>112</v>
      </c>
      <c r="BX8" s="11">
        <v>191</v>
      </c>
      <c r="BY8" s="11">
        <v>68</v>
      </c>
      <c r="BZ8" s="11"/>
      <c r="CA8" s="11">
        <v>75</v>
      </c>
      <c r="CB8" s="11"/>
      <c r="CC8" s="11">
        <v>763</v>
      </c>
      <c r="CD8" s="11">
        <v>174</v>
      </c>
      <c r="CE8" s="11"/>
      <c r="CF8" s="11">
        <v>344</v>
      </c>
      <c r="CG8" s="11"/>
      <c r="CH8" s="11">
        <v>333</v>
      </c>
      <c r="CI8" s="11">
        <v>115</v>
      </c>
    </row>
    <row r="9" spans="2:87" x14ac:dyDescent="0.35">
      <c r="B9" s="18" t="s">
        <v>276</v>
      </c>
      <c r="C9" s="17">
        <v>0.33652692788229099</v>
      </c>
      <c r="D9" s="17">
        <v>0.30676983543763398</v>
      </c>
      <c r="E9" s="17">
        <v>0.36880750417514402</v>
      </c>
      <c r="F9" s="17"/>
      <c r="G9" s="17">
        <v>0.25044258245929801</v>
      </c>
      <c r="H9" s="17">
        <v>0.29820788584300201</v>
      </c>
      <c r="I9" s="17">
        <v>0.282144874188337</v>
      </c>
      <c r="J9" s="17">
        <v>0.30312209107816002</v>
      </c>
      <c r="K9" s="17">
        <v>0.391759470937314</v>
      </c>
      <c r="L9" s="17">
        <v>0.44632462069020701</v>
      </c>
      <c r="M9" s="17"/>
      <c r="N9" s="17">
        <v>0.33471404920798198</v>
      </c>
      <c r="O9" s="17">
        <v>0.29740767327940398</v>
      </c>
      <c r="P9" s="17">
        <v>0.37316190033110902</v>
      </c>
      <c r="Q9" s="17">
        <v>0.352913086563374</v>
      </c>
      <c r="R9" s="17"/>
      <c r="S9" s="17">
        <v>0.386773103454292</v>
      </c>
      <c r="T9" s="17">
        <v>0.30474276309245502</v>
      </c>
      <c r="U9" s="17">
        <v>0.21692898195392099</v>
      </c>
      <c r="V9" s="17">
        <v>0.32217617279124899</v>
      </c>
      <c r="W9" s="17">
        <v>0.308309946005768</v>
      </c>
      <c r="X9" s="17">
        <v>0.30785396931213299</v>
      </c>
      <c r="Y9" s="17">
        <v>0.36959614238883698</v>
      </c>
      <c r="Z9" s="17">
        <v>0.31646514608827597</v>
      </c>
      <c r="AA9" s="17">
        <v>0.41664450324197499</v>
      </c>
      <c r="AB9" s="17">
        <v>0.35269548664343697</v>
      </c>
      <c r="AC9" s="17">
        <v>0.348404186973368</v>
      </c>
      <c r="AD9" s="17">
        <v>0.33692070534041202</v>
      </c>
      <c r="AE9" s="17"/>
      <c r="AF9" s="17">
        <v>0.44870751107780299</v>
      </c>
      <c r="AG9" s="17">
        <v>0.328566969374113</v>
      </c>
      <c r="AH9" s="17">
        <v>0.27315025023051898</v>
      </c>
      <c r="AI9" s="17">
        <v>0.36208799084239301</v>
      </c>
      <c r="AJ9" s="17">
        <v>0.28642594577457797</v>
      </c>
      <c r="AK9" s="17"/>
      <c r="AL9" s="17">
        <v>0.33118493208635003</v>
      </c>
      <c r="AM9" s="17">
        <v>0.346534935798263</v>
      </c>
      <c r="AN9" s="17">
        <v>0.31301054354741098</v>
      </c>
      <c r="AO9" s="17">
        <v>0.36615350698621901</v>
      </c>
      <c r="AP9" s="17"/>
      <c r="AQ9" s="17">
        <v>0.36396045571136598</v>
      </c>
      <c r="AR9" s="17">
        <v>0.29489373828228499</v>
      </c>
      <c r="AS9" s="17"/>
      <c r="AT9" s="17">
        <v>0.31516766421731401</v>
      </c>
      <c r="AU9" s="17">
        <v>0.43972341580361302</v>
      </c>
      <c r="AV9" s="17"/>
      <c r="AW9" s="17">
        <v>0.41377492717434999</v>
      </c>
      <c r="AX9" s="17">
        <v>0.27479292935305299</v>
      </c>
      <c r="AY9" s="17">
        <v>0.30973695901753401</v>
      </c>
      <c r="AZ9" s="17"/>
      <c r="BA9" s="17">
        <v>0.3619071116498</v>
      </c>
      <c r="BB9" s="17">
        <v>0.34407760483730099</v>
      </c>
      <c r="BC9" s="17">
        <v>0.30970318032716598</v>
      </c>
      <c r="BD9" s="17">
        <v>0.33623834523608898</v>
      </c>
      <c r="BE9" s="17">
        <v>0.33251705336043402</v>
      </c>
      <c r="BF9" s="17"/>
      <c r="BG9" s="17">
        <v>0.29200668798032497</v>
      </c>
      <c r="BH9" s="17">
        <v>0.36915609159378099</v>
      </c>
      <c r="BI9" s="17"/>
      <c r="BJ9" s="17">
        <v>0.31376598448458098</v>
      </c>
      <c r="BK9" s="17">
        <v>0.42699364979825399</v>
      </c>
      <c r="BL9" s="17"/>
      <c r="BM9" s="17">
        <v>0.36908560499792897</v>
      </c>
      <c r="BN9" s="17">
        <v>0.36651970658985</v>
      </c>
      <c r="BO9" s="17">
        <v>0.33720516376302001</v>
      </c>
      <c r="BP9" s="17">
        <v>0.27126951617870898</v>
      </c>
      <c r="BQ9" s="17">
        <v>0.38713208000953198</v>
      </c>
      <c r="BR9" s="17"/>
      <c r="BS9" s="17">
        <v>0.46060979541572</v>
      </c>
      <c r="BT9" s="17"/>
      <c r="BU9" s="17">
        <v>0.41222980698714701</v>
      </c>
      <c r="BV9" s="17">
        <v>0.28733199434150097</v>
      </c>
      <c r="BW9" s="17">
        <v>0.31297895778757401</v>
      </c>
      <c r="BX9" s="17">
        <v>0.45817212882386199</v>
      </c>
      <c r="BY9" s="17">
        <v>0.22534111994998199</v>
      </c>
      <c r="BZ9" s="17"/>
      <c r="CA9" s="17">
        <v>0.49446829612281201</v>
      </c>
      <c r="CB9" s="17"/>
      <c r="CC9" s="17">
        <v>0.38326049600123302</v>
      </c>
      <c r="CD9" s="17">
        <v>0.17380975425088699</v>
      </c>
      <c r="CE9" s="17"/>
      <c r="CF9" s="17">
        <v>0.41968999128837498</v>
      </c>
      <c r="CG9" s="17"/>
      <c r="CH9" s="17">
        <v>0.34127629862686298</v>
      </c>
      <c r="CI9" s="17">
        <v>0.33061657563535801</v>
      </c>
    </row>
    <row r="10" spans="2:87" x14ac:dyDescent="0.35">
      <c r="B10" s="18" t="s">
        <v>277</v>
      </c>
      <c r="C10" s="17">
        <v>0.42592198544013099</v>
      </c>
      <c r="D10" s="17">
        <v>0.41834315293737301</v>
      </c>
      <c r="E10" s="17">
        <v>0.43413841229755601</v>
      </c>
      <c r="F10" s="17"/>
      <c r="G10" s="17">
        <v>0.38580079368780801</v>
      </c>
      <c r="H10" s="17">
        <v>0.44479501871775701</v>
      </c>
      <c r="I10" s="17">
        <v>0.47369189073489498</v>
      </c>
      <c r="J10" s="17">
        <v>0.45856485398010499</v>
      </c>
      <c r="K10" s="17">
        <v>0.38248168971455099</v>
      </c>
      <c r="L10" s="17">
        <v>0.40044120174398201</v>
      </c>
      <c r="M10" s="17"/>
      <c r="N10" s="17">
        <v>0.40041326140282701</v>
      </c>
      <c r="O10" s="17">
        <v>0.452880142509971</v>
      </c>
      <c r="P10" s="17">
        <v>0.46681288451632502</v>
      </c>
      <c r="Q10" s="17">
        <v>0.38781668531423902</v>
      </c>
      <c r="R10" s="17"/>
      <c r="S10" s="17">
        <v>0.42718070164294603</v>
      </c>
      <c r="T10" s="17">
        <v>0.43009890227903302</v>
      </c>
      <c r="U10" s="17">
        <v>0.48018703960516002</v>
      </c>
      <c r="V10" s="17">
        <v>0.43040220477636298</v>
      </c>
      <c r="W10" s="17">
        <v>0.39916571331121697</v>
      </c>
      <c r="X10" s="17">
        <v>0.458894964665293</v>
      </c>
      <c r="Y10" s="17">
        <v>0.39993347070901802</v>
      </c>
      <c r="Z10" s="17">
        <v>0.51794959325580103</v>
      </c>
      <c r="AA10" s="17">
        <v>0.36254097760686399</v>
      </c>
      <c r="AB10" s="17">
        <v>0.40311593300023302</v>
      </c>
      <c r="AC10" s="17">
        <v>0.46397453266432498</v>
      </c>
      <c r="AD10" s="17">
        <v>0.400707512866807</v>
      </c>
      <c r="AE10" s="17"/>
      <c r="AF10" s="17">
        <v>0.34868529224072697</v>
      </c>
      <c r="AG10" s="17">
        <v>0.43674212925040401</v>
      </c>
      <c r="AH10" s="17">
        <v>0.44583842881249902</v>
      </c>
      <c r="AI10" s="17">
        <v>0.40463722480437297</v>
      </c>
      <c r="AJ10" s="17">
        <v>0.52149733739482995</v>
      </c>
      <c r="AK10" s="17"/>
      <c r="AL10" s="17">
        <v>0.40546897035479501</v>
      </c>
      <c r="AM10" s="17">
        <v>0.420231477970335</v>
      </c>
      <c r="AN10" s="17">
        <v>0.49056213172235602</v>
      </c>
      <c r="AO10" s="17">
        <v>0.42348466691222503</v>
      </c>
      <c r="AP10" s="17"/>
      <c r="AQ10" s="17">
        <v>0.41395549834573803</v>
      </c>
      <c r="AR10" s="17">
        <v>0.44408235581432898</v>
      </c>
      <c r="AS10" s="17"/>
      <c r="AT10" s="17">
        <v>0.42701321357741401</v>
      </c>
      <c r="AU10" s="17">
        <v>0.40016302023731098</v>
      </c>
      <c r="AV10" s="17"/>
      <c r="AW10" s="17">
        <v>0.401528916501186</v>
      </c>
      <c r="AX10" s="17">
        <v>0.43006542292329403</v>
      </c>
      <c r="AY10" s="17">
        <v>0.44496801551198101</v>
      </c>
      <c r="AZ10" s="17"/>
      <c r="BA10" s="17">
        <v>0.41896873630003201</v>
      </c>
      <c r="BB10" s="17">
        <v>0.458778785423543</v>
      </c>
      <c r="BC10" s="17">
        <v>0.40457862745580803</v>
      </c>
      <c r="BD10" s="17">
        <v>0.44488435586022401</v>
      </c>
      <c r="BE10" s="17">
        <v>0.37309416520023098</v>
      </c>
      <c r="BF10" s="17"/>
      <c r="BG10" s="17">
        <v>0.421864205865006</v>
      </c>
      <c r="BH10" s="17">
        <v>0.42889595760096</v>
      </c>
      <c r="BI10" s="17"/>
      <c r="BJ10" s="17">
        <v>0.43135290712830698</v>
      </c>
      <c r="BK10" s="17">
        <v>0.406153453790292</v>
      </c>
      <c r="BL10" s="17"/>
      <c r="BM10" s="17">
        <v>0.37061415590614899</v>
      </c>
      <c r="BN10" s="17">
        <v>0.38705926983902</v>
      </c>
      <c r="BO10" s="17">
        <v>0.472533548193945</v>
      </c>
      <c r="BP10" s="17">
        <v>0.43372317585688602</v>
      </c>
      <c r="BQ10" s="17">
        <v>0.42351543175899897</v>
      </c>
      <c r="BR10" s="17"/>
      <c r="BS10" s="17">
        <v>0.41452278620252703</v>
      </c>
      <c r="BT10" s="17"/>
      <c r="BU10" s="17">
        <v>0.403031083861351</v>
      </c>
      <c r="BV10" s="17">
        <v>0.53510874160847599</v>
      </c>
      <c r="BW10" s="17">
        <v>0.40174225768475702</v>
      </c>
      <c r="BX10" s="17">
        <v>0.38347125818726302</v>
      </c>
      <c r="BY10" s="17">
        <v>0.25190595790151199</v>
      </c>
      <c r="BZ10" s="17"/>
      <c r="CA10" s="17">
        <v>0.39416354624219502</v>
      </c>
      <c r="CB10" s="17"/>
      <c r="CC10" s="17">
        <v>0.433780791267737</v>
      </c>
      <c r="CD10" s="17">
        <v>0.402532313819496</v>
      </c>
      <c r="CE10" s="17"/>
      <c r="CF10" s="17">
        <v>0.43057297141932399</v>
      </c>
      <c r="CG10" s="17"/>
      <c r="CH10" s="17">
        <v>0.43878732521028202</v>
      </c>
      <c r="CI10" s="17">
        <v>0.46324366120315402</v>
      </c>
    </row>
    <row r="11" spans="2:87" x14ac:dyDescent="0.35">
      <c r="B11" s="18" t="s">
        <v>278</v>
      </c>
      <c r="C11" s="17">
        <v>0.13840105292503399</v>
      </c>
      <c r="D11" s="17">
        <v>0.16941468683873701</v>
      </c>
      <c r="E11" s="17">
        <v>0.10758913278257599</v>
      </c>
      <c r="F11" s="17"/>
      <c r="G11" s="17">
        <v>0.228500943831073</v>
      </c>
      <c r="H11" s="17">
        <v>0.158655347244189</v>
      </c>
      <c r="I11" s="17">
        <v>0.14653106473392399</v>
      </c>
      <c r="J11" s="17">
        <v>0.13116884157601799</v>
      </c>
      <c r="K11" s="17">
        <v>0.12573251681328501</v>
      </c>
      <c r="L11" s="17">
        <v>7.9118109681758003E-2</v>
      </c>
      <c r="M11" s="17"/>
      <c r="N11" s="17">
        <v>0.177111502567532</v>
      </c>
      <c r="O11" s="17">
        <v>0.153130886844385</v>
      </c>
      <c r="P11" s="17">
        <v>9.0478259571865602E-2</v>
      </c>
      <c r="Q11" s="17">
        <v>0.12046663220152699</v>
      </c>
      <c r="R11" s="17"/>
      <c r="S11" s="17">
        <v>0.141375950396185</v>
      </c>
      <c r="T11" s="17">
        <v>0.17271794756912501</v>
      </c>
      <c r="U11" s="17">
        <v>0.15853874458000899</v>
      </c>
      <c r="V11" s="17">
        <v>0.132183935198839</v>
      </c>
      <c r="W11" s="17">
        <v>0.111431648379081</v>
      </c>
      <c r="X11" s="17">
        <v>0.13534092265186401</v>
      </c>
      <c r="Y11" s="17">
        <v>0.15143481202574299</v>
      </c>
      <c r="Z11" s="17">
        <v>0.11630245524272</v>
      </c>
      <c r="AA11" s="17">
        <v>0.14695523778188199</v>
      </c>
      <c r="AB11" s="17">
        <v>0.14597223792788</v>
      </c>
      <c r="AC11" s="17">
        <v>6.4409347019759394E-2</v>
      </c>
      <c r="AD11" s="17">
        <v>5.7098478645744202E-2</v>
      </c>
      <c r="AE11" s="17"/>
      <c r="AF11" s="17">
        <v>7.8095817793001204E-2</v>
      </c>
      <c r="AG11" s="17">
        <v>0.155524693462328</v>
      </c>
      <c r="AH11" s="17">
        <v>0.17739918411465799</v>
      </c>
      <c r="AI11" s="17">
        <v>0.14523981282418399</v>
      </c>
      <c r="AJ11" s="17">
        <v>0.10558051255342001</v>
      </c>
      <c r="AK11" s="17"/>
      <c r="AL11" s="17">
        <v>0.13479568508204101</v>
      </c>
      <c r="AM11" s="17">
        <v>0.13850882915975701</v>
      </c>
      <c r="AN11" s="17">
        <v>0.14631338815072001</v>
      </c>
      <c r="AO11" s="17">
        <v>0.13985107756412099</v>
      </c>
      <c r="AP11" s="17"/>
      <c r="AQ11" s="17">
        <v>0.127133387557257</v>
      </c>
      <c r="AR11" s="17">
        <v>0.15550088972068299</v>
      </c>
      <c r="AS11" s="17"/>
      <c r="AT11" s="17">
        <v>0.156206842022034</v>
      </c>
      <c r="AU11" s="17">
        <v>7.6223298069975201E-2</v>
      </c>
      <c r="AV11" s="17"/>
      <c r="AW11" s="17">
        <v>0.113389867239113</v>
      </c>
      <c r="AX11" s="17">
        <v>0.17464345613526699</v>
      </c>
      <c r="AY11" s="17">
        <v>0.14152913025029901</v>
      </c>
      <c r="AZ11" s="17"/>
      <c r="BA11" s="17">
        <v>0.13421505182246601</v>
      </c>
      <c r="BB11" s="17">
        <v>0.112526180604498</v>
      </c>
      <c r="BC11" s="17">
        <v>0.18105557460680199</v>
      </c>
      <c r="BD11" s="17">
        <v>8.6043391947240394E-2</v>
      </c>
      <c r="BE11" s="17">
        <v>0.14348202048923001</v>
      </c>
      <c r="BF11" s="17"/>
      <c r="BG11" s="17">
        <v>0.15334982642319001</v>
      </c>
      <c r="BH11" s="17">
        <v>0.12744500284912699</v>
      </c>
      <c r="BI11" s="17"/>
      <c r="BJ11" s="17">
        <v>0.15300189265226299</v>
      </c>
      <c r="BK11" s="17">
        <v>8.05971104618428E-2</v>
      </c>
      <c r="BL11" s="17"/>
      <c r="BM11" s="17">
        <v>8.41229125106564E-2</v>
      </c>
      <c r="BN11" s="17">
        <v>0.15860263234314501</v>
      </c>
      <c r="BO11" s="17">
        <v>0.128433252904013</v>
      </c>
      <c r="BP11" s="17">
        <v>0.15266179367197499</v>
      </c>
      <c r="BQ11" s="17">
        <v>0.134305775942862</v>
      </c>
      <c r="BR11" s="17"/>
      <c r="BS11" s="17">
        <v>8.6691419050254903E-2</v>
      </c>
      <c r="BT11" s="17"/>
      <c r="BU11" s="17">
        <v>0.111883262283703</v>
      </c>
      <c r="BV11" s="17">
        <v>0.12586358700959899</v>
      </c>
      <c r="BW11" s="17">
        <v>0.17726832520845301</v>
      </c>
      <c r="BX11" s="17">
        <v>0.113463760789976</v>
      </c>
      <c r="BY11" s="17">
        <v>0.10068959654755499</v>
      </c>
      <c r="BZ11" s="17"/>
      <c r="CA11" s="17">
        <v>6.3275070100239403E-2</v>
      </c>
      <c r="CB11" s="17"/>
      <c r="CC11" s="17">
        <v>0.111297109388504</v>
      </c>
      <c r="CD11" s="17">
        <v>0.23899854319841801</v>
      </c>
      <c r="CE11" s="17"/>
      <c r="CF11" s="17">
        <v>9.2136099969313406E-2</v>
      </c>
      <c r="CG11" s="17"/>
      <c r="CH11" s="17">
        <v>0.13129647697716701</v>
      </c>
      <c r="CI11" s="17">
        <v>0.107352180106132</v>
      </c>
    </row>
    <row r="12" spans="2:87" x14ac:dyDescent="0.35">
      <c r="B12" s="18" t="s">
        <v>279</v>
      </c>
      <c r="C12" s="17">
        <v>4.4214105616974697E-2</v>
      </c>
      <c r="D12" s="17">
        <v>5.5913508423636002E-2</v>
      </c>
      <c r="E12" s="17">
        <v>3.0565631894410899E-2</v>
      </c>
      <c r="F12" s="17"/>
      <c r="G12" s="17">
        <v>9.3818238618514696E-2</v>
      </c>
      <c r="H12" s="17">
        <v>5.2059261540262997E-2</v>
      </c>
      <c r="I12" s="17">
        <v>2.45850733227919E-2</v>
      </c>
      <c r="J12" s="17">
        <v>6.1965659283448701E-2</v>
      </c>
      <c r="K12" s="17">
        <v>3.00007705495564E-2</v>
      </c>
      <c r="L12" s="17">
        <v>2.0298315511214301E-2</v>
      </c>
      <c r="M12" s="17"/>
      <c r="N12" s="17">
        <v>3.7834045291199297E-2</v>
      </c>
      <c r="O12" s="17">
        <v>5.7496364827668303E-2</v>
      </c>
      <c r="P12" s="17">
        <v>3.6382021259981398E-2</v>
      </c>
      <c r="Q12" s="17">
        <v>4.4768206319701402E-2</v>
      </c>
      <c r="R12" s="17"/>
      <c r="S12" s="17">
        <v>2.0534897160663299E-2</v>
      </c>
      <c r="T12" s="17">
        <v>4.32853851871993E-2</v>
      </c>
      <c r="U12" s="17">
        <v>3.3449623365220803E-2</v>
      </c>
      <c r="V12" s="17">
        <v>3.5114729302993197E-2</v>
      </c>
      <c r="W12" s="17">
        <v>0.11961533235919</v>
      </c>
      <c r="X12" s="17">
        <v>4.8331333694158103E-2</v>
      </c>
      <c r="Y12" s="17">
        <v>2.2699913349307699E-2</v>
      </c>
      <c r="Z12" s="17">
        <v>4.9282805413203103E-2</v>
      </c>
      <c r="AA12" s="17">
        <v>4.6056617981905398E-2</v>
      </c>
      <c r="AB12" s="17">
        <v>4.01206255906561E-2</v>
      </c>
      <c r="AC12" s="17">
        <v>3.9266629184542101E-2</v>
      </c>
      <c r="AD12" s="17">
        <v>8.9907129595197893E-2</v>
      </c>
      <c r="AE12" s="17"/>
      <c r="AF12" s="17">
        <v>4.6635053637432498E-2</v>
      </c>
      <c r="AG12" s="17">
        <v>3.1985815566023298E-2</v>
      </c>
      <c r="AH12" s="17">
        <v>4.7630517862454903E-2</v>
      </c>
      <c r="AI12" s="17">
        <v>4.46610254974905E-2</v>
      </c>
      <c r="AJ12" s="17">
        <v>5.84199212634504E-2</v>
      </c>
      <c r="AK12" s="17"/>
      <c r="AL12" s="17">
        <v>6.4252497031502806E-2</v>
      </c>
      <c r="AM12" s="17">
        <v>3.9528111578716399E-2</v>
      </c>
      <c r="AN12" s="17">
        <v>1.1194506770077901E-2</v>
      </c>
      <c r="AO12" s="17">
        <v>3.3829247167222999E-2</v>
      </c>
      <c r="AP12" s="17"/>
      <c r="AQ12" s="17">
        <v>3.32478956092183E-2</v>
      </c>
      <c r="AR12" s="17">
        <v>6.0856453013598599E-2</v>
      </c>
      <c r="AS12" s="17"/>
      <c r="AT12" s="17">
        <v>4.8197479722020098E-2</v>
      </c>
      <c r="AU12" s="17">
        <v>2.06962403354717E-2</v>
      </c>
      <c r="AV12" s="17"/>
      <c r="AW12" s="17">
        <v>2.1833392399168702E-2</v>
      </c>
      <c r="AX12" s="17">
        <v>6.0332353449835098E-2</v>
      </c>
      <c r="AY12" s="17">
        <v>5.0423388959301499E-2</v>
      </c>
      <c r="AZ12" s="17"/>
      <c r="BA12" s="17">
        <v>4.6602169474481099E-2</v>
      </c>
      <c r="BB12" s="17">
        <v>2.87850820355612E-2</v>
      </c>
      <c r="BC12" s="17">
        <v>4.4900833486220301E-2</v>
      </c>
      <c r="BD12" s="17">
        <v>6.8207127708231396E-2</v>
      </c>
      <c r="BE12" s="17">
        <v>6.4338150656927495E-2</v>
      </c>
      <c r="BF12" s="17"/>
      <c r="BG12" s="17">
        <v>6.7011247205144994E-2</v>
      </c>
      <c r="BH12" s="17">
        <v>2.75059372272181E-2</v>
      </c>
      <c r="BI12" s="17"/>
      <c r="BJ12" s="17">
        <v>4.9871100479113202E-2</v>
      </c>
      <c r="BK12" s="17">
        <v>2.3366507486151499E-2</v>
      </c>
      <c r="BL12" s="17"/>
      <c r="BM12" s="17">
        <v>6.0652537700981501E-2</v>
      </c>
      <c r="BN12" s="17">
        <v>3.4697213551838899E-2</v>
      </c>
      <c r="BO12" s="17">
        <v>2.86135351322966E-2</v>
      </c>
      <c r="BP12" s="17">
        <v>8.6762889229639803E-2</v>
      </c>
      <c r="BQ12" s="17">
        <v>3.8805882537972097E-2</v>
      </c>
      <c r="BR12" s="17"/>
      <c r="BS12" s="17">
        <v>1.6312635817235199E-2</v>
      </c>
      <c r="BT12" s="17"/>
      <c r="BU12" s="17">
        <v>3.8684891108675901E-2</v>
      </c>
      <c r="BV12" s="17">
        <v>2.0115424681784299E-2</v>
      </c>
      <c r="BW12" s="17">
        <v>7.4914440393634193E-2</v>
      </c>
      <c r="BX12" s="17">
        <v>2.1376511064340999E-2</v>
      </c>
      <c r="BY12" s="17">
        <v>0.22980424426058599</v>
      </c>
      <c r="BZ12" s="17"/>
      <c r="CA12" s="17">
        <v>1.01290965712402E-2</v>
      </c>
      <c r="CB12" s="17"/>
      <c r="CC12" s="17">
        <v>3.0363060839181801E-2</v>
      </c>
      <c r="CD12" s="17">
        <v>0.107024819999903</v>
      </c>
      <c r="CE12" s="17"/>
      <c r="CF12" s="17">
        <v>2.4476914951178801E-2</v>
      </c>
      <c r="CG12" s="17"/>
      <c r="CH12" s="17">
        <v>2.7185381804924299E-2</v>
      </c>
      <c r="CI12" s="17">
        <v>6.5535737773771099E-2</v>
      </c>
    </row>
    <row r="13" spans="2:87" x14ac:dyDescent="0.35">
      <c r="B13" s="18" t="s">
        <v>161</v>
      </c>
      <c r="C13" s="21">
        <v>5.4935928135569002E-2</v>
      </c>
      <c r="D13" s="21">
        <v>4.9558816362619697E-2</v>
      </c>
      <c r="E13" s="21">
        <v>5.8899318850313902E-2</v>
      </c>
      <c r="F13" s="21"/>
      <c r="G13" s="21">
        <v>4.1437441403306297E-2</v>
      </c>
      <c r="H13" s="21">
        <v>4.6282486654789297E-2</v>
      </c>
      <c r="I13" s="21">
        <v>7.3047097020053103E-2</v>
      </c>
      <c r="J13" s="21">
        <v>4.5178554082267897E-2</v>
      </c>
      <c r="K13" s="21">
        <v>7.0025551985293602E-2</v>
      </c>
      <c r="L13" s="21">
        <v>5.3817752372838597E-2</v>
      </c>
      <c r="M13" s="21"/>
      <c r="N13" s="21">
        <v>4.9927141530460302E-2</v>
      </c>
      <c r="O13" s="21">
        <v>3.90849325385728E-2</v>
      </c>
      <c r="P13" s="21">
        <v>3.3164934320719E-2</v>
      </c>
      <c r="Q13" s="21">
        <v>9.40353896011588E-2</v>
      </c>
      <c r="R13" s="21"/>
      <c r="S13" s="21">
        <v>2.41353473459145E-2</v>
      </c>
      <c r="T13" s="21">
        <v>4.9155001872187701E-2</v>
      </c>
      <c r="U13" s="21">
        <v>0.110895610495689</v>
      </c>
      <c r="V13" s="21">
        <v>8.0122957930556196E-2</v>
      </c>
      <c r="W13" s="21">
        <v>6.1477359944744001E-2</v>
      </c>
      <c r="X13" s="21">
        <v>4.9578809676552503E-2</v>
      </c>
      <c r="Y13" s="21">
        <v>5.6335661527093801E-2</v>
      </c>
      <c r="Z13" s="21">
        <v>0</v>
      </c>
      <c r="AA13" s="21">
        <v>2.7802663387372702E-2</v>
      </c>
      <c r="AB13" s="21">
        <v>5.8095716837794201E-2</v>
      </c>
      <c r="AC13" s="21">
        <v>8.3945304158005399E-2</v>
      </c>
      <c r="AD13" s="21">
        <v>0.11536617355183899</v>
      </c>
      <c r="AE13" s="21"/>
      <c r="AF13" s="21">
        <v>7.7876325251036702E-2</v>
      </c>
      <c r="AG13" s="21">
        <v>4.71803923471322E-2</v>
      </c>
      <c r="AH13" s="21">
        <v>5.5981618979868301E-2</v>
      </c>
      <c r="AI13" s="21">
        <v>4.3373946031559397E-2</v>
      </c>
      <c r="AJ13" s="21">
        <v>2.8076283013721899E-2</v>
      </c>
      <c r="AK13" s="21"/>
      <c r="AL13" s="21">
        <v>6.4297915445311798E-2</v>
      </c>
      <c r="AM13" s="21">
        <v>5.5196645492928E-2</v>
      </c>
      <c r="AN13" s="21">
        <v>3.8919429809434899E-2</v>
      </c>
      <c r="AO13" s="21">
        <v>3.6681501370210999E-2</v>
      </c>
      <c r="AP13" s="21"/>
      <c r="AQ13" s="21">
        <v>6.1702762776419499E-2</v>
      </c>
      <c r="AR13" s="21">
        <v>4.4666563169105097E-2</v>
      </c>
      <c r="AS13" s="21"/>
      <c r="AT13" s="21">
        <v>5.3414800461217597E-2</v>
      </c>
      <c r="AU13" s="21">
        <v>6.3194025553629005E-2</v>
      </c>
      <c r="AV13" s="21"/>
      <c r="AW13" s="21">
        <v>4.9472896686182398E-2</v>
      </c>
      <c r="AX13" s="21">
        <v>6.0165838138551003E-2</v>
      </c>
      <c r="AY13" s="21">
        <v>5.3342506260884402E-2</v>
      </c>
      <c r="AZ13" s="21"/>
      <c r="BA13" s="21">
        <v>3.8306930753220197E-2</v>
      </c>
      <c r="BB13" s="21">
        <v>5.58323470990972E-2</v>
      </c>
      <c r="BC13" s="21">
        <v>5.9761784124003701E-2</v>
      </c>
      <c r="BD13" s="21">
        <v>6.4626779248215804E-2</v>
      </c>
      <c r="BE13" s="21">
        <v>8.6568610293177306E-2</v>
      </c>
      <c r="BF13" s="21"/>
      <c r="BG13" s="21">
        <v>6.5768032526333495E-2</v>
      </c>
      <c r="BH13" s="21">
        <v>4.6997010728913498E-2</v>
      </c>
      <c r="BI13" s="21"/>
      <c r="BJ13" s="21">
        <v>5.20081152557356E-2</v>
      </c>
      <c r="BK13" s="21">
        <v>6.2889278463459805E-2</v>
      </c>
      <c r="BL13" s="21"/>
      <c r="BM13" s="21">
        <v>0.115524788884284</v>
      </c>
      <c r="BN13" s="21">
        <v>5.3121177676146103E-2</v>
      </c>
      <c r="BO13" s="21">
        <v>3.3214500006726003E-2</v>
      </c>
      <c r="BP13" s="21">
        <v>5.5582625062789603E-2</v>
      </c>
      <c r="BQ13" s="21">
        <v>1.6240829750635101E-2</v>
      </c>
      <c r="BR13" s="21"/>
      <c r="BS13" s="21">
        <v>2.1863363514262799E-2</v>
      </c>
      <c r="BT13" s="21"/>
      <c r="BU13" s="21">
        <v>3.4170955759123101E-2</v>
      </c>
      <c r="BV13" s="21">
        <v>3.15802523586401E-2</v>
      </c>
      <c r="BW13" s="21">
        <v>3.3096018925581699E-2</v>
      </c>
      <c r="BX13" s="21">
        <v>2.3516341134557701E-2</v>
      </c>
      <c r="BY13" s="21">
        <v>0.19225908134036501</v>
      </c>
      <c r="BZ13" s="21"/>
      <c r="CA13" s="21">
        <v>3.79639909635138E-2</v>
      </c>
      <c r="CB13" s="21"/>
      <c r="CC13" s="21">
        <v>4.1298542503344103E-2</v>
      </c>
      <c r="CD13" s="21">
        <v>7.7634568731296594E-2</v>
      </c>
      <c r="CE13" s="21"/>
      <c r="CF13" s="21">
        <v>3.31240223718084E-2</v>
      </c>
      <c r="CG13" s="21"/>
      <c r="CH13" s="21">
        <v>6.14545173807639E-2</v>
      </c>
      <c r="CI13" s="21">
        <v>3.3251845281585E-2</v>
      </c>
    </row>
    <row r="14" spans="2:87" x14ac:dyDescent="0.35">
      <c r="B14" s="18" t="s">
        <v>280</v>
      </c>
      <c r="C14" s="21">
        <v>0.76244891332242204</v>
      </c>
      <c r="D14" s="21">
        <v>0.72511298837500704</v>
      </c>
      <c r="E14" s="21">
        <v>0.80294591647269997</v>
      </c>
      <c r="F14" s="21"/>
      <c r="G14" s="21">
        <v>0.63624337614710602</v>
      </c>
      <c r="H14" s="21">
        <v>0.74300290456075901</v>
      </c>
      <c r="I14" s="21">
        <v>0.75583676492323104</v>
      </c>
      <c r="J14" s="21">
        <v>0.76168694505826595</v>
      </c>
      <c r="K14" s="21">
        <v>0.77424116065186499</v>
      </c>
      <c r="L14" s="21">
        <v>0.84676582243418896</v>
      </c>
      <c r="M14" s="21"/>
      <c r="N14" s="21">
        <v>0.73512731061080805</v>
      </c>
      <c r="O14" s="21">
        <v>0.75028781578937398</v>
      </c>
      <c r="P14" s="21">
        <v>0.83997478484743404</v>
      </c>
      <c r="Q14" s="21">
        <v>0.74072977187761302</v>
      </c>
      <c r="R14" s="21"/>
      <c r="S14" s="21">
        <v>0.81395380509723703</v>
      </c>
      <c r="T14" s="21">
        <v>0.73484166537148798</v>
      </c>
      <c r="U14" s="21">
        <v>0.69711602155908103</v>
      </c>
      <c r="V14" s="21">
        <v>0.75257837756761203</v>
      </c>
      <c r="W14" s="21">
        <v>0.70747565931698497</v>
      </c>
      <c r="X14" s="21">
        <v>0.76674893397742605</v>
      </c>
      <c r="Y14" s="21">
        <v>0.76952961309785595</v>
      </c>
      <c r="Z14" s="21">
        <v>0.83441473934407695</v>
      </c>
      <c r="AA14" s="21">
        <v>0.77918548084883898</v>
      </c>
      <c r="AB14" s="21">
        <v>0.75581141964367005</v>
      </c>
      <c r="AC14" s="21">
        <v>0.81237871963769304</v>
      </c>
      <c r="AD14" s="21">
        <v>0.73762821820721902</v>
      </c>
      <c r="AE14" s="21"/>
      <c r="AF14" s="21">
        <v>0.79739280331853002</v>
      </c>
      <c r="AG14" s="21">
        <v>0.76530909862451701</v>
      </c>
      <c r="AH14" s="21">
        <v>0.718988679043018</v>
      </c>
      <c r="AI14" s="21">
        <v>0.76672521564676599</v>
      </c>
      <c r="AJ14" s="21">
        <v>0.80792328316940798</v>
      </c>
      <c r="AK14" s="21"/>
      <c r="AL14" s="21">
        <v>0.73665390244114404</v>
      </c>
      <c r="AM14" s="21">
        <v>0.766766413768599</v>
      </c>
      <c r="AN14" s="21">
        <v>0.80357267526976695</v>
      </c>
      <c r="AO14" s="21">
        <v>0.78963817389844504</v>
      </c>
      <c r="AP14" s="21"/>
      <c r="AQ14" s="21">
        <v>0.77791595405710501</v>
      </c>
      <c r="AR14" s="21">
        <v>0.73897609409661402</v>
      </c>
      <c r="AS14" s="21"/>
      <c r="AT14" s="21">
        <v>0.74218087779472897</v>
      </c>
      <c r="AU14" s="21">
        <v>0.83988643604092394</v>
      </c>
      <c r="AV14" s="21"/>
      <c r="AW14" s="21">
        <v>0.81530384367553599</v>
      </c>
      <c r="AX14" s="21">
        <v>0.70485835227634697</v>
      </c>
      <c r="AY14" s="21">
        <v>0.75470497452951502</v>
      </c>
      <c r="AZ14" s="21"/>
      <c r="BA14" s="21">
        <v>0.780875847949833</v>
      </c>
      <c r="BB14" s="21">
        <v>0.80285639026084399</v>
      </c>
      <c r="BC14" s="21">
        <v>0.71428180778297401</v>
      </c>
      <c r="BD14" s="21">
        <v>0.78112270109631199</v>
      </c>
      <c r="BE14" s="21">
        <v>0.705611218560665</v>
      </c>
      <c r="BF14" s="21"/>
      <c r="BG14" s="21">
        <v>0.71387089384533098</v>
      </c>
      <c r="BH14" s="21">
        <v>0.79805204919474104</v>
      </c>
      <c r="BI14" s="21"/>
      <c r="BJ14" s="21">
        <v>0.74511889161288902</v>
      </c>
      <c r="BK14" s="21">
        <v>0.83314710358854605</v>
      </c>
      <c r="BL14" s="21"/>
      <c r="BM14" s="21">
        <v>0.73969976090407796</v>
      </c>
      <c r="BN14" s="21">
        <v>0.75357897642886995</v>
      </c>
      <c r="BO14" s="21">
        <v>0.80973871195696501</v>
      </c>
      <c r="BP14" s="21">
        <v>0.704992692035595</v>
      </c>
      <c r="BQ14" s="21">
        <v>0.810647511768531</v>
      </c>
      <c r="BR14" s="21"/>
      <c r="BS14" s="21">
        <v>0.87513258161824703</v>
      </c>
      <c r="BT14" s="21"/>
      <c r="BU14" s="21">
        <v>0.81526089084849795</v>
      </c>
      <c r="BV14" s="21">
        <v>0.82244073594997702</v>
      </c>
      <c r="BW14" s="21">
        <v>0.71472121547233103</v>
      </c>
      <c r="BX14" s="21">
        <v>0.84164338701112495</v>
      </c>
      <c r="BY14" s="21">
        <v>0.47724707785149401</v>
      </c>
      <c r="BZ14" s="21"/>
      <c r="CA14" s="21">
        <v>0.88863184236500703</v>
      </c>
      <c r="CB14" s="21"/>
      <c r="CC14" s="21">
        <v>0.81704128726896996</v>
      </c>
      <c r="CD14" s="21">
        <v>0.57634206807038302</v>
      </c>
      <c r="CE14" s="21"/>
      <c r="CF14" s="21">
        <v>0.85026296270769897</v>
      </c>
      <c r="CG14" s="21"/>
      <c r="CH14" s="21">
        <v>0.780063623837145</v>
      </c>
      <c r="CI14" s="21">
        <v>0.79386023683851104</v>
      </c>
    </row>
    <row r="15" spans="2:87" x14ac:dyDescent="0.35">
      <c r="B15" s="18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</row>
    <row r="16" spans="2:87" x14ac:dyDescent="0.35">
      <c r="B16" s="16" t="s">
        <v>163</v>
      </c>
    </row>
    <row r="17" spans="2:2" x14ac:dyDescent="0.35">
      <c r="B17" t="s">
        <v>118</v>
      </c>
    </row>
    <row r="18" spans="2:2" x14ac:dyDescent="0.35">
      <c r="B18" t="s">
        <v>119</v>
      </c>
    </row>
    <row r="20" spans="2:2" x14ac:dyDescent="0.35">
      <c r="B20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B2:CI20"/>
  <sheetViews>
    <sheetView showGridLines="0" workbookViewId="0">
      <pane xSplit="2" topLeftCell="C1" activePane="topRight" state="frozen"/>
      <selection pane="topRight" activeCell="A15" sqref="A15:XFD15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292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974</v>
      </c>
      <c r="D7" s="10">
        <v>498</v>
      </c>
      <c r="E7" s="10">
        <v>473</v>
      </c>
      <c r="F7" s="10"/>
      <c r="G7" s="10">
        <v>70</v>
      </c>
      <c r="H7" s="10">
        <v>173</v>
      </c>
      <c r="I7" s="10">
        <v>169</v>
      </c>
      <c r="J7" s="10">
        <v>175</v>
      </c>
      <c r="K7" s="10">
        <v>151</v>
      </c>
      <c r="L7" s="10">
        <v>236</v>
      </c>
      <c r="M7" s="10"/>
      <c r="N7" s="10">
        <v>286</v>
      </c>
      <c r="O7" s="10">
        <v>244</v>
      </c>
      <c r="P7" s="10">
        <v>200</v>
      </c>
      <c r="Q7" s="10">
        <v>240</v>
      </c>
      <c r="R7" s="10"/>
      <c r="S7" s="10">
        <v>124</v>
      </c>
      <c r="T7" s="10">
        <v>136</v>
      </c>
      <c r="U7" s="10">
        <v>84</v>
      </c>
      <c r="V7" s="10">
        <v>85</v>
      </c>
      <c r="W7" s="10">
        <v>71</v>
      </c>
      <c r="X7" s="10">
        <v>85</v>
      </c>
      <c r="Y7" s="10">
        <v>68</v>
      </c>
      <c r="Z7" s="10">
        <v>36</v>
      </c>
      <c r="AA7" s="10">
        <v>111</v>
      </c>
      <c r="AB7" s="10">
        <v>95</v>
      </c>
      <c r="AC7" s="10">
        <v>47</v>
      </c>
      <c r="AD7" s="10">
        <v>32</v>
      </c>
      <c r="AE7" s="10"/>
      <c r="AF7" s="10">
        <v>174</v>
      </c>
      <c r="AG7" s="10">
        <v>352</v>
      </c>
      <c r="AH7" s="10">
        <v>191</v>
      </c>
      <c r="AI7" s="10">
        <v>112</v>
      </c>
      <c r="AJ7" s="10">
        <v>113</v>
      </c>
      <c r="AK7" s="10"/>
      <c r="AL7" s="10">
        <v>392</v>
      </c>
      <c r="AM7" s="10">
        <v>374</v>
      </c>
      <c r="AN7" s="10">
        <v>150</v>
      </c>
      <c r="AO7" s="10">
        <v>58</v>
      </c>
      <c r="AP7" s="10"/>
      <c r="AQ7" s="10">
        <v>579</v>
      </c>
      <c r="AR7" s="10">
        <v>395</v>
      </c>
      <c r="AS7" s="10"/>
      <c r="AT7" s="10">
        <v>610</v>
      </c>
      <c r="AU7" s="10">
        <v>232</v>
      </c>
      <c r="AV7" s="10"/>
      <c r="AW7" s="10">
        <v>392</v>
      </c>
      <c r="AX7" s="10">
        <v>222</v>
      </c>
      <c r="AY7" s="10">
        <v>326</v>
      </c>
      <c r="AZ7" s="10"/>
      <c r="BA7" s="10">
        <v>246</v>
      </c>
      <c r="BB7" s="10">
        <v>271</v>
      </c>
      <c r="BC7" s="10">
        <v>304</v>
      </c>
      <c r="BD7" s="10">
        <v>103</v>
      </c>
      <c r="BE7" s="10">
        <v>50</v>
      </c>
      <c r="BF7" s="10"/>
      <c r="BG7" s="10">
        <v>385</v>
      </c>
      <c r="BH7" s="10">
        <v>589</v>
      </c>
      <c r="BI7" s="10"/>
      <c r="BJ7" s="10">
        <v>756</v>
      </c>
      <c r="BK7" s="10">
        <v>213</v>
      </c>
      <c r="BL7" s="10"/>
      <c r="BM7" s="10">
        <v>131</v>
      </c>
      <c r="BN7" s="10">
        <v>218</v>
      </c>
      <c r="BO7" s="10">
        <v>322</v>
      </c>
      <c r="BP7" s="10">
        <v>83</v>
      </c>
      <c r="BQ7" s="10">
        <v>105</v>
      </c>
      <c r="BR7" s="10"/>
      <c r="BS7" s="10">
        <v>301</v>
      </c>
      <c r="BT7" s="10"/>
      <c r="BU7" s="10">
        <v>192</v>
      </c>
      <c r="BV7" s="10">
        <v>217</v>
      </c>
      <c r="BW7" s="10">
        <v>112</v>
      </c>
      <c r="BX7" s="10">
        <v>196</v>
      </c>
      <c r="BY7" s="10">
        <v>67</v>
      </c>
      <c r="BZ7" s="10"/>
      <c r="CA7" s="10">
        <v>77</v>
      </c>
      <c r="CB7" s="10"/>
      <c r="CC7" s="10">
        <v>773</v>
      </c>
      <c r="CD7" s="10">
        <v>171</v>
      </c>
      <c r="CE7" s="10"/>
      <c r="CF7" s="10">
        <v>361</v>
      </c>
      <c r="CG7" s="10"/>
      <c r="CH7" s="10">
        <v>346</v>
      </c>
      <c r="CI7" s="10">
        <v>114</v>
      </c>
    </row>
    <row r="8" spans="2:87" ht="30" customHeight="1" x14ac:dyDescent="0.35">
      <c r="B8" s="11" t="s">
        <v>20</v>
      </c>
      <c r="C8" s="11">
        <v>967</v>
      </c>
      <c r="D8" s="11">
        <v>487</v>
      </c>
      <c r="E8" s="11">
        <v>478</v>
      </c>
      <c r="F8" s="11"/>
      <c r="G8" s="11">
        <v>121</v>
      </c>
      <c r="H8" s="11">
        <v>173</v>
      </c>
      <c r="I8" s="11">
        <v>160</v>
      </c>
      <c r="J8" s="11">
        <v>163</v>
      </c>
      <c r="K8" s="11">
        <v>136</v>
      </c>
      <c r="L8" s="11">
        <v>215</v>
      </c>
      <c r="M8" s="11"/>
      <c r="N8" s="11">
        <v>262</v>
      </c>
      <c r="O8" s="11">
        <v>248</v>
      </c>
      <c r="P8" s="11">
        <v>202</v>
      </c>
      <c r="Q8" s="11">
        <v>252</v>
      </c>
      <c r="R8" s="11"/>
      <c r="S8" s="11">
        <v>128</v>
      </c>
      <c r="T8" s="11">
        <v>125</v>
      </c>
      <c r="U8" s="11">
        <v>79</v>
      </c>
      <c r="V8" s="11">
        <v>88</v>
      </c>
      <c r="W8" s="11">
        <v>67</v>
      </c>
      <c r="X8" s="11">
        <v>90</v>
      </c>
      <c r="Y8" s="11">
        <v>78</v>
      </c>
      <c r="Z8" s="11">
        <v>40</v>
      </c>
      <c r="AA8" s="11">
        <v>112</v>
      </c>
      <c r="AB8" s="11">
        <v>90</v>
      </c>
      <c r="AC8" s="11">
        <v>44</v>
      </c>
      <c r="AD8" s="11">
        <v>27</v>
      </c>
      <c r="AE8" s="11"/>
      <c r="AF8" s="11">
        <v>177</v>
      </c>
      <c r="AG8" s="11">
        <v>360</v>
      </c>
      <c r="AH8" s="11">
        <v>182</v>
      </c>
      <c r="AI8" s="11">
        <v>106</v>
      </c>
      <c r="AJ8" s="11">
        <v>110</v>
      </c>
      <c r="AK8" s="11"/>
      <c r="AL8" s="11">
        <v>374</v>
      </c>
      <c r="AM8" s="11">
        <v>377</v>
      </c>
      <c r="AN8" s="11">
        <v>154</v>
      </c>
      <c r="AO8" s="11">
        <v>62</v>
      </c>
      <c r="AP8" s="11"/>
      <c r="AQ8" s="11">
        <v>583</v>
      </c>
      <c r="AR8" s="11">
        <v>384</v>
      </c>
      <c r="AS8" s="11"/>
      <c r="AT8" s="11">
        <v>609</v>
      </c>
      <c r="AU8" s="11">
        <v>211</v>
      </c>
      <c r="AV8" s="11"/>
      <c r="AW8" s="11">
        <v>366</v>
      </c>
      <c r="AX8" s="11">
        <v>220</v>
      </c>
      <c r="AY8" s="11">
        <v>340</v>
      </c>
      <c r="AZ8" s="11"/>
      <c r="BA8" s="11">
        <v>250</v>
      </c>
      <c r="BB8" s="11">
        <v>268</v>
      </c>
      <c r="BC8" s="11">
        <v>304</v>
      </c>
      <c r="BD8" s="11">
        <v>99</v>
      </c>
      <c r="BE8" s="11">
        <v>47</v>
      </c>
      <c r="BF8" s="11"/>
      <c r="BG8" s="11">
        <v>409</v>
      </c>
      <c r="BH8" s="11">
        <v>558</v>
      </c>
      <c r="BI8" s="11"/>
      <c r="BJ8" s="11">
        <v>765</v>
      </c>
      <c r="BK8" s="11">
        <v>198</v>
      </c>
      <c r="BL8" s="11"/>
      <c r="BM8" s="11">
        <v>136</v>
      </c>
      <c r="BN8" s="11">
        <v>206</v>
      </c>
      <c r="BO8" s="11">
        <v>321</v>
      </c>
      <c r="BP8" s="11">
        <v>83</v>
      </c>
      <c r="BQ8" s="11">
        <v>105</v>
      </c>
      <c r="BR8" s="11"/>
      <c r="BS8" s="11">
        <v>294</v>
      </c>
      <c r="BT8" s="11"/>
      <c r="BU8" s="11">
        <v>185</v>
      </c>
      <c r="BV8" s="11">
        <v>222</v>
      </c>
      <c r="BW8" s="11">
        <v>112</v>
      </c>
      <c r="BX8" s="11">
        <v>191</v>
      </c>
      <c r="BY8" s="11">
        <v>68</v>
      </c>
      <c r="BZ8" s="11"/>
      <c r="CA8" s="11">
        <v>75</v>
      </c>
      <c r="CB8" s="11"/>
      <c r="CC8" s="11">
        <v>763</v>
      </c>
      <c r="CD8" s="11">
        <v>174</v>
      </c>
      <c r="CE8" s="11"/>
      <c r="CF8" s="11">
        <v>344</v>
      </c>
      <c r="CG8" s="11"/>
      <c r="CH8" s="11">
        <v>333</v>
      </c>
      <c r="CI8" s="11">
        <v>115</v>
      </c>
    </row>
    <row r="9" spans="2:87" x14ac:dyDescent="0.35">
      <c r="B9" s="18" t="s">
        <v>276</v>
      </c>
      <c r="C9" s="17">
        <v>0.15211087740852899</v>
      </c>
      <c r="D9" s="17">
        <v>0.15827556755852501</v>
      </c>
      <c r="E9" s="17">
        <v>0.14670762845941801</v>
      </c>
      <c r="F9" s="17"/>
      <c r="G9" s="17">
        <v>0.210628091925218</v>
      </c>
      <c r="H9" s="17">
        <v>0.20465146010719501</v>
      </c>
      <c r="I9" s="17">
        <v>0.165115901721785</v>
      </c>
      <c r="J9" s="17">
        <v>0.16311962587579501</v>
      </c>
      <c r="K9" s="17">
        <v>0.13175398262103399</v>
      </c>
      <c r="L9" s="17">
        <v>7.2047122736748098E-2</v>
      </c>
      <c r="M9" s="17"/>
      <c r="N9" s="17">
        <v>0.17619460178450599</v>
      </c>
      <c r="O9" s="17">
        <v>0.127843225976808</v>
      </c>
      <c r="P9" s="17">
        <v>0.16147072946883201</v>
      </c>
      <c r="Q9" s="17">
        <v>0.145828022595309</v>
      </c>
      <c r="R9" s="17"/>
      <c r="S9" s="17">
        <v>0.185741861377729</v>
      </c>
      <c r="T9" s="17">
        <v>0.15010146476755601</v>
      </c>
      <c r="U9" s="17">
        <v>8.4178066390258405E-2</v>
      </c>
      <c r="V9" s="17">
        <v>0.13807915374882401</v>
      </c>
      <c r="W9" s="17">
        <v>0.241249680108097</v>
      </c>
      <c r="X9" s="17">
        <v>0.16676523710091401</v>
      </c>
      <c r="Y9" s="17">
        <v>8.4705274192355198E-2</v>
      </c>
      <c r="Z9" s="17">
        <v>0.103044274895395</v>
      </c>
      <c r="AA9" s="17">
        <v>0.19842320705264399</v>
      </c>
      <c r="AB9" s="17">
        <v>0.11218669450192099</v>
      </c>
      <c r="AC9" s="17">
        <v>0.15178299921935201</v>
      </c>
      <c r="AD9" s="17">
        <v>0.18456798010418601</v>
      </c>
      <c r="AE9" s="17"/>
      <c r="AF9" s="17">
        <v>0.16223732912274499</v>
      </c>
      <c r="AG9" s="17">
        <v>0.13672526086462999</v>
      </c>
      <c r="AH9" s="17">
        <v>0.120173135398684</v>
      </c>
      <c r="AI9" s="17">
        <v>0.19720440401407499</v>
      </c>
      <c r="AJ9" s="17">
        <v>0.18460941814059501</v>
      </c>
      <c r="AK9" s="17"/>
      <c r="AL9" s="17">
        <v>0.111122804727634</v>
      </c>
      <c r="AM9" s="17">
        <v>0.15987151999900401</v>
      </c>
      <c r="AN9" s="17">
        <v>0.20309928852574499</v>
      </c>
      <c r="AO9" s="17">
        <v>0.22538723298806801</v>
      </c>
      <c r="AP9" s="17"/>
      <c r="AQ9" s="17">
        <v>0.14709140875936699</v>
      </c>
      <c r="AR9" s="17">
        <v>0.15972843542964399</v>
      </c>
      <c r="AS9" s="17"/>
      <c r="AT9" s="17">
        <v>0.18188431854109299</v>
      </c>
      <c r="AU9" s="17">
        <v>6.8319981779932398E-2</v>
      </c>
      <c r="AV9" s="17"/>
      <c r="AW9" s="17">
        <v>0.120689209664051</v>
      </c>
      <c r="AX9" s="17">
        <v>0.181702567274691</v>
      </c>
      <c r="AY9" s="17">
        <v>0.17346986700980199</v>
      </c>
      <c r="AZ9" s="17"/>
      <c r="BA9" s="17">
        <v>0.19954274809109401</v>
      </c>
      <c r="BB9" s="17">
        <v>0.109933453197984</v>
      </c>
      <c r="BC9" s="17">
        <v>0.155459562292176</v>
      </c>
      <c r="BD9" s="17">
        <v>0.15018781430054901</v>
      </c>
      <c r="BE9" s="17">
        <v>0.122983224657017</v>
      </c>
      <c r="BF9" s="17"/>
      <c r="BG9" s="17">
        <v>0.13372614329365801</v>
      </c>
      <c r="BH9" s="17">
        <v>0.16558516462143</v>
      </c>
      <c r="BI9" s="17"/>
      <c r="BJ9" s="17">
        <v>0.16083110044842699</v>
      </c>
      <c r="BK9" s="17">
        <v>0.12197117449292801</v>
      </c>
      <c r="BL9" s="17"/>
      <c r="BM9" s="17">
        <v>0.16777073024672201</v>
      </c>
      <c r="BN9" s="17">
        <v>0.116319580724747</v>
      </c>
      <c r="BO9" s="17">
        <v>0.14863221311149899</v>
      </c>
      <c r="BP9" s="17">
        <v>0.13626097151467301</v>
      </c>
      <c r="BQ9" s="17">
        <v>0.20803956136903801</v>
      </c>
      <c r="BR9" s="17"/>
      <c r="BS9" s="17">
        <v>0.18474614416561799</v>
      </c>
      <c r="BT9" s="17"/>
      <c r="BU9" s="17">
        <v>0.123818135464769</v>
      </c>
      <c r="BV9" s="17">
        <v>0.14331946987106001</v>
      </c>
      <c r="BW9" s="17">
        <v>0.13607744153676399</v>
      </c>
      <c r="BX9" s="17">
        <v>0.190234547318886</v>
      </c>
      <c r="BY9" s="17">
        <v>0.15399754760496401</v>
      </c>
      <c r="BZ9" s="17"/>
      <c r="CA9" s="17">
        <v>0.18943250193795899</v>
      </c>
      <c r="CB9" s="17"/>
      <c r="CC9" s="17">
        <v>0.165783040936236</v>
      </c>
      <c r="CD9" s="17">
        <v>0.118374635694981</v>
      </c>
      <c r="CE9" s="17"/>
      <c r="CF9" s="17">
        <v>0.11837399112748</v>
      </c>
      <c r="CG9" s="17"/>
      <c r="CH9" s="17">
        <v>0.13943102955196601</v>
      </c>
      <c r="CI9" s="17">
        <v>0.220917632736609</v>
      </c>
    </row>
    <row r="10" spans="2:87" x14ac:dyDescent="0.35">
      <c r="B10" s="18" t="s">
        <v>277</v>
      </c>
      <c r="C10" s="17">
        <v>0.42688864303115398</v>
      </c>
      <c r="D10" s="17">
        <v>0.41152108237966301</v>
      </c>
      <c r="E10" s="17">
        <v>0.44304995899333199</v>
      </c>
      <c r="F10" s="17"/>
      <c r="G10" s="17">
        <v>0.38862782330809198</v>
      </c>
      <c r="H10" s="17">
        <v>0.42676040363456003</v>
      </c>
      <c r="I10" s="17">
        <v>0.48980865304704002</v>
      </c>
      <c r="J10" s="17">
        <v>0.463484826561403</v>
      </c>
      <c r="K10" s="17">
        <v>0.41074932466578701</v>
      </c>
      <c r="L10" s="17">
        <v>0.38412519692601299</v>
      </c>
      <c r="M10" s="17"/>
      <c r="N10" s="17">
        <v>0.42681798108434399</v>
      </c>
      <c r="O10" s="17">
        <v>0.47069589405010898</v>
      </c>
      <c r="P10" s="17">
        <v>0.42904619010255501</v>
      </c>
      <c r="Q10" s="17">
        <v>0.38474949130104302</v>
      </c>
      <c r="R10" s="17"/>
      <c r="S10" s="17">
        <v>0.374208272843988</v>
      </c>
      <c r="T10" s="17">
        <v>0.447218417645461</v>
      </c>
      <c r="U10" s="17">
        <v>0.41250975905154003</v>
      </c>
      <c r="V10" s="17">
        <v>0.47164180530424599</v>
      </c>
      <c r="W10" s="17">
        <v>0.34668622387822101</v>
      </c>
      <c r="X10" s="17">
        <v>0.353682201728028</v>
      </c>
      <c r="Y10" s="17">
        <v>0.47141912909257</v>
      </c>
      <c r="Z10" s="17">
        <v>0.60670475366679699</v>
      </c>
      <c r="AA10" s="17">
        <v>0.40831729478455597</v>
      </c>
      <c r="AB10" s="17">
        <v>0.51575766287814495</v>
      </c>
      <c r="AC10" s="17">
        <v>0.38950077501818697</v>
      </c>
      <c r="AD10" s="17">
        <v>0.368764322000046</v>
      </c>
      <c r="AE10" s="17"/>
      <c r="AF10" s="17">
        <v>0.32562324618411398</v>
      </c>
      <c r="AG10" s="17">
        <v>0.46412953697211701</v>
      </c>
      <c r="AH10" s="17">
        <v>0.429783487827266</v>
      </c>
      <c r="AI10" s="17">
        <v>0.454088797144652</v>
      </c>
      <c r="AJ10" s="17">
        <v>0.43726982884737198</v>
      </c>
      <c r="AK10" s="17"/>
      <c r="AL10" s="17">
        <v>0.42449875968283102</v>
      </c>
      <c r="AM10" s="17">
        <v>0.414679852194626</v>
      </c>
      <c r="AN10" s="17">
        <v>0.44873214488698798</v>
      </c>
      <c r="AO10" s="17">
        <v>0.46126081257169699</v>
      </c>
      <c r="AP10" s="17"/>
      <c r="AQ10" s="17">
        <v>0.410313730508997</v>
      </c>
      <c r="AR10" s="17">
        <v>0.45204277121830899</v>
      </c>
      <c r="AS10" s="17"/>
      <c r="AT10" s="17">
        <v>0.43338445011572302</v>
      </c>
      <c r="AU10" s="17">
        <v>0.41805358981920598</v>
      </c>
      <c r="AV10" s="17"/>
      <c r="AW10" s="17">
        <v>0.404978630531448</v>
      </c>
      <c r="AX10" s="17">
        <v>0.44182438271945901</v>
      </c>
      <c r="AY10" s="17">
        <v>0.43041605310065501</v>
      </c>
      <c r="AZ10" s="17"/>
      <c r="BA10" s="17">
        <v>0.40801460360782699</v>
      </c>
      <c r="BB10" s="17">
        <v>0.46411700477132001</v>
      </c>
      <c r="BC10" s="17">
        <v>0.425116661158424</v>
      </c>
      <c r="BD10" s="17">
        <v>0.41753365319664498</v>
      </c>
      <c r="BE10" s="17">
        <v>0.34589619732454402</v>
      </c>
      <c r="BF10" s="17"/>
      <c r="BG10" s="17">
        <v>0.42187829034464303</v>
      </c>
      <c r="BH10" s="17">
        <v>0.43056076201389998</v>
      </c>
      <c r="BI10" s="17"/>
      <c r="BJ10" s="17">
        <v>0.43431888535527002</v>
      </c>
      <c r="BK10" s="17">
        <v>0.39358286299679401</v>
      </c>
      <c r="BL10" s="17"/>
      <c r="BM10" s="17">
        <v>0.41073406714064797</v>
      </c>
      <c r="BN10" s="17">
        <v>0.43630310139523598</v>
      </c>
      <c r="BO10" s="17">
        <v>0.471077230662376</v>
      </c>
      <c r="BP10" s="17">
        <v>0.388484637171994</v>
      </c>
      <c r="BQ10" s="17">
        <v>0.439450044525522</v>
      </c>
      <c r="BR10" s="17"/>
      <c r="BS10" s="17">
        <v>0.49691072403883202</v>
      </c>
      <c r="BT10" s="17"/>
      <c r="BU10" s="17">
        <v>0.44179756260937902</v>
      </c>
      <c r="BV10" s="17">
        <v>0.50144549644607805</v>
      </c>
      <c r="BW10" s="17">
        <v>0.37637215096518201</v>
      </c>
      <c r="BX10" s="17">
        <v>0.49167345855137801</v>
      </c>
      <c r="BY10" s="17">
        <v>0.21943404607171499</v>
      </c>
      <c r="BZ10" s="17"/>
      <c r="CA10" s="17">
        <v>0.55949451824558205</v>
      </c>
      <c r="CB10" s="17"/>
      <c r="CC10" s="17">
        <v>0.45900208588878499</v>
      </c>
      <c r="CD10" s="17">
        <v>0.336195486218413</v>
      </c>
      <c r="CE10" s="17"/>
      <c r="CF10" s="17">
        <v>0.430725699810033</v>
      </c>
      <c r="CG10" s="17"/>
      <c r="CH10" s="17">
        <v>0.45544333568627499</v>
      </c>
      <c r="CI10" s="17">
        <v>0.46636034056825598</v>
      </c>
    </row>
    <row r="11" spans="2:87" x14ac:dyDescent="0.35">
      <c r="B11" s="18" t="s">
        <v>278</v>
      </c>
      <c r="C11" s="17">
        <v>0.28419547532259998</v>
      </c>
      <c r="D11" s="17">
        <v>0.30032113292433898</v>
      </c>
      <c r="E11" s="17">
        <v>0.26940337628445499</v>
      </c>
      <c r="F11" s="17"/>
      <c r="G11" s="17">
        <v>0.273971142957389</v>
      </c>
      <c r="H11" s="17">
        <v>0.26572208061213598</v>
      </c>
      <c r="I11" s="17">
        <v>0.21244361042961801</v>
      </c>
      <c r="J11" s="17">
        <v>0.227727203358153</v>
      </c>
      <c r="K11" s="17">
        <v>0.31848270371785298</v>
      </c>
      <c r="L11" s="17">
        <v>0.379169876501526</v>
      </c>
      <c r="M11" s="17"/>
      <c r="N11" s="17">
        <v>0.29914998679538901</v>
      </c>
      <c r="O11" s="17">
        <v>0.28166480725624299</v>
      </c>
      <c r="P11" s="17">
        <v>0.25182397611947899</v>
      </c>
      <c r="Q11" s="17">
        <v>0.28983726780255398</v>
      </c>
      <c r="R11" s="17"/>
      <c r="S11" s="17">
        <v>0.36457975364502199</v>
      </c>
      <c r="T11" s="17">
        <v>0.26484585557179002</v>
      </c>
      <c r="U11" s="17">
        <v>0.29123681888860098</v>
      </c>
      <c r="V11" s="17">
        <v>0.26561834787578498</v>
      </c>
      <c r="W11" s="17">
        <v>0.21626887235798301</v>
      </c>
      <c r="X11" s="17">
        <v>0.33881676854857801</v>
      </c>
      <c r="Y11" s="17">
        <v>0.333945202082718</v>
      </c>
      <c r="Z11" s="17">
        <v>0.17599392683419601</v>
      </c>
      <c r="AA11" s="17">
        <v>0.267603383959577</v>
      </c>
      <c r="AB11" s="17">
        <v>0.24534069748691301</v>
      </c>
      <c r="AC11" s="17">
        <v>0.27976235682497802</v>
      </c>
      <c r="AD11" s="17">
        <v>0.24139439474873101</v>
      </c>
      <c r="AE11" s="17"/>
      <c r="AF11" s="17">
        <v>0.28301455513532298</v>
      </c>
      <c r="AG11" s="17">
        <v>0.279144378855811</v>
      </c>
      <c r="AH11" s="17">
        <v>0.33014217224917403</v>
      </c>
      <c r="AI11" s="17">
        <v>0.268670193351006</v>
      </c>
      <c r="AJ11" s="17">
        <v>0.29057594487420002</v>
      </c>
      <c r="AK11" s="17"/>
      <c r="AL11" s="17">
        <v>0.29896521483899402</v>
      </c>
      <c r="AM11" s="17">
        <v>0.30239453874176198</v>
      </c>
      <c r="AN11" s="17">
        <v>0.23204018749835501</v>
      </c>
      <c r="AO11" s="17">
        <v>0.21404092187700499</v>
      </c>
      <c r="AP11" s="17"/>
      <c r="AQ11" s="17">
        <v>0.29310986041912901</v>
      </c>
      <c r="AR11" s="17">
        <v>0.27066698247969601</v>
      </c>
      <c r="AS11" s="17"/>
      <c r="AT11" s="17">
        <v>0.26298531714651202</v>
      </c>
      <c r="AU11" s="17">
        <v>0.33785259630166198</v>
      </c>
      <c r="AV11" s="17"/>
      <c r="AW11" s="17">
        <v>0.348168969706598</v>
      </c>
      <c r="AX11" s="17">
        <v>0.236477863669463</v>
      </c>
      <c r="AY11" s="17">
        <v>0.25600125692969899</v>
      </c>
      <c r="AZ11" s="17"/>
      <c r="BA11" s="17">
        <v>0.26334044194865902</v>
      </c>
      <c r="BB11" s="17">
        <v>0.30562683692722897</v>
      </c>
      <c r="BC11" s="17">
        <v>0.26827739153373897</v>
      </c>
      <c r="BD11" s="17">
        <v>0.29704175963882201</v>
      </c>
      <c r="BE11" s="17">
        <v>0.34860428314049402</v>
      </c>
      <c r="BF11" s="17"/>
      <c r="BG11" s="17">
        <v>0.26882334752034798</v>
      </c>
      <c r="BH11" s="17">
        <v>0.29546180442949899</v>
      </c>
      <c r="BI11" s="17"/>
      <c r="BJ11" s="17">
        <v>0.26691608723529398</v>
      </c>
      <c r="BK11" s="17">
        <v>0.35344477270223201</v>
      </c>
      <c r="BL11" s="17"/>
      <c r="BM11" s="17">
        <v>0.19501482276120699</v>
      </c>
      <c r="BN11" s="17">
        <v>0.31489527387039901</v>
      </c>
      <c r="BO11" s="17">
        <v>0.28726461289549399</v>
      </c>
      <c r="BP11" s="17">
        <v>0.306530185269414</v>
      </c>
      <c r="BQ11" s="17">
        <v>0.259436765939694</v>
      </c>
      <c r="BR11" s="17"/>
      <c r="BS11" s="17">
        <v>0.242145689763304</v>
      </c>
      <c r="BT11" s="17"/>
      <c r="BU11" s="17">
        <v>0.32750713776976198</v>
      </c>
      <c r="BV11" s="17">
        <v>0.287680999716314</v>
      </c>
      <c r="BW11" s="17">
        <v>0.36286550968660602</v>
      </c>
      <c r="BX11" s="17">
        <v>0.22310122904670901</v>
      </c>
      <c r="BY11" s="17">
        <v>0.14523431428587499</v>
      </c>
      <c r="BZ11" s="17"/>
      <c r="CA11" s="17">
        <v>0.166955041516824</v>
      </c>
      <c r="CB11" s="17"/>
      <c r="CC11" s="17">
        <v>0.26238261820950898</v>
      </c>
      <c r="CD11" s="17">
        <v>0.369584298785118</v>
      </c>
      <c r="CE11" s="17"/>
      <c r="CF11" s="17">
        <v>0.31333099420271998</v>
      </c>
      <c r="CG11" s="17"/>
      <c r="CH11" s="17">
        <v>0.28250796370863601</v>
      </c>
      <c r="CI11" s="17">
        <v>0.22463398860741199</v>
      </c>
    </row>
    <row r="12" spans="2:87" x14ac:dyDescent="0.35">
      <c r="B12" s="18" t="s">
        <v>279</v>
      </c>
      <c r="C12" s="17">
        <v>6.5376927923022798E-2</v>
      </c>
      <c r="D12" s="17">
        <v>7.4555836296774203E-2</v>
      </c>
      <c r="E12" s="17">
        <v>5.6399066033862702E-2</v>
      </c>
      <c r="F12" s="17"/>
      <c r="G12" s="17">
        <v>7.0383890187914494E-2</v>
      </c>
      <c r="H12" s="17">
        <v>3.9954295803458398E-2</v>
      </c>
      <c r="I12" s="17">
        <v>4.9475487864769602E-2</v>
      </c>
      <c r="J12" s="17">
        <v>8.8554682608313395E-2</v>
      </c>
      <c r="K12" s="17">
        <v>6.8988437010033002E-2</v>
      </c>
      <c r="L12" s="17">
        <v>7.4997076567132295E-2</v>
      </c>
      <c r="M12" s="17"/>
      <c r="N12" s="17">
        <v>4.3683365455195203E-2</v>
      </c>
      <c r="O12" s="17">
        <v>6.9467177845011399E-2</v>
      </c>
      <c r="P12" s="17">
        <v>0.10248260799582599</v>
      </c>
      <c r="Q12" s="17">
        <v>5.5282842081808399E-2</v>
      </c>
      <c r="R12" s="17"/>
      <c r="S12" s="17">
        <v>5.00436888423091E-2</v>
      </c>
      <c r="T12" s="17">
        <v>4.2759814685957402E-2</v>
      </c>
      <c r="U12" s="17">
        <v>6.5263978954590698E-2</v>
      </c>
      <c r="V12" s="17">
        <v>5.6317669523738498E-2</v>
      </c>
      <c r="W12" s="17">
        <v>0.108639606417441</v>
      </c>
      <c r="X12" s="17">
        <v>6.9447407262395497E-2</v>
      </c>
      <c r="Y12" s="17">
        <v>4.0909999316678797E-2</v>
      </c>
      <c r="Z12" s="17">
        <v>7.1531158874134707E-2</v>
      </c>
      <c r="AA12" s="17">
        <v>8.9436090283361705E-2</v>
      </c>
      <c r="AB12" s="17">
        <v>6.7250959841568203E-2</v>
      </c>
      <c r="AC12" s="17">
        <v>7.5913465606656405E-2</v>
      </c>
      <c r="AD12" s="17">
        <v>8.9907129595197893E-2</v>
      </c>
      <c r="AE12" s="17"/>
      <c r="AF12" s="17">
        <v>8.9425884602160999E-2</v>
      </c>
      <c r="AG12" s="17">
        <v>6.3819879083383005E-2</v>
      </c>
      <c r="AH12" s="17">
        <v>6.9629432407004005E-2</v>
      </c>
      <c r="AI12" s="17">
        <v>3.6662659458707801E-2</v>
      </c>
      <c r="AJ12" s="17">
        <v>4.9577501812897697E-2</v>
      </c>
      <c r="AK12" s="17"/>
      <c r="AL12" s="17">
        <v>8.7540888453999599E-2</v>
      </c>
      <c r="AM12" s="17">
        <v>5.0849067964781697E-2</v>
      </c>
      <c r="AN12" s="17">
        <v>4.1464694908342398E-2</v>
      </c>
      <c r="AO12" s="17">
        <v>7.9367128927676306E-2</v>
      </c>
      <c r="AP12" s="17"/>
      <c r="AQ12" s="17">
        <v>6.8441863126438601E-2</v>
      </c>
      <c r="AR12" s="17">
        <v>6.0725574687282298E-2</v>
      </c>
      <c r="AS12" s="17"/>
      <c r="AT12" s="17">
        <v>5.93393797085838E-2</v>
      </c>
      <c r="AU12" s="17">
        <v>8.9067474195646104E-2</v>
      </c>
      <c r="AV12" s="17"/>
      <c r="AW12" s="17">
        <v>5.2945097738697003E-2</v>
      </c>
      <c r="AX12" s="17">
        <v>7.6008405241960897E-2</v>
      </c>
      <c r="AY12" s="17">
        <v>7.3089979084551004E-2</v>
      </c>
      <c r="AZ12" s="17"/>
      <c r="BA12" s="17">
        <v>6.8204496826718503E-2</v>
      </c>
      <c r="BB12" s="17">
        <v>5.0298567212381302E-2</v>
      </c>
      <c r="BC12" s="17">
        <v>7.8591125284814198E-2</v>
      </c>
      <c r="BD12" s="17">
        <v>4.2102046489597603E-2</v>
      </c>
      <c r="BE12" s="17">
        <v>0.10033932408254</v>
      </c>
      <c r="BF12" s="17"/>
      <c r="BG12" s="17">
        <v>8.5348811588918397E-2</v>
      </c>
      <c r="BH12" s="17">
        <v>5.0739408826173699E-2</v>
      </c>
      <c r="BI12" s="17"/>
      <c r="BJ12" s="17">
        <v>6.7795327941150701E-2</v>
      </c>
      <c r="BK12" s="17">
        <v>5.7569790804527801E-2</v>
      </c>
      <c r="BL12" s="17"/>
      <c r="BM12" s="17">
        <v>8.2153525598626501E-2</v>
      </c>
      <c r="BN12" s="17">
        <v>6.1182041218052798E-2</v>
      </c>
      <c r="BO12" s="17">
        <v>6.0047152266458903E-2</v>
      </c>
      <c r="BP12" s="17">
        <v>6.6730576448451595E-2</v>
      </c>
      <c r="BQ12" s="17">
        <v>6.5783373163210396E-2</v>
      </c>
      <c r="BR12" s="17"/>
      <c r="BS12" s="17">
        <v>5.0532645726190699E-2</v>
      </c>
      <c r="BT12" s="17"/>
      <c r="BU12" s="17">
        <v>4.7740963251247902E-2</v>
      </c>
      <c r="BV12" s="17">
        <v>4.0405707375783598E-2</v>
      </c>
      <c r="BW12" s="17">
        <v>6.6177234490102793E-2</v>
      </c>
      <c r="BX12" s="17">
        <v>6.0113332831656902E-2</v>
      </c>
      <c r="BY12" s="17">
        <v>0.24781459795170799</v>
      </c>
      <c r="BZ12" s="17"/>
      <c r="CA12" s="17">
        <v>6.0193046967123902E-2</v>
      </c>
      <c r="CB12" s="17"/>
      <c r="CC12" s="17">
        <v>5.3035723583516402E-2</v>
      </c>
      <c r="CD12" s="17">
        <v>0.119650986698046</v>
      </c>
      <c r="CE12" s="17"/>
      <c r="CF12" s="17">
        <v>8.0565362719811004E-2</v>
      </c>
      <c r="CG12" s="17"/>
      <c r="CH12" s="17">
        <v>5.8174511940176102E-2</v>
      </c>
      <c r="CI12" s="17">
        <v>7.1596404473119504E-2</v>
      </c>
    </row>
    <row r="13" spans="2:87" x14ac:dyDescent="0.35">
      <c r="B13" s="18" t="s">
        <v>161</v>
      </c>
      <c r="C13" s="21">
        <v>7.14280763146945E-2</v>
      </c>
      <c r="D13" s="21">
        <v>5.53263808406977E-2</v>
      </c>
      <c r="E13" s="21">
        <v>8.4439970228932196E-2</v>
      </c>
      <c r="F13" s="21"/>
      <c r="G13" s="21">
        <v>5.6389051621385897E-2</v>
      </c>
      <c r="H13" s="21">
        <v>6.29117598426501E-2</v>
      </c>
      <c r="I13" s="21">
        <v>8.3156346936787695E-2</v>
      </c>
      <c r="J13" s="21">
        <v>5.7113661596335297E-2</v>
      </c>
      <c r="K13" s="21">
        <v>7.0025551985293602E-2</v>
      </c>
      <c r="L13" s="21">
        <v>8.9660727268580501E-2</v>
      </c>
      <c r="M13" s="21"/>
      <c r="N13" s="21">
        <v>5.4154064880566101E-2</v>
      </c>
      <c r="O13" s="21">
        <v>5.0328894871828601E-2</v>
      </c>
      <c r="P13" s="21">
        <v>5.5176496313308301E-2</v>
      </c>
      <c r="Q13" s="21">
        <v>0.124302376219285</v>
      </c>
      <c r="R13" s="21"/>
      <c r="S13" s="21">
        <v>2.5426423290952599E-2</v>
      </c>
      <c r="T13" s="21">
        <v>9.5074447329235895E-2</v>
      </c>
      <c r="U13" s="21">
        <v>0.14681137671500999</v>
      </c>
      <c r="V13" s="21">
        <v>6.8343023547406803E-2</v>
      </c>
      <c r="W13" s="21">
        <v>8.7155617238257502E-2</v>
      </c>
      <c r="X13" s="21">
        <v>7.1288385360084902E-2</v>
      </c>
      <c r="Y13" s="21">
        <v>6.9020395315678204E-2</v>
      </c>
      <c r="Z13" s="21">
        <v>4.2725885729476602E-2</v>
      </c>
      <c r="AA13" s="21">
        <v>3.6220023919860601E-2</v>
      </c>
      <c r="AB13" s="21">
        <v>5.9463985291451998E-2</v>
      </c>
      <c r="AC13" s="21">
        <v>0.10304040333082699</v>
      </c>
      <c r="AD13" s="21">
        <v>0.11536617355183899</v>
      </c>
      <c r="AE13" s="21"/>
      <c r="AF13" s="21">
        <v>0.139698984955656</v>
      </c>
      <c r="AG13" s="21">
        <v>5.6180944224059497E-2</v>
      </c>
      <c r="AH13" s="21">
        <v>5.0271772117871899E-2</v>
      </c>
      <c r="AI13" s="21">
        <v>4.3373946031559397E-2</v>
      </c>
      <c r="AJ13" s="21">
        <v>3.7967306324935599E-2</v>
      </c>
      <c r="AK13" s="21"/>
      <c r="AL13" s="21">
        <v>7.7872332296541003E-2</v>
      </c>
      <c r="AM13" s="21">
        <v>7.22050210998266E-2</v>
      </c>
      <c r="AN13" s="21">
        <v>7.4663684180568707E-2</v>
      </c>
      <c r="AO13" s="21">
        <v>1.9943903635553501E-2</v>
      </c>
      <c r="AP13" s="21"/>
      <c r="AQ13" s="21">
        <v>8.1043137186068495E-2</v>
      </c>
      <c r="AR13" s="21">
        <v>5.6836236185068202E-2</v>
      </c>
      <c r="AS13" s="21"/>
      <c r="AT13" s="21">
        <v>6.2406534488087903E-2</v>
      </c>
      <c r="AU13" s="21">
        <v>8.6706357903552897E-2</v>
      </c>
      <c r="AV13" s="21"/>
      <c r="AW13" s="21">
        <v>7.3218092359205997E-2</v>
      </c>
      <c r="AX13" s="21">
        <v>6.3986781094425293E-2</v>
      </c>
      <c r="AY13" s="21">
        <v>6.7022843875292795E-2</v>
      </c>
      <c r="AZ13" s="21"/>
      <c r="BA13" s="21">
        <v>6.0897709525700797E-2</v>
      </c>
      <c r="BB13" s="21">
        <v>7.00241378910859E-2</v>
      </c>
      <c r="BC13" s="21">
        <v>7.2555259730847907E-2</v>
      </c>
      <c r="BD13" s="21">
        <v>9.3134726374386897E-2</v>
      </c>
      <c r="BE13" s="21">
        <v>8.2176970795404397E-2</v>
      </c>
      <c r="BF13" s="21"/>
      <c r="BG13" s="21">
        <v>9.0223407252432997E-2</v>
      </c>
      <c r="BH13" s="21">
        <v>5.76528601089972E-2</v>
      </c>
      <c r="BI13" s="21"/>
      <c r="BJ13" s="21">
        <v>7.0138599019857903E-2</v>
      </c>
      <c r="BK13" s="21">
        <v>7.3431399003518E-2</v>
      </c>
      <c r="BL13" s="21"/>
      <c r="BM13" s="21">
        <v>0.14432685425279601</v>
      </c>
      <c r="BN13" s="21">
        <v>7.1300002791565398E-2</v>
      </c>
      <c r="BO13" s="21">
        <v>3.2978791064173001E-2</v>
      </c>
      <c r="BP13" s="21">
        <v>0.101993629595468</v>
      </c>
      <c r="BQ13" s="21">
        <v>2.72902550025357E-2</v>
      </c>
      <c r="BR13" s="21"/>
      <c r="BS13" s="21">
        <v>2.56647963060549E-2</v>
      </c>
      <c r="BT13" s="21"/>
      <c r="BU13" s="21">
        <v>5.9136200904841701E-2</v>
      </c>
      <c r="BV13" s="21">
        <v>2.71483265907656E-2</v>
      </c>
      <c r="BW13" s="21">
        <v>5.8507663321346097E-2</v>
      </c>
      <c r="BX13" s="21">
        <v>3.4877432251369703E-2</v>
      </c>
      <c r="BY13" s="21">
        <v>0.23351949408573699</v>
      </c>
      <c r="BZ13" s="21"/>
      <c r="CA13" s="21">
        <v>2.39248913325102E-2</v>
      </c>
      <c r="CB13" s="21"/>
      <c r="CC13" s="21">
        <v>5.97965313819546E-2</v>
      </c>
      <c r="CD13" s="21">
        <v>5.6194592603441201E-2</v>
      </c>
      <c r="CE13" s="21"/>
      <c r="CF13" s="21">
        <v>5.7003952139955898E-2</v>
      </c>
      <c r="CG13" s="21"/>
      <c r="CH13" s="21">
        <v>6.4443159112947096E-2</v>
      </c>
      <c r="CI13" s="21">
        <v>1.6491633614603599E-2</v>
      </c>
    </row>
    <row r="14" spans="2:87" x14ac:dyDescent="0.35">
      <c r="B14" s="18" t="s">
        <v>280</v>
      </c>
      <c r="C14" s="21">
        <v>0.57899952043968195</v>
      </c>
      <c r="D14" s="21">
        <v>0.56979664993818901</v>
      </c>
      <c r="E14" s="21">
        <v>0.58975758745274998</v>
      </c>
      <c r="F14" s="21"/>
      <c r="G14" s="21">
        <v>0.59925591523331001</v>
      </c>
      <c r="H14" s="21">
        <v>0.63141186374175495</v>
      </c>
      <c r="I14" s="21">
        <v>0.65492455476882505</v>
      </c>
      <c r="J14" s="21">
        <v>0.62660445243719898</v>
      </c>
      <c r="K14" s="21">
        <v>0.54250330728682095</v>
      </c>
      <c r="L14" s="21">
        <v>0.45617231966276101</v>
      </c>
      <c r="M14" s="21"/>
      <c r="N14" s="21">
        <v>0.60301258286884996</v>
      </c>
      <c r="O14" s="21">
        <v>0.598539120026917</v>
      </c>
      <c r="P14" s="21">
        <v>0.59051691957138697</v>
      </c>
      <c r="Q14" s="21">
        <v>0.53057751389635199</v>
      </c>
      <c r="R14" s="21"/>
      <c r="S14" s="21">
        <v>0.55995013422171702</v>
      </c>
      <c r="T14" s="21">
        <v>0.59731988241301603</v>
      </c>
      <c r="U14" s="21">
        <v>0.49668782544179801</v>
      </c>
      <c r="V14" s="21">
        <v>0.609720959053069</v>
      </c>
      <c r="W14" s="21">
        <v>0.58793590398631801</v>
      </c>
      <c r="X14" s="21">
        <v>0.52044743882894196</v>
      </c>
      <c r="Y14" s="21">
        <v>0.55612440328492496</v>
      </c>
      <c r="Z14" s="21">
        <v>0.70974902856219302</v>
      </c>
      <c r="AA14" s="21">
        <v>0.60674050183719996</v>
      </c>
      <c r="AB14" s="21">
        <v>0.62794435738006704</v>
      </c>
      <c r="AC14" s="21">
        <v>0.54128377423753904</v>
      </c>
      <c r="AD14" s="21">
        <v>0.55333230210423201</v>
      </c>
      <c r="AE14" s="21"/>
      <c r="AF14" s="21">
        <v>0.48786057530686</v>
      </c>
      <c r="AG14" s="21">
        <v>0.600854797836747</v>
      </c>
      <c r="AH14" s="21">
        <v>0.54995662322594996</v>
      </c>
      <c r="AI14" s="21">
        <v>0.65129320115872702</v>
      </c>
      <c r="AJ14" s="21">
        <v>0.62187924698796704</v>
      </c>
      <c r="AK14" s="21"/>
      <c r="AL14" s="21">
        <v>0.53562156441046505</v>
      </c>
      <c r="AM14" s="21">
        <v>0.57455137219362995</v>
      </c>
      <c r="AN14" s="21">
        <v>0.65183143341273397</v>
      </c>
      <c r="AO14" s="21">
        <v>0.686648045559765</v>
      </c>
      <c r="AP14" s="21"/>
      <c r="AQ14" s="21">
        <v>0.55740513926836399</v>
      </c>
      <c r="AR14" s="21">
        <v>0.61177120664795404</v>
      </c>
      <c r="AS14" s="21"/>
      <c r="AT14" s="21">
        <v>0.61526876865681601</v>
      </c>
      <c r="AU14" s="21">
        <v>0.48637357159913902</v>
      </c>
      <c r="AV14" s="21"/>
      <c r="AW14" s="21">
        <v>0.52566784019549895</v>
      </c>
      <c r="AX14" s="21">
        <v>0.62352694999415104</v>
      </c>
      <c r="AY14" s="21">
        <v>0.60388592011045705</v>
      </c>
      <c r="AZ14" s="21"/>
      <c r="BA14" s="21">
        <v>0.607557351698921</v>
      </c>
      <c r="BB14" s="21">
        <v>0.57405045796930398</v>
      </c>
      <c r="BC14" s="21">
        <v>0.580576223450599</v>
      </c>
      <c r="BD14" s="21">
        <v>0.56772146749719399</v>
      </c>
      <c r="BE14" s="21">
        <v>0.46887942198156102</v>
      </c>
      <c r="BF14" s="21"/>
      <c r="BG14" s="21">
        <v>0.55560443363830103</v>
      </c>
      <c r="BH14" s="21">
        <v>0.59614592663532995</v>
      </c>
      <c r="BI14" s="21"/>
      <c r="BJ14" s="21">
        <v>0.59514998580369705</v>
      </c>
      <c r="BK14" s="21">
        <v>0.51555403748972195</v>
      </c>
      <c r="BL14" s="21"/>
      <c r="BM14" s="21">
        <v>0.57850479738737004</v>
      </c>
      <c r="BN14" s="21">
        <v>0.552622682119983</v>
      </c>
      <c r="BO14" s="21">
        <v>0.61970944377387505</v>
      </c>
      <c r="BP14" s="21">
        <v>0.52474560868666698</v>
      </c>
      <c r="BQ14" s="21">
        <v>0.64748960589455995</v>
      </c>
      <c r="BR14" s="21"/>
      <c r="BS14" s="21">
        <v>0.68165686820445004</v>
      </c>
      <c r="BT14" s="21"/>
      <c r="BU14" s="21">
        <v>0.56561569807414802</v>
      </c>
      <c r="BV14" s="21">
        <v>0.64476496631713698</v>
      </c>
      <c r="BW14" s="21">
        <v>0.51244959250194599</v>
      </c>
      <c r="BX14" s="21">
        <v>0.68190800587026401</v>
      </c>
      <c r="BY14" s="21">
        <v>0.37343159367668</v>
      </c>
      <c r="BZ14" s="21"/>
      <c r="CA14" s="21">
        <v>0.74892702018354096</v>
      </c>
      <c r="CB14" s="21"/>
      <c r="CC14" s="21">
        <v>0.62478512682501997</v>
      </c>
      <c r="CD14" s="21">
        <v>0.45457012191339502</v>
      </c>
      <c r="CE14" s="21"/>
      <c r="CF14" s="21">
        <v>0.54909969093751299</v>
      </c>
      <c r="CG14" s="21"/>
      <c r="CH14" s="21">
        <v>0.594874365238241</v>
      </c>
      <c r="CI14" s="21">
        <v>0.68727797330486495</v>
      </c>
    </row>
    <row r="15" spans="2:87" x14ac:dyDescent="0.35">
      <c r="B15" s="18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</row>
    <row r="16" spans="2:87" x14ac:dyDescent="0.35">
      <c r="B16" s="16" t="s">
        <v>163</v>
      </c>
    </row>
    <row r="17" spans="2:2" x14ac:dyDescent="0.35">
      <c r="B17" t="s">
        <v>118</v>
      </c>
    </row>
    <row r="18" spans="2:2" x14ac:dyDescent="0.35">
      <c r="B18" t="s">
        <v>119</v>
      </c>
    </row>
    <row r="20" spans="2:2" x14ac:dyDescent="0.35">
      <c r="B20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B2:CI20"/>
  <sheetViews>
    <sheetView showGridLines="0" topLeftCell="A4" workbookViewId="0">
      <pane xSplit="2" topLeftCell="C1" activePane="topRight" state="frozen"/>
      <selection pane="topRight" activeCell="A15" sqref="A15:XFD15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293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974</v>
      </c>
      <c r="D7" s="10">
        <v>498</v>
      </c>
      <c r="E7" s="10">
        <v>473</v>
      </c>
      <c r="F7" s="10"/>
      <c r="G7" s="10">
        <v>70</v>
      </c>
      <c r="H7" s="10">
        <v>173</v>
      </c>
      <c r="I7" s="10">
        <v>169</v>
      </c>
      <c r="J7" s="10">
        <v>175</v>
      </c>
      <c r="K7" s="10">
        <v>151</v>
      </c>
      <c r="L7" s="10">
        <v>236</v>
      </c>
      <c r="M7" s="10"/>
      <c r="N7" s="10">
        <v>286</v>
      </c>
      <c r="O7" s="10">
        <v>244</v>
      </c>
      <c r="P7" s="10">
        <v>200</v>
      </c>
      <c r="Q7" s="10">
        <v>240</v>
      </c>
      <c r="R7" s="10"/>
      <c r="S7" s="10">
        <v>124</v>
      </c>
      <c r="T7" s="10">
        <v>136</v>
      </c>
      <c r="U7" s="10">
        <v>84</v>
      </c>
      <c r="V7" s="10">
        <v>85</v>
      </c>
      <c r="W7" s="10">
        <v>71</v>
      </c>
      <c r="X7" s="10">
        <v>85</v>
      </c>
      <c r="Y7" s="10">
        <v>68</v>
      </c>
      <c r="Z7" s="10">
        <v>36</v>
      </c>
      <c r="AA7" s="10">
        <v>111</v>
      </c>
      <c r="AB7" s="10">
        <v>95</v>
      </c>
      <c r="AC7" s="10">
        <v>47</v>
      </c>
      <c r="AD7" s="10">
        <v>32</v>
      </c>
      <c r="AE7" s="10"/>
      <c r="AF7" s="10">
        <v>174</v>
      </c>
      <c r="AG7" s="10">
        <v>352</v>
      </c>
      <c r="AH7" s="10">
        <v>191</v>
      </c>
      <c r="AI7" s="10">
        <v>112</v>
      </c>
      <c r="AJ7" s="10">
        <v>113</v>
      </c>
      <c r="AK7" s="10"/>
      <c r="AL7" s="10">
        <v>392</v>
      </c>
      <c r="AM7" s="10">
        <v>374</v>
      </c>
      <c r="AN7" s="10">
        <v>150</v>
      </c>
      <c r="AO7" s="10">
        <v>58</v>
      </c>
      <c r="AP7" s="10"/>
      <c r="AQ7" s="10">
        <v>579</v>
      </c>
      <c r="AR7" s="10">
        <v>395</v>
      </c>
      <c r="AS7" s="10"/>
      <c r="AT7" s="10">
        <v>610</v>
      </c>
      <c r="AU7" s="10">
        <v>232</v>
      </c>
      <c r="AV7" s="10"/>
      <c r="AW7" s="10">
        <v>392</v>
      </c>
      <c r="AX7" s="10">
        <v>222</v>
      </c>
      <c r="AY7" s="10">
        <v>326</v>
      </c>
      <c r="AZ7" s="10"/>
      <c r="BA7" s="10">
        <v>246</v>
      </c>
      <c r="BB7" s="10">
        <v>271</v>
      </c>
      <c r="BC7" s="10">
        <v>304</v>
      </c>
      <c r="BD7" s="10">
        <v>103</v>
      </c>
      <c r="BE7" s="10">
        <v>50</v>
      </c>
      <c r="BF7" s="10"/>
      <c r="BG7" s="10">
        <v>385</v>
      </c>
      <c r="BH7" s="10">
        <v>589</v>
      </c>
      <c r="BI7" s="10"/>
      <c r="BJ7" s="10">
        <v>756</v>
      </c>
      <c r="BK7" s="10">
        <v>213</v>
      </c>
      <c r="BL7" s="10"/>
      <c r="BM7" s="10">
        <v>131</v>
      </c>
      <c r="BN7" s="10">
        <v>218</v>
      </c>
      <c r="BO7" s="10">
        <v>322</v>
      </c>
      <c r="BP7" s="10">
        <v>83</v>
      </c>
      <c r="BQ7" s="10">
        <v>105</v>
      </c>
      <c r="BR7" s="10"/>
      <c r="BS7" s="10">
        <v>301</v>
      </c>
      <c r="BT7" s="10"/>
      <c r="BU7" s="10">
        <v>192</v>
      </c>
      <c r="BV7" s="10">
        <v>217</v>
      </c>
      <c r="BW7" s="10">
        <v>112</v>
      </c>
      <c r="BX7" s="10">
        <v>196</v>
      </c>
      <c r="BY7" s="10">
        <v>67</v>
      </c>
      <c r="BZ7" s="10"/>
      <c r="CA7" s="10">
        <v>77</v>
      </c>
      <c r="CB7" s="10"/>
      <c r="CC7" s="10">
        <v>773</v>
      </c>
      <c r="CD7" s="10">
        <v>171</v>
      </c>
      <c r="CE7" s="10"/>
      <c r="CF7" s="10">
        <v>361</v>
      </c>
      <c r="CG7" s="10"/>
      <c r="CH7" s="10">
        <v>346</v>
      </c>
      <c r="CI7" s="10">
        <v>114</v>
      </c>
    </row>
    <row r="8" spans="2:87" ht="30" customHeight="1" x14ac:dyDescent="0.35">
      <c r="B8" s="11" t="s">
        <v>20</v>
      </c>
      <c r="C8" s="11">
        <v>967</v>
      </c>
      <c r="D8" s="11">
        <v>487</v>
      </c>
      <c r="E8" s="11">
        <v>478</v>
      </c>
      <c r="F8" s="11"/>
      <c r="G8" s="11">
        <v>121</v>
      </c>
      <c r="H8" s="11">
        <v>173</v>
      </c>
      <c r="I8" s="11">
        <v>160</v>
      </c>
      <c r="J8" s="11">
        <v>163</v>
      </c>
      <c r="K8" s="11">
        <v>136</v>
      </c>
      <c r="L8" s="11">
        <v>215</v>
      </c>
      <c r="M8" s="11"/>
      <c r="N8" s="11">
        <v>262</v>
      </c>
      <c r="O8" s="11">
        <v>248</v>
      </c>
      <c r="P8" s="11">
        <v>202</v>
      </c>
      <c r="Q8" s="11">
        <v>252</v>
      </c>
      <c r="R8" s="11"/>
      <c r="S8" s="11">
        <v>128</v>
      </c>
      <c r="T8" s="11">
        <v>125</v>
      </c>
      <c r="U8" s="11">
        <v>79</v>
      </c>
      <c r="V8" s="11">
        <v>88</v>
      </c>
      <c r="W8" s="11">
        <v>67</v>
      </c>
      <c r="X8" s="11">
        <v>90</v>
      </c>
      <c r="Y8" s="11">
        <v>78</v>
      </c>
      <c r="Z8" s="11">
        <v>40</v>
      </c>
      <c r="AA8" s="11">
        <v>112</v>
      </c>
      <c r="AB8" s="11">
        <v>90</v>
      </c>
      <c r="AC8" s="11">
        <v>44</v>
      </c>
      <c r="AD8" s="11">
        <v>27</v>
      </c>
      <c r="AE8" s="11"/>
      <c r="AF8" s="11">
        <v>177</v>
      </c>
      <c r="AG8" s="11">
        <v>360</v>
      </c>
      <c r="AH8" s="11">
        <v>182</v>
      </c>
      <c r="AI8" s="11">
        <v>106</v>
      </c>
      <c r="AJ8" s="11">
        <v>110</v>
      </c>
      <c r="AK8" s="11"/>
      <c r="AL8" s="11">
        <v>374</v>
      </c>
      <c r="AM8" s="11">
        <v>377</v>
      </c>
      <c r="AN8" s="11">
        <v>154</v>
      </c>
      <c r="AO8" s="11">
        <v>62</v>
      </c>
      <c r="AP8" s="11"/>
      <c r="AQ8" s="11">
        <v>583</v>
      </c>
      <c r="AR8" s="11">
        <v>384</v>
      </c>
      <c r="AS8" s="11"/>
      <c r="AT8" s="11">
        <v>609</v>
      </c>
      <c r="AU8" s="11">
        <v>211</v>
      </c>
      <c r="AV8" s="11"/>
      <c r="AW8" s="11">
        <v>366</v>
      </c>
      <c r="AX8" s="11">
        <v>220</v>
      </c>
      <c r="AY8" s="11">
        <v>340</v>
      </c>
      <c r="AZ8" s="11"/>
      <c r="BA8" s="11">
        <v>250</v>
      </c>
      <c r="BB8" s="11">
        <v>268</v>
      </c>
      <c r="BC8" s="11">
        <v>304</v>
      </c>
      <c r="BD8" s="11">
        <v>99</v>
      </c>
      <c r="BE8" s="11">
        <v>47</v>
      </c>
      <c r="BF8" s="11"/>
      <c r="BG8" s="11">
        <v>409</v>
      </c>
      <c r="BH8" s="11">
        <v>558</v>
      </c>
      <c r="BI8" s="11"/>
      <c r="BJ8" s="11">
        <v>765</v>
      </c>
      <c r="BK8" s="11">
        <v>198</v>
      </c>
      <c r="BL8" s="11"/>
      <c r="BM8" s="11">
        <v>136</v>
      </c>
      <c r="BN8" s="11">
        <v>206</v>
      </c>
      <c r="BO8" s="11">
        <v>321</v>
      </c>
      <c r="BP8" s="11">
        <v>83</v>
      </c>
      <c r="BQ8" s="11">
        <v>105</v>
      </c>
      <c r="BR8" s="11"/>
      <c r="BS8" s="11">
        <v>294</v>
      </c>
      <c r="BT8" s="11"/>
      <c r="BU8" s="11">
        <v>185</v>
      </c>
      <c r="BV8" s="11">
        <v>222</v>
      </c>
      <c r="BW8" s="11">
        <v>112</v>
      </c>
      <c r="BX8" s="11">
        <v>191</v>
      </c>
      <c r="BY8" s="11">
        <v>68</v>
      </c>
      <c r="BZ8" s="11"/>
      <c r="CA8" s="11">
        <v>75</v>
      </c>
      <c r="CB8" s="11"/>
      <c r="CC8" s="11">
        <v>763</v>
      </c>
      <c r="CD8" s="11">
        <v>174</v>
      </c>
      <c r="CE8" s="11"/>
      <c r="CF8" s="11">
        <v>344</v>
      </c>
      <c r="CG8" s="11"/>
      <c r="CH8" s="11">
        <v>333</v>
      </c>
      <c r="CI8" s="11">
        <v>115</v>
      </c>
    </row>
    <row r="9" spans="2:87" x14ac:dyDescent="0.35">
      <c r="B9" s="18" t="s">
        <v>276</v>
      </c>
      <c r="C9" s="17">
        <v>0.17990246307740801</v>
      </c>
      <c r="D9" s="17">
        <v>0.17981854756028801</v>
      </c>
      <c r="E9" s="17">
        <v>0.18102950532824</v>
      </c>
      <c r="F9" s="17"/>
      <c r="G9" s="17">
        <v>0.218734436408514</v>
      </c>
      <c r="H9" s="17">
        <v>0.25231521570230903</v>
      </c>
      <c r="I9" s="17">
        <v>0.20709855744132399</v>
      </c>
      <c r="J9" s="17">
        <v>0.12403651286629699</v>
      </c>
      <c r="K9" s="17">
        <v>0.17919840328056599</v>
      </c>
      <c r="L9" s="17">
        <v>0.122515615914531</v>
      </c>
      <c r="M9" s="17"/>
      <c r="N9" s="17">
        <v>0.20880206409803001</v>
      </c>
      <c r="O9" s="17">
        <v>0.163614853738826</v>
      </c>
      <c r="P9" s="17">
        <v>0.17605981951854599</v>
      </c>
      <c r="Q9" s="17">
        <v>0.167718576301573</v>
      </c>
      <c r="R9" s="17"/>
      <c r="S9" s="17">
        <v>0.15469946394651601</v>
      </c>
      <c r="T9" s="17">
        <v>0.15227745134895601</v>
      </c>
      <c r="U9" s="17">
        <v>0.16993417431727501</v>
      </c>
      <c r="V9" s="17">
        <v>0.197301699984618</v>
      </c>
      <c r="W9" s="17">
        <v>0.18877061271387399</v>
      </c>
      <c r="X9" s="17">
        <v>0.20299772456092999</v>
      </c>
      <c r="Y9" s="17">
        <v>0.19692306590776701</v>
      </c>
      <c r="Z9" s="17">
        <v>0.11918046274968799</v>
      </c>
      <c r="AA9" s="17">
        <v>0.22123205048269601</v>
      </c>
      <c r="AB9" s="17">
        <v>0.14841847603841599</v>
      </c>
      <c r="AC9" s="17">
        <v>0.235508617598222</v>
      </c>
      <c r="AD9" s="17">
        <v>0.18456798010418601</v>
      </c>
      <c r="AE9" s="17"/>
      <c r="AF9" s="17">
        <v>0.13487734830734999</v>
      </c>
      <c r="AG9" s="17">
        <v>0.16195598350552101</v>
      </c>
      <c r="AH9" s="17">
        <v>0.178574230670377</v>
      </c>
      <c r="AI9" s="17">
        <v>0.18585702923605199</v>
      </c>
      <c r="AJ9" s="17">
        <v>0.28054890953852901</v>
      </c>
      <c r="AK9" s="17"/>
      <c r="AL9" s="17">
        <v>0.157244699018389</v>
      </c>
      <c r="AM9" s="17">
        <v>0.19386257071634699</v>
      </c>
      <c r="AN9" s="17">
        <v>0.20259458253225501</v>
      </c>
      <c r="AO9" s="17">
        <v>0.17534634765739501</v>
      </c>
      <c r="AP9" s="17"/>
      <c r="AQ9" s="17">
        <v>0.17374330509370001</v>
      </c>
      <c r="AR9" s="17">
        <v>0.189249616447904</v>
      </c>
      <c r="AS9" s="17"/>
      <c r="AT9" s="17">
        <v>0.207053873112891</v>
      </c>
      <c r="AU9" s="17">
        <v>0.13836607065385301</v>
      </c>
      <c r="AV9" s="17"/>
      <c r="AW9" s="17">
        <v>0.18920126009243601</v>
      </c>
      <c r="AX9" s="17">
        <v>0.24239053889172499</v>
      </c>
      <c r="AY9" s="17">
        <v>0.110717304732195</v>
      </c>
      <c r="AZ9" s="17"/>
      <c r="BA9" s="17">
        <v>0.19664060102283101</v>
      </c>
      <c r="BB9" s="17">
        <v>0.16700081766842401</v>
      </c>
      <c r="BC9" s="17">
        <v>0.171004156670478</v>
      </c>
      <c r="BD9" s="17">
        <v>0.20434618117390899</v>
      </c>
      <c r="BE9" s="17">
        <v>0.170259320683006</v>
      </c>
      <c r="BF9" s="17"/>
      <c r="BG9" s="17">
        <v>0.16182885207516501</v>
      </c>
      <c r="BH9" s="17">
        <v>0.193148726205112</v>
      </c>
      <c r="BI9" s="17"/>
      <c r="BJ9" s="17">
        <v>0.192154973398001</v>
      </c>
      <c r="BK9" s="17">
        <v>0.13674967206963501</v>
      </c>
      <c r="BL9" s="17"/>
      <c r="BM9" s="17">
        <v>0.20251633586365</v>
      </c>
      <c r="BN9" s="17">
        <v>0.176370249111067</v>
      </c>
      <c r="BO9" s="17">
        <v>0.15256325176299801</v>
      </c>
      <c r="BP9" s="17">
        <v>0.19829843622704599</v>
      </c>
      <c r="BQ9" s="17">
        <v>0.22733549445532</v>
      </c>
      <c r="BR9" s="17"/>
      <c r="BS9" s="17">
        <v>0.212400575307721</v>
      </c>
      <c r="BT9" s="17"/>
      <c r="BU9" s="17">
        <v>0.18700024007639601</v>
      </c>
      <c r="BV9" s="17">
        <v>0.16334961191078601</v>
      </c>
      <c r="BW9" s="17">
        <v>0.215880097009923</v>
      </c>
      <c r="BX9" s="17">
        <v>0.21389780890671301</v>
      </c>
      <c r="BY9" s="17">
        <v>0.14323109952843399</v>
      </c>
      <c r="BZ9" s="17"/>
      <c r="CA9" s="17">
        <v>0.161298124704537</v>
      </c>
      <c r="CB9" s="17"/>
      <c r="CC9" s="17">
        <v>0.199054636275414</v>
      </c>
      <c r="CD9" s="17">
        <v>0.120690768204413</v>
      </c>
      <c r="CE9" s="17"/>
      <c r="CF9" s="17">
        <v>0.134026493138825</v>
      </c>
      <c r="CG9" s="17"/>
      <c r="CH9" s="17">
        <v>0.152983158907813</v>
      </c>
      <c r="CI9" s="17">
        <v>0.24809922751282901</v>
      </c>
    </row>
    <row r="10" spans="2:87" x14ac:dyDescent="0.35">
      <c r="B10" s="18" t="s">
        <v>277</v>
      </c>
      <c r="C10" s="17">
        <v>0.367009189713633</v>
      </c>
      <c r="D10" s="17">
        <v>0.36470034891411302</v>
      </c>
      <c r="E10" s="17">
        <v>0.37148737951398503</v>
      </c>
      <c r="F10" s="17"/>
      <c r="G10" s="17">
        <v>0.35614471967997402</v>
      </c>
      <c r="H10" s="17">
        <v>0.32938914599449398</v>
      </c>
      <c r="I10" s="17">
        <v>0.35102296902277103</v>
      </c>
      <c r="J10" s="17">
        <v>0.416860671541114</v>
      </c>
      <c r="K10" s="17">
        <v>0.34792104301391102</v>
      </c>
      <c r="L10" s="17">
        <v>0.38952154516493098</v>
      </c>
      <c r="M10" s="17"/>
      <c r="N10" s="17">
        <v>0.38963153266212602</v>
      </c>
      <c r="O10" s="17">
        <v>0.380439653114586</v>
      </c>
      <c r="P10" s="17">
        <v>0.35117616698805398</v>
      </c>
      <c r="Q10" s="17">
        <v>0.34455925361253398</v>
      </c>
      <c r="R10" s="17"/>
      <c r="S10" s="17">
        <v>0.34419141307105999</v>
      </c>
      <c r="T10" s="17">
        <v>0.39777970515304101</v>
      </c>
      <c r="U10" s="17">
        <v>0.308765302273937</v>
      </c>
      <c r="V10" s="17">
        <v>0.40035781119667802</v>
      </c>
      <c r="W10" s="17">
        <v>0.44427034384738501</v>
      </c>
      <c r="X10" s="17">
        <v>0.30095023911623497</v>
      </c>
      <c r="Y10" s="17">
        <v>0.36397490278547001</v>
      </c>
      <c r="Z10" s="17">
        <v>0.46082189754060499</v>
      </c>
      <c r="AA10" s="17">
        <v>0.35424602286950702</v>
      </c>
      <c r="AB10" s="17">
        <v>0.40127174361104401</v>
      </c>
      <c r="AC10" s="17">
        <v>0.33912249005119</v>
      </c>
      <c r="AD10" s="17">
        <v>0.27559040168116999</v>
      </c>
      <c r="AE10" s="17"/>
      <c r="AF10" s="17">
        <v>0.30486810511440998</v>
      </c>
      <c r="AG10" s="17">
        <v>0.369698250081964</v>
      </c>
      <c r="AH10" s="17">
        <v>0.40049243576905702</v>
      </c>
      <c r="AI10" s="17">
        <v>0.412233856364562</v>
      </c>
      <c r="AJ10" s="17">
        <v>0.36875436791336302</v>
      </c>
      <c r="AK10" s="17"/>
      <c r="AL10" s="17">
        <v>0.39622695788693302</v>
      </c>
      <c r="AM10" s="17">
        <v>0.34769021072588802</v>
      </c>
      <c r="AN10" s="17">
        <v>0.32477839191437402</v>
      </c>
      <c r="AO10" s="17">
        <v>0.41297130142823202</v>
      </c>
      <c r="AP10" s="17"/>
      <c r="AQ10" s="17">
        <v>0.36833670461738499</v>
      </c>
      <c r="AR10" s="17">
        <v>0.36499454981645901</v>
      </c>
      <c r="AS10" s="17"/>
      <c r="AT10" s="17">
        <v>0.36278251728076299</v>
      </c>
      <c r="AU10" s="17">
        <v>0.39786098700577199</v>
      </c>
      <c r="AV10" s="17"/>
      <c r="AW10" s="17">
        <v>0.40218233227237699</v>
      </c>
      <c r="AX10" s="17">
        <v>0.41324764492145399</v>
      </c>
      <c r="AY10" s="17">
        <v>0.31826837121327001</v>
      </c>
      <c r="AZ10" s="17"/>
      <c r="BA10" s="17">
        <v>0.32820929784608999</v>
      </c>
      <c r="BB10" s="17">
        <v>0.43729938173278099</v>
      </c>
      <c r="BC10" s="17">
        <v>0.35238626443947202</v>
      </c>
      <c r="BD10" s="17">
        <v>0.32409654074028799</v>
      </c>
      <c r="BE10" s="17">
        <v>0.35760589102263901</v>
      </c>
      <c r="BF10" s="17"/>
      <c r="BG10" s="17">
        <v>0.32863006479689399</v>
      </c>
      <c r="BH10" s="17">
        <v>0.39513749164483503</v>
      </c>
      <c r="BI10" s="17"/>
      <c r="BJ10" s="17">
        <v>0.347878914256324</v>
      </c>
      <c r="BK10" s="17">
        <v>0.44091996264824901</v>
      </c>
      <c r="BL10" s="17"/>
      <c r="BM10" s="17">
        <v>0.27220912700614203</v>
      </c>
      <c r="BN10" s="17">
        <v>0.38220529541458698</v>
      </c>
      <c r="BO10" s="17">
        <v>0.39695574181911802</v>
      </c>
      <c r="BP10" s="17">
        <v>0.34546097305706602</v>
      </c>
      <c r="BQ10" s="17">
        <v>0.43813958933958203</v>
      </c>
      <c r="BR10" s="17"/>
      <c r="BS10" s="17">
        <v>0.39654550405545602</v>
      </c>
      <c r="BT10" s="17"/>
      <c r="BU10" s="17">
        <v>0.37934894177112299</v>
      </c>
      <c r="BV10" s="17">
        <v>0.40022063269066599</v>
      </c>
      <c r="BW10" s="17">
        <v>0.30280955140010402</v>
      </c>
      <c r="BX10" s="17">
        <v>0.44782251479032797</v>
      </c>
      <c r="BY10" s="17">
        <v>0.15473536789301801</v>
      </c>
      <c r="BZ10" s="17"/>
      <c r="CA10" s="17">
        <v>0.33675506262143101</v>
      </c>
      <c r="CB10" s="17"/>
      <c r="CC10" s="17">
        <v>0.37629865133492002</v>
      </c>
      <c r="CD10" s="17">
        <v>0.36791448384151099</v>
      </c>
      <c r="CE10" s="17"/>
      <c r="CF10" s="17">
        <v>0.39215260827156601</v>
      </c>
      <c r="CG10" s="17"/>
      <c r="CH10" s="17">
        <v>0.37412313363473798</v>
      </c>
      <c r="CI10" s="17">
        <v>0.40096012190167901</v>
      </c>
    </row>
    <row r="11" spans="2:87" x14ac:dyDescent="0.35">
      <c r="B11" s="18" t="s">
        <v>278</v>
      </c>
      <c r="C11" s="17">
        <v>0.26861379501934701</v>
      </c>
      <c r="D11" s="17">
        <v>0.26946654208124099</v>
      </c>
      <c r="E11" s="17">
        <v>0.267324950442694</v>
      </c>
      <c r="F11" s="17"/>
      <c r="G11" s="17">
        <v>0.260472468592089</v>
      </c>
      <c r="H11" s="17">
        <v>0.27933678495909597</v>
      </c>
      <c r="I11" s="17">
        <v>0.269007079286182</v>
      </c>
      <c r="J11" s="17">
        <v>0.26100963523784798</v>
      </c>
      <c r="K11" s="17">
        <v>0.23757131010201199</v>
      </c>
      <c r="L11" s="17">
        <v>0.28961120096877402</v>
      </c>
      <c r="M11" s="17"/>
      <c r="N11" s="17">
        <v>0.27175180063478299</v>
      </c>
      <c r="O11" s="17">
        <v>0.26919356795923899</v>
      </c>
      <c r="P11" s="17">
        <v>0.29501767996560402</v>
      </c>
      <c r="Q11" s="17">
        <v>0.24396597954444599</v>
      </c>
      <c r="R11" s="17"/>
      <c r="S11" s="17">
        <v>0.32040102440264601</v>
      </c>
      <c r="T11" s="17">
        <v>0.24261558571924999</v>
      </c>
      <c r="U11" s="17">
        <v>0.26024164487023499</v>
      </c>
      <c r="V11" s="17">
        <v>0.23086807914701299</v>
      </c>
      <c r="W11" s="17">
        <v>0.172833112068636</v>
      </c>
      <c r="X11" s="17">
        <v>0.31493098002909398</v>
      </c>
      <c r="Y11" s="17">
        <v>0.28839574372023402</v>
      </c>
      <c r="Z11" s="17">
        <v>0.25144822681243301</v>
      </c>
      <c r="AA11" s="17">
        <v>0.30119680190325998</v>
      </c>
      <c r="AB11" s="17">
        <v>0.25954000136282201</v>
      </c>
      <c r="AC11" s="17">
        <v>0.26276433856646098</v>
      </c>
      <c r="AD11" s="17">
        <v>0.24793943756386599</v>
      </c>
      <c r="AE11" s="17"/>
      <c r="AF11" s="17">
        <v>0.27840904050354898</v>
      </c>
      <c r="AG11" s="17">
        <v>0.30679321854935798</v>
      </c>
      <c r="AH11" s="17">
        <v>0.24407859144721</v>
      </c>
      <c r="AI11" s="17">
        <v>0.23238671671567601</v>
      </c>
      <c r="AJ11" s="17">
        <v>0.23806051951826299</v>
      </c>
      <c r="AK11" s="17"/>
      <c r="AL11" s="17">
        <v>0.25150228925057799</v>
      </c>
      <c r="AM11" s="17">
        <v>0.26692749825968998</v>
      </c>
      <c r="AN11" s="17">
        <v>0.31514472013838601</v>
      </c>
      <c r="AO11" s="17">
        <v>0.266607274687854</v>
      </c>
      <c r="AP11" s="17"/>
      <c r="AQ11" s="17">
        <v>0.27150879326291799</v>
      </c>
      <c r="AR11" s="17">
        <v>0.26422033853364701</v>
      </c>
      <c r="AS11" s="17"/>
      <c r="AT11" s="17">
        <v>0.25823712906598201</v>
      </c>
      <c r="AU11" s="17">
        <v>0.27321814375457498</v>
      </c>
      <c r="AV11" s="17"/>
      <c r="AW11" s="17">
        <v>0.25468258725022302</v>
      </c>
      <c r="AX11" s="17">
        <v>0.21967121926191399</v>
      </c>
      <c r="AY11" s="17">
        <v>0.319339137777988</v>
      </c>
      <c r="AZ11" s="17"/>
      <c r="BA11" s="17">
        <v>0.29520504729369501</v>
      </c>
      <c r="BB11" s="17">
        <v>0.236576863512209</v>
      </c>
      <c r="BC11" s="17">
        <v>0.266045834543786</v>
      </c>
      <c r="BD11" s="17">
        <v>0.24826412013486601</v>
      </c>
      <c r="BE11" s="17">
        <v>0.369978567326879</v>
      </c>
      <c r="BF11" s="17"/>
      <c r="BG11" s="17">
        <v>0.292670007647647</v>
      </c>
      <c r="BH11" s="17">
        <v>0.250982845548823</v>
      </c>
      <c r="BI11" s="17"/>
      <c r="BJ11" s="17">
        <v>0.26929462206678001</v>
      </c>
      <c r="BK11" s="17">
        <v>0.26214500630739501</v>
      </c>
      <c r="BL11" s="17"/>
      <c r="BM11" s="17">
        <v>0.27377827681030498</v>
      </c>
      <c r="BN11" s="17">
        <v>0.26505714516067003</v>
      </c>
      <c r="BO11" s="17">
        <v>0.30693019626676399</v>
      </c>
      <c r="BP11" s="17">
        <v>0.264244904621382</v>
      </c>
      <c r="BQ11" s="17">
        <v>0.182359834997526</v>
      </c>
      <c r="BR11" s="17"/>
      <c r="BS11" s="17">
        <v>0.26409201581655201</v>
      </c>
      <c r="BT11" s="17"/>
      <c r="BU11" s="17">
        <v>0.269017106574514</v>
      </c>
      <c r="BV11" s="17">
        <v>0.29838300677159602</v>
      </c>
      <c r="BW11" s="17">
        <v>0.30660026277394797</v>
      </c>
      <c r="BX11" s="17">
        <v>0.226381462953688</v>
      </c>
      <c r="BY11" s="17">
        <v>0.229357940568649</v>
      </c>
      <c r="BZ11" s="17"/>
      <c r="CA11" s="17">
        <v>0.358408948573401</v>
      </c>
      <c r="CB11" s="17"/>
      <c r="CC11" s="17">
        <v>0.26147774629459702</v>
      </c>
      <c r="CD11" s="17">
        <v>0.29932287676700398</v>
      </c>
      <c r="CE11" s="17"/>
      <c r="CF11" s="17">
        <v>0.29738918651162199</v>
      </c>
      <c r="CG11" s="17"/>
      <c r="CH11" s="17">
        <v>0.28601328545136201</v>
      </c>
      <c r="CI11" s="17">
        <v>0.22465267401494601</v>
      </c>
    </row>
    <row r="12" spans="2:87" x14ac:dyDescent="0.35">
      <c r="B12" s="18" t="s">
        <v>279</v>
      </c>
      <c r="C12" s="17">
        <v>0.111542283329012</v>
      </c>
      <c r="D12" s="17">
        <v>0.12128050978374599</v>
      </c>
      <c r="E12" s="17">
        <v>0.102261554989727</v>
      </c>
      <c r="F12" s="17"/>
      <c r="G12" s="17">
        <v>0.101701689791853</v>
      </c>
      <c r="H12" s="17">
        <v>7.6550779555553797E-2</v>
      </c>
      <c r="I12" s="17">
        <v>0.111265458905225</v>
      </c>
      <c r="J12" s="17">
        <v>0.14627401550817301</v>
      </c>
      <c r="K12" s="17">
        <v>0.15072581845779201</v>
      </c>
      <c r="L12" s="17">
        <v>9.4351258145617997E-2</v>
      </c>
      <c r="M12" s="17"/>
      <c r="N12" s="17">
        <v>8.2566909531078994E-2</v>
      </c>
      <c r="O12" s="17">
        <v>0.12496660229498099</v>
      </c>
      <c r="P12" s="17">
        <v>0.12706176493989099</v>
      </c>
      <c r="Q12" s="17">
        <v>0.11415617065945501</v>
      </c>
      <c r="R12" s="17"/>
      <c r="S12" s="17">
        <v>0.133348978102907</v>
      </c>
      <c r="T12" s="17">
        <v>0.12705316932642099</v>
      </c>
      <c r="U12" s="17">
        <v>0.11332535253883901</v>
      </c>
      <c r="V12" s="17">
        <v>9.1616534679920994E-2</v>
      </c>
      <c r="W12" s="17">
        <v>0.12014684324864</v>
      </c>
      <c r="X12" s="17">
        <v>0.112617528555012</v>
      </c>
      <c r="Y12" s="17">
        <v>5.08529275462598E-2</v>
      </c>
      <c r="Z12" s="17">
        <v>0.12582352716779699</v>
      </c>
      <c r="AA12" s="17">
        <v>9.5522461357164995E-2</v>
      </c>
      <c r="AB12" s="17">
        <v>0.121804094932341</v>
      </c>
      <c r="AC12" s="17">
        <v>9.9888198838195094E-2</v>
      </c>
      <c r="AD12" s="17">
        <v>0.17653600709893899</v>
      </c>
      <c r="AE12" s="17"/>
      <c r="AF12" s="17">
        <v>0.15229938229966</v>
      </c>
      <c r="AG12" s="17">
        <v>9.6708000662911395E-2</v>
      </c>
      <c r="AH12" s="17">
        <v>0.125769427050511</v>
      </c>
      <c r="AI12" s="17">
        <v>0.1164148938174</v>
      </c>
      <c r="AJ12" s="17">
        <v>7.6170188519671E-2</v>
      </c>
      <c r="AK12" s="17"/>
      <c r="AL12" s="17">
        <v>0.11001694008483</v>
      </c>
      <c r="AM12" s="17">
        <v>0.11546801705950401</v>
      </c>
      <c r="AN12" s="17">
        <v>0.10649021145158</v>
      </c>
      <c r="AO12" s="17">
        <v>0.109407550866071</v>
      </c>
      <c r="AP12" s="17"/>
      <c r="AQ12" s="17">
        <v>0.106547726104626</v>
      </c>
      <c r="AR12" s="17">
        <v>0.11912203571035</v>
      </c>
      <c r="AS12" s="17"/>
      <c r="AT12" s="17">
        <v>0.11560401912662201</v>
      </c>
      <c r="AU12" s="17">
        <v>9.4395312893621006E-2</v>
      </c>
      <c r="AV12" s="17"/>
      <c r="AW12" s="17">
        <v>8.4522807409304596E-2</v>
      </c>
      <c r="AX12" s="17">
        <v>6.0671418795598897E-2</v>
      </c>
      <c r="AY12" s="17">
        <v>0.17743432430867501</v>
      </c>
      <c r="AZ12" s="17"/>
      <c r="BA12" s="17">
        <v>0.12660411773458699</v>
      </c>
      <c r="BB12" s="17">
        <v>7.7740000739229001E-2</v>
      </c>
      <c r="BC12" s="17">
        <v>0.13716046686767799</v>
      </c>
      <c r="BD12" s="17">
        <v>0.10888289410841399</v>
      </c>
      <c r="BE12" s="17">
        <v>6.4273990152759697E-2</v>
      </c>
      <c r="BF12" s="17"/>
      <c r="BG12" s="17">
        <v>0.137397191810152</v>
      </c>
      <c r="BH12" s="17">
        <v>9.2593058360000396E-2</v>
      </c>
      <c r="BI12" s="17"/>
      <c r="BJ12" s="17">
        <v>0.12483828564749</v>
      </c>
      <c r="BK12" s="17">
        <v>6.2724121133313798E-2</v>
      </c>
      <c r="BL12" s="17"/>
      <c r="BM12" s="17">
        <v>0.124071770937826</v>
      </c>
      <c r="BN12" s="17">
        <v>8.4130320290255203E-2</v>
      </c>
      <c r="BO12" s="17">
        <v>0.116146680350703</v>
      </c>
      <c r="BP12" s="17">
        <v>0.12623768795951801</v>
      </c>
      <c r="BQ12" s="17">
        <v>0.107019227951548</v>
      </c>
      <c r="BR12" s="17"/>
      <c r="BS12" s="17">
        <v>8.5168649146670994E-2</v>
      </c>
      <c r="BT12" s="17"/>
      <c r="BU12" s="17">
        <v>8.8087193225878005E-2</v>
      </c>
      <c r="BV12" s="17">
        <v>0.109859915145244</v>
      </c>
      <c r="BW12" s="17">
        <v>0.14205567459848401</v>
      </c>
      <c r="BX12" s="17">
        <v>6.2155662031182099E-2</v>
      </c>
      <c r="BY12" s="17">
        <v>0.25835678318818001</v>
      </c>
      <c r="BZ12" s="17"/>
      <c r="CA12" s="17">
        <v>0.109522310904321</v>
      </c>
      <c r="CB12" s="17"/>
      <c r="CC12" s="17">
        <v>9.8774746965585997E-2</v>
      </c>
      <c r="CD12" s="17">
        <v>0.151508284718359</v>
      </c>
      <c r="CE12" s="17"/>
      <c r="CF12" s="17">
        <v>0.109689692418892</v>
      </c>
      <c r="CG12" s="17"/>
      <c r="CH12" s="17">
        <v>0.123303749320555</v>
      </c>
      <c r="CI12" s="17">
        <v>0.109796342955942</v>
      </c>
    </row>
    <row r="13" spans="2:87" x14ac:dyDescent="0.35">
      <c r="B13" s="18" t="s">
        <v>161</v>
      </c>
      <c r="C13" s="21">
        <v>7.2932268860599295E-2</v>
      </c>
      <c r="D13" s="21">
        <v>6.4734051660612996E-2</v>
      </c>
      <c r="E13" s="21">
        <v>7.7896609725354504E-2</v>
      </c>
      <c r="F13" s="21"/>
      <c r="G13" s="21">
        <v>6.2946685527570503E-2</v>
      </c>
      <c r="H13" s="21">
        <v>6.2408073788548103E-2</v>
      </c>
      <c r="I13" s="21">
        <v>6.1605935344497098E-2</v>
      </c>
      <c r="J13" s="21">
        <v>5.1819164846568802E-2</v>
      </c>
      <c r="K13" s="21">
        <v>8.4583425145719607E-2</v>
      </c>
      <c r="L13" s="21">
        <v>0.104000379806146</v>
      </c>
      <c r="M13" s="21"/>
      <c r="N13" s="21">
        <v>4.7247693073982099E-2</v>
      </c>
      <c r="O13" s="21">
        <v>6.1785322892368599E-2</v>
      </c>
      <c r="P13" s="21">
        <v>5.0684568587904703E-2</v>
      </c>
      <c r="Q13" s="21">
        <v>0.12960001988199199</v>
      </c>
      <c r="R13" s="21"/>
      <c r="S13" s="21">
        <v>4.7359120476870499E-2</v>
      </c>
      <c r="T13" s="21">
        <v>8.0274088452333497E-2</v>
      </c>
      <c r="U13" s="21">
        <v>0.14773352599971401</v>
      </c>
      <c r="V13" s="21">
        <v>7.9855874991770506E-2</v>
      </c>
      <c r="W13" s="21">
        <v>7.3979088121466002E-2</v>
      </c>
      <c r="X13" s="21">
        <v>6.8503527738729905E-2</v>
      </c>
      <c r="Y13" s="21">
        <v>9.9853360040268693E-2</v>
      </c>
      <c r="Z13" s="21">
        <v>4.2725885729476602E-2</v>
      </c>
      <c r="AA13" s="21">
        <v>2.7802663387372702E-2</v>
      </c>
      <c r="AB13" s="21">
        <v>6.8965684055376397E-2</v>
      </c>
      <c r="AC13" s="21">
        <v>6.2716354945931599E-2</v>
      </c>
      <c r="AD13" s="21">
        <v>0.11536617355183899</v>
      </c>
      <c r="AE13" s="21"/>
      <c r="AF13" s="21">
        <v>0.129546123775031</v>
      </c>
      <c r="AG13" s="21">
        <v>6.4844547200245406E-2</v>
      </c>
      <c r="AH13" s="21">
        <v>5.1085315062844798E-2</v>
      </c>
      <c r="AI13" s="21">
        <v>5.3107503866310503E-2</v>
      </c>
      <c r="AJ13" s="21">
        <v>3.6466014510173901E-2</v>
      </c>
      <c r="AK13" s="21"/>
      <c r="AL13" s="21">
        <v>8.5009113759269603E-2</v>
      </c>
      <c r="AM13" s="21">
        <v>7.6051703238571106E-2</v>
      </c>
      <c r="AN13" s="21">
        <v>5.0992093963405503E-2</v>
      </c>
      <c r="AO13" s="21">
        <v>3.5667525360449003E-2</v>
      </c>
      <c r="AP13" s="21"/>
      <c r="AQ13" s="21">
        <v>7.9863470921371804E-2</v>
      </c>
      <c r="AR13" s="21">
        <v>6.24134594916394E-2</v>
      </c>
      <c r="AS13" s="21"/>
      <c r="AT13" s="21">
        <v>5.6322461413742399E-2</v>
      </c>
      <c r="AU13" s="21">
        <v>9.6159485692177901E-2</v>
      </c>
      <c r="AV13" s="21"/>
      <c r="AW13" s="21">
        <v>6.94110129756592E-2</v>
      </c>
      <c r="AX13" s="21">
        <v>6.4019178129308602E-2</v>
      </c>
      <c r="AY13" s="21">
        <v>7.4240861967872093E-2</v>
      </c>
      <c r="AZ13" s="21"/>
      <c r="BA13" s="21">
        <v>5.3340936102796999E-2</v>
      </c>
      <c r="BB13" s="21">
        <v>8.1382936347357396E-2</v>
      </c>
      <c r="BC13" s="21">
        <v>7.3403277478585702E-2</v>
      </c>
      <c r="BD13" s="21">
        <v>0.11441026384252399</v>
      </c>
      <c r="BE13" s="21">
        <v>3.7882230814716103E-2</v>
      </c>
      <c r="BF13" s="21"/>
      <c r="BG13" s="21">
        <v>7.9473883670142603E-2</v>
      </c>
      <c r="BH13" s="21">
        <v>6.8137878241229202E-2</v>
      </c>
      <c r="BI13" s="21"/>
      <c r="BJ13" s="21">
        <v>6.5833204631404907E-2</v>
      </c>
      <c r="BK13" s="21">
        <v>9.74612378414067E-2</v>
      </c>
      <c r="BL13" s="21"/>
      <c r="BM13" s="21">
        <v>0.12742448938207701</v>
      </c>
      <c r="BN13" s="21">
        <v>9.2236990023420604E-2</v>
      </c>
      <c r="BO13" s="21">
        <v>2.7404129800415601E-2</v>
      </c>
      <c r="BP13" s="21">
        <v>6.5757998134988699E-2</v>
      </c>
      <c r="BQ13" s="21">
        <v>4.5145853256023903E-2</v>
      </c>
      <c r="BR13" s="21"/>
      <c r="BS13" s="21">
        <v>4.17932556735994E-2</v>
      </c>
      <c r="BT13" s="21"/>
      <c r="BU13" s="21">
        <v>7.6546518352088505E-2</v>
      </c>
      <c r="BV13" s="21">
        <v>2.8186833481708501E-2</v>
      </c>
      <c r="BW13" s="21">
        <v>3.2654414217541297E-2</v>
      </c>
      <c r="BX13" s="21">
        <v>4.9742551318089599E-2</v>
      </c>
      <c r="BY13" s="21">
        <v>0.214318808821719</v>
      </c>
      <c r="BZ13" s="21"/>
      <c r="CA13" s="21">
        <v>3.4015553196309299E-2</v>
      </c>
      <c r="CB13" s="21"/>
      <c r="CC13" s="21">
        <v>6.4394219129483204E-2</v>
      </c>
      <c r="CD13" s="21">
        <v>6.05635864687128E-2</v>
      </c>
      <c r="CE13" s="21"/>
      <c r="CF13" s="21">
        <v>6.6742019659094598E-2</v>
      </c>
      <c r="CG13" s="21"/>
      <c r="CH13" s="21">
        <v>6.3576672685532701E-2</v>
      </c>
      <c r="CI13" s="21">
        <v>1.6491633614603599E-2</v>
      </c>
    </row>
    <row r="14" spans="2:87" x14ac:dyDescent="0.35">
      <c r="B14" s="18" t="s">
        <v>280</v>
      </c>
      <c r="C14" s="21">
        <v>0.54691165279104204</v>
      </c>
      <c r="D14" s="21">
        <v>0.54451889647440099</v>
      </c>
      <c r="E14" s="21">
        <v>0.55251688484222505</v>
      </c>
      <c r="F14" s="21"/>
      <c r="G14" s="21">
        <v>0.57487915608848805</v>
      </c>
      <c r="H14" s="21">
        <v>0.58170436169680195</v>
      </c>
      <c r="I14" s="21">
        <v>0.55812152646409596</v>
      </c>
      <c r="J14" s="21">
        <v>0.54089718440740997</v>
      </c>
      <c r="K14" s="21">
        <v>0.52711944629447605</v>
      </c>
      <c r="L14" s="21">
        <v>0.51203716107946196</v>
      </c>
      <c r="M14" s="21"/>
      <c r="N14" s="21">
        <v>0.59843359676015595</v>
      </c>
      <c r="O14" s="21">
        <v>0.54405450685341195</v>
      </c>
      <c r="P14" s="21">
        <v>0.52723598650659997</v>
      </c>
      <c r="Q14" s="21">
        <v>0.51227782991410697</v>
      </c>
      <c r="R14" s="21"/>
      <c r="S14" s="21">
        <v>0.49889087701757601</v>
      </c>
      <c r="T14" s="21">
        <v>0.55005715650199605</v>
      </c>
      <c r="U14" s="21">
        <v>0.47869947659121198</v>
      </c>
      <c r="V14" s="21">
        <v>0.59765951118129601</v>
      </c>
      <c r="W14" s="21">
        <v>0.63304095656125903</v>
      </c>
      <c r="X14" s="21">
        <v>0.50394796367716399</v>
      </c>
      <c r="Y14" s="21">
        <v>0.56089796869323705</v>
      </c>
      <c r="Z14" s="21">
        <v>0.58000236029029295</v>
      </c>
      <c r="AA14" s="21">
        <v>0.57547807335220202</v>
      </c>
      <c r="AB14" s="21">
        <v>0.54969021964945997</v>
      </c>
      <c r="AC14" s="21">
        <v>0.57463110764941205</v>
      </c>
      <c r="AD14" s="21">
        <v>0.46015838178535601</v>
      </c>
      <c r="AE14" s="21"/>
      <c r="AF14" s="21">
        <v>0.43974545342176002</v>
      </c>
      <c r="AG14" s="21">
        <v>0.53165423358748498</v>
      </c>
      <c r="AH14" s="21">
        <v>0.57906666643943405</v>
      </c>
      <c r="AI14" s="21">
        <v>0.59809088560061396</v>
      </c>
      <c r="AJ14" s="21">
        <v>0.64930327745189198</v>
      </c>
      <c r="AK14" s="21"/>
      <c r="AL14" s="21">
        <v>0.55347165690532196</v>
      </c>
      <c r="AM14" s="21">
        <v>0.54155278144223495</v>
      </c>
      <c r="AN14" s="21">
        <v>0.52737297444662801</v>
      </c>
      <c r="AO14" s="21">
        <v>0.588317649085626</v>
      </c>
      <c r="AP14" s="21"/>
      <c r="AQ14" s="21">
        <v>0.54208000971108405</v>
      </c>
      <c r="AR14" s="21">
        <v>0.55424416626436301</v>
      </c>
      <c r="AS14" s="21"/>
      <c r="AT14" s="21">
        <v>0.56983639039365397</v>
      </c>
      <c r="AU14" s="21">
        <v>0.53622705765962597</v>
      </c>
      <c r="AV14" s="21"/>
      <c r="AW14" s="21">
        <v>0.59138359236481297</v>
      </c>
      <c r="AX14" s="21">
        <v>0.65563818381317895</v>
      </c>
      <c r="AY14" s="21">
        <v>0.42898567594546499</v>
      </c>
      <c r="AZ14" s="21"/>
      <c r="BA14" s="21">
        <v>0.52484989886892097</v>
      </c>
      <c r="BB14" s="21">
        <v>0.60430019940120505</v>
      </c>
      <c r="BC14" s="21">
        <v>0.52339042110995004</v>
      </c>
      <c r="BD14" s="21">
        <v>0.52844272191419694</v>
      </c>
      <c r="BE14" s="21">
        <v>0.52786521170564504</v>
      </c>
      <c r="BF14" s="21"/>
      <c r="BG14" s="21">
        <v>0.490458916872059</v>
      </c>
      <c r="BH14" s="21">
        <v>0.58828621784994695</v>
      </c>
      <c r="BI14" s="21"/>
      <c r="BJ14" s="21">
        <v>0.54003388765432603</v>
      </c>
      <c r="BK14" s="21">
        <v>0.57766963471788502</v>
      </c>
      <c r="BL14" s="21"/>
      <c r="BM14" s="21">
        <v>0.474725462869792</v>
      </c>
      <c r="BN14" s="21">
        <v>0.55857554452565406</v>
      </c>
      <c r="BO14" s="21">
        <v>0.54951899358211698</v>
      </c>
      <c r="BP14" s="21">
        <v>0.54375940928411204</v>
      </c>
      <c r="BQ14" s="21">
        <v>0.66547508379490194</v>
      </c>
      <c r="BR14" s="21"/>
      <c r="BS14" s="21">
        <v>0.60894607936317802</v>
      </c>
      <c r="BT14" s="21"/>
      <c r="BU14" s="21">
        <v>0.56634918184751903</v>
      </c>
      <c r="BV14" s="21">
        <v>0.563570244601452</v>
      </c>
      <c r="BW14" s="21">
        <v>0.51868964841002696</v>
      </c>
      <c r="BX14" s="21">
        <v>0.66172032369704004</v>
      </c>
      <c r="BY14" s="21">
        <v>0.297966467421452</v>
      </c>
      <c r="BZ14" s="21"/>
      <c r="CA14" s="21">
        <v>0.49805318732596798</v>
      </c>
      <c r="CB14" s="21"/>
      <c r="CC14" s="21">
        <v>0.575353287610334</v>
      </c>
      <c r="CD14" s="21">
        <v>0.48860525204592398</v>
      </c>
      <c r="CE14" s="21"/>
      <c r="CF14" s="21">
        <v>0.52617910141039204</v>
      </c>
      <c r="CG14" s="21"/>
      <c r="CH14" s="21">
        <v>0.52710629254255104</v>
      </c>
      <c r="CI14" s="21">
        <v>0.64905934941450805</v>
      </c>
    </row>
    <row r="15" spans="2:87" x14ac:dyDescent="0.35">
      <c r="B15" s="18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</row>
    <row r="16" spans="2:87" x14ac:dyDescent="0.35">
      <c r="B16" s="16" t="s">
        <v>163</v>
      </c>
    </row>
    <row r="17" spans="2:2" x14ac:dyDescent="0.35">
      <c r="B17" t="s">
        <v>118</v>
      </c>
    </row>
    <row r="18" spans="2:2" x14ac:dyDescent="0.35">
      <c r="B18" t="s">
        <v>119</v>
      </c>
    </row>
    <row r="20" spans="2:2" x14ac:dyDescent="0.35">
      <c r="B20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B2:CI20"/>
  <sheetViews>
    <sheetView showGridLines="0" topLeftCell="A2" workbookViewId="0">
      <pane xSplit="2" topLeftCell="C1" activePane="topRight" state="frozen"/>
      <selection pane="topRight" activeCell="A15" sqref="A15:XFD15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294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974</v>
      </c>
      <c r="D7" s="10">
        <v>498</v>
      </c>
      <c r="E7" s="10">
        <v>473</v>
      </c>
      <c r="F7" s="10"/>
      <c r="G7" s="10">
        <v>70</v>
      </c>
      <c r="H7" s="10">
        <v>173</v>
      </c>
      <c r="I7" s="10">
        <v>169</v>
      </c>
      <c r="J7" s="10">
        <v>175</v>
      </c>
      <c r="K7" s="10">
        <v>151</v>
      </c>
      <c r="L7" s="10">
        <v>236</v>
      </c>
      <c r="M7" s="10"/>
      <c r="N7" s="10">
        <v>286</v>
      </c>
      <c r="O7" s="10">
        <v>244</v>
      </c>
      <c r="P7" s="10">
        <v>200</v>
      </c>
      <c r="Q7" s="10">
        <v>240</v>
      </c>
      <c r="R7" s="10"/>
      <c r="S7" s="10">
        <v>124</v>
      </c>
      <c r="T7" s="10">
        <v>136</v>
      </c>
      <c r="U7" s="10">
        <v>84</v>
      </c>
      <c r="V7" s="10">
        <v>85</v>
      </c>
      <c r="W7" s="10">
        <v>71</v>
      </c>
      <c r="X7" s="10">
        <v>85</v>
      </c>
      <c r="Y7" s="10">
        <v>68</v>
      </c>
      <c r="Z7" s="10">
        <v>36</v>
      </c>
      <c r="AA7" s="10">
        <v>111</v>
      </c>
      <c r="AB7" s="10">
        <v>95</v>
      </c>
      <c r="AC7" s="10">
        <v>47</v>
      </c>
      <c r="AD7" s="10">
        <v>32</v>
      </c>
      <c r="AE7" s="10"/>
      <c r="AF7" s="10">
        <v>174</v>
      </c>
      <c r="AG7" s="10">
        <v>352</v>
      </c>
      <c r="AH7" s="10">
        <v>191</v>
      </c>
      <c r="AI7" s="10">
        <v>112</v>
      </c>
      <c r="AJ7" s="10">
        <v>113</v>
      </c>
      <c r="AK7" s="10"/>
      <c r="AL7" s="10">
        <v>392</v>
      </c>
      <c r="AM7" s="10">
        <v>374</v>
      </c>
      <c r="AN7" s="10">
        <v>150</v>
      </c>
      <c r="AO7" s="10">
        <v>58</v>
      </c>
      <c r="AP7" s="10"/>
      <c r="AQ7" s="10">
        <v>579</v>
      </c>
      <c r="AR7" s="10">
        <v>395</v>
      </c>
      <c r="AS7" s="10"/>
      <c r="AT7" s="10">
        <v>610</v>
      </c>
      <c r="AU7" s="10">
        <v>232</v>
      </c>
      <c r="AV7" s="10"/>
      <c r="AW7" s="10">
        <v>392</v>
      </c>
      <c r="AX7" s="10">
        <v>222</v>
      </c>
      <c r="AY7" s="10">
        <v>326</v>
      </c>
      <c r="AZ7" s="10"/>
      <c r="BA7" s="10">
        <v>246</v>
      </c>
      <c r="BB7" s="10">
        <v>271</v>
      </c>
      <c r="BC7" s="10">
        <v>304</v>
      </c>
      <c r="BD7" s="10">
        <v>103</v>
      </c>
      <c r="BE7" s="10">
        <v>50</v>
      </c>
      <c r="BF7" s="10"/>
      <c r="BG7" s="10">
        <v>385</v>
      </c>
      <c r="BH7" s="10">
        <v>589</v>
      </c>
      <c r="BI7" s="10"/>
      <c r="BJ7" s="10">
        <v>756</v>
      </c>
      <c r="BK7" s="10">
        <v>213</v>
      </c>
      <c r="BL7" s="10"/>
      <c r="BM7" s="10">
        <v>131</v>
      </c>
      <c r="BN7" s="10">
        <v>218</v>
      </c>
      <c r="BO7" s="10">
        <v>322</v>
      </c>
      <c r="BP7" s="10">
        <v>83</v>
      </c>
      <c r="BQ7" s="10">
        <v>105</v>
      </c>
      <c r="BR7" s="10"/>
      <c r="BS7" s="10">
        <v>301</v>
      </c>
      <c r="BT7" s="10"/>
      <c r="BU7" s="10">
        <v>192</v>
      </c>
      <c r="BV7" s="10">
        <v>217</v>
      </c>
      <c r="BW7" s="10">
        <v>112</v>
      </c>
      <c r="BX7" s="10">
        <v>196</v>
      </c>
      <c r="BY7" s="10">
        <v>67</v>
      </c>
      <c r="BZ7" s="10"/>
      <c r="CA7" s="10">
        <v>77</v>
      </c>
      <c r="CB7" s="10"/>
      <c r="CC7" s="10">
        <v>773</v>
      </c>
      <c r="CD7" s="10">
        <v>171</v>
      </c>
      <c r="CE7" s="10"/>
      <c r="CF7" s="10">
        <v>361</v>
      </c>
      <c r="CG7" s="10"/>
      <c r="CH7" s="10">
        <v>346</v>
      </c>
      <c r="CI7" s="10">
        <v>114</v>
      </c>
    </row>
    <row r="8" spans="2:87" ht="30" customHeight="1" x14ac:dyDescent="0.35">
      <c r="B8" s="11" t="s">
        <v>20</v>
      </c>
      <c r="C8" s="11">
        <v>967</v>
      </c>
      <c r="D8" s="11">
        <v>487</v>
      </c>
      <c r="E8" s="11">
        <v>478</v>
      </c>
      <c r="F8" s="11"/>
      <c r="G8" s="11">
        <v>121</v>
      </c>
      <c r="H8" s="11">
        <v>173</v>
      </c>
      <c r="I8" s="11">
        <v>160</v>
      </c>
      <c r="J8" s="11">
        <v>163</v>
      </c>
      <c r="K8" s="11">
        <v>136</v>
      </c>
      <c r="L8" s="11">
        <v>215</v>
      </c>
      <c r="M8" s="11"/>
      <c r="N8" s="11">
        <v>262</v>
      </c>
      <c r="O8" s="11">
        <v>248</v>
      </c>
      <c r="P8" s="11">
        <v>202</v>
      </c>
      <c r="Q8" s="11">
        <v>252</v>
      </c>
      <c r="R8" s="11"/>
      <c r="S8" s="11">
        <v>128</v>
      </c>
      <c r="T8" s="11">
        <v>125</v>
      </c>
      <c r="U8" s="11">
        <v>79</v>
      </c>
      <c r="V8" s="11">
        <v>88</v>
      </c>
      <c r="W8" s="11">
        <v>67</v>
      </c>
      <c r="X8" s="11">
        <v>90</v>
      </c>
      <c r="Y8" s="11">
        <v>78</v>
      </c>
      <c r="Z8" s="11">
        <v>40</v>
      </c>
      <c r="AA8" s="11">
        <v>112</v>
      </c>
      <c r="AB8" s="11">
        <v>90</v>
      </c>
      <c r="AC8" s="11">
        <v>44</v>
      </c>
      <c r="AD8" s="11">
        <v>27</v>
      </c>
      <c r="AE8" s="11"/>
      <c r="AF8" s="11">
        <v>177</v>
      </c>
      <c r="AG8" s="11">
        <v>360</v>
      </c>
      <c r="AH8" s="11">
        <v>182</v>
      </c>
      <c r="AI8" s="11">
        <v>106</v>
      </c>
      <c r="AJ8" s="11">
        <v>110</v>
      </c>
      <c r="AK8" s="11"/>
      <c r="AL8" s="11">
        <v>374</v>
      </c>
      <c r="AM8" s="11">
        <v>377</v>
      </c>
      <c r="AN8" s="11">
        <v>154</v>
      </c>
      <c r="AO8" s="11">
        <v>62</v>
      </c>
      <c r="AP8" s="11"/>
      <c r="AQ8" s="11">
        <v>583</v>
      </c>
      <c r="AR8" s="11">
        <v>384</v>
      </c>
      <c r="AS8" s="11"/>
      <c r="AT8" s="11">
        <v>609</v>
      </c>
      <c r="AU8" s="11">
        <v>211</v>
      </c>
      <c r="AV8" s="11"/>
      <c r="AW8" s="11">
        <v>366</v>
      </c>
      <c r="AX8" s="11">
        <v>220</v>
      </c>
      <c r="AY8" s="11">
        <v>340</v>
      </c>
      <c r="AZ8" s="11"/>
      <c r="BA8" s="11">
        <v>250</v>
      </c>
      <c r="BB8" s="11">
        <v>268</v>
      </c>
      <c r="BC8" s="11">
        <v>304</v>
      </c>
      <c r="BD8" s="11">
        <v>99</v>
      </c>
      <c r="BE8" s="11">
        <v>47</v>
      </c>
      <c r="BF8" s="11"/>
      <c r="BG8" s="11">
        <v>409</v>
      </c>
      <c r="BH8" s="11">
        <v>558</v>
      </c>
      <c r="BI8" s="11"/>
      <c r="BJ8" s="11">
        <v>765</v>
      </c>
      <c r="BK8" s="11">
        <v>198</v>
      </c>
      <c r="BL8" s="11"/>
      <c r="BM8" s="11">
        <v>136</v>
      </c>
      <c r="BN8" s="11">
        <v>206</v>
      </c>
      <c r="BO8" s="11">
        <v>321</v>
      </c>
      <c r="BP8" s="11">
        <v>83</v>
      </c>
      <c r="BQ8" s="11">
        <v>105</v>
      </c>
      <c r="BR8" s="11"/>
      <c r="BS8" s="11">
        <v>294</v>
      </c>
      <c r="BT8" s="11"/>
      <c r="BU8" s="11">
        <v>185</v>
      </c>
      <c r="BV8" s="11">
        <v>222</v>
      </c>
      <c r="BW8" s="11">
        <v>112</v>
      </c>
      <c r="BX8" s="11">
        <v>191</v>
      </c>
      <c r="BY8" s="11">
        <v>68</v>
      </c>
      <c r="BZ8" s="11"/>
      <c r="CA8" s="11">
        <v>75</v>
      </c>
      <c r="CB8" s="11"/>
      <c r="CC8" s="11">
        <v>763</v>
      </c>
      <c r="CD8" s="11">
        <v>174</v>
      </c>
      <c r="CE8" s="11"/>
      <c r="CF8" s="11">
        <v>344</v>
      </c>
      <c r="CG8" s="11"/>
      <c r="CH8" s="11">
        <v>333</v>
      </c>
      <c r="CI8" s="11">
        <v>115</v>
      </c>
    </row>
    <row r="9" spans="2:87" x14ac:dyDescent="0.35">
      <c r="B9" s="18" t="s">
        <v>276</v>
      </c>
      <c r="C9" s="17">
        <v>0.189190631280449</v>
      </c>
      <c r="D9" s="17">
        <v>0.17314920231960801</v>
      </c>
      <c r="E9" s="17">
        <v>0.20466274338013099</v>
      </c>
      <c r="F9" s="17"/>
      <c r="G9" s="17">
        <v>0.22919332354448199</v>
      </c>
      <c r="H9" s="17">
        <v>0.263122802628318</v>
      </c>
      <c r="I9" s="17">
        <v>0.18264190471662001</v>
      </c>
      <c r="J9" s="17">
        <v>0.22149591769379301</v>
      </c>
      <c r="K9" s="17">
        <v>0.17395564062570701</v>
      </c>
      <c r="L9" s="17">
        <v>9.7549608780871294E-2</v>
      </c>
      <c r="M9" s="17"/>
      <c r="N9" s="17">
        <v>0.17812200485242499</v>
      </c>
      <c r="O9" s="17">
        <v>0.154750461257529</v>
      </c>
      <c r="P9" s="17">
        <v>0.20974475709371301</v>
      </c>
      <c r="Q9" s="17">
        <v>0.22113836221076</v>
      </c>
      <c r="R9" s="17"/>
      <c r="S9" s="17">
        <v>0.235480474592277</v>
      </c>
      <c r="T9" s="17">
        <v>0.19746959026982899</v>
      </c>
      <c r="U9" s="17">
        <v>0.113235184063585</v>
      </c>
      <c r="V9" s="17">
        <v>0.18990809161446001</v>
      </c>
      <c r="W9" s="17">
        <v>0.226534688720161</v>
      </c>
      <c r="X9" s="17">
        <v>0.13683416068637599</v>
      </c>
      <c r="Y9" s="17">
        <v>0.12914569839276699</v>
      </c>
      <c r="Z9" s="17">
        <v>5.8278671922531097E-2</v>
      </c>
      <c r="AA9" s="17">
        <v>0.283183551036639</v>
      </c>
      <c r="AB9" s="17">
        <v>0.190511476690675</v>
      </c>
      <c r="AC9" s="17">
        <v>0.16014906173320501</v>
      </c>
      <c r="AD9" s="17">
        <v>0.25116482374197002</v>
      </c>
      <c r="AE9" s="17"/>
      <c r="AF9" s="17">
        <v>0.24427740178363599</v>
      </c>
      <c r="AG9" s="17">
        <v>0.195562340303052</v>
      </c>
      <c r="AH9" s="17">
        <v>0.13273200184954501</v>
      </c>
      <c r="AI9" s="17">
        <v>0.207924780264169</v>
      </c>
      <c r="AJ9" s="17">
        <v>0.18396820152524401</v>
      </c>
      <c r="AK9" s="17"/>
      <c r="AL9" s="17">
        <v>0.13313672241991001</v>
      </c>
      <c r="AM9" s="17">
        <v>0.17628648146498699</v>
      </c>
      <c r="AN9" s="17">
        <v>0.28392175133173098</v>
      </c>
      <c r="AO9" s="17">
        <v>0.370180928387704</v>
      </c>
      <c r="AP9" s="17"/>
      <c r="AQ9" s="17">
        <v>0.18439817815218701</v>
      </c>
      <c r="AR9" s="17">
        <v>0.19646366998627099</v>
      </c>
      <c r="AS9" s="17"/>
      <c r="AT9" s="17">
        <v>0.21896432847484401</v>
      </c>
      <c r="AU9" s="17">
        <v>8.03743590813423E-2</v>
      </c>
      <c r="AV9" s="17"/>
      <c r="AW9" s="17">
        <v>0.10611488574063301</v>
      </c>
      <c r="AX9" s="17">
        <v>0.14569340236751699</v>
      </c>
      <c r="AY9" s="17">
        <v>0.30945648757946598</v>
      </c>
      <c r="AZ9" s="17"/>
      <c r="BA9" s="17">
        <v>0.26849202002554901</v>
      </c>
      <c r="BB9" s="17">
        <v>0.15981382891250001</v>
      </c>
      <c r="BC9" s="17">
        <v>0.17611998271485499</v>
      </c>
      <c r="BD9" s="17">
        <v>0.14207052695338701</v>
      </c>
      <c r="BE9" s="17">
        <v>0.11938880389732</v>
      </c>
      <c r="BF9" s="17"/>
      <c r="BG9" s="17">
        <v>0.21095721945229301</v>
      </c>
      <c r="BH9" s="17">
        <v>0.17323776196834401</v>
      </c>
      <c r="BI9" s="17"/>
      <c r="BJ9" s="17">
        <v>0.20294291117329999</v>
      </c>
      <c r="BK9" s="17">
        <v>0.13480446390475501</v>
      </c>
      <c r="BL9" s="17"/>
      <c r="BM9" s="17">
        <v>0.25750730697021701</v>
      </c>
      <c r="BN9" s="17">
        <v>9.8895045117500399E-2</v>
      </c>
      <c r="BO9" s="17">
        <v>0.20247179259213999</v>
      </c>
      <c r="BP9" s="17">
        <v>0.208166323658771</v>
      </c>
      <c r="BQ9" s="17">
        <v>0.15740800686990999</v>
      </c>
      <c r="BR9" s="17"/>
      <c r="BS9" s="17">
        <v>0.18910574081775899</v>
      </c>
      <c r="BT9" s="17"/>
      <c r="BU9" s="17">
        <v>0.12655955875053501</v>
      </c>
      <c r="BV9" s="17">
        <v>0.213940106423023</v>
      </c>
      <c r="BW9" s="17">
        <v>0.17420155545954</v>
      </c>
      <c r="BX9" s="17">
        <v>0.17936621605106001</v>
      </c>
      <c r="BY9" s="17">
        <v>0.263949814076402</v>
      </c>
      <c r="BZ9" s="17"/>
      <c r="CA9" s="17">
        <v>0.20746035153895301</v>
      </c>
      <c r="CB9" s="17"/>
      <c r="CC9" s="17">
        <v>0.204901131255535</v>
      </c>
      <c r="CD9" s="17">
        <v>0.14704576145273199</v>
      </c>
      <c r="CE9" s="17"/>
      <c r="CF9" s="17">
        <v>0.17333681085406799</v>
      </c>
      <c r="CG9" s="17"/>
      <c r="CH9" s="17">
        <v>0.17400058403836499</v>
      </c>
      <c r="CI9" s="17">
        <v>0.21499391294555301</v>
      </c>
    </row>
    <row r="10" spans="2:87" x14ac:dyDescent="0.35">
      <c r="B10" s="18" t="s">
        <v>277</v>
      </c>
      <c r="C10" s="17">
        <v>0.39163360051486901</v>
      </c>
      <c r="D10" s="17">
        <v>0.37805210660615801</v>
      </c>
      <c r="E10" s="17">
        <v>0.40774491369752502</v>
      </c>
      <c r="F10" s="17"/>
      <c r="G10" s="17">
        <v>0.36573915683353703</v>
      </c>
      <c r="H10" s="17">
        <v>0.44541834368810801</v>
      </c>
      <c r="I10" s="17">
        <v>0.39583587589480601</v>
      </c>
      <c r="J10" s="17">
        <v>0.35168877862301801</v>
      </c>
      <c r="K10" s="17">
        <v>0.36420514690802902</v>
      </c>
      <c r="L10" s="17">
        <v>0.40736130182403502</v>
      </c>
      <c r="M10" s="17"/>
      <c r="N10" s="17">
        <v>0.40196019835402502</v>
      </c>
      <c r="O10" s="17">
        <v>0.396867712259655</v>
      </c>
      <c r="P10" s="17">
        <v>0.377562874572828</v>
      </c>
      <c r="Q10" s="17">
        <v>0.38126973080454601</v>
      </c>
      <c r="R10" s="17"/>
      <c r="S10" s="17">
        <v>0.39204720882707</v>
      </c>
      <c r="T10" s="17">
        <v>0.39300227145629102</v>
      </c>
      <c r="U10" s="17">
        <v>0.34730796608806203</v>
      </c>
      <c r="V10" s="17">
        <v>0.39539274652515799</v>
      </c>
      <c r="W10" s="17">
        <v>0.34548229963725802</v>
      </c>
      <c r="X10" s="17">
        <v>0.36807210522899497</v>
      </c>
      <c r="Y10" s="17">
        <v>0.49094532787593498</v>
      </c>
      <c r="Z10" s="17">
        <v>0.54887447858077199</v>
      </c>
      <c r="AA10" s="17">
        <v>0.41340688973589601</v>
      </c>
      <c r="AB10" s="17">
        <v>0.34833148716116802</v>
      </c>
      <c r="AC10" s="17">
        <v>0.336559834358994</v>
      </c>
      <c r="AD10" s="17">
        <v>0.32124721981517301</v>
      </c>
      <c r="AE10" s="17"/>
      <c r="AF10" s="17">
        <v>0.33570601264642003</v>
      </c>
      <c r="AG10" s="17">
        <v>0.41010837253302801</v>
      </c>
      <c r="AH10" s="17">
        <v>0.39598230181168598</v>
      </c>
      <c r="AI10" s="17">
        <v>0.36230823502724602</v>
      </c>
      <c r="AJ10" s="17">
        <v>0.40040463691322897</v>
      </c>
      <c r="AK10" s="17"/>
      <c r="AL10" s="17">
        <v>0.367008374862689</v>
      </c>
      <c r="AM10" s="17">
        <v>0.39869191718785202</v>
      </c>
      <c r="AN10" s="17">
        <v>0.44835116723414797</v>
      </c>
      <c r="AO10" s="17">
        <v>0.35656593802864001</v>
      </c>
      <c r="AP10" s="17"/>
      <c r="AQ10" s="17">
        <v>0.37935562169155401</v>
      </c>
      <c r="AR10" s="17">
        <v>0.41026669150632999</v>
      </c>
      <c r="AS10" s="17"/>
      <c r="AT10" s="17">
        <v>0.37634298424801499</v>
      </c>
      <c r="AU10" s="17">
        <v>0.40914162745569599</v>
      </c>
      <c r="AV10" s="17"/>
      <c r="AW10" s="17">
        <v>0.36440389195025402</v>
      </c>
      <c r="AX10" s="17">
        <v>0.39102515770128599</v>
      </c>
      <c r="AY10" s="17">
        <v>0.40892007484457499</v>
      </c>
      <c r="AZ10" s="17"/>
      <c r="BA10" s="17">
        <v>0.418914665491808</v>
      </c>
      <c r="BB10" s="17">
        <v>0.41790717673959499</v>
      </c>
      <c r="BC10" s="17">
        <v>0.35782475332958502</v>
      </c>
      <c r="BD10" s="17">
        <v>0.38012842321624002</v>
      </c>
      <c r="BE10" s="17">
        <v>0.339494386122278</v>
      </c>
      <c r="BF10" s="17"/>
      <c r="BG10" s="17">
        <v>0.34326350553421903</v>
      </c>
      <c r="BH10" s="17">
        <v>0.42708434721657801</v>
      </c>
      <c r="BI10" s="17"/>
      <c r="BJ10" s="17">
        <v>0.38931418503528398</v>
      </c>
      <c r="BK10" s="17">
        <v>0.40545362927817702</v>
      </c>
      <c r="BL10" s="17"/>
      <c r="BM10" s="17">
        <v>0.30757762102284503</v>
      </c>
      <c r="BN10" s="17">
        <v>0.39039381906868098</v>
      </c>
      <c r="BO10" s="17">
        <v>0.45733838847916197</v>
      </c>
      <c r="BP10" s="17">
        <v>0.43245567621536302</v>
      </c>
      <c r="BQ10" s="17">
        <v>0.34667310852184102</v>
      </c>
      <c r="BR10" s="17"/>
      <c r="BS10" s="17">
        <v>0.39007832154682498</v>
      </c>
      <c r="BT10" s="17"/>
      <c r="BU10" s="17">
        <v>0.414209365213002</v>
      </c>
      <c r="BV10" s="17">
        <v>0.464821008029625</v>
      </c>
      <c r="BW10" s="17">
        <v>0.46773251696441098</v>
      </c>
      <c r="BX10" s="17">
        <v>0.36222902440775601</v>
      </c>
      <c r="BY10" s="17">
        <v>0.21001317335661501</v>
      </c>
      <c r="BZ10" s="17"/>
      <c r="CA10" s="17">
        <v>0.42574540082079898</v>
      </c>
      <c r="CB10" s="17"/>
      <c r="CC10" s="17">
        <v>0.411791303269266</v>
      </c>
      <c r="CD10" s="17">
        <v>0.31128496378700099</v>
      </c>
      <c r="CE10" s="17"/>
      <c r="CF10" s="17">
        <v>0.37107421700705401</v>
      </c>
      <c r="CG10" s="17"/>
      <c r="CH10" s="17">
        <v>0.36183457982362699</v>
      </c>
      <c r="CI10" s="17">
        <v>0.44677927382865301</v>
      </c>
    </row>
    <row r="11" spans="2:87" x14ac:dyDescent="0.35">
      <c r="B11" s="18" t="s">
        <v>278</v>
      </c>
      <c r="C11" s="17">
        <v>0.25095136495883302</v>
      </c>
      <c r="D11" s="17">
        <v>0.28104840790582297</v>
      </c>
      <c r="E11" s="17">
        <v>0.22172533903195699</v>
      </c>
      <c r="F11" s="17"/>
      <c r="G11" s="17">
        <v>0.21688375554261699</v>
      </c>
      <c r="H11" s="17">
        <v>0.16840876246979</v>
      </c>
      <c r="I11" s="17">
        <v>0.27193987416597698</v>
      </c>
      <c r="J11" s="17">
        <v>0.290444466781067</v>
      </c>
      <c r="K11" s="17">
        <v>0.25467121922928798</v>
      </c>
      <c r="L11" s="17">
        <v>0.288425234160892</v>
      </c>
      <c r="M11" s="17"/>
      <c r="N11" s="17">
        <v>0.27497740838986801</v>
      </c>
      <c r="O11" s="17">
        <v>0.27421923309982899</v>
      </c>
      <c r="P11" s="17">
        <v>0.25554470563648701</v>
      </c>
      <c r="Q11" s="17">
        <v>0.19942313256549499</v>
      </c>
      <c r="R11" s="17"/>
      <c r="S11" s="17">
        <v>0.240741915668965</v>
      </c>
      <c r="T11" s="17">
        <v>0.21684681401767</v>
      </c>
      <c r="U11" s="17">
        <v>0.28262825121350799</v>
      </c>
      <c r="V11" s="17">
        <v>0.21398598464826399</v>
      </c>
      <c r="W11" s="17">
        <v>0.260372587583935</v>
      </c>
      <c r="X11" s="17">
        <v>0.294049488268815</v>
      </c>
      <c r="Y11" s="17">
        <v>0.23069312865226799</v>
      </c>
      <c r="Z11" s="17">
        <v>0.16517500116922801</v>
      </c>
      <c r="AA11" s="17">
        <v>0.22691098510284499</v>
      </c>
      <c r="AB11" s="17">
        <v>0.35283039703789398</v>
      </c>
      <c r="AC11" s="17">
        <v>0.27890013164279298</v>
      </c>
      <c r="AD11" s="17">
        <v>0.21492285178128101</v>
      </c>
      <c r="AE11" s="17"/>
      <c r="AF11" s="17">
        <v>0.19636896495900599</v>
      </c>
      <c r="AG11" s="17">
        <v>0.24989676873855199</v>
      </c>
      <c r="AH11" s="17">
        <v>0.28029704583964699</v>
      </c>
      <c r="AI11" s="17">
        <v>0.30185401478573298</v>
      </c>
      <c r="AJ11" s="17">
        <v>0.27239096237307697</v>
      </c>
      <c r="AK11" s="17"/>
      <c r="AL11" s="17">
        <v>0.28996996444273998</v>
      </c>
      <c r="AM11" s="17">
        <v>0.24661470452447901</v>
      </c>
      <c r="AN11" s="17">
        <v>0.170029369108254</v>
      </c>
      <c r="AO11" s="17">
        <v>0.242837006385382</v>
      </c>
      <c r="AP11" s="17"/>
      <c r="AQ11" s="17">
        <v>0.25384648572255603</v>
      </c>
      <c r="AR11" s="17">
        <v>0.246557722536249</v>
      </c>
      <c r="AS11" s="17"/>
      <c r="AT11" s="17">
        <v>0.24532908517468299</v>
      </c>
      <c r="AU11" s="17">
        <v>0.309377416745025</v>
      </c>
      <c r="AV11" s="17"/>
      <c r="AW11" s="17">
        <v>0.33002545733981198</v>
      </c>
      <c r="AX11" s="17">
        <v>0.28302987367429899</v>
      </c>
      <c r="AY11" s="17">
        <v>0.163392914656698</v>
      </c>
      <c r="AZ11" s="17"/>
      <c r="BA11" s="17">
        <v>0.190037728533518</v>
      </c>
      <c r="BB11" s="17">
        <v>0.26880378066585098</v>
      </c>
      <c r="BC11" s="17">
        <v>0.26257568676981102</v>
      </c>
      <c r="BD11" s="17">
        <v>0.27788005246439701</v>
      </c>
      <c r="BE11" s="17">
        <v>0.34092264155965102</v>
      </c>
      <c r="BF11" s="17"/>
      <c r="BG11" s="17">
        <v>0.24510158081303299</v>
      </c>
      <c r="BH11" s="17">
        <v>0.255238708535384</v>
      </c>
      <c r="BI11" s="17"/>
      <c r="BJ11" s="17">
        <v>0.246956547293427</v>
      </c>
      <c r="BK11" s="17">
        <v>0.26340990116360702</v>
      </c>
      <c r="BL11" s="17"/>
      <c r="BM11" s="17">
        <v>0.22165779048921</v>
      </c>
      <c r="BN11" s="17">
        <v>0.28449279494620899</v>
      </c>
      <c r="BO11" s="17">
        <v>0.238267499369442</v>
      </c>
      <c r="BP11" s="17">
        <v>0.18541363370872299</v>
      </c>
      <c r="BQ11" s="17">
        <v>0.30511120226879501</v>
      </c>
      <c r="BR11" s="17"/>
      <c r="BS11" s="17">
        <v>0.26492192949094101</v>
      </c>
      <c r="BT11" s="17"/>
      <c r="BU11" s="17">
        <v>0.27568919744016401</v>
      </c>
      <c r="BV11" s="17">
        <v>0.228005397013472</v>
      </c>
      <c r="BW11" s="17">
        <v>0.20827682296283501</v>
      </c>
      <c r="BX11" s="17">
        <v>0.29385906005414197</v>
      </c>
      <c r="BY11" s="17">
        <v>0.15794418114794101</v>
      </c>
      <c r="BZ11" s="17"/>
      <c r="CA11" s="17">
        <v>0.251613976260539</v>
      </c>
      <c r="CB11" s="17"/>
      <c r="CC11" s="17">
        <v>0.24885728763270001</v>
      </c>
      <c r="CD11" s="17">
        <v>0.28364834818130102</v>
      </c>
      <c r="CE11" s="17"/>
      <c r="CF11" s="17">
        <v>0.29705908172640899</v>
      </c>
      <c r="CG11" s="17"/>
      <c r="CH11" s="17">
        <v>0.29642273533480301</v>
      </c>
      <c r="CI11" s="17">
        <v>0.19532700044953399</v>
      </c>
    </row>
    <row r="12" spans="2:87" x14ac:dyDescent="0.35">
      <c r="B12" s="18" t="s">
        <v>279</v>
      </c>
      <c r="C12" s="17">
        <v>9.4091576748013606E-2</v>
      </c>
      <c r="D12" s="17">
        <v>0.109208170452603</v>
      </c>
      <c r="E12" s="17">
        <v>7.9227484471878801E-2</v>
      </c>
      <c r="F12" s="17"/>
      <c r="G12" s="17">
        <v>0.12722434904129701</v>
      </c>
      <c r="H12" s="17">
        <v>7.3498480476825903E-2</v>
      </c>
      <c r="I12" s="17">
        <v>6.5887889583911993E-2</v>
      </c>
      <c r="J12" s="17">
        <v>8.0656175563047203E-2</v>
      </c>
      <c r="K12" s="17">
        <v>0.122632801820082</v>
      </c>
      <c r="L12" s="17">
        <v>0.105190000683267</v>
      </c>
      <c r="M12" s="17"/>
      <c r="N12" s="17">
        <v>8.5351805400475003E-2</v>
      </c>
      <c r="O12" s="17">
        <v>0.117656435729612</v>
      </c>
      <c r="P12" s="17">
        <v>9.2281678714912899E-2</v>
      </c>
      <c r="Q12" s="17">
        <v>8.2965376276033495E-2</v>
      </c>
      <c r="R12" s="17"/>
      <c r="S12" s="17">
        <v>9.5304255394328102E-2</v>
      </c>
      <c r="T12" s="17">
        <v>9.1866118619420803E-2</v>
      </c>
      <c r="U12" s="17">
        <v>0.121881162114475</v>
      </c>
      <c r="V12" s="17">
        <v>0.10902800997608</v>
      </c>
      <c r="W12" s="17">
        <v>8.1940765968587903E-2</v>
      </c>
      <c r="X12" s="17">
        <v>0.14314684921636001</v>
      </c>
      <c r="Y12" s="17">
        <v>6.7474728517109603E-2</v>
      </c>
      <c r="Z12" s="17">
        <v>0.161745461620351</v>
      </c>
      <c r="AA12" s="17">
        <v>4.86959107372468E-2</v>
      </c>
      <c r="AB12" s="17">
        <v>5.9881380351613001E-2</v>
      </c>
      <c r="AC12" s="17">
        <v>0.12475631146954901</v>
      </c>
      <c r="AD12" s="17">
        <v>6.5169540497187303E-2</v>
      </c>
      <c r="AE12" s="17"/>
      <c r="AF12" s="17">
        <v>9.63902052650739E-2</v>
      </c>
      <c r="AG12" s="17">
        <v>8.1519216589365798E-2</v>
      </c>
      <c r="AH12" s="17">
        <v>0.130780296949809</v>
      </c>
      <c r="AI12" s="17">
        <v>7.6380079347770205E-2</v>
      </c>
      <c r="AJ12" s="17">
        <v>0.108281223456397</v>
      </c>
      <c r="AK12" s="17"/>
      <c r="AL12" s="17">
        <v>0.117935753674505</v>
      </c>
      <c r="AM12" s="17">
        <v>0.10220400326914</v>
      </c>
      <c r="AN12" s="17">
        <v>4.1985999090089703E-2</v>
      </c>
      <c r="AO12" s="17">
        <v>3.0416127198273801E-2</v>
      </c>
      <c r="AP12" s="17"/>
      <c r="AQ12" s="17">
        <v>9.9551168632236606E-2</v>
      </c>
      <c r="AR12" s="17">
        <v>8.5806086618172794E-2</v>
      </c>
      <c r="AS12" s="17"/>
      <c r="AT12" s="17">
        <v>9.9848575761602998E-2</v>
      </c>
      <c r="AU12" s="17">
        <v>9.3361683160022899E-2</v>
      </c>
      <c r="AV12" s="17"/>
      <c r="AW12" s="17">
        <v>0.118222581824031</v>
      </c>
      <c r="AX12" s="17">
        <v>0.11109386169134</v>
      </c>
      <c r="AY12" s="17">
        <v>6.0301521504787702E-2</v>
      </c>
      <c r="AZ12" s="17"/>
      <c r="BA12" s="17">
        <v>7.5045859744447205E-2</v>
      </c>
      <c r="BB12" s="17">
        <v>7.3316817925671393E-2</v>
      </c>
      <c r="BC12" s="17">
        <v>0.125016712097862</v>
      </c>
      <c r="BD12" s="17">
        <v>8.9986559371442496E-2</v>
      </c>
      <c r="BE12" s="17">
        <v>0.122730516947246</v>
      </c>
      <c r="BF12" s="17"/>
      <c r="BG12" s="17">
        <v>0.11438307397339401</v>
      </c>
      <c r="BH12" s="17">
        <v>7.9219810864089593E-2</v>
      </c>
      <c r="BI12" s="17"/>
      <c r="BJ12" s="17">
        <v>9.4306743854095695E-2</v>
      </c>
      <c r="BK12" s="17">
        <v>9.54964519647514E-2</v>
      </c>
      <c r="BL12" s="17"/>
      <c r="BM12" s="17">
        <v>8.7221542378396397E-2</v>
      </c>
      <c r="BN12" s="17">
        <v>0.142499769770636</v>
      </c>
      <c r="BO12" s="17">
        <v>6.6089738161536002E-2</v>
      </c>
      <c r="BP12" s="17">
        <v>6.4330810668055599E-2</v>
      </c>
      <c r="BQ12" s="17">
        <v>0.146343282659852</v>
      </c>
      <c r="BR12" s="17"/>
      <c r="BS12" s="17">
        <v>0.12718531973785299</v>
      </c>
      <c r="BT12" s="17"/>
      <c r="BU12" s="17">
        <v>0.119417817590522</v>
      </c>
      <c r="BV12" s="17">
        <v>6.3006140015228501E-2</v>
      </c>
      <c r="BW12" s="17">
        <v>8.4508630310015598E-2</v>
      </c>
      <c r="BX12" s="17">
        <v>0.124689043927853</v>
      </c>
      <c r="BY12" s="17">
        <v>0.16907994413875099</v>
      </c>
      <c r="BZ12" s="17"/>
      <c r="CA12" s="17">
        <v>7.81480708743581E-2</v>
      </c>
      <c r="CB12" s="17"/>
      <c r="CC12" s="17">
        <v>7.3050197684543794E-2</v>
      </c>
      <c r="CD12" s="17">
        <v>0.185570548597531</v>
      </c>
      <c r="CE12" s="17"/>
      <c r="CF12" s="17">
        <v>9.1496712562713703E-2</v>
      </c>
      <c r="CG12" s="17"/>
      <c r="CH12" s="17">
        <v>9.6897772611848995E-2</v>
      </c>
      <c r="CI12" s="17">
        <v>0.118911189297447</v>
      </c>
    </row>
    <row r="13" spans="2:87" x14ac:dyDescent="0.35">
      <c r="B13" s="18" t="s">
        <v>161</v>
      </c>
      <c r="C13" s="21">
        <v>7.4132826497834606E-2</v>
      </c>
      <c r="D13" s="21">
        <v>5.8542112715808302E-2</v>
      </c>
      <c r="E13" s="21">
        <v>8.6639519418508004E-2</v>
      </c>
      <c r="F13" s="21"/>
      <c r="G13" s="21">
        <v>6.0959415038067503E-2</v>
      </c>
      <c r="H13" s="21">
        <v>4.9551610736957998E-2</v>
      </c>
      <c r="I13" s="21">
        <v>8.3694455638685494E-2</v>
      </c>
      <c r="J13" s="21">
        <v>5.5714661339075398E-2</v>
      </c>
      <c r="K13" s="21">
        <v>8.4535191416893807E-2</v>
      </c>
      <c r="L13" s="21">
        <v>0.10147385455093499</v>
      </c>
      <c r="M13" s="21"/>
      <c r="N13" s="21">
        <v>5.9588583003207601E-2</v>
      </c>
      <c r="O13" s="21">
        <v>5.6506157653375098E-2</v>
      </c>
      <c r="P13" s="21">
        <v>6.4865983982058506E-2</v>
      </c>
      <c r="Q13" s="21">
        <v>0.11520339814316601</v>
      </c>
      <c r="R13" s="21"/>
      <c r="S13" s="21">
        <v>3.6426145517360502E-2</v>
      </c>
      <c r="T13" s="21">
        <v>0.100815205636788</v>
      </c>
      <c r="U13" s="21">
        <v>0.13494743652037</v>
      </c>
      <c r="V13" s="21">
        <v>9.1685167236037604E-2</v>
      </c>
      <c r="W13" s="21">
        <v>8.5669658090058304E-2</v>
      </c>
      <c r="X13" s="21">
        <v>5.7897396599453699E-2</v>
      </c>
      <c r="Y13" s="21">
        <v>8.1741116561921096E-2</v>
      </c>
      <c r="Z13" s="21">
        <v>6.5926386707118104E-2</v>
      </c>
      <c r="AA13" s="21">
        <v>2.7802663387372702E-2</v>
      </c>
      <c r="AB13" s="21">
        <v>4.8445258758649301E-2</v>
      </c>
      <c r="AC13" s="21">
        <v>9.9634660795458199E-2</v>
      </c>
      <c r="AD13" s="21">
        <v>0.147495564164389</v>
      </c>
      <c r="AE13" s="21"/>
      <c r="AF13" s="21">
        <v>0.12725741534586399</v>
      </c>
      <c r="AG13" s="21">
        <v>6.29133018360023E-2</v>
      </c>
      <c r="AH13" s="21">
        <v>6.0208353549313399E-2</v>
      </c>
      <c r="AI13" s="21">
        <v>5.1532890575082001E-2</v>
      </c>
      <c r="AJ13" s="21">
        <v>3.4954975732052397E-2</v>
      </c>
      <c r="AK13" s="21"/>
      <c r="AL13" s="21">
        <v>9.1949184600155207E-2</v>
      </c>
      <c r="AM13" s="21">
        <v>7.6202893553542303E-2</v>
      </c>
      <c r="AN13" s="21">
        <v>5.5711713235777803E-2</v>
      </c>
      <c r="AO13" s="21">
        <v>0</v>
      </c>
      <c r="AP13" s="21"/>
      <c r="AQ13" s="21">
        <v>8.2848545801466403E-2</v>
      </c>
      <c r="AR13" s="21">
        <v>6.0905829352977101E-2</v>
      </c>
      <c r="AS13" s="21"/>
      <c r="AT13" s="21">
        <v>5.9515026340856002E-2</v>
      </c>
      <c r="AU13" s="21">
        <v>0.107744913557914</v>
      </c>
      <c r="AV13" s="21"/>
      <c r="AW13" s="21">
        <v>8.12331831452692E-2</v>
      </c>
      <c r="AX13" s="21">
        <v>6.9157704565557906E-2</v>
      </c>
      <c r="AY13" s="21">
        <v>5.7929001414473498E-2</v>
      </c>
      <c r="AZ13" s="21"/>
      <c r="BA13" s="21">
        <v>4.7509726204677402E-2</v>
      </c>
      <c r="BB13" s="21">
        <v>8.0158395756382797E-2</v>
      </c>
      <c r="BC13" s="21">
        <v>7.8462865087886996E-2</v>
      </c>
      <c r="BD13" s="21">
        <v>0.10993443799453299</v>
      </c>
      <c r="BE13" s="21">
        <v>7.7463651473506104E-2</v>
      </c>
      <c r="BF13" s="21"/>
      <c r="BG13" s="21">
        <v>8.62946202270614E-2</v>
      </c>
      <c r="BH13" s="21">
        <v>6.5219371415603897E-2</v>
      </c>
      <c r="BI13" s="21"/>
      <c r="BJ13" s="21">
        <v>6.6479612643893696E-2</v>
      </c>
      <c r="BK13" s="21">
        <v>0.100835553688709</v>
      </c>
      <c r="BL13" s="21"/>
      <c r="BM13" s="21">
        <v>0.126035739139332</v>
      </c>
      <c r="BN13" s="21">
        <v>8.3718571096973601E-2</v>
      </c>
      <c r="BO13" s="21">
        <v>3.5832581397719797E-2</v>
      </c>
      <c r="BP13" s="21">
        <v>0.10963355574908799</v>
      </c>
      <c r="BQ13" s="21">
        <v>4.4464399679603098E-2</v>
      </c>
      <c r="BR13" s="21"/>
      <c r="BS13" s="21">
        <v>2.8708688406622399E-2</v>
      </c>
      <c r="BT13" s="21"/>
      <c r="BU13" s="21">
        <v>6.4124061005776806E-2</v>
      </c>
      <c r="BV13" s="21">
        <v>3.0227348518652199E-2</v>
      </c>
      <c r="BW13" s="21">
        <v>6.5280474303197902E-2</v>
      </c>
      <c r="BX13" s="21">
        <v>3.9856655559190102E-2</v>
      </c>
      <c r="BY13" s="21">
        <v>0.19901288728029101</v>
      </c>
      <c r="BZ13" s="21"/>
      <c r="CA13" s="21">
        <v>3.7032200505350998E-2</v>
      </c>
      <c r="CB13" s="21"/>
      <c r="CC13" s="21">
        <v>6.1400080157954798E-2</v>
      </c>
      <c r="CD13" s="21">
        <v>7.2450377981434597E-2</v>
      </c>
      <c r="CE13" s="21"/>
      <c r="CF13" s="21">
        <v>6.7033177849755293E-2</v>
      </c>
      <c r="CG13" s="21"/>
      <c r="CH13" s="21">
        <v>7.0844328191355499E-2</v>
      </c>
      <c r="CI13" s="21">
        <v>2.3988623478812799E-2</v>
      </c>
    </row>
    <row r="14" spans="2:87" x14ac:dyDescent="0.35">
      <c r="B14" s="18" t="s">
        <v>280</v>
      </c>
      <c r="C14" s="21">
        <v>0.58082423179531895</v>
      </c>
      <c r="D14" s="21">
        <v>0.55120130892576602</v>
      </c>
      <c r="E14" s="21">
        <v>0.61240765707765599</v>
      </c>
      <c r="F14" s="21"/>
      <c r="G14" s="21">
        <v>0.59493248037801905</v>
      </c>
      <c r="H14" s="21">
        <v>0.70854114631642595</v>
      </c>
      <c r="I14" s="21">
        <v>0.57847778061142596</v>
      </c>
      <c r="J14" s="21">
        <v>0.57318469631681002</v>
      </c>
      <c r="K14" s="21">
        <v>0.53816078753373597</v>
      </c>
      <c r="L14" s="21">
        <v>0.504910910604906</v>
      </c>
      <c r="M14" s="21"/>
      <c r="N14" s="21">
        <v>0.58008220320644999</v>
      </c>
      <c r="O14" s="21">
        <v>0.55161817351718401</v>
      </c>
      <c r="P14" s="21">
        <v>0.58730763166654099</v>
      </c>
      <c r="Q14" s="21">
        <v>0.60240809301530596</v>
      </c>
      <c r="R14" s="21"/>
      <c r="S14" s="21">
        <v>0.62752768341934595</v>
      </c>
      <c r="T14" s="21">
        <v>0.59047186172612098</v>
      </c>
      <c r="U14" s="21">
        <v>0.46054315015164798</v>
      </c>
      <c r="V14" s="21">
        <v>0.58530083813961797</v>
      </c>
      <c r="W14" s="21">
        <v>0.57201698835741899</v>
      </c>
      <c r="X14" s="21">
        <v>0.50490626591537202</v>
      </c>
      <c r="Y14" s="21">
        <v>0.62009102626870205</v>
      </c>
      <c r="Z14" s="21">
        <v>0.60715315050330299</v>
      </c>
      <c r="AA14" s="21">
        <v>0.69659044077253496</v>
      </c>
      <c r="AB14" s="21">
        <v>0.53884296385184305</v>
      </c>
      <c r="AC14" s="21">
        <v>0.49670889609219898</v>
      </c>
      <c r="AD14" s="21">
        <v>0.57241204355714304</v>
      </c>
      <c r="AE14" s="21"/>
      <c r="AF14" s="21">
        <v>0.57998341443005597</v>
      </c>
      <c r="AG14" s="21">
        <v>0.60567071283607998</v>
      </c>
      <c r="AH14" s="21">
        <v>0.52871430366123096</v>
      </c>
      <c r="AI14" s="21">
        <v>0.57023301529141501</v>
      </c>
      <c r="AJ14" s="21">
        <v>0.58437283843847398</v>
      </c>
      <c r="AK14" s="21"/>
      <c r="AL14" s="21">
        <v>0.50014509728260004</v>
      </c>
      <c r="AM14" s="21">
        <v>0.57497839865283795</v>
      </c>
      <c r="AN14" s="21">
        <v>0.73227291856587895</v>
      </c>
      <c r="AO14" s="21">
        <v>0.72674686641634401</v>
      </c>
      <c r="AP14" s="21"/>
      <c r="AQ14" s="21">
        <v>0.56375379984374097</v>
      </c>
      <c r="AR14" s="21">
        <v>0.60673036149260096</v>
      </c>
      <c r="AS14" s="21"/>
      <c r="AT14" s="21">
        <v>0.59530731272285797</v>
      </c>
      <c r="AU14" s="21">
        <v>0.48951598653703798</v>
      </c>
      <c r="AV14" s="21"/>
      <c r="AW14" s="21">
        <v>0.47051877769088701</v>
      </c>
      <c r="AX14" s="21">
        <v>0.53671856006880303</v>
      </c>
      <c r="AY14" s="21">
        <v>0.71837656242404102</v>
      </c>
      <c r="AZ14" s="21"/>
      <c r="BA14" s="21">
        <v>0.68740668551735695</v>
      </c>
      <c r="BB14" s="21">
        <v>0.57772100565209505</v>
      </c>
      <c r="BC14" s="21">
        <v>0.53394473604444004</v>
      </c>
      <c r="BD14" s="21">
        <v>0.52219895016962703</v>
      </c>
      <c r="BE14" s="21">
        <v>0.45888319001959799</v>
      </c>
      <c r="BF14" s="21"/>
      <c r="BG14" s="21">
        <v>0.55422072498651198</v>
      </c>
      <c r="BH14" s="21">
        <v>0.60032210918492201</v>
      </c>
      <c r="BI14" s="21"/>
      <c r="BJ14" s="21">
        <v>0.59225709620858302</v>
      </c>
      <c r="BK14" s="21">
        <v>0.54025809318293205</v>
      </c>
      <c r="BL14" s="21"/>
      <c r="BM14" s="21">
        <v>0.56508492799306198</v>
      </c>
      <c r="BN14" s="21">
        <v>0.48928886418618101</v>
      </c>
      <c r="BO14" s="21">
        <v>0.65981018107130196</v>
      </c>
      <c r="BP14" s="21">
        <v>0.64062199987413404</v>
      </c>
      <c r="BQ14" s="21">
        <v>0.50408111539175104</v>
      </c>
      <c r="BR14" s="21"/>
      <c r="BS14" s="21">
        <v>0.57918406236458397</v>
      </c>
      <c r="BT14" s="21"/>
      <c r="BU14" s="21">
        <v>0.54076892396353704</v>
      </c>
      <c r="BV14" s="21">
        <v>0.67876111445264797</v>
      </c>
      <c r="BW14" s="21">
        <v>0.64193407242395095</v>
      </c>
      <c r="BX14" s="21">
        <v>0.54159524045881502</v>
      </c>
      <c r="BY14" s="21">
        <v>0.47396298743301701</v>
      </c>
      <c r="BZ14" s="21"/>
      <c r="CA14" s="21">
        <v>0.63320575235975196</v>
      </c>
      <c r="CB14" s="21"/>
      <c r="CC14" s="21">
        <v>0.61669243452480105</v>
      </c>
      <c r="CD14" s="21">
        <v>0.458330725239734</v>
      </c>
      <c r="CE14" s="21"/>
      <c r="CF14" s="21">
        <v>0.54441102786112205</v>
      </c>
      <c r="CG14" s="21"/>
      <c r="CH14" s="21">
        <v>0.53583516386199204</v>
      </c>
      <c r="CI14" s="21">
        <v>0.66177318677420605</v>
      </c>
    </row>
    <row r="15" spans="2:87" x14ac:dyDescent="0.35">
      <c r="B15" s="18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</row>
    <row r="16" spans="2:87" x14ac:dyDescent="0.35">
      <c r="B16" s="16" t="s">
        <v>163</v>
      </c>
    </row>
    <row r="17" spans="2:2" x14ac:dyDescent="0.35">
      <c r="B17" t="s">
        <v>118</v>
      </c>
    </row>
    <row r="18" spans="2:2" x14ac:dyDescent="0.35">
      <c r="B18" t="s">
        <v>119</v>
      </c>
    </row>
    <row r="20" spans="2:2" x14ac:dyDescent="0.35">
      <c r="B20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B2:CI20"/>
  <sheetViews>
    <sheetView showGridLines="0" topLeftCell="A2" workbookViewId="0">
      <pane xSplit="2" topLeftCell="C1" activePane="topRight" state="frozen"/>
      <selection pane="topRight" activeCell="A15" sqref="A15:XFD15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295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974</v>
      </c>
      <c r="D7" s="10">
        <v>498</v>
      </c>
      <c r="E7" s="10">
        <v>473</v>
      </c>
      <c r="F7" s="10"/>
      <c r="G7" s="10">
        <v>70</v>
      </c>
      <c r="H7" s="10">
        <v>173</v>
      </c>
      <c r="I7" s="10">
        <v>169</v>
      </c>
      <c r="J7" s="10">
        <v>175</v>
      </c>
      <c r="K7" s="10">
        <v>151</v>
      </c>
      <c r="L7" s="10">
        <v>236</v>
      </c>
      <c r="M7" s="10"/>
      <c r="N7" s="10">
        <v>286</v>
      </c>
      <c r="O7" s="10">
        <v>244</v>
      </c>
      <c r="P7" s="10">
        <v>200</v>
      </c>
      <c r="Q7" s="10">
        <v>240</v>
      </c>
      <c r="R7" s="10"/>
      <c r="S7" s="10">
        <v>124</v>
      </c>
      <c r="T7" s="10">
        <v>136</v>
      </c>
      <c r="U7" s="10">
        <v>84</v>
      </c>
      <c r="V7" s="10">
        <v>85</v>
      </c>
      <c r="W7" s="10">
        <v>71</v>
      </c>
      <c r="X7" s="10">
        <v>85</v>
      </c>
      <c r="Y7" s="10">
        <v>68</v>
      </c>
      <c r="Z7" s="10">
        <v>36</v>
      </c>
      <c r="AA7" s="10">
        <v>111</v>
      </c>
      <c r="AB7" s="10">
        <v>95</v>
      </c>
      <c r="AC7" s="10">
        <v>47</v>
      </c>
      <c r="AD7" s="10">
        <v>32</v>
      </c>
      <c r="AE7" s="10"/>
      <c r="AF7" s="10">
        <v>174</v>
      </c>
      <c r="AG7" s="10">
        <v>352</v>
      </c>
      <c r="AH7" s="10">
        <v>191</v>
      </c>
      <c r="AI7" s="10">
        <v>112</v>
      </c>
      <c r="AJ7" s="10">
        <v>113</v>
      </c>
      <c r="AK7" s="10"/>
      <c r="AL7" s="10">
        <v>392</v>
      </c>
      <c r="AM7" s="10">
        <v>374</v>
      </c>
      <c r="AN7" s="10">
        <v>150</v>
      </c>
      <c r="AO7" s="10">
        <v>58</v>
      </c>
      <c r="AP7" s="10"/>
      <c r="AQ7" s="10">
        <v>579</v>
      </c>
      <c r="AR7" s="10">
        <v>395</v>
      </c>
      <c r="AS7" s="10"/>
      <c r="AT7" s="10">
        <v>610</v>
      </c>
      <c r="AU7" s="10">
        <v>232</v>
      </c>
      <c r="AV7" s="10"/>
      <c r="AW7" s="10">
        <v>392</v>
      </c>
      <c r="AX7" s="10">
        <v>222</v>
      </c>
      <c r="AY7" s="10">
        <v>326</v>
      </c>
      <c r="AZ7" s="10"/>
      <c r="BA7" s="10">
        <v>246</v>
      </c>
      <c r="BB7" s="10">
        <v>271</v>
      </c>
      <c r="BC7" s="10">
        <v>304</v>
      </c>
      <c r="BD7" s="10">
        <v>103</v>
      </c>
      <c r="BE7" s="10">
        <v>50</v>
      </c>
      <c r="BF7" s="10"/>
      <c r="BG7" s="10">
        <v>385</v>
      </c>
      <c r="BH7" s="10">
        <v>589</v>
      </c>
      <c r="BI7" s="10"/>
      <c r="BJ7" s="10">
        <v>756</v>
      </c>
      <c r="BK7" s="10">
        <v>213</v>
      </c>
      <c r="BL7" s="10"/>
      <c r="BM7" s="10">
        <v>131</v>
      </c>
      <c r="BN7" s="10">
        <v>218</v>
      </c>
      <c r="BO7" s="10">
        <v>322</v>
      </c>
      <c r="BP7" s="10">
        <v>83</v>
      </c>
      <c r="BQ7" s="10">
        <v>105</v>
      </c>
      <c r="BR7" s="10"/>
      <c r="BS7" s="10">
        <v>301</v>
      </c>
      <c r="BT7" s="10"/>
      <c r="BU7" s="10">
        <v>192</v>
      </c>
      <c r="BV7" s="10">
        <v>217</v>
      </c>
      <c r="BW7" s="10">
        <v>112</v>
      </c>
      <c r="BX7" s="10">
        <v>196</v>
      </c>
      <c r="BY7" s="10">
        <v>67</v>
      </c>
      <c r="BZ7" s="10"/>
      <c r="CA7" s="10">
        <v>77</v>
      </c>
      <c r="CB7" s="10"/>
      <c r="CC7" s="10">
        <v>773</v>
      </c>
      <c r="CD7" s="10">
        <v>171</v>
      </c>
      <c r="CE7" s="10"/>
      <c r="CF7" s="10">
        <v>361</v>
      </c>
      <c r="CG7" s="10"/>
      <c r="CH7" s="10">
        <v>346</v>
      </c>
      <c r="CI7" s="10">
        <v>114</v>
      </c>
    </row>
    <row r="8" spans="2:87" ht="30" customHeight="1" x14ac:dyDescent="0.35">
      <c r="B8" s="11" t="s">
        <v>20</v>
      </c>
      <c r="C8" s="11">
        <v>967</v>
      </c>
      <c r="D8" s="11">
        <v>487</v>
      </c>
      <c r="E8" s="11">
        <v>478</v>
      </c>
      <c r="F8" s="11"/>
      <c r="G8" s="11">
        <v>121</v>
      </c>
      <c r="H8" s="11">
        <v>173</v>
      </c>
      <c r="I8" s="11">
        <v>160</v>
      </c>
      <c r="J8" s="11">
        <v>163</v>
      </c>
      <c r="K8" s="11">
        <v>136</v>
      </c>
      <c r="L8" s="11">
        <v>215</v>
      </c>
      <c r="M8" s="11"/>
      <c r="N8" s="11">
        <v>262</v>
      </c>
      <c r="O8" s="11">
        <v>248</v>
      </c>
      <c r="P8" s="11">
        <v>202</v>
      </c>
      <c r="Q8" s="11">
        <v>252</v>
      </c>
      <c r="R8" s="11"/>
      <c r="S8" s="11">
        <v>128</v>
      </c>
      <c r="T8" s="11">
        <v>125</v>
      </c>
      <c r="U8" s="11">
        <v>79</v>
      </c>
      <c r="V8" s="11">
        <v>88</v>
      </c>
      <c r="W8" s="11">
        <v>67</v>
      </c>
      <c r="X8" s="11">
        <v>90</v>
      </c>
      <c r="Y8" s="11">
        <v>78</v>
      </c>
      <c r="Z8" s="11">
        <v>40</v>
      </c>
      <c r="AA8" s="11">
        <v>112</v>
      </c>
      <c r="AB8" s="11">
        <v>90</v>
      </c>
      <c r="AC8" s="11">
        <v>44</v>
      </c>
      <c r="AD8" s="11">
        <v>27</v>
      </c>
      <c r="AE8" s="11"/>
      <c r="AF8" s="11">
        <v>177</v>
      </c>
      <c r="AG8" s="11">
        <v>360</v>
      </c>
      <c r="AH8" s="11">
        <v>182</v>
      </c>
      <c r="AI8" s="11">
        <v>106</v>
      </c>
      <c r="AJ8" s="11">
        <v>110</v>
      </c>
      <c r="AK8" s="11"/>
      <c r="AL8" s="11">
        <v>374</v>
      </c>
      <c r="AM8" s="11">
        <v>377</v>
      </c>
      <c r="AN8" s="11">
        <v>154</v>
      </c>
      <c r="AO8" s="11">
        <v>62</v>
      </c>
      <c r="AP8" s="11"/>
      <c r="AQ8" s="11">
        <v>583</v>
      </c>
      <c r="AR8" s="11">
        <v>384</v>
      </c>
      <c r="AS8" s="11"/>
      <c r="AT8" s="11">
        <v>609</v>
      </c>
      <c r="AU8" s="11">
        <v>211</v>
      </c>
      <c r="AV8" s="11"/>
      <c r="AW8" s="11">
        <v>366</v>
      </c>
      <c r="AX8" s="11">
        <v>220</v>
      </c>
      <c r="AY8" s="11">
        <v>340</v>
      </c>
      <c r="AZ8" s="11"/>
      <c r="BA8" s="11">
        <v>250</v>
      </c>
      <c r="BB8" s="11">
        <v>268</v>
      </c>
      <c r="BC8" s="11">
        <v>304</v>
      </c>
      <c r="BD8" s="11">
        <v>99</v>
      </c>
      <c r="BE8" s="11">
        <v>47</v>
      </c>
      <c r="BF8" s="11"/>
      <c r="BG8" s="11">
        <v>409</v>
      </c>
      <c r="BH8" s="11">
        <v>558</v>
      </c>
      <c r="BI8" s="11"/>
      <c r="BJ8" s="11">
        <v>765</v>
      </c>
      <c r="BK8" s="11">
        <v>198</v>
      </c>
      <c r="BL8" s="11"/>
      <c r="BM8" s="11">
        <v>136</v>
      </c>
      <c r="BN8" s="11">
        <v>206</v>
      </c>
      <c r="BO8" s="11">
        <v>321</v>
      </c>
      <c r="BP8" s="11">
        <v>83</v>
      </c>
      <c r="BQ8" s="11">
        <v>105</v>
      </c>
      <c r="BR8" s="11"/>
      <c r="BS8" s="11">
        <v>294</v>
      </c>
      <c r="BT8" s="11"/>
      <c r="BU8" s="11">
        <v>185</v>
      </c>
      <c r="BV8" s="11">
        <v>222</v>
      </c>
      <c r="BW8" s="11">
        <v>112</v>
      </c>
      <c r="BX8" s="11">
        <v>191</v>
      </c>
      <c r="BY8" s="11">
        <v>68</v>
      </c>
      <c r="BZ8" s="11"/>
      <c r="CA8" s="11">
        <v>75</v>
      </c>
      <c r="CB8" s="11"/>
      <c r="CC8" s="11">
        <v>763</v>
      </c>
      <c r="CD8" s="11">
        <v>174</v>
      </c>
      <c r="CE8" s="11"/>
      <c r="CF8" s="11">
        <v>344</v>
      </c>
      <c r="CG8" s="11"/>
      <c r="CH8" s="11">
        <v>333</v>
      </c>
      <c r="CI8" s="11">
        <v>115</v>
      </c>
    </row>
    <row r="9" spans="2:87" x14ac:dyDescent="0.35">
      <c r="B9" s="18" t="s">
        <v>276</v>
      </c>
      <c r="C9" s="17">
        <v>0.237367887238462</v>
      </c>
      <c r="D9" s="17">
        <v>0.24140016711533299</v>
      </c>
      <c r="E9" s="17">
        <v>0.23463184655036301</v>
      </c>
      <c r="F9" s="17"/>
      <c r="G9" s="17">
        <v>0.221240881034626</v>
      </c>
      <c r="H9" s="17">
        <v>0.25424762900399001</v>
      </c>
      <c r="I9" s="17">
        <v>0.25190633232959497</v>
      </c>
      <c r="J9" s="17">
        <v>0.190583468986432</v>
      </c>
      <c r="K9" s="17">
        <v>0.24026955273450701</v>
      </c>
      <c r="L9" s="17">
        <v>0.25557637391819599</v>
      </c>
      <c r="M9" s="17"/>
      <c r="N9" s="17">
        <v>0.29181890187282999</v>
      </c>
      <c r="O9" s="17">
        <v>0.21695334297976099</v>
      </c>
      <c r="P9" s="17">
        <v>0.24149586951431801</v>
      </c>
      <c r="Q9" s="17">
        <v>0.19717502267522699</v>
      </c>
      <c r="R9" s="17"/>
      <c r="S9" s="17">
        <v>0.26252760048277202</v>
      </c>
      <c r="T9" s="17">
        <v>0.166719834372242</v>
      </c>
      <c r="U9" s="17">
        <v>0.17396798911832601</v>
      </c>
      <c r="V9" s="17">
        <v>0.23053317121019801</v>
      </c>
      <c r="W9" s="17">
        <v>0.26615520434425599</v>
      </c>
      <c r="X9" s="17">
        <v>0.30514015432268299</v>
      </c>
      <c r="Y9" s="17">
        <v>0.25788202504235702</v>
      </c>
      <c r="Z9" s="17">
        <v>0.35723680282642101</v>
      </c>
      <c r="AA9" s="17">
        <v>0.28400696339947901</v>
      </c>
      <c r="AB9" s="17">
        <v>0.184033666800927</v>
      </c>
      <c r="AC9" s="17">
        <v>0.20570719744277</v>
      </c>
      <c r="AD9" s="17">
        <v>0.15616084739274599</v>
      </c>
      <c r="AE9" s="17"/>
      <c r="AF9" s="17">
        <v>0.21201185751117699</v>
      </c>
      <c r="AG9" s="17">
        <v>0.23015790258247701</v>
      </c>
      <c r="AH9" s="17">
        <v>0.21225345881090699</v>
      </c>
      <c r="AI9" s="17">
        <v>0.230501901437597</v>
      </c>
      <c r="AJ9" s="17">
        <v>0.32439313319089902</v>
      </c>
      <c r="AK9" s="17"/>
      <c r="AL9" s="17">
        <v>0.231509341178818</v>
      </c>
      <c r="AM9" s="17">
        <v>0.23791005822268499</v>
      </c>
      <c r="AN9" s="17">
        <v>0.23084967976287199</v>
      </c>
      <c r="AO9" s="17">
        <v>0.28545151608649399</v>
      </c>
      <c r="AP9" s="17"/>
      <c r="AQ9" s="17">
        <v>0.24328825613664501</v>
      </c>
      <c r="AR9" s="17">
        <v>0.22838312077401801</v>
      </c>
      <c r="AS9" s="17"/>
      <c r="AT9" s="17">
        <v>0.244812643834804</v>
      </c>
      <c r="AU9" s="17">
        <v>0.24951197021448299</v>
      </c>
      <c r="AV9" s="17"/>
      <c r="AW9" s="17">
        <v>0.26121067816696802</v>
      </c>
      <c r="AX9" s="17">
        <v>0.222715021970668</v>
      </c>
      <c r="AY9" s="17">
        <v>0.22506273369662899</v>
      </c>
      <c r="AZ9" s="17"/>
      <c r="BA9" s="17">
        <v>0.27847972974040403</v>
      </c>
      <c r="BB9" s="17">
        <v>0.23380535625183199</v>
      </c>
      <c r="BC9" s="17">
        <v>0.19448820237240599</v>
      </c>
      <c r="BD9" s="17">
        <v>0.26855872899005101</v>
      </c>
      <c r="BE9" s="17">
        <v>0.25028402703337599</v>
      </c>
      <c r="BF9" s="17"/>
      <c r="BG9" s="17">
        <v>0.21025195287805801</v>
      </c>
      <c r="BH9" s="17">
        <v>0.25724132600213201</v>
      </c>
      <c r="BI9" s="17"/>
      <c r="BJ9" s="17">
        <v>0.23645267336109699</v>
      </c>
      <c r="BK9" s="17">
        <v>0.241982926333348</v>
      </c>
      <c r="BL9" s="17"/>
      <c r="BM9" s="17">
        <v>0.183020368877198</v>
      </c>
      <c r="BN9" s="17">
        <v>0.30091294447588202</v>
      </c>
      <c r="BO9" s="17">
        <v>0.23339040407992101</v>
      </c>
      <c r="BP9" s="17">
        <v>0.11428789427477599</v>
      </c>
      <c r="BQ9" s="17">
        <v>0.310076545610393</v>
      </c>
      <c r="BR9" s="17"/>
      <c r="BS9" s="17">
        <v>0.358265602272138</v>
      </c>
      <c r="BT9" s="17"/>
      <c r="BU9" s="17">
        <v>0.299860062321606</v>
      </c>
      <c r="BV9" s="17">
        <v>0.23754298811899599</v>
      </c>
      <c r="BW9" s="17">
        <v>0.11640843688109299</v>
      </c>
      <c r="BX9" s="17">
        <v>0.31392062658509101</v>
      </c>
      <c r="BY9" s="17">
        <v>0.12698949173280299</v>
      </c>
      <c r="BZ9" s="17"/>
      <c r="CA9" s="17">
        <v>0.42210237555451202</v>
      </c>
      <c r="CB9" s="17"/>
      <c r="CC9" s="17">
        <v>0.25994213411365902</v>
      </c>
      <c r="CD9" s="17">
        <v>0.16143070000405299</v>
      </c>
      <c r="CE9" s="17"/>
      <c r="CF9" s="17">
        <v>0.25473232706450899</v>
      </c>
      <c r="CG9" s="17"/>
      <c r="CH9" s="17">
        <v>0.24707835071818601</v>
      </c>
      <c r="CI9" s="17">
        <v>0.25867913278965698</v>
      </c>
    </row>
    <row r="10" spans="2:87" x14ac:dyDescent="0.35">
      <c r="B10" s="18" t="s">
        <v>277</v>
      </c>
      <c r="C10" s="17">
        <v>0.262895064989701</v>
      </c>
      <c r="D10" s="17">
        <v>0.26208197625524199</v>
      </c>
      <c r="E10" s="17">
        <v>0.26327115136182599</v>
      </c>
      <c r="F10" s="17"/>
      <c r="G10" s="17">
        <v>0.37743083164088198</v>
      </c>
      <c r="H10" s="17">
        <v>0.40479776557132902</v>
      </c>
      <c r="I10" s="17">
        <v>0.28383450501147101</v>
      </c>
      <c r="J10" s="17">
        <v>0.27315568658692102</v>
      </c>
      <c r="K10" s="17">
        <v>0.102022136782374</v>
      </c>
      <c r="L10" s="17">
        <v>0.163098853737635</v>
      </c>
      <c r="M10" s="17"/>
      <c r="N10" s="17">
        <v>0.29382978589412401</v>
      </c>
      <c r="O10" s="17">
        <v>0.28269148122705201</v>
      </c>
      <c r="P10" s="17">
        <v>0.24523056804554899</v>
      </c>
      <c r="Q10" s="17">
        <v>0.225837497391881</v>
      </c>
      <c r="R10" s="17"/>
      <c r="S10" s="17">
        <v>0.323392398895058</v>
      </c>
      <c r="T10" s="17">
        <v>0.26546374408387102</v>
      </c>
      <c r="U10" s="17">
        <v>0.27633004524932198</v>
      </c>
      <c r="V10" s="17">
        <v>0.23478439467582901</v>
      </c>
      <c r="W10" s="17">
        <v>0.25999300061034403</v>
      </c>
      <c r="X10" s="17">
        <v>0.25548372424387</v>
      </c>
      <c r="Y10" s="17">
        <v>0.15956712247069099</v>
      </c>
      <c r="Z10" s="17">
        <v>0.224177614422258</v>
      </c>
      <c r="AA10" s="17">
        <v>0.27428439185868497</v>
      </c>
      <c r="AB10" s="17">
        <v>0.30455591340121502</v>
      </c>
      <c r="AC10" s="17">
        <v>0.22665753440981301</v>
      </c>
      <c r="AD10" s="17">
        <v>0.27436353736462799</v>
      </c>
      <c r="AE10" s="17"/>
      <c r="AF10" s="17">
        <v>0.25014112473421002</v>
      </c>
      <c r="AG10" s="17">
        <v>0.22612592914166099</v>
      </c>
      <c r="AH10" s="17">
        <v>0.31248210967102402</v>
      </c>
      <c r="AI10" s="17">
        <v>0.30855743652725498</v>
      </c>
      <c r="AJ10" s="17">
        <v>0.26334252786198298</v>
      </c>
      <c r="AK10" s="17"/>
      <c r="AL10" s="17">
        <v>0.23682306553031601</v>
      </c>
      <c r="AM10" s="17">
        <v>0.273259521712092</v>
      </c>
      <c r="AN10" s="17">
        <v>0.29139716611343802</v>
      </c>
      <c r="AO10" s="17">
        <v>0.28630779549166602</v>
      </c>
      <c r="AP10" s="17"/>
      <c r="AQ10" s="17">
        <v>0.20232753450212801</v>
      </c>
      <c r="AR10" s="17">
        <v>0.35481249887222199</v>
      </c>
      <c r="AS10" s="17"/>
      <c r="AT10" s="17">
        <v>0.29468955436278399</v>
      </c>
      <c r="AU10" s="17">
        <v>0.14433074099155299</v>
      </c>
      <c r="AV10" s="17"/>
      <c r="AW10" s="17">
        <v>0.19123090741293799</v>
      </c>
      <c r="AX10" s="17">
        <v>0.30357091943978098</v>
      </c>
      <c r="AY10" s="17">
        <v>0.29563602745189099</v>
      </c>
      <c r="AZ10" s="17"/>
      <c r="BA10" s="17">
        <v>0.32570969659087301</v>
      </c>
      <c r="BB10" s="17">
        <v>0.25573180297354903</v>
      </c>
      <c r="BC10" s="17">
        <v>0.22838385920764001</v>
      </c>
      <c r="BD10" s="17">
        <v>0.25505617981982698</v>
      </c>
      <c r="BE10" s="17">
        <v>0.209415533323387</v>
      </c>
      <c r="BF10" s="17"/>
      <c r="BG10" s="17">
        <v>0.30055886972384399</v>
      </c>
      <c r="BH10" s="17">
        <v>0.23529102571735999</v>
      </c>
      <c r="BI10" s="17"/>
      <c r="BJ10" s="17">
        <v>0.28991867686450201</v>
      </c>
      <c r="BK10" s="17">
        <v>0.160061537214577</v>
      </c>
      <c r="BL10" s="17"/>
      <c r="BM10" s="17">
        <v>0.224666085211285</v>
      </c>
      <c r="BN10" s="17">
        <v>0.14836535380917401</v>
      </c>
      <c r="BO10" s="17">
        <v>0.35920782963645598</v>
      </c>
      <c r="BP10" s="17">
        <v>0.34574616031369998</v>
      </c>
      <c r="BQ10" s="17">
        <v>0.16785080520888401</v>
      </c>
      <c r="BR10" s="17"/>
      <c r="BS10" s="17">
        <v>0.16508794448191499</v>
      </c>
      <c r="BT10" s="17"/>
      <c r="BU10" s="17">
        <v>0.18297902668424201</v>
      </c>
      <c r="BV10" s="17">
        <v>0.38443621738648598</v>
      </c>
      <c r="BW10" s="17">
        <v>0.37397651412573202</v>
      </c>
      <c r="BX10" s="17">
        <v>0.138961928784468</v>
      </c>
      <c r="BY10" s="17">
        <v>0.16960981329283401</v>
      </c>
      <c r="BZ10" s="17"/>
      <c r="CA10" s="17">
        <v>0.20543732954188701</v>
      </c>
      <c r="CB10" s="17"/>
      <c r="CC10" s="17">
        <v>0.26901357633600398</v>
      </c>
      <c r="CD10" s="17">
        <v>0.24466792659997499</v>
      </c>
      <c r="CE10" s="17"/>
      <c r="CF10" s="17">
        <v>0.242163901008874</v>
      </c>
      <c r="CG10" s="17"/>
      <c r="CH10" s="17">
        <v>0.230347081111066</v>
      </c>
      <c r="CI10" s="17">
        <v>0.29590234319527398</v>
      </c>
    </row>
    <row r="11" spans="2:87" x14ac:dyDescent="0.35">
      <c r="B11" s="18" t="s">
        <v>278</v>
      </c>
      <c r="C11" s="17">
        <v>0.19661180222452301</v>
      </c>
      <c r="D11" s="17">
        <v>0.18877061390703501</v>
      </c>
      <c r="E11" s="17">
        <v>0.20574280885360299</v>
      </c>
      <c r="F11" s="17"/>
      <c r="G11" s="17">
        <v>0.221984391612675</v>
      </c>
      <c r="H11" s="17">
        <v>0.182796845699467</v>
      </c>
      <c r="I11" s="17">
        <v>0.20207609183292</v>
      </c>
      <c r="J11" s="17">
        <v>0.197701868093588</v>
      </c>
      <c r="K11" s="17">
        <v>0.18243943757939199</v>
      </c>
      <c r="L11" s="17">
        <v>0.19754024931217001</v>
      </c>
      <c r="M11" s="17"/>
      <c r="N11" s="17">
        <v>0.195858324546444</v>
      </c>
      <c r="O11" s="17">
        <v>0.20428217683691199</v>
      </c>
      <c r="P11" s="17">
        <v>0.16545905584287199</v>
      </c>
      <c r="Q11" s="17">
        <v>0.21371260580325899</v>
      </c>
      <c r="R11" s="17"/>
      <c r="S11" s="17">
        <v>0.160459004925711</v>
      </c>
      <c r="T11" s="17">
        <v>0.236159211869026</v>
      </c>
      <c r="U11" s="17">
        <v>0.25077763333273101</v>
      </c>
      <c r="V11" s="17">
        <v>0.226204497764806</v>
      </c>
      <c r="W11" s="17">
        <v>0.168941254969695</v>
      </c>
      <c r="X11" s="17">
        <v>0.16192398112034601</v>
      </c>
      <c r="Y11" s="17">
        <v>0.22236188055599701</v>
      </c>
      <c r="Z11" s="17">
        <v>0.150263256009185</v>
      </c>
      <c r="AA11" s="17">
        <v>0.215707589149948</v>
      </c>
      <c r="AB11" s="17">
        <v>0.190641242252828</v>
      </c>
      <c r="AC11" s="17">
        <v>0.15320766231914101</v>
      </c>
      <c r="AD11" s="17">
        <v>0.118079768354464</v>
      </c>
      <c r="AE11" s="17"/>
      <c r="AF11" s="17">
        <v>0.164756659724479</v>
      </c>
      <c r="AG11" s="17">
        <v>0.20836360021126701</v>
      </c>
      <c r="AH11" s="17">
        <v>0.21211049441001001</v>
      </c>
      <c r="AI11" s="17">
        <v>0.17810964103560301</v>
      </c>
      <c r="AJ11" s="17">
        <v>0.225960190452374</v>
      </c>
      <c r="AK11" s="17"/>
      <c r="AL11" s="17">
        <v>0.210453000958535</v>
      </c>
      <c r="AM11" s="17">
        <v>0.18483663904077599</v>
      </c>
      <c r="AN11" s="17">
        <v>0.19738339867785101</v>
      </c>
      <c r="AO11" s="17">
        <v>0.182874221925098</v>
      </c>
      <c r="AP11" s="17"/>
      <c r="AQ11" s="17">
        <v>0.19168706773684699</v>
      </c>
      <c r="AR11" s="17">
        <v>0.204085591448153</v>
      </c>
      <c r="AS11" s="17"/>
      <c r="AT11" s="17">
        <v>0.18591782789792399</v>
      </c>
      <c r="AU11" s="17">
        <v>0.211980312093554</v>
      </c>
      <c r="AV11" s="17"/>
      <c r="AW11" s="17">
        <v>0.21148759481995899</v>
      </c>
      <c r="AX11" s="17">
        <v>0.20874508128668401</v>
      </c>
      <c r="AY11" s="17">
        <v>0.18443580878907601</v>
      </c>
      <c r="AZ11" s="17"/>
      <c r="BA11" s="17">
        <v>0.188702822035717</v>
      </c>
      <c r="BB11" s="17">
        <v>0.17207993602473201</v>
      </c>
      <c r="BC11" s="17">
        <v>0.22852401858239099</v>
      </c>
      <c r="BD11" s="17">
        <v>0.161387181285325</v>
      </c>
      <c r="BE11" s="17">
        <v>0.247069508508199</v>
      </c>
      <c r="BF11" s="17"/>
      <c r="BG11" s="17">
        <v>0.198691100646994</v>
      </c>
      <c r="BH11" s="17">
        <v>0.195087871338677</v>
      </c>
      <c r="BI11" s="17"/>
      <c r="BJ11" s="17">
        <v>0.19614389639152299</v>
      </c>
      <c r="BK11" s="17">
        <v>0.19869803048441001</v>
      </c>
      <c r="BL11" s="17"/>
      <c r="BM11" s="17">
        <v>0.208293328174394</v>
      </c>
      <c r="BN11" s="17">
        <v>0.19115321775027</v>
      </c>
      <c r="BO11" s="17">
        <v>0.21440027367266901</v>
      </c>
      <c r="BP11" s="17">
        <v>0.28540359823742201</v>
      </c>
      <c r="BQ11" s="17">
        <v>0.117641434612666</v>
      </c>
      <c r="BR11" s="17"/>
      <c r="BS11" s="17">
        <v>0.122609633195102</v>
      </c>
      <c r="BT11" s="17"/>
      <c r="BU11" s="17">
        <v>0.21547947412690999</v>
      </c>
      <c r="BV11" s="17">
        <v>0.24619281418004699</v>
      </c>
      <c r="BW11" s="17">
        <v>0.25745391650337601</v>
      </c>
      <c r="BX11" s="17">
        <v>8.8248404960457605E-2</v>
      </c>
      <c r="BY11" s="17">
        <v>0.18514019784447999</v>
      </c>
      <c r="BZ11" s="17"/>
      <c r="CA11" s="17">
        <v>0.14326186253916201</v>
      </c>
      <c r="CB11" s="17"/>
      <c r="CC11" s="17">
        <v>0.17363529865167901</v>
      </c>
      <c r="CD11" s="17">
        <v>0.30318764832276002</v>
      </c>
      <c r="CE11" s="17"/>
      <c r="CF11" s="17">
        <v>0.20255261771680499</v>
      </c>
      <c r="CG11" s="17"/>
      <c r="CH11" s="17">
        <v>0.17156553432507601</v>
      </c>
      <c r="CI11" s="17">
        <v>0.28979940615594901</v>
      </c>
    </row>
    <row r="12" spans="2:87" x14ac:dyDescent="0.35">
      <c r="B12" s="18" t="s">
        <v>279</v>
      </c>
      <c r="C12" s="17">
        <v>0.232676709240419</v>
      </c>
      <c r="D12" s="17">
        <v>0.253230629978005</v>
      </c>
      <c r="E12" s="17">
        <v>0.21307248762793901</v>
      </c>
      <c r="F12" s="17"/>
      <c r="G12" s="17">
        <v>0.112015637874588</v>
      </c>
      <c r="H12" s="17">
        <v>0.106824443928528</v>
      </c>
      <c r="I12" s="17">
        <v>0.17136704952172799</v>
      </c>
      <c r="J12" s="17">
        <v>0.28717065817277998</v>
      </c>
      <c r="K12" s="17">
        <v>0.38032680601660401</v>
      </c>
      <c r="L12" s="17">
        <v>0.312452064501612</v>
      </c>
      <c r="M12" s="17"/>
      <c r="N12" s="17">
        <v>0.15634154277447301</v>
      </c>
      <c r="O12" s="17">
        <v>0.22797959436495299</v>
      </c>
      <c r="P12" s="17">
        <v>0.30064104993419999</v>
      </c>
      <c r="Q12" s="17">
        <v>0.26212302217849298</v>
      </c>
      <c r="R12" s="17"/>
      <c r="S12" s="17">
        <v>0.21424434854770799</v>
      </c>
      <c r="T12" s="17">
        <v>0.25191461754172401</v>
      </c>
      <c r="U12" s="17">
        <v>0.20391817990102001</v>
      </c>
      <c r="V12" s="17">
        <v>0.22833001651111001</v>
      </c>
      <c r="W12" s="17">
        <v>0.21738901154329501</v>
      </c>
      <c r="X12" s="17">
        <v>0.22225050696024901</v>
      </c>
      <c r="Y12" s="17">
        <v>0.238955557419505</v>
      </c>
      <c r="Z12" s="17">
        <v>0.22559644101265899</v>
      </c>
      <c r="AA12" s="17">
        <v>0.18978103167202801</v>
      </c>
      <c r="AB12" s="17">
        <v>0.25563628904896102</v>
      </c>
      <c r="AC12" s="17">
        <v>0.35171125088234501</v>
      </c>
      <c r="AD12" s="17">
        <v>0.30369050971911099</v>
      </c>
      <c r="AE12" s="17"/>
      <c r="AF12" s="17">
        <v>0.271083230675079</v>
      </c>
      <c r="AG12" s="17">
        <v>0.27454642690754999</v>
      </c>
      <c r="AH12" s="17">
        <v>0.19905043336331499</v>
      </c>
      <c r="AI12" s="17">
        <v>0.222931656235137</v>
      </c>
      <c r="AJ12" s="17">
        <v>0.14257772148155501</v>
      </c>
      <c r="AK12" s="17"/>
      <c r="AL12" s="17">
        <v>0.239126159134252</v>
      </c>
      <c r="AM12" s="17">
        <v>0.222874712518878</v>
      </c>
      <c r="AN12" s="17">
        <v>0.24352301024432299</v>
      </c>
      <c r="AO12" s="17">
        <v>0.22649733747411699</v>
      </c>
      <c r="AP12" s="17"/>
      <c r="AQ12" s="17">
        <v>0.28541275650332998</v>
      </c>
      <c r="AR12" s="17">
        <v>0.15264435364505999</v>
      </c>
      <c r="AS12" s="17"/>
      <c r="AT12" s="17">
        <v>0.21178013809648699</v>
      </c>
      <c r="AU12" s="17">
        <v>0.30845616093639799</v>
      </c>
      <c r="AV12" s="17"/>
      <c r="AW12" s="17">
        <v>0.265623791044304</v>
      </c>
      <c r="AX12" s="17">
        <v>0.199957387567616</v>
      </c>
      <c r="AY12" s="17">
        <v>0.23459545835198301</v>
      </c>
      <c r="AZ12" s="17"/>
      <c r="BA12" s="17">
        <v>0.151078890007627</v>
      </c>
      <c r="BB12" s="17">
        <v>0.254408287259762</v>
      </c>
      <c r="BC12" s="17">
        <v>0.27918053569526402</v>
      </c>
      <c r="BD12" s="17">
        <v>0.226326684927804</v>
      </c>
      <c r="BE12" s="17">
        <v>0.25534870032032098</v>
      </c>
      <c r="BF12" s="17"/>
      <c r="BG12" s="17">
        <v>0.210048600489739</v>
      </c>
      <c r="BH12" s="17">
        <v>0.24926099240091201</v>
      </c>
      <c r="BI12" s="17"/>
      <c r="BJ12" s="17">
        <v>0.20933526120524501</v>
      </c>
      <c r="BK12" s="17">
        <v>0.32292074371004298</v>
      </c>
      <c r="BL12" s="17"/>
      <c r="BM12" s="17">
        <v>0.25185768401367598</v>
      </c>
      <c r="BN12" s="17">
        <v>0.29691154194328001</v>
      </c>
      <c r="BO12" s="17">
        <v>0.17001002293945</v>
      </c>
      <c r="BP12" s="17">
        <v>0.16547764475035001</v>
      </c>
      <c r="BQ12" s="17">
        <v>0.359672334414878</v>
      </c>
      <c r="BR12" s="17"/>
      <c r="BS12" s="17">
        <v>0.31797435279562097</v>
      </c>
      <c r="BT12" s="17"/>
      <c r="BU12" s="17">
        <v>0.25218162547362899</v>
      </c>
      <c r="BV12" s="17">
        <v>9.1723566214198804E-2</v>
      </c>
      <c r="BW12" s="17">
        <v>0.20208769224736001</v>
      </c>
      <c r="BX12" s="17">
        <v>0.42836396902264301</v>
      </c>
      <c r="BY12" s="17">
        <v>0.27920220380611299</v>
      </c>
      <c r="BZ12" s="17"/>
      <c r="CA12" s="17">
        <v>0.217625833803922</v>
      </c>
      <c r="CB12" s="17"/>
      <c r="CC12" s="17">
        <v>0.24216769046247599</v>
      </c>
      <c r="CD12" s="17">
        <v>0.20964670316769399</v>
      </c>
      <c r="CE12" s="17"/>
      <c r="CF12" s="17">
        <v>0.227632880042519</v>
      </c>
      <c r="CG12" s="17"/>
      <c r="CH12" s="17">
        <v>0.28316909317466199</v>
      </c>
      <c r="CI12" s="17">
        <v>0.13360824749591299</v>
      </c>
    </row>
    <row r="13" spans="2:87" x14ac:dyDescent="0.35">
      <c r="B13" s="18" t="s">
        <v>161</v>
      </c>
      <c r="C13" s="21">
        <v>7.0448536306895598E-2</v>
      </c>
      <c r="D13" s="21">
        <v>5.45166127443844E-2</v>
      </c>
      <c r="E13" s="21">
        <v>8.3281705606269393E-2</v>
      </c>
      <c r="F13" s="21"/>
      <c r="G13" s="21">
        <v>6.7328257837228303E-2</v>
      </c>
      <c r="H13" s="21">
        <v>5.13333157966855E-2</v>
      </c>
      <c r="I13" s="21">
        <v>9.0816021304284997E-2</v>
      </c>
      <c r="J13" s="21">
        <v>5.1388318160279403E-2</v>
      </c>
      <c r="K13" s="21">
        <v>9.49420668871227E-2</v>
      </c>
      <c r="L13" s="21">
        <v>7.1332458530386694E-2</v>
      </c>
      <c r="M13" s="21"/>
      <c r="N13" s="21">
        <v>6.21514449121289E-2</v>
      </c>
      <c r="O13" s="21">
        <v>6.8093404591321294E-2</v>
      </c>
      <c r="P13" s="21">
        <v>4.7173456663061102E-2</v>
      </c>
      <c r="Q13" s="21">
        <v>0.10115185195114</v>
      </c>
      <c r="R13" s="21"/>
      <c r="S13" s="21">
        <v>3.93766471487512E-2</v>
      </c>
      <c r="T13" s="21">
        <v>7.9742592133137405E-2</v>
      </c>
      <c r="U13" s="21">
        <v>9.5006152398602398E-2</v>
      </c>
      <c r="V13" s="21">
        <v>8.01479198380569E-2</v>
      </c>
      <c r="W13" s="21">
        <v>8.7521528532410006E-2</v>
      </c>
      <c r="X13" s="21">
        <v>5.5201633352851998E-2</v>
      </c>
      <c r="Y13" s="21">
        <v>0.12123341451145001</v>
      </c>
      <c r="Z13" s="21">
        <v>4.2725885729476602E-2</v>
      </c>
      <c r="AA13" s="21">
        <v>3.6220023919860601E-2</v>
      </c>
      <c r="AB13" s="21">
        <v>6.5132888496069505E-2</v>
      </c>
      <c r="AC13" s="21">
        <v>6.2716354945931599E-2</v>
      </c>
      <c r="AD13" s="21">
        <v>0.14770533716905199</v>
      </c>
      <c r="AE13" s="21"/>
      <c r="AF13" s="21">
        <v>0.102007127355056</v>
      </c>
      <c r="AG13" s="21">
        <v>6.0806141157045197E-2</v>
      </c>
      <c r="AH13" s="21">
        <v>6.4103503744743495E-2</v>
      </c>
      <c r="AI13" s="21">
        <v>5.9899364764407902E-2</v>
      </c>
      <c r="AJ13" s="21">
        <v>4.3726427013188497E-2</v>
      </c>
      <c r="AK13" s="21"/>
      <c r="AL13" s="21">
        <v>8.2088433198079194E-2</v>
      </c>
      <c r="AM13" s="21">
        <v>8.1119068505569103E-2</v>
      </c>
      <c r="AN13" s="21">
        <v>3.6846745201515499E-2</v>
      </c>
      <c r="AO13" s="21">
        <v>1.88691290226249E-2</v>
      </c>
      <c r="AP13" s="21"/>
      <c r="AQ13" s="21">
        <v>7.7284385121049598E-2</v>
      </c>
      <c r="AR13" s="21">
        <v>6.0074435260546601E-2</v>
      </c>
      <c r="AS13" s="21"/>
      <c r="AT13" s="21">
        <v>6.2799835808000498E-2</v>
      </c>
      <c r="AU13" s="21">
        <v>8.5720815764012095E-2</v>
      </c>
      <c r="AV13" s="21"/>
      <c r="AW13" s="21">
        <v>7.0447028555830293E-2</v>
      </c>
      <c r="AX13" s="21">
        <v>6.5011589735251799E-2</v>
      </c>
      <c r="AY13" s="21">
        <v>6.0269971710421401E-2</v>
      </c>
      <c r="AZ13" s="21"/>
      <c r="BA13" s="21">
        <v>5.60288616253782E-2</v>
      </c>
      <c r="BB13" s="21">
        <v>8.3974617490125206E-2</v>
      </c>
      <c r="BC13" s="21">
        <v>6.9423384142299496E-2</v>
      </c>
      <c r="BD13" s="21">
        <v>8.8671224976993299E-2</v>
      </c>
      <c r="BE13" s="21">
        <v>3.7882230814716103E-2</v>
      </c>
      <c r="BF13" s="21"/>
      <c r="BG13" s="21">
        <v>8.0449476261365699E-2</v>
      </c>
      <c r="BH13" s="21">
        <v>6.3118784540918099E-2</v>
      </c>
      <c r="BI13" s="21"/>
      <c r="BJ13" s="21">
        <v>6.8149492177633803E-2</v>
      </c>
      <c r="BK13" s="21">
        <v>7.6336762257622204E-2</v>
      </c>
      <c r="BL13" s="21"/>
      <c r="BM13" s="21">
        <v>0.132162533723447</v>
      </c>
      <c r="BN13" s="21">
        <v>6.2656942021392298E-2</v>
      </c>
      <c r="BO13" s="21">
        <v>2.29914696715047E-2</v>
      </c>
      <c r="BP13" s="21">
        <v>8.9084702423751896E-2</v>
      </c>
      <c r="BQ13" s="21">
        <v>4.4758880153179102E-2</v>
      </c>
      <c r="BR13" s="21"/>
      <c r="BS13" s="21">
        <v>3.6062467255223898E-2</v>
      </c>
      <c r="BT13" s="21"/>
      <c r="BU13" s="21">
        <v>4.9499811393612599E-2</v>
      </c>
      <c r="BV13" s="21">
        <v>4.0104414100272198E-2</v>
      </c>
      <c r="BW13" s="21">
        <v>5.0073440242438198E-2</v>
      </c>
      <c r="BX13" s="21">
        <v>3.0505070647340999E-2</v>
      </c>
      <c r="BY13" s="21">
        <v>0.23905829332376999</v>
      </c>
      <c r="BZ13" s="21"/>
      <c r="CA13" s="21">
        <v>1.15725985605172E-2</v>
      </c>
      <c r="CB13" s="21"/>
      <c r="CC13" s="21">
        <v>5.5241300436181501E-2</v>
      </c>
      <c r="CD13" s="21">
        <v>8.1067021905518205E-2</v>
      </c>
      <c r="CE13" s="21"/>
      <c r="CF13" s="21">
        <v>7.2918274167293295E-2</v>
      </c>
      <c r="CG13" s="21"/>
      <c r="CH13" s="21">
        <v>6.7839940671009694E-2</v>
      </c>
      <c r="CI13" s="21">
        <v>2.2010870363207299E-2</v>
      </c>
    </row>
    <row r="14" spans="2:87" x14ac:dyDescent="0.35">
      <c r="B14" s="18" t="s">
        <v>280</v>
      </c>
      <c r="C14" s="21">
        <v>0.50026295222816297</v>
      </c>
      <c r="D14" s="21">
        <v>0.50348214337057495</v>
      </c>
      <c r="E14" s="21">
        <v>0.497902997912189</v>
      </c>
      <c r="F14" s="21"/>
      <c r="G14" s="21">
        <v>0.59867171267550801</v>
      </c>
      <c r="H14" s="21">
        <v>0.65904539457531897</v>
      </c>
      <c r="I14" s="21">
        <v>0.53574083734106603</v>
      </c>
      <c r="J14" s="21">
        <v>0.46373915557335299</v>
      </c>
      <c r="K14" s="21">
        <v>0.34229168951688199</v>
      </c>
      <c r="L14" s="21">
        <v>0.41867522765583098</v>
      </c>
      <c r="M14" s="21"/>
      <c r="N14" s="21">
        <v>0.585648687766954</v>
      </c>
      <c r="O14" s="21">
        <v>0.499644824206813</v>
      </c>
      <c r="P14" s="21">
        <v>0.486726437559867</v>
      </c>
      <c r="Q14" s="21">
        <v>0.42301252006710799</v>
      </c>
      <c r="R14" s="21"/>
      <c r="S14" s="21">
        <v>0.58591999937783001</v>
      </c>
      <c r="T14" s="21">
        <v>0.43218357845611199</v>
      </c>
      <c r="U14" s="21">
        <v>0.45029803436764698</v>
      </c>
      <c r="V14" s="21">
        <v>0.46531756588602702</v>
      </c>
      <c r="W14" s="21">
        <v>0.52614820495460002</v>
      </c>
      <c r="X14" s="21">
        <v>0.56062387856655305</v>
      </c>
      <c r="Y14" s="21">
        <v>0.41744914751304801</v>
      </c>
      <c r="Z14" s="21">
        <v>0.58141441724867904</v>
      </c>
      <c r="AA14" s="21">
        <v>0.55829135525816398</v>
      </c>
      <c r="AB14" s="21">
        <v>0.48858958020214199</v>
      </c>
      <c r="AC14" s="21">
        <v>0.43236473185258301</v>
      </c>
      <c r="AD14" s="21">
        <v>0.43052438475737398</v>
      </c>
      <c r="AE14" s="21"/>
      <c r="AF14" s="21">
        <v>0.46215298224538598</v>
      </c>
      <c r="AG14" s="21">
        <v>0.456283831724138</v>
      </c>
      <c r="AH14" s="21">
        <v>0.52473556848193104</v>
      </c>
      <c r="AI14" s="21">
        <v>0.53905933796485095</v>
      </c>
      <c r="AJ14" s="21">
        <v>0.587735661052882</v>
      </c>
      <c r="AK14" s="21"/>
      <c r="AL14" s="21">
        <v>0.46833240670913401</v>
      </c>
      <c r="AM14" s="21">
        <v>0.51116957993477696</v>
      </c>
      <c r="AN14" s="21">
        <v>0.52224684587630998</v>
      </c>
      <c r="AO14" s="21">
        <v>0.57175931157815996</v>
      </c>
      <c r="AP14" s="21"/>
      <c r="AQ14" s="21">
        <v>0.44561579063877399</v>
      </c>
      <c r="AR14" s="21">
        <v>0.58319561964624</v>
      </c>
      <c r="AS14" s="21"/>
      <c r="AT14" s="21">
        <v>0.53950219819758904</v>
      </c>
      <c r="AU14" s="21">
        <v>0.39384271120603698</v>
      </c>
      <c r="AV14" s="21"/>
      <c r="AW14" s="21">
        <v>0.45244158557990699</v>
      </c>
      <c r="AX14" s="21">
        <v>0.52628594141044804</v>
      </c>
      <c r="AY14" s="21">
        <v>0.52069876114851998</v>
      </c>
      <c r="AZ14" s="21"/>
      <c r="BA14" s="21">
        <v>0.60418942633127704</v>
      </c>
      <c r="BB14" s="21">
        <v>0.48953715922538099</v>
      </c>
      <c r="BC14" s="21">
        <v>0.42287206158004498</v>
      </c>
      <c r="BD14" s="21">
        <v>0.52361490880987804</v>
      </c>
      <c r="BE14" s="21">
        <v>0.45969956035676401</v>
      </c>
      <c r="BF14" s="21"/>
      <c r="BG14" s="21">
        <v>0.51081082260190203</v>
      </c>
      <c r="BH14" s="21">
        <v>0.492532351719492</v>
      </c>
      <c r="BI14" s="21"/>
      <c r="BJ14" s="21">
        <v>0.526371350225599</v>
      </c>
      <c r="BK14" s="21">
        <v>0.402044463547925</v>
      </c>
      <c r="BL14" s="21"/>
      <c r="BM14" s="21">
        <v>0.40768645408848297</v>
      </c>
      <c r="BN14" s="21">
        <v>0.449278298285057</v>
      </c>
      <c r="BO14" s="21">
        <v>0.59259823371637699</v>
      </c>
      <c r="BP14" s="21">
        <v>0.46003405458847701</v>
      </c>
      <c r="BQ14" s="21">
        <v>0.47792735081927701</v>
      </c>
      <c r="BR14" s="21"/>
      <c r="BS14" s="21">
        <v>0.52335354675405299</v>
      </c>
      <c r="BT14" s="21"/>
      <c r="BU14" s="21">
        <v>0.48283908900584799</v>
      </c>
      <c r="BV14" s="21">
        <v>0.62197920550548202</v>
      </c>
      <c r="BW14" s="21">
        <v>0.490384951006825</v>
      </c>
      <c r="BX14" s="21">
        <v>0.45288255536955901</v>
      </c>
      <c r="BY14" s="21">
        <v>0.29659930502563803</v>
      </c>
      <c r="BZ14" s="21"/>
      <c r="CA14" s="21">
        <v>0.627539705096399</v>
      </c>
      <c r="CB14" s="21"/>
      <c r="CC14" s="21">
        <v>0.52895571044966305</v>
      </c>
      <c r="CD14" s="21">
        <v>0.40609862660402801</v>
      </c>
      <c r="CE14" s="21"/>
      <c r="CF14" s="21">
        <v>0.49689622807338302</v>
      </c>
      <c r="CG14" s="21"/>
      <c r="CH14" s="21">
        <v>0.47742543182925201</v>
      </c>
      <c r="CI14" s="21">
        <v>0.55458147598493002</v>
      </c>
    </row>
    <row r="15" spans="2:87" x14ac:dyDescent="0.35">
      <c r="B15" s="18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</row>
    <row r="16" spans="2:87" x14ac:dyDescent="0.35">
      <c r="B16" s="16" t="s">
        <v>163</v>
      </c>
    </row>
    <row r="17" spans="2:2" x14ac:dyDescent="0.35">
      <c r="B17" t="s">
        <v>118</v>
      </c>
    </row>
    <row r="18" spans="2:2" x14ac:dyDescent="0.35">
      <c r="B18" t="s">
        <v>119</v>
      </c>
    </row>
    <row r="20" spans="2:2" x14ac:dyDescent="0.35">
      <c r="B20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B2:CI20"/>
  <sheetViews>
    <sheetView showGridLines="0" workbookViewId="0">
      <pane xSplit="2" topLeftCell="C1" activePane="topRight" state="frozen"/>
      <selection pane="topRight" activeCell="A15" sqref="A15:XFD15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296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974</v>
      </c>
      <c r="D7" s="10">
        <v>498</v>
      </c>
      <c r="E7" s="10">
        <v>473</v>
      </c>
      <c r="F7" s="10"/>
      <c r="G7" s="10">
        <v>70</v>
      </c>
      <c r="H7" s="10">
        <v>173</v>
      </c>
      <c r="I7" s="10">
        <v>169</v>
      </c>
      <c r="J7" s="10">
        <v>175</v>
      </c>
      <c r="K7" s="10">
        <v>151</v>
      </c>
      <c r="L7" s="10">
        <v>236</v>
      </c>
      <c r="M7" s="10"/>
      <c r="N7" s="10">
        <v>286</v>
      </c>
      <c r="O7" s="10">
        <v>244</v>
      </c>
      <c r="P7" s="10">
        <v>200</v>
      </c>
      <c r="Q7" s="10">
        <v>240</v>
      </c>
      <c r="R7" s="10"/>
      <c r="S7" s="10">
        <v>124</v>
      </c>
      <c r="T7" s="10">
        <v>136</v>
      </c>
      <c r="U7" s="10">
        <v>84</v>
      </c>
      <c r="V7" s="10">
        <v>85</v>
      </c>
      <c r="W7" s="10">
        <v>71</v>
      </c>
      <c r="X7" s="10">
        <v>85</v>
      </c>
      <c r="Y7" s="10">
        <v>68</v>
      </c>
      <c r="Z7" s="10">
        <v>36</v>
      </c>
      <c r="AA7" s="10">
        <v>111</v>
      </c>
      <c r="AB7" s="10">
        <v>95</v>
      </c>
      <c r="AC7" s="10">
        <v>47</v>
      </c>
      <c r="AD7" s="10">
        <v>32</v>
      </c>
      <c r="AE7" s="10"/>
      <c r="AF7" s="10">
        <v>174</v>
      </c>
      <c r="AG7" s="10">
        <v>352</v>
      </c>
      <c r="AH7" s="10">
        <v>191</v>
      </c>
      <c r="AI7" s="10">
        <v>112</v>
      </c>
      <c r="AJ7" s="10">
        <v>113</v>
      </c>
      <c r="AK7" s="10"/>
      <c r="AL7" s="10">
        <v>392</v>
      </c>
      <c r="AM7" s="10">
        <v>374</v>
      </c>
      <c r="AN7" s="10">
        <v>150</v>
      </c>
      <c r="AO7" s="10">
        <v>58</v>
      </c>
      <c r="AP7" s="10"/>
      <c r="AQ7" s="10">
        <v>579</v>
      </c>
      <c r="AR7" s="10">
        <v>395</v>
      </c>
      <c r="AS7" s="10"/>
      <c r="AT7" s="10">
        <v>610</v>
      </c>
      <c r="AU7" s="10">
        <v>232</v>
      </c>
      <c r="AV7" s="10"/>
      <c r="AW7" s="10">
        <v>392</v>
      </c>
      <c r="AX7" s="10">
        <v>222</v>
      </c>
      <c r="AY7" s="10">
        <v>326</v>
      </c>
      <c r="AZ7" s="10"/>
      <c r="BA7" s="10">
        <v>246</v>
      </c>
      <c r="BB7" s="10">
        <v>271</v>
      </c>
      <c r="BC7" s="10">
        <v>304</v>
      </c>
      <c r="BD7" s="10">
        <v>103</v>
      </c>
      <c r="BE7" s="10">
        <v>50</v>
      </c>
      <c r="BF7" s="10"/>
      <c r="BG7" s="10">
        <v>385</v>
      </c>
      <c r="BH7" s="10">
        <v>589</v>
      </c>
      <c r="BI7" s="10"/>
      <c r="BJ7" s="10">
        <v>756</v>
      </c>
      <c r="BK7" s="10">
        <v>213</v>
      </c>
      <c r="BL7" s="10"/>
      <c r="BM7" s="10">
        <v>131</v>
      </c>
      <c r="BN7" s="10">
        <v>218</v>
      </c>
      <c r="BO7" s="10">
        <v>322</v>
      </c>
      <c r="BP7" s="10">
        <v>83</v>
      </c>
      <c r="BQ7" s="10">
        <v>105</v>
      </c>
      <c r="BR7" s="10"/>
      <c r="BS7" s="10">
        <v>301</v>
      </c>
      <c r="BT7" s="10"/>
      <c r="BU7" s="10">
        <v>192</v>
      </c>
      <c r="BV7" s="10">
        <v>217</v>
      </c>
      <c r="BW7" s="10">
        <v>112</v>
      </c>
      <c r="BX7" s="10">
        <v>196</v>
      </c>
      <c r="BY7" s="10">
        <v>67</v>
      </c>
      <c r="BZ7" s="10"/>
      <c r="CA7" s="10">
        <v>77</v>
      </c>
      <c r="CB7" s="10"/>
      <c r="CC7" s="10">
        <v>773</v>
      </c>
      <c r="CD7" s="10">
        <v>171</v>
      </c>
      <c r="CE7" s="10"/>
      <c r="CF7" s="10">
        <v>361</v>
      </c>
      <c r="CG7" s="10"/>
      <c r="CH7" s="10">
        <v>346</v>
      </c>
      <c r="CI7" s="10">
        <v>114</v>
      </c>
    </row>
    <row r="8" spans="2:87" ht="30" customHeight="1" x14ac:dyDescent="0.35">
      <c r="B8" s="11" t="s">
        <v>20</v>
      </c>
      <c r="C8" s="11">
        <v>967</v>
      </c>
      <c r="D8" s="11">
        <v>487</v>
      </c>
      <c r="E8" s="11">
        <v>478</v>
      </c>
      <c r="F8" s="11"/>
      <c r="G8" s="11">
        <v>121</v>
      </c>
      <c r="H8" s="11">
        <v>173</v>
      </c>
      <c r="I8" s="11">
        <v>160</v>
      </c>
      <c r="J8" s="11">
        <v>163</v>
      </c>
      <c r="K8" s="11">
        <v>136</v>
      </c>
      <c r="L8" s="11">
        <v>215</v>
      </c>
      <c r="M8" s="11"/>
      <c r="N8" s="11">
        <v>262</v>
      </c>
      <c r="O8" s="11">
        <v>248</v>
      </c>
      <c r="P8" s="11">
        <v>202</v>
      </c>
      <c r="Q8" s="11">
        <v>252</v>
      </c>
      <c r="R8" s="11"/>
      <c r="S8" s="11">
        <v>128</v>
      </c>
      <c r="T8" s="11">
        <v>125</v>
      </c>
      <c r="U8" s="11">
        <v>79</v>
      </c>
      <c r="V8" s="11">
        <v>88</v>
      </c>
      <c r="W8" s="11">
        <v>67</v>
      </c>
      <c r="X8" s="11">
        <v>90</v>
      </c>
      <c r="Y8" s="11">
        <v>78</v>
      </c>
      <c r="Z8" s="11">
        <v>40</v>
      </c>
      <c r="AA8" s="11">
        <v>112</v>
      </c>
      <c r="AB8" s="11">
        <v>90</v>
      </c>
      <c r="AC8" s="11">
        <v>44</v>
      </c>
      <c r="AD8" s="11">
        <v>27</v>
      </c>
      <c r="AE8" s="11"/>
      <c r="AF8" s="11">
        <v>177</v>
      </c>
      <c r="AG8" s="11">
        <v>360</v>
      </c>
      <c r="AH8" s="11">
        <v>182</v>
      </c>
      <c r="AI8" s="11">
        <v>106</v>
      </c>
      <c r="AJ8" s="11">
        <v>110</v>
      </c>
      <c r="AK8" s="11"/>
      <c r="AL8" s="11">
        <v>374</v>
      </c>
      <c r="AM8" s="11">
        <v>377</v>
      </c>
      <c r="AN8" s="11">
        <v>154</v>
      </c>
      <c r="AO8" s="11">
        <v>62</v>
      </c>
      <c r="AP8" s="11"/>
      <c r="AQ8" s="11">
        <v>583</v>
      </c>
      <c r="AR8" s="11">
        <v>384</v>
      </c>
      <c r="AS8" s="11"/>
      <c r="AT8" s="11">
        <v>609</v>
      </c>
      <c r="AU8" s="11">
        <v>211</v>
      </c>
      <c r="AV8" s="11"/>
      <c r="AW8" s="11">
        <v>366</v>
      </c>
      <c r="AX8" s="11">
        <v>220</v>
      </c>
      <c r="AY8" s="11">
        <v>340</v>
      </c>
      <c r="AZ8" s="11"/>
      <c r="BA8" s="11">
        <v>250</v>
      </c>
      <c r="BB8" s="11">
        <v>268</v>
      </c>
      <c r="BC8" s="11">
        <v>304</v>
      </c>
      <c r="BD8" s="11">
        <v>99</v>
      </c>
      <c r="BE8" s="11">
        <v>47</v>
      </c>
      <c r="BF8" s="11"/>
      <c r="BG8" s="11">
        <v>409</v>
      </c>
      <c r="BH8" s="11">
        <v>558</v>
      </c>
      <c r="BI8" s="11"/>
      <c r="BJ8" s="11">
        <v>765</v>
      </c>
      <c r="BK8" s="11">
        <v>198</v>
      </c>
      <c r="BL8" s="11"/>
      <c r="BM8" s="11">
        <v>136</v>
      </c>
      <c r="BN8" s="11">
        <v>206</v>
      </c>
      <c r="BO8" s="11">
        <v>321</v>
      </c>
      <c r="BP8" s="11">
        <v>83</v>
      </c>
      <c r="BQ8" s="11">
        <v>105</v>
      </c>
      <c r="BR8" s="11"/>
      <c r="BS8" s="11">
        <v>294</v>
      </c>
      <c r="BT8" s="11"/>
      <c r="BU8" s="11">
        <v>185</v>
      </c>
      <c r="BV8" s="11">
        <v>222</v>
      </c>
      <c r="BW8" s="11">
        <v>112</v>
      </c>
      <c r="BX8" s="11">
        <v>191</v>
      </c>
      <c r="BY8" s="11">
        <v>68</v>
      </c>
      <c r="BZ8" s="11"/>
      <c r="CA8" s="11">
        <v>75</v>
      </c>
      <c r="CB8" s="11"/>
      <c r="CC8" s="11">
        <v>763</v>
      </c>
      <c r="CD8" s="11">
        <v>174</v>
      </c>
      <c r="CE8" s="11"/>
      <c r="CF8" s="11">
        <v>344</v>
      </c>
      <c r="CG8" s="11"/>
      <c r="CH8" s="11">
        <v>333</v>
      </c>
      <c r="CI8" s="11">
        <v>115</v>
      </c>
    </row>
    <row r="9" spans="2:87" x14ac:dyDescent="0.35">
      <c r="B9" s="18" t="s">
        <v>276</v>
      </c>
      <c r="C9" s="17">
        <v>0.34586795328889702</v>
      </c>
      <c r="D9" s="17">
        <v>0.35514363996224402</v>
      </c>
      <c r="E9" s="17">
        <v>0.33841528151658801</v>
      </c>
      <c r="F9" s="17"/>
      <c r="G9" s="17">
        <v>0.26469464231831302</v>
      </c>
      <c r="H9" s="17">
        <v>0.32537234245826202</v>
      </c>
      <c r="I9" s="17">
        <v>0.31434238883367599</v>
      </c>
      <c r="J9" s="17">
        <v>0.37135191414781399</v>
      </c>
      <c r="K9" s="17">
        <v>0.44057415923054599</v>
      </c>
      <c r="L9" s="17">
        <v>0.352194978003876</v>
      </c>
      <c r="M9" s="17"/>
      <c r="N9" s="17">
        <v>0.30458927026751198</v>
      </c>
      <c r="O9" s="17">
        <v>0.31827726505906101</v>
      </c>
      <c r="P9" s="17">
        <v>0.38865008592886602</v>
      </c>
      <c r="Q9" s="17">
        <v>0.38723529712840699</v>
      </c>
      <c r="R9" s="17"/>
      <c r="S9" s="17">
        <v>0.31839185364734901</v>
      </c>
      <c r="T9" s="17">
        <v>0.27385942675957498</v>
      </c>
      <c r="U9" s="17">
        <v>0.29277200915858498</v>
      </c>
      <c r="V9" s="17">
        <v>0.43354270407668499</v>
      </c>
      <c r="W9" s="17">
        <v>0.36346732295564699</v>
      </c>
      <c r="X9" s="17">
        <v>0.35704775598590899</v>
      </c>
      <c r="Y9" s="17">
        <v>0.30334192914324798</v>
      </c>
      <c r="Z9" s="17">
        <v>0.33709233039741898</v>
      </c>
      <c r="AA9" s="17">
        <v>0.36356543417596898</v>
      </c>
      <c r="AB9" s="17">
        <v>0.37208589181014801</v>
      </c>
      <c r="AC9" s="17">
        <v>0.45330690808407598</v>
      </c>
      <c r="AD9" s="17">
        <v>0.39700018463970599</v>
      </c>
      <c r="AE9" s="17"/>
      <c r="AF9" s="17">
        <v>0.42524982550623103</v>
      </c>
      <c r="AG9" s="17">
        <v>0.34168502670345002</v>
      </c>
      <c r="AH9" s="17">
        <v>0.291828319612214</v>
      </c>
      <c r="AI9" s="17">
        <v>0.32803407949577201</v>
      </c>
      <c r="AJ9" s="17">
        <v>0.34201158655397701</v>
      </c>
      <c r="AK9" s="17"/>
      <c r="AL9" s="17">
        <v>0.31969562935297302</v>
      </c>
      <c r="AM9" s="17">
        <v>0.35795867579163698</v>
      </c>
      <c r="AN9" s="17">
        <v>0.378435833675621</v>
      </c>
      <c r="AO9" s="17">
        <v>0.34934974757825199</v>
      </c>
      <c r="AP9" s="17"/>
      <c r="AQ9" s="17">
        <v>0.39483426555910101</v>
      </c>
      <c r="AR9" s="17">
        <v>0.271556556830512</v>
      </c>
      <c r="AS9" s="17"/>
      <c r="AT9" s="17">
        <v>0.34529152642748101</v>
      </c>
      <c r="AU9" s="17">
        <v>0.35363732829440597</v>
      </c>
      <c r="AV9" s="17"/>
      <c r="AW9" s="17">
        <v>0.38440423368448001</v>
      </c>
      <c r="AX9" s="17">
        <v>0.34181017800959901</v>
      </c>
      <c r="AY9" s="17">
        <v>0.322254732296608</v>
      </c>
      <c r="AZ9" s="17"/>
      <c r="BA9" s="17">
        <v>0.28877524140059702</v>
      </c>
      <c r="BB9" s="17">
        <v>0.36815350163607702</v>
      </c>
      <c r="BC9" s="17">
        <v>0.37212843443183002</v>
      </c>
      <c r="BD9" s="17">
        <v>0.33159449129853502</v>
      </c>
      <c r="BE9" s="17">
        <v>0.38277965756548799</v>
      </c>
      <c r="BF9" s="17"/>
      <c r="BG9" s="17">
        <v>0.32182717893546697</v>
      </c>
      <c r="BH9" s="17">
        <v>0.36348758795071301</v>
      </c>
      <c r="BI9" s="17"/>
      <c r="BJ9" s="17">
        <v>0.33452317991751601</v>
      </c>
      <c r="BK9" s="17">
        <v>0.387789622426437</v>
      </c>
      <c r="BL9" s="17"/>
      <c r="BM9" s="17">
        <v>0.34489791867757502</v>
      </c>
      <c r="BN9" s="17">
        <v>0.40051920832286297</v>
      </c>
      <c r="BO9" s="17">
        <v>0.290933005911993</v>
      </c>
      <c r="BP9" s="17">
        <v>0.171714642658433</v>
      </c>
      <c r="BQ9" s="17">
        <v>0.58310504183118494</v>
      </c>
      <c r="BR9" s="17"/>
      <c r="BS9" s="17">
        <v>0.55316002060010905</v>
      </c>
      <c r="BT9" s="17"/>
      <c r="BU9" s="17">
        <v>0.36270542285948298</v>
      </c>
      <c r="BV9" s="17">
        <v>0.24079672334958099</v>
      </c>
      <c r="BW9" s="17">
        <v>0.20706307734846999</v>
      </c>
      <c r="BX9" s="17">
        <v>0.63352737020257399</v>
      </c>
      <c r="BY9" s="17">
        <v>0.26150226083064199</v>
      </c>
      <c r="BZ9" s="17"/>
      <c r="CA9" s="17">
        <v>0.524649015923074</v>
      </c>
      <c r="CB9" s="17"/>
      <c r="CC9" s="17">
        <v>0.38757635442305499</v>
      </c>
      <c r="CD9" s="17">
        <v>0.20624178236801199</v>
      </c>
      <c r="CE9" s="17"/>
      <c r="CF9" s="17">
        <v>0.36390770206651701</v>
      </c>
      <c r="CG9" s="17"/>
      <c r="CH9" s="17">
        <v>0.39478281668987197</v>
      </c>
      <c r="CI9" s="17">
        <v>0.29063332417391602</v>
      </c>
    </row>
    <row r="10" spans="2:87" x14ac:dyDescent="0.35">
      <c r="B10" s="18" t="s">
        <v>277</v>
      </c>
      <c r="C10" s="17">
        <v>0.33423949266838199</v>
      </c>
      <c r="D10" s="17">
        <v>0.32675393078551701</v>
      </c>
      <c r="E10" s="17">
        <v>0.34380476254647302</v>
      </c>
      <c r="F10" s="17"/>
      <c r="G10" s="17">
        <v>0.39566735392556601</v>
      </c>
      <c r="H10" s="17">
        <v>0.33562131445255999</v>
      </c>
      <c r="I10" s="17">
        <v>0.33809858945948301</v>
      </c>
      <c r="J10" s="17">
        <v>0.31155306468786198</v>
      </c>
      <c r="K10" s="17">
        <v>0.26621358441708298</v>
      </c>
      <c r="L10" s="17">
        <v>0.35593442148420201</v>
      </c>
      <c r="M10" s="17"/>
      <c r="N10" s="17">
        <v>0.33960612827830799</v>
      </c>
      <c r="O10" s="17">
        <v>0.33890686840603101</v>
      </c>
      <c r="P10" s="17">
        <v>0.33846716416281097</v>
      </c>
      <c r="Q10" s="17">
        <v>0.31784206442026802</v>
      </c>
      <c r="R10" s="17"/>
      <c r="S10" s="17">
        <v>0.25541831230641598</v>
      </c>
      <c r="T10" s="17">
        <v>0.295279075259682</v>
      </c>
      <c r="U10" s="17">
        <v>0.29099948554161897</v>
      </c>
      <c r="V10" s="17">
        <v>0.29182292245659203</v>
      </c>
      <c r="W10" s="17">
        <v>0.38766087146994899</v>
      </c>
      <c r="X10" s="17">
        <v>0.35059803618482399</v>
      </c>
      <c r="Y10" s="17">
        <v>0.434734025355064</v>
      </c>
      <c r="Z10" s="17">
        <v>0.41208687784123699</v>
      </c>
      <c r="AA10" s="17">
        <v>0.43202044548807</v>
      </c>
      <c r="AB10" s="17">
        <v>0.32240692574431801</v>
      </c>
      <c r="AC10" s="17">
        <v>0.28352027911212802</v>
      </c>
      <c r="AD10" s="17">
        <v>0.27866226815508599</v>
      </c>
      <c r="AE10" s="17"/>
      <c r="AF10" s="17">
        <v>0.26389592100036202</v>
      </c>
      <c r="AG10" s="17">
        <v>0.36553509101534198</v>
      </c>
      <c r="AH10" s="17">
        <v>0.40599181222623199</v>
      </c>
      <c r="AI10" s="17">
        <v>0.29462975221301901</v>
      </c>
      <c r="AJ10" s="17">
        <v>0.27492995241380902</v>
      </c>
      <c r="AK10" s="17"/>
      <c r="AL10" s="17">
        <v>0.31577723990286</v>
      </c>
      <c r="AM10" s="17">
        <v>0.324921256460459</v>
      </c>
      <c r="AN10" s="17">
        <v>0.37207948406089397</v>
      </c>
      <c r="AO10" s="17">
        <v>0.408163675980102</v>
      </c>
      <c r="AP10" s="17"/>
      <c r="AQ10" s="17">
        <v>0.33492613130572202</v>
      </c>
      <c r="AR10" s="17">
        <v>0.333197448176212</v>
      </c>
      <c r="AS10" s="17"/>
      <c r="AT10" s="17">
        <v>0.31590335253896001</v>
      </c>
      <c r="AU10" s="17">
        <v>0.345036355648357</v>
      </c>
      <c r="AV10" s="17"/>
      <c r="AW10" s="17">
        <v>0.30947066628801001</v>
      </c>
      <c r="AX10" s="17">
        <v>0.32551947870806602</v>
      </c>
      <c r="AY10" s="17">
        <v>0.34863887278841899</v>
      </c>
      <c r="AZ10" s="17"/>
      <c r="BA10" s="17">
        <v>0.33796326558953699</v>
      </c>
      <c r="BB10" s="17">
        <v>0.36647825524384597</v>
      </c>
      <c r="BC10" s="17">
        <v>0.313100383903539</v>
      </c>
      <c r="BD10" s="17">
        <v>0.346962366562172</v>
      </c>
      <c r="BE10" s="17">
        <v>0.23998403260868301</v>
      </c>
      <c r="BF10" s="17"/>
      <c r="BG10" s="17">
        <v>0.323434820335607</v>
      </c>
      <c r="BH10" s="17">
        <v>0.342158304947279</v>
      </c>
      <c r="BI10" s="17"/>
      <c r="BJ10" s="17">
        <v>0.33272908887910102</v>
      </c>
      <c r="BK10" s="17">
        <v>0.34356267333872598</v>
      </c>
      <c r="BL10" s="17"/>
      <c r="BM10" s="17">
        <v>0.30831757187167602</v>
      </c>
      <c r="BN10" s="17">
        <v>0.29641211786921601</v>
      </c>
      <c r="BO10" s="17">
        <v>0.386053306663319</v>
      </c>
      <c r="BP10" s="17">
        <v>0.40322426058408201</v>
      </c>
      <c r="BQ10" s="17">
        <v>0.25677961446964498</v>
      </c>
      <c r="BR10" s="17"/>
      <c r="BS10" s="17">
        <v>0.29326024064795497</v>
      </c>
      <c r="BT10" s="17"/>
      <c r="BU10" s="17">
        <v>0.32968444840366501</v>
      </c>
      <c r="BV10" s="17">
        <v>0.38558314434399799</v>
      </c>
      <c r="BW10" s="17">
        <v>0.420680733673092</v>
      </c>
      <c r="BX10" s="17">
        <v>0.24023046050470301</v>
      </c>
      <c r="BY10" s="17">
        <v>0.27738946621743898</v>
      </c>
      <c r="BZ10" s="17"/>
      <c r="CA10" s="17">
        <v>0.33292335234758003</v>
      </c>
      <c r="CB10" s="17"/>
      <c r="CC10" s="17">
        <v>0.33151002842140698</v>
      </c>
      <c r="CD10" s="17">
        <v>0.35042701996571402</v>
      </c>
      <c r="CE10" s="17"/>
      <c r="CF10" s="17">
        <v>0.30045097593904502</v>
      </c>
      <c r="CG10" s="17"/>
      <c r="CH10" s="17">
        <v>0.31910973594770897</v>
      </c>
      <c r="CI10" s="17">
        <v>0.37146576685375399</v>
      </c>
    </row>
    <row r="11" spans="2:87" x14ac:dyDescent="0.35">
      <c r="B11" s="18" t="s">
        <v>278</v>
      </c>
      <c r="C11" s="17">
        <v>0.18919745283239101</v>
      </c>
      <c r="D11" s="17">
        <v>0.204125814468058</v>
      </c>
      <c r="E11" s="17">
        <v>0.173101133596371</v>
      </c>
      <c r="F11" s="17"/>
      <c r="G11" s="17">
        <v>0.21223589586861699</v>
      </c>
      <c r="H11" s="17">
        <v>0.23108997515997501</v>
      </c>
      <c r="I11" s="17">
        <v>0.19630987171133399</v>
      </c>
      <c r="J11" s="17">
        <v>0.16887567365155501</v>
      </c>
      <c r="K11" s="17">
        <v>0.14648612723187401</v>
      </c>
      <c r="L11" s="17">
        <v>0.179710901557494</v>
      </c>
      <c r="M11" s="17"/>
      <c r="N11" s="17">
        <v>0.22993015793084101</v>
      </c>
      <c r="O11" s="17">
        <v>0.215328304373999</v>
      </c>
      <c r="P11" s="17">
        <v>0.15315139519934101</v>
      </c>
      <c r="Q11" s="17">
        <v>0.148906746201482</v>
      </c>
      <c r="R11" s="17"/>
      <c r="S11" s="17">
        <v>0.28125889576533503</v>
      </c>
      <c r="T11" s="17">
        <v>0.231776232201031</v>
      </c>
      <c r="U11" s="17">
        <v>0.248175646534535</v>
      </c>
      <c r="V11" s="17">
        <v>0.12547078694157501</v>
      </c>
      <c r="W11" s="17">
        <v>0.12907358871784899</v>
      </c>
      <c r="X11" s="17">
        <v>0.20217515703195599</v>
      </c>
      <c r="Y11" s="17">
        <v>0.14885135780198999</v>
      </c>
      <c r="Z11" s="17">
        <v>0.16067152106444599</v>
      </c>
      <c r="AA11" s="17">
        <v>0.142468347452165</v>
      </c>
      <c r="AB11" s="17">
        <v>0.18854172443834399</v>
      </c>
      <c r="AC11" s="17">
        <v>0.165139895510857</v>
      </c>
      <c r="AD11" s="17">
        <v>8.9533845200173795E-2</v>
      </c>
      <c r="AE11" s="17"/>
      <c r="AF11" s="17">
        <v>0.140956411120882</v>
      </c>
      <c r="AG11" s="17">
        <v>0.19594156802555701</v>
      </c>
      <c r="AH11" s="17">
        <v>0.17796361800309399</v>
      </c>
      <c r="AI11" s="17">
        <v>0.236341530193831</v>
      </c>
      <c r="AJ11" s="17">
        <v>0.255220731782698</v>
      </c>
      <c r="AK11" s="17"/>
      <c r="AL11" s="17">
        <v>0.20719070606847501</v>
      </c>
      <c r="AM11" s="17">
        <v>0.19213918740434199</v>
      </c>
      <c r="AN11" s="17">
        <v>0.14179334241563599</v>
      </c>
      <c r="AO11" s="17">
        <v>0.180445713457458</v>
      </c>
      <c r="AP11" s="17"/>
      <c r="AQ11" s="17">
        <v>0.15358847682538199</v>
      </c>
      <c r="AR11" s="17">
        <v>0.24323772278231201</v>
      </c>
      <c r="AS11" s="17"/>
      <c r="AT11" s="17">
        <v>0.198834121376434</v>
      </c>
      <c r="AU11" s="17">
        <v>0.18686645740270899</v>
      </c>
      <c r="AV11" s="17"/>
      <c r="AW11" s="17">
        <v>0.18918349894223399</v>
      </c>
      <c r="AX11" s="17">
        <v>0.212159611290724</v>
      </c>
      <c r="AY11" s="17">
        <v>0.19016098095013001</v>
      </c>
      <c r="AZ11" s="17"/>
      <c r="BA11" s="17">
        <v>0.245395618686924</v>
      </c>
      <c r="BB11" s="17">
        <v>0.13186631016287501</v>
      </c>
      <c r="BC11" s="17">
        <v>0.20360459128832101</v>
      </c>
      <c r="BD11" s="17">
        <v>0.17086791191114201</v>
      </c>
      <c r="BE11" s="17">
        <v>0.16320838971392099</v>
      </c>
      <c r="BF11" s="17"/>
      <c r="BG11" s="17">
        <v>0.190073916776832</v>
      </c>
      <c r="BH11" s="17">
        <v>0.18855508689740499</v>
      </c>
      <c r="BI11" s="17"/>
      <c r="BJ11" s="17">
        <v>0.198719715910917</v>
      </c>
      <c r="BK11" s="17">
        <v>0.15683496719025899</v>
      </c>
      <c r="BL11" s="17"/>
      <c r="BM11" s="17">
        <v>0.164797558087629</v>
      </c>
      <c r="BN11" s="17">
        <v>0.178455705690964</v>
      </c>
      <c r="BO11" s="17">
        <v>0.22884402844920501</v>
      </c>
      <c r="BP11" s="17">
        <v>0.28704934685443101</v>
      </c>
      <c r="BQ11" s="17">
        <v>7.2502600077342494E-2</v>
      </c>
      <c r="BR11" s="17"/>
      <c r="BS11" s="17">
        <v>0.101069631816084</v>
      </c>
      <c r="BT11" s="17"/>
      <c r="BU11" s="17">
        <v>0.20808530632976399</v>
      </c>
      <c r="BV11" s="17">
        <v>0.27125826512400503</v>
      </c>
      <c r="BW11" s="17">
        <v>0.25484959481324099</v>
      </c>
      <c r="BX11" s="17">
        <v>6.4054199021342795E-2</v>
      </c>
      <c r="BY11" s="17">
        <v>9.6906326102476598E-2</v>
      </c>
      <c r="BZ11" s="17"/>
      <c r="CA11" s="17">
        <v>0.12047573650305</v>
      </c>
      <c r="CB11" s="17"/>
      <c r="CC11" s="17">
        <v>0.171090117323103</v>
      </c>
      <c r="CD11" s="17">
        <v>0.26743880582058699</v>
      </c>
      <c r="CE11" s="17"/>
      <c r="CF11" s="17">
        <v>0.21303708766643101</v>
      </c>
      <c r="CG11" s="17"/>
      <c r="CH11" s="17">
        <v>0.14967579162327899</v>
      </c>
      <c r="CI11" s="17">
        <v>0.24001794336766599</v>
      </c>
    </row>
    <row r="12" spans="2:87" x14ac:dyDescent="0.35">
      <c r="B12" s="18" t="s">
        <v>279</v>
      </c>
      <c r="C12" s="17">
        <v>7.2680976945528303E-2</v>
      </c>
      <c r="D12" s="17">
        <v>6.2033307953384097E-2</v>
      </c>
      <c r="E12" s="17">
        <v>8.3955247180824102E-2</v>
      </c>
      <c r="F12" s="17"/>
      <c r="G12" s="17">
        <v>7.1013056266118799E-2</v>
      </c>
      <c r="H12" s="17">
        <v>6.2985112675719199E-2</v>
      </c>
      <c r="I12" s="17">
        <v>7.2000623749566395E-2</v>
      </c>
      <c r="J12" s="17">
        <v>0.102202325912016</v>
      </c>
      <c r="K12" s="17">
        <v>7.6700577135202994E-2</v>
      </c>
      <c r="L12" s="17">
        <v>5.7046791677510297E-2</v>
      </c>
      <c r="M12" s="17"/>
      <c r="N12" s="17">
        <v>8.1995219413016601E-2</v>
      </c>
      <c r="O12" s="17">
        <v>8.4968036108853701E-2</v>
      </c>
      <c r="P12" s="17">
        <v>6.7319926618518405E-2</v>
      </c>
      <c r="Q12" s="17">
        <v>5.2642901542024799E-2</v>
      </c>
      <c r="R12" s="17"/>
      <c r="S12" s="17">
        <v>0.119487628963168</v>
      </c>
      <c r="T12" s="17">
        <v>0.11962844124043399</v>
      </c>
      <c r="U12" s="17">
        <v>3.3172147382192499E-2</v>
      </c>
      <c r="V12" s="17">
        <v>6.9040628594591799E-2</v>
      </c>
      <c r="W12" s="17">
        <v>6.9744014244659397E-2</v>
      </c>
      <c r="X12" s="17">
        <v>5.4378414035512801E-2</v>
      </c>
      <c r="Y12" s="17">
        <v>4.2937886679829299E-2</v>
      </c>
      <c r="Z12" s="17">
        <v>4.7423384967421302E-2</v>
      </c>
      <c r="AA12" s="17">
        <v>2.4955090972399702E-2</v>
      </c>
      <c r="AB12" s="17">
        <v>9.81588197020557E-2</v>
      </c>
      <c r="AC12" s="17">
        <v>3.9266629184542101E-2</v>
      </c>
      <c r="AD12" s="17">
        <v>0.119437528453195</v>
      </c>
      <c r="AE12" s="17"/>
      <c r="AF12" s="17">
        <v>8.4536612596623401E-2</v>
      </c>
      <c r="AG12" s="17">
        <v>5.0972038087567798E-2</v>
      </c>
      <c r="AH12" s="17">
        <v>6.8729466753668603E-2</v>
      </c>
      <c r="AI12" s="17">
        <v>9.6629981261110998E-2</v>
      </c>
      <c r="AJ12" s="17">
        <v>8.9870422924581597E-2</v>
      </c>
      <c r="AK12" s="17"/>
      <c r="AL12" s="17">
        <v>8.1415296954430505E-2</v>
      </c>
      <c r="AM12" s="17">
        <v>7.2617646501949407E-2</v>
      </c>
      <c r="AN12" s="17">
        <v>6.2670346203759594E-2</v>
      </c>
      <c r="AO12" s="17">
        <v>4.5303265249531099E-2</v>
      </c>
      <c r="AP12" s="17"/>
      <c r="AQ12" s="17">
        <v>5.3440101837199099E-2</v>
      </c>
      <c r="AR12" s="17">
        <v>0.10188097653894999</v>
      </c>
      <c r="AS12" s="17"/>
      <c r="AT12" s="17">
        <v>8.3821874850842304E-2</v>
      </c>
      <c r="AU12" s="17">
        <v>5.3899748008571703E-2</v>
      </c>
      <c r="AV12" s="17"/>
      <c r="AW12" s="17">
        <v>6.4568256260543799E-2</v>
      </c>
      <c r="AX12" s="17">
        <v>6.7988429395544295E-2</v>
      </c>
      <c r="AY12" s="17">
        <v>8.0858089883217299E-2</v>
      </c>
      <c r="AZ12" s="17"/>
      <c r="BA12" s="17">
        <v>7.4256381107325298E-2</v>
      </c>
      <c r="BB12" s="17">
        <v>7.7275914646702706E-2</v>
      </c>
      <c r="BC12" s="17">
        <v>5.32471585906788E-2</v>
      </c>
      <c r="BD12" s="17">
        <v>8.5778717452475506E-2</v>
      </c>
      <c r="BE12" s="17">
        <v>0.13610659371446801</v>
      </c>
      <c r="BF12" s="17"/>
      <c r="BG12" s="17">
        <v>8.8372165448060896E-2</v>
      </c>
      <c r="BH12" s="17">
        <v>6.11808062455413E-2</v>
      </c>
      <c r="BI12" s="17"/>
      <c r="BJ12" s="17">
        <v>7.8800530641413097E-2</v>
      </c>
      <c r="BK12" s="17">
        <v>4.6318557367137601E-2</v>
      </c>
      <c r="BL12" s="17"/>
      <c r="BM12" s="17">
        <v>7.6020014659319096E-2</v>
      </c>
      <c r="BN12" s="17">
        <v>6.2079033115571003E-2</v>
      </c>
      <c r="BO12" s="17">
        <v>6.3482773883997701E-2</v>
      </c>
      <c r="BP12" s="17">
        <v>5.7132815847417098E-2</v>
      </c>
      <c r="BQ12" s="17">
        <v>6.8528408517775904E-2</v>
      </c>
      <c r="BR12" s="17"/>
      <c r="BS12" s="17">
        <v>3.2729099354752399E-2</v>
      </c>
      <c r="BT12" s="17"/>
      <c r="BU12" s="17">
        <v>5.50685750276457E-2</v>
      </c>
      <c r="BV12" s="17">
        <v>7.1869450105642704E-2</v>
      </c>
      <c r="BW12" s="17">
        <v>8.2554211482011197E-2</v>
      </c>
      <c r="BX12" s="17">
        <v>4.2284402610527502E-2</v>
      </c>
      <c r="BY12" s="17">
        <v>0.162215289811596</v>
      </c>
      <c r="BZ12" s="17"/>
      <c r="CA12" s="17">
        <v>9.5178720051956999E-3</v>
      </c>
      <c r="CB12" s="17"/>
      <c r="CC12" s="17">
        <v>6.4961511462929597E-2</v>
      </c>
      <c r="CD12" s="17">
        <v>0.10796854533922499</v>
      </c>
      <c r="CE12" s="17"/>
      <c r="CF12" s="17">
        <v>7.9047314704490501E-2</v>
      </c>
      <c r="CG12" s="17"/>
      <c r="CH12" s="17">
        <v>8.4639349995118601E-2</v>
      </c>
      <c r="CI12" s="17">
        <v>7.3894342125850998E-2</v>
      </c>
    </row>
    <row r="13" spans="2:87" x14ac:dyDescent="0.35">
      <c r="B13" s="18" t="s">
        <v>161</v>
      </c>
      <c r="C13" s="21">
        <v>5.8014124264802298E-2</v>
      </c>
      <c r="D13" s="21">
        <v>5.1943306830797301E-2</v>
      </c>
      <c r="E13" s="21">
        <v>6.0723575159744303E-2</v>
      </c>
      <c r="F13" s="21"/>
      <c r="G13" s="21">
        <v>5.6389051621385897E-2</v>
      </c>
      <c r="H13" s="21">
        <v>4.4931255253484299E-2</v>
      </c>
      <c r="I13" s="21">
        <v>7.92485262459416E-2</v>
      </c>
      <c r="J13" s="21">
        <v>4.60170216007528E-2</v>
      </c>
      <c r="K13" s="21">
        <v>7.0025551985293602E-2</v>
      </c>
      <c r="L13" s="21">
        <v>5.5112907276918199E-2</v>
      </c>
      <c r="M13" s="21"/>
      <c r="N13" s="21">
        <v>4.3879224110322801E-2</v>
      </c>
      <c r="O13" s="21">
        <v>4.2519526052055001E-2</v>
      </c>
      <c r="P13" s="21">
        <v>5.2411428090464202E-2</v>
      </c>
      <c r="Q13" s="21">
        <v>9.3372990707818598E-2</v>
      </c>
      <c r="R13" s="21"/>
      <c r="S13" s="21">
        <v>2.5443309317732098E-2</v>
      </c>
      <c r="T13" s="21">
        <v>7.9456824539278298E-2</v>
      </c>
      <c r="U13" s="21">
        <v>0.13488071138306901</v>
      </c>
      <c r="V13" s="21">
        <v>8.0122957930556196E-2</v>
      </c>
      <c r="W13" s="21">
        <v>5.0054202611896102E-2</v>
      </c>
      <c r="X13" s="21">
        <v>3.5800636761798697E-2</v>
      </c>
      <c r="Y13" s="21">
        <v>7.0134801019868701E-2</v>
      </c>
      <c r="Z13" s="21">
        <v>4.2725885729476602E-2</v>
      </c>
      <c r="AA13" s="21">
        <v>3.69906819113964E-2</v>
      </c>
      <c r="AB13" s="21">
        <v>1.8806638305134699E-2</v>
      </c>
      <c r="AC13" s="21">
        <v>5.8766288108397402E-2</v>
      </c>
      <c r="AD13" s="21">
        <v>0.11536617355183899</v>
      </c>
      <c r="AE13" s="21"/>
      <c r="AF13" s="21">
        <v>8.5361229775901395E-2</v>
      </c>
      <c r="AG13" s="21">
        <v>4.5866276168083399E-2</v>
      </c>
      <c r="AH13" s="21">
        <v>5.5486783404790699E-2</v>
      </c>
      <c r="AI13" s="21">
        <v>4.4364656836266898E-2</v>
      </c>
      <c r="AJ13" s="21">
        <v>3.7967306324935599E-2</v>
      </c>
      <c r="AK13" s="21"/>
      <c r="AL13" s="21">
        <v>7.5921127721261597E-2</v>
      </c>
      <c r="AM13" s="21">
        <v>5.2363233841612199E-2</v>
      </c>
      <c r="AN13" s="21">
        <v>4.5020993644089E-2</v>
      </c>
      <c r="AO13" s="21">
        <v>1.6737597734657401E-2</v>
      </c>
      <c r="AP13" s="21"/>
      <c r="AQ13" s="21">
        <v>6.3211024472596203E-2</v>
      </c>
      <c r="AR13" s="21">
        <v>5.0127295672014099E-2</v>
      </c>
      <c r="AS13" s="21"/>
      <c r="AT13" s="21">
        <v>5.6149124806283597E-2</v>
      </c>
      <c r="AU13" s="21">
        <v>6.0560110645956802E-2</v>
      </c>
      <c r="AV13" s="21"/>
      <c r="AW13" s="21">
        <v>5.2373344824732299E-2</v>
      </c>
      <c r="AX13" s="21">
        <v>5.2522302596066599E-2</v>
      </c>
      <c r="AY13" s="21">
        <v>5.8087324081624703E-2</v>
      </c>
      <c r="AZ13" s="21"/>
      <c r="BA13" s="21">
        <v>5.3609493215615998E-2</v>
      </c>
      <c r="BB13" s="21">
        <v>5.6226018310499802E-2</v>
      </c>
      <c r="BC13" s="21">
        <v>5.7919431785631498E-2</v>
      </c>
      <c r="BD13" s="21">
        <v>6.4796512775676093E-2</v>
      </c>
      <c r="BE13" s="21">
        <v>7.7921326397440094E-2</v>
      </c>
      <c r="BF13" s="21"/>
      <c r="BG13" s="21">
        <v>7.6291918504033607E-2</v>
      </c>
      <c r="BH13" s="21">
        <v>4.4618213959061397E-2</v>
      </c>
      <c r="BI13" s="21"/>
      <c r="BJ13" s="21">
        <v>5.5227484651052698E-2</v>
      </c>
      <c r="BK13" s="21">
        <v>6.5494179677440298E-2</v>
      </c>
      <c r="BL13" s="21"/>
      <c r="BM13" s="21">
        <v>0.105966936703801</v>
      </c>
      <c r="BN13" s="21">
        <v>6.2533935001386695E-2</v>
      </c>
      <c r="BO13" s="21">
        <v>3.0686885091485101E-2</v>
      </c>
      <c r="BP13" s="21">
        <v>8.0878934055637605E-2</v>
      </c>
      <c r="BQ13" s="21">
        <v>1.9084335104051501E-2</v>
      </c>
      <c r="BR13" s="21"/>
      <c r="BS13" s="21">
        <v>1.9781007581098801E-2</v>
      </c>
      <c r="BT13" s="21"/>
      <c r="BU13" s="21">
        <v>4.4456247379442197E-2</v>
      </c>
      <c r="BV13" s="21">
        <v>3.0492417076773599E-2</v>
      </c>
      <c r="BW13" s="21">
        <v>3.4852382683185697E-2</v>
      </c>
      <c r="BX13" s="21">
        <v>1.99035676608522E-2</v>
      </c>
      <c r="BY13" s="21">
        <v>0.20198665703784699</v>
      </c>
      <c r="BZ13" s="21"/>
      <c r="CA13" s="21">
        <v>1.24340232211005E-2</v>
      </c>
      <c r="CB13" s="21"/>
      <c r="CC13" s="21">
        <v>4.4861988369505397E-2</v>
      </c>
      <c r="CD13" s="21">
        <v>6.7923846506462396E-2</v>
      </c>
      <c r="CE13" s="21"/>
      <c r="CF13" s="21">
        <v>4.3556919623516203E-2</v>
      </c>
      <c r="CG13" s="21"/>
      <c r="CH13" s="21">
        <v>5.1792305744021598E-2</v>
      </c>
      <c r="CI13" s="21">
        <v>2.3988623478812799E-2</v>
      </c>
    </row>
    <row r="14" spans="2:87" x14ac:dyDescent="0.35">
      <c r="B14" s="18" t="s">
        <v>280</v>
      </c>
      <c r="C14" s="21">
        <v>0.68010744595727901</v>
      </c>
      <c r="D14" s="21">
        <v>0.68189757074776103</v>
      </c>
      <c r="E14" s="21">
        <v>0.68222004406306103</v>
      </c>
      <c r="F14" s="21"/>
      <c r="G14" s="21">
        <v>0.66036199624387903</v>
      </c>
      <c r="H14" s="21">
        <v>0.66099365691082201</v>
      </c>
      <c r="I14" s="21">
        <v>0.65244097829315795</v>
      </c>
      <c r="J14" s="21">
        <v>0.68290497883567602</v>
      </c>
      <c r="K14" s="21">
        <v>0.70678774364762897</v>
      </c>
      <c r="L14" s="21">
        <v>0.70812939948807796</v>
      </c>
      <c r="M14" s="21"/>
      <c r="N14" s="21">
        <v>0.64419539854581997</v>
      </c>
      <c r="O14" s="21">
        <v>0.65718413346509197</v>
      </c>
      <c r="P14" s="21">
        <v>0.72711725009167705</v>
      </c>
      <c r="Q14" s="21">
        <v>0.70507736154867395</v>
      </c>
      <c r="R14" s="21"/>
      <c r="S14" s="21">
        <v>0.57381016595376499</v>
      </c>
      <c r="T14" s="21">
        <v>0.56913850201925698</v>
      </c>
      <c r="U14" s="21">
        <v>0.58377149470020395</v>
      </c>
      <c r="V14" s="21">
        <v>0.72536562653327696</v>
      </c>
      <c r="W14" s="21">
        <v>0.75112819442559597</v>
      </c>
      <c r="X14" s="21">
        <v>0.70764579217073298</v>
      </c>
      <c r="Y14" s="21">
        <v>0.73807595449831198</v>
      </c>
      <c r="Z14" s="21">
        <v>0.74917920823865602</v>
      </c>
      <c r="AA14" s="21">
        <v>0.79558587966403904</v>
      </c>
      <c r="AB14" s="21">
        <v>0.69449281755446601</v>
      </c>
      <c r="AC14" s="21">
        <v>0.73682718719620299</v>
      </c>
      <c r="AD14" s="21">
        <v>0.67566245279479198</v>
      </c>
      <c r="AE14" s="21"/>
      <c r="AF14" s="21">
        <v>0.68914574650659299</v>
      </c>
      <c r="AG14" s="21">
        <v>0.70722011771879201</v>
      </c>
      <c r="AH14" s="21">
        <v>0.69782013183844604</v>
      </c>
      <c r="AI14" s="21">
        <v>0.62266383170879103</v>
      </c>
      <c r="AJ14" s="21">
        <v>0.61694153896778503</v>
      </c>
      <c r="AK14" s="21"/>
      <c r="AL14" s="21">
        <v>0.63547286925583302</v>
      </c>
      <c r="AM14" s="21">
        <v>0.68287993225209698</v>
      </c>
      <c r="AN14" s="21">
        <v>0.75051531773651503</v>
      </c>
      <c r="AO14" s="21">
        <v>0.75751342355835305</v>
      </c>
      <c r="AP14" s="21"/>
      <c r="AQ14" s="21">
        <v>0.72976039686482297</v>
      </c>
      <c r="AR14" s="21">
        <v>0.60475400500672405</v>
      </c>
      <c r="AS14" s="21"/>
      <c r="AT14" s="21">
        <v>0.66119487896644102</v>
      </c>
      <c r="AU14" s="21">
        <v>0.69867368394276297</v>
      </c>
      <c r="AV14" s="21"/>
      <c r="AW14" s="21">
        <v>0.69387489997248997</v>
      </c>
      <c r="AX14" s="21">
        <v>0.66732965671766498</v>
      </c>
      <c r="AY14" s="21">
        <v>0.67089360508502804</v>
      </c>
      <c r="AZ14" s="21"/>
      <c r="BA14" s="21">
        <v>0.626738506990135</v>
      </c>
      <c r="BB14" s="21">
        <v>0.73463175687992299</v>
      </c>
      <c r="BC14" s="21">
        <v>0.68522881833536797</v>
      </c>
      <c r="BD14" s="21">
        <v>0.67855685786070696</v>
      </c>
      <c r="BE14" s="21">
        <v>0.62276369017417099</v>
      </c>
      <c r="BF14" s="21"/>
      <c r="BG14" s="21">
        <v>0.64526199927107297</v>
      </c>
      <c r="BH14" s="21">
        <v>0.70564589289799196</v>
      </c>
      <c r="BI14" s="21"/>
      <c r="BJ14" s="21">
        <v>0.66725226879661803</v>
      </c>
      <c r="BK14" s="21">
        <v>0.73135229576516303</v>
      </c>
      <c r="BL14" s="21"/>
      <c r="BM14" s="21">
        <v>0.65321549054925099</v>
      </c>
      <c r="BN14" s="21">
        <v>0.69693132619207898</v>
      </c>
      <c r="BO14" s="21">
        <v>0.67698631257531205</v>
      </c>
      <c r="BP14" s="21">
        <v>0.57493890324251495</v>
      </c>
      <c r="BQ14" s="21">
        <v>0.83988465630082998</v>
      </c>
      <c r="BR14" s="21"/>
      <c r="BS14" s="21">
        <v>0.84642026124806502</v>
      </c>
      <c r="BT14" s="21"/>
      <c r="BU14" s="21">
        <v>0.69238987126314799</v>
      </c>
      <c r="BV14" s="21">
        <v>0.62637986769357901</v>
      </c>
      <c r="BW14" s="21">
        <v>0.62774381102156196</v>
      </c>
      <c r="BX14" s="21">
        <v>0.87375783070727797</v>
      </c>
      <c r="BY14" s="21">
        <v>0.53889172704808097</v>
      </c>
      <c r="BZ14" s="21"/>
      <c r="CA14" s="21">
        <v>0.85757236827065397</v>
      </c>
      <c r="CB14" s="21"/>
      <c r="CC14" s="21">
        <v>0.71908638284446202</v>
      </c>
      <c r="CD14" s="21">
        <v>0.55666880233372595</v>
      </c>
      <c r="CE14" s="21"/>
      <c r="CF14" s="21">
        <v>0.66435867800556203</v>
      </c>
      <c r="CG14" s="21"/>
      <c r="CH14" s="21">
        <v>0.713892552637581</v>
      </c>
      <c r="CI14" s="21">
        <v>0.66209909102766995</v>
      </c>
    </row>
    <row r="15" spans="2:87" x14ac:dyDescent="0.35">
      <c r="B15" s="18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</row>
    <row r="16" spans="2:87" x14ac:dyDescent="0.35">
      <c r="B16" s="16" t="s">
        <v>163</v>
      </c>
    </row>
    <row r="17" spans="2:2" x14ac:dyDescent="0.35">
      <c r="B17" t="s">
        <v>118</v>
      </c>
    </row>
    <row r="18" spans="2:2" x14ac:dyDescent="0.35">
      <c r="B18" t="s">
        <v>119</v>
      </c>
    </row>
    <row r="20" spans="2:2" x14ac:dyDescent="0.35">
      <c r="B20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139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2014</v>
      </c>
      <c r="D7" s="10">
        <v>1010</v>
      </c>
      <c r="E7" s="10">
        <v>998</v>
      </c>
      <c r="F7" s="10"/>
      <c r="G7" s="10">
        <v>162</v>
      </c>
      <c r="H7" s="10">
        <v>348</v>
      </c>
      <c r="I7" s="10">
        <v>362</v>
      </c>
      <c r="J7" s="10">
        <v>366</v>
      </c>
      <c r="K7" s="10">
        <v>313</v>
      </c>
      <c r="L7" s="10">
        <v>463</v>
      </c>
      <c r="M7" s="10"/>
      <c r="N7" s="10">
        <v>594</v>
      </c>
      <c r="O7" s="10">
        <v>504</v>
      </c>
      <c r="P7" s="10">
        <v>427</v>
      </c>
      <c r="Q7" s="10">
        <v>482</v>
      </c>
      <c r="R7" s="10"/>
      <c r="S7" s="10">
        <v>277</v>
      </c>
      <c r="T7" s="10">
        <v>281</v>
      </c>
      <c r="U7" s="10">
        <v>168</v>
      </c>
      <c r="V7" s="10">
        <v>172</v>
      </c>
      <c r="W7" s="10">
        <v>153</v>
      </c>
      <c r="X7" s="10">
        <v>169</v>
      </c>
      <c r="Y7" s="10">
        <v>143</v>
      </c>
      <c r="Z7" s="10">
        <v>76</v>
      </c>
      <c r="AA7" s="10">
        <v>207</v>
      </c>
      <c r="AB7" s="10">
        <v>190</v>
      </c>
      <c r="AC7" s="10">
        <v>109</v>
      </c>
      <c r="AD7" s="10">
        <v>69</v>
      </c>
      <c r="AE7" s="10"/>
      <c r="AF7" s="10">
        <v>331</v>
      </c>
      <c r="AG7" s="10">
        <v>748</v>
      </c>
      <c r="AH7" s="10">
        <v>407</v>
      </c>
      <c r="AI7" s="10">
        <v>228</v>
      </c>
      <c r="AJ7" s="10">
        <v>232</v>
      </c>
      <c r="AK7" s="10"/>
      <c r="AL7" s="10">
        <v>803</v>
      </c>
      <c r="AM7" s="10">
        <v>756</v>
      </c>
      <c r="AN7" s="10">
        <v>338</v>
      </c>
      <c r="AO7" s="10">
        <v>117</v>
      </c>
      <c r="AP7" s="10"/>
      <c r="AQ7" s="10">
        <v>1178</v>
      </c>
      <c r="AR7" s="10">
        <v>836</v>
      </c>
      <c r="AS7" s="10"/>
      <c r="AT7" s="10">
        <v>1305</v>
      </c>
      <c r="AU7" s="10">
        <v>438</v>
      </c>
      <c r="AV7" s="10"/>
      <c r="AW7" s="10">
        <v>799</v>
      </c>
      <c r="AX7" s="10">
        <v>470</v>
      </c>
      <c r="AY7" s="10">
        <v>680</v>
      </c>
      <c r="AZ7" s="10"/>
      <c r="BA7" s="10">
        <v>492</v>
      </c>
      <c r="BB7" s="10">
        <v>559</v>
      </c>
      <c r="BC7" s="10">
        <v>647</v>
      </c>
      <c r="BD7" s="10">
        <v>207</v>
      </c>
      <c r="BE7" s="10">
        <v>108</v>
      </c>
      <c r="BF7" s="10"/>
      <c r="BG7" s="10">
        <v>791</v>
      </c>
      <c r="BH7" s="10">
        <v>1223</v>
      </c>
      <c r="BI7" s="10"/>
      <c r="BJ7" s="10">
        <v>1546</v>
      </c>
      <c r="BK7" s="10">
        <v>457</v>
      </c>
      <c r="BL7" s="10"/>
      <c r="BM7" s="10">
        <v>280</v>
      </c>
      <c r="BN7" s="10">
        <v>408</v>
      </c>
      <c r="BO7" s="10">
        <v>699</v>
      </c>
      <c r="BP7" s="10">
        <v>159</v>
      </c>
      <c r="BQ7" s="10">
        <v>227</v>
      </c>
      <c r="BR7" s="10"/>
      <c r="BS7" s="10">
        <v>617</v>
      </c>
      <c r="BT7" s="10"/>
      <c r="BU7" s="10">
        <v>384</v>
      </c>
      <c r="BV7" s="10">
        <v>488</v>
      </c>
      <c r="BW7" s="10">
        <v>192</v>
      </c>
      <c r="BX7" s="10">
        <v>397</v>
      </c>
      <c r="BY7" s="10">
        <v>154</v>
      </c>
      <c r="BZ7" s="10"/>
      <c r="CA7" s="10">
        <v>165</v>
      </c>
      <c r="CB7" s="10"/>
      <c r="CC7" s="10">
        <v>1596</v>
      </c>
      <c r="CD7" s="10">
        <v>360</v>
      </c>
      <c r="CE7" s="10"/>
      <c r="CF7" s="10">
        <v>756</v>
      </c>
      <c r="CG7" s="10"/>
      <c r="CH7" s="10">
        <v>698</v>
      </c>
      <c r="CI7" s="10">
        <v>238</v>
      </c>
    </row>
    <row r="8" spans="2:87" ht="30" customHeight="1" x14ac:dyDescent="0.35">
      <c r="B8" s="11" t="s">
        <v>20</v>
      </c>
      <c r="C8" s="11">
        <v>2014</v>
      </c>
      <c r="D8" s="11">
        <v>993</v>
      </c>
      <c r="E8" s="11">
        <v>1015</v>
      </c>
      <c r="F8" s="11"/>
      <c r="G8" s="11">
        <v>282</v>
      </c>
      <c r="H8" s="11">
        <v>344</v>
      </c>
      <c r="I8" s="11">
        <v>342</v>
      </c>
      <c r="J8" s="11">
        <v>342</v>
      </c>
      <c r="K8" s="11">
        <v>283</v>
      </c>
      <c r="L8" s="11">
        <v>421</v>
      </c>
      <c r="M8" s="11"/>
      <c r="N8" s="11">
        <v>542</v>
      </c>
      <c r="O8" s="11">
        <v>522</v>
      </c>
      <c r="P8" s="11">
        <v>441</v>
      </c>
      <c r="Q8" s="11">
        <v>502</v>
      </c>
      <c r="R8" s="11"/>
      <c r="S8" s="11">
        <v>282</v>
      </c>
      <c r="T8" s="11">
        <v>262</v>
      </c>
      <c r="U8" s="11">
        <v>161</v>
      </c>
      <c r="V8" s="11">
        <v>181</v>
      </c>
      <c r="W8" s="11">
        <v>141</v>
      </c>
      <c r="X8" s="11">
        <v>181</v>
      </c>
      <c r="Y8" s="11">
        <v>161</v>
      </c>
      <c r="Z8" s="11">
        <v>81</v>
      </c>
      <c r="AA8" s="11">
        <v>222</v>
      </c>
      <c r="AB8" s="11">
        <v>181</v>
      </c>
      <c r="AC8" s="11">
        <v>101</v>
      </c>
      <c r="AD8" s="11">
        <v>60</v>
      </c>
      <c r="AE8" s="11"/>
      <c r="AF8" s="11">
        <v>339</v>
      </c>
      <c r="AG8" s="11">
        <v>765</v>
      </c>
      <c r="AH8" s="11">
        <v>397</v>
      </c>
      <c r="AI8" s="11">
        <v>220</v>
      </c>
      <c r="AJ8" s="11">
        <v>222</v>
      </c>
      <c r="AK8" s="11"/>
      <c r="AL8" s="11">
        <v>770</v>
      </c>
      <c r="AM8" s="11">
        <v>770</v>
      </c>
      <c r="AN8" s="11">
        <v>347</v>
      </c>
      <c r="AO8" s="11">
        <v>126</v>
      </c>
      <c r="AP8" s="11"/>
      <c r="AQ8" s="11">
        <v>1192</v>
      </c>
      <c r="AR8" s="11">
        <v>822</v>
      </c>
      <c r="AS8" s="11"/>
      <c r="AT8" s="11">
        <v>1312</v>
      </c>
      <c r="AU8" s="11">
        <v>397</v>
      </c>
      <c r="AV8" s="11"/>
      <c r="AW8" s="11">
        <v>746</v>
      </c>
      <c r="AX8" s="11">
        <v>471</v>
      </c>
      <c r="AY8" s="11">
        <v>716</v>
      </c>
      <c r="AZ8" s="11"/>
      <c r="BA8" s="11">
        <v>511</v>
      </c>
      <c r="BB8" s="11">
        <v>553</v>
      </c>
      <c r="BC8" s="11">
        <v>648</v>
      </c>
      <c r="BD8" s="11">
        <v>198</v>
      </c>
      <c r="BE8" s="11">
        <v>103</v>
      </c>
      <c r="BF8" s="11"/>
      <c r="BG8" s="11">
        <v>850</v>
      </c>
      <c r="BH8" s="11">
        <v>1164</v>
      </c>
      <c r="BI8" s="11"/>
      <c r="BJ8" s="11">
        <v>1580</v>
      </c>
      <c r="BK8" s="11">
        <v>423</v>
      </c>
      <c r="BL8" s="11"/>
      <c r="BM8" s="11">
        <v>297</v>
      </c>
      <c r="BN8" s="11">
        <v>385</v>
      </c>
      <c r="BO8" s="11">
        <v>706</v>
      </c>
      <c r="BP8" s="11">
        <v>156</v>
      </c>
      <c r="BQ8" s="11">
        <v>228</v>
      </c>
      <c r="BR8" s="11"/>
      <c r="BS8" s="11">
        <v>612</v>
      </c>
      <c r="BT8" s="11"/>
      <c r="BU8" s="11">
        <v>373</v>
      </c>
      <c r="BV8" s="11">
        <v>499</v>
      </c>
      <c r="BW8" s="11">
        <v>191</v>
      </c>
      <c r="BX8" s="11">
        <v>389</v>
      </c>
      <c r="BY8" s="11">
        <v>163</v>
      </c>
      <c r="BZ8" s="11"/>
      <c r="CA8" s="11">
        <v>167</v>
      </c>
      <c r="CB8" s="11"/>
      <c r="CC8" s="11">
        <v>1582</v>
      </c>
      <c r="CD8" s="11">
        <v>370</v>
      </c>
      <c r="CE8" s="11"/>
      <c r="CF8" s="11">
        <v>721</v>
      </c>
      <c r="CG8" s="11"/>
      <c r="CH8" s="11">
        <v>681</v>
      </c>
      <c r="CI8" s="11">
        <v>239</v>
      </c>
    </row>
    <row r="9" spans="2:87" ht="29" x14ac:dyDescent="0.35">
      <c r="B9" s="18" t="s">
        <v>127</v>
      </c>
      <c r="C9" s="17">
        <v>0.41384568776936598</v>
      </c>
      <c r="D9" s="17">
        <v>0.35761865747997001</v>
      </c>
      <c r="E9" s="17">
        <v>0.466420856336967</v>
      </c>
      <c r="F9" s="17"/>
      <c r="G9" s="17">
        <v>0.40544266210485402</v>
      </c>
      <c r="H9" s="17">
        <v>0.45365007343140701</v>
      </c>
      <c r="I9" s="17">
        <v>0.41173783322608798</v>
      </c>
      <c r="J9" s="17">
        <v>0.40474896922178499</v>
      </c>
      <c r="K9" s="17">
        <v>0.46982111926514802</v>
      </c>
      <c r="L9" s="17">
        <v>0.35840332888639198</v>
      </c>
      <c r="M9" s="17"/>
      <c r="N9" s="17">
        <v>0.42786189402761898</v>
      </c>
      <c r="O9" s="17">
        <v>0.38581756830320402</v>
      </c>
      <c r="P9" s="17">
        <v>0.430061093348518</v>
      </c>
      <c r="Q9" s="17">
        <v>0.413642992808264</v>
      </c>
      <c r="R9" s="17"/>
      <c r="S9" s="17">
        <v>0.38162393959462798</v>
      </c>
      <c r="T9" s="17">
        <v>0.41866779820932098</v>
      </c>
      <c r="U9" s="17">
        <v>0.31059522495337899</v>
      </c>
      <c r="V9" s="17">
        <v>0.40248039094038601</v>
      </c>
      <c r="W9" s="17">
        <v>0.34953183135097199</v>
      </c>
      <c r="X9" s="17">
        <v>0.43391710477896001</v>
      </c>
      <c r="Y9" s="17">
        <v>0.41757937423432601</v>
      </c>
      <c r="Z9" s="17">
        <v>0.370809908062399</v>
      </c>
      <c r="AA9" s="17">
        <v>0.44701511708509301</v>
      </c>
      <c r="AB9" s="17">
        <v>0.43828791232028902</v>
      </c>
      <c r="AC9" s="17">
        <v>0.55801026312485102</v>
      </c>
      <c r="AD9" s="17">
        <v>0.55505056019328503</v>
      </c>
      <c r="AE9" s="17"/>
      <c r="AF9" s="17">
        <v>0.394510271587868</v>
      </c>
      <c r="AG9" s="17">
        <v>0.417703730466845</v>
      </c>
      <c r="AH9" s="17">
        <v>0.41932932472352202</v>
      </c>
      <c r="AI9" s="17">
        <v>0.409487336338416</v>
      </c>
      <c r="AJ9" s="17">
        <v>0.415656001602557</v>
      </c>
      <c r="AK9" s="17"/>
      <c r="AL9" s="17">
        <v>0.382867258696997</v>
      </c>
      <c r="AM9" s="17">
        <v>0.40908462541427798</v>
      </c>
      <c r="AN9" s="17">
        <v>0.47239090215354002</v>
      </c>
      <c r="AO9" s="17">
        <v>0.470860768704988</v>
      </c>
      <c r="AP9" s="17"/>
      <c r="AQ9" s="17">
        <v>0.40203533956474102</v>
      </c>
      <c r="AR9" s="17">
        <v>0.43098264305270001</v>
      </c>
      <c r="AS9" s="17"/>
      <c r="AT9" s="17">
        <v>0.41110214884726498</v>
      </c>
      <c r="AU9" s="17">
        <v>0.36356355821769398</v>
      </c>
      <c r="AV9" s="17"/>
      <c r="AW9" s="17">
        <v>0.39933950968357501</v>
      </c>
      <c r="AX9" s="17">
        <v>0.43612066893476698</v>
      </c>
      <c r="AY9" s="17">
        <v>0.40597952953965999</v>
      </c>
      <c r="AZ9" s="17"/>
      <c r="BA9" s="17">
        <v>0.44689820817800002</v>
      </c>
      <c r="BB9" s="17">
        <v>0.40164946453122302</v>
      </c>
      <c r="BC9" s="17">
        <v>0.38884060945412002</v>
      </c>
      <c r="BD9" s="17">
        <v>0.44207486778565902</v>
      </c>
      <c r="BE9" s="17">
        <v>0.422337880038545</v>
      </c>
      <c r="BF9" s="17"/>
      <c r="BG9" s="17">
        <v>0.41019972509263403</v>
      </c>
      <c r="BH9" s="17">
        <v>0.41650647476928299</v>
      </c>
      <c r="BI9" s="17"/>
      <c r="BJ9" s="17">
        <v>0.418798857518967</v>
      </c>
      <c r="BK9" s="17">
        <v>0.387322181467326</v>
      </c>
      <c r="BL9" s="17"/>
      <c r="BM9" s="17">
        <v>0.39069441235792901</v>
      </c>
      <c r="BN9" s="17">
        <v>0.362008268313458</v>
      </c>
      <c r="BO9" s="17">
        <v>0.45489840914811203</v>
      </c>
      <c r="BP9" s="17">
        <v>0.40732592959757802</v>
      </c>
      <c r="BQ9" s="17">
        <v>0.33270864897909203</v>
      </c>
      <c r="BR9" s="17"/>
      <c r="BS9" s="17">
        <v>0.35967672147574398</v>
      </c>
      <c r="BT9" s="17"/>
      <c r="BU9" s="17">
        <v>0.365548705972843</v>
      </c>
      <c r="BV9" s="17">
        <v>0.436551002278879</v>
      </c>
      <c r="BW9" s="17">
        <v>0.45462375027340501</v>
      </c>
      <c r="BX9" s="17">
        <v>0.37563393570183801</v>
      </c>
      <c r="BY9" s="17">
        <v>0.31202781236627197</v>
      </c>
      <c r="BZ9" s="17"/>
      <c r="CA9" s="17">
        <v>0.35762297347974498</v>
      </c>
      <c r="CB9" s="17"/>
      <c r="CC9" s="17">
        <v>0.46235338657924702</v>
      </c>
      <c r="CD9" s="17">
        <v>0.253040964496066</v>
      </c>
      <c r="CE9" s="17"/>
      <c r="CF9" s="17">
        <v>0.44254778707245102</v>
      </c>
      <c r="CG9" s="17"/>
      <c r="CH9" s="17">
        <v>0.40136346507517701</v>
      </c>
      <c r="CI9" s="17">
        <v>0.49504862120882198</v>
      </c>
    </row>
    <row r="10" spans="2:87" ht="29" x14ac:dyDescent="0.35">
      <c r="B10" s="18" t="s">
        <v>128</v>
      </c>
      <c r="C10" s="17">
        <v>0.40644254983803302</v>
      </c>
      <c r="D10" s="17">
        <v>0.43066145276927997</v>
      </c>
      <c r="E10" s="17">
        <v>0.38412129451768601</v>
      </c>
      <c r="F10" s="17"/>
      <c r="G10" s="17">
        <v>0.36115048279706002</v>
      </c>
      <c r="H10" s="17">
        <v>0.38431324403612999</v>
      </c>
      <c r="I10" s="17">
        <v>0.40664409232038901</v>
      </c>
      <c r="J10" s="17">
        <v>0.432887640781843</v>
      </c>
      <c r="K10" s="17">
        <v>0.38620629676623103</v>
      </c>
      <c r="L10" s="17">
        <v>0.44685498749835001</v>
      </c>
      <c r="M10" s="17"/>
      <c r="N10" s="17">
        <v>0.418613254958005</v>
      </c>
      <c r="O10" s="17">
        <v>0.41691346774719101</v>
      </c>
      <c r="P10" s="17">
        <v>0.37096372310091702</v>
      </c>
      <c r="Q10" s="17">
        <v>0.41104512455943998</v>
      </c>
      <c r="R10" s="17"/>
      <c r="S10" s="17">
        <v>0.41306807254709199</v>
      </c>
      <c r="T10" s="17">
        <v>0.38511798191483698</v>
      </c>
      <c r="U10" s="17">
        <v>0.50168709524450805</v>
      </c>
      <c r="V10" s="17">
        <v>0.44015034272450898</v>
      </c>
      <c r="W10" s="17">
        <v>0.45463692463801803</v>
      </c>
      <c r="X10" s="17">
        <v>0.38754598721098898</v>
      </c>
      <c r="Y10" s="17">
        <v>0.37408063448220502</v>
      </c>
      <c r="Z10" s="17">
        <v>0.34958104548784902</v>
      </c>
      <c r="AA10" s="17">
        <v>0.39356938627641302</v>
      </c>
      <c r="AB10" s="17">
        <v>0.42483671676598</v>
      </c>
      <c r="AC10" s="17">
        <v>0.35654035843846699</v>
      </c>
      <c r="AD10" s="17">
        <v>0.29467310654436901</v>
      </c>
      <c r="AE10" s="17"/>
      <c r="AF10" s="17">
        <v>0.42957476758768098</v>
      </c>
      <c r="AG10" s="17">
        <v>0.40560867147775997</v>
      </c>
      <c r="AH10" s="17">
        <v>0.39738918400753698</v>
      </c>
      <c r="AI10" s="17">
        <v>0.43138748352719303</v>
      </c>
      <c r="AJ10" s="17">
        <v>0.38792050186791399</v>
      </c>
      <c r="AK10" s="17"/>
      <c r="AL10" s="17">
        <v>0.43325885860234198</v>
      </c>
      <c r="AM10" s="17">
        <v>0.412637864082811</v>
      </c>
      <c r="AN10" s="17">
        <v>0.35180293696013099</v>
      </c>
      <c r="AO10" s="17">
        <v>0.35532592106595001</v>
      </c>
      <c r="AP10" s="17"/>
      <c r="AQ10" s="17">
        <v>0.41489375716740001</v>
      </c>
      <c r="AR10" s="17">
        <v>0.39417974779492099</v>
      </c>
      <c r="AS10" s="17"/>
      <c r="AT10" s="17">
        <v>0.40416559223298398</v>
      </c>
      <c r="AU10" s="17">
        <v>0.43697614210309799</v>
      </c>
      <c r="AV10" s="17"/>
      <c r="AW10" s="17">
        <v>0.413518666269999</v>
      </c>
      <c r="AX10" s="17">
        <v>0.41398922323889698</v>
      </c>
      <c r="AY10" s="17">
        <v>0.39483385094525802</v>
      </c>
      <c r="AZ10" s="17"/>
      <c r="BA10" s="17">
        <v>0.33058533112588601</v>
      </c>
      <c r="BB10" s="17">
        <v>0.43620108286746001</v>
      </c>
      <c r="BC10" s="17">
        <v>0.44420720290499199</v>
      </c>
      <c r="BD10" s="17">
        <v>0.42599811441021002</v>
      </c>
      <c r="BE10" s="17">
        <v>0.341672734702403</v>
      </c>
      <c r="BF10" s="17"/>
      <c r="BG10" s="17">
        <v>0.39237735727794598</v>
      </c>
      <c r="BH10" s="17">
        <v>0.41670718632321702</v>
      </c>
      <c r="BI10" s="17"/>
      <c r="BJ10" s="17">
        <v>0.40131116758550101</v>
      </c>
      <c r="BK10" s="17">
        <v>0.43346324431500299</v>
      </c>
      <c r="BL10" s="17"/>
      <c r="BM10" s="17">
        <v>0.417566653265244</v>
      </c>
      <c r="BN10" s="17">
        <v>0.42496543614354199</v>
      </c>
      <c r="BO10" s="17">
        <v>0.39267489727438498</v>
      </c>
      <c r="BP10" s="17">
        <v>0.40009047949225601</v>
      </c>
      <c r="BQ10" s="17">
        <v>0.440723246476873</v>
      </c>
      <c r="BR10" s="17"/>
      <c r="BS10" s="17">
        <v>0.42133067935345397</v>
      </c>
      <c r="BT10" s="17"/>
      <c r="BU10" s="17">
        <v>0.41302013712623697</v>
      </c>
      <c r="BV10" s="17">
        <v>0.406472780869025</v>
      </c>
      <c r="BW10" s="17">
        <v>0.37003604072644403</v>
      </c>
      <c r="BX10" s="17">
        <v>0.42881300823980101</v>
      </c>
      <c r="BY10" s="17">
        <v>0.44960021603376199</v>
      </c>
      <c r="BZ10" s="17"/>
      <c r="CA10" s="17">
        <v>0.41822579159474799</v>
      </c>
      <c r="CB10" s="17"/>
      <c r="CC10" s="17">
        <v>0.41351501584202499</v>
      </c>
      <c r="CD10" s="17">
        <v>0.38168977548884397</v>
      </c>
      <c r="CE10" s="17"/>
      <c r="CF10" s="17">
        <v>0.40276520785645298</v>
      </c>
      <c r="CG10" s="17"/>
      <c r="CH10" s="17">
        <v>0.42451180301986302</v>
      </c>
      <c r="CI10" s="17">
        <v>0.35999863246514202</v>
      </c>
    </row>
    <row r="11" spans="2:87" ht="29" x14ac:dyDescent="0.35">
      <c r="B11" s="18" t="s">
        <v>129</v>
      </c>
      <c r="C11" s="17">
        <v>0.137549768563627</v>
      </c>
      <c r="D11" s="17">
        <v>0.16751068582143</v>
      </c>
      <c r="E11" s="17">
        <v>0.109049444087768</v>
      </c>
      <c r="F11" s="17"/>
      <c r="G11" s="17">
        <v>0.188166721282225</v>
      </c>
      <c r="H11" s="17">
        <v>9.8647951849013399E-2</v>
      </c>
      <c r="I11" s="17">
        <v>0.143814005970227</v>
      </c>
      <c r="J11" s="17">
        <v>0.12221271704290899</v>
      </c>
      <c r="K11" s="17">
        <v>0.10986506219961301</v>
      </c>
      <c r="L11" s="17">
        <v>0.16140842591054599</v>
      </c>
      <c r="M11" s="17"/>
      <c r="N11" s="17">
        <v>0.116356528902108</v>
      </c>
      <c r="O11" s="17">
        <v>0.148675899489875</v>
      </c>
      <c r="P11" s="17">
        <v>0.154563698005559</v>
      </c>
      <c r="Q11" s="17">
        <v>0.13583383439847899</v>
      </c>
      <c r="R11" s="17"/>
      <c r="S11" s="17">
        <v>0.153328985489945</v>
      </c>
      <c r="T11" s="17">
        <v>0.17245677394419501</v>
      </c>
      <c r="U11" s="17">
        <v>0.14002948709052199</v>
      </c>
      <c r="V11" s="17">
        <v>0.12177255631221399</v>
      </c>
      <c r="W11" s="17">
        <v>0.14216329545109699</v>
      </c>
      <c r="X11" s="17">
        <v>0.129833900595097</v>
      </c>
      <c r="Y11" s="17">
        <v>0.13902922592445299</v>
      </c>
      <c r="Z11" s="17">
        <v>0.22208152325824501</v>
      </c>
      <c r="AA11" s="17">
        <v>0.12463373586121</v>
      </c>
      <c r="AB11" s="17">
        <v>9.5915320296863796E-2</v>
      </c>
      <c r="AC11" s="17">
        <v>6.7932859735502796E-2</v>
      </c>
      <c r="AD11" s="17">
        <v>0.13685195114488899</v>
      </c>
      <c r="AE11" s="17"/>
      <c r="AF11" s="17">
        <v>0.13347342555976699</v>
      </c>
      <c r="AG11" s="17">
        <v>0.13392371946025899</v>
      </c>
      <c r="AH11" s="17">
        <v>0.13628601344025801</v>
      </c>
      <c r="AI11" s="17">
        <v>0.13119470306216299</v>
      </c>
      <c r="AJ11" s="17">
        <v>0.15940350554155799</v>
      </c>
      <c r="AK11" s="17"/>
      <c r="AL11" s="17">
        <v>0.12808114089376199</v>
      </c>
      <c r="AM11" s="17">
        <v>0.13841261862024101</v>
      </c>
      <c r="AN11" s="17">
        <v>0.15805217998872501</v>
      </c>
      <c r="AO11" s="17">
        <v>0.13363883760852299</v>
      </c>
      <c r="AP11" s="17"/>
      <c r="AQ11" s="17">
        <v>0.145206789296982</v>
      </c>
      <c r="AR11" s="17">
        <v>0.12643934068821</v>
      </c>
      <c r="AS11" s="17"/>
      <c r="AT11" s="17">
        <v>0.13986425431178501</v>
      </c>
      <c r="AU11" s="17">
        <v>0.15992279621870201</v>
      </c>
      <c r="AV11" s="17"/>
      <c r="AW11" s="17">
        <v>0.14995192732246301</v>
      </c>
      <c r="AX11" s="17">
        <v>0.107241115220335</v>
      </c>
      <c r="AY11" s="17">
        <v>0.14909246703769699</v>
      </c>
      <c r="AZ11" s="17"/>
      <c r="BA11" s="17">
        <v>0.17754424782572401</v>
      </c>
      <c r="BB11" s="17">
        <v>0.109314018745429</v>
      </c>
      <c r="BC11" s="17">
        <v>0.12625032611964801</v>
      </c>
      <c r="BD11" s="17">
        <v>0.11274632469527</v>
      </c>
      <c r="BE11" s="17">
        <v>0.21123561757377099</v>
      </c>
      <c r="BF11" s="17"/>
      <c r="BG11" s="17">
        <v>0.15149617338663801</v>
      </c>
      <c r="BH11" s="17">
        <v>0.12737182217776299</v>
      </c>
      <c r="BI11" s="17"/>
      <c r="BJ11" s="17">
        <v>0.13748482284449001</v>
      </c>
      <c r="BK11" s="17">
        <v>0.13693004948662499</v>
      </c>
      <c r="BL11" s="17"/>
      <c r="BM11" s="17">
        <v>0.13795202698626099</v>
      </c>
      <c r="BN11" s="17">
        <v>0.170013775843318</v>
      </c>
      <c r="BO11" s="17">
        <v>0.11839626522400799</v>
      </c>
      <c r="BP11" s="17">
        <v>0.15631183059270601</v>
      </c>
      <c r="BQ11" s="17">
        <v>0.172500968986567</v>
      </c>
      <c r="BR11" s="17"/>
      <c r="BS11" s="17">
        <v>0.17680614805839501</v>
      </c>
      <c r="BT11" s="17"/>
      <c r="BU11" s="17">
        <v>0.168466677735293</v>
      </c>
      <c r="BV11" s="17">
        <v>0.118191742892471</v>
      </c>
      <c r="BW11" s="17">
        <v>0.152748652419915</v>
      </c>
      <c r="BX11" s="17">
        <v>0.16307142393399801</v>
      </c>
      <c r="BY11" s="17">
        <v>0.16249007667645099</v>
      </c>
      <c r="BZ11" s="17"/>
      <c r="CA11" s="17">
        <v>0.16275792792904201</v>
      </c>
      <c r="CB11" s="17"/>
      <c r="CC11" s="17">
        <v>9.8538701672718401E-2</v>
      </c>
      <c r="CD11" s="17">
        <v>0.28891182498846202</v>
      </c>
      <c r="CE11" s="17"/>
      <c r="CF11" s="17">
        <v>0.11933246164149899</v>
      </c>
      <c r="CG11" s="17"/>
      <c r="CH11" s="17">
        <v>0.13836170915812701</v>
      </c>
      <c r="CI11" s="17">
        <v>0.119120029901011</v>
      </c>
    </row>
    <row r="12" spans="2:87" x14ac:dyDescent="0.35">
      <c r="B12" s="18" t="s">
        <v>130</v>
      </c>
      <c r="C12" s="17">
        <v>2.2984605257714501E-2</v>
      </c>
      <c r="D12" s="17">
        <v>2.5049606437389099E-2</v>
      </c>
      <c r="E12" s="17">
        <v>2.110016064014E-2</v>
      </c>
      <c r="F12" s="17"/>
      <c r="G12" s="17">
        <v>2.6217308487748801E-2</v>
      </c>
      <c r="H12" s="17">
        <v>4.8650887753135898E-2</v>
      </c>
      <c r="I12" s="17">
        <v>1.32388527626701E-2</v>
      </c>
      <c r="J12" s="17">
        <v>2.0570767646706602E-2</v>
      </c>
      <c r="K12" s="17">
        <v>1.8270669949924101E-2</v>
      </c>
      <c r="L12" s="17">
        <v>1.28825701864578E-2</v>
      </c>
      <c r="M12" s="17"/>
      <c r="N12" s="17">
        <v>2.23163777355085E-2</v>
      </c>
      <c r="O12" s="17">
        <v>2.7166766674207799E-2</v>
      </c>
      <c r="P12" s="17">
        <v>2.3551547318871099E-2</v>
      </c>
      <c r="Q12" s="17">
        <v>1.9179748376160901E-2</v>
      </c>
      <c r="R12" s="17"/>
      <c r="S12" s="17">
        <v>3.8537357569325303E-2</v>
      </c>
      <c r="T12" s="17">
        <v>6.4060208863880898E-3</v>
      </c>
      <c r="U12" s="17">
        <v>2.9417871735543701E-2</v>
      </c>
      <c r="V12" s="17">
        <v>2.97702987339955E-2</v>
      </c>
      <c r="W12" s="17">
        <v>3.0920658273492298E-2</v>
      </c>
      <c r="X12" s="17">
        <v>6.8520259754174502E-3</v>
      </c>
      <c r="Y12" s="17">
        <v>4.9014451251647002E-2</v>
      </c>
      <c r="Z12" s="17">
        <v>4.4563504246596802E-2</v>
      </c>
      <c r="AA12" s="17">
        <v>1.7542869066734999E-2</v>
      </c>
      <c r="AB12" s="17">
        <v>1.45050799972593E-2</v>
      </c>
      <c r="AC12" s="17">
        <v>0</v>
      </c>
      <c r="AD12" s="17">
        <v>0</v>
      </c>
      <c r="AE12" s="17"/>
      <c r="AF12" s="17">
        <v>2.8389294586915501E-2</v>
      </c>
      <c r="AG12" s="17">
        <v>2.35831608582939E-2</v>
      </c>
      <c r="AH12" s="17">
        <v>1.7973571788473901E-2</v>
      </c>
      <c r="AI12" s="17">
        <v>1.98326998700144E-2</v>
      </c>
      <c r="AJ12" s="17">
        <v>2.8106509386787399E-2</v>
      </c>
      <c r="AK12" s="17"/>
      <c r="AL12" s="17">
        <v>2.6626239842562301E-2</v>
      </c>
      <c r="AM12" s="17">
        <v>2.1470861456989902E-2</v>
      </c>
      <c r="AN12" s="17">
        <v>1.47366795456989E-2</v>
      </c>
      <c r="AO12" s="17">
        <v>3.2705495091614203E-2</v>
      </c>
      <c r="AP12" s="17"/>
      <c r="AQ12" s="17">
        <v>1.7500661346816999E-2</v>
      </c>
      <c r="AR12" s="17">
        <v>3.0941872897000101E-2</v>
      </c>
      <c r="AS12" s="17"/>
      <c r="AT12" s="17">
        <v>2.8153855844661398E-2</v>
      </c>
      <c r="AU12" s="17">
        <v>1.5740402696747102E-2</v>
      </c>
      <c r="AV12" s="17"/>
      <c r="AW12" s="17">
        <v>1.9710080508382601E-2</v>
      </c>
      <c r="AX12" s="17">
        <v>2.2363899905288299E-2</v>
      </c>
      <c r="AY12" s="17">
        <v>2.7691570342262599E-2</v>
      </c>
      <c r="AZ12" s="17"/>
      <c r="BA12" s="17">
        <v>2.2615471862494099E-2</v>
      </c>
      <c r="BB12" s="17">
        <v>3.0187768768970499E-2</v>
      </c>
      <c r="BC12" s="17">
        <v>2.0939358786555302E-2</v>
      </c>
      <c r="BD12" s="17">
        <v>9.7589528235049201E-3</v>
      </c>
      <c r="BE12" s="17">
        <v>2.4753767685281501E-2</v>
      </c>
      <c r="BF12" s="17"/>
      <c r="BG12" s="17">
        <v>2.78137954277233E-2</v>
      </c>
      <c r="BH12" s="17">
        <v>1.94603106985606E-2</v>
      </c>
      <c r="BI12" s="17"/>
      <c r="BJ12" s="17">
        <v>2.63069190422223E-2</v>
      </c>
      <c r="BK12" s="17">
        <v>1.11493130777568E-2</v>
      </c>
      <c r="BL12" s="17"/>
      <c r="BM12" s="17">
        <v>2.7979795445059401E-2</v>
      </c>
      <c r="BN12" s="17">
        <v>1.6056029984023602E-2</v>
      </c>
      <c r="BO12" s="17">
        <v>2.2850047783524199E-2</v>
      </c>
      <c r="BP12" s="17">
        <v>2.5347188893128401E-2</v>
      </c>
      <c r="BQ12" s="17">
        <v>2.2538742629745999E-2</v>
      </c>
      <c r="BR12" s="17"/>
      <c r="BS12" s="17">
        <v>3.31050237120704E-2</v>
      </c>
      <c r="BT12" s="17"/>
      <c r="BU12" s="17">
        <v>2.2731957186279302E-2</v>
      </c>
      <c r="BV12" s="17">
        <v>3.3315027783701399E-2</v>
      </c>
      <c r="BW12" s="17">
        <v>1.36420849392594E-2</v>
      </c>
      <c r="BX12" s="17">
        <v>1.8268612383120601E-2</v>
      </c>
      <c r="BY12" s="17">
        <v>3.5813013248822398E-2</v>
      </c>
      <c r="BZ12" s="17"/>
      <c r="CA12" s="17">
        <v>5.5110546054395901E-2</v>
      </c>
      <c r="CB12" s="17"/>
      <c r="CC12" s="17">
        <v>1.4873403620326599E-2</v>
      </c>
      <c r="CD12" s="17">
        <v>6.1472801454188798E-2</v>
      </c>
      <c r="CE12" s="17"/>
      <c r="CF12" s="17">
        <v>1.83763391298758E-2</v>
      </c>
      <c r="CG12" s="17"/>
      <c r="CH12" s="17">
        <v>1.53078318594303E-2</v>
      </c>
      <c r="CI12" s="17">
        <v>1.7658253270957502E-2</v>
      </c>
    </row>
    <row r="13" spans="2:87" x14ac:dyDescent="0.35">
      <c r="B13" s="18" t="s">
        <v>131</v>
      </c>
      <c r="C13" s="19">
        <v>1.91773885712587E-2</v>
      </c>
      <c r="D13" s="19">
        <v>1.9159597491931302E-2</v>
      </c>
      <c r="E13" s="19">
        <v>1.9308244417438499E-2</v>
      </c>
      <c r="F13" s="19"/>
      <c r="G13" s="19">
        <v>1.90228253281127E-2</v>
      </c>
      <c r="H13" s="19">
        <v>1.4737842930313799E-2</v>
      </c>
      <c r="I13" s="19">
        <v>2.45652157206264E-2</v>
      </c>
      <c r="J13" s="19">
        <v>1.9579905306756799E-2</v>
      </c>
      <c r="K13" s="19">
        <v>1.5836851819084001E-2</v>
      </c>
      <c r="L13" s="19">
        <v>2.0450687518255E-2</v>
      </c>
      <c r="M13" s="19"/>
      <c r="N13" s="19">
        <v>1.4851944376758699E-2</v>
      </c>
      <c r="O13" s="19">
        <v>2.14262977855223E-2</v>
      </c>
      <c r="P13" s="19">
        <v>2.0859938226135799E-2</v>
      </c>
      <c r="Q13" s="19">
        <v>2.0298299857656101E-2</v>
      </c>
      <c r="R13" s="19"/>
      <c r="S13" s="19">
        <v>1.34416447990104E-2</v>
      </c>
      <c r="T13" s="19">
        <v>1.73514250452593E-2</v>
      </c>
      <c r="U13" s="19">
        <v>1.82703209760465E-2</v>
      </c>
      <c r="V13" s="19">
        <v>5.82641128889604E-3</v>
      </c>
      <c r="W13" s="19">
        <v>2.27472902864208E-2</v>
      </c>
      <c r="X13" s="19">
        <v>4.1850981439536299E-2</v>
      </c>
      <c r="Y13" s="19">
        <v>2.0296314107369502E-2</v>
      </c>
      <c r="Z13" s="19">
        <v>1.29640189449094E-2</v>
      </c>
      <c r="AA13" s="19">
        <v>1.7238891710549299E-2</v>
      </c>
      <c r="AB13" s="19">
        <v>2.6454970619608598E-2</v>
      </c>
      <c r="AC13" s="19">
        <v>1.7516518701178999E-2</v>
      </c>
      <c r="AD13" s="19">
        <v>1.34243821174568E-2</v>
      </c>
      <c r="AE13" s="19"/>
      <c r="AF13" s="19">
        <v>1.40522406777693E-2</v>
      </c>
      <c r="AG13" s="19">
        <v>1.9180717736842299E-2</v>
      </c>
      <c r="AH13" s="19">
        <v>2.9021906040208701E-2</v>
      </c>
      <c r="AI13" s="19">
        <v>8.0977772022128407E-3</v>
      </c>
      <c r="AJ13" s="19">
        <v>8.9134816011828492E-3</v>
      </c>
      <c r="AK13" s="19"/>
      <c r="AL13" s="19">
        <v>2.9166501964336001E-2</v>
      </c>
      <c r="AM13" s="19">
        <v>1.8394030425680202E-2</v>
      </c>
      <c r="AN13" s="19">
        <v>3.0173013519049201E-3</v>
      </c>
      <c r="AO13" s="19">
        <v>7.4689775289239297E-3</v>
      </c>
      <c r="AP13" s="19"/>
      <c r="AQ13" s="19">
        <v>2.0363452624060301E-2</v>
      </c>
      <c r="AR13" s="19">
        <v>1.7456395567168499E-2</v>
      </c>
      <c r="AS13" s="19"/>
      <c r="AT13" s="19">
        <v>1.67141487633044E-2</v>
      </c>
      <c r="AU13" s="19">
        <v>2.3797100763758801E-2</v>
      </c>
      <c r="AV13" s="19"/>
      <c r="AW13" s="19">
        <v>1.7479816215581499E-2</v>
      </c>
      <c r="AX13" s="19">
        <v>2.02850927007131E-2</v>
      </c>
      <c r="AY13" s="19">
        <v>2.24025821351213E-2</v>
      </c>
      <c r="AZ13" s="19"/>
      <c r="BA13" s="19">
        <v>2.2356741007895201E-2</v>
      </c>
      <c r="BB13" s="19">
        <v>2.2647665086917401E-2</v>
      </c>
      <c r="BC13" s="19">
        <v>1.9762502734685002E-2</v>
      </c>
      <c r="BD13" s="19">
        <v>9.4217402853566702E-3</v>
      </c>
      <c r="BE13" s="19">
        <v>0</v>
      </c>
      <c r="BF13" s="19"/>
      <c r="BG13" s="19">
        <v>1.8112948815058601E-2</v>
      </c>
      <c r="BH13" s="19">
        <v>1.9954206031175901E-2</v>
      </c>
      <c r="BI13" s="19"/>
      <c r="BJ13" s="19">
        <v>1.6098233008820399E-2</v>
      </c>
      <c r="BK13" s="19">
        <v>3.11352116532886E-2</v>
      </c>
      <c r="BL13" s="19"/>
      <c r="BM13" s="19">
        <v>2.58071119455064E-2</v>
      </c>
      <c r="BN13" s="19">
        <v>2.69564897156583E-2</v>
      </c>
      <c r="BO13" s="19">
        <v>1.11803805699703E-2</v>
      </c>
      <c r="BP13" s="19">
        <v>1.09245714243318E-2</v>
      </c>
      <c r="BQ13" s="19">
        <v>3.15283929277222E-2</v>
      </c>
      <c r="BR13" s="19"/>
      <c r="BS13" s="19">
        <v>9.0814274003367494E-3</v>
      </c>
      <c r="BT13" s="19"/>
      <c r="BU13" s="19">
        <v>3.0232521979347102E-2</v>
      </c>
      <c r="BV13" s="19">
        <v>5.4694461759238998E-3</v>
      </c>
      <c r="BW13" s="19">
        <v>8.94947164097676E-3</v>
      </c>
      <c r="BX13" s="19">
        <v>1.4213019741243E-2</v>
      </c>
      <c r="BY13" s="19">
        <v>4.0068881674692698E-2</v>
      </c>
      <c r="BZ13" s="19"/>
      <c r="CA13" s="19">
        <v>6.2827609420683201E-3</v>
      </c>
      <c r="CB13" s="19"/>
      <c r="CC13" s="19">
        <v>1.07194922856829E-2</v>
      </c>
      <c r="CD13" s="19">
        <v>1.4884633572439099E-2</v>
      </c>
      <c r="CE13" s="19"/>
      <c r="CF13" s="19">
        <v>1.6978204299720901E-2</v>
      </c>
      <c r="CG13" s="19"/>
      <c r="CH13" s="19">
        <v>2.0455190887402601E-2</v>
      </c>
      <c r="CI13" s="19">
        <v>8.1744631540673802E-3</v>
      </c>
    </row>
    <row r="14" spans="2:87" x14ac:dyDescent="0.35">
      <c r="B14" s="16"/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B2:CI20"/>
  <sheetViews>
    <sheetView showGridLines="0" topLeftCell="A7" workbookViewId="0">
      <pane xSplit="2" topLeftCell="BQ1" activePane="topRight" state="frozen"/>
      <selection pane="topRight" activeCell="A15" sqref="A15:XFD15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2" t="s">
        <v>297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974</v>
      </c>
      <c r="D7" s="10">
        <v>498</v>
      </c>
      <c r="E7" s="10">
        <v>473</v>
      </c>
      <c r="F7" s="10"/>
      <c r="G7" s="10">
        <v>70</v>
      </c>
      <c r="H7" s="10">
        <v>173</v>
      </c>
      <c r="I7" s="10">
        <v>169</v>
      </c>
      <c r="J7" s="10">
        <v>175</v>
      </c>
      <c r="K7" s="10">
        <v>151</v>
      </c>
      <c r="L7" s="10">
        <v>236</v>
      </c>
      <c r="M7" s="10"/>
      <c r="N7" s="10">
        <v>286</v>
      </c>
      <c r="O7" s="10">
        <v>244</v>
      </c>
      <c r="P7" s="10">
        <v>200</v>
      </c>
      <c r="Q7" s="10">
        <v>240</v>
      </c>
      <c r="R7" s="10"/>
      <c r="S7" s="10">
        <v>124</v>
      </c>
      <c r="T7" s="10">
        <v>136</v>
      </c>
      <c r="U7" s="10">
        <v>84</v>
      </c>
      <c r="V7" s="10">
        <v>85</v>
      </c>
      <c r="W7" s="10">
        <v>71</v>
      </c>
      <c r="X7" s="10">
        <v>85</v>
      </c>
      <c r="Y7" s="10">
        <v>68</v>
      </c>
      <c r="Z7" s="10">
        <v>36</v>
      </c>
      <c r="AA7" s="10">
        <v>111</v>
      </c>
      <c r="AB7" s="10">
        <v>95</v>
      </c>
      <c r="AC7" s="10">
        <v>47</v>
      </c>
      <c r="AD7" s="10">
        <v>32</v>
      </c>
      <c r="AE7" s="10"/>
      <c r="AF7" s="10">
        <v>174</v>
      </c>
      <c r="AG7" s="10">
        <v>352</v>
      </c>
      <c r="AH7" s="10">
        <v>191</v>
      </c>
      <c r="AI7" s="10">
        <v>112</v>
      </c>
      <c r="AJ7" s="10">
        <v>113</v>
      </c>
      <c r="AK7" s="10"/>
      <c r="AL7" s="10">
        <v>392</v>
      </c>
      <c r="AM7" s="10">
        <v>374</v>
      </c>
      <c r="AN7" s="10">
        <v>150</v>
      </c>
      <c r="AO7" s="10">
        <v>58</v>
      </c>
      <c r="AP7" s="10"/>
      <c r="AQ7" s="10">
        <v>579</v>
      </c>
      <c r="AR7" s="10">
        <v>395</v>
      </c>
      <c r="AS7" s="10"/>
      <c r="AT7" s="10">
        <v>610</v>
      </c>
      <c r="AU7" s="10">
        <v>232</v>
      </c>
      <c r="AV7" s="10"/>
      <c r="AW7" s="10">
        <v>392</v>
      </c>
      <c r="AX7" s="10">
        <v>222</v>
      </c>
      <c r="AY7" s="10">
        <v>326</v>
      </c>
      <c r="AZ7" s="10"/>
      <c r="BA7" s="10">
        <v>246</v>
      </c>
      <c r="BB7" s="10">
        <v>271</v>
      </c>
      <c r="BC7" s="10">
        <v>304</v>
      </c>
      <c r="BD7" s="10">
        <v>103</v>
      </c>
      <c r="BE7" s="10">
        <v>50</v>
      </c>
      <c r="BF7" s="10"/>
      <c r="BG7" s="10">
        <v>385</v>
      </c>
      <c r="BH7" s="10">
        <v>589</v>
      </c>
      <c r="BI7" s="10"/>
      <c r="BJ7" s="10">
        <v>756</v>
      </c>
      <c r="BK7" s="10">
        <v>213</v>
      </c>
      <c r="BL7" s="10"/>
      <c r="BM7" s="10">
        <v>131</v>
      </c>
      <c r="BN7" s="10">
        <v>218</v>
      </c>
      <c r="BO7" s="10">
        <v>322</v>
      </c>
      <c r="BP7" s="10">
        <v>83</v>
      </c>
      <c r="BQ7" s="10">
        <v>105</v>
      </c>
      <c r="BR7" s="10"/>
      <c r="BS7" s="10">
        <v>301</v>
      </c>
      <c r="BT7" s="10"/>
      <c r="BU7" s="10">
        <v>192</v>
      </c>
      <c r="BV7" s="10">
        <v>217</v>
      </c>
      <c r="BW7" s="10">
        <v>112</v>
      </c>
      <c r="BX7" s="10">
        <v>196</v>
      </c>
      <c r="BY7" s="10">
        <v>67</v>
      </c>
      <c r="BZ7" s="10"/>
      <c r="CA7" s="10">
        <v>77</v>
      </c>
      <c r="CB7" s="10"/>
      <c r="CC7" s="10">
        <v>773</v>
      </c>
      <c r="CD7" s="10">
        <v>171</v>
      </c>
      <c r="CE7" s="10"/>
      <c r="CF7" s="10">
        <v>361</v>
      </c>
      <c r="CG7" s="10"/>
      <c r="CH7" s="10">
        <v>346</v>
      </c>
      <c r="CI7" s="10">
        <v>114</v>
      </c>
    </row>
    <row r="8" spans="2:87" ht="30" customHeight="1" x14ac:dyDescent="0.35">
      <c r="B8" s="11" t="s">
        <v>20</v>
      </c>
      <c r="C8" s="11">
        <v>967</v>
      </c>
      <c r="D8" s="11">
        <v>487</v>
      </c>
      <c r="E8" s="11">
        <v>478</v>
      </c>
      <c r="F8" s="11"/>
      <c r="G8" s="11">
        <v>121</v>
      </c>
      <c r="H8" s="11">
        <v>173</v>
      </c>
      <c r="I8" s="11">
        <v>160</v>
      </c>
      <c r="J8" s="11">
        <v>163</v>
      </c>
      <c r="K8" s="11">
        <v>136</v>
      </c>
      <c r="L8" s="11">
        <v>215</v>
      </c>
      <c r="M8" s="11"/>
      <c r="N8" s="11">
        <v>262</v>
      </c>
      <c r="O8" s="11">
        <v>248</v>
      </c>
      <c r="P8" s="11">
        <v>202</v>
      </c>
      <c r="Q8" s="11">
        <v>252</v>
      </c>
      <c r="R8" s="11"/>
      <c r="S8" s="11">
        <v>128</v>
      </c>
      <c r="T8" s="11">
        <v>125</v>
      </c>
      <c r="U8" s="11">
        <v>79</v>
      </c>
      <c r="V8" s="11">
        <v>88</v>
      </c>
      <c r="W8" s="11">
        <v>67</v>
      </c>
      <c r="X8" s="11">
        <v>90</v>
      </c>
      <c r="Y8" s="11">
        <v>78</v>
      </c>
      <c r="Z8" s="11">
        <v>40</v>
      </c>
      <c r="AA8" s="11">
        <v>112</v>
      </c>
      <c r="AB8" s="11">
        <v>90</v>
      </c>
      <c r="AC8" s="11">
        <v>44</v>
      </c>
      <c r="AD8" s="11">
        <v>27</v>
      </c>
      <c r="AE8" s="11"/>
      <c r="AF8" s="11">
        <v>177</v>
      </c>
      <c r="AG8" s="11">
        <v>360</v>
      </c>
      <c r="AH8" s="11">
        <v>182</v>
      </c>
      <c r="AI8" s="11">
        <v>106</v>
      </c>
      <c r="AJ8" s="11">
        <v>110</v>
      </c>
      <c r="AK8" s="11"/>
      <c r="AL8" s="11">
        <v>374</v>
      </c>
      <c r="AM8" s="11">
        <v>377</v>
      </c>
      <c r="AN8" s="11">
        <v>154</v>
      </c>
      <c r="AO8" s="11">
        <v>62</v>
      </c>
      <c r="AP8" s="11"/>
      <c r="AQ8" s="11">
        <v>583</v>
      </c>
      <c r="AR8" s="11">
        <v>384</v>
      </c>
      <c r="AS8" s="11"/>
      <c r="AT8" s="11">
        <v>609</v>
      </c>
      <c r="AU8" s="11">
        <v>211</v>
      </c>
      <c r="AV8" s="11"/>
      <c r="AW8" s="11">
        <v>366</v>
      </c>
      <c r="AX8" s="11">
        <v>220</v>
      </c>
      <c r="AY8" s="11">
        <v>340</v>
      </c>
      <c r="AZ8" s="11"/>
      <c r="BA8" s="11">
        <v>250</v>
      </c>
      <c r="BB8" s="11">
        <v>268</v>
      </c>
      <c r="BC8" s="11">
        <v>304</v>
      </c>
      <c r="BD8" s="11">
        <v>99</v>
      </c>
      <c r="BE8" s="11">
        <v>47</v>
      </c>
      <c r="BF8" s="11"/>
      <c r="BG8" s="11">
        <v>409</v>
      </c>
      <c r="BH8" s="11">
        <v>558</v>
      </c>
      <c r="BI8" s="11"/>
      <c r="BJ8" s="11">
        <v>765</v>
      </c>
      <c r="BK8" s="11">
        <v>198</v>
      </c>
      <c r="BL8" s="11"/>
      <c r="BM8" s="11">
        <v>136</v>
      </c>
      <c r="BN8" s="11">
        <v>206</v>
      </c>
      <c r="BO8" s="11">
        <v>321</v>
      </c>
      <c r="BP8" s="11">
        <v>83</v>
      </c>
      <c r="BQ8" s="11">
        <v>105</v>
      </c>
      <c r="BR8" s="11"/>
      <c r="BS8" s="11">
        <v>294</v>
      </c>
      <c r="BT8" s="11"/>
      <c r="BU8" s="11">
        <v>185</v>
      </c>
      <c r="BV8" s="11">
        <v>222</v>
      </c>
      <c r="BW8" s="11">
        <v>112</v>
      </c>
      <c r="BX8" s="11">
        <v>191</v>
      </c>
      <c r="BY8" s="11">
        <v>68</v>
      </c>
      <c r="BZ8" s="11"/>
      <c r="CA8" s="11">
        <v>75</v>
      </c>
      <c r="CB8" s="11"/>
      <c r="CC8" s="11">
        <v>763</v>
      </c>
      <c r="CD8" s="11">
        <v>174</v>
      </c>
      <c r="CE8" s="11"/>
      <c r="CF8" s="11">
        <v>344</v>
      </c>
      <c r="CG8" s="11"/>
      <c r="CH8" s="11">
        <v>333</v>
      </c>
      <c r="CI8" s="11">
        <v>115</v>
      </c>
    </row>
    <row r="9" spans="2:87" x14ac:dyDescent="0.35">
      <c r="B9" s="18" t="s">
        <v>276</v>
      </c>
      <c r="C9" s="17">
        <v>0.423232971228164</v>
      </c>
      <c r="D9" s="17">
        <v>0.38348663065732203</v>
      </c>
      <c r="E9" s="17">
        <v>0.46422317214664299</v>
      </c>
      <c r="F9" s="17"/>
      <c r="G9" s="17">
        <v>0.31998610312209502</v>
      </c>
      <c r="H9" s="17">
        <v>0.381146838732215</v>
      </c>
      <c r="I9" s="17">
        <v>0.36260192160868898</v>
      </c>
      <c r="J9" s="17">
        <v>0.41355388106032398</v>
      </c>
      <c r="K9" s="17">
        <v>0.49277116639133001</v>
      </c>
      <c r="L9" s="17">
        <v>0.52335003853781603</v>
      </c>
      <c r="M9" s="17"/>
      <c r="N9" s="17">
        <v>0.38374426867119799</v>
      </c>
      <c r="O9" s="17">
        <v>0.38951667155627501</v>
      </c>
      <c r="P9" s="17">
        <v>0.46748805865095799</v>
      </c>
      <c r="Q9" s="17">
        <v>0.46510560952493402</v>
      </c>
      <c r="R9" s="17"/>
      <c r="S9" s="17">
        <v>0.48250924412573198</v>
      </c>
      <c r="T9" s="17">
        <v>0.41253233572394399</v>
      </c>
      <c r="U9" s="17">
        <v>0.26122371317658699</v>
      </c>
      <c r="V9" s="17">
        <v>0.45039287924607602</v>
      </c>
      <c r="W9" s="17">
        <v>0.36150191394974601</v>
      </c>
      <c r="X9" s="17">
        <v>0.39094460018989902</v>
      </c>
      <c r="Y9" s="17">
        <v>0.42490887105966002</v>
      </c>
      <c r="Z9" s="17">
        <v>0.39608944767723497</v>
      </c>
      <c r="AA9" s="17">
        <v>0.460850798158632</v>
      </c>
      <c r="AB9" s="17">
        <v>0.48670933588968102</v>
      </c>
      <c r="AC9" s="17">
        <v>0.46972999025735201</v>
      </c>
      <c r="AD9" s="17">
        <v>0.429274325712802</v>
      </c>
      <c r="AE9" s="17"/>
      <c r="AF9" s="17">
        <v>0.49971524600445399</v>
      </c>
      <c r="AG9" s="17">
        <v>0.424960024514492</v>
      </c>
      <c r="AH9" s="17">
        <v>0.38712620606655102</v>
      </c>
      <c r="AI9" s="17">
        <v>0.432318982913595</v>
      </c>
      <c r="AJ9" s="17">
        <v>0.334743685342968</v>
      </c>
      <c r="AK9" s="17"/>
      <c r="AL9" s="17">
        <v>0.390022913633152</v>
      </c>
      <c r="AM9" s="17">
        <v>0.45448652294006697</v>
      </c>
      <c r="AN9" s="17">
        <v>0.400038849605239</v>
      </c>
      <c r="AO9" s="17">
        <v>0.49081545839115798</v>
      </c>
      <c r="AP9" s="17"/>
      <c r="AQ9" s="17">
        <v>0.44962858398037198</v>
      </c>
      <c r="AR9" s="17">
        <v>0.38317492411268</v>
      </c>
      <c r="AS9" s="17"/>
      <c r="AT9" s="17">
        <v>0.40075350000425802</v>
      </c>
      <c r="AU9" s="17">
        <v>0.50990248481323797</v>
      </c>
      <c r="AV9" s="17"/>
      <c r="AW9" s="17">
        <v>0.49080021078678399</v>
      </c>
      <c r="AX9" s="17">
        <v>0.38872577443400202</v>
      </c>
      <c r="AY9" s="17">
        <v>0.385058951687066</v>
      </c>
      <c r="AZ9" s="17"/>
      <c r="BA9" s="17">
        <v>0.44452225839942799</v>
      </c>
      <c r="BB9" s="17">
        <v>0.43003640207819799</v>
      </c>
      <c r="BC9" s="17">
        <v>0.40943428059653902</v>
      </c>
      <c r="BD9" s="17">
        <v>0.36955352764081201</v>
      </c>
      <c r="BE9" s="17">
        <v>0.47425096315706</v>
      </c>
      <c r="BF9" s="17"/>
      <c r="BG9" s="17">
        <v>0.37072288292100802</v>
      </c>
      <c r="BH9" s="17">
        <v>0.46171794506594699</v>
      </c>
      <c r="BI9" s="17"/>
      <c r="BJ9" s="17">
        <v>0.39567862555740801</v>
      </c>
      <c r="BK9" s="17">
        <v>0.534317914896419</v>
      </c>
      <c r="BL9" s="17"/>
      <c r="BM9" s="17">
        <v>0.40279609734789501</v>
      </c>
      <c r="BN9" s="17">
        <v>0.419230164187121</v>
      </c>
      <c r="BO9" s="17">
        <v>0.46263597839169901</v>
      </c>
      <c r="BP9" s="17">
        <v>0.29387368680958997</v>
      </c>
      <c r="BQ9" s="17">
        <v>0.485457047469534</v>
      </c>
      <c r="BR9" s="17"/>
      <c r="BS9" s="17">
        <v>0.49189720141446303</v>
      </c>
      <c r="BT9" s="17"/>
      <c r="BU9" s="17">
        <v>0.41727540221221299</v>
      </c>
      <c r="BV9" s="17">
        <v>0.41984253509611702</v>
      </c>
      <c r="BW9" s="17">
        <v>0.29583578265336702</v>
      </c>
      <c r="BX9" s="17">
        <v>0.54930002396017696</v>
      </c>
      <c r="BY9" s="17">
        <v>0.24903537605880999</v>
      </c>
      <c r="BZ9" s="17"/>
      <c r="CA9" s="17">
        <v>0.50420101536216499</v>
      </c>
      <c r="CB9" s="17"/>
      <c r="CC9" s="17">
        <v>0.48547896120184503</v>
      </c>
      <c r="CD9" s="17">
        <v>0.21761263662396199</v>
      </c>
      <c r="CE9" s="17"/>
      <c r="CF9" s="17">
        <v>0.58998147121097799</v>
      </c>
      <c r="CG9" s="17"/>
      <c r="CH9" s="17">
        <v>0.45776168452886301</v>
      </c>
      <c r="CI9" s="17">
        <v>0.39240659433143499</v>
      </c>
    </row>
    <row r="10" spans="2:87" x14ac:dyDescent="0.35">
      <c r="B10" s="18" t="s">
        <v>277</v>
      </c>
      <c r="C10" s="17">
        <v>0.38251972965118802</v>
      </c>
      <c r="D10" s="17">
        <v>0.404418235844133</v>
      </c>
      <c r="E10" s="17">
        <v>0.36241241248321399</v>
      </c>
      <c r="F10" s="17"/>
      <c r="G10" s="17">
        <v>0.339162345451126</v>
      </c>
      <c r="H10" s="17">
        <v>0.38376896345777101</v>
      </c>
      <c r="I10" s="17">
        <v>0.416878113667082</v>
      </c>
      <c r="J10" s="17">
        <v>0.41694529316754603</v>
      </c>
      <c r="K10" s="17">
        <v>0.36718725335730201</v>
      </c>
      <c r="L10" s="17">
        <v>0.363884106941124</v>
      </c>
      <c r="M10" s="17"/>
      <c r="N10" s="17">
        <v>0.40999046327768002</v>
      </c>
      <c r="O10" s="17">
        <v>0.398665084491439</v>
      </c>
      <c r="P10" s="17">
        <v>0.38256072619408998</v>
      </c>
      <c r="Q10" s="17">
        <v>0.33189291449411201</v>
      </c>
      <c r="R10" s="17"/>
      <c r="S10" s="17">
        <v>0.35114158852391703</v>
      </c>
      <c r="T10" s="17">
        <v>0.421858745205827</v>
      </c>
      <c r="U10" s="17">
        <v>0.51180861665037203</v>
      </c>
      <c r="V10" s="17">
        <v>0.34629889697978</v>
      </c>
      <c r="W10" s="17">
        <v>0.36262118262213899</v>
      </c>
      <c r="X10" s="17">
        <v>0.42176606417743501</v>
      </c>
      <c r="Y10" s="17">
        <v>0.33598694333413598</v>
      </c>
      <c r="Z10" s="17">
        <v>0.388044845327979</v>
      </c>
      <c r="AA10" s="17">
        <v>0.35643465631405202</v>
      </c>
      <c r="AB10" s="17">
        <v>0.36568076055173498</v>
      </c>
      <c r="AC10" s="17">
        <v>0.34072264698487897</v>
      </c>
      <c r="AD10" s="17">
        <v>0.36545237114016099</v>
      </c>
      <c r="AE10" s="17"/>
      <c r="AF10" s="17">
        <v>0.32609196159464399</v>
      </c>
      <c r="AG10" s="17">
        <v>0.39849197040939799</v>
      </c>
      <c r="AH10" s="17">
        <v>0.39704444230300001</v>
      </c>
      <c r="AI10" s="17">
        <v>0.40285020450053299</v>
      </c>
      <c r="AJ10" s="17">
        <v>0.44397987087750701</v>
      </c>
      <c r="AK10" s="17"/>
      <c r="AL10" s="17">
        <v>0.39578527070429897</v>
      </c>
      <c r="AM10" s="17">
        <v>0.341874707177167</v>
      </c>
      <c r="AN10" s="17">
        <v>0.46245266248528299</v>
      </c>
      <c r="AO10" s="17">
        <v>0.35144723874921202</v>
      </c>
      <c r="AP10" s="17"/>
      <c r="AQ10" s="17">
        <v>0.36522974051127399</v>
      </c>
      <c r="AR10" s="17">
        <v>0.40875905987984401</v>
      </c>
      <c r="AS10" s="17"/>
      <c r="AT10" s="17">
        <v>0.37442698312025402</v>
      </c>
      <c r="AU10" s="17">
        <v>0.380500681727026</v>
      </c>
      <c r="AV10" s="17"/>
      <c r="AW10" s="17">
        <v>0.34422084108039502</v>
      </c>
      <c r="AX10" s="17">
        <v>0.40302107367795698</v>
      </c>
      <c r="AY10" s="17">
        <v>0.41390250668147199</v>
      </c>
      <c r="AZ10" s="17"/>
      <c r="BA10" s="17">
        <v>0.37292560865811702</v>
      </c>
      <c r="BB10" s="17">
        <v>0.40954688005319201</v>
      </c>
      <c r="BC10" s="17">
        <v>0.381894001848822</v>
      </c>
      <c r="BD10" s="17">
        <v>0.35727149828924698</v>
      </c>
      <c r="BE10" s="17">
        <v>0.33673420674179599</v>
      </c>
      <c r="BF10" s="17"/>
      <c r="BG10" s="17">
        <v>0.36719591012657299</v>
      </c>
      <c r="BH10" s="17">
        <v>0.39375065331770398</v>
      </c>
      <c r="BI10" s="17"/>
      <c r="BJ10" s="17">
        <v>0.39314518271044602</v>
      </c>
      <c r="BK10" s="17">
        <v>0.33703671956546999</v>
      </c>
      <c r="BL10" s="17"/>
      <c r="BM10" s="17">
        <v>0.38121425245933699</v>
      </c>
      <c r="BN10" s="17">
        <v>0.38718461553512801</v>
      </c>
      <c r="BO10" s="17">
        <v>0.39300098017540902</v>
      </c>
      <c r="BP10" s="17">
        <v>0.42895223562684998</v>
      </c>
      <c r="BQ10" s="17">
        <v>0.31239547101135301</v>
      </c>
      <c r="BR10" s="17"/>
      <c r="BS10" s="17">
        <v>0.37705667038869201</v>
      </c>
      <c r="BT10" s="17"/>
      <c r="BU10" s="17">
        <v>0.41779089443397999</v>
      </c>
      <c r="BV10" s="17">
        <v>0.447892433125825</v>
      </c>
      <c r="BW10" s="17">
        <v>0.45506925633905398</v>
      </c>
      <c r="BX10" s="17">
        <v>0.28780772713554997</v>
      </c>
      <c r="BY10" s="17">
        <v>0.30557758840323102</v>
      </c>
      <c r="BZ10" s="17"/>
      <c r="CA10" s="17">
        <v>0.40356127907217298</v>
      </c>
      <c r="CB10" s="17"/>
      <c r="CC10" s="17">
        <v>0.37720073474825799</v>
      </c>
      <c r="CD10" s="17">
        <v>0.41591902806575998</v>
      </c>
      <c r="CE10" s="17"/>
      <c r="CF10" s="17">
        <v>0.32159557018881801</v>
      </c>
      <c r="CG10" s="17"/>
      <c r="CH10" s="17">
        <v>0.36477538756842698</v>
      </c>
      <c r="CI10" s="17">
        <v>0.41349580863289997</v>
      </c>
    </row>
    <row r="11" spans="2:87" x14ac:dyDescent="0.35">
      <c r="B11" s="18" t="s">
        <v>278</v>
      </c>
      <c r="C11" s="17">
        <v>9.7678132522434902E-2</v>
      </c>
      <c r="D11" s="17">
        <v>0.120425529721748</v>
      </c>
      <c r="E11" s="17">
        <v>7.5056488450680303E-2</v>
      </c>
      <c r="F11" s="17"/>
      <c r="G11" s="17">
        <v>0.181701026981886</v>
      </c>
      <c r="H11" s="17">
        <v>0.14361137900109799</v>
      </c>
      <c r="I11" s="17">
        <v>9.8615384378303403E-2</v>
      </c>
      <c r="J11" s="17">
        <v>0.104589258410208</v>
      </c>
      <c r="K11" s="17">
        <v>4.9150962812836201E-2</v>
      </c>
      <c r="L11" s="17">
        <v>3.8481901345057502E-2</v>
      </c>
      <c r="M11" s="17"/>
      <c r="N11" s="17">
        <v>0.13276299808002701</v>
      </c>
      <c r="O11" s="17">
        <v>0.12278023627039999</v>
      </c>
      <c r="P11" s="17">
        <v>6.1865692609691297E-2</v>
      </c>
      <c r="Q11" s="17">
        <v>6.6685305292696895E-2</v>
      </c>
      <c r="R11" s="17"/>
      <c r="S11" s="17">
        <v>8.6413523001221307E-2</v>
      </c>
      <c r="T11" s="17">
        <v>8.5335043333868293E-2</v>
      </c>
      <c r="U11" s="17">
        <v>8.1599090988212303E-2</v>
      </c>
      <c r="V11" s="17">
        <v>0.111038789848246</v>
      </c>
      <c r="W11" s="17">
        <v>0.143240339435426</v>
      </c>
      <c r="X11" s="17">
        <v>0.102303684400114</v>
      </c>
      <c r="Y11" s="17">
        <v>0.153445648600575</v>
      </c>
      <c r="Z11" s="17">
        <v>0.123857015852107</v>
      </c>
      <c r="AA11" s="17">
        <v>0.118320674079899</v>
      </c>
      <c r="AB11" s="17">
        <v>7.2408421472689E-2</v>
      </c>
      <c r="AC11" s="17">
        <v>2.49209111486468E-2</v>
      </c>
      <c r="AD11" s="17">
        <v>0</v>
      </c>
      <c r="AE11" s="17"/>
      <c r="AF11" s="17">
        <v>3.87521048149604E-2</v>
      </c>
      <c r="AG11" s="17">
        <v>9.6967819532800606E-2</v>
      </c>
      <c r="AH11" s="17">
        <v>0.11882237975718</v>
      </c>
      <c r="AI11" s="17">
        <v>9.3693120309460601E-2</v>
      </c>
      <c r="AJ11" s="17">
        <v>0.151710413668732</v>
      </c>
      <c r="AK11" s="17"/>
      <c r="AL11" s="17">
        <v>9.8974054339993595E-2</v>
      </c>
      <c r="AM11" s="17">
        <v>0.102217199342594</v>
      </c>
      <c r="AN11" s="17">
        <v>9.3251460986369702E-2</v>
      </c>
      <c r="AO11" s="17">
        <v>7.3304733065480507E-2</v>
      </c>
      <c r="AP11" s="17"/>
      <c r="AQ11" s="17">
        <v>8.9628672242347995E-2</v>
      </c>
      <c r="AR11" s="17">
        <v>0.10989401332736</v>
      </c>
      <c r="AS11" s="17"/>
      <c r="AT11" s="17">
        <v>0.124497742587118</v>
      </c>
      <c r="AU11" s="17">
        <v>3.4243576258411297E-2</v>
      </c>
      <c r="AV11" s="17"/>
      <c r="AW11" s="17">
        <v>9.2976166176996305E-2</v>
      </c>
      <c r="AX11" s="17">
        <v>9.2307576495963495E-2</v>
      </c>
      <c r="AY11" s="17">
        <v>0.103973659183519</v>
      </c>
      <c r="AZ11" s="17"/>
      <c r="BA11" s="17">
        <v>7.71026400747018E-2</v>
      </c>
      <c r="BB11" s="17">
        <v>9.13206129283506E-2</v>
      </c>
      <c r="BC11" s="17">
        <v>0.112956114043252</v>
      </c>
      <c r="BD11" s="17">
        <v>0.13464254811292001</v>
      </c>
      <c r="BE11" s="17">
        <v>6.62074136263964E-2</v>
      </c>
      <c r="BF11" s="17"/>
      <c r="BG11" s="17">
        <v>0.12917157041253899</v>
      </c>
      <c r="BH11" s="17">
        <v>7.4596393901604399E-2</v>
      </c>
      <c r="BI11" s="17"/>
      <c r="BJ11" s="17">
        <v>0.109145781346577</v>
      </c>
      <c r="BK11" s="17">
        <v>5.56080915581455E-2</v>
      </c>
      <c r="BL11" s="17"/>
      <c r="BM11" s="17">
        <v>3.09300747521539E-2</v>
      </c>
      <c r="BN11" s="17">
        <v>9.5998014960921099E-2</v>
      </c>
      <c r="BO11" s="17">
        <v>9.3937592044274404E-2</v>
      </c>
      <c r="BP11" s="17">
        <v>0.16835987385321299</v>
      </c>
      <c r="BQ11" s="17">
        <v>0.137193481045048</v>
      </c>
      <c r="BR11" s="17"/>
      <c r="BS11" s="17">
        <v>0.105043964321925</v>
      </c>
      <c r="BT11" s="17"/>
      <c r="BU11" s="17">
        <v>7.5387339691131205E-2</v>
      </c>
      <c r="BV11" s="17">
        <v>8.9557816390281597E-2</v>
      </c>
      <c r="BW11" s="17">
        <v>0.17615660623649301</v>
      </c>
      <c r="BX11" s="17">
        <v>0.112541892799703</v>
      </c>
      <c r="BY11" s="17">
        <v>4.3515356268792903E-2</v>
      </c>
      <c r="BZ11" s="17"/>
      <c r="CA11" s="17">
        <v>6.7451389572567994E-2</v>
      </c>
      <c r="CB11" s="17"/>
      <c r="CC11" s="17">
        <v>7.0345092024584596E-2</v>
      </c>
      <c r="CD11" s="17">
        <v>0.20634398592376399</v>
      </c>
      <c r="CE11" s="17"/>
      <c r="CF11" s="17">
        <v>3.3549457005673002E-2</v>
      </c>
      <c r="CG11" s="17"/>
      <c r="CH11" s="17">
        <v>9.0754104167821606E-2</v>
      </c>
      <c r="CI11" s="17">
        <v>0.11429247089757701</v>
      </c>
    </row>
    <row r="12" spans="2:87" x14ac:dyDescent="0.35">
      <c r="B12" s="18" t="s">
        <v>279</v>
      </c>
      <c r="C12" s="17">
        <v>3.4929145979029103E-2</v>
      </c>
      <c r="D12" s="17">
        <v>4.0459596123948498E-2</v>
      </c>
      <c r="E12" s="17">
        <v>2.94940005069643E-2</v>
      </c>
      <c r="F12" s="17"/>
      <c r="G12" s="17">
        <v>8.2597842149824297E-2</v>
      </c>
      <c r="H12" s="17">
        <v>4.0305830385897801E-2</v>
      </c>
      <c r="I12" s="17">
        <v>4.8385868801413601E-2</v>
      </c>
      <c r="J12" s="17">
        <v>3.0478745517416701E-2</v>
      </c>
      <c r="K12" s="17">
        <v>1.19114009911645E-2</v>
      </c>
      <c r="L12" s="17">
        <v>1.18020233930276E-2</v>
      </c>
      <c r="M12" s="17"/>
      <c r="N12" s="17">
        <v>2.6717569953110001E-2</v>
      </c>
      <c r="O12" s="17">
        <v>4.30864038684904E-2</v>
      </c>
      <c r="P12" s="17">
        <v>3.7949503191242802E-2</v>
      </c>
      <c r="Q12" s="17">
        <v>3.3595809431388499E-2</v>
      </c>
      <c r="R12" s="17"/>
      <c r="S12" s="17">
        <v>4.98874776636926E-2</v>
      </c>
      <c r="T12" s="17">
        <v>3.0404063994826699E-2</v>
      </c>
      <c r="U12" s="17">
        <v>2.26492615655439E-2</v>
      </c>
      <c r="V12" s="17">
        <v>2.39264103784914E-2</v>
      </c>
      <c r="W12" s="17">
        <v>5.8525866435322697E-2</v>
      </c>
      <c r="X12" s="17">
        <v>2.42544873423488E-2</v>
      </c>
      <c r="Y12" s="17">
        <v>1.3629495157674001E-2</v>
      </c>
      <c r="Z12" s="17">
        <v>4.9282805413203103E-2</v>
      </c>
      <c r="AA12" s="17">
        <v>2.8173847527557298E-2</v>
      </c>
      <c r="AB12" s="17">
        <v>3.5617929443087698E-2</v>
      </c>
      <c r="AC12" s="17">
        <v>4.1414518266574503E-2</v>
      </c>
      <c r="AD12" s="17">
        <v>8.9907129595197893E-2</v>
      </c>
      <c r="AE12" s="17"/>
      <c r="AF12" s="17">
        <v>3.2433238809425897E-2</v>
      </c>
      <c r="AG12" s="17">
        <v>2.1892268552451501E-2</v>
      </c>
      <c r="AH12" s="17">
        <v>5.1486198834009601E-2</v>
      </c>
      <c r="AI12" s="17">
        <v>3.5821509925981702E-2</v>
      </c>
      <c r="AJ12" s="17">
        <v>4.1489747097071303E-2</v>
      </c>
      <c r="AK12" s="17"/>
      <c r="AL12" s="17">
        <v>4.8308125926907898E-2</v>
      </c>
      <c r="AM12" s="17">
        <v>3.10408697574617E-2</v>
      </c>
      <c r="AN12" s="17">
        <v>0</v>
      </c>
      <c r="AO12" s="17">
        <v>6.4488666158596206E-2</v>
      </c>
      <c r="AP12" s="17"/>
      <c r="AQ12" s="17">
        <v>2.5712910176707099E-2</v>
      </c>
      <c r="AR12" s="17">
        <v>4.8915728198679898E-2</v>
      </c>
      <c r="AS12" s="17"/>
      <c r="AT12" s="17">
        <v>4.2235705268368E-2</v>
      </c>
      <c r="AU12" s="17">
        <v>1.2033388310079799E-2</v>
      </c>
      <c r="AV12" s="17"/>
      <c r="AW12" s="17">
        <v>1.97994825931175E-2</v>
      </c>
      <c r="AX12" s="17">
        <v>5.5466254381412401E-2</v>
      </c>
      <c r="AY12" s="17">
        <v>3.2623786041568799E-2</v>
      </c>
      <c r="AZ12" s="17"/>
      <c r="BA12" s="17">
        <v>5.6271987658362999E-2</v>
      </c>
      <c r="BB12" s="17">
        <v>1.29385202334999E-2</v>
      </c>
      <c r="BC12" s="17">
        <v>3.0257686997983702E-2</v>
      </c>
      <c r="BD12" s="17">
        <v>5.2172358404480201E-2</v>
      </c>
      <c r="BE12" s="17">
        <v>4.0630445679343499E-2</v>
      </c>
      <c r="BF12" s="17"/>
      <c r="BG12" s="17">
        <v>5.7327813352363997E-2</v>
      </c>
      <c r="BH12" s="17">
        <v>1.85130218464305E-2</v>
      </c>
      <c r="BI12" s="17"/>
      <c r="BJ12" s="17">
        <v>4.2938337423371602E-2</v>
      </c>
      <c r="BK12" s="17">
        <v>4.7549776327908602E-3</v>
      </c>
      <c r="BL12" s="17"/>
      <c r="BM12" s="17">
        <v>5.5680382285955302E-2</v>
      </c>
      <c r="BN12" s="17">
        <v>2.1595892312447601E-2</v>
      </c>
      <c r="BO12" s="17">
        <v>2.8416659697068702E-2</v>
      </c>
      <c r="BP12" s="17">
        <v>4.3056205575358303E-2</v>
      </c>
      <c r="BQ12" s="17">
        <v>3.0857572469941301E-2</v>
      </c>
      <c r="BR12" s="17"/>
      <c r="BS12" s="17">
        <v>7.5120273995441297E-3</v>
      </c>
      <c r="BT12" s="17"/>
      <c r="BU12" s="17">
        <v>3.4112212455403502E-2</v>
      </c>
      <c r="BV12" s="17">
        <v>1.97951869466809E-2</v>
      </c>
      <c r="BW12" s="17">
        <v>4.0283940553544499E-2</v>
      </c>
      <c r="BX12" s="17">
        <v>1.6998124928017101E-2</v>
      </c>
      <c r="BY12" s="17">
        <v>0.182042574814612</v>
      </c>
      <c r="BZ12" s="17"/>
      <c r="CA12" s="17">
        <v>0</v>
      </c>
      <c r="CB12" s="17"/>
      <c r="CC12" s="17">
        <v>2.0195654626285999E-2</v>
      </c>
      <c r="CD12" s="17">
        <v>9.4447554070277898E-2</v>
      </c>
      <c r="CE12" s="17"/>
      <c r="CF12" s="17">
        <v>1.32674221564435E-2</v>
      </c>
      <c r="CG12" s="17"/>
      <c r="CH12" s="17">
        <v>2.9767134040401402E-2</v>
      </c>
      <c r="CI12" s="17">
        <v>5.5816502659275798E-2</v>
      </c>
    </row>
    <row r="13" spans="2:87" x14ac:dyDescent="0.35">
      <c r="B13" s="18" t="s">
        <v>161</v>
      </c>
      <c r="C13" s="21">
        <v>6.1640020619183597E-2</v>
      </c>
      <c r="D13" s="21">
        <v>5.1210007652848E-2</v>
      </c>
      <c r="E13" s="21">
        <v>6.88139264124977E-2</v>
      </c>
      <c r="F13" s="21"/>
      <c r="G13" s="21">
        <v>7.65526822950688E-2</v>
      </c>
      <c r="H13" s="21">
        <v>5.1166988423017597E-2</v>
      </c>
      <c r="I13" s="21">
        <v>7.3518711544512505E-2</v>
      </c>
      <c r="J13" s="21">
        <v>3.4432821844505197E-2</v>
      </c>
      <c r="K13" s="21">
        <v>7.8979216447366801E-2</v>
      </c>
      <c r="L13" s="21">
        <v>6.2481929782975197E-2</v>
      </c>
      <c r="M13" s="21"/>
      <c r="N13" s="21">
        <v>4.6784700017985202E-2</v>
      </c>
      <c r="O13" s="21">
        <v>4.59516038133954E-2</v>
      </c>
      <c r="P13" s="21">
        <v>5.0136019354017701E-2</v>
      </c>
      <c r="Q13" s="21">
        <v>0.102720361256868</v>
      </c>
      <c r="R13" s="21"/>
      <c r="S13" s="21">
        <v>3.0048166685436899E-2</v>
      </c>
      <c r="T13" s="21">
        <v>4.9869811741533897E-2</v>
      </c>
      <c r="U13" s="21">
        <v>0.12271931761928501</v>
      </c>
      <c r="V13" s="21">
        <v>6.8343023547406803E-2</v>
      </c>
      <c r="W13" s="21">
        <v>7.4110697557365393E-2</v>
      </c>
      <c r="X13" s="21">
        <v>6.0731163890203201E-2</v>
      </c>
      <c r="Y13" s="21">
        <v>7.2029041847955194E-2</v>
      </c>
      <c r="Z13" s="21">
        <v>4.2725885729476602E-2</v>
      </c>
      <c r="AA13" s="21">
        <v>3.6220023919860601E-2</v>
      </c>
      <c r="AB13" s="21">
        <v>3.9583552642807301E-2</v>
      </c>
      <c r="AC13" s="21">
        <v>0.123211933342548</v>
      </c>
      <c r="AD13" s="21">
        <v>0.11536617355183899</v>
      </c>
      <c r="AE13" s="21"/>
      <c r="AF13" s="21">
        <v>0.10300744877651501</v>
      </c>
      <c r="AG13" s="21">
        <v>5.7687916990857999E-2</v>
      </c>
      <c r="AH13" s="21">
        <v>4.5520773039259201E-2</v>
      </c>
      <c r="AI13" s="21">
        <v>3.5316182350429999E-2</v>
      </c>
      <c r="AJ13" s="21">
        <v>2.8076283013721899E-2</v>
      </c>
      <c r="AK13" s="21"/>
      <c r="AL13" s="21">
        <v>6.6909635395647593E-2</v>
      </c>
      <c r="AM13" s="21">
        <v>7.0380700782710803E-2</v>
      </c>
      <c r="AN13" s="21">
        <v>4.4257026923107998E-2</v>
      </c>
      <c r="AO13" s="21">
        <v>1.9943903635553501E-2</v>
      </c>
      <c r="AP13" s="21"/>
      <c r="AQ13" s="21">
        <v>6.9800093089298701E-2</v>
      </c>
      <c r="AR13" s="21">
        <v>4.9256274481436199E-2</v>
      </c>
      <c r="AS13" s="21"/>
      <c r="AT13" s="21">
        <v>5.80860690200031E-2</v>
      </c>
      <c r="AU13" s="21">
        <v>6.3319868891244899E-2</v>
      </c>
      <c r="AV13" s="21"/>
      <c r="AW13" s="21">
        <v>5.22032993627079E-2</v>
      </c>
      <c r="AX13" s="21">
        <v>6.0479321010665103E-2</v>
      </c>
      <c r="AY13" s="21">
        <v>6.4441096406373993E-2</v>
      </c>
      <c r="AZ13" s="21"/>
      <c r="BA13" s="21">
        <v>4.9177505209390703E-2</v>
      </c>
      <c r="BB13" s="21">
        <v>5.6157584706758697E-2</v>
      </c>
      <c r="BC13" s="21">
        <v>6.54579165134027E-2</v>
      </c>
      <c r="BD13" s="21">
        <v>8.6360067552541303E-2</v>
      </c>
      <c r="BE13" s="21">
        <v>8.2176970795404397E-2</v>
      </c>
      <c r="BF13" s="21"/>
      <c r="BG13" s="21">
        <v>7.5581823187515301E-2</v>
      </c>
      <c r="BH13" s="21">
        <v>5.1421985868313598E-2</v>
      </c>
      <c r="BI13" s="21"/>
      <c r="BJ13" s="21">
        <v>5.9092072962196297E-2</v>
      </c>
      <c r="BK13" s="21">
        <v>6.8282296347175406E-2</v>
      </c>
      <c r="BL13" s="21"/>
      <c r="BM13" s="21">
        <v>0.12937919315465901</v>
      </c>
      <c r="BN13" s="21">
        <v>7.5991313004382902E-2</v>
      </c>
      <c r="BO13" s="21">
        <v>2.2008789691548802E-2</v>
      </c>
      <c r="BP13" s="21">
        <v>6.5757998134988699E-2</v>
      </c>
      <c r="BQ13" s="21">
        <v>3.4096428004123297E-2</v>
      </c>
      <c r="BR13" s="21"/>
      <c r="BS13" s="21">
        <v>1.8490136475375198E-2</v>
      </c>
      <c r="BT13" s="21"/>
      <c r="BU13" s="21">
        <v>5.5434151207271902E-2</v>
      </c>
      <c r="BV13" s="21">
        <v>2.29120284410958E-2</v>
      </c>
      <c r="BW13" s="21">
        <v>3.2654414217541297E-2</v>
      </c>
      <c r="BX13" s="21">
        <v>3.3352231176553997E-2</v>
      </c>
      <c r="BY13" s="21">
        <v>0.219829104454555</v>
      </c>
      <c r="BZ13" s="21"/>
      <c r="CA13" s="21">
        <v>2.47863159930935E-2</v>
      </c>
      <c r="CB13" s="21"/>
      <c r="CC13" s="21">
        <v>4.6779557399025701E-2</v>
      </c>
      <c r="CD13" s="21">
        <v>6.56767953162367E-2</v>
      </c>
      <c r="CE13" s="21"/>
      <c r="CF13" s="21">
        <v>4.16060794380868E-2</v>
      </c>
      <c r="CG13" s="21"/>
      <c r="CH13" s="21">
        <v>5.6941689694486902E-2</v>
      </c>
      <c r="CI13" s="21">
        <v>2.3988623478812799E-2</v>
      </c>
    </row>
    <row r="14" spans="2:87" x14ac:dyDescent="0.35">
      <c r="B14" s="18" t="s">
        <v>280</v>
      </c>
      <c r="C14" s="21">
        <v>0.80575270087935202</v>
      </c>
      <c r="D14" s="21">
        <v>0.78790486650145497</v>
      </c>
      <c r="E14" s="21">
        <v>0.82663558462985798</v>
      </c>
      <c r="F14" s="21"/>
      <c r="G14" s="21">
        <v>0.65914844857322097</v>
      </c>
      <c r="H14" s="21">
        <v>0.764915802189986</v>
      </c>
      <c r="I14" s="21">
        <v>0.77948003527577003</v>
      </c>
      <c r="J14" s="21">
        <v>0.83049917422787001</v>
      </c>
      <c r="K14" s="21">
        <v>0.85995841974863296</v>
      </c>
      <c r="L14" s="21">
        <v>0.88723414547893997</v>
      </c>
      <c r="M14" s="21"/>
      <c r="N14" s="21">
        <v>0.793734731948878</v>
      </c>
      <c r="O14" s="21">
        <v>0.78818175604771401</v>
      </c>
      <c r="P14" s="21">
        <v>0.85004878484504798</v>
      </c>
      <c r="Q14" s="21">
        <v>0.79699852401904603</v>
      </c>
      <c r="R14" s="21"/>
      <c r="S14" s="21">
        <v>0.83365083264964901</v>
      </c>
      <c r="T14" s="21">
        <v>0.83439108092977099</v>
      </c>
      <c r="U14" s="21">
        <v>0.77303232982695902</v>
      </c>
      <c r="V14" s="21">
        <v>0.79669177622585596</v>
      </c>
      <c r="W14" s="21">
        <v>0.724123096571886</v>
      </c>
      <c r="X14" s="21">
        <v>0.81271066436733397</v>
      </c>
      <c r="Y14" s="21">
        <v>0.76089581439379605</v>
      </c>
      <c r="Z14" s="21">
        <v>0.78413429300521398</v>
      </c>
      <c r="AA14" s="21">
        <v>0.81728545447268297</v>
      </c>
      <c r="AB14" s="21">
        <v>0.85239009644141595</v>
      </c>
      <c r="AC14" s="21">
        <v>0.81045263724223104</v>
      </c>
      <c r="AD14" s="21">
        <v>0.79472669685296304</v>
      </c>
      <c r="AE14" s="21"/>
      <c r="AF14" s="21">
        <v>0.82580720759909898</v>
      </c>
      <c r="AG14" s="21">
        <v>0.82345199492388998</v>
      </c>
      <c r="AH14" s="21">
        <v>0.78417064836955097</v>
      </c>
      <c r="AI14" s="21">
        <v>0.83516918741412804</v>
      </c>
      <c r="AJ14" s="21">
        <v>0.77872355622047496</v>
      </c>
      <c r="AK14" s="21"/>
      <c r="AL14" s="21">
        <v>0.78580818433745103</v>
      </c>
      <c r="AM14" s="21">
        <v>0.79636123011723303</v>
      </c>
      <c r="AN14" s="21">
        <v>0.86249151209052199</v>
      </c>
      <c r="AO14" s="21">
        <v>0.84226269714037005</v>
      </c>
      <c r="AP14" s="21"/>
      <c r="AQ14" s="21">
        <v>0.81485832449164597</v>
      </c>
      <c r="AR14" s="21">
        <v>0.79193398399252402</v>
      </c>
      <c r="AS14" s="21"/>
      <c r="AT14" s="21">
        <v>0.77518048312451104</v>
      </c>
      <c r="AU14" s="21">
        <v>0.89040316654026397</v>
      </c>
      <c r="AV14" s="21"/>
      <c r="AW14" s="21">
        <v>0.83502105186717801</v>
      </c>
      <c r="AX14" s="21">
        <v>0.79174684811195895</v>
      </c>
      <c r="AY14" s="21">
        <v>0.79896145836853805</v>
      </c>
      <c r="AZ14" s="21"/>
      <c r="BA14" s="21">
        <v>0.81744786705754502</v>
      </c>
      <c r="BB14" s="21">
        <v>0.839583282131391</v>
      </c>
      <c r="BC14" s="21">
        <v>0.79132828244536102</v>
      </c>
      <c r="BD14" s="21">
        <v>0.72682502593005904</v>
      </c>
      <c r="BE14" s="21">
        <v>0.81098516989885605</v>
      </c>
      <c r="BF14" s="21"/>
      <c r="BG14" s="21">
        <v>0.73791879304758101</v>
      </c>
      <c r="BH14" s="21">
        <v>0.85546859838365097</v>
      </c>
      <c r="BI14" s="21"/>
      <c r="BJ14" s="21">
        <v>0.78882380826785503</v>
      </c>
      <c r="BK14" s="21">
        <v>0.87135463446188799</v>
      </c>
      <c r="BL14" s="21"/>
      <c r="BM14" s="21">
        <v>0.78401034980723205</v>
      </c>
      <c r="BN14" s="21">
        <v>0.80641477972224795</v>
      </c>
      <c r="BO14" s="21">
        <v>0.85563695856710797</v>
      </c>
      <c r="BP14" s="21">
        <v>0.72282592243643995</v>
      </c>
      <c r="BQ14" s="21">
        <v>0.79785251848088701</v>
      </c>
      <c r="BR14" s="21"/>
      <c r="BS14" s="21">
        <v>0.86895387180315597</v>
      </c>
      <c r="BT14" s="21"/>
      <c r="BU14" s="21">
        <v>0.83506629664619303</v>
      </c>
      <c r="BV14" s="21">
        <v>0.86773496822194196</v>
      </c>
      <c r="BW14" s="21">
        <v>0.750905038992421</v>
      </c>
      <c r="BX14" s="21">
        <v>0.83710775109572599</v>
      </c>
      <c r="BY14" s="21">
        <v>0.55461296446204</v>
      </c>
      <c r="BZ14" s="21"/>
      <c r="CA14" s="21">
        <v>0.90776229443433898</v>
      </c>
      <c r="CB14" s="21"/>
      <c r="CC14" s="21">
        <v>0.86267969595010396</v>
      </c>
      <c r="CD14" s="21">
        <v>0.633531664689722</v>
      </c>
      <c r="CE14" s="21"/>
      <c r="CF14" s="21">
        <v>0.91157704139979701</v>
      </c>
      <c r="CG14" s="21"/>
      <c r="CH14" s="21">
        <v>0.82253707209728999</v>
      </c>
      <c r="CI14" s="21">
        <v>0.80590240296433502</v>
      </c>
    </row>
    <row r="15" spans="2:87" x14ac:dyDescent="0.35">
      <c r="B15" s="18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</row>
    <row r="16" spans="2:87" x14ac:dyDescent="0.35">
      <c r="B16" s="16" t="s">
        <v>163</v>
      </c>
    </row>
    <row r="17" spans="2:2" x14ac:dyDescent="0.35">
      <c r="B17" t="s">
        <v>118</v>
      </c>
    </row>
    <row r="18" spans="2:2" x14ac:dyDescent="0.35">
      <c r="B18" t="s">
        <v>119</v>
      </c>
    </row>
    <row r="20" spans="2:2" x14ac:dyDescent="0.35">
      <c r="B20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B2:CI20"/>
  <sheetViews>
    <sheetView showGridLines="0" topLeftCell="A3" workbookViewId="0">
      <pane xSplit="2" topLeftCell="C1" activePane="topRight" state="frozen"/>
      <selection pane="topRight" activeCell="A15" sqref="A15:XFD15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298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974</v>
      </c>
      <c r="D7" s="10">
        <v>498</v>
      </c>
      <c r="E7" s="10">
        <v>473</v>
      </c>
      <c r="F7" s="10"/>
      <c r="G7" s="10">
        <v>70</v>
      </c>
      <c r="H7" s="10">
        <v>173</v>
      </c>
      <c r="I7" s="10">
        <v>169</v>
      </c>
      <c r="J7" s="10">
        <v>175</v>
      </c>
      <c r="K7" s="10">
        <v>151</v>
      </c>
      <c r="L7" s="10">
        <v>236</v>
      </c>
      <c r="M7" s="10"/>
      <c r="N7" s="10">
        <v>286</v>
      </c>
      <c r="O7" s="10">
        <v>244</v>
      </c>
      <c r="P7" s="10">
        <v>200</v>
      </c>
      <c r="Q7" s="10">
        <v>240</v>
      </c>
      <c r="R7" s="10"/>
      <c r="S7" s="10">
        <v>124</v>
      </c>
      <c r="T7" s="10">
        <v>136</v>
      </c>
      <c r="U7" s="10">
        <v>84</v>
      </c>
      <c r="V7" s="10">
        <v>85</v>
      </c>
      <c r="W7" s="10">
        <v>71</v>
      </c>
      <c r="X7" s="10">
        <v>85</v>
      </c>
      <c r="Y7" s="10">
        <v>68</v>
      </c>
      <c r="Z7" s="10">
        <v>36</v>
      </c>
      <c r="AA7" s="10">
        <v>111</v>
      </c>
      <c r="AB7" s="10">
        <v>95</v>
      </c>
      <c r="AC7" s="10">
        <v>47</v>
      </c>
      <c r="AD7" s="10">
        <v>32</v>
      </c>
      <c r="AE7" s="10"/>
      <c r="AF7" s="10">
        <v>174</v>
      </c>
      <c r="AG7" s="10">
        <v>352</v>
      </c>
      <c r="AH7" s="10">
        <v>191</v>
      </c>
      <c r="AI7" s="10">
        <v>112</v>
      </c>
      <c r="AJ7" s="10">
        <v>113</v>
      </c>
      <c r="AK7" s="10"/>
      <c r="AL7" s="10">
        <v>392</v>
      </c>
      <c r="AM7" s="10">
        <v>374</v>
      </c>
      <c r="AN7" s="10">
        <v>150</v>
      </c>
      <c r="AO7" s="10">
        <v>58</v>
      </c>
      <c r="AP7" s="10"/>
      <c r="AQ7" s="10">
        <v>579</v>
      </c>
      <c r="AR7" s="10">
        <v>395</v>
      </c>
      <c r="AS7" s="10"/>
      <c r="AT7" s="10">
        <v>610</v>
      </c>
      <c r="AU7" s="10">
        <v>232</v>
      </c>
      <c r="AV7" s="10"/>
      <c r="AW7" s="10">
        <v>392</v>
      </c>
      <c r="AX7" s="10">
        <v>222</v>
      </c>
      <c r="AY7" s="10">
        <v>326</v>
      </c>
      <c r="AZ7" s="10"/>
      <c r="BA7" s="10">
        <v>246</v>
      </c>
      <c r="BB7" s="10">
        <v>271</v>
      </c>
      <c r="BC7" s="10">
        <v>304</v>
      </c>
      <c r="BD7" s="10">
        <v>103</v>
      </c>
      <c r="BE7" s="10">
        <v>50</v>
      </c>
      <c r="BF7" s="10"/>
      <c r="BG7" s="10">
        <v>385</v>
      </c>
      <c r="BH7" s="10">
        <v>589</v>
      </c>
      <c r="BI7" s="10"/>
      <c r="BJ7" s="10">
        <v>756</v>
      </c>
      <c r="BK7" s="10">
        <v>213</v>
      </c>
      <c r="BL7" s="10"/>
      <c r="BM7" s="10">
        <v>131</v>
      </c>
      <c r="BN7" s="10">
        <v>218</v>
      </c>
      <c r="BO7" s="10">
        <v>322</v>
      </c>
      <c r="BP7" s="10">
        <v>83</v>
      </c>
      <c r="BQ7" s="10">
        <v>105</v>
      </c>
      <c r="BR7" s="10"/>
      <c r="BS7" s="10">
        <v>301</v>
      </c>
      <c r="BT7" s="10"/>
      <c r="BU7" s="10">
        <v>192</v>
      </c>
      <c r="BV7" s="10">
        <v>217</v>
      </c>
      <c r="BW7" s="10">
        <v>112</v>
      </c>
      <c r="BX7" s="10">
        <v>196</v>
      </c>
      <c r="BY7" s="10">
        <v>67</v>
      </c>
      <c r="BZ7" s="10"/>
      <c r="CA7" s="10">
        <v>77</v>
      </c>
      <c r="CB7" s="10"/>
      <c r="CC7" s="10">
        <v>773</v>
      </c>
      <c r="CD7" s="10">
        <v>171</v>
      </c>
      <c r="CE7" s="10"/>
      <c r="CF7" s="10">
        <v>361</v>
      </c>
      <c r="CG7" s="10"/>
      <c r="CH7" s="10">
        <v>346</v>
      </c>
      <c r="CI7" s="10">
        <v>114</v>
      </c>
    </row>
    <row r="8" spans="2:87" ht="30" customHeight="1" x14ac:dyDescent="0.35">
      <c r="B8" s="11" t="s">
        <v>20</v>
      </c>
      <c r="C8" s="11">
        <v>967</v>
      </c>
      <c r="D8" s="11">
        <v>487</v>
      </c>
      <c r="E8" s="11">
        <v>478</v>
      </c>
      <c r="F8" s="11"/>
      <c r="G8" s="11">
        <v>121</v>
      </c>
      <c r="H8" s="11">
        <v>173</v>
      </c>
      <c r="I8" s="11">
        <v>160</v>
      </c>
      <c r="J8" s="11">
        <v>163</v>
      </c>
      <c r="K8" s="11">
        <v>136</v>
      </c>
      <c r="L8" s="11">
        <v>215</v>
      </c>
      <c r="M8" s="11"/>
      <c r="N8" s="11">
        <v>262</v>
      </c>
      <c r="O8" s="11">
        <v>248</v>
      </c>
      <c r="P8" s="11">
        <v>202</v>
      </c>
      <c r="Q8" s="11">
        <v>252</v>
      </c>
      <c r="R8" s="11"/>
      <c r="S8" s="11">
        <v>128</v>
      </c>
      <c r="T8" s="11">
        <v>125</v>
      </c>
      <c r="U8" s="11">
        <v>79</v>
      </c>
      <c r="V8" s="11">
        <v>88</v>
      </c>
      <c r="W8" s="11">
        <v>67</v>
      </c>
      <c r="X8" s="11">
        <v>90</v>
      </c>
      <c r="Y8" s="11">
        <v>78</v>
      </c>
      <c r="Z8" s="11">
        <v>40</v>
      </c>
      <c r="AA8" s="11">
        <v>112</v>
      </c>
      <c r="AB8" s="11">
        <v>90</v>
      </c>
      <c r="AC8" s="11">
        <v>44</v>
      </c>
      <c r="AD8" s="11">
        <v>27</v>
      </c>
      <c r="AE8" s="11"/>
      <c r="AF8" s="11">
        <v>177</v>
      </c>
      <c r="AG8" s="11">
        <v>360</v>
      </c>
      <c r="AH8" s="11">
        <v>182</v>
      </c>
      <c r="AI8" s="11">
        <v>106</v>
      </c>
      <c r="AJ8" s="11">
        <v>110</v>
      </c>
      <c r="AK8" s="11"/>
      <c r="AL8" s="11">
        <v>374</v>
      </c>
      <c r="AM8" s="11">
        <v>377</v>
      </c>
      <c r="AN8" s="11">
        <v>154</v>
      </c>
      <c r="AO8" s="11">
        <v>62</v>
      </c>
      <c r="AP8" s="11"/>
      <c r="AQ8" s="11">
        <v>583</v>
      </c>
      <c r="AR8" s="11">
        <v>384</v>
      </c>
      <c r="AS8" s="11"/>
      <c r="AT8" s="11">
        <v>609</v>
      </c>
      <c r="AU8" s="11">
        <v>211</v>
      </c>
      <c r="AV8" s="11"/>
      <c r="AW8" s="11">
        <v>366</v>
      </c>
      <c r="AX8" s="11">
        <v>220</v>
      </c>
      <c r="AY8" s="11">
        <v>340</v>
      </c>
      <c r="AZ8" s="11"/>
      <c r="BA8" s="11">
        <v>250</v>
      </c>
      <c r="BB8" s="11">
        <v>268</v>
      </c>
      <c r="BC8" s="11">
        <v>304</v>
      </c>
      <c r="BD8" s="11">
        <v>99</v>
      </c>
      <c r="BE8" s="11">
        <v>47</v>
      </c>
      <c r="BF8" s="11"/>
      <c r="BG8" s="11">
        <v>409</v>
      </c>
      <c r="BH8" s="11">
        <v>558</v>
      </c>
      <c r="BI8" s="11"/>
      <c r="BJ8" s="11">
        <v>765</v>
      </c>
      <c r="BK8" s="11">
        <v>198</v>
      </c>
      <c r="BL8" s="11"/>
      <c r="BM8" s="11">
        <v>136</v>
      </c>
      <c r="BN8" s="11">
        <v>206</v>
      </c>
      <c r="BO8" s="11">
        <v>321</v>
      </c>
      <c r="BP8" s="11">
        <v>83</v>
      </c>
      <c r="BQ8" s="11">
        <v>105</v>
      </c>
      <c r="BR8" s="11"/>
      <c r="BS8" s="11">
        <v>294</v>
      </c>
      <c r="BT8" s="11"/>
      <c r="BU8" s="11">
        <v>185</v>
      </c>
      <c r="BV8" s="11">
        <v>222</v>
      </c>
      <c r="BW8" s="11">
        <v>112</v>
      </c>
      <c r="BX8" s="11">
        <v>191</v>
      </c>
      <c r="BY8" s="11">
        <v>68</v>
      </c>
      <c r="BZ8" s="11"/>
      <c r="CA8" s="11">
        <v>75</v>
      </c>
      <c r="CB8" s="11"/>
      <c r="CC8" s="11">
        <v>763</v>
      </c>
      <c r="CD8" s="11">
        <v>174</v>
      </c>
      <c r="CE8" s="11"/>
      <c r="CF8" s="11">
        <v>344</v>
      </c>
      <c r="CG8" s="11"/>
      <c r="CH8" s="11">
        <v>333</v>
      </c>
      <c r="CI8" s="11">
        <v>115</v>
      </c>
    </row>
    <row r="9" spans="2:87" x14ac:dyDescent="0.35">
      <c r="B9" s="18" t="s">
        <v>276</v>
      </c>
      <c r="C9" s="17">
        <v>0.34411672712274899</v>
      </c>
      <c r="D9" s="17">
        <v>0.32696695995337499</v>
      </c>
      <c r="E9" s="17">
        <v>0.36161551236600897</v>
      </c>
      <c r="F9" s="17"/>
      <c r="G9" s="17">
        <v>0.38579642297972699</v>
      </c>
      <c r="H9" s="17">
        <v>0.41603797893640698</v>
      </c>
      <c r="I9" s="17">
        <v>0.32173698907239101</v>
      </c>
      <c r="J9" s="17">
        <v>0.31363604083777302</v>
      </c>
      <c r="K9" s="17">
        <v>0.35398263320870998</v>
      </c>
      <c r="L9" s="17">
        <v>0.29655180773054601</v>
      </c>
      <c r="M9" s="17"/>
      <c r="N9" s="17">
        <v>0.30218293667662299</v>
      </c>
      <c r="O9" s="17">
        <v>0.31585102022207101</v>
      </c>
      <c r="P9" s="17">
        <v>0.40127893470582299</v>
      </c>
      <c r="Q9" s="17">
        <v>0.36753688687617903</v>
      </c>
      <c r="R9" s="17"/>
      <c r="S9" s="17">
        <v>0.357524457543827</v>
      </c>
      <c r="T9" s="17">
        <v>0.33137819442443101</v>
      </c>
      <c r="U9" s="17">
        <v>0.26875455920347102</v>
      </c>
      <c r="V9" s="17">
        <v>0.32142076138536702</v>
      </c>
      <c r="W9" s="17">
        <v>0.38707664117351498</v>
      </c>
      <c r="X9" s="17">
        <v>0.28023487999298002</v>
      </c>
      <c r="Y9" s="17">
        <v>0.27372543414078199</v>
      </c>
      <c r="Z9" s="17">
        <v>0.33759547402335599</v>
      </c>
      <c r="AA9" s="17">
        <v>0.40581064606962097</v>
      </c>
      <c r="AB9" s="17">
        <v>0.39845410962320799</v>
      </c>
      <c r="AC9" s="17">
        <v>0.37665910071967101</v>
      </c>
      <c r="AD9" s="17">
        <v>0.46297967408744201</v>
      </c>
      <c r="AE9" s="17"/>
      <c r="AF9" s="17">
        <v>0.39060384401532999</v>
      </c>
      <c r="AG9" s="17">
        <v>0.370606564777336</v>
      </c>
      <c r="AH9" s="17">
        <v>0.28343024293503499</v>
      </c>
      <c r="AI9" s="17">
        <v>0.319624418691834</v>
      </c>
      <c r="AJ9" s="17">
        <v>0.33491346147982498</v>
      </c>
      <c r="AK9" s="17"/>
      <c r="AL9" s="17">
        <v>0.26833586979231899</v>
      </c>
      <c r="AM9" s="17">
        <v>0.34684242238708901</v>
      </c>
      <c r="AN9" s="17">
        <v>0.44170924182931098</v>
      </c>
      <c r="AO9" s="17">
        <v>0.54187384190100396</v>
      </c>
      <c r="AP9" s="17"/>
      <c r="AQ9" s="17">
        <v>0.355890447712849</v>
      </c>
      <c r="AR9" s="17">
        <v>0.326248899671638</v>
      </c>
      <c r="AS9" s="17"/>
      <c r="AT9" s="17">
        <v>0.36252342930050102</v>
      </c>
      <c r="AU9" s="17">
        <v>0.31743682393375899</v>
      </c>
      <c r="AV9" s="17"/>
      <c r="AW9" s="17">
        <v>0.32603463712898501</v>
      </c>
      <c r="AX9" s="17">
        <v>0.31332752363132099</v>
      </c>
      <c r="AY9" s="17">
        <v>0.38157992714433803</v>
      </c>
      <c r="AZ9" s="17"/>
      <c r="BA9" s="17">
        <v>0.40133041205848002</v>
      </c>
      <c r="BB9" s="17">
        <v>0.32329427392335303</v>
      </c>
      <c r="BC9" s="17">
        <v>0.33549038016376798</v>
      </c>
      <c r="BD9" s="17">
        <v>0.29891443329464201</v>
      </c>
      <c r="BE9" s="17">
        <v>0.31021171398642799</v>
      </c>
      <c r="BF9" s="17"/>
      <c r="BG9" s="17">
        <v>0.31420754573950699</v>
      </c>
      <c r="BH9" s="17">
        <v>0.36603735418988498</v>
      </c>
      <c r="BI9" s="17"/>
      <c r="BJ9" s="17">
        <v>0.35152446333148701</v>
      </c>
      <c r="BK9" s="17">
        <v>0.32362443992113699</v>
      </c>
      <c r="BL9" s="17"/>
      <c r="BM9" s="17">
        <v>0.422056897500869</v>
      </c>
      <c r="BN9" s="17">
        <v>0.26169124875385302</v>
      </c>
      <c r="BO9" s="17">
        <v>0.37914576943188399</v>
      </c>
      <c r="BP9" s="17">
        <v>0.28494240860291098</v>
      </c>
      <c r="BQ9" s="17">
        <v>0.304850564789168</v>
      </c>
      <c r="BR9" s="17"/>
      <c r="BS9" s="17">
        <v>0.39310623978539899</v>
      </c>
      <c r="BT9" s="17"/>
      <c r="BU9" s="17">
        <v>0.25922386633910299</v>
      </c>
      <c r="BV9" s="17">
        <v>0.378932196944542</v>
      </c>
      <c r="BW9" s="17">
        <v>0.33805858373924902</v>
      </c>
      <c r="BX9" s="17">
        <v>0.39712175046838399</v>
      </c>
      <c r="BY9" s="17">
        <v>0.27443815658875198</v>
      </c>
      <c r="BZ9" s="17"/>
      <c r="CA9" s="17">
        <v>0.49401007237928801</v>
      </c>
      <c r="CB9" s="17"/>
      <c r="CC9" s="17">
        <v>0.39397972304894602</v>
      </c>
      <c r="CD9" s="17">
        <v>0.167079922559383</v>
      </c>
      <c r="CE9" s="17"/>
      <c r="CF9" s="17">
        <v>0.39857967388448801</v>
      </c>
      <c r="CG9" s="17"/>
      <c r="CH9" s="17">
        <v>0.33445162338328999</v>
      </c>
      <c r="CI9" s="17">
        <v>0.39952534081393498</v>
      </c>
    </row>
    <row r="10" spans="2:87" x14ac:dyDescent="0.35">
      <c r="B10" s="18" t="s">
        <v>277</v>
      </c>
      <c r="C10" s="17">
        <v>0.43136839380877001</v>
      </c>
      <c r="D10" s="17">
        <v>0.42545385851796003</v>
      </c>
      <c r="E10" s="17">
        <v>0.439894573186149</v>
      </c>
      <c r="F10" s="17"/>
      <c r="G10" s="17">
        <v>0.337177612045164</v>
      </c>
      <c r="H10" s="17">
        <v>0.41722482493727198</v>
      </c>
      <c r="I10" s="17">
        <v>0.42733198779339998</v>
      </c>
      <c r="J10" s="17">
        <v>0.50935194766304703</v>
      </c>
      <c r="K10" s="17">
        <v>0.403030371628257</v>
      </c>
      <c r="L10" s="17">
        <v>0.45738354177041801</v>
      </c>
      <c r="M10" s="17"/>
      <c r="N10" s="17">
        <v>0.46375723361971499</v>
      </c>
      <c r="O10" s="17">
        <v>0.48666870609167401</v>
      </c>
      <c r="P10" s="17">
        <v>0.38151255498918402</v>
      </c>
      <c r="Q10" s="17">
        <v>0.381882886683582</v>
      </c>
      <c r="R10" s="17"/>
      <c r="S10" s="17">
        <v>0.42766242856316</v>
      </c>
      <c r="T10" s="17">
        <v>0.45839648149918399</v>
      </c>
      <c r="U10" s="17">
        <v>0.45036727668391202</v>
      </c>
      <c r="V10" s="17">
        <v>0.44236504185029601</v>
      </c>
      <c r="W10" s="17">
        <v>0.32155600529914302</v>
      </c>
      <c r="X10" s="17">
        <v>0.46593255687628299</v>
      </c>
      <c r="Y10" s="17">
        <v>0.41778180547806298</v>
      </c>
      <c r="Z10" s="17">
        <v>0.44430234391877799</v>
      </c>
      <c r="AA10" s="17">
        <v>0.43140626380927199</v>
      </c>
      <c r="AB10" s="17">
        <v>0.45005514803526903</v>
      </c>
      <c r="AC10" s="17">
        <v>0.48103386676495902</v>
      </c>
      <c r="AD10" s="17">
        <v>0.264557265664144</v>
      </c>
      <c r="AE10" s="17"/>
      <c r="AF10" s="17">
        <v>0.35734776731545198</v>
      </c>
      <c r="AG10" s="17">
        <v>0.42183224392431501</v>
      </c>
      <c r="AH10" s="17">
        <v>0.47413968372166598</v>
      </c>
      <c r="AI10" s="17">
        <v>0.51080919937381097</v>
      </c>
      <c r="AJ10" s="17">
        <v>0.423750097267245</v>
      </c>
      <c r="AK10" s="17"/>
      <c r="AL10" s="17">
        <v>0.45998077453077602</v>
      </c>
      <c r="AM10" s="17">
        <v>0.43908084969886702</v>
      </c>
      <c r="AN10" s="17">
        <v>0.37516987490777798</v>
      </c>
      <c r="AO10" s="17">
        <v>0.35156779725481602</v>
      </c>
      <c r="AP10" s="17"/>
      <c r="AQ10" s="17">
        <v>0.41583623122124502</v>
      </c>
      <c r="AR10" s="17">
        <v>0.45494004211931699</v>
      </c>
      <c r="AS10" s="17"/>
      <c r="AT10" s="17">
        <v>0.41397056379806402</v>
      </c>
      <c r="AU10" s="17">
        <v>0.44854424597814002</v>
      </c>
      <c r="AV10" s="17"/>
      <c r="AW10" s="17">
        <v>0.42383771728934999</v>
      </c>
      <c r="AX10" s="17">
        <v>0.46549985487204298</v>
      </c>
      <c r="AY10" s="17">
        <v>0.418596468633678</v>
      </c>
      <c r="AZ10" s="17"/>
      <c r="BA10" s="17">
        <v>0.41744656225428101</v>
      </c>
      <c r="BB10" s="17">
        <v>0.48023395314275402</v>
      </c>
      <c r="BC10" s="17">
        <v>0.38650265390961902</v>
      </c>
      <c r="BD10" s="17">
        <v>0.47247923451687301</v>
      </c>
      <c r="BE10" s="17">
        <v>0.429491155580907</v>
      </c>
      <c r="BF10" s="17"/>
      <c r="BG10" s="17">
        <v>0.425029360182204</v>
      </c>
      <c r="BH10" s="17">
        <v>0.43601431140556002</v>
      </c>
      <c r="BI10" s="17"/>
      <c r="BJ10" s="17">
        <v>0.421930440793582</v>
      </c>
      <c r="BK10" s="17">
        <v>0.46471593523260701</v>
      </c>
      <c r="BL10" s="17"/>
      <c r="BM10" s="17">
        <v>0.33091661997904498</v>
      </c>
      <c r="BN10" s="17">
        <v>0.471466759290322</v>
      </c>
      <c r="BO10" s="17">
        <v>0.457172697514935</v>
      </c>
      <c r="BP10" s="17">
        <v>0.47982916330881298</v>
      </c>
      <c r="BQ10" s="17">
        <v>0.42922568729902899</v>
      </c>
      <c r="BR10" s="17"/>
      <c r="BS10" s="17">
        <v>0.39348771094907198</v>
      </c>
      <c r="BT10" s="17"/>
      <c r="BU10" s="17">
        <v>0.52393911002487703</v>
      </c>
      <c r="BV10" s="17">
        <v>0.46446253883717797</v>
      </c>
      <c r="BW10" s="17">
        <v>0.44597824156270999</v>
      </c>
      <c r="BX10" s="17">
        <v>0.39103454322236703</v>
      </c>
      <c r="BY10" s="17">
        <v>0.236976177464433</v>
      </c>
      <c r="BZ10" s="17"/>
      <c r="CA10" s="17">
        <v>0.359326700393997</v>
      </c>
      <c r="CB10" s="17"/>
      <c r="CC10" s="17">
        <v>0.438124486837079</v>
      </c>
      <c r="CD10" s="17">
        <v>0.43337849957247898</v>
      </c>
      <c r="CE10" s="17"/>
      <c r="CF10" s="17">
        <v>0.42579054230324198</v>
      </c>
      <c r="CG10" s="17"/>
      <c r="CH10" s="17">
        <v>0.428265568272376</v>
      </c>
      <c r="CI10" s="17">
        <v>0.397710710505429</v>
      </c>
    </row>
    <row r="11" spans="2:87" x14ac:dyDescent="0.35">
      <c r="B11" s="18" t="s">
        <v>278</v>
      </c>
      <c r="C11" s="17">
        <v>0.122208030126963</v>
      </c>
      <c r="D11" s="17">
        <v>0.15594903703298699</v>
      </c>
      <c r="E11" s="17">
        <v>8.8522268025211001E-2</v>
      </c>
      <c r="F11" s="17"/>
      <c r="G11" s="17">
        <v>0.12927465967832799</v>
      </c>
      <c r="H11" s="17">
        <v>8.6446216020414093E-2</v>
      </c>
      <c r="I11" s="17">
        <v>0.147823456210917</v>
      </c>
      <c r="J11" s="17">
        <v>0.106893630281253</v>
      </c>
      <c r="K11" s="17">
        <v>0.12478272683757</v>
      </c>
      <c r="L11" s="17">
        <v>0.13783513507009701</v>
      </c>
      <c r="M11" s="17"/>
      <c r="N11" s="17">
        <v>0.16578471391695701</v>
      </c>
      <c r="O11" s="17">
        <v>9.5252090584367302E-2</v>
      </c>
      <c r="P11" s="17">
        <v>0.13438396122690999</v>
      </c>
      <c r="Q11" s="17">
        <v>9.5544493221411605E-2</v>
      </c>
      <c r="R11" s="17"/>
      <c r="S11" s="17">
        <v>0.13930581803589001</v>
      </c>
      <c r="T11" s="17">
        <v>0.13106444028615999</v>
      </c>
      <c r="U11" s="17">
        <v>0.124262346900036</v>
      </c>
      <c r="V11" s="17">
        <v>0.121143585464424</v>
      </c>
      <c r="W11" s="17">
        <v>0.131201272695152</v>
      </c>
      <c r="X11" s="17">
        <v>0.14079522667410099</v>
      </c>
      <c r="Y11" s="17">
        <v>0.208835453454007</v>
      </c>
      <c r="Z11" s="17">
        <v>6.8696599804358799E-2</v>
      </c>
      <c r="AA11" s="17">
        <v>0.108232063047272</v>
      </c>
      <c r="AB11" s="17">
        <v>0.103884122112642</v>
      </c>
      <c r="AC11" s="17">
        <v>0</v>
      </c>
      <c r="AD11" s="17">
        <v>5.9797955586837599E-2</v>
      </c>
      <c r="AE11" s="17"/>
      <c r="AF11" s="17">
        <v>0.125832208944299</v>
      </c>
      <c r="AG11" s="17">
        <v>0.110756779734917</v>
      </c>
      <c r="AH11" s="17">
        <v>0.122909082504377</v>
      </c>
      <c r="AI11" s="17">
        <v>9.8778023435487805E-2</v>
      </c>
      <c r="AJ11" s="17">
        <v>0.17650152107487799</v>
      </c>
      <c r="AK11" s="17"/>
      <c r="AL11" s="17">
        <v>0.13948771665849399</v>
      </c>
      <c r="AM11" s="17">
        <v>0.12398125486172699</v>
      </c>
      <c r="AN11" s="17">
        <v>8.8951827440552203E-2</v>
      </c>
      <c r="AO11" s="17">
        <v>8.9820763109523E-2</v>
      </c>
      <c r="AP11" s="17"/>
      <c r="AQ11" s="17">
        <v>0.121926256367554</v>
      </c>
      <c r="AR11" s="17">
        <v>0.122635650680283</v>
      </c>
      <c r="AS11" s="17"/>
      <c r="AT11" s="17">
        <v>0.12555680032022601</v>
      </c>
      <c r="AU11" s="17">
        <v>0.12735370149831499</v>
      </c>
      <c r="AV11" s="17"/>
      <c r="AW11" s="17">
        <v>0.15594226695761401</v>
      </c>
      <c r="AX11" s="17">
        <v>0.119421951895901</v>
      </c>
      <c r="AY11" s="17">
        <v>9.4383302079989795E-2</v>
      </c>
      <c r="AZ11" s="17"/>
      <c r="BA11" s="17">
        <v>9.0815385440287499E-2</v>
      </c>
      <c r="BB11" s="17">
        <v>0.111109130780146</v>
      </c>
      <c r="BC11" s="17">
        <v>0.17283824961286401</v>
      </c>
      <c r="BD11" s="17">
        <v>8.6970516665019496E-2</v>
      </c>
      <c r="BE11" s="17">
        <v>9.9730481509257299E-2</v>
      </c>
      <c r="BF11" s="17"/>
      <c r="BG11" s="17">
        <v>0.13971473209111299</v>
      </c>
      <c r="BH11" s="17">
        <v>0.109377258197289</v>
      </c>
      <c r="BI11" s="17"/>
      <c r="BJ11" s="17">
        <v>0.12174568204104499</v>
      </c>
      <c r="BK11" s="17">
        <v>0.121255959869967</v>
      </c>
      <c r="BL11" s="17"/>
      <c r="BM11" s="17">
        <v>8.4787007931673902E-2</v>
      </c>
      <c r="BN11" s="17">
        <v>0.14575678722326901</v>
      </c>
      <c r="BO11" s="17">
        <v>0.127554762059955</v>
      </c>
      <c r="BP11" s="17">
        <v>0.10013133780155101</v>
      </c>
      <c r="BQ11" s="17">
        <v>0.13702367652860301</v>
      </c>
      <c r="BR11" s="17"/>
      <c r="BS11" s="17">
        <v>0.15788295132300401</v>
      </c>
      <c r="BT11" s="17"/>
      <c r="BU11" s="17">
        <v>0.10776188401225199</v>
      </c>
      <c r="BV11" s="17">
        <v>0.12899638321568799</v>
      </c>
      <c r="BW11" s="17">
        <v>0.13186703197370001</v>
      </c>
      <c r="BX11" s="17">
        <v>0.141488647655299</v>
      </c>
      <c r="BY11" s="17">
        <v>0.13938451602680699</v>
      </c>
      <c r="BZ11" s="17"/>
      <c r="CA11" s="17">
        <v>0.12192150895307199</v>
      </c>
      <c r="CB11" s="17"/>
      <c r="CC11" s="17">
        <v>9.6984332011316995E-2</v>
      </c>
      <c r="CD11" s="17">
        <v>0.23272906666357601</v>
      </c>
      <c r="CE11" s="17"/>
      <c r="CF11" s="17">
        <v>0.10435282909379701</v>
      </c>
      <c r="CG11" s="17"/>
      <c r="CH11" s="17">
        <v>0.132951210213646</v>
      </c>
      <c r="CI11" s="17">
        <v>0.13963911068138099</v>
      </c>
    </row>
    <row r="12" spans="2:87" x14ac:dyDescent="0.35">
      <c r="B12" s="18" t="s">
        <v>279</v>
      </c>
      <c r="C12" s="17">
        <v>3.5423347423277601E-2</v>
      </c>
      <c r="D12" s="17">
        <v>3.6864234703897103E-2</v>
      </c>
      <c r="E12" s="17">
        <v>3.4159681646294397E-2</v>
      </c>
      <c r="F12" s="17"/>
      <c r="G12" s="17">
        <v>6.0220911428664099E-2</v>
      </c>
      <c r="H12" s="17">
        <v>3.6304537132709098E-2</v>
      </c>
      <c r="I12" s="17">
        <v>2.61298827226134E-2</v>
      </c>
      <c r="J12" s="17">
        <v>3.5685559373421903E-2</v>
      </c>
      <c r="K12" s="17">
        <v>3.9225051878096398E-2</v>
      </c>
      <c r="L12" s="17">
        <v>2.51490452923206E-2</v>
      </c>
      <c r="M12" s="17"/>
      <c r="N12" s="17">
        <v>2.1714791500870499E-2</v>
      </c>
      <c r="O12" s="17">
        <v>4.56727353209892E-2</v>
      </c>
      <c r="P12" s="17">
        <v>3.2219292682780301E-2</v>
      </c>
      <c r="Q12" s="17">
        <v>4.2745457333432497E-2</v>
      </c>
      <c r="R12" s="17"/>
      <c r="S12" s="17">
        <v>3.5583162337134697E-2</v>
      </c>
      <c r="T12" s="17">
        <v>2.2030396557723101E-2</v>
      </c>
      <c r="U12" s="17">
        <v>1.0760181453472699E-2</v>
      </c>
      <c r="V12" s="17">
        <v>3.5214736308142598E-2</v>
      </c>
      <c r="W12" s="17">
        <v>4.43774341661652E-2</v>
      </c>
      <c r="X12" s="17">
        <v>6.9346413107586102E-2</v>
      </c>
      <c r="Y12" s="17">
        <v>2.7628265079192901E-2</v>
      </c>
      <c r="Z12" s="17">
        <v>0.106679696524031</v>
      </c>
      <c r="AA12" s="17">
        <v>2.6748363686461801E-2</v>
      </c>
      <c r="AB12" s="17">
        <v>1.9343711252983401E-2</v>
      </c>
      <c r="AC12" s="17">
        <v>3.9266629184542101E-2</v>
      </c>
      <c r="AD12" s="17">
        <v>3.5639141639189999E-2</v>
      </c>
      <c r="AE12" s="17"/>
      <c r="AF12" s="17">
        <v>2.11536603061638E-2</v>
      </c>
      <c r="AG12" s="17">
        <v>3.1062501830232198E-2</v>
      </c>
      <c r="AH12" s="17">
        <v>7.4103801295216695E-2</v>
      </c>
      <c r="AI12" s="17">
        <v>2.71239548738972E-2</v>
      </c>
      <c r="AJ12" s="17">
        <v>2.68676138531172E-2</v>
      </c>
      <c r="AK12" s="17"/>
      <c r="AL12" s="17">
        <v>5.2963806976599297E-2</v>
      </c>
      <c r="AM12" s="17">
        <v>2.73640469969905E-2</v>
      </c>
      <c r="AN12" s="17">
        <v>2.0096305522034098E-2</v>
      </c>
      <c r="AO12" s="17">
        <v>1.6737597734657401E-2</v>
      </c>
      <c r="AP12" s="17"/>
      <c r="AQ12" s="17">
        <v>2.92162274825707E-2</v>
      </c>
      <c r="AR12" s="17">
        <v>4.4843287978190302E-2</v>
      </c>
      <c r="AS12" s="17"/>
      <c r="AT12" s="17">
        <v>3.91759555338363E-2</v>
      </c>
      <c r="AU12" s="17">
        <v>2.5642063021927699E-2</v>
      </c>
      <c r="AV12" s="17"/>
      <c r="AW12" s="17">
        <v>3.2428683715129102E-2</v>
      </c>
      <c r="AX12" s="17">
        <v>4.6635429869351902E-2</v>
      </c>
      <c r="AY12" s="17">
        <v>3.0399619905903601E-2</v>
      </c>
      <c r="AZ12" s="17"/>
      <c r="BA12" s="17">
        <v>3.4560512861704397E-2</v>
      </c>
      <c r="BB12" s="17">
        <v>1.9347575003344601E-2</v>
      </c>
      <c r="BC12" s="17">
        <v>4.2182093157438497E-2</v>
      </c>
      <c r="BD12" s="17">
        <v>2.75573773584506E-2</v>
      </c>
      <c r="BE12" s="17">
        <v>0.104860690066216</v>
      </c>
      <c r="BF12" s="17"/>
      <c r="BG12" s="17">
        <v>4.3689468830355398E-2</v>
      </c>
      <c r="BH12" s="17">
        <v>2.9365055077043501E-2</v>
      </c>
      <c r="BI12" s="17"/>
      <c r="BJ12" s="17">
        <v>4.3606414738921802E-2</v>
      </c>
      <c r="BK12" s="17">
        <v>4.5878306531696497E-3</v>
      </c>
      <c r="BL12" s="17"/>
      <c r="BM12" s="17">
        <v>4.3103315028528398E-2</v>
      </c>
      <c r="BN12" s="17">
        <v>4.46296268552051E-2</v>
      </c>
      <c r="BO12" s="17">
        <v>1.1449395653801001E-2</v>
      </c>
      <c r="BP12" s="17">
        <v>4.5261721320662897E-2</v>
      </c>
      <c r="BQ12" s="17">
        <v>8.7936484741864399E-2</v>
      </c>
      <c r="BR12" s="17"/>
      <c r="BS12" s="17">
        <v>3.75991345604638E-2</v>
      </c>
      <c r="BT12" s="17"/>
      <c r="BU12" s="17">
        <v>4.4163449753831303E-2</v>
      </c>
      <c r="BV12" s="17">
        <v>4.6968525614961799E-3</v>
      </c>
      <c r="BW12" s="17">
        <v>3.3579054868973501E-2</v>
      </c>
      <c r="BX12" s="17">
        <v>4.2818728232244703E-2</v>
      </c>
      <c r="BY12" s="17">
        <v>0.131933738290199</v>
      </c>
      <c r="BZ12" s="17"/>
      <c r="CA12" s="17">
        <v>1.23894255016502E-2</v>
      </c>
      <c r="CB12" s="17"/>
      <c r="CC12" s="17">
        <v>2.38783975317205E-2</v>
      </c>
      <c r="CD12" s="17">
        <v>7.9738170944372799E-2</v>
      </c>
      <c r="CE12" s="17"/>
      <c r="CF12" s="17">
        <v>2.1860528874956899E-2</v>
      </c>
      <c r="CG12" s="17"/>
      <c r="CH12" s="17">
        <v>2.9345263060299401E-2</v>
      </c>
      <c r="CI12" s="17">
        <v>3.9136214520442199E-2</v>
      </c>
    </row>
    <row r="13" spans="2:87" x14ac:dyDescent="0.35">
      <c r="B13" s="18" t="s">
        <v>161</v>
      </c>
      <c r="C13" s="21">
        <v>6.6883501518240102E-2</v>
      </c>
      <c r="D13" s="21">
        <v>5.4765909791780802E-2</v>
      </c>
      <c r="E13" s="21">
        <v>7.58079647763375E-2</v>
      </c>
      <c r="F13" s="21"/>
      <c r="G13" s="21">
        <v>8.7530393868116702E-2</v>
      </c>
      <c r="H13" s="21">
        <v>4.3986442973198203E-2</v>
      </c>
      <c r="I13" s="21">
        <v>7.6977684200678603E-2</v>
      </c>
      <c r="J13" s="21">
        <v>3.4432821844505197E-2</v>
      </c>
      <c r="K13" s="21">
        <v>7.8979216447366801E-2</v>
      </c>
      <c r="L13" s="21">
        <v>8.30804701366189E-2</v>
      </c>
      <c r="M13" s="21"/>
      <c r="N13" s="21">
        <v>4.6560324285834898E-2</v>
      </c>
      <c r="O13" s="21">
        <v>5.6555447780898403E-2</v>
      </c>
      <c r="P13" s="21">
        <v>5.0605256395302098E-2</v>
      </c>
      <c r="Q13" s="21">
        <v>0.112290275885395</v>
      </c>
      <c r="R13" s="21"/>
      <c r="S13" s="21">
        <v>3.9924133519988199E-2</v>
      </c>
      <c r="T13" s="21">
        <v>5.7130487232502102E-2</v>
      </c>
      <c r="U13" s="21">
        <v>0.14585563575910801</v>
      </c>
      <c r="V13" s="21">
        <v>7.9855874991770506E-2</v>
      </c>
      <c r="W13" s="21">
        <v>0.11578864666602499</v>
      </c>
      <c r="X13" s="21">
        <v>4.3690923349050899E-2</v>
      </c>
      <c r="Y13" s="21">
        <v>7.2029041847955194E-2</v>
      </c>
      <c r="Z13" s="21">
        <v>4.2725885729476602E-2</v>
      </c>
      <c r="AA13" s="21">
        <v>2.7802663387372702E-2</v>
      </c>
      <c r="AB13" s="21">
        <v>2.8262908975896998E-2</v>
      </c>
      <c r="AC13" s="21">
        <v>0.10304040333082699</v>
      </c>
      <c r="AD13" s="21">
        <v>0.17702596302238599</v>
      </c>
      <c r="AE13" s="21"/>
      <c r="AF13" s="21">
        <v>0.105062519418756</v>
      </c>
      <c r="AG13" s="21">
        <v>6.5741909733199599E-2</v>
      </c>
      <c r="AH13" s="21">
        <v>4.54171895437053E-2</v>
      </c>
      <c r="AI13" s="21">
        <v>4.3664403624969497E-2</v>
      </c>
      <c r="AJ13" s="21">
        <v>3.7967306324935599E-2</v>
      </c>
      <c r="AK13" s="21"/>
      <c r="AL13" s="21">
        <v>7.9231832041811806E-2</v>
      </c>
      <c r="AM13" s="21">
        <v>6.2731426055326597E-2</v>
      </c>
      <c r="AN13" s="21">
        <v>7.4072750300324897E-2</v>
      </c>
      <c r="AO13" s="21">
        <v>0</v>
      </c>
      <c r="AP13" s="21"/>
      <c r="AQ13" s="21">
        <v>7.7130837215780804E-2</v>
      </c>
      <c r="AR13" s="21">
        <v>5.1332119550570897E-2</v>
      </c>
      <c r="AS13" s="21"/>
      <c r="AT13" s="21">
        <v>5.8773251047372702E-2</v>
      </c>
      <c r="AU13" s="21">
        <v>8.1023165567858504E-2</v>
      </c>
      <c r="AV13" s="21"/>
      <c r="AW13" s="21">
        <v>6.1756694908921397E-2</v>
      </c>
      <c r="AX13" s="21">
        <v>5.5115239731382597E-2</v>
      </c>
      <c r="AY13" s="21">
        <v>7.5040682236090603E-2</v>
      </c>
      <c r="AZ13" s="21"/>
      <c r="BA13" s="21">
        <v>5.5847127385247101E-2</v>
      </c>
      <c r="BB13" s="21">
        <v>6.6015067150401896E-2</v>
      </c>
      <c r="BC13" s="21">
        <v>6.2986623156310095E-2</v>
      </c>
      <c r="BD13" s="21">
        <v>0.11407843816501601</v>
      </c>
      <c r="BE13" s="21">
        <v>5.5705958857191602E-2</v>
      </c>
      <c r="BF13" s="21"/>
      <c r="BG13" s="21">
        <v>7.7358893156820305E-2</v>
      </c>
      <c r="BH13" s="21">
        <v>5.9206021130221997E-2</v>
      </c>
      <c r="BI13" s="21"/>
      <c r="BJ13" s="21">
        <v>6.1192999094964999E-2</v>
      </c>
      <c r="BK13" s="21">
        <v>8.5815834323119705E-2</v>
      </c>
      <c r="BL13" s="21"/>
      <c r="BM13" s="21">
        <v>0.11913615955988401</v>
      </c>
      <c r="BN13" s="21">
        <v>7.6455577877350897E-2</v>
      </c>
      <c r="BO13" s="21">
        <v>2.4677375339424899E-2</v>
      </c>
      <c r="BP13" s="21">
        <v>8.9835368966061799E-2</v>
      </c>
      <c r="BQ13" s="21">
        <v>4.09635866413363E-2</v>
      </c>
      <c r="BR13" s="21"/>
      <c r="BS13" s="21">
        <v>1.7923963382061502E-2</v>
      </c>
      <c r="BT13" s="21"/>
      <c r="BU13" s="21">
        <v>6.49116898699372E-2</v>
      </c>
      <c r="BV13" s="21">
        <v>2.29120284410958E-2</v>
      </c>
      <c r="BW13" s="21">
        <v>5.0517087855367099E-2</v>
      </c>
      <c r="BX13" s="21">
        <v>2.7536330421706001E-2</v>
      </c>
      <c r="BY13" s="21">
        <v>0.217267411629808</v>
      </c>
      <c r="BZ13" s="21"/>
      <c r="CA13" s="21">
        <v>1.2352292771993E-2</v>
      </c>
      <c r="CB13" s="21"/>
      <c r="CC13" s="21">
        <v>4.70330605709375E-2</v>
      </c>
      <c r="CD13" s="21">
        <v>8.7074340260188898E-2</v>
      </c>
      <c r="CE13" s="21"/>
      <c r="CF13" s="21">
        <v>4.9416425843517103E-2</v>
      </c>
      <c r="CG13" s="21"/>
      <c r="CH13" s="21">
        <v>7.4986335070388696E-2</v>
      </c>
      <c r="CI13" s="21">
        <v>2.3988623478812799E-2</v>
      </c>
    </row>
    <row r="14" spans="2:87" x14ac:dyDescent="0.35">
      <c r="B14" s="18" t="s">
        <v>280</v>
      </c>
      <c r="C14" s="21">
        <v>0.775485120931519</v>
      </c>
      <c r="D14" s="21">
        <v>0.75242081847133502</v>
      </c>
      <c r="E14" s="21">
        <v>0.80151008555215697</v>
      </c>
      <c r="F14" s="21"/>
      <c r="G14" s="21">
        <v>0.72297403502489099</v>
      </c>
      <c r="H14" s="21">
        <v>0.83326280387367901</v>
      </c>
      <c r="I14" s="21">
        <v>0.74906897686579099</v>
      </c>
      <c r="J14" s="21">
        <v>0.82298798850082</v>
      </c>
      <c r="K14" s="21">
        <v>0.75701300483696699</v>
      </c>
      <c r="L14" s="21">
        <v>0.75393534950096397</v>
      </c>
      <c r="M14" s="21"/>
      <c r="N14" s="21">
        <v>0.76594017029633799</v>
      </c>
      <c r="O14" s="21">
        <v>0.80251972631374502</v>
      </c>
      <c r="P14" s="21">
        <v>0.782791489695007</v>
      </c>
      <c r="Q14" s="21">
        <v>0.74941977355976097</v>
      </c>
      <c r="R14" s="21"/>
      <c r="S14" s="21">
        <v>0.78518688610698695</v>
      </c>
      <c r="T14" s="21">
        <v>0.78977467592361505</v>
      </c>
      <c r="U14" s="21">
        <v>0.71912183588738299</v>
      </c>
      <c r="V14" s="21">
        <v>0.76378580323566303</v>
      </c>
      <c r="W14" s="21">
        <v>0.708632646472659</v>
      </c>
      <c r="X14" s="21">
        <v>0.74616743686926201</v>
      </c>
      <c r="Y14" s="21">
        <v>0.69150723961884497</v>
      </c>
      <c r="Z14" s="21">
        <v>0.78189781794213398</v>
      </c>
      <c r="AA14" s="21">
        <v>0.83721690987889397</v>
      </c>
      <c r="AB14" s="21">
        <v>0.84850925765847696</v>
      </c>
      <c r="AC14" s="21">
        <v>0.85769296748463097</v>
      </c>
      <c r="AD14" s="21">
        <v>0.72753693975158595</v>
      </c>
      <c r="AE14" s="21"/>
      <c r="AF14" s="21">
        <v>0.74795161133078103</v>
      </c>
      <c r="AG14" s="21">
        <v>0.79243880870165095</v>
      </c>
      <c r="AH14" s="21">
        <v>0.75756992665670098</v>
      </c>
      <c r="AI14" s="21">
        <v>0.83043361806564597</v>
      </c>
      <c r="AJ14" s="21">
        <v>0.75866355874706903</v>
      </c>
      <c r="AK14" s="21"/>
      <c r="AL14" s="21">
        <v>0.72831664432309495</v>
      </c>
      <c r="AM14" s="21">
        <v>0.78592327208595603</v>
      </c>
      <c r="AN14" s="21">
        <v>0.81687911673708902</v>
      </c>
      <c r="AO14" s="21">
        <v>0.89344163915581998</v>
      </c>
      <c r="AP14" s="21"/>
      <c r="AQ14" s="21">
        <v>0.77172667893409397</v>
      </c>
      <c r="AR14" s="21">
        <v>0.78118894179095599</v>
      </c>
      <c r="AS14" s="21"/>
      <c r="AT14" s="21">
        <v>0.77649399309856504</v>
      </c>
      <c r="AU14" s="21">
        <v>0.76598106991189896</v>
      </c>
      <c r="AV14" s="21"/>
      <c r="AW14" s="21">
        <v>0.749872354418335</v>
      </c>
      <c r="AX14" s="21">
        <v>0.77882737850336503</v>
      </c>
      <c r="AY14" s="21">
        <v>0.80017639577801603</v>
      </c>
      <c r="AZ14" s="21"/>
      <c r="BA14" s="21">
        <v>0.81877697431276097</v>
      </c>
      <c r="BB14" s="21">
        <v>0.80352822706610705</v>
      </c>
      <c r="BC14" s="21">
        <v>0.721993034073387</v>
      </c>
      <c r="BD14" s="21">
        <v>0.77139366781151397</v>
      </c>
      <c r="BE14" s="21">
        <v>0.739702869567335</v>
      </c>
      <c r="BF14" s="21"/>
      <c r="BG14" s="21">
        <v>0.73923690592171099</v>
      </c>
      <c r="BH14" s="21">
        <v>0.80205166559544505</v>
      </c>
      <c r="BI14" s="21"/>
      <c r="BJ14" s="21">
        <v>0.77345490412506901</v>
      </c>
      <c r="BK14" s="21">
        <v>0.788340375153744</v>
      </c>
      <c r="BL14" s="21"/>
      <c r="BM14" s="21">
        <v>0.75297351747991403</v>
      </c>
      <c r="BN14" s="21">
        <v>0.73315800804417497</v>
      </c>
      <c r="BO14" s="21">
        <v>0.83631846694681899</v>
      </c>
      <c r="BP14" s="21">
        <v>0.76477157191172496</v>
      </c>
      <c r="BQ14" s="21">
        <v>0.73407625208819605</v>
      </c>
      <c r="BR14" s="21"/>
      <c r="BS14" s="21">
        <v>0.78659395073447103</v>
      </c>
      <c r="BT14" s="21"/>
      <c r="BU14" s="21">
        <v>0.78316297636398002</v>
      </c>
      <c r="BV14" s="21">
        <v>0.84339473578171997</v>
      </c>
      <c r="BW14" s="21">
        <v>0.78403682530195895</v>
      </c>
      <c r="BX14" s="21">
        <v>0.78815629369075002</v>
      </c>
      <c r="BY14" s="21">
        <v>0.51141433405318504</v>
      </c>
      <c r="BZ14" s="21"/>
      <c r="CA14" s="21">
        <v>0.85333677277328501</v>
      </c>
      <c r="CB14" s="21"/>
      <c r="CC14" s="21">
        <v>0.83210420988602496</v>
      </c>
      <c r="CD14" s="21">
        <v>0.60045842213186196</v>
      </c>
      <c r="CE14" s="21"/>
      <c r="CF14" s="21">
        <v>0.82437021618772899</v>
      </c>
      <c r="CG14" s="21"/>
      <c r="CH14" s="21">
        <v>0.76271719165566598</v>
      </c>
      <c r="CI14" s="21">
        <v>0.79723605131936304</v>
      </c>
    </row>
    <row r="15" spans="2:87" x14ac:dyDescent="0.35">
      <c r="B15" s="18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</row>
    <row r="16" spans="2:87" x14ac:dyDescent="0.35">
      <c r="B16" s="16" t="s">
        <v>163</v>
      </c>
    </row>
    <row r="17" spans="2:2" x14ac:dyDescent="0.35">
      <c r="B17" t="s">
        <v>118</v>
      </c>
    </row>
    <row r="18" spans="2:2" x14ac:dyDescent="0.35">
      <c r="B18" t="s">
        <v>119</v>
      </c>
    </row>
    <row r="20" spans="2:2" x14ac:dyDescent="0.35">
      <c r="B20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B2:CI20"/>
  <sheetViews>
    <sheetView showGridLines="0" workbookViewId="0">
      <pane xSplit="2" topLeftCell="C1" activePane="topRight" state="frozen"/>
      <selection pane="topRight" activeCell="A15" sqref="A15:XFD15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299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974</v>
      </c>
      <c r="D7" s="10">
        <v>498</v>
      </c>
      <c r="E7" s="10">
        <v>473</v>
      </c>
      <c r="F7" s="10"/>
      <c r="G7" s="10">
        <v>70</v>
      </c>
      <c r="H7" s="10">
        <v>173</v>
      </c>
      <c r="I7" s="10">
        <v>169</v>
      </c>
      <c r="J7" s="10">
        <v>175</v>
      </c>
      <c r="K7" s="10">
        <v>151</v>
      </c>
      <c r="L7" s="10">
        <v>236</v>
      </c>
      <c r="M7" s="10"/>
      <c r="N7" s="10">
        <v>286</v>
      </c>
      <c r="O7" s="10">
        <v>244</v>
      </c>
      <c r="P7" s="10">
        <v>200</v>
      </c>
      <c r="Q7" s="10">
        <v>240</v>
      </c>
      <c r="R7" s="10"/>
      <c r="S7" s="10">
        <v>124</v>
      </c>
      <c r="T7" s="10">
        <v>136</v>
      </c>
      <c r="U7" s="10">
        <v>84</v>
      </c>
      <c r="V7" s="10">
        <v>85</v>
      </c>
      <c r="W7" s="10">
        <v>71</v>
      </c>
      <c r="X7" s="10">
        <v>85</v>
      </c>
      <c r="Y7" s="10">
        <v>68</v>
      </c>
      <c r="Z7" s="10">
        <v>36</v>
      </c>
      <c r="AA7" s="10">
        <v>111</v>
      </c>
      <c r="AB7" s="10">
        <v>95</v>
      </c>
      <c r="AC7" s="10">
        <v>47</v>
      </c>
      <c r="AD7" s="10">
        <v>32</v>
      </c>
      <c r="AE7" s="10"/>
      <c r="AF7" s="10">
        <v>174</v>
      </c>
      <c r="AG7" s="10">
        <v>352</v>
      </c>
      <c r="AH7" s="10">
        <v>191</v>
      </c>
      <c r="AI7" s="10">
        <v>112</v>
      </c>
      <c r="AJ7" s="10">
        <v>113</v>
      </c>
      <c r="AK7" s="10"/>
      <c r="AL7" s="10">
        <v>392</v>
      </c>
      <c r="AM7" s="10">
        <v>374</v>
      </c>
      <c r="AN7" s="10">
        <v>150</v>
      </c>
      <c r="AO7" s="10">
        <v>58</v>
      </c>
      <c r="AP7" s="10"/>
      <c r="AQ7" s="10">
        <v>579</v>
      </c>
      <c r="AR7" s="10">
        <v>395</v>
      </c>
      <c r="AS7" s="10"/>
      <c r="AT7" s="10">
        <v>610</v>
      </c>
      <c r="AU7" s="10">
        <v>232</v>
      </c>
      <c r="AV7" s="10"/>
      <c r="AW7" s="10">
        <v>392</v>
      </c>
      <c r="AX7" s="10">
        <v>222</v>
      </c>
      <c r="AY7" s="10">
        <v>326</v>
      </c>
      <c r="AZ7" s="10"/>
      <c r="BA7" s="10">
        <v>246</v>
      </c>
      <c r="BB7" s="10">
        <v>271</v>
      </c>
      <c r="BC7" s="10">
        <v>304</v>
      </c>
      <c r="BD7" s="10">
        <v>103</v>
      </c>
      <c r="BE7" s="10">
        <v>50</v>
      </c>
      <c r="BF7" s="10"/>
      <c r="BG7" s="10">
        <v>385</v>
      </c>
      <c r="BH7" s="10">
        <v>589</v>
      </c>
      <c r="BI7" s="10"/>
      <c r="BJ7" s="10">
        <v>756</v>
      </c>
      <c r="BK7" s="10">
        <v>213</v>
      </c>
      <c r="BL7" s="10"/>
      <c r="BM7" s="10">
        <v>131</v>
      </c>
      <c r="BN7" s="10">
        <v>218</v>
      </c>
      <c r="BO7" s="10">
        <v>322</v>
      </c>
      <c r="BP7" s="10">
        <v>83</v>
      </c>
      <c r="BQ7" s="10">
        <v>105</v>
      </c>
      <c r="BR7" s="10"/>
      <c r="BS7" s="10">
        <v>301</v>
      </c>
      <c r="BT7" s="10"/>
      <c r="BU7" s="10">
        <v>192</v>
      </c>
      <c r="BV7" s="10">
        <v>217</v>
      </c>
      <c r="BW7" s="10">
        <v>112</v>
      </c>
      <c r="BX7" s="10">
        <v>196</v>
      </c>
      <c r="BY7" s="10">
        <v>67</v>
      </c>
      <c r="BZ7" s="10"/>
      <c r="CA7" s="10">
        <v>77</v>
      </c>
      <c r="CB7" s="10"/>
      <c r="CC7" s="10">
        <v>773</v>
      </c>
      <c r="CD7" s="10">
        <v>171</v>
      </c>
      <c r="CE7" s="10"/>
      <c r="CF7" s="10">
        <v>361</v>
      </c>
      <c r="CG7" s="10"/>
      <c r="CH7" s="10">
        <v>346</v>
      </c>
      <c r="CI7" s="10">
        <v>114</v>
      </c>
    </row>
    <row r="8" spans="2:87" ht="30" customHeight="1" x14ac:dyDescent="0.35">
      <c r="B8" s="11" t="s">
        <v>20</v>
      </c>
      <c r="C8" s="11">
        <v>967</v>
      </c>
      <c r="D8" s="11">
        <v>487</v>
      </c>
      <c r="E8" s="11">
        <v>478</v>
      </c>
      <c r="F8" s="11"/>
      <c r="G8" s="11">
        <v>121</v>
      </c>
      <c r="H8" s="11">
        <v>173</v>
      </c>
      <c r="I8" s="11">
        <v>160</v>
      </c>
      <c r="J8" s="11">
        <v>163</v>
      </c>
      <c r="K8" s="11">
        <v>136</v>
      </c>
      <c r="L8" s="11">
        <v>215</v>
      </c>
      <c r="M8" s="11"/>
      <c r="N8" s="11">
        <v>262</v>
      </c>
      <c r="O8" s="11">
        <v>248</v>
      </c>
      <c r="P8" s="11">
        <v>202</v>
      </c>
      <c r="Q8" s="11">
        <v>252</v>
      </c>
      <c r="R8" s="11"/>
      <c r="S8" s="11">
        <v>128</v>
      </c>
      <c r="T8" s="11">
        <v>125</v>
      </c>
      <c r="U8" s="11">
        <v>79</v>
      </c>
      <c r="V8" s="11">
        <v>88</v>
      </c>
      <c r="W8" s="11">
        <v>67</v>
      </c>
      <c r="X8" s="11">
        <v>90</v>
      </c>
      <c r="Y8" s="11">
        <v>78</v>
      </c>
      <c r="Z8" s="11">
        <v>40</v>
      </c>
      <c r="AA8" s="11">
        <v>112</v>
      </c>
      <c r="AB8" s="11">
        <v>90</v>
      </c>
      <c r="AC8" s="11">
        <v>44</v>
      </c>
      <c r="AD8" s="11">
        <v>27</v>
      </c>
      <c r="AE8" s="11"/>
      <c r="AF8" s="11">
        <v>177</v>
      </c>
      <c r="AG8" s="11">
        <v>360</v>
      </c>
      <c r="AH8" s="11">
        <v>182</v>
      </c>
      <c r="AI8" s="11">
        <v>106</v>
      </c>
      <c r="AJ8" s="11">
        <v>110</v>
      </c>
      <c r="AK8" s="11"/>
      <c r="AL8" s="11">
        <v>374</v>
      </c>
      <c r="AM8" s="11">
        <v>377</v>
      </c>
      <c r="AN8" s="11">
        <v>154</v>
      </c>
      <c r="AO8" s="11">
        <v>62</v>
      </c>
      <c r="AP8" s="11"/>
      <c r="AQ8" s="11">
        <v>583</v>
      </c>
      <c r="AR8" s="11">
        <v>384</v>
      </c>
      <c r="AS8" s="11"/>
      <c r="AT8" s="11">
        <v>609</v>
      </c>
      <c r="AU8" s="11">
        <v>211</v>
      </c>
      <c r="AV8" s="11"/>
      <c r="AW8" s="11">
        <v>366</v>
      </c>
      <c r="AX8" s="11">
        <v>220</v>
      </c>
      <c r="AY8" s="11">
        <v>340</v>
      </c>
      <c r="AZ8" s="11"/>
      <c r="BA8" s="11">
        <v>250</v>
      </c>
      <c r="BB8" s="11">
        <v>268</v>
      </c>
      <c r="BC8" s="11">
        <v>304</v>
      </c>
      <c r="BD8" s="11">
        <v>99</v>
      </c>
      <c r="BE8" s="11">
        <v>47</v>
      </c>
      <c r="BF8" s="11"/>
      <c r="BG8" s="11">
        <v>409</v>
      </c>
      <c r="BH8" s="11">
        <v>558</v>
      </c>
      <c r="BI8" s="11"/>
      <c r="BJ8" s="11">
        <v>765</v>
      </c>
      <c r="BK8" s="11">
        <v>198</v>
      </c>
      <c r="BL8" s="11"/>
      <c r="BM8" s="11">
        <v>136</v>
      </c>
      <c r="BN8" s="11">
        <v>206</v>
      </c>
      <c r="BO8" s="11">
        <v>321</v>
      </c>
      <c r="BP8" s="11">
        <v>83</v>
      </c>
      <c r="BQ8" s="11">
        <v>105</v>
      </c>
      <c r="BR8" s="11"/>
      <c r="BS8" s="11">
        <v>294</v>
      </c>
      <c r="BT8" s="11"/>
      <c r="BU8" s="11">
        <v>185</v>
      </c>
      <c r="BV8" s="11">
        <v>222</v>
      </c>
      <c r="BW8" s="11">
        <v>112</v>
      </c>
      <c r="BX8" s="11">
        <v>191</v>
      </c>
      <c r="BY8" s="11">
        <v>68</v>
      </c>
      <c r="BZ8" s="11"/>
      <c r="CA8" s="11">
        <v>75</v>
      </c>
      <c r="CB8" s="11"/>
      <c r="CC8" s="11">
        <v>763</v>
      </c>
      <c r="CD8" s="11">
        <v>174</v>
      </c>
      <c r="CE8" s="11"/>
      <c r="CF8" s="11">
        <v>344</v>
      </c>
      <c r="CG8" s="11"/>
      <c r="CH8" s="11">
        <v>333</v>
      </c>
      <c r="CI8" s="11">
        <v>115</v>
      </c>
    </row>
    <row r="9" spans="2:87" x14ac:dyDescent="0.35">
      <c r="B9" s="18" t="s">
        <v>276</v>
      </c>
      <c r="C9" s="17">
        <v>0.43890024279978601</v>
      </c>
      <c r="D9" s="17">
        <v>0.40086258589015</v>
      </c>
      <c r="E9" s="17">
        <v>0.478239431435592</v>
      </c>
      <c r="F9" s="17"/>
      <c r="G9" s="17">
        <v>0.41597370209221102</v>
      </c>
      <c r="H9" s="17">
        <v>0.51529172667980605</v>
      </c>
      <c r="I9" s="17">
        <v>0.44182213216293598</v>
      </c>
      <c r="J9" s="17">
        <v>0.37872904237355698</v>
      </c>
      <c r="K9" s="17">
        <v>0.41075968660589302</v>
      </c>
      <c r="L9" s="17">
        <v>0.45152301967924802</v>
      </c>
      <c r="M9" s="17"/>
      <c r="N9" s="17">
        <v>0.44011936547449698</v>
      </c>
      <c r="O9" s="17">
        <v>0.381993676820925</v>
      </c>
      <c r="P9" s="17">
        <v>0.48908637019131701</v>
      </c>
      <c r="Q9" s="17">
        <v>0.45669639267982498</v>
      </c>
      <c r="R9" s="17"/>
      <c r="S9" s="17">
        <v>0.47357643460718302</v>
      </c>
      <c r="T9" s="17">
        <v>0.42776532465635297</v>
      </c>
      <c r="U9" s="17">
        <v>0.35188750780946199</v>
      </c>
      <c r="V9" s="17">
        <v>0.38818517102954297</v>
      </c>
      <c r="W9" s="17">
        <v>0.41500150563268901</v>
      </c>
      <c r="X9" s="17">
        <v>0.45283065161920899</v>
      </c>
      <c r="Y9" s="17">
        <v>0.42158021078431301</v>
      </c>
      <c r="Z9" s="17">
        <v>0.49611675329476301</v>
      </c>
      <c r="AA9" s="17">
        <v>0.50511850621354604</v>
      </c>
      <c r="AB9" s="17">
        <v>0.43244749530482401</v>
      </c>
      <c r="AC9" s="17">
        <v>0.48860648801110201</v>
      </c>
      <c r="AD9" s="17">
        <v>0.39121485776786302</v>
      </c>
      <c r="AE9" s="17"/>
      <c r="AF9" s="17">
        <v>0.45435158140703302</v>
      </c>
      <c r="AG9" s="17">
        <v>0.43448088559876702</v>
      </c>
      <c r="AH9" s="17">
        <v>0.422801382121332</v>
      </c>
      <c r="AI9" s="17">
        <v>0.49600642090920999</v>
      </c>
      <c r="AJ9" s="17">
        <v>0.41854549303233302</v>
      </c>
      <c r="AK9" s="17"/>
      <c r="AL9" s="17">
        <v>0.391622888018062</v>
      </c>
      <c r="AM9" s="17">
        <v>0.43438225009739601</v>
      </c>
      <c r="AN9" s="17">
        <v>0.52789872012081696</v>
      </c>
      <c r="AO9" s="17">
        <v>0.53041572490556299</v>
      </c>
      <c r="AP9" s="17"/>
      <c r="AQ9" s="17">
        <v>0.44811553871198401</v>
      </c>
      <c r="AR9" s="17">
        <v>0.42491508695970998</v>
      </c>
      <c r="AS9" s="17"/>
      <c r="AT9" s="17">
        <v>0.443589277015776</v>
      </c>
      <c r="AU9" s="17">
        <v>0.44427783010938099</v>
      </c>
      <c r="AV9" s="17"/>
      <c r="AW9" s="17">
        <v>0.41379393566664702</v>
      </c>
      <c r="AX9" s="17">
        <v>0.41265640651094299</v>
      </c>
      <c r="AY9" s="17">
        <v>0.48488927077347399</v>
      </c>
      <c r="AZ9" s="17"/>
      <c r="BA9" s="17">
        <v>0.52839994605610996</v>
      </c>
      <c r="BB9" s="17">
        <v>0.40976324081253801</v>
      </c>
      <c r="BC9" s="17">
        <v>0.41400408408807399</v>
      </c>
      <c r="BD9" s="17">
        <v>0.37960655864337001</v>
      </c>
      <c r="BE9" s="17">
        <v>0.41584588165033598</v>
      </c>
      <c r="BF9" s="17"/>
      <c r="BG9" s="17">
        <v>0.36576175962770402</v>
      </c>
      <c r="BH9" s="17">
        <v>0.49250389691950502</v>
      </c>
      <c r="BI9" s="17"/>
      <c r="BJ9" s="17">
        <v>0.43230990660742102</v>
      </c>
      <c r="BK9" s="17">
        <v>0.47485108721715702</v>
      </c>
      <c r="BL9" s="17"/>
      <c r="BM9" s="17">
        <v>0.494379033593704</v>
      </c>
      <c r="BN9" s="17">
        <v>0.38203986423194403</v>
      </c>
      <c r="BO9" s="17">
        <v>0.51094740285699503</v>
      </c>
      <c r="BP9" s="17">
        <v>0.30843214676060399</v>
      </c>
      <c r="BQ9" s="17">
        <v>0.37441368222925703</v>
      </c>
      <c r="BR9" s="17"/>
      <c r="BS9" s="17">
        <v>0.45840629753436801</v>
      </c>
      <c r="BT9" s="17"/>
      <c r="BU9" s="17">
        <v>0.38477831403777901</v>
      </c>
      <c r="BV9" s="17">
        <v>0.52311531670768696</v>
      </c>
      <c r="BW9" s="17">
        <v>0.40960166637480899</v>
      </c>
      <c r="BX9" s="17">
        <v>0.46852524658296602</v>
      </c>
      <c r="BY9" s="17">
        <v>0.29379677074412103</v>
      </c>
      <c r="BZ9" s="17"/>
      <c r="CA9" s="17">
        <v>0.57920495176213904</v>
      </c>
      <c r="CB9" s="17"/>
      <c r="CC9" s="17">
        <v>0.48052138270357497</v>
      </c>
      <c r="CD9" s="17">
        <v>0.29387844802756202</v>
      </c>
      <c r="CE9" s="17"/>
      <c r="CF9" s="17">
        <v>0.52842188037815496</v>
      </c>
      <c r="CG9" s="17"/>
      <c r="CH9" s="17">
        <v>0.422157457477433</v>
      </c>
      <c r="CI9" s="17">
        <v>0.56647038290366603</v>
      </c>
    </row>
    <row r="10" spans="2:87" x14ac:dyDescent="0.35">
      <c r="B10" s="18" t="s">
        <v>277</v>
      </c>
      <c r="C10" s="17">
        <v>0.36137347723795799</v>
      </c>
      <c r="D10" s="17">
        <v>0.40191802595569698</v>
      </c>
      <c r="E10" s="17">
        <v>0.32213724752730599</v>
      </c>
      <c r="F10" s="17"/>
      <c r="G10" s="17">
        <v>0.30595570008419198</v>
      </c>
      <c r="H10" s="17">
        <v>0.32413151247611799</v>
      </c>
      <c r="I10" s="17">
        <v>0.36614454408874098</v>
      </c>
      <c r="J10" s="17">
        <v>0.413116656909431</v>
      </c>
      <c r="K10" s="17">
        <v>0.386121411892627</v>
      </c>
      <c r="L10" s="17">
        <v>0.36399954286924102</v>
      </c>
      <c r="M10" s="17"/>
      <c r="N10" s="17">
        <v>0.376781603504042</v>
      </c>
      <c r="O10" s="17">
        <v>0.41216593491296599</v>
      </c>
      <c r="P10" s="17">
        <v>0.31708713331933203</v>
      </c>
      <c r="Q10" s="17">
        <v>0.32437857315282198</v>
      </c>
      <c r="R10" s="17"/>
      <c r="S10" s="17">
        <v>0.38325029536431598</v>
      </c>
      <c r="T10" s="17">
        <v>0.36168597608805098</v>
      </c>
      <c r="U10" s="17">
        <v>0.41806510738129099</v>
      </c>
      <c r="V10" s="17">
        <v>0.405284102570802</v>
      </c>
      <c r="W10" s="17">
        <v>0.29997402222722802</v>
      </c>
      <c r="X10" s="17">
        <v>0.38823512261211501</v>
      </c>
      <c r="Y10" s="17">
        <v>0.30840655331071598</v>
      </c>
      <c r="Z10" s="17">
        <v>0.28396776202260299</v>
      </c>
      <c r="AA10" s="17">
        <v>0.31542533748507201</v>
      </c>
      <c r="AB10" s="17">
        <v>0.41417407507324799</v>
      </c>
      <c r="AC10" s="17">
        <v>0.34597828704273198</v>
      </c>
      <c r="AD10" s="17">
        <v>0.31332498828299599</v>
      </c>
      <c r="AE10" s="17"/>
      <c r="AF10" s="17">
        <v>0.29402793969737001</v>
      </c>
      <c r="AG10" s="17">
        <v>0.39436305164749103</v>
      </c>
      <c r="AH10" s="17">
        <v>0.34194788628998701</v>
      </c>
      <c r="AI10" s="17">
        <v>0.355524232068683</v>
      </c>
      <c r="AJ10" s="17">
        <v>0.40332722089522499</v>
      </c>
      <c r="AK10" s="17"/>
      <c r="AL10" s="17">
        <v>0.36554827842793702</v>
      </c>
      <c r="AM10" s="17">
        <v>0.39675411753637702</v>
      </c>
      <c r="AN10" s="17">
        <v>0.30584006236646499</v>
      </c>
      <c r="AO10" s="17">
        <v>0.25908534179776099</v>
      </c>
      <c r="AP10" s="17"/>
      <c r="AQ10" s="17">
        <v>0.35625421545868302</v>
      </c>
      <c r="AR10" s="17">
        <v>0.36914248155984303</v>
      </c>
      <c r="AS10" s="17"/>
      <c r="AT10" s="17">
        <v>0.35899161334380097</v>
      </c>
      <c r="AU10" s="17">
        <v>0.360433049339689</v>
      </c>
      <c r="AV10" s="17"/>
      <c r="AW10" s="17">
        <v>0.37757308745165102</v>
      </c>
      <c r="AX10" s="17">
        <v>0.39170728464905202</v>
      </c>
      <c r="AY10" s="17">
        <v>0.33224370189853902</v>
      </c>
      <c r="AZ10" s="17"/>
      <c r="BA10" s="17">
        <v>0.29273982381042102</v>
      </c>
      <c r="BB10" s="17">
        <v>0.41127329099109999</v>
      </c>
      <c r="BC10" s="17">
        <v>0.37528063941607898</v>
      </c>
      <c r="BD10" s="17">
        <v>0.35851463327853</v>
      </c>
      <c r="BE10" s="17">
        <v>0.35766026917822402</v>
      </c>
      <c r="BF10" s="17"/>
      <c r="BG10" s="17">
        <v>0.34352039992097799</v>
      </c>
      <c r="BH10" s="17">
        <v>0.37445810984129502</v>
      </c>
      <c r="BI10" s="17"/>
      <c r="BJ10" s="17">
        <v>0.35183896049755797</v>
      </c>
      <c r="BK10" s="17">
        <v>0.39343011195170802</v>
      </c>
      <c r="BL10" s="17"/>
      <c r="BM10" s="17">
        <v>0.259618807430611</v>
      </c>
      <c r="BN10" s="17">
        <v>0.36398478136279799</v>
      </c>
      <c r="BO10" s="17">
        <v>0.35672412544996701</v>
      </c>
      <c r="BP10" s="17">
        <v>0.42814543981387798</v>
      </c>
      <c r="BQ10" s="17">
        <v>0.40910806330237998</v>
      </c>
      <c r="BR10" s="17"/>
      <c r="BS10" s="17">
        <v>0.38002120683370499</v>
      </c>
      <c r="BT10" s="17"/>
      <c r="BU10" s="17">
        <v>0.39017964564913599</v>
      </c>
      <c r="BV10" s="17">
        <v>0.37421860561825399</v>
      </c>
      <c r="BW10" s="17">
        <v>0.376190041523774</v>
      </c>
      <c r="BX10" s="17">
        <v>0.33777059285065802</v>
      </c>
      <c r="BY10" s="17">
        <v>0.26447278654433798</v>
      </c>
      <c r="BZ10" s="17"/>
      <c r="CA10" s="17">
        <v>0.34431666262676702</v>
      </c>
      <c r="CB10" s="17"/>
      <c r="CC10" s="17">
        <v>0.36954874208538002</v>
      </c>
      <c r="CD10" s="17">
        <v>0.35346342150007198</v>
      </c>
      <c r="CE10" s="17"/>
      <c r="CF10" s="17">
        <v>0.33079318154204201</v>
      </c>
      <c r="CG10" s="17"/>
      <c r="CH10" s="17">
        <v>0.34492506201386602</v>
      </c>
      <c r="CI10" s="17">
        <v>0.29548141285135898</v>
      </c>
    </row>
    <row r="11" spans="2:87" x14ac:dyDescent="0.35">
      <c r="B11" s="18" t="s">
        <v>278</v>
      </c>
      <c r="C11" s="17">
        <v>9.6850579070338602E-2</v>
      </c>
      <c r="D11" s="17">
        <v>9.86314399480442E-2</v>
      </c>
      <c r="E11" s="17">
        <v>9.5595986673083902E-2</v>
      </c>
      <c r="F11" s="17"/>
      <c r="G11" s="17">
        <v>0.177485188021336</v>
      </c>
      <c r="H11" s="17">
        <v>6.9391090858328494E-2</v>
      </c>
      <c r="I11" s="17">
        <v>8.9489352076102605E-2</v>
      </c>
      <c r="J11" s="17">
        <v>0.122643345837412</v>
      </c>
      <c r="K11" s="17">
        <v>5.8526231155980997E-2</v>
      </c>
      <c r="L11" s="17">
        <v>8.3888557151402907E-2</v>
      </c>
      <c r="M11" s="17"/>
      <c r="N11" s="17">
        <v>0.100909782377184</v>
      </c>
      <c r="O11" s="17">
        <v>0.114503224420335</v>
      </c>
      <c r="P11" s="17">
        <v>9.1287858135601405E-2</v>
      </c>
      <c r="Q11" s="17">
        <v>8.12600952500869E-2</v>
      </c>
      <c r="R11" s="17"/>
      <c r="S11" s="17">
        <v>8.1682484237502406E-2</v>
      </c>
      <c r="T11" s="17">
        <v>0.108502211173063</v>
      </c>
      <c r="U11" s="17">
        <v>6.4573306251459697E-2</v>
      </c>
      <c r="V11" s="17">
        <v>8.1516741218858102E-2</v>
      </c>
      <c r="W11" s="17">
        <v>0.14240575980065001</v>
      </c>
      <c r="X11" s="17">
        <v>8.7468027571432905E-2</v>
      </c>
      <c r="Y11" s="17">
        <v>0.17166996511075699</v>
      </c>
      <c r="Z11" s="17">
        <v>0.101725156665556</v>
      </c>
      <c r="AA11" s="17">
        <v>9.1013279551528006E-2</v>
      </c>
      <c r="AB11" s="17">
        <v>8.5117799789317397E-2</v>
      </c>
      <c r="AC11" s="17">
        <v>1.9883872509865799E-2</v>
      </c>
      <c r="AD11" s="17">
        <v>0.14445483875811099</v>
      </c>
      <c r="AE11" s="17"/>
      <c r="AF11" s="17">
        <v>9.7488324465882001E-2</v>
      </c>
      <c r="AG11" s="17">
        <v>8.5934200052808898E-2</v>
      </c>
      <c r="AH11" s="17">
        <v>0.112310849267424</v>
      </c>
      <c r="AI11" s="17">
        <v>8.6029209797779602E-2</v>
      </c>
      <c r="AJ11" s="17">
        <v>0.112884438637956</v>
      </c>
      <c r="AK11" s="17"/>
      <c r="AL11" s="17">
        <v>0.113185176421968</v>
      </c>
      <c r="AM11" s="17">
        <v>7.4798328216427304E-2</v>
      </c>
      <c r="AN11" s="17">
        <v>9.1994780697278594E-2</v>
      </c>
      <c r="AO11" s="17">
        <v>0.144384025411705</v>
      </c>
      <c r="AP11" s="17"/>
      <c r="AQ11" s="17">
        <v>9.60456932315326E-2</v>
      </c>
      <c r="AR11" s="17">
        <v>9.8072075807548398E-2</v>
      </c>
      <c r="AS11" s="17"/>
      <c r="AT11" s="17">
        <v>9.8069402085072893E-2</v>
      </c>
      <c r="AU11" s="17">
        <v>7.9861672782081505E-2</v>
      </c>
      <c r="AV11" s="17"/>
      <c r="AW11" s="17">
        <v>0.10681042228808001</v>
      </c>
      <c r="AX11" s="17">
        <v>0.101634465417813</v>
      </c>
      <c r="AY11" s="17">
        <v>7.9018859042408005E-2</v>
      </c>
      <c r="AZ11" s="17"/>
      <c r="BA11" s="17">
        <v>7.9297622852847999E-2</v>
      </c>
      <c r="BB11" s="17">
        <v>9.8198581616804698E-2</v>
      </c>
      <c r="BC11" s="17">
        <v>0.111673083254842</v>
      </c>
      <c r="BD11" s="17">
        <v>0.10871358105004</v>
      </c>
      <c r="BE11" s="17">
        <v>6.1450576656142598E-2</v>
      </c>
      <c r="BF11" s="17"/>
      <c r="BG11" s="17">
        <v>0.144339400241801</v>
      </c>
      <c r="BH11" s="17">
        <v>6.20457234837253E-2</v>
      </c>
      <c r="BI11" s="17"/>
      <c r="BJ11" s="17">
        <v>0.106808514258488</v>
      </c>
      <c r="BK11" s="17">
        <v>5.49567819340855E-2</v>
      </c>
      <c r="BL11" s="17"/>
      <c r="BM11" s="17">
        <v>7.2703856271978007E-2</v>
      </c>
      <c r="BN11" s="17">
        <v>0.14216420626144199</v>
      </c>
      <c r="BO11" s="17">
        <v>8.0889300637600303E-2</v>
      </c>
      <c r="BP11" s="17">
        <v>0.11605347686252999</v>
      </c>
      <c r="BQ11" s="17">
        <v>0.11581386539978</v>
      </c>
      <c r="BR11" s="17"/>
      <c r="BS11" s="17">
        <v>9.7253540861046206E-2</v>
      </c>
      <c r="BT11" s="17"/>
      <c r="BU11" s="17">
        <v>0.135410318443526</v>
      </c>
      <c r="BV11" s="17">
        <v>5.8718314379187501E-2</v>
      </c>
      <c r="BW11" s="17">
        <v>0.121007833689768</v>
      </c>
      <c r="BX11" s="17">
        <v>0.109529388814157</v>
      </c>
      <c r="BY11" s="17">
        <v>6.8878389504186094E-2</v>
      </c>
      <c r="BZ11" s="17"/>
      <c r="CA11" s="17">
        <v>6.4126092839101104E-2</v>
      </c>
      <c r="CB11" s="17"/>
      <c r="CC11" s="17">
        <v>7.5145354817181903E-2</v>
      </c>
      <c r="CD11" s="17">
        <v>0.18669839760149801</v>
      </c>
      <c r="CE11" s="17"/>
      <c r="CF11" s="17">
        <v>7.2793316093614696E-2</v>
      </c>
      <c r="CG11" s="17"/>
      <c r="CH11" s="17">
        <v>0.138363835246477</v>
      </c>
      <c r="CI11" s="17">
        <v>5.75660173107303E-2</v>
      </c>
    </row>
    <row r="12" spans="2:87" x14ac:dyDescent="0.35">
      <c r="B12" s="18" t="s">
        <v>279</v>
      </c>
      <c r="C12" s="17">
        <v>4.5240957137848897E-2</v>
      </c>
      <c r="D12" s="17">
        <v>4.9394903118488098E-2</v>
      </c>
      <c r="E12" s="17">
        <v>4.1268623069317903E-2</v>
      </c>
      <c r="F12" s="17"/>
      <c r="G12" s="17">
        <v>4.4196358180875202E-2</v>
      </c>
      <c r="H12" s="17">
        <v>3.5595236702727698E-2</v>
      </c>
      <c r="I12" s="17">
        <v>3.1003415075780701E-2</v>
      </c>
      <c r="J12" s="17">
        <v>5.7550796887323299E-2</v>
      </c>
      <c r="K12" s="17">
        <v>7.3150860014696298E-2</v>
      </c>
      <c r="L12" s="17">
        <v>3.7240822419227201E-2</v>
      </c>
      <c r="M12" s="17"/>
      <c r="N12" s="17">
        <v>2.8362588372933401E-2</v>
      </c>
      <c r="O12" s="17">
        <v>5.2571557614016398E-2</v>
      </c>
      <c r="P12" s="17">
        <v>5.1237678038849398E-2</v>
      </c>
      <c r="Q12" s="17">
        <v>5.15254819403572E-2</v>
      </c>
      <c r="R12" s="17"/>
      <c r="S12" s="17">
        <v>3.5934355379867403E-2</v>
      </c>
      <c r="T12" s="17">
        <v>3.7176013838089203E-2</v>
      </c>
      <c r="U12" s="17">
        <v>6.7532957973505406E-2</v>
      </c>
      <c r="V12" s="17">
        <v>4.4891027250240599E-2</v>
      </c>
      <c r="W12" s="17">
        <v>5.6761409644145298E-2</v>
      </c>
      <c r="X12" s="17">
        <v>4.7176271439246201E-2</v>
      </c>
      <c r="Y12" s="17">
        <v>1.3629495157674001E-2</v>
      </c>
      <c r="Z12" s="17">
        <v>4.9282805413203103E-2</v>
      </c>
      <c r="AA12" s="17">
        <v>6.1625308000755698E-2</v>
      </c>
      <c r="AB12" s="17">
        <v>3.9881993063224902E-2</v>
      </c>
      <c r="AC12" s="17">
        <v>6.1586048278294898E-2</v>
      </c>
      <c r="AD12" s="17">
        <v>3.5639141639189999E-2</v>
      </c>
      <c r="AE12" s="17"/>
      <c r="AF12" s="17">
        <v>6.3428120110737798E-2</v>
      </c>
      <c r="AG12" s="17">
        <v>3.9981000272621699E-2</v>
      </c>
      <c r="AH12" s="17">
        <v>6.7338185842735293E-2</v>
      </c>
      <c r="AI12" s="17">
        <v>2.71239548738972E-2</v>
      </c>
      <c r="AJ12" s="17">
        <v>2.7275541109550699E-2</v>
      </c>
      <c r="AK12" s="17"/>
      <c r="AL12" s="17">
        <v>6.2843600226663396E-2</v>
      </c>
      <c r="AM12" s="17">
        <v>3.6072528039556601E-2</v>
      </c>
      <c r="AN12" s="17">
        <v>2.9542178864363802E-2</v>
      </c>
      <c r="AO12" s="17">
        <v>3.3829247167222999E-2</v>
      </c>
      <c r="AP12" s="17"/>
      <c r="AQ12" s="17">
        <v>4.3125473327899101E-2</v>
      </c>
      <c r="AR12" s="17">
        <v>4.8451420593520103E-2</v>
      </c>
      <c r="AS12" s="17"/>
      <c r="AT12" s="17">
        <v>4.7861933093598999E-2</v>
      </c>
      <c r="AU12" s="17">
        <v>4.25162861722823E-2</v>
      </c>
      <c r="AV12" s="17"/>
      <c r="AW12" s="17">
        <v>4.9953393883187001E-2</v>
      </c>
      <c r="AX12" s="17">
        <v>4.2051899866216998E-2</v>
      </c>
      <c r="AY12" s="17">
        <v>4.2418887217737899E-2</v>
      </c>
      <c r="AZ12" s="17"/>
      <c r="BA12" s="17">
        <v>4.6890860893375498E-2</v>
      </c>
      <c r="BB12" s="17">
        <v>3.2361199652188803E-2</v>
      </c>
      <c r="BC12" s="17">
        <v>4.86157073382152E-2</v>
      </c>
      <c r="BD12" s="17">
        <v>3.7371263477984397E-2</v>
      </c>
      <c r="BE12" s="17">
        <v>0.104945674160333</v>
      </c>
      <c r="BF12" s="17"/>
      <c r="BG12" s="17">
        <v>7.5172314595504997E-2</v>
      </c>
      <c r="BH12" s="17">
        <v>2.33040770863592E-2</v>
      </c>
      <c r="BI12" s="17"/>
      <c r="BJ12" s="17">
        <v>5.3651411148937997E-2</v>
      </c>
      <c r="BK12" s="17">
        <v>1.37586855461587E-2</v>
      </c>
      <c r="BL12" s="17"/>
      <c r="BM12" s="17">
        <v>6.1165727250513502E-2</v>
      </c>
      <c r="BN12" s="17">
        <v>6.1963292090593099E-2</v>
      </c>
      <c r="BO12" s="17">
        <v>2.9644254635687699E-2</v>
      </c>
      <c r="BP12" s="17">
        <v>4.5261721320662897E-2</v>
      </c>
      <c r="BQ12" s="17">
        <v>6.5231940168981997E-2</v>
      </c>
      <c r="BR12" s="17"/>
      <c r="BS12" s="17">
        <v>4.5659078551137197E-2</v>
      </c>
      <c r="BT12" s="17"/>
      <c r="BU12" s="17">
        <v>4.8892325941319197E-2</v>
      </c>
      <c r="BV12" s="17">
        <v>2.5790804093319599E-2</v>
      </c>
      <c r="BW12" s="17">
        <v>3.3579054868973501E-2</v>
      </c>
      <c r="BX12" s="17">
        <v>5.5507868888019903E-2</v>
      </c>
      <c r="BY12" s="17">
        <v>0.17196270331234401</v>
      </c>
      <c r="BZ12" s="17"/>
      <c r="CA12" s="17">
        <v>0</v>
      </c>
      <c r="CB12" s="17"/>
      <c r="CC12" s="17">
        <v>3.34820556025743E-2</v>
      </c>
      <c r="CD12" s="17">
        <v>9.3823602757998198E-2</v>
      </c>
      <c r="CE12" s="17"/>
      <c r="CF12" s="17">
        <v>3.1941268856248602E-2</v>
      </c>
      <c r="CG12" s="17"/>
      <c r="CH12" s="17">
        <v>3.8660317837383898E-2</v>
      </c>
      <c r="CI12" s="17">
        <v>4.7634730382568602E-2</v>
      </c>
    </row>
    <row r="13" spans="2:87" x14ac:dyDescent="0.35">
      <c r="B13" s="18" t="s">
        <v>161</v>
      </c>
      <c r="C13" s="21">
        <v>5.7634743754068199E-2</v>
      </c>
      <c r="D13" s="21">
        <v>4.9193045087621498E-2</v>
      </c>
      <c r="E13" s="21">
        <v>6.2758711294699704E-2</v>
      </c>
      <c r="F13" s="21"/>
      <c r="G13" s="21">
        <v>5.6389051621385897E-2</v>
      </c>
      <c r="H13" s="21">
        <v>5.5590433283019498E-2</v>
      </c>
      <c r="I13" s="21">
        <v>7.1540556596439903E-2</v>
      </c>
      <c r="J13" s="21">
        <v>2.7960157992276601E-2</v>
      </c>
      <c r="K13" s="21">
        <v>7.1441810330803407E-2</v>
      </c>
      <c r="L13" s="21">
        <v>6.3348057880881201E-2</v>
      </c>
      <c r="M13" s="21"/>
      <c r="N13" s="21">
        <v>5.3826660271343502E-2</v>
      </c>
      <c r="O13" s="21">
        <v>3.87656062317576E-2</v>
      </c>
      <c r="P13" s="21">
        <v>5.1300960314900598E-2</v>
      </c>
      <c r="Q13" s="21">
        <v>8.6139456976908502E-2</v>
      </c>
      <c r="R13" s="21"/>
      <c r="S13" s="21">
        <v>2.5556430411130999E-2</v>
      </c>
      <c r="T13" s="21">
        <v>6.4870474244443796E-2</v>
      </c>
      <c r="U13" s="21">
        <v>9.7941120584281394E-2</v>
      </c>
      <c r="V13" s="21">
        <v>8.0122957930556196E-2</v>
      </c>
      <c r="W13" s="21">
        <v>8.5857302695288407E-2</v>
      </c>
      <c r="X13" s="21">
        <v>2.4289926757997699E-2</v>
      </c>
      <c r="Y13" s="21">
        <v>8.4713775636539604E-2</v>
      </c>
      <c r="Z13" s="21">
        <v>6.8907522603875004E-2</v>
      </c>
      <c r="AA13" s="21">
        <v>2.6817568749098599E-2</v>
      </c>
      <c r="AB13" s="21">
        <v>2.8378636769385499E-2</v>
      </c>
      <c r="AC13" s="21">
        <v>8.3945304158005399E-2</v>
      </c>
      <c r="AD13" s="21">
        <v>0.11536617355183899</v>
      </c>
      <c r="AE13" s="21"/>
      <c r="AF13" s="21">
        <v>9.0704034318976598E-2</v>
      </c>
      <c r="AG13" s="21">
        <v>4.5240862428311997E-2</v>
      </c>
      <c r="AH13" s="21">
        <v>5.5601696478520903E-2</v>
      </c>
      <c r="AI13" s="21">
        <v>3.5316182350429999E-2</v>
      </c>
      <c r="AJ13" s="21">
        <v>3.7967306324935599E-2</v>
      </c>
      <c r="AK13" s="21"/>
      <c r="AL13" s="21">
        <v>6.6800056905370997E-2</v>
      </c>
      <c r="AM13" s="21">
        <v>5.7992776110242998E-2</v>
      </c>
      <c r="AN13" s="21">
        <v>4.4724257951075701E-2</v>
      </c>
      <c r="AO13" s="21">
        <v>3.2285660717748001E-2</v>
      </c>
      <c r="AP13" s="21"/>
      <c r="AQ13" s="21">
        <v>5.6459079269901298E-2</v>
      </c>
      <c r="AR13" s="21">
        <v>5.94189350793791E-2</v>
      </c>
      <c r="AS13" s="21"/>
      <c r="AT13" s="21">
        <v>5.1487774461750402E-2</v>
      </c>
      <c r="AU13" s="21">
        <v>7.2911161596565605E-2</v>
      </c>
      <c r="AV13" s="21"/>
      <c r="AW13" s="21">
        <v>5.1869160710434598E-2</v>
      </c>
      <c r="AX13" s="21">
        <v>5.1949943555974598E-2</v>
      </c>
      <c r="AY13" s="21">
        <v>6.1429281067840798E-2</v>
      </c>
      <c r="AZ13" s="21"/>
      <c r="BA13" s="21">
        <v>5.2671746387245401E-2</v>
      </c>
      <c r="BB13" s="21">
        <v>4.8403686927368898E-2</v>
      </c>
      <c r="BC13" s="21">
        <v>5.04264859027896E-2</v>
      </c>
      <c r="BD13" s="21">
        <v>0.115793963550076</v>
      </c>
      <c r="BE13" s="21">
        <v>6.0097598354964601E-2</v>
      </c>
      <c r="BF13" s="21"/>
      <c r="BG13" s="21">
        <v>7.1206125614011906E-2</v>
      </c>
      <c r="BH13" s="21">
        <v>4.7688192669115698E-2</v>
      </c>
      <c r="BI13" s="21"/>
      <c r="BJ13" s="21">
        <v>5.5391207487594601E-2</v>
      </c>
      <c r="BK13" s="21">
        <v>6.30033333508907E-2</v>
      </c>
      <c r="BL13" s="21"/>
      <c r="BM13" s="21">
        <v>0.112132575453193</v>
      </c>
      <c r="BN13" s="21">
        <v>4.9847856053222797E-2</v>
      </c>
      <c r="BO13" s="21">
        <v>2.17949164197507E-2</v>
      </c>
      <c r="BP13" s="21">
        <v>0.10210721524232599</v>
      </c>
      <c r="BQ13" s="21">
        <v>3.54324488996011E-2</v>
      </c>
      <c r="BR13" s="21"/>
      <c r="BS13" s="21">
        <v>1.8659876219743899E-2</v>
      </c>
      <c r="BT13" s="21"/>
      <c r="BU13" s="21">
        <v>4.0739395928239497E-2</v>
      </c>
      <c r="BV13" s="21">
        <v>1.8156959201552001E-2</v>
      </c>
      <c r="BW13" s="21">
        <v>5.9621403542675103E-2</v>
      </c>
      <c r="BX13" s="21">
        <v>2.86669028641981E-2</v>
      </c>
      <c r="BY13" s="21">
        <v>0.200889349895011</v>
      </c>
      <c r="BZ13" s="21"/>
      <c r="CA13" s="21">
        <v>1.2352292771993E-2</v>
      </c>
      <c r="CB13" s="21"/>
      <c r="CC13" s="21">
        <v>4.1302464791289101E-2</v>
      </c>
      <c r="CD13" s="21">
        <v>7.2136130112868804E-2</v>
      </c>
      <c r="CE13" s="21"/>
      <c r="CF13" s="21">
        <v>3.6050353129939698E-2</v>
      </c>
      <c r="CG13" s="21"/>
      <c r="CH13" s="21">
        <v>5.5893327424840503E-2</v>
      </c>
      <c r="CI13" s="21">
        <v>3.2847456551676299E-2</v>
      </c>
    </row>
    <row r="14" spans="2:87" x14ac:dyDescent="0.35">
      <c r="B14" s="18" t="s">
        <v>280</v>
      </c>
      <c r="C14" s="21">
        <v>0.800273720037744</v>
      </c>
      <c r="D14" s="21">
        <v>0.80278061184584604</v>
      </c>
      <c r="E14" s="21">
        <v>0.80037667896289899</v>
      </c>
      <c r="F14" s="21"/>
      <c r="G14" s="21">
        <v>0.721929402176403</v>
      </c>
      <c r="H14" s="21">
        <v>0.83942323915592398</v>
      </c>
      <c r="I14" s="21">
        <v>0.80796667625167695</v>
      </c>
      <c r="J14" s="21">
        <v>0.79184569928298798</v>
      </c>
      <c r="K14" s="21">
        <v>0.79688109849851896</v>
      </c>
      <c r="L14" s="21">
        <v>0.81552256254848898</v>
      </c>
      <c r="M14" s="21"/>
      <c r="N14" s="21">
        <v>0.81690096897853903</v>
      </c>
      <c r="O14" s="21">
        <v>0.79415961173389005</v>
      </c>
      <c r="P14" s="21">
        <v>0.80617350351064898</v>
      </c>
      <c r="Q14" s="21">
        <v>0.78107496583264702</v>
      </c>
      <c r="R14" s="21"/>
      <c r="S14" s="21">
        <v>0.856826729971499</v>
      </c>
      <c r="T14" s="21">
        <v>0.78945130074440395</v>
      </c>
      <c r="U14" s="21">
        <v>0.76995261519075398</v>
      </c>
      <c r="V14" s="21">
        <v>0.79346927360034503</v>
      </c>
      <c r="W14" s="21">
        <v>0.71497552785991703</v>
      </c>
      <c r="X14" s="21">
        <v>0.841065774231323</v>
      </c>
      <c r="Y14" s="21">
        <v>0.72998676409503005</v>
      </c>
      <c r="Z14" s="21">
        <v>0.780084515317366</v>
      </c>
      <c r="AA14" s="21">
        <v>0.82054384369861799</v>
      </c>
      <c r="AB14" s="21">
        <v>0.84662157037807195</v>
      </c>
      <c r="AC14" s="21">
        <v>0.83458477505383399</v>
      </c>
      <c r="AD14" s="21">
        <v>0.70453984605085995</v>
      </c>
      <c r="AE14" s="21"/>
      <c r="AF14" s="21">
        <v>0.74837952110440398</v>
      </c>
      <c r="AG14" s="21">
        <v>0.82884393724625705</v>
      </c>
      <c r="AH14" s="21">
        <v>0.76474926841131896</v>
      </c>
      <c r="AI14" s="21">
        <v>0.85153065297789299</v>
      </c>
      <c r="AJ14" s="21">
        <v>0.82187271392755801</v>
      </c>
      <c r="AK14" s="21"/>
      <c r="AL14" s="21">
        <v>0.75717116644599802</v>
      </c>
      <c r="AM14" s="21">
        <v>0.83113636763377297</v>
      </c>
      <c r="AN14" s="21">
        <v>0.83373878248728195</v>
      </c>
      <c r="AO14" s="21">
        <v>0.78950106670332398</v>
      </c>
      <c r="AP14" s="21"/>
      <c r="AQ14" s="21">
        <v>0.80436975417066703</v>
      </c>
      <c r="AR14" s="21">
        <v>0.794057568519552</v>
      </c>
      <c r="AS14" s="21"/>
      <c r="AT14" s="21">
        <v>0.80258089035957803</v>
      </c>
      <c r="AU14" s="21">
        <v>0.80471087944907105</v>
      </c>
      <c r="AV14" s="21"/>
      <c r="AW14" s="21">
        <v>0.79136702311829898</v>
      </c>
      <c r="AX14" s="21">
        <v>0.80436369115999495</v>
      </c>
      <c r="AY14" s="21">
        <v>0.81713297267201301</v>
      </c>
      <c r="AZ14" s="21"/>
      <c r="BA14" s="21">
        <v>0.82113976986653103</v>
      </c>
      <c r="BB14" s="21">
        <v>0.821036531803638</v>
      </c>
      <c r="BC14" s="21">
        <v>0.78928472350415302</v>
      </c>
      <c r="BD14" s="21">
        <v>0.73812119192189996</v>
      </c>
      <c r="BE14" s="21">
        <v>0.77350615082856</v>
      </c>
      <c r="BF14" s="21"/>
      <c r="BG14" s="21">
        <v>0.70928215954868201</v>
      </c>
      <c r="BH14" s="21">
        <v>0.86696200676080004</v>
      </c>
      <c r="BI14" s="21"/>
      <c r="BJ14" s="21">
        <v>0.784148867104979</v>
      </c>
      <c r="BK14" s="21">
        <v>0.86828119916886504</v>
      </c>
      <c r="BL14" s="21"/>
      <c r="BM14" s="21">
        <v>0.753997841024315</v>
      </c>
      <c r="BN14" s="21">
        <v>0.74602464559474202</v>
      </c>
      <c r="BO14" s="21">
        <v>0.86767152830696204</v>
      </c>
      <c r="BP14" s="21">
        <v>0.73657758657448202</v>
      </c>
      <c r="BQ14" s="21">
        <v>0.783521745531637</v>
      </c>
      <c r="BR14" s="21"/>
      <c r="BS14" s="21">
        <v>0.83842750436807301</v>
      </c>
      <c r="BT14" s="21"/>
      <c r="BU14" s="21">
        <v>0.77495795968691505</v>
      </c>
      <c r="BV14" s="21">
        <v>0.897333922325941</v>
      </c>
      <c r="BW14" s="21">
        <v>0.78579170789858299</v>
      </c>
      <c r="BX14" s="21">
        <v>0.80629583943362504</v>
      </c>
      <c r="BY14" s="21">
        <v>0.55826955728845895</v>
      </c>
      <c r="BZ14" s="21"/>
      <c r="CA14" s="21">
        <v>0.92352161438890601</v>
      </c>
      <c r="CB14" s="21"/>
      <c r="CC14" s="21">
        <v>0.85007012478895505</v>
      </c>
      <c r="CD14" s="21">
        <v>0.64734186952763495</v>
      </c>
      <c r="CE14" s="21"/>
      <c r="CF14" s="21">
        <v>0.85921506192019703</v>
      </c>
      <c r="CG14" s="21"/>
      <c r="CH14" s="21">
        <v>0.76708251949129802</v>
      </c>
      <c r="CI14" s="21">
        <v>0.86195179575502501</v>
      </c>
    </row>
    <row r="15" spans="2:87" x14ac:dyDescent="0.35">
      <c r="B15" s="18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</row>
    <row r="16" spans="2:87" x14ac:dyDescent="0.35">
      <c r="B16" s="16" t="s">
        <v>163</v>
      </c>
    </row>
    <row r="17" spans="2:2" x14ac:dyDescent="0.35">
      <c r="B17" t="s">
        <v>118</v>
      </c>
    </row>
    <row r="18" spans="2:2" x14ac:dyDescent="0.35">
      <c r="B18" t="s">
        <v>119</v>
      </c>
    </row>
    <row r="20" spans="2:2" x14ac:dyDescent="0.35">
      <c r="B20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B2:T19"/>
  <sheetViews>
    <sheetView showGridLines="0" topLeftCell="A7" workbookViewId="0">
      <pane xSplit="2" topLeftCell="C1" activePane="topRight" state="frozen"/>
      <selection pane="topRight" activeCell="B19" sqref="B19"/>
    </sheetView>
  </sheetViews>
  <sheetFormatPr defaultColWidth="10.90625" defaultRowHeight="14.5" x14ac:dyDescent="0.35"/>
  <cols>
    <col min="2" max="2" width="25.7265625" customWidth="1"/>
    <col min="3" max="20" width="20.7265625" customWidth="1"/>
  </cols>
  <sheetData>
    <row r="2" spans="2:20" ht="40" customHeight="1" x14ac:dyDescent="0.35">
      <c r="D2" s="31" t="s">
        <v>305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</row>
    <row r="6" spans="2:20" ht="50" customHeight="1" x14ac:dyDescent="0.35">
      <c r="B6" s="20" t="s">
        <v>15</v>
      </c>
      <c r="C6" s="20" t="s">
        <v>140</v>
      </c>
      <c r="D6" s="20" t="s">
        <v>141</v>
      </c>
      <c r="E6" s="20" t="s">
        <v>142</v>
      </c>
      <c r="F6" s="20" t="s">
        <v>143</v>
      </c>
      <c r="G6" s="20" t="s">
        <v>144</v>
      </c>
      <c r="H6" s="20" t="s">
        <v>145</v>
      </c>
      <c r="I6" s="20" t="s">
        <v>146</v>
      </c>
      <c r="J6" s="20" t="s">
        <v>147</v>
      </c>
      <c r="K6" s="20" t="s">
        <v>148</v>
      </c>
      <c r="L6" s="20" t="s">
        <v>149</v>
      </c>
      <c r="M6" s="20" t="s">
        <v>150</v>
      </c>
      <c r="N6" s="20" t="s">
        <v>151</v>
      </c>
      <c r="O6" s="20" t="s">
        <v>152</v>
      </c>
      <c r="P6" s="20" t="s">
        <v>153</v>
      </c>
      <c r="Q6" s="20" t="s">
        <v>154</v>
      </c>
      <c r="R6" s="20" t="s">
        <v>155</v>
      </c>
      <c r="S6" s="20" t="s">
        <v>156</v>
      </c>
    </row>
    <row r="7" spans="2:20" ht="29" x14ac:dyDescent="0.35">
      <c r="B7" s="18" t="s">
        <v>300</v>
      </c>
      <c r="C7" s="17">
        <v>0.17127564670429099</v>
      </c>
      <c r="D7" s="17">
        <v>0.128269637629464</v>
      </c>
      <c r="E7" s="17">
        <v>0.17753136427360899</v>
      </c>
      <c r="F7" s="17">
        <v>0.25931430048884102</v>
      </c>
      <c r="G7" s="17">
        <v>9.2824023306073394E-2</v>
      </c>
      <c r="H7" s="17">
        <v>0.10152838694702999</v>
      </c>
      <c r="I7" s="17">
        <v>0.25209554739384599</v>
      </c>
      <c r="J7" s="17">
        <v>0.132408941162346</v>
      </c>
      <c r="K7" s="17">
        <v>0.28980299352420402</v>
      </c>
      <c r="L7" s="17">
        <v>0.13363113322702599</v>
      </c>
      <c r="M7" s="17">
        <v>0.13335623114902001</v>
      </c>
      <c r="N7" s="17">
        <v>0.139534930985034</v>
      </c>
      <c r="O7" s="17">
        <v>0.105094661822718</v>
      </c>
      <c r="P7" s="17">
        <v>0.205760263883358</v>
      </c>
      <c r="Q7" s="17">
        <v>0.31044117675882499</v>
      </c>
      <c r="R7" s="17">
        <v>0.20754515049800401</v>
      </c>
      <c r="S7" s="17">
        <v>0.239370358296498</v>
      </c>
    </row>
    <row r="8" spans="2:20" ht="29" x14ac:dyDescent="0.35">
      <c r="B8" s="18" t="s">
        <v>301</v>
      </c>
      <c r="C8" s="17">
        <v>0.33250081182279401</v>
      </c>
      <c r="D8" s="17">
        <v>0.23825329898768299</v>
      </c>
      <c r="E8" s="17">
        <v>0.32421831418742503</v>
      </c>
      <c r="F8" s="17">
        <v>0.313527581327467</v>
      </c>
      <c r="G8" s="17">
        <v>0.240789865837573</v>
      </c>
      <c r="H8" s="17">
        <v>0.146407673157326</v>
      </c>
      <c r="I8" s="17">
        <v>0.31199231482533502</v>
      </c>
      <c r="J8" s="17">
        <v>0.245946039149851</v>
      </c>
      <c r="K8" s="17">
        <v>0.301084876705419</v>
      </c>
      <c r="L8" s="17">
        <v>0.28881626514919501</v>
      </c>
      <c r="M8" s="17">
        <v>0.31577720759255701</v>
      </c>
      <c r="N8" s="17">
        <v>0.25496004222979901</v>
      </c>
      <c r="O8" s="17">
        <v>0.154742806144404</v>
      </c>
      <c r="P8" s="17">
        <v>0.25157950597823298</v>
      </c>
      <c r="Q8" s="17">
        <v>0.29512942736435999</v>
      </c>
      <c r="R8" s="17">
        <v>0.319355894610036</v>
      </c>
      <c r="S8" s="17">
        <v>0.29925333471145299</v>
      </c>
    </row>
    <row r="9" spans="2:20" x14ac:dyDescent="0.35">
      <c r="B9" s="18" t="s">
        <v>302</v>
      </c>
      <c r="C9" s="17">
        <v>0.18439053849500001</v>
      </c>
      <c r="D9" s="17">
        <v>0.31936189869364301</v>
      </c>
      <c r="E9" s="17">
        <v>0.205695467333809</v>
      </c>
      <c r="F9" s="17">
        <v>0.16274267484326699</v>
      </c>
      <c r="G9" s="17">
        <v>0.332769819476606</v>
      </c>
      <c r="H9" s="17">
        <v>0.31832817184690598</v>
      </c>
      <c r="I9" s="17">
        <v>0.145019542357607</v>
      </c>
      <c r="J9" s="17">
        <v>0.30361096082139999</v>
      </c>
      <c r="K9" s="17">
        <v>0.154760704109212</v>
      </c>
      <c r="L9" s="17">
        <v>0.294016809668942</v>
      </c>
      <c r="M9" s="17">
        <v>0.25625017312201198</v>
      </c>
      <c r="N9" s="17">
        <v>0.25843352928215702</v>
      </c>
      <c r="O9" s="17">
        <v>0.26378850417666599</v>
      </c>
      <c r="P9" s="17">
        <v>0.25839362783243902</v>
      </c>
      <c r="Q9" s="17">
        <v>0.128749536852407</v>
      </c>
      <c r="R9" s="17">
        <v>0.166331059137306</v>
      </c>
      <c r="S9" s="17">
        <v>0.161685643545357</v>
      </c>
    </row>
    <row r="10" spans="2:20" ht="29" x14ac:dyDescent="0.35">
      <c r="B10" s="18" t="s">
        <v>303</v>
      </c>
      <c r="C10" s="17">
        <v>0.13644218425045601</v>
      </c>
      <c r="D10" s="17">
        <v>9.5544962334019906E-2</v>
      </c>
      <c r="E10" s="17">
        <v>0.12888591206450301</v>
      </c>
      <c r="F10" s="17">
        <v>9.5244696558204403E-2</v>
      </c>
      <c r="G10" s="17">
        <v>0.113661852725032</v>
      </c>
      <c r="H10" s="17">
        <v>0.149018572979112</v>
      </c>
      <c r="I10" s="17">
        <v>0.12567546966694301</v>
      </c>
      <c r="J10" s="17">
        <v>0.120390190851769</v>
      </c>
      <c r="K10" s="17">
        <v>9.7311962981150801E-2</v>
      </c>
      <c r="L10" s="17">
        <v>0.10582805655466999</v>
      </c>
      <c r="M10" s="17">
        <v>0.101381510805354</v>
      </c>
      <c r="N10" s="17">
        <v>0.13564138588695801</v>
      </c>
      <c r="O10" s="17">
        <v>0.149585064228618</v>
      </c>
      <c r="P10" s="17">
        <v>0.104616339537488</v>
      </c>
      <c r="Q10" s="17">
        <v>0.103487216875657</v>
      </c>
      <c r="R10" s="17">
        <v>0.13062730163477099</v>
      </c>
      <c r="S10" s="17">
        <v>0.11935247937382799</v>
      </c>
    </row>
    <row r="11" spans="2:20" ht="29" x14ac:dyDescent="0.35">
      <c r="B11" s="18" t="s">
        <v>304</v>
      </c>
      <c r="C11" s="17">
        <v>4.2878483304382702E-2</v>
      </c>
      <c r="D11" s="17">
        <v>2.8566553354627301E-2</v>
      </c>
      <c r="E11" s="17">
        <v>3.68079751730769E-2</v>
      </c>
      <c r="F11" s="17">
        <v>4.16710317169127E-2</v>
      </c>
      <c r="G11" s="17">
        <v>3.9759789059742999E-2</v>
      </c>
      <c r="H11" s="17">
        <v>0.13217840109665699</v>
      </c>
      <c r="I11" s="17">
        <v>4.5790496619248298E-2</v>
      </c>
      <c r="J11" s="17">
        <v>3.5345283887917398E-2</v>
      </c>
      <c r="K11" s="17">
        <v>4.7778885104445501E-2</v>
      </c>
      <c r="L11" s="17">
        <v>2.4445103401850299E-2</v>
      </c>
      <c r="M11" s="17">
        <v>3.5395438183875402E-2</v>
      </c>
      <c r="N11" s="17">
        <v>3.8574577612746699E-2</v>
      </c>
      <c r="O11" s="17">
        <v>0.163703989451117</v>
      </c>
      <c r="P11" s="17">
        <v>4.58253154570075E-2</v>
      </c>
      <c r="Q11" s="17">
        <v>4.7057122232137802E-2</v>
      </c>
      <c r="R11" s="17">
        <v>3.23587315963327E-2</v>
      </c>
      <c r="S11" s="17">
        <v>5.1089640253604199E-2</v>
      </c>
    </row>
    <row r="12" spans="2:20" x14ac:dyDescent="0.35">
      <c r="B12" s="18" t="s">
        <v>161</v>
      </c>
      <c r="C12" s="17">
        <v>0.132512335423077</v>
      </c>
      <c r="D12" s="17">
        <v>0.19000364900056299</v>
      </c>
      <c r="E12" s="17">
        <v>0.12686096696757801</v>
      </c>
      <c r="F12" s="17">
        <v>0.12749971506530799</v>
      </c>
      <c r="G12" s="17">
        <v>0.180194649594972</v>
      </c>
      <c r="H12" s="17">
        <v>0.15253879397296999</v>
      </c>
      <c r="I12" s="17">
        <v>0.119426629137021</v>
      </c>
      <c r="J12" s="17">
        <v>0.16229858412671599</v>
      </c>
      <c r="K12" s="17">
        <v>0.10926057757556901</v>
      </c>
      <c r="L12" s="17">
        <v>0.15326263199831699</v>
      </c>
      <c r="M12" s="17">
        <v>0.15783943914718099</v>
      </c>
      <c r="N12" s="17">
        <v>0.172855534003306</v>
      </c>
      <c r="O12" s="17">
        <v>0.16308497417647599</v>
      </c>
      <c r="P12" s="17">
        <v>0.13382494731147501</v>
      </c>
      <c r="Q12" s="17">
        <v>0.115135519916613</v>
      </c>
      <c r="R12" s="17">
        <v>0.14378186252355099</v>
      </c>
      <c r="S12" s="17">
        <v>0.12924854381925899</v>
      </c>
    </row>
    <row r="13" spans="2:20" x14ac:dyDescent="0.35">
      <c r="B13" s="16" t="s">
        <v>163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</row>
    <row r="14" spans="2:20" x14ac:dyDescent="0.35">
      <c r="B14" t="s">
        <v>118</v>
      </c>
    </row>
    <row r="15" spans="2:20" x14ac:dyDescent="0.35">
      <c r="B15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1">
    <mergeCell ref="D2:T2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306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1008</v>
      </c>
      <c r="D7" s="10">
        <v>490</v>
      </c>
      <c r="E7" s="10">
        <v>517</v>
      </c>
      <c r="F7" s="10"/>
      <c r="G7" s="10">
        <v>93</v>
      </c>
      <c r="H7" s="10">
        <v>169</v>
      </c>
      <c r="I7" s="10">
        <v>190</v>
      </c>
      <c r="J7" s="10">
        <v>169</v>
      </c>
      <c r="K7" s="10">
        <v>156</v>
      </c>
      <c r="L7" s="10">
        <v>231</v>
      </c>
      <c r="M7" s="10"/>
      <c r="N7" s="10">
        <v>283</v>
      </c>
      <c r="O7" s="10">
        <v>262</v>
      </c>
      <c r="P7" s="10">
        <v>223</v>
      </c>
      <c r="Q7" s="10">
        <v>235</v>
      </c>
      <c r="R7" s="10"/>
      <c r="S7" s="10">
        <v>141</v>
      </c>
      <c r="T7" s="10">
        <v>135</v>
      </c>
      <c r="U7" s="10">
        <v>79</v>
      </c>
      <c r="V7" s="10">
        <v>91</v>
      </c>
      <c r="W7" s="10">
        <v>85</v>
      </c>
      <c r="X7" s="10">
        <v>75</v>
      </c>
      <c r="Y7" s="10">
        <v>73</v>
      </c>
      <c r="Z7" s="10">
        <v>39</v>
      </c>
      <c r="AA7" s="10">
        <v>97</v>
      </c>
      <c r="AB7" s="10">
        <v>94</v>
      </c>
      <c r="AC7" s="10">
        <v>61</v>
      </c>
      <c r="AD7" s="10">
        <v>38</v>
      </c>
      <c r="AE7" s="10"/>
      <c r="AF7" s="10">
        <v>159</v>
      </c>
      <c r="AG7" s="10">
        <v>374</v>
      </c>
      <c r="AH7" s="10">
        <v>211</v>
      </c>
      <c r="AI7" s="10">
        <v>112</v>
      </c>
      <c r="AJ7" s="10">
        <v>114</v>
      </c>
      <c r="AK7" s="10"/>
      <c r="AL7" s="10">
        <v>395</v>
      </c>
      <c r="AM7" s="10">
        <v>392</v>
      </c>
      <c r="AN7" s="10">
        <v>163</v>
      </c>
      <c r="AO7" s="10">
        <v>58</v>
      </c>
      <c r="AP7" s="10"/>
      <c r="AQ7" s="10">
        <v>594</v>
      </c>
      <c r="AR7" s="10">
        <v>414</v>
      </c>
      <c r="AS7" s="10"/>
      <c r="AT7" s="10">
        <v>662</v>
      </c>
      <c r="AU7" s="10">
        <v>217</v>
      </c>
      <c r="AV7" s="10"/>
      <c r="AW7" s="10">
        <v>392</v>
      </c>
      <c r="AX7" s="10">
        <v>232</v>
      </c>
      <c r="AY7" s="10">
        <v>350</v>
      </c>
      <c r="AZ7" s="10"/>
      <c r="BA7" s="10">
        <v>235</v>
      </c>
      <c r="BB7" s="10">
        <v>303</v>
      </c>
      <c r="BC7" s="10">
        <v>330</v>
      </c>
      <c r="BD7" s="10">
        <v>92</v>
      </c>
      <c r="BE7" s="10">
        <v>48</v>
      </c>
      <c r="BF7" s="10"/>
      <c r="BG7" s="10">
        <v>402</v>
      </c>
      <c r="BH7" s="10">
        <v>606</v>
      </c>
      <c r="BI7" s="10"/>
      <c r="BJ7" s="10">
        <v>778</v>
      </c>
      <c r="BK7" s="10">
        <v>223</v>
      </c>
      <c r="BL7" s="10"/>
      <c r="BM7" s="10">
        <v>136</v>
      </c>
      <c r="BN7" s="10">
        <v>219</v>
      </c>
      <c r="BO7" s="10">
        <v>340</v>
      </c>
      <c r="BP7" s="10">
        <v>76</v>
      </c>
      <c r="BQ7" s="10">
        <v>112</v>
      </c>
      <c r="BR7" s="10"/>
      <c r="BS7" s="10">
        <v>304</v>
      </c>
      <c r="BT7" s="10"/>
      <c r="BU7" s="10">
        <v>203</v>
      </c>
      <c r="BV7" s="10">
        <v>237</v>
      </c>
      <c r="BW7" s="10">
        <v>105</v>
      </c>
      <c r="BX7" s="10">
        <v>190</v>
      </c>
      <c r="BY7" s="10">
        <v>77</v>
      </c>
      <c r="BZ7" s="10"/>
      <c r="CA7" s="10">
        <v>75</v>
      </c>
      <c r="CB7" s="10"/>
      <c r="CC7" s="10">
        <v>796</v>
      </c>
      <c r="CD7" s="10">
        <v>185</v>
      </c>
      <c r="CE7" s="10"/>
      <c r="CF7" s="10">
        <v>373</v>
      </c>
      <c r="CG7" s="10"/>
      <c r="CH7" s="10">
        <v>340</v>
      </c>
      <c r="CI7" s="10">
        <v>116</v>
      </c>
    </row>
    <row r="8" spans="2:87" ht="30" customHeight="1" x14ac:dyDescent="0.35">
      <c r="B8" s="11" t="s">
        <v>20</v>
      </c>
      <c r="C8" s="11">
        <v>1023</v>
      </c>
      <c r="D8" s="11">
        <v>494</v>
      </c>
      <c r="E8" s="11">
        <v>527</v>
      </c>
      <c r="F8" s="11"/>
      <c r="G8" s="11">
        <v>165</v>
      </c>
      <c r="H8" s="11">
        <v>169</v>
      </c>
      <c r="I8" s="11">
        <v>179</v>
      </c>
      <c r="J8" s="11">
        <v>158</v>
      </c>
      <c r="K8" s="11">
        <v>141</v>
      </c>
      <c r="L8" s="11">
        <v>211</v>
      </c>
      <c r="M8" s="11"/>
      <c r="N8" s="11">
        <v>263</v>
      </c>
      <c r="O8" s="11">
        <v>272</v>
      </c>
      <c r="P8" s="11">
        <v>234</v>
      </c>
      <c r="Q8" s="11">
        <v>248</v>
      </c>
      <c r="R8" s="11"/>
      <c r="S8" s="11">
        <v>144</v>
      </c>
      <c r="T8" s="11">
        <v>127</v>
      </c>
      <c r="U8" s="11">
        <v>77</v>
      </c>
      <c r="V8" s="11">
        <v>97</v>
      </c>
      <c r="W8" s="11">
        <v>80</v>
      </c>
      <c r="X8" s="11">
        <v>84</v>
      </c>
      <c r="Y8" s="11">
        <v>84</v>
      </c>
      <c r="Z8" s="11">
        <v>43</v>
      </c>
      <c r="AA8" s="11">
        <v>107</v>
      </c>
      <c r="AB8" s="11">
        <v>90</v>
      </c>
      <c r="AC8" s="11">
        <v>58</v>
      </c>
      <c r="AD8" s="11">
        <v>32</v>
      </c>
      <c r="AE8" s="11"/>
      <c r="AF8" s="11">
        <v>161</v>
      </c>
      <c r="AG8" s="11">
        <v>391</v>
      </c>
      <c r="AH8" s="11">
        <v>209</v>
      </c>
      <c r="AI8" s="11">
        <v>109</v>
      </c>
      <c r="AJ8" s="11">
        <v>113</v>
      </c>
      <c r="AK8" s="11"/>
      <c r="AL8" s="11">
        <v>378</v>
      </c>
      <c r="AM8" s="11">
        <v>408</v>
      </c>
      <c r="AN8" s="11">
        <v>171</v>
      </c>
      <c r="AO8" s="11">
        <v>66</v>
      </c>
      <c r="AP8" s="11"/>
      <c r="AQ8" s="11">
        <v>610</v>
      </c>
      <c r="AR8" s="11">
        <v>413</v>
      </c>
      <c r="AS8" s="11"/>
      <c r="AT8" s="11">
        <v>675</v>
      </c>
      <c r="AU8" s="11">
        <v>197</v>
      </c>
      <c r="AV8" s="11"/>
      <c r="AW8" s="11">
        <v>365</v>
      </c>
      <c r="AX8" s="11">
        <v>238</v>
      </c>
      <c r="AY8" s="11">
        <v>374</v>
      </c>
      <c r="AZ8" s="11"/>
      <c r="BA8" s="11">
        <v>249</v>
      </c>
      <c r="BB8" s="11">
        <v>307</v>
      </c>
      <c r="BC8" s="11">
        <v>330</v>
      </c>
      <c r="BD8" s="11">
        <v>91</v>
      </c>
      <c r="BE8" s="11">
        <v>46</v>
      </c>
      <c r="BF8" s="11"/>
      <c r="BG8" s="11">
        <v>437</v>
      </c>
      <c r="BH8" s="11">
        <v>586</v>
      </c>
      <c r="BI8" s="11"/>
      <c r="BJ8" s="11">
        <v>808</v>
      </c>
      <c r="BK8" s="11">
        <v>208</v>
      </c>
      <c r="BL8" s="11"/>
      <c r="BM8" s="11">
        <v>148</v>
      </c>
      <c r="BN8" s="11">
        <v>207</v>
      </c>
      <c r="BO8" s="11">
        <v>350</v>
      </c>
      <c r="BP8" s="11">
        <v>74</v>
      </c>
      <c r="BQ8" s="11">
        <v>118</v>
      </c>
      <c r="BR8" s="11"/>
      <c r="BS8" s="11">
        <v>309</v>
      </c>
      <c r="BT8" s="11"/>
      <c r="BU8" s="11">
        <v>196</v>
      </c>
      <c r="BV8" s="11">
        <v>250</v>
      </c>
      <c r="BW8" s="11">
        <v>104</v>
      </c>
      <c r="BX8" s="11">
        <v>189</v>
      </c>
      <c r="BY8" s="11">
        <v>83</v>
      </c>
      <c r="BZ8" s="11"/>
      <c r="CA8" s="11">
        <v>79</v>
      </c>
      <c r="CB8" s="11"/>
      <c r="CC8" s="11">
        <v>800</v>
      </c>
      <c r="CD8" s="11">
        <v>194</v>
      </c>
      <c r="CE8" s="11"/>
      <c r="CF8" s="11">
        <v>358</v>
      </c>
      <c r="CG8" s="11"/>
      <c r="CH8" s="11">
        <v>336</v>
      </c>
      <c r="CI8" s="11">
        <v>121</v>
      </c>
    </row>
    <row r="9" spans="2:87" ht="29" x14ac:dyDescent="0.35">
      <c r="B9" s="18" t="s">
        <v>300</v>
      </c>
      <c r="C9" s="17">
        <v>0.17127564670429099</v>
      </c>
      <c r="D9" s="17">
        <v>0.17802061496333699</v>
      </c>
      <c r="E9" s="17">
        <v>0.16523713542751001</v>
      </c>
      <c r="F9" s="17"/>
      <c r="G9" s="17">
        <v>0.12406090128016301</v>
      </c>
      <c r="H9" s="17">
        <v>0.128212507228011</v>
      </c>
      <c r="I9" s="17">
        <v>0.196413674507043</v>
      </c>
      <c r="J9" s="17">
        <v>0.236044482570336</v>
      </c>
      <c r="K9" s="17">
        <v>0.231014672665246</v>
      </c>
      <c r="L9" s="17">
        <v>0.13308577862281701</v>
      </c>
      <c r="M9" s="17"/>
      <c r="N9" s="17">
        <v>0.121057064304417</v>
      </c>
      <c r="O9" s="17">
        <v>0.15381568284475999</v>
      </c>
      <c r="P9" s="17">
        <v>0.222270743664331</v>
      </c>
      <c r="Q9" s="17">
        <v>0.19492258943576099</v>
      </c>
      <c r="R9" s="17"/>
      <c r="S9" s="17">
        <v>0.117307716334714</v>
      </c>
      <c r="T9" s="17">
        <v>0.157083970427013</v>
      </c>
      <c r="U9" s="17">
        <v>0.17333853470739299</v>
      </c>
      <c r="V9" s="17">
        <v>0.255016363279986</v>
      </c>
      <c r="W9" s="17">
        <v>0.18325431488754401</v>
      </c>
      <c r="X9" s="17">
        <v>0.16667482066230899</v>
      </c>
      <c r="Y9" s="17">
        <v>0.16716789746369601</v>
      </c>
      <c r="Z9" s="17">
        <v>0.180532455358383</v>
      </c>
      <c r="AA9" s="17">
        <v>0.118713885164654</v>
      </c>
      <c r="AB9" s="17">
        <v>0.14988086357497901</v>
      </c>
      <c r="AC9" s="17">
        <v>0.29367093492905499</v>
      </c>
      <c r="AD9" s="17">
        <v>0.20631243402854901</v>
      </c>
      <c r="AE9" s="17"/>
      <c r="AF9" s="17">
        <v>0.16714179840502699</v>
      </c>
      <c r="AG9" s="17">
        <v>0.18220682089324</v>
      </c>
      <c r="AH9" s="17">
        <v>0.16052881925649601</v>
      </c>
      <c r="AI9" s="17">
        <v>0.15655930329001599</v>
      </c>
      <c r="AJ9" s="17">
        <v>0.12589637412878399</v>
      </c>
      <c r="AK9" s="17"/>
      <c r="AL9" s="17">
        <v>0.15173473173677299</v>
      </c>
      <c r="AM9" s="17">
        <v>0.14798747751779101</v>
      </c>
      <c r="AN9" s="17">
        <v>0.23310845781224801</v>
      </c>
      <c r="AO9" s="17">
        <v>0.26735625585102801</v>
      </c>
      <c r="AP9" s="17"/>
      <c r="AQ9" s="17">
        <v>0.21336478222644401</v>
      </c>
      <c r="AR9" s="17">
        <v>0.109039391885745</v>
      </c>
      <c r="AS9" s="17"/>
      <c r="AT9" s="17">
        <v>0.187486197316451</v>
      </c>
      <c r="AU9" s="17">
        <v>0.155546314957967</v>
      </c>
      <c r="AV9" s="17"/>
      <c r="AW9" s="17">
        <v>0.163147970059693</v>
      </c>
      <c r="AX9" s="17">
        <v>0.208473275966124</v>
      </c>
      <c r="AY9" s="17">
        <v>0.162336253529481</v>
      </c>
      <c r="AZ9" s="17"/>
      <c r="BA9" s="17">
        <v>0.13473525331244399</v>
      </c>
      <c r="BB9" s="17">
        <v>0.17338536310847699</v>
      </c>
      <c r="BC9" s="17">
        <v>0.17856060116568101</v>
      </c>
      <c r="BD9" s="17">
        <v>0.22004785599906701</v>
      </c>
      <c r="BE9" s="17">
        <v>0.206588185144744</v>
      </c>
      <c r="BF9" s="17"/>
      <c r="BG9" s="17">
        <v>0.16007098524372501</v>
      </c>
      <c r="BH9" s="17">
        <v>0.179623332650897</v>
      </c>
      <c r="BI9" s="17"/>
      <c r="BJ9" s="17">
        <v>0.17270980279883799</v>
      </c>
      <c r="BK9" s="17">
        <v>0.171265495500565</v>
      </c>
      <c r="BL9" s="17"/>
      <c r="BM9" s="17">
        <v>0.16367700938101501</v>
      </c>
      <c r="BN9" s="17">
        <v>0.209208907786926</v>
      </c>
      <c r="BO9" s="17">
        <v>0.112606839182438</v>
      </c>
      <c r="BP9" s="17">
        <v>4.8935708806474597E-2</v>
      </c>
      <c r="BQ9" s="17">
        <v>0.34049009791259</v>
      </c>
      <c r="BR9" s="17"/>
      <c r="BS9" s="17">
        <v>0.25461784575832802</v>
      </c>
      <c r="BT9" s="17"/>
      <c r="BU9" s="17">
        <v>0.195442876004913</v>
      </c>
      <c r="BV9" s="17">
        <v>6.1754745796732603E-2</v>
      </c>
      <c r="BW9" s="17">
        <v>7.8703060151013193E-2</v>
      </c>
      <c r="BX9" s="17">
        <v>0.319229211896565</v>
      </c>
      <c r="BY9" s="17">
        <v>0.12591423975807001</v>
      </c>
      <c r="BZ9" s="17"/>
      <c r="CA9" s="17">
        <v>0.13348374033042401</v>
      </c>
      <c r="CB9" s="17"/>
      <c r="CC9" s="17">
        <v>0.198669263498708</v>
      </c>
      <c r="CD9" s="17">
        <v>7.0393061541878701E-2</v>
      </c>
      <c r="CE9" s="17"/>
      <c r="CF9" s="17">
        <v>0.15347280562568699</v>
      </c>
      <c r="CG9" s="17"/>
      <c r="CH9" s="17">
        <v>0.19956322606253801</v>
      </c>
      <c r="CI9" s="17">
        <v>0.11188826937978399</v>
      </c>
    </row>
    <row r="10" spans="2:87" ht="29" x14ac:dyDescent="0.35">
      <c r="B10" s="18" t="s">
        <v>301</v>
      </c>
      <c r="C10" s="17">
        <v>0.33250081182279401</v>
      </c>
      <c r="D10" s="17">
        <v>0.32689487649266302</v>
      </c>
      <c r="E10" s="17">
        <v>0.33664655105135799</v>
      </c>
      <c r="F10" s="17"/>
      <c r="G10" s="17">
        <v>0.30468496593180799</v>
      </c>
      <c r="H10" s="17">
        <v>0.211166670496237</v>
      </c>
      <c r="I10" s="17">
        <v>0.30872497576753</v>
      </c>
      <c r="J10" s="17">
        <v>0.35811799467642302</v>
      </c>
      <c r="K10" s="17">
        <v>0.383074465760744</v>
      </c>
      <c r="L10" s="17">
        <v>0.41899138098434002</v>
      </c>
      <c r="M10" s="17"/>
      <c r="N10" s="17">
        <v>0.32568049446011099</v>
      </c>
      <c r="O10" s="17">
        <v>0.33926978392615398</v>
      </c>
      <c r="P10" s="17">
        <v>0.36097863570185301</v>
      </c>
      <c r="Q10" s="17">
        <v>0.30804238314754001</v>
      </c>
      <c r="R10" s="17"/>
      <c r="S10" s="17">
        <v>0.26342557764157798</v>
      </c>
      <c r="T10" s="17">
        <v>0.36138553477820701</v>
      </c>
      <c r="U10" s="17">
        <v>0.45355383092051899</v>
      </c>
      <c r="V10" s="17">
        <v>0.26829863627114198</v>
      </c>
      <c r="W10" s="17">
        <v>0.27697403751056698</v>
      </c>
      <c r="X10" s="17">
        <v>0.271733723130895</v>
      </c>
      <c r="Y10" s="17">
        <v>0.35723410852969101</v>
      </c>
      <c r="Z10" s="17">
        <v>0.25811501006603199</v>
      </c>
      <c r="AA10" s="17">
        <v>0.40784407608848899</v>
      </c>
      <c r="AB10" s="17">
        <v>0.38098281768897502</v>
      </c>
      <c r="AC10" s="17">
        <v>0.35199942496467901</v>
      </c>
      <c r="AD10" s="17">
        <v>0.34120434128270799</v>
      </c>
      <c r="AE10" s="17"/>
      <c r="AF10" s="17">
        <v>0.33355358270818702</v>
      </c>
      <c r="AG10" s="17">
        <v>0.35713951361185498</v>
      </c>
      <c r="AH10" s="17">
        <v>0.34877117132753299</v>
      </c>
      <c r="AI10" s="17">
        <v>0.31931533170152698</v>
      </c>
      <c r="AJ10" s="17">
        <v>0.26934459483947798</v>
      </c>
      <c r="AK10" s="17"/>
      <c r="AL10" s="17">
        <v>0.28690786625679499</v>
      </c>
      <c r="AM10" s="17">
        <v>0.36078004123217799</v>
      </c>
      <c r="AN10" s="17">
        <v>0.38332239104997701</v>
      </c>
      <c r="AO10" s="17">
        <v>0.28727423457033302</v>
      </c>
      <c r="AP10" s="17"/>
      <c r="AQ10" s="17">
        <v>0.365571025792855</v>
      </c>
      <c r="AR10" s="17">
        <v>0.28360063276206499</v>
      </c>
      <c r="AS10" s="17"/>
      <c r="AT10" s="17">
        <v>0.30201568042501598</v>
      </c>
      <c r="AU10" s="17">
        <v>0.39958759179675901</v>
      </c>
      <c r="AV10" s="17"/>
      <c r="AW10" s="17">
        <v>0.34482933904955998</v>
      </c>
      <c r="AX10" s="17">
        <v>0.33346679111925498</v>
      </c>
      <c r="AY10" s="17">
        <v>0.317549204738521</v>
      </c>
      <c r="AZ10" s="17"/>
      <c r="BA10" s="17">
        <v>0.24764073788759799</v>
      </c>
      <c r="BB10" s="17">
        <v>0.35601536200929701</v>
      </c>
      <c r="BC10" s="17">
        <v>0.37770016238780801</v>
      </c>
      <c r="BD10" s="17">
        <v>0.31495028341285503</v>
      </c>
      <c r="BE10" s="17">
        <v>0.34474231640242198</v>
      </c>
      <c r="BF10" s="17"/>
      <c r="BG10" s="17">
        <v>0.31975477203449398</v>
      </c>
      <c r="BH10" s="17">
        <v>0.34199685394688201</v>
      </c>
      <c r="BI10" s="17"/>
      <c r="BJ10" s="17">
        <v>0.30796245674198802</v>
      </c>
      <c r="BK10" s="17">
        <v>0.42961140572845302</v>
      </c>
      <c r="BL10" s="17"/>
      <c r="BM10" s="17">
        <v>0.31793854563399299</v>
      </c>
      <c r="BN10" s="17">
        <v>0.36681921643729398</v>
      </c>
      <c r="BO10" s="17">
        <v>0.30916526487792301</v>
      </c>
      <c r="BP10" s="17">
        <v>0.41498161063239503</v>
      </c>
      <c r="BQ10" s="17">
        <v>0.27460590692766801</v>
      </c>
      <c r="BR10" s="17"/>
      <c r="BS10" s="17">
        <v>0.27149351155388901</v>
      </c>
      <c r="BT10" s="17"/>
      <c r="BU10" s="17">
        <v>0.39277550539315398</v>
      </c>
      <c r="BV10" s="17">
        <v>0.25617938816793701</v>
      </c>
      <c r="BW10" s="17">
        <v>0.49067636296841</v>
      </c>
      <c r="BX10" s="17">
        <v>0.273885051700132</v>
      </c>
      <c r="BY10" s="17">
        <v>0.33523120137978601</v>
      </c>
      <c r="BZ10" s="17"/>
      <c r="CA10" s="17">
        <v>0.19194433057975899</v>
      </c>
      <c r="CB10" s="17"/>
      <c r="CC10" s="17">
        <v>0.34777890622163299</v>
      </c>
      <c r="CD10" s="17">
        <v>0.30452314956250998</v>
      </c>
      <c r="CE10" s="17"/>
      <c r="CF10" s="17">
        <v>0.39665765986021601</v>
      </c>
      <c r="CG10" s="17"/>
      <c r="CH10" s="17">
        <v>0.358445625449897</v>
      </c>
      <c r="CI10" s="17">
        <v>0.22912919461933201</v>
      </c>
    </row>
    <row r="11" spans="2:87" x14ac:dyDescent="0.35">
      <c r="B11" s="18" t="s">
        <v>302</v>
      </c>
      <c r="C11" s="17">
        <v>0.18439053849500001</v>
      </c>
      <c r="D11" s="17">
        <v>0.19107579237556699</v>
      </c>
      <c r="E11" s="17">
        <v>0.17842981113357101</v>
      </c>
      <c r="F11" s="17"/>
      <c r="G11" s="17">
        <v>0.175091156937314</v>
      </c>
      <c r="H11" s="17">
        <v>0.197818900352074</v>
      </c>
      <c r="I11" s="17">
        <v>0.13049119770911699</v>
      </c>
      <c r="J11" s="17">
        <v>0.184342103016924</v>
      </c>
      <c r="K11" s="17">
        <v>0.19629105730320001</v>
      </c>
      <c r="L11" s="17">
        <v>0.21868853775521499</v>
      </c>
      <c r="M11" s="17"/>
      <c r="N11" s="17">
        <v>0.19389750407438799</v>
      </c>
      <c r="O11" s="17">
        <v>0.190008440279994</v>
      </c>
      <c r="P11" s="17">
        <v>0.14130868786900699</v>
      </c>
      <c r="Q11" s="17">
        <v>0.20495478221076799</v>
      </c>
      <c r="R11" s="17"/>
      <c r="S11" s="17">
        <v>0.21589373850153501</v>
      </c>
      <c r="T11" s="17">
        <v>0.15459423792746799</v>
      </c>
      <c r="U11" s="17">
        <v>0.184490326208686</v>
      </c>
      <c r="V11" s="17">
        <v>0.17673510286564001</v>
      </c>
      <c r="W11" s="17">
        <v>0.275465048878411</v>
      </c>
      <c r="X11" s="17">
        <v>0.19194885997599601</v>
      </c>
      <c r="Y11" s="17">
        <v>0.19501281052243899</v>
      </c>
      <c r="Z11" s="17">
        <v>0.195579831769715</v>
      </c>
      <c r="AA11" s="17">
        <v>0.16589247608583299</v>
      </c>
      <c r="AB11" s="17">
        <v>0.15854459033468801</v>
      </c>
      <c r="AC11" s="17">
        <v>6.3289771992169494E-2</v>
      </c>
      <c r="AD11" s="17">
        <v>0.246047467895122</v>
      </c>
      <c r="AE11" s="17"/>
      <c r="AF11" s="17">
        <v>0.177178599180356</v>
      </c>
      <c r="AG11" s="17">
        <v>0.17486164568200999</v>
      </c>
      <c r="AH11" s="17">
        <v>0.19424343507892</v>
      </c>
      <c r="AI11" s="17">
        <v>0.181634322119232</v>
      </c>
      <c r="AJ11" s="17">
        <v>0.20226374315481399</v>
      </c>
      <c r="AK11" s="17"/>
      <c r="AL11" s="17">
        <v>0.22191621237214801</v>
      </c>
      <c r="AM11" s="17">
        <v>0.17974266074430301</v>
      </c>
      <c r="AN11" s="17">
        <v>0.13923430645896701</v>
      </c>
      <c r="AO11" s="17">
        <v>0.114769553640553</v>
      </c>
      <c r="AP11" s="17"/>
      <c r="AQ11" s="17">
        <v>0.177200724540932</v>
      </c>
      <c r="AR11" s="17">
        <v>0.195021954127375</v>
      </c>
      <c r="AS11" s="17"/>
      <c r="AT11" s="17">
        <v>0.18287115254228001</v>
      </c>
      <c r="AU11" s="17">
        <v>0.211171217140669</v>
      </c>
      <c r="AV11" s="17"/>
      <c r="AW11" s="17">
        <v>0.22664566366140601</v>
      </c>
      <c r="AX11" s="17">
        <v>0.155609254975523</v>
      </c>
      <c r="AY11" s="17">
        <v>0.16539266404101599</v>
      </c>
      <c r="AZ11" s="17"/>
      <c r="BA11" s="17">
        <v>0.19050551399377399</v>
      </c>
      <c r="BB11" s="17">
        <v>0.18973726841167801</v>
      </c>
      <c r="BC11" s="17">
        <v>0.175870044623512</v>
      </c>
      <c r="BD11" s="17">
        <v>0.20513420342779501</v>
      </c>
      <c r="BE11" s="17">
        <v>0.13540584131577099</v>
      </c>
      <c r="BF11" s="17"/>
      <c r="BG11" s="17">
        <v>0.206121489080965</v>
      </c>
      <c r="BH11" s="17">
        <v>0.16820056689690099</v>
      </c>
      <c r="BI11" s="17"/>
      <c r="BJ11" s="17">
        <v>0.18176249796156799</v>
      </c>
      <c r="BK11" s="17">
        <v>0.195246993463362</v>
      </c>
      <c r="BL11" s="17"/>
      <c r="BM11" s="17">
        <v>0.14802491583135199</v>
      </c>
      <c r="BN11" s="17">
        <v>0.19796716720549501</v>
      </c>
      <c r="BO11" s="17">
        <v>0.19676523641749799</v>
      </c>
      <c r="BP11" s="17">
        <v>0.19207038559621001</v>
      </c>
      <c r="BQ11" s="17">
        <v>0.16146205304129499</v>
      </c>
      <c r="BR11" s="17"/>
      <c r="BS11" s="17">
        <v>0.21092738483685999</v>
      </c>
      <c r="BT11" s="17"/>
      <c r="BU11" s="17">
        <v>0.170750861594751</v>
      </c>
      <c r="BV11" s="17">
        <v>0.21500145750972399</v>
      </c>
      <c r="BW11" s="17">
        <v>0.200347441277553</v>
      </c>
      <c r="BX11" s="17">
        <v>0.204303901987403</v>
      </c>
      <c r="BY11" s="17">
        <v>0.14927711310087199</v>
      </c>
      <c r="BZ11" s="17"/>
      <c r="CA11" s="17">
        <v>0.189514016636146</v>
      </c>
      <c r="CB11" s="17"/>
      <c r="CC11" s="17">
        <v>0.16085447797987701</v>
      </c>
      <c r="CD11" s="17">
        <v>0.294882491428267</v>
      </c>
      <c r="CE11" s="17"/>
      <c r="CF11" s="17">
        <v>0.183688346020561</v>
      </c>
      <c r="CG11" s="17"/>
      <c r="CH11" s="17">
        <v>0.17856852838953399</v>
      </c>
      <c r="CI11" s="17">
        <v>0.20790558596161801</v>
      </c>
    </row>
    <row r="12" spans="2:87" ht="29" x14ac:dyDescent="0.35">
      <c r="B12" s="18" t="s">
        <v>303</v>
      </c>
      <c r="C12" s="17">
        <v>0.13644218425045601</v>
      </c>
      <c r="D12" s="17">
        <v>0.14068159542314901</v>
      </c>
      <c r="E12" s="17">
        <v>0.13269466516891201</v>
      </c>
      <c r="F12" s="17"/>
      <c r="G12" s="17">
        <v>0.18469342367880201</v>
      </c>
      <c r="H12" s="17">
        <v>0.24168176430115201</v>
      </c>
      <c r="I12" s="17">
        <v>0.14839746775033899</v>
      </c>
      <c r="J12" s="17">
        <v>0.10632730670032101</v>
      </c>
      <c r="K12" s="17">
        <v>4.4594580219917503E-2</v>
      </c>
      <c r="L12" s="17">
        <v>8.7844196847938996E-2</v>
      </c>
      <c r="M12" s="17"/>
      <c r="N12" s="17">
        <v>0.160501222900054</v>
      </c>
      <c r="O12" s="17">
        <v>0.13069187404530999</v>
      </c>
      <c r="P12" s="17">
        <v>0.128467412114911</v>
      </c>
      <c r="Q12" s="17">
        <v>0.127447845262292</v>
      </c>
      <c r="R12" s="17"/>
      <c r="S12" s="17">
        <v>0.186613591251233</v>
      </c>
      <c r="T12" s="17">
        <v>0.14299310024852599</v>
      </c>
      <c r="U12" s="17">
        <v>1.9264685626957202E-2</v>
      </c>
      <c r="V12" s="17">
        <v>0.141989380848106</v>
      </c>
      <c r="W12" s="17">
        <v>0.151007961790422</v>
      </c>
      <c r="X12" s="17">
        <v>0.13508964135278501</v>
      </c>
      <c r="Y12" s="17">
        <v>0.13901299913432599</v>
      </c>
      <c r="Z12" s="17">
        <v>0.115419252911715</v>
      </c>
      <c r="AA12" s="17">
        <v>0.13542175242029</v>
      </c>
      <c r="AB12" s="17">
        <v>0.16593326241704301</v>
      </c>
      <c r="AC12" s="17">
        <v>0.12502565911098201</v>
      </c>
      <c r="AD12" s="17">
        <v>8.1436423499297195E-2</v>
      </c>
      <c r="AE12" s="17"/>
      <c r="AF12" s="17">
        <v>0.128320777527279</v>
      </c>
      <c r="AG12" s="17">
        <v>0.118682738071586</v>
      </c>
      <c r="AH12" s="17">
        <v>0.129461022047867</v>
      </c>
      <c r="AI12" s="17">
        <v>0.17097233603773199</v>
      </c>
      <c r="AJ12" s="17">
        <v>0.22069650992672499</v>
      </c>
      <c r="AK12" s="17"/>
      <c r="AL12" s="17">
        <v>0.13767066617315701</v>
      </c>
      <c r="AM12" s="17">
        <v>0.14908014624442101</v>
      </c>
      <c r="AN12" s="17">
        <v>0.12064920610112299</v>
      </c>
      <c r="AO12" s="17">
        <v>9.2059531148511398E-2</v>
      </c>
      <c r="AP12" s="17"/>
      <c r="AQ12" s="17">
        <v>9.47021893330669E-2</v>
      </c>
      <c r="AR12" s="17">
        <v>0.19816217273622899</v>
      </c>
      <c r="AS12" s="17"/>
      <c r="AT12" s="17">
        <v>0.14836578838626599</v>
      </c>
      <c r="AU12" s="17">
        <v>8.3812779309663799E-2</v>
      </c>
      <c r="AV12" s="17"/>
      <c r="AW12" s="17">
        <v>0.11420790452807</v>
      </c>
      <c r="AX12" s="17">
        <v>0.14833972090111799</v>
      </c>
      <c r="AY12" s="17">
        <v>0.14734679910596901</v>
      </c>
      <c r="AZ12" s="17"/>
      <c r="BA12" s="17">
        <v>0.20551309626730599</v>
      </c>
      <c r="BB12" s="17">
        <v>0.130173160946529</v>
      </c>
      <c r="BC12" s="17">
        <v>0.107228057692002</v>
      </c>
      <c r="BD12" s="17">
        <v>6.9143327126270304E-2</v>
      </c>
      <c r="BE12" s="17">
        <v>0.14728326959608701</v>
      </c>
      <c r="BF12" s="17"/>
      <c r="BG12" s="17">
        <v>0.103949653992139</v>
      </c>
      <c r="BH12" s="17">
        <v>0.160649737433715</v>
      </c>
      <c r="BI12" s="17"/>
      <c r="BJ12" s="17">
        <v>0.14561909696776901</v>
      </c>
      <c r="BK12" s="17">
        <v>0.100266101829332</v>
      </c>
      <c r="BL12" s="17"/>
      <c r="BM12" s="17">
        <v>7.4505916406970699E-2</v>
      </c>
      <c r="BN12" s="17">
        <v>9.4209135528345797E-2</v>
      </c>
      <c r="BO12" s="17">
        <v>0.22454140822787699</v>
      </c>
      <c r="BP12" s="17">
        <v>0.15561179367207501</v>
      </c>
      <c r="BQ12" s="17">
        <v>0.10148793732207401</v>
      </c>
      <c r="BR12" s="17"/>
      <c r="BS12" s="17">
        <v>0.141068492213894</v>
      </c>
      <c r="BT12" s="17"/>
      <c r="BU12" s="17">
        <v>9.7504537588727597E-2</v>
      </c>
      <c r="BV12" s="17">
        <v>0.28283973993681299</v>
      </c>
      <c r="BW12" s="17">
        <v>0.121181565781125</v>
      </c>
      <c r="BX12" s="17">
        <v>0.10428514210668099</v>
      </c>
      <c r="BY12" s="17">
        <v>7.9589733225954404E-2</v>
      </c>
      <c r="BZ12" s="17"/>
      <c r="CA12" s="17">
        <v>0.27355837647359499</v>
      </c>
      <c r="CB12" s="17"/>
      <c r="CC12" s="17">
        <v>0.13296294666118</v>
      </c>
      <c r="CD12" s="17">
        <v>0.14763987087431499</v>
      </c>
      <c r="CE12" s="17"/>
      <c r="CF12" s="17">
        <v>0.108843898676163</v>
      </c>
      <c r="CG12" s="17"/>
      <c r="CH12" s="17">
        <v>0.112153170743892</v>
      </c>
      <c r="CI12" s="17">
        <v>0.27725006487044401</v>
      </c>
    </row>
    <row r="13" spans="2:87" ht="29" x14ac:dyDescent="0.35">
      <c r="B13" s="18" t="s">
        <v>304</v>
      </c>
      <c r="C13" s="17">
        <v>4.2878483304382702E-2</v>
      </c>
      <c r="D13" s="17">
        <v>4.3714228053725102E-2</v>
      </c>
      <c r="E13" s="17">
        <v>4.21662760313656E-2</v>
      </c>
      <c r="F13" s="17"/>
      <c r="G13" s="17">
        <v>7.6775641749950496E-2</v>
      </c>
      <c r="H13" s="17">
        <v>8.1401535152395996E-2</v>
      </c>
      <c r="I13" s="17">
        <v>2.9691891363101599E-2</v>
      </c>
      <c r="J13" s="17">
        <v>1.61611537282614E-2</v>
      </c>
      <c r="K13" s="17">
        <v>1.8983646545906299E-2</v>
      </c>
      <c r="L13" s="17">
        <v>3.2563828898687301E-2</v>
      </c>
      <c r="M13" s="17"/>
      <c r="N13" s="17">
        <v>8.9844786588289399E-2</v>
      </c>
      <c r="O13" s="17">
        <v>3.5679236602435299E-2</v>
      </c>
      <c r="P13" s="17">
        <v>2.1053535865431801E-2</v>
      </c>
      <c r="Q13" s="17">
        <v>2.2362211047873101E-2</v>
      </c>
      <c r="R13" s="17"/>
      <c r="S13" s="17">
        <v>8.9648890662680697E-2</v>
      </c>
      <c r="T13" s="17">
        <v>4.1183075450900802E-2</v>
      </c>
      <c r="U13" s="17">
        <v>1.27759449542083E-2</v>
      </c>
      <c r="V13" s="17">
        <v>3.8396692583552897E-2</v>
      </c>
      <c r="W13" s="17">
        <v>2.9287989258165701E-2</v>
      </c>
      <c r="X13" s="17">
        <v>9.3634327656152205E-2</v>
      </c>
      <c r="Y13" s="17">
        <v>1.1906306764226601E-2</v>
      </c>
      <c r="Z13" s="17">
        <v>2.1499959159010099E-2</v>
      </c>
      <c r="AA13" s="17">
        <v>5.9421587535431697E-2</v>
      </c>
      <c r="AB13" s="17">
        <v>0</v>
      </c>
      <c r="AC13" s="17">
        <v>3.00042851599472E-2</v>
      </c>
      <c r="AD13" s="17">
        <v>2.3670418944838598E-2</v>
      </c>
      <c r="AE13" s="17"/>
      <c r="AF13" s="17">
        <v>3.0569668866112398E-2</v>
      </c>
      <c r="AG13" s="17">
        <v>2.23810457083739E-2</v>
      </c>
      <c r="AH13" s="17">
        <v>4.2429490277971799E-2</v>
      </c>
      <c r="AI13" s="17">
        <v>8.3166515466534502E-2</v>
      </c>
      <c r="AJ13" s="17">
        <v>9.24798033190775E-2</v>
      </c>
      <c r="AK13" s="17"/>
      <c r="AL13" s="17">
        <v>3.6831491274957801E-2</v>
      </c>
      <c r="AM13" s="17">
        <v>4.20308792396408E-2</v>
      </c>
      <c r="AN13" s="17">
        <v>6.03649551671252E-2</v>
      </c>
      <c r="AO13" s="17">
        <v>3.7467270223888398E-2</v>
      </c>
      <c r="AP13" s="17"/>
      <c r="AQ13" s="17">
        <v>2.4259461674748801E-2</v>
      </c>
      <c r="AR13" s="17">
        <v>7.0410010389418604E-2</v>
      </c>
      <c r="AS13" s="17"/>
      <c r="AT13" s="17">
        <v>5.3411587825627403E-2</v>
      </c>
      <c r="AU13" s="17">
        <v>2.4325294232039999E-2</v>
      </c>
      <c r="AV13" s="17"/>
      <c r="AW13" s="17">
        <v>3.7555712248025397E-2</v>
      </c>
      <c r="AX13" s="17">
        <v>4.2171409833883997E-2</v>
      </c>
      <c r="AY13" s="17">
        <v>5.3743057433261798E-2</v>
      </c>
      <c r="AZ13" s="17"/>
      <c r="BA13" s="17">
        <v>8.1367199288957498E-2</v>
      </c>
      <c r="BB13" s="17">
        <v>3.7897215220784701E-2</v>
      </c>
      <c r="BC13" s="17">
        <v>3.3196439156615597E-2</v>
      </c>
      <c r="BD13" s="17">
        <v>0</v>
      </c>
      <c r="BE13" s="17">
        <v>2.1904143045048102E-2</v>
      </c>
      <c r="BF13" s="17"/>
      <c r="BG13" s="17">
        <v>3.4222839670552799E-2</v>
      </c>
      <c r="BH13" s="17">
        <v>4.9327102477327703E-2</v>
      </c>
      <c r="BI13" s="17"/>
      <c r="BJ13" s="17">
        <v>4.9377622754962498E-2</v>
      </c>
      <c r="BK13" s="17">
        <v>1.89699073545622E-2</v>
      </c>
      <c r="BL13" s="17"/>
      <c r="BM13" s="17">
        <v>3.2659582977368297E-2</v>
      </c>
      <c r="BN13" s="17">
        <v>3.1078923821627101E-2</v>
      </c>
      <c r="BO13" s="17">
        <v>7.1538659403931698E-2</v>
      </c>
      <c r="BP13" s="17">
        <v>2.3000375428723699E-2</v>
      </c>
      <c r="BQ13" s="17">
        <v>4.1600679041310699E-2</v>
      </c>
      <c r="BR13" s="17"/>
      <c r="BS13" s="17">
        <v>6.41871902809137E-2</v>
      </c>
      <c r="BT13" s="17"/>
      <c r="BU13" s="17">
        <v>3.4429303439814297E-2</v>
      </c>
      <c r="BV13" s="17">
        <v>9.2852201041726798E-2</v>
      </c>
      <c r="BW13" s="17">
        <v>1.9122141045299999E-2</v>
      </c>
      <c r="BX13" s="17">
        <v>4.3540391810906798E-2</v>
      </c>
      <c r="BY13" s="17">
        <v>1.12867382590438E-2</v>
      </c>
      <c r="BZ13" s="17"/>
      <c r="CA13" s="17">
        <v>0.154294202421595</v>
      </c>
      <c r="CB13" s="17"/>
      <c r="CC13" s="17">
        <v>4.1414876059414199E-2</v>
      </c>
      <c r="CD13" s="17">
        <v>5.0996000509873497E-2</v>
      </c>
      <c r="CE13" s="17"/>
      <c r="CF13" s="17">
        <v>4.4705306066668803E-2</v>
      </c>
      <c r="CG13" s="17"/>
      <c r="CH13" s="17">
        <v>3.3374592321362903E-2</v>
      </c>
      <c r="CI13" s="17">
        <v>0.101525076603946</v>
      </c>
    </row>
    <row r="14" spans="2:87" x14ac:dyDescent="0.35">
      <c r="B14" s="18" t="s">
        <v>161</v>
      </c>
      <c r="C14" s="19">
        <v>0.132512335423077</v>
      </c>
      <c r="D14" s="19">
        <v>0.11961289269156</v>
      </c>
      <c r="E14" s="19">
        <v>0.14482556118728299</v>
      </c>
      <c r="F14" s="19"/>
      <c r="G14" s="19">
        <v>0.13469391042196099</v>
      </c>
      <c r="H14" s="19">
        <v>0.139718622470131</v>
      </c>
      <c r="I14" s="19">
        <v>0.186280792902869</v>
      </c>
      <c r="J14" s="19">
        <v>9.9006959307734496E-2</v>
      </c>
      <c r="K14" s="19">
        <v>0.12604157750498701</v>
      </c>
      <c r="L14" s="19">
        <v>0.10882627689100199</v>
      </c>
      <c r="M14" s="19"/>
      <c r="N14" s="19">
        <v>0.10901892767274</v>
      </c>
      <c r="O14" s="19">
        <v>0.15053498230134699</v>
      </c>
      <c r="P14" s="19">
        <v>0.12592098478446601</v>
      </c>
      <c r="Q14" s="19">
        <v>0.14227018889576601</v>
      </c>
      <c r="R14" s="19"/>
      <c r="S14" s="19">
        <v>0.12711048560825899</v>
      </c>
      <c r="T14" s="19">
        <v>0.14276008116788499</v>
      </c>
      <c r="U14" s="19">
        <v>0.15657667758223601</v>
      </c>
      <c r="V14" s="19">
        <v>0.119563824151573</v>
      </c>
      <c r="W14" s="19">
        <v>8.4010647674889999E-2</v>
      </c>
      <c r="X14" s="19">
        <v>0.14091862722186299</v>
      </c>
      <c r="Y14" s="19">
        <v>0.12966587758562101</v>
      </c>
      <c r="Z14" s="19">
        <v>0.22885349073514499</v>
      </c>
      <c r="AA14" s="19">
        <v>0.11270622270530101</v>
      </c>
      <c r="AB14" s="19">
        <v>0.144658465984316</v>
      </c>
      <c r="AC14" s="19">
        <v>0.13600992384316801</v>
      </c>
      <c r="AD14" s="19">
        <v>0.101328914349485</v>
      </c>
      <c r="AE14" s="19"/>
      <c r="AF14" s="19">
        <v>0.16323557331303901</v>
      </c>
      <c r="AG14" s="19">
        <v>0.144728236032936</v>
      </c>
      <c r="AH14" s="19">
        <v>0.12456606201121299</v>
      </c>
      <c r="AI14" s="19">
        <v>8.83521913849587E-2</v>
      </c>
      <c r="AJ14" s="19">
        <v>8.93189746311224E-2</v>
      </c>
      <c r="AK14" s="19"/>
      <c r="AL14" s="19">
        <v>0.16493903218616901</v>
      </c>
      <c r="AM14" s="19">
        <v>0.120378795021665</v>
      </c>
      <c r="AN14" s="19">
        <v>6.3320683410559506E-2</v>
      </c>
      <c r="AO14" s="19">
        <v>0.201073154565686</v>
      </c>
      <c r="AP14" s="19"/>
      <c r="AQ14" s="19">
        <v>0.124901816431953</v>
      </c>
      <c r="AR14" s="19">
        <v>0.14376583809916799</v>
      </c>
      <c r="AS14" s="19"/>
      <c r="AT14" s="19">
        <v>0.12584959350436101</v>
      </c>
      <c r="AU14" s="19">
        <v>0.125556802562901</v>
      </c>
      <c r="AV14" s="19"/>
      <c r="AW14" s="19">
        <v>0.11361341045324599</v>
      </c>
      <c r="AX14" s="19">
        <v>0.11193954720409501</v>
      </c>
      <c r="AY14" s="19">
        <v>0.15363202115175101</v>
      </c>
      <c r="AZ14" s="19"/>
      <c r="BA14" s="19">
        <v>0.14023819924992001</v>
      </c>
      <c r="BB14" s="19">
        <v>0.112791630303234</v>
      </c>
      <c r="BC14" s="19">
        <v>0.12744469497438099</v>
      </c>
      <c r="BD14" s="19">
        <v>0.19072433003401301</v>
      </c>
      <c r="BE14" s="19">
        <v>0.14407624449592699</v>
      </c>
      <c r="BF14" s="19"/>
      <c r="BG14" s="19">
        <v>0.17588025997812301</v>
      </c>
      <c r="BH14" s="19">
        <v>0.100202406594276</v>
      </c>
      <c r="BI14" s="19"/>
      <c r="BJ14" s="19">
        <v>0.142568522774875</v>
      </c>
      <c r="BK14" s="19">
        <v>8.4640096123726194E-2</v>
      </c>
      <c r="BL14" s="19"/>
      <c r="BM14" s="19">
        <v>0.26319402976930201</v>
      </c>
      <c r="BN14" s="19">
        <v>0.100716649220313</v>
      </c>
      <c r="BO14" s="19">
        <v>8.5382591890332094E-2</v>
      </c>
      <c r="BP14" s="19">
        <v>0.16540012586412101</v>
      </c>
      <c r="BQ14" s="19">
        <v>8.0353325755061294E-2</v>
      </c>
      <c r="BR14" s="19"/>
      <c r="BS14" s="19">
        <v>5.7705575356114903E-2</v>
      </c>
      <c r="BT14" s="19"/>
      <c r="BU14" s="19">
        <v>0.10909691597864001</v>
      </c>
      <c r="BV14" s="19">
        <v>9.1372467547066197E-2</v>
      </c>
      <c r="BW14" s="19">
        <v>8.9969428776598206E-2</v>
      </c>
      <c r="BX14" s="19">
        <v>5.4756300498312399E-2</v>
      </c>
      <c r="BY14" s="19">
        <v>0.29870097427627401</v>
      </c>
      <c r="BZ14" s="19"/>
      <c r="CA14" s="19">
        <v>5.7205333558481099E-2</v>
      </c>
      <c r="CB14" s="19"/>
      <c r="CC14" s="19">
        <v>0.118319529579187</v>
      </c>
      <c r="CD14" s="19">
        <v>0.131565426083155</v>
      </c>
      <c r="CE14" s="19"/>
      <c r="CF14" s="19">
        <v>0.112631983750704</v>
      </c>
      <c r="CG14" s="19"/>
      <c r="CH14" s="19">
        <v>0.117894857032776</v>
      </c>
      <c r="CI14" s="19">
        <v>7.2301808564876793E-2</v>
      </c>
    </row>
    <row r="15" spans="2:87" x14ac:dyDescent="0.35">
      <c r="B15" s="16" t="s">
        <v>163</v>
      </c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307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1008</v>
      </c>
      <c r="D7" s="10">
        <v>490</v>
      </c>
      <c r="E7" s="10">
        <v>517</v>
      </c>
      <c r="F7" s="10"/>
      <c r="G7" s="10">
        <v>93</v>
      </c>
      <c r="H7" s="10">
        <v>169</v>
      </c>
      <c r="I7" s="10">
        <v>190</v>
      </c>
      <c r="J7" s="10">
        <v>169</v>
      </c>
      <c r="K7" s="10">
        <v>156</v>
      </c>
      <c r="L7" s="10">
        <v>231</v>
      </c>
      <c r="M7" s="10"/>
      <c r="N7" s="10">
        <v>283</v>
      </c>
      <c r="O7" s="10">
        <v>262</v>
      </c>
      <c r="P7" s="10">
        <v>223</v>
      </c>
      <c r="Q7" s="10">
        <v>235</v>
      </c>
      <c r="R7" s="10"/>
      <c r="S7" s="10">
        <v>141</v>
      </c>
      <c r="T7" s="10">
        <v>135</v>
      </c>
      <c r="U7" s="10">
        <v>79</v>
      </c>
      <c r="V7" s="10">
        <v>91</v>
      </c>
      <c r="W7" s="10">
        <v>85</v>
      </c>
      <c r="X7" s="10">
        <v>75</v>
      </c>
      <c r="Y7" s="10">
        <v>73</v>
      </c>
      <c r="Z7" s="10">
        <v>39</v>
      </c>
      <c r="AA7" s="10">
        <v>97</v>
      </c>
      <c r="AB7" s="10">
        <v>94</v>
      </c>
      <c r="AC7" s="10">
        <v>61</v>
      </c>
      <c r="AD7" s="10">
        <v>38</v>
      </c>
      <c r="AE7" s="10"/>
      <c r="AF7" s="10">
        <v>159</v>
      </c>
      <c r="AG7" s="10">
        <v>374</v>
      </c>
      <c r="AH7" s="10">
        <v>211</v>
      </c>
      <c r="AI7" s="10">
        <v>112</v>
      </c>
      <c r="AJ7" s="10">
        <v>114</v>
      </c>
      <c r="AK7" s="10"/>
      <c r="AL7" s="10">
        <v>395</v>
      </c>
      <c r="AM7" s="10">
        <v>392</v>
      </c>
      <c r="AN7" s="10">
        <v>163</v>
      </c>
      <c r="AO7" s="10">
        <v>58</v>
      </c>
      <c r="AP7" s="10"/>
      <c r="AQ7" s="10">
        <v>594</v>
      </c>
      <c r="AR7" s="10">
        <v>414</v>
      </c>
      <c r="AS7" s="10"/>
      <c r="AT7" s="10">
        <v>662</v>
      </c>
      <c r="AU7" s="10">
        <v>217</v>
      </c>
      <c r="AV7" s="10"/>
      <c r="AW7" s="10">
        <v>392</v>
      </c>
      <c r="AX7" s="10">
        <v>232</v>
      </c>
      <c r="AY7" s="10">
        <v>350</v>
      </c>
      <c r="AZ7" s="10"/>
      <c r="BA7" s="10">
        <v>235</v>
      </c>
      <c r="BB7" s="10">
        <v>303</v>
      </c>
      <c r="BC7" s="10">
        <v>330</v>
      </c>
      <c r="BD7" s="10">
        <v>92</v>
      </c>
      <c r="BE7" s="10">
        <v>48</v>
      </c>
      <c r="BF7" s="10"/>
      <c r="BG7" s="10">
        <v>402</v>
      </c>
      <c r="BH7" s="10">
        <v>606</v>
      </c>
      <c r="BI7" s="10"/>
      <c r="BJ7" s="10">
        <v>778</v>
      </c>
      <c r="BK7" s="10">
        <v>223</v>
      </c>
      <c r="BL7" s="10"/>
      <c r="BM7" s="10">
        <v>136</v>
      </c>
      <c r="BN7" s="10">
        <v>219</v>
      </c>
      <c r="BO7" s="10">
        <v>340</v>
      </c>
      <c r="BP7" s="10">
        <v>76</v>
      </c>
      <c r="BQ7" s="10">
        <v>112</v>
      </c>
      <c r="BR7" s="10"/>
      <c r="BS7" s="10">
        <v>304</v>
      </c>
      <c r="BT7" s="10"/>
      <c r="BU7" s="10">
        <v>203</v>
      </c>
      <c r="BV7" s="10">
        <v>237</v>
      </c>
      <c r="BW7" s="10">
        <v>105</v>
      </c>
      <c r="BX7" s="10">
        <v>190</v>
      </c>
      <c r="BY7" s="10">
        <v>77</v>
      </c>
      <c r="BZ7" s="10"/>
      <c r="CA7" s="10">
        <v>75</v>
      </c>
      <c r="CB7" s="10"/>
      <c r="CC7" s="10">
        <v>796</v>
      </c>
      <c r="CD7" s="10">
        <v>185</v>
      </c>
      <c r="CE7" s="10"/>
      <c r="CF7" s="10">
        <v>373</v>
      </c>
      <c r="CG7" s="10"/>
      <c r="CH7" s="10">
        <v>340</v>
      </c>
      <c r="CI7" s="10">
        <v>116</v>
      </c>
    </row>
    <row r="8" spans="2:87" ht="30" customHeight="1" x14ac:dyDescent="0.35">
      <c r="B8" s="11" t="s">
        <v>20</v>
      </c>
      <c r="C8" s="11">
        <v>1023</v>
      </c>
      <c r="D8" s="11">
        <v>494</v>
      </c>
      <c r="E8" s="11">
        <v>527</v>
      </c>
      <c r="F8" s="11"/>
      <c r="G8" s="11">
        <v>165</v>
      </c>
      <c r="H8" s="11">
        <v>169</v>
      </c>
      <c r="I8" s="11">
        <v>179</v>
      </c>
      <c r="J8" s="11">
        <v>158</v>
      </c>
      <c r="K8" s="11">
        <v>141</v>
      </c>
      <c r="L8" s="11">
        <v>211</v>
      </c>
      <c r="M8" s="11"/>
      <c r="N8" s="11">
        <v>263</v>
      </c>
      <c r="O8" s="11">
        <v>272</v>
      </c>
      <c r="P8" s="11">
        <v>234</v>
      </c>
      <c r="Q8" s="11">
        <v>248</v>
      </c>
      <c r="R8" s="11"/>
      <c r="S8" s="11">
        <v>144</v>
      </c>
      <c r="T8" s="11">
        <v>127</v>
      </c>
      <c r="U8" s="11">
        <v>77</v>
      </c>
      <c r="V8" s="11">
        <v>97</v>
      </c>
      <c r="W8" s="11">
        <v>80</v>
      </c>
      <c r="X8" s="11">
        <v>84</v>
      </c>
      <c r="Y8" s="11">
        <v>84</v>
      </c>
      <c r="Z8" s="11">
        <v>43</v>
      </c>
      <c r="AA8" s="11">
        <v>107</v>
      </c>
      <c r="AB8" s="11">
        <v>90</v>
      </c>
      <c r="AC8" s="11">
        <v>58</v>
      </c>
      <c r="AD8" s="11">
        <v>32</v>
      </c>
      <c r="AE8" s="11"/>
      <c r="AF8" s="11">
        <v>161</v>
      </c>
      <c r="AG8" s="11">
        <v>391</v>
      </c>
      <c r="AH8" s="11">
        <v>209</v>
      </c>
      <c r="AI8" s="11">
        <v>109</v>
      </c>
      <c r="AJ8" s="11">
        <v>113</v>
      </c>
      <c r="AK8" s="11"/>
      <c r="AL8" s="11">
        <v>378</v>
      </c>
      <c r="AM8" s="11">
        <v>408</v>
      </c>
      <c r="AN8" s="11">
        <v>171</v>
      </c>
      <c r="AO8" s="11">
        <v>66</v>
      </c>
      <c r="AP8" s="11"/>
      <c r="AQ8" s="11">
        <v>610</v>
      </c>
      <c r="AR8" s="11">
        <v>413</v>
      </c>
      <c r="AS8" s="11"/>
      <c r="AT8" s="11">
        <v>675</v>
      </c>
      <c r="AU8" s="11">
        <v>197</v>
      </c>
      <c r="AV8" s="11"/>
      <c r="AW8" s="11">
        <v>365</v>
      </c>
      <c r="AX8" s="11">
        <v>238</v>
      </c>
      <c r="AY8" s="11">
        <v>374</v>
      </c>
      <c r="AZ8" s="11"/>
      <c r="BA8" s="11">
        <v>249</v>
      </c>
      <c r="BB8" s="11">
        <v>307</v>
      </c>
      <c r="BC8" s="11">
        <v>330</v>
      </c>
      <c r="BD8" s="11">
        <v>91</v>
      </c>
      <c r="BE8" s="11">
        <v>46</v>
      </c>
      <c r="BF8" s="11"/>
      <c r="BG8" s="11">
        <v>437</v>
      </c>
      <c r="BH8" s="11">
        <v>586</v>
      </c>
      <c r="BI8" s="11"/>
      <c r="BJ8" s="11">
        <v>808</v>
      </c>
      <c r="BK8" s="11">
        <v>208</v>
      </c>
      <c r="BL8" s="11"/>
      <c r="BM8" s="11">
        <v>148</v>
      </c>
      <c r="BN8" s="11">
        <v>207</v>
      </c>
      <c r="BO8" s="11">
        <v>350</v>
      </c>
      <c r="BP8" s="11">
        <v>74</v>
      </c>
      <c r="BQ8" s="11">
        <v>118</v>
      </c>
      <c r="BR8" s="11"/>
      <c r="BS8" s="11">
        <v>309</v>
      </c>
      <c r="BT8" s="11"/>
      <c r="BU8" s="11">
        <v>196</v>
      </c>
      <c r="BV8" s="11">
        <v>250</v>
      </c>
      <c r="BW8" s="11">
        <v>104</v>
      </c>
      <c r="BX8" s="11">
        <v>189</v>
      </c>
      <c r="BY8" s="11">
        <v>83</v>
      </c>
      <c r="BZ8" s="11"/>
      <c r="CA8" s="11">
        <v>79</v>
      </c>
      <c r="CB8" s="11"/>
      <c r="CC8" s="11">
        <v>800</v>
      </c>
      <c r="CD8" s="11">
        <v>194</v>
      </c>
      <c r="CE8" s="11"/>
      <c r="CF8" s="11">
        <v>358</v>
      </c>
      <c r="CG8" s="11"/>
      <c r="CH8" s="11">
        <v>336</v>
      </c>
      <c r="CI8" s="11">
        <v>121</v>
      </c>
    </row>
    <row r="9" spans="2:87" ht="29" x14ac:dyDescent="0.35">
      <c r="B9" s="18" t="s">
        <v>300</v>
      </c>
      <c r="C9" s="17">
        <v>0.128269637629464</v>
      </c>
      <c r="D9" s="17">
        <v>0.15405044485539299</v>
      </c>
      <c r="E9" s="17">
        <v>0.104313972702702</v>
      </c>
      <c r="F9" s="17"/>
      <c r="G9" s="17">
        <v>0.122842966230278</v>
      </c>
      <c r="H9" s="17">
        <v>8.3744610076546197E-2</v>
      </c>
      <c r="I9" s="17">
        <v>0.14197353203638099</v>
      </c>
      <c r="J9" s="17">
        <v>0.16103102864712299</v>
      </c>
      <c r="K9" s="17">
        <v>0.202828862145777</v>
      </c>
      <c r="L9" s="17">
        <v>8.2375497206510107E-2</v>
      </c>
      <c r="M9" s="17"/>
      <c r="N9" s="17">
        <v>8.2280297951725798E-2</v>
      </c>
      <c r="O9" s="17">
        <v>0.15027481420456901</v>
      </c>
      <c r="P9" s="17">
        <v>0.14675054385240699</v>
      </c>
      <c r="Q9" s="17">
        <v>0.13806370455782899</v>
      </c>
      <c r="R9" s="17"/>
      <c r="S9" s="17">
        <v>8.1895500954035194E-2</v>
      </c>
      <c r="T9" s="17">
        <v>0.14007557509739799</v>
      </c>
      <c r="U9" s="17">
        <v>0.13785757450185801</v>
      </c>
      <c r="V9" s="17">
        <v>0.151322814609194</v>
      </c>
      <c r="W9" s="17">
        <v>0.15819386735379901</v>
      </c>
      <c r="X9" s="17">
        <v>0.12313039154691501</v>
      </c>
      <c r="Y9" s="17">
        <v>0.165954459386875</v>
      </c>
      <c r="Z9" s="17">
        <v>0.109284950364416</v>
      </c>
      <c r="AA9" s="17">
        <v>9.05716012232404E-2</v>
      </c>
      <c r="AB9" s="17">
        <v>0.12336694507977899</v>
      </c>
      <c r="AC9" s="17">
        <v>0.15356018376410399</v>
      </c>
      <c r="AD9" s="17">
        <v>0.15706992785430199</v>
      </c>
      <c r="AE9" s="17"/>
      <c r="AF9" s="17">
        <v>0.161773409942672</v>
      </c>
      <c r="AG9" s="17">
        <v>0.129205702452969</v>
      </c>
      <c r="AH9" s="17">
        <v>0.112150700134557</v>
      </c>
      <c r="AI9" s="17">
        <v>0.110771099847355</v>
      </c>
      <c r="AJ9" s="17">
        <v>9.0890547186227702E-2</v>
      </c>
      <c r="AK9" s="17"/>
      <c r="AL9" s="17">
        <v>0.106570294124699</v>
      </c>
      <c r="AM9" s="17">
        <v>0.114782090827068</v>
      </c>
      <c r="AN9" s="17">
        <v>0.155968451760889</v>
      </c>
      <c r="AO9" s="17">
        <v>0.26468976802909</v>
      </c>
      <c r="AP9" s="17"/>
      <c r="AQ9" s="17">
        <v>0.144021993515102</v>
      </c>
      <c r="AR9" s="17">
        <v>0.10497698448445</v>
      </c>
      <c r="AS9" s="17"/>
      <c r="AT9" s="17">
        <v>0.13723396491513601</v>
      </c>
      <c r="AU9" s="17">
        <v>0.106330971768403</v>
      </c>
      <c r="AV9" s="17"/>
      <c r="AW9" s="17">
        <v>0.122545814586485</v>
      </c>
      <c r="AX9" s="17">
        <v>0.16177343948313799</v>
      </c>
      <c r="AY9" s="17">
        <v>0.116499691417148</v>
      </c>
      <c r="AZ9" s="17"/>
      <c r="BA9" s="17">
        <v>8.1012898818728807E-2</v>
      </c>
      <c r="BB9" s="17">
        <v>0.14542875865568999</v>
      </c>
      <c r="BC9" s="17">
        <v>0.140230220402463</v>
      </c>
      <c r="BD9" s="17">
        <v>0.17245989762083</v>
      </c>
      <c r="BE9" s="17">
        <v>9.59271086228565E-2</v>
      </c>
      <c r="BF9" s="17"/>
      <c r="BG9" s="17">
        <v>0.153914436047179</v>
      </c>
      <c r="BH9" s="17">
        <v>0.109163774939319</v>
      </c>
      <c r="BI9" s="17"/>
      <c r="BJ9" s="17">
        <v>0.13907737071963899</v>
      </c>
      <c r="BK9" s="17">
        <v>9.0364656852124706E-2</v>
      </c>
      <c r="BL9" s="17"/>
      <c r="BM9" s="17">
        <v>9.3487666433892405E-2</v>
      </c>
      <c r="BN9" s="17">
        <v>0.19645818773125501</v>
      </c>
      <c r="BO9" s="17">
        <v>6.0234065249415797E-2</v>
      </c>
      <c r="BP9" s="17">
        <v>5.8570848887360603E-2</v>
      </c>
      <c r="BQ9" s="17">
        <v>0.29529649219091197</v>
      </c>
      <c r="BR9" s="17"/>
      <c r="BS9" s="17">
        <v>0.183442579171709</v>
      </c>
      <c r="BT9" s="17"/>
      <c r="BU9" s="17">
        <v>0.15794728509799399</v>
      </c>
      <c r="BV9" s="17">
        <v>4.3222311009930597E-2</v>
      </c>
      <c r="BW9" s="17">
        <v>7.9968395029224607E-2</v>
      </c>
      <c r="BX9" s="17">
        <v>0.23694839248572999</v>
      </c>
      <c r="BY9" s="17">
        <v>9.2714549350275399E-2</v>
      </c>
      <c r="BZ9" s="17"/>
      <c r="CA9" s="17">
        <v>5.8869024352130803E-2</v>
      </c>
      <c r="CB9" s="17"/>
      <c r="CC9" s="17">
        <v>0.13838215534739801</v>
      </c>
      <c r="CD9" s="17">
        <v>0.101685724752586</v>
      </c>
      <c r="CE9" s="17"/>
      <c r="CF9" s="17">
        <v>9.9810730130366801E-2</v>
      </c>
      <c r="CG9" s="17"/>
      <c r="CH9" s="17">
        <v>0.143547728902015</v>
      </c>
      <c r="CI9" s="17">
        <v>6.20321179802657E-2</v>
      </c>
    </row>
    <row r="10" spans="2:87" ht="29" x14ac:dyDescent="0.35">
      <c r="B10" s="18" t="s">
        <v>301</v>
      </c>
      <c r="C10" s="17">
        <v>0.23825329898768299</v>
      </c>
      <c r="D10" s="17">
        <v>0.23808089126690801</v>
      </c>
      <c r="E10" s="17">
        <v>0.237148548737522</v>
      </c>
      <c r="F10" s="17"/>
      <c r="G10" s="17">
        <v>0.21045667984470201</v>
      </c>
      <c r="H10" s="17">
        <v>0.24418628704911199</v>
      </c>
      <c r="I10" s="17">
        <v>0.229710964103082</v>
      </c>
      <c r="J10" s="17">
        <v>0.25116551755153899</v>
      </c>
      <c r="K10" s="17">
        <v>0.22897443416542701</v>
      </c>
      <c r="L10" s="17">
        <v>0.25898132375602601</v>
      </c>
      <c r="M10" s="17"/>
      <c r="N10" s="17">
        <v>0.24781802421499</v>
      </c>
      <c r="O10" s="17">
        <v>0.240547121695874</v>
      </c>
      <c r="P10" s="17">
        <v>0.25483975115024099</v>
      </c>
      <c r="Q10" s="17">
        <v>0.210557144044032</v>
      </c>
      <c r="R10" s="17"/>
      <c r="S10" s="17">
        <v>0.18240074097240899</v>
      </c>
      <c r="T10" s="17">
        <v>0.24247643837750299</v>
      </c>
      <c r="U10" s="17">
        <v>0.31424379266984398</v>
      </c>
      <c r="V10" s="17">
        <v>0.310965391849921</v>
      </c>
      <c r="W10" s="17">
        <v>0.28114441596242801</v>
      </c>
      <c r="X10" s="17">
        <v>0.158982125917392</v>
      </c>
      <c r="Y10" s="17">
        <v>0.25612890530968102</v>
      </c>
      <c r="Z10" s="17">
        <v>0.22707516824471199</v>
      </c>
      <c r="AA10" s="17">
        <v>0.29466525561481699</v>
      </c>
      <c r="AB10" s="17">
        <v>0.21724406671263699</v>
      </c>
      <c r="AC10" s="17">
        <v>0.17087878209571</v>
      </c>
      <c r="AD10" s="17">
        <v>0.130150975064868</v>
      </c>
      <c r="AE10" s="17"/>
      <c r="AF10" s="17">
        <v>0.21381971491808099</v>
      </c>
      <c r="AG10" s="17">
        <v>0.255034939805099</v>
      </c>
      <c r="AH10" s="17">
        <v>0.23443740729293899</v>
      </c>
      <c r="AI10" s="17">
        <v>0.28377647941678003</v>
      </c>
      <c r="AJ10" s="17">
        <v>0.174399032863845</v>
      </c>
      <c r="AK10" s="17"/>
      <c r="AL10" s="17">
        <v>0.20545613917079</v>
      </c>
      <c r="AM10" s="17">
        <v>0.25154553427297399</v>
      </c>
      <c r="AN10" s="17">
        <v>0.26068086210897101</v>
      </c>
      <c r="AO10" s="17">
        <v>0.28614824251436499</v>
      </c>
      <c r="AP10" s="17"/>
      <c r="AQ10" s="17">
        <v>0.25982312790309697</v>
      </c>
      <c r="AR10" s="17">
        <v>0.20635847976371699</v>
      </c>
      <c r="AS10" s="17"/>
      <c r="AT10" s="17">
        <v>0.24173419339889601</v>
      </c>
      <c r="AU10" s="17">
        <v>0.24851022166002901</v>
      </c>
      <c r="AV10" s="17"/>
      <c r="AW10" s="17">
        <v>0.21973968268308</v>
      </c>
      <c r="AX10" s="17">
        <v>0.25569433402988601</v>
      </c>
      <c r="AY10" s="17">
        <v>0.239588804511911</v>
      </c>
      <c r="AZ10" s="17"/>
      <c r="BA10" s="17">
        <v>0.21969371672827401</v>
      </c>
      <c r="BB10" s="17">
        <v>0.25430164039938202</v>
      </c>
      <c r="BC10" s="17">
        <v>0.23674238471470199</v>
      </c>
      <c r="BD10" s="17">
        <v>0.244685609731813</v>
      </c>
      <c r="BE10" s="17">
        <v>0.229496000841687</v>
      </c>
      <c r="BF10" s="17"/>
      <c r="BG10" s="17">
        <v>0.234962943239164</v>
      </c>
      <c r="BH10" s="17">
        <v>0.240704676616354</v>
      </c>
      <c r="BI10" s="17"/>
      <c r="BJ10" s="17">
        <v>0.23792739077324901</v>
      </c>
      <c r="BK10" s="17">
        <v>0.237795380504532</v>
      </c>
      <c r="BL10" s="17"/>
      <c r="BM10" s="17">
        <v>0.21834034395591301</v>
      </c>
      <c r="BN10" s="17">
        <v>0.24508046251787399</v>
      </c>
      <c r="BO10" s="17">
        <v>0.26401160271033702</v>
      </c>
      <c r="BP10" s="17">
        <v>0.26656150394524702</v>
      </c>
      <c r="BQ10" s="17">
        <v>0.18947666394592599</v>
      </c>
      <c r="BR10" s="17"/>
      <c r="BS10" s="17">
        <v>0.20210279520583399</v>
      </c>
      <c r="BT10" s="17"/>
      <c r="BU10" s="17">
        <v>0.24902120987849399</v>
      </c>
      <c r="BV10" s="17">
        <v>0.193760592290601</v>
      </c>
      <c r="BW10" s="17">
        <v>0.26522936455262802</v>
      </c>
      <c r="BX10" s="17">
        <v>0.23988691238263901</v>
      </c>
      <c r="BY10" s="17">
        <v>0.22421128786425901</v>
      </c>
      <c r="BZ10" s="17"/>
      <c r="CA10" s="17">
        <v>0.16168355737547499</v>
      </c>
      <c r="CB10" s="17"/>
      <c r="CC10" s="17">
        <v>0.25099704563230801</v>
      </c>
      <c r="CD10" s="17">
        <v>0.20270313721490399</v>
      </c>
      <c r="CE10" s="17"/>
      <c r="CF10" s="17">
        <v>0.25747889921904799</v>
      </c>
      <c r="CG10" s="17"/>
      <c r="CH10" s="17">
        <v>0.28794759165190298</v>
      </c>
      <c r="CI10" s="17">
        <v>0.19966254610201101</v>
      </c>
    </row>
    <row r="11" spans="2:87" x14ac:dyDescent="0.35">
      <c r="B11" s="18" t="s">
        <v>302</v>
      </c>
      <c r="C11" s="17">
        <v>0.31936189869364301</v>
      </c>
      <c r="D11" s="17">
        <v>0.32204872504959797</v>
      </c>
      <c r="E11" s="17">
        <v>0.31737398979951398</v>
      </c>
      <c r="F11" s="17"/>
      <c r="G11" s="17">
        <v>0.27632352797702098</v>
      </c>
      <c r="H11" s="17">
        <v>0.25667020986142097</v>
      </c>
      <c r="I11" s="17">
        <v>0.25706997868854498</v>
      </c>
      <c r="J11" s="17">
        <v>0.347952212940561</v>
      </c>
      <c r="K11" s="17">
        <v>0.35478541304891897</v>
      </c>
      <c r="L11" s="17">
        <v>0.411180003051696</v>
      </c>
      <c r="M11" s="17"/>
      <c r="N11" s="17">
        <v>0.30649535292305702</v>
      </c>
      <c r="O11" s="17">
        <v>0.284866158514825</v>
      </c>
      <c r="P11" s="17">
        <v>0.33982985646453101</v>
      </c>
      <c r="Q11" s="17">
        <v>0.34639422074015802</v>
      </c>
      <c r="R11" s="17"/>
      <c r="S11" s="17">
        <v>0.32307131021921398</v>
      </c>
      <c r="T11" s="17">
        <v>0.31076673137644001</v>
      </c>
      <c r="U11" s="17">
        <v>0.300452486536606</v>
      </c>
      <c r="V11" s="17">
        <v>0.21343212609739301</v>
      </c>
      <c r="W11" s="17">
        <v>0.307004530551718</v>
      </c>
      <c r="X11" s="17">
        <v>0.28448658040515601</v>
      </c>
      <c r="Y11" s="17">
        <v>0.28669743122089603</v>
      </c>
      <c r="Z11" s="17">
        <v>0.30157066154240603</v>
      </c>
      <c r="AA11" s="17">
        <v>0.36347719803074602</v>
      </c>
      <c r="AB11" s="17">
        <v>0.421125930106724</v>
      </c>
      <c r="AC11" s="17">
        <v>0.38854777449503197</v>
      </c>
      <c r="AD11" s="17">
        <v>0.37792992134376902</v>
      </c>
      <c r="AE11" s="17"/>
      <c r="AF11" s="17">
        <v>0.281734884322769</v>
      </c>
      <c r="AG11" s="17">
        <v>0.31619026327315303</v>
      </c>
      <c r="AH11" s="17">
        <v>0.40125172627050598</v>
      </c>
      <c r="AI11" s="17">
        <v>0.34090151196277801</v>
      </c>
      <c r="AJ11" s="17">
        <v>0.26609114956230101</v>
      </c>
      <c r="AK11" s="17"/>
      <c r="AL11" s="17">
        <v>0.35863034123934201</v>
      </c>
      <c r="AM11" s="17">
        <v>0.318410799351735</v>
      </c>
      <c r="AN11" s="17">
        <v>0.30849351445664502</v>
      </c>
      <c r="AO11" s="17">
        <v>0.12770848834266699</v>
      </c>
      <c r="AP11" s="17"/>
      <c r="AQ11" s="17">
        <v>0.32969676233152201</v>
      </c>
      <c r="AR11" s="17">
        <v>0.30407996907208001</v>
      </c>
      <c r="AS11" s="17"/>
      <c r="AT11" s="17">
        <v>0.31008295724051999</v>
      </c>
      <c r="AU11" s="17">
        <v>0.39208938209301902</v>
      </c>
      <c r="AV11" s="17"/>
      <c r="AW11" s="17">
        <v>0.39371483874304902</v>
      </c>
      <c r="AX11" s="17">
        <v>0.26202346498948098</v>
      </c>
      <c r="AY11" s="17">
        <v>0.29194149117624202</v>
      </c>
      <c r="AZ11" s="17"/>
      <c r="BA11" s="17">
        <v>0.28314770534700601</v>
      </c>
      <c r="BB11" s="17">
        <v>0.32501398467543802</v>
      </c>
      <c r="BC11" s="17">
        <v>0.35237093871442099</v>
      </c>
      <c r="BD11" s="17">
        <v>0.30700373786345903</v>
      </c>
      <c r="BE11" s="17">
        <v>0.26451574040075398</v>
      </c>
      <c r="BF11" s="17"/>
      <c r="BG11" s="17">
        <v>0.30701044523590898</v>
      </c>
      <c r="BH11" s="17">
        <v>0.32856396649481401</v>
      </c>
      <c r="BI11" s="17"/>
      <c r="BJ11" s="17">
        <v>0.287458191962355</v>
      </c>
      <c r="BK11" s="17">
        <v>0.43998293708665998</v>
      </c>
      <c r="BL11" s="17"/>
      <c r="BM11" s="17">
        <v>0.29023626203784703</v>
      </c>
      <c r="BN11" s="17">
        <v>0.32687754202588398</v>
      </c>
      <c r="BO11" s="17">
        <v>0.33308797975710902</v>
      </c>
      <c r="BP11" s="17">
        <v>0.38414725872549299</v>
      </c>
      <c r="BQ11" s="17">
        <v>0.25916416233935302</v>
      </c>
      <c r="BR11" s="17"/>
      <c r="BS11" s="17">
        <v>0.30794184255556101</v>
      </c>
      <c r="BT11" s="17"/>
      <c r="BU11" s="17">
        <v>0.30441776294310502</v>
      </c>
      <c r="BV11" s="17">
        <v>0.37888052547906598</v>
      </c>
      <c r="BW11" s="17">
        <v>0.39841298648787499</v>
      </c>
      <c r="BX11" s="17">
        <v>0.30188711108031802</v>
      </c>
      <c r="BY11" s="17">
        <v>0.23631033493593601</v>
      </c>
      <c r="BZ11" s="17"/>
      <c r="CA11" s="17">
        <v>0.33106792074668701</v>
      </c>
      <c r="CB11" s="17"/>
      <c r="CC11" s="17">
        <v>0.31427697166150498</v>
      </c>
      <c r="CD11" s="17">
        <v>0.369470404172837</v>
      </c>
      <c r="CE11" s="17"/>
      <c r="CF11" s="17">
        <v>0.34115489192987303</v>
      </c>
      <c r="CG11" s="17"/>
      <c r="CH11" s="17">
        <v>0.32353115663690002</v>
      </c>
      <c r="CI11" s="17">
        <v>0.35027049343771</v>
      </c>
    </row>
    <row r="12" spans="2:87" ht="29" x14ac:dyDescent="0.35">
      <c r="B12" s="18" t="s">
        <v>303</v>
      </c>
      <c r="C12" s="17">
        <v>9.5544962334019906E-2</v>
      </c>
      <c r="D12" s="17">
        <v>0.11537093284247001</v>
      </c>
      <c r="E12" s="17">
        <v>7.7117415056859498E-2</v>
      </c>
      <c r="F12" s="17"/>
      <c r="G12" s="17">
        <v>0.162498420586876</v>
      </c>
      <c r="H12" s="17">
        <v>0.16571993185974199</v>
      </c>
      <c r="I12" s="17">
        <v>0.102810290387517</v>
      </c>
      <c r="J12" s="17">
        <v>4.98637307316332E-2</v>
      </c>
      <c r="K12" s="17">
        <v>3.3076866642186203E-2</v>
      </c>
      <c r="L12" s="17">
        <v>5.65437532161506E-2</v>
      </c>
      <c r="M12" s="17"/>
      <c r="N12" s="17">
        <v>0.14758532139905101</v>
      </c>
      <c r="O12" s="17">
        <v>8.7505027672239305E-2</v>
      </c>
      <c r="P12" s="17">
        <v>7.6803772553927105E-2</v>
      </c>
      <c r="Q12" s="17">
        <v>6.8701410607148405E-2</v>
      </c>
      <c r="R12" s="17"/>
      <c r="S12" s="17">
        <v>0.18468472609848</v>
      </c>
      <c r="T12" s="17">
        <v>7.2075172045983696E-2</v>
      </c>
      <c r="U12" s="17">
        <v>4.4195869975629798E-2</v>
      </c>
      <c r="V12" s="17">
        <v>9.6485291052032393E-2</v>
      </c>
      <c r="W12" s="17">
        <v>5.7253821123412402E-2</v>
      </c>
      <c r="X12" s="17">
        <v>0.14378999808233101</v>
      </c>
      <c r="Y12" s="17">
        <v>7.4988866597749296E-2</v>
      </c>
      <c r="Z12" s="17">
        <v>7.3206222824017703E-2</v>
      </c>
      <c r="AA12" s="17">
        <v>9.2076946294254197E-2</v>
      </c>
      <c r="AB12" s="17">
        <v>4.85475682242043E-2</v>
      </c>
      <c r="AC12" s="17">
        <v>9.2206638643036007E-2</v>
      </c>
      <c r="AD12" s="17">
        <v>0.10932251738012599</v>
      </c>
      <c r="AE12" s="17"/>
      <c r="AF12" s="17">
        <v>7.9082164417504902E-2</v>
      </c>
      <c r="AG12" s="17">
        <v>8.3187729215373901E-2</v>
      </c>
      <c r="AH12" s="17">
        <v>6.0711438017289301E-2</v>
      </c>
      <c r="AI12" s="17">
        <v>0.15550412970366101</v>
      </c>
      <c r="AJ12" s="17">
        <v>0.19377545722699699</v>
      </c>
      <c r="AK12" s="17"/>
      <c r="AL12" s="17">
        <v>8.9171088700629106E-2</v>
      </c>
      <c r="AM12" s="17">
        <v>0.109905311790988</v>
      </c>
      <c r="AN12" s="17">
        <v>8.1547406703293301E-2</v>
      </c>
      <c r="AO12" s="17">
        <v>7.95313304220433E-2</v>
      </c>
      <c r="AP12" s="17"/>
      <c r="AQ12" s="17">
        <v>6.5120406723775795E-2</v>
      </c>
      <c r="AR12" s="17">
        <v>0.140533066085962</v>
      </c>
      <c r="AS12" s="17"/>
      <c r="AT12" s="17">
        <v>0.101524059850241</v>
      </c>
      <c r="AU12" s="17">
        <v>5.4020365456776097E-2</v>
      </c>
      <c r="AV12" s="17"/>
      <c r="AW12" s="17">
        <v>7.7774160356689201E-2</v>
      </c>
      <c r="AX12" s="17">
        <v>0.100145841347505</v>
      </c>
      <c r="AY12" s="17">
        <v>0.11026878792771801</v>
      </c>
      <c r="AZ12" s="17"/>
      <c r="BA12" s="17">
        <v>0.16557711307824399</v>
      </c>
      <c r="BB12" s="17">
        <v>8.7665425765400304E-2</v>
      </c>
      <c r="BC12" s="17">
        <v>6.7635308805071695E-2</v>
      </c>
      <c r="BD12" s="17">
        <v>3.6032268254286001E-2</v>
      </c>
      <c r="BE12" s="17">
        <v>8.7061814087294007E-2</v>
      </c>
      <c r="BF12" s="17"/>
      <c r="BG12" s="17">
        <v>8.3442643387780902E-2</v>
      </c>
      <c r="BH12" s="17">
        <v>0.10456142018457</v>
      </c>
      <c r="BI12" s="17"/>
      <c r="BJ12" s="17">
        <v>0.10481517592268901</v>
      </c>
      <c r="BK12" s="17">
        <v>5.7674747653933697E-2</v>
      </c>
      <c r="BL12" s="17"/>
      <c r="BM12" s="17">
        <v>7.2237727892408204E-2</v>
      </c>
      <c r="BN12" s="17">
        <v>5.7719658047963703E-2</v>
      </c>
      <c r="BO12" s="17">
        <v>0.161663490430796</v>
      </c>
      <c r="BP12" s="17">
        <v>6.5623600736828894E-2</v>
      </c>
      <c r="BQ12" s="17">
        <v>6.7892619915193395E-2</v>
      </c>
      <c r="BR12" s="17"/>
      <c r="BS12" s="17">
        <v>0.12764984290927101</v>
      </c>
      <c r="BT12" s="17"/>
      <c r="BU12" s="17">
        <v>9.4063307439724506E-2</v>
      </c>
      <c r="BV12" s="17">
        <v>0.204990745587664</v>
      </c>
      <c r="BW12" s="17">
        <v>6.6228790500677995E-2</v>
      </c>
      <c r="BX12" s="17">
        <v>7.3765242848375795E-2</v>
      </c>
      <c r="BY12" s="17">
        <v>4.0132998807873702E-2</v>
      </c>
      <c r="BZ12" s="17"/>
      <c r="CA12" s="17">
        <v>0.23074835048182901</v>
      </c>
      <c r="CB12" s="17"/>
      <c r="CC12" s="17">
        <v>8.8144714768108895E-2</v>
      </c>
      <c r="CD12" s="17">
        <v>0.13054190875777899</v>
      </c>
      <c r="CE12" s="17"/>
      <c r="CF12" s="17">
        <v>7.4589118027341597E-2</v>
      </c>
      <c r="CG12" s="17"/>
      <c r="CH12" s="17">
        <v>4.2557597071816097E-2</v>
      </c>
      <c r="CI12" s="17">
        <v>0.213085939807373</v>
      </c>
    </row>
    <row r="13" spans="2:87" ht="29" x14ac:dyDescent="0.35">
      <c r="B13" s="18" t="s">
        <v>304</v>
      </c>
      <c r="C13" s="17">
        <v>2.8566553354627301E-2</v>
      </c>
      <c r="D13" s="17">
        <v>2.7725722807272601E-2</v>
      </c>
      <c r="E13" s="17">
        <v>2.9402303436480901E-2</v>
      </c>
      <c r="F13" s="17"/>
      <c r="G13" s="17">
        <v>3.5590515708853403E-2</v>
      </c>
      <c r="H13" s="17">
        <v>6.18948150699161E-2</v>
      </c>
      <c r="I13" s="17">
        <v>2.6066617271977999E-2</v>
      </c>
      <c r="J13" s="17">
        <v>4.8505063910717497E-3</v>
      </c>
      <c r="K13" s="17">
        <v>1.12685466138394E-2</v>
      </c>
      <c r="L13" s="17">
        <v>2.7722596219725702E-2</v>
      </c>
      <c r="M13" s="17"/>
      <c r="N13" s="17">
        <v>5.6857176912684403E-2</v>
      </c>
      <c r="O13" s="17">
        <v>2.0088789130902899E-2</v>
      </c>
      <c r="P13" s="17">
        <v>1.0900962764684699E-2</v>
      </c>
      <c r="Q13" s="17">
        <v>2.5071475461535101E-2</v>
      </c>
      <c r="R13" s="17"/>
      <c r="S13" s="17">
        <v>4.8075021805923802E-2</v>
      </c>
      <c r="T13" s="17">
        <v>4.7535664719837403E-2</v>
      </c>
      <c r="U13" s="17">
        <v>0</v>
      </c>
      <c r="V13" s="17">
        <v>1.73789051823382E-2</v>
      </c>
      <c r="W13" s="17">
        <v>5.4979911478733802E-2</v>
      </c>
      <c r="X13" s="17">
        <v>2.46946810502108E-2</v>
      </c>
      <c r="Y13" s="17">
        <v>2.5131084489619499E-2</v>
      </c>
      <c r="Z13" s="17">
        <v>3.8729006565168297E-2</v>
      </c>
      <c r="AA13" s="17">
        <v>1.5933846371188502E-2</v>
      </c>
      <c r="AB13" s="17">
        <v>1.00802933098216E-2</v>
      </c>
      <c r="AC13" s="17">
        <v>1.6889618421861499E-2</v>
      </c>
      <c r="AD13" s="17">
        <v>2.3670418944838598E-2</v>
      </c>
      <c r="AE13" s="17"/>
      <c r="AF13" s="17">
        <v>2.3061942317035199E-2</v>
      </c>
      <c r="AG13" s="17">
        <v>1.0918317291107199E-2</v>
      </c>
      <c r="AH13" s="17">
        <v>2.73375327940041E-2</v>
      </c>
      <c r="AI13" s="17">
        <v>1.89044771704912E-2</v>
      </c>
      <c r="AJ13" s="17">
        <v>0.103119309967485</v>
      </c>
      <c r="AK13" s="17"/>
      <c r="AL13" s="17">
        <v>2.8945153627292299E-2</v>
      </c>
      <c r="AM13" s="17">
        <v>1.8237366166719601E-2</v>
      </c>
      <c r="AN13" s="17">
        <v>5.9464335546702898E-2</v>
      </c>
      <c r="AO13" s="17">
        <v>1.0146778284196399E-2</v>
      </c>
      <c r="AP13" s="17"/>
      <c r="AQ13" s="17">
        <v>1.36843528370577E-2</v>
      </c>
      <c r="AR13" s="17">
        <v>5.0572527394760397E-2</v>
      </c>
      <c r="AS13" s="17"/>
      <c r="AT13" s="17">
        <v>3.5080048857488402E-2</v>
      </c>
      <c r="AU13" s="17">
        <v>2.41431582834239E-2</v>
      </c>
      <c r="AV13" s="17"/>
      <c r="AW13" s="17">
        <v>3.35153911503989E-2</v>
      </c>
      <c r="AX13" s="17">
        <v>2.4595533085715899E-2</v>
      </c>
      <c r="AY13" s="17">
        <v>2.9738307361116701E-2</v>
      </c>
      <c r="AZ13" s="17"/>
      <c r="BA13" s="17">
        <v>5.9960202097108402E-2</v>
      </c>
      <c r="BB13" s="17">
        <v>2.23504508051473E-2</v>
      </c>
      <c r="BC13" s="17">
        <v>1.6552586970934299E-2</v>
      </c>
      <c r="BD13" s="17">
        <v>1.06045275991566E-2</v>
      </c>
      <c r="BE13" s="17">
        <v>2.1904143045048102E-2</v>
      </c>
      <c r="BF13" s="17"/>
      <c r="BG13" s="17">
        <v>1.29630160208049E-2</v>
      </c>
      <c r="BH13" s="17">
        <v>4.01914855114201E-2</v>
      </c>
      <c r="BI13" s="17"/>
      <c r="BJ13" s="17">
        <v>3.2354522113745898E-2</v>
      </c>
      <c r="BK13" s="17">
        <v>1.47479843547886E-2</v>
      </c>
      <c r="BL13" s="17"/>
      <c r="BM13" s="17">
        <v>5.7985150608029796E-3</v>
      </c>
      <c r="BN13" s="17">
        <v>3.1963363834248297E-2</v>
      </c>
      <c r="BO13" s="17">
        <v>4.7362834655068999E-2</v>
      </c>
      <c r="BP13" s="17">
        <v>3.2642624542671403E-2</v>
      </c>
      <c r="BQ13" s="17">
        <v>1.5653803824282699E-2</v>
      </c>
      <c r="BR13" s="17"/>
      <c r="BS13" s="17">
        <v>5.2823081027353599E-2</v>
      </c>
      <c r="BT13" s="17"/>
      <c r="BU13" s="17">
        <v>2.9850351283666698E-2</v>
      </c>
      <c r="BV13" s="17">
        <v>5.58950350878471E-2</v>
      </c>
      <c r="BW13" s="17">
        <v>1.64292893869071E-2</v>
      </c>
      <c r="BX13" s="17">
        <v>2.6195908702337099E-2</v>
      </c>
      <c r="BY13" s="17">
        <v>2.1564459176420199E-2</v>
      </c>
      <c r="BZ13" s="17"/>
      <c r="CA13" s="17">
        <v>0.11186228227049801</v>
      </c>
      <c r="CB13" s="17"/>
      <c r="CC13" s="17">
        <v>2.82987287101342E-2</v>
      </c>
      <c r="CD13" s="17">
        <v>3.3999482102938398E-2</v>
      </c>
      <c r="CE13" s="17"/>
      <c r="CF13" s="17">
        <v>3.2443785973430797E-2</v>
      </c>
      <c r="CG13" s="17"/>
      <c r="CH13" s="17">
        <v>1.8929464164473699E-2</v>
      </c>
      <c r="CI13" s="17">
        <v>6.1984050945696E-2</v>
      </c>
    </row>
    <row r="14" spans="2:87" x14ac:dyDescent="0.35">
      <c r="B14" s="18" t="s">
        <v>161</v>
      </c>
      <c r="C14" s="19">
        <v>0.19000364900056299</v>
      </c>
      <c r="D14" s="19">
        <v>0.142723283178359</v>
      </c>
      <c r="E14" s="19">
        <v>0.23464377026692099</v>
      </c>
      <c r="F14" s="19"/>
      <c r="G14" s="19">
        <v>0.19228788965226901</v>
      </c>
      <c r="H14" s="19">
        <v>0.18778414608326299</v>
      </c>
      <c r="I14" s="19">
        <v>0.242368617512498</v>
      </c>
      <c r="J14" s="19">
        <v>0.18513700373807301</v>
      </c>
      <c r="K14" s="19">
        <v>0.16906587738385101</v>
      </c>
      <c r="L14" s="19">
        <v>0.16319682654989201</v>
      </c>
      <c r="M14" s="19"/>
      <c r="N14" s="19">
        <v>0.15896382659849201</v>
      </c>
      <c r="O14" s="19">
        <v>0.21671808878158999</v>
      </c>
      <c r="P14" s="19">
        <v>0.17087511321421001</v>
      </c>
      <c r="Q14" s="19">
        <v>0.21121204458929799</v>
      </c>
      <c r="R14" s="19"/>
      <c r="S14" s="19">
        <v>0.17987269994993699</v>
      </c>
      <c r="T14" s="19">
        <v>0.187070418382838</v>
      </c>
      <c r="U14" s="19">
        <v>0.20325027631606099</v>
      </c>
      <c r="V14" s="19">
        <v>0.21041547120912199</v>
      </c>
      <c r="W14" s="19">
        <v>0.14142345352990801</v>
      </c>
      <c r="X14" s="19">
        <v>0.264916222997996</v>
      </c>
      <c r="Y14" s="19">
        <v>0.19109925299517799</v>
      </c>
      <c r="Z14" s="19">
        <v>0.25013399045927998</v>
      </c>
      <c r="AA14" s="19">
        <v>0.14327515246575401</v>
      </c>
      <c r="AB14" s="19">
        <v>0.17963519656683299</v>
      </c>
      <c r="AC14" s="19">
        <v>0.177917002580257</v>
      </c>
      <c r="AD14" s="19">
        <v>0.20185623941209699</v>
      </c>
      <c r="AE14" s="19"/>
      <c r="AF14" s="19">
        <v>0.24052788408193801</v>
      </c>
      <c r="AG14" s="19">
        <v>0.205463047962297</v>
      </c>
      <c r="AH14" s="19">
        <v>0.16411119549070499</v>
      </c>
      <c r="AI14" s="19">
        <v>9.0142301898934699E-2</v>
      </c>
      <c r="AJ14" s="19">
        <v>0.171724503193144</v>
      </c>
      <c r="AK14" s="19"/>
      <c r="AL14" s="19">
        <v>0.211226983137248</v>
      </c>
      <c r="AM14" s="19">
        <v>0.187118897590515</v>
      </c>
      <c r="AN14" s="19">
        <v>0.133845429423498</v>
      </c>
      <c r="AO14" s="19">
        <v>0.231775392407638</v>
      </c>
      <c r="AP14" s="19"/>
      <c r="AQ14" s="19">
        <v>0.18765335668944599</v>
      </c>
      <c r="AR14" s="19">
        <v>0.19347897319903101</v>
      </c>
      <c r="AS14" s="19"/>
      <c r="AT14" s="19">
        <v>0.17434477573772</v>
      </c>
      <c r="AU14" s="19">
        <v>0.174905900738349</v>
      </c>
      <c r="AV14" s="19"/>
      <c r="AW14" s="19">
        <v>0.15271011248029701</v>
      </c>
      <c r="AX14" s="19">
        <v>0.19576738706427299</v>
      </c>
      <c r="AY14" s="19">
        <v>0.211962917605864</v>
      </c>
      <c r="AZ14" s="19"/>
      <c r="BA14" s="19">
        <v>0.19060836393063901</v>
      </c>
      <c r="BB14" s="19">
        <v>0.16523973969894201</v>
      </c>
      <c r="BC14" s="19">
        <v>0.186468560392408</v>
      </c>
      <c r="BD14" s="19">
        <v>0.22921395893045499</v>
      </c>
      <c r="BE14" s="19">
        <v>0.30109519300236098</v>
      </c>
      <c r="BF14" s="19"/>
      <c r="BG14" s="19">
        <v>0.20770651606916199</v>
      </c>
      <c r="BH14" s="19">
        <v>0.17681467625352401</v>
      </c>
      <c r="BI14" s="19"/>
      <c r="BJ14" s="19">
        <v>0.19836734850832199</v>
      </c>
      <c r="BK14" s="19">
        <v>0.15943429354796099</v>
      </c>
      <c r="BL14" s="19"/>
      <c r="BM14" s="19">
        <v>0.31989948461913698</v>
      </c>
      <c r="BN14" s="19">
        <v>0.14190078584277599</v>
      </c>
      <c r="BO14" s="19">
        <v>0.133640027197273</v>
      </c>
      <c r="BP14" s="19">
        <v>0.19245416316239899</v>
      </c>
      <c r="BQ14" s="19">
        <v>0.17251625778433399</v>
      </c>
      <c r="BR14" s="19"/>
      <c r="BS14" s="19">
        <v>0.12603985913027199</v>
      </c>
      <c r="BT14" s="19"/>
      <c r="BU14" s="19">
        <v>0.164700083357016</v>
      </c>
      <c r="BV14" s="19">
        <v>0.12325079054489201</v>
      </c>
      <c r="BW14" s="19">
        <v>0.17373117404268701</v>
      </c>
      <c r="BX14" s="19">
        <v>0.12131643250060101</v>
      </c>
      <c r="BY14" s="19">
        <v>0.38506636986523601</v>
      </c>
      <c r="BZ14" s="19"/>
      <c r="CA14" s="19">
        <v>0.10576886477338</v>
      </c>
      <c r="CB14" s="19"/>
      <c r="CC14" s="19">
        <v>0.17990038388054599</v>
      </c>
      <c r="CD14" s="19">
        <v>0.16159934299895401</v>
      </c>
      <c r="CE14" s="19"/>
      <c r="CF14" s="19">
        <v>0.19452257471994</v>
      </c>
      <c r="CG14" s="19"/>
      <c r="CH14" s="19">
        <v>0.183486461572892</v>
      </c>
      <c r="CI14" s="19">
        <v>0.112964851726944</v>
      </c>
    </row>
    <row r="15" spans="2:87" x14ac:dyDescent="0.35">
      <c r="B15" s="16" t="s">
        <v>163</v>
      </c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308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1008</v>
      </c>
      <c r="D7" s="10">
        <v>490</v>
      </c>
      <c r="E7" s="10">
        <v>517</v>
      </c>
      <c r="F7" s="10"/>
      <c r="G7" s="10">
        <v>93</v>
      </c>
      <c r="H7" s="10">
        <v>169</v>
      </c>
      <c r="I7" s="10">
        <v>190</v>
      </c>
      <c r="J7" s="10">
        <v>169</v>
      </c>
      <c r="K7" s="10">
        <v>156</v>
      </c>
      <c r="L7" s="10">
        <v>231</v>
      </c>
      <c r="M7" s="10"/>
      <c r="N7" s="10">
        <v>283</v>
      </c>
      <c r="O7" s="10">
        <v>262</v>
      </c>
      <c r="P7" s="10">
        <v>223</v>
      </c>
      <c r="Q7" s="10">
        <v>235</v>
      </c>
      <c r="R7" s="10"/>
      <c r="S7" s="10">
        <v>141</v>
      </c>
      <c r="T7" s="10">
        <v>135</v>
      </c>
      <c r="U7" s="10">
        <v>79</v>
      </c>
      <c r="V7" s="10">
        <v>91</v>
      </c>
      <c r="W7" s="10">
        <v>85</v>
      </c>
      <c r="X7" s="10">
        <v>75</v>
      </c>
      <c r="Y7" s="10">
        <v>73</v>
      </c>
      <c r="Z7" s="10">
        <v>39</v>
      </c>
      <c r="AA7" s="10">
        <v>97</v>
      </c>
      <c r="AB7" s="10">
        <v>94</v>
      </c>
      <c r="AC7" s="10">
        <v>61</v>
      </c>
      <c r="AD7" s="10">
        <v>38</v>
      </c>
      <c r="AE7" s="10"/>
      <c r="AF7" s="10">
        <v>159</v>
      </c>
      <c r="AG7" s="10">
        <v>374</v>
      </c>
      <c r="AH7" s="10">
        <v>211</v>
      </c>
      <c r="AI7" s="10">
        <v>112</v>
      </c>
      <c r="AJ7" s="10">
        <v>114</v>
      </c>
      <c r="AK7" s="10"/>
      <c r="AL7" s="10">
        <v>395</v>
      </c>
      <c r="AM7" s="10">
        <v>392</v>
      </c>
      <c r="AN7" s="10">
        <v>163</v>
      </c>
      <c r="AO7" s="10">
        <v>58</v>
      </c>
      <c r="AP7" s="10"/>
      <c r="AQ7" s="10">
        <v>594</v>
      </c>
      <c r="AR7" s="10">
        <v>414</v>
      </c>
      <c r="AS7" s="10"/>
      <c r="AT7" s="10">
        <v>662</v>
      </c>
      <c r="AU7" s="10">
        <v>217</v>
      </c>
      <c r="AV7" s="10"/>
      <c r="AW7" s="10">
        <v>392</v>
      </c>
      <c r="AX7" s="10">
        <v>232</v>
      </c>
      <c r="AY7" s="10">
        <v>350</v>
      </c>
      <c r="AZ7" s="10"/>
      <c r="BA7" s="10">
        <v>235</v>
      </c>
      <c r="BB7" s="10">
        <v>303</v>
      </c>
      <c r="BC7" s="10">
        <v>330</v>
      </c>
      <c r="BD7" s="10">
        <v>92</v>
      </c>
      <c r="BE7" s="10">
        <v>48</v>
      </c>
      <c r="BF7" s="10"/>
      <c r="BG7" s="10">
        <v>402</v>
      </c>
      <c r="BH7" s="10">
        <v>606</v>
      </c>
      <c r="BI7" s="10"/>
      <c r="BJ7" s="10">
        <v>778</v>
      </c>
      <c r="BK7" s="10">
        <v>223</v>
      </c>
      <c r="BL7" s="10"/>
      <c r="BM7" s="10">
        <v>136</v>
      </c>
      <c r="BN7" s="10">
        <v>219</v>
      </c>
      <c r="BO7" s="10">
        <v>340</v>
      </c>
      <c r="BP7" s="10">
        <v>76</v>
      </c>
      <c r="BQ7" s="10">
        <v>112</v>
      </c>
      <c r="BR7" s="10"/>
      <c r="BS7" s="10">
        <v>304</v>
      </c>
      <c r="BT7" s="10"/>
      <c r="BU7" s="10">
        <v>203</v>
      </c>
      <c r="BV7" s="10">
        <v>237</v>
      </c>
      <c r="BW7" s="10">
        <v>105</v>
      </c>
      <c r="BX7" s="10">
        <v>190</v>
      </c>
      <c r="BY7" s="10">
        <v>77</v>
      </c>
      <c r="BZ7" s="10"/>
      <c r="CA7" s="10">
        <v>75</v>
      </c>
      <c r="CB7" s="10"/>
      <c r="CC7" s="10">
        <v>796</v>
      </c>
      <c r="CD7" s="10">
        <v>185</v>
      </c>
      <c r="CE7" s="10"/>
      <c r="CF7" s="10">
        <v>373</v>
      </c>
      <c r="CG7" s="10"/>
      <c r="CH7" s="10">
        <v>340</v>
      </c>
      <c r="CI7" s="10">
        <v>116</v>
      </c>
    </row>
    <row r="8" spans="2:87" ht="30" customHeight="1" x14ac:dyDescent="0.35">
      <c r="B8" s="11" t="s">
        <v>20</v>
      </c>
      <c r="C8" s="11">
        <v>1023</v>
      </c>
      <c r="D8" s="11">
        <v>494</v>
      </c>
      <c r="E8" s="11">
        <v>527</v>
      </c>
      <c r="F8" s="11"/>
      <c r="G8" s="11">
        <v>165</v>
      </c>
      <c r="H8" s="11">
        <v>169</v>
      </c>
      <c r="I8" s="11">
        <v>179</v>
      </c>
      <c r="J8" s="11">
        <v>158</v>
      </c>
      <c r="K8" s="11">
        <v>141</v>
      </c>
      <c r="L8" s="11">
        <v>211</v>
      </c>
      <c r="M8" s="11"/>
      <c r="N8" s="11">
        <v>263</v>
      </c>
      <c r="O8" s="11">
        <v>272</v>
      </c>
      <c r="P8" s="11">
        <v>234</v>
      </c>
      <c r="Q8" s="11">
        <v>248</v>
      </c>
      <c r="R8" s="11"/>
      <c r="S8" s="11">
        <v>144</v>
      </c>
      <c r="T8" s="11">
        <v>127</v>
      </c>
      <c r="U8" s="11">
        <v>77</v>
      </c>
      <c r="V8" s="11">
        <v>97</v>
      </c>
      <c r="W8" s="11">
        <v>80</v>
      </c>
      <c r="X8" s="11">
        <v>84</v>
      </c>
      <c r="Y8" s="11">
        <v>84</v>
      </c>
      <c r="Z8" s="11">
        <v>43</v>
      </c>
      <c r="AA8" s="11">
        <v>107</v>
      </c>
      <c r="AB8" s="11">
        <v>90</v>
      </c>
      <c r="AC8" s="11">
        <v>58</v>
      </c>
      <c r="AD8" s="11">
        <v>32</v>
      </c>
      <c r="AE8" s="11"/>
      <c r="AF8" s="11">
        <v>161</v>
      </c>
      <c r="AG8" s="11">
        <v>391</v>
      </c>
      <c r="AH8" s="11">
        <v>209</v>
      </c>
      <c r="AI8" s="11">
        <v>109</v>
      </c>
      <c r="AJ8" s="11">
        <v>113</v>
      </c>
      <c r="AK8" s="11"/>
      <c r="AL8" s="11">
        <v>378</v>
      </c>
      <c r="AM8" s="11">
        <v>408</v>
      </c>
      <c r="AN8" s="11">
        <v>171</v>
      </c>
      <c r="AO8" s="11">
        <v>66</v>
      </c>
      <c r="AP8" s="11"/>
      <c r="AQ8" s="11">
        <v>610</v>
      </c>
      <c r="AR8" s="11">
        <v>413</v>
      </c>
      <c r="AS8" s="11"/>
      <c r="AT8" s="11">
        <v>675</v>
      </c>
      <c r="AU8" s="11">
        <v>197</v>
      </c>
      <c r="AV8" s="11"/>
      <c r="AW8" s="11">
        <v>365</v>
      </c>
      <c r="AX8" s="11">
        <v>238</v>
      </c>
      <c r="AY8" s="11">
        <v>374</v>
      </c>
      <c r="AZ8" s="11"/>
      <c r="BA8" s="11">
        <v>249</v>
      </c>
      <c r="BB8" s="11">
        <v>307</v>
      </c>
      <c r="BC8" s="11">
        <v>330</v>
      </c>
      <c r="BD8" s="11">
        <v>91</v>
      </c>
      <c r="BE8" s="11">
        <v>46</v>
      </c>
      <c r="BF8" s="11"/>
      <c r="BG8" s="11">
        <v>437</v>
      </c>
      <c r="BH8" s="11">
        <v>586</v>
      </c>
      <c r="BI8" s="11"/>
      <c r="BJ8" s="11">
        <v>808</v>
      </c>
      <c r="BK8" s="11">
        <v>208</v>
      </c>
      <c r="BL8" s="11"/>
      <c r="BM8" s="11">
        <v>148</v>
      </c>
      <c r="BN8" s="11">
        <v>207</v>
      </c>
      <c r="BO8" s="11">
        <v>350</v>
      </c>
      <c r="BP8" s="11">
        <v>74</v>
      </c>
      <c r="BQ8" s="11">
        <v>118</v>
      </c>
      <c r="BR8" s="11"/>
      <c r="BS8" s="11">
        <v>309</v>
      </c>
      <c r="BT8" s="11"/>
      <c r="BU8" s="11">
        <v>196</v>
      </c>
      <c r="BV8" s="11">
        <v>250</v>
      </c>
      <c r="BW8" s="11">
        <v>104</v>
      </c>
      <c r="BX8" s="11">
        <v>189</v>
      </c>
      <c r="BY8" s="11">
        <v>83</v>
      </c>
      <c r="BZ8" s="11"/>
      <c r="CA8" s="11">
        <v>79</v>
      </c>
      <c r="CB8" s="11"/>
      <c r="CC8" s="11">
        <v>800</v>
      </c>
      <c r="CD8" s="11">
        <v>194</v>
      </c>
      <c r="CE8" s="11"/>
      <c r="CF8" s="11">
        <v>358</v>
      </c>
      <c r="CG8" s="11"/>
      <c r="CH8" s="11">
        <v>336</v>
      </c>
      <c r="CI8" s="11">
        <v>121</v>
      </c>
    </row>
    <row r="9" spans="2:87" ht="29" x14ac:dyDescent="0.35">
      <c r="B9" s="18" t="s">
        <v>300</v>
      </c>
      <c r="C9" s="17">
        <v>0.17753136427360899</v>
      </c>
      <c r="D9" s="17">
        <v>0.19833186235307801</v>
      </c>
      <c r="E9" s="17">
        <v>0.15832651965715</v>
      </c>
      <c r="F9" s="17"/>
      <c r="G9" s="17">
        <v>0.122794359308771</v>
      </c>
      <c r="H9" s="17">
        <v>0.13031008034512001</v>
      </c>
      <c r="I9" s="17">
        <v>0.20208719648835199</v>
      </c>
      <c r="J9" s="17">
        <v>0.24979591249909799</v>
      </c>
      <c r="K9" s="17">
        <v>0.27200337948732001</v>
      </c>
      <c r="L9" s="17">
        <v>0.120267693731028</v>
      </c>
      <c r="M9" s="17"/>
      <c r="N9" s="17">
        <v>0.13749850327951499</v>
      </c>
      <c r="O9" s="17">
        <v>0.18855365924821199</v>
      </c>
      <c r="P9" s="17">
        <v>0.21562279556480199</v>
      </c>
      <c r="Q9" s="17">
        <v>0.171414251157153</v>
      </c>
      <c r="R9" s="17"/>
      <c r="S9" s="17">
        <v>0.13717918913965799</v>
      </c>
      <c r="T9" s="17">
        <v>0.223999349278451</v>
      </c>
      <c r="U9" s="17">
        <v>0.18222218006892599</v>
      </c>
      <c r="V9" s="17">
        <v>0.216957797720817</v>
      </c>
      <c r="W9" s="17">
        <v>0.152352597233333</v>
      </c>
      <c r="X9" s="17">
        <v>0.19063026854317899</v>
      </c>
      <c r="Y9" s="17">
        <v>0.18050847565454101</v>
      </c>
      <c r="Z9" s="17">
        <v>0.173359188126022</v>
      </c>
      <c r="AA9" s="17">
        <v>0.14513719713149001</v>
      </c>
      <c r="AB9" s="17">
        <v>0.15459204743119401</v>
      </c>
      <c r="AC9" s="17">
        <v>0.19662270044520799</v>
      </c>
      <c r="AD9" s="17">
        <v>0.20864075284080899</v>
      </c>
      <c r="AE9" s="17"/>
      <c r="AF9" s="17">
        <v>0.18473461377404601</v>
      </c>
      <c r="AG9" s="17">
        <v>0.180502083143881</v>
      </c>
      <c r="AH9" s="17">
        <v>0.165634967071565</v>
      </c>
      <c r="AI9" s="17">
        <v>0.187801153365701</v>
      </c>
      <c r="AJ9" s="17">
        <v>0.14172844342968799</v>
      </c>
      <c r="AK9" s="17"/>
      <c r="AL9" s="17">
        <v>0.182530456780652</v>
      </c>
      <c r="AM9" s="17">
        <v>0.153684376860757</v>
      </c>
      <c r="AN9" s="17">
        <v>0.181974536187095</v>
      </c>
      <c r="AO9" s="17">
        <v>0.28509214065426303</v>
      </c>
      <c r="AP9" s="17"/>
      <c r="AQ9" s="17">
        <v>0.20867360456355499</v>
      </c>
      <c r="AR9" s="17">
        <v>0.131482036382678</v>
      </c>
      <c r="AS9" s="17"/>
      <c r="AT9" s="17">
        <v>0.19996507248133299</v>
      </c>
      <c r="AU9" s="17">
        <v>0.14476980599746</v>
      </c>
      <c r="AV9" s="17"/>
      <c r="AW9" s="17">
        <v>0.17659054173803801</v>
      </c>
      <c r="AX9" s="17">
        <v>0.23262827178196499</v>
      </c>
      <c r="AY9" s="17">
        <v>0.150955158043415</v>
      </c>
      <c r="AZ9" s="17"/>
      <c r="BA9" s="17">
        <v>0.150006520549191</v>
      </c>
      <c r="BB9" s="17">
        <v>0.18361908532062801</v>
      </c>
      <c r="BC9" s="17">
        <v>0.182723358477271</v>
      </c>
      <c r="BD9" s="17">
        <v>0.22150850238245001</v>
      </c>
      <c r="BE9" s="17">
        <v>0.16156329248714801</v>
      </c>
      <c r="BF9" s="17"/>
      <c r="BG9" s="17">
        <v>0.208898917804618</v>
      </c>
      <c r="BH9" s="17">
        <v>0.15416194015385201</v>
      </c>
      <c r="BI9" s="17"/>
      <c r="BJ9" s="17">
        <v>0.190429978908526</v>
      </c>
      <c r="BK9" s="17">
        <v>0.128098370351271</v>
      </c>
      <c r="BL9" s="17"/>
      <c r="BM9" s="17">
        <v>0.15913671177359301</v>
      </c>
      <c r="BN9" s="17">
        <v>0.25488882151925502</v>
      </c>
      <c r="BO9" s="17">
        <v>9.4116657376013602E-2</v>
      </c>
      <c r="BP9" s="17">
        <v>7.8130517998937901E-2</v>
      </c>
      <c r="BQ9" s="17">
        <v>0.33940120073500701</v>
      </c>
      <c r="BR9" s="17"/>
      <c r="BS9" s="17">
        <v>0.24979734934266601</v>
      </c>
      <c r="BT9" s="17"/>
      <c r="BU9" s="17">
        <v>0.21902096499482601</v>
      </c>
      <c r="BV9" s="17">
        <v>6.3014120876060703E-2</v>
      </c>
      <c r="BW9" s="17">
        <v>8.2859198447166896E-2</v>
      </c>
      <c r="BX9" s="17">
        <v>0.325917782142567</v>
      </c>
      <c r="BY9" s="17">
        <v>0.128404333328001</v>
      </c>
      <c r="BZ9" s="17"/>
      <c r="CA9" s="17">
        <v>0.121111376645392</v>
      </c>
      <c r="CB9" s="17"/>
      <c r="CC9" s="17">
        <v>0.192446147036927</v>
      </c>
      <c r="CD9" s="17">
        <v>0.128556722036726</v>
      </c>
      <c r="CE9" s="17"/>
      <c r="CF9" s="17">
        <v>0.135647268393398</v>
      </c>
      <c r="CG9" s="17"/>
      <c r="CH9" s="17">
        <v>0.20133381456236399</v>
      </c>
      <c r="CI9" s="17">
        <v>0.13436073885557401</v>
      </c>
    </row>
    <row r="10" spans="2:87" ht="29" x14ac:dyDescent="0.35">
      <c r="B10" s="18" t="s">
        <v>301</v>
      </c>
      <c r="C10" s="17">
        <v>0.32421831418742503</v>
      </c>
      <c r="D10" s="17">
        <v>0.31316383274401</v>
      </c>
      <c r="E10" s="17">
        <v>0.33345816967028802</v>
      </c>
      <c r="F10" s="17"/>
      <c r="G10" s="17">
        <v>0.24100694010603599</v>
      </c>
      <c r="H10" s="17">
        <v>0.27654627221782802</v>
      </c>
      <c r="I10" s="17">
        <v>0.26642928878433397</v>
      </c>
      <c r="J10" s="17">
        <v>0.33716680641441299</v>
      </c>
      <c r="K10" s="17">
        <v>0.37971303976627402</v>
      </c>
      <c r="L10" s="17">
        <v>0.42988500276779501</v>
      </c>
      <c r="M10" s="17"/>
      <c r="N10" s="17">
        <v>0.32032588442129301</v>
      </c>
      <c r="O10" s="17">
        <v>0.34605606021948199</v>
      </c>
      <c r="P10" s="17">
        <v>0.33973400765794698</v>
      </c>
      <c r="Q10" s="17">
        <v>0.28842245856632598</v>
      </c>
      <c r="R10" s="17"/>
      <c r="S10" s="17">
        <v>0.226330881098882</v>
      </c>
      <c r="T10" s="17">
        <v>0.36524922473433402</v>
      </c>
      <c r="U10" s="17">
        <v>0.43521251363209801</v>
      </c>
      <c r="V10" s="17">
        <v>0.32504930968214302</v>
      </c>
      <c r="W10" s="17">
        <v>0.347221903119869</v>
      </c>
      <c r="X10" s="17">
        <v>0.20918875934060799</v>
      </c>
      <c r="Y10" s="17">
        <v>0.34010021287603098</v>
      </c>
      <c r="Z10" s="17">
        <v>0.27459015871904402</v>
      </c>
      <c r="AA10" s="17">
        <v>0.320960201660624</v>
      </c>
      <c r="AB10" s="17">
        <v>0.39097953103762501</v>
      </c>
      <c r="AC10" s="17">
        <v>0.37417273305850601</v>
      </c>
      <c r="AD10" s="17">
        <v>0.33553179816266998</v>
      </c>
      <c r="AE10" s="17"/>
      <c r="AF10" s="17">
        <v>0.33110060693321303</v>
      </c>
      <c r="AG10" s="17">
        <v>0.34987507763783199</v>
      </c>
      <c r="AH10" s="17">
        <v>0.33305605325888898</v>
      </c>
      <c r="AI10" s="17">
        <v>0.329561223650082</v>
      </c>
      <c r="AJ10" s="17">
        <v>0.23298031972125199</v>
      </c>
      <c r="AK10" s="17"/>
      <c r="AL10" s="17">
        <v>0.30231470110217401</v>
      </c>
      <c r="AM10" s="17">
        <v>0.34919984044647101</v>
      </c>
      <c r="AN10" s="17">
        <v>0.313176281908219</v>
      </c>
      <c r="AO10" s="17">
        <v>0.32396909429814502</v>
      </c>
      <c r="AP10" s="17"/>
      <c r="AQ10" s="17">
        <v>0.35199474308784301</v>
      </c>
      <c r="AR10" s="17">
        <v>0.283145935637722</v>
      </c>
      <c r="AS10" s="17"/>
      <c r="AT10" s="17">
        <v>0.283411672273707</v>
      </c>
      <c r="AU10" s="17">
        <v>0.442979140306969</v>
      </c>
      <c r="AV10" s="17"/>
      <c r="AW10" s="17">
        <v>0.365983876529</v>
      </c>
      <c r="AX10" s="17">
        <v>0.296021400817569</v>
      </c>
      <c r="AY10" s="17">
        <v>0.29652136397124901</v>
      </c>
      <c r="AZ10" s="17"/>
      <c r="BA10" s="17">
        <v>0.24754505499687801</v>
      </c>
      <c r="BB10" s="17">
        <v>0.32592273186498999</v>
      </c>
      <c r="BC10" s="17">
        <v>0.35522672349520101</v>
      </c>
      <c r="BD10" s="17">
        <v>0.34086364140782499</v>
      </c>
      <c r="BE10" s="17">
        <v>0.47338757494637601</v>
      </c>
      <c r="BF10" s="17"/>
      <c r="BG10" s="17">
        <v>0.290172934014305</v>
      </c>
      <c r="BH10" s="17">
        <v>0.34958277009876898</v>
      </c>
      <c r="BI10" s="17"/>
      <c r="BJ10" s="17">
        <v>0.29290455253555497</v>
      </c>
      <c r="BK10" s="17">
        <v>0.44318999180720398</v>
      </c>
      <c r="BL10" s="17"/>
      <c r="BM10" s="17">
        <v>0.34582463688403903</v>
      </c>
      <c r="BN10" s="17">
        <v>0.37862220466130397</v>
      </c>
      <c r="BO10" s="17">
        <v>0.29690432638535802</v>
      </c>
      <c r="BP10" s="17">
        <v>0.39683995836764102</v>
      </c>
      <c r="BQ10" s="17">
        <v>0.25844220595024803</v>
      </c>
      <c r="BR10" s="17"/>
      <c r="BS10" s="17">
        <v>0.27786353329632502</v>
      </c>
      <c r="BT10" s="17"/>
      <c r="BU10" s="17">
        <v>0.384626323503032</v>
      </c>
      <c r="BV10" s="17">
        <v>0.27555372193389699</v>
      </c>
      <c r="BW10" s="17">
        <v>0.42377764493880199</v>
      </c>
      <c r="BX10" s="17">
        <v>0.27876844337040002</v>
      </c>
      <c r="BY10" s="17">
        <v>0.33790433547183901</v>
      </c>
      <c r="BZ10" s="17"/>
      <c r="CA10" s="17">
        <v>0.25705435019933798</v>
      </c>
      <c r="CB10" s="17"/>
      <c r="CC10" s="17">
        <v>0.33365066017199502</v>
      </c>
      <c r="CD10" s="17">
        <v>0.31005610466471101</v>
      </c>
      <c r="CE10" s="17"/>
      <c r="CF10" s="17">
        <v>0.37342898494210602</v>
      </c>
      <c r="CG10" s="17"/>
      <c r="CH10" s="17">
        <v>0.37723596237914098</v>
      </c>
      <c r="CI10" s="17">
        <v>0.249842270290284</v>
      </c>
    </row>
    <row r="11" spans="2:87" x14ac:dyDescent="0.35">
      <c r="B11" s="18" t="s">
        <v>302</v>
      </c>
      <c r="C11" s="17">
        <v>0.205695467333809</v>
      </c>
      <c r="D11" s="17">
        <v>0.204829676849929</v>
      </c>
      <c r="E11" s="17">
        <v>0.20684908769053401</v>
      </c>
      <c r="F11" s="17"/>
      <c r="G11" s="17">
        <v>0.19275955482295401</v>
      </c>
      <c r="H11" s="17">
        <v>0.18919604073802099</v>
      </c>
      <c r="I11" s="17">
        <v>0.23438116842602899</v>
      </c>
      <c r="J11" s="17">
        <v>0.19567585280993499</v>
      </c>
      <c r="K11" s="17">
        <v>0.16417332785907701</v>
      </c>
      <c r="L11" s="17">
        <v>0.23994762108422099</v>
      </c>
      <c r="M11" s="17"/>
      <c r="N11" s="17">
        <v>0.222880832394631</v>
      </c>
      <c r="O11" s="17">
        <v>0.161120598908815</v>
      </c>
      <c r="P11" s="17">
        <v>0.19532545954209801</v>
      </c>
      <c r="Q11" s="17">
        <v>0.246496189094698</v>
      </c>
      <c r="R11" s="17"/>
      <c r="S11" s="17">
        <v>0.23648818680484901</v>
      </c>
      <c r="T11" s="17">
        <v>0.17366448504715901</v>
      </c>
      <c r="U11" s="17">
        <v>0.13189058718139601</v>
      </c>
      <c r="V11" s="17">
        <v>0.201213374345662</v>
      </c>
      <c r="W11" s="17">
        <v>0.180450471618363</v>
      </c>
      <c r="X11" s="17">
        <v>0.231877975064092</v>
      </c>
      <c r="Y11" s="17">
        <v>0.179600286470434</v>
      </c>
      <c r="Z11" s="17">
        <v>0.22787370221470701</v>
      </c>
      <c r="AA11" s="17">
        <v>0.26181587627427799</v>
      </c>
      <c r="AB11" s="17">
        <v>0.19155182637582899</v>
      </c>
      <c r="AC11" s="17">
        <v>0.23709300348217799</v>
      </c>
      <c r="AD11" s="17">
        <v>0.212933717964399</v>
      </c>
      <c r="AE11" s="17"/>
      <c r="AF11" s="17">
        <v>0.18835827637289099</v>
      </c>
      <c r="AG11" s="17">
        <v>0.17426819549306</v>
      </c>
      <c r="AH11" s="17">
        <v>0.238116043894362</v>
      </c>
      <c r="AI11" s="17">
        <v>0.210568267671468</v>
      </c>
      <c r="AJ11" s="17">
        <v>0.27794031060200303</v>
      </c>
      <c r="AK11" s="17"/>
      <c r="AL11" s="17">
        <v>0.22662749648613201</v>
      </c>
      <c r="AM11" s="17">
        <v>0.19170566599146299</v>
      </c>
      <c r="AN11" s="17">
        <v>0.23470960480091599</v>
      </c>
      <c r="AO11" s="17">
        <v>9.6685286984483795E-2</v>
      </c>
      <c r="AP11" s="17"/>
      <c r="AQ11" s="17">
        <v>0.20394653390269599</v>
      </c>
      <c r="AR11" s="17">
        <v>0.20828157572803099</v>
      </c>
      <c r="AS11" s="17"/>
      <c r="AT11" s="17">
        <v>0.207893532814862</v>
      </c>
      <c r="AU11" s="17">
        <v>0.21814823139485501</v>
      </c>
      <c r="AV11" s="17"/>
      <c r="AW11" s="17">
        <v>0.246841011619164</v>
      </c>
      <c r="AX11" s="17">
        <v>0.187819402587175</v>
      </c>
      <c r="AY11" s="17">
        <v>0.192292935442966</v>
      </c>
      <c r="AZ11" s="17"/>
      <c r="BA11" s="17">
        <v>0.19174395037964501</v>
      </c>
      <c r="BB11" s="17">
        <v>0.24114654723746001</v>
      </c>
      <c r="BC11" s="17">
        <v>0.19984334069950099</v>
      </c>
      <c r="BD11" s="17">
        <v>0.195477493413657</v>
      </c>
      <c r="BE11" s="17">
        <v>0.105641408226055</v>
      </c>
      <c r="BF11" s="17"/>
      <c r="BG11" s="17">
        <v>0.20236568538413699</v>
      </c>
      <c r="BH11" s="17">
        <v>0.208176218232385</v>
      </c>
      <c r="BI11" s="17"/>
      <c r="BJ11" s="17">
        <v>0.199527302556856</v>
      </c>
      <c r="BK11" s="17">
        <v>0.23102843828591699</v>
      </c>
      <c r="BL11" s="17"/>
      <c r="BM11" s="17">
        <v>0.117126693547375</v>
      </c>
      <c r="BN11" s="17">
        <v>0.17452974016471201</v>
      </c>
      <c r="BO11" s="17">
        <v>0.265517808217544</v>
      </c>
      <c r="BP11" s="17">
        <v>0.21835236189099699</v>
      </c>
      <c r="BQ11" s="17">
        <v>0.179449244826728</v>
      </c>
      <c r="BR11" s="17"/>
      <c r="BS11" s="17">
        <v>0.1926047467424</v>
      </c>
      <c r="BT11" s="17"/>
      <c r="BU11" s="17">
        <v>0.16767280490390299</v>
      </c>
      <c r="BV11" s="17">
        <v>0.26012851136259102</v>
      </c>
      <c r="BW11" s="17">
        <v>0.25824396976129699</v>
      </c>
      <c r="BX11" s="17">
        <v>0.198934667767213</v>
      </c>
      <c r="BY11" s="17">
        <v>0.131950990374407</v>
      </c>
      <c r="BZ11" s="17"/>
      <c r="CA11" s="17">
        <v>0.20288144086359799</v>
      </c>
      <c r="CB11" s="17"/>
      <c r="CC11" s="17">
        <v>0.198983864176558</v>
      </c>
      <c r="CD11" s="17">
        <v>0.25412107068651602</v>
      </c>
      <c r="CE11" s="17"/>
      <c r="CF11" s="17">
        <v>0.22655994209373201</v>
      </c>
      <c r="CG11" s="17"/>
      <c r="CH11" s="17">
        <v>0.19527892336305999</v>
      </c>
      <c r="CI11" s="17">
        <v>0.20933030696214699</v>
      </c>
    </row>
    <row r="12" spans="2:87" ht="29" x14ac:dyDescent="0.35">
      <c r="B12" s="18" t="s">
        <v>303</v>
      </c>
      <c r="C12" s="17">
        <v>0.12888591206450301</v>
      </c>
      <c r="D12" s="17">
        <v>0.13273538991943601</v>
      </c>
      <c r="E12" s="17">
        <v>0.125491384375329</v>
      </c>
      <c r="F12" s="17"/>
      <c r="G12" s="17">
        <v>0.21229574998362299</v>
      </c>
      <c r="H12" s="17">
        <v>0.19804848866567701</v>
      </c>
      <c r="I12" s="17">
        <v>0.132563740213508</v>
      </c>
      <c r="J12" s="17">
        <v>8.7355557633135406E-2</v>
      </c>
      <c r="K12" s="17">
        <v>6.1244838480776699E-2</v>
      </c>
      <c r="L12" s="17">
        <v>8.1215902121896694E-2</v>
      </c>
      <c r="M12" s="17"/>
      <c r="N12" s="17">
        <v>0.16279034454378</v>
      </c>
      <c r="O12" s="17">
        <v>0.123326628401612</v>
      </c>
      <c r="P12" s="17">
        <v>0.11175940545536001</v>
      </c>
      <c r="Q12" s="17">
        <v>0.117715249272781</v>
      </c>
      <c r="R12" s="17"/>
      <c r="S12" s="17">
        <v>0.173104862366629</v>
      </c>
      <c r="T12" s="17">
        <v>0.106053563498533</v>
      </c>
      <c r="U12" s="17">
        <v>9.4601312431947707E-2</v>
      </c>
      <c r="V12" s="17">
        <v>8.8496119083756805E-2</v>
      </c>
      <c r="W12" s="17">
        <v>0.23147493602873101</v>
      </c>
      <c r="X12" s="17">
        <v>0.154055017179693</v>
      </c>
      <c r="Y12" s="17">
        <v>0.148207319073031</v>
      </c>
      <c r="Z12" s="17">
        <v>0.100428460311712</v>
      </c>
      <c r="AA12" s="17">
        <v>0.13691180801280201</v>
      </c>
      <c r="AB12" s="17">
        <v>8.5477707919681997E-2</v>
      </c>
      <c r="AC12" s="17">
        <v>5.88831022102934E-2</v>
      </c>
      <c r="AD12" s="17">
        <v>0.11254502703498601</v>
      </c>
      <c r="AE12" s="17"/>
      <c r="AF12" s="17">
        <v>7.8922125526380796E-2</v>
      </c>
      <c r="AG12" s="17">
        <v>0.138252613316173</v>
      </c>
      <c r="AH12" s="17">
        <v>0.11173536889435499</v>
      </c>
      <c r="AI12" s="17">
        <v>0.17464562537894701</v>
      </c>
      <c r="AJ12" s="17">
        <v>0.17749089868932899</v>
      </c>
      <c r="AK12" s="17"/>
      <c r="AL12" s="17">
        <v>9.5773554304336497E-2</v>
      </c>
      <c r="AM12" s="17">
        <v>0.149480222470777</v>
      </c>
      <c r="AN12" s="17">
        <v>0.17648008868726001</v>
      </c>
      <c r="AO12" s="17">
        <v>6.7929071190098805E-2</v>
      </c>
      <c r="AP12" s="17"/>
      <c r="AQ12" s="17">
        <v>8.3276773782145597E-2</v>
      </c>
      <c r="AR12" s="17">
        <v>0.19632711552426499</v>
      </c>
      <c r="AS12" s="17"/>
      <c r="AT12" s="17">
        <v>0.147521072989345</v>
      </c>
      <c r="AU12" s="17">
        <v>6.5929855092589501E-2</v>
      </c>
      <c r="AV12" s="17"/>
      <c r="AW12" s="17">
        <v>7.5176665916053098E-2</v>
      </c>
      <c r="AX12" s="17">
        <v>0.14840835701166699</v>
      </c>
      <c r="AY12" s="17">
        <v>0.16386446269094199</v>
      </c>
      <c r="AZ12" s="17"/>
      <c r="BA12" s="17">
        <v>0.20361111637802101</v>
      </c>
      <c r="BB12" s="17">
        <v>0.115000331858282</v>
      </c>
      <c r="BC12" s="17">
        <v>8.9024080605979106E-2</v>
      </c>
      <c r="BD12" s="17">
        <v>0.13057771202047899</v>
      </c>
      <c r="BE12" s="17">
        <v>9.9980726582024407E-2</v>
      </c>
      <c r="BF12" s="17"/>
      <c r="BG12" s="17">
        <v>0.129555156571937</v>
      </c>
      <c r="BH12" s="17">
        <v>0.12838731217469601</v>
      </c>
      <c r="BI12" s="17"/>
      <c r="BJ12" s="17">
        <v>0.13916320501047</v>
      </c>
      <c r="BK12" s="17">
        <v>9.3066215750510897E-2</v>
      </c>
      <c r="BL12" s="17"/>
      <c r="BM12" s="17">
        <v>9.8861766563815096E-2</v>
      </c>
      <c r="BN12" s="17">
        <v>8.3467164572817901E-2</v>
      </c>
      <c r="BO12" s="17">
        <v>0.21088554290532599</v>
      </c>
      <c r="BP12" s="17">
        <v>0.117336772334488</v>
      </c>
      <c r="BQ12" s="17">
        <v>7.6691953300189603E-2</v>
      </c>
      <c r="BR12" s="17"/>
      <c r="BS12" s="17">
        <v>0.14870709183520001</v>
      </c>
      <c r="BT12" s="17"/>
      <c r="BU12" s="17">
        <v>0.104795961702527</v>
      </c>
      <c r="BV12" s="17">
        <v>0.25650485221416802</v>
      </c>
      <c r="BW12" s="17">
        <v>0.117007899718245</v>
      </c>
      <c r="BX12" s="17">
        <v>8.4187682315811904E-2</v>
      </c>
      <c r="BY12" s="17">
        <v>7.4328141395813702E-2</v>
      </c>
      <c r="BZ12" s="17"/>
      <c r="CA12" s="17">
        <v>0.28123564265580098</v>
      </c>
      <c r="CB12" s="17"/>
      <c r="CC12" s="17">
        <v>0.119975511740414</v>
      </c>
      <c r="CD12" s="17">
        <v>0.17532418722845</v>
      </c>
      <c r="CE12" s="17"/>
      <c r="CF12" s="17">
        <v>0.118072125013045</v>
      </c>
      <c r="CG12" s="17"/>
      <c r="CH12" s="17">
        <v>8.0423032705110795E-2</v>
      </c>
      <c r="CI12" s="17">
        <v>0.27979638143661401</v>
      </c>
    </row>
    <row r="13" spans="2:87" ht="29" x14ac:dyDescent="0.35">
      <c r="B13" s="18" t="s">
        <v>304</v>
      </c>
      <c r="C13" s="17">
        <v>3.68079751730769E-2</v>
      </c>
      <c r="D13" s="17">
        <v>4.5441367986685903E-2</v>
      </c>
      <c r="E13" s="17">
        <v>2.87755616484574E-2</v>
      </c>
      <c r="F13" s="17"/>
      <c r="G13" s="17">
        <v>4.3617373885677997E-2</v>
      </c>
      <c r="H13" s="17">
        <v>9.0523726687344402E-2</v>
      </c>
      <c r="I13" s="17">
        <v>3.6821141425208599E-2</v>
      </c>
      <c r="J13" s="17">
        <v>1.1900239168156799E-2</v>
      </c>
      <c r="K13" s="17">
        <v>1.8299073080867E-2</v>
      </c>
      <c r="L13" s="17">
        <v>1.93161939621273E-2</v>
      </c>
      <c r="M13" s="17"/>
      <c r="N13" s="17">
        <v>6.9248181493864705E-2</v>
      </c>
      <c r="O13" s="17">
        <v>1.9066343121787E-2</v>
      </c>
      <c r="P13" s="17">
        <v>3.06707994477819E-2</v>
      </c>
      <c r="Q13" s="17">
        <v>2.8356170955040599E-2</v>
      </c>
      <c r="R13" s="17"/>
      <c r="S13" s="17">
        <v>7.2946420656526706E-2</v>
      </c>
      <c r="T13" s="17">
        <v>2.27019064004624E-2</v>
      </c>
      <c r="U13" s="17">
        <v>1.27759449542083E-2</v>
      </c>
      <c r="V13" s="17">
        <v>2.9079112564755101E-2</v>
      </c>
      <c r="W13" s="17">
        <v>3.4562310801073498E-2</v>
      </c>
      <c r="X13" s="17">
        <v>6.0430609863842903E-2</v>
      </c>
      <c r="Y13" s="17">
        <v>3.8400862773315302E-2</v>
      </c>
      <c r="Z13" s="17">
        <v>2.1499959159010099E-2</v>
      </c>
      <c r="AA13" s="17">
        <v>4.0811998874043999E-2</v>
      </c>
      <c r="AB13" s="17">
        <v>1.7152236220949399E-2</v>
      </c>
      <c r="AC13" s="17">
        <v>3.08471242903526E-2</v>
      </c>
      <c r="AD13" s="17">
        <v>2.3670418944838598E-2</v>
      </c>
      <c r="AE13" s="17"/>
      <c r="AF13" s="17">
        <v>3.0166237474738799E-2</v>
      </c>
      <c r="AG13" s="17">
        <v>2.3085337333036301E-2</v>
      </c>
      <c r="AH13" s="17">
        <v>3.4538739218455398E-2</v>
      </c>
      <c r="AI13" s="17">
        <v>4.26847726424959E-2</v>
      </c>
      <c r="AJ13" s="17">
        <v>0.10520330293967201</v>
      </c>
      <c r="AK13" s="17"/>
      <c r="AL13" s="17">
        <v>5.2160518287584598E-2</v>
      </c>
      <c r="AM13" s="17">
        <v>2.30452068775749E-2</v>
      </c>
      <c r="AN13" s="17">
        <v>4.1469241075719303E-2</v>
      </c>
      <c r="AO13" s="17">
        <v>2.17490375161409E-2</v>
      </c>
      <c r="AP13" s="17"/>
      <c r="AQ13" s="17">
        <v>1.9548479329140701E-2</v>
      </c>
      <c r="AR13" s="17">
        <v>6.2329202160916898E-2</v>
      </c>
      <c r="AS13" s="17"/>
      <c r="AT13" s="17">
        <v>5.0186409090209001E-2</v>
      </c>
      <c r="AU13" s="17">
        <v>1.5152685577334801E-2</v>
      </c>
      <c r="AV13" s="17"/>
      <c r="AW13" s="17">
        <v>3.8458947591817998E-2</v>
      </c>
      <c r="AX13" s="17">
        <v>3.89755746519658E-2</v>
      </c>
      <c r="AY13" s="17">
        <v>3.8298214498970903E-2</v>
      </c>
      <c r="AZ13" s="17"/>
      <c r="BA13" s="17">
        <v>6.1799606129054198E-2</v>
      </c>
      <c r="BB13" s="17">
        <v>2.6676452018658699E-2</v>
      </c>
      <c r="BC13" s="17">
        <v>3.9584856509173601E-2</v>
      </c>
      <c r="BD13" s="17">
        <v>0</v>
      </c>
      <c r="BE13" s="17">
        <v>2.1904143045048102E-2</v>
      </c>
      <c r="BF13" s="17"/>
      <c r="BG13" s="17">
        <v>2.8514100163537101E-2</v>
      </c>
      <c r="BH13" s="17">
        <v>4.2987069838606798E-2</v>
      </c>
      <c r="BI13" s="17"/>
      <c r="BJ13" s="17">
        <v>4.3988969421134602E-2</v>
      </c>
      <c r="BK13" s="17">
        <v>1.00471019531841E-2</v>
      </c>
      <c r="BL13" s="17"/>
      <c r="BM13" s="17">
        <v>2.91289075540304E-2</v>
      </c>
      <c r="BN13" s="17">
        <v>2.7467057462698799E-2</v>
      </c>
      <c r="BO13" s="17">
        <v>5.3499329729598102E-2</v>
      </c>
      <c r="BP13" s="17">
        <v>3.5938763827504001E-2</v>
      </c>
      <c r="BQ13" s="17">
        <v>4.4979069202324598E-2</v>
      </c>
      <c r="BR13" s="17"/>
      <c r="BS13" s="17">
        <v>6.6313439438417998E-2</v>
      </c>
      <c r="BT13" s="17"/>
      <c r="BU13" s="17">
        <v>3.0979455038716901E-2</v>
      </c>
      <c r="BV13" s="17">
        <v>7.0725567944734197E-2</v>
      </c>
      <c r="BW13" s="17">
        <v>1.8760088882020399E-2</v>
      </c>
      <c r="BX13" s="17">
        <v>4.4887844354739401E-2</v>
      </c>
      <c r="BY13" s="17">
        <v>1.6071367178531401E-2</v>
      </c>
      <c r="BZ13" s="17"/>
      <c r="CA13" s="17">
        <v>0.104708316704546</v>
      </c>
      <c r="CB13" s="17"/>
      <c r="CC13" s="17">
        <v>3.7609275092641802E-2</v>
      </c>
      <c r="CD13" s="17">
        <v>3.9082358749335001E-2</v>
      </c>
      <c r="CE13" s="17"/>
      <c r="CF13" s="17">
        <v>3.1246084173936501E-2</v>
      </c>
      <c r="CG13" s="17"/>
      <c r="CH13" s="17">
        <v>2.23681300091364E-2</v>
      </c>
      <c r="CI13" s="17">
        <v>8.2505456425666202E-2</v>
      </c>
    </row>
    <row r="14" spans="2:87" x14ac:dyDescent="0.35">
      <c r="B14" s="18" t="s">
        <v>161</v>
      </c>
      <c r="C14" s="19">
        <v>0.12686096696757801</v>
      </c>
      <c r="D14" s="19">
        <v>0.105497870146861</v>
      </c>
      <c r="E14" s="19">
        <v>0.14709927695824199</v>
      </c>
      <c r="F14" s="19"/>
      <c r="G14" s="19">
        <v>0.18752602189293799</v>
      </c>
      <c r="H14" s="19">
        <v>0.11537539134600901</v>
      </c>
      <c r="I14" s="19">
        <v>0.127717464662568</v>
      </c>
      <c r="J14" s="19">
        <v>0.118105631475262</v>
      </c>
      <c r="K14" s="19">
        <v>0.104566341325685</v>
      </c>
      <c r="L14" s="19">
        <v>0.109367586332933</v>
      </c>
      <c r="M14" s="19"/>
      <c r="N14" s="19">
        <v>8.7256253866916794E-2</v>
      </c>
      <c r="O14" s="19">
        <v>0.161876710100091</v>
      </c>
      <c r="P14" s="19">
        <v>0.10688753233201</v>
      </c>
      <c r="Q14" s="19">
        <v>0.147595680954002</v>
      </c>
      <c r="R14" s="19"/>
      <c r="S14" s="19">
        <v>0.15395045993345499</v>
      </c>
      <c r="T14" s="19">
        <v>0.108331471041061</v>
      </c>
      <c r="U14" s="19">
        <v>0.14329746173142499</v>
      </c>
      <c r="V14" s="19">
        <v>0.13920428660286699</v>
      </c>
      <c r="W14" s="19">
        <v>5.3937781198629797E-2</v>
      </c>
      <c r="X14" s="19">
        <v>0.153817370008585</v>
      </c>
      <c r="Y14" s="19">
        <v>0.113182843152648</v>
      </c>
      <c r="Z14" s="19">
        <v>0.202248531469505</v>
      </c>
      <c r="AA14" s="19">
        <v>9.4362918046761599E-2</v>
      </c>
      <c r="AB14" s="19">
        <v>0.16024665101472099</v>
      </c>
      <c r="AC14" s="19">
        <v>0.102381336513462</v>
      </c>
      <c r="AD14" s="19">
        <v>0.106678285052298</v>
      </c>
      <c r="AE14" s="19"/>
      <c r="AF14" s="19">
        <v>0.18671813991873101</v>
      </c>
      <c r="AG14" s="19">
        <v>0.13401669307601799</v>
      </c>
      <c r="AH14" s="19">
        <v>0.11691882766237401</v>
      </c>
      <c r="AI14" s="19">
        <v>5.4738957291306199E-2</v>
      </c>
      <c r="AJ14" s="19">
        <v>6.4656724618054995E-2</v>
      </c>
      <c r="AK14" s="19"/>
      <c r="AL14" s="19">
        <v>0.14059327303912</v>
      </c>
      <c r="AM14" s="19">
        <v>0.132884687352957</v>
      </c>
      <c r="AN14" s="19">
        <v>5.2190247340791703E-2</v>
      </c>
      <c r="AO14" s="19">
        <v>0.20457536935686901</v>
      </c>
      <c r="AP14" s="19"/>
      <c r="AQ14" s="19">
        <v>0.132559865334619</v>
      </c>
      <c r="AR14" s="19">
        <v>0.118434134566388</v>
      </c>
      <c r="AS14" s="19"/>
      <c r="AT14" s="19">
        <v>0.111022240350544</v>
      </c>
      <c r="AU14" s="19">
        <v>0.113020281630792</v>
      </c>
      <c r="AV14" s="19"/>
      <c r="AW14" s="19">
        <v>9.6948956605927103E-2</v>
      </c>
      <c r="AX14" s="19">
        <v>9.61469931496583E-2</v>
      </c>
      <c r="AY14" s="19">
        <v>0.15806786535245601</v>
      </c>
      <c r="AZ14" s="19"/>
      <c r="BA14" s="19">
        <v>0.145293751567212</v>
      </c>
      <c r="BB14" s="19">
        <v>0.10763485169998099</v>
      </c>
      <c r="BC14" s="19">
        <v>0.13359764021287401</v>
      </c>
      <c r="BD14" s="19">
        <v>0.11157265077558901</v>
      </c>
      <c r="BE14" s="19">
        <v>0.13752285471334799</v>
      </c>
      <c r="BF14" s="19"/>
      <c r="BG14" s="19">
        <v>0.14049320606146601</v>
      </c>
      <c r="BH14" s="19">
        <v>0.11670468950169099</v>
      </c>
      <c r="BI14" s="19"/>
      <c r="BJ14" s="19">
        <v>0.133985991567459</v>
      </c>
      <c r="BK14" s="19">
        <v>9.4569881851912896E-2</v>
      </c>
      <c r="BL14" s="19"/>
      <c r="BM14" s="19">
        <v>0.249921283677147</v>
      </c>
      <c r="BN14" s="19">
        <v>8.1025011619213105E-2</v>
      </c>
      <c r="BO14" s="19">
        <v>7.9076335386161295E-2</v>
      </c>
      <c r="BP14" s="19">
        <v>0.15340162558043199</v>
      </c>
      <c r="BQ14" s="19">
        <v>0.101036325985502</v>
      </c>
      <c r="BR14" s="19"/>
      <c r="BS14" s="19">
        <v>6.4713839344990698E-2</v>
      </c>
      <c r="BT14" s="19"/>
      <c r="BU14" s="19">
        <v>9.2904489856994996E-2</v>
      </c>
      <c r="BV14" s="19">
        <v>7.4073225668549403E-2</v>
      </c>
      <c r="BW14" s="19">
        <v>9.9351198252467895E-2</v>
      </c>
      <c r="BX14" s="19">
        <v>6.7303580049268993E-2</v>
      </c>
      <c r="BY14" s="19">
        <v>0.31134083225140702</v>
      </c>
      <c r="BZ14" s="19"/>
      <c r="CA14" s="19">
        <v>3.3008872931324797E-2</v>
      </c>
      <c r="CB14" s="19"/>
      <c r="CC14" s="19">
        <v>0.117334541781465</v>
      </c>
      <c r="CD14" s="19">
        <v>9.2859556634261403E-2</v>
      </c>
      <c r="CE14" s="19"/>
      <c r="CF14" s="19">
        <v>0.11504559538378099</v>
      </c>
      <c r="CG14" s="19"/>
      <c r="CH14" s="19">
        <v>0.123360136981188</v>
      </c>
      <c r="CI14" s="19">
        <v>4.4164846029714599E-2</v>
      </c>
    </row>
    <row r="15" spans="2:87" x14ac:dyDescent="0.35">
      <c r="B15" s="16" t="s">
        <v>163</v>
      </c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309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1008</v>
      </c>
      <c r="D7" s="10">
        <v>490</v>
      </c>
      <c r="E7" s="10">
        <v>517</v>
      </c>
      <c r="F7" s="10"/>
      <c r="G7" s="10">
        <v>93</v>
      </c>
      <c r="H7" s="10">
        <v>169</v>
      </c>
      <c r="I7" s="10">
        <v>190</v>
      </c>
      <c r="J7" s="10">
        <v>169</v>
      </c>
      <c r="K7" s="10">
        <v>156</v>
      </c>
      <c r="L7" s="10">
        <v>231</v>
      </c>
      <c r="M7" s="10"/>
      <c r="N7" s="10">
        <v>283</v>
      </c>
      <c r="O7" s="10">
        <v>262</v>
      </c>
      <c r="P7" s="10">
        <v>223</v>
      </c>
      <c r="Q7" s="10">
        <v>235</v>
      </c>
      <c r="R7" s="10"/>
      <c r="S7" s="10">
        <v>141</v>
      </c>
      <c r="T7" s="10">
        <v>135</v>
      </c>
      <c r="U7" s="10">
        <v>79</v>
      </c>
      <c r="V7" s="10">
        <v>91</v>
      </c>
      <c r="W7" s="10">
        <v>85</v>
      </c>
      <c r="X7" s="10">
        <v>75</v>
      </c>
      <c r="Y7" s="10">
        <v>73</v>
      </c>
      <c r="Z7" s="10">
        <v>39</v>
      </c>
      <c r="AA7" s="10">
        <v>97</v>
      </c>
      <c r="AB7" s="10">
        <v>94</v>
      </c>
      <c r="AC7" s="10">
        <v>61</v>
      </c>
      <c r="AD7" s="10">
        <v>38</v>
      </c>
      <c r="AE7" s="10"/>
      <c r="AF7" s="10">
        <v>159</v>
      </c>
      <c r="AG7" s="10">
        <v>374</v>
      </c>
      <c r="AH7" s="10">
        <v>211</v>
      </c>
      <c r="AI7" s="10">
        <v>112</v>
      </c>
      <c r="AJ7" s="10">
        <v>114</v>
      </c>
      <c r="AK7" s="10"/>
      <c r="AL7" s="10">
        <v>395</v>
      </c>
      <c r="AM7" s="10">
        <v>392</v>
      </c>
      <c r="AN7" s="10">
        <v>163</v>
      </c>
      <c r="AO7" s="10">
        <v>58</v>
      </c>
      <c r="AP7" s="10"/>
      <c r="AQ7" s="10">
        <v>594</v>
      </c>
      <c r="AR7" s="10">
        <v>414</v>
      </c>
      <c r="AS7" s="10"/>
      <c r="AT7" s="10">
        <v>662</v>
      </c>
      <c r="AU7" s="10">
        <v>217</v>
      </c>
      <c r="AV7" s="10"/>
      <c r="AW7" s="10">
        <v>392</v>
      </c>
      <c r="AX7" s="10">
        <v>232</v>
      </c>
      <c r="AY7" s="10">
        <v>350</v>
      </c>
      <c r="AZ7" s="10"/>
      <c r="BA7" s="10">
        <v>235</v>
      </c>
      <c r="BB7" s="10">
        <v>303</v>
      </c>
      <c r="BC7" s="10">
        <v>330</v>
      </c>
      <c r="BD7" s="10">
        <v>92</v>
      </c>
      <c r="BE7" s="10">
        <v>48</v>
      </c>
      <c r="BF7" s="10"/>
      <c r="BG7" s="10">
        <v>402</v>
      </c>
      <c r="BH7" s="10">
        <v>606</v>
      </c>
      <c r="BI7" s="10"/>
      <c r="BJ7" s="10">
        <v>778</v>
      </c>
      <c r="BK7" s="10">
        <v>223</v>
      </c>
      <c r="BL7" s="10"/>
      <c r="BM7" s="10">
        <v>136</v>
      </c>
      <c r="BN7" s="10">
        <v>219</v>
      </c>
      <c r="BO7" s="10">
        <v>340</v>
      </c>
      <c r="BP7" s="10">
        <v>76</v>
      </c>
      <c r="BQ7" s="10">
        <v>112</v>
      </c>
      <c r="BR7" s="10"/>
      <c r="BS7" s="10">
        <v>304</v>
      </c>
      <c r="BT7" s="10"/>
      <c r="BU7" s="10">
        <v>203</v>
      </c>
      <c r="BV7" s="10">
        <v>237</v>
      </c>
      <c r="BW7" s="10">
        <v>105</v>
      </c>
      <c r="BX7" s="10">
        <v>190</v>
      </c>
      <c r="BY7" s="10">
        <v>77</v>
      </c>
      <c r="BZ7" s="10"/>
      <c r="CA7" s="10">
        <v>75</v>
      </c>
      <c r="CB7" s="10"/>
      <c r="CC7" s="10">
        <v>796</v>
      </c>
      <c r="CD7" s="10">
        <v>185</v>
      </c>
      <c r="CE7" s="10"/>
      <c r="CF7" s="10">
        <v>373</v>
      </c>
      <c r="CG7" s="10"/>
      <c r="CH7" s="10">
        <v>340</v>
      </c>
      <c r="CI7" s="10">
        <v>116</v>
      </c>
    </row>
    <row r="8" spans="2:87" ht="30" customHeight="1" x14ac:dyDescent="0.35">
      <c r="B8" s="11" t="s">
        <v>20</v>
      </c>
      <c r="C8" s="11">
        <v>1023</v>
      </c>
      <c r="D8" s="11">
        <v>494</v>
      </c>
      <c r="E8" s="11">
        <v>527</v>
      </c>
      <c r="F8" s="11"/>
      <c r="G8" s="11">
        <v>165</v>
      </c>
      <c r="H8" s="11">
        <v>169</v>
      </c>
      <c r="I8" s="11">
        <v>179</v>
      </c>
      <c r="J8" s="11">
        <v>158</v>
      </c>
      <c r="K8" s="11">
        <v>141</v>
      </c>
      <c r="L8" s="11">
        <v>211</v>
      </c>
      <c r="M8" s="11"/>
      <c r="N8" s="11">
        <v>263</v>
      </c>
      <c r="O8" s="11">
        <v>272</v>
      </c>
      <c r="P8" s="11">
        <v>234</v>
      </c>
      <c r="Q8" s="11">
        <v>248</v>
      </c>
      <c r="R8" s="11"/>
      <c r="S8" s="11">
        <v>144</v>
      </c>
      <c r="T8" s="11">
        <v>127</v>
      </c>
      <c r="U8" s="11">
        <v>77</v>
      </c>
      <c r="V8" s="11">
        <v>97</v>
      </c>
      <c r="W8" s="11">
        <v>80</v>
      </c>
      <c r="X8" s="11">
        <v>84</v>
      </c>
      <c r="Y8" s="11">
        <v>84</v>
      </c>
      <c r="Z8" s="11">
        <v>43</v>
      </c>
      <c r="AA8" s="11">
        <v>107</v>
      </c>
      <c r="AB8" s="11">
        <v>90</v>
      </c>
      <c r="AC8" s="11">
        <v>58</v>
      </c>
      <c r="AD8" s="11">
        <v>32</v>
      </c>
      <c r="AE8" s="11"/>
      <c r="AF8" s="11">
        <v>161</v>
      </c>
      <c r="AG8" s="11">
        <v>391</v>
      </c>
      <c r="AH8" s="11">
        <v>209</v>
      </c>
      <c r="AI8" s="11">
        <v>109</v>
      </c>
      <c r="AJ8" s="11">
        <v>113</v>
      </c>
      <c r="AK8" s="11"/>
      <c r="AL8" s="11">
        <v>378</v>
      </c>
      <c r="AM8" s="11">
        <v>408</v>
      </c>
      <c r="AN8" s="11">
        <v>171</v>
      </c>
      <c r="AO8" s="11">
        <v>66</v>
      </c>
      <c r="AP8" s="11"/>
      <c r="AQ8" s="11">
        <v>610</v>
      </c>
      <c r="AR8" s="11">
        <v>413</v>
      </c>
      <c r="AS8" s="11"/>
      <c r="AT8" s="11">
        <v>675</v>
      </c>
      <c r="AU8" s="11">
        <v>197</v>
      </c>
      <c r="AV8" s="11"/>
      <c r="AW8" s="11">
        <v>365</v>
      </c>
      <c r="AX8" s="11">
        <v>238</v>
      </c>
      <c r="AY8" s="11">
        <v>374</v>
      </c>
      <c r="AZ8" s="11"/>
      <c r="BA8" s="11">
        <v>249</v>
      </c>
      <c r="BB8" s="11">
        <v>307</v>
      </c>
      <c r="BC8" s="11">
        <v>330</v>
      </c>
      <c r="BD8" s="11">
        <v>91</v>
      </c>
      <c r="BE8" s="11">
        <v>46</v>
      </c>
      <c r="BF8" s="11"/>
      <c r="BG8" s="11">
        <v>437</v>
      </c>
      <c r="BH8" s="11">
        <v>586</v>
      </c>
      <c r="BI8" s="11"/>
      <c r="BJ8" s="11">
        <v>808</v>
      </c>
      <c r="BK8" s="11">
        <v>208</v>
      </c>
      <c r="BL8" s="11"/>
      <c r="BM8" s="11">
        <v>148</v>
      </c>
      <c r="BN8" s="11">
        <v>207</v>
      </c>
      <c r="BO8" s="11">
        <v>350</v>
      </c>
      <c r="BP8" s="11">
        <v>74</v>
      </c>
      <c r="BQ8" s="11">
        <v>118</v>
      </c>
      <c r="BR8" s="11"/>
      <c r="BS8" s="11">
        <v>309</v>
      </c>
      <c r="BT8" s="11"/>
      <c r="BU8" s="11">
        <v>196</v>
      </c>
      <c r="BV8" s="11">
        <v>250</v>
      </c>
      <c r="BW8" s="11">
        <v>104</v>
      </c>
      <c r="BX8" s="11">
        <v>189</v>
      </c>
      <c r="BY8" s="11">
        <v>83</v>
      </c>
      <c r="BZ8" s="11"/>
      <c r="CA8" s="11">
        <v>79</v>
      </c>
      <c r="CB8" s="11"/>
      <c r="CC8" s="11">
        <v>800</v>
      </c>
      <c r="CD8" s="11">
        <v>194</v>
      </c>
      <c r="CE8" s="11"/>
      <c r="CF8" s="11">
        <v>358</v>
      </c>
      <c r="CG8" s="11"/>
      <c r="CH8" s="11">
        <v>336</v>
      </c>
      <c r="CI8" s="11">
        <v>121</v>
      </c>
    </row>
    <row r="9" spans="2:87" ht="29" x14ac:dyDescent="0.35">
      <c r="B9" s="18" t="s">
        <v>300</v>
      </c>
      <c r="C9" s="17">
        <v>0.25931430048884102</v>
      </c>
      <c r="D9" s="17">
        <v>0.28438768464957498</v>
      </c>
      <c r="E9" s="17">
        <v>0.23623968566306</v>
      </c>
      <c r="F9" s="17"/>
      <c r="G9" s="17">
        <v>0.152023964638619</v>
      </c>
      <c r="H9" s="17">
        <v>0.154643546376628</v>
      </c>
      <c r="I9" s="17">
        <v>0.169978242284262</v>
      </c>
      <c r="J9" s="17">
        <v>0.236538144567911</v>
      </c>
      <c r="K9" s="17">
        <v>0.39313507086784699</v>
      </c>
      <c r="L9" s="17">
        <v>0.43088451113498399</v>
      </c>
      <c r="M9" s="17"/>
      <c r="N9" s="17">
        <v>0.208478794004158</v>
      </c>
      <c r="O9" s="17">
        <v>0.22043488201165701</v>
      </c>
      <c r="P9" s="17">
        <v>0.33007755170916497</v>
      </c>
      <c r="Q9" s="17">
        <v>0.29056234508364998</v>
      </c>
      <c r="R9" s="17"/>
      <c r="S9" s="17">
        <v>0.15405513794905601</v>
      </c>
      <c r="T9" s="17">
        <v>0.27908468926565599</v>
      </c>
      <c r="U9" s="17">
        <v>0.32352127719188101</v>
      </c>
      <c r="V9" s="17">
        <v>0.31935691622009499</v>
      </c>
      <c r="W9" s="17">
        <v>0.214805265734893</v>
      </c>
      <c r="X9" s="17">
        <v>0.216885687392747</v>
      </c>
      <c r="Y9" s="17">
        <v>0.33328195169874802</v>
      </c>
      <c r="Z9" s="17">
        <v>0.223311155596529</v>
      </c>
      <c r="AA9" s="17">
        <v>0.21392456025789799</v>
      </c>
      <c r="AB9" s="17">
        <v>0.29515758613260001</v>
      </c>
      <c r="AC9" s="17">
        <v>0.30510532355346498</v>
      </c>
      <c r="AD9" s="17">
        <v>0.36230198019985899</v>
      </c>
      <c r="AE9" s="17"/>
      <c r="AF9" s="17">
        <v>0.30863777258540198</v>
      </c>
      <c r="AG9" s="17">
        <v>0.28161955532063698</v>
      </c>
      <c r="AH9" s="17">
        <v>0.237621174452014</v>
      </c>
      <c r="AI9" s="17">
        <v>0.208827997241299</v>
      </c>
      <c r="AJ9" s="17">
        <v>0.18803366382671599</v>
      </c>
      <c r="AK9" s="17"/>
      <c r="AL9" s="17">
        <v>0.25209487934656699</v>
      </c>
      <c r="AM9" s="17">
        <v>0.23851439318366999</v>
      </c>
      <c r="AN9" s="17">
        <v>0.332656526701331</v>
      </c>
      <c r="AO9" s="17">
        <v>0.239214839414914</v>
      </c>
      <c r="AP9" s="17"/>
      <c r="AQ9" s="17">
        <v>0.33297988098787901</v>
      </c>
      <c r="AR9" s="17">
        <v>0.15038666910802601</v>
      </c>
      <c r="AS9" s="17"/>
      <c r="AT9" s="17">
        <v>0.21595905904186499</v>
      </c>
      <c r="AU9" s="17">
        <v>0.44918556467857401</v>
      </c>
      <c r="AV9" s="17"/>
      <c r="AW9" s="17">
        <v>0.34849165813010202</v>
      </c>
      <c r="AX9" s="17">
        <v>0.26328665942473101</v>
      </c>
      <c r="AY9" s="17">
        <v>0.17044860179256499</v>
      </c>
      <c r="AZ9" s="17"/>
      <c r="BA9" s="17">
        <v>0.15544593958967601</v>
      </c>
      <c r="BB9" s="17">
        <v>0.24766446270116499</v>
      </c>
      <c r="BC9" s="17">
        <v>0.30276974791134098</v>
      </c>
      <c r="BD9" s="17">
        <v>0.37738115985861198</v>
      </c>
      <c r="BE9" s="17">
        <v>0.35489566604073902</v>
      </c>
      <c r="BF9" s="17"/>
      <c r="BG9" s="17">
        <v>0.25634629689903099</v>
      </c>
      <c r="BH9" s="17">
        <v>0.26152551962681497</v>
      </c>
      <c r="BI9" s="17"/>
      <c r="BJ9" s="17">
        <v>0.22732730170017201</v>
      </c>
      <c r="BK9" s="17">
        <v>0.38375012994660901</v>
      </c>
      <c r="BL9" s="17"/>
      <c r="BM9" s="17">
        <v>0.18994947923074301</v>
      </c>
      <c r="BN9" s="17">
        <v>0.43426269996934003</v>
      </c>
      <c r="BO9" s="17">
        <v>0.13419287017496601</v>
      </c>
      <c r="BP9" s="17">
        <v>0.15792560939952299</v>
      </c>
      <c r="BQ9" s="17">
        <v>0.46038310182758702</v>
      </c>
      <c r="BR9" s="17"/>
      <c r="BS9" s="17">
        <v>0.35459739037094601</v>
      </c>
      <c r="BT9" s="17"/>
      <c r="BU9" s="17">
        <v>0.40192806216378701</v>
      </c>
      <c r="BV9" s="17">
        <v>8.0379682234394498E-2</v>
      </c>
      <c r="BW9" s="17">
        <v>0.18872055777718999</v>
      </c>
      <c r="BX9" s="17">
        <v>0.42734251381049199</v>
      </c>
      <c r="BY9" s="17">
        <v>0.18794250416625899</v>
      </c>
      <c r="BZ9" s="17"/>
      <c r="CA9" s="17">
        <v>0.11139762241800499</v>
      </c>
      <c r="CB9" s="17"/>
      <c r="CC9" s="17">
        <v>0.29342614684135798</v>
      </c>
      <c r="CD9" s="17">
        <v>0.12926971767721701</v>
      </c>
      <c r="CE9" s="17"/>
      <c r="CF9" s="17">
        <v>0.29061966991579902</v>
      </c>
      <c r="CG9" s="17"/>
      <c r="CH9" s="17">
        <v>0.32130870123212701</v>
      </c>
      <c r="CI9" s="17">
        <v>0.103924905016697</v>
      </c>
    </row>
    <row r="10" spans="2:87" ht="29" x14ac:dyDescent="0.35">
      <c r="B10" s="18" t="s">
        <v>301</v>
      </c>
      <c r="C10" s="17">
        <v>0.313527581327467</v>
      </c>
      <c r="D10" s="17">
        <v>0.28930365253365498</v>
      </c>
      <c r="E10" s="17">
        <v>0.33509571531741</v>
      </c>
      <c r="F10" s="17"/>
      <c r="G10" s="17">
        <v>0.21066692605440199</v>
      </c>
      <c r="H10" s="17">
        <v>0.27343155362094002</v>
      </c>
      <c r="I10" s="17">
        <v>0.303177052329269</v>
      </c>
      <c r="J10" s="17">
        <v>0.42128316455752002</v>
      </c>
      <c r="K10" s="17">
        <v>0.34323272265983701</v>
      </c>
      <c r="L10" s="17">
        <v>0.33439605660813299</v>
      </c>
      <c r="M10" s="17"/>
      <c r="N10" s="17">
        <v>0.29686386616920202</v>
      </c>
      <c r="O10" s="17">
        <v>0.35661836643239098</v>
      </c>
      <c r="P10" s="17">
        <v>0.33564960129174298</v>
      </c>
      <c r="Q10" s="17">
        <v>0.261547077373121</v>
      </c>
      <c r="R10" s="17"/>
      <c r="S10" s="17">
        <v>0.24575945212626699</v>
      </c>
      <c r="T10" s="17">
        <v>0.319134387671211</v>
      </c>
      <c r="U10" s="17">
        <v>0.38030921216073499</v>
      </c>
      <c r="V10" s="17">
        <v>0.32644288530807403</v>
      </c>
      <c r="W10" s="17">
        <v>0.34295564757597602</v>
      </c>
      <c r="X10" s="17">
        <v>0.224851695933419</v>
      </c>
      <c r="Y10" s="17">
        <v>0.22385896219027199</v>
      </c>
      <c r="Z10" s="17">
        <v>0.27255083814088799</v>
      </c>
      <c r="AA10" s="17">
        <v>0.38115118267098202</v>
      </c>
      <c r="AB10" s="17">
        <v>0.37688339156693801</v>
      </c>
      <c r="AC10" s="17">
        <v>0.38330841304250901</v>
      </c>
      <c r="AD10" s="17">
        <v>0.31541244511924099</v>
      </c>
      <c r="AE10" s="17"/>
      <c r="AF10" s="17">
        <v>0.300395778506165</v>
      </c>
      <c r="AG10" s="17">
        <v>0.33509106550825302</v>
      </c>
      <c r="AH10" s="17">
        <v>0.326724496772763</v>
      </c>
      <c r="AI10" s="17">
        <v>0.35760190254545898</v>
      </c>
      <c r="AJ10" s="17">
        <v>0.22181183725700801</v>
      </c>
      <c r="AK10" s="17"/>
      <c r="AL10" s="17">
        <v>0.30054758582177399</v>
      </c>
      <c r="AM10" s="17">
        <v>0.31967525188232299</v>
      </c>
      <c r="AN10" s="17">
        <v>0.337945808065099</v>
      </c>
      <c r="AO10" s="17">
        <v>0.28659907010256402</v>
      </c>
      <c r="AP10" s="17"/>
      <c r="AQ10" s="17">
        <v>0.327122003356215</v>
      </c>
      <c r="AR10" s="17">
        <v>0.29342581627584902</v>
      </c>
      <c r="AS10" s="17"/>
      <c r="AT10" s="17">
        <v>0.32036125802029902</v>
      </c>
      <c r="AU10" s="17">
        <v>0.31353382171987298</v>
      </c>
      <c r="AV10" s="17"/>
      <c r="AW10" s="17">
        <v>0.33809632294756697</v>
      </c>
      <c r="AX10" s="17">
        <v>0.31913273430676797</v>
      </c>
      <c r="AY10" s="17">
        <v>0.30381434897895998</v>
      </c>
      <c r="AZ10" s="17"/>
      <c r="BA10" s="17">
        <v>0.27030413639753398</v>
      </c>
      <c r="BB10" s="17">
        <v>0.344454528953757</v>
      </c>
      <c r="BC10" s="17">
        <v>0.302862367516394</v>
      </c>
      <c r="BD10" s="17">
        <v>0.332626890757171</v>
      </c>
      <c r="BE10" s="17">
        <v>0.38008818959399099</v>
      </c>
      <c r="BF10" s="17"/>
      <c r="BG10" s="17">
        <v>0.31271811735798799</v>
      </c>
      <c r="BH10" s="17">
        <v>0.314130647384044</v>
      </c>
      <c r="BI10" s="17"/>
      <c r="BJ10" s="17">
        <v>0.30664243920868001</v>
      </c>
      <c r="BK10" s="17">
        <v>0.33679962444852701</v>
      </c>
      <c r="BL10" s="17"/>
      <c r="BM10" s="17">
        <v>0.28860094005079201</v>
      </c>
      <c r="BN10" s="17">
        <v>0.304866900281627</v>
      </c>
      <c r="BO10" s="17">
        <v>0.33510907936290402</v>
      </c>
      <c r="BP10" s="17">
        <v>0.32187572522768398</v>
      </c>
      <c r="BQ10" s="17">
        <v>0.23346760471313799</v>
      </c>
      <c r="BR10" s="17"/>
      <c r="BS10" s="17">
        <v>0.28380029823040198</v>
      </c>
      <c r="BT10" s="17"/>
      <c r="BU10" s="17">
        <v>0.31718573460566701</v>
      </c>
      <c r="BV10" s="17">
        <v>0.27736905086486902</v>
      </c>
      <c r="BW10" s="17">
        <v>0.389018698294475</v>
      </c>
      <c r="BX10" s="17">
        <v>0.30080555003857401</v>
      </c>
      <c r="BY10" s="17">
        <v>0.28204740697991398</v>
      </c>
      <c r="BZ10" s="17"/>
      <c r="CA10" s="17">
        <v>0.27973383873830898</v>
      </c>
      <c r="CB10" s="17"/>
      <c r="CC10" s="17">
        <v>0.32309100394016499</v>
      </c>
      <c r="CD10" s="17">
        <v>0.31229920733210498</v>
      </c>
      <c r="CE10" s="17"/>
      <c r="CF10" s="17">
        <v>0.34600191744123598</v>
      </c>
      <c r="CG10" s="17"/>
      <c r="CH10" s="17">
        <v>0.35068882968535597</v>
      </c>
      <c r="CI10" s="17">
        <v>0.31080715621798999</v>
      </c>
    </row>
    <row r="11" spans="2:87" x14ac:dyDescent="0.35">
      <c r="B11" s="18" t="s">
        <v>302</v>
      </c>
      <c r="C11" s="17">
        <v>0.16274267484326699</v>
      </c>
      <c r="D11" s="17">
        <v>0.17638703011968301</v>
      </c>
      <c r="E11" s="17">
        <v>0.150221962452005</v>
      </c>
      <c r="F11" s="17"/>
      <c r="G11" s="17">
        <v>0.25499054286804801</v>
      </c>
      <c r="H11" s="17">
        <v>0.19792936362334701</v>
      </c>
      <c r="I11" s="17">
        <v>0.16873802176657299</v>
      </c>
      <c r="J11" s="17">
        <v>0.12082025235581299</v>
      </c>
      <c r="K11" s="17">
        <v>0.13707038602343699</v>
      </c>
      <c r="L11" s="17">
        <v>0.105792914400648</v>
      </c>
      <c r="M11" s="17"/>
      <c r="N11" s="17">
        <v>0.21026677884127701</v>
      </c>
      <c r="O11" s="17">
        <v>0.133505148938106</v>
      </c>
      <c r="P11" s="17">
        <v>0.114267569183887</v>
      </c>
      <c r="Q11" s="17">
        <v>0.18923888219792001</v>
      </c>
      <c r="R11" s="17"/>
      <c r="S11" s="17">
        <v>0.20495453739158201</v>
      </c>
      <c r="T11" s="17">
        <v>0.164461418917455</v>
      </c>
      <c r="U11" s="17">
        <v>8.2176324554601304E-2</v>
      </c>
      <c r="V11" s="17">
        <v>7.1932302041570695E-2</v>
      </c>
      <c r="W11" s="17">
        <v>0.23108325395132301</v>
      </c>
      <c r="X11" s="17">
        <v>0.26714807341216601</v>
      </c>
      <c r="Y11" s="17">
        <v>0.17627542568722901</v>
      </c>
      <c r="Z11" s="17">
        <v>0.19334657236105901</v>
      </c>
      <c r="AA11" s="17">
        <v>0.13835814304438801</v>
      </c>
      <c r="AB11" s="17">
        <v>0.112761804004959</v>
      </c>
      <c r="AC11" s="17">
        <v>0.14413308556499499</v>
      </c>
      <c r="AD11" s="17">
        <v>0.17126196263414201</v>
      </c>
      <c r="AE11" s="17"/>
      <c r="AF11" s="17">
        <v>0.13531069123127001</v>
      </c>
      <c r="AG11" s="17">
        <v>0.147071782421062</v>
      </c>
      <c r="AH11" s="17">
        <v>0.18716272582639501</v>
      </c>
      <c r="AI11" s="17">
        <v>0.17155493004904901</v>
      </c>
      <c r="AJ11" s="17">
        <v>0.19258577463198601</v>
      </c>
      <c r="AK11" s="17"/>
      <c r="AL11" s="17">
        <v>0.1733012715892</v>
      </c>
      <c r="AM11" s="17">
        <v>0.17701854604523801</v>
      </c>
      <c r="AN11" s="17">
        <v>0.135078564926355</v>
      </c>
      <c r="AO11" s="17">
        <v>8.5403102571980902E-2</v>
      </c>
      <c r="AP11" s="17"/>
      <c r="AQ11" s="17">
        <v>0.13831686548515301</v>
      </c>
      <c r="AR11" s="17">
        <v>0.19886056789338</v>
      </c>
      <c r="AS11" s="17"/>
      <c r="AT11" s="17">
        <v>0.17216651531346899</v>
      </c>
      <c r="AU11" s="17">
        <v>0.118581112607579</v>
      </c>
      <c r="AV11" s="17"/>
      <c r="AW11" s="17">
        <v>0.14125942392336099</v>
      </c>
      <c r="AX11" s="17">
        <v>0.15307896732420201</v>
      </c>
      <c r="AY11" s="17">
        <v>0.17448358180687601</v>
      </c>
      <c r="AZ11" s="17"/>
      <c r="BA11" s="17">
        <v>0.183807649369684</v>
      </c>
      <c r="BB11" s="17">
        <v>0.17270173298347899</v>
      </c>
      <c r="BC11" s="17">
        <v>0.15402275819737299</v>
      </c>
      <c r="BD11" s="17">
        <v>0.14550034674779</v>
      </c>
      <c r="BE11" s="17">
        <v>7.8176122143022206E-2</v>
      </c>
      <c r="BF11" s="17"/>
      <c r="BG11" s="17">
        <v>0.19081536036719299</v>
      </c>
      <c r="BH11" s="17">
        <v>0.141827990070653</v>
      </c>
      <c r="BI11" s="17"/>
      <c r="BJ11" s="17">
        <v>0.17317372227044001</v>
      </c>
      <c r="BK11" s="17">
        <v>0.122539578252384</v>
      </c>
      <c r="BL11" s="17"/>
      <c r="BM11" s="17">
        <v>0.14813631512605499</v>
      </c>
      <c r="BN11" s="17">
        <v>0.12909317457469199</v>
      </c>
      <c r="BO11" s="17">
        <v>0.193104394977345</v>
      </c>
      <c r="BP11" s="17">
        <v>0.21729534008543</v>
      </c>
      <c r="BQ11" s="17">
        <v>0.14372565283772201</v>
      </c>
      <c r="BR11" s="17"/>
      <c r="BS11" s="17">
        <v>0.125977448907761</v>
      </c>
      <c r="BT11" s="17"/>
      <c r="BU11" s="17">
        <v>9.8672496744068E-2</v>
      </c>
      <c r="BV11" s="17">
        <v>0.25633077152337802</v>
      </c>
      <c r="BW11" s="17">
        <v>0.21307879553953299</v>
      </c>
      <c r="BX11" s="17">
        <v>0.110739120580199</v>
      </c>
      <c r="BY11" s="17">
        <v>0.116923195659543</v>
      </c>
      <c r="BZ11" s="17"/>
      <c r="CA11" s="17">
        <v>0.14205332544187199</v>
      </c>
      <c r="CB11" s="17"/>
      <c r="CC11" s="17">
        <v>0.13521069861341101</v>
      </c>
      <c r="CD11" s="17">
        <v>0.28219609006927399</v>
      </c>
      <c r="CE11" s="17"/>
      <c r="CF11" s="17">
        <v>0.13573066036183001</v>
      </c>
      <c r="CG11" s="17"/>
      <c r="CH11" s="17">
        <v>0.118196130223594</v>
      </c>
      <c r="CI11" s="17">
        <v>0.214687427072702</v>
      </c>
    </row>
    <row r="12" spans="2:87" ht="29" x14ac:dyDescent="0.35">
      <c r="B12" s="18" t="s">
        <v>303</v>
      </c>
      <c r="C12" s="17">
        <v>9.5244696558204403E-2</v>
      </c>
      <c r="D12" s="17">
        <v>0.103064775456709</v>
      </c>
      <c r="E12" s="17">
        <v>8.8071895069150696E-2</v>
      </c>
      <c r="F12" s="17"/>
      <c r="G12" s="17">
        <v>0.165279396253314</v>
      </c>
      <c r="H12" s="17">
        <v>0.18445461067532201</v>
      </c>
      <c r="I12" s="17">
        <v>0.122650287041724</v>
      </c>
      <c r="J12" s="17">
        <v>6.4223387104192703E-2</v>
      </c>
      <c r="K12" s="17">
        <v>2.6596863837301799E-2</v>
      </c>
      <c r="L12" s="17">
        <v>1.4590403142727E-2</v>
      </c>
      <c r="M12" s="17"/>
      <c r="N12" s="17">
        <v>0.10875476024667199</v>
      </c>
      <c r="O12" s="17">
        <v>9.4448278275437406E-2</v>
      </c>
      <c r="P12" s="17">
        <v>0.105268477650244</v>
      </c>
      <c r="Q12" s="17">
        <v>7.4209776312185505E-2</v>
      </c>
      <c r="R12" s="17"/>
      <c r="S12" s="17">
        <v>0.13648066778826201</v>
      </c>
      <c r="T12" s="17">
        <v>0.119825324176861</v>
      </c>
      <c r="U12" s="17">
        <v>5.8450889962570203E-2</v>
      </c>
      <c r="V12" s="17">
        <v>8.4815198490681198E-2</v>
      </c>
      <c r="W12" s="17">
        <v>0.108760239827733</v>
      </c>
      <c r="X12" s="17">
        <v>0.125949745301875</v>
      </c>
      <c r="Y12" s="17">
        <v>0.100000110884874</v>
      </c>
      <c r="Z12" s="17">
        <v>0.134383258801856</v>
      </c>
      <c r="AA12" s="17">
        <v>9.3311443736292896E-2</v>
      </c>
      <c r="AB12" s="17">
        <v>3.2882312020695803E-2</v>
      </c>
      <c r="AC12" s="17">
        <v>2.9654812965472201E-2</v>
      </c>
      <c r="AD12" s="17">
        <v>5.3610145777192302E-2</v>
      </c>
      <c r="AE12" s="17"/>
      <c r="AF12" s="17">
        <v>4.9100835265080703E-2</v>
      </c>
      <c r="AG12" s="17">
        <v>8.1567799802579805E-2</v>
      </c>
      <c r="AH12" s="17">
        <v>8.8387953661285795E-2</v>
      </c>
      <c r="AI12" s="17">
        <v>0.139586184932912</v>
      </c>
      <c r="AJ12" s="17">
        <v>0.202922049636032</v>
      </c>
      <c r="AK12" s="17"/>
      <c r="AL12" s="17">
        <v>7.9117814581602899E-2</v>
      </c>
      <c r="AM12" s="17">
        <v>9.9047723321440503E-2</v>
      </c>
      <c r="AN12" s="17">
        <v>0.11560928715133301</v>
      </c>
      <c r="AO12" s="17">
        <v>0.111479932486631</v>
      </c>
      <c r="AP12" s="17"/>
      <c r="AQ12" s="17">
        <v>5.31332429589658E-2</v>
      </c>
      <c r="AR12" s="17">
        <v>0.157513952613656</v>
      </c>
      <c r="AS12" s="17"/>
      <c r="AT12" s="17">
        <v>0.122403829628107</v>
      </c>
      <c r="AU12" s="17">
        <v>5.0185858553582303E-3</v>
      </c>
      <c r="AV12" s="17"/>
      <c r="AW12" s="17">
        <v>4.8785903888028601E-2</v>
      </c>
      <c r="AX12" s="17">
        <v>9.5499541983240593E-2</v>
      </c>
      <c r="AY12" s="17">
        <v>0.14069909578518</v>
      </c>
      <c r="AZ12" s="17"/>
      <c r="BA12" s="17">
        <v>0.16071538419992901</v>
      </c>
      <c r="BB12" s="17">
        <v>9.8255921580501906E-2</v>
      </c>
      <c r="BC12" s="17">
        <v>6.8138476022726505E-2</v>
      </c>
      <c r="BD12" s="17">
        <v>2.9304774822709899E-2</v>
      </c>
      <c r="BE12" s="17">
        <v>4.5246120671995002E-2</v>
      </c>
      <c r="BF12" s="17"/>
      <c r="BG12" s="17">
        <v>8.0182774172726207E-2</v>
      </c>
      <c r="BH12" s="17">
        <v>0.106466115274749</v>
      </c>
      <c r="BI12" s="17"/>
      <c r="BJ12" s="17">
        <v>0.11252577307516699</v>
      </c>
      <c r="BK12" s="17">
        <v>3.10615352182925E-2</v>
      </c>
      <c r="BL12" s="17"/>
      <c r="BM12" s="17">
        <v>8.2202659654969507E-2</v>
      </c>
      <c r="BN12" s="17">
        <v>4.1733693495182203E-2</v>
      </c>
      <c r="BO12" s="17">
        <v>0.17718284483339899</v>
      </c>
      <c r="BP12" s="17">
        <v>0.101494690461416</v>
      </c>
      <c r="BQ12" s="17">
        <v>2.63444700971531E-2</v>
      </c>
      <c r="BR12" s="17"/>
      <c r="BS12" s="17">
        <v>0.11992366055103</v>
      </c>
      <c r="BT12" s="17"/>
      <c r="BU12" s="17">
        <v>6.5950800216567407E-2</v>
      </c>
      <c r="BV12" s="17">
        <v>0.219150212743772</v>
      </c>
      <c r="BW12" s="17">
        <v>9.9492256526348993E-2</v>
      </c>
      <c r="BX12" s="17">
        <v>4.91906973385118E-2</v>
      </c>
      <c r="BY12" s="17">
        <v>6.1281936269199602E-2</v>
      </c>
      <c r="BZ12" s="17"/>
      <c r="CA12" s="17">
        <v>0.30184672240037502</v>
      </c>
      <c r="CB12" s="17"/>
      <c r="CC12" s="17">
        <v>9.08471481147929E-2</v>
      </c>
      <c r="CD12" s="17">
        <v>0.122044299746007</v>
      </c>
      <c r="CE12" s="17"/>
      <c r="CF12" s="17">
        <v>5.7730369805699802E-2</v>
      </c>
      <c r="CG12" s="17"/>
      <c r="CH12" s="17">
        <v>6.9194932616596802E-2</v>
      </c>
      <c r="CI12" s="17">
        <v>0.233177283968794</v>
      </c>
    </row>
    <row r="13" spans="2:87" ht="29" x14ac:dyDescent="0.35">
      <c r="B13" s="18" t="s">
        <v>304</v>
      </c>
      <c r="C13" s="17">
        <v>4.16710317169127E-2</v>
      </c>
      <c r="D13" s="17">
        <v>4.4185444155802597E-2</v>
      </c>
      <c r="E13" s="17">
        <v>3.93831050649317E-2</v>
      </c>
      <c r="F13" s="17"/>
      <c r="G13" s="17">
        <v>4.1049972760047099E-2</v>
      </c>
      <c r="H13" s="17">
        <v>6.6465309850035001E-2</v>
      </c>
      <c r="I13" s="17">
        <v>5.9199137717401297E-2</v>
      </c>
      <c r="J13" s="17">
        <v>1.7689238182232701E-2</v>
      </c>
      <c r="K13" s="17">
        <v>6.9042898783724304E-3</v>
      </c>
      <c r="L13" s="17">
        <v>4.85277984887343E-2</v>
      </c>
      <c r="M13" s="17"/>
      <c r="N13" s="17">
        <v>7.0914524596003295E-2</v>
      </c>
      <c r="O13" s="17">
        <v>3.7173818269350803E-2</v>
      </c>
      <c r="P13" s="17">
        <v>1.72446391186598E-2</v>
      </c>
      <c r="Q13" s="17">
        <v>3.9437675116592602E-2</v>
      </c>
      <c r="R13" s="17"/>
      <c r="S13" s="17">
        <v>7.59336098321131E-2</v>
      </c>
      <c r="T13" s="17">
        <v>7.6103254486091197E-3</v>
      </c>
      <c r="U13" s="17">
        <v>2.3659170087967699E-2</v>
      </c>
      <c r="V13" s="17">
        <v>5.7276585497823398E-2</v>
      </c>
      <c r="W13" s="17">
        <v>2.0402791343417999E-2</v>
      </c>
      <c r="X13" s="17">
        <v>4.5968225940568097E-2</v>
      </c>
      <c r="Y13" s="17">
        <v>2.6522674924466302E-2</v>
      </c>
      <c r="Z13" s="17">
        <v>2.1499959159010099E-2</v>
      </c>
      <c r="AA13" s="17">
        <v>6.9334169141971796E-2</v>
      </c>
      <c r="AB13" s="17">
        <v>4.06785199264229E-2</v>
      </c>
      <c r="AC13" s="17">
        <v>4.8794004495977997E-2</v>
      </c>
      <c r="AD13" s="17">
        <v>2.3670418944838598E-2</v>
      </c>
      <c r="AE13" s="17"/>
      <c r="AF13" s="17">
        <v>6.1013146569550203E-2</v>
      </c>
      <c r="AG13" s="17">
        <v>2.0062835595322199E-2</v>
      </c>
      <c r="AH13" s="17">
        <v>3.6571016969717901E-2</v>
      </c>
      <c r="AI13" s="17">
        <v>5.8549638967514202E-2</v>
      </c>
      <c r="AJ13" s="17">
        <v>7.9892535624063593E-2</v>
      </c>
      <c r="AK13" s="17"/>
      <c r="AL13" s="17">
        <v>4.0976612279921602E-2</v>
      </c>
      <c r="AM13" s="17">
        <v>4.3505896177877597E-2</v>
      </c>
      <c r="AN13" s="17">
        <v>3.50566695170536E-2</v>
      </c>
      <c r="AO13" s="17">
        <v>5.1474250565299202E-2</v>
      </c>
      <c r="AP13" s="17"/>
      <c r="AQ13" s="17">
        <v>2.65691844113249E-2</v>
      </c>
      <c r="AR13" s="17">
        <v>6.4001792505445104E-2</v>
      </c>
      <c r="AS13" s="17"/>
      <c r="AT13" s="17">
        <v>4.0460911179931697E-2</v>
      </c>
      <c r="AU13" s="17">
        <v>4.7224774107091E-2</v>
      </c>
      <c r="AV13" s="17"/>
      <c r="AW13" s="17">
        <v>4.76232697358848E-2</v>
      </c>
      <c r="AX13" s="17">
        <v>4.8586517463090999E-2</v>
      </c>
      <c r="AY13" s="17">
        <v>3.65352081477371E-2</v>
      </c>
      <c r="AZ13" s="17"/>
      <c r="BA13" s="17">
        <v>7.4827357089726196E-2</v>
      </c>
      <c r="BB13" s="17">
        <v>3.11127092911705E-2</v>
      </c>
      <c r="BC13" s="17">
        <v>3.8263951617050998E-2</v>
      </c>
      <c r="BD13" s="17">
        <v>1.06045275991566E-2</v>
      </c>
      <c r="BE13" s="17">
        <v>1.8439424714335899E-2</v>
      </c>
      <c r="BF13" s="17"/>
      <c r="BG13" s="17">
        <v>2.19196596406297E-2</v>
      </c>
      <c r="BH13" s="17">
        <v>5.6386179665619297E-2</v>
      </c>
      <c r="BI13" s="17"/>
      <c r="BJ13" s="17">
        <v>3.9918022615563001E-2</v>
      </c>
      <c r="BK13" s="17">
        <v>4.44762561255466E-2</v>
      </c>
      <c r="BL13" s="17"/>
      <c r="BM13" s="17">
        <v>2.77511454836347E-2</v>
      </c>
      <c r="BN13" s="17">
        <v>2.2912447322617598E-2</v>
      </c>
      <c r="BO13" s="17">
        <v>6.8235435830195298E-2</v>
      </c>
      <c r="BP13" s="17">
        <v>3.4429008231634799E-2</v>
      </c>
      <c r="BQ13" s="17">
        <v>3.7073082767686998E-2</v>
      </c>
      <c r="BR13" s="17"/>
      <c r="BS13" s="17">
        <v>5.4532977665178201E-2</v>
      </c>
      <c r="BT13" s="17"/>
      <c r="BU13" s="17">
        <v>3.55674565562751E-2</v>
      </c>
      <c r="BV13" s="17">
        <v>7.2512431049834195E-2</v>
      </c>
      <c r="BW13" s="17">
        <v>9.61096424210456E-3</v>
      </c>
      <c r="BX13" s="17">
        <v>4.9629835865468902E-2</v>
      </c>
      <c r="BY13" s="17">
        <v>2.4677407978559E-2</v>
      </c>
      <c r="BZ13" s="17"/>
      <c r="CA13" s="17">
        <v>0.110062325048183</v>
      </c>
      <c r="CB13" s="17"/>
      <c r="CC13" s="17">
        <v>4.2382001326230198E-2</v>
      </c>
      <c r="CD13" s="17">
        <v>4.0057919922821698E-2</v>
      </c>
      <c r="CE13" s="17"/>
      <c r="CF13" s="17">
        <v>4.9102982421913702E-2</v>
      </c>
      <c r="CG13" s="17"/>
      <c r="CH13" s="17">
        <v>2.2655315646458701E-2</v>
      </c>
      <c r="CI13" s="17">
        <v>7.2471680863935503E-2</v>
      </c>
    </row>
    <row r="14" spans="2:87" x14ac:dyDescent="0.35">
      <c r="B14" s="18" t="s">
        <v>161</v>
      </c>
      <c r="C14" s="19">
        <v>0.12749971506530799</v>
      </c>
      <c r="D14" s="19">
        <v>0.102671413084576</v>
      </c>
      <c r="E14" s="19">
        <v>0.15098763643344201</v>
      </c>
      <c r="F14" s="19"/>
      <c r="G14" s="19">
        <v>0.17598919742556901</v>
      </c>
      <c r="H14" s="19">
        <v>0.12307561585372701</v>
      </c>
      <c r="I14" s="19">
        <v>0.17625725886077101</v>
      </c>
      <c r="J14" s="19">
        <v>0.13944581323233099</v>
      </c>
      <c r="K14" s="19">
        <v>9.3060666733204303E-2</v>
      </c>
      <c r="L14" s="19">
        <v>6.5808316224773802E-2</v>
      </c>
      <c r="M14" s="19"/>
      <c r="N14" s="19">
        <v>0.104721276142687</v>
      </c>
      <c r="O14" s="19">
        <v>0.157819506073057</v>
      </c>
      <c r="P14" s="19">
        <v>9.7492161046301595E-2</v>
      </c>
      <c r="Q14" s="19">
        <v>0.14500424391653099</v>
      </c>
      <c r="R14" s="19"/>
      <c r="S14" s="19">
        <v>0.18281659491271901</v>
      </c>
      <c r="T14" s="19">
        <v>0.109883854520209</v>
      </c>
      <c r="U14" s="19">
        <v>0.131883126042245</v>
      </c>
      <c r="V14" s="19">
        <v>0.14017611244175501</v>
      </c>
      <c r="W14" s="19">
        <v>8.1992801566656795E-2</v>
      </c>
      <c r="X14" s="19">
        <v>0.119196572019225</v>
      </c>
      <c r="Y14" s="19">
        <v>0.140060874614411</v>
      </c>
      <c r="Z14" s="19">
        <v>0.15490821594065701</v>
      </c>
      <c r="AA14" s="19">
        <v>0.103920501148468</v>
      </c>
      <c r="AB14" s="19">
        <v>0.14163638634838399</v>
      </c>
      <c r="AC14" s="19">
        <v>8.9004360377580499E-2</v>
      </c>
      <c r="AD14" s="19">
        <v>7.3743047324727404E-2</v>
      </c>
      <c r="AE14" s="19"/>
      <c r="AF14" s="19">
        <v>0.145541775842533</v>
      </c>
      <c r="AG14" s="19">
        <v>0.13458696135214601</v>
      </c>
      <c r="AH14" s="19">
        <v>0.12353263231782401</v>
      </c>
      <c r="AI14" s="19">
        <v>6.3879346263766706E-2</v>
      </c>
      <c r="AJ14" s="19">
        <v>0.114754139024195</v>
      </c>
      <c r="AK14" s="19"/>
      <c r="AL14" s="19">
        <v>0.153961836380935</v>
      </c>
      <c r="AM14" s="19">
        <v>0.122238189389452</v>
      </c>
      <c r="AN14" s="19">
        <v>4.3653143638829002E-2</v>
      </c>
      <c r="AO14" s="19">
        <v>0.22582880485861101</v>
      </c>
      <c r="AP14" s="19"/>
      <c r="AQ14" s="19">
        <v>0.121878822800462</v>
      </c>
      <c r="AR14" s="19">
        <v>0.13581120160364299</v>
      </c>
      <c r="AS14" s="19"/>
      <c r="AT14" s="19">
        <v>0.12864842681632799</v>
      </c>
      <c r="AU14" s="19">
        <v>6.6456141031525501E-2</v>
      </c>
      <c r="AV14" s="19"/>
      <c r="AW14" s="19">
        <v>7.5743421375056894E-2</v>
      </c>
      <c r="AX14" s="19">
        <v>0.120415579497967</v>
      </c>
      <c r="AY14" s="19">
        <v>0.17401916348867999</v>
      </c>
      <c r="AZ14" s="19"/>
      <c r="BA14" s="19">
        <v>0.15489953335345</v>
      </c>
      <c r="BB14" s="19">
        <v>0.105810644489927</v>
      </c>
      <c r="BC14" s="19">
        <v>0.133942698735115</v>
      </c>
      <c r="BD14" s="19">
        <v>0.104582300214561</v>
      </c>
      <c r="BE14" s="19">
        <v>0.123154476835916</v>
      </c>
      <c r="BF14" s="19"/>
      <c r="BG14" s="19">
        <v>0.13801779156243099</v>
      </c>
      <c r="BH14" s="19">
        <v>0.119663547978119</v>
      </c>
      <c r="BI14" s="19"/>
      <c r="BJ14" s="19">
        <v>0.14041274112997901</v>
      </c>
      <c r="BK14" s="19">
        <v>8.1372876008640294E-2</v>
      </c>
      <c r="BL14" s="19"/>
      <c r="BM14" s="19">
        <v>0.26335946045380598</v>
      </c>
      <c r="BN14" s="19">
        <v>6.7131084356541401E-2</v>
      </c>
      <c r="BO14" s="19">
        <v>9.2175374821190606E-2</v>
      </c>
      <c r="BP14" s="19">
        <v>0.16697962659431201</v>
      </c>
      <c r="BQ14" s="19">
        <v>9.9006087756712102E-2</v>
      </c>
      <c r="BR14" s="19"/>
      <c r="BS14" s="19">
        <v>6.1168224274682499E-2</v>
      </c>
      <c r="BT14" s="19"/>
      <c r="BU14" s="19">
        <v>8.0695449713634806E-2</v>
      </c>
      <c r="BV14" s="19">
        <v>9.4257851583752106E-2</v>
      </c>
      <c r="BW14" s="19">
        <v>0.100078727620348</v>
      </c>
      <c r="BX14" s="19">
        <v>6.2292282366754201E-2</v>
      </c>
      <c r="BY14" s="19">
        <v>0.32712754894652502</v>
      </c>
      <c r="BZ14" s="19"/>
      <c r="CA14" s="19">
        <v>5.4906165953256203E-2</v>
      </c>
      <c r="CB14" s="19"/>
      <c r="CC14" s="19">
        <v>0.11504300116404299</v>
      </c>
      <c r="CD14" s="19">
        <v>0.114132765252576</v>
      </c>
      <c r="CE14" s="19"/>
      <c r="CF14" s="19">
        <v>0.12081440005352</v>
      </c>
      <c r="CG14" s="19"/>
      <c r="CH14" s="19">
        <v>0.11795609059586699</v>
      </c>
      <c r="CI14" s="19">
        <v>6.4931546859881104E-2</v>
      </c>
    </row>
    <row r="15" spans="2:87" x14ac:dyDescent="0.35">
      <c r="B15" s="16" t="s">
        <v>163</v>
      </c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310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1008</v>
      </c>
      <c r="D7" s="10">
        <v>490</v>
      </c>
      <c r="E7" s="10">
        <v>517</v>
      </c>
      <c r="F7" s="10"/>
      <c r="G7" s="10">
        <v>93</v>
      </c>
      <c r="H7" s="10">
        <v>169</v>
      </c>
      <c r="I7" s="10">
        <v>190</v>
      </c>
      <c r="J7" s="10">
        <v>169</v>
      </c>
      <c r="K7" s="10">
        <v>156</v>
      </c>
      <c r="L7" s="10">
        <v>231</v>
      </c>
      <c r="M7" s="10"/>
      <c r="N7" s="10">
        <v>283</v>
      </c>
      <c r="O7" s="10">
        <v>262</v>
      </c>
      <c r="P7" s="10">
        <v>223</v>
      </c>
      <c r="Q7" s="10">
        <v>235</v>
      </c>
      <c r="R7" s="10"/>
      <c r="S7" s="10">
        <v>141</v>
      </c>
      <c r="T7" s="10">
        <v>135</v>
      </c>
      <c r="U7" s="10">
        <v>79</v>
      </c>
      <c r="V7" s="10">
        <v>91</v>
      </c>
      <c r="W7" s="10">
        <v>85</v>
      </c>
      <c r="X7" s="10">
        <v>75</v>
      </c>
      <c r="Y7" s="10">
        <v>73</v>
      </c>
      <c r="Z7" s="10">
        <v>39</v>
      </c>
      <c r="AA7" s="10">
        <v>97</v>
      </c>
      <c r="AB7" s="10">
        <v>94</v>
      </c>
      <c r="AC7" s="10">
        <v>61</v>
      </c>
      <c r="AD7" s="10">
        <v>38</v>
      </c>
      <c r="AE7" s="10"/>
      <c r="AF7" s="10">
        <v>159</v>
      </c>
      <c r="AG7" s="10">
        <v>374</v>
      </c>
      <c r="AH7" s="10">
        <v>211</v>
      </c>
      <c r="AI7" s="10">
        <v>112</v>
      </c>
      <c r="AJ7" s="10">
        <v>114</v>
      </c>
      <c r="AK7" s="10"/>
      <c r="AL7" s="10">
        <v>395</v>
      </c>
      <c r="AM7" s="10">
        <v>392</v>
      </c>
      <c r="AN7" s="10">
        <v>163</v>
      </c>
      <c r="AO7" s="10">
        <v>58</v>
      </c>
      <c r="AP7" s="10"/>
      <c r="AQ7" s="10">
        <v>594</v>
      </c>
      <c r="AR7" s="10">
        <v>414</v>
      </c>
      <c r="AS7" s="10"/>
      <c r="AT7" s="10">
        <v>662</v>
      </c>
      <c r="AU7" s="10">
        <v>217</v>
      </c>
      <c r="AV7" s="10"/>
      <c r="AW7" s="10">
        <v>392</v>
      </c>
      <c r="AX7" s="10">
        <v>232</v>
      </c>
      <c r="AY7" s="10">
        <v>350</v>
      </c>
      <c r="AZ7" s="10"/>
      <c r="BA7" s="10">
        <v>235</v>
      </c>
      <c r="BB7" s="10">
        <v>303</v>
      </c>
      <c r="BC7" s="10">
        <v>330</v>
      </c>
      <c r="BD7" s="10">
        <v>92</v>
      </c>
      <c r="BE7" s="10">
        <v>48</v>
      </c>
      <c r="BF7" s="10"/>
      <c r="BG7" s="10">
        <v>402</v>
      </c>
      <c r="BH7" s="10">
        <v>606</v>
      </c>
      <c r="BI7" s="10"/>
      <c r="BJ7" s="10">
        <v>778</v>
      </c>
      <c r="BK7" s="10">
        <v>223</v>
      </c>
      <c r="BL7" s="10"/>
      <c r="BM7" s="10">
        <v>136</v>
      </c>
      <c r="BN7" s="10">
        <v>219</v>
      </c>
      <c r="BO7" s="10">
        <v>340</v>
      </c>
      <c r="BP7" s="10">
        <v>76</v>
      </c>
      <c r="BQ7" s="10">
        <v>112</v>
      </c>
      <c r="BR7" s="10"/>
      <c r="BS7" s="10">
        <v>304</v>
      </c>
      <c r="BT7" s="10"/>
      <c r="BU7" s="10">
        <v>203</v>
      </c>
      <c r="BV7" s="10">
        <v>237</v>
      </c>
      <c r="BW7" s="10">
        <v>105</v>
      </c>
      <c r="BX7" s="10">
        <v>190</v>
      </c>
      <c r="BY7" s="10">
        <v>77</v>
      </c>
      <c r="BZ7" s="10"/>
      <c r="CA7" s="10">
        <v>75</v>
      </c>
      <c r="CB7" s="10"/>
      <c r="CC7" s="10">
        <v>796</v>
      </c>
      <c r="CD7" s="10">
        <v>185</v>
      </c>
      <c r="CE7" s="10"/>
      <c r="CF7" s="10">
        <v>373</v>
      </c>
      <c r="CG7" s="10"/>
      <c r="CH7" s="10">
        <v>340</v>
      </c>
      <c r="CI7" s="10">
        <v>116</v>
      </c>
    </row>
    <row r="8" spans="2:87" ht="30" customHeight="1" x14ac:dyDescent="0.35">
      <c r="B8" s="11" t="s">
        <v>20</v>
      </c>
      <c r="C8" s="11">
        <v>1023</v>
      </c>
      <c r="D8" s="11">
        <v>494</v>
      </c>
      <c r="E8" s="11">
        <v>527</v>
      </c>
      <c r="F8" s="11"/>
      <c r="G8" s="11">
        <v>165</v>
      </c>
      <c r="H8" s="11">
        <v>169</v>
      </c>
      <c r="I8" s="11">
        <v>179</v>
      </c>
      <c r="J8" s="11">
        <v>158</v>
      </c>
      <c r="K8" s="11">
        <v>141</v>
      </c>
      <c r="L8" s="11">
        <v>211</v>
      </c>
      <c r="M8" s="11"/>
      <c r="N8" s="11">
        <v>263</v>
      </c>
      <c r="O8" s="11">
        <v>272</v>
      </c>
      <c r="P8" s="11">
        <v>234</v>
      </c>
      <c r="Q8" s="11">
        <v>248</v>
      </c>
      <c r="R8" s="11"/>
      <c r="S8" s="11">
        <v>144</v>
      </c>
      <c r="T8" s="11">
        <v>127</v>
      </c>
      <c r="U8" s="11">
        <v>77</v>
      </c>
      <c r="V8" s="11">
        <v>97</v>
      </c>
      <c r="W8" s="11">
        <v>80</v>
      </c>
      <c r="X8" s="11">
        <v>84</v>
      </c>
      <c r="Y8" s="11">
        <v>84</v>
      </c>
      <c r="Z8" s="11">
        <v>43</v>
      </c>
      <c r="AA8" s="11">
        <v>107</v>
      </c>
      <c r="AB8" s="11">
        <v>90</v>
      </c>
      <c r="AC8" s="11">
        <v>58</v>
      </c>
      <c r="AD8" s="11">
        <v>32</v>
      </c>
      <c r="AE8" s="11"/>
      <c r="AF8" s="11">
        <v>161</v>
      </c>
      <c r="AG8" s="11">
        <v>391</v>
      </c>
      <c r="AH8" s="11">
        <v>209</v>
      </c>
      <c r="AI8" s="11">
        <v>109</v>
      </c>
      <c r="AJ8" s="11">
        <v>113</v>
      </c>
      <c r="AK8" s="11"/>
      <c r="AL8" s="11">
        <v>378</v>
      </c>
      <c r="AM8" s="11">
        <v>408</v>
      </c>
      <c r="AN8" s="11">
        <v>171</v>
      </c>
      <c r="AO8" s="11">
        <v>66</v>
      </c>
      <c r="AP8" s="11"/>
      <c r="AQ8" s="11">
        <v>610</v>
      </c>
      <c r="AR8" s="11">
        <v>413</v>
      </c>
      <c r="AS8" s="11"/>
      <c r="AT8" s="11">
        <v>675</v>
      </c>
      <c r="AU8" s="11">
        <v>197</v>
      </c>
      <c r="AV8" s="11"/>
      <c r="AW8" s="11">
        <v>365</v>
      </c>
      <c r="AX8" s="11">
        <v>238</v>
      </c>
      <c r="AY8" s="11">
        <v>374</v>
      </c>
      <c r="AZ8" s="11"/>
      <c r="BA8" s="11">
        <v>249</v>
      </c>
      <c r="BB8" s="11">
        <v>307</v>
      </c>
      <c r="BC8" s="11">
        <v>330</v>
      </c>
      <c r="BD8" s="11">
        <v>91</v>
      </c>
      <c r="BE8" s="11">
        <v>46</v>
      </c>
      <c r="BF8" s="11"/>
      <c r="BG8" s="11">
        <v>437</v>
      </c>
      <c r="BH8" s="11">
        <v>586</v>
      </c>
      <c r="BI8" s="11"/>
      <c r="BJ8" s="11">
        <v>808</v>
      </c>
      <c r="BK8" s="11">
        <v>208</v>
      </c>
      <c r="BL8" s="11"/>
      <c r="BM8" s="11">
        <v>148</v>
      </c>
      <c r="BN8" s="11">
        <v>207</v>
      </c>
      <c r="BO8" s="11">
        <v>350</v>
      </c>
      <c r="BP8" s="11">
        <v>74</v>
      </c>
      <c r="BQ8" s="11">
        <v>118</v>
      </c>
      <c r="BR8" s="11"/>
      <c r="BS8" s="11">
        <v>309</v>
      </c>
      <c r="BT8" s="11"/>
      <c r="BU8" s="11">
        <v>196</v>
      </c>
      <c r="BV8" s="11">
        <v>250</v>
      </c>
      <c r="BW8" s="11">
        <v>104</v>
      </c>
      <c r="BX8" s="11">
        <v>189</v>
      </c>
      <c r="BY8" s="11">
        <v>83</v>
      </c>
      <c r="BZ8" s="11"/>
      <c r="CA8" s="11">
        <v>79</v>
      </c>
      <c r="CB8" s="11"/>
      <c r="CC8" s="11">
        <v>800</v>
      </c>
      <c r="CD8" s="11">
        <v>194</v>
      </c>
      <c r="CE8" s="11"/>
      <c r="CF8" s="11">
        <v>358</v>
      </c>
      <c r="CG8" s="11"/>
      <c r="CH8" s="11">
        <v>336</v>
      </c>
      <c r="CI8" s="11">
        <v>121</v>
      </c>
    </row>
    <row r="9" spans="2:87" ht="29" x14ac:dyDescent="0.35">
      <c r="B9" s="18" t="s">
        <v>300</v>
      </c>
      <c r="C9" s="17">
        <v>9.2824023306073394E-2</v>
      </c>
      <c r="D9" s="17">
        <v>0.10678932261750999</v>
      </c>
      <c r="E9" s="17">
        <v>7.9886195897840906E-2</v>
      </c>
      <c r="F9" s="17"/>
      <c r="G9" s="17">
        <v>7.7103367911403098E-2</v>
      </c>
      <c r="H9" s="17">
        <v>7.1958503207197599E-2</v>
      </c>
      <c r="I9" s="17">
        <v>9.4629974893008395E-2</v>
      </c>
      <c r="J9" s="17">
        <v>0.102230977373283</v>
      </c>
      <c r="K9" s="17">
        <v>0.16156051161985099</v>
      </c>
      <c r="L9" s="17">
        <v>6.7441776306865306E-2</v>
      </c>
      <c r="M9" s="17"/>
      <c r="N9" s="17">
        <v>5.8930881082529397E-2</v>
      </c>
      <c r="O9" s="17">
        <v>7.3613122101027995E-2</v>
      </c>
      <c r="P9" s="17">
        <v>0.128954373162114</v>
      </c>
      <c r="Q9" s="17">
        <v>0.117637542593337</v>
      </c>
      <c r="R9" s="17"/>
      <c r="S9" s="17">
        <v>6.8768053962073306E-2</v>
      </c>
      <c r="T9" s="17">
        <v>6.2581642181996897E-2</v>
      </c>
      <c r="U9" s="17">
        <v>0.103564811995203</v>
      </c>
      <c r="V9" s="17">
        <v>0.13669220841915</v>
      </c>
      <c r="W9" s="17">
        <v>0.12571887577136101</v>
      </c>
      <c r="X9" s="17">
        <v>0.124997567563567</v>
      </c>
      <c r="Y9" s="17">
        <v>9.8944860280750196E-2</v>
      </c>
      <c r="Z9" s="17">
        <v>9.7859833926399797E-2</v>
      </c>
      <c r="AA9" s="17">
        <v>5.4731604229063702E-2</v>
      </c>
      <c r="AB9" s="17">
        <v>9.0483028334864699E-2</v>
      </c>
      <c r="AC9" s="17">
        <v>6.5319007258619097E-2</v>
      </c>
      <c r="AD9" s="17">
        <v>0.155662192988783</v>
      </c>
      <c r="AE9" s="17"/>
      <c r="AF9" s="17">
        <v>7.76619057993264E-2</v>
      </c>
      <c r="AG9" s="17">
        <v>9.3018618913710896E-2</v>
      </c>
      <c r="AH9" s="17">
        <v>9.3143777824065604E-2</v>
      </c>
      <c r="AI9" s="17">
        <v>0.10402272363149501</v>
      </c>
      <c r="AJ9" s="17">
        <v>7.1466598393894895E-2</v>
      </c>
      <c r="AK9" s="17"/>
      <c r="AL9" s="17">
        <v>8.8747649759629899E-2</v>
      </c>
      <c r="AM9" s="17">
        <v>8.0118995571601903E-2</v>
      </c>
      <c r="AN9" s="17">
        <v>0.121132002685355</v>
      </c>
      <c r="AO9" s="17">
        <v>0.121479247583978</v>
      </c>
      <c r="AP9" s="17"/>
      <c r="AQ9" s="17">
        <v>0.110354541611951</v>
      </c>
      <c r="AR9" s="17">
        <v>6.6902041520263203E-2</v>
      </c>
      <c r="AS9" s="17"/>
      <c r="AT9" s="17">
        <v>0.109652130873245</v>
      </c>
      <c r="AU9" s="17">
        <v>6.5404844271275103E-2</v>
      </c>
      <c r="AV9" s="17"/>
      <c r="AW9" s="17">
        <v>8.4455839313461803E-2</v>
      </c>
      <c r="AX9" s="17">
        <v>0.13029806190034501</v>
      </c>
      <c r="AY9" s="17">
        <v>7.3730667811201606E-2</v>
      </c>
      <c r="AZ9" s="17"/>
      <c r="BA9" s="17">
        <v>5.7805479117240398E-2</v>
      </c>
      <c r="BB9" s="17">
        <v>9.4762860396953502E-2</v>
      </c>
      <c r="BC9" s="17">
        <v>0.110197691631438</v>
      </c>
      <c r="BD9" s="17">
        <v>0.112485822943293</v>
      </c>
      <c r="BE9" s="17">
        <v>0.10590375900664201</v>
      </c>
      <c r="BF9" s="17"/>
      <c r="BG9" s="17">
        <v>9.4805951112013107E-2</v>
      </c>
      <c r="BH9" s="17">
        <v>9.13474493862758E-2</v>
      </c>
      <c r="BI9" s="17"/>
      <c r="BJ9" s="17">
        <v>9.9064865463977594E-2</v>
      </c>
      <c r="BK9" s="17">
        <v>7.1546430273137396E-2</v>
      </c>
      <c r="BL9" s="17"/>
      <c r="BM9" s="17">
        <v>5.0596716216932701E-2</v>
      </c>
      <c r="BN9" s="17">
        <v>0.13202567827314099</v>
      </c>
      <c r="BO9" s="17">
        <v>5.1299525459113801E-2</v>
      </c>
      <c r="BP9" s="17">
        <v>3.9068677798869203E-2</v>
      </c>
      <c r="BQ9" s="17">
        <v>0.18595024623710499</v>
      </c>
      <c r="BR9" s="17"/>
      <c r="BS9" s="17">
        <v>0.126901093321937</v>
      </c>
      <c r="BT9" s="17"/>
      <c r="BU9" s="17">
        <v>0.113968223210256</v>
      </c>
      <c r="BV9" s="17">
        <v>4.91228392709201E-2</v>
      </c>
      <c r="BW9" s="17">
        <v>3.7383766053576198E-2</v>
      </c>
      <c r="BX9" s="17">
        <v>0.15049175779038301</v>
      </c>
      <c r="BY9" s="17">
        <v>5.4002357932645101E-2</v>
      </c>
      <c r="BZ9" s="17"/>
      <c r="CA9" s="17">
        <v>7.4757286428203701E-2</v>
      </c>
      <c r="CB9" s="17"/>
      <c r="CC9" s="17">
        <v>0.10053907442573499</v>
      </c>
      <c r="CD9" s="17">
        <v>7.0752285712716606E-2</v>
      </c>
      <c r="CE9" s="17"/>
      <c r="CF9" s="17">
        <v>6.9291756881676797E-2</v>
      </c>
      <c r="CG9" s="17"/>
      <c r="CH9" s="17">
        <v>9.2357379039620005E-2</v>
      </c>
      <c r="CI9" s="17">
        <v>8.9944072158602104E-2</v>
      </c>
    </row>
    <row r="10" spans="2:87" ht="29" x14ac:dyDescent="0.35">
      <c r="B10" s="18" t="s">
        <v>301</v>
      </c>
      <c r="C10" s="17">
        <v>0.240789865837573</v>
      </c>
      <c r="D10" s="17">
        <v>0.24678613116076301</v>
      </c>
      <c r="E10" s="17">
        <v>0.23390634461687401</v>
      </c>
      <c r="F10" s="17"/>
      <c r="G10" s="17">
        <v>0.27915184264522003</v>
      </c>
      <c r="H10" s="17">
        <v>0.22090872353868199</v>
      </c>
      <c r="I10" s="17">
        <v>0.23089497966474901</v>
      </c>
      <c r="J10" s="17">
        <v>0.24724519204842199</v>
      </c>
      <c r="K10" s="17">
        <v>0.20892677711120999</v>
      </c>
      <c r="L10" s="17">
        <v>0.25158941927605699</v>
      </c>
      <c r="M10" s="17"/>
      <c r="N10" s="17">
        <v>0.26844575969628398</v>
      </c>
      <c r="O10" s="17">
        <v>0.25348737705282598</v>
      </c>
      <c r="P10" s="17">
        <v>0.24539850118468601</v>
      </c>
      <c r="Q10" s="17">
        <v>0.19417310324390499</v>
      </c>
      <c r="R10" s="17"/>
      <c r="S10" s="17">
        <v>0.20530417764558601</v>
      </c>
      <c r="T10" s="17">
        <v>0.31269216155049301</v>
      </c>
      <c r="U10" s="17">
        <v>0.240638352576732</v>
      </c>
      <c r="V10" s="17">
        <v>0.20379381879414801</v>
      </c>
      <c r="W10" s="17">
        <v>0.24159476471986399</v>
      </c>
      <c r="X10" s="17">
        <v>0.140066124917678</v>
      </c>
      <c r="Y10" s="17">
        <v>0.289742777975871</v>
      </c>
      <c r="Z10" s="17">
        <v>0.116706382083319</v>
      </c>
      <c r="AA10" s="17">
        <v>0.30913929471624702</v>
      </c>
      <c r="AB10" s="17">
        <v>0.266102050504396</v>
      </c>
      <c r="AC10" s="17">
        <v>0.287468247218016</v>
      </c>
      <c r="AD10" s="17">
        <v>0.145930625122077</v>
      </c>
      <c r="AE10" s="17"/>
      <c r="AF10" s="17">
        <v>0.205254766158083</v>
      </c>
      <c r="AG10" s="17">
        <v>0.2687534671888</v>
      </c>
      <c r="AH10" s="17">
        <v>0.24878375143862499</v>
      </c>
      <c r="AI10" s="17">
        <v>0.28302083825367702</v>
      </c>
      <c r="AJ10" s="17">
        <v>0.17217074635589899</v>
      </c>
      <c r="AK10" s="17"/>
      <c r="AL10" s="17">
        <v>0.169112983833486</v>
      </c>
      <c r="AM10" s="17">
        <v>0.27040062898906397</v>
      </c>
      <c r="AN10" s="17">
        <v>0.31159176112690701</v>
      </c>
      <c r="AO10" s="17">
        <v>0.28537230225383597</v>
      </c>
      <c r="AP10" s="17"/>
      <c r="AQ10" s="17">
        <v>0.226234486797947</v>
      </c>
      <c r="AR10" s="17">
        <v>0.26231257633406002</v>
      </c>
      <c r="AS10" s="17"/>
      <c r="AT10" s="17">
        <v>0.238018221796026</v>
      </c>
      <c r="AU10" s="17">
        <v>0.250586186689011</v>
      </c>
      <c r="AV10" s="17"/>
      <c r="AW10" s="17">
        <v>0.23286696918972699</v>
      </c>
      <c r="AX10" s="17">
        <v>0.27287148957644902</v>
      </c>
      <c r="AY10" s="17">
        <v>0.22160949033232799</v>
      </c>
      <c r="AZ10" s="17"/>
      <c r="BA10" s="17">
        <v>0.22555573012733501</v>
      </c>
      <c r="BB10" s="17">
        <v>0.243641288625739</v>
      </c>
      <c r="BC10" s="17">
        <v>0.25208031521376101</v>
      </c>
      <c r="BD10" s="17">
        <v>0.22143821595893901</v>
      </c>
      <c r="BE10" s="17">
        <v>0.261466618895349</v>
      </c>
      <c r="BF10" s="17"/>
      <c r="BG10" s="17">
        <v>0.25140792502444897</v>
      </c>
      <c r="BH10" s="17">
        <v>0.23287920974443899</v>
      </c>
      <c r="BI10" s="17"/>
      <c r="BJ10" s="17">
        <v>0.238438363363531</v>
      </c>
      <c r="BK10" s="17">
        <v>0.24364660196299401</v>
      </c>
      <c r="BL10" s="17"/>
      <c r="BM10" s="17">
        <v>0.27556334345261602</v>
      </c>
      <c r="BN10" s="17">
        <v>0.21605635524598699</v>
      </c>
      <c r="BO10" s="17">
        <v>0.25892207070302897</v>
      </c>
      <c r="BP10" s="17">
        <v>0.32041714854783898</v>
      </c>
      <c r="BQ10" s="17">
        <v>0.135175113887956</v>
      </c>
      <c r="BR10" s="17"/>
      <c r="BS10" s="17">
        <v>0.197861970389754</v>
      </c>
      <c r="BT10" s="17"/>
      <c r="BU10" s="17">
        <v>0.22891329359023299</v>
      </c>
      <c r="BV10" s="17">
        <v>0.222798584638363</v>
      </c>
      <c r="BW10" s="17">
        <v>0.31408433961433002</v>
      </c>
      <c r="BX10" s="17">
        <v>0.19818170862460599</v>
      </c>
      <c r="BY10" s="17">
        <v>0.203541854888798</v>
      </c>
      <c r="BZ10" s="17"/>
      <c r="CA10" s="17">
        <v>0.27548015032151202</v>
      </c>
      <c r="CB10" s="17"/>
      <c r="CC10" s="17">
        <v>0.26397244638016998</v>
      </c>
      <c r="CD10" s="17">
        <v>0.17685107855316701</v>
      </c>
      <c r="CE10" s="17"/>
      <c r="CF10" s="17">
        <v>0.28478211445601598</v>
      </c>
      <c r="CG10" s="17"/>
      <c r="CH10" s="17">
        <v>0.28092010309159698</v>
      </c>
      <c r="CI10" s="17">
        <v>0.21958760882450601</v>
      </c>
    </row>
    <row r="11" spans="2:87" x14ac:dyDescent="0.35">
      <c r="B11" s="18" t="s">
        <v>302</v>
      </c>
      <c r="C11" s="17">
        <v>0.332769819476606</v>
      </c>
      <c r="D11" s="17">
        <v>0.338965870492344</v>
      </c>
      <c r="E11" s="17">
        <v>0.32751438406341399</v>
      </c>
      <c r="F11" s="17"/>
      <c r="G11" s="17">
        <v>0.25054920829194999</v>
      </c>
      <c r="H11" s="17">
        <v>0.248820616133722</v>
      </c>
      <c r="I11" s="17">
        <v>0.29383467624945198</v>
      </c>
      <c r="J11" s="17">
        <v>0.37506949038093601</v>
      </c>
      <c r="K11" s="17">
        <v>0.36322112544428498</v>
      </c>
      <c r="L11" s="17">
        <v>0.44553932139485503</v>
      </c>
      <c r="M11" s="17"/>
      <c r="N11" s="17">
        <v>0.33215401812655299</v>
      </c>
      <c r="O11" s="17">
        <v>0.32693392542237598</v>
      </c>
      <c r="P11" s="17">
        <v>0.28834370694058298</v>
      </c>
      <c r="Q11" s="17">
        <v>0.37625406646603898</v>
      </c>
      <c r="R11" s="17"/>
      <c r="S11" s="17">
        <v>0.28160835920006899</v>
      </c>
      <c r="T11" s="17">
        <v>0.29749061597519699</v>
      </c>
      <c r="U11" s="17">
        <v>0.36473796756670401</v>
      </c>
      <c r="V11" s="17">
        <v>0.35660679628717201</v>
      </c>
      <c r="W11" s="17">
        <v>0.34878726556941297</v>
      </c>
      <c r="X11" s="17">
        <v>0.30017548847794701</v>
      </c>
      <c r="Y11" s="17">
        <v>0.279573806354737</v>
      </c>
      <c r="Z11" s="17">
        <v>0.403606283629041</v>
      </c>
      <c r="AA11" s="17">
        <v>0.345862019892133</v>
      </c>
      <c r="AB11" s="17">
        <v>0.39077318561956798</v>
      </c>
      <c r="AC11" s="17">
        <v>0.36845857252076603</v>
      </c>
      <c r="AD11" s="17">
        <v>0.37231174938109102</v>
      </c>
      <c r="AE11" s="17"/>
      <c r="AF11" s="17">
        <v>0.36768843234602799</v>
      </c>
      <c r="AG11" s="17">
        <v>0.324450131322427</v>
      </c>
      <c r="AH11" s="17">
        <v>0.33857765598597001</v>
      </c>
      <c r="AI11" s="17">
        <v>0.306486339620891</v>
      </c>
      <c r="AJ11" s="17">
        <v>0.323326802431806</v>
      </c>
      <c r="AK11" s="17"/>
      <c r="AL11" s="17">
        <v>0.40265989104570998</v>
      </c>
      <c r="AM11" s="17">
        <v>0.30899379383147202</v>
      </c>
      <c r="AN11" s="17">
        <v>0.26634484128133701</v>
      </c>
      <c r="AO11" s="17">
        <v>0.25091356422748401</v>
      </c>
      <c r="AP11" s="17"/>
      <c r="AQ11" s="17">
        <v>0.37218452254993001</v>
      </c>
      <c r="AR11" s="17">
        <v>0.27448818756289001</v>
      </c>
      <c r="AS11" s="17"/>
      <c r="AT11" s="17">
        <v>0.29922972663383102</v>
      </c>
      <c r="AU11" s="17">
        <v>0.45280942740308799</v>
      </c>
      <c r="AV11" s="17"/>
      <c r="AW11" s="17">
        <v>0.41495822207500599</v>
      </c>
      <c r="AX11" s="17">
        <v>0.26685782080244902</v>
      </c>
      <c r="AY11" s="17">
        <v>0.30247687063727002</v>
      </c>
      <c r="AZ11" s="17"/>
      <c r="BA11" s="17">
        <v>0.27776065324419102</v>
      </c>
      <c r="BB11" s="17">
        <v>0.35609542042169601</v>
      </c>
      <c r="BC11" s="17">
        <v>0.35073388490442597</v>
      </c>
      <c r="BD11" s="17">
        <v>0.36179623501221397</v>
      </c>
      <c r="BE11" s="17">
        <v>0.28789417939944401</v>
      </c>
      <c r="BF11" s="17"/>
      <c r="BG11" s="17">
        <v>0.33214019814621898</v>
      </c>
      <c r="BH11" s="17">
        <v>0.33323889934571799</v>
      </c>
      <c r="BI11" s="17"/>
      <c r="BJ11" s="17">
        <v>0.30499785134569002</v>
      </c>
      <c r="BK11" s="17">
        <v>0.45172689042193898</v>
      </c>
      <c r="BL11" s="17"/>
      <c r="BM11" s="17">
        <v>0.27368581273961201</v>
      </c>
      <c r="BN11" s="17">
        <v>0.423090837003333</v>
      </c>
      <c r="BO11" s="17">
        <v>0.33065559760840502</v>
      </c>
      <c r="BP11" s="17">
        <v>0.33497226676250602</v>
      </c>
      <c r="BQ11" s="17">
        <v>0.31215002367622202</v>
      </c>
      <c r="BR11" s="17"/>
      <c r="BS11" s="17">
        <v>0.34661353921542598</v>
      </c>
      <c r="BT11" s="17"/>
      <c r="BU11" s="17">
        <v>0.42284427170413402</v>
      </c>
      <c r="BV11" s="17">
        <v>0.31425440417565498</v>
      </c>
      <c r="BW11" s="17">
        <v>0.36865273935440301</v>
      </c>
      <c r="BX11" s="17">
        <v>0.35290891528496299</v>
      </c>
      <c r="BY11" s="17">
        <v>0.32979691912822001</v>
      </c>
      <c r="BZ11" s="17"/>
      <c r="CA11" s="17">
        <v>0.21621540721454399</v>
      </c>
      <c r="CB11" s="17"/>
      <c r="CC11" s="17">
        <v>0.316210593825835</v>
      </c>
      <c r="CD11" s="17">
        <v>0.41197131926508701</v>
      </c>
      <c r="CE11" s="17"/>
      <c r="CF11" s="17">
        <v>0.34014079749272602</v>
      </c>
      <c r="CG11" s="17"/>
      <c r="CH11" s="17">
        <v>0.343155742903544</v>
      </c>
      <c r="CI11" s="17">
        <v>0.28112432092225598</v>
      </c>
    </row>
    <row r="12" spans="2:87" ht="29" x14ac:dyDescent="0.35">
      <c r="B12" s="18" t="s">
        <v>303</v>
      </c>
      <c r="C12" s="17">
        <v>0.113661852725032</v>
      </c>
      <c r="D12" s="17">
        <v>0.120096043996037</v>
      </c>
      <c r="E12" s="17">
        <v>0.10781890665630101</v>
      </c>
      <c r="F12" s="17"/>
      <c r="G12" s="17">
        <v>0.16949753729290601</v>
      </c>
      <c r="H12" s="17">
        <v>0.22242775780167201</v>
      </c>
      <c r="I12" s="17">
        <v>0.121955519394028</v>
      </c>
      <c r="J12" s="17">
        <v>6.1126214333796301E-2</v>
      </c>
      <c r="K12" s="17">
        <v>7.9500223876333501E-2</v>
      </c>
      <c r="L12" s="17">
        <v>3.7716572312898197E-2</v>
      </c>
      <c r="M12" s="17"/>
      <c r="N12" s="17">
        <v>0.14731325811475299</v>
      </c>
      <c r="O12" s="17">
        <v>0.10089145584762001</v>
      </c>
      <c r="P12" s="17">
        <v>0.141703268795074</v>
      </c>
      <c r="Q12" s="17">
        <v>6.7743496299714601E-2</v>
      </c>
      <c r="R12" s="17"/>
      <c r="S12" s="17">
        <v>0.18381022552444501</v>
      </c>
      <c r="T12" s="17">
        <v>7.6626775663120594E-2</v>
      </c>
      <c r="U12" s="17">
        <v>4.3667539414264198E-2</v>
      </c>
      <c r="V12" s="17">
        <v>0.104812224705504</v>
      </c>
      <c r="W12" s="17">
        <v>0.16194862252745901</v>
      </c>
      <c r="X12" s="17">
        <v>0.12353751882753</v>
      </c>
      <c r="Y12" s="17">
        <v>0.17682287106383901</v>
      </c>
      <c r="Z12" s="17">
        <v>2.3186366441825399E-2</v>
      </c>
      <c r="AA12" s="17">
        <v>0.13167485226513501</v>
      </c>
      <c r="AB12" s="17">
        <v>3.6956630072615501E-2</v>
      </c>
      <c r="AC12" s="17">
        <v>9.2505652233764696E-2</v>
      </c>
      <c r="AD12" s="17">
        <v>0.14116631342659899</v>
      </c>
      <c r="AE12" s="17"/>
      <c r="AF12" s="17">
        <v>9.6815217684110305E-2</v>
      </c>
      <c r="AG12" s="17">
        <v>9.2834330276796995E-2</v>
      </c>
      <c r="AH12" s="17">
        <v>9.2734490351109297E-2</v>
      </c>
      <c r="AI12" s="17">
        <v>0.18441806495506999</v>
      </c>
      <c r="AJ12" s="17">
        <v>0.187668218398614</v>
      </c>
      <c r="AK12" s="17"/>
      <c r="AL12" s="17">
        <v>9.1833470624042901E-2</v>
      </c>
      <c r="AM12" s="17">
        <v>0.119658591743875</v>
      </c>
      <c r="AN12" s="17">
        <v>0.13730732389639699</v>
      </c>
      <c r="AO12" s="17">
        <v>0.14055443225305</v>
      </c>
      <c r="AP12" s="17"/>
      <c r="AQ12" s="17">
        <v>6.8291124001452194E-2</v>
      </c>
      <c r="AR12" s="17">
        <v>0.18075052535071701</v>
      </c>
      <c r="AS12" s="17"/>
      <c r="AT12" s="17">
        <v>0.14512997143450099</v>
      </c>
      <c r="AU12" s="17">
        <v>3.9667457631815797E-2</v>
      </c>
      <c r="AV12" s="17"/>
      <c r="AW12" s="17">
        <v>7.3199462382674801E-2</v>
      </c>
      <c r="AX12" s="17">
        <v>0.11279987201385</v>
      </c>
      <c r="AY12" s="17">
        <v>0.15503821515449501</v>
      </c>
      <c r="AZ12" s="17"/>
      <c r="BA12" s="17">
        <v>0.200811443854851</v>
      </c>
      <c r="BB12" s="17">
        <v>0.104565182906958</v>
      </c>
      <c r="BC12" s="17">
        <v>6.0412688032531803E-2</v>
      </c>
      <c r="BD12" s="17">
        <v>0.114842273468866</v>
      </c>
      <c r="BE12" s="17">
        <v>8.2627937413468994E-2</v>
      </c>
      <c r="BF12" s="17"/>
      <c r="BG12" s="17">
        <v>9.2036223793467098E-2</v>
      </c>
      <c r="BH12" s="17">
        <v>0.129773357686955</v>
      </c>
      <c r="BI12" s="17"/>
      <c r="BJ12" s="17">
        <v>0.128744356752172</v>
      </c>
      <c r="BK12" s="17">
        <v>5.3261959472504998E-2</v>
      </c>
      <c r="BL12" s="17"/>
      <c r="BM12" s="17">
        <v>8.4181217279067397E-2</v>
      </c>
      <c r="BN12" s="17">
        <v>4.9900555206739E-2</v>
      </c>
      <c r="BO12" s="17">
        <v>0.18820768610204</v>
      </c>
      <c r="BP12" s="17">
        <v>7.6573602298082494E-2</v>
      </c>
      <c r="BQ12" s="17">
        <v>9.5524703765047195E-2</v>
      </c>
      <c r="BR12" s="17"/>
      <c r="BS12" s="17">
        <v>0.17037697517779399</v>
      </c>
      <c r="BT12" s="17"/>
      <c r="BU12" s="17">
        <v>5.9210401561147999E-2</v>
      </c>
      <c r="BV12" s="17">
        <v>0.233372253508529</v>
      </c>
      <c r="BW12" s="17">
        <v>9.3412471745142694E-2</v>
      </c>
      <c r="BX12" s="17">
        <v>9.9696065687740296E-2</v>
      </c>
      <c r="BY12" s="17">
        <v>9.1926646165280804E-2</v>
      </c>
      <c r="BZ12" s="17"/>
      <c r="CA12" s="17">
        <v>0.29360466664184098</v>
      </c>
      <c r="CB12" s="17"/>
      <c r="CC12" s="17">
        <v>0.10514236529545801</v>
      </c>
      <c r="CD12" s="17">
        <v>0.15524797765374301</v>
      </c>
      <c r="CE12" s="17"/>
      <c r="CF12" s="17">
        <v>0.11255944313753601</v>
      </c>
      <c r="CG12" s="17"/>
      <c r="CH12" s="17">
        <v>6.8290672200468305E-2</v>
      </c>
      <c r="CI12" s="17">
        <v>0.23346251092902401</v>
      </c>
    </row>
    <row r="13" spans="2:87" ht="29" x14ac:dyDescent="0.35">
      <c r="B13" s="18" t="s">
        <v>304</v>
      </c>
      <c r="C13" s="17">
        <v>3.9759789059742999E-2</v>
      </c>
      <c r="D13" s="17">
        <v>4.9309686262292901E-2</v>
      </c>
      <c r="E13" s="17">
        <v>3.0873081216216E-2</v>
      </c>
      <c r="F13" s="17"/>
      <c r="G13" s="17">
        <v>9.5965629359909793E-2</v>
      </c>
      <c r="H13" s="17">
        <v>5.8973110637248999E-2</v>
      </c>
      <c r="I13" s="17">
        <v>2.59382200557501E-2</v>
      </c>
      <c r="J13" s="17">
        <v>2.3530002709181701E-2</v>
      </c>
      <c r="K13" s="17">
        <v>1.7937090075797298E-2</v>
      </c>
      <c r="L13" s="17">
        <v>1.88186219928549E-2</v>
      </c>
      <c r="M13" s="17"/>
      <c r="N13" s="17">
        <v>5.8512337707354201E-2</v>
      </c>
      <c r="O13" s="17">
        <v>3.0116280669996501E-2</v>
      </c>
      <c r="P13" s="17">
        <v>3.9988734395487099E-2</v>
      </c>
      <c r="Q13" s="17">
        <v>3.1005861049508698E-2</v>
      </c>
      <c r="R13" s="17"/>
      <c r="S13" s="17">
        <v>7.3520721508268605E-2</v>
      </c>
      <c r="T13" s="17">
        <v>3.5775641610646801E-2</v>
      </c>
      <c r="U13" s="17">
        <v>2.49311843486726E-2</v>
      </c>
      <c r="V13" s="17">
        <v>1.7417976074192799E-2</v>
      </c>
      <c r="W13" s="17">
        <v>9.5529514001570105E-3</v>
      </c>
      <c r="X13" s="17">
        <v>8.8149015712840298E-2</v>
      </c>
      <c r="Y13" s="17">
        <v>0</v>
      </c>
      <c r="Z13" s="17">
        <v>3.8729006565168297E-2</v>
      </c>
      <c r="AA13" s="17">
        <v>4.9642415966851802E-2</v>
      </c>
      <c r="AB13" s="17">
        <v>7.5606738142650995E-2</v>
      </c>
      <c r="AC13" s="17">
        <v>0</v>
      </c>
      <c r="AD13" s="17">
        <v>0</v>
      </c>
      <c r="AE13" s="17"/>
      <c r="AF13" s="17">
        <v>2.3856412270360498E-2</v>
      </c>
      <c r="AG13" s="17">
        <v>3.8156524499025103E-2</v>
      </c>
      <c r="AH13" s="17">
        <v>4.0456194478179199E-2</v>
      </c>
      <c r="AI13" s="17">
        <v>1.75963091275038E-2</v>
      </c>
      <c r="AJ13" s="17">
        <v>0.102108488834318</v>
      </c>
      <c r="AK13" s="17"/>
      <c r="AL13" s="17">
        <v>4.0463067169666599E-2</v>
      </c>
      <c r="AM13" s="17">
        <v>4.5573480681085202E-2</v>
      </c>
      <c r="AN13" s="17">
        <v>3.5728250670268399E-2</v>
      </c>
      <c r="AO13" s="17">
        <v>1.0146778284196399E-2</v>
      </c>
      <c r="AP13" s="17"/>
      <c r="AQ13" s="17">
        <v>2.14465524362192E-2</v>
      </c>
      <c r="AR13" s="17">
        <v>6.6839158757275793E-2</v>
      </c>
      <c r="AS13" s="17"/>
      <c r="AT13" s="17">
        <v>4.6770097633904301E-2</v>
      </c>
      <c r="AU13" s="17">
        <v>1.00838223676197E-2</v>
      </c>
      <c r="AV13" s="17"/>
      <c r="AW13" s="17">
        <v>3.9255430825982797E-2</v>
      </c>
      <c r="AX13" s="17">
        <v>2.3549898127446699E-2</v>
      </c>
      <c r="AY13" s="17">
        <v>5.1016169173565301E-2</v>
      </c>
      <c r="AZ13" s="17"/>
      <c r="BA13" s="17">
        <v>6.6676791030313307E-2</v>
      </c>
      <c r="BB13" s="17">
        <v>2.8497941089859799E-2</v>
      </c>
      <c r="BC13" s="17">
        <v>4.3720326563828397E-2</v>
      </c>
      <c r="BD13" s="17">
        <v>0</v>
      </c>
      <c r="BE13" s="17">
        <v>1.9277998776184802E-2</v>
      </c>
      <c r="BF13" s="17"/>
      <c r="BG13" s="17">
        <v>4.0093871440634997E-2</v>
      </c>
      <c r="BH13" s="17">
        <v>3.9510891330365297E-2</v>
      </c>
      <c r="BI13" s="17"/>
      <c r="BJ13" s="17">
        <v>4.3129399674683398E-2</v>
      </c>
      <c r="BK13" s="17">
        <v>2.7934315610876299E-2</v>
      </c>
      <c r="BL13" s="17"/>
      <c r="BM13" s="17">
        <v>3.1532047464051E-2</v>
      </c>
      <c r="BN13" s="17">
        <v>3.1220584820271301E-2</v>
      </c>
      <c r="BO13" s="17">
        <v>4.3936996451558803E-2</v>
      </c>
      <c r="BP13" s="17">
        <v>3.57647688841062E-2</v>
      </c>
      <c r="BQ13" s="17">
        <v>5.6014294721083401E-2</v>
      </c>
      <c r="BR13" s="17"/>
      <c r="BS13" s="17">
        <v>4.1816250247162401E-2</v>
      </c>
      <c r="BT13" s="17"/>
      <c r="BU13" s="17">
        <v>2.4248678916417001E-2</v>
      </c>
      <c r="BV13" s="17">
        <v>6.2371441134747102E-2</v>
      </c>
      <c r="BW13" s="17">
        <v>1.8637051810107198E-2</v>
      </c>
      <c r="BX13" s="17">
        <v>4.1886056555646103E-2</v>
      </c>
      <c r="BY13" s="17">
        <v>2.1232934215603599E-2</v>
      </c>
      <c r="BZ13" s="17"/>
      <c r="CA13" s="17">
        <v>9.4968585838477407E-2</v>
      </c>
      <c r="CB13" s="17"/>
      <c r="CC13" s="17">
        <v>3.53832377839974E-2</v>
      </c>
      <c r="CD13" s="17">
        <v>5.5369189559245198E-2</v>
      </c>
      <c r="CE13" s="17"/>
      <c r="CF13" s="17">
        <v>1.7897923118510999E-2</v>
      </c>
      <c r="CG13" s="17"/>
      <c r="CH13" s="17">
        <v>2.3390956253286199E-2</v>
      </c>
      <c r="CI13" s="17">
        <v>7.8573662337458203E-2</v>
      </c>
    </row>
    <row r="14" spans="2:87" x14ac:dyDescent="0.35">
      <c r="B14" s="18" t="s">
        <v>161</v>
      </c>
      <c r="C14" s="19">
        <v>0.180194649594972</v>
      </c>
      <c r="D14" s="19">
        <v>0.13805294547105401</v>
      </c>
      <c r="E14" s="19">
        <v>0.22000108754935499</v>
      </c>
      <c r="F14" s="19"/>
      <c r="G14" s="19">
        <v>0.127732414498611</v>
      </c>
      <c r="H14" s="19">
        <v>0.17691128868147701</v>
      </c>
      <c r="I14" s="19">
        <v>0.232746629743012</v>
      </c>
      <c r="J14" s="19">
        <v>0.19079812315437999</v>
      </c>
      <c r="K14" s="19">
        <v>0.168854271872523</v>
      </c>
      <c r="L14" s="19">
        <v>0.17889428871647001</v>
      </c>
      <c r="M14" s="19"/>
      <c r="N14" s="19">
        <v>0.13464374527252701</v>
      </c>
      <c r="O14" s="19">
        <v>0.214957838906154</v>
      </c>
      <c r="P14" s="19">
        <v>0.15561141552205601</v>
      </c>
      <c r="Q14" s="19">
        <v>0.213185930347496</v>
      </c>
      <c r="R14" s="19"/>
      <c r="S14" s="19">
        <v>0.186988462159558</v>
      </c>
      <c r="T14" s="19">
        <v>0.21483316301854599</v>
      </c>
      <c r="U14" s="19">
        <v>0.22246014409842399</v>
      </c>
      <c r="V14" s="19">
        <v>0.18067697571983399</v>
      </c>
      <c r="W14" s="19">
        <v>0.11239752001174599</v>
      </c>
      <c r="X14" s="19">
        <v>0.22307428450043701</v>
      </c>
      <c r="Y14" s="19">
        <v>0.15491568432480299</v>
      </c>
      <c r="Z14" s="19">
        <v>0.31991212735424701</v>
      </c>
      <c r="AA14" s="19">
        <v>0.108949812930569</v>
      </c>
      <c r="AB14" s="19">
        <v>0.14007836732590501</v>
      </c>
      <c r="AC14" s="19">
        <v>0.186248520768834</v>
      </c>
      <c r="AD14" s="19">
        <v>0.18492911908144999</v>
      </c>
      <c r="AE14" s="19"/>
      <c r="AF14" s="19">
        <v>0.22872326574209201</v>
      </c>
      <c r="AG14" s="19">
        <v>0.18278692779924</v>
      </c>
      <c r="AH14" s="19">
        <v>0.186304129922051</v>
      </c>
      <c r="AI14" s="19">
        <v>0.104455724411363</v>
      </c>
      <c r="AJ14" s="19">
        <v>0.14325914558546901</v>
      </c>
      <c r="AK14" s="19"/>
      <c r="AL14" s="19">
        <v>0.207182937567465</v>
      </c>
      <c r="AM14" s="19">
        <v>0.175254509182903</v>
      </c>
      <c r="AN14" s="19">
        <v>0.12789582033973501</v>
      </c>
      <c r="AO14" s="19">
        <v>0.191533675397455</v>
      </c>
      <c r="AP14" s="19"/>
      <c r="AQ14" s="19">
        <v>0.201488772602501</v>
      </c>
      <c r="AR14" s="19">
        <v>0.148707510474794</v>
      </c>
      <c r="AS14" s="19"/>
      <c r="AT14" s="19">
        <v>0.16119985162849201</v>
      </c>
      <c r="AU14" s="19">
        <v>0.18144826163718999</v>
      </c>
      <c r="AV14" s="19"/>
      <c r="AW14" s="19">
        <v>0.155264076213148</v>
      </c>
      <c r="AX14" s="19">
        <v>0.19362285757945999</v>
      </c>
      <c r="AY14" s="19">
        <v>0.19612858689114099</v>
      </c>
      <c r="AZ14" s="19"/>
      <c r="BA14" s="19">
        <v>0.17138990262606901</v>
      </c>
      <c r="BB14" s="19">
        <v>0.172437306558794</v>
      </c>
      <c r="BC14" s="19">
        <v>0.18285509365401501</v>
      </c>
      <c r="BD14" s="19">
        <v>0.18943745261668901</v>
      </c>
      <c r="BE14" s="19">
        <v>0.242829506508912</v>
      </c>
      <c r="BF14" s="19"/>
      <c r="BG14" s="19">
        <v>0.18951583048321599</v>
      </c>
      <c r="BH14" s="19">
        <v>0.17325019250624701</v>
      </c>
      <c r="BI14" s="19"/>
      <c r="BJ14" s="19">
        <v>0.185625163399946</v>
      </c>
      <c r="BK14" s="19">
        <v>0.151883802258549</v>
      </c>
      <c r="BL14" s="19"/>
      <c r="BM14" s="19">
        <v>0.28444086284772102</v>
      </c>
      <c r="BN14" s="19">
        <v>0.14770598945052901</v>
      </c>
      <c r="BO14" s="19">
        <v>0.12697812367585301</v>
      </c>
      <c r="BP14" s="19">
        <v>0.193203535708598</v>
      </c>
      <c r="BQ14" s="19">
        <v>0.21518561771258601</v>
      </c>
      <c r="BR14" s="19"/>
      <c r="BS14" s="19">
        <v>0.116430171647926</v>
      </c>
      <c r="BT14" s="19"/>
      <c r="BU14" s="19">
        <v>0.15081513101781199</v>
      </c>
      <c r="BV14" s="19">
        <v>0.118080477271785</v>
      </c>
      <c r="BW14" s="19">
        <v>0.16782963142244101</v>
      </c>
      <c r="BX14" s="19">
        <v>0.156835496056662</v>
      </c>
      <c r="BY14" s="19">
        <v>0.299499287669453</v>
      </c>
      <c r="BZ14" s="19"/>
      <c r="CA14" s="19">
        <v>4.49739035554216E-2</v>
      </c>
      <c r="CB14" s="19"/>
      <c r="CC14" s="19">
        <v>0.17875228228880499</v>
      </c>
      <c r="CD14" s="19">
        <v>0.12980814925604101</v>
      </c>
      <c r="CE14" s="19"/>
      <c r="CF14" s="19">
        <v>0.175327964913535</v>
      </c>
      <c r="CG14" s="19"/>
      <c r="CH14" s="19">
        <v>0.191885146511485</v>
      </c>
      <c r="CI14" s="19">
        <v>9.73078248281532E-2</v>
      </c>
    </row>
    <row r="15" spans="2:87" x14ac:dyDescent="0.35">
      <c r="B15" s="16" t="s">
        <v>163</v>
      </c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311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1008</v>
      </c>
      <c r="D7" s="10">
        <v>490</v>
      </c>
      <c r="E7" s="10">
        <v>517</v>
      </c>
      <c r="F7" s="10"/>
      <c r="G7" s="10">
        <v>93</v>
      </c>
      <c r="H7" s="10">
        <v>169</v>
      </c>
      <c r="I7" s="10">
        <v>190</v>
      </c>
      <c r="J7" s="10">
        <v>169</v>
      </c>
      <c r="K7" s="10">
        <v>156</v>
      </c>
      <c r="L7" s="10">
        <v>231</v>
      </c>
      <c r="M7" s="10"/>
      <c r="N7" s="10">
        <v>283</v>
      </c>
      <c r="O7" s="10">
        <v>262</v>
      </c>
      <c r="P7" s="10">
        <v>223</v>
      </c>
      <c r="Q7" s="10">
        <v>235</v>
      </c>
      <c r="R7" s="10"/>
      <c r="S7" s="10">
        <v>141</v>
      </c>
      <c r="T7" s="10">
        <v>135</v>
      </c>
      <c r="U7" s="10">
        <v>79</v>
      </c>
      <c r="V7" s="10">
        <v>91</v>
      </c>
      <c r="W7" s="10">
        <v>85</v>
      </c>
      <c r="X7" s="10">
        <v>75</v>
      </c>
      <c r="Y7" s="10">
        <v>73</v>
      </c>
      <c r="Z7" s="10">
        <v>39</v>
      </c>
      <c r="AA7" s="10">
        <v>97</v>
      </c>
      <c r="AB7" s="10">
        <v>94</v>
      </c>
      <c r="AC7" s="10">
        <v>61</v>
      </c>
      <c r="AD7" s="10">
        <v>38</v>
      </c>
      <c r="AE7" s="10"/>
      <c r="AF7" s="10">
        <v>159</v>
      </c>
      <c r="AG7" s="10">
        <v>374</v>
      </c>
      <c r="AH7" s="10">
        <v>211</v>
      </c>
      <c r="AI7" s="10">
        <v>112</v>
      </c>
      <c r="AJ7" s="10">
        <v>114</v>
      </c>
      <c r="AK7" s="10"/>
      <c r="AL7" s="10">
        <v>395</v>
      </c>
      <c r="AM7" s="10">
        <v>392</v>
      </c>
      <c r="AN7" s="10">
        <v>163</v>
      </c>
      <c r="AO7" s="10">
        <v>58</v>
      </c>
      <c r="AP7" s="10"/>
      <c r="AQ7" s="10">
        <v>594</v>
      </c>
      <c r="AR7" s="10">
        <v>414</v>
      </c>
      <c r="AS7" s="10"/>
      <c r="AT7" s="10">
        <v>662</v>
      </c>
      <c r="AU7" s="10">
        <v>217</v>
      </c>
      <c r="AV7" s="10"/>
      <c r="AW7" s="10">
        <v>392</v>
      </c>
      <c r="AX7" s="10">
        <v>232</v>
      </c>
      <c r="AY7" s="10">
        <v>350</v>
      </c>
      <c r="AZ7" s="10"/>
      <c r="BA7" s="10">
        <v>235</v>
      </c>
      <c r="BB7" s="10">
        <v>303</v>
      </c>
      <c r="BC7" s="10">
        <v>330</v>
      </c>
      <c r="BD7" s="10">
        <v>92</v>
      </c>
      <c r="BE7" s="10">
        <v>48</v>
      </c>
      <c r="BF7" s="10"/>
      <c r="BG7" s="10">
        <v>402</v>
      </c>
      <c r="BH7" s="10">
        <v>606</v>
      </c>
      <c r="BI7" s="10"/>
      <c r="BJ7" s="10">
        <v>778</v>
      </c>
      <c r="BK7" s="10">
        <v>223</v>
      </c>
      <c r="BL7" s="10"/>
      <c r="BM7" s="10">
        <v>136</v>
      </c>
      <c r="BN7" s="10">
        <v>219</v>
      </c>
      <c r="BO7" s="10">
        <v>340</v>
      </c>
      <c r="BP7" s="10">
        <v>76</v>
      </c>
      <c r="BQ7" s="10">
        <v>112</v>
      </c>
      <c r="BR7" s="10"/>
      <c r="BS7" s="10">
        <v>304</v>
      </c>
      <c r="BT7" s="10"/>
      <c r="BU7" s="10">
        <v>203</v>
      </c>
      <c r="BV7" s="10">
        <v>237</v>
      </c>
      <c r="BW7" s="10">
        <v>105</v>
      </c>
      <c r="BX7" s="10">
        <v>190</v>
      </c>
      <c r="BY7" s="10">
        <v>77</v>
      </c>
      <c r="BZ7" s="10"/>
      <c r="CA7" s="10">
        <v>75</v>
      </c>
      <c r="CB7" s="10"/>
      <c r="CC7" s="10">
        <v>796</v>
      </c>
      <c r="CD7" s="10">
        <v>185</v>
      </c>
      <c r="CE7" s="10"/>
      <c r="CF7" s="10">
        <v>373</v>
      </c>
      <c r="CG7" s="10"/>
      <c r="CH7" s="10">
        <v>340</v>
      </c>
      <c r="CI7" s="10">
        <v>116</v>
      </c>
    </row>
    <row r="8" spans="2:87" ht="30" customHeight="1" x14ac:dyDescent="0.35">
      <c r="B8" s="11" t="s">
        <v>20</v>
      </c>
      <c r="C8" s="11">
        <v>1023</v>
      </c>
      <c r="D8" s="11">
        <v>494</v>
      </c>
      <c r="E8" s="11">
        <v>527</v>
      </c>
      <c r="F8" s="11"/>
      <c r="G8" s="11">
        <v>165</v>
      </c>
      <c r="H8" s="11">
        <v>169</v>
      </c>
      <c r="I8" s="11">
        <v>179</v>
      </c>
      <c r="J8" s="11">
        <v>158</v>
      </c>
      <c r="K8" s="11">
        <v>141</v>
      </c>
      <c r="L8" s="11">
        <v>211</v>
      </c>
      <c r="M8" s="11"/>
      <c r="N8" s="11">
        <v>263</v>
      </c>
      <c r="O8" s="11">
        <v>272</v>
      </c>
      <c r="P8" s="11">
        <v>234</v>
      </c>
      <c r="Q8" s="11">
        <v>248</v>
      </c>
      <c r="R8" s="11"/>
      <c r="S8" s="11">
        <v>144</v>
      </c>
      <c r="T8" s="11">
        <v>127</v>
      </c>
      <c r="U8" s="11">
        <v>77</v>
      </c>
      <c r="V8" s="11">
        <v>97</v>
      </c>
      <c r="W8" s="11">
        <v>80</v>
      </c>
      <c r="X8" s="11">
        <v>84</v>
      </c>
      <c r="Y8" s="11">
        <v>84</v>
      </c>
      <c r="Z8" s="11">
        <v>43</v>
      </c>
      <c r="AA8" s="11">
        <v>107</v>
      </c>
      <c r="AB8" s="11">
        <v>90</v>
      </c>
      <c r="AC8" s="11">
        <v>58</v>
      </c>
      <c r="AD8" s="11">
        <v>32</v>
      </c>
      <c r="AE8" s="11"/>
      <c r="AF8" s="11">
        <v>161</v>
      </c>
      <c r="AG8" s="11">
        <v>391</v>
      </c>
      <c r="AH8" s="11">
        <v>209</v>
      </c>
      <c r="AI8" s="11">
        <v>109</v>
      </c>
      <c r="AJ8" s="11">
        <v>113</v>
      </c>
      <c r="AK8" s="11"/>
      <c r="AL8" s="11">
        <v>378</v>
      </c>
      <c r="AM8" s="11">
        <v>408</v>
      </c>
      <c r="AN8" s="11">
        <v>171</v>
      </c>
      <c r="AO8" s="11">
        <v>66</v>
      </c>
      <c r="AP8" s="11"/>
      <c r="AQ8" s="11">
        <v>610</v>
      </c>
      <c r="AR8" s="11">
        <v>413</v>
      </c>
      <c r="AS8" s="11"/>
      <c r="AT8" s="11">
        <v>675</v>
      </c>
      <c r="AU8" s="11">
        <v>197</v>
      </c>
      <c r="AV8" s="11"/>
      <c r="AW8" s="11">
        <v>365</v>
      </c>
      <c r="AX8" s="11">
        <v>238</v>
      </c>
      <c r="AY8" s="11">
        <v>374</v>
      </c>
      <c r="AZ8" s="11"/>
      <c r="BA8" s="11">
        <v>249</v>
      </c>
      <c r="BB8" s="11">
        <v>307</v>
      </c>
      <c r="BC8" s="11">
        <v>330</v>
      </c>
      <c r="BD8" s="11">
        <v>91</v>
      </c>
      <c r="BE8" s="11">
        <v>46</v>
      </c>
      <c r="BF8" s="11"/>
      <c r="BG8" s="11">
        <v>437</v>
      </c>
      <c r="BH8" s="11">
        <v>586</v>
      </c>
      <c r="BI8" s="11"/>
      <c r="BJ8" s="11">
        <v>808</v>
      </c>
      <c r="BK8" s="11">
        <v>208</v>
      </c>
      <c r="BL8" s="11"/>
      <c r="BM8" s="11">
        <v>148</v>
      </c>
      <c r="BN8" s="11">
        <v>207</v>
      </c>
      <c r="BO8" s="11">
        <v>350</v>
      </c>
      <c r="BP8" s="11">
        <v>74</v>
      </c>
      <c r="BQ8" s="11">
        <v>118</v>
      </c>
      <c r="BR8" s="11"/>
      <c r="BS8" s="11">
        <v>309</v>
      </c>
      <c r="BT8" s="11"/>
      <c r="BU8" s="11">
        <v>196</v>
      </c>
      <c r="BV8" s="11">
        <v>250</v>
      </c>
      <c r="BW8" s="11">
        <v>104</v>
      </c>
      <c r="BX8" s="11">
        <v>189</v>
      </c>
      <c r="BY8" s="11">
        <v>83</v>
      </c>
      <c r="BZ8" s="11"/>
      <c r="CA8" s="11">
        <v>79</v>
      </c>
      <c r="CB8" s="11"/>
      <c r="CC8" s="11">
        <v>800</v>
      </c>
      <c r="CD8" s="11">
        <v>194</v>
      </c>
      <c r="CE8" s="11"/>
      <c r="CF8" s="11">
        <v>358</v>
      </c>
      <c r="CG8" s="11"/>
      <c r="CH8" s="11">
        <v>336</v>
      </c>
      <c r="CI8" s="11">
        <v>121</v>
      </c>
    </row>
    <row r="9" spans="2:87" ht="29" x14ac:dyDescent="0.35">
      <c r="B9" s="18" t="s">
        <v>300</v>
      </c>
      <c r="C9" s="17">
        <v>0.10152838694702999</v>
      </c>
      <c r="D9" s="17">
        <v>0.12424475858706099</v>
      </c>
      <c r="E9" s="17">
        <v>8.0401102880776801E-2</v>
      </c>
      <c r="F9" s="17"/>
      <c r="G9" s="17">
        <v>9.8823468368988296E-2</v>
      </c>
      <c r="H9" s="17">
        <v>7.4931202243948503E-2</v>
      </c>
      <c r="I9" s="17">
        <v>0.118938197752126</v>
      </c>
      <c r="J9" s="17">
        <v>6.11249555623068E-2</v>
      </c>
      <c r="K9" s="17">
        <v>0.105793850277956</v>
      </c>
      <c r="L9" s="17">
        <v>0.137677710180067</v>
      </c>
      <c r="M9" s="17"/>
      <c r="N9" s="17">
        <v>0.112622227391988</v>
      </c>
      <c r="O9" s="17">
        <v>6.4693451454881395E-2</v>
      </c>
      <c r="P9" s="17">
        <v>0.12602502100079199</v>
      </c>
      <c r="Q9" s="17">
        <v>0.104957016862368</v>
      </c>
      <c r="R9" s="17"/>
      <c r="S9" s="17">
        <v>8.1503734292262306E-2</v>
      </c>
      <c r="T9" s="17">
        <v>9.8465811162013306E-2</v>
      </c>
      <c r="U9" s="17">
        <v>7.4795936826161702E-2</v>
      </c>
      <c r="V9" s="17">
        <v>0.128920878294703</v>
      </c>
      <c r="W9" s="17">
        <v>3.3252034557351498E-2</v>
      </c>
      <c r="X9" s="17">
        <v>0.15670089297984599</v>
      </c>
      <c r="Y9" s="17">
        <v>8.4374733170185595E-2</v>
      </c>
      <c r="Z9" s="17">
        <v>0.227775973240294</v>
      </c>
      <c r="AA9" s="17">
        <v>9.5184856240295004E-2</v>
      </c>
      <c r="AB9" s="17">
        <v>0.120405124743726</v>
      </c>
      <c r="AC9" s="17">
        <v>6.0182870946970897E-2</v>
      </c>
      <c r="AD9" s="17">
        <v>0.129349287813666</v>
      </c>
      <c r="AE9" s="17"/>
      <c r="AF9" s="17">
        <v>8.6081463628106994E-2</v>
      </c>
      <c r="AG9" s="17">
        <v>9.5292814312982296E-2</v>
      </c>
      <c r="AH9" s="17">
        <v>0.10977771872136299</v>
      </c>
      <c r="AI9" s="17">
        <v>0.125241884902515</v>
      </c>
      <c r="AJ9" s="17">
        <v>9.3319289125439894E-2</v>
      </c>
      <c r="AK9" s="17"/>
      <c r="AL9" s="17">
        <v>0.11480223362782099</v>
      </c>
      <c r="AM9" s="17">
        <v>0.10537212257181799</v>
      </c>
      <c r="AN9" s="17">
        <v>7.3808735891193702E-2</v>
      </c>
      <c r="AO9" s="17">
        <v>7.3399359981735898E-2</v>
      </c>
      <c r="AP9" s="17"/>
      <c r="AQ9" s="17">
        <v>0.11528856633502001</v>
      </c>
      <c r="AR9" s="17">
        <v>8.1181520229155105E-2</v>
      </c>
      <c r="AS9" s="17"/>
      <c r="AT9" s="17">
        <v>9.2696785692545899E-2</v>
      </c>
      <c r="AU9" s="17">
        <v>0.137223270837217</v>
      </c>
      <c r="AV9" s="17"/>
      <c r="AW9" s="17">
        <v>0.108965209803987</v>
      </c>
      <c r="AX9" s="17">
        <v>0.14866780129357099</v>
      </c>
      <c r="AY9" s="17">
        <v>6.5718706665568893E-2</v>
      </c>
      <c r="AZ9" s="17"/>
      <c r="BA9" s="17">
        <v>7.8430988113671801E-2</v>
      </c>
      <c r="BB9" s="17">
        <v>0.10844543820502101</v>
      </c>
      <c r="BC9" s="17">
        <v>0.107121519826096</v>
      </c>
      <c r="BD9" s="17">
        <v>8.7823933689641101E-2</v>
      </c>
      <c r="BE9" s="17">
        <v>0.16769160638613601</v>
      </c>
      <c r="BF9" s="17"/>
      <c r="BG9" s="17">
        <v>9.6867749083999699E-2</v>
      </c>
      <c r="BH9" s="17">
        <v>0.10500065081938099</v>
      </c>
      <c r="BI9" s="17"/>
      <c r="BJ9" s="17">
        <v>0.10100577143341199</v>
      </c>
      <c r="BK9" s="17">
        <v>0.10198054491023401</v>
      </c>
      <c r="BL9" s="17"/>
      <c r="BM9" s="17">
        <v>4.7135683065426003E-2</v>
      </c>
      <c r="BN9" s="17">
        <v>0.216874220706892</v>
      </c>
      <c r="BO9" s="17">
        <v>5.7285066330802902E-2</v>
      </c>
      <c r="BP9" s="17">
        <v>5.1989695929141697E-2</v>
      </c>
      <c r="BQ9" s="17">
        <v>0.14747282483889099</v>
      </c>
      <c r="BR9" s="17"/>
      <c r="BS9" s="17">
        <v>0.134142839412838</v>
      </c>
      <c r="BT9" s="17"/>
      <c r="BU9" s="17">
        <v>0.19533689684954</v>
      </c>
      <c r="BV9" s="17">
        <v>8.0224131310764002E-2</v>
      </c>
      <c r="BW9" s="17">
        <v>3.9139544756974398E-2</v>
      </c>
      <c r="BX9" s="17">
        <v>0.14167802836194701</v>
      </c>
      <c r="BY9" s="17">
        <v>3.4517930796902199E-2</v>
      </c>
      <c r="BZ9" s="17"/>
      <c r="CA9" s="17">
        <v>6.2393436216392401E-2</v>
      </c>
      <c r="CB9" s="17"/>
      <c r="CC9" s="17">
        <v>0.101516066443656</v>
      </c>
      <c r="CD9" s="17">
        <v>0.108404722879343</v>
      </c>
      <c r="CE9" s="17"/>
      <c r="CF9" s="17">
        <v>6.6220487227127006E-2</v>
      </c>
      <c r="CG9" s="17"/>
      <c r="CH9" s="17">
        <v>0.10377916954974099</v>
      </c>
      <c r="CI9" s="17">
        <v>8.1841445409800095E-2</v>
      </c>
    </row>
    <row r="10" spans="2:87" ht="29" x14ac:dyDescent="0.35">
      <c r="B10" s="18" t="s">
        <v>301</v>
      </c>
      <c r="C10" s="17">
        <v>0.146407673157326</v>
      </c>
      <c r="D10" s="17">
        <v>0.166442556533933</v>
      </c>
      <c r="E10" s="17">
        <v>0.12620636581627501</v>
      </c>
      <c r="F10" s="17"/>
      <c r="G10" s="17">
        <v>0.123457495295156</v>
      </c>
      <c r="H10" s="17">
        <v>0.15612261255776899</v>
      </c>
      <c r="I10" s="17">
        <v>0.13888766781606099</v>
      </c>
      <c r="J10" s="17">
        <v>0.158570520267691</v>
      </c>
      <c r="K10" s="17">
        <v>0.15523609777903499</v>
      </c>
      <c r="L10" s="17">
        <v>0.14791971743291099</v>
      </c>
      <c r="M10" s="17"/>
      <c r="N10" s="17">
        <v>0.130618385517413</v>
      </c>
      <c r="O10" s="17">
        <v>0.157677771137611</v>
      </c>
      <c r="P10" s="17">
        <v>0.15842043594299901</v>
      </c>
      <c r="Q10" s="17">
        <v>0.13864116070745999</v>
      </c>
      <c r="R10" s="17"/>
      <c r="S10" s="17">
        <v>0.118598656800839</v>
      </c>
      <c r="T10" s="17">
        <v>0.124082142790119</v>
      </c>
      <c r="U10" s="17">
        <v>0.18949966250212999</v>
      </c>
      <c r="V10" s="17">
        <v>0.15659830482842399</v>
      </c>
      <c r="W10" s="17">
        <v>0.173178041907744</v>
      </c>
      <c r="X10" s="17">
        <v>0.10974467722482099</v>
      </c>
      <c r="Y10" s="17">
        <v>0.17548927030765399</v>
      </c>
      <c r="Z10" s="17">
        <v>0.162707102791247</v>
      </c>
      <c r="AA10" s="17">
        <v>0.16817869098075799</v>
      </c>
      <c r="AB10" s="17">
        <v>0.16042883823784701</v>
      </c>
      <c r="AC10" s="17">
        <v>0.117116309030373</v>
      </c>
      <c r="AD10" s="17">
        <v>9.7486993280401807E-2</v>
      </c>
      <c r="AE10" s="17"/>
      <c r="AF10" s="17">
        <v>0.132338344814971</v>
      </c>
      <c r="AG10" s="17">
        <v>0.135975426178127</v>
      </c>
      <c r="AH10" s="17">
        <v>0.16188584092199601</v>
      </c>
      <c r="AI10" s="17">
        <v>0.18468465002128001</v>
      </c>
      <c r="AJ10" s="17">
        <v>0.171781768323922</v>
      </c>
      <c r="AK10" s="17"/>
      <c r="AL10" s="17">
        <v>0.16325510160540099</v>
      </c>
      <c r="AM10" s="17">
        <v>0.14379967147025799</v>
      </c>
      <c r="AN10" s="17">
        <v>0.13555893872779401</v>
      </c>
      <c r="AO10" s="17">
        <v>9.3894742055891794E-2</v>
      </c>
      <c r="AP10" s="17"/>
      <c r="AQ10" s="17">
        <v>0.13822012344571899</v>
      </c>
      <c r="AR10" s="17">
        <v>0.158514418137224</v>
      </c>
      <c r="AS10" s="17"/>
      <c r="AT10" s="17">
        <v>0.14729128266719699</v>
      </c>
      <c r="AU10" s="17">
        <v>0.166588994093329</v>
      </c>
      <c r="AV10" s="17"/>
      <c r="AW10" s="17">
        <v>0.160627848303001</v>
      </c>
      <c r="AX10" s="17">
        <v>0.150924482522721</v>
      </c>
      <c r="AY10" s="17">
        <v>0.127996485593427</v>
      </c>
      <c r="AZ10" s="17"/>
      <c r="BA10" s="17">
        <v>0.146166866912325</v>
      </c>
      <c r="BB10" s="17">
        <v>0.149751363610691</v>
      </c>
      <c r="BC10" s="17">
        <v>0.16299679339516701</v>
      </c>
      <c r="BD10" s="17">
        <v>0.107245862725765</v>
      </c>
      <c r="BE10" s="17">
        <v>8.3072244079996096E-2</v>
      </c>
      <c r="BF10" s="17"/>
      <c r="BG10" s="17">
        <v>0.14876342668253301</v>
      </c>
      <c r="BH10" s="17">
        <v>0.14465259196498001</v>
      </c>
      <c r="BI10" s="17"/>
      <c r="BJ10" s="17">
        <v>0.14529618888283399</v>
      </c>
      <c r="BK10" s="17">
        <v>0.155499535329988</v>
      </c>
      <c r="BL10" s="17"/>
      <c r="BM10" s="17">
        <v>0.138150020709572</v>
      </c>
      <c r="BN10" s="17">
        <v>0.17138318958451601</v>
      </c>
      <c r="BO10" s="17">
        <v>0.16770780944118699</v>
      </c>
      <c r="BP10" s="17">
        <v>0.157159563888327</v>
      </c>
      <c r="BQ10" s="17">
        <v>8.9806622720068396E-2</v>
      </c>
      <c r="BR10" s="17"/>
      <c r="BS10" s="17">
        <v>0.139618613718271</v>
      </c>
      <c r="BT10" s="17"/>
      <c r="BU10" s="17">
        <v>0.135027076299016</v>
      </c>
      <c r="BV10" s="17">
        <v>0.171090051085595</v>
      </c>
      <c r="BW10" s="17">
        <v>0.198091005698946</v>
      </c>
      <c r="BX10" s="17">
        <v>0.16065469305937999</v>
      </c>
      <c r="BY10" s="17">
        <v>0.128281552697291</v>
      </c>
      <c r="BZ10" s="17"/>
      <c r="CA10" s="17">
        <v>0.12114060070922</v>
      </c>
      <c r="CB10" s="17"/>
      <c r="CC10" s="17">
        <v>0.14287218124603401</v>
      </c>
      <c r="CD10" s="17">
        <v>0.164489467597491</v>
      </c>
      <c r="CE10" s="17"/>
      <c r="CF10" s="17">
        <v>0.12622167599779299</v>
      </c>
      <c r="CG10" s="17"/>
      <c r="CH10" s="17">
        <v>0.13124361560275</v>
      </c>
      <c r="CI10" s="17">
        <v>0.17354753616284899</v>
      </c>
    </row>
    <row r="11" spans="2:87" x14ac:dyDescent="0.35">
      <c r="B11" s="18" t="s">
        <v>302</v>
      </c>
      <c r="C11" s="17">
        <v>0.31832817184690598</v>
      </c>
      <c r="D11" s="17">
        <v>0.288417603450835</v>
      </c>
      <c r="E11" s="17">
        <v>0.346897846068913</v>
      </c>
      <c r="F11" s="17"/>
      <c r="G11" s="17">
        <v>0.32124749041010497</v>
      </c>
      <c r="H11" s="17">
        <v>0.258586561773818</v>
      </c>
      <c r="I11" s="17">
        <v>0.28934202973751</v>
      </c>
      <c r="J11" s="17">
        <v>0.32330444061603397</v>
      </c>
      <c r="K11" s="17">
        <v>0.354555796720191</v>
      </c>
      <c r="L11" s="17">
        <v>0.36074599074777602</v>
      </c>
      <c r="M11" s="17"/>
      <c r="N11" s="17">
        <v>0.38066336659827998</v>
      </c>
      <c r="O11" s="17">
        <v>0.32286995562574899</v>
      </c>
      <c r="P11" s="17">
        <v>0.29189370698998302</v>
      </c>
      <c r="Q11" s="17">
        <v>0.27442940549734401</v>
      </c>
      <c r="R11" s="17"/>
      <c r="S11" s="17">
        <v>0.30054842696308998</v>
      </c>
      <c r="T11" s="17">
        <v>0.36782626476743502</v>
      </c>
      <c r="U11" s="17">
        <v>0.29254042951805997</v>
      </c>
      <c r="V11" s="17">
        <v>0.26214895599536597</v>
      </c>
      <c r="W11" s="17">
        <v>0.385329250077803</v>
      </c>
      <c r="X11" s="17">
        <v>0.261134484397956</v>
      </c>
      <c r="Y11" s="17">
        <v>0.29524599870859097</v>
      </c>
      <c r="Z11" s="17">
        <v>0.25980655510034101</v>
      </c>
      <c r="AA11" s="17">
        <v>0.367693118099296</v>
      </c>
      <c r="AB11" s="17">
        <v>0.24957262719978601</v>
      </c>
      <c r="AC11" s="17">
        <v>0.35847024431652402</v>
      </c>
      <c r="AD11" s="17">
        <v>0.50993094104709003</v>
      </c>
      <c r="AE11" s="17"/>
      <c r="AF11" s="17">
        <v>0.29542376790434599</v>
      </c>
      <c r="AG11" s="17">
        <v>0.32200276258437199</v>
      </c>
      <c r="AH11" s="17">
        <v>0.33356372197602002</v>
      </c>
      <c r="AI11" s="17">
        <v>0.32979265606715802</v>
      </c>
      <c r="AJ11" s="17">
        <v>0.32179502017280798</v>
      </c>
      <c r="AK11" s="17"/>
      <c r="AL11" s="17">
        <v>0.303048384958783</v>
      </c>
      <c r="AM11" s="17">
        <v>0.32295308690087998</v>
      </c>
      <c r="AN11" s="17">
        <v>0.35232234106722499</v>
      </c>
      <c r="AO11" s="17">
        <v>0.28918260569100301</v>
      </c>
      <c r="AP11" s="17"/>
      <c r="AQ11" s="17">
        <v>0.31599508325050202</v>
      </c>
      <c r="AR11" s="17">
        <v>0.32177805730068598</v>
      </c>
      <c r="AS11" s="17"/>
      <c r="AT11" s="17">
        <v>0.31932516179883702</v>
      </c>
      <c r="AU11" s="17">
        <v>0.35990980285368601</v>
      </c>
      <c r="AV11" s="17"/>
      <c r="AW11" s="17">
        <v>0.34880167089714897</v>
      </c>
      <c r="AX11" s="17">
        <v>0.27928579026728201</v>
      </c>
      <c r="AY11" s="17">
        <v>0.328670350009238</v>
      </c>
      <c r="AZ11" s="17"/>
      <c r="BA11" s="17">
        <v>0.308050162076276</v>
      </c>
      <c r="BB11" s="17">
        <v>0.31754958753903201</v>
      </c>
      <c r="BC11" s="17">
        <v>0.32150286559736502</v>
      </c>
      <c r="BD11" s="17">
        <v>0.34383750906300498</v>
      </c>
      <c r="BE11" s="17">
        <v>0.30589868165953399</v>
      </c>
      <c r="BF11" s="17"/>
      <c r="BG11" s="17">
        <v>0.34542868960527101</v>
      </c>
      <c r="BH11" s="17">
        <v>0.29813777055424101</v>
      </c>
      <c r="BI11" s="17"/>
      <c r="BJ11" s="17">
        <v>0.31585938419651899</v>
      </c>
      <c r="BK11" s="17">
        <v>0.32968891660748401</v>
      </c>
      <c r="BL11" s="17"/>
      <c r="BM11" s="17">
        <v>0.30019971720150401</v>
      </c>
      <c r="BN11" s="17">
        <v>0.342382246999545</v>
      </c>
      <c r="BO11" s="17">
        <v>0.29684029565738701</v>
      </c>
      <c r="BP11" s="17">
        <v>0.33225827275850001</v>
      </c>
      <c r="BQ11" s="17">
        <v>0.31636541346636199</v>
      </c>
      <c r="BR11" s="17"/>
      <c r="BS11" s="17">
        <v>0.28703124327962198</v>
      </c>
      <c r="BT11" s="17"/>
      <c r="BU11" s="17">
        <v>0.343979120926103</v>
      </c>
      <c r="BV11" s="17">
        <v>0.31959461443794401</v>
      </c>
      <c r="BW11" s="17">
        <v>0.35160143550489598</v>
      </c>
      <c r="BX11" s="17">
        <v>0.28712012987938501</v>
      </c>
      <c r="BY11" s="17">
        <v>0.293691498294472</v>
      </c>
      <c r="BZ11" s="17"/>
      <c r="CA11" s="17">
        <v>0.23294701192855199</v>
      </c>
      <c r="CB11" s="17"/>
      <c r="CC11" s="17">
        <v>0.32416937225359099</v>
      </c>
      <c r="CD11" s="17">
        <v>0.327636520040408</v>
      </c>
      <c r="CE11" s="17"/>
      <c r="CF11" s="17">
        <v>0.37395296609959999</v>
      </c>
      <c r="CG11" s="17"/>
      <c r="CH11" s="17">
        <v>0.34702860099349803</v>
      </c>
      <c r="CI11" s="17">
        <v>0.27787152034294699</v>
      </c>
    </row>
    <row r="12" spans="2:87" ht="29" x14ac:dyDescent="0.35">
      <c r="B12" s="18" t="s">
        <v>303</v>
      </c>
      <c r="C12" s="17">
        <v>0.149018572979112</v>
      </c>
      <c r="D12" s="17">
        <v>0.164351190918755</v>
      </c>
      <c r="E12" s="17">
        <v>0.13489233762984401</v>
      </c>
      <c r="F12" s="17"/>
      <c r="G12" s="17">
        <v>0.163584419494191</v>
      </c>
      <c r="H12" s="17">
        <v>0.203287572715285</v>
      </c>
      <c r="I12" s="17">
        <v>0.167339991219699</v>
      </c>
      <c r="J12" s="17">
        <v>0.124544519121113</v>
      </c>
      <c r="K12" s="17">
        <v>7.2639815782459094E-2</v>
      </c>
      <c r="L12" s="17">
        <v>0.14777347083630099</v>
      </c>
      <c r="M12" s="17"/>
      <c r="N12" s="17">
        <v>0.16499263855968499</v>
      </c>
      <c r="O12" s="17">
        <v>0.14391823837782</v>
      </c>
      <c r="P12" s="17">
        <v>0.145443316544282</v>
      </c>
      <c r="Q12" s="17">
        <v>0.14399332777969601</v>
      </c>
      <c r="R12" s="17"/>
      <c r="S12" s="17">
        <v>0.204354002546867</v>
      </c>
      <c r="T12" s="17">
        <v>0.13208976329198399</v>
      </c>
      <c r="U12" s="17">
        <v>0.107616321474506</v>
      </c>
      <c r="V12" s="17">
        <v>0.18853896457460201</v>
      </c>
      <c r="W12" s="17">
        <v>0.206808895502999</v>
      </c>
      <c r="X12" s="17">
        <v>0.16236391924107299</v>
      </c>
      <c r="Y12" s="17">
        <v>0.11380615743804499</v>
      </c>
      <c r="Z12" s="17">
        <v>4.70349385776897E-2</v>
      </c>
      <c r="AA12" s="17">
        <v>0.14336961779541099</v>
      </c>
      <c r="AB12" s="17">
        <v>0.16006042299121501</v>
      </c>
      <c r="AC12" s="17">
        <v>0.10964977152281701</v>
      </c>
      <c r="AD12" s="17">
        <v>5.6566379575467E-2</v>
      </c>
      <c r="AE12" s="17"/>
      <c r="AF12" s="17">
        <v>0.13478926350095499</v>
      </c>
      <c r="AG12" s="17">
        <v>0.13947863055350199</v>
      </c>
      <c r="AH12" s="17">
        <v>0.14881446601492501</v>
      </c>
      <c r="AI12" s="17">
        <v>0.20318257794542899</v>
      </c>
      <c r="AJ12" s="17">
        <v>0.16017655979152601</v>
      </c>
      <c r="AK12" s="17"/>
      <c r="AL12" s="17">
        <v>0.13558454942393</v>
      </c>
      <c r="AM12" s="17">
        <v>0.1703689231844</v>
      </c>
      <c r="AN12" s="17">
        <v>0.155153476299281</v>
      </c>
      <c r="AO12" s="17">
        <v>7.7951369601804293E-2</v>
      </c>
      <c r="AP12" s="17"/>
      <c r="AQ12" s="17">
        <v>0.145831774547619</v>
      </c>
      <c r="AR12" s="17">
        <v>0.15373081989930101</v>
      </c>
      <c r="AS12" s="17"/>
      <c r="AT12" s="17">
        <v>0.15595611919639699</v>
      </c>
      <c r="AU12" s="17">
        <v>0.13376372141248299</v>
      </c>
      <c r="AV12" s="17"/>
      <c r="AW12" s="17">
        <v>0.15557747874334099</v>
      </c>
      <c r="AX12" s="17">
        <v>0.157057919734577</v>
      </c>
      <c r="AY12" s="17">
        <v>0.14114564900166901</v>
      </c>
      <c r="AZ12" s="17"/>
      <c r="BA12" s="17">
        <v>0.173270643230233</v>
      </c>
      <c r="BB12" s="17">
        <v>0.152632616246824</v>
      </c>
      <c r="BC12" s="17">
        <v>0.13030296630986299</v>
      </c>
      <c r="BD12" s="17">
        <v>0.163795920565594</v>
      </c>
      <c r="BE12" s="17">
        <v>9.8436881847401903E-2</v>
      </c>
      <c r="BF12" s="17"/>
      <c r="BG12" s="17">
        <v>0.11740042000673501</v>
      </c>
      <c r="BH12" s="17">
        <v>0.172574698450114</v>
      </c>
      <c r="BI12" s="17"/>
      <c r="BJ12" s="17">
        <v>0.142197172205274</v>
      </c>
      <c r="BK12" s="17">
        <v>0.166757532398635</v>
      </c>
      <c r="BL12" s="17"/>
      <c r="BM12" s="17">
        <v>6.9568010580657605E-2</v>
      </c>
      <c r="BN12" s="17">
        <v>8.3124616779131202E-2</v>
      </c>
      <c r="BO12" s="17">
        <v>0.236528976623607</v>
      </c>
      <c r="BP12" s="17">
        <v>0.15457613622874</v>
      </c>
      <c r="BQ12" s="17">
        <v>0.13907853631155501</v>
      </c>
      <c r="BR12" s="17"/>
      <c r="BS12" s="17">
        <v>0.169713505484413</v>
      </c>
      <c r="BT12" s="17"/>
      <c r="BU12" s="17">
        <v>0.13597900398316801</v>
      </c>
      <c r="BV12" s="17">
        <v>0.21612974828964601</v>
      </c>
      <c r="BW12" s="17">
        <v>0.18250032789923701</v>
      </c>
      <c r="BX12" s="17">
        <v>0.12544098181476601</v>
      </c>
      <c r="BY12" s="17">
        <v>2.4317580863308302E-2</v>
      </c>
      <c r="BZ12" s="17"/>
      <c r="CA12" s="17">
        <v>0.331148739155192</v>
      </c>
      <c r="CB12" s="17"/>
      <c r="CC12" s="17">
        <v>0.14739982259204401</v>
      </c>
      <c r="CD12" s="17">
        <v>0.17327653070878499</v>
      </c>
      <c r="CE12" s="17"/>
      <c r="CF12" s="17">
        <v>0.15092250169246299</v>
      </c>
      <c r="CG12" s="17"/>
      <c r="CH12" s="17">
        <v>0.129737426572064</v>
      </c>
      <c r="CI12" s="17">
        <v>0.262062838344581</v>
      </c>
    </row>
    <row r="13" spans="2:87" ht="29" x14ac:dyDescent="0.35">
      <c r="B13" s="18" t="s">
        <v>304</v>
      </c>
      <c r="C13" s="17">
        <v>0.13217840109665699</v>
      </c>
      <c r="D13" s="17">
        <v>0.12624308938044701</v>
      </c>
      <c r="E13" s="17">
        <v>0.137962360376223</v>
      </c>
      <c r="F13" s="17"/>
      <c r="G13" s="17">
        <v>0.13530552816323399</v>
      </c>
      <c r="H13" s="17">
        <v>0.16016954764470101</v>
      </c>
      <c r="I13" s="17">
        <v>9.8056420459374502E-2</v>
      </c>
      <c r="J13" s="17">
        <v>0.174780351011802</v>
      </c>
      <c r="K13" s="17">
        <v>0.14364847841185399</v>
      </c>
      <c r="L13" s="17">
        <v>9.6609241442382296E-2</v>
      </c>
      <c r="M13" s="17"/>
      <c r="N13" s="17">
        <v>9.4723302324371803E-2</v>
      </c>
      <c r="O13" s="17">
        <v>0.12344704475396</v>
      </c>
      <c r="P13" s="17">
        <v>0.14494839568599299</v>
      </c>
      <c r="Q13" s="17">
        <v>0.16834095021367701</v>
      </c>
      <c r="R13" s="17"/>
      <c r="S13" s="17">
        <v>0.13500449427564701</v>
      </c>
      <c r="T13" s="17">
        <v>0.13210397643344801</v>
      </c>
      <c r="U13" s="17">
        <v>0.14745502248902101</v>
      </c>
      <c r="V13" s="17">
        <v>9.9711214147611998E-2</v>
      </c>
      <c r="W13" s="17">
        <v>0.120183561624455</v>
      </c>
      <c r="X13" s="17">
        <v>0.11822409241767801</v>
      </c>
      <c r="Y13" s="17">
        <v>0.13986917740904001</v>
      </c>
      <c r="Z13" s="17">
        <v>0.12911840255259499</v>
      </c>
      <c r="AA13" s="17">
        <v>0.112115842511343</v>
      </c>
      <c r="AB13" s="17">
        <v>0.17633781684621799</v>
      </c>
      <c r="AC13" s="17">
        <v>0.15985444164068</v>
      </c>
      <c r="AD13" s="17">
        <v>0.12582558506008801</v>
      </c>
      <c r="AE13" s="17"/>
      <c r="AF13" s="17">
        <v>0.18462051532819501</v>
      </c>
      <c r="AG13" s="17">
        <v>0.140059128003754</v>
      </c>
      <c r="AH13" s="17">
        <v>8.8092445824191401E-2</v>
      </c>
      <c r="AI13" s="17">
        <v>8.3815993812008896E-2</v>
      </c>
      <c r="AJ13" s="17">
        <v>0.15316098813180001</v>
      </c>
      <c r="AK13" s="17"/>
      <c r="AL13" s="17">
        <v>9.1722898211411205E-2</v>
      </c>
      <c r="AM13" s="17">
        <v>0.11208423549586199</v>
      </c>
      <c r="AN13" s="17">
        <v>0.20033985134282201</v>
      </c>
      <c r="AO13" s="17">
        <v>0.31226935599518302</v>
      </c>
      <c r="AP13" s="17"/>
      <c r="AQ13" s="17">
        <v>0.141558759391578</v>
      </c>
      <c r="AR13" s="17">
        <v>0.118307876984212</v>
      </c>
      <c r="AS13" s="17"/>
      <c r="AT13" s="17">
        <v>0.13267622003620799</v>
      </c>
      <c r="AU13" s="17">
        <v>9.8573289208022899E-2</v>
      </c>
      <c r="AV13" s="17"/>
      <c r="AW13" s="17">
        <v>0.100745797893233</v>
      </c>
      <c r="AX13" s="17">
        <v>0.12803381583610501</v>
      </c>
      <c r="AY13" s="17">
        <v>0.14957283268253299</v>
      </c>
      <c r="AZ13" s="17"/>
      <c r="BA13" s="17">
        <v>0.134340748770366</v>
      </c>
      <c r="BB13" s="17">
        <v>0.13309840261134201</v>
      </c>
      <c r="BC13" s="17">
        <v>0.12796733771513599</v>
      </c>
      <c r="BD13" s="17">
        <v>0.132319486092279</v>
      </c>
      <c r="BE13" s="17">
        <v>0.14437937650838201</v>
      </c>
      <c r="BF13" s="17"/>
      <c r="BG13" s="17">
        <v>0.135318702199032</v>
      </c>
      <c r="BH13" s="17">
        <v>0.12983881703401701</v>
      </c>
      <c r="BI13" s="17"/>
      <c r="BJ13" s="17">
        <v>0.134639253890942</v>
      </c>
      <c r="BK13" s="17">
        <v>0.121522542981146</v>
      </c>
      <c r="BL13" s="17"/>
      <c r="BM13" s="17">
        <v>0.15443595713126601</v>
      </c>
      <c r="BN13" s="17">
        <v>8.1176123434584704E-2</v>
      </c>
      <c r="BO13" s="17">
        <v>0.14239179528819901</v>
      </c>
      <c r="BP13" s="17">
        <v>9.0505032769601299E-2</v>
      </c>
      <c r="BQ13" s="17">
        <v>0.16968857433321599</v>
      </c>
      <c r="BR13" s="17"/>
      <c r="BS13" s="17">
        <v>0.17852089893837</v>
      </c>
      <c r="BT13" s="17"/>
      <c r="BU13" s="17">
        <v>7.2457760221628795E-2</v>
      </c>
      <c r="BV13" s="17">
        <v>9.3836355494507404E-2</v>
      </c>
      <c r="BW13" s="17">
        <v>0.13026266313731599</v>
      </c>
      <c r="BX13" s="17">
        <v>0.19754624874812199</v>
      </c>
      <c r="BY13" s="17">
        <v>0.16111377676963301</v>
      </c>
      <c r="BZ13" s="17"/>
      <c r="CA13" s="17">
        <v>0.20592860550011099</v>
      </c>
      <c r="CB13" s="17"/>
      <c r="CC13" s="17">
        <v>0.14627249878459</v>
      </c>
      <c r="CD13" s="17">
        <v>8.4016198577778797E-2</v>
      </c>
      <c r="CE13" s="17"/>
      <c r="CF13" s="17">
        <v>0.14821474674988699</v>
      </c>
      <c r="CG13" s="17"/>
      <c r="CH13" s="17">
        <v>0.142648547844409</v>
      </c>
      <c r="CI13" s="17">
        <v>0.127535479005944</v>
      </c>
    </row>
    <row r="14" spans="2:87" x14ac:dyDescent="0.35">
      <c r="B14" s="18" t="s">
        <v>161</v>
      </c>
      <c r="C14" s="19">
        <v>0.15253879397296999</v>
      </c>
      <c r="D14" s="19">
        <v>0.130300801128969</v>
      </c>
      <c r="E14" s="19">
        <v>0.173639987227967</v>
      </c>
      <c r="F14" s="19"/>
      <c r="G14" s="19">
        <v>0.15758159826832599</v>
      </c>
      <c r="H14" s="19">
        <v>0.146902503064478</v>
      </c>
      <c r="I14" s="19">
        <v>0.18743569301523</v>
      </c>
      <c r="J14" s="19">
        <v>0.15767521342105301</v>
      </c>
      <c r="K14" s="19">
        <v>0.16812596102850499</v>
      </c>
      <c r="L14" s="19">
        <v>0.10927386936056301</v>
      </c>
      <c r="M14" s="19"/>
      <c r="N14" s="19">
        <v>0.11638007960826199</v>
      </c>
      <c r="O14" s="19">
        <v>0.18739353864997901</v>
      </c>
      <c r="P14" s="19">
        <v>0.13326912383595099</v>
      </c>
      <c r="Q14" s="19">
        <v>0.16963813893945501</v>
      </c>
      <c r="R14" s="19"/>
      <c r="S14" s="19">
        <v>0.159990685121294</v>
      </c>
      <c r="T14" s="19">
        <v>0.145432041555001</v>
      </c>
      <c r="U14" s="19">
        <v>0.18809262719012099</v>
      </c>
      <c r="V14" s="19">
        <v>0.164081682159294</v>
      </c>
      <c r="W14" s="19">
        <v>8.1248216329647599E-2</v>
      </c>
      <c r="X14" s="19">
        <v>0.191831933738626</v>
      </c>
      <c r="Y14" s="19">
        <v>0.19121466296648401</v>
      </c>
      <c r="Z14" s="19">
        <v>0.17355702773783399</v>
      </c>
      <c r="AA14" s="19">
        <v>0.11345787437289701</v>
      </c>
      <c r="AB14" s="19">
        <v>0.13319516998120901</v>
      </c>
      <c r="AC14" s="19">
        <v>0.19472636254263501</v>
      </c>
      <c r="AD14" s="19">
        <v>8.0840813223287206E-2</v>
      </c>
      <c r="AE14" s="19"/>
      <c r="AF14" s="19">
        <v>0.16674664482342699</v>
      </c>
      <c r="AG14" s="19">
        <v>0.16719123836726299</v>
      </c>
      <c r="AH14" s="19">
        <v>0.15786580654150301</v>
      </c>
      <c r="AI14" s="19">
        <v>7.3282237251608706E-2</v>
      </c>
      <c r="AJ14" s="19">
        <v>9.9766374454503495E-2</v>
      </c>
      <c r="AK14" s="19"/>
      <c r="AL14" s="19">
        <v>0.19158683217265299</v>
      </c>
      <c r="AM14" s="19">
        <v>0.14542196037678201</v>
      </c>
      <c r="AN14" s="19">
        <v>8.2816656671685404E-2</v>
      </c>
      <c r="AO14" s="19">
        <v>0.153302566674383</v>
      </c>
      <c r="AP14" s="19"/>
      <c r="AQ14" s="19">
        <v>0.143105693029563</v>
      </c>
      <c r="AR14" s="19">
        <v>0.166487307449421</v>
      </c>
      <c r="AS14" s="19"/>
      <c r="AT14" s="19">
        <v>0.15205443060881399</v>
      </c>
      <c r="AU14" s="19">
        <v>0.103940921595262</v>
      </c>
      <c r="AV14" s="19"/>
      <c r="AW14" s="19">
        <v>0.12528199435928999</v>
      </c>
      <c r="AX14" s="19">
        <v>0.13603019034574301</v>
      </c>
      <c r="AY14" s="19">
        <v>0.186895976047564</v>
      </c>
      <c r="AZ14" s="19"/>
      <c r="BA14" s="19">
        <v>0.159740590897129</v>
      </c>
      <c r="BB14" s="19">
        <v>0.138522591787091</v>
      </c>
      <c r="BC14" s="19">
        <v>0.15010851715637399</v>
      </c>
      <c r="BD14" s="19">
        <v>0.16497728786371599</v>
      </c>
      <c r="BE14" s="19">
        <v>0.20052120951854999</v>
      </c>
      <c r="BF14" s="19"/>
      <c r="BG14" s="19">
        <v>0.15622101242243</v>
      </c>
      <c r="BH14" s="19">
        <v>0.14979547117726699</v>
      </c>
      <c r="BI14" s="19"/>
      <c r="BJ14" s="19">
        <v>0.16100222939101799</v>
      </c>
      <c r="BK14" s="19">
        <v>0.124550927772514</v>
      </c>
      <c r="BL14" s="19"/>
      <c r="BM14" s="19">
        <v>0.29051061131157402</v>
      </c>
      <c r="BN14" s="19">
        <v>0.105059602495331</v>
      </c>
      <c r="BO14" s="19">
        <v>9.9246056658817305E-2</v>
      </c>
      <c r="BP14" s="19">
        <v>0.213511298425689</v>
      </c>
      <c r="BQ14" s="19">
        <v>0.13758802832990699</v>
      </c>
      <c r="BR14" s="19"/>
      <c r="BS14" s="19">
        <v>9.0972899166487306E-2</v>
      </c>
      <c r="BT14" s="19"/>
      <c r="BU14" s="19">
        <v>0.117220141720544</v>
      </c>
      <c r="BV14" s="19">
        <v>0.119125099381544</v>
      </c>
      <c r="BW14" s="19">
        <v>9.8405023002630598E-2</v>
      </c>
      <c r="BX14" s="19">
        <v>8.7559918136400294E-2</v>
      </c>
      <c r="BY14" s="19">
        <v>0.35807766057839402</v>
      </c>
      <c r="BZ14" s="19"/>
      <c r="CA14" s="19">
        <v>4.6441606490533097E-2</v>
      </c>
      <c r="CB14" s="19"/>
      <c r="CC14" s="19">
        <v>0.13777005868008399</v>
      </c>
      <c r="CD14" s="19">
        <v>0.14217656019619401</v>
      </c>
      <c r="CE14" s="19"/>
      <c r="CF14" s="19">
        <v>0.134467622233129</v>
      </c>
      <c r="CG14" s="19"/>
      <c r="CH14" s="19">
        <v>0.145562639437539</v>
      </c>
      <c r="CI14" s="19">
        <v>7.7141180733878795E-2</v>
      </c>
    </row>
    <row r="15" spans="2:87" x14ac:dyDescent="0.35">
      <c r="B15" s="16" t="s">
        <v>163</v>
      </c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T18"/>
  <sheetViews>
    <sheetView showGridLines="0" topLeftCell="A2" workbookViewId="0">
      <pane xSplit="2" topLeftCell="D1" activePane="topRight" state="frozen"/>
      <selection pane="topRight" activeCell="B18" sqref="B18"/>
    </sheetView>
  </sheetViews>
  <sheetFormatPr defaultColWidth="10.90625" defaultRowHeight="14.5" x14ac:dyDescent="0.35"/>
  <cols>
    <col min="2" max="2" width="25.7265625" customWidth="1"/>
    <col min="3" max="20" width="20.7265625" customWidth="1"/>
  </cols>
  <sheetData>
    <row r="2" spans="2:20" ht="40" customHeight="1" x14ac:dyDescent="0.35">
      <c r="D2" s="31" t="s">
        <v>162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</row>
    <row r="6" spans="2:20" ht="50" customHeight="1" x14ac:dyDescent="0.35">
      <c r="B6" s="20" t="s">
        <v>15</v>
      </c>
      <c r="C6" s="20" t="s">
        <v>140</v>
      </c>
      <c r="D6" s="20" t="s">
        <v>141</v>
      </c>
      <c r="E6" s="20" t="s">
        <v>142</v>
      </c>
      <c r="F6" s="20" t="s">
        <v>143</v>
      </c>
      <c r="G6" s="20" t="s">
        <v>144</v>
      </c>
      <c r="H6" s="20" t="s">
        <v>145</v>
      </c>
      <c r="I6" s="20" t="s">
        <v>146</v>
      </c>
      <c r="J6" s="20" t="s">
        <v>147</v>
      </c>
      <c r="K6" s="20" t="s">
        <v>148</v>
      </c>
      <c r="L6" s="20" t="s">
        <v>149</v>
      </c>
      <c r="M6" s="20" t="s">
        <v>150</v>
      </c>
      <c r="N6" s="20" t="s">
        <v>151</v>
      </c>
      <c r="O6" s="20" t="s">
        <v>152</v>
      </c>
      <c r="P6" s="20" t="s">
        <v>153</v>
      </c>
      <c r="Q6" s="20" t="s">
        <v>154</v>
      </c>
      <c r="R6" s="20" t="s">
        <v>155</v>
      </c>
      <c r="S6" s="20" t="s">
        <v>156</v>
      </c>
    </row>
    <row r="7" spans="2:20" x14ac:dyDescent="0.35">
      <c r="B7" s="18" t="s">
        <v>157</v>
      </c>
      <c r="C7" s="17">
        <v>0.23513611846952501</v>
      </c>
      <c r="D7" s="17">
        <v>7.0534001278466402E-2</v>
      </c>
      <c r="E7" s="17">
        <v>0.13178891800758499</v>
      </c>
      <c r="F7" s="17">
        <v>0.143279642477492</v>
      </c>
      <c r="G7" s="17">
        <v>8.7363726735559297E-2</v>
      </c>
      <c r="H7" s="17">
        <v>0.170290855073889</v>
      </c>
      <c r="I7" s="17">
        <v>0.23475894730511501</v>
      </c>
      <c r="J7" s="17">
        <v>0.108423990457339</v>
      </c>
      <c r="K7" s="17">
        <v>0.149857655569166</v>
      </c>
      <c r="L7" s="17">
        <v>7.5401425532850799E-2</v>
      </c>
      <c r="M7" s="17">
        <v>4.8785681302652803E-2</v>
      </c>
      <c r="N7" s="17">
        <v>8.8616928028286995E-2</v>
      </c>
      <c r="O7" s="17">
        <v>0.225362872520388</v>
      </c>
      <c r="P7" s="17">
        <v>0.162611294580739</v>
      </c>
      <c r="Q7" s="17">
        <v>0.197721244836327</v>
      </c>
      <c r="R7" s="17">
        <v>0.16417526565778501</v>
      </c>
      <c r="S7" s="17">
        <v>0.22881866692488001</v>
      </c>
    </row>
    <row r="8" spans="2:20" x14ac:dyDescent="0.35">
      <c r="B8" s="18" t="s">
        <v>158</v>
      </c>
      <c r="C8" s="17">
        <v>0.35919011562921799</v>
      </c>
      <c r="D8" s="17">
        <v>0.204493492162929</v>
      </c>
      <c r="E8" s="17">
        <v>0.28588913451863901</v>
      </c>
      <c r="F8" s="17">
        <v>0.253896970261351</v>
      </c>
      <c r="G8" s="17">
        <v>0.223746867813682</v>
      </c>
      <c r="H8" s="17">
        <v>0.17802221425456299</v>
      </c>
      <c r="I8" s="17">
        <v>0.26503675932573401</v>
      </c>
      <c r="J8" s="17">
        <v>0.244769383131726</v>
      </c>
      <c r="K8" s="17">
        <v>0.23914781630280399</v>
      </c>
      <c r="L8" s="17">
        <v>0.248407379208649</v>
      </c>
      <c r="M8" s="17">
        <v>0.18786203507667401</v>
      </c>
      <c r="N8" s="17">
        <v>0.28538947464949299</v>
      </c>
      <c r="O8" s="17">
        <v>0.31788694366890702</v>
      </c>
      <c r="P8" s="17">
        <v>0.21822344800212201</v>
      </c>
      <c r="Q8" s="17">
        <v>0.21591915870296499</v>
      </c>
      <c r="R8" s="17">
        <v>0.266441024186651</v>
      </c>
      <c r="S8" s="17">
        <v>0.248962543689733</v>
      </c>
    </row>
    <row r="9" spans="2:20" x14ac:dyDescent="0.35">
      <c r="B9" s="18" t="s">
        <v>159</v>
      </c>
      <c r="C9" s="17">
        <v>0.24686302630850199</v>
      </c>
      <c r="D9" s="17">
        <v>0.38650923952039301</v>
      </c>
      <c r="E9" s="17">
        <v>0.341199419722855</v>
      </c>
      <c r="F9" s="17">
        <v>0.275729190091409</v>
      </c>
      <c r="G9" s="17">
        <v>0.40192965055761298</v>
      </c>
      <c r="H9" s="17">
        <v>0.221726071345868</v>
      </c>
      <c r="I9" s="17">
        <v>0.22498316074685401</v>
      </c>
      <c r="J9" s="17">
        <v>0.40920097502153702</v>
      </c>
      <c r="K9" s="17">
        <v>0.2964153981507</v>
      </c>
      <c r="L9" s="17">
        <v>0.399743342636807</v>
      </c>
      <c r="M9" s="17">
        <v>0.39866955899999501</v>
      </c>
      <c r="N9" s="17">
        <v>0.33965675091890501</v>
      </c>
      <c r="O9" s="17">
        <v>0.19767502688194499</v>
      </c>
      <c r="P9" s="17">
        <v>0.310336817387454</v>
      </c>
      <c r="Q9" s="17">
        <v>0.28391743043006101</v>
      </c>
      <c r="R9" s="17">
        <v>0.308999981010391</v>
      </c>
      <c r="S9" s="17">
        <v>0.27739915995077602</v>
      </c>
    </row>
    <row r="10" spans="2:20" x14ac:dyDescent="0.35">
      <c r="B10" s="18" t="s">
        <v>160</v>
      </c>
      <c r="C10" s="17">
        <v>6.5943839643729504E-2</v>
      </c>
      <c r="D10" s="17">
        <v>0.23813018250748799</v>
      </c>
      <c r="E10" s="17">
        <v>0.17494446776486999</v>
      </c>
      <c r="F10" s="17">
        <v>0.24388695542345401</v>
      </c>
      <c r="G10" s="17">
        <v>0.17830213553742399</v>
      </c>
      <c r="H10" s="17">
        <v>0.33879798702742098</v>
      </c>
      <c r="I10" s="17">
        <v>0.19373202444451401</v>
      </c>
      <c r="J10" s="17">
        <v>0.146739365196312</v>
      </c>
      <c r="K10" s="17">
        <v>0.22802817716989901</v>
      </c>
      <c r="L10" s="17">
        <v>0.179278654129469</v>
      </c>
      <c r="M10" s="17">
        <v>0.26181972808724402</v>
      </c>
      <c r="N10" s="17">
        <v>0.18593611018501199</v>
      </c>
      <c r="O10" s="17">
        <v>0.17955288217327101</v>
      </c>
      <c r="P10" s="17">
        <v>0.217072249794202</v>
      </c>
      <c r="Q10" s="17">
        <v>0.215569207538057</v>
      </c>
      <c r="R10" s="17">
        <v>0.18293031794898401</v>
      </c>
      <c r="S10" s="17">
        <v>0.162702879541442</v>
      </c>
    </row>
    <row r="11" spans="2:20" x14ac:dyDescent="0.35">
      <c r="B11" s="18" t="s">
        <v>161</v>
      </c>
      <c r="C11" s="17">
        <v>9.2866899949025597E-2</v>
      </c>
      <c r="D11" s="17">
        <v>0.100333084530724</v>
      </c>
      <c r="E11" s="17">
        <v>6.6178059986050197E-2</v>
      </c>
      <c r="F11" s="17">
        <v>8.3207241746293806E-2</v>
      </c>
      <c r="G11" s="17">
        <v>0.108657619355722</v>
      </c>
      <c r="H11" s="17">
        <v>9.1162872298258493E-2</v>
      </c>
      <c r="I11" s="17">
        <v>8.1489108177783098E-2</v>
      </c>
      <c r="J11" s="17">
        <v>9.0866286193085996E-2</v>
      </c>
      <c r="K11" s="17">
        <v>8.6550952807431594E-2</v>
      </c>
      <c r="L11" s="17">
        <v>9.7169198492224204E-2</v>
      </c>
      <c r="M11" s="17">
        <v>0.102862996533434</v>
      </c>
      <c r="N11" s="17">
        <v>0.100400736218303</v>
      </c>
      <c r="O11" s="17">
        <v>7.9522274755489702E-2</v>
      </c>
      <c r="P11" s="17">
        <v>9.1756190235482801E-2</v>
      </c>
      <c r="Q11" s="17">
        <v>8.68729584925899E-2</v>
      </c>
      <c r="R11" s="17">
        <v>7.7453411196189204E-2</v>
      </c>
      <c r="S11" s="17">
        <v>8.2116749893169999E-2</v>
      </c>
    </row>
    <row r="12" spans="2:20" x14ac:dyDescent="0.35">
      <c r="B12" s="16" t="s">
        <v>163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</row>
    <row r="13" spans="2:20" x14ac:dyDescent="0.35">
      <c r="B13" t="s">
        <v>118</v>
      </c>
    </row>
    <row r="14" spans="2:20" x14ac:dyDescent="0.35">
      <c r="B14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">
    <mergeCell ref="D2:T2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312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1008</v>
      </c>
      <c r="D7" s="10">
        <v>490</v>
      </c>
      <c r="E7" s="10">
        <v>517</v>
      </c>
      <c r="F7" s="10"/>
      <c r="G7" s="10">
        <v>93</v>
      </c>
      <c r="H7" s="10">
        <v>169</v>
      </c>
      <c r="I7" s="10">
        <v>190</v>
      </c>
      <c r="J7" s="10">
        <v>169</v>
      </c>
      <c r="K7" s="10">
        <v>156</v>
      </c>
      <c r="L7" s="10">
        <v>231</v>
      </c>
      <c r="M7" s="10"/>
      <c r="N7" s="10">
        <v>283</v>
      </c>
      <c r="O7" s="10">
        <v>262</v>
      </c>
      <c r="P7" s="10">
        <v>223</v>
      </c>
      <c r="Q7" s="10">
        <v>235</v>
      </c>
      <c r="R7" s="10"/>
      <c r="S7" s="10">
        <v>141</v>
      </c>
      <c r="T7" s="10">
        <v>135</v>
      </c>
      <c r="U7" s="10">
        <v>79</v>
      </c>
      <c r="V7" s="10">
        <v>91</v>
      </c>
      <c r="W7" s="10">
        <v>85</v>
      </c>
      <c r="X7" s="10">
        <v>75</v>
      </c>
      <c r="Y7" s="10">
        <v>73</v>
      </c>
      <c r="Z7" s="10">
        <v>39</v>
      </c>
      <c r="AA7" s="10">
        <v>97</v>
      </c>
      <c r="AB7" s="10">
        <v>94</v>
      </c>
      <c r="AC7" s="10">
        <v>61</v>
      </c>
      <c r="AD7" s="10">
        <v>38</v>
      </c>
      <c r="AE7" s="10"/>
      <c r="AF7" s="10">
        <v>159</v>
      </c>
      <c r="AG7" s="10">
        <v>374</v>
      </c>
      <c r="AH7" s="10">
        <v>211</v>
      </c>
      <c r="AI7" s="10">
        <v>112</v>
      </c>
      <c r="AJ7" s="10">
        <v>114</v>
      </c>
      <c r="AK7" s="10"/>
      <c r="AL7" s="10">
        <v>395</v>
      </c>
      <c r="AM7" s="10">
        <v>392</v>
      </c>
      <c r="AN7" s="10">
        <v>163</v>
      </c>
      <c r="AO7" s="10">
        <v>58</v>
      </c>
      <c r="AP7" s="10"/>
      <c r="AQ7" s="10">
        <v>594</v>
      </c>
      <c r="AR7" s="10">
        <v>414</v>
      </c>
      <c r="AS7" s="10"/>
      <c r="AT7" s="10">
        <v>662</v>
      </c>
      <c r="AU7" s="10">
        <v>217</v>
      </c>
      <c r="AV7" s="10"/>
      <c r="AW7" s="10">
        <v>392</v>
      </c>
      <c r="AX7" s="10">
        <v>232</v>
      </c>
      <c r="AY7" s="10">
        <v>350</v>
      </c>
      <c r="AZ7" s="10"/>
      <c r="BA7" s="10">
        <v>235</v>
      </c>
      <c r="BB7" s="10">
        <v>303</v>
      </c>
      <c r="BC7" s="10">
        <v>330</v>
      </c>
      <c r="BD7" s="10">
        <v>92</v>
      </c>
      <c r="BE7" s="10">
        <v>48</v>
      </c>
      <c r="BF7" s="10"/>
      <c r="BG7" s="10">
        <v>402</v>
      </c>
      <c r="BH7" s="10">
        <v>606</v>
      </c>
      <c r="BI7" s="10"/>
      <c r="BJ7" s="10">
        <v>778</v>
      </c>
      <c r="BK7" s="10">
        <v>223</v>
      </c>
      <c r="BL7" s="10"/>
      <c r="BM7" s="10">
        <v>136</v>
      </c>
      <c r="BN7" s="10">
        <v>219</v>
      </c>
      <c r="BO7" s="10">
        <v>340</v>
      </c>
      <c r="BP7" s="10">
        <v>76</v>
      </c>
      <c r="BQ7" s="10">
        <v>112</v>
      </c>
      <c r="BR7" s="10"/>
      <c r="BS7" s="10">
        <v>304</v>
      </c>
      <c r="BT7" s="10"/>
      <c r="BU7" s="10">
        <v>203</v>
      </c>
      <c r="BV7" s="10">
        <v>237</v>
      </c>
      <c r="BW7" s="10">
        <v>105</v>
      </c>
      <c r="BX7" s="10">
        <v>190</v>
      </c>
      <c r="BY7" s="10">
        <v>77</v>
      </c>
      <c r="BZ7" s="10"/>
      <c r="CA7" s="10">
        <v>75</v>
      </c>
      <c r="CB7" s="10"/>
      <c r="CC7" s="10">
        <v>796</v>
      </c>
      <c r="CD7" s="10">
        <v>185</v>
      </c>
      <c r="CE7" s="10"/>
      <c r="CF7" s="10">
        <v>373</v>
      </c>
      <c r="CG7" s="10"/>
      <c r="CH7" s="10">
        <v>340</v>
      </c>
      <c r="CI7" s="10">
        <v>116</v>
      </c>
    </row>
    <row r="8" spans="2:87" ht="30" customHeight="1" x14ac:dyDescent="0.35">
      <c r="B8" s="11" t="s">
        <v>20</v>
      </c>
      <c r="C8" s="11">
        <v>1023</v>
      </c>
      <c r="D8" s="11">
        <v>494</v>
      </c>
      <c r="E8" s="11">
        <v>527</v>
      </c>
      <c r="F8" s="11"/>
      <c r="G8" s="11">
        <v>165</v>
      </c>
      <c r="H8" s="11">
        <v>169</v>
      </c>
      <c r="I8" s="11">
        <v>179</v>
      </c>
      <c r="J8" s="11">
        <v>158</v>
      </c>
      <c r="K8" s="11">
        <v>141</v>
      </c>
      <c r="L8" s="11">
        <v>211</v>
      </c>
      <c r="M8" s="11"/>
      <c r="N8" s="11">
        <v>263</v>
      </c>
      <c r="O8" s="11">
        <v>272</v>
      </c>
      <c r="P8" s="11">
        <v>234</v>
      </c>
      <c r="Q8" s="11">
        <v>248</v>
      </c>
      <c r="R8" s="11"/>
      <c r="S8" s="11">
        <v>144</v>
      </c>
      <c r="T8" s="11">
        <v>127</v>
      </c>
      <c r="U8" s="11">
        <v>77</v>
      </c>
      <c r="V8" s="11">
        <v>97</v>
      </c>
      <c r="W8" s="11">
        <v>80</v>
      </c>
      <c r="X8" s="11">
        <v>84</v>
      </c>
      <c r="Y8" s="11">
        <v>84</v>
      </c>
      <c r="Z8" s="11">
        <v>43</v>
      </c>
      <c r="AA8" s="11">
        <v>107</v>
      </c>
      <c r="AB8" s="11">
        <v>90</v>
      </c>
      <c r="AC8" s="11">
        <v>58</v>
      </c>
      <c r="AD8" s="11">
        <v>32</v>
      </c>
      <c r="AE8" s="11"/>
      <c r="AF8" s="11">
        <v>161</v>
      </c>
      <c r="AG8" s="11">
        <v>391</v>
      </c>
      <c r="AH8" s="11">
        <v>209</v>
      </c>
      <c r="AI8" s="11">
        <v>109</v>
      </c>
      <c r="AJ8" s="11">
        <v>113</v>
      </c>
      <c r="AK8" s="11"/>
      <c r="AL8" s="11">
        <v>378</v>
      </c>
      <c r="AM8" s="11">
        <v>408</v>
      </c>
      <c r="AN8" s="11">
        <v>171</v>
      </c>
      <c r="AO8" s="11">
        <v>66</v>
      </c>
      <c r="AP8" s="11"/>
      <c r="AQ8" s="11">
        <v>610</v>
      </c>
      <c r="AR8" s="11">
        <v>413</v>
      </c>
      <c r="AS8" s="11"/>
      <c r="AT8" s="11">
        <v>675</v>
      </c>
      <c r="AU8" s="11">
        <v>197</v>
      </c>
      <c r="AV8" s="11"/>
      <c r="AW8" s="11">
        <v>365</v>
      </c>
      <c r="AX8" s="11">
        <v>238</v>
      </c>
      <c r="AY8" s="11">
        <v>374</v>
      </c>
      <c r="AZ8" s="11"/>
      <c r="BA8" s="11">
        <v>249</v>
      </c>
      <c r="BB8" s="11">
        <v>307</v>
      </c>
      <c r="BC8" s="11">
        <v>330</v>
      </c>
      <c r="BD8" s="11">
        <v>91</v>
      </c>
      <c r="BE8" s="11">
        <v>46</v>
      </c>
      <c r="BF8" s="11"/>
      <c r="BG8" s="11">
        <v>437</v>
      </c>
      <c r="BH8" s="11">
        <v>586</v>
      </c>
      <c r="BI8" s="11"/>
      <c r="BJ8" s="11">
        <v>808</v>
      </c>
      <c r="BK8" s="11">
        <v>208</v>
      </c>
      <c r="BL8" s="11"/>
      <c r="BM8" s="11">
        <v>148</v>
      </c>
      <c r="BN8" s="11">
        <v>207</v>
      </c>
      <c r="BO8" s="11">
        <v>350</v>
      </c>
      <c r="BP8" s="11">
        <v>74</v>
      </c>
      <c r="BQ8" s="11">
        <v>118</v>
      </c>
      <c r="BR8" s="11"/>
      <c r="BS8" s="11">
        <v>309</v>
      </c>
      <c r="BT8" s="11"/>
      <c r="BU8" s="11">
        <v>196</v>
      </c>
      <c r="BV8" s="11">
        <v>250</v>
      </c>
      <c r="BW8" s="11">
        <v>104</v>
      </c>
      <c r="BX8" s="11">
        <v>189</v>
      </c>
      <c r="BY8" s="11">
        <v>83</v>
      </c>
      <c r="BZ8" s="11"/>
      <c r="CA8" s="11">
        <v>79</v>
      </c>
      <c r="CB8" s="11"/>
      <c r="CC8" s="11">
        <v>800</v>
      </c>
      <c r="CD8" s="11">
        <v>194</v>
      </c>
      <c r="CE8" s="11"/>
      <c r="CF8" s="11">
        <v>358</v>
      </c>
      <c r="CG8" s="11"/>
      <c r="CH8" s="11">
        <v>336</v>
      </c>
      <c r="CI8" s="11">
        <v>121</v>
      </c>
    </row>
    <row r="9" spans="2:87" ht="29" x14ac:dyDescent="0.35">
      <c r="B9" s="18" t="s">
        <v>300</v>
      </c>
      <c r="C9" s="17">
        <v>0.25209554739384599</v>
      </c>
      <c r="D9" s="17">
        <v>0.25515434804525</v>
      </c>
      <c r="E9" s="17">
        <v>0.24964709315768299</v>
      </c>
      <c r="F9" s="17"/>
      <c r="G9" s="17">
        <v>0.14899003514370601</v>
      </c>
      <c r="H9" s="17">
        <v>0.186475956995933</v>
      </c>
      <c r="I9" s="17">
        <v>0.25601460513657798</v>
      </c>
      <c r="J9" s="17">
        <v>0.30928967830709803</v>
      </c>
      <c r="K9" s="17">
        <v>0.361862044206678</v>
      </c>
      <c r="L9" s="17">
        <v>0.26602991974252199</v>
      </c>
      <c r="M9" s="17"/>
      <c r="N9" s="17">
        <v>0.17665217831657701</v>
      </c>
      <c r="O9" s="17">
        <v>0.22384774829687601</v>
      </c>
      <c r="P9" s="17">
        <v>0.29801599233936299</v>
      </c>
      <c r="Q9" s="17">
        <v>0.32110589501943798</v>
      </c>
      <c r="R9" s="17"/>
      <c r="S9" s="17">
        <v>0.202226602695007</v>
      </c>
      <c r="T9" s="17">
        <v>0.28356379036979701</v>
      </c>
      <c r="U9" s="17">
        <v>0.25360963931425801</v>
      </c>
      <c r="V9" s="17">
        <v>0.26705421438346899</v>
      </c>
      <c r="W9" s="17">
        <v>0.24943607042178401</v>
      </c>
      <c r="X9" s="17">
        <v>0.19448617297101001</v>
      </c>
      <c r="Y9" s="17">
        <v>0.29256807626558001</v>
      </c>
      <c r="Z9" s="17">
        <v>0.23118538434944799</v>
      </c>
      <c r="AA9" s="17">
        <v>0.17885293104008401</v>
      </c>
      <c r="AB9" s="17">
        <v>0.27430931177132201</v>
      </c>
      <c r="AC9" s="17">
        <v>0.379570735854522</v>
      </c>
      <c r="AD9" s="17">
        <v>0.33519670068207702</v>
      </c>
      <c r="AE9" s="17"/>
      <c r="AF9" s="17">
        <v>0.30583603981690499</v>
      </c>
      <c r="AG9" s="17">
        <v>0.27422379240042499</v>
      </c>
      <c r="AH9" s="17">
        <v>0.223370762345346</v>
      </c>
      <c r="AI9" s="17">
        <v>0.182741613087465</v>
      </c>
      <c r="AJ9" s="17">
        <v>0.16801967372940599</v>
      </c>
      <c r="AK9" s="17"/>
      <c r="AL9" s="17">
        <v>0.222245196966006</v>
      </c>
      <c r="AM9" s="17">
        <v>0.23103067728002899</v>
      </c>
      <c r="AN9" s="17">
        <v>0.31170100290755198</v>
      </c>
      <c r="AO9" s="17">
        <v>0.39945760716727302</v>
      </c>
      <c r="AP9" s="17"/>
      <c r="AQ9" s="17">
        <v>0.29592577877985399</v>
      </c>
      <c r="AR9" s="17">
        <v>0.18728477341490299</v>
      </c>
      <c r="AS9" s="17"/>
      <c r="AT9" s="17">
        <v>0.24896216245673999</v>
      </c>
      <c r="AU9" s="17">
        <v>0.274563591635899</v>
      </c>
      <c r="AV9" s="17"/>
      <c r="AW9" s="17">
        <v>0.27156229912555202</v>
      </c>
      <c r="AX9" s="17">
        <v>0.26175179577308</v>
      </c>
      <c r="AY9" s="17">
        <v>0.23307553533966999</v>
      </c>
      <c r="AZ9" s="17"/>
      <c r="BA9" s="17">
        <v>0.20675843147217601</v>
      </c>
      <c r="BB9" s="17">
        <v>0.26142746697347302</v>
      </c>
      <c r="BC9" s="17">
        <v>0.24491570856638201</v>
      </c>
      <c r="BD9" s="17">
        <v>0.31409840414907098</v>
      </c>
      <c r="BE9" s="17">
        <v>0.36507568066977902</v>
      </c>
      <c r="BF9" s="17"/>
      <c r="BG9" s="17">
        <v>0.22910195556821999</v>
      </c>
      <c r="BH9" s="17">
        <v>0.26922621073609299</v>
      </c>
      <c r="BI9" s="17"/>
      <c r="BJ9" s="17">
        <v>0.228446869840331</v>
      </c>
      <c r="BK9" s="17">
        <v>0.33870459068278702</v>
      </c>
      <c r="BL9" s="17"/>
      <c r="BM9" s="17">
        <v>0.235561815104009</v>
      </c>
      <c r="BN9" s="17">
        <v>0.25434882313128099</v>
      </c>
      <c r="BO9" s="17">
        <v>0.190246609787252</v>
      </c>
      <c r="BP9" s="17">
        <v>0.17361139299523101</v>
      </c>
      <c r="BQ9" s="17">
        <v>0.42626086099482402</v>
      </c>
      <c r="BR9" s="17"/>
      <c r="BS9" s="17">
        <v>0.33125427046893102</v>
      </c>
      <c r="BT9" s="17"/>
      <c r="BU9" s="17">
        <v>0.24449504806663699</v>
      </c>
      <c r="BV9" s="17">
        <v>0.103359183477805</v>
      </c>
      <c r="BW9" s="17">
        <v>0.22098973365308</v>
      </c>
      <c r="BX9" s="17">
        <v>0.42276552207977303</v>
      </c>
      <c r="BY9" s="17">
        <v>0.23877419270175401</v>
      </c>
      <c r="BZ9" s="17"/>
      <c r="CA9" s="17">
        <v>0.19028102194857699</v>
      </c>
      <c r="CB9" s="17"/>
      <c r="CC9" s="17">
        <v>0.28799244423965198</v>
      </c>
      <c r="CD9" s="17">
        <v>0.117824920202446</v>
      </c>
      <c r="CE9" s="17"/>
      <c r="CF9" s="17">
        <v>0.27059282385042599</v>
      </c>
      <c r="CG9" s="17"/>
      <c r="CH9" s="17">
        <v>0.27772368551597898</v>
      </c>
      <c r="CI9" s="17">
        <v>0.164758363744824</v>
      </c>
    </row>
    <row r="10" spans="2:87" ht="29" x14ac:dyDescent="0.35">
      <c r="B10" s="18" t="s">
        <v>301</v>
      </c>
      <c r="C10" s="17">
        <v>0.31199231482533502</v>
      </c>
      <c r="D10" s="17">
        <v>0.31470285531271203</v>
      </c>
      <c r="E10" s="17">
        <v>0.30830745614009097</v>
      </c>
      <c r="F10" s="17"/>
      <c r="G10" s="17">
        <v>0.31126750140770598</v>
      </c>
      <c r="H10" s="17">
        <v>0.22168366708588799</v>
      </c>
      <c r="I10" s="17">
        <v>0.272009301635596</v>
      </c>
      <c r="J10" s="17">
        <v>0.39233622945519597</v>
      </c>
      <c r="K10" s="17">
        <v>0.32320394634470501</v>
      </c>
      <c r="L10" s="17">
        <v>0.35137209543387798</v>
      </c>
      <c r="M10" s="17"/>
      <c r="N10" s="17">
        <v>0.30665100438445803</v>
      </c>
      <c r="O10" s="17">
        <v>0.32592390016120998</v>
      </c>
      <c r="P10" s="17">
        <v>0.32784523748445199</v>
      </c>
      <c r="Q10" s="17">
        <v>0.28587058438069102</v>
      </c>
      <c r="R10" s="17"/>
      <c r="S10" s="17">
        <v>0.25186137162906802</v>
      </c>
      <c r="T10" s="17">
        <v>0.33012015733717398</v>
      </c>
      <c r="U10" s="17">
        <v>0.33693291596373498</v>
      </c>
      <c r="V10" s="17">
        <v>0.26786183784512102</v>
      </c>
      <c r="W10" s="17">
        <v>0.309184164269802</v>
      </c>
      <c r="X10" s="17">
        <v>0.29799480875477202</v>
      </c>
      <c r="Y10" s="17">
        <v>0.349322489232188</v>
      </c>
      <c r="Z10" s="17">
        <v>0.30194486354220901</v>
      </c>
      <c r="AA10" s="17">
        <v>0.35545452867772698</v>
      </c>
      <c r="AB10" s="17">
        <v>0.32592921609693798</v>
      </c>
      <c r="AC10" s="17">
        <v>0.356062553749945</v>
      </c>
      <c r="AD10" s="17">
        <v>0.28062703832963698</v>
      </c>
      <c r="AE10" s="17"/>
      <c r="AF10" s="17">
        <v>0.34790243812296401</v>
      </c>
      <c r="AG10" s="17">
        <v>0.315973312802248</v>
      </c>
      <c r="AH10" s="17">
        <v>0.33378678069248202</v>
      </c>
      <c r="AI10" s="17">
        <v>0.32644431736854801</v>
      </c>
      <c r="AJ10" s="17">
        <v>0.24191121398645901</v>
      </c>
      <c r="AK10" s="17"/>
      <c r="AL10" s="17">
        <v>0.27287619818565401</v>
      </c>
      <c r="AM10" s="17">
        <v>0.34468305229582302</v>
      </c>
      <c r="AN10" s="17">
        <v>0.33422937488210303</v>
      </c>
      <c r="AO10" s="17">
        <v>0.27644602845509603</v>
      </c>
      <c r="AP10" s="17"/>
      <c r="AQ10" s="17">
        <v>0.34035603143904603</v>
      </c>
      <c r="AR10" s="17">
        <v>0.27005152718803999</v>
      </c>
      <c r="AS10" s="17"/>
      <c r="AT10" s="17">
        <v>0.29793683833145401</v>
      </c>
      <c r="AU10" s="17">
        <v>0.345053400510627</v>
      </c>
      <c r="AV10" s="17"/>
      <c r="AW10" s="17">
        <v>0.33831877457390502</v>
      </c>
      <c r="AX10" s="17">
        <v>0.29521667496356802</v>
      </c>
      <c r="AY10" s="17">
        <v>0.30641278275511802</v>
      </c>
      <c r="AZ10" s="17"/>
      <c r="BA10" s="17">
        <v>0.248865459656813</v>
      </c>
      <c r="BB10" s="17">
        <v>0.31947461442851899</v>
      </c>
      <c r="BC10" s="17">
        <v>0.34426234597505501</v>
      </c>
      <c r="BD10" s="17">
        <v>0.32018431654951302</v>
      </c>
      <c r="BE10" s="17">
        <v>0.35605022367602401</v>
      </c>
      <c r="BF10" s="17"/>
      <c r="BG10" s="17">
        <v>0.34563720256595298</v>
      </c>
      <c r="BH10" s="17">
        <v>0.28692623339520901</v>
      </c>
      <c r="BI10" s="17"/>
      <c r="BJ10" s="17">
        <v>0.31038347598081101</v>
      </c>
      <c r="BK10" s="17">
        <v>0.31388895274576101</v>
      </c>
      <c r="BL10" s="17"/>
      <c r="BM10" s="17">
        <v>0.294722468400263</v>
      </c>
      <c r="BN10" s="17">
        <v>0.33855368538283698</v>
      </c>
      <c r="BO10" s="17">
        <v>0.34042415806959397</v>
      </c>
      <c r="BP10" s="17">
        <v>0.34795405310688798</v>
      </c>
      <c r="BQ10" s="17">
        <v>0.20735393935966501</v>
      </c>
      <c r="BR10" s="17"/>
      <c r="BS10" s="17">
        <v>0.22755101297477201</v>
      </c>
      <c r="BT10" s="17"/>
      <c r="BU10" s="17">
        <v>0.36747865882031999</v>
      </c>
      <c r="BV10" s="17">
        <v>0.29332244752796199</v>
      </c>
      <c r="BW10" s="17">
        <v>0.43253488788295702</v>
      </c>
      <c r="BX10" s="17">
        <v>0.214525628450428</v>
      </c>
      <c r="BY10" s="17">
        <v>0.33620830375250899</v>
      </c>
      <c r="BZ10" s="17"/>
      <c r="CA10" s="17">
        <v>0.243894428158483</v>
      </c>
      <c r="CB10" s="17"/>
      <c r="CC10" s="17">
        <v>0.326062259520632</v>
      </c>
      <c r="CD10" s="17">
        <v>0.28772676616623399</v>
      </c>
      <c r="CE10" s="17"/>
      <c r="CF10" s="17">
        <v>0.36702791391844197</v>
      </c>
      <c r="CG10" s="17"/>
      <c r="CH10" s="17">
        <v>0.38071220684888202</v>
      </c>
      <c r="CI10" s="17">
        <v>0.23170667701863601</v>
      </c>
    </row>
    <row r="11" spans="2:87" x14ac:dyDescent="0.35">
      <c r="B11" s="18" t="s">
        <v>302</v>
      </c>
      <c r="C11" s="17">
        <v>0.145019542357607</v>
      </c>
      <c r="D11" s="17">
        <v>0.14552520577677899</v>
      </c>
      <c r="E11" s="17">
        <v>0.14478658478192299</v>
      </c>
      <c r="F11" s="17"/>
      <c r="G11" s="17">
        <v>0.17883348591161499</v>
      </c>
      <c r="H11" s="17">
        <v>0.15709628070363299</v>
      </c>
      <c r="I11" s="17">
        <v>0.124487424443552</v>
      </c>
      <c r="J11" s="17">
        <v>0.120260846124858</v>
      </c>
      <c r="K11" s="17">
        <v>0.14105436124837401</v>
      </c>
      <c r="L11" s="17">
        <v>0.14748996112688101</v>
      </c>
      <c r="M11" s="17"/>
      <c r="N11" s="17">
        <v>0.164382226170881</v>
      </c>
      <c r="O11" s="17">
        <v>0.15124983915896101</v>
      </c>
      <c r="P11" s="17">
        <v>0.124627889533245</v>
      </c>
      <c r="Q11" s="17">
        <v>0.13975460811111801</v>
      </c>
      <c r="R11" s="17"/>
      <c r="S11" s="17">
        <v>0.17525534806665199</v>
      </c>
      <c r="T11" s="17">
        <v>9.6010433985810995E-2</v>
      </c>
      <c r="U11" s="17">
        <v>0.15360392532827499</v>
      </c>
      <c r="V11" s="17">
        <v>7.9215706065499103E-2</v>
      </c>
      <c r="W11" s="17">
        <v>0.17338039725145599</v>
      </c>
      <c r="X11" s="17">
        <v>0.19691465433049599</v>
      </c>
      <c r="Y11" s="17">
        <v>0.115360854460849</v>
      </c>
      <c r="Z11" s="17">
        <v>0.105956019337427</v>
      </c>
      <c r="AA11" s="17">
        <v>0.18319715774359499</v>
      </c>
      <c r="AB11" s="17">
        <v>0.142493675848235</v>
      </c>
      <c r="AC11" s="17">
        <v>9.5399566973898606E-2</v>
      </c>
      <c r="AD11" s="17">
        <v>0.27242085815608302</v>
      </c>
      <c r="AE11" s="17"/>
      <c r="AF11" s="17">
        <v>0.109994253596521</v>
      </c>
      <c r="AG11" s="17">
        <v>0.14014420723205101</v>
      </c>
      <c r="AH11" s="17">
        <v>0.14711438220009801</v>
      </c>
      <c r="AI11" s="17">
        <v>0.16521000818558401</v>
      </c>
      <c r="AJ11" s="17">
        <v>0.18753516332474501</v>
      </c>
      <c r="AK11" s="17"/>
      <c r="AL11" s="17">
        <v>0.17060235164954499</v>
      </c>
      <c r="AM11" s="17">
        <v>0.14700257120458099</v>
      </c>
      <c r="AN11" s="17">
        <v>0.114322654829938</v>
      </c>
      <c r="AO11" s="17">
        <v>6.5387262102265906E-2</v>
      </c>
      <c r="AP11" s="17"/>
      <c r="AQ11" s="17">
        <v>0.13045152955518199</v>
      </c>
      <c r="AR11" s="17">
        <v>0.16656093411402301</v>
      </c>
      <c r="AS11" s="17"/>
      <c r="AT11" s="17">
        <v>0.14574884378182201</v>
      </c>
      <c r="AU11" s="17">
        <v>0.16388613993835199</v>
      </c>
      <c r="AV11" s="17"/>
      <c r="AW11" s="17">
        <v>0.15679543889762201</v>
      </c>
      <c r="AX11" s="17">
        <v>0.12791077224801101</v>
      </c>
      <c r="AY11" s="17">
        <v>0.14553361302286999</v>
      </c>
      <c r="AZ11" s="17"/>
      <c r="BA11" s="17">
        <v>0.18375574059928301</v>
      </c>
      <c r="BB11" s="17">
        <v>0.124009672489775</v>
      </c>
      <c r="BC11" s="17">
        <v>0.15022176726357001</v>
      </c>
      <c r="BD11" s="17">
        <v>0.120661749677138</v>
      </c>
      <c r="BE11" s="17">
        <v>8.6117814349094005E-2</v>
      </c>
      <c r="BF11" s="17"/>
      <c r="BG11" s="17">
        <v>0.13957405031300599</v>
      </c>
      <c r="BH11" s="17">
        <v>0.14907653752636499</v>
      </c>
      <c r="BI11" s="17"/>
      <c r="BJ11" s="17">
        <v>0.148618401551568</v>
      </c>
      <c r="BK11" s="17">
        <v>0.13572685584621599</v>
      </c>
      <c r="BL11" s="17"/>
      <c r="BM11" s="17">
        <v>0.13093969509341499</v>
      </c>
      <c r="BN11" s="17">
        <v>0.19046273869654601</v>
      </c>
      <c r="BO11" s="17">
        <v>0.133981444931494</v>
      </c>
      <c r="BP11" s="17">
        <v>0.126040857203914</v>
      </c>
      <c r="BQ11" s="17">
        <v>0.14037371428801801</v>
      </c>
      <c r="BR11" s="17"/>
      <c r="BS11" s="17">
        <v>0.16214586642492201</v>
      </c>
      <c r="BT11" s="17"/>
      <c r="BU11" s="17">
        <v>0.15932877653063299</v>
      </c>
      <c r="BV11" s="17">
        <v>0.17048743874054101</v>
      </c>
      <c r="BW11" s="17">
        <v>0.106840888615283</v>
      </c>
      <c r="BX11" s="17">
        <v>0.16571277688036601</v>
      </c>
      <c r="BY11" s="17">
        <v>0.12263390634830799</v>
      </c>
      <c r="BZ11" s="17"/>
      <c r="CA11" s="17">
        <v>0.173140732026342</v>
      </c>
      <c r="CB11" s="17"/>
      <c r="CC11" s="17">
        <v>0.117075877409131</v>
      </c>
      <c r="CD11" s="17">
        <v>0.26663213081312598</v>
      </c>
      <c r="CE11" s="17"/>
      <c r="CF11" s="17">
        <v>0.11575950269985601</v>
      </c>
      <c r="CG11" s="17"/>
      <c r="CH11" s="17">
        <v>0.14243059693875801</v>
      </c>
      <c r="CI11" s="17">
        <v>0.117568819980953</v>
      </c>
    </row>
    <row r="12" spans="2:87" ht="29" x14ac:dyDescent="0.35">
      <c r="B12" s="18" t="s">
        <v>303</v>
      </c>
      <c r="C12" s="17">
        <v>0.12567546966694301</v>
      </c>
      <c r="D12" s="17">
        <v>0.14876997207442499</v>
      </c>
      <c r="E12" s="17">
        <v>0.104233840494833</v>
      </c>
      <c r="F12" s="17"/>
      <c r="G12" s="17">
        <v>0.180891965900011</v>
      </c>
      <c r="H12" s="17">
        <v>0.21119833196402499</v>
      </c>
      <c r="I12" s="17">
        <v>0.140497010072965</v>
      </c>
      <c r="J12" s="17">
        <v>6.6030936776880406E-2</v>
      </c>
      <c r="K12" s="17">
        <v>6.1467277585245499E-2</v>
      </c>
      <c r="L12" s="17">
        <v>8.8730438293882302E-2</v>
      </c>
      <c r="M12" s="17"/>
      <c r="N12" s="17">
        <v>0.16290520858194499</v>
      </c>
      <c r="O12" s="17">
        <v>0.12804061645898099</v>
      </c>
      <c r="P12" s="17">
        <v>0.10609848372042301</v>
      </c>
      <c r="Q12" s="17">
        <v>0.100417053785368</v>
      </c>
      <c r="R12" s="17"/>
      <c r="S12" s="17">
        <v>0.125934055502992</v>
      </c>
      <c r="T12" s="17">
        <v>0.132543371205153</v>
      </c>
      <c r="U12" s="17">
        <v>8.9826321757232694E-2</v>
      </c>
      <c r="V12" s="17">
        <v>0.210140048059199</v>
      </c>
      <c r="W12" s="17">
        <v>0.19377220798671899</v>
      </c>
      <c r="X12" s="17">
        <v>0.122056626613263</v>
      </c>
      <c r="Y12" s="17">
        <v>0.116999870353323</v>
      </c>
      <c r="Z12" s="17">
        <v>0.143427938129225</v>
      </c>
      <c r="AA12" s="17">
        <v>9.0410173219693704E-2</v>
      </c>
      <c r="AB12" s="17">
        <v>0.106149502489313</v>
      </c>
      <c r="AC12" s="17">
        <v>5.97259413406988E-2</v>
      </c>
      <c r="AD12" s="17">
        <v>5.8744047261234097E-2</v>
      </c>
      <c r="AE12" s="17"/>
      <c r="AF12" s="17">
        <v>8.2895617891062201E-2</v>
      </c>
      <c r="AG12" s="17">
        <v>9.8168902097911195E-2</v>
      </c>
      <c r="AH12" s="17">
        <v>0.13099130138874401</v>
      </c>
      <c r="AI12" s="17">
        <v>0.160474721007731</v>
      </c>
      <c r="AJ12" s="17">
        <v>0.24113163111330099</v>
      </c>
      <c r="AK12" s="17"/>
      <c r="AL12" s="17">
        <v>0.12147527941509299</v>
      </c>
      <c r="AM12" s="17">
        <v>0.13679406399275401</v>
      </c>
      <c r="AN12" s="17">
        <v>0.13073531542633901</v>
      </c>
      <c r="AO12" s="17">
        <v>6.7744255946697599E-2</v>
      </c>
      <c r="AP12" s="17"/>
      <c r="AQ12" s="17">
        <v>9.5511661184313507E-2</v>
      </c>
      <c r="AR12" s="17">
        <v>0.17027801252588701</v>
      </c>
      <c r="AS12" s="17"/>
      <c r="AT12" s="17">
        <v>0.13678778617905599</v>
      </c>
      <c r="AU12" s="17">
        <v>9.4356999995301005E-2</v>
      </c>
      <c r="AV12" s="17"/>
      <c r="AW12" s="17">
        <v>9.3498972256271906E-2</v>
      </c>
      <c r="AX12" s="17">
        <v>0.15574738285411099</v>
      </c>
      <c r="AY12" s="17">
        <v>0.136344915083635</v>
      </c>
      <c r="AZ12" s="17"/>
      <c r="BA12" s="17">
        <v>0.148734161407339</v>
      </c>
      <c r="BB12" s="17">
        <v>0.12084324933113</v>
      </c>
      <c r="BC12" s="17">
        <v>0.109612061330799</v>
      </c>
      <c r="BD12" s="17">
        <v>0.147757035732031</v>
      </c>
      <c r="BE12" s="17">
        <v>0.104776249204223</v>
      </c>
      <c r="BF12" s="17"/>
      <c r="BG12" s="17">
        <v>0.11532294989115401</v>
      </c>
      <c r="BH12" s="17">
        <v>0.13338829384717199</v>
      </c>
      <c r="BI12" s="17"/>
      <c r="BJ12" s="17">
        <v>0.13657248247314499</v>
      </c>
      <c r="BK12" s="17">
        <v>8.29856723709263E-2</v>
      </c>
      <c r="BL12" s="17"/>
      <c r="BM12" s="17">
        <v>7.5575122865240596E-2</v>
      </c>
      <c r="BN12" s="17">
        <v>8.4671127662752393E-2</v>
      </c>
      <c r="BO12" s="17">
        <v>0.20122587110113799</v>
      </c>
      <c r="BP12" s="17">
        <v>0.15192687173602401</v>
      </c>
      <c r="BQ12" s="17">
        <v>6.5781312461631394E-2</v>
      </c>
      <c r="BR12" s="17"/>
      <c r="BS12" s="17">
        <v>0.142163946687484</v>
      </c>
      <c r="BT12" s="17"/>
      <c r="BU12" s="17">
        <v>0.103673909797964</v>
      </c>
      <c r="BV12" s="17">
        <v>0.25005345536225898</v>
      </c>
      <c r="BW12" s="17">
        <v>0.135330604368118</v>
      </c>
      <c r="BX12" s="17">
        <v>8.1594355921593795E-2</v>
      </c>
      <c r="BY12" s="17">
        <v>0.10095737045115701</v>
      </c>
      <c r="BZ12" s="17"/>
      <c r="CA12" s="17">
        <v>0.21124503157604799</v>
      </c>
      <c r="CB12" s="17"/>
      <c r="CC12" s="17">
        <v>0.113794966280413</v>
      </c>
      <c r="CD12" s="17">
        <v>0.16783881143985399</v>
      </c>
      <c r="CE12" s="17"/>
      <c r="CF12" s="17">
        <v>8.1727094189779498E-2</v>
      </c>
      <c r="CG12" s="17"/>
      <c r="CH12" s="17">
        <v>6.2726891160269693E-2</v>
      </c>
      <c r="CI12" s="17">
        <v>0.31430016626802398</v>
      </c>
    </row>
    <row r="13" spans="2:87" ht="29" x14ac:dyDescent="0.35">
      <c r="B13" s="18" t="s">
        <v>304</v>
      </c>
      <c r="C13" s="17">
        <v>4.5790496619248298E-2</v>
      </c>
      <c r="D13" s="17">
        <v>5.22314045273823E-2</v>
      </c>
      <c r="E13" s="17">
        <v>3.9828419992583103E-2</v>
      </c>
      <c r="F13" s="17"/>
      <c r="G13" s="17">
        <v>6.6867400228636603E-2</v>
      </c>
      <c r="H13" s="17">
        <v>8.4971678710544798E-2</v>
      </c>
      <c r="I13" s="17">
        <v>4.68972844830731E-2</v>
      </c>
      <c r="J13" s="17">
        <v>4.8505063910717497E-3</v>
      </c>
      <c r="K13" s="17">
        <v>2.40527763885484E-2</v>
      </c>
      <c r="L13" s="17">
        <v>4.2063503411841299E-2</v>
      </c>
      <c r="M13" s="17"/>
      <c r="N13" s="17">
        <v>8.2311238684804805E-2</v>
      </c>
      <c r="O13" s="17">
        <v>2.96360516013278E-2</v>
      </c>
      <c r="P13" s="17">
        <v>3.5441220832885902E-2</v>
      </c>
      <c r="Q13" s="17">
        <v>3.5418522573086302E-2</v>
      </c>
      <c r="R13" s="17"/>
      <c r="S13" s="17">
        <v>9.1898496630532095E-2</v>
      </c>
      <c r="T13" s="17">
        <v>3.5084659703144297E-2</v>
      </c>
      <c r="U13" s="17">
        <v>2.3511656061841701E-2</v>
      </c>
      <c r="V13" s="17">
        <v>3.8567871056366297E-2</v>
      </c>
      <c r="W13" s="17">
        <v>1.9861614330209901E-2</v>
      </c>
      <c r="X13" s="17">
        <v>5.9119948607839798E-2</v>
      </c>
      <c r="Y13" s="17">
        <v>2.5131084489619499E-2</v>
      </c>
      <c r="Z13" s="17">
        <v>3.8729006565168297E-2</v>
      </c>
      <c r="AA13" s="17">
        <v>0.100291285081648</v>
      </c>
      <c r="AB13" s="17">
        <v>9.5584441957537302E-3</v>
      </c>
      <c r="AC13" s="17">
        <v>1.5014767652255E-2</v>
      </c>
      <c r="AD13" s="17">
        <v>2.3670418944838598E-2</v>
      </c>
      <c r="AE13" s="17"/>
      <c r="AF13" s="17">
        <v>5.4977458931233E-2</v>
      </c>
      <c r="AG13" s="17">
        <v>3.1933289406128197E-2</v>
      </c>
      <c r="AH13" s="17">
        <v>3.33948685816799E-2</v>
      </c>
      <c r="AI13" s="17">
        <v>7.62984797740517E-2</v>
      </c>
      <c r="AJ13" s="17">
        <v>9.0340657472270297E-2</v>
      </c>
      <c r="AK13" s="17"/>
      <c r="AL13" s="17">
        <v>6.0972393598269302E-2</v>
      </c>
      <c r="AM13" s="17">
        <v>2.8486115548260998E-2</v>
      </c>
      <c r="AN13" s="17">
        <v>4.36590946132005E-2</v>
      </c>
      <c r="AO13" s="17">
        <v>7.1320296067934802E-2</v>
      </c>
      <c r="AP13" s="17"/>
      <c r="AQ13" s="17">
        <v>2.5358283299014701E-2</v>
      </c>
      <c r="AR13" s="17">
        <v>7.6003149336613299E-2</v>
      </c>
      <c r="AS13" s="17"/>
      <c r="AT13" s="17">
        <v>5.4892649504011203E-2</v>
      </c>
      <c r="AU13" s="17">
        <v>2.88949133988869E-2</v>
      </c>
      <c r="AV13" s="17"/>
      <c r="AW13" s="17">
        <v>4.8193217219135102E-2</v>
      </c>
      <c r="AX13" s="17">
        <v>3.7123158258261402E-2</v>
      </c>
      <c r="AY13" s="17">
        <v>4.8578416906450997E-2</v>
      </c>
      <c r="AZ13" s="17"/>
      <c r="BA13" s="17">
        <v>7.1033704209200299E-2</v>
      </c>
      <c r="BB13" s="17">
        <v>4.7858567664573401E-2</v>
      </c>
      <c r="BC13" s="17">
        <v>4.0731667866193498E-2</v>
      </c>
      <c r="BD13" s="17">
        <v>0</v>
      </c>
      <c r="BE13" s="17">
        <v>2.1904143045048102E-2</v>
      </c>
      <c r="BF13" s="17"/>
      <c r="BG13" s="17">
        <v>2.5860906940743701E-2</v>
      </c>
      <c r="BH13" s="17">
        <v>6.0638420072037597E-2</v>
      </c>
      <c r="BI13" s="17"/>
      <c r="BJ13" s="17">
        <v>5.0681049602624102E-2</v>
      </c>
      <c r="BK13" s="17">
        <v>2.8239596290320801E-2</v>
      </c>
      <c r="BL13" s="17"/>
      <c r="BM13" s="17">
        <v>4.64274386667477E-2</v>
      </c>
      <c r="BN13" s="17">
        <v>3.2662835654577199E-2</v>
      </c>
      <c r="BO13" s="17">
        <v>6.8890755737518503E-2</v>
      </c>
      <c r="BP13" s="17">
        <v>2.3000375428723699E-2</v>
      </c>
      <c r="BQ13" s="17">
        <v>6.2632370606379703E-2</v>
      </c>
      <c r="BR13" s="17"/>
      <c r="BS13" s="17">
        <v>8.4257318770631001E-2</v>
      </c>
      <c r="BT13" s="17"/>
      <c r="BU13" s="17">
        <v>2.5888911468704898E-2</v>
      </c>
      <c r="BV13" s="17">
        <v>0.104432994554977</v>
      </c>
      <c r="BW13" s="17">
        <v>9.61096424210456E-3</v>
      </c>
      <c r="BX13" s="17">
        <v>7.1550473234576306E-2</v>
      </c>
      <c r="BY13" s="17">
        <v>0</v>
      </c>
      <c r="BZ13" s="17"/>
      <c r="CA13" s="17">
        <v>0.15059576406873401</v>
      </c>
      <c r="CB13" s="17"/>
      <c r="CC13" s="17">
        <v>5.0395265755938903E-2</v>
      </c>
      <c r="CD13" s="17">
        <v>3.3746445305679398E-2</v>
      </c>
      <c r="CE13" s="17"/>
      <c r="CF13" s="17">
        <v>5.7892886779679902E-2</v>
      </c>
      <c r="CG13" s="17"/>
      <c r="CH13" s="17">
        <v>4.37379153303111E-2</v>
      </c>
      <c r="CI13" s="17">
        <v>7.9622395300634002E-2</v>
      </c>
    </row>
    <row r="14" spans="2:87" x14ac:dyDescent="0.35">
      <c r="B14" s="18" t="s">
        <v>161</v>
      </c>
      <c r="C14" s="19">
        <v>0.119426629137021</v>
      </c>
      <c r="D14" s="19">
        <v>8.3616214263452407E-2</v>
      </c>
      <c r="E14" s="19">
        <v>0.15319660543288699</v>
      </c>
      <c r="F14" s="19"/>
      <c r="G14" s="19">
        <v>0.113149611408326</v>
      </c>
      <c r="H14" s="19">
        <v>0.13857408453997599</v>
      </c>
      <c r="I14" s="19">
        <v>0.160094374228237</v>
      </c>
      <c r="J14" s="19">
        <v>0.107231802944895</v>
      </c>
      <c r="K14" s="19">
        <v>8.8359594226449206E-2</v>
      </c>
      <c r="L14" s="19">
        <v>0.104314081990995</v>
      </c>
      <c r="M14" s="19"/>
      <c r="N14" s="19">
        <v>0.107098143861334</v>
      </c>
      <c r="O14" s="19">
        <v>0.141301844322645</v>
      </c>
      <c r="P14" s="19">
        <v>0.107971176089632</v>
      </c>
      <c r="Q14" s="19">
        <v>0.11743333613029799</v>
      </c>
      <c r="R14" s="19"/>
      <c r="S14" s="19">
        <v>0.152824125475749</v>
      </c>
      <c r="T14" s="19">
        <v>0.122677587398921</v>
      </c>
      <c r="U14" s="19">
        <v>0.14251554157465801</v>
      </c>
      <c r="V14" s="19">
        <v>0.137160322590346</v>
      </c>
      <c r="W14" s="19">
        <v>5.4365545740029102E-2</v>
      </c>
      <c r="X14" s="19">
        <v>0.12942778872261901</v>
      </c>
      <c r="Y14" s="19">
        <v>0.10061762519844</v>
      </c>
      <c r="Z14" s="19">
        <v>0.17875678807652201</v>
      </c>
      <c r="AA14" s="19">
        <v>9.1793924237252203E-2</v>
      </c>
      <c r="AB14" s="19">
        <v>0.14155984959843901</v>
      </c>
      <c r="AC14" s="19">
        <v>9.4226434428680506E-2</v>
      </c>
      <c r="AD14" s="19">
        <v>2.9340936626130298E-2</v>
      </c>
      <c r="AE14" s="19"/>
      <c r="AF14" s="19">
        <v>9.8394191641314105E-2</v>
      </c>
      <c r="AG14" s="19">
        <v>0.13955649606123699</v>
      </c>
      <c r="AH14" s="19">
        <v>0.131341904791651</v>
      </c>
      <c r="AI14" s="19">
        <v>8.8830860576619597E-2</v>
      </c>
      <c r="AJ14" s="19">
        <v>7.1061660373818794E-2</v>
      </c>
      <c r="AK14" s="19"/>
      <c r="AL14" s="19">
        <v>0.15182858018543299</v>
      </c>
      <c r="AM14" s="19">
        <v>0.112003519678553</v>
      </c>
      <c r="AN14" s="19">
        <v>6.5352557340867298E-2</v>
      </c>
      <c r="AO14" s="19">
        <v>0.11964455026073199</v>
      </c>
      <c r="AP14" s="19"/>
      <c r="AQ14" s="19">
        <v>0.112396715742591</v>
      </c>
      <c r="AR14" s="19">
        <v>0.129821603420534</v>
      </c>
      <c r="AS14" s="19"/>
      <c r="AT14" s="19">
        <v>0.11567171974691599</v>
      </c>
      <c r="AU14" s="19">
        <v>9.3244954520933898E-2</v>
      </c>
      <c r="AV14" s="19"/>
      <c r="AW14" s="19">
        <v>9.1631297927513594E-2</v>
      </c>
      <c r="AX14" s="19">
        <v>0.122250215902969</v>
      </c>
      <c r="AY14" s="19">
        <v>0.13005473689225699</v>
      </c>
      <c r="AZ14" s="19"/>
      <c r="BA14" s="19">
        <v>0.140852502655189</v>
      </c>
      <c r="BB14" s="19">
        <v>0.12638642911252901</v>
      </c>
      <c r="BC14" s="19">
        <v>0.11025644899800099</v>
      </c>
      <c r="BD14" s="19">
        <v>9.7298493892247095E-2</v>
      </c>
      <c r="BE14" s="19">
        <v>6.6075889055831893E-2</v>
      </c>
      <c r="BF14" s="19"/>
      <c r="BG14" s="19">
        <v>0.14450293472092399</v>
      </c>
      <c r="BH14" s="19">
        <v>0.100744304423124</v>
      </c>
      <c r="BI14" s="19"/>
      <c r="BJ14" s="19">
        <v>0.125297720551522</v>
      </c>
      <c r="BK14" s="19">
        <v>0.100454332063989</v>
      </c>
      <c r="BL14" s="19"/>
      <c r="BM14" s="19">
        <v>0.21677345987032401</v>
      </c>
      <c r="BN14" s="19">
        <v>9.9300789472006601E-2</v>
      </c>
      <c r="BO14" s="19">
        <v>6.5231160373003E-2</v>
      </c>
      <c r="BP14" s="19">
        <v>0.177466449529219</v>
      </c>
      <c r="BQ14" s="19">
        <v>9.7597802289482297E-2</v>
      </c>
      <c r="BR14" s="19"/>
      <c r="BS14" s="19">
        <v>5.26275846732598E-2</v>
      </c>
      <c r="BT14" s="19"/>
      <c r="BU14" s="19">
        <v>9.9134695315740998E-2</v>
      </c>
      <c r="BV14" s="19">
        <v>7.8344480336456204E-2</v>
      </c>
      <c r="BW14" s="19">
        <v>9.4692921238458294E-2</v>
      </c>
      <c r="BX14" s="19">
        <v>4.3851243433262799E-2</v>
      </c>
      <c r="BY14" s="19">
        <v>0.20142622674627</v>
      </c>
      <c r="BZ14" s="19"/>
      <c r="CA14" s="19">
        <v>3.0843022221815699E-2</v>
      </c>
      <c r="CB14" s="19"/>
      <c r="CC14" s="19">
        <v>0.10467918679423401</v>
      </c>
      <c r="CD14" s="19">
        <v>0.12623092607266001</v>
      </c>
      <c r="CE14" s="19"/>
      <c r="CF14" s="19">
        <v>0.106999778561816</v>
      </c>
      <c r="CG14" s="19"/>
      <c r="CH14" s="19">
        <v>9.2668704205799701E-2</v>
      </c>
      <c r="CI14" s="19">
        <v>9.2043577686927905E-2</v>
      </c>
    </row>
    <row r="15" spans="2:87" x14ac:dyDescent="0.35">
      <c r="B15" s="16" t="s">
        <v>163</v>
      </c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313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1008</v>
      </c>
      <c r="D7" s="10">
        <v>490</v>
      </c>
      <c r="E7" s="10">
        <v>517</v>
      </c>
      <c r="F7" s="10"/>
      <c r="G7" s="10">
        <v>93</v>
      </c>
      <c r="H7" s="10">
        <v>169</v>
      </c>
      <c r="I7" s="10">
        <v>190</v>
      </c>
      <c r="J7" s="10">
        <v>169</v>
      </c>
      <c r="K7" s="10">
        <v>156</v>
      </c>
      <c r="L7" s="10">
        <v>231</v>
      </c>
      <c r="M7" s="10"/>
      <c r="N7" s="10">
        <v>283</v>
      </c>
      <c r="O7" s="10">
        <v>262</v>
      </c>
      <c r="P7" s="10">
        <v>223</v>
      </c>
      <c r="Q7" s="10">
        <v>235</v>
      </c>
      <c r="R7" s="10"/>
      <c r="S7" s="10">
        <v>141</v>
      </c>
      <c r="T7" s="10">
        <v>135</v>
      </c>
      <c r="U7" s="10">
        <v>79</v>
      </c>
      <c r="V7" s="10">
        <v>91</v>
      </c>
      <c r="W7" s="10">
        <v>85</v>
      </c>
      <c r="X7" s="10">
        <v>75</v>
      </c>
      <c r="Y7" s="10">
        <v>73</v>
      </c>
      <c r="Z7" s="10">
        <v>39</v>
      </c>
      <c r="AA7" s="10">
        <v>97</v>
      </c>
      <c r="AB7" s="10">
        <v>94</v>
      </c>
      <c r="AC7" s="10">
        <v>61</v>
      </c>
      <c r="AD7" s="10">
        <v>38</v>
      </c>
      <c r="AE7" s="10"/>
      <c r="AF7" s="10">
        <v>159</v>
      </c>
      <c r="AG7" s="10">
        <v>374</v>
      </c>
      <c r="AH7" s="10">
        <v>211</v>
      </c>
      <c r="AI7" s="10">
        <v>112</v>
      </c>
      <c r="AJ7" s="10">
        <v>114</v>
      </c>
      <c r="AK7" s="10"/>
      <c r="AL7" s="10">
        <v>395</v>
      </c>
      <c r="AM7" s="10">
        <v>392</v>
      </c>
      <c r="AN7" s="10">
        <v>163</v>
      </c>
      <c r="AO7" s="10">
        <v>58</v>
      </c>
      <c r="AP7" s="10"/>
      <c r="AQ7" s="10">
        <v>594</v>
      </c>
      <c r="AR7" s="10">
        <v>414</v>
      </c>
      <c r="AS7" s="10"/>
      <c r="AT7" s="10">
        <v>662</v>
      </c>
      <c r="AU7" s="10">
        <v>217</v>
      </c>
      <c r="AV7" s="10"/>
      <c r="AW7" s="10">
        <v>392</v>
      </c>
      <c r="AX7" s="10">
        <v>232</v>
      </c>
      <c r="AY7" s="10">
        <v>350</v>
      </c>
      <c r="AZ7" s="10"/>
      <c r="BA7" s="10">
        <v>235</v>
      </c>
      <c r="BB7" s="10">
        <v>303</v>
      </c>
      <c r="BC7" s="10">
        <v>330</v>
      </c>
      <c r="BD7" s="10">
        <v>92</v>
      </c>
      <c r="BE7" s="10">
        <v>48</v>
      </c>
      <c r="BF7" s="10"/>
      <c r="BG7" s="10">
        <v>402</v>
      </c>
      <c r="BH7" s="10">
        <v>606</v>
      </c>
      <c r="BI7" s="10"/>
      <c r="BJ7" s="10">
        <v>778</v>
      </c>
      <c r="BK7" s="10">
        <v>223</v>
      </c>
      <c r="BL7" s="10"/>
      <c r="BM7" s="10">
        <v>136</v>
      </c>
      <c r="BN7" s="10">
        <v>219</v>
      </c>
      <c r="BO7" s="10">
        <v>340</v>
      </c>
      <c r="BP7" s="10">
        <v>76</v>
      </c>
      <c r="BQ7" s="10">
        <v>112</v>
      </c>
      <c r="BR7" s="10"/>
      <c r="BS7" s="10">
        <v>304</v>
      </c>
      <c r="BT7" s="10"/>
      <c r="BU7" s="10">
        <v>203</v>
      </c>
      <c r="BV7" s="10">
        <v>237</v>
      </c>
      <c r="BW7" s="10">
        <v>105</v>
      </c>
      <c r="BX7" s="10">
        <v>190</v>
      </c>
      <c r="BY7" s="10">
        <v>77</v>
      </c>
      <c r="BZ7" s="10"/>
      <c r="CA7" s="10">
        <v>75</v>
      </c>
      <c r="CB7" s="10"/>
      <c r="CC7" s="10">
        <v>796</v>
      </c>
      <c r="CD7" s="10">
        <v>185</v>
      </c>
      <c r="CE7" s="10"/>
      <c r="CF7" s="10">
        <v>373</v>
      </c>
      <c r="CG7" s="10"/>
      <c r="CH7" s="10">
        <v>340</v>
      </c>
      <c r="CI7" s="10">
        <v>116</v>
      </c>
    </row>
    <row r="8" spans="2:87" ht="30" customHeight="1" x14ac:dyDescent="0.35">
      <c r="B8" s="11" t="s">
        <v>20</v>
      </c>
      <c r="C8" s="11">
        <v>1023</v>
      </c>
      <c r="D8" s="11">
        <v>494</v>
      </c>
      <c r="E8" s="11">
        <v>527</v>
      </c>
      <c r="F8" s="11"/>
      <c r="G8" s="11">
        <v>165</v>
      </c>
      <c r="H8" s="11">
        <v>169</v>
      </c>
      <c r="I8" s="11">
        <v>179</v>
      </c>
      <c r="J8" s="11">
        <v>158</v>
      </c>
      <c r="K8" s="11">
        <v>141</v>
      </c>
      <c r="L8" s="11">
        <v>211</v>
      </c>
      <c r="M8" s="11"/>
      <c r="N8" s="11">
        <v>263</v>
      </c>
      <c r="O8" s="11">
        <v>272</v>
      </c>
      <c r="P8" s="11">
        <v>234</v>
      </c>
      <c r="Q8" s="11">
        <v>248</v>
      </c>
      <c r="R8" s="11"/>
      <c r="S8" s="11">
        <v>144</v>
      </c>
      <c r="T8" s="11">
        <v>127</v>
      </c>
      <c r="U8" s="11">
        <v>77</v>
      </c>
      <c r="V8" s="11">
        <v>97</v>
      </c>
      <c r="W8" s="11">
        <v>80</v>
      </c>
      <c r="X8" s="11">
        <v>84</v>
      </c>
      <c r="Y8" s="11">
        <v>84</v>
      </c>
      <c r="Z8" s="11">
        <v>43</v>
      </c>
      <c r="AA8" s="11">
        <v>107</v>
      </c>
      <c r="AB8" s="11">
        <v>90</v>
      </c>
      <c r="AC8" s="11">
        <v>58</v>
      </c>
      <c r="AD8" s="11">
        <v>32</v>
      </c>
      <c r="AE8" s="11"/>
      <c r="AF8" s="11">
        <v>161</v>
      </c>
      <c r="AG8" s="11">
        <v>391</v>
      </c>
      <c r="AH8" s="11">
        <v>209</v>
      </c>
      <c r="AI8" s="11">
        <v>109</v>
      </c>
      <c r="AJ8" s="11">
        <v>113</v>
      </c>
      <c r="AK8" s="11"/>
      <c r="AL8" s="11">
        <v>378</v>
      </c>
      <c r="AM8" s="11">
        <v>408</v>
      </c>
      <c r="AN8" s="11">
        <v>171</v>
      </c>
      <c r="AO8" s="11">
        <v>66</v>
      </c>
      <c r="AP8" s="11"/>
      <c r="AQ8" s="11">
        <v>610</v>
      </c>
      <c r="AR8" s="11">
        <v>413</v>
      </c>
      <c r="AS8" s="11"/>
      <c r="AT8" s="11">
        <v>675</v>
      </c>
      <c r="AU8" s="11">
        <v>197</v>
      </c>
      <c r="AV8" s="11"/>
      <c r="AW8" s="11">
        <v>365</v>
      </c>
      <c r="AX8" s="11">
        <v>238</v>
      </c>
      <c r="AY8" s="11">
        <v>374</v>
      </c>
      <c r="AZ8" s="11"/>
      <c r="BA8" s="11">
        <v>249</v>
      </c>
      <c r="BB8" s="11">
        <v>307</v>
      </c>
      <c r="BC8" s="11">
        <v>330</v>
      </c>
      <c r="BD8" s="11">
        <v>91</v>
      </c>
      <c r="BE8" s="11">
        <v>46</v>
      </c>
      <c r="BF8" s="11"/>
      <c r="BG8" s="11">
        <v>437</v>
      </c>
      <c r="BH8" s="11">
        <v>586</v>
      </c>
      <c r="BI8" s="11"/>
      <c r="BJ8" s="11">
        <v>808</v>
      </c>
      <c r="BK8" s="11">
        <v>208</v>
      </c>
      <c r="BL8" s="11"/>
      <c r="BM8" s="11">
        <v>148</v>
      </c>
      <c r="BN8" s="11">
        <v>207</v>
      </c>
      <c r="BO8" s="11">
        <v>350</v>
      </c>
      <c r="BP8" s="11">
        <v>74</v>
      </c>
      <c r="BQ8" s="11">
        <v>118</v>
      </c>
      <c r="BR8" s="11"/>
      <c r="BS8" s="11">
        <v>309</v>
      </c>
      <c r="BT8" s="11"/>
      <c r="BU8" s="11">
        <v>196</v>
      </c>
      <c r="BV8" s="11">
        <v>250</v>
      </c>
      <c r="BW8" s="11">
        <v>104</v>
      </c>
      <c r="BX8" s="11">
        <v>189</v>
      </c>
      <c r="BY8" s="11">
        <v>83</v>
      </c>
      <c r="BZ8" s="11"/>
      <c r="CA8" s="11">
        <v>79</v>
      </c>
      <c r="CB8" s="11"/>
      <c r="CC8" s="11">
        <v>800</v>
      </c>
      <c r="CD8" s="11">
        <v>194</v>
      </c>
      <c r="CE8" s="11"/>
      <c r="CF8" s="11">
        <v>358</v>
      </c>
      <c r="CG8" s="11"/>
      <c r="CH8" s="11">
        <v>336</v>
      </c>
      <c r="CI8" s="11">
        <v>121</v>
      </c>
    </row>
    <row r="9" spans="2:87" ht="29" x14ac:dyDescent="0.35">
      <c r="B9" s="18" t="s">
        <v>300</v>
      </c>
      <c r="C9" s="17">
        <v>0.132408941162346</v>
      </c>
      <c r="D9" s="17">
        <v>0.15774475820294101</v>
      </c>
      <c r="E9" s="17">
        <v>0.108877325669195</v>
      </c>
      <c r="F9" s="17"/>
      <c r="G9" s="17">
        <v>0.16223480642163501</v>
      </c>
      <c r="H9" s="17">
        <v>9.7151783709842496E-2</v>
      </c>
      <c r="I9" s="17">
        <v>0.127435991094067</v>
      </c>
      <c r="J9" s="17">
        <v>0.166678683319469</v>
      </c>
      <c r="K9" s="17">
        <v>0.166241906558764</v>
      </c>
      <c r="L9" s="17">
        <v>9.3389834571859204E-2</v>
      </c>
      <c r="M9" s="17"/>
      <c r="N9" s="17">
        <v>0.100390603930785</v>
      </c>
      <c r="O9" s="17">
        <v>0.122765554665641</v>
      </c>
      <c r="P9" s="17">
        <v>0.17725109263063701</v>
      </c>
      <c r="Q9" s="17">
        <v>0.13730020554738201</v>
      </c>
      <c r="R9" s="17"/>
      <c r="S9" s="17">
        <v>9.0315904318097898E-2</v>
      </c>
      <c r="T9" s="17">
        <v>0.141021290484348</v>
      </c>
      <c r="U9" s="17">
        <v>0.15572144694575399</v>
      </c>
      <c r="V9" s="17">
        <v>0.173020965296385</v>
      </c>
      <c r="W9" s="17">
        <v>0.16882457484306701</v>
      </c>
      <c r="X9" s="17">
        <v>0.130535648362089</v>
      </c>
      <c r="Y9" s="17">
        <v>0.11248829981114</v>
      </c>
      <c r="Z9" s="17">
        <v>0.17744254308385901</v>
      </c>
      <c r="AA9" s="17">
        <v>0.10246483438003</v>
      </c>
      <c r="AB9" s="17">
        <v>0.11303334690993699</v>
      </c>
      <c r="AC9" s="17">
        <v>0.16841190596946701</v>
      </c>
      <c r="AD9" s="17">
        <v>0.104418996358754</v>
      </c>
      <c r="AE9" s="17"/>
      <c r="AF9" s="17">
        <v>0.12403500203295401</v>
      </c>
      <c r="AG9" s="17">
        <v>0.13631764882456199</v>
      </c>
      <c r="AH9" s="17">
        <v>0.12996802689008999</v>
      </c>
      <c r="AI9" s="17">
        <v>0.12946455893897599</v>
      </c>
      <c r="AJ9" s="17">
        <v>0.114110036926796</v>
      </c>
      <c r="AK9" s="17"/>
      <c r="AL9" s="17">
        <v>0.103722574353799</v>
      </c>
      <c r="AM9" s="17">
        <v>0.12748458643600699</v>
      </c>
      <c r="AN9" s="17">
        <v>0.17227034258036</v>
      </c>
      <c r="AO9" s="17">
        <v>0.22430984507030399</v>
      </c>
      <c r="AP9" s="17"/>
      <c r="AQ9" s="17">
        <v>0.15850961695806201</v>
      </c>
      <c r="AR9" s="17">
        <v>9.3814460909754205E-2</v>
      </c>
      <c r="AS9" s="17"/>
      <c r="AT9" s="17">
        <v>0.151476206658439</v>
      </c>
      <c r="AU9" s="17">
        <v>0.10362467371577699</v>
      </c>
      <c r="AV9" s="17"/>
      <c r="AW9" s="17">
        <v>0.13115794604794301</v>
      </c>
      <c r="AX9" s="17">
        <v>0.16060626766877001</v>
      </c>
      <c r="AY9" s="17">
        <v>0.10737885396564301</v>
      </c>
      <c r="AZ9" s="17"/>
      <c r="BA9" s="17">
        <v>0.113137288402805</v>
      </c>
      <c r="BB9" s="17">
        <v>0.13705367686838399</v>
      </c>
      <c r="BC9" s="17">
        <v>0.12920316693029599</v>
      </c>
      <c r="BD9" s="17">
        <v>0.18686235817348101</v>
      </c>
      <c r="BE9" s="17">
        <v>0.12107499570501</v>
      </c>
      <c r="BF9" s="17"/>
      <c r="BG9" s="17">
        <v>0.154818076658083</v>
      </c>
      <c r="BH9" s="17">
        <v>0.115713708904617</v>
      </c>
      <c r="BI9" s="17"/>
      <c r="BJ9" s="17">
        <v>0.141889664182485</v>
      </c>
      <c r="BK9" s="17">
        <v>9.9805277307401699E-2</v>
      </c>
      <c r="BL9" s="17"/>
      <c r="BM9" s="17">
        <v>0.123337091380089</v>
      </c>
      <c r="BN9" s="17">
        <v>0.165164117052123</v>
      </c>
      <c r="BO9" s="17">
        <v>7.6507212615689102E-2</v>
      </c>
      <c r="BP9" s="17">
        <v>7.1228761244125402E-2</v>
      </c>
      <c r="BQ9" s="17">
        <v>0.25421171235005002</v>
      </c>
      <c r="BR9" s="17"/>
      <c r="BS9" s="17">
        <v>0.180606170712206</v>
      </c>
      <c r="BT9" s="17"/>
      <c r="BU9" s="17">
        <v>0.14524128764336899</v>
      </c>
      <c r="BV9" s="17">
        <v>6.2331699642512298E-2</v>
      </c>
      <c r="BW9" s="17">
        <v>7.7268418806623301E-2</v>
      </c>
      <c r="BX9" s="17">
        <v>0.22713694842988799</v>
      </c>
      <c r="BY9" s="17">
        <v>0.12766313013154301</v>
      </c>
      <c r="BZ9" s="17"/>
      <c r="CA9" s="17">
        <v>7.4081699563749007E-2</v>
      </c>
      <c r="CB9" s="17"/>
      <c r="CC9" s="17">
        <v>0.14411691117650899</v>
      </c>
      <c r="CD9" s="17">
        <v>9.5274840705168701E-2</v>
      </c>
      <c r="CE9" s="17"/>
      <c r="CF9" s="17">
        <v>8.2632004592755201E-2</v>
      </c>
      <c r="CG9" s="17"/>
      <c r="CH9" s="17">
        <v>0.14824248618725</v>
      </c>
      <c r="CI9" s="17">
        <v>0.102447378184281</v>
      </c>
    </row>
    <row r="10" spans="2:87" ht="29" x14ac:dyDescent="0.35">
      <c r="B10" s="18" t="s">
        <v>301</v>
      </c>
      <c r="C10" s="17">
        <v>0.245946039149851</v>
      </c>
      <c r="D10" s="17">
        <v>0.24829735037791301</v>
      </c>
      <c r="E10" s="17">
        <v>0.24248814983373199</v>
      </c>
      <c r="F10" s="17"/>
      <c r="G10" s="17">
        <v>0.197144179565375</v>
      </c>
      <c r="H10" s="17">
        <v>0.23640138725555801</v>
      </c>
      <c r="I10" s="17">
        <v>0.22650701109919599</v>
      </c>
      <c r="J10" s="17">
        <v>0.31255442608088302</v>
      </c>
      <c r="K10" s="17">
        <v>0.249725698361039</v>
      </c>
      <c r="L10" s="17">
        <v>0.25583301209067499</v>
      </c>
      <c r="M10" s="17"/>
      <c r="N10" s="17">
        <v>0.236409892647164</v>
      </c>
      <c r="O10" s="17">
        <v>0.25192475280158999</v>
      </c>
      <c r="P10" s="17">
        <v>0.28021625325997901</v>
      </c>
      <c r="Q10" s="17">
        <v>0.222062062092163</v>
      </c>
      <c r="R10" s="17"/>
      <c r="S10" s="17">
        <v>0.219392365890305</v>
      </c>
      <c r="T10" s="17">
        <v>0.242734187732042</v>
      </c>
      <c r="U10" s="17">
        <v>0.25602300142774098</v>
      </c>
      <c r="V10" s="17">
        <v>0.17932489468055501</v>
      </c>
      <c r="W10" s="17">
        <v>0.292634222956354</v>
      </c>
      <c r="X10" s="17">
        <v>0.13857121439712899</v>
      </c>
      <c r="Y10" s="17">
        <v>0.29589063607704402</v>
      </c>
      <c r="Z10" s="17">
        <v>0.23560597099469899</v>
      </c>
      <c r="AA10" s="17">
        <v>0.318522303116126</v>
      </c>
      <c r="AB10" s="17">
        <v>0.26223525795554198</v>
      </c>
      <c r="AC10" s="17">
        <v>0.237260365618264</v>
      </c>
      <c r="AD10" s="17">
        <v>0.33033440917466</v>
      </c>
      <c r="AE10" s="17"/>
      <c r="AF10" s="17">
        <v>0.25162238706189</v>
      </c>
      <c r="AG10" s="17">
        <v>0.267223103052041</v>
      </c>
      <c r="AH10" s="17">
        <v>0.243157228447687</v>
      </c>
      <c r="AI10" s="17">
        <v>0.25919576309539799</v>
      </c>
      <c r="AJ10" s="17">
        <v>0.188538335979231</v>
      </c>
      <c r="AK10" s="17"/>
      <c r="AL10" s="17">
        <v>0.21627919225137199</v>
      </c>
      <c r="AM10" s="17">
        <v>0.25114351833099702</v>
      </c>
      <c r="AN10" s="17">
        <v>0.28421824351969199</v>
      </c>
      <c r="AO10" s="17">
        <v>0.28485908513101399</v>
      </c>
      <c r="AP10" s="17"/>
      <c r="AQ10" s="17">
        <v>0.25759156568707298</v>
      </c>
      <c r="AR10" s="17">
        <v>0.228726061878396</v>
      </c>
      <c r="AS10" s="17"/>
      <c r="AT10" s="17">
        <v>0.24070129414138</v>
      </c>
      <c r="AU10" s="17">
        <v>0.262529097358154</v>
      </c>
      <c r="AV10" s="17"/>
      <c r="AW10" s="17">
        <v>0.22986627925122899</v>
      </c>
      <c r="AX10" s="17">
        <v>0.24657686159478501</v>
      </c>
      <c r="AY10" s="17">
        <v>0.26432102268586299</v>
      </c>
      <c r="AZ10" s="17"/>
      <c r="BA10" s="17">
        <v>0.19431146702090701</v>
      </c>
      <c r="BB10" s="17">
        <v>0.25719479085552399</v>
      </c>
      <c r="BC10" s="17">
        <v>0.26729539881391001</v>
      </c>
      <c r="BD10" s="17">
        <v>0.223396954284279</v>
      </c>
      <c r="BE10" s="17">
        <v>0.34214410071150803</v>
      </c>
      <c r="BF10" s="17"/>
      <c r="BG10" s="17">
        <v>0.232346117662839</v>
      </c>
      <c r="BH10" s="17">
        <v>0.25607823938380198</v>
      </c>
      <c r="BI10" s="17"/>
      <c r="BJ10" s="17">
        <v>0.248400699497618</v>
      </c>
      <c r="BK10" s="17">
        <v>0.23940215571964399</v>
      </c>
      <c r="BL10" s="17"/>
      <c r="BM10" s="17">
        <v>0.27048636470231502</v>
      </c>
      <c r="BN10" s="17">
        <v>0.227005194281579</v>
      </c>
      <c r="BO10" s="17">
        <v>0.24598294875729701</v>
      </c>
      <c r="BP10" s="17">
        <v>0.341146345111004</v>
      </c>
      <c r="BQ10" s="17">
        <v>0.1494068933546</v>
      </c>
      <c r="BR10" s="17"/>
      <c r="BS10" s="17">
        <v>0.19628540717558601</v>
      </c>
      <c r="BT10" s="17"/>
      <c r="BU10" s="17">
        <v>0.234727513477513</v>
      </c>
      <c r="BV10" s="17">
        <v>0.20327805339097399</v>
      </c>
      <c r="BW10" s="17">
        <v>0.42373499533487802</v>
      </c>
      <c r="BX10" s="17">
        <v>0.19359646421318599</v>
      </c>
      <c r="BY10" s="17">
        <v>0.227388616254177</v>
      </c>
      <c r="BZ10" s="17"/>
      <c r="CA10" s="17">
        <v>0.20384152305932501</v>
      </c>
      <c r="CB10" s="17"/>
      <c r="CC10" s="17">
        <v>0.26736235029092997</v>
      </c>
      <c r="CD10" s="17">
        <v>0.18414007826259099</v>
      </c>
      <c r="CE10" s="17"/>
      <c r="CF10" s="17">
        <v>0.295626654470171</v>
      </c>
      <c r="CG10" s="17"/>
      <c r="CH10" s="17">
        <v>0.254950128665899</v>
      </c>
      <c r="CI10" s="17">
        <v>0.185508023526891</v>
      </c>
    </row>
    <row r="11" spans="2:87" x14ac:dyDescent="0.35">
      <c r="B11" s="18" t="s">
        <v>302</v>
      </c>
      <c r="C11" s="17">
        <v>0.30361096082139999</v>
      </c>
      <c r="D11" s="17">
        <v>0.29326111343001798</v>
      </c>
      <c r="E11" s="17">
        <v>0.31381844583837498</v>
      </c>
      <c r="F11" s="17"/>
      <c r="G11" s="17">
        <v>0.270753678476995</v>
      </c>
      <c r="H11" s="17">
        <v>0.20539739413357799</v>
      </c>
      <c r="I11" s="17">
        <v>0.249437110314953</v>
      </c>
      <c r="J11" s="17">
        <v>0.28265286012072699</v>
      </c>
      <c r="K11" s="17">
        <v>0.36532469240474302</v>
      </c>
      <c r="L11" s="17">
        <v>0.42871460506658898</v>
      </c>
      <c r="M11" s="17"/>
      <c r="N11" s="17">
        <v>0.32929871608128197</v>
      </c>
      <c r="O11" s="17">
        <v>0.25234004393687098</v>
      </c>
      <c r="P11" s="17">
        <v>0.25642350403200798</v>
      </c>
      <c r="Q11" s="17">
        <v>0.363271723713957</v>
      </c>
      <c r="R11" s="17"/>
      <c r="S11" s="17">
        <v>0.24673289961502101</v>
      </c>
      <c r="T11" s="17">
        <v>0.32560219271027901</v>
      </c>
      <c r="U11" s="17">
        <v>0.347111792031846</v>
      </c>
      <c r="V11" s="17">
        <v>0.322943453824374</v>
      </c>
      <c r="W11" s="17">
        <v>0.245525059213001</v>
      </c>
      <c r="X11" s="17">
        <v>0.31101500916854402</v>
      </c>
      <c r="Y11" s="17">
        <v>0.29113383002270599</v>
      </c>
      <c r="Z11" s="17">
        <v>0.26163292687206102</v>
      </c>
      <c r="AA11" s="17">
        <v>0.284840293612451</v>
      </c>
      <c r="AB11" s="17">
        <v>0.39795566776088498</v>
      </c>
      <c r="AC11" s="17">
        <v>0.30686248859922799</v>
      </c>
      <c r="AD11" s="17">
        <v>0.31645523447798202</v>
      </c>
      <c r="AE11" s="17"/>
      <c r="AF11" s="17">
        <v>0.38245155331738001</v>
      </c>
      <c r="AG11" s="17">
        <v>0.28603709705402502</v>
      </c>
      <c r="AH11" s="17">
        <v>0.30639520988324598</v>
      </c>
      <c r="AI11" s="17">
        <v>0.28228738824077598</v>
      </c>
      <c r="AJ11" s="17">
        <v>0.26497341738568903</v>
      </c>
      <c r="AK11" s="17"/>
      <c r="AL11" s="17">
        <v>0.32518300338602302</v>
      </c>
      <c r="AM11" s="17">
        <v>0.30404204130849899</v>
      </c>
      <c r="AN11" s="17">
        <v>0.30625324665001202</v>
      </c>
      <c r="AO11" s="17">
        <v>0.17003538030724599</v>
      </c>
      <c r="AP11" s="17"/>
      <c r="AQ11" s="17">
        <v>0.31990831381185503</v>
      </c>
      <c r="AR11" s="17">
        <v>0.27951243275712401</v>
      </c>
      <c r="AS11" s="17"/>
      <c r="AT11" s="17">
        <v>0.26388292068951102</v>
      </c>
      <c r="AU11" s="17">
        <v>0.422332082284959</v>
      </c>
      <c r="AV11" s="17"/>
      <c r="AW11" s="17">
        <v>0.38475267880112601</v>
      </c>
      <c r="AX11" s="17">
        <v>0.25957864402918401</v>
      </c>
      <c r="AY11" s="17">
        <v>0.26756584588233101</v>
      </c>
      <c r="AZ11" s="17"/>
      <c r="BA11" s="17">
        <v>0.26792117446839903</v>
      </c>
      <c r="BB11" s="17">
        <v>0.30420677257686901</v>
      </c>
      <c r="BC11" s="17">
        <v>0.32923450818418898</v>
      </c>
      <c r="BD11" s="17">
        <v>0.31997474835744399</v>
      </c>
      <c r="BE11" s="17">
        <v>0.27626288983685199</v>
      </c>
      <c r="BF11" s="17"/>
      <c r="BG11" s="17">
        <v>0.29694151977118299</v>
      </c>
      <c r="BH11" s="17">
        <v>0.30857982128385703</v>
      </c>
      <c r="BI11" s="17"/>
      <c r="BJ11" s="17">
        <v>0.26490873025110601</v>
      </c>
      <c r="BK11" s="17">
        <v>0.44530245646118</v>
      </c>
      <c r="BL11" s="17"/>
      <c r="BM11" s="17">
        <v>0.244810295839194</v>
      </c>
      <c r="BN11" s="17">
        <v>0.36119419343744102</v>
      </c>
      <c r="BO11" s="17">
        <v>0.29789197006934298</v>
      </c>
      <c r="BP11" s="17">
        <v>0.29509783956728203</v>
      </c>
      <c r="BQ11" s="17">
        <v>0.33178473355562499</v>
      </c>
      <c r="BR11" s="17"/>
      <c r="BS11" s="17">
        <v>0.32906657026113401</v>
      </c>
      <c r="BT11" s="17"/>
      <c r="BU11" s="17">
        <v>0.34358961034633101</v>
      </c>
      <c r="BV11" s="17">
        <v>0.30229580830138097</v>
      </c>
      <c r="BW11" s="17">
        <v>0.30773805835913098</v>
      </c>
      <c r="BX11" s="17">
        <v>0.35278022583817498</v>
      </c>
      <c r="BY11" s="17">
        <v>0.28390245638412798</v>
      </c>
      <c r="BZ11" s="17"/>
      <c r="CA11" s="17">
        <v>0.29432007457102</v>
      </c>
      <c r="CB11" s="17"/>
      <c r="CC11" s="17">
        <v>0.29099169515661899</v>
      </c>
      <c r="CD11" s="17">
        <v>0.37892203360170101</v>
      </c>
      <c r="CE11" s="17"/>
      <c r="CF11" s="17">
        <v>0.34126584038843599</v>
      </c>
      <c r="CG11" s="17"/>
      <c r="CH11" s="17">
        <v>0.30749011202101201</v>
      </c>
      <c r="CI11" s="17">
        <v>0.25340643818525899</v>
      </c>
    </row>
    <row r="12" spans="2:87" ht="29" x14ac:dyDescent="0.35">
      <c r="B12" s="18" t="s">
        <v>303</v>
      </c>
      <c r="C12" s="17">
        <v>0.120390190851769</v>
      </c>
      <c r="D12" s="17">
        <v>0.139436819818927</v>
      </c>
      <c r="E12" s="17">
        <v>0.102734562560743</v>
      </c>
      <c r="F12" s="17"/>
      <c r="G12" s="17">
        <v>0.153257966687979</v>
      </c>
      <c r="H12" s="17">
        <v>0.25371111102002902</v>
      </c>
      <c r="I12" s="17">
        <v>0.12183934809338</v>
      </c>
      <c r="J12" s="17">
        <v>6.0783578679942198E-2</v>
      </c>
      <c r="K12" s="17">
        <v>6.6616638060184294E-2</v>
      </c>
      <c r="L12" s="17">
        <v>6.6859109310334397E-2</v>
      </c>
      <c r="M12" s="17"/>
      <c r="N12" s="17">
        <v>0.14949176192095601</v>
      </c>
      <c r="O12" s="17">
        <v>0.11010149515447</v>
      </c>
      <c r="P12" s="17">
        <v>0.14636082239003401</v>
      </c>
      <c r="Q12" s="17">
        <v>7.8667573840457805E-2</v>
      </c>
      <c r="R12" s="17"/>
      <c r="S12" s="17">
        <v>0.17896278624721601</v>
      </c>
      <c r="T12" s="17">
        <v>0.102587641628176</v>
      </c>
      <c r="U12" s="17">
        <v>3.3130945576537001E-2</v>
      </c>
      <c r="V12" s="17">
        <v>0.12327237610205</v>
      </c>
      <c r="W12" s="17">
        <v>0.14891087125226399</v>
      </c>
      <c r="X12" s="17">
        <v>0.13801910874644299</v>
      </c>
      <c r="Y12" s="17">
        <v>0.12724066086163099</v>
      </c>
      <c r="Z12" s="17">
        <v>0.14034630469162801</v>
      </c>
      <c r="AA12" s="17">
        <v>0.124206902536685</v>
      </c>
      <c r="AB12" s="17">
        <v>7.4135105013741903E-2</v>
      </c>
      <c r="AC12" s="17">
        <v>8.9380754306170998E-2</v>
      </c>
      <c r="AD12" s="17">
        <v>0.13915935798469301</v>
      </c>
      <c r="AE12" s="17"/>
      <c r="AF12" s="17">
        <v>6.1526208012720997E-2</v>
      </c>
      <c r="AG12" s="17">
        <v>9.8954286921741699E-2</v>
      </c>
      <c r="AH12" s="17">
        <v>0.12120574437504</v>
      </c>
      <c r="AI12" s="17">
        <v>0.20038307855405599</v>
      </c>
      <c r="AJ12" s="17">
        <v>0.233962993321123</v>
      </c>
      <c r="AK12" s="17"/>
      <c r="AL12" s="17">
        <v>0.12069693529878001</v>
      </c>
      <c r="AM12" s="17">
        <v>0.121124053827853</v>
      </c>
      <c r="AN12" s="17">
        <v>0.131925844967656</v>
      </c>
      <c r="AO12" s="17">
        <v>8.4102858069976194E-2</v>
      </c>
      <c r="AP12" s="17"/>
      <c r="AQ12" s="17">
        <v>7.6474423767785099E-2</v>
      </c>
      <c r="AR12" s="17">
        <v>0.18532744453691999</v>
      </c>
      <c r="AS12" s="17"/>
      <c r="AT12" s="17">
        <v>0.14586537648619599</v>
      </c>
      <c r="AU12" s="17">
        <v>6.1700365615163802E-2</v>
      </c>
      <c r="AV12" s="17"/>
      <c r="AW12" s="17">
        <v>8.1017090935757402E-2</v>
      </c>
      <c r="AX12" s="17">
        <v>0.15327164520089401</v>
      </c>
      <c r="AY12" s="17">
        <v>0.131079289144654</v>
      </c>
      <c r="AZ12" s="17"/>
      <c r="BA12" s="17">
        <v>0.18491035277155399</v>
      </c>
      <c r="BB12" s="17">
        <v>0.13134011522526901</v>
      </c>
      <c r="BC12" s="17">
        <v>7.7864250045709002E-2</v>
      </c>
      <c r="BD12" s="17">
        <v>0.102115557063976</v>
      </c>
      <c r="BE12" s="17">
        <v>3.8838420170034603E-2</v>
      </c>
      <c r="BF12" s="17"/>
      <c r="BG12" s="17">
        <v>0.100922252220581</v>
      </c>
      <c r="BH12" s="17">
        <v>0.13489417549181701</v>
      </c>
      <c r="BI12" s="17"/>
      <c r="BJ12" s="17">
        <v>0.13277945496815499</v>
      </c>
      <c r="BK12" s="17">
        <v>7.6071223240785205E-2</v>
      </c>
      <c r="BL12" s="17"/>
      <c r="BM12" s="17">
        <v>0.10693601293277499</v>
      </c>
      <c r="BN12" s="17">
        <v>8.8509974844328806E-2</v>
      </c>
      <c r="BO12" s="17">
        <v>0.19644151132554</v>
      </c>
      <c r="BP12" s="17">
        <v>6.2840559321130501E-2</v>
      </c>
      <c r="BQ12" s="17">
        <v>9.0425806328428199E-2</v>
      </c>
      <c r="BR12" s="17"/>
      <c r="BS12" s="17">
        <v>0.15190525159290799</v>
      </c>
      <c r="BT12" s="17"/>
      <c r="BU12" s="17">
        <v>0.107319595479045</v>
      </c>
      <c r="BV12" s="17">
        <v>0.245903445804247</v>
      </c>
      <c r="BW12" s="17">
        <v>4.6736934035918401E-2</v>
      </c>
      <c r="BX12" s="17">
        <v>0.10630629319530401</v>
      </c>
      <c r="BY12" s="17">
        <v>5.3044232135031698E-2</v>
      </c>
      <c r="BZ12" s="17"/>
      <c r="CA12" s="17">
        <v>0.25350954661421898</v>
      </c>
      <c r="CB12" s="17"/>
      <c r="CC12" s="17">
        <v>0.114323755340498</v>
      </c>
      <c r="CD12" s="17">
        <v>0.143236326353957</v>
      </c>
      <c r="CE12" s="17"/>
      <c r="CF12" s="17">
        <v>9.41851931687019E-2</v>
      </c>
      <c r="CG12" s="17"/>
      <c r="CH12" s="17">
        <v>8.9019228889178195E-2</v>
      </c>
      <c r="CI12" s="17">
        <v>0.27523113091954099</v>
      </c>
    </row>
    <row r="13" spans="2:87" ht="29" x14ac:dyDescent="0.35">
      <c r="B13" s="18" t="s">
        <v>304</v>
      </c>
      <c r="C13" s="17">
        <v>3.5345283887917398E-2</v>
      </c>
      <c r="D13" s="17">
        <v>3.8425209707908699E-2</v>
      </c>
      <c r="E13" s="17">
        <v>3.2516685210467099E-2</v>
      </c>
      <c r="F13" s="17"/>
      <c r="G13" s="17">
        <v>5.4780234755900999E-2</v>
      </c>
      <c r="H13" s="17">
        <v>7.1353756140467794E-2</v>
      </c>
      <c r="I13" s="17">
        <v>3.2447897531331801E-2</v>
      </c>
      <c r="J13" s="17">
        <v>1.7445836151955101E-2</v>
      </c>
      <c r="K13" s="17">
        <v>1.6983940360945301E-2</v>
      </c>
      <c r="L13" s="17">
        <v>1.9331703555026499E-2</v>
      </c>
      <c r="M13" s="17"/>
      <c r="N13" s="17">
        <v>5.7391232169520003E-2</v>
      </c>
      <c r="O13" s="17">
        <v>4.7019653289676298E-2</v>
      </c>
      <c r="P13" s="17">
        <v>2.2651098811903199E-2</v>
      </c>
      <c r="Q13" s="17">
        <v>1.18120737848595E-2</v>
      </c>
      <c r="R13" s="17"/>
      <c r="S13" s="17">
        <v>9.1885278083046307E-2</v>
      </c>
      <c r="T13" s="17">
        <v>7.3608995215779004E-3</v>
      </c>
      <c r="U13" s="17">
        <v>2.3511656061841701E-2</v>
      </c>
      <c r="V13" s="17">
        <v>2.13002452396427E-2</v>
      </c>
      <c r="W13" s="17">
        <v>3.7747273882521602E-2</v>
      </c>
      <c r="X13" s="17">
        <v>4.5148982358389302E-2</v>
      </c>
      <c r="Y13" s="17">
        <v>1.32247777253929E-2</v>
      </c>
      <c r="Z13" s="17">
        <v>5.6650280905019897E-2</v>
      </c>
      <c r="AA13" s="17">
        <v>5.6045670930642902E-2</v>
      </c>
      <c r="AB13" s="17">
        <v>0</v>
      </c>
      <c r="AC13" s="17">
        <v>2.9824742076388199E-2</v>
      </c>
      <c r="AD13" s="17">
        <v>0</v>
      </c>
      <c r="AE13" s="17"/>
      <c r="AF13" s="17">
        <v>6.22685041047255E-3</v>
      </c>
      <c r="AG13" s="17">
        <v>3.76068683244251E-2</v>
      </c>
      <c r="AH13" s="17">
        <v>2.4170936251125701E-2</v>
      </c>
      <c r="AI13" s="17">
        <v>4.3650372138984102E-2</v>
      </c>
      <c r="AJ13" s="17">
        <v>8.5509710757818699E-2</v>
      </c>
      <c r="AK13" s="17"/>
      <c r="AL13" s="17">
        <v>4.4541561345793498E-2</v>
      </c>
      <c r="AM13" s="17">
        <v>2.9428770469395502E-2</v>
      </c>
      <c r="AN13" s="17">
        <v>2.8476950937468101E-2</v>
      </c>
      <c r="AO13" s="17">
        <v>3.6995905143259497E-2</v>
      </c>
      <c r="AP13" s="17"/>
      <c r="AQ13" s="17">
        <v>1.9864549840388001E-2</v>
      </c>
      <c r="AR13" s="17">
        <v>5.8236295950948799E-2</v>
      </c>
      <c r="AS13" s="17"/>
      <c r="AT13" s="17">
        <v>4.2415033922365397E-2</v>
      </c>
      <c r="AU13" s="17">
        <v>1.41328623338153E-2</v>
      </c>
      <c r="AV13" s="17"/>
      <c r="AW13" s="17">
        <v>4.8141885232226997E-2</v>
      </c>
      <c r="AX13" s="17">
        <v>2.7330843084609101E-2</v>
      </c>
      <c r="AY13" s="17">
        <v>3.2253076660440597E-2</v>
      </c>
      <c r="AZ13" s="17"/>
      <c r="BA13" s="17">
        <v>4.6115626148519301E-2</v>
      </c>
      <c r="BB13" s="17">
        <v>3.7568624856007302E-2</v>
      </c>
      <c r="BC13" s="17">
        <v>3.4752444537187899E-2</v>
      </c>
      <c r="BD13" s="17">
        <v>8.7940427095680694E-3</v>
      </c>
      <c r="BE13" s="17">
        <v>1.8747204824027901E-2</v>
      </c>
      <c r="BF13" s="17"/>
      <c r="BG13" s="17">
        <v>2.5487369229588601E-2</v>
      </c>
      <c r="BH13" s="17">
        <v>4.2689617846225998E-2</v>
      </c>
      <c r="BI13" s="17"/>
      <c r="BJ13" s="17">
        <v>3.9700589229396198E-2</v>
      </c>
      <c r="BK13" s="17">
        <v>1.9538424159609599E-2</v>
      </c>
      <c r="BL13" s="17"/>
      <c r="BM13" s="17">
        <v>1.2304157914019001E-2</v>
      </c>
      <c r="BN13" s="17">
        <v>3.1592012807230403E-2</v>
      </c>
      <c r="BO13" s="17">
        <v>6.1036764356039698E-2</v>
      </c>
      <c r="BP13" s="17">
        <v>3.7232331594057901E-2</v>
      </c>
      <c r="BQ13" s="17">
        <v>3.11255716662877E-2</v>
      </c>
      <c r="BR13" s="17"/>
      <c r="BS13" s="17">
        <v>6.0296917282003301E-2</v>
      </c>
      <c r="BT13" s="17"/>
      <c r="BU13" s="17">
        <v>4.5715692475603302E-2</v>
      </c>
      <c r="BV13" s="17">
        <v>7.2037196989217497E-2</v>
      </c>
      <c r="BW13" s="17">
        <v>2.6328104543594001E-2</v>
      </c>
      <c r="BX13" s="17">
        <v>3.3848970248121397E-2</v>
      </c>
      <c r="BY13" s="17">
        <v>0</v>
      </c>
      <c r="BZ13" s="17"/>
      <c r="CA13" s="17">
        <v>0.11708823562751999</v>
      </c>
      <c r="CB13" s="17"/>
      <c r="CC13" s="17">
        <v>3.3036420687486703E-2</v>
      </c>
      <c r="CD13" s="17">
        <v>4.52227014941625E-2</v>
      </c>
      <c r="CE13" s="17"/>
      <c r="CF13" s="17">
        <v>3.2265823009689797E-2</v>
      </c>
      <c r="CG13" s="17"/>
      <c r="CH13" s="17">
        <v>2.0744631871868299E-2</v>
      </c>
      <c r="CI13" s="17">
        <v>8.3459681631001703E-2</v>
      </c>
    </row>
    <row r="14" spans="2:87" x14ac:dyDescent="0.35">
      <c r="B14" s="18" t="s">
        <v>161</v>
      </c>
      <c r="C14" s="19">
        <v>0.16229858412671599</v>
      </c>
      <c r="D14" s="19">
        <v>0.122834748462293</v>
      </c>
      <c r="E14" s="19">
        <v>0.199564830887488</v>
      </c>
      <c r="F14" s="19"/>
      <c r="G14" s="19">
        <v>0.161829134092115</v>
      </c>
      <c r="H14" s="19">
        <v>0.135984567740525</v>
      </c>
      <c r="I14" s="19">
        <v>0.24233264186707201</v>
      </c>
      <c r="J14" s="19">
        <v>0.159884615647024</v>
      </c>
      <c r="K14" s="19">
        <v>0.135107124254325</v>
      </c>
      <c r="L14" s="19">
        <v>0.135871735405516</v>
      </c>
      <c r="M14" s="19"/>
      <c r="N14" s="19">
        <v>0.127017793250293</v>
      </c>
      <c r="O14" s="19">
        <v>0.215848500151752</v>
      </c>
      <c r="P14" s="19">
        <v>0.117097228875439</v>
      </c>
      <c r="Q14" s="19">
        <v>0.18688636102118</v>
      </c>
      <c r="R14" s="19"/>
      <c r="S14" s="19">
        <v>0.17271076584631401</v>
      </c>
      <c r="T14" s="19">
        <v>0.18069378792357599</v>
      </c>
      <c r="U14" s="19">
        <v>0.18450115795628</v>
      </c>
      <c r="V14" s="19">
        <v>0.18013806485699299</v>
      </c>
      <c r="W14" s="19">
        <v>0.106357997852792</v>
      </c>
      <c r="X14" s="19">
        <v>0.236710036967406</v>
      </c>
      <c r="Y14" s="19">
        <v>0.16002179550208601</v>
      </c>
      <c r="Z14" s="19">
        <v>0.128321973452733</v>
      </c>
      <c r="AA14" s="19">
        <v>0.113919995424066</v>
      </c>
      <c r="AB14" s="19">
        <v>0.15264062235989401</v>
      </c>
      <c r="AC14" s="19">
        <v>0.168259743430482</v>
      </c>
      <c r="AD14" s="19">
        <v>0.109632002003911</v>
      </c>
      <c r="AE14" s="19"/>
      <c r="AF14" s="19">
        <v>0.174137999164582</v>
      </c>
      <c r="AG14" s="19">
        <v>0.17386099582320599</v>
      </c>
      <c r="AH14" s="19">
        <v>0.17510285415281099</v>
      </c>
      <c r="AI14" s="19">
        <v>8.5018839031809498E-2</v>
      </c>
      <c r="AJ14" s="19">
        <v>0.112905505629342</v>
      </c>
      <c r="AK14" s="19"/>
      <c r="AL14" s="19">
        <v>0.189576733364232</v>
      </c>
      <c r="AM14" s="19">
        <v>0.166777029627247</v>
      </c>
      <c r="AN14" s="19">
        <v>7.6855371344811602E-2</v>
      </c>
      <c r="AO14" s="19">
        <v>0.19969692627819999</v>
      </c>
      <c r="AP14" s="19"/>
      <c r="AQ14" s="19">
        <v>0.16765152993483801</v>
      </c>
      <c r="AR14" s="19">
        <v>0.15438330396685801</v>
      </c>
      <c r="AS14" s="19"/>
      <c r="AT14" s="19">
        <v>0.155659168102108</v>
      </c>
      <c r="AU14" s="19">
        <v>0.135680918692131</v>
      </c>
      <c r="AV14" s="19"/>
      <c r="AW14" s="19">
        <v>0.12506411973171699</v>
      </c>
      <c r="AX14" s="19">
        <v>0.15263573842175801</v>
      </c>
      <c r="AY14" s="19">
        <v>0.19740191166106799</v>
      </c>
      <c r="AZ14" s="19"/>
      <c r="BA14" s="19">
        <v>0.19360409118781499</v>
      </c>
      <c r="BB14" s="19">
        <v>0.13263601961794599</v>
      </c>
      <c r="BC14" s="19">
        <v>0.161650231488708</v>
      </c>
      <c r="BD14" s="19">
        <v>0.15885633941125199</v>
      </c>
      <c r="BE14" s="19">
        <v>0.202932388752567</v>
      </c>
      <c r="BF14" s="19"/>
      <c r="BG14" s="19">
        <v>0.18948466445772499</v>
      </c>
      <c r="BH14" s="19">
        <v>0.14204443708968201</v>
      </c>
      <c r="BI14" s="19"/>
      <c r="BJ14" s="19">
        <v>0.17232086187123999</v>
      </c>
      <c r="BK14" s="19">
        <v>0.119880463111379</v>
      </c>
      <c r="BL14" s="19"/>
      <c r="BM14" s="19">
        <v>0.24212607723160701</v>
      </c>
      <c r="BN14" s="19">
        <v>0.12653450757729801</v>
      </c>
      <c r="BO14" s="19">
        <v>0.122139592876091</v>
      </c>
      <c r="BP14" s="19">
        <v>0.19245416316239899</v>
      </c>
      <c r="BQ14" s="19">
        <v>0.14304528274500899</v>
      </c>
      <c r="BR14" s="19"/>
      <c r="BS14" s="19">
        <v>8.1839682976162204E-2</v>
      </c>
      <c r="BT14" s="19"/>
      <c r="BU14" s="19">
        <v>0.12340630057813801</v>
      </c>
      <c r="BV14" s="19">
        <v>0.114153795871668</v>
      </c>
      <c r="BW14" s="19">
        <v>0.118193488919854</v>
      </c>
      <c r="BX14" s="19">
        <v>8.6331098075325297E-2</v>
      </c>
      <c r="BY14" s="19">
        <v>0.30800156509512</v>
      </c>
      <c r="BZ14" s="19"/>
      <c r="CA14" s="19">
        <v>5.7158920564167402E-2</v>
      </c>
      <c r="CB14" s="19"/>
      <c r="CC14" s="19">
        <v>0.15016886734795801</v>
      </c>
      <c r="CD14" s="19">
        <v>0.15320401958242</v>
      </c>
      <c r="CE14" s="19"/>
      <c r="CF14" s="19">
        <v>0.15402448437024599</v>
      </c>
      <c r="CG14" s="19"/>
      <c r="CH14" s="19">
        <v>0.179553412364792</v>
      </c>
      <c r="CI14" s="19">
        <v>9.99473475530262E-2</v>
      </c>
    </row>
    <row r="15" spans="2:87" x14ac:dyDescent="0.35">
      <c r="B15" s="16" t="s">
        <v>163</v>
      </c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314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1008</v>
      </c>
      <c r="D7" s="10">
        <v>490</v>
      </c>
      <c r="E7" s="10">
        <v>517</v>
      </c>
      <c r="F7" s="10"/>
      <c r="G7" s="10">
        <v>93</v>
      </c>
      <c r="H7" s="10">
        <v>169</v>
      </c>
      <c r="I7" s="10">
        <v>190</v>
      </c>
      <c r="J7" s="10">
        <v>169</v>
      </c>
      <c r="K7" s="10">
        <v>156</v>
      </c>
      <c r="L7" s="10">
        <v>231</v>
      </c>
      <c r="M7" s="10"/>
      <c r="N7" s="10">
        <v>283</v>
      </c>
      <c r="O7" s="10">
        <v>262</v>
      </c>
      <c r="P7" s="10">
        <v>223</v>
      </c>
      <c r="Q7" s="10">
        <v>235</v>
      </c>
      <c r="R7" s="10"/>
      <c r="S7" s="10">
        <v>141</v>
      </c>
      <c r="T7" s="10">
        <v>135</v>
      </c>
      <c r="U7" s="10">
        <v>79</v>
      </c>
      <c r="V7" s="10">
        <v>91</v>
      </c>
      <c r="W7" s="10">
        <v>85</v>
      </c>
      <c r="X7" s="10">
        <v>75</v>
      </c>
      <c r="Y7" s="10">
        <v>73</v>
      </c>
      <c r="Z7" s="10">
        <v>39</v>
      </c>
      <c r="AA7" s="10">
        <v>97</v>
      </c>
      <c r="AB7" s="10">
        <v>94</v>
      </c>
      <c r="AC7" s="10">
        <v>61</v>
      </c>
      <c r="AD7" s="10">
        <v>38</v>
      </c>
      <c r="AE7" s="10"/>
      <c r="AF7" s="10">
        <v>159</v>
      </c>
      <c r="AG7" s="10">
        <v>374</v>
      </c>
      <c r="AH7" s="10">
        <v>211</v>
      </c>
      <c r="AI7" s="10">
        <v>112</v>
      </c>
      <c r="AJ7" s="10">
        <v>114</v>
      </c>
      <c r="AK7" s="10"/>
      <c r="AL7" s="10">
        <v>395</v>
      </c>
      <c r="AM7" s="10">
        <v>392</v>
      </c>
      <c r="AN7" s="10">
        <v>163</v>
      </c>
      <c r="AO7" s="10">
        <v>58</v>
      </c>
      <c r="AP7" s="10"/>
      <c r="AQ7" s="10">
        <v>594</v>
      </c>
      <c r="AR7" s="10">
        <v>414</v>
      </c>
      <c r="AS7" s="10"/>
      <c r="AT7" s="10">
        <v>662</v>
      </c>
      <c r="AU7" s="10">
        <v>217</v>
      </c>
      <c r="AV7" s="10"/>
      <c r="AW7" s="10">
        <v>392</v>
      </c>
      <c r="AX7" s="10">
        <v>232</v>
      </c>
      <c r="AY7" s="10">
        <v>350</v>
      </c>
      <c r="AZ7" s="10"/>
      <c r="BA7" s="10">
        <v>235</v>
      </c>
      <c r="BB7" s="10">
        <v>303</v>
      </c>
      <c r="BC7" s="10">
        <v>330</v>
      </c>
      <c r="BD7" s="10">
        <v>92</v>
      </c>
      <c r="BE7" s="10">
        <v>48</v>
      </c>
      <c r="BF7" s="10"/>
      <c r="BG7" s="10">
        <v>402</v>
      </c>
      <c r="BH7" s="10">
        <v>606</v>
      </c>
      <c r="BI7" s="10"/>
      <c r="BJ7" s="10">
        <v>778</v>
      </c>
      <c r="BK7" s="10">
        <v>223</v>
      </c>
      <c r="BL7" s="10"/>
      <c r="BM7" s="10">
        <v>136</v>
      </c>
      <c r="BN7" s="10">
        <v>219</v>
      </c>
      <c r="BO7" s="10">
        <v>340</v>
      </c>
      <c r="BP7" s="10">
        <v>76</v>
      </c>
      <c r="BQ7" s="10">
        <v>112</v>
      </c>
      <c r="BR7" s="10"/>
      <c r="BS7" s="10">
        <v>304</v>
      </c>
      <c r="BT7" s="10"/>
      <c r="BU7" s="10">
        <v>203</v>
      </c>
      <c r="BV7" s="10">
        <v>237</v>
      </c>
      <c r="BW7" s="10">
        <v>105</v>
      </c>
      <c r="BX7" s="10">
        <v>190</v>
      </c>
      <c r="BY7" s="10">
        <v>77</v>
      </c>
      <c r="BZ7" s="10"/>
      <c r="CA7" s="10">
        <v>75</v>
      </c>
      <c r="CB7" s="10"/>
      <c r="CC7" s="10">
        <v>796</v>
      </c>
      <c r="CD7" s="10">
        <v>185</v>
      </c>
      <c r="CE7" s="10"/>
      <c r="CF7" s="10">
        <v>373</v>
      </c>
      <c r="CG7" s="10"/>
      <c r="CH7" s="10">
        <v>340</v>
      </c>
      <c r="CI7" s="10">
        <v>116</v>
      </c>
    </row>
    <row r="8" spans="2:87" ht="30" customHeight="1" x14ac:dyDescent="0.35">
      <c r="B8" s="11" t="s">
        <v>20</v>
      </c>
      <c r="C8" s="11">
        <v>1023</v>
      </c>
      <c r="D8" s="11">
        <v>494</v>
      </c>
      <c r="E8" s="11">
        <v>527</v>
      </c>
      <c r="F8" s="11"/>
      <c r="G8" s="11">
        <v>165</v>
      </c>
      <c r="H8" s="11">
        <v>169</v>
      </c>
      <c r="I8" s="11">
        <v>179</v>
      </c>
      <c r="J8" s="11">
        <v>158</v>
      </c>
      <c r="K8" s="11">
        <v>141</v>
      </c>
      <c r="L8" s="11">
        <v>211</v>
      </c>
      <c r="M8" s="11"/>
      <c r="N8" s="11">
        <v>263</v>
      </c>
      <c r="O8" s="11">
        <v>272</v>
      </c>
      <c r="P8" s="11">
        <v>234</v>
      </c>
      <c r="Q8" s="11">
        <v>248</v>
      </c>
      <c r="R8" s="11"/>
      <c r="S8" s="11">
        <v>144</v>
      </c>
      <c r="T8" s="11">
        <v>127</v>
      </c>
      <c r="U8" s="11">
        <v>77</v>
      </c>
      <c r="V8" s="11">
        <v>97</v>
      </c>
      <c r="W8" s="11">
        <v>80</v>
      </c>
      <c r="X8" s="11">
        <v>84</v>
      </c>
      <c r="Y8" s="11">
        <v>84</v>
      </c>
      <c r="Z8" s="11">
        <v>43</v>
      </c>
      <c r="AA8" s="11">
        <v>107</v>
      </c>
      <c r="AB8" s="11">
        <v>90</v>
      </c>
      <c r="AC8" s="11">
        <v>58</v>
      </c>
      <c r="AD8" s="11">
        <v>32</v>
      </c>
      <c r="AE8" s="11"/>
      <c r="AF8" s="11">
        <v>161</v>
      </c>
      <c r="AG8" s="11">
        <v>391</v>
      </c>
      <c r="AH8" s="11">
        <v>209</v>
      </c>
      <c r="AI8" s="11">
        <v>109</v>
      </c>
      <c r="AJ8" s="11">
        <v>113</v>
      </c>
      <c r="AK8" s="11"/>
      <c r="AL8" s="11">
        <v>378</v>
      </c>
      <c r="AM8" s="11">
        <v>408</v>
      </c>
      <c r="AN8" s="11">
        <v>171</v>
      </c>
      <c r="AO8" s="11">
        <v>66</v>
      </c>
      <c r="AP8" s="11"/>
      <c r="AQ8" s="11">
        <v>610</v>
      </c>
      <c r="AR8" s="11">
        <v>413</v>
      </c>
      <c r="AS8" s="11"/>
      <c r="AT8" s="11">
        <v>675</v>
      </c>
      <c r="AU8" s="11">
        <v>197</v>
      </c>
      <c r="AV8" s="11"/>
      <c r="AW8" s="11">
        <v>365</v>
      </c>
      <c r="AX8" s="11">
        <v>238</v>
      </c>
      <c r="AY8" s="11">
        <v>374</v>
      </c>
      <c r="AZ8" s="11"/>
      <c r="BA8" s="11">
        <v>249</v>
      </c>
      <c r="BB8" s="11">
        <v>307</v>
      </c>
      <c r="BC8" s="11">
        <v>330</v>
      </c>
      <c r="BD8" s="11">
        <v>91</v>
      </c>
      <c r="BE8" s="11">
        <v>46</v>
      </c>
      <c r="BF8" s="11"/>
      <c r="BG8" s="11">
        <v>437</v>
      </c>
      <c r="BH8" s="11">
        <v>586</v>
      </c>
      <c r="BI8" s="11"/>
      <c r="BJ8" s="11">
        <v>808</v>
      </c>
      <c r="BK8" s="11">
        <v>208</v>
      </c>
      <c r="BL8" s="11"/>
      <c r="BM8" s="11">
        <v>148</v>
      </c>
      <c r="BN8" s="11">
        <v>207</v>
      </c>
      <c r="BO8" s="11">
        <v>350</v>
      </c>
      <c r="BP8" s="11">
        <v>74</v>
      </c>
      <c r="BQ8" s="11">
        <v>118</v>
      </c>
      <c r="BR8" s="11"/>
      <c r="BS8" s="11">
        <v>309</v>
      </c>
      <c r="BT8" s="11"/>
      <c r="BU8" s="11">
        <v>196</v>
      </c>
      <c r="BV8" s="11">
        <v>250</v>
      </c>
      <c r="BW8" s="11">
        <v>104</v>
      </c>
      <c r="BX8" s="11">
        <v>189</v>
      </c>
      <c r="BY8" s="11">
        <v>83</v>
      </c>
      <c r="BZ8" s="11"/>
      <c r="CA8" s="11">
        <v>79</v>
      </c>
      <c r="CB8" s="11"/>
      <c r="CC8" s="11">
        <v>800</v>
      </c>
      <c r="CD8" s="11">
        <v>194</v>
      </c>
      <c r="CE8" s="11"/>
      <c r="CF8" s="11">
        <v>358</v>
      </c>
      <c r="CG8" s="11"/>
      <c r="CH8" s="11">
        <v>336</v>
      </c>
      <c r="CI8" s="11">
        <v>121</v>
      </c>
    </row>
    <row r="9" spans="2:87" ht="29" x14ac:dyDescent="0.35">
      <c r="B9" s="18" t="s">
        <v>300</v>
      </c>
      <c r="C9" s="17">
        <v>0.28980299352420402</v>
      </c>
      <c r="D9" s="17">
        <v>0.31118902210253702</v>
      </c>
      <c r="E9" s="17">
        <v>0.27023587548337702</v>
      </c>
      <c r="F9" s="17"/>
      <c r="G9" s="17">
        <v>0.17427110775270599</v>
      </c>
      <c r="H9" s="17">
        <v>0.122309722703853</v>
      </c>
      <c r="I9" s="17">
        <v>0.22497777239048</v>
      </c>
      <c r="J9" s="17">
        <v>0.33938957424157601</v>
      </c>
      <c r="K9" s="17">
        <v>0.43671528094198903</v>
      </c>
      <c r="L9" s="17">
        <v>0.43455664891951401</v>
      </c>
      <c r="M9" s="17"/>
      <c r="N9" s="17">
        <v>0.207898814949007</v>
      </c>
      <c r="O9" s="17">
        <v>0.263666509117296</v>
      </c>
      <c r="P9" s="17">
        <v>0.33197325344747403</v>
      </c>
      <c r="Q9" s="17">
        <v>0.37140831840507399</v>
      </c>
      <c r="R9" s="17"/>
      <c r="S9" s="17">
        <v>0.19307949474984501</v>
      </c>
      <c r="T9" s="17">
        <v>0.29060921363504</v>
      </c>
      <c r="U9" s="17">
        <v>0.33053482132731399</v>
      </c>
      <c r="V9" s="17">
        <v>0.37756193750794498</v>
      </c>
      <c r="W9" s="17">
        <v>0.33063255923575302</v>
      </c>
      <c r="X9" s="17">
        <v>0.24133462180006801</v>
      </c>
      <c r="Y9" s="17">
        <v>0.26862759044300699</v>
      </c>
      <c r="Z9" s="17">
        <v>0.25767669797626602</v>
      </c>
      <c r="AA9" s="17">
        <v>0.211211315555348</v>
      </c>
      <c r="AB9" s="17">
        <v>0.336525045882619</v>
      </c>
      <c r="AC9" s="17">
        <v>0.42933380242856101</v>
      </c>
      <c r="AD9" s="17">
        <v>0.36140627644301898</v>
      </c>
      <c r="AE9" s="17"/>
      <c r="AF9" s="17">
        <v>0.375134527363297</v>
      </c>
      <c r="AG9" s="17">
        <v>0.314856914539065</v>
      </c>
      <c r="AH9" s="17">
        <v>0.26027403472620803</v>
      </c>
      <c r="AI9" s="17">
        <v>0.20704607353087301</v>
      </c>
      <c r="AJ9" s="17">
        <v>0.18191820114895599</v>
      </c>
      <c r="AK9" s="17"/>
      <c r="AL9" s="17">
        <v>0.27720212681051698</v>
      </c>
      <c r="AM9" s="17">
        <v>0.29566895715107699</v>
      </c>
      <c r="AN9" s="17">
        <v>0.300098865652488</v>
      </c>
      <c r="AO9" s="17">
        <v>0.29913591582032201</v>
      </c>
      <c r="AP9" s="17"/>
      <c r="AQ9" s="17">
        <v>0.36213280986107099</v>
      </c>
      <c r="AR9" s="17">
        <v>0.18285052646413499</v>
      </c>
      <c r="AS9" s="17"/>
      <c r="AT9" s="17">
        <v>0.25753992140436399</v>
      </c>
      <c r="AU9" s="17">
        <v>0.45373739370531502</v>
      </c>
      <c r="AV9" s="17"/>
      <c r="AW9" s="17">
        <v>0.37865800675330102</v>
      </c>
      <c r="AX9" s="17">
        <v>0.27210581615524898</v>
      </c>
      <c r="AY9" s="17">
        <v>0.21905412358005899</v>
      </c>
      <c r="AZ9" s="17"/>
      <c r="BA9" s="17">
        <v>0.170056959913365</v>
      </c>
      <c r="BB9" s="17">
        <v>0.281495094574154</v>
      </c>
      <c r="BC9" s="17">
        <v>0.32535410997686198</v>
      </c>
      <c r="BD9" s="17">
        <v>0.42213149813655099</v>
      </c>
      <c r="BE9" s="17">
        <v>0.47828482775527698</v>
      </c>
      <c r="BF9" s="17"/>
      <c r="BG9" s="17">
        <v>0.27977833484980102</v>
      </c>
      <c r="BH9" s="17">
        <v>0.29727155494663998</v>
      </c>
      <c r="BI9" s="17"/>
      <c r="BJ9" s="17">
        <v>0.26051358333063801</v>
      </c>
      <c r="BK9" s="17">
        <v>0.40370487134937799</v>
      </c>
      <c r="BL9" s="17"/>
      <c r="BM9" s="17">
        <v>0.22611395572947501</v>
      </c>
      <c r="BN9" s="17">
        <v>0.39751163138484402</v>
      </c>
      <c r="BO9" s="17">
        <v>0.18340814142294001</v>
      </c>
      <c r="BP9" s="17">
        <v>0.16414407358962299</v>
      </c>
      <c r="BQ9" s="17">
        <v>0.53027933874049205</v>
      </c>
      <c r="BR9" s="17"/>
      <c r="BS9" s="17">
        <v>0.40814945024513999</v>
      </c>
      <c r="BT9" s="17"/>
      <c r="BU9" s="17">
        <v>0.379666492517024</v>
      </c>
      <c r="BV9" s="17">
        <v>0.116521378994469</v>
      </c>
      <c r="BW9" s="17">
        <v>0.213491418007938</v>
      </c>
      <c r="BX9" s="17">
        <v>0.49397091106502999</v>
      </c>
      <c r="BY9" s="17">
        <v>0.25364754112087501</v>
      </c>
      <c r="BZ9" s="17"/>
      <c r="CA9" s="17">
        <v>0.224841367795929</v>
      </c>
      <c r="CB9" s="17"/>
      <c r="CC9" s="17">
        <v>0.32386240526655802</v>
      </c>
      <c r="CD9" s="17">
        <v>0.164594676989819</v>
      </c>
      <c r="CE9" s="17"/>
      <c r="CF9" s="17">
        <v>0.33209409545062402</v>
      </c>
      <c r="CG9" s="17"/>
      <c r="CH9" s="17">
        <v>0.35696153073685799</v>
      </c>
      <c r="CI9" s="17">
        <v>0.14582663970305401</v>
      </c>
    </row>
    <row r="10" spans="2:87" ht="29" x14ac:dyDescent="0.35">
      <c r="B10" s="18" t="s">
        <v>301</v>
      </c>
      <c r="C10" s="17">
        <v>0.301084876705419</v>
      </c>
      <c r="D10" s="17">
        <v>0.27862738856830399</v>
      </c>
      <c r="E10" s="17">
        <v>0.32097632796159897</v>
      </c>
      <c r="F10" s="17"/>
      <c r="G10" s="17">
        <v>0.18266100859972401</v>
      </c>
      <c r="H10" s="17">
        <v>0.311182582962714</v>
      </c>
      <c r="I10" s="17">
        <v>0.26786704026383301</v>
      </c>
      <c r="J10" s="17">
        <v>0.34850015601164402</v>
      </c>
      <c r="K10" s="17">
        <v>0.31978798525181301</v>
      </c>
      <c r="L10" s="17">
        <v>0.36573499694058098</v>
      </c>
      <c r="M10" s="17"/>
      <c r="N10" s="17">
        <v>0.334977827649379</v>
      </c>
      <c r="O10" s="17">
        <v>0.31685373795275701</v>
      </c>
      <c r="P10" s="17">
        <v>0.32024834260733998</v>
      </c>
      <c r="Q10" s="17">
        <v>0.223839256087665</v>
      </c>
      <c r="R10" s="17"/>
      <c r="S10" s="17">
        <v>0.25180677290845899</v>
      </c>
      <c r="T10" s="17">
        <v>0.34197004023416699</v>
      </c>
      <c r="U10" s="17">
        <v>0.37791062946295001</v>
      </c>
      <c r="V10" s="17">
        <v>0.28153069828109301</v>
      </c>
      <c r="W10" s="17">
        <v>0.31849656975817398</v>
      </c>
      <c r="X10" s="17">
        <v>0.25573957791767599</v>
      </c>
      <c r="Y10" s="17">
        <v>0.27988954220883699</v>
      </c>
      <c r="Z10" s="17">
        <v>0.25028569533252798</v>
      </c>
      <c r="AA10" s="17">
        <v>0.35085156955263702</v>
      </c>
      <c r="AB10" s="17">
        <v>0.28118942242422001</v>
      </c>
      <c r="AC10" s="17">
        <v>0.32097115708178803</v>
      </c>
      <c r="AD10" s="17">
        <v>0.28758239513704997</v>
      </c>
      <c r="AE10" s="17"/>
      <c r="AF10" s="17">
        <v>0.27911339348088299</v>
      </c>
      <c r="AG10" s="17">
        <v>0.31961772990651399</v>
      </c>
      <c r="AH10" s="17">
        <v>0.33468651902853902</v>
      </c>
      <c r="AI10" s="17">
        <v>0.30256021081180001</v>
      </c>
      <c r="AJ10" s="17">
        <v>0.248544897180736</v>
      </c>
      <c r="AK10" s="17"/>
      <c r="AL10" s="17">
        <v>0.30623572267825</v>
      </c>
      <c r="AM10" s="17">
        <v>0.285750544238904</v>
      </c>
      <c r="AN10" s="17">
        <v>0.34094557384713697</v>
      </c>
      <c r="AO10" s="17">
        <v>0.26296795215247099</v>
      </c>
      <c r="AP10" s="17"/>
      <c r="AQ10" s="17">
        <v>0.32117399927791501</v>
      </c>
      <c r="AR10" s="17">
        <v>0.271379544533777</v>
      </c>
      <c r="AS10" s="17"/>
      <c r="AT10" s="17">
        <v>0.29598764724066201</v>
      </c>
      <c r="AU10" s="17">
        <v>0.34353934739460001</v>
      </c>
      <c r="AV10" s="17"/>
      <c r="AW10" s="17">
        <v>0.31789807175735202</v>
      </c>
      <c r="AX10" s="17">
        <v>0.32978161289146801</v>
      </c>
      <c r="AY10" s="17">
        <v>0.28718593355694999</v>
      </c>
      <c r="AZ10" s="17"/>
      <c r="BA10" s="17">
        <v>0.21002197155972299</v>
      </c>
      <c r="BB10" s="17">
        <v>0.33668505204270899</v>
      </c>
      <c r="BC10" s="17">
        <v>0.32327316762235397</v>
      </c>
      <c r="BD10" s="17">
        <v>0.34512750588996899</v>
      </c>
      <c r="BE10" s="17">
        <v>0.30970241550472799</v>
      </c>
      <c r="BF10" s="17"/>
      <c r="BG10" s="17">
        <v>0.30521000892507899</v>
      </c>
      <c r="BH10" s="17">
        <v>0.29801157472488699</v>
      </c>
      <c r="BI10" s="17"/>
      <c r="BJ10" s="17">
        <v>0.28811526118589198</v>
      </c>
      <c r="BK10" s="17">
        <v>0.34328866777022898</v>
      </c>
      <c r="BL10" s="17"/>
      <c r="BM10" s="17">
        <v>0.315133712683071</v>
      </c>
      <c r="BN10" s="17">
        <v>0.34505846488078001</v>
      </c>
      <c r="BO10" s="17">
        <v>0.31002165014046901</v>
      </c>
      <c r="BP10" s="17">
        <v>0.37766774745836501</v>
      </c>
      <c r="BQ10" s="17">
        <v>0.172644984649785</v>
      </c>
      <c r="BR10" s="17"/>
      <c r="BS10" s="17">
        <v>0.223764469039377</v>
      </c>
      <c r="BT10" s="17"/>
      <c r="BU10" s="17">
        <v>0.36440583078416</v>
      </c>
      <c r="BV10" s="17">
        <v>0.26164232466558901</v>
      </c>
      <c r="BW10" s="17">
        <v>0.42906127332213301</v>
      </c>
      <c r="BX10" s="17">
        <v>0.23891527109149399</v>
      </c>
      <c r="BY10" s="17">
        <v>0.20008917217549599</v>
      </c>
      <c r="BZ10" s="17"/>
      <c r="CA10" s="17">
        <v>0.181829497593505</v>
      </c>
      <c r="CB10" s="17"/>
      <c r="CC10" s="17">
        <v>0.32020971666293302</v>
      </c>
      <c r="CD10" s="17">
        <v>0.263159141442944</v>
      </c>
      <c r="CE10" s="17"/>
      <c r="CF10" s="17">
        <v>0.33061259636203899</v>
      </c>
      <c r="CG10" s="17"/>
      <c r="CH10" s="17">
        <v>0.32399272677873697</v>
      </c>
      <c r="CI10" s="17">
        <v>0.28653685794745898</v>
      </c>
    </row>
    <row r="11" spans="2:87" x14ac:dyDescent="0.35">
      <c r="B11" s="18" t="s">
        <v>302</v>
      </c>
      <c r="C11" s="17">
        <v>0.154760704109212</v>
      </c>
      <c r="D11" s="17">
        <v>0.154697107668819</v>
      </c>
      <c r="E11" s="17">
        <v>0.15507760880743701</v>
      </c>
      <c r="F11" s="17"/>
      <c r="G11" s="17">
        <v>0.203337013563473</v>
      </c>
      <c r="H11" s="17">
        <v>0.20066099071462101</v>
      </c>
      <c r="I11" s="17">
        <v>0.16310971228350099</v>
      </c>
      <c r="J11" s="17">
        <v>0.14593698005556199</v>
      </c>
      <c r="K11" s="17">
        <v>0.148177830674284</v>
      </c>
      <c r="L11" s="17">
        <v>8.3812872930316307E-2</v>
      </c>
      <c r="M11" s="17"/>
      <c r="N11" s="17">
        <v>0.16765698735173101</v>
      </c>
      <c r="O11" s="17">
        <v>0.12720650530413699</v>
      </c>
      <c r="P11" s="17">
        <v>0.124311036297717</v>
      </c>
      <c r="Q11" s="17">
        <v>0.195086407603835</v>
      </c>
      <c r="R11" s="17"/>
      <c r="S11" s="17">
        <v>0.172372285491319</v>
      </c>
      <c r="T11" s="17">
        <v>0.138658464723278</v>
      </c>
      <c r="U11" s="17">
        <v>8.6201313397589005E-2</v>
      </c>
      <c r="V11" s="17">
        <v>0.112846630433365</v>
      </c>
      <c r="W11" s="17">
        <v>0.12877285733501501</v>
      </c>
      <c r="X11" s="17">
        <v>0.168911343966195</v>
      </c>
      <c r="Y11" s="17">
        <v>0.22565511240802899</v>
      </c>
      <c r="Z11" s="17">
        <v>0.232096062766391</v>
      </c>
      <c r="AA11" s="17">
        <v>0.17172323620471799</v>
      </c>
      <c r="AB11" s="17">
        <v>0.1516929820158</v>
      </c>
      <c r="AC11" s="17">
        <v>9.7668752087531993E-2</v>
      </c>
      <c r="AD11" s="17">
        <v>0.224194751515261</v>
      </c>
      <c r="AE11" s="17"/>
      <c r="AF11" s="17">
        <v>0.156174561479239</v>
      </c>
      <c r="AG11" s="17">
        <v>0.13327244400070001</v>
      </c>
      <c r="AH11" s="17">
        <v>0.15384892887012999</v>
      </c>
      <c r="AI11" s="17">
        <v>0.179394643062668</v>
      </c>
      <c r="AJ11" s="17">
        <v>0.21487354537734399</v>
      </c>
      <c r="AK11" s="17"/>
      <c r="AL11" s="17">
        <v>0.17907336228450299</v>
      </c>
      <c r="AM11" s="17">
        <v>0.14179192974589599</v>
      </c>
      <c r="AN11" s="17">
        <v>0.152318811376221</v>
      </c>
      <c r="AO11" s="17">
        <v>0.10171567804911601</v>
      </c>
      <c r="AP11" s="17"/>
      <c r="AQ11" s="17">
        <v>0.13426310040700101</v>
      </c>
      <c r="AR11" s="17">
        <v>0.18507004810866201</v>
      </c>
      <c r="AS11" s="17"/>
      <c r="AT11" s="17">
        <v>0.168618302505947</v>
      </c>
      <c r="AU11" s="17">
        <v>9.9665994630694102E-2</v>
      </c>
      <c r="AV11" s="17"/>
      <c r="AW11" s="17">
        <v>0.150418959584082</v>
      </c>
      <c r="AX11" s="17">
        <v>0.14052440335477701</v>
      </c>
      <c r="AY11" s="17">
        <v>0.17103901394988799</v>
      </c>
      <c r="AZ11" s="17"/>
      <c r="BA11" s="17">
        <v>0.20927792673470599</v>
      </c>
      <c r="BB11" s="17">
        <v>0.15224005406278901</v>
      </c>
      <c r="BC11" s="17">
        <v>0.14146018844261299</v>
      </c>
      <c r="BD11" s="17">
        <v>0.11791532721569099</v>
      </c>
      <c r="BE11" s="17">
        <v>4.3975677626106498E-2</v>
      </c>
      <c r="BF11" s="17"/>
      <c r="BG11" s="17">
        <v>0.16215759211842101</v>
      </c>
      <c r="BH11" s="17">
        <v>0.14924988182329099</v>
      </c>
      <c r="BI11" s="17"/>
      <c r="BJ11" s="17">
        <v>0.16062435949414799</v>
      </c>
      <c r="BK11" s="17">
        <v>0.13208066467778001</v>
      </c>
      <c r="BL11" s="17"/>
      <c r="BM11" s="17">
        <v>0.13305442536048601</v>
      </c>
      <c r="BN11" s="17">
        <v>0.11955049756068099</v>
      </c>
      <c r="BO11" s="17">
        <v>0.18874522531141899</v>
      </c>
      <c r="BP11" s="17">
        <v>0.20302904735496199</v>
      </c>
      <c r="BQ11" s="17">
        <v>9.1903645509039802E-2</v>
      </c>
      <c r="BR11" s="17"/>
      <c r="BS11" s="17">
        <v>0.14544155213495999</v>
      </c>
      <c r="BT11" s="17"/>
      <c r="BU11" s="17">
        <v>0.100078020561349</v>
      </c>
      <c r="BV11" s="17">
        <v>0.22398289779711</v>
      </c>
      <c r="BW11" s="17">
        <v>0.205954121991794</v>
      </c>
      <c r="BX11" s="17">
        <v>0.121436243647079</v>
      </c>
      <c r="BY11" s="17">
        <v>0.192674049902608</v>
      </c>
      <c r="BZ11" s="17"/>
      <c r="CA11" s="17">
        <v>0.18986547804442699</v>
      </c>
      <c r="CB11" s="17"/>
      <c r="CC11" s="17">
        <v>0.134804560351202</v>
      </c>
      <c r="CD11" s="17">
        <v>0.248855661513711</v>
      </c>
      <c r="CE11" s="17"/>
      <c r="CF11" s="17">
        <v>0.138590055907515</v>
      </c>
      <c r="CG11" s="17"/>
      <c r="CH11" s="17">
        <v>0.136156775775685</v>
      </c>
      <c r="CI11" s="17">
        <v>0.17871851097583899</v>
      </c>
    </row>
    <row r="12" spans="2:87" ht="29" x14ac:dyDescent="0.35">
      <c r="B12" s="18" t="s">
        <v>303</v>
      </c>
      <c r="C12" s="17">
        <v>9.7311962981150801E-2</v>
      </c>
      <c r="D12" s="17">
        <v>0.102708305290849</v>
      </c>
      <c r="E12" s="17">
        <v>9.2414795099602001E-2</v>
      </c>
      <c r="F12" s="17"/>
      <c r="G12" s="17">
        <v>0.16891814422184101</v>
      </c>
      <c r="H12" s="17">
        <v>0.166587190336594</v>
      </c>
      <c r="I12" s="17">
        <v>0.15825703452487899</v>
      </c>
      <c r="J12" s="17">
        <v>4.2803717285968802E-2</v>
      </c>
      <c r="K12" s="17">
        <v>3.1441805158793898E-2</v>
      </c>
      <c r="L12" s="17">
        <v>1.8743452785893198E-2</v>
      </c>
      <c r="M12" s="17"/>
      <c r="N12" s="17">
        <v>0.13509634365995299</v>
      </c>
      <c r="O12" s="17">
        <v>0.102299633207331</v>
      </c>
      <c r="P12" s="17">
        <v>8.4487913828325698E-2</v>
      </c>
      <c r="Q12" s="17">
        <v>6.5761061409174801E-2</v>
      </c>
      <c r="R12" s="17"/>
      <c r="S12" s="17">
        <v>0.17329327817005899</v>
      </c>
      <c r="T12" s="17">
        <v>8.9609820226358702E-2</v>
      </c>
      <c r="U12" s="17">
        <v>7.4376299525681297E-2</v>
      </c>
      <c r="V12" s="17">
        <v>5.7909311464464701E-2</v>
      </c>
      <c r="W12" s="17">
        <v>0.13560218580892</v>
      </c>
      <c r="X12" s="17">
        <v>0.106026982972179</v>
      </c>
      <c r="Y12" s="17">
        <v>0.11753310440414499</v>
      </c>
      <c r="Z12" s="17">
        <v>5.7644461254141799E-2</v>
      </c>
      <c r="AA12" s="17">
        <v>9.3240777361119895E-2</v>
      </c>
      <c r="AB12" s="17">
        <v>6.8379952461667906E-2</v>
      </c>
      <c r="AC12" s="17">
        <v>4.6544431387333697E-2</v>
      </c>
      <c r="AD12" s="17">
        <v>2.9403110635103799E-2</v>
      </c>
      <c r="AE12" s="17"/>
      <c r="AF12" s="17">
        <v>7.2579409314992502E-2</v>
      </c>
      <c r="AG12" s="17">
        <v>7.5895554761570602E-2</v>
      </c>
      <c r="AH12" s="17">
        <v>7.3468527280118601E-2</v>
      </c>
      <c r="AI12" s="17">
        <v>0.172461950396192</v>
      </c>
      <c r="AJ12" s="17">
        <v>0.172252397627428</v>
      </c>
      <c r="AK12" s="17"/>
      <c r="AL12" s="17">
        <v>7.3670998204639099E-2</v>
      </c>
      <c r="AM12" s="17">
        <v>0.12809336909939101</v>
      </c>
      <c r="AN12" s="17">
        <v>9.1682717940843303E-2</v>
      </c>
      <c r="AO12" s="17">
        <v>5.7029103042449097E-2</v>
      </c>
      <c r="AP12" s="17"/>
      <c r="AQ12" s="17">
        <v>5.1158320088631297E-2</v>
      </c>
      <c r="AR12" s="17">
        <v>0.16555831311944499</v>
      </c>
      <c r="AS12" s="17"/>
      <c r="AT12" s="17">
        <v>0.11953293072273</v>
      </c>
      <c r="AU12" s="17">
        <v>1.3864478128186499E-2</v>
      </c>
      <c r="AV12" s="17"/>
      <c r="AW12" s="17">
        <v>5.3509455782545901E-2</v>
      </c>
      <c r="AX12" s="17">
        <v>0.111134034346698</v>
      </c>
      <c r="AY12" s="17">
        <v>0.121424542115099</v>
      </c>
      <c r="AZ12" s="17"/>
      <c r="BA12" s="17">
        <v>0.19438451337739901</v>
      </c>
      <c r="BB12" s="17">
        <v>8.3369019704399694E-2</v>
      </c>
      <c r="BC12" s="17">
        <v>5.6981786895003203E-2</v>
      </c>
      <c r="BD12" s="17">
        <v>4.1766854599332402E-2</v>
      </c>
      <c r="BE12" s="17">
        <v>6.4188512699133102E-2</v>
      </c>
      <c r="BF12" s="17"/>
      <c r="BG12" s="17">
        <v>8.7753810522398099E-2</v>
      </c>
      <c r="BH12" s="17">
        <v>0.10443296839807201</v>
      </c>
      <c r="BI12" s="17"/>
      <c r="BJ12" s="17">
        <v>0.11602256647603899</v>
      </c>
      <c r="BK12" s="17">
        <v>2.7630316074466799E-2</v>
      </c>
      <c r="BL12" s="17"/>
      <c r="BM12" s="17">
        <v>8.5081607859440106E-2</v>
      </c>
      <c r="BN12" s="17">
        <v>5.0932912362803902E-2</v>
      </c>
      <c r="BO12" s="17">
        <v>0.16425780366147999</v>
      </c>
      <c r="BP12" s="17">
        <v>7.7859361418732398E-2</v>
      </c>
      <c r="BQ12" s="17">
        <v>5.3977299829600901E-2</v>
      </c>
      <c r="BR12" s="17"/>
      <c r="BS12" s="17">
        <v>0.108961536612886</v>
      </c>
      <c r="BT12" s="17"/>
      <c r="BU12" s="17">
        <v>5.6671637644799003E-2</v>
      </c>
      <c r="BV12" s="17">
        <v>0.21975654264932701</v>
      </c>
      <c r="BW12" s="17">
        <v>5.7584725895040802E-2</v>
      </c>
      <c r="BX12" s="17">
        <v>4.8575440359279201E-2</v>
      </c>
      <c r="BY12" s="17">
        <v>7.19942498893648E-2</v>
      </c>
      <c r="BZ12" s="17"/>
      <c r="CA12" s="17">
        <v>0.239972718128041</v>
      </c>
      <c r="CB12" s="17"/>
      <c r="CC12" s="17">
        <v>8.4065551945785105E-2</v>
      </c>
      <c r="CD12" s="17">
        <v>0.14723926536833601</v>
      </c>
      <c r="CE12" s="17"/>
      <c r="CF12" s="17">
        <v>6.4838530092878197E-2</v>
      </c>
      <c r="CG12" s="17"/>
      <c r="CH12" s="17">
        <v>6.4162073561197505E-2</v>
      </c>
      <c r="CI12" s="17">
        <v>0.244743796999466</v>
      </c>
    </row>
    <row r="13" spans="2:87" ht="29" x14ac:dyDescent="0.35">
      <c r="B13" s="18" t="s">
        <v>304</v>
      </c>
      <c r="C13" s="17">
        <v>4.7778885104445501E-2</v>
      </c>
      <c r="D13" s="17">
        <v>5.1795171408498999E-2</v>
      </c>
      <c r="E13" s="17">
        <v>4.4093140634639698E-2</v>
      </c>
      <c r="F13" s="17"/>
      <c r="G13" s="17">
        <v>8.2246872887893993E-2</v>
      </c>
      <c r="H13" s="17">
        <v>8.61245844747901E-2</v>
      </c>
      <c r="I13" s="17">
        <v>3.36715059224756E-2</v>
      </c>
      <c r="J13" s="17">
        <v>2.1459277422648301E-2</v>
      </c>
      <c r="K13" s="17">
        <v>1.2613695703413299E-2</v>
      </c>
      <c r="L13" s="17">
        <v>4.5163302884769899E-2</v>
      </c>
      <c r="M13" s="17"/>
      <c r="N13" s="17">
        <v>6.1704508695601498E-2</v>
      </c>
      <c r="O13" s="17">
        <v>4.8472368430976999E-2</v>
      </c>
      <c r="P13" s="17">
        <v>3.9160991724987097E-2</v>
      </c>
      <c r="Q13" s="17">
        <v>4.13161979221617E-2</v>
      </c>
      <c r="R13" s="17"/>
      <c r="S13" s="17">
        <v>7.6410137235279105E-2</v>
      </c>
      <c r="T13" s="17">
        <v>5.2849456165528802E-2</v>
      </c>
      <c r="U13" s="17">
        <v>3.71851662896635E-2</v>
      </c>
      <c r="V13" s="17">
        <v>4.0244875990190998E-2</v>
      </c>
      <c r="W13" s="17">
        <v>3.2695529594804103E-2</v>
      </c>
      <c r="X13" s="17">
        <v>7.3461421704601598E-2</v>
      </c>
      <c r="Y13" s="17">
        <v>3.4509548283876902E-2</v>
      </c>
      <c r="Z13" s="17">
        <v>2.1499959159010099E-2</v>
      </c>
      <c r="AA13" s="17">
        <v>7.8610183279416296E-2</v>
      </c>
      <c r="AB13" s="17">
        <v>1.01186700845056E-2</v>
      </c>
      <c r="AC13" s="17">
        <v>2.8914836662966001E-2</v>
      </c>
      <c r="AD13" s="17">
        <v>2.3670418944838598E-2</v>
      </c>
      <c r="AE13" s="17"/>
      <c r="AF13" s="17">
        <v>5.5115123375954103E-2</v>
      </c>
      <c r="AG13" s="17">
        <v>2.4920256646581099E-2</v>
      </c>
      <c r="AH13" s="17">
        <v>5.0979459428631302E-2</v>
      </c>
      <c r="AI13" s="17">
        <v>6.7133068751137601E-2</v>
      </c>
      <c r="AJ13" s="17">
        <v>9.2843480600974193E-2</v>
      </c>
      <c r="AK13" s="17"/>
      <c r="AL13" s="17">
        <v>4.7040024397814698E-2</v>
      </c>
      <c r="AM13" s="17">
        <v>3.12533490748967E-2</v>
      </c>
      <c r="AN13" s="17">
        <v>7.6955750034193901E-2</v>
      </c>
      <c r="AO13" s="17">
        <v>7.8672983547420305E-2</v>
      </c>
      <c r="AP13" s="17"/>
      <c r="AQ13" s="17">
        <v>3.3389708738965303E-2</v>
      </c>
      <c r="AR13" s="17">
        <v>6.9055835457575404E-2</v>
      </c>
      <c r="AS13" s="17"/>
      <c r="AT13" s="17">
        <v>5.1579300270341903E-2</v>
      </c>
      <c r="AU13" s="17">
        <v>4.2885620505170099E-2</v>
      </c>
      <c r="AV13" s="17"/>
      <c r="AW13" s="17">
        <v>3.8244691404586702E-2</v>
      </c>
      <c r="AX13" s="17">
        <v>3.8413667089312001E-2</v>
      </c>
      <c r="AY13" s="17">
        <v>6.4081391727905307E-2</v>
      </c>
      <c r="AZ13" s="17"/>
      <c r="BA13" s="17">
        <v>7.8165337141262101E-2</v>
      </c>
      <c r="BB13" s="17">
        <v>5.0614244568540301E-2</v>
      </c>
      <c r="BC13" s="17">
        <v>3.6513948173059502E-2</v>
      </c>
      <c r="BD13" s="17">
        <v>1.06045275991566E-2</v>
      </c>
      <c r="BE13" s="17">
        <v>1.8439424714335899E-2</v>
      </c>
      <c r="BF13" s="17"/>
      <c r="BG13" s="17">
        <v>3.6850946276651801E-2</v>
      </c>
      <c r="BH13" s="17">
        <v>5.5920407425241098E-2</v>
      </c>
      <c r="BI13" s="17"/>
      <c r="BJ13" s="17">
        <v>5.2443127284115598E-2</v>
      </c>
      <c r="BK13" s="17">
        <v>3.1173815150698E-2</v>
      </c>
      <c r="BL13" s="17"/>
      <c r="BM13" s="17">
        <v>2.5068035770656399E-2</v>
      </c>
      <c r="BN13" s="17">
        <v>4.6255556633893503E-2</v>
      </c>
      <c r="BO13" s="17">
        <v>7.9875928923367104E-2</v>
      </c>
      <c r="BP13" s="17">
        <v>2.5020139438269601E-2</v>
      </c>
      <c r="BQ13" s="17">
        <v>4.0015435474592603E-2</v>
      </c>
      <c r="BR13" s="17"/>
      <c r="BS13" s="17">
        <v>6.7215583667411496E-2</v>
      </c>
      <c r="BT13" s="17"/>
      <c r="BU13" s="17">
        <v>4.8072677234848198E-2</v>
      </c>
      <c r="BV13" s="17">
        <v>9.64895960915816E-2</v>
      </c>
      <c r="BW13" s="17">
        <v>1.9935858149657201E-2</v>
      </c>
      <c r="BX13" s="17">
        <v>5.38600025601546E-2</v>
      </c>
      <c r="BY13" s="17">
        <v>1.12867382590438E-2</v>
      </c>
      <c r="BZ13" s="17"/>
      <c r="CA13" s="17">
        <v>0.130592608781398</v>
      </c>
      <c r="CB13" s="17"/>
      <c r="CC13" s="17">
        <v>4.44817776840363E-2</v>
      </c>
      <c r="CD13" s="17">
        <v>6.4197493466813096E-2</v>
      </c>
      <c r="CE13" s="17"/>
      <c r="CF13" s="17">
        <v>4.5814283907563799E-2</v>
      </c>
      <c r="CG13" s="17"/>
      <c r="CH13" s="17">
        <v>3.5887245728951397E-2</v>
      </c>
      <c r="CI13" s="17">
        <v>7.0930126010330705E-2</v>
      </c>
    </row>
    <row r="14" spans="2:87" x14ac:dyDescent="0.35">
      <c r="B14" s="18" t="s">
        <v>161</v>
      </c>
      <c r="C14" s="19">
        <v>0.10926057757556901</v>
      </c>
      <c r="D14" s="19">
        <v>0.100983004960992</v>
      </c>
      <c r="E14" s="19">
        <v>0.117202252013345</v>
      </c>
      <c r="F14" s="19"/>
      <c r="G14" s="19">
        <v>0.18856585297436099</v>
      </c>
      <c r="H14" s="19">
        <v>0.11313492880742899</v>
      </c>
      <c r="I14" s="19">
        <v>0.152116934614831</v>
      </c>
      <c r="J14" s="19">
        <v>0.1019102949826</v>
      </c>
      <c r="K14" s="19">
        <v>5.1263402269706597E-2</v>
      </c>
      <c r="L14" s="19">
        <v>5.1988725538926403E-2</v>
      </c>
      <c r="M14" s="19"/>
      <c r="N14" s="19">
        <v>9.2665517694328903E-2</v>
      </c>
      <c r="O14" s="19">
        <v>0.141501245987501</v>
      </c>
      <c r="P14" s="19">
        <v>9.9818462094157401E-2</v>
      </c>
      <c r="Q14" s="19">
        <v>0.10258875857209</v>
      </c>
      <c r="R14" s="19"/>
      <c r="S14" s="19">
        <v>0.13303803144503901</v>
      </c>
      <c r="T14" s="19">
        <v>8.6303005015627002E-2</v>
      </c>
      <c r="U14" s="19">
        <v>9.3791769996801805E-2</v>
      </c>
      <c r="V14" s="19">
        <v>0.12990654632294099</v>
      </c>
      <c r="W14" s="19">
        <v>5.3800298267334797E-2</v>
      </c>
      <c r="X14" s="19">
        <v>0.15452605163928099</v>
      </c>
      <c r="Y14" s="19">
        <v>7.3785102252105203E-2</v>
      </c>
      <c r="Z14" s="19">
        <v>0.18079712351166299</v>
      </c>
      <c r="AA14" s="19">
        <v>9.4362918046761599E-2</v>
      </c>
      <c r="AB14" s="19">
        <v>0.15209392713118799</v>
      </c>
      <c r="AC14" s="19">
        <v>7.6567020351819504E-2</v>
      </c>
      <c r="AD14" s="19">
        <v>7.3743047324727404E-2</v>
      </c>
      <c r="AE14" s="19"/>
      <c r="AF14" s="19">
        <v>6.1882984985634201E-2</v>
      </c>
      <c r="AG14" s="19">
        <v>0.131437100145569</v>
      </c>
      <c r="AH14" s="19">
        <v>0.126742530666374</v>
      </c>
      <c r="AI14" s="19">
        <v>7.1404053447328905E-2</v>
      </c>
      <c r="AJ14" s="19">
        <v>8.9567478064561598E-2</v>
      </c>
      <c r="AK14" s="19"/>
      <c r="AL14" s="19">
        <v>0.116777765624276</v>
      </c>
      <c r="AM14" s="19">
        <v>0.11744185068983599</v>
      </c>
      <c r="AN14" s="19">
        <v>3.7998281149116603E-2</v>
      </c>
      <c r="AO14" s="19">
        <v>0.200478367388223</v>
      </c>
      <c r="AP14" s="19"/>
      <c r="AQ14" s="19">
        <v>9.7882061626417396E-2</v>
      </c>
      <c r="AR14" s="19">
        <v>0.12608573231640499</v>
      </c>
      <c r="AS14" s="19"/>
      <c r="AT14" s="19">
        <v>0.106741897855956</v>
      </c>
      <c r="AU14" s="19">
        <v>4.6307165636033903E-2</v>
      </c>
      <c r="AV14" s="19"/>
      <c r="AW14" s="19">
        <v>6.1270814718131998E-2</v>
      </c>
      <c r="AX14" s="19">
        <v>0.10804046616249501</v>
      </c>
      <c r="AY14" s="19">
        <v>0.13721499507009899</v>
      </c>
      <c r="AZ14" s="19"/>
      <c r="BA14" s="19">
        <v>0.138093291273544</v>
      </c>
      <c r="BB14" s="19">
        <v>9.5596535047407893E-2</v>
      </c>
      <c r="BC14" s="19">
        <v>0.116416798890109</v>
      </c>
      <c r="BD14" s="19">
        <v>6.2454286559300402E-2</v>
      </c>
      <c r="BE14" s="19">
        <v>8.5409141700419605E-2</v>
      </c>
      <c r="BF14" s="19"/>
      <c r="BG14" s="19">
        <v>0.128249307307649</v>
      </c>
      <c r="BH14" s="19">
        <v>9.5113612681869297E-2</v>
      </c>
      <c r="BI14" s="19"/>
      <c r="BJ14" s="19">
        <v>0.12228110222916801</v>
      </c>
      <c r="BK14" s="19">
        <v>6.21216649774472E-2</v>
      </c>
      <c r="BL14" s="19"/>
      <c r="BM14" s="19">
        <v>0.21554826259686999</v>
      </c>
      <c r="BN14" s="19">
        <v>4.0690937176997503E-2</v>
      </c>
      <c r="BO14" s="19">
        <v>7.3691250540324396E-2</v>
      </c>
      <c r="BP14" s="19">
        <v>0.15227963074004899</v>
      </c>
      <c r="BQ14" s="19">
        <v>0.111179295796489</v>
      </c>
      <c r="BR14" s="19"/>
      <c r="BS14" s="19">
        <v>4.6467408300226803E-2</v>
      </c>
      <c r="BT14" s="19"/>
      <c r="BU14" s="19">
        <v>5.1105341257819799E-2</v>
      </c>
      <c r="BV14" s="19">
        <v>8.1607259801923696E-2</v>
      </c>
      <c r="BW14" s="19">
        <v>7.3972602633437204E-2</v>
      </c>
      <c r="BX14" s="19">
        <v>4.3242131276963497E-2</v>
      </c>
      <c r="BY14" s="19">
        <v>0.27030824865261199</v>
      </c>
      <c r="BZ14" s="19"/>
      <c r="CA14" s="19">
        <v>3.2898329656700302E-2</v>
      </c>
      <c r="CB14" s="19"/>
      <c r="CC14" s="19">
        <v>9.2575988089484695E-2</v>
      </c>
      <c r="CD14" s="19">
        <v>0.111953761218377</v>
      </c>
      <c r="CE14" s="19"/>
      <c r="CF14" s="19">
        <v>8.8050438279380194E-2</v>
      </c>
      <c r="CG14" s="19"/>
      <c r="CH14" s="19">
        <v>8.2839647418571194E-2</v>
      </c>
      <c r="CI14" s="19">
        <v>7.3244068363851306E-2</v>
      </c>
    </row>
    <row r="15" spans="2:87" x14ac:dyDescent="0.35">
      <c r="B15" s="16" t="s">
        <v>163</v>
      </c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315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1008</v>
      </c>
      <c r="D7" s="10">
        <v>490</v>
      </c>
      <c r="E7" s="10">
        <v>517</v>
      </c>
      <c r="F7" s="10"/>
      <c r="G7" s="10">
        <v>93</v>
      </c>
      <c r="H7" s="10">
        <v>169</v>
      </c>
      <c r="I7" s="10">
        <v>190</v>
      </c>
      <c r="J7" s="10">
        <v>169</v>
      </c>
      <c r="K7" s="10">
        <v>156</v>
      </c>
      <c r="L7" s="10">
        <v>231</v>
      </c>
      <c r="M7" s="10"/>
      <c r="N7" s="10">
        <v>283</v>
      </c>
      <c r="O7" s="10">
        <v>262</v>
      </c>
      <c r="P7" s="10">
        <v>223</v>
      </c>
      <c r="Q7" s="10">
        <v>235</v>
      </c>
      <c r="R7" s="10"/>
      <c r="S7" s="10">
        <v>141</v>
      </c>
      <c r="T7" s="10">
        <v>135</v>
      </c>
      <c r="U7" s="10">
        <v>79</v>
      </c>
      <c r="V7" s="10">
        <v>91</v>
      </c>
      <c r="W7" s="10">
        <v>85</v>
      </c>
      <c r="X7" s="10">
        <v>75</v>
      </c>
      <c r="Y7" s="10">
        <v>73</v>
      </c>
      <c r="Z7" s="10">
        <v>39</v>
      </c>
      <c r="AA7" s="10">
        <v>97</v>
      </c>
      <c r="AB7" s="10">
        <v>94</v>
      </c>
      <c r="AC7" s="10">
        <v>61</v>
      </c>
      <c r="AD7" s="10">
        <v>38</v>
      </c>
      <c r="AE7" s="10"/>
      <c r="AF7" s="10">
        <v>159</v>
      </c>
      <c r="AG7" s="10">
        <v>374</v>
      </c>
      <c r="AH7" s="10">
        <v>211</v>
      </c>
      <c r="AI7" s="10">
        <v>112</v>
      </c>
      <c r="AJ7" s="10">
        <v>114</v>
      </c>
      <c r="AK7" s="10"/>
      <c r="AL7" s="10">
        <v>395</v>
      </c>
      <c r="AM7" s="10">
        <v>392</v>
      </c>
      <c r="AN7" s="10">
        <v>163</v>
      </c>
      <c r="AO7" s="10">
        <v>58</v>
      </c>
      <c r="AP7" s="10"/>
      <c r="AQ7" s="10">
        <v>594</v>
      </c>
      <c r="AR7" s="10">
        <v>414</v>
      </c>
      <c r="AS7" s="10"/>
      <c r="AT7" s="10">
        <v>662</v>
      </c>
      <c r="AU7" s="10">
        <v>217</v>
      </c>
      <c r="AV7" s="10"/>
      <c r="AW7" s="10">
        <v>392</v>
      </c>
      <c r="AX7" s="10">
        <v>232</v>
      </c>
      <c r="AY7" s="10">
        <v>350</v>
      </c>
      <c r="AZ7" s="10"/>
      <c r="BA7" s="10">
        <v>235</v>
      </c>
      <c r="BB7" s="10">
        <v>303</v>
      </c>
      <c r="BC7" s="10">
        <v>330</v>
      </c>
      <c r="BD7" s="10">
        <v>92</v>
      </c>
      <c r="BE7" s="10">
        <v>48</v>
      </c>
      <c r="BF7" s="10"/>
      <c r="BG7" s="10">
        <v>402</v>
      </c>
      <c r="BH7" s="10">
        <v>606</v>
      </c>
      <c r="BI7" s="10"/>
      <c r="BJ7" s="10">
        <v>778</v>
      </c>
      <c r="BK7" s="10">
        <v>223</v>
      </c>
      <c r="BL7" s="10"/>
      <c r="BM7" s="10">
        <v>136</v>
      </c>
      <c r="BN7" s="10">
        <v>219</v>
      </c>
      <c r="BO7" s="10">
        <v>340</v>
      </c>
      <c r="BP7" s="10">
        <v>76</v>
      </c>
      <c r="BQ7" s="10">
        <v>112</v>
      </c>
      <c r="BR7" s="10"/>
      <c r="BS7" s="10">
        <v>304</v>
      </c>
      <c r="BT7" s="10"/>
      <c r="BU7" s="10">
        <v>203</v>
      </c>
      <c r="BV7" s="10">
        <v>237</v>
      </c>
      <c r="BW7" s="10">
        <v>105</v>
      </c>
      <c r="BX7" s="10">
        <v>190</v>
      </c>
      <c r="BY7" s="10">
        <v>77</v>
      </c>
      <c r="BZ7" s="10"/>
      <c r="CA7" s="10">
        <v>75</v>
      </c>
      <c r="CB7" s="10"/>
      <c r="CC7" s="10">
        <v>796</v>
      </c>
      <c r="CD7" s="10">
        <v>185</v>
      </c>
      <c r="CE7" s="10"/>
      <c r="CF7" s="10">
        <v>373</v>
      </c>
      <c r="CG7" s="10"/>
      <c r="CH7" s="10">
        <v>340</v>
      </c>
      <c r="CI7" s="10">
        <v>116</v>
      </c>
    </row>
    <row r="8" spans="2:87" ht="30" customHeight="1" x14ac:dyDescent="0.35">
      <c r="B8" s="11" t="s">
        <v>20</v>
      </c>
      <c r="C8" s="11">
        <v>1023</v>
      </c>
      <c r="D8" s="11">
        <v>494</v>
      </c>
      <c r="E8" s="11">
        <v>527</v>
      </c>
      <c r="F8" s="11"/>
      <c r="G8" s="11">
        <v>165</v>
      </c>
      <c r="H8" s="11">
        <v>169</v>
      </c>
      <c r="I8" s="11">
        <v>179</v>
      </c>
      <c r="J8" s="11">
        <v>158</v>
      </c>
      <c r="K8" s="11">
        <v>141</v>
      </c>
      <c r="L8" s="11">
        <v>211</v>
      </c>
      <c r="M8" s="11"/>
      <c r="N8" s="11">
        <v>263</v>
      </c>
      <c r="O8" s="11">
        <v>272</v>
      </c>
      <c r="P8" s="11">
        <v>234</v>
      </c>
      <c r="Q8" s="11">
        <v>248</v>
      </c>
      <c r="R8" s="11"/>
      <c r="S8" s="11">
        <v>144</v>
      </c>
      <c r="T8" s="11">
        <v>127</v>
      </c>
      <c r="U8" s="11">
        <v>77</v>
      </c>
      <c r="V8" s="11">
        <v>97</v>
      </c>
      <c r="W8" s="11">
        <v>80</v>
      </c>
      <c r="X8" s="11">
        <v>84</v>
      </c>
      <c r="Y8" s="11">
        <v>84</v>
      </c>
      <c r="Z8" s="11">
        <v>43</v>
      </c>
      <c r="AA8" s="11">
        <v>107</v>
      </c>
      <c r="AB8" s="11">
        <v>90</v>
      </c>
      <c r="AC8" s="11">
        <v>58</v>
      </c>
      <c r="AD8" s="11">
        <v>32</v>
      </c>
      <c r="AE8" s="11"/>
      <c r="AF8" s="11">
        <v>161</v>
      </c>
      <c r="AG8" s="11">
        <v>391</v>
      </c>
      <c r="AH8" s="11">
        <v>209</v>
      </c>
      <c r="AI8" s="11">
        <v>109</v>
      </c>
      <c r="AJ8" s="11">
        <v>113</v>
      </c>
      <c r="AK8" s="11"/>
      <c r="AL8" s="11">
        <v>378</v>
      </c>
      <c r="AM8" s="11">
        <v>408</v>
      </c>
      <c r="AN8" s="11">
        <v>171</v>
      </c>
      <c r="AO8" s="11">
        <v>66</v>
      </c>
      <c r="AP8" s="11"/>
      <c r="AQ8" s="11">
        <v>610</v>
      </c>
      <c r="AR8" s="11">
        <v>413</v>
      </c>
      <c r="AS8" s="11"/>
      <c r="AT8" s="11">
        <v>675</v>
      </c>
      <c r="AU8" s="11">
        <v>197</v>
      </c>
      <c r="AV8" s="11"/>
      <c r="AW8" s="11">
        <v>365</v>
      </c>
      <c r="AX8" s="11">
        <v>238</v>
      </c>
      <c r="AY8" s="11">
        <v>374</v>
      </c>
      <c r="AZ8" s="11"/>
      <c r="BA8" s="11">
        <v>249</v>
      </c>
      <c r="BB8" s="11">
        <v>307</v>
      </c>
      <c r="BC8" s="11">
        <v>330</v>
      </c>
      <c r="BD8" s="11">
        <v>91</v>
      </c>
      <c r="BE8" s="11">
        <v>46</v>
      </c>
      <c r="BF8" s="11"/>
      <c r="BG8" s="11">
        <v>437</v>
      </c>
      <c r="BH8" s="11">
        <v>586</v>
      </c>
      <c r="BI8" s="11"/>
      <c r="BJ8" s="11">
        <v>808</v>
      </c>
      <c r="BK8" s="11">
        <v>208</v>
      </c>
      <c r="BL8" s="11"/>
      <c r="BM8" s="11">
        <v>148</v>
      </c>
      <c r="BN8" s="11">
        <v>207</v>
      </c>
      <c r="BO8" s="11">
        <v>350</v>
      </c>
      <c r="BP8" s="11">
        <v>74</v>
      </c>
      <c r="BQ8" s="11">
        <v>118</v>
      </c>
      <c r="BR8" s="11"/>
      <c r="BS8" s="11">
        <v>309</v>
      </c>
      <c r="BT8" s="11"/>
      <c r="BU8" s="11">
        <v>196</v>
      </c>
      <c r="BV8" s="11">
        <v>250</v>
      </c>
      <c r="BW8" s="11">
        <v>104</v>
      </c>
      <c r="BX8" s="11">
        <v>189</v>
      </c>
      <c r="BY8" s="11">
        <v>83</v>
      </c>
      <c r="BZ8" s="11"/>
      <c r="CA8" s="11">
        <v>79</v>
      </c>
      <c r="CB8" s="11"/>
      <c r="CC8" s="11">
        <v>800</v>
      </c>
      <c r="CD8" s="11">
        <v>194</v>
      </c>
      <c r="CE8" s="11"/>
      <c r="CF8" s="11">
        <v>358</v>
      </c>
      <c r="CG8" s="11"/>
      <c r="CH8" s="11">
        <v>336</v>
      </c>
      <c r="CI8" s="11">
        <v>121</v>
      </c>
    </row>
    <row r="9" spans="2:87" ht="29" x14ac:dyDescent="0.35">
      <c r="B9" s="18" t="s">
        <v>300</v>
      </c>
      <c r="C9" s="17">
        <v>0.13363113322702599</v>
      </c>
      <c r="D9" s="17">
        <v>0.16249284681927001</v>
      </c>
      <c r="E9" s="17">
        <v>0.106796103335138</v>
      </c>
      <c r="F9" s="17"/>
      <c r="G9" s="17">
        <v>0.13752310790814201</v>
      </c>
      <c r="H9" s="17">
        <v>6.8147883518069205E-2</v>
      </c>
      <c r="I9" s="17">
        <v>0.13696357319598099</v>
      </c>
      <c r="J9" s="17">
        <v>0.1667825518462</v>
      </c>
      <c r="K9" s="17">
        <v>0.199674323388916</v>
      </c>
      <c r="L9" s="17">
        <v>0.111482045390388</v>
      </c>
      <c r="M9" s="17"/>
      <c r="N9" s="17">
        <v>8.0447267779917397E-2</v>
      </c>
      <c r="O9" s="17">
        <v>0.14562360887728901</v>
      </c>
      <c r="P9" s="17">
        <v>0.16679369129069899</v>
      </c>
      <c r="Q9" s="17">
        <v>0.14830132351898101</v>
      </c>
      <c r="R9" s="17"/>
      <c r="S9" s="17">
        <v>9.1809677533619294E-2</v>
      </c>
      <c r="T9" s="17">
        <v>0.120948991324725</v>
      </c>
      <c r="U9" s="17">
        <v>0.13088408852411501</v>
      </c>
      <c r="V9" s="17">
        <v>0.19264412195296199</v>
      </c>
      <c r="W9" s="17">
        <v>0.113674917304896</v>
      </c>
      <c r="X9" s="17">
        <v>0.17946824277940901</v>
      </c>
      <c r="Y9" s="17">
        <v>0.14781783499154399</v>
      </c>
      <c r="Z9" s="17">
        <v>9.3405241055128499E-2</v>
      </c>
      <c r="AA9" s="17">
        <v>8.4077238695915907E-2</v>
      </c>
      <c r="AB9" s="17">
        <v>0.13327655146953901</v>
      </c>
      <c r="AC9" s="17">
        <v>0.15880332846585499</v>
      </c>
      <c r="AD9" s="17">
        <v>0.26585964994899097</v>
      </c>
      <c r="AE9" s="17"/>
      <c r="AF9" s="17">
        <v>0.12380972084311299</v>
      </c>
      <c r="AG9" s="17">
        <v>0.15059770686394799</v>
      </c>
      <c r="AH9" s="17">
        <v>0.125272636937032</v>
      </c>
      <c r="AI9" s="17">
        <v>0.129714250183987</v>
      </c>
      <c r="AJ9" s="17">
        <v>8.4645778237015606E-2</v>
      </c>
      <c r="AK9" s="17"/>
      <c r="AL9" s="17">
        <v>0.11653454766242299</v>
      </c>
      <c r="AM9" s="17">
        <v>0.11785603287216</v>
      </c>
      <c r="AN9" s="17">
        <v>0.18411433833490401</v>
      </c>
      <c r="AO9" s="17">
        <v>0.198566697623144</v>
      </c>
      <c r="AP9" s="17"/>
      <c r="AQ9" s="17">
        <v>0.164048152385906</v>
      </c>
      <c r="AR9" s="17">
        <v>8.8654173455631896E-2</v>
      </c>
      <c r="AS9" s="17"/>
      <c r="AT9" s="17">
        <v>0.146619869138154</v>
      </c>
      <c r="AU9" s="17">
        <v>0.122655972323058</v>
      </c>
      <c r="AV9" s="17"/>
      <c r="AW9" s="17">
        <v>0.13446723165733199</v>
      </c>
      <c r="AX9" s="17">
        <v>0.184706549820259</v>
      </c>
      <c r="AY9" s="17">
        <v>9.6371643787261402E-2</v>
      </c>
      <c r="AZ9" s="17"/>
      <c r="BA9" s="17">
        <v>9.2278631674472297E-2</v>
      </c>
      <c r="BB9" s="17">
        <v>0.139317786942703</v>
      </c>
      <c r="BC9" s="17">
        <v>0.16076720413377801</v>
      </c>
      <c r="BD9" s="17">
        <v>0.144662235027573</v>
      </c>
      <c r="BE9" s="17">
        <v>0.10253626364134701</v>
      </c>
      <c r="BF9" s="17"/>
      <c r="BG9" s="17">
        <v>0.14824394408337099</v>
      </c>
      <c r="BH9" s="17">
        <v>0.122744311143623</v>
      </c>
      <c r="BI9" s="17"/>
      <c r="BJ9" s="17">
        <v>0.137432223355586</v>
      </c>
      <c r="BK9" s="17">
        <v>0.118827681851659</v>
      </c>
      <c r="BL9" s="17"/>
      <c r="BM9" s="17">
        <v>6.4916512508216798E-2</v>
      </c>
      <c r="BN9" s="17">
        <v>0.19943513951272501</v>
      </c>
      <c r="BO9" s="17">
        <v>6.8392678194465498E-2</v>
      </c>
      <c r="BP9" s="17">
        <v>2.3778481854892002E-2</v>
      </c>
      <c r="BQ9" s="17">
        <v>0.30700594968488598</v>
      </c>
      <c r="BR9" s="17"/>
      <c r="BS9" s="17">
        <v>0.23566452845772601</v>
      </c>
      <c r="BT9" s="17"/>
      <c r="BU9" s="17">
        <v>0.166463707683558</v>
      </c>
      <c r="BV9" s="17">
        <v>4.3497387885142298E-2</v>
      </c>
      <c r="BW9" s="17">
        <v>6.3048472564741706E-2</v>
      </c>
      <c r="BX9" s="17">
        <v>0.26510265482309697</v>
      </c>
      <c r="BY9" s="17">
        <v>5.3868556402825701E-2</v>
      </c>
      <c r="BZ9" s="17"/>
      <c r="CA9" s="17">
        <v>0.12597865427709201</v>
      </c>
      <c r="CB9" s="17"/>
      <c r="CC9" s="17">
        <v>0.14575769500359001</v>
      </c>
      <c r="CD9" s="17">
        <v>9.4956615202596698E-2</v>
      </c>
      <c r="CE9" s="17"/>
      <c r="CF9" s="17">
        <v>0.114114215625068</v>
      </c>
      <c r="CG9" s="17"/>
      <c r="CH9" s="17">
        <v>0.14660878949575501</v>
      </c>
      <c r="CI9" s="17">
        <v>7.9847509034317393E-2</v>
      </c>
    </row>
    <row r="10" spans="2:87" ht="29" x14ac:dyDescent="0.35">
      <c r="B10" s="18" t="s">
        <v>301</v>
      </c>
      <c r="C10" s="17">
        <v>0.28881626514919501</v>
      </c>
      <c r="D10" s="17">
        <v>0.264837830609713</v>
      </c>
      <c r="E10" s="17">
        <v>0.31011317222951101</v>
      </c>
      <c r="F10" s="17"/>
      <c r="G10" s="17">
        <v>0.21761845415460901</v>
      </c>
      <c r="H10" s="17">
        <v>0.25193614176024098</v>
      </c>
      <c r="I10" s="17">
        <v>0.237556610652604</v>
      </c>
      <c r="J10" s="17">
        <v>0.34704979190994301</v>
      </c>
      <c r="K10" s="17">
        <v>0.34379940833212402</v>
      </c>
      <c r="L10" s="17">
        <v>0.33728741991941902</v>
      </c>
      <c r="M10" s="17"/>
      <c r="N10" s="17">
        <v>0.31843942616044102</v>
      </c>
      <c r="O10" s="17">
        <v>0.29240451153916103</v>
      </c>
      <c r="P10" s="17">
        <v>0.30851453634704701</v>
      </c>
      <c r="Q10" s="17">
        <v>0.23270982518042899</v>
      </c>
      <c r="R10" s="17"/>
      <c r="S10" s="17">
        <v>0.25041641302680301</v>
      </c>
      <c r="T10" s="17">
        <v>0.32016565103877498</v>
      </c>
      <c r="U10" s="17">
        <v>0.33672223846188398</v>
      </c>
      <c r="V10" s="17">
        <v>0.25815444002807703</v>
      </c>
      <c r="W10" s="17">
        <v>0.26354138930190502</v>
      </c>
      <c r="X10" s="17">
        <v>8.5367502347466595E-2</v>
      </c>
      <c r="Y10" s="17">
        <v>0.316365634659521</v>
      </c>
      <c r="Z10" s="17">
        <v>0.37892429573154801</v>
      </c>
      <c r="AA10" s="17">
        <v>0.38485975832775898</v>
      </c>
      <c r="AB10" s="17">
        <v>0.35735556089932702</v>
      </c>
      <c r="AC10" s="17">
        <v>0.30333960579473901</v>
      </c>
      <c r="AD10" s="17">
        <v>0.17998883380762401</v>
      </c>
      <c r="AE10" s="17"/>
      <c r="AF10" s="17">
        <v>0.26678967853499802</v>
      </c>
      <c r="AG10" s="17">
        <v>0.30345119188373898</v>
      </c>
      <c r="AH10" s="17">
        <v>0.30934240209556102</v>
      </c>
      <c r="AI10" s="17">
        <v>0.26610505929198502</v>
      </c>
      <c r="AJ10" s="17">
        <v>0.28466014117887001</v>
      </c>
      <c r="AK10" s="17"/>
      <c r="AL10" s="17">
        <v>0.25698708757863897</v>
      </c>
      <c r="AM10" s="17">
        <v>0.32807183967869602</v>
      </c>
      <c r="AN10" s="17">
        <v>0.31012791434375703</v>
      </c>
      <c r="AO10" s="17">
        <v>0.17307363660341599</v>
      </c>
      <c r="AP10" s="17"/>
      <c r="AQ10" s="17">
        <v>0.31046952169855502</v>
      </c>
      <c r="AR10" s="17">
        <v>0.25679808336572701</v>
      </c>
      <c r="AS10" s="17"/>
      <c r="AT10" s="17">
        <v>0.28160101452644498</v>
      </c>
      <c r="AU10" s="17">
        <v>0.358110281215482</v>
      </c>
      <c r="AV10" s="17"/>
      <c r="AW10" s="17">
        <v>0.31502448969689001</v>
      </c>
      <c r="AX10" s="17">
        <v>0.32945224730910799</v>
      </c>
      <c r="AY10" s="17">
        <v>0.25199013300672402</v>
      </c>
      <c r="AZ10" s="17"/>
      <c r="BA10" s="17">
        <v>0.226640491464942</v>
      </c>
      <c r="BB10" s="17">
        <v>0.32052954687042701</v>
      </c>
      <c r="BC10" s="17">
        <v>0.30152638465698001</v>
      </c>
      <c r="BD10" s="17">
        <v>0.25798066518400797</v>
      </c>
      <c r="BE10" s="17">
        <v>0.38364471550006601</v>
      </c>
      <c r="BF10" s="17"/>
      <c r="BG10" s="17">
        <v>0.26356654561374399</v>
      </c>
      <c r="BH10" s="17">
        <v>0.30762778655603701</v>
      </c>
      <c r="BI10" s="17"/>
      <c r="BJ10" s="17">
        <v>0.27255173877424099</v>
      </c>
      <c r="BK10" s="17">
        <v>0.342915568495331</v>
      </c>
      <c r="BL10" s="17"/>
      <c r="BM10" s="17">
        <v>0.28184053892840799</v>
      </c>
      <c r="BN10" s="17">
        <v>0.33684415919020999</v>
      </c>
      <c r="BO10" s="17">
        <v>0.27457197301591102</v>
      </c>
      <c r="BP10" s="17">
        <v>0.37536952852234801</v>
      </c>
      <c r="BQ10" s="17">
        <v>0.220689628751498</v>
      </c>
      <c r="BR10" s="17"/>
      <c r="BS10" s="17">
        <v>0.25938223102765101</v>
      </c>
      <c r="BT10" s="17"/>
      <c r="BU10" s="17">
        <v>0.30032858326413597</v>
      </c>
      <c r="BV10" s="17">
        <v>0.240399073394226</v>
      </c>
      <c r="BW10" s="17">
        <v>0.37338351415149101</v>
      </c>
      <c r="BX10" s="17">
        <v>0.30630274554225201</v>
      </c>
      <c r="BY10" s="17">
        <v>0.31485195522836601</v>
      </c>
      <c r="BZ10" s="17"/>
      <c r="CA10" s="17">
        <v>0.227379665759609</v>
      </c>
      <c r="CB10" s="17"/>
      <c r="CC10" s="17">
        <v>0.296068186349073</v>
      </c>
      <c r="CD10" s="17">
        <v>0.26823456592331202</v>
      </c>
      <c r="CE10" s="17"/>
      <c r="CF10" s="17">
        <v>0.31233045835353701</v>
      </c>
      <c r="CG10" s="17"/>
      <c r="CH10" s="17">
        <v>0.31863404467092199</v>
      </c>
      <c r="CI10" s="17">
        <v>0.20631004765520999</v>
      </c>
    </row>
    <row r="11" spans="2:87" x14ac:dyDescent="0.35">
      <c r="B11" s="18" t="s">
        <v>302</v>
      </c>
      <c r="C11" s="17">
        <v>0.294016809668942</v>
      </c>
      <c r="D11" s="17">
        <v>0.30786630953975802</v>
      </c>
      <c r="E11" s="17">
        <v>0.28152201784955599</v>
      </c>
      <c r="F11" s="17"/>
      <c r="G11" s="17">
        <v>0.31135649209723798</v>
      </c>
      <c r="H11" s="17">
        <v>0.27083935371324203</v>
      </c>
      <c r="I11" s="17">
        <v>0.27597142774122302</v>
      </c>
      <c r="J11" s="17">
        <v>0.256618398416881</v>
      </c>
      <c r="K11" s="17">
        <v>0.25437643602146898</v>
      </c>
      <c r="L11" s="17">
        <v>0.36886497142413499</v>
      </c>
      <c r="M11" s="17"/>
      <c r="N11" s="17">
        <v>0.309807908813727</v>
      </c>
      <c r="O11" s="17">
        <v>0.25506434437374198</v>
      </c>
      <c r="P11" s="17">
        <v>0.274887525055791</v>
      </c>
      <c r="Q11" s="17">
        <v>0.340152073956351</v>
      </c>
      <c r="R11" s="17"/>
      <c r="S11" s="17">
        <v>0.30280004123825799</v>
      </c>
      <c r="T11" s="17">
        <v>0.29675577851464702</v>
      </c>
      <c r="U11" s="17">
        <v>0.28174843482015899</v>
      </c>
      <c r="V11" s="17">
        <v>0.28610776425340301</v>
      </c>
      <c r="W11" s="17">
        <v>0.33777714314204599</v>
      </c>
      <c r="X11" s="17">
        <v>0.29041853556501701</v>
      </c>
      <c r="Y11" s="17">
        <v>0.31596568454694401</v>
      </c>
      <c r="Z11" s="17">
        <v>0.20409989070203</v>
      </c>
      <c r="AA11" s="17">
        <v>0.27826225929723802</v>
      </c>
      <c r="AB11" s="17">
        <v>0.300926700866254</v>
      </c>
      <c r="AC11" s="17">
        <v>0.29366572043577799</v>
      </c>
      <c r="AD11" s="17">
        <v>0.29471924946491102</v>
      </c>
      <c r="AE11" s="17"/>
      <c r="AF11" s="17">
        <v>0.31298322949332502</v>
      </c>
      <c r="AG11" s="17">
        <v>0.27918562943828101</v>
      </c>
      <c r="AH11" s="17">
        <v>0.31871545412435198</v>
      </c>
      <c r="AI11" s="17">
        <v>0.28094746264943299</v>
      </c>
      <c r="AJ11" s="17">
        <v>0.30432302223593699</v>
      </c>
      <c r="AK11" s="17"/>
      <c r="AL11" s="17">
        <v>0.31477733328013702</v>
      </c>
      <c r="AM11" s="17">
        <v>0.27875965033222</v>
      </c>
      <c r="AN11" s="17">
        <v>0.267999970457795</v>
      </c>
      <c r="AO11" s="17">
        <v>0.33684006967911501</v>
      </c>
      <c r="AP11" s="17"/>
      <c r="AQ11" s="17">
        <v>0.29293914290085099</v>
      </c>
      <c r="AR11" s="17">
        <v>0.295610331197867</v>
      </c>
      <c r="AS11" s="17"/>
      <c r="AT11" s="17">
        <v>0.28225531864958497</v>
      </c>
      <c r="AU11" s="17">
        <v>0.34460838494322299</v>
      </c>
      <c r="AV11" s="17"/>
      <c r="AW11" s="17">
        <v>0.32529960654963902</v>
      </c>
      <c r="AX11" s="17">
        <v>0.23859030007623599</v>
      </c>
      <c r="AY11" s="17">
        <v>0.303736623851179</v>
      </c>
      <c r="AZ11" s="17"/>
      <c r="BA11" s="17">
        <v>0.29351054303240098</v>
      </c>
      <c r="BB11" s="17">
        <v>0.29465417311918701</v>
      </c>
      <c r="BC11" s="17">
        <v>0.27642801117652099</v>
      </c>
      <c r="BD11" s="17">
        <v>0.359414396828584</v>
      </c>
      <c r="BE11" s="17">
        <v>0.28964143497719402</v>
      </c>
      <c r="BF11" s="17"/>
      <c r="BG11" s="17">
        <v>0.31009235298940901</v>
      </c>
      <c r="BH11" s="17">
        <v>0.28204022407261498</v>
      </c>
      <c r="BI11" s="17"/>
      <c r="BJ11" s="17">
        <v>0.27845104878017102</v>
      </c>
      <c r="BK11" s="17">
        <v>0.35881277264356898</v>
      </c>
      <c r="BL11" s="17"/>
      <c r="BM11" s="17">
        <v>0.30987746564443602</v>
      </c>
      <c r="BN11" s="17">
        <v>0.26913589188826398</v>
      </c>
      <c r="BO11" s="17">
        <v>0.32854419041254102</v>
      </c>
      <c r="BP11" s="17">
        <v>0.34447168611971102</v>
      </c>
      <c r="BQ11" s="17">
        <v>0.207313916826358</v>
      </c>
      <c r="BR11" s="17"/>
      <c r="BS11" s="17">
        <v>0.252795926526515</v>
      </c>
      <c r="BT11" s="17"/>
      <c r="BU11" s="17">
        <v>0.30617065364984702</v>
      </c>
      <c r="BV11" s="17">
        <v>0.34714923252339203</v>
      </c>
      <c r="BW11" s="17">
        <v>0.32739526883071202</v>
      </c>
      <c r="BX11" s="17">
        <v>0.246807294606019</v>
      </c>
      <c r="BY11" s="17">
        <v>0.26293558229745601</v>
      </c>
      <c r="BZ11" s="17"/>
      <c r="CA11" s="17">
        <v>0.236134062181523</v>
      </c>
      <c r="CB11" s="17"/>
      <c r="CC11" s="17">
        <v>0.29122262112507402</v>
      </c>
      <c r="CD11" s="17">
        <v>0.33288700464158</v>
      </c>
      <c r="CE11" s="17"/>
      <c r="CF11" s="17">
        <v>0.31504522445746203</v>
      </c>
      <c r="CG11" s="17"/>
      <c r="CH11" s="17">
        <v>0.29570349981073502</v>
      </c>
      <c r="CI11" s="17">
        <v>0.312176859079909</v>
      </c>
    </row>
    <row r="12" spans="2:87" ht="29" x14ac:dyDescent="0.35">
      <c r="B12" s="18" t="s">
        <v>303</v>
      </c>
      <c r="C12" s="17">
        <v>0.10582805655466999</v>
      </c>
      <c r="D12" s="17">
        <v>0.118321930892429</v>
      </c>
      <c r="E12" s="17">
        <v>9.4291274708852693E-2</v>
      </c>
      <c r="F12" s="17"/>
      <c r="G12" s="17">
        <v>0.133632960082811</v>
      </c>
      <c r="H12" s="17">
        <v>0.22210895490051399</v>
      </c>
      <c r="I12" s="17">
        <v>0.12825566585095199</v>
      </c>
      <c r="J12" s="17">
        <v>6.8297280354462794E-2</v>
      </c>
      <c r="K12" s="17">
        <v>4.5767982474699702E-2</v>
      </c>
      <c r="L12" s="17">
        <v>3.9807107087578501E-2</v>
      </c>
      <c r="M12" s="17"/>
      <c r="N12" s="17">
        <v>0.143968438242042</v>
      </c>
      <c r="O12" s="17">
        <v>8.8968902243485595E-2</v>
      </c>
      <c r="P12" s="17">
        <v>0.104115106403032</v>
      </c>
      <c r="Q12" s="17">
        <v>8.7553810156911896E-2</v>
      </c>
      <c r="R12" s="17"/>
      <c r="S12" s="17">
        <v>0.18538632318751999</v>
      </c>
      <c r="T12" s="17">
        <v>9.6588134221751401E-2</v>
      </c>
      <c r="U12" s="17">
        <v>6.0220874056335097E-2</v>
      </c>
      <c r="V12" s="17">
        <v>6.2586526530377204E-2</v>
      </c>
      <c r="W12" s="17">
        <v>9.9912408926311605E-2</v>
      </c>
      <c r="X12" s="17">
        <v>0.192000261707752</v>
      </c>
      <c r="Y12" s="17">
        <v>0.118891974006871</v>
      </c>
      <c r="Z12" s="17">
        <v>5.7644461254141799E-2</v>
      </c>
      <c r="AA12" s="17">
        <v>9.0196392344799703E-2</v>
      </c>
      <c r="AB12" s="17">
        <v>5.7951387092496198E-2</v>
      </c>
      <c r="AC12" s="17">
        <v>9.1821115359210503E-2</v>
      </c>
      <c r="AD12" s="17">
        <v>5.67185873243643E-2</v>
      </c>
      <c r="AE12" s="17"/>
      <c r="AF12" s="17">
        <v>8.6071673975680899E-2</v>
      </c>
      <c r="AG12" s="17">
        <v>8.4303914239026903E-2</v>
      </c>
      <c r="AH12" s="17">
        <v>8.0979112473027304E-2</v>
      </c>
      <c r="AI12" s="17">
        <v>0.19836599329164301</v>
      </c>
      <c r="AJ12" s="17">
        <v>0.16943409240808199</v>
      </c>
      <c r="AK12" s="17"/>
      <c r="AL12" s="17">
        <v>9.7900175433089404E-2</v>
      </c>
      <c r="AM12" s="17">
        <v>0.109925234232466</v>
      </c>
      <c r="AN12" s="17">
        <v>0.123538557629392</v>
      </c>
      <c r="AO12" s="17">
        <v>7.9992302973801499E-2</v>
      </c>
      <c r="AP12" s="17"/>
      <c r="AQ12" s="17">
        <v>6.4523958910137902E-2</v>
      </c>
      <c r="AR12" s="17">
        <v>0.16690349358050799</v>
      </c>
      <c r="AS12" s="17"/>
      <c r="AT12" s="17">
        <v>0.13140440087344901</v>
      </c>
      <c r="AU12" s="17">
        <v>2.6968741395737499E-2</v>
      </c>
      <c r="AV12" s="17"/>
      <c r="AW12" s="17">
        <v>6.6747766197065406E-2</v>
      </c>
      <c r="AX12" s="17">
        <v>0.10707444679677</v>
      </c>
      <c r="AY12" s="17">
        <v>0.142596616104705</v>
      </c>
      <c r="AZ12" s="17"/>
      <c r="BA12" s="17">
        <v>0.19053732950798799</v>
      </c>
      <c r="BB12" s="17">
        <v>7.9037408269545403E-2</v>
      </c>
      <c r="BC12" s="17">
        <v>8.8749872690844903E-2</v>
      </c>
      <c r="BD12" s="17">
        <v>6.0121370515743101E-2</v>
      </c>
      <c r="BE12" s="17">
        <v>3.8848341865930398E-2</v>
      </c>
      <c r="BF12" s="17"/>
      <c r="BG12" s="17">
        <v>8.8361558942231702E-2</v>
      </c>
      <c r="BH12" s="17">
        <v>0.118840929560156</v>
      </c>
      <c r="BI12" s="17"/>
      <c r="BJ12" s="17">
        <v>0.123578165411558</v>
      </c>
      <c r="BK12" s="17">
        <v>4.01631545993534E-2</v>
      </c>
      <c r="BL12" s="17"/>
      <c r="BM12" s="17">
        <v>6.2996239459501197E-2</v>
      </c>
      <c r="BN12" s="17">
        <v>6.8213838805192897E-2</v>
      </c>
      <c r="BO12" s="17">
        <v>0.17625846848989599</v>
      </c>
      <c r="BP12" s="17">
        <v>6.6400301480013801E-2</v>
      </c>
      <c r="BQ12" s="17">
        <v>0.114753205117678</v>
      </c>
      <c r="BR12" s="17"/>
      <c r="BS12" s="17">
        <v>0.13723690836561001</v>
      </c>
      <c r="BT12" s="17"/>
      <c r="BU12" s="17">
        <v>8.6782991165682694E-2</v>
      </c>
      <c r="BV12" s="17">
        <v>0.213738576366059</v>
      </c>
      <c r="BW12" s="17">
        <v>7.4442056418332E-2</v>
      </c>
      <c r="BX12" s="17">
        <v>8.8065357754944396E-2</v>
      </c>
      <c r="BY12" s="17">
        <v>2.46916509931548E-2</v>
      </c>
      <c r="BZ12" s="17"/>
      <c r="CA12" s="17">
        <v>0.26131854275930499</v>
      </c>
      <c r="CB12" s="17"/>
      <c r="CC12" s="17">
        <v>9.5211144430684194E-2</v>
      </c>
      <c r="CD12" s="17">
        <v>0.15443161887836099</v>
      </c>
      <c r="CE12" s="17"/>
      <c r="CF12" s="17">
        <v>8.6209081189195597E-2</v>
      </c>
      <c r="CG12" s="17"/>
      <c r="CH12" s="17">
        <v>6.8357278635602203E-2</v>
      </c>
      <c r="CI12" s="17">
        <v>0.25576954492676801</v>
      </c>
    </row>
    <row r="13" spans="2:87" ht="29" x14ac:dyDescent="0.35">
      <c r="B13" s="18" t="s">
        <v>304</v>
      </c>
      <c r="C13" s="17">
        <v>2.4445103401850299E-2</v>
      </c>
      <c r="D13" s="17">
        <v>1.9614427858308699E-2</v>
      </c>
      <c r="E13" s="17">
        <v>2.9014388870753201E-2</v>
      </c>
      <c r="F13" s="17"/>
      <c r="G13" s="17">
        <v>3.3262488309799901E-2</v>
      </c>
      <c r="H13" s="17">
        <v>4.6589331565000697E-2</v>
      </c>
      <c r="I13" s="17">
        <v>2.5463998301681799E-2</v>
      </c>
      <c r="J13" s="17">
        <v>1.5834868281722401E-2</v>
      </c>
      <c r="K13" s="17">
        <v>1.1309636590679399E-2</v>
      </c>
      <c r="L13" s="17">
        <v>1.41060169475685E-2</v>
      </c>
      <c r="M13" s="17"/>
      <c r="N13" s="17">
        <v>3.8626607527045699E-2</v>
      </c>
      <c r="O13" s="17">
        <v>2.8828972341471502E-2</v>
      </c>
      <c r="P13" s="17">
        <v>1.1845965027094301E-2</v>
      </c>
      <c r="Q13" s="17">
        <v>1.69545292012485E-2</v>
      </c>
      <c r="R13" s="17"/>
      <c r="S13" s="17">
        <v>2.7288118206924401E-2</v>
      </c>
      <c r="T13" s="17">
        <v>2.1249296642242801E-2</v>
      </c>
      <c r="U13" s="17">
        <v>2.3511656061841701E-2</v>
      </c>
      <c r="V13" s="17">
        <v>1.8114850246851999E-2</v>
      </c>
      <c r="W13" s="17">
        <v>2.9287989258165701E-2</v>
      </c>
      <c r="X13" s="17">
        <v>2.39503309083831E-2</v>
      </c>
      <c r="Y13" s="17">
        <v>0</v>
      </c>
      <c r="Z13" s="17">
        <v>6.0921192657871798E-2</v>
      </c>
      <c r="AA13" s="17">
        <v>5.9417709898321298E-2</v>
      </c>
      <c r="AB13" s="17">
        <v>7.8045855989180802E-3</v>
      </c>
      <c r="AC13" s="17">
        <v>0</v>
      </c>
      <c r="AD13" s="17">
        <v>2.3670418944838598E-2</v>
      </c>
      <c r="AE13" s="17"/>
      <c r="AF13" s="17">
        <v>2.7935396998393699E-2</v>
      </c>
      <c r="AG13" s="17">
        <v>8.3999129827506697E-3</v>
      </c>
      <c r="AH13" s="17">
        <v>3.0118512346265499E-2</v>
      </c>
      <c r="AI13" s="17">
        <v>3.7627826947237701E-2</v>
      </c>
      <c r="AJ13" s="17">
        <v>6.03907128662073E-2</v>
      </c>
      <c r="AK13" s="17"/>
      <c r="AL13" s="17">
        <v>3.3848453320170703E-2</v>
      </c>
      <c r="AM13" s="17">
        <v>1.6918913471852599E-2</v>
      </c>
      <c r="AN13" s="17">
        <v>2.1525375978546701E-2</v>
      </c>
      <c r="AO13" s="17">
        <v>2.46251237062361E-2</v>
      </c>
      <c r="AP13" s="17"/>
      <c r="AQ13" s="17">
        <v>1.37781723788249E-2</v>
      </c>
      <c r="AR13" s="17">
        <v>4.0218053571649703E-2</v>
      </c>
      <c r="AS13" s="17"/>
      <c r="AT13" s="17">
        <v>2.5196827203733001E-2</v>
      </c>
      <c r="AU13" s="17">
        <v>1.5086092298773101E-2</v>
      </c>
      <c r="AV13" s="17"/>
      <c r="AW13" s="17">
        <v>3.4214207634333201E-2</v>
      </c>
      <c r="AX13" s="17">
        <v>1.79317050074966E-2</v>
      </c>
      <c r="AY13" s="17">
        <v>2.20267828845589E-2</v>
      </c>
      <c r="AZ13" s="17"/>
      <c r="BA13" s="17">
        <v>3.5262274478010898E-2</v>
      </c>
      <c r="BB13" s="17">
        <v>3.0140117478992999E-2</v>
      </c>
      <c r="BC13" s="17">
        <v>1.8426212213531599E-2</v>
      </c>
      <c r="BD13" s="17">
        <v>0</v>
      </c>
      <c r="BE13" s="17">
        <v>1.9277998776184802E-2</v>
      </c>
      <c r="BF13" s="17"/>
      <c r="BG13" s="17">
        <v>1.14761916379352E-2</v>
      </c>
      <c r="BH13" s="17">
        <v>3.4107189387708903E-2</v>
      </c>
      <c r="BI13" s="17"/>
      <c r="BJ13" s="17">
        <v>2.8470206382886502E-2</v>
      </c>
      <c r="BK13" s="17">
        <v>9.5691500293266108E-3</v>
      </c>
      <c r="BL13" s="17"/>
      <c r="BM13" s="17">
        <v>7.7366292775127099E-3</v>
      </c>
      <c r="BN13" s="17">
        <v>2.2210638490239801E-2</v>
      </c>
      <c r="BO13" s="17">
        <v>3.9724172400984602E-2</v>
      </c>
      <c r="BP13" s="17">
        <v>2.3000375428723699E-2</v>
      </c>
      <c r="BQ13" s="17">
        <v>3.09643245174171E-2</v>
      </c>
      <c r="BR13" s="17"/>
      <c r="BS13" s="17">
        <v>4.3868776206806299E-2</v>
      </c>
      <c r="BT13" s="17"/>
      <c r="BU13" s="17">
        <v>1.85291097991299E-2</v>
      </c>
      <c r="BV13" s="17">
        <v>5.3669960140907698E-2</v>
      </c>
      <c r="BW13" s="17">
        <v>9.61096424210456E-3</v>
      </c>
      <c r="BX13" s="17">
        <v>3.0590263950747199E-2</v>
      </c>
      <c r="BY13" s="17">
        <v>1.3712979223419901E-2</v>
      </c>
      <c r="BZ13" s="17"/>
      <c r="CA13" s="17">
        <v>0.11629074536577</v>
      </c>
      <c r="CB13" s="17"/>
      <c r="CC13" s="17">
        <v>2.6096176031600599E-2</v>
      </c>
      <c r="CD13" s="17">
        <v>2.1342934486468599E-2</v>
      </c>
      <c r="CE13" s="17"/>
      <c r="CF13" s="17">
        <v>2.01198117744842E-2</v>
      </c>
      <c r="CG13" s="17"/>
      <c r="CH13" s="17">
        <v>1.68761063385321E-2</v>
      </c>
      <c r="CI13" s="17">
        <v>5.3589790449977803E-2</v>
      </c>
    </row>
    <row r="14" spans="2:87" x14ac:dyDescent="0.35">
      <c r="B14" s="18" t="s">
        <v>161</v>
      </c>
      <c r="C14" s="19">
        <v>0.15326263199831699</v>
      </c>
      <c r="D14" s="19">
        <v>0.12686665428051999</v>
      </c>
      <c r="E14" s="19">
        <v>0.178263043006188</v>
      </c>
      <c r="F14" s="19"/>
      <c r="G14" s="19">
        <v>0.166606497447399</v>
      </c>
      <c r="H14" s="19">
        <v>0.140378334542934</v>
      </c>
      <c r="I14" s="19">
        <v>0.195788724257559</v>
      </c>
      <c r="J14" s="19">
        <v>0.14541710919079001</v>
      </c>
      <c r="K14" s="19">
        <v>0.145072213192112</v>
      </c>
      <c r="L14" s="19">
        <v>0.12845243923091201</v>
      </c>
      <c r="M14" s="19"/>
      <c r="N14" s="19">
        <v>0.10871035147682601</v>
      </c>
      <c r="O14" s="19">
        <v>0.18910966062485099</v>
      </c>
      <c r="P14" s="19">
        <v>0.13384317587633601</v>
      </c>
      <c r="Q14" s="19">
        <v>0.174328437986079</v>
      </c>
      <c r="R14" s="19"/>
      <c r="S14" s="19">
        <v>0.14229942680687499</v>
      </c>
      <c r="T14" s="19">
        <v>0.14429214825785899</v>
      </c>
      <c r="U14" s="19">
        <v>0.166912708075665</v>
      </c>
      <c r="V14" s="19">
        <v>0.18239229698832901</v>
      </c>
      <c r="W14" s="19">
        <v>0.155806152066675</v>
      </c>
      <c r="X14" s="19">
        <v>0.22879512669197299</v>
      </c>
      <c r="Y14" s="19">
        <v>0.10095887179512</v>
      </c>
      <c r="Z14" s="19">
        <v>0.20500491859927999</v>
      </c>
      <c r="AA14" s="19">
        <v>0.10318664143596699</v>
      </c>
      <c r="AB14" s="19">
        <v>0.14268521407346699</v>
      </c>
      <c r="AC14" s="19">
        <v>0.15237022994441701</v>
      </c>
      <c r="AD14" s="19">
        <v>0.179043260509272</v>
      </c>
      <c r="AE14" s="19"/>
      <c r="AF14" s="19">
        <v>0.18241030015449</v>
      </c>
      <c r="AG14" s="19">
        <v>0.17406164459225501</v>
      </c>
      <c r="AH14" s="19">
        <v>0.135571882023761</v>
      </c>
      <c r="AI14" s="19">
        <v>8.7239407635714306E-2</v>
      </c>
      <c r="AJ14" s="19">
        <v>9.6546253073888394E-2</v>
      </c>
      <c r="AK14" s="19"/>
      <c r="AL14" s="19">
        <v>0.179952402725541</v>
      </c>
      <c r="AM14" s="19">
        <v>0.14846832941260399</v>
      </c>
      <c r="AN14" s="19">
        <v>9.2693843255605493E-2</v>
      </c>
      <c r="AO14" s="19">
        <v>0.186902169414288</v>
      </c>
      <c r="AP14" s="19"/>
      <c r="AQ14" s="19">
        <v>0.154241051725726</v>
      </c>
      <c r="AR14" s="19">
        <v>0.151815864828616</v>
      </c>
      <c r="AS14" s="19"/>
      <c r="AT14" s="19">
        <v>0.13292256960863399</v>
      </c>
      <c r="AU14" s="19">
        <v>0.132570527823726</v>
      </c>
      <c r="AV14" s="19"/>
      <c r="AW14" s="19">
        <v>0.124246698264739</v>
      </c>
      <c r="AX14" s="19">
        <v>0.122244750990131</v>
      </c>
      <c r="AY14" s="19">
        <v>0.18327820036556999</v>
      </c>
      <c r="AZ14" s="19"/>
      <c r="BA14" s="19">
        <v>0.16177072984218599</v>
      </c>
      <c r="BB14" s="19">
        <v>0.136320967319145</v>
      </c>
      <c r="BC14" s="19">
        <v>0.15410231512834499</v>
      </c>
      <c r="BD14" s="19">
        <v>0.17782133244409101</v>
      </c>
      <c r="BE14" s="19">
        <v>0.166051245239278</v>
      </c>
      <c r="BF14" s="19"/>
      <c r="BG14" s="19">
        <v>0.17825940673330901</v>
      </c>
      <c r="BH14" s="19">
        <v>0.13463955927985999</v>
      </c>
      <c r="BI14" s="19"/>
      <c r="BJ14" s="19">
        <v>0.15951661729555799</v>
      </c>
      <c r="BK14" s="19">
        <v>0.12971167238076101</v>
      </c>
      <c r="BL14" s="19"/>
      <c r="BM14" s="19">
        <v>0.27263261418192603</v>
      </c>
      <c r="BN14" s="19">
        <v>0.104160332113368</v>
      </c>
      <c r="BO14" s="19">
        <v>0.112508517486203</v>
      </c>
      <c r="BP14" s="19">
        <v>0.16697962659431201</v>
      </c>
      <c r="BQ14" s="19">
        <v>0.119272975102163</v>
      </c>
      <c r="BR14" s="19"/>
      <c r="BS14" s="19">
        <v>7.1051629415692097E-2</v>
      </c>
      <c r="BT14" s="19"/>
      <c r="BU14" s="19">
        <v>0.121724954437646</v>
      </c>
      <c r="BV14" s="19">
        <v>0.101545769690274</v>
      </c>
      <c r="BW14" s="19">
        <v>0.15211972379261901</v>
      </c>
      <c r="BX14" s="19">
        <v>6.3131683322940405E-2</v>
      </c>
      <c r="BY14" s="19">
        <v>0.329939275854778</v>
      </c>
      <c r="BZ14" s="19"/>
      <c r="CA14" s="19">
        <v>3.2898329656700302E-2</v>
      </c>
      <c r="CB14" s="19"/>
      <c r="CC14" s="19">
        <v>0.14564417705997801</v>
      </c>
      <c r="CD14" s="19">
        <v>0.12814726086768199</v>
      </c>
      <c r="CE14" s="19"/>
      <c r="CF14" s="19">
        <v>0.152181208600253</v>
      </c>
      <c r="CG14" s="19"/>
      <c r="CH14" s="19">
        <v>0.15382028104845399</v>
      </c>
      <c r="CI14" s="19">
        <v>9.2306248853818995E-2</v>
      </c>
    </row>
    <row r="15" spans="2:87" x14ac:dyDescent="0.35">
      <c r="B15" s="16" t="s">
        <v>163</v>
      </c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316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1008</v>
      </c>
      <c r="D7" s="10">
        <v>490</v>
      </c>
      <c r="E7" s="10">
        <v>517</v>
      </c>
      <c r="F7" s="10"/>
      <c r="G7" s="10">
        <v>93</v>
      </c>
      <c r="H7" s="10">
        <v>169</v>
      </c>
      <c r="I7" s="10">
        <v>190</v>
      </c>
      <c r="J7" s="10">
        <v>169</v>
      </c>
      <c r="K7" s="10">
        <v>156</v>
      </c>
      <c r="L7" s="10">
        <v>231</v>
      </c>
      <c r="M7" s="10"/>
      <c r="N7" s="10">
        <v>283</v>
      </c>
      <c r="O7" s="10">
        <v>262</v>
      </c>
      <c r="P7" s="10">
        <v>223</v>
      </c>
      <c r="Q7" s="10">
        <v>235</v>
      </c>
      <c r="R7" s="10"/>
      <c r="S7" s="10">
        <v>141</v>
      </c>
      <c r="T7" s="10">
        <v>135</v>
      </c>
      <c r="U7" s="10">
        <v>79</v>
      </c>
      <c r="V7" s="10">
        <v>91</v>
      </c>
      <c r="W7" s="10">
        <v>85</v>
      </c>
      <c r="X7" s="10">
        <v>75</v>
      </c>
      <c r="Y7" s="10">
        <v>73</v>
      </c>
      <c r="Z7" s="10">
        <v>39</v>
      </c>
      <c r="AA7" s="10">
        <v>97</v>
      </c>
      <c r="AB7" s="10">
        <v>94</v>
      </c>
      <c r="AC7" s="10">
        <v>61</v>
      </c>
      <c r="AD7" s="10">
        <v>38</v>
      </c>
      <c r="AE7" s="10"/>
      <c r="AF7" s="10">
        <v>159</v>
      </c>
      <c r="AG7" s="10">
        <v>374</v>
      </c>
      <c r="AH7" s="10">
        <v>211</v>
      </c>
      <c r="AI7" s="10">
        <v>112</v>
      </c>
      <c r="AJ7" s="10">
        <v>114</v>
      </c>
      <c r="AK7" s="10"/>
      <c r="AL7" s="10">
        <v>395</v>
      </c>
      <c r="AM7" s="10">
        <v>392</v>
      </c>
      <c r="AN7" s="10">
        <v>163</v>
      </c>
      <c r="AO7" s="10">
        <v>58</v>
      </c>
      <c r="AP7" s="10"/>
      <c r="AQ7" s="10">
        <v>594</v>
      </c>
      <c r="AR7" s="10">
        <v>414</v>
      </c>
      <c r="AS7" s="10"/>
      <c r="AT7" s="10">
        <v>662</v>
      </c>
      <c r="AU7" s="10">
        <v>217</v>
      </c>
      <c r="AV7" s="10"/>
      <c r="AW7" s="10">
        <v>392</v>
      </c>
      <c r="AX7" s="10">
        <v>232</v>
      </c>
      <c r="AY7" s="10">
        <v>350</v>
      </c>
      <c r="AZ7" s="10"/>
      <c r="BA7" s="10">
        <v>235</v>
      </c>
      <c r="BB7" s="10">
        <v>303</v>
      </c>
      <c r="BC7" s="10">
        <v>330</v>
      </c>
      <c r="BD7" s="10">
        <v>92</v>
      </c>
      <c r="BE7" s="10">
        <v>48</v>
      </c>
      <c r="BF7" s="10"/>
      <c r="BG7" s="10">
        <v>402</v>
      </c>
      <c r="BH7" s="10">
        <v>606</v>
      </c>
      <c r="BI7" s="10"/>
      <c r="BJ7" s="10">
        <v>778</v>
      </c>
      <c r="BK7" s="10">
        <v>223</v>
      </c>
      <c r="BL7" s="10"/>
      <c r="BM7" s="10">
        <v>136</v>
      </c>
      <c r="BN7" s="10">
        <v>219</v>
      </c>
      <c r="BO7" s="10">
        <v>340</v>
      </c>
      <c r="BP7" s="10">
        <v>76</v>
      </c>
      <c r="BQ7" s="10">
        <v>112</v>
      </c>
      <c r="BR7" s="10"/>
      <c r="BS7" s="10">
        <v>304</v>
      </c>
      <c r="BT7" s="10"/>
      <c r="BU7" s="10">
        <v>203</v>
      </c>
      <c r="BV7" s="10">
        <v>237</v>
      </c>
      <c r="BW7" s="10">
        <v>105</v>
      </c>
      <c r="BX7" s="10">
        <v>190</v>
      </c>
      <c r="BY7" s="10">
        <v>77</v>
      </c>
      <c r="BZ7" s="10"/>
      <c r="CA7" s="10">
        <v>75</v>
      </c>
      <c r="CB7" s="10"/>
      <c r="CC7" s="10">
        <v>796</v>
      </c>
      <c r="CD7" s="10">
        <v>185</v>
      </c>
      <c r="CE7" s="10"/>
      <c r="CF7" s="10">
        <v>373</v>
      </c>
      <c r="CG7" s="10"/>
      <c r="CH7" s="10">
        <v>340</v>
      </c>
      <c r="CI7" s="10">
        <v>116</v>
      </c>
    </row>
    <row r="8" spans="2:87" ht="30" customHeight="1" x14ac:dyDescent="0.35">
      <c r="B8" s="11" t="s">
        <v>20</v>
      </c>
      <c r="C8" s="11">
        <v>1023</v>
      </c>
      <c r="D8" s="11">
        <v>494</v>
      </c>
      <c r="E8" s="11">
        <v>527</v>
      </c>
      <c r="F8" s="11"/>
      <c r="G8" s="11">
        <v>165</v>
      </c>
      <c r="H8" s="11">
        <v>169</v>
      </c>
      <c r="I8" s="11">
        <v>179</v>
      </c>
      <c r="J8" s="11">
        <v>158</v>
      </c>
      <c r="K8" s="11">
        <v>141</v>
      </c>
      <c r="L8" s="11">
        <v>211</v>
      </c>
      <c r="M8" s="11"/>
      <c r="N8" s="11">
        <v>263</v>
      </c>
      <c r="O8" s="11">
        <v>272</v>
      </c>
      <c r="P8" s="11">
        <v>234</v>
      </c>
      <c r="Q8" s="11">
        <v>248</v>
      </c>
      <c r="R8" s="11"/>
      <c r="S8" s="11">
        <v>144</v>
      </c>
      <c r="T8" s="11">
        <v>127</v>
      </c>
      <c r="U8" s="11">
        <v>77</v>
      </c>
      <c r="V8" s="11">
        <v>97</v>
      </c>
      <c r="W8" s="11">
        <v>80</v>
      </c>
      <c r="X8" s="11">
        <v>84</v>
      </c>
      <c r="Y8" s="11">
        <v>84</v>
      </c>
      <c r="Z8" s="11">
        <v>43</v>
      </c>
      <c r="AA8" s="11">
        <v>107</v>
      </c>
      <c r="AB8" s="11">
        <v>90</v>
      </c>
      <c r="AC8" s="11">
        <v>58</v>
      </c>
      <c r="AD8" s="11">
        <v>32</v>
      </c>
      <c r="AE8" s="11"/>
      <c r="AF8" s="11">
        <v>161</v>
      </c>
      <c r="AG8" s="11">
        <v>391</v>
      </c>
      <c r="AH8" s="11">
        <v>209</v>
      </c>
      <c r="AI8" s="11">
        <v>109</v>
      </c>
      <c r="AJ8" s="11">
        <v>113</v>
      </c>
      <c r="AK8" s="11"/>
      <c r="AL8" s="11">
        <v>378</v>
      </c>
      <c r="AM8" s="11">
        <v>408</v>
      </c>
      <c r="AN8" s="11">
        <v>171</v>
      </c>
      <c r="AO8" s="11">
        <v>66</v>
      </c>
      <c r="AP8" s="11"/>
      <c r="AQ8" s="11">
        <v>610</v>
      </c>
      <c r="AR8" s="11">
        <v>413</v>
      </c>
      <c r="AS8" s="11"/>
      <c r="AT8" s="11">
        <v>675</v>
      </c>
      <c r="AU8" s="11">
        <v>197</v>
      </c>
      <c r="AV8" s="11"/>
      <c r="AW8" s="11">
        <v>365</v>
      </c>
      <c r="AX8" s="11">
        <v>238</v>
      </c>
      <c r="AY8" s="11">
        <v>374</v>
      </c>
      <c r="AZ8" s="11"/>
      <c r="BA8" s="11">
        <v>249</v>
      </c>
      <c r="BB8" s="11">
        <v>307</v>
      </c>
      <c r="BC8" s="11">
        <v>330</v>
      </c>
      <c r="BD8" s="11">
        <v>91</v>
      </c>
      <c r="BE8" s="11">
        <v>46</v>
      </c>
      <c r="BF8" s="11"/>
      <c r="BG8" s="11">
        <v>437</v>
      </c>
      <c r="BH8" s="11">
        <v>586</v>
      </c>
      <c r="BI8" s="11"/>
      <c r="BJ8" s="11">
        <v>808</v>
      </c>
      <c r="BK8" s="11">
        <v>208</v>
      </c>
      <c r="BL8" s="11"/>
      <c r="BM8" s="11">
        <v>148</v>
      </c>
      <c r="BN8" s="11">
        <v>207</v>
      </c>
      <c r="BO8" s="11">
        <v>350</v>
      </c>
      <c r="BP8" s="11">
        <v>74</v>
      </c>
      <c r="BQ8" s="11">
        <v>118</v>
      </c>
      <c r="BR8" s="11"/>
      <c r="BS8" s="11">
        <v>309</v>
      </c>
      <c r="BT8" s="11"/>
      <c r="BU8" s="11">
        <v>196</v>
      </c>
      <c r="BV8" s="11">
        <v>250</v>
      </c>
      <c r="BW8" s="11">
        <v>104</v>
      </c>
      <c r="BX8" s="11">
        <v>189</v>
      </c>
      <c r="BY8" s="11">
        <v>83</v>
      </c>
      <c r="BZ8" s="11"/>
      <c r="CA8" s="11">
        <v>79</v>
      </c>
      <c r="CB8" s="11"/>
      <c r="CC8" s="11">
        <v>800</v>
      </c>
      <c r="CD8" s="11">
        <v>194</v>
      </c>
      <c r="CE8" s="11"/>
      <c r="CF8" s="11">
        <v>358</v>
      </c>
      <c r="CG8" s="11"/>
      <c r="CH8" s="11">
        <v>336</v>
      </c>
      <c r="CI8" s="11">
        <v>121</v>
      </c>
    </row>
    <row r="9" spans="2:87" ht="29" x14ac:dyDescent="0.35">
      <c r="B9" s="18" t="s">
        <v>300</v>
      </c>
      <c r="C9" s="17">
        <v>0.13335623114902001</v>
      </c>
      <c r="D9" s="17">
        <v>0.15121547383637801</v>
      </c>
      <c r="E9" s="17">
        <v>0.11683530556968599</v>
      </c>
      <c r="F9" s="17"/>
      <c r="G9" s="17">
        <v>8.7831683786889103E-2</v>
      </c>
      <c r="H9" s="17">
        <v>8.4102342352750006E-2</v>
      </c>
      <c r="I9" s="17">
        <v>0.14706638594293001</v>
      </c>
      <c r="J9" s="17">
        <v>0.166500168245515</v>
      </c>
      <c r="K9" s="17">
        <v>0.193342204997249</v>
      </c>
      <c r="L9" s="17">
        <v>0.132045895781435</v>
      </c>
      <c r="M9" s="17"/>
      <c r="N9" s="17">
        <v>0.106820879173121</v>
      </c>
      <c r="O9" s="17">
        <v>0.110958188555415</v>
      </c>
      <c r="P9" s="17">
        <v>0.19804039202201901</v>
      </c>
      <c r="Q9" s="17">
        <v>0.123603482157703</v>
      </c>
      <c r="R9" s="17"/>
      <c r="S9" s="17">
        <v>7.7253020349052307E-2</v>
      </c>
      <c r="T9" s="17">
        <v>0.149469242581662</v>
      </c>
      <c r="U9" s="17">
        <v>0.120140646668305</v>
      </c>
      <c r="V9" s="17">
        <v>0.19725858531725701</v>
      </c>
      <c r="W9" s="17">
        <v>0.125458428368206</v>
      </c>
      <c r="X9" s="17">
        <v>0.17114295193756199</v>
      </c>
      <c r="Y9" s="17">
        <v>0.13668698620585701</v>
      </c>
      <c r="Z9" s="17">
        <v>0.10595712422096799</v>
      </c>
      <c r="AA9" s="17">
        <v>0.10842505807680899</v>
      </c>
      <c r="AB9" s="17">
        <v>0.14333004196499299</v>
      </c>
      <c r="AC9" s="17">
        <v>0.151652458542024</v>
      </c>
      <c r="AD9" s="17">
        <v>0.131447539055773</v>
      </c>
      <c r="AE9" s="17"/>
      <c r="AF9" s="17">
        <v>0.115170139706611</v>
      </c>
      <c r="AG9" s="17">
        <v>0.147035935204167</v>
      </c>
      <c r="AH9" s="17">
        <v>0.11439536049049</v>
      </c>
      <c r="AI9" s="17">
        <v>0.12836804060743801</v>
      </c>
      <c r="AJ9" s="17">
        <v>0.139911708419478</v>
      </c>
      <c r="AK9" s="17"/>
      <c r="AL9" s="17">
        <v>0.12486644547468401</v>
      </c>
      <c r="AM9" s="17">
        <v>0.127234416185321</v>
      </c>
      <c r="AN9" s="17">
        <v>0.15602965669052299</v>
      </c>
      <c r="AO9" s="17">
        <v>0.161213163296232</v>
      </c>
      <c r="AP9" s="17"/>
      <c r="AQ9" s="17">
        <v>0.161373059611537</v>
      </c>
      <c r="AR9" s="17">
        <v>9.1928379192238396E-2</v>
      </c>
      <c r="AS9" s="17"/>
      <c r="AT9" s="17">
        <v>0.143866721238253</v>
      </c>
      <c r="AU9" s="17">
        <v>0.15052296138257501</v>
      </c>
      <c r="AV9" s="17"/>
      <c r="AW9" s="17">
        <v>0.165509593482048</v>
      </c>
      <c r="AX9" s="17">
        <v>0.18250975334737701</v>
      </c>
      <c r="AY9" s="17">
        <v>7.2878353257117806E-2</v>
      </c>
      <c r="AZ9" s="17"/>
      <c r="BA9" s="17">
        <v>0.104107185773075</v>
      </c>
      <c r="BB9" s="17">
        <v>0.119502155685521</v>
      </c>
      <c r="BC9" s="17">
        <v>0.15727173962678601</v>
      </c>
      <c r="BD9" s="17">
        <v>0.16899170071615899</v>
      </c>
      <c r="BE9" s="17">
        <v>0.14224070438883801</v>
      </c>
      <c r="BF9" s="17"/>
      <c r="BG9" s="17">
        <v>0.13643241556972699</v>
      </c>
      <c r="BH9" s="17">
        <v>0.13106441523398399</v>
      </c>
      <c r="BI9" s="17"/>
      <c r="BJ9" s="17">
        <v>0.13358161892513501</v>
      </c>
      <c r="BK9" s="17">
        <v>0.13182797358686499</v>
      </c>
      <c r="BL9" s="17"/>
      <c r="BM9" s="17">
        <v>9.5860251222514903E-2</v>
      </c>
      <c r="BN9" s="17">
        <v>0.20734698951118499</v>
      </c>
      <c r="BO9" s="17">
        <v>5.4579630689299399E-2</v>
      </c>
      <c r="BP9" s="17">
        <v>7.85294222974601E-2</v>
      </c>
      <c r="BQ9" s="17">
        <v>0.28356428217797103</v>
      </c>
      <c r="BR9" s="17"/>
      <c r="BS9" s="17">
        <v>0.20969772498373501</v>
      </c>
      <c r="BT9" s="17"/>
      <c r="BU9" s="17">
        <v>0.180515693105542</v>
      </c>
      <c r="BV9" s="17">
        <v>5.8394475550337298E-2</v>
      </c>
      <c r="BW9" s="17">
        <v>8.3139218610880597E-2</v>
      </c>
      <c r="BX9" s="17">
        <v>0.244745792129516</v>
      </c>
      <c r="BY9" s="17">
        <v>8.6785044522395896E-2</v>
      </c>
      <c r="BZ9" s="17"/>
      <c r="CA9" s="17">
        <v>5.94694510264141E-2</v>
      </c>
      <c r="CB9" s="17"/>
      <c r="CC9" s="17">
        <v>0.14065104523795199</v>
      </c>
      <c r="CD9" s="17">
        <v>0.114745228708812</v>
      </c>
      <c r="CE9" s="17"/>
      <c r="CF9" s="17">
        <v>0.130373436936668</v>
      </c>
      <c r="CG9" s="17"/>
      <c r="CH9" s="17">
        <v>0.159989142232282</v>
      </c>
      <c r="CI9" s="17">
        <v>7.1798104593095199E-2</v>
      </c>
    </row>
    <row r="10" spans="2:87" ht="29" x14ac:dyDescent="0.35">
      <c r="B10" s="18" t="s">
        <v>301</v>
      </c>
      <c r="C10" s="17">
        <v>0.31577720759255701</v>
      </c>
      <c r="D10" s="17">
        <v>0.30977366879636797</v>
      </c>
      <c r="E10" s="17">
        <v>0.32026788841581</v>
      </c>
      <c r="F10" s="17"/>
      <c r="G10" s="17">
        <v>0.229105432503243</v>
      </c>
      <c r="H10" s="17">
        <v>0.25854171713278101</v>
      </c>
      <c r="I10" s="17">
        <v>0.28829868217214399</v>
      </c>
      <c r="J10" s="17">
        <v>0.31836061400097199</v>
      </c>
      <c r="K10" s="17">
        <v>0.36777397828145503</v>
      </c>
      <c r="L10" s="17">
        <v>0.41622331236883697</v>
      </c>
      <c r="M10" s="17"/>
      <c r="N10" s="17">
        <v>0.31814669511032501</v>
      </c>
      <c r="O10" s="17">
        <v>0.33030293525579402</v>
      </c>
      <c r="P10" s="17">
        <v>0.32772350300497799</v>
      </c>
      <c r="Q10" s="17">
        <v>0.280289391628399</v>
      </c>
      <c r="R10" s="17"/>
      <c r="S10" s="17">
        <v>0.24278763896384201</v>
      </c>
      <c r="T10" s="17">
        <v>0.349933435923309</v>
      </c>
      <c r="U10" s="17">
        <v>0.31801348894967901</v>
      </c>
      <c r="V10" s="17">
        <v>0.28846484309998099</v>
      </c>
      <c r="W10" s="17">
        <v>0.33346397122009702</v>
      </c>
      <c r="X10" s="17">
        <v>0.25912945989072</v>
      </c>
      <c r="Y10" s="17">
        <v>0.30118209068100299</v>
      </c>
      <c r="Z10" s="17">
        <v>0.30066491839926901</v>
      </c>
      <c r="AA10" s="17">
        <v>0.39373705296303102</v>
      </c>
      <c r="AB10" s="17">
        <v>0.33853162310746499</v>
      </c>
      <c r="AC10" s="17">
        <v>0.36363350793559401</v>
      </c>
      <c r="AD10" s="17">
        <v>0.33859770507866299</v>
      </c>
      <c r="AE10" s="17"/>
      <c r="AF10" s="17">
        <v>0.30507495846787702</v>
      </c>
      <c r="AG10" s="17">
        <v>0.32203937831378099</v>
      </c>
      <c r="AH10" s="17">
        <v>0.33821107522708799</v>
      </c>
      <c r="AI10" s="17">
        <v>0.37107609965997101</v>
      </c>
      <c r="AJ10" s="17">
        <v>0.22683790496421999</v>
      </c>
      <c r="AK10" s="17"/>
      <c r="AL10" s="17">
        <v>0.30638902216073</v>
      </c>
      <c r="AM10" s="17">
        <v>0.32824795963964098</v>
      </c>
      <c r="AN10" s="17">
        <v>0.30920978872517402</v>
      </c>
      <c r="AO10" s="17">
        <v>0.30950490403783498</v>
      </c>
      <c r="AP10" s="17"/>
      <c r="AQ10" s="17">
        <v>0.336090502722802</v>
      </c>
      <c r="AR10" s="17">
        <v>0.285740396518953</v>
      </c>
      <c r="AS10" s="17"/>
      <c r="AT10" s="17">
        <v>0.30103753886946399</v>
      </c>
      <c r="AU10" s="17">
        <v>0.42122795184386502</v>
      </c>
      <c r="AV10" s="17"/>
      <c r="AW10" s="17">
        <v>0.381441558447008</v>
      </c>
      <c r="AX10" s="17">
        <v>0.32012453234466398</v>
      </c>
      <c r="AY10" s="17">
        <v>0.25818588295351602</v>
      </c>
      <c r="AZ10" s="17"/>
      <c r="BA10" s="17">
        <v>0.22185407179646399</v>
      </c>
      <c r="BB10" s="17">
        <v>0.329272837961057</v>
      </c>
      <c r="BC10" s="17">
        <v>0.363449809210245</v>
      </c>
      <c r="BD10" s="17">
        <v>0.31938567344251501</v>
      </c>
      <c r="BE10" s="17">
        <v>0.38494301793700297</v>
      </c>
      <c r="BF10" s="17"/>
      <c r="BG10" s="17">
        <v>0.30464313945309002</v>
      </c>
      <c r="BH10" s="17">
        <v>0.32407230017197203</v>
      </c>
      <c r="BI10" s="17"/>
      <c r="BJ10" s="17">
        <v>0.30012716618486501</v>
      </c>
      <c r="BK10" s="17">
        <v>0.37388554416783598</v>
      </c>
      <c r="BL10" s="17"/>
      <c r="BM10" s="17">
        <v>0.25809643611430899</v>
      </c>
      <c r="BN10" s="17">
        <v>0.40889145449648301</v>
      </c>
      <c r="BO10" s="17">
        <v>0.28893044456460099</v>
      </c>
      <c r="BP10" s="17">
        <v>0.435636764326782</v>
      </c>
      <c r="BQ10" s="17">
        <v>0.25612109035307801</v>
      </c>
      <c r="BR10" s="17"/>
      <c r="BS10" s="17">
        <v>0.30929929107794302</v>
      </c>
      <c r="BT10" s="17"/>
      <c r="BU10" s="17">
        <v>0.40734524791847398</v>
      </c>
      <c r="BV10" s="17">
        <v>0.243988458820385</v>
      </c>
      <c r="BW10" s="17">
        <v>0.44336616071301799</v>
      </c>
      <c r="BX10" s="17">
        <v>0.31486157450711</v>
      </c>
      <c r="BY10" s="17">
        <v>0.18259620598533499</v>
      </c>
      <c r="BZ10" s="17"/>
      <c r="CA10" s="17">
        <v>0.31727343719135598</v>
      </c>
      <c r="CB10" s="17"/>
      <c r="CC10" s="17">
        <v>0.33625541876222198</v>
      </c>
      <c r="CD10" s="17">
        <v>0.253098823491269</v>
      </c>
      <c r="CE10" s="17"/>
      <c r="CF10" s="17">
        <v>0.34408508283226003</v>
      </c>
      <c r="CG10" s="17"/>
      <c r="CH10" s="17">
        <v>0.360443901655642</v>
      </c>
      <c r="CI10" s="17">
        <v>0.23049036882829599</v>
      </c>
    </row>
    <row r="11" spans="2:87" x14ac:dyDescent="0.35">
      <c r="B11" s="18" t="s">
        <v>302</v>
      </c>
      <c r="C11" s="17">
        <v>0.25625017312201198</v>
      </c>
      <c r="D11" s="17">
        <v>0.26631050856901201</v>
      </c>
      <c r="E11" s="17">
        <v>0.24724484930599699</v>
      </c>
      <c r="F11" s="17"/>
      <c r="G11" s="17">
        <v>0.25836766384797699</v>
      </c>
      <c r="H11" s="17">
        <v>0.28394893316637798</v>
      </c>
      <c r="I11" s="17">
        <v>0.194693664425061</v>
      </c>
      <c r="J11" s="17">
        <v>0.26010843179711601</v>
      </c>
      <c r="K11" s="17">
        <v>0.26472263003011798</v>
      </c>
      <c r="L11" s="17">
        <v>0.27600854947397502</v>
      </c>
      <c r="M11" s="17"/>
      <c r="N11" s="17">
        <v>0.262493328621628</v>
      </c>
      <c r="O11" s="17">
        <v>0.22901637763089799</v>
      </c>
      <c r="P11" s="17">
        <v>0.220552798728991</v>
      </c>
      <c r="Q11" s="17">
        <v>0.31454890182697498</v>
      </c>
      <c r="R11" s="17"/>
      <c r="S11" s="17">
        <v>0.28742356814070402</v>
      </c>
      <c r="T11" s="17">
        <v>0.21942502799347499</v>
      </c>
      <c r="U11" s="17">
        <v>0.33223873281510702</v>
      </c>
      <c r="V11" s="17">
        <v>0.212063752207305</v>
      </c>
      <c r="W11" s="17">
        <v>0.31177283247416998</v>
      </c>
      <c r="X11" s="17">
        <v>0.21776885838794599</v>
      </c>
      <c r="Y11" s="17">
        <v>0.233229639951224</v>
      </c>
      <c r="Z11" s="17">
        <v>0.308040773599909</v>
      </c>
      <c r="AA11" s="17">
        <v>0.25290153655082098</v>
      </c>
      <c r="AB11" s="17">
        <v>0.23175917156335399</v>
      </c>
      <c r="AC11" s="17">
        <v>0.22523430113159101</v>
      </c>
      <c r="AD11" s="17">
        <v>0.30095701899277</v>
      </c>
      <c r="AE11" s="17"/>
      <c r="AF11" s="17">
        <v>0.25300436469642501</v>
      </c>
      <c r="AG11" s="17">
        <v>0.25379365455377501</v>
      </c>
      <c r="AH11" s="17">
        <v>0.27229435612710501</v>
      </c>
      <c r="AI11" s="17">
        <v>0.222046445374217</v>
      </c>
      <c r="AJ11" s="17">
        <v>0.31338146733342798</v>
      </c>
      <c r="AK11" s="17"/>
      <c r="AL11" s="17">
        <v>0.28465589296317401</v>
      </c>
      <c r="AM11" s="17">
        <v>0.25297045027458598</v>
      </c>
      <c r="AN11" s="17">
        <v>0.240362395019874</v>
      </c>
      <c r="AO11" s="17">
        <v>0.15453593203156701</v>
      </c>
      <c r="AP11" s="17"/>
      <c r="AQ11" s="17">
        <v>0.25104651002001099</v>
      </c>
      <c r="AR11" s="17">
        <v>0.26394471231338001</v>
      </c>
      <c r="AS11" s="17"/>
      <c r="AT11" s="17">
        <v>0.24243974819559999</v>
      </c>
      <c r="AU11" s="17">
        <v>0.26476628705206401</v>
      </c>
      <c r="AV11" s="17"/>
      <c r="AW11" s="17">
        <v>0.25163794961685898</v>
      </c>
      <c r="AX11" s="17">
        <v>0.21509895663790099</v>
      </c>
      <c r="AY11" s="17">
        <v>0.29157528489869899</v>
      </c>
      <c r="AZ11" s="17"/>
      <c r="BA11" s="17">
        <v>0.26067735642283402</v>
      </c>
      <c r="BB11" s="17">
        <v>0.27821427793290499</v>
      </c>
      <c r="BC11" s="17">
        <v>0.24344654811965599</v>
      </c>
      <c r="BD11" s="17">
        <v>0.240406384051737</v>
      </c>
      <c r="BE11" s="17">
        <v>0.20831621273466899</v>
      </c>
      <c r="BF11" s="17"/>
      <c r="BG11" s="17">
        <v>0.26405510009790401</v>
      </c>
      <c r="BH11" s="17">
        <v>0.250435354043341</v>
      </c>
      <c r="BI11" s="17"/>
      <c r="BJ11" s="17">
        <v>0.24683231514005699</v>
      </c>
      <c r="BK11" s="17">
        <v>0.29099419970013002</v>
      </c>
      <c r="BL11" s="17"/>
      <c r="BM11" s="17">
        <v>0.25073264936389</v>
      </c>
      <c r="BN11" s="17">
        <v>0.21188409911374201</v>
      </c>
      <c r="BO11" s="17">
        <v>0.30102957365425498</v>
      </c>
      <c r="BP11" s="17">
        <v>0.24428417023204799</v>
      </c>
      <c r="BQ11" s="17">
        <v>0.23160444706471001</v>
      </c>
      <c r="BR11" s="17"/>
      <c r="BS11" s="17">
        <v>0.214019217308035</v>
      </c>
      <c r="BT11" s="17"/>
      <c r="BU11" s="17">
        <v>0.21669754145138501</v>
      </c>
      <c r="BV11" s="17">
        <v>0.29573703902308401</v>
      </c>
      <c r="BW11" s="17">
        <v>0.26869930313454199</v>
      </c>
      <c r="BX11" s="17">
        <v>0.24584635530811</v>
      </c>
      <c r="BY11" s="17">
        <v>0.268780549667548</v>
      </c>
      <c r="BZ11" s="17"/>
      <c r="CA11" s="17">
        <v>0.19775006495354999</v>
      </c>
      <c r="CB11" s="17"/>
      <c r="CC11" s="17">
        <v>0.25004066888823501</v>
      </c>
      <c r="CD11" s="17">
        <v>0.29908229840815398</v>
      </c>
      <c r="CE11" s="17"/>
      <c r="CF11" s="17">
        <v>0.26427943481299998</v>
      </c>
      <c r="CG11" s="17"/>
      <c r="CH11" s="17">
        <v>0.25283805037203499</v>
      </c>
      <c r="CI11" s="17">
        <v>0.25162659079400901</v>
      </c>
    </row>
    <row r="12" spans="2:87" ht="29" x14ac:dyDescent="0.35">
      <c r="B12" s="18" t="s">
        <v>303</v>
      </c>
      <c r="C12" s="17">
        <v>0.101381510805354</v>
      </c>
      <c r="D12" s="17">
        <v>0.113042527048844</v>
      </c>
      <c r="E12" s="17">
        <v>9.0618121875050694E-2</v>
      </c>
      <c r="F12" s="17"/>
      <c r="G12" s="17">
        <v>0.194633267112368</v>
      </c>
      <c r="H12" s="17">
        <v>0.153473174579774</v>
      </c>
      <c r="I12" s="17">
        <v>0.12622130936864501</v>
      </c>
      <c r="J12" s="17">
        <v>6.6528116526577294E-2</v>
      </c>
      <c r="K12" s="17">
        <v>3.6770161868038602E-2</v>
      </c>
      <c r="L12" s="17">
        <v>3.47593039663966E-2</v>
      </c>
      <c r="M12" s="17"/>
      <c r="N12" s="17">
        <v>0.124020526606981</v>
      </c>
      <c r="O12" s="17">
        <v>0.11999767734962501</v>
      </c>
      <c r="P12" s="17">
        <v>0.104513558314172</v>
      </c>
      <c r="Q12" s="17">
        <v>5.5980100605632299E-2</v>
      </c>
      <c r="R12" s="17"/>
      <c r="S12" s="17">
        <v>0.18965051216782999</v>
      </c>
      <c r="T12" s="17">
        <v>9.3204887890846799E-2</v>
      </c>
      <c r="U12" s="17">
        <v>4.3427650389759903E-2</v>
      </c>
      <c r="V12" s="17">
        <v>9.8471571233854402E-2</v>
      </c>
      <c r="W12" s="17">
        <v>7.6449370598214494E-2</v>
      </c>
      <c r="X12" s="17">
        <v>0.101643538691866</v>
      </c>
      <c r="Y12" s="17">
        <v>0.16291217596313701</v>
      </c>
      <c r="Z12" s="17">
        <v>6.0921192657871798E-2</v>
      </c>
      <c r="AA12" s="17">
        <v>8.0187423055835802E-2</v>
      </c>
      <c r="AB12" s="17">
        <v>7.6734484553739102E-2</v>
      </c>
      <c r="AC12" s="17">
        <v>3.1509487909522502E-2</v>
      </c>
      <c r="AD12" s="17">
        <v>0.104960134706776</v>
      </c>
      <c r="AE12" s="17"/>
      <c r="AF12" s="17">
        <v>7.8294219664544501E-2</v>
      </c>
      <c r="AG12" s="17">
        <v>8.3273698846960204E-2</v>
      </c>
      <c r="AH12" s="17">
        <v>7.8675070541820102E-2</v>
      </c>
      <c r="AI12" s="17">
        <v>0.13842060003457601</v>
      </c>
      <c r="AJ12" s="17">
        <v>0.221473891341018</v>
      </c>
      <c r="AK12" s="17"/>
      <c r="AL12" s="17">
        <v>0.10213075608008899</v>
      </c>
      <c r="AM12" s="17">
        <v>7.8597189161182301E-2</v>
      </c>
      <c r="AN12" s="17">
        <v>0.141298417064254</v>
      </c>
      <c r="AO12" s="17">
        <v>0.13461687575144099</v>
      </c>
      <c r="AP12" s="17"/>
      <c r="AQ12" s="17">
        <v>5.98418933996872E-2</v>
      </c>
      <c r="AR12" s="17">
        <v>0.16280520558671299</v>
      </c>
      <c r="AS12" s="17"/>
      <c r="AT12" s="17">
        <v>0.11934660158105299</v>
      </c>
      <c r="AU12" s="17">
        <v>3.1758759638469601E-2</v>
      </c>
      <c r="AV12" s="17"/>
      <c r="AW12" s="17">
        <v>7.1513552544655204E-2</v>
      </c>
      <c r="AX12" s="17">
        <v>0.11810810490079</v>
      </c>
      <c r="AY12" s="17">
        <v>0.12356861557715799</v>
      </c>
      <c r="AZ12" s="17"/>
      <c r="BA12" s="17">
        <v>0.15688505714925899</v>
      </c>
      <c r="BB12" s="17">
        <v>0.119402510130121</v>
      </c>
      <c r="BC12" s="17">
        <v>5.6468646605935598E-2</v>
      </c>
      <c r="BD12" s="17">
        <v>8.1108872037054996E-2</v>
      </c>
      <c r="BE12" s="17">
        <v>4.2616468224007997E-2</v>
      </c>
      <c r="BF12" s="17"/>
      <c r="BG12" s="17">
        <v>7.68528916407306E-2</v>
      </c>
      <c r="BH12" s="17">
        <v>0.119655798717652</v>
      </c>
      <c r="BI12" s="17"/>
      <c r="BJ12" s="17">
        <v>0.112043947924447</v>
      </c>
      <c r="BK12" s="17">
        <v>6.3167239231929004E-2</v>
      </c>
      <c r="BL12" s="17"/>
      <c r="BM12" s="17">
        <v>9.5487270799084104E-2</v>
      </c>
      <c r="BN12" s="17">
        <v>7.9010528576648406E-2</v>
      </c>
      <c r="BO12" s="17">
        <v>0.168154417848217</v>
      </c>
      <c r="BP12" s="17">
        <v>5.0300175735208799E-2</v>
      </c>
      <c r="BQ12" s="17">
        <v>4.16437195205916E-2</v>
      </c>
      <c r="BR12" s="17"/>
      <c r="BS12" s="17">
        <v>0.104584618132324</v>
      </c>
      <c r="BT12" s="17"/>
      <c r="BU12" s="17">
        <v>0.102178848385999</v>
      </c>
      <c r="BV12" s="17">
        <v>0.21547229431826401</v>
      </c>
      <c r="BW12" s="17">
        <v>5.6795576641307001E-2</v>
      </c>
      <c r="BX12" s="17">
        <v>4.4364420451111303E-2</v>
      </c>
      <c r="BY12" s="17">
        <v>9.6295188209017502E-2</v>
      </c>
      <c r="BZ12" s="17"/>
      <c r="CA12" s="17">
        <v>0.22120415380278499</v>
      </c>
      <c r="CB12" s="17"/>
      <c r="CC12" s="17">
        <v>9.3059969142558804E-2</v>
      </c>
      <c r="CD12" s="17">
        <v>0.14528751290273201</v>
      </c>
      <c r="CE12" s="17"/>
      <c r="CF12" s="17">
        <v>7.5127388752574506E-2</v>
      </c>
      <c r="CG12" s="17"/>
      <c r="CH12" s="17">
        <v>5.7602292572540202E-2</v>
      </c>
      <c r="CI12" s="17">
        <v>0.27016030593573798</v>
      </c>
    </row>
    <row r="13" spans="2:87" ht="29" x14ac:dyDescent="0.35">
      <c r="B13" s="18" t="s">
        <v>304</v>
      </c>
      <c r="C13" s="17">
        <v>3.5395438183875402E-2</v>
      </c>
      <c r="D13" s="17">
        <v>3.4404684018362899E-2</v>
      </c>
      <c r="E13" s="17">
        <v>3.6383090974373401E-2</v>
      </c>
      <c r="F13" s="17"/>
      <c r="G13" s="17">
        <v>6.2856729309523102E-2</v>
      </c>
      <c r="H13" s="17">
        <v>6.8166534567251705E-2</v>
      </c>
      <c r="I13" s="17">
        <v>2.1853963546663999E-2</v>
      </c>
      <c r="J13" s="17">
        <v>2.3005061769035901E-2</v>
      </c>
      <c r="K13" s="17">
        <v>1.45995871091115E-2</v>
      </c>
      <c r="L13" s="17">
        <v>2.2233739938676E-2</v>
      </c>
      <c r="M13" s="17"/>
      <c r="N13" s="17">
        <v>5.2990503453740602E-2</v>
      </c>
      <c r="O13" s="17">
        <v>1.8917291005353099E-2</v>
      </c>
      <c r="P13" s="17">
        <v>2.51200533218384E-2</v>
      </c>
      <c r="Q13" s="17">
        <v>4.5195876588146999E-2</v>
      </c>
      <c r="R13" s="17"/>
      <c r="S13" s="17">
        <v>4.0873994200156E-2</v>
      </c>
      <c r="T13" s="17">
        <v>3.39659444125371E-2</v>
      </c>
      <c r="U13" s="17">
        <v>3.6947022557437301E-2</v>
      </c>
      <c r="V13" s="17">
        <v>2.26690757442293E-2</v>
      </c>
      <c r="W13" s="17">
        <v>7.8231705155410905E-2</v>
      </c>
      <c r="X13" s="17">
        <v>4.7398339875549998E-2</v>
      </c>
      <c r="Y13" s="17">
        <v>2.44707089686379E-2</v>
      </c>
      <c r="Z13" s="17">
        <v>0</v>
      </c>
      <c r="AA13" s="17">
        <v>3.4068294952454302E-2</v>
      </c>
      <c r="AB13" s="17">
        <v>2.6976163958822699E-2</v>
      </c>
      <c r="AC13" s="17">
        <v>3.1904386074116498E-2</v>
      </c>
      <c r="AD13" s="17">
        <v>2.3670418944838598E-2</v>
      </c>
      <c r="AE13" s="17"/>
      <c r="AF13" s="17">
        <v>5.9789314625684202E-2</v>
      </c>
      <c r="AG13" s="17">
        <v>1.9173035863660301E-2</v>
      </c>
      <c r="AH13" s="17">
        <v>3.7383717877575301E-2</v>
      </c>
      <c r="AI13" s="17">
        <v>4.6224238701162601E-2</v>
      </c>
      <c r="AJ13" s="17">
        <v>2.8517524998486699E-2</v>
      </c>
      <c r="AK13" s="17"/>
      <c r="AL13" s="17">
        <v>2.1739673826859301E-2</v>
      </c>
      <c r="AM13" s="17">
        <v>4.5944150654823199E-2</v>
      </c>
      <c r="AN13" s="17">
        <v>4.5695967651297902E-2</v>
      </c>
      <c r="AO13" s="17">
        <v>2.17490375161409E-2</v>
      </c>
      <c r="AP13" s="17"/>
      <c r="AQ13" s="17">
        <v>3.0344374519697799E-2</v>
      </c>
      <c r="AR13" s="17">
        <v>4.2864332030435597E-2</v>
      </c>
      <c r="AS13" s="17"/>
      <c r="AT13" s="17">
        <v>3.8466564734532499E-2</v>
      </c>
      <c r="AU13" s="17">
        <v>2.377852331445E-2</v>
      </c>
      <c r="AV13" s="17"/>
      <c r="AW13" s="17">
        <v>3.1308264141649798E-2</v>
      </c>
      <c r="AX13" s="17">
        <v>1.6976900197035301E-2</v>
      </c>
      <c r="AY13" s="17">
        <v>4.5045418454895098E-2</v>
      </c>
      <c r="AZ13" s="17"/>
      <c r="BA13" s="17">
        <v>7.3301693682273197E-2</v>
      </c>
      <c r="BB13" s="17">
        <v>1.5004998485437401E-2</v>
      </c>
      <c r="BC13" s="17">
        <v>2.33254140236617E-2</v>
      </c>
      <c r="BD13" s="17">
        <v>3.1099864864920401E-2</v>
      </c>
      <c r="BE13" s="17">
        <v>6.1915793071778198E-2</v>
      </c>
      <c r="BF13" s="17"/>
      <c r="BG13" s="17">
        <v>4.1403303221053803E-2</v>
      </c>
      <c r="BH13" s="17">
        <v>3.09194644370136E-2</v>
      </c>
      <c r="BI13" s="17"/>
      <c r="BJ13" s="17">
        <v>3.7577309382082799E-2</v>
      </c>
      <c r="BK13" s="17">
        <v>2.38633365455556E-2</v>
      </c>
      <c r="BL13" s="17"/>
      <c r="BM13" s="17">
        <v>2.5685856776227901E-2</v>
      </c>
      <c r="BN13" s="17">
        <v>2.8143196803072201E-2</v>
      </c>
      <c r="BO13" s="17">
        <v>5.1366855272019098E-2</v>
      </c>
      <c r="BP13" s="17">
        <v>1.35915066353585E-2</v>
      </c>
      <c r="BQ13" s="17">
        <v>4.0645781958612903E-2</v>
      </c>
      <c r="BR13" s="17"/>
      <c r="BS13" s="17">
        <v>5.5062782423052903E-2</v>
      </c>
      <c r="BT13" s="17"/>
      <c r="BU13" s="17">
        <v>2.0049179196501E-2</v>
      </c>
      <c r="BV13" s="17">
        <v>5.5693929402492501E-2</v>
      </c>
      <c r="BW13" s="17">
        <v>1.9935858149657201E-2</v>
      </c>
      <c r="BX13" s="17">
        <v>4.7957294622445801E-2</v>
      </c>
      <c r="BY13" s="17">
        <v>1.07123136201652E-2</v>
      </c>
      <c r="BZ13" s="17"/>
      <c r="CA13" s="17">
        <v>0.10912147698814301</v>
      </c>
      <c r="CB13" s="17"/>
      <c r="CC13" s="17">
        <v>3.13259105013751E-2</v>
      </c>
      <c r="CD13" s="17">
        <v>5.29309174692058E-2</v>
      </c>
      <c r="CE13" s="17"/>
      <c r="CF13" s="17">
        <v>2.4539959310915901E-2</v>
      </c>
      <c r="CG13" s="17"/>
      <c r="CH13" s="17">
        <v>8.3101073063023105E-3</v>
      </c>
      <c r="CI13" s="17">
        <v>0.10364303554222699</v>
      </c>
    </row>
    <row r="14" spans="2:87" x14ac:dyDescent="0.35">
      <c r="B14" s="18" t="s">
        <v>161</v>
      </c>
      <c r="C14" s="19">
        <v>0.15783943914718099</v>
      </c>
      <c r="D14" s="19">
        <v>0.125253137731036</v>
      </c>
      <c r="E14" s="19">
        <v>0.18865074385908201</v>
      </c>
      <c r="F14" s="19"/>
      <c r="G14" s="19">
        <v>0.16720522343999999</v>
      </c>
      <c r="H14" s="19">
        <v>0.15176729820106599</v>
      </c>
      <c r="I14" s="19">
        <v>0.22186599454455599</v>
      </c>
      <c r="J14" s="19">
        <v>0.165497607660784</v>
      </c>
      <c r="K14" s="19">
        <v>0.12279143771402801</v>
      </c>
      <c r="L14" s="19">
        <v>0.11872919847068</v>
      </c>
      <c r="M14" s="19"/>
      <c r="N14" s="19">
        <v>0.135528067034204</v>
      </c>
      <c r="O14" s="19">
        <v>0.19080753020291399</v>
      </c>
      <c r="P14" s="19">
        <v>0.124049694608001</v>
      </c>
      <c r="Q14" s="19">
        <v>0.180382247193144</v>
      </c>
      <c r="R14" s="19"/>
      <c r="S14" s="19">
        <v>0.16201126617841599</v>
      </c>
      <c r="T14" s="19">
        <v>0.15400146119816899</v>
      </c>
      <c r="U14" s="19">
        <v>0.14923245861971199</v>
      </c>
      <c r="V14" s="19">
        <v>0.181072172397374</v>
      </c>
      <c r="W14" s="19">
        <v>7.4623692183901802E-2</v>
      </c>
      <c r="X14" s="19">
        <v>0.202916851216355</v>
      </c>
      <c r="Y14" s="19">
        <v>0.14151839823014101</v>
      </c>
      <c r="Z14" s="19">
        <v>0.22441599112198199</v>
      </c>
      <c r="AA14" s="19">
        <v>0.13068063440104899</v>
      </c>
      <c r="AB14" s="19">
        <v>0.182668514851626</v>
      </c>
      <c r="AC14" s="19">
        <v>0.19606585840715199</v>
      </c>
      <c r="AD14" s="19">
        <v>0.100367183221179</v>
      </c>
      <c r="AE14" s="19"/>
      <c r="AF14" s="19">
        <v>0.18866700283885901</v>
      </c>
      <c r="AG14" s="19">
        <v>0.17468429721765599</v>
      </c>
      <c r="AH14" s="19">
        <v>0.15904041973592201</v>
      </c>
      <c r="AI14" s="19">
        <v>9.3864575622635504E-2</v>
      </c>
      <c r="AJ14" s="19">
        <v>6.9877502943369599E-2</v>
      </c>
      <c r="AK14" s="19"/>
      <c r="AL14" s="19">
        <v>0.160218209494464</v>
      </c>
      <c r="AM14" s="19">
        <v>0.167005834084447</v>
      </c>
      <c r="AN14" s="19">
        <v>0.107403774848877</v>
      </c>
      <c r="AO14" s="19">
        <v>0.21838008736678299</v>
      </c>
      <c r="AP14" s="19"/>
      <c r="AQ14" s="19">
        <v>0.16130365972626501</v>
      </c>
      <c r="AR14" s="19">
        <v>0.15271697435827999</v>
      </c>
      <c r="AS14" s="19"/>
      <c r="AT14" s="19">
        <v>0.154842825381097</v>
      </c>
      <c r="AU14" s="19">
        <v>0.107945516768577</v>
      </c>
      <c r="AV14" s="19"/>
      <c r="AW14" s="19">
        <v>9.8589081767779599E-2</v>
      </c>
      <c r="AX14" s="19">
        <v>0.14718175257223201</v>
      </c>
      <c r="AY14" s="19">
        <v>0.20874644485861399</v>
      </c>
      <c r="AZ14" s="19"/>
      <c r="BA14" s="19">
        <v>0.183174635176095</v>
      </c>
      <c r="BB14" s="19">
        <v>0.13860321980495999</v>
      </c>
      <c r="BC14" s="19">
        <v>0.15603784241371599</v>
      </c>
      <c r="BD14" s="19">
        <v>0.159007504887614</v>
      </c>
      <c r="BE14" s="19">
        <v>0.159967803643704</v>
      </c>
      <c r="BF14" s="19"/>
      <c r="BG14" s="19">
        <v>0.176613150017494</v>
      </c>
      <c r="BH14" s="19">
        <v>0.143852667396037</v>
      </c>
      <c r="BI14" s="19"/>
      <c r="BJ14" s="19">
        <v>0.16983764244341301</v>
      </c>
      <c r="BK14" s="19">
        <v>0.11626170676768401</v>
      </c>
      <c r="BL14" s="19"/>
      <c r="BM14" s="19">
        <v>0.27413753572397398</v>
      </c>
      <c r="BN14" s="19">
        <v>6.4723731498869105E-2</v>
      </c>
      <c r="BO14" s="19">
        <v>0.13593907797160901</v>
      </c>
      <c r="BP14" s="19">
        <v>0.177657960773143</v>
      </c>
      <c r="BQ14" s="19">
        <v>0.14642067892503599</v>
      </c>
      <c r="BR14" s="19"/>
      <c r="BS14" s="19">
        <v>0.10733636607491</v>
      </c>
      <c r="BT14" s="19"/>
      <c r="BU14" s="19">
        <v>7.3213489942099294E-2</v>
      </c>
      <c r="BV14" s="19">
        <v>0.13071380288543699</v>
      </c>
      <c r="BW14" s="19">
        <v>0.12806388275059499</v>
      </c>
      <c r="BX14" s="19">
        <v>0.102224562981707</v>
      </c>
      <c r="BY14" s="19">
        <v>0.35483069799553801</v>
      </c>
      <c r="BZ14" s="19"/>
      <c r="CA14" s="19">
        <v>9.5181416037751806E-2</v>
      </c>
      <c r="CB14" s="19"/>
      <c r="CC14" s="19">
        <v>0.148666987467657</v>
      </c>
      <c r="CD14" s="19">
        <v>0.134855219019827</v>
      </c>
      <c r="CE14" s="19"/>
      <c r="CF14" s="19">
        <v>0.16159469735458101</v>
      </c>
      <c r="CG14" s="19"/>
      <c r="CH14" s="19">
        <v>0.160816505861199</v>
      </c>
      <c r="CI14" s="19">
        <v>7.2281594306633903E-2</v>
      </c>
    </row>
    <row r="15" spans="2:87" x14ac:dyDescent="0.35">
      <c r="B15" s="16" t="s">
        <v>163</v>
      </c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317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1008</v>
      </c>
      <c r="D7" s="10">
        <v>490</v>
      </c>
      <c r="E7" s="10">
        <v>517</v>
      </c>
      <c r="F7" s="10"/>
      <c r="G7" s="10">
        <v>93</v>
      </c>
      <c r="H7" s="10">
        <v>169</v>
      </c>
      <c r="I7" s="10">
        <v>190</v>
      </c>
      <c r="J7" s="10">
        <v>169</v>
      </c>
      <c r="K7" s="10">
        <v>156</v>
      </c>
      <c r="L7" s="10">
        <v>231</v>
      </c>
      <c r="M7" s="10"/>
      <c r="N7" s="10">
        <v>283</v>
      </c>
      <c r="O7" s="10">
        <v>262</v>
      </c>
      <c r="P7" s="10">
        <v>223</v>
      </c>
      <c r="Q7" s="10">
        <v>235</v>
      </c>
      <c r="R7" s="10"/>
      <c r="S7" s="10">
        <v>141</v>
      </c>
      <c r="T7" s="10">
        <v>135</v>
      </c>
      <c r="U7" s="10">
        <v>79</v>
      </c>
      <c r="V7" s="10">
        <v>91</v>
      </c>
      <c r="W7" s="10">
        <v>85</v>
      </c>
      <c r="X7" s="10">
        <v>75</v>
      </c>
      <c r="Y7" s="10">
        <v>73</v>
      </c>
      <c r="Z7" s="10">
        <v>39</v>
      </c>
      <c r="AA7" s="10">
        <v>97</v>
      </c>
      <c r="AB7" s="10">
        <v>94</v>
      </c>
      <c r="AC7" s="10">
        <v>61</v>
      </c>
      <c r="AD7" s="10">
        <v>38</v>
      </c>
      <c r="AE7" s="10"/>
      <c r="AF7" s="10">
        <v>159</v>
      </c>
      <c r="AG7" s="10">
        <v>374</v>
      </c>
      <c r="AH7" s="10">
        <v>211</v>
      </c>
      <c r="AI7" s="10">
        <v>112</v>
      </c>
      <c r="AJ7" s="10">
        <v>114</v>
      </c>
      <c r="AK7" s="10"/>
      <c r="AL7" s="10">
        <v>395</v>
      </c>
      <c r="AM7" s="10">
        <v>392</v>
      </c>
      <c r="AN7" s="10">
        <v>163</v>
      </c>
      <c r="AO7" s="10">
        <v>58</v>
      </c>
      <c r="AP7" s="10"/>
      <c r="AQ7" s="10">
        <v>594</v>
      </c>
      <c r="AR7" s="10">
        <v>414</v>
      </c>
      <c r="AS7" s="10"/>
      <c r="AT7" s="10">
        <v>662</v>
      </c>
      <c r="AU7" s="10">
        <v>217</v>
      </c>
      <c r="AV7" s="10"/>
      <c r="AW7" s="10">
        <v>392</v>
      </c>
      <c r="AX7" s="10">
        <v>232</v>
      </c>
      <c r="AY7" s="10">
        <v>350</v>
      </c>
      <c r="AZ7" s="10"/>
      <c r="BA7" s="10">
        <v>235</v>
      </c>
      <c r="BB7" s="10">
        <v>303</v>
      </c>
      <c r="BC7" s="10">
        <v>330</v>
      </c>
      <c r="BD7" s="10">
        <v>92</v>
      </c>
      <c r="BE7" s="10">
        <v>48</v>
      </c>
      <c r="BF7" s="10"/>
      <c r="BG7" s="10">
        <v>402</v>
      </c>
      <c r="BH7" s="10">
        <v>606</v>
      </c>
      <c r="BI7" s="10"/>
      <c r="BJ7" s="10">
        <v>778</v>
      </c>
      <c r="BK7" s="10">
        <v>223</v>
      </c>
      <c r="BL7" s="10"/>
      <c r="BM7" s="10">
        <v>136</v>
      </c>
      <c r="BN7" s="10">
        <v>219</v>
      </c>
      <c r="BO7" s="10">
        <v>340</v>
      </c>
      <c r="BP7" s="10">
        <v>76</v>
      </c>
      <c r="BQ7" s="10">
        <v>112</v>
      </c>
      <c r="BR7" s="10"/>
      <c r="BS7" s="10">
        <v>304</v>
      </c>
      <c r="BT7" s="10"/>
      <c r="BU7" s="10">
        <v>203</v>
      </c>
      <c r="BV7" s="10">
        <v>237</v>
      </c>
      <c r="BW7" s="10">
        <v>105</v>
      </c>
      <c r="BX7" s="10">
        <v>190</v>
      </c>
      <c r="BY7" s="10">
        <v>77</v>
      </c>
      <c r="BZ7" s="10"/>
      <c r="CA7" s="10">
        <v>75</v>
      </c>
      <c r="CB7" s="10"/>
      <c r="CC7" s="10">
        <v>796</v>
      </c>
      <c r="CD7" s="10">
        <v>185</v>
      </c>
      <c r="CE7" s="10"/>
      <c r="CF7" s="10">
        <v>373</v>
      </c>
      <c r="CG7" s="10"/>
      <c r="CH7" s="10">
        <v>340</v>
      </c>
      <c r="CI7" s="10">
        <v>116</v>
      </c>
    </row>
    <row r="8" spans="2:87" ht="30" customHeight="1" x14ac:dyDescent="0.35">
      <c r="B8" s="11" t="s">
        <v>20</v>
      </c>
      <c r="C8" s="11">
        <v>1023</v>
      </c>
      <c r="D8" s="11">
        <v>494</v>
      </c>
      <c r="E8" s="11">
        <v>527</v>
      </c>
      <c r="F8" s="11"/>
      <c r="G8" s="11">
        <v>165</v>
      </c>
      <c r="H8" s="11">
        <v>169</v>
      </c>
      <c r="I8" s="11">
        <v>179</v>
      </c>
      <c r="J8" s="11">
        <v>158</v>
      </c>
      <c r="K8" s="11">
        <v>141</v>
      </c>
      <c r="L8" s="11">
        <v>211</v>
      </c>
      <c r="M8" s="11"/>
      <c r="N8" s="11">
        <v>263</v>
      </c>
      <c r="O8" s="11">
        <v>272</v>
      </c>
      <c r="P8" s="11">
        <v>234</v>
      </c>
      <c r="Q8" s="11">
        <v>248</v>
      </c>
      <c r="R8" s="11"/>
      <c r="S8" s="11">
        <v>144</v>
      </c>
      <c r="T8" s="11">
        <v>127</v>
      </c>
      <c r="U8" s="11">
        <v>77</v>
      </c>
      <c r="V8" s="11">
        <v>97</v>
      </c>
      <c r="W8" s="11">
        <v>80</v>
      </c>
      <c r="X8" s="11">
        <v>84</v>
      </c>
      <c r="Y8" s="11">
        <v>84</v>
      </c>
      <c r="Z8" s="11">
        <v>43</v>
      </c>
      <c r="AA8" s="11">
        <v>107</v>
      </c>
      <c r="AB8" s="11">
        <v>90</v>
      </c>
      <c r="AC8" s="11">
        <v>58</v>
      </c>
      <c r="AD8" s="11">
        <v>32</v>
      </c>
      <c r="AE8" s="11"/>
      <c r="AF8" s="11">
        <v>161</v>
      </c>
      <c r="AG8" s="11">
        <v>391</v>
      </c>
      <c r="AH8" s="11">
        <v>209</v>
      </c>
      <c r="AI8" s="11">
        <v>109</v>
      </c>
      <c r="AJ8" s="11">
        <v>113</v>
      </c>
      <c r="AK8" s="11"/>
      <c r="AL8" s="11">
        <v>378</v>
      </c>
      <c r="AM8" s="11">
        <v>408</v>
      </c>
      <c r="AN8" s="11">
        <v>171</v>
      </c>
      <c r="AO8" s="11">
        <v>66</v>
      </c>
      <c r="AP8" s="11"/>
      <c r="AQ8" s="11">
        <v>610</v>
      </c>
      <c r="AR8" s="11">
        <v>413</v>
      </c>
      <c r="AS8" s="11"/>
      <c r="AT8" s="11">
        <v>675</v>
      </c>
      <c r="AU8" s="11">
        <v>197</v>
      </c>
      <c r="AV8" s="11"/>
      <c r="AW8" s="11">
        <v>365</v>
      </c>
      <c r="AX8" s="11">
        <v>238</v>
      </c>
      <c r="AY8" s="11">
        <v>374</v>
      </c>
      <c r="AZ8" s="11"/>
      <c r="BA8" s="11">
        <v>249</v>
      </c>
      <c r="BB8" s="11">
        <v>307</v>
      </c>
      <c r="BC8" s="11">
        <v>330</v>
      </c>
      <c r="BD8" s="11">
        <v>91</v>
      </c>
      <c r="BE8" s="11">
        <v>46</v>
      </c>
      <c r="BF8" s="11"/>
      <c r="BG8" s="11">
        <v>437</v>
      </c>
      <c r="BH8" s="11">
        <v>586</v>
      </c>
      <c r="BI8" s="11"/>
      <c r="BJ8" s="11">
        <v>808</v>
      </c>
      <c r="BK8" s="11">
        <v>208</v>
      </c>
      <c r="BL8" s="11"/>
      <c r="BM8" s="11">
        <v>148</v>
      </c>
      <c r="BN8" s="11">
        <v>207</v>
      </c>
      <c r="BO8" s="11">
        <v>350</v>
      </c>
      <c r="BP8" s="11">
        <v>74</v>
      </c>
      <c r="BQ8" s="11">
        <v>118</v>
      </c>
      <c r="BR8" s="11"/>
      <c r="BS8" s="11">
        <v>309</v>
      </c>
      <c r="BT8" s="11"/>
      <c r="BU8" s="11">
        <v>196</v>
      </c>
      <c r="BV8" s="11">
        <v>250</v>
      </c>
      <c r="BW8" s="11">
        <v>104</v>
      </c>
      <c r="BX8" s="11">
        <v>189</v>
      </c>
      <c r="BY8" s="11">
        <v>83</v>
      </c>
      <c r="BZ8" s="11"/>
      <c r="CA8" s="11">
        <v>79</v>
      </c>
      <c r="CB8" s="11"/>
      <c r="CC8" s="11">
        <v>800</v>
      </c>
      <c r="CD8" s="11">
        <v>194</v>
      </c>
      <c r="CE8" s="11"/>
      <c r="CF8" s="11">
        <v>358</v>
      </c>
      <c r="CG8" s="11"/>
      <c r="CH8" s="11">
        <v>336</v>
      </c>
      <c r="CI8" s="11">
        <v>121</v>
      </c>
    </row>
    <row r="9" spans="2:87" ht="29" x14ac:dyDescent="0.35">
      <c r="B9" s="18" t="s">
        <v>300</v>
      </c>
      <c r="C9" s="17">
        <v>0.139534930985034</v>
      </c>
      <c r="D9" s="17">
        <v>0.166283227277122</v>
      </c>
      <c r="E9" s="17">
        <v>0.114690995669204</v>
      </c>
      <c r="F9" s="17"/>
      <c r="G9" s="17">
        <v>9.5880092360327296E-2</v>
      </c>
      <c r="H9" s="17">
        <v>7.9065459966091295E-2</v>
      </c>
      <c r="I9" s="17">
        <v>0.14866061444609099</v>
      </c>
      <c r="J9" s="17">
        <v>0.19676829487234099</v>
      </c>
      <c r="K9" s="17">
        <v>0.25104434352992899</v>
      </c>
      <c r="L9" s="17">
        <v>9.72378271182405E-2</v>
      </c>
      <c r="M9" s="17"/>
      <c r="N9" s="17">
        <v>0.106585012018454</v>
      </c>
      <c r="O9" s="17">
        <v>0.11351234113037401</v>
      </c>
      <c r="P9" s="17">
        <v>0.17455982120241001</v>
      </c>
      <c r="Q9" s="17">
        <v>0.172793461664241</v>
      </c>
      <c r="R9" s="17"/>
      <c r="S9" s="17">
        <v>0.107376167820201</v>
      </c>
      <c r="T9" s="17">
        <v>0.14976629437970501</v>
      </c>
      <c r="U9" s="17">
        <v>0.16738272578616201</v>
      </c>
      <c r="V9" s="17">
        <v>0.19474192705587801</v>
      </c>
      <c r="W9" s="17">
        <v>0.152069513257058</v>
      </c>
      <c r="X9" s="17">
        <v>0.122679363953693</v>
      </c>
      <c r="Y9" s="17">
        <v>0.18483158466695601</v>
      </c>
      <c r="Z9" s="17">
        <v>6.9863716865553802E-2</v>
      </c>
      <c r="AA9" s="17">
        <v>9.42349531076693E-2</v>
      </c>
      <c r="AB9" s="17">
        <v>0.12323162036221399</v>
      </c>
      <c r="AC9" s="17">
        <v>0.18930277912579399</v>
      </c>
      <c r="AD9" s="17">
        <v>0.104418996358754</v>
      </c>
      <c r="AE9" s="17"/>
      <c r="AF9" s="17">
        <v>0.12359896845628</v>
      </c>
      <c r="AG9" s="17">
        <v>0.16313925582782901</v>
      </c>
      <c r="AH9" s="17">
        <v>0.11562568898768499</v>
      </c>
      <c r="AI9" s="17">
        <v>0.116713637405229</v>
      </c>
      <c r="AJ9" s="17">
        <v>0.13892149561154499</v>
      </c>
      <c r="AK9" s="17"/>
      <c r="AL9" s="17">
        <v>0.131502098811869</v>
      </c>
      <c r="AM9" s="17">
        <v>0.117340180713111</v>
      </c>
      <c r="AN9" s="17">
        <v>0.188314905013341</v>
      </c>
      <c r="AO9" s="17">
        <v>0.196581793856522</v>
      </c>
      <c r="AP9" s="17"/>
      <c r="AQ9" s="17">
        <v>0.16850213221592</v>
      </c>
      <c r="AR9" s="17">
        <v>9.6701784263914306E-2</v>
      </c>
      <c r="AS9" s="17"/>
      <c r="AT9" s="17">
        <v>0.160668375346953</v>
      </c>
      <c r="AU9" s="17">
        <v>9.8315713055544096E-2</v>
      </c>
      <c r="AV9" s="17"/>
      <c r="AW9" s="17">
        <v>0.139440006501341</v>
      </c>
      <c r="AX9" s="17">
        <v>0.160664157737722</v>
      </c>
      <c r="AY9" s="17">
        <v>0.13151118347399801</v>
      </c>
      <c r="AZ9" s="17"/>
      <c r="BA9" s="17">
        <v>0.14990080264257</v>
      </c>
      <c r="BB9" s="17">
        <v>0.13479009663471</v>
      </c>
      <c r="BC9" s="17">
        <v>0.13469456074878</v>
      </c>
      <c r="BD9" s="17">
        <v>0.14419737214157799</v>
      </c>
      <c r="BE9" s="17">
        <v>0.140715768719994</v>
      </c>
      <c r="BF9" s="17"/>
      <c r="BG9" s="17">
        <v>0.14210957270642699</v>
      </c>
      <c r="BH9" s="17">
        <v>0.137616773922381</v>
      </c>
      <c r="BI9" s="17"/>
      <c r="BJ9" s="17">
        <v>0.14245535886358901</v>
      </c>
      <c r="BK9" s="17">
        <v>0.127329146291321</v>
      </c>
      <c r="BL9" s="17"/>
      <c r="BM9" s="17">
        <v>0.111033596554326</v>
      </c>
      <c r="BN9" s="17">
        <v>0.18825384544062701</v>
      </c>
      <c r="BO9" s="17">
        <v>8.5956239634485093E-2</v>
      </c>
      <c r="BP9" s="17">
        <v>9.5551585148429902E-2</v>
      </c>
      <c r="BQ9" s="17">
        <v>0.27571897030683101</v>
      </c>
      <c r="BR9" s="17"/>
      <c r="BS9" s="17">
        <v>0.17714868155027999</v>
      </c>
      <c r="BT9" s="17"/>
      <c r="BU9" s="17">
        <v>0.18207896946702101</v>
      </c>
      <c r="BV9" s="17">
        <v>6.7386576177420499E-2</v>
      </c>
      <c r="BW9" s="17">
        <v>9.4046278096710401E-2</v>
      </c>
      <c r="BX9" s="17">
        <v>0.21979566268956399</v>
      </c>
      <c r="BY9" s="17">
        <v>0.133493113115878</v>
      </c>
      <c r="BZ9" s="17"/>
      <c r="CA9" s="17">
        <v>6.1207689595658102E-2</v>
      </c>
      <c r="CB9" s="17"/>
      <c r="CC9" s="17">
        <v>0.15682761867989101</v>
      </c>
      <c r="CD9" s="17">
        <v>7.5226203675843401E-2</v>
      </c>
      <c r="CE9" s="17"/>
      <c r="CF9" s="17">
        <v>0.119289323685595</v>
      </c>
      <c r="CG9" s="17"/>
      <c r="CH9" s="17">
        <v>0.14333985466940399</v>
      </c>
      <c r="CI9" s="17">
        <v>9.3150782886150807E-2</v>
      </c>
    </row>
    <row r="10" spans="2:87" ht="29" x14ac:dyDescent="0.35">
      <c r="B10" s="18" t="s">
        <v>301</v>
      </c>
      <c r="C10" s="17">
        <v>0.25496004222979901</v>
      </c>
      <c r="D10" s="17">
        <v>0.248170361449288</v>
      </c>
      <c r="E10" s="17">
        <v>0.260086606423378</v>
      </c>
      <c r="F10" s="17"/>
      <c r="G10" s="17">
        <v>0.234347652908763</v>
      </c>
      <c r="H10" s="17">
        <v>0.21418512080298999</v>
      </c>
      <c r="I10" s="17">
        <v>0.252228100369708</v>
      </c>
      <c r="J10" s="17">
        <v>0.29451119171360401</v>
      </c>
      <c r="K10" s="17">
        <v>0.25401169357091502</v>
      </c>
      <c r="L10" s="17">
        <v>0.27716045894010499</v>
      </c>
      <c r="M10" s="17"/>
      <c r="N10" s="17">
        <v>0.22773040730764901</v>
      </c>
      <c r="O10" s="17">
        <v>0.22859131964371801</v>
      </c>
      <c r="P10" s="17">
        <v>0.29802695181598898</v>
      </c>
      <c r="Q10" s="17">
        <v>0.27349148720669503</v>
      </c>
      <c r="R10" s="17"/>
      <c r="S10" s="17">
        <v>0.219577467954851</v>
      </c>
      <c r="T10" s="17">
        <v>0.26978576386305603</v>
      </c>
      <c r="U10" s="17">
        <v>0.29641095256517802</v>
      </c>
      <c r="V10" s="17">
        <v>0.25277262947747298</v>
      </c>
      <c r="W10" s="17">
        <v>0.18530289298227001</v>
      </c>
      <c r="X10" s="17">
        <v>0.20540023247810099</v>
      </c>
      <c r="Y10" s="17">
        <v>0.210853524145484</v>
      </c>
      <c r="Z10" s="17">
        <v>0.29768082888483299</v>
      </c>
      <c r="AA10" s="17">
        <v>0.317358797122261</v>
      </c>
      <c r="AB10" s="17">
        <v>0.286964175152569</v>
      </c>
      <c r="AC10" s="17">
        <v>0.32341932134493201</v>
      </c>
      <c r="AD10" s="17">
        <v>0.20240246760698899</v>
      </c>
      <c r="AE10" s="17"/>
      <c r="AF10" s="17">
        <v>0.32422172353003798</v>
      </c>
      <c r="AG10" s="17">
        <v>0.279865406225278</v>
      </c>
      <c r="AH10" s="17">
        <v>0.21760568112527501</v>
      </c>
      <c r="AI10" s="17">
        <v>0.30545164445391498</v>
      </c>
      <c r="AJ10" s="17">
        <v>0.111277026996239</v>
      </c>
      <c r="AK10" s="17"/>
      <c r="AL10" s="17">
        <v>0.21275478310177301</v>
      </c>
      <c r="AM10" s="17">
        <v>0.279125006279351</v>
      </c>
      <c r="AN10" s="17">
        <v>0.24616288275542</v>
      </c>
      <c r="AO10" s="17">
        <v>0.37067315242707599</v>
      </c>
      <c r="AP10" s="17"/>
      <c r="AQ10" s="17">
        <v>0.27614459933179802</v>
      </c>
      <c r="AR10" s="17">
        <v>0.223634915741418</v>
      </c>
      <c r="AS10" s="17"/>
      <c r="AT10" s="17">
        <v>0.234153717661503</v>
      </c>
      <c r="AU10" s="17">
        <v>0.30077804748480302</v>
      </c>
      <c r="AV10" s="17"/>
      <c r="AW10" s="17">
        <v>0.249859050607973</v>
      </c>
      <c r="AX10" s="17">
        <v>0.25353546991456</v>
      </c>
      <c r="AY10" s="17">
        <v>0.27149023150705898</v>
      </c>
      <c r="AZ10" s="17"/>
      <c r="BA10" s="17">
        <v>0.17744315035043701</v>
      </c>
      <c r="BB10" s="17">
        <v>0.25719109868830797</v>
      </c>
      <c r="BC10" s="17">
        <v>0.29963766472981201</v>
      </c>
      <c r="BD10" s="17">
        <v>0.31439448649933399</v>
      </c>
      <c r="BE10" s="17">
        <v>0.221133275154696</v>
      </c>
      <c r="BF10" s="17"/>
      <c r="BG10" s="17">
        <v>0.237728153055977</v>
      </c>
      <c r="BH10" s="17">
        <v>0.26779812748530402</v>
      </c>
      <c r="BI10" s="17"/>
      <c r="BJ10" s="17">
        <v>0.24831055721339401</v>
      </c>
      <c r="BK10" s="17">
        <v>0.27989831270255</v>
      </c>
      <c r="BL10" s="17"/>
      <c r="BM10" s="17">
        <v>0.249195800457335</v>
      </c>
      <c r="BN10" s="17">
        <v>0.22924583957830499</v>
      </c>
      <c r="BO10" s="17">
        <v>0.269516438186576</v>
      </c>
      <c r="BP10" s="17">
        <v>0.279869554409091</v>
      </c>
      <c r="BQ10" s="17">
        <v>0.24474705029936</v>
      </c>
      <c r="BR10" s="17"/>
      <c r="BS10" s="17">
        <v>0.25206361256721999</v>
      </c>
      <c r="BT10" s="17"/>
      <c r="BU10" s="17">
        <v>0.245467769477593</v>
      </c>
      <c r="BV10" s="17">
        <v>0.210959433343057</v>
      </c>
      <c r="BW10" s="17">
        <v>0.34537824487740199</v>
      </c>
      <c r="BX10" s="17">
        <v>0.26443109570159001</v>
      </c>
      <c r="BY10" s="17">
        <v>0.219853381989427</v>
      </c>
      <c r="BZ10" s="17"/>
      <c r="CA10" s="17">
        <v>0.26091473000861798</v>
      </c>
      <c r="CB10" s="17"/>
      <c r="CC10" s="17">
        <v>0.27726118010891698</v>
      </c>
      <c r="CD10" s="17">
        <v>0.19087236746976799</v>
      </c>
      <c r="CE10" s="17"/>
      <c r="CF10" s="17">
        <v>0.29255539128000602</v>
      </c>
      <c r="CG10" s="17"/>
      <c r="CH10" s="17">
        <v>0.30545872879541702</v>
      </c>
      <c r="CI10" s="17">
        <v>0.198020499005197</v>
      </c>
    </row>
    <row r="11" spans="2:87" x14ac:dyDescent="0.35">
      <c r="B11" s="18" t="s">
        <v>302</v>
      </c>
      <c r="C11" s="17">
        <v>0.25843352928215702</v>
      </c>
      <c r="D11" s="17">
        <v>0.270976633289711</v>
      </c>
      <c r="E11" s="17">
        <v>0.24710429727237199</v>
      </c>
      <c r="F11" s="17"/>
      <c r="G11" s="17">
        <v>0.220967642975154</v>
      </c>
      <c r="H11" s="17">
        <v>0.304747161711379</v>
      </c>
      <c r="I11" s="17">
        <v>0.201645160984223</v>
      </c>
      <c r="J11" s="17">
        <v>0.244234945005423</v>
      </c>
      <c r="K11" s="17">
        <v>0.23221553751850499</v>
      </c>
      <c r="L11" s="17">
        <v>0.32681260182736799</v>
      </c>
      <c r="M11" s="17"/>
      <c r="N11" s="17">
        <v>0.27074418106797699</v>
      </c>
      <c r="O11" s="17">
        <v>0.29714952083873503</v>
      </c>
      <c r="P11" s="17">
        <v>0.22591357213330801</v>
      </c>
      <c r="Q11" s="17">
        <v>0.23093862228455</v>
      </c>
      <c r="R11" s="17"/>
      <c r="S11" s="17">
        <v>0.25439779856526901</v>
      </c>
      <c r="T11" s="17">
        <v>0.25619534032617303</v>
      </c>
      <c r="U11" s="17">
        <v>0.26194366250867002</v>
      </c>
      <c r="V11" s="17">
        <v>0.23243547544722801</v>
      </c>
      <c r="W11" s="17">
        <v>0.26605228932010599</v>
      </c>
      <c r="X11" s="17">
        <v>0.21358790160577101</v>
      </c>
      <c r="Y11" s="17">
        <v>0.29092117825334401</v>
      </c>
      <c r="Z11" s="17">
        <v>0.34370219950238901</v>
      </c>
      <c r="AA11" s="17">
        <v>0.25332544436507498</v>
      </c>
      <c r="AB11" s="17">
        <v>0.23590353699889299</v>
      </c>
      <c r="AC11" s="17">
        <v>0.26261509719473197</v>
      </c>
      <c r="AD11" s="17">
        <v>0.32703531209622799</v>
      </c>
      <c r="AE11" s="17"/>
      <c r="AF11" s="17">
        <v>0.219467153105361</v>
      </c>
      <c r="AG11" s="17">
        <v>0.24051353084830601</v>
      </c>
      <c r="AH11" s="17">
        <v>0.32669851683913398</v>
      </c>
      <c r="AI11" s="17">
        <v>0.27714338303484998</v>
      </c>
      <c r="AJ11" s="17">
        <v>0.27193274176159699</v>
      </c>
      <c r="AK11" s="17"/>
      <c r="AL11" s="17">
        <v>0.31075841211851102</v>
      </c>
      <c r="AM11" s="17">
        <v>0.24442539567500901</v>
      </c>
      <c r="AN11" s="17">
        <v>0.24341488976575701</v>
      </c>
      <c r="AO11" s="17">
        <v>8.3443472642941593E-2</v>
      </c>
      <c r="AP11" s="17"/>
      <c r="AQ11" s="17">
        <v>0.26668952370346499</v>
      </c>
      <c r="AR11" s="17">
        <v>0.24622557665469999</v>
      </c>
      <c r="AS11" s="17"/>
      <c r="AT11" s="17">
        <v>0.25215478461037899</v>
      </c>
      <c r="AU11" s="17">
        <v>0.312123808115088</v>
      </c>
      <c r="AV11" s="17"/>
      <c r="AW11" s="17">
        <v>0.29939347402779998</v>
      </c>
      <c r="AX11" s="17">
        <v>0.23228772060203501</v>
      </c>
      <c r="AY11" s="17">
        <v>0.23678361337420401</v>
      </c>
      <c r="AZ11" s="17"/>
      <c r="BA11" s="17">
        <v>0.23930161477011699</v>
      </c>
      <c r="BB11" s="17">
        <v>0.27756147178634999</v>
      </c>
      <c r="BC11" s="17">
        <v>0.257661763705612</v>
      </c>
      <c r="BD11" s="17">
        <v>0.24045448306765899</v>
      </c>
      <c r="BE11" s="17">
        <v>0.27527327967140403</v>
      </c>
      <c r="BF11" s="17"/>
      <c r="BG11" s="17">
        <v>0.26764907212136901</v>
      </c>
      <c r="BH11" s="17">
        <v>0.25156777454962898</v>
      </c>
      <c r="BI11" s="17"/>
      <c r="BJ11" s="17">
        <v>0.24442015704946499</v>
      </c>
      <c r="BK11" s="17">
        <v>0.31651694469578201</v>
      </c>
      <c r="BL11" s="17"/>
      <c r="BM11" s="17">
        <v>0.239554311570957</v>
      </c>
      <c r="BN11" s="17">
        <v>0.29109445838563203</v>
      </c>
      <c r="BO11" s="17">
        <v>0.264490107578433</v>
      </c>
      <c r="BP11" s="17">
        <v>0.244345701972214</v>
      </c>
      <c r="BQ11" s="17">
        <v>0.239048225394208</v>
      </c>
      <c r="BR11" s="17"/>
      <c r="BS11" s="17">
        <v>0.26524004810833801</v>
      </c>
      <c r="BT11" s="17"/>
      <c r="BU11" s="17">
        <v>0.26064250292775198</v>
      </c>
      <c r="BV11" s="17">
        <v>0.29372023796581298</v>
      </c>
      <c r="BW11" s="17">
        <v>0.30351102834080501</v>
      </c>
      <c r="BX11" s="17">
        <v>0.27468942002991198</v>
      </c>
      <c r="BY11" s="17">
        <v>0.20838842059228599</v>
      </c>
      <c r="BZ11" s="17"/>
      <c r="CA11" s="17">
        <v>0.24823402935575001</v>
      </c>
      <c r="CB11" s="17"/>
      <c r="CC11" s="17">
        <v>0.23545639677223501</v>
      </c>
      <c r="CD11" s="17">
        <v>0.37730000507752598</v>
      </c>
      <c r="CE11" s="17"/>
      <c r="CF11" s="17">
        <v>0.273297667615791</v>
      </c>
      <c r="CG11" s="17"/>
      <c r="CH11" s="17">
        <v>0.26400162217401402</v>
      </c>
      <c r="CI11" s="17">
        <v>0.248379925116858</v>
      </c>
    </row>
    <row r="12" spans="2:87" ht="29" x14ac:dyDescent="0.35">
      <c r="B12" s="18" t="s">
        <v>303</v>
      </c>
      <c r="C12" s="17">
        <v>0.13564138588695801</v>
      </c>
      <c r="D12" s="17">
        <v>0.13157615745576101</v>
      </c>
      <c r="E12" s="17">
        <v>0.13967794255044599</v>
      </c>
      <c r="F12" s="17"/>
      <c r="G12" s="17">
        <v>0.21216266517471799</v>
      </c>
      <c r="H12" s="17">
        <v>0.213246918816586</v>
      </c>
      <c r="I12" s="17">
        <v>0.13938710724766401</v>
      </c>
      <c r="J12" s="17">
        <v>9.3619898609116001E-2</v>
      </c>
      <c r="K12" s="17">
        <v>7.0306119265472006E-2</v>
      </c>
      <c r="L12" s="17">
        <v>8.5344102917383896E-2</v>
      </c>
      <c r="M12" s="17"/>
      <c r="N12" s="17">
        <v>0.18564865489599799</v>
      </c>
      <c r="O12" s="17">
        <v>0.121390157992063</v>
      </c>
      <c r="P12" s="17">
        <v>0.11874133591751899</v>
      </c>
      <c r="Q12" s="17">
        <v>0.11272075016946601</v>
      </c>
      <c r="R12" s="17"/>
      <c r="S12" s="17">
        <v>0.183446824185479</v>
      </c>
      <c r="T12" s="17">
        <v>0.15014106567642699</v>
      </c>
      <c r="U12" s="17">
        <v>5.6878530504713497E-2</v>
      </c>
      <c r="V12" s="17">
        <v>0.130542107838688</v>
      </c>
      <c r="W12" s="17">
        <v>0.22515572806566</v>
      </c>
      <c r="X12" s="17">
        <v>0.15723598758281801</v>
      </c>
      <c r="Y12" s="17">
        <v>0.12805453695730601</v>
      </c>
      <c r="Z12" s="17">
        <v>4.90752740128306E-2</v>
      </c>
      <c r="AA12" s="17">
        <v>0.15959244918519899</v>
      </c>
      <c r="AB12" s="17">
        <v>8.8613985747019605E-2</v>
      </c>
      <c r="AC12" s="17">
        <v>4.5825872329987798E-2</v>
      </c>
      <c r="AD12" s="17">
        <v>0.13824870587598601</v>
      </c>
      <c r="AE12" s="17"/>
      <c r="AF12" s="17">
        <v>0.110479282814111</v>
      </c>
      <c r="AG12" s="17">
        <v>9.2670540708822996E-2</v>
      </c>
      <c r="AH12" s="17">
        <v>0.120444836038348</v>
      </c>
      <c r="AI12" s="17">
        <v>0.170038719312987</v>
      </c>
      <c r="AJ12" s="17">
        <v>0.32118844226447901</v>
      </c>
      <c r="AK12" s="17"/>
      <c r="AL12" s="17">
        <v>0.11828074465737599</v>
      </c>
      <c r="AM12" s="17">
        <v>0.15628830220817899</v>
      </c>
      <c r="AN12" s="17">
        <v>0.16270847263448099</v>
      </c>
      <c r="AO12" s="17">
        <v>3.71239934220704E-2</v>
      </c>
      <c r="AP12" s="17"/>
      <c r="AQ12" s="17">
        <v>8.8341180584235596E-2</v>
      </c>
      <c r="AR12" s="17">
        <v>0.205583131985313</v>
      </c>
      <c r="AS12" s="17"/>
      <c r="AT12" s="17">
        <v>0.15465664933788401</v>
      </c>
      <c r="AU12" s="17">
        <v>8.1554699453879997E-2</v>
      </c>
      <c r="AV12" s="17"/>
      <c r="AW12" s="17">
        <v>0.121801231320237</v>
      </c>
      <c r="AX12" s="17">
        <v>0.144402100126276</v>
      </c>
      <c r="AY12" s="17">
        <v>0.136871663873813</v>
      </c>
      <c r="AZ12" s="17"/>
      <c r="BA12" s="17">
        <v>0.199153936192108</v>
      </c>
      <c r="BB12" s="17">
        <v>0.113509060128602</v>
      </c>
      <c r="BC12" s="17">
        <v>0.11486133981711701</v>
      </c>
      <c r="BD12" s="17">
        <v>0.120104677301078</v>
      </c>
      <c r="BE12" s="17">
        <v>0.119640580731576</v>
      </c>
      <c r="BF12" s="17"/>
      <c r="BG12" s="17">
        <v>0.12917582679131201</v>
      </c>
      <c r="BH12" s="17">
        <v>0.14045835041459001</v>
      </c>
      <c r="BI12" s="17"/>
      <c r="BJ12" s="17">
        <v>0.15326609682293199</v>
      </c>
      <c r="BK12" s="17">
        <v>7.1434893079344794E-2</v>
      </c>
      <c r="BL12" s="17"/>
      <c r="BM12" s="17">
        <v>0.101330970313716</v>
      </c>
      <c r="BN12" s="17">
        <v>0.10854262949794399</v>
      </c>
      <c r="BO12" s="17">
        <v>0.21086567077967</v>
      </c>
      <c r="BP12" s="17">
        <v>0.12356495412951</v>
      </c>
      <c r="BQ12" s="17">
        <v>7.5811364509192902E-2</v>
      </c>
      <c r="BR12" s="17"/>
      <c r="BS12" s="17">
        <v>0.14326336421715999</v>
      </c>
      <c r="BT12" s="17"/>
      <c r="BU12" s="17">
        <v>0.126995139054323</v>
      </c>
      <c r="BV12" s="17">
        <v>0.25023623945302598</v>
      </c>
      <c r="BW12" s="17">
        <v>9.8487113205235302E-2</v>
      </c>
      <c r="BX12" s="17">
        <v>9.4243565973305798E-2</v>
      </c>
      <c r="BY12" s="17">
        <v>9.9501116708234597E-2</v>
      </c>
      <c r="BZ12" s="17"/>
      <c r="CA12" s="17">
        <v>0.25024635756989999</v>
      </c>
      <c r="CB12" s="17"/>
      <c r="CC12" s="17">
        <v>0.129443647590574</v>
      </c>
      <c r="CD12" s="17">
        <v>0.168291161169078</v>
      </c>
      <c r="CE12" s="17"/>
      <c r="CF12" s="17">
        <v>0.11812180050378</v>
      </c>
      <c r="CG12" s="17"/>
      <c r="CH12" s="17">
        <v>9.1088770993709003E-2</v>
      </c>
      <c r="CI12" s="17">
        <v>0.25184442089949699</v>
      </c>
    </row>
    <row r="13" spans="2:87" ht="29" x14ac:dyDescent="0.35">
      <c r="B13" s="18" t="s">
        <v>304</v>
      </c>
      <c r="C13" s="17">
        <v>3.8574577612746699E-2</v>
      </c>
      <c r="D13" s="17">
        <v>4.2322608029436902E-2</v>
      </c>
      <c r="E13" s="17">
        <v>3.5125014962249498E-2</v>
      </c>
      <c r="F13" s="17"/>
      <c r="G13" s="17">
        <v>5.3646874401508803E-2</v>
      </c>
      <c r="H13" s="17">
        <v>5.8183556788822997E-2</v>
      </c>
      <c r="I13" s="17">
        <v>3.78799748968255E-2</v>
      </c>
      <c r="J13" s="17">
        <v>2.2260695529157298E-2</v>
      </c>
      <c r="K13" s="17">
        <v>3.2020334373306501E-2</v>
      </c>
      <c r="L13" s="17">
        <v>2.82171052332734E-2</v>
      </c>
      <c r="M13" s="17"/>
      <c r="N13" s="17">
        <v>4.8936266995654801E-2</v>
      </c>
      <c r="O13" s="17">
        <v>3.8191694013241503E-2</v>
      </c>
      <c r="P13" s="17">
        <v>3.2323763929360698E-2</v>
      </c>
      <c r="Q13" s="17">
        <v>3.4659852374920301E-2</v>
      </c>
      <c r="R13" s="17"/>
      <c r="S13" s="17">
        <v>7.7031077418921803E-2</v>
      </c>
      <c r="T13" s="17">
        <v>1.5062190917142899E-2</v>
      </c>
      <c r="U13" s="17">
        <v>2.49311843486726E-2</v>
      </c>
      <c r="V13" s="17">
        <v>1.9895575770140499E-2</v>
      </c>
      <c r="W13" s="17">
        <v>3.1668764572729498E-2</v>
      </c>
      <c r="X13" s="17">
        <v>9.9495816824545294E-2</v>
      </c>
      <c r="Y13" s="17">
        <v>2.1284770558484E-2</v>
      </c>
      <c r="Z13" s="17">
        <v>6.0921192657871798E-2</v>
      </c>
      <c r="AA13" s="17">
        <v>3.5233830661442297E-2</v>
      </c>
      <c r="AB13" s="17">
        <v>2.1099916601365801E-2</v>
      </c>
      <c r="AC13" s="17">
        <v>1.5014767652255E-2</v>
      </c>
      <c r="AD13" s="17">
        <v>2.3670418944838598E-2</v>
      </c>
      <c r="AE13" s="17"/>
      <c r="AF13" s="17">
        <v>4.0851503359831301E-2</v>
      </c>
      <c r="AG13" s="17">
        <v>3.05430371277262E-2</v>
      </c>
      <c r="AH13" s="17">
        <v>3.9635037110258203E-2</v>
      </c>
      <c r="AI13" s="17">
        <v>4.3694699985794602E-2</v>
      </c>
      <c r="AJ13" s="17">
        <v>6.1620926554555699E-2</v>
      </c>
      <c r="AK13" s="17"/>
      <c r="AL13" s="17">
        <v>4.0206412988476201E-2</v>
      </c>
      <c r="AM13" s="17">
        <v>1.9594749450305999E-2</v>
      </c>
      <c r="AN13" s="17">
        <v>6.3565728221097295E-2</v>
      </c>
      <c r="AO13" s="17">
        <v>8.1929814693822905E-2</v>
      </c>
      <c r="AP13" s="17"/>
      <c r="AQ13" s="17">
        <v>2.8822597622514899E-2</v>
      </c>
      <c r="AR13" s="17">
        <v>5.2994610339196398E-2</v>
      </c>
      <c r="AS13" s="17"/>
      <c r="AT13" s="17">
        <v>4.4813077892097E-2</v>
      </c>
      <c r="AU13" s="17">
        <v>2.3813376532862501E-2</v>
      </c>
      <c r="AV13" s="17"/>
      <c r="AW13" s="17">
        <v>3.0405705413363501E-2</v>
      </c>
      <c r="AX13" s="17">
        <v>3.5774548194277798E-2</v>
      </c>
      <c r="AY13" s="17">
        <v>4.8248905913436398E-2</v>
      </c>
      <c r="AZ13" s="17"/>
      <c r="BA13" s="17">
        <v>5.8507310729763999E-2</v>
      </c>
      <c r="BB13" s="17">
        <v>4.67003130217633E-2</v>
      </c>
      <c r="BC13" s="17">
        <v>2.5897971519799699E-2</v>
      </c>
      <c r="BD13" s="17">
        <v>1.0491898578859E-2</v>
      </c>
      <c r="BE13" s="17">
        <v>2.2733339515910399E-2</v>
      </c>
      <c r="BF13" s="17"/>
      <c r="BG13" s="17">
        <v>3.2769809876402399E-2</v>
      </c>
      <c r="BH13" s="17">
        <v>4.2899240006745797E-2</v>
      </c>
      <c r="BI13" s="17"/>
      <c r="BJ13" s="17">
        <v>4.2667455161683202E-2</v>
      </c>
      <c r="BK13" s="17">
        <v>2.3894548482516501E-2</v>
      </c>
      <c r="BL13" s="17"/>
      <c r="BM13" s="17">
        <v>1.7934878224618402E-2</v>
      </c>
      <c r="BN13" s="17">
        <v>3.2103692861339302E-2</v>
      </c>
      <c r="BO13" s="17">
        <v>6.18700018201572E-2</v>
      </c>
      <c r="BP13" s="17">
        <v>4.0445872730139901E-2</v>
      </c>
      <c r="BQ13" s="17">
        <v>1.5653803824282699E-2</v>
      </c>
      <c r="BR13" s="17"/>
      <c r="BS13" s="17">
        <v>4.61342246106861E-2</v>
      </c>
      <c r="BT13" s="17"/>
      <c r="BU13" s="17">
        <v>4.3958440319323999E-2</v>
      </c>
      <c r="BV13" s="17">
        <v>6.4377042676328503E-2</v>
      </c>
      <c r="BW13" s="17">
        <v>2.8600496396684699E-2</v>
      </c>
      <c r="BX13" s="17">
        <v>3.3154302634471999E-2</v>
      </c>
      <c r="BY13" s="17">
        <v>3.2211841385847498E-2</v>
      </c>
      <c r="BZ13" s="17"/>
      <c r="CA13" s="17">
        <v>7.6680601678294602E-2</v>
      </c>
      <c r="CB13" s="17"/>
      <c r="CC13" s="17">
        <v>3.9987262946630103E-2</v>
      </c>
      <c r="CD13" s="17">
        <v>3.8596259194090897E-2</v>
      </c>
      <c r="CE13" s="17"/>
      <c r="CF13" s="17">
        <v>3.7482545028583503E-2</v>
      </c>
      <c r="CG13" s="17"/>
      <c r="CH13" s="17">
        <v>2.42253853170224E-2</v>
      </c>
      <c r="CI13" s="17">
        <v>9.4089995814353802E-2</v>
      </c>
    </row>
    <row r="14" spans="2:87" x14ac:dyDescent="0.35">
      <c r="B14" s="18" t="s">
        <v>161</v>
      </c>
      <c r="C14" s="19">
        <v>0.172855534003306</v>
      </c>
      <c r="D14" s="19">
        <v>0.14067101249868</v>
      </c>
      <c r="E14" s="19">
        <v>0.20331514312234999</v>
      </c>
      <c r="F14" s="19"/>
      <c r="G14" s="19">
        <v>0.18299507217952901</v>
      </c>
      <c r="H14" s="19">
        <v>0.13057178191412999</v>
      </c>
      <c r="I14" s="19">
        <v>0.22019904205548901</v>
      </c>
      <c r="J14" s="19">
        <v>0.14860497427035901</v>
      </c>
      <c r="K14" s="19">
        <v>0.16040197174187201</v>
      </c>
      <c r="L14" s="19">
        <v>0.18522790396362901</v>
      </c>
      <c r="M14" s="19"/>
      <c r="N14" s="19">
        <v>0.160355477714268</v>
      </c>
      <c r="O14" s="19">
        <v>0.20116496638186801</v>
      </c>
      <c r="P14" s="19">
        <v>0.15043455500141301</v>
      </c>
      <c r="Q14" s="19">
        <v>0.17539582630012801</v>
      </c>
      <c r="R14" s="19"/>
      <c r="S14" s="19">
        <v>0.15817066405527899</v>
      </c>
      <c r="T14" s="19">
        <v>0.159049344837495</v>
      </c>
      <c r="U14" s="19">
        <v>0.19245294428660401</v>
      </c>
      <c r="V14" s="19">
        <v>0.16961228441059401</v>
      </c>
      <c r="W14" s="19">
        <v>0.139750811802175</v>
      </c>
      <c r="X14" s="19">
        <v>0.20160069755507101</v>
      </c>
      <c r="Y14" s="19">
        <v>0.164054405418426</v>
      </c>
      <c r="Z14" s="19">
        <v>0.17875678807652201</v>
      </c>
      <c r="AA14" s="19">
        <v>0.14025452555835299</v>
      </c>
      <c r="AB14" s="19">
        <v>0.24418676513793899</v>
      </c>
      <c r="AC14" s="19">
        <v>0.16382216235229899</v>
      </c>
      <c r="AD14" s="19">
        <v>0.20422409911720399</v>
      </c>
      <c r="AE14" s="19"/>
      <c r="AF14" s="19">
        <v>0.18138136873437799</v>
      </c>
      <c r="AG14" s="19">
        <v>0.19326822926203899</v>
      </c>
      <c r="AH14" s="19">
        <v>0.17999023989929899</v>
      </c>
      <c r="AI14" s="19">
        <v>8.6957915807224798E-2</v>
      </c>
      <c r="AJ14" s="19">
        <v>9.5059366811583598E-2</v>
      </c>
      <c r="AK14" s="19"/>
      <c r="AL14" s="19">
        <v>0.186497548321995</v>
      </c>
      <c r="AM14" s="19">
        <v>0.18322636567404399</v>
      </c>
      <c r="AN14" s="19">
        <v>9.5833121609903704E-2</v>
      </c>
      <c r="AO14" s="19">
        <v>0.23024777295756799</v>
      </c>
      <c r="AP14" s="19"/>
      <c r="AQ14" s="19">
        <v>0.17149996654206601</v>
      </c>
      <c r="AR14" s="19">
        <v>0.17485998101545799</v>
      </c>
      <c r="AS14" s="19"/>
      <c r="AT14" s="19">
        <v>0.15355339515118499</v>
      </c>
      <c r="AU14" s="19">
        <v>0.183414355357822</v>
      </c>
      <c r="AV14" s="19"/>
      <c r="AW14" s="19">
        <v>0.15910053212928599</v>
      </c>
      <c r="AX14" s="19">
        <v>0.17333600342513</v>
      </c>
      <c r="AY14" s="19">
        <v>0.17509440185749001</v>
      </c>
      <c r="AZ14" s="19"/>
      <c r="BA14" s="19">
        <v>0.175693185315003</v>
      </c>
      <c r="BB14" s="19">
        <v>0.17024795974026599</v>
      </c>
      <c r="BC14" s="19">
        <v>0.16724669947887999</v>
      </c>
      <c r="BD14" s="19">
        <v>0.170357082411492</v>
      </c>
      <c r="BE14" s="19">
        <v>0.22050375620641999</v>
      </c>
      <c r="BF14" s="19"/>
      <c r="BG14" s="19">
        <v>0.190567565448512</v>
      </c>
      <c r="BH14" s="19">
        <v>0.159659733621351</v>
      </c>
      <c r="BI14" s="19"/>
      <c r="BJ14" s="19">
        <v>0.16888037488893701</v>
      </c>
      <c r="BK14" s="19">
        <v>0.180926154748486</v>
      </c>
      <c r="BL14" s="19"/>
      <c r="BM14" s="19">
        <v>0.28095044287904802</v>
      </c>
      <c r="BN14" s="19">
        <v>0.15075953423615199</v>
      </c>
      <c r="BO14" s="19">
        <v>0.107301542000679</v>
      </c>
      <c r="BP14" s="19">
        <v>0.21622233161061499</v>
      </c>
      <c r="BQ14" s="19">
        <v>0.149020585666126</v>
      </c>
      <c r="BR14" s="19"/>
      <c r="BS14" s="19">
        <v>0.11615006894631601</v>
      </c>
      <c r="BT14" s="19"/>
      <c r="BU14" s="19">
        <v>0.14085717875398601</v>
      </c>
      <c r="BV14" s="19">
        <v>0.113320470384355</v>
      </c>
      <c r="BW14" s="19">
        <v>0.12997683908316299</v>
      </c>
      <c r="BX14" s="19">
        <v>0.113685952971156</v>
      </c>
      <c r="BY14" s="19">
        <v>0.306552126208327</v>
      </c>
      <c r="BZ14" s="19"/>
      <c r="CA14" s="19">
        <v>0.10271659179178</v>
      </c>
      <c r="CB14" s="19"/>
      <c r="CC14" s="19">
        <v>0.16102389390175301</v>
      </c>
      <c r="CD14" s="19">
        <v>0.14971400341369401</v>
      </c>
      <c r="CE14" s="19"/>
      <c r="CF14" s="19">
        <v>0.159253271886244</v>
      </c>
      <c r="CG14" s="19"/>
      <c r="CH14" s="19">
        <v>0.171885638050433</v>
      </c>
      <c r="CI14" s="19">
        <v>0.114514376277944</v>
      </c>
    </row>
    <row r="15" spans="2:87" x14ac:dyDescent="0.35">
      <c r="B15" s="16" t="s">
        <v>163</v>
      </c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318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1008</v>
      </c>
      <c r="D7" s="10">
        <v>490</v>
      </c>
      <c r="E7" s="10">
        <v>517</v>
      </c>
      <c r="F7" s="10"/>
      <c r="G7" s="10">
        <v>93</v>
      </c>
      <c r="H7" s="10">
        <v>169</v>
      </c>
      <c r="I7" s="10">
        <v>190</v>
      </c>
      <c r="J7" s="10">
        <v>169</v>
      </c>
      <c r="K7" s="10">
        <v>156</v>
      </c>
      <c r="L7" s="10">
        <v>231</v>
      </c>
      <c r="M7" s="10"/>
      <c r="N7" s="10">
        <v>283</v>
      </c>
      <c r="O7" s="10">
        <v>262</v>
      </c>
      <c r="P7" s="10">
        <v>223</v>
      </c>
      <c r="Q7" s="10">
        <v>235</v>
      </c>
      <c r="R7" s="10"/>
      <c r="S7" s="10">
        <v>141</v>
      </c>
      <c r="T7" s="10">
        <v>135</v>
      </c>
      <c r="U7" s="10">
        <v>79</v>
      </c>
      <c r="V7" s="10">
        <v>91</v>
      </c>
      <c r="W7" s="10">
        <v>85</v>
      </c>
      <c r="X7" s="10">
        <v>75</v>
      </c>
      <c r="Y7" s="10">
        <v>73</v>
      </c>
      <c r="Z7" s="10">
        <v>39</v>
      </c>
      <c r="AA7" s="10">
        <v>97</v>
      </c>
      <c r="AB7" s="10">
        <v>94</v>
      </c>
      <c r="AC7" s="10">
        <v>61</v>
      </c>
      <c r="AD7" s="10">
        <v>38</v>
      </c>
      <c r="AE7" s="10"/>
      <c r="AF7" s="10">
        <v>159</v>
      </c>
      <c r="AG7" s="10">
        <v>374</v>
      </c>
      <c r="AH7" s="10">
        <v>211</v>
      </c>
      <c r="AI7" s="10">
        <v>112</v>
      </c>
      <c r="AJ7" s="10">
        <v>114</v>
      </c>
      <c r="AK7" s="10"/>
      <c r="AL7" s="10">
        <v>395</v>
      </c>
      <c r="AM7" s="10">
        <v>392</v>
      </c>
      <c r="AN7" s="10">
        <v>163</v>
      </c>
      <c r="AO7" s="10">
        <v>58</v>
      </c>
      <c r="AP7" s="10"/>
      <c r="AQ7" s="10">
        <v>594</v>
      </c>
      <c r="AR7" s="10">
        <v>414</v>
      </c>
      <c r="AS7" s="10"/>
      <c r="AT7" s="10">
        <v>662</v>
      </c>
      <c r="AU7" s="10">
        <v>217</v>
      </c>
      <c r="AV7" s="10"/>
      <c r="AW7" s="10">
        <v>392</v>
      </c>
      <c r="AX7" s="10">
        <v>232</v>
      </c>
      <c r="AY7" s="10">
        <v>350</v>
      </c>
      <c r="AZ7" s="10"/>
      <c r="BA7" s="10">
        <v>235</v>
      </c>
      <c r="BB7" s="10">
        <v>303</v>
      </c>
      <c r="BC7" s="10">
        <v>330</v>
      </c>
      <c r="BD7" s="10">
        <v>92</v>
      </c>
      <c r="BE7" s="10">
        <v>48</v>
      </c>
      <c r="BF7" s="10"/>
      <c r="BG7" s="10">
        <v>402</v>
      </c>
      <c r="BH7" s="10">
        <v>606</v>
      </c>
      <c r="BI7" s="10"/>
      <c r="BJ7" s="10">
        <v>778</v>
      </c>
      <c r="BK7" s="10">
        <v>223</v>
      </c>
      <c r="BL7" s="10"/>
      <c r="BM7" s="10">
        <v>136</v>
      </c>
      <c r="BN7" s="10">
        <v>219</v>
      </c>
      <c r="BO7" s="10">
        <v>340</v>
      </c>
      <c r="BP7" s="10">
        <v>76</v>
      </c>
      <c r="BQ7" s="10">
        <v>112</v>
      </c>
      <c r="BR7" s="10"/>
      <c r="BS7" s="10">
        <v>304</v>
      </c>
      <c r="BT7" s="10"/>
      <c r="BU7" s="10">
        <v>203</v>
      </c>
      <c r="BV7" s="10">
        <v>237</v>
      </c>
      <c r="BW7" s="10">
        <v>105</v>
      </c>
      <c r="BX7" s="10">
        <v>190</v>
      </c>
      <c r="BY7" s="10">
        <v>77</v>
      </c>
      <c r="BZ7" s="10"/>
      <c r="CA7" s="10">
        <v>75</v>
      </c>
      <c r="CB7" s="10"/>
      <c r="CC7" s="10">
        <v>796</v>
      </c>
      <c r="CD7" s="10">
        <v>185</v>
      </c>
      <c r="CE7" s="10"/>
      <c r="CF7" s="10">
        <v>373</v>
      </c>
      <c r="CG7" s="10"/>
      <c r="CH7" s="10">
        <v>340</v>
      </c>
      <c r="CI7" s="10">
        <v>116</v>
      </c>
    </row>
    <row r="8" spans="2:87" ht="30" customHeight="1" x14ac:dyDescent="0.35">
      <c r="B8" s="11" t="s">
        <v>20</v>
      </c>
      <c r="C8" s="11">
        <v>1023</v>
      </c>
      <c r="D8" s="11">
        <v>494</v>
      </c>
      <c r="E8" s="11">
        <v>527</v>
      </c>
      <c r="F8" s="11"/>
      <c r="G8" s="11">
        <v>165</v>
      </c>
      <c r="H8" s="11">
        <v>169</v>
      </c>
      <c r="I8" s="11">
        <v>179</v>
      </c>
      <c r="J8" s="11">
        <v>158</v>
      </c>
      <c r="K8" s="11">
        <v>141</v>
      </c>
      <c r="L8" s="11">
        <v>211</v>
      </c>
      <c r="M8" s="11"/>
      <c r="N8" s="11">
        <v>263</v>
      </c>
      <c r="O8" s="11">
        <v>272</v>
      </c>
      <c r="P8" s="11">
        <v>234</v>
      </c>
      <c r="Q8" s="11">
        <v>248</v>
      </c>
      <c r="R8" s="11"/>
      <c r="S8" s="11">
        <v>144</v>
      </c>
      <c r="T8" s="11">
        <v>127</v>
      </c>
      <c r="U8" s="11">
        <v>77</v>
      </c>
      <c r="V8" s="11">
        <v>97</v>
      </c>
      <c r="W8" s="11">
        <v>80</v>
      </c>
      <c r="X8" s="11">
        <v>84</v>
      </c>
      <c r="Y8" s="11">
        <v>84</v>
      </c>
      <c r="Z8" s="11">
        <v>43</v>
      </c>
      <c r="AA8" s="11">
        <v>107</v>
      </c>
      <c r="AB8" s="11">
        <v>90</v>
      </c>
      <c r="AC8" s="11">
        <v>58</v>
      </c>
      <c r="AD8" s="11">
        <v>32</v>
      </c>
      <c r="AE8" s="11"/>
      <c r="AF8" s="11">
        <v>161</v>
      </c>
      <c r="AG8" s="11">
        <v>391</v>
      </c>
      <c r="AH8" s="11">
        <v>209</v>
      </c>
      <c r="AI8" s="11">
        <v>109</v>
      </c>
      <c r="AJ8" s="11">
        <v>113</v>
      </c>
      <c r="AK8" s="11"/>
      <c r="AL8" s="11">
        <v>378</v>
      </c>
      <c r="AM8" s="11">
        <v>408</v>
      </c>
      <c r="AN8" s="11">
        <v>171</v>
      </c>
      <c r="AO8" s="11">
        <v>66</v>
      </c>
      <c r="AP8" s="11"/>
      <c r="AQ8" s="11">
        <v>610</v>
      </c>
      <c r="AR8" s="11">
        <v>413</v>
      </c>
      <c r="AS8" s="11"/>
      <c r="AT8" s="11">
        <v>675</v>
      </c>
      <c r="AU8" s="11">
        <v>197</v>
      </c>
      <c r="AV8" s="11"/>
      <c r="AW8" s="11">
        <v>365</v>
      </c>
      <c r="AX8" s="11">
        <v>238</v>
      </c>
      <c r="AY8" s="11">
        <v>374</v>
      </c>
      <c r="AZ8" s="11"/>
      <c r="BA8" s="11">
        <v>249</v>
      </c>
      <c r="BB8" s="11">
        <v>307</v>
      </c>
      <c r="BC8" s="11">
        <v>330</v>
      </c>
      <c r="BD8" s="11">
        <v>91</v>
      </c>
      <c r="BE8" s="11">
        <v>46</v>
      </c>
      <c r="BF8" s="11"/>
      <c r="BG8" s="11">
        <v>437</v>
      </c>
      <c r="BH8" s="11">
        <v>586</v>
      </c>
      <c r="BI8" s="11"/>
      <c r="BJ8" s="11">
        <v>808</v>
      </c>
      <c r="BK8" s="11">
        <v>208</v>
      </c>
      <c r="BL8" s="11"/>
      <c r="BM8" s="11">
        <v>148</v>
      </c>
      <c r="BN8" s="11">
        <v>207</v>
      </c>
      <c r="BO8" s="11">
        <v>350</v>
      </c>
      <c r="BP8" s="11">
        <v>74</v>
      </c>
      <c r="BQ8" s="11">
        <v>118</v>
      </c>
      <c r="BR8" s="11"/>
      <c r="BS8" s="11">
        <v>309</v>
      </c>
      <c r="BT8" s="11"/>
      <c r="BU8" s="11">
        <v>196</v>
      </c>
      <c r="BV8" s="11">
        <v>250</v>
      </c>
      <c r="BW8" s="11">
        <v>104</v>
      </c>
      <c r="BX8" s="11">
        <v>189</v>
      </c>
      <c r="BY8" s="11">
        <v>83</v>
      </c>
      <c r="BZ8" s="11"/>
      <c r="CA8" s="11">
        <v>79</v>
      </c>
      <c r="CB8" s="11"/>
      <c r="CC8" s="11">
        <v>800</v>
      </c>
      <c r="CD8" s="11">
        <v>194</v>
      </c>
      <c r="CE8" s="11"/>
      <c r="CF8" s="11">
        <v>358</v>
      </c>
      <c r="CG8" s="11"/>
      <c r="CH8" s="11">
        <v>336</v>
      </c>
      <c r="CI8" s="11">
        <v>121</v>
      </c>
    </row>
    <row r="9" spans="2:87" ht="29" x14ac:dyDescent="0.35">
      <c r="B9" s="18" t="s">
        <v>300</v>
      </c>
      <c r="C9" s="17">
        <v>0.105094661822718</v>
      </c>
      <c r="D9" s="17">
        <v>0.125860171461215</v>
      </c>
      <c r="E9" s="17">
        <v>8.58021944558435E-2</v>
      </c>
      <c r="F9" s="17"/>
      <c r="G9" s="17">
        <v>0.107918859284921</v>
      </c>
      <c r="H9" s="17">
        <v>8.4608471095358503E-2</v>
      </c>
      <c r="I9" s="17">
        <v>9.6306702433272398E-2</v>
      </c>
      <c r="J9" s="17">
        <v>0.100143239708274</v>
      </c>
      <c r="K9" s="17">
        <v>0.16131922595328699</v>
      </c>
      <c r="L9" s="17">
        <v>9.3001269751194507E-2</v>
      </c>
      <c r="M9" s="17"/>
      <c r="N9" s="17">
        <v>7.7814147395571798E-2</v>
      </c>
      <c r="O9" s="17">
        <v>7.9042822190494202E-2</v>
      </c>
      <c r="P9" s="17">
        <v>0.137632353673251</v>
      </c>
      <c r="Q9" s="17">
        <v>0.13402804668269699</v>
      </c>
      <c r="R9" s="17"/>
      <c r="S9" s="17">
        <v>5.5453802065651897E-2</v>
      </c>
      <c r="T9" s="17">
        <v>8.4904668591169699E-2</v>
      </c>
      <c r="U9" s="17">
        <v>0.14269648861782699</v>
      </c>
      <c r="V9" s="17">
        <v>0.13964558982678399</v>
      </c>
      <c r="W9" s="17">
        <v>4.3676941034954897E-2</v>
      </c>
      <c r="X9" s="17">
        <v>0.17262174876150099</v>
      </c>
      <c r="Y9" s="17">
        <v>0.184640211860117</v>
      </c>
      <c r="Z9" s="17">
        <v>5.1335478942849302E-2</v>
      </c>
      <c r="AA9" s="17">
        <v>6.3433839229462594E-2</v>
      </c>
      <c r="AB9" s="17">
        <v>8.3349990843223004E-2</v>
      </c>
      <c r="AC9" s="17">
        <v>0.15955266074777499</v>
      </c>
      <c r="AD9" s="17">
        <v>0.15371380776004601</v>
      </c>
      <c r="AE9" s="17"/>
      <c r="AF9" s="17">
        <v>0.12057262615535499</v>
      </c>
      <c r="AG9" s="17">
        <v>9.8932087168525196E-2</v>
      </c>
      <c r="AH9" s="17">
        <v>9.8642959363987606E-2</v>
      </c>
      <c r="AI9" s="17">
        <v>0.12187467922852201</v>
      </c>
      <c r="AJ9" s="17">
        <v>8.6000848190030094E-2</v>
      </c>
      <c r="AK9" s="17"/>
      <c r="AL9" s="17">
        <v>9.3050963011978197E-2</v>
      </c>
      <c r="AM9" s="17">
        <v>9.8215075802570398E-2</v>
      </c>
      <c r="AN9" s="17">
        <v>0.12774995196090699</v>
      </c>
      <c r="AO9" s="17">
        <v>0.15813153917058401</v>
      </c>
      <c r="AP9" s="17"/>
      <c r="AQ9" s="17">
        <v>0.119065464506313</v>
      </c>
      <c r="AR9" s="17">
        <v>8.4436351191030198E-2</v>
      </c>
      <c r="AS9" s="17"/>
      <c r="AT9" s="17">
        <v>0.12008670899938199</v>
      </c>
      <c r="AU9" s="17">
        <v>9.1961488712481304E-2</v>
      </c>
      <c r="AV9" s="17"/>
      <c r="AW9" s="17">
        <v>9.9008159107197305E-2</v>
      </c>
      <c r="AX9" s="17">
        <v>8.6197691531542997E-2</v>
      </c>
      <c r="AY9" s="17">
        <v>0.12979420913492201</v>
      </c>
      <c r="AZ9" s="17"/>
      <c r="BA9" s="17">
        <v>0.10223653876884201</v>
      </c>
      <c r="BB9" s="17">
        <v>9.5727891098153994E-2</v>
      </c>
      <c r="BC9" s="17">
        <v>0.110333324363413</v>
      </c>
      <c r="BD9" s="17">
        <v>8.0935474113991407E-2</v>
      </c>
      <c r="BE9" s="17">
        <v>0.19394254539142899</v>
      </c>
      <c r="BF9" s="17"/>
      <c r="BG9" s="17">
        <v>8.6645944304507394E-2</v>
      </c>
      <c r="BH9" s="17">
        <v>0.118839307343843</v>
      </c>
      <c r="BI9" s="17"/>
      <c r="BJ9" s="17">
        <v>0.106576522825426</v>
      </c>
      <c r="BK9" s="17">
        <v>9.7858590964259404E-2</v>
      </c>
      <c r="BL9" s="17"/>
      <c r="BM9" s="17">
        <v>0.10357848145206</v>
      </c>
      <c r="BN9" s="17">
        <v>0.12925372518234901</v>
      </c>
      <c r="BO9" s="17">
        <v>7.4712023701387201E-2</v>
      </c>
      <c r="BP9" s="17">
        <v>2.55484623653007E-2</v>
      </c>
      <c r="BQ9" s="17">
        <v>0.154134979693722</v>
      </c>
      <c r="BR9" s="17"/>
      <c r="BS9" s="17">
        <v>0.123572052540353</v>
      </c>
      <c r="BT9" s="17"/>
      <c r="BU9" s="17">
        <v>0.13592039657567001</v>
      </c>
      <c r="BV9" s="17">
        <v>6.3724975645884294E-2</v>
      </c>
      <c r="BW9" s="17">
        <v>5.5874555228212899E-2</v>
      </c>
      <c r="BX9" s="17">
        <v>0.130554215296736</v>
      </c>
      <c r="BY9" s="17">
        <v>5.7890101654030503E-2</v>
      </c>
      <c r="BZ9" s="17"/>
      <c r="CA9" s="17">
        <v>6.7715406575461601E-2</v>
      </c>
      <c r="CB9" s="17"/>
      <c r="CC9" s="17">
        <v>0.10849193912793099</v>
      </c>
      <c r="CD9" s="17">
        <v>8.7153668288769803E-2</v>
      </c>
      <c r="CE9" s="17"/>
      <c r="CF9" s="17">
        <v>9.1657382380558594E-2</v>
      </c>
      <c r="CG9" s="17"/>
      <c r="CH9" s="17">
        <v>0.103270644860257</v>
      </c>
      <c r="CI9" s="17">
        <v>7.3829047355721905E-2</v>
      </c>
    </row>
    <row r="10" spans="2:87" ht="29" x14ac:dyDescent="0.35">
      <c r="B10" s="18" t="s">
        <v>301</v>
      </c>
      <c r="C10" s="17">
        <v>0.154742806144404</v>
      </c>
      <c r="D10" s="17">
        <v>0.16675337585650399</v>
      </c>
      <c r="E10" s="17">
        <v>0.142077963662159</v>
      </c>
      <c r="F10" s="17"/>
      <c r="G10" s="17">
        <v>0.17496824406594899</v>
      </c>
      <c r="H10" s="17">
        <v>0.193380166657106</v>
      </c>
      <c r="I10" s="17">
        <v>0.18550391816992201</v>
      </c>
      <c r="J10" s="17">
        <v>0.16387185485084901</v>
      </c>
      <c r="K10" s="17">
        <v>0.139154485715976</v>
      </c>
      <c r="L10" s="17">
        <v>8.5343483038174905E-2</v>
      </c>
      <c r="M10" s="17"/>
      <c r="N10" s="17">
        <v>0.16033392198198301</v>
      </c>
      <c r="O10" s="17">
        <v>0.17009961173744301</v>
      </c>
      <c r="P10" s="17">
        <v>0.161831699125036</v>
      </c>
      <c r="Q10" s="17">
        <v>0.12834514034709199</v>
      </c>
      <c r="R10" s="17"/>
      <c r="S10" s="17">
        <v>0.17891434963160999</v>
      </c>
      <c r="T10" s="17">
        <v>0.14599763191273299</v>
      </c>
      <c r="U10" s="17">
        <v>0.15604525275897799</v>
      </c>
      <c r="V10" s="17">
        <v>0.110122604780995</v>
      </c>
      <c r="W10" s="17">
        <v>0.15669355076246999</v>
      </c>
      <c r="X10" s="17">
        <v>0.14497956013869001</v>
      </c>
      <c r="Y10" s="17">
        <v>0.14459793971740201</v>
      </c>
      <c r="Z10" s="17">
        <v>0.15889329448957701</v>
      </c>
      <c r="AA10" s="17">
        <v>0.266777590778491</v>
      </c>
      <c r="AB10" s="17">
        <v>0.103977015121651</v>
      </c>
      <c r="AC10" s="17">
        <v>0.107656153267809</v>
      </c>
      <c r="AD10" s="17">
        <v>0.106479443391401</v>
      </c>
      <c r="AE10" s="17"/>
      <c r="AF10" s="17">
        <v>0.1061406401614</v>
      </c>
      <c r="AG10" s="17">
        <v>0.15587848488231701</v>
      </c>
      <c r="AH10" s="17">
        <v>0.173186772213619</v>
      </c>
      <c r="AI10" s="17">
        <v>0.234716812752125</v>
      </c>
      <c r="AJ10" s="17">
        <v>0.128845641190104</v>
      </c>
      <c r="AK10" s="17"/>
      <c r="AL10" s="17">
        <v>0.13171981167518801</v>
      </c>
      <c r="AM10" s="17">
        <v>0.186475678671883</v>
      </c>
      <c r="AN10" s="17">
        <v>0.122275287402923</v>
      </c>
      <c r="AO10" s="17">
        <v>0.17474286509390299</v>
      </c>
      <c r="AP10" s="17"/>
      <c r="AQ10" s="17">
        <v>0.13248327895058401</v>
      </c>
      <c r="AR10" s="17">
        <v>0.18765746664737001</v>
      </c>
      <c r="AS10" s="17"/>
      <c r="AT10" s="17">
        <v>0.16572456646824399</v>
      </c>
      <c r="AU10" s="17">
        <v>8.1332899619032603E-2</v>
      </c>
      <c r="AV10" s="17"/>
      <c r="AW10" s="17">
        <v>0.12691977613532701</v>
      </c>
      <c r="AX10" s="17">
        <v>0.168768945503595</v>
      </c>
      <c r="AY10" s="17">
        <v>0.17289946146493201</v>
      </c>
      <c r="AZ10" s="17"/>
      <c r="BA10" s="17">
        <v>0.174746961651607</v>
      </c>
      <c r="BB10" s="17">
        <v>0.17444328937864201</v>
      </c>
      <c r="BC10" s="17">
        <v>0.130120389192111</v>
      </c>
      <c r="BD10" s="17">
        <v>0.130132280700965</v>
      </c>
      <c r="BE10" s="17">
        <v>0.14007186322489401</v>
      </c>
      <c r="BF10" s="17"/>
      <c r="BG10" s="17">
        <v>0.164216385923761</v>
      </c>
      <c r="BH10" s="17">
        <v>0.14768480898255201</v>
      </c>
      <c r="BI10" s="17"/>
      <c r="BJ10" s="17">
        <v>0.16834352815964801</v>
      </c>
      <c r="BK10" s="17">
        <v>0.106825014605616</v>
      </c>
      <c r="BL10" s="17"/>
      <c r="BM10" s="17">
        <v>0.15864984460909701</v>
      </c>
      <c r="BN10" s="17">
        <v>8.4975753893325304E-2</v>
      </c>
      <c r="BO10" s="17">
        <v>0.22193513426594999</v>
      </c>
      <c r="BP10" s="17">
        <v>0.25057504227794802</v>
      </c>
      <c r="BQ10" s="17">
        <v>2.6153899185761501E-2</v>
      </c>
      <c r="BR10" s="17"/>
      <c r="BS10" s="17">
        <v>8.2266821375010901E-2</v>
      </c>
      <c r="BT10" s="17"/>
      <c r="BU10" s="17">
        <v>0.10362255106888101</v>
      </c>
      <c r="BV10" s="17">
        <v>0.22488149308628799</v>
      </c>
      <c r="BW10" s="17">
        <v>0.26361045140586498</v>
      </c>
      <c r="BX10" s="17">
        <v>4.5334737363456702E-2</v>
      </c>
      <c r="BY10" s="17">
        <v>0.12877508509662999</v>
      </c>
      <c r="BZ10" s="17"/>
      <c r="CA10" s="17">
        <v>0.15434672477714401</v>
      </c>
      <c r="CB10" s="17"/>
      <c r="CC10" s="17">
        <v>0.15987246234896499</v>
      </c>
      <c r="CD10" s="17">
        <v>0.152048234151657</v>
      </c>
      <c r="CE10" s="17"/>
      <c r="CF10" s="17">
        <v>0.163762644344709</v>
      </c>
      <c r="CG10" s="17"/>
      <c r="CH10" s="17">
        <v>0.13391142485756499</v>
      </c>
      <c r="CI10" s="17">
        <v>0.20700718284066699</v>
      </c>
    </row>
    <row r="11" spans="2:87" x14ac:dyDescent="0.35">
      <c r="B11" s="18" t="s">
        <v>302</v>
      </c>
      <c r="C11" s="17">
        <v>0.26378850417666599</v>
      </c>
      <c r="D11" s="17">
        <v>0.266341912790449</v>
      </c>
      <c r="E11" s="17">
        <v>0.26183328240658099</v>
      </c>
      <c r="F11" s="17"/>
      <c r="G11" s="17">
        <v>0.19698837314436399</v>
      </c>
      <c r="H11" s="17">
        <v>0.220170284984674</v>
      </c>
      <c r="I11" s="17">
        <v>0.22470092234139299</v>
      </c>
      <c r="J11" s="17">
        <v>0.29425926220858001</v>
      </c>
      <c r="K11" s="17">
        <v>0.26472237186125702</v>
      </c>
      <c r="L11" s="17">
        <v>0.36077583499817201</v>
      </c>
      <c r="M11" s="17"/>
      <c r="N11" s="17">
        <v>0.281509174923531</v>
      </c>
      <c r="O11" s="17">
        <v>0.29294596451691102</v>
      </c>
      <c r="P11" s="17">
        <v>0.24729154569325101</v>
      </c>
      <c r="Q11" s="17">
        <v>0.222282581697646</v>
      </c>
      <c r="R11" s="17"/>
      <c r="S11" s="17">
        <v>0.23951582051684001</v>
      </c>
      <c r="T11" s="17">
        <v>0.324735939613784</v>
      </c>
      <c r="U11" s="17">
        <v>0.271604567708983</v>
      </c>
      <c r="V11" s="17">
        <v>0.22356649994588601</v>
      </c>
      <c r="W11" s="17">
        <v>0.29179723990776102</v>
      </c>
      <c r="X11" s="17">
        <v>0.23905044301046299</v>
      </c>
      <c r="Y11" s="17">
        <v>0.27544614828980102</v>
      </c>
      <c r="Z11" s="17">
        <v>0.133880228231092</v>
      </c>
      <c r="AA11" s="17">
        <v>0.29384783904567702</v>
      </c>
      <c r="AB11" s="17">
        <v>0.20967665509307201</v>
      </c>
      <c r="AC11" s="17">
        <v>0.285167954389141</v>
      </c>
      <c r="AD11" s="17">
        <v>0.384704969108904</v>
      </c>
      <c r="AE11" s="17"/>
      <c r="AF11" s="17">
        <v>0.232102642104483</v>
      </c>
      <c r="AG11" s="17">
        <v>0.25945341647874698</v>
      </c>
      <c r="AH11" s="17">
        <v>0.28300372507521598</v>
      </c>
      <c r="AI11" s="17">
        <v>0.213431078993678</v>
      </c>
      <c r="AJ11" s="17">
        <v>0.31359786770610298</v>
      </c>
      <c r="AK11" s="17"/>
      <c r="AL11" s="17">
        <v>0.31262727832406501</v>
      </c>
      <c r="AM11" s="17">
        <v>0.24581914355457701</v>
      </c>
      <c r="AN11" s="17">
        <v>0.24539048040967801</v>
      </c>
      <c r="AO11" s="17">
        <v>0.142183478002681</v>
      </c>
      <c r="AP11" s="17"/>
      <c r="AQ11" s="17">
        <v>0.267110640072451</v>
      </c>
      <c r="AR11" s="17">
        <v>0.25887613680235799</v>
      </c>
      <c r="AS11" s="17"/>
      <c r="AT11" s="17">
        <v>0.245546265959071</v>
      </c>
      <c r="AU11" s="17">
        <v>0.35663316168361398</v>
      </c>
      <c r="AV11" s="17"/>
      <c r="AW11" s="17">
        <v>0.31104459974188098</v>
      </c>
      <c r="AX11" s="17">
        <v>0.26146776962117002</v>
      </c>
      <c r="AY11" s="17">
        <v>0.20968398574871999</v>
      </c>
      <c r="AZ11" s="17"/>
      <c r="BA11" s="17">
        <v>0.22588437136842701</v>
      </c>
      <c r="BB11" s="17">
        <v>0.26679144904579999</v>
      </c>
      <c r="BC11" s="17">
        <v>0.27381638995387297</v>
      </c>
      <c r="BD11" s="17">
        <v>0.32048242764310197</v>
      </c>
      <c r="BE11" s="17">
        <v>0.26491120140207902</v>
      </c>
      <c r="BF11" s="17"/>
      <c r="BG11" s="17">
        <v>0.27102140563521698</v>
      </c>
      <c r="BH11" s="17">
        <v>0.25839985499067902</v>
      </c>
      <c r="BI11" s="17"/>
      <c r="BJ11" s="17">
        <v>0.24880553360342</v>
      </c>
      <c r="BK11" s="17">
        <v>0.321960633132583</v>
      </c>
      <c r="BL11" s="17"/>
      <c r="BM11" s="17">
        <v>0.20587943167755399</v>
      </c>
      <c r="BN11" s="17">
        <v>0.35909768090743499</v>
      </c>
      <c r="BO11" s="17">
        <v>0.27100225087264002</v>
      </c>
      <c r="BP11" s="17">
        <v>0.28059658044592101</v>
      </c>
      <c r="BQ11" s="17">
        <v>0.15182593079628701</v>
      </c>
      <c r="BR11" s="17"/>
      <c r="BS11" s="17">
        <v>0.19420046570135599</v>
      </c>
      <c r="BT11" s="17"/>
      <c r="BU11" s="17">
        <v>0.33590358443055601</v>
      </c>
      <c r="BV11" s="17">
        <v>0.289675054096242</v>
      </c>
      <c r="BW11" s="17">
        <v>0.33060223726793198</v>
      </c>
      <c r="BX11" s="17">
        <v>0.162233648444357</v>
      </c>
      <c r="BY11" s="17">
        <v>0.233949786654088</v>
      </c>
      <c r="BZ11" s="17"/>
      <c r="CA11" s="17">
        <v>0.23211435365344801</v>
      </c>
      <c r="CB11" s="17"/>
      <c r="CC11" s="17">
        <v>0.25649632351351698</v>
      </c>
      <c r="CD11" s="17">
        <v>0.31198839916082299</v>
      </c>
      <c r="CE11" s="17"/>
      <c r="CF11" s="17">
        <v>0.27542922541182702</v>
      </c>
      <c r="CG11" s="17"/>
      <c r="CH11" s="17">
        <v>0.27532144680993698</v>
      </c>
      <c r="CI11" s="17">
        <v>0.27252742535438501</v>
      </c>
    </row>
    <row r="12" spans="2:87" ht="29" x14ac:dyDescent="0.35">
      <c r="B12" s="18" t="s">
        <v>303</v>
      </c>
      <c r="C12" s="17">
        <v>0.149585064228618</v>
      </c>
      <c r="D12" s="17">
        <v>0.13007668295976299</v>
      </c>
      <c r="E12" s="17">
        <v>0.16812239945388799</v>
      </c>
      <c r="F12" s="17"/>
      <c r="G12" s="17">
        <v>0.25091528811061198</v>
      </c>
      <c r="H12" s="17">
        <v>0.207992459193061</v>
      </c>
      <c r="I12" s="17">
        <v>0.14487685319492899</v>
      </c>
      <c r="J12" s="17">
        <v>0.110558010159696</v>
      </c>
      <c r="K12" s="17">
        <v>0.105583137333597</v>
      </c>
      <c r="L12" s="17">
        <v>8.6012620568141296E-2</v>
      </c>
      <c r="M12" s="17"/>
      <c r="N12" s="17">
        <v>0.20002141282702801</v>
      </c>
      <c r="O12" s="17">
        <v>0.13357552394441899</v>
      </c>
      <c r="P12" s="17">
        <v>0.105637393910543</v>
      </c>
      <c r="Q12" s="17">
        <v>0.15394080723678599</v>
      </c>
      <c r="R12" s="17"/>
      <c r="S12" s="17">
        <v>0.21019686116818301</v>
      </c>
      <c r="T12" s="17">
        <v>0.130453316503261</v>
      </c>
      <c r="U12" s="17">
        <v>0.15530347805890199</v>
      </c>
      <c r="V12" s="17">
        <v>0.16106063925062999</v>
      </c>
      <c r="W12" s="17">
        <v>0.231533218686133</v>
      </c>
      <c r="X12" s="17">
        <v>0.13260842620751001</v>
      </c>
      <c r="Y12" s="17">
        <v>7.3163791242084594E-2</v>
      </c>
      <c r="Z12" s="17">
        <v>0.21029481691597199</v>
      </c>
      <c r="AA12" s="17">
        <v>0.13108620476635599</v>
      </c>
      <c r="AB12" s="17">
        <v>0.160519007914454</v>
      </c>
      <c r="AC12" s="17">
        <v>4.8948295736394101E-2</v>
      </c>
      <c r="AD12" s="17">
        <v>7.6891375294008205E-2</v>
      </c>
      <c r="AE12" s="17"/>
      <c r="AF12" s="17">
        <v>0.14630611767443999</v>
      </c>
      <c r="AG12" s="17">
        <v>0.13959634464958101</v>
      </c>
      <c r="AH12" s="17">
        <v>0.134120267465627</v>
      </c>
      <c r="AI12" s="17">
        <v>0.216220247349734</v>
      </c>
      <c r="AJ12" s="17">
        <v>0.1892605831594</v>
      </c>
      <c r="AK12" s="17"/>
      <c r="AL12" s="17">
        <v>0.12502640199336701</v>
      </c>
      <c r="AM12" s="17">
        <v>0.13979934145178799</v>
      </c>
      <c r="AN12" s="17">
        <v>0.21403085060996599</v>
      </c>
      <c r="AO12" s="17">
        <v>0.184013412275877</v>
      </c>
      <c r="AP12" s="17"/>
      <c r="AQ12" s="17">
        <v>0.11740215847768</v>
      </c>
      <c r="AR12" s="17">
        <v>0.197173200650722</v>
      </c>
      <c r="AS12" s="17"/>
      <c r="AT12" s="17">
        <v>0.16888603628316101</v>
      </c>
      <c r="AU12" s="17">
        <v>8.2695380755332906E-2</v>
      </c>
      <c r="AV12" s="17"/>
      <c r="AW12" s="17">
        <v>0.132421589142626</v>
      </c>
      <c r="AX12" s="17">
        <v>0.160363859347954</v>
      </c>
      <c r="AY12" s="17">
        <v>0.16173191908659901</v>
      </c>
      <c r="AZ12" s="17"/>
      <c r="BA12" s="17">
        <v>0.22485780353776799</v>
      </c>
      <c r="BB12" s="17">
        <v>0.13853286887709701</v>
      </c>
      <c r="BC12" s="17">
        <v>0.11565897847826399</v>
      </c>
      <c r="BD12" s="17">
        <v>0.10804629320445799</v>
      </c>
      <c r="BE12" s="17">
        <v>0.141668336374562</v>
      </c>
      <c r="BF12" s="17"/>
      <c r="BG12" s="17">
        <v>0.146731640465184</v>
      </c>
      <c r="BH12" s="17">
        <v>0.151710919216167</v>
      </c>
      <c r="BI12" s="17"/>
      <c r="BJ12" s="17">
        <v>0.163366179979168</v>
      </c>
      <c r="BK12" s="17">
        <v>9.6608100135573999E-2</v>
      </c>
      <c r="BL12" s="17"/>
      <c r="BM12" s="17">
        <v>7.4053155838573206E-2</v>
      </c>
      <c r="BN12" s="17">
        <v>0.138907472172177</v>
      </c>
      <c r="BO12" s="17">
        <v>0.21550812016648399</v>
      </c>
      <c r="BP12" s="17">
        <v>0.116642346430056</v>
      </c>
      <c r="BQ12" s="17">
        <v>0.15927694881157101</v>
      </c>
      <c r="BR12" s="17"/>
      <c r="BS12" s="17">
        <v>0.17850589491221899</v>
      </c>
      <c r="BT12" s="17"/>
      <c r="BU12" s="17">
        <v>0.14868340270397401</v>
      </c>
      <c r="BV12" s="17">
        <v>0.24408488253924401</v>
      </c>
      <c r="BW12" s="17">
        <v>9.7320577493426694E-2</v>
      </c>
      <c r="BX12" s="17">
        <v>0.15223912506651399</v>
      </c>
      <c r="BY12" s="17">
        <v>0.103703520894516</v>
      </c>
      <c r="BZ12" s="17"/>
      <c r="CA12" s="17">
        <v>0.26064832144029498</v>
      </c>
      <c r="CB12" s="17"/>
      <c r="CC12" s="17">
        <v>0.14295862170221099</v>
      </c>
      <c r="CD12" s="17">
        <v>0.18845863009078201</v>
      </c>
      <c r="CE12" s="17"/>
      <c r="CF12" s="17">
        <v>0.14690013896201601</v>
      </c>
      <c r="CG12" s="17"/>
      <c r="CH12" s="17">
        <v>0.14363737757577799</v>
      </c>
      <c r="CI12" s="17">
        <v>0.244184949771142</v>
      </c>
    </row>
    <row r="13" spans="2:87" ht="29" x14ac:dyDescent="0.35">
      <c r="B13" s="18" t="s">
        <v>304</v>
      </c>
      <c r="C13" s="17">
        <v>0.163703989451117</v>
      </c>
      <c r="D13" s="17">
        <v>0.17059726870695799</v>
      </c>
      <c r="E13" s="17">
        <v>0.15751385242643701</v>
      </c>
      <c r="F13" s="17"/>
      <c r="G13" s="17">
        <v>0.11895070424371799</v>
      </c>
      <c r="H13" s="17">
        <v>0.13172245350310899</v>
      </c>
      <c r="I13" s="17">
        <v>0.16927888352540199</v>
      </c>
      <c r="J13" s="17">
        <v>0.14505166281981699</v>
      </c>
      <c r="K13" s="17">
        <v>0.198708037748488</v>
      </c>
      <c r="L13" s="17">
        <v>0.21028965788221099</v>
      </c>
      <c r="M13" s="17"/>
      <c r="N13" s="17">
        <v>0.13235324234433901</v>
      </c>
      <c r="O13" s="17">
        <v>0.141447635665024</v>
      </c>
      <c r="P13" s="17">
        <v>0.22061524437333899</v>
      </c>
      <c r="Q13" s="17">
        <v>0.17095850894377901</v>
      </c>
      <c r="R13" s="17"/>
      <c r="S13" s="17">
        <v>0.14066458294989001</v>
      </c>
      <c r="T13" s="17">
        <v>0.14975976905338501</v>
      </c>
      <c r="U13" s="17">
        <v>0.120016803526275</v>
      </c>
      <c r="V13" s="17">
        <v>0.194199370055822</v>
      </c>
      <c r="W13" s="17">
        <v>0.156668713064468</v>
      </c>
      <c r="X13" s="17">
        <v>0.143927001575747</v>
      </c>
      <c r="Y13" s="17">
        <v>0.11711483725142199</v>
      </c>
      <c r="Z13" s="17">
        <v>0.195123999174069</v>
      </c>
      <c r="AA13" s="17">
        <v>0.133084747498325</v>
      </c>
      <c r="AB13" s="17">
        <v>0.24100448065411501</v>
      </c>
      <c r="AC13" s="17">
        <v>0.27082924514078099</v>
      </c>
      <c r="AD13" s="17">
        <v>0.177843221224462</v>
      </c>
      <c r="AE13" s="17"/>
      <c r="AF13" s="17">
        <v>0.20163253649183299</v>
      </c>
      <c r="AG13" s="17">
        <v>0.16457127423805201</v>
      </c>
      <c r="AH13" s="17">
        <v>0.16484578460997801</v>
      </c>
      <c r="AI13" s="17">
        <v>0.126244882030563</v>
      </c>
      <c r="AJ13" s="17">
        <v>0.151889442899838</v>
      </c>
      <c r="AK13" s="17"/>
      <c r="AL13" s="17">
        <v>0.15058527894920901</v>
      </c>
      <c r="AM13" s="17">
        <v>0.17502584587421</v>
      </c>
      <c r="AN13" s="17">
        <v>0.18127145776626799</v>
      </c>
      <c r="AO13" s="17">
        <v>0.123294074590095</v>
      </c>
      <c r="AP13" s="17"/>
      <c r="AQ13" s="17">
        <v>0.19377337367418199</v>
      </c>
      <c r="AR13" s="17">
        <v>0.119241069613801</v>
      </c>
      <c r="AS13" s="17"/>
      <c r="AT13" s="17">
        <v>0.15193901324713699</v>
      </c>
      <c r="AU13" s="17">
        <v>0.225121470485624</v>
      </c>
      <c r="AV13" s="17"/>
      <c r="AW13" s="17">
        <v>0.180630272408938</v>
      </c>
      <c r="AX13" s="17">
        <v>0.19738581066448499</v>
      </c>
      <c r="AY13" s="17">
        <v>0.137620097772155</v>
      </c>
      <c r="AZ13" s="17"/>
      <c r="BA13" s="17">
        <v>0.109852189070519</v>
      </c>
      <c r="BB13" s="17">
        <v>0.16402177469885301</v>
      </c>
      <c r="BC13" s="17">
        <v>0.200407573540232</v>
      </c>
      <c r="BD13" s="17">
        <v>0.19197337010268101</v>
      </c>
      <c r="BE13" s="17">
        <v>0.13341349874511901</v>
      </c>
      <c r="BF13" s="17"/>
      <c r="BG13" s="17">
        <v>0.150284078998039</v>
      </c>
      <c r="BH13" s="17">
        <v>0.17370207804024199</v>
      </c>
      <c r="BI13" s="17"/>
      <c r="BJ13" s="17">
        <v>0.14847653906202801</v>
      </c>
      <c r="BK13" s="17">
        <v>0.21359896053774999</v>
      </c>
      <c r="BL13" s="17"/>
      <c r="BM13" s="17">
        <v>0.195992705071309</v>
      </c>
      <c r="BN13" s="17">
        <v>0.16070384312539601</v>
      </c>
      <c r="BO13" s="17">
        <v>0.102157907836555</v>
      </c>
      <c r="BP13" s="17">
        <v>7.3465831930894898E-2</v>
      </c>
      <c r="BQ13" s="17">
        <v>0.40791429422269798</v>
      </c>
      <c r="BR13" s="17"/>
      <c r="BS13" s="17">
        <v>0.34782538967870302</v>
      </c>
      <c r="BT13" s="17"/>
      <c r="BU13" s="17">
        <v>0.150273033399797</v>
      </c>
      <c r="BV13" s="17">
        <v>7.5503160799021696E-2</v>
      </c>
      <c r="BW13" s="17">
        <v>6.1219497179245699E-2</v>
      </c>
      <c r="BX13" s="17">
        <v>0.45439863508095801</v>
      </c>
      <c r="BY13" s="17">
        <v>0.108461206084577</v>
      </c>
      <c r="BZ13" s="17"/>
      <c r="CA13" s="17">
        <v>0.23916830259187699</v>
      </c>
      <c r="CB13" s="17"/>
      <c r="CC13" s="17">
        <v>0.18218977283804</v>
      </c>
      <c r="CD13" s="17">
        <v>9.8502423524844104E-2</v>
      </c>
      <c r="CE13" s="17"/>
      <c r="CF13" s="17">
        <v>0.158550015178024</v>
      </c>
      <c r="CG13" s="17"/>
      <c r="CH13" s="17">
        <v>0.19403552940638</v>
      </c>
      <c r="CI13" s="17">
        <v>9.9235291864037595E-2</v>
      </c>
    </row>
    <row r="14" spans="2:87" x14ac:dyDescent="0.35">
      <c r="B14" s="18" t="s">
        <v>161</v>
      </c>
      <c r="C14" s="19">
        <v>0.16308497417647599</v>
      </c>
      <c r="D14" s="19">
        <v>0.140370588225112</v>
      </c>
      <c r="E14" s="19">
        <v>0.18465030759509099</v>
      </c>
      <c r="F14" s="19"/>
      <c r="G14" s="19">
        <v>0.150258531150437</v>
      </c>
      <c r="H14" s="19">
        <v>0.16212616456669099</v>
      </c>
      <c r="I14" s="19">
        <v>0.17933272033508099</v>
      </c>
      <c r="J14" s="19">
        <v>0.18611597025278401</v>
      </c>
      <c r="K14" s="19">
        <v>0.13051274138739599</v>
      </c>
      <c r="L14" s="19">
        <v>0.164577133762107</v>
      </c>
      <c r="M14" s="19"/>
      <c r="N14" s="19">
        <v>0.147968100527547</v>
      </c>
      <c r="O14" s="19">
        <v>0.18288844194571099</v>
      </c>
      <c r="P14" s="19">
        <v>0.126991763224582</v>
      </c>
      <c r="Q14" s="19">
        <v>0.19044491509200001</v>
      </c>
      <c r="R14" s="19"/>
      <c r="S14" s="19">
        <v>0.17525458366782601</v>
      </c>
      <c r="T14" s="19">
        <v>0.16414867432566699</v>
      </c>
      <c r="U14" s="19">
        <v>0.154333409329035</v>
      </c>
      <c r="V14" s="19">
        <v>0.17140529613988401</v>
      </c>
      <c r="W14" s="19">
        <v>0.119630336544213</v>
      </c>
      <c r="X14" s="19">
        <v>0.16681282030608899</v>
      </c>
      <c r="Y14" s="19">
        <v>0.20503707163917301</v>
      </c>
      <c r="Z14" s="19">
        <v>0.25047218224644102</v>
      </c>
      <c r="AA14" s="19">
        <v>0.111769778681689</v>
      </c>
      <c r="AB14" s="19">
        <v>0.201472850373485</v>
      </c>
      <c r="AC14" s="19">
        <v>0.12784569071809901</v>
      </c>
      <c r="AD14" s="19">
        <v>0.100367183221179</v>
      </c>
      <c r="AE14" s="19"/>
      <c r="AF14" s="19">
        <v>0.19324543741248801</v>
      </c>
      <c r="AG14" s="19">
        <v>0.18156839258277699</v>
      </c>
      <c r="AH14" s="19">
        <v>0.146200491271573</v>
      </c>
      <c r="AI14" s="19">
        <v>8.7512299645377697E-2</v>
      </c>
      <c r="AJ14" s="19">
        <v>0.13040561685452401</v>
      </c>
      <c r="AK14" s="19"/>
      <c r="AL14" s="19">
        <v>0.18699026604619301</v>
      </c>
      <c r="AM14" s="19">
        <v>0.15466491464497101</v>
      </c>
      <c r="AN14" s="19">
        <v>0.10928197185025799</v>
      </c>
      <c r="AO14" s="19">
        <v>0.21763463086686</v>
      </c>
      <c r="AP14" s="19"/>
      <c r="AQ14" s="19">
        <v>0.17016508431879099</v>
      </c>
      <c r="AR14" s="19">
        <v>0.15261577509471899</v>
      </c>
      <c r="AS14" s="19"/>
      <c r="AT14" s="19">
        <v>0.147817409043005</v>
      </c>
      <c r="AU14" s="19">
        <v>0.16225559874391501</v>
      </c>
      <c r="AV14" s="19"/>
      <c r="AW14" s="19">
        <v>0.14997560346403199</v>
      </c>
      <c r="AX14" s="19">
        <v>0.12581592333125299</v>
      </c>
      <c r="AY14" s="19">
        <v>0.188270326792673</v>
      </c>
      <c r="AZ14" s="19"/>
      <c r="BA14" s="19">
        <v>0.162422135602838</v>
      </c>
      <c r="BB14" s="19">
        <v>0.16048272690145399</v>
      </c>
      <c r="BC14" s="19">
        <v>0.16966334447210701</v>
      </c>
      <c r="BD14" s="19">
        <v>0.16843015423480301</v>
      </c>
      <c r="BE14" s="19">
        <v>0.12599255486191699</v>
      </c>
      <c r="BF14" s="19"/>
      <c r="BG14" s="19">
        <v>0.18110054467329201</v>
      </c>
      <c r="BH14" s="19">
        <v>0.14966303142651799</v>
      </c>
      <c r="BI14" s="19"/>
      <c r="BJ14" s="19">
        <v>0.16443169637030999</v>
      </c>
      <c r="BK14" s="19">
        <v>0.16314870062421799</v>
      </c>
      <c r="BL14" s="19"/>
      <c r="BM14" s="19">
        <v>0.26184638135140598</v>
      </c>
      <c r="BN14" s="19">
        <v>0.127061524719317</v>
      </c>
      <c r="BO14" s="19">
        <v>0.114684563156984</v>
      </c>
      <c r="BP14" s="19">
        <v>0.25317173654987901</v>
      </c>
      <c r="BQ14" s="19">
        <v>0.10069394728996101</v>
      </c>
      <c r="BR14" s="19"/>
      <c r="BS14" s="19">
        <v>7.3629375792358301E-2</v>
      </c>
      <c r="BT14" s="19"/>
      <c r="BU14" s="19">
        <v>0.125597031821121</v>
      </c>
      <c r="BV14" s="19">
        <v>0.102130433833319</v>
      </c>
      <c r="BW14" s="19">
        <v>0.19137268142531799</v>
      </c>
      <c r="BX14" s="19">
        <v>5.5239638747978201E-2</v>
      </c>
      <c r="BY14" s="19">
        <v>0.36722029961615998</v>
      </c>
      <c r="BZ14" s="19"/>
      <c r="CA14" s="19">
        <v>4.60068909617748E-2</v>
      </c>
      <c r="CB14" s="19"/>
      <c r="CC14" s="19">
        <v>0.14999088046933501</v>
      </c>
      <c r="CD14" s="19">
        <v>0.161848644783124</v>
      </c>
      <c r="CE14" s="19"/>
      <c r="CF14" s="19">
        <v>0.16370059372286699</v>
      </c>
      <c r="CG14" s="19"/>
      <c r="CH14" s="19">
        <v>0.14982357649008299</v>
      </c>
      <c r="CI14" s="19">
        <v>0.103216102814047</v>
      </c>
    </row>
    <row r="15" spans="2:87" x14ac:dyDescent="0.35">
      <c r="B15" s="16" t="s">
        <v>163</v>
      </c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319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1008</v>
      </c>
      <c r="D7" s="10">
        <v>490</v>
      </c>
      <c r="E7" s="10">
        <v>517</v>
      </c>
      <c r="F7" s="10"/>
      <c r="G7" s="10">
        <v>93</v>
      </c>
      <c r="H7" s="10">
        <v>169</v>
      </c>
      <c r="I7" s="10">
        <v>190</v>
      </c>
      <c r="J7" s="10">
        <v>169</v>
      </c>
      <c r="K7" s="10">
        <v>156</v>
      </c>
      <c r="L7" s="10">
        <v>231</v>
      </c>
      <c r="M7" s="10"/>
      <c r="N7" s="10">
        <v>283</v>
      </c>
      <c r="O7" s="10">
        <v>262</v>
      </c>
      <c r="P7" s="10">
        <v>223</v>
      </c>
      <c r="Q7" s="10">
        <v>235</v>
      </c>
      <c r="R7" s="10"/>
      <c r="S7" s="10">
        <v>141</v>
      </c>
      <c r="T7" s="10">
        <v>135</v>
      </c>
      <c r="U7" s="10">
        <v>79</v>
      </c>
      <c r="V7" s="10">
        <v>91</v>
      </c>
      <c r="W7" s="10">
        <v>85</v>
      </c>
      <c r="X7" s="10">
        <v>75</v>
      </c>
      <c r="Y7" s="10">
        <v>73</v>
      </c>
      <c r="Z7" s="10">
        <v>39</v>
      </c>
      <c r="AA7" s="10">
        <v>97</v>
      </c>
      <c r="AB7" s="10">
        <v>94</v>
      </c>
      <c r="AC7" s="10">
        <v>61</v>
      </c>
      <c r="AD7" s="10">
        <v>38</v>
      </c>
      <c r="AE7" s="10"/>
      <c r="AF7" s="10">
        <v>159</v>
      </c>
      <c r="AG7" s="10">
        <v>374</v>
      </c>
      <c r="AH7" s="10">
        <v>211</v>
      </c>
      <c r="AI7" s="10">
        <v>112</v>
      </c>
      <c r="AJ7" s="10">
        <v>114</v>
      </c>
      <c r="AK7" s="10"/>
      <c r="AL7" s="10">
        <v>395</v>
      </c>
      <c r="AM7" s="10">
        <v>392</v>
      </c>
      <c r="AN7" s="10">
        <v>163</v>
      </c>
      <c r="AO7" s="10">
        <v>58</v>
      </c>
      <c r="AP7" s="10"/>
      <c r="AQ7" s="10">
        <v>594</v>
      </c>
      <c r="AR7" s="10">
        <v>414</v>
      </c>
      <c r="AS7" s="10"/>
      <c r="AT7" s="10">
        <v>662</v>
      </c>
      <c r="AU7" s="10">
        <v>217</v>
      </c>
      <c r="AV7" s="10"/>
      <c r="AW7" s="10">
        <v>392</v>
      </c>
      <c r="AX7" s="10">
        <v>232</v>
      </c>
      <c r="AY7" s="10">
        <v>350</v>
      </c>
      <c r="AZ7" s="10"/>
      <c r="BA7" s="10">
        <v>235</v>
      </c>
      <c r="BB7" s="10">
        <v>303</v>
      </c>
      <c r="BC7" s="10">
        <v>330</v>
      </c>
      <c r="BD7" s="10">
        <v>92</v>
      </c>
      <c r="BE7" s="10">
        <v>48</v>
      </c>
      <c r="BF7" s="10"/>
      <c r="BG7" s="10">
        <v>402</v>
      </c>
      <c r="BH7" s="10">
        <v>606</v>
      </c>
      <c r="BI7" s="10"/>
      <c r="BJ7" s="10">
        <v>778</v>
      </c>
      <c r="BK7" s="10">
        <v>223</v>
      </c>
      <c r="BL7" s="10"/>
      <c r="BM7" s="10">
        <v>136</v>
      </c>
      <c r="BN7" s="10">
        <v>219</v>
      </c>
      <c r="BO7" s="10">
        <v>340</v>
      </c>
      <c r="BP7" s="10">
        <v>76</v>
      </c>
      <c r="BQ7" s="10">
        <v>112</v>
      </c>
      <c r="BR7" s="10"/>
      <c r="BS7" s="10">
        <v>304</v>
      </c>
      <c r="BT7" s="10"/>
      <c r="BU7" s="10">
        <v>203</v>
      </c>
      <c r="BV7" s="10">
        <v>237</v>
      </c>
      <c r="BW7" s="10">
        <v>105</v>
      </c>
      <c r="BX7" s="10">
        <v>190</v>
      </c>
      <c r="BY7" s="10">
        <v>77</v>
      </c>
      <c r="BZ7" s="10"/>
      <c r="CA7" s="10">
        <v>75</v>
      </c>
      <c r="CB7" s="10"/>
      <c r="CC7" s="10">
        <v>796</v>
      </c>
      <c r="CD7" s="10">
        <v>185</v>
      </c>
      <c r="CE7" s="10"/>
      <c r="CF7" s="10">
        <v>373</v>
      </c>
      <c r="CG7" s="10"/>
      <c r="CH7" s="10">
        <v>340</v>
      </c>
      <c r="CI7" s="10">
        <v>116</v>
      </c>
    </row>
    <row r="8" spans="2:87" ht="30" customHeight="1" x14ac:dyDescent="0.35">
      <c r="B8" s="11" t="s">
        <v>20</v>
      </c>
      <c r="C8" s="11">
        <v>1023</v>
      </c>
      <c r="D8" s="11">
        <v>494</v>
      </c>
      <c r="E8" s="11">
        <v>527</v>
      </c>
      <c r="F8" s="11"/>
      <c r="G8" s="11">
        <v>165</v>
      </c>
      <c r="H8" s="11">
        <v>169</v>
      </c>
      <c r="I8" s="11">
        <v>179</v>
      </c>
      <c r="J8" s="11">
        <v>158</v>
      </c>
      <c r="K8" s="11">
        <v>141</v>
      </c>
      <c r="L8" s="11">
        <v>211</v>
      </c>
      <c r="M8" s="11"/>
      <c r="N8" s="11">
        <v>263</v>
      </c>
      <c r="O8" s="11">
        <v>272</v>
      </c>
      <c r="P8" s="11">
        <v>234</v>
      </c>
      <c r="Q8" s="11">
        <v>248</v>
      </c>
      <c r="R8" s="11"/>
      <c r="S8" s="11">
        <v>144</v>
      </c>
      <c r="T8" s="11">
        <v>127</v>
      </c>
      <c r="U8" s="11">
        <v>77</v>
      </c>
      <c r="V8" s="11">
        <v>97</v>
      </c>
      <c r="W8" s="11">
        <v>80</v>
      </c>
      <c r="X8" s="11">
        <v>84</v>
      </c>
      <c r="Y8" s="11">
        <v>84</v>
      </c>
      <c r="Z8" s="11">
        <v>43</v>
      </c>
      <c r="AA8" s="11">
        <v>107</v>
      </c>
      <c r="AB8" s="11">
        <v>90</v>
      </c>
      <c r="AC8" s="11">
        <v>58</v>
      </c>
      <c r="AD8" s="11">
        <v>32</v>
      </c>
      <c r="AE8" s="11"/>
      <c r="AF8" s="11">
        <v>161</v>
      </c>
      <c r="AG8" s="11">
        <v>391</v>
      </c>
      <c r="AH8" s="11">
        <v>209</v>
      </c>
      <c r="AI8" s="11">
        <v>109</v>
      </c>
      <c r="AJ8" s="11">
        <v>113</v>
      </c>
      <c r="AK8" s="11"/>
      <c r="AL8" s="11">
        <v>378</v>
      </c>
      <c r="AM8" s="11">
        <v>408</v>
      </c>
      <c r="AN8" s="11">
        <v>171</v>
      </c>
      <c r="AO8" s="11">
        <v>66</v>
      </c>
      <c r="AP8" s="11"/>
      <c r="AQ8" s="11">
        <v>610</v>
      </c>
      <c r="AR8" s="11">
        <v>413</v>
      </c>
      <c r="AS8" s="11"/>
      <c r="AT8" s="11">
        <v>675</v>
      </c>
      <c r="AU8" s="11">
        <v>197</v>
      </c>
      <c r="AV8" s="11"/>
      <c r="AW8" s="11">
        <v>365</v>
      </c>
      <c r="AX8" s="11">
        <v>238</v>
      </c>
      <c r="AY8" s="11">
        <v>374</v>
      </c>
      <c r="AZ8" s="11"/>
      <c r="BA8" s="11">
        <v>249</v>
      </c>
      <c r="BB8" s="11">
        <v>307</v>
      </c>
      <c r="BC8" s="11">
        <v>330</v>
      </c>
      <c r="BD8" s="11">
        <v>91</v>
      </c>
      <c r="BE8" s="11">
        <v>46</v>
      </c>
      <c r="BF8" s="11"/>
      <c r="BG8" s="11">
        <v>437</v>
      </c>
      <c r="BH8" s="11">
        <v>586</v>
      </c>
      <c r="BI8" s="11"/>
      <c r="BJ8" s="11">
        <v>808</v>
      </c>
      <c r="BK8" s="11">
        <v>208</v>
      </c>
      <c r="BL8" s="11"/>
      <c r="BM8" s="11">
        <v>148</v>
      </c>
      <c r="BN8" s="11">
        <v>207</v>
      </c>
      <c r="BO8" s="11">
        <v>350</v>
      </c>
      <c r="BP8" s="11">
        <v>74</v>
      </c>
      <c r="BQ8" s="11">
        <v>118</v>
      </c>
      <c r="BR8" s="11"/>
      <c r="BS8" s="11">
        <v>309</v>
      </c>
      <c r="BT8" s="11"/>
      <c r="BU8" s="11">
        <v>196</v>
      </c>
      <c r="BV8" s="11">
        <v>250</v>
      </c>
      <c r="BW8" s="11">
        <v>104</v>
      </c>
      <c r="BX8" s="11">
        <v>189</v>
      </c>
      <c r="BY8" s="11">
        <v>83</v>
      </c>
      <c r="BZ8" s="11"/>
      <c r="CA8" s="11">
        <v>79</v>
      </c>
      <c r="CB8" s="11"/>
      <c r="CC8" s="11">
        <v>800</v>
      </c>
      <c r="CD8" s="11">
        <v>194</v>
      </c>
      <c r="CE8" s="11"/>
      <c r="CF8" s="11">
        <v>358</v>
      </c>
      <c r="CG8" s="11"/>
      <c r="CH8" s="11">
        <v>336</v>
      </c>
      <c r="CI8" s="11">
        <v>121</v>
      </c>
    </row>
    <row r="9" spans="2:87" ht="29" x14ac:dyDescent="0.35">
      <c r="B9" s="18" t="s">
        <v>300</v>
      </c>
      <c r="C9" s="17">
        <v>0.205760263883358</v>
      </c>
      <c r="D9" s="17">
        <v>0.22369858436689899</v>
      </c>
      <c r="E9" s="17">
        <v>0.189285573994038</v>
      </c>
      <c r="F9" s="17"/>
      <c r="G9" s="17">
        <v>0.18769853650721</v>
      </c>
      <c r="H9" s="17">
        <v>0.116611288150773</v>
      </c>
      <c r="I9" s="17">
        <v>0.16251905886647899</v>
      </c>
      <c r="J9" s="17">
        <v>0.25474995260773298</v>
      </c>
      <c r="K9" s="17">
        <v>0.28597435964067502</v>
      </c>
      <c r="L9" s="17">
        <v>0.237981328616863</v>
      </c>
      <c r="M9" s="17"/>
      <c r="N9" s="17">
        <v>0.14519232965752599</v>
      </c>
      <c r="O9" s="17">
        <v>0.17147598985269399</v>
      </c>
      <c r="P9" s="17">
        <v>0.293223696159992</v>
      </c>
      <c r="Q9" s="17">
        <v>0.229236657090853</v>
      </c>
      <c r="R9" s="17"/>
      <c r="S9" s="17">
        <v>0.10928069393759</v>
      </c>
      <c r="T9" s="17">
        <v>0.21402979136796599</v>
      </c>
      <c r="U9" s="17">
        <v>0.22086960556466101</v>
      </c>
      <c r="V9" s="17">
        <v>0.28244013839020399</v>
      </c>
      <c r="W9" s="17">
        <v>0.227769911854864</v>
      </c>
      <c r="X9" s="17">
        <v>0.19405250746649899</v>
      </c>
      <c r="Y9" s="17">
        <v>0.20440790103574999</v>
      </c>
      <c r="Z9" s="17">
        <v>0.19869049131163999</v>
      </c>
      <c r="AA9" s="17">
        <v>0.157373400425253</v>
      </c>
      <c r="AB9" s="17">
        <v>0.227866668673217</v>
      </c>
      <c r="AC9" s="17">
        <v>0.271661472643693</v>
      </c>
      <c r="AD9" s="17">
        <v>0.30746558664039803</v>
      </c>
      <c r="AE9" s="17"/>
      <c r="AF9" s="17">
        <v>0.25453545811306799</v>
      </c>
      <c r="AG9" s="17">
        <v>0.22245750630785299</v>
      </c>
      <c r="AH9" s="17">
        <v>0.19206247914539601</v>
      </c>
      <c r="AI9" s="17">
        <v>0.18441737944756201</v>
      </c>
      <c r="AJ9" s="17">
        <v>0.101070179513068</v>
      </c>
      <c r="AK9" s="17"/>
      <c r="AL9" s="17">
        <v>0.178564250005768</v>
      </c>
      <c r="AM9" s="17">
        <v>0.200404408121378</v>
      </c>
      <c r="AN9" s="17">
        <v>0.234740118126264</v>
      </c>
      <c r="AO9" s="17">
        <v>0.32004112438743798</v>
      </c>
      <c r="AP9" s="17"/>
      <c r="AQ9" s="17">
        <v>0.25649252345072998</v>
      </c>
      <c r="AR9" s="17">
        <v>0.13074361659931699</v>
      </c>
      <c r="AS9" s="17"/>
      <c r="AT9" s="17">
        <v>0.19581957523537399</v>
      </c>
      <c r="AU9" s="17">
        <v>0.24878214332344001</v>
      </c>
      <c r="AV9" s="17"/>
      <c r="AW9" s="17">
        <v>0.23048052006577799</v>
      </c>
      <c r="AX9" s="17">
        <v>0.25863232328491798</v>
      </c>
      <c r="AY9" s="17">
        <v>0.15628520269374399</v>
      </c>
      <c r="AZ9" s="17"/>
      <c r="BA9" s="17">
        <v>0.161084076615223</v>
      </c>
      <c r="BB9" s="17">
        <v>0.167657553336194</v>
      </c>
      <c r="BC9" s="17">
        <v>0.25463448392791799</v>
      </c>
      <c r="BD9" s="17">
        <v>0.25496227532594001</v>
      </c>
      <c r="BE9" s="17">
        <v>0.25453328242652001</v>
      </c>
      <c r="BF9" s="17"/>
      <c r="BG9" s="17">
        <v>0.19698108091375899</v>
      </c>
      <c r="BH9" s="17">
        <v>0.21230092221167299</v>
      </c>
      <c r="BI9" s="17"/>
      <c r="BJ9" s="17">
        <v>0.19471103409219401</v>
      </c>
      <c r="BK9" s="17">
        <v>0.25009941154398102</v>
      </c>
      <c r="BL9" s="17"/>
      <c r="BM9" s="17">
        <v>0.19152853936880501</v>
      </c>
      <c r="BN9" s="17">
        <v>0.25503138557809502</v>
      </c>
      <c r="BO9" s="17">
        <v>9.9463013788128593E-2</v>
      </c>
      <c r="BP9" s="17">
        <v>9.9036037630335902E-2</v>
      </c>
      <c r="BQ9" s="17">
        <v>0.525333631642666</v>
      </c>
      <c r="BR9" s="17"/>
      <c r="BS9" s="17">
        <v>0.35081860736252801</v>
      </c>
      <c r="BT9" s="17"/>
      <c r="BU9" s="17">
        <v>0.22516893691685</v>
      </c>
      <c r="BV9" s="17">
        <v>6.67041644836317E-2</v>
      </c>
      <c r="BW9" s="17">
        <v>8.9595047043301998E-2</v>
      </c>
      <c r="BX9" s="17">
        <v>0.47878922503681698</v>
      </c>
      <c r="BY9" s="17">
        <v>0.199623103784208</v>
      </c>
      <c r="BZ9" s="17"/>
      <c r="CA9" s="17">
        <v>0.14688665296122</v>
      </c>
      <c r="CB9" s="17"/>
      <c r="CC9" s="17">
        <v>0.22636632504631499</v>
      </c>
      <c r="CD9" s="17">
        <v>0.128045121612445</v>
      </c>
      <c r="CE9" s="17"/>
      <c r="CF9" s="17">
        <v>0.18285181435242501</v>
      </c>
      <c r="CG9" s="17"/>
      <c r="CH9" s="17">
        <v>0.25567507347434099</v>
      </c>
      <c r="CI9" s="17">
        <v>0.10319187841190899</v>
      </c>
    </row>
    <row r="10" spans="2:87" ht="29" x14ac:dyDescent="0.35">
      <c r="B10" s="18" t="s">
        <v>301</v>
      </c>
      <c r="C10" s="17">
        <v>0.25157950597823298</v>
      </c>
      <c r="D10" s="17">
        <v>0.22673969574536099</v>
      </c>
      <c r="E10" s="17">
        <v>0.27362202792548601</v>
      </c>
      <c r="F10" s="17"/>
      <c r="G10" s="17">
        <v>0.13120788182408299</v>
      </c>
      <c r="H10" s="17">
        <v>0.201668867523835</v>
      </c>
      <c r="I10" s="17">
        <v>0.28446446267390402</v>
      </c>
      <c r="J10" s="17">
        <v>0.264511841225953</v>
      </c>
      <c r="K10" s="17">
        <v>0.25927058676265402</v>
      </c>
      <c r="L10" s="17">
        <v>0.34308914048044098</v>
      </c>
      <c r="M10" s="17"/>
      <c r="N10" s="17">
        <v>0.244229086439082</v>
      </c>
      <c r="O10" s="17">
        <v>0.25165793160317901</v>
      </c>
      <c r="P10" s="17">
        <v>0.26829808337814098</v>
      </c>
      <c r="Q10" s="17">
        <v>0.24451255094871999</v>
      </c>
      <c r="R10" s="17"/>
      <c r="S10" s="17">
        <v>0.20297483052464799</v>
      </c>
      <c r="T10" s="17">
        <v>0.24337967909098299</v>
      </c>
      <c r="U10" s="17">
        <v>0.330493807294438</v>
      </c>
      <c r="V10" s="17">
        <v>0.24138384714626501</v>
      </c>
      <c r="W10" s="17">
        <v>0.223606842864708</v>
      </c>
      <c r="X10" s="17">
        <v>0.188840146063778</v>
      </c>
      <c r="Y10" s="17">
        <v>0.272387981912807</v>
      </c>
      <c r="Z10" s="17">
        <v>0.30336882908349999</v>
      </c>
      <c r="AA10" s="17">
        <v>0.28513782979410202</v>
      </c>
      <c r="AB10" s="17">
        <v>0.28549044101399301</v>
      </c>
      <c r="AC10" s="17">
        <v>0.30385416888425698</v>
      </c>
      <c r="AD10" s="17">
        <v>0.15300514883597</v>
      </c>
      <c r="AE10" s="17"/>
      <c r="AF10" s="17">
        <v>0.24122476965824999</v>
      </c>
      <c r="AG10" s="17">
        <v>0.30097874508503097</v>
      </c>
      <c r="AH10" s="17">
        <v>0.23594473985422501</v>
      </c>
      <c r="AI10" s="17">
        <v>0.25114179386062202</v>
      </c>
      <c r="AJ10" s="17">
        <v>0.16056107960797</v>
      </c>
      <c r="AK10" s="17"/>
      <c r="AL10" s="17">
        <v>0.22389374381361599</v>
      </c>
      <c r="AM10" s="17">
        <v>0.26447796717393801</v>
      </c>
      <c r="AN10" s="17">
        <v>0.29546163144911203</v>
      </c>
      <c r="AO10" s="17">
        <v>0.216779280970057</v>
      </c>
      <c r="AP10" s="17"/>
      <c r="AQ10" s="17">
        <v>0.29413662959053199</v>
      </c>
      <c r="AR10" s="17">
        <v>0.18865124773246</v>
      </c>
      <c r="AS10" s="17"/>
      <c r="AT10" s="17">
        <v>0.23965041863162301</v>
      </c>
      <c r="AU10" s="17">
        <v>0.323171555908013</v>
      </c>
      <c r="AV10" s="17"/>
      <c r="AW10" s="17">
        <v>0.25356558230663501</v>
      </c>
      <c r="AX10" s="17">
        <v>0.26871789264093798</v>
      </c>
      <c r="AY10" s="17">
        <v>0.25347092254834203</v>
      </c>
      <c r="AZ10" s="17"/>
      <c r="BA10" s="17">
        <v>0.17599628033513301</v>
      </c>
      <c r="BB10" s="17">
        <v>0.29798559298605198</v>
      </c>
      <c r="BC10" s="17">
        <v>0.27001948117729402</v>
      </c>
      <c r="BD10" s="17">
        <v>0.216916359566724</v>
      </c>
      <c r="BE10" s="17">
        <v>0.28670202620957402</v>
      </c>
      <c r="BF10" s="17"/>
      <c r="BG10" s="17">
        <v>0.23846497982551301</v>
      </c>
      <c r="BH10" s="17">
        <v>0.26135007745393302</v>
      </c>
      <c r="BI10" s="17"/>
      <c r="BJ10" s="17">
        <v>0.22550455738175701</v>
      </c>
      <c r="BK10" s="17">
        <v>0.34280005871105701</v>
      </c>
      <c r="BL10" s="17"/>
      <c r="BM10" s="17">
        <v>0.22159078667215201</v>
      </c>
      <c r="BN10" s="17">
        <v>0.318659858119062</v>
      </c>
      <c r="BO10" s="17">
        <v>0.24208932281162901</v>
      </c>
      <c r="BP10" s="17">
        <v>0.226895229465227</v>
      </c>
      <c r="BQ10" s="17">
        <v>0.19743986886833401</v>
      </c>
      <c r="BR10" s="17"/>
      <c r="BS10" s="17">
        <v>0.230738238383313</v>
      </c>
      <c r="BT10" s="17"/>
      <c r="BU10" s="17">
        <v>0.31664146872848098</v>
      </c>
      <c r="BV10" s="17">
        <v>0.16879285929616</v>
      </c>
      <c r="BW10" s="17">
        <v>0.29424944359357302</v>
      </c>
      <c r="BX10" s="17">
        <v>0.27085009602464</v>
      </c>
      <c r="BY10" s="17">
        <v>0.227776513161463</v>
      </c>
      <c r="BZ10" s="17"/>
      <c r="CA10" s="17">
        <v>0.21299529433030001</v>
      </c>
      <c r="CB10" s="17"/>
      <c r="CC10" s="17">
        <v>0.28018934747053198</v>
      </c>
      <c r="CD10" s="17">
        <v>0.15588956274103799</v>
      </c>
      <c r="CE10" s="17"/>
      <c r="CF10" s="17">
        <v>0.308462230665769</v>
      </c>
      <c r="CG10" s="17"/>
      <c r="CH10" s="17">
        <v>0.29774582289198698</v>
      </c>
      <c r="CI10" s="17">
        <v>0.16402504688053801</v>
      </c>
    </row>
    <row r="11" spans="2:87" x14ac:dyDescent="0.35">
      <c r="B11" s="18" t="s">
        <v>302</v>
      </c>
      <c r="C11" s="17">
        <v>0.25839362783243902</v>
      </c>
      <c r="D11" s="17">
        <v>0.26782179793260602</v>
      </c>
      <c r="E11" s="17">
        <v>0.24998450779126599</v>
      </c>
      <c r="F11" s="17"/>
      <c r="G11" s="17">
        <v>0.33136747618219298</v>
      </c>
      <c r="H11" s="17">
        <v>0.26106088805064998</v>
      </c>
      <c r="I11" s="17">
        <v>0.20782710370379401</v>
      </c>
      <c r="J11" s="17">
        <v>0.25437999879785</v>
      </c>
      <c r="K11" s="17">
        <v>0.27999940172686899</v>
      </c>
      <c r="L11" s="17">
        <v>0.230680207246545</v>
      </c>
      <c r="M11" s="17"/>
      <c r="N11" s="17">
        <v>0.27601539735886998</v>
      </c>
      <c r="O11" s="17">
        <v>0.273817700516926</v>
      </c>
      <c r="P11" s="17">
        <v>0.187474868770763</v>
      </c>
      <c r="Q11" s="17">
        <v>0.283213943665172</v>
      </c>
      <c r="R11" s="17"/>
      <c r="S11" s="17">
        <v>0.287345914090123</v>
      </c>
      <c r="T11" s="17">
        <v>0.26742418831779602</v>
      </c>
      <c r="U11" s="17">
        <v>0.202620011999323</v>
      </c>
      <c r="V11" s="17">
        <v>0.198754286729137</v>
      </c>
      <c r="W11" s="17">
        <v>0.32409868327068397</v>
      </c>
      <c r="X11" s="17">
        <v>0.243756891764076</v>
      </c>
      <c r="Y11" s="17">
        <v>0.26141114445185898</v>
      </c>
      <c r="Z11" s="17">
        <v>0.20599310607028501</v>
      </c>
      <c r="AA11" s="17">
        <v>0.27821082634377298</v>
      </c>
      <c r="AB11" s="17">
        <v>0.25482427819550701</v>
      </c>
      <c r="AC11" s="17">
        <v>0.22133576380562101</v>
      </c>
      <c r="AD11" s="17">
        <v>0.35459481310006502</v>
      </c>
      <c r="AE11" s="17"/>
      <c r="AF11" s="17">
        <v>0.26207918426250698</v>
      </c>
      <c r="AG11" s="17">
        <v>0.22244143345025499</v>
      </c>
      <c r="AH11" s="17">
        <v>0.287298567800509</v>
      </c>
      <c r="AI11" s="17">
        <v>0.27535780381769098</v>
      </c>
      <c r="AJ11" s="17">
        <v>0.32915341272057702</v>
      </c>
      <c r="AK11" s="17"/>
      <c r="AL11" s="17">
        <v>0.29094244577533901</v>
      </c>
      <c r="AM11" s="17">
        <v>0.24709325945231</v>
      </c>
      <c r="AN11" s="17">
        <v>0.24102277706053199</v>
      </c>
      <c r="AO11" s="17">
        <v>0.18643805169517599</v>
      </c>
      <c r="AP11" s="17"/>
      <c r="AQ11" s="17">
        <v>0.242882284865617</v>
      </c>
      <c r="AR11" s="17">
        <v>0.28132990061363999</v>
      </c>
      <c r="AS11" s="17"/>
      <c r="AT11" s="17">
        <v>0.25895474283761999</v>
      </c>
      <c r="AU11" s="17">
        <v>0.24923691272146301</v>
      </c>
      <c r="AV11" s="17"/>
      <c r="AW11" s="17">
        <v>0.28797711985854202</v>
      </c>
      <c r="AX11" s="17">
        <v>0.22561075893434801</v>
      </c>
      <c r="AY11" s="17">
        <v>0.25203230618171801</v>
      </c>
      <c r="AZ11" s="17"/>
      <c r="BA11" s="17">
        <v>0.27425930260347797</v>
      </c>
      <c r="BB11" s="17">
        <v>0.26569469875590301</v>
      </c>
      <c r="BC11" s="17">
        <v>0.24093216381573801</v>
      </c>
      <c r="BD11" s="17">
        <v>0.300273732165449</v>
      </c>
      <c r="BE11" s="17">
        <v>0.165710341170029</v>
      </c>
      <c r="BF11" s="17"/>
      <c r="BG11" s="17">
        <v>0.27842768457942102</v>
      </c>
      <c r="BH11" s="17">
        <v>0.24346787442624401</v>
      </c>
      <c r="BI11" s="17"/>
      <c r="BJ11" s="17">
        <v>0.26785963631637999</v>
      </c>
      <c r="BK11" s="17">
        <v>0.22126841295657501</v>
      </c>
      <c r="BL11" s="17"/>
      <c r="BM11" s="17">
        <v>0.20655977699399</v>
      </c>
      <c r="BN11" s="17">
        <v>0.24539569160812699</v>
      </c>
      <c r="BO11" s="17">
        <v>0.30841048971142399</v>
      </c>
      <c r="BP11" s="17">
        <v>0.36754695200622201</v>
      </c>
      <c r="BQ11" s="17">
        <v>0.10891505745735</v>
      </c>
      <c r="BR11" s="17"/>
      <c r="BS11" s="17">
        <v>0.175840471222553</v>
      </c>
      <c r="BT11" s="17"/>
      <c r="BU11" s="17">
        <v>0.27369787078744001</v>
      </c>
      <c r="BV11" s="17">
        <v>0.35342298644603198</v>
      </c>
      <c r="BW11" s="17">
        <v>0.37478967236969701</v>
      </c>
      <c r="BX11" s="17">
        <v>9.6108068063082197E-2</v>
      </c>
      <c r="BY11" s="17">
        <v>0.15721827065694899</v>
      </c>
      <c r="BZ11" s="17"/>
      <c r="CA11" s="17">
        <v>0.234749024179187</v>
      </c>
      <c r="CB11" s="17"/>
      <c r="CC11" s="17">
        <v>0.234963597081919</v>
      </c>
      <c r="CD11" s="17">
        <v>0.380621025483737</v>
      </c>
      <c r="CE11" s="17"/>
      <c r="CF11" s="17">
        <v>0.25104174765666698</v>
      </c>
      <c r="CG11" s="17"/>
      <c r="CH11" s="17">
        <v>0.22814329472244499</v>
      </c>
      <c r="CI11" s="17">
        <v>0.311893205132528</v>
      </c>
    </row>
    <row r="12" spans="2:87" ht="29" x14ac:dyDescent="0.35">
      <c r="B12" s="18" t="s">
        <v>303</v>
      </c>
      <c r="C12" s="17">
        <v>0.104616339537488</v>
      </c>
      <c r="D12" s="17">
        <v>0.13303040455194701</v>
      </c>
      <c r="E12" s="17">
        <v>7.8152733679364997E-2</v>
      </c>
      <c r="F12" s="17"/>
      <c r="G12" s="17">
        <v>0.163078171921444</v>
      </c>
      <c r="H12" s="17">
        <v>0.18347735037923901</v>
      </c>
      <c r="I12" s="17">
        <v>0.12711236978212401</v>
      </c>
      <c r="J12" s="17">
        <v>7.9413342734786702E-2</v>
      </c>
      <c r="K12" s="17">
        <v>3.8308451517809601E-2</v>
      </c>
      <c r="L12" s="17">
        <v>3.95715543541817E-2</v>
      </c>
      <c r="M12" s="17"/>
      <c r="N12" s="17">
        <v>0.132233472346868</v>
      </c>
      <c r="O12" s="17">
        <v>0.102123067392673</v>
      </c>
      <c r="P12" s="17">
        <v>0.103650149179333</v>
      </c>
      <c r="Q12" s="17">
        <v>8.1023353322266303E-2</v>
      </c>
      <c r="R12" s="17"/>
      <c r="S12" s="17">
        <v>0.15207977433778599</v>
      </c>
      <c r="T12" s="17">
        <v>7.4861230707645998E-2</v>
      </c>
      <c r="U12" s="17">
        <v>6.7065918524743598E-2</v>
      </c>
      <c r="V12" s="17">
        <v>0.10824416796513001</v>
      </c>
      <c r="W12" s="17">
        <v>0.116467410362655</v>
      </c>
      <c r="X12" s="17">
        <v>0.16134074926372</v>
      </c>
      <c r="Y12" s="17">
        <v>3.9791109597816898E-2</v>
      </c>
      <c r="Z12" s="17">
        <v>9.1690826299043501E-2</v>
      </c>
      <c r="AA12" s="17">
        <v>0.16020247160391701</v>
      </c>
      <c r="AB12" s="17">
        <v>7.9820510456310501E-2</v>
      </c>
      <c r="AC12" s="17">
        <v>6.1307142384910002E-2</v>
      </c>
      <c r="AD12" s="17">
        <v>5.8744047261234097E-2</v>
      </c>
      <c r="AE12" s="17"/>
      <c r="AF12" s="17">
        <v>5.4359394535924803E-2</v>
      </c>
      <c r="AG12" s="17">
        <v>7.2948746696662695E-2</v>
      </c>
      <c r="AH12" s="17">
        <v>0.12648291131912101</v>
      </c>
      <c r="AI12" s="17">
        <v>0.12528119226630799</v>
      </c>
      <c r="AJ12" s="17">
        <v>0.22892645094366601</v>
      </c>
      <c r="AK12" s="17"/>
      <c r="AL12" s="17">
        <v>9.7392031933937001E-2</v>
      </c>
      <c r="AM12" s="17">
        <v>0.128398639475407</v>
      </c>
      <c r="AN12" s="17">
        <v>0.10034554965435501</v>
      </c>
      <c r="AO12" s="17">
        <v>9.8035014823784298E-3</v>
      </c>
      <c r="AP12" s="17"/>
      <c r="AQ12" s="17">
        <v>5.3505998776150199E-2</v>
      </c>
      <c r="AR12" s="17">
        <v>0.18019204695041499</v>
      </c>
      <c r="AS12" s="17"/>
      <c r="AT12" s="17">
        <v>0.12133254518325</v>
      </c>
      <c r="AU12" s="17">
        <v>3.1735408492564503E-2</v>
      </c>
      <c r="AV12" s="17"/>
      <c r="AW12" s="17">
        <v>7.3551852304961904E-2</v>
      </c>
      <c r="AX12" s="17">
        <v>9.7628619446852097E-2</v>
      </c>
      <c r="AY12" s="17">
        <v>0.13099654441939401</v>
      </c>
      <c r="AZ12" s="17"/>
      <c r="BA12" s="17">
        <v>0.16624590034088499</v>
      </c>
      <c r="BB12" s="17">
        <v>8.3053885993368701E-2</v>
      </c>
      <c r="BC12" s="17">
        <v>9.1425384147924699E-2</v>
      </c>
      <c r="BD12" s="17">
        <v>6.7454041806948806E-2</v>
      </c>
      <c r="BE12" s="17">
        <v>8.3157130340293303E-2</v>
      </c>
      <c r="BF12" s="17"/>
      <c r="BG12" s="17">
        <v>9.5659988411583893E-2</v>
      </c>
      <c r="BH12" s="17">
        <v>0.111288991512714</v>
      </c>
      <c r="BI12" s="17"/>
      <c r="BJ12" s="17">
        <v>0.11870711691390699</v>
      </c>
      <c r="BK12" s="17">
        <v>5.3159344374803602E-2</v>
      </c>
      <c r="BL12" s="17"/>
      <c r="BM12" s="17">
        <v>8.2993376541365405E-2</v>
      </c>
      <c r="BN12" s="17">
        <v>3.9553907603577201E-2</v>
      </c>
      <c r="BO12" s="17">
        <v>0.19231441323128101</v>
      </c>
      <c r="BP12" s="17">
        <v>5.2421631198051197E-2</v>
      </c>
      <c r="BQ12" s="17">
        <v>9.1715347527254298E-2</v>
      </c>
      <c r="BR12" s="17"/>
      <c r="BS12" s="17">
        <v>0.104711634284768</v>
      </c>
      <c r="BT12" s="17"/>
      <c r="BU12" s="17">
        <v>4.5863400496575397E-2</v>
      </c>
      <c r="BV12" s="17">
        <v>0.25364140710634803</v>
      </c>
      <c r="BW12" s="17">
        <v>7.5252421285992799E-2</v>
      </c>
      <c r="BX12" s="17">
        <v>7.9903600371430197E-2</v>
      </c>
      <c r="BY12" s="17">
        <v>5.7911152966014602E-2</v>
      </c>
      <c r="BZ12" s="17"/>
      <c r="CA12" s="17">
        <v>0.20114186983796301</v>
      </c>
      <c r="CB12" s="17"/>
      <c r="CC12" s="17">
        <v>0.100090746803005</v>
      </c>
      <c r="CD12" s="17">
        <v>0.12836713038762601</v>
      </c>
      <c r="CE12" s="17"/>
      <c r="CF12" s="17">
        <v>7.2048619220215507E-2</v>
      </c>
      <c r="CG12" s="17"/>
      <c r="CH12" s="17">
        <v>7.3230448076642002E-2</v>
      </c>
      <c r="CI12" s="17">
        <v>0.23665189362124001</v>
      </c>
    </row>
    <row r="13" spans="2:87" ht="29" x14ac:dyDescent="0.35">
      <c r="B13" s="18" t="s">
        <v>304</v>
      </c>
      <c r="C13" s="17">
        <v>4.58253154570075E-2</v>
      </c>
      <c r="D13" s="17">
        <v>3.6426527570681003E-2</v>
      </c>
      <c r="E13" s="17">
        <v>5.4712644203228897E-2</v>
      </c>
      <c r="F13" s="17"/>
      <c r="G13" s="17">
        <v>6.6323997548866906E-2</v>
      </c>
      <c r="H13" s="17">
        <v>8.9055897787034197E-2</v>
      </c>
      <c r="I13" s="17">
        <v>4.9558529633115599E-2</v>
      </c>
      <c r="J13" s="17">
        <v>1.1900239168156799E-2</v>
      </c>
      <c r="K13" s="17">
        <v>7.0220448246025103E-3</v>
      </c>
      <c r="L13" s="17">
        <v>4.3198289084745899E-2</v>
      </c>
      <c r="M13" s="17"/>
      <c r="N13" s="17">
        <v>8.2505139136943698E-2</v>
      </c>
      <c r="O13" s="17">
        <v>3.2643514453125702E-2</v>
      </c>
      <c r="P13" s="17">
        <v>3.0578790101635799E-2</v>
      </c>
      <c r="Q13" s="17">
        <v>3.6645081680827502E-2</v>
      </c>
      <c r="R13" s="17"/>
      <c r="S13" s="17">
        <v>7.52492234485585E-2</v>
      </c>
      <c r="T13" s="17">
        <v>4.1020618606661403E-2</v>
      </c>
      <c r="U13" s="17">
        <v>2.3659170087967699E-2</v>
      </c>
      <c r="V13" s="17">
        <v>3.91944964936645E-2</v>
      </c>
      <c r="W13" s="17">
        <v>4.3988685729029399E-2</v>
      </c>
      <c r="X13" s="17">
        <v>5.9284979056854301E-2</v>
      </c>
      <c r="Y13" s="17">
        <v>0.10719288573751801</v>
      </c>
      <c r="Z13" s="17">
        <v>2.1499959159010099E-2</v>
      </c>
      <c r="AA13" s="17">
        <v>2.4712553786191999E-2</v>
      </c>
      <c r="AB13" s="17">
        <v>2.7888099591174002E-2</v>
      </c>
      <c r="AC13" s="17">
        <v>1.5014767652255E-2</v>
      </c>
      <c r="AD13" s="17">
        <v>2.3670418944838598E-2</v>
      </c>
      <c r="AE13" s="17"/>
      <c r="AF13" s="17">
        <v>5.4237302016452403E-2</v>
      </c>
      <c r="AG13" s="17">
        <v>2.38100244048771E-2</v>
      </c>
      <c r="AH13" s="17">
        <v>3.5831564906635603E-2</v>
      </c>
      <c r="AI13" s="17">
        <v>9.3675775812164103E-2</v>
      </c>
      <c r="AJ13" s="17">
        <v>8.2615568128818498E-2</v>
      </c>
      <c r="AK13" s="17"/>
      <c r="AL13" s="17">
        <v>4.5347696080425499E-2</v>
      </c>
      <c r="AM13" s="17">
        <v>3.7663112268786297E-2</v>
      </c>
      <c r="AN13" s="17">
        <v>5.37914366928927E-2</v>
      </c>
      <c r="AO13" s="17">
        <v>7.8478028989972207E-2</v>
      </c>
      <c r="AP13" s="17"/>
      <c r="AQ13" s="17">
        <v>2.83078764669219E-2</v>
      </c>
      <c r="AR13" s="17">
        <v>7.1727957153733798E-2</v>
      </c>
      <c r="AS13" s="17"/>
      <c r="AT13" s="17">
        <v>5.1524035950744201E-2</v>
      </c>
      <c r="AU13" s="17">
        <v>4.2822506437193E-2</v>
      </c>
      <c r="AV13" s="17"/>
      <c r="AW13" s="17">
        <v>4.3803503442066398E-2</v>
      </c>
      <c r="AX13" s="17">
        <v>4.1531330314203203E-2</v>
      </c>
      <c r="AY13" s="17">
        <v>5.1331931092881103E-2</v>
      </c>
      <c r="AZ13" s="17"/>
      <c r="BA13" s="17">
        <v>7.9219248303190506E-2</v>
      </c>
      <c r="BB13" s="17">
        <v>5.0024974230231799E-2</v>
      </c>
      <c r="BC13" s="17">
        <v>2.3820151587032701E-2</v>
      </c>
      <c r="BD13" s="17">
        <v>1.06045275991566E-2</v>
      </c>
      <c r="BE13" s="17">
        <v>6.4724869267459101E-2</v>
      </c>
      <c r="BF13" s="17"/>
      <c r="BG13" s="17">
        <v>2.9833052885151898E-2</v>
      </c>
      <c r="BH13" s="17">
        <v>5.7739855311279002E-2</v>
      </c>
      <c r="BI13" s="17"/>
      <c r="BJ13" s="17">
        <v>5.2582673115252797E-2</v>
      </c>
      <c r="BK13" s="17">
        <v>2.1007281317703099E-2</v>
      </c>
      <c r="BL13" s="17"/>
      <c r="BM13" s="17">
        <v>3.4281933641954497E-2</v>
      </c>
      <c r="BN13" s="17">
        <v>4.1010010686092398E-2</v>
      </c>
      <c r="BO13" s="17">
        <v>6.4163652366719101E-2</v>
      </c>
      <c r="BP13" s="17">
        <v>4.9540376753680899E-2</v>
      </c>
      <c r="BQ13" s="17">
        <v>2.1139847483575499E-2</v>
      </c>
      <c r="BR13" s="17"/>
      <c r="BS13" s="17">
        <v>8.9462135567233203E-2</v>
      </c>
      <c r="BT13" s="17"/>
      <c r="BU13" s="17">
        <v>3.89849457699048E-2</v>
      </c>
      <c r="BV13" s="17">
        <v>6.6648855341100502E-2</v>
      </c>
      <c r="BW13" s="17">
        <v>3.8425982460687999E-2</v>
      </c>
      <c r="BX13" s="17">
        <v>4.9099230069135302E-2</v>
      </c>
      <c r="BY13" s="17">
        <v>3.76358263549516E-2</v>
      </c>
      <c r="BZ13" s="17"/>
      <c r="CA13" s="17">
        <v>0.17132882903463001</v>
      </c>
      <c r="CB13" s="17"/>
      <c r="CC13" s="17">
        <v>4.3583543433723601E-2</v>
      </c>
      <c r="CD13" s="17">
        <v>5.7153113386873497E-2</v>
      </c>
      <c r="CE13" s="17"/>
      <c r="CF13" s="17">
        <v>6.1498700218089598E-2</v>
      </c>
      <c r="CG13" s="17"/>
      <c r="CH13" s="17">
        <v>2.2649414901244998E-2</v>
      </c>
      <c r="CI13" s="17">
        <v>8.0357073655268896E-2</v>
      </c>
    </row>
    <row r="14" spans="2:87" x14ac:dyDescent="0.35">
      <c r="B14" s="18" t="s">
        <v>161</v>
      </c>
      <c r="C14" s="19">
        <v>0.13382494731147501</v>
      </c>
      <c r="D14" s="19">
        <v>0.11228298983250599</v>
      </c>
      <c r="E14" s="19">
        <v>0.15424251240661599</v>
      </c>
      <c r="F14" s="19"/>
      <c r="G14" s="19">
        <v>0.120323936016204</v>
      </c>
      <c r="H14" s="19">
        <v>0.14812570810846801</v>
      </c>
      <c r="I14" s="19">
        <v>0.16851847534058401</v>
      </c>
      <c r="J14" s="19">
        <v>0.13504462546552101</v>
      </c>
      <c r="K14" s="19">
        <v>0.12942515552739001</v>
      </c>
      <c r="L14" s="19">
        <v>0.105479480217223</v>
      </c>
      <c r="M14" s="19"/>
      <c r="N14" s="19">
        <v>0.119824575060709</v>
      </c>
      <c r="O14" s="19">
        <v>0.16828179618140199</v>
      </c>
      <c r="P14" s="19">
        <v>0.116774412410135</v>
      </c>
      <c r="Q14" s="19">
        <v>0.125368413292161</v>
      </c>
      <c r="R14" s="19"/>
      <c r="S14" s="19">
        <v>0.173069563661294</v>
      </c>
      <c r="T14" s="19">
        <v>0.159284491908948</v>
      </c>
      <c r="U14" s="19">
        <v>0.15529148652886601</v>
      </c>
      <c r="V14" s="19">
        <v>0.129983063275599</v>
      </c>
      <c r="W14" s="19">
        <v>6.4068465918059203E-2</v>
      </c>
      <c r="X14" s="19">
        <v>0.15272472638507301</v>
      </c>
      <c r="Y14" s="19">
        <v>0.11480897726425</v>
      </c>
      <c r="Z14" s="19">
        <v>0.17875678807652201</v>
      </c>
      <c r="AA14" s="19">
        <v>9.4362918046761599E-2</v>
      </c>
      <c r="AB14" s="19">
        <v>0.124110002069798</v>
      </c>
      <c r="AC14" s="19">
        <v>0.126826684629264</v>
      </c>
      <c r="AD14" s="19">
        <v>0.102519985217494</v>
      </c>
      <c r="AE14" s="19"/>
      <c r="AF14" s="19">
        <v>0.13356389141379801</v>
      </c>
      <c r="AG14" s="19">
        <v>0.15736354405532099</v>
      </c>
      <c r="AH14" s="19">
        <v>0.122379736974114</v>
      </c>
      <c r="AI14" s="19">
        <v>7.0126054795652801E-2</v>
      </c>
      <c r="AJ14" s="19">
        <v>9.7673309085900301E-2</v>
      </c>
      <c r="AK14" s="19"/>
      <c r="AL14" s="19">
        <v>0.16385983239091401</v>
      </c>
      <c r="AM14" s="19">
        <v>0.12196261350818099</v>
      </c>
      <c r="AN14" s="19">
        <v>7.4638487016845403E-2</v>
      </c>
      <c r="AO14" s="19">
        <v>0.18846001247497801</v>
      </c>
      <c r="AP14" s="19"/>
      <c r="AQ14" s="19">
        <v>0.124674686850049</v>
      </c>
      <c r="AR14" s="19">
        <v>0.14735523095043501</v>
      </c>
      <c r="AS14" s="19"/>
      <c r="AT14" s="19">
        <v>0.13271868216138999</v>
      </c>
      <c r="AU14" s="19">
        <v>0.10425147311732599</v>
      </c>
      <c r="AV14" s="19"/>
      <c r="AW14" s="19">
        <v>0.110621422022017</v>
      </c>
      <c r="AX14" s="19">
        <v>0.10787907537874</v>
      </c>
      <c r="AY14" s="19">
        <v>0.15588309306392101</v>
      </c>
      <c r="AZ14" s="19"/>
      <c r="BA14" s="19">
        <v>0.143195191802091</v>
      </c>
      <c r="BB14" s="19">
        <v>0.13558329469825101</v>
      </c>
      <c r="BC14" s="19">
        <v>0.119168335344093</v>
      </c>
      <c r="BD14" s="19">
        <v>0.149789063535781</v>
      </c>
      <c r="BE14" s="19">
        <v>0.14517235058612499</v>
      </c>
      <c r="BF14" s="19"/>
      <c r="BG14" s="19">
        <v>0.16063321338457201</v>
      </c>
      <c r="BH14" s="19">
        <v>0.113852279084157</v>
      </c>
      <c r="BI14" s="19"/>
      <c r="BJ14" s="19">
        <v>0.14063498218050899</v>
      </c>
      <c r="BK14" s="19">
        <v>0.111665491095881</v>
      </c>
      <c r="BL14" s="19"/>
      <c r="BM14" s="19">
        <v>0.26304558678173301</v>
      </c>
      <c r="BN14" s="19">
        <v>0.100349146405046</v>
      </c>
      <c r="BO14" s="19">
        <v>9.3559108090818494E-2</v>
      </c>
      <c r="BP14" s="19">
        <v>0.204559772946483</v>
      </c>
      <c r="BQ14" s="19">
        <v>5.5456247020819797E-2</v>
      </c>
      <c r="BR14" s="19"/>
      <c r="BS14" s="19">
        <v>4.8428913179604599E-2</v>
      </c>
      <c r="BT14" s="19"/>
      <c r="BU14" s="19">
        <v>9.9643377300748501E-2</v>
      </c>
      <c r="BV14" s="19">
        <v>9.07897273267287E-2</v>
      </c>
      <c r="BW14" s="19">
        <v>0.127687433246747</v>
      </c>
      <c r="BX14" s="19">
        <v>2.5249780434895099E-2</v>
      </c>
      <c r="BY14" s="19">
        <v>0.31983513307641398</v>
      </c>
      <c r="BZ14" s="19"/>
      <c r="CA14" s="19">
        <v>3.2898329656700302E-2</v>
      </c>
      <c r="CB14" s="19"/>
      <c r="CC14" s="19">
        <v>0.114806440164505</v>
      </c>
      <c r="CD14" s="19">
        <v>0.14992404638828</v>
      </c>
      <c r="CE14" s="19"/>
      <c r="CF14" s="19">
        <v>0.124096887886833</v>
      </c>
      <c r="CG14" s="19"/>
      <c r="CH14" s="19">
        <v>0.12255594593334</v>
      </c>
      <c r="CI14" s="19">
        <v>0.103880902298516</v>
      </c>
    </row>
    <row r="15" spans="2:87" x14ac:dyDescent="0.35">
      <c r="B15" s="16" t="s">
        <v>163</v>
      </c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320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1008</v>
      </c>
      <c r="D7" s="10">
        <v>490</v>
      </c>
      <c r="E7" s="10">
        <v>517</v>
      </c>
      <c r="F7" s="10"/>
      <c r="G7" s="10">
        <v>93</v>
      </c>
      <c r="H7" s="10">
        <v>169</v>
      </c>
      <c r="I7" s="10">
        <v>190</v>
      </c>
      <c r="J7" s="10">
        <v>169</v>
      </c>
      <c r="K7" s="10">
        <v>156</v>
      </c>
      <c r="L7" s="10">
        <v>231</v>
      </c>
      <c r="M7" s="10"/>
      <c r="N7" s="10">
        <v>283</v>
      </c>
      <c r="O7" s="10">
        <v>262</v>
      </c>
      <c r="P7" s="10">
        <v>223</v>
      </c>
      <c r="Q7" s="10">
        <v>235</v>
      </c>
      <c r="R7" s="10"/>
      <c r="S7" s="10">
        <v>141</v>
      </c>
      <c r="T7" s="10">
        <v>135</v>
      </c>
      <c r="U7" s="10">
        <v>79</v>
      </c>
      <c r="V7" s="10">
        <v>91</v>
      </c>
      <c r="W7" s="10">
        <v>85</v>
      </c>
      <c r="X7" s="10">
        <v>75</v>
      </c>
      <c r="Y7" s="10">
        <v>73</v>
      </c>
      <c r="Z7" s="10">
        <v>39</v>
      </c>
      <c r="AA7" s="10">
        <v>97</v>
      </c>
      <c r="AB7" s="10">
        <v>94</v>
      </c>
      <c r="AC7" s="10">
        <v>61</v>
      </c>
      <c r="AD7" s="10">
        <v>38</v>
      </c>
      <c r="AE7" s="10"/>
      <c r="AF7" s="10">
        <v>159</v>
      </c>
      <c r="AG7" s="10">
        <v>374</v>
      </c>
      <c r="AH7" s="10">
        <v>211</v>
      </c>
      <c r="AI7" s="10">
        <v>112</v>
      </c>
      <c r="AJ7" s="10">
        <v>114</v>
      </c>
      <c r="AK7" s="10"/>
      <c r="AL7" s="10">
        <v>395</v>
      </c>
      <c r="AM7" s="10">
        <v>392</v>
      </c>
      <c r="AN7" s="10">
        <v>163</v>
      </c>
      <c r="AO7" s="10">
        <v>58</v>
      </c>
      <c r="AP7" s="10"/>
      <c r="AQ7" s="10">
        <v>594</v>
      </c>
      <c r="AR7" s="10">
        <v>414</v>
      </c>
      <c r="AS7" s="10"/>
      <c r="AT7" s="10">
        <v>662</v>
      </c>
      <c r="AU7" s="10">
        <v>217</v>
      </c>
      <c r="AV7" s="10"/>
      <c r="AW7" s="10">
        <v>392</v>
      </c>
      <c r="AX7" s="10">
        <v>232</v>
      </c>
      <c r="AY7" s="10">
        <v>350</v>
      </c>
      <c r="AZ7" s="10"/>
      <c r="BA7" s="10">
        <v>235</v>
      </c>
      <c r="BB7" s="10">
        <v>303</v>
      </c>
      <c r="BC7" s="10">
        <v>330</v>
      </c>
      <c r="BD7" s="10">
        <v>92</v>
      </c>
      <c r="BE7" s="10">
        <v>48</v>
      </c>
      <c r="BF7" s="10"/>
      <c r="BG7" s="10">
        <v>402</v>
      </c>
      <c r="BH7" s="10">
        <v>606</v>
      </c>
      <c r="BI7" s="10"/>
      <c r="BJ7" s="10">
        <v>778</v>
      </c>
      <c r="BK7" s="10">
        <v>223</v>
      </c>
      <c r="BL7" s="10"/>
      <c r="BM7" s="10">
        <v>136</v>
      </c>
      <c r="BN7" s="10">
        <v>219</v>
      </c>
      <c r="BO7" s="10">
        <v>340</v>
      </c>
      <c r="BP7" s="10">
        <v>76</v>
      </c>
      <c r="BQ7" s="10">
        <v>112</v>
      </c>
      <c r="BR7" s="10"/>
      <c r="BS7" s="10">
        <v>304</v>
      </c>
      <c r="BT7" s="10"/>
      <c r="BU7" s="10">
        <v>203</v>
      </c>
      <c r="BV7" s="10">
        <v>237</v>
      </c>
      <c r="BW7" s="10">
        <v>105</v>
      </c>
      <c r="BX7" s="10">
        <v>190</v>
      </c>
      <c r="BY7" s="10">
        <v>77</v>
      </c>
      <c r="BZ7" s="10"/>
      <c r="CA7" s="10">
        <v>75</v>
      </c>
      <c r="CB7" s="10"/>
      <c r="CC7" s="10">
        <v>796</v>
      </c>
      <c r="CD7" s="10">
        <v>185</v>
      </c>
      <c r="CE7" s="10"/>
      <c r="CF7" s="10">
        <v>373</v>
      </c>
      <c r="CG7" s="10"/>
      <c r="CH7" s="10">
        <v>340</v>
      </c>
      <c r="CI7" s="10">
        <v>116</v>
      </c>
    </row>
    <row r="8" spans="2:87" ht="30" customHeight="1" x14ac:dyDescent="0.35">
      <c r="B8" s="11" t="s">
        <v>20</v>
      </c>
      <c r="C8" s="11">
        <v>1023</v>
      </c>
      <c r="D8" s="11">
        <v>494</v>
      </c>
      <c r="E8" s="11">
        <v>527</v>
      </c>
      <c r="F8" s="11"/>
      <c r="G8" s="11">
        <v>165</v>
      </c>
      <c r="H8" s="11">
        <v>169</v>
      </c>
      <c r="I8" s="11">
        <v>179</v>
      </c>
      <c r="J8" s="11">
        <v>158</v>
      </c>
      <c r="K8" s="11">
        <v>141</v>
      </c>
      <c r="L8" s="11">
        <v>211</v>
      </c>
      <c r="M8" s="11"/>
      <c r="N8" s="11">
        <v>263</v>
      </c>
      <c r="O8" s="11">
        <v>272</v>
      </c>
      <c r="P8" s="11">
        <v>234</v>
      </c>
      <c r="Q8" s="11">
        <v>248</v>
      </c>
      <c r="R8" s="11"/>
      <c r="S8" s="11">
        <v>144</v>
      </c>
      <c r="T8" s="11">
        <v>127</v>
      </c>
      <c r="U8" s="11">
        <v>77</v>
      </c>
      <c r="V8" s="11">
        <v>97</v>
      </c>
      <c r="W8" s="11">
        <v>80</v>
      </c>
      <c r="X8" s="11">
        <v>84</v>
      </c>
      <c r="Y8" s="11">
        <v>84</v>
      </c>
      <c r="Z8" s="11">
        <v>43</v>
      </c>
      <c r="AA8" s="11">
        <v>107</v>
      </c>
      <c r="AB8" s="11">
        <v>90</v>
      </c>
      <c r="AC8" s="11">
        <v>58</v>
      </c>
      <c r="AD8" s="11">
        <v>32</v>
      </c>
      <c r="AE8" s="11"/>
      <c r="AF8" s="11">
        <v>161</v>
      </c>
      <c r="AG8" s="11">
        <v>391</v>
      </c>
      <c r="AH8" s="11">
        <v>209</v>
      </c>
      <c r="AI8" s="11">
        <v>109</v>
      </c>
      <c r="AJ8" s="11">
        <v>113</v>
      </c>
      <c r="AK8" s="11"/>
      <c r="AL8" s="11">
        <v>378</v>
      </c>
      <c r="AM8" s="11">
        <v>408</v>
      </c>
      <c r="AN8" s="11">
        <v>171</v>
      </c>
      <c r="AO8" s="11">
        <v>66</v>
      </c>
      <c r="AP8" s="11"/>
      <c r="AQ8" s="11">
        <v>610</v>
      </c>
      <c r="AR8" s="11">
        <v>413</v>
      </c>
      <c r="AS8" s="11"/>
      <c r="AT8" s="11">
        <v>675</v>
      </c>
      <c r="AU8" s="11">
        <v>197</v>
      </c>
      <c r="AV8" s="11"/>
      <c r="AW8" s="11">
        <v>365</v>
      </c>
      <c r="AX8" s="11">
        <v>238</v>
      </c>
      <c r="AY8" s="11">
        <v>374</v>
      </c>
      <c r="AZ8" s="11"/>
      <c r="BA8" s="11">
        <v>249</v>
      </c>
      <c r="BB8" s="11">
        <v>307</v>
      </c>
      <c r="BC8" s="11">
        <v>330</v>
      </c>
      <c r="BD8" s="11">
        <v>91</v>
      </c>
      <c r="BE8" s="11">
        <v>46</v>
      </c>
      <c r="BF8" s="11"/>
      <c r="BG8" s="11">
        <v>437</v>
      </c>
      <c r="BH8" s="11">
        <v>586</v>
      </c>
      <c r="BI8" s="11"/>
      <c r="BJ8" s="11">
        <v>808</v>
      </c>
      <c r="BK8" s="11">
        <v>208</v>
      </c>
      <c r="BL8" s="11"/>
      <c r="BM8" s="11">
        <v>148</v>
      </c>
      <c r="BN8" s="11">
        <v>207</v>
      </c>
      <c r="BO8" s="11">
        <v>350</v>
      </c>
      <c r="BP8" s="11">
        <v>74</v>
      </c>
      <c r="BQ8" s="11">
        <v>118</v>
      </c>
      <c r="BR8" s="11"/>
      <c r="BS8" s="11">
        <v>309</v>
      </c>
      <c r="BT8" s="11"/>
      <c r="BU8" s="11">
        <v>196</v>
      </c>
      <c r="BV8" s="11">
        <v>250</v>
      </c>
      <c r="BW8" s="11">
        <v>104</v>
      </c>
      <c r="BX8" s="11">
        <v>189</v>
      </c>
      <c r="BY8" s="11">
        <v>83</v>
      </c>
      <c r="BZ8" s="11"/>
      <c r="CA8" s="11">
        <v>79</v>
      </c>
      <c r="CB8" s="11"/>
      <c r="CC8" s="11">
        <v>800</v>
      </c>
      <c r="CD8" s="11">
        <v>194</v>
      </c>
      <c r="CE8" s="11"/>
      <c r="CF8" s="11">
        <v>358</v>
      </c>
      <c r="CG8" s="11"/>
      <c r="CH8" s="11">
        <v>336</v>
      </c>
      <c r="CI8" s="11">
        <v>121</v>
      </c>
    </row>
    <row r="9" spans="2:87" ht="29" x14ac:dyDescent="0.35">
      <c r="B9" s="18" t="s">
        <v>300</v>
      </c>
      <c r="C9" s="17">
        <v>0.31044117675882499</v>
      </c>
      <c r="D9" s="17">
        <v>0.32091882639034602</v>
      </c>
      <c r="E9" s="17">
        <v>0.30113472130882601</v>
      </c>
      <c r="F9" s="17"/>
      <c r="G9" s="17">
        <v>0.16149291213962699</v>
      </c>
      <c r="H9" s="17">
        <v>0.19099127819637901</v>
      </c>
      <c r="I9" s="17">
        <v>0.272911595801481</v>
      </c>
      <c r="J9" s="17">
        <v>0.36553063016680698</v>
      </c>
      <c r="K9" s="17">
        <v>0.46394073442657502</v>
      </c>
      <c r="L9" s="17">
        <v>0.41103880029052597</v>
      </c>
      <c r="M9" s="17"/>
      <c r="N9" s="17">
        <v>0.25231684636763302</v>
      </c>
      <c r="O9" s="17">
        <v>0.25815450877354301</v>
      </c>
      <c r="P9" s="17">
        <v>0.38022010066552298</v>
      </c>
      <c r="Q9" s="17">
        <v>0.36608472475270698</v>
      </c>
      <c r="R9" s="17"/>
      <c r="S9" s="17">
        <v>0.19979929044139</v>
      </c>
      <c r="T9" s="17">
        <v>0.365034966202539</v>
      </c>
      <c r="U9" s="17">
        <v>0.42413584511722502</v>
      </c>
      <c r="V9" s="17">
        <v>0.31981496015366401</v>
      </c>
      <c r="W9" s="17">
        <v>0.29622200040038599</v>
      </c>
      <c r="X9" s="17">
        <v>0.24089819943757801</v>
      </c>
      <c r="Y9" s="17">
        <v>0.29288059187488602</v>
      </c>
      <c r="Z9" s="17">
        <v>0.32844209525061302</v>
      </c>
      <c r="AA9" s="17">
        <v>0.22059906422560999</v>
      </c>
      <c r="AB9" s="17">
        <v>0.35453861738664899</v>
      </c>
      <c r="AC9" s="17">
        <v>0.47564390904472797</v>
      </c>
      <c r="AD9" s="17">
        <v>0.408449230040352</v>
      </c>
      <c r="AE9" s="17"/>
      <c r="AF9" s="17">
        <v>0.41558171862012999</v>
      </c>
      <c r="AG9" s="17">
        <v>0.32353197009458201</v>
      </c>
      <c r="AH9" s="17">
        <v>0.27812535026232998</v>
      </c>
      <c r="AI9" s="17">
        <v>0.27709344079847298</v>
      </c>
      <c r="AJ9" s="17">
        <v>0.19517495201437099</v>
      </c>
      <c r="AK9" s="17"/>
      <c r="AL9" s="17">
        <v>0.27444487325542799</v>
      </c>
      <c r="AM9" s="17">
        <v>0.31778005925693098</v>
      </c>
      <c r="AN9" s="17">
        <v>0.354744227840744</v>
      </c>
      <c r="AO9" s="17">
        <v>0.35680119769886298</v>
      </c>
      <c r="AP9" s="17"/>
      <c r="AQ9" s="17">
        <v>0.37128034847858699</v>
      </c>
      <c r="AR9" s="17">
        <v>0.22047966657034901</v>
      </c>
      <c r="AS9" s="17"/>
      <c r="AT9" s="17">
        <v>0.284212079758</v>
      </c>
      <c r="AU9" s="17">
        <v>0.43460533569415699</v>
      </c>
      <c r="AV9" s="17"/>
      <c r="AW9" s="17">
        <v>0.379844337705525</v>
      </c>
      <c r="AX9" s="17">
        <v>0.30640849844213902</v>
      </c>
      <c r="AY9" s="17">
        <v>0.24510884767249599</v>
      </c>
      <c r="AZ9" s="17"/>
      <c r="BA9" s="17">
        <v>0.221477840495751</v>
      </c>
      <c r="BB9" s="17">
        <v>0.29547796608530302</v>
      </c>
      <c r="BC9" s="17">
        <v>0.34142694926909301</v>
      </c>
      <c r="BD9" s="17">
        <v>0.41606470254058098</v>
      </c>
      <c r="BE9" s="17">
        <v>0.462047009014736</v>
      </c>
      <c r="BF9" s="17"/>
      <c r="BG9" s="17">
        <v>0.29594170239268303</v>
      </c>
      <c r="BH9" s="17">
        <v>0.32124356100090301</v>
      </c>
      <c r="BI9" s="17"/>
      <c r="BJ9" s="17">
        <v>0.28392378779914301</v>
      </c>
      <c r="BK9" s="17">
        <v>0.40923161039865302</v>
      </c>
      <c r="BL9" s="17"/>
      <c r="BM9" s="17">
        <v>0.26111217633167799</v>
      </c>
      <c r="BN9" s="17">
        <v>0.41415556553996002</v>
      </c>
      <c r="BO9" s="17">
        <v>0.17223318433135301</v>
      </c>
      <c r="BP9" s="17">
        <v>0.23930340800566699</v>
      </c>
      <c r="BQ9" s="17">
        <v>0.549125996496452</v>
      </c>
      <c r="BR9" s="17"/>
      <c r="BS9" s="17">
        <v>0.41541820311316502</v>
      </c>
      <c r="BT9" s="17"/>
      <c r="BU9" s="17">
        <v>0.41752233805438899</v>
      </c>
      <c r="BV9" s="17">
        <v>9.3006097717968098E-2</v>
      </c>
      <c r="BW9" s="17">
        <v>0.23313512743609799</v>
      </c>
      <c r="BX9" s="17">
        <v>0.52274029165566305</v>
      </c>
      <c r="BY9" s="17">
        <v>0.241492900763813</v>
      </c>
      <c r="BZ9" s="17"/>
      <c r="CA9" s="17">
        <v>0.17503622571130101</v>
      </c>
      <c r="CB9" s="17"/>
      <c r="CC9" s="17">
        <v>0.35247907982017701</v>
      </c>
      <c r="CD9" s="17">
        <v>0.154257193080862</v>
      </c>
      <c r="CE9" s="17"/>
      <c r="CF9" s="17">
        <v>0.37980546035947699</v>
      </c>
      <c r="CG9" s="17"/>
      <c r="CH9" s="17">
        <v>0.38567485327887002</v>
      </c>
      <c r="CI9" s="17">
        <v>0.16275315924616299</v>
      </c>
    </row>
    <row r="10" spans="2:87" ht="29" x14ac:dyDescent="0.35">
      <c r="B10" s="18" t="s">
        <v>301</v>
      </c>
      <c r="C10" s="17">
        <v>0.29512942736435999</v>
      </c>
      <c r="D10" s="17">
        <v>0.29058987735835701</v>
      </c>
      <c r="E10" s="17">
        <v>0.29821332640030301</v>
      </c>
      <c r="F10" s="17"/>
      <c r="G10" s="17">
        <v>0.21917633553355001</v>
      </c>
      <c r="H10" s="17">
        <v>0.245832806028631</v>
      </c>
      <c r="I10" s="17">
        <v>0.29152458143501297</v>
      </c>
      <c r="J10" s="17">
        <v>0.33712120741520601</v>
      </c>
      <c r="K10" s="17">
        <v>0.32562830621355698</v>
      </c>
      <c r="L10" s="17">
        <v>0.34537793932417299</v>
      </c>
      <c r="M10" s="17"/>
      <c r="N10" s="17">
        <v>0.27831538555639501</v>
      </c>
      <c r="O10" s="17">
        <v>0.34731748300055698</v>
      </c>
      <c r="P10" s="17">
        <v>0.29954594429009201</v>
      </c>
      <c r="Q10" s="17">
        <v>0.24555872871550799</v>
      </c>
      <c r="R10" s="17"/>
      <c r="S10" s="17">
        <v>0.253405554592046</v>
      </c>
      <c r="T10" s="17">
        <v>0.28905531433784198</v>
      </c>
      <c r="U10" s="17">
        <v>0.30722598087234998</v>
      </c>
      <c r="V10" s="17">
        <v>0.28698795018314399</v>
      </c>
      <c r="W10" s="17">
        <v>0.30537384012408503</v>
      </c>
      <c r="X10" s="17">
        <v>0.26859923836544503</v>
      </c>
      <c r="Y10" s="17">
        <v>0.273973130916356</v>
      </c>
      <c r="Z10" s="17">
        <v>0.22662481028144801</v>
      </c>
      <c r="AA10" s="17">
        <v>0.36292270659193199</v>
      </c>
      <c r="AB10" s="17">
        <v>0.366504251449495</v>
      </c>
      <c r="AC10" s="17">
        <v>0.31793439035379101</v>
      </c>
      <c r="AD10" s="17">
        <v>0.226620895458196</v>
      </c>
      <c r="AE10" s="17"/>
      <c r="AF10" s="17">
        <v>0.24703922502197301</v>
      </c>
      <c r="AG10" s="17">
        <v>0.29783912273582402</v>
      </c>
      <c r="AH10" s="17">
        <v>0.32494281300192102</v>
      </c>
      <c r="AI10" s="17">
        <v>0.32600203965115299</v>
      </c>
      <c r="AJ10" s="17">
        <v>0.25183501367459099</v>
      </c>
      <c r="AK10" s="17"/>
      <c r="AL10" s="17">
        <v>0.31661185479469101</v>
      </c>
      <c r="AM10" s="17">
        <v>0.27722386025898399</v>
      </c>
      <c r="AN10" s="17">
        <v>0.31820937494929902</v>
      </c>
      <c r="AO10" s="17">
        <v>0.22265114474905001</v>
      </c>
      <c r="AP10" s="17"/>
      <c r="AQ10" s="17">
        <v>0.31156597053385199</v>
      </c>
      <c r="AR10" s="17">
        <v>0.27082508192362098</v>
      </c>
      <c r="AS10" s="17"/>
      <c r="AT10" s="17">
        <v>0.284108095248024</v>
      </c>
      <c r="AU10" s="17">
        <v>0.34800726446427599</v>
      </c>
      <c r="AV10" s="17"/>
      <c r="AW10" s="17">
        <v>0.32973193318423399</v>
      </c>
      <c r="AX10" s="17">
        <v>0.30467990480551699</v>
      </c>
      <c r="AY10" s="17">
        <v>0.265665335972253</v>
      </c>
      <c r="AZ10" s="17"/>
      <c r="BA10" s="17">
        <v>0.22111253195226199</v>
      </c>
      <c r="BB10" s="17">
        <v>0.32975060029724501</v>
      </c>
      <c r="BC10" s="17">
        <v>0.315384270409097</v>
      </c>
      <c r="BD10" s="17">
        <v>0.30310807574273302</v>
      </c>
      <c r="BE10" s="17">
        <v>0.30312415984519903</v>
      </c>
      <c r="BF10" s="17"/>
      <c r="BG10" s="17">
        <v>0.298090212216781</v>
      </c>
      <c r="BH10" s="17">
        <v>0.29292358632306997</v>
      </c>
      <c r="BI10" s="17"/>
      <c r="BJ10" s="17">
        <v>0.28222134883953998</v>
      </c>
      <c r="BK10" s="17">
        <v>0.34624300885270898</v>
      </c>
      <c r="BL10" s="17"/>
      <c r="BM10" s="17">
        <v>0.26661233156290298</v>
      </c>
      <c r="BN10" s="17">
        <v>0.31865078731934798</v>
      </c>
      <c r="BO10" s="17">
        <v>0.33732168564806297</v>
      </c>
      <c r="BP10" s="17">
        <v>0.34615295494501203</v>
      </c>
      <c r="BQ10" s="17">
        <v>0.197303546247976</v>
      </c>
      <c r="BR10" s="17"/>
      <c r="BS10" s="17">
        <v>0.211305289646294</v>
      </c>
      <c r="BT10" s="17"/>
      <c r="BU10" s="17">
        <v>0.29850961258722197</v>
      </c>
      <c r="BV10" s="17">
        <v>0.295292834402612</v>
      </c>
      <c r="BW10" s="17">
        <v>0.44610627450331197</v>
      </c>
      <c r="BX10" s="17">
        <v>0.24376168885204499</v>
      </c>
      <c r="BY10" s="17">
        <v>0.25908174582413002</v>
      </c>
      <c r="BZ10" s="17"/>
      <c r="CA10" s="17">
        <v>0.18349532282444</v>
      </c>
      <c r="CB10" s="17"/>
      <c r="CC10" s="17">
        <v>0.30428033150936901</v>
      </c>
      <c r="CD10" s="17">
        <v>0.28700554639585801</v>
      </c>
      <c r="CE10" s="17"/>
      <c r="CF10" s="17">
        <v>0.29747449188173303</v>
      </c>
      <c r="CG10" s="17"/>
      <c r="CH10" s="17">
        <v>0.32854926221952202</v>
      </c>
      <c r="CI10" s="17">
        <v>0.23373641428240899</v>
      </c>
    </row>
    <row r="11" spans="2:87" x14ac:dyDescent="0.35">
      <c r="B11" s="18" t="s">
        <v>302</v>
      </c>
      <c r="C11" s="17">
        <v>0.128749536852407</v>
      </c>
      <c r="D11" s="17">
        <v>0.12866933578128001</v>
      </c>
      <c r="E11" s="17">
        <v>0.12903876530865499</v>
      </c>
      <c r="F11" s="17"/>
      <c r="G11" s="17">
        <v>0.23291909013047499</v>
      </c>
      <c r="H11" s="17">
        <v>0.13732662415078101</v>
      </c>
      <c r="I11" s="17">
        <v>0.118556267725374</v>
      </c>
      <c r="J11" s="17">
        <v>0.10723859314482399</v>
      </c>
      <c r="K11" s="17">
        <v>9.1319217051367196E-2</v>
      </c>
      <c r="L11" s="17">
        <v>9.0147191639907906E-2</v>
      </c>
      <c r="M11" s="17"/>
      <c r="N11" s="17">
        <v>0.168286399091745</v>
      </c>
      <c r="O11" s="17">
        <v>0.104803406350094</v>
      </c>
      <c r="P11" s="17">
        <v>8.7124660265847795E-2</v>
      </c>
      <c r="Q11" s="17">
        <v>0.15489017475504299</v>
      </c>
      <c r="R11" s="17"/>
      <c r="S11" s="17">
        <v>0.172551548001139</v>
      </c>
      <c r="T11" s="17">
        <v>7.8936171057898297E-2</v>
      </c>
      <c r="U11" s="17">
        <v>7.0382736224029796E-2</v>
      </c>
      <c r="V11" s="17">
        <v>0.122248592157534</v>
      </c>
      <c r="W11" s="17">
        <v>0.23382415484285199</v>
      </c>
      <c r="X11" s="17">
        <v>6.2051812386966998E-2</v>
      </c>
      <c r="Y11" s="17">
        <v>0.17283608684355101</v>
      </c>
      <c r="Z11" s="17">
        <v>0.13347632384467301</v>
      </c>
      <c r="AA11" s="17">
        <v>0.13838243005856299</v>
      </c>
      <c r="AB11" s="17">
        <v>9.7869141092189305E-2</v>
      </c>
      <c r="AC11" s="17">
        <v>4.5621899221281903E-2</v>
      </c>
      <c r="AD11" s="17">
        <v>0.28251540829538002</v>
      </c>
      <c r="AE11" s="17"/>
      <c r="AF11" s="17">
        <v>9.8667940074816607E-2</v>
      </c>
      <c r="AG11" s="17">
        <v>0.13386398617884401</v>
      </c>
      <c r="AH11" s="17">
        <v>0.119959701812966</v>
      </c>
      <c r="AI11" s="17">
        <v>0.13515061927290101</v>
      </c>
      <c r="AJ11" s="17">
        <v>0.184290844515719</v>
      </c>
      <c r="AK11" s="17"/>
      <c r="AL11" s="17">
        <v>0.14094452262084101</v>
      </c>
      <c r="AM11" s="17">
        <v>0.12008339018353199</v>
      </c>
      <c r="AN11" s="17">
        <v>0.13519054101224701</v>
      </c>
      <c r="AO11" s="17">
        <v>9.5623111385401097E-2</v>
      </c>
      <c r="AP11" s="17"/>
      <c r="AQ11" s="17">
        <v>0.112545845898167</v>
      </c>
      <c r="AR11" s="17">
        <v>0.152709568977521</v>
      </c>
      <c r="AS11" s="17"/>
      <c r="AT11" s="17">
        <v>0.13976465708689201</v>
      </c>
      <c r="AU11" s="17">
        <v>8.2730870858594499E-2</v>
      </c>
      <c r="AV11" s="17"/>
      <c r="AW11" s="17">
        <v>0.10663962847959101</v>
      </c>
      <c r="AX11" s="17">
        <v>0.12811414768109</v>
      </c>
      <c r="AY11" s="17">
        <v>0.14770263108065201</v>
      </c>
      <c r="AZ11" s="17"/>
      <c r="BA11" s="17">
        <v>0.16631846643046999</v>
      </c>
      <c r="BB11" s="17">
        <v>0.133265420610271</v>
      </c>
      <c r="BC11" s="17">
        <v>0.11045517043856699</v>
      </c>
      <c r="BD11" s="17">
        <v>0.132206235252707</v>
      </c>
      <c r="BE11" s="17">
        <v>1.89423920271381E-2</v>
      </c>
      <c r="BF11" s="17"/>
      <c r="BG11" s="17">
        <v>0.14586707620250899</v>
      </c>
      <c r="BH11" s="17">
        <v>0.115996644390976</v>
      </c>
      <c r="BI11" s="17"/>
      <c r="BJ11" s="17">
        <v>0.13477299890056199</v>
      </c>
      <c r="BK11" s="17">
        <v>0.104600849834896</v>
      </c>
      <c r="BL11" s="17"/>
      <c r="BM11" s="17">
        <v>0.11077621300577301</v>
      </c>
      <c r="BN11" s="17">
        <v>0.10563584497390401</v>
      </c>
      <c r="BO11" s="17">
        <v>0.17166492511463699</v>
      </c>
      <c r="BP11" s="17">
        <v>0.114368519546063</v>
      </c>
      <c r="BQ11" s="17">
        <v>7.2882807878840397E-2</v>
      </c>
      <c r="BR11" s="17"/>
      <c r="BS11" s="17">
        <v>0.128358173157605</v>
      </c>
      <c r="BT11" s="17"/>
      <c r="BU11" s="17">
        <v>9.1118037298488594E-2</v>
      </c>
      <c r="BV11" s="17">
        <v>0.21868121991079101</v>
      </c>
      <c r="BW11" s="17">
        <v>9.7704977289449393E-2</v>
      </c>
      <c r="BX11" s="17">
        <v>9.8999621326572904E-2</v>
      </c>
      <c r="BY11" s="17">
        <v>0.15506929783666101</v>
      </c>
      <c r="BZ11" s="17"/>
      <c r="CA11" s="17">
        <v>0.185579059217897</v>
      </c>
      <c r="CB11" s="17"/>
      <c r="CC11" s="17">
        <v>0.108069531367302</v>
      </c>
      <c r="CD11" s="17">
        <v>0.224844114185835</v>
      </c>
      <c r="CE11" s="17"/>
      <c r="CF11" s="17">
        <v>8.9781142561891597E-2</v>
      </c>
      <c r="CG11" s="17"/>
      <c r="CH11" s="17">
        <v>8.6916395386514494E-2</v>
      </c>
      <c r="CI11" s="17">
        <v>0.220701745816377</v>
      </c>
    </row>
    <row r="12" spans="2:87" ht="29" x14ac:dyDescent="0.35">
      <c r="B12" s="18" t="s">
        <v>303</v>
      </c>
      <c r="C12" s="17">
        <v>0.103487216875657</v>
      </c>
      <c r="D12" s="17">
        <v>0.114666188131123</v>
      </c>
      <c r="E12" s="17">
        <v>9.3179234609220798E-2</v>
      </c>
      <c r="F12" s="17"/>
      <c r="G12" s="17">
        <v>0.156183855764987</v>
      </c>
      <c r="H12" s="17">
        <v>0.19315675245368299</v>
      </c>
      <c r="I12" s="17">
        <v>0.12156216052909601</v>
      </c>
      <c r="J12" s="17">
        <v>7.7489071941020296E-2</v>
      </c>
      <c r="K12" s="17">
        <v>2.5598842479791301E-2</v>
      </c>
      <c r="L12" s="17">
        <v>4.6336671960733898E-2</v>
      </c>
      <c r="M12" s="17"/>
      <c r="N12" s="17">
        <v>0.114164205798424</v>
      </c>
      <c r="O12" s="17">
        <v>0.10826354334337999</v>
      </c>
      <c r="P12" s="17">
        <v>0.11513995782429499</v>
      </c>
      <c r="Q12" s="17">
        <v>7.7972352284501306E-2</v>
      </c>
      <c r="R12" s="17"/>
      <c r="S12" s="17">
        <v>0.170771374348229</v>
      </c>
      <c r="T12" s="17">
        <v>0.11778336722175201</v>
      </c>
      <c r="U12" s="17">
        <v>3.1681045509565603E-2</v>
      </c>
      <c r="V12" s="17">
        <v>9.28074419992755E-2</v>
      </c>
      <c r="W12" s="17">
        <v>0.101755778310357</v>
      </c>
      <c r="X12" s="17">
        <v>0.203793149765569</v>
      </c>
      <c r="Y12" s="17">
        <v>0.114475607567862</v>
      </c>
      <c r="Z12" s="17">
        <v>5.0019856382192397E-2</v>
      </c>
      <c r="AA12" s="17">
        <v>0.107157376483908</v>
      </c>
      <c r="AB12" s="17">
        <v>3.0463467627072E-2</v>
      </c>
      <c r="AC12" s="17">
        <v>4.6544431387333697E-2</v>
      </c>
      <c r="AD12" s="17">
        <v>2.9403110635103799E-2</v>
      </c>
      <c r="AE12" s="17"/>
      <c r="AF12" s="17">
        <v>8.6025254123860501E-2</v>
      </c>
      <c r="AG12" s="17">
        <v>8.8923509445444304E-2</v>
      </c>
      <c r="AH12" s="17">
        <v>9.8563036785107902E-2</v>
      </c>
      <c r="AI12" s="17">
        <v>0.138677457964824</v>
      </c>
      <c r="AJ12" s="17">
        <v>0.17377683106578701</v>
      </c>
      <c r="AK12" s="17"/>
      <c r="AL12" s="17">
        <v>8.1948753867250604E-2</v>
      </c>
      <c r="AM12" s="17">
        <v>0.12579424080252499</v>
      </c>
      <c r="AN12" s="17">
        <v>9.22133098385364E-2</v>
      </c>
      <c r="AO12" s="17">
        <v>0.118322677878027</v>
      </c>
      <c r="AP12" s="17"/>
      <c r="AQ12" s="17">
        <v>6.8810185189858999E-2</v>
      </c>
      <c r="AR12" s="17">
        <v>0.15476336102958399</v>
      </c>
      <c r="AS12" s="17"/>
      <c r="AT12" s="17">
        <v>0.12152361339720499</v>
      </c>
      <c r="AU12" s="17">
        <v>4.0131564758010101E-2</v>
      </c>
      <c r="AV12" s="17"/>
      <c r="AW12" s="17">
        <v>6.9140215595042603E-2</v>
      </c>
      <c r="AX12" s="17">
        <v>0.115533182133432</v>
      </c>
      <c r="AY12" s="17">
        <v>0.125037743250421</v>
      </c>
      <c r="AZ12" s="17"/>
      <c r="BA12" s="17">
        <v>0.162839611607314</v>
      </c>
      <c r="BB12" s="17">
        <v>9.4758886410588605E-2</v>
      </c>
      <c r="BC12" s="17">
        <v>8.7029409370605798E-2</v>
      </c>
      <c r="BD12" s="17">
        <v>2.59113419631803E-2</v>
      </c>
      <c r="BE12" s="17">
        <v>0.112037872698171</v>
      </c>
      <c r="BF12" s="17"/>
      <c r="BG12" s="17">
        <v>8.8944798958334695E-2</v>
      </c>
      <c r="BH12" s="17">
        <v>0.11432159488032601</v>
      </c>
      <c r="BI12" s="17"/>
      <c r="BJ12" s="17">
        <v>0.118574050473406</v>
      </c>
      <c r="BK12" s="17">
        <v>4.3762612792659701E-2</v>
      </c>
      <c r="BL12" s="17"/>
      <c r="BM12" s="17">
        <v>7.3417866823160399E-2</v>
      </c>
      <c r="BN12" s="17">
        <v>7.7342000300493E-2</v>
      </c>
      <c r="BO12" s="17">
        <v>0.175003625240089</v>
      </c>
      <c r="BP12" s="17">
        <v>0.122875347324939</v>
      </c>
      <c r="BQ12" s="17">
        <v>3.7900037676784501E-2</v>
      </c>
      <c r="BR12" s="17"/>
      <c r="BS12" s="17">
        <v>0.10187708107426</v>
      </c>
      <c r="BT12" s="17"/>
      <c r="BU12" s="17">
        <v>8.7989807414643698E-2</v>
      </c>
      <c r="BV12" s="17">
        <v>0.22488856790307499</v>
      </c>
      <c r="BW12" s="17">
        <v>0.108568891846378</v>
      </c>
      <c r="BX12" s="17">
        <v>4.2968877444062401E-2</v>
      </c>
      <c r="BY12" s="17">
        <v>5.0854403686521499E-2</v>
      </c>
      <c r="BZ12" s="17"/>
      <c r="CA12" s="17">
        <v>0.21441001397619699</v>
      </c>
      <c r="CB12" s="17"/>
      <c r="CC12" s="17">
        <v>8.9534536675751994E-2</v>
      </c>
      <c r="CD12" s="17">
        <v>0.16323384773324101</v>
      </c>
      <c r="CE12" s="17"/>
      <c r="CF12" s="17">
        <v>8.8255069333044903E-2</v>
      </c>
      <c r="CG12" s="17"/>
      <c r="CH12" s="17">
        <v>8.0371965783665206E-2</v>
      </c>
      <c r="CI12" s="17">
        <v>0.217388987384184</v>
      </c>
    </row>
    <row r="13" spans="2:87" ht="29" x14ac:dyDescent="0.35">
      <c r="B13" s="18" t="s">
        <v>304</v>
      </c>
      <c r="C13" s="17">
        <v>4.7057122232137802E-2</v>
      </c>
      <c r="D13" s="17">
        <v>4.7927090499356603E-2</v>
      </c>
      <c r="E13" s="17">
        <v>4.6319778052630801E-2</v>
      </c>
      <c r="F13" s="17"/>
      <c r="G13" s="17">
        <v>7.7511173620775906E-2</v>
      </c>
      <c r="H13" s="17">
        <v>8.9721374592100805E-2</v>
      </c>
      <c r="I13" s="17">
        <v>2.84547654874534E-2</v>
      </c>
      <c r="J13" s="17">
        <v>1.5856584898570999E-2</v>
      </c>
      <c r="K13" s="17">
        <v>6.9042898783724304E-3</v>
      </c>
      <c r="L13" s="17">
        <v>5.49074991639351E-2</v>
      </c>
      <c r="M13" s="17"/>
      <c r="N13" s="17">
        <v>7.0598055992810702E-2</v>
      </c>
      <c r="O13" s="17">
        <v>4.4056108841989003E-2</v>
      </c>
      <c r="P13" s="17">
        <v>2.6449905910327601E-2</v>
      </c>
      <c r="Q13" s="17">
        <v>4.5739539779491502E-2</v>
      </c>
      <c r="R13" s="17"/>
      <c r="S13" s="17">
        <v>6.9440496253376796E-2</v>
      </c>
      <c r="T13" s="17">
        <v>4.0996145807697899E-2</v>
      </c>
      <c r="U13" s="17">
        <v>2.3659170087967699E-2</v>
      </c>
      <c r="V13" s="17">
        <v>5.12600274534631E-2</v>
      </c>
      <c r="W13" s="17">
        <v>1.9735037858008699E-2</v>
      </c>
      <c r="X13" s="17">
        <v>7.1686431667840902E-2</v>
      </c>
      <c r="Y13" s="17">
        <v>2.6536819261371601E-2</v>
      </c>
      <c r="Z13" s="17">
        <v>7.8150240064029999E-2</v>
      </c>
      <c r="AA13" s="17">
        <v>7.8919851725169604E-2</v>
      </c>
      <c r="AB13" s="17">
        <v>9.5584441957537302E-3</v>
      </c>
      <c r="AC13" s="17">
        <v>4.9343193900988097E-2</v>
      </c>
      <c r="AD13" s="17">
        <v>2.3670418944838598E-2</v>
      </c>
      <c r="AE13" s="17"/>
      <c r="AF13" s="17">
        <v>5.8868214314678903E-2</v>
      </c>
      <c r="AG13" s="17">
        <v>2.6752783536766099E-2</v>
      </c>
      <c r="AH13" s="17">
        <v>5.5990088242356399E-2</v>
      </c>
      <c r="AI13" s="17">
        <v>5.8549638967514202E-2</v>
      </c>
      <c r="AJ13" s="17">
        <v>8.1277642348647094E-2</v>
      </c>
      <c r="AK13" s="17"/>
      <c r="AL13" s="17">
        <v>4.00011836835069E-2</v>
      </c>
      <c r="AM13" s="17">
        <v>5.4260995662212597E-2</v>
      </c>
      <c r="AN13" s="17">
        <v>4.9172789628372703E-2</v>
      </c>
      <c r="AO13" s="17">
        <v>3.7467270223888398E-2</v>
      </c>
      <c r="AP13" s="17"/>
      <c r="AQ13" s="17">
        <v>2.6447259674279799E-2</v>
      </c>
      <c r="AR13" s="17">
        <v>7.7532460867946199E-2</v>
      </c>
      <c r="AS13" s="17"/>
      <c r="AT13" s="17">
        <v>4.9675417025694002E-2</v>
      </c>
      <c r="AU13" s="17">
        <v>4.2631300227383997E-2</v>
      </c>
      <c r="AV13" s="17"/>
      <c r="AW13" s="17">
        <v>4.58899219512207E-2</v>
      </c>
      <c r="AX13" s="17">
        <v>2.5629379711842801E-2</v>
      </c>
      <c r="AY13" s="17">
        <v>6.7551116323215796E-2</v>
      </c>
      <c r="AZ13" s="17"/>
      <c r="BA13" s="17">
        <v>7.5721112236396299E-2</v>
      </c>
      <c r="BB13" s="17">
        <v>4.3371808334566803E-2</v>
      </c>
      <c r="BC13" s="17">
        <v>4.2862597135271401E-2</v>
      </c>
      <c r="BD13" s="17">
        <v>1.06045275991566E-2</v>
      </c>
      <c r="BE13" s="17">
        <v>1.8439424714335899E-2</v>
      </c>
      <c r="BF13" s="17"/>
      <c r="BG13" s="17">
        <v>2.4048327723337402E-2</v>
      </c>
      <c r="BH13" s="17">
        <v>6.4199111862566702E-2</v>
      </c>
      <c r="BI13" s="17"/>
      <c r="BJ13" s="17">
        <v>5.1242837498410999E-2</v>
      </c>
      <c r="BK13" s="17">
        <v>3.22916741516499E-2</v>
      </c>
      <c r="BL13" s="17"/>
      <c r="BM13" s="17">
        <v>4.03169882174143E-2</v>
      </c>
      <c r="BN13" s="17">
        <v>2.3383616393791901E-2</v>
      </c>
      <c r="BO13" s="17">
        <v>7.95454614570823E-2</v>
      </c>
      <c r="BP13" s="17">
        <v>2.5020139438269601E-2</v>
      </c>
      <c r="BQ13" s="17">
        <v>4.8229664284072597E-2</v>
      </c>
      <c r="BR13" s="17"/>
      <c r="BS13" s="17">
        <v>8.4344560421302103E-2</v>
      </c>
      <c r="BT13" s="17"/>
      <c r="BU13" s="17">
        <v>2.9354873448740802E-2</v>
      </c>
      <c r="BV13" s="17">
        <v>9.66064983705585E-2</v>
      </c>
      <c r="BW13" s="17">
        <v>9.61096424210456E-3</v>
      </c>
      <c r="BX13" s="17">
        <v>4.77476942552554E-2</v>
      </c>
      <c r="BY13" s="17">
        <v>2.46916509931548E-2</v>
      </c>
      <c r="BZ13" s="17"/>
      <c r="CA13" s="17">
        <v>0.18628425193744</v>
      </c>
      <c r="CB13" s="17"/>
      <c r="CC13" s="17">
        <v>4.63616168183585E-2</v>
      </c>
      <c r="CD13" s="17">
        <v>5.1293138108788397E-2</v>
      </c>
      <c r="CE13" s="17"/>
      <c r="CF13" s="17">
        <v>5.6560202172918302E-2</v>
      </c>
      <c r="CG13" s="17"/>
      <c r="CH13" s="17">
        <v>3.03842108991275E-2</v>
      </c>
      <c r="CI13" s="17">
        <v>8.9794167188732302E-2</v>
      </c>
    </row>
    <row r="14" spans="2:87" x14ac:dyDescent="0.35">
      <c r="B14" s="18" t="s">
        <v>161</v>
      </c>
      <c r="C14" s="19">
        <v>0.115135519916613</v>
      </c>
      <c r="D14" s="19">
        <v>9.7228681839536493E-2</v>
      </c>
      <c r="E14" s="19">
        <v>0.13211417432036501</v>
      </c>
      <c r="F14" s="19"/>
      <c r="G14" s="19">
        <v>0.15271663281058501</v>
      </c>
      <c r="H14" s="19">
        <v>0.14297116457842399</v>
      </c>
      <c r="I14" s="19">
        <v>0.16699062902158199</v>
      </c>
      <c r="J14" s="19">
        <v>9.6763912433572394E-2</v>
      </c>
      <c r="K14" s="19">
        <v>8.6608609950337201E-2</v>
      </c>
      <c r="L14" s="19">
        <v>5.2191897620724098E-2</v>
      </c>
      <c r="M14" s="19"/>
      <c r="N14" s="19">
        <v>0.116319107192993</v>
      </c>
      <c r="O14" s="19">
        <v>0.13740494969043601</v>
      </c>
      <c r="P14" s="19">
        <v>9.1519431043914107E-2</v>
      </c>
      <c r="Q14" s="19">
        <v>0.109754479712749</v>
      </c>
      <c r="R14" s="19"/>
      <c r="S14" s="19">
        <v>0.13403173636381899</v>
      </c>
      <c r="T14" s="19">
        <v>0.108194035372271</v>
      </c>
      <c r="U14" s="19">
        <v>0.14291522218886099</v>
      </c>
      <c r="V14" s="19">
        <v>0.12688102805291901</v>
      </c>
      <c r="W14" s="19">
        <v>4.3089188464311597E-2</v>
      </c>
      <c r="X14" s="19">
        <v>0.15297116837659999</v>
      </c>
      <c r="Y14" s="19">
        <v>0.119297763535973</v>
      </c>
      <c r="Z14" s="19">
        <v>0.183286674177044</v>
      </c>
      <c r="AA14" s="19">
        <v>9.2018570914816702E-2</v>
      </c>
      <c r="AB14" s="19">
        <v>0.14106607824884199</v>
      </c>
      <c r="AC14" s="19">
        <v>6.4912176091876897E-2</v>
      </c>
      <c r="AD14" s="19">
        <v>2.9340936626130298E-2</v>
      </c>
      <c r="AE14" s="19"/>
      <c r="AF14" s="19">
        <v>9.3817647844540497E-2</v>
      </c>
      <c r="AG14" s="19">
        <v>0.12908862800854001</v>
      </c>
      <c r="AH14" s="19">
        <v>0.12241900989531899</v>
      </c>
      <c r="AI14" s="19">
        <v>6.4526803345134207E-2</v>
      </c>
      <c r="AJ14" s="19">
        <v>0.113644716380885</v>
      </c>
      <c r="AK14" s="19"/>
      <c r="AL14" s="19">
        <v>0.14604881177828299</v>
      </c>
      <c r="AM14" s="19">
        <v>0.104857453835816</v>
      </c>
      <c r="AN14" s="19">
        <v>5.0469756730801098E-2</v>
      </c>
      <c r="AO14" s="19">
        <v>0.16913459806476899</v>
      </c>
      <c r="AP14" s="19"/>
      <c r="AQ14" s="19">
        <v>0.109350390225256</v>
      </c>
      <c r="AR14" s="19">
        <v>0.123689860630979</v>
      </c>
      <c r="AS14" s="19"/>
      <c r="AT14" s="19">
        <v>0.120716137484185</v>
      </c>
      <c r="AU14" s="19">
        <v>5.1893663997578998E-2</v>
      </c>
      <c r="AV14" s="19"/>
      <c r="AW14" s="19">
        <v>6.8753963084386194E-2</v>
      </c>
      <c r="AX14" s="19">
        <v>0.11963488722597899</v>
      </c>
      <c r="AY14" s="19">
        <v>0.14893432570096099</v>
      </c>
      <c r="AZ14" s="19"/>
      <c r="BA14" s="19">
        <v>0.15253043727780599</v>
      </c>
      <c r="BB14" s="19">
        <v>0.10337531826202601</v>
      </c>
      <c r="BC14" s="19">
        <v>0.102841603377365</v>
      </c>
      <c r="BD14" s="19">
        <v>0.112105116901642</v>
      </c>
      <c r="BE14" s="19">
        <v>8.5409141700419605E-2</v>
      </c>
      <c r="BF14" s="19"/>
      <c r="BG14" s="19">
        <v>0.14710788250635401</v>
      </c>
      <c r="BH14" s="19">
        <v>9.1315501542158603E-2</v>
      </c>
      <c r="BI14" s="19"/>
      <c r="BJ14" s="19">
        <v>0.129264976488938</v>
      </c>
      <c r="BK14" s="19">
        <v>6.3870243969431598E-2</v>
      </c>
      <c r="BL14" s="19"/>
      <c r="BM14" s="19">
        <v>0.24776442405907101</v>
      </c>
      <c r="BN14" s="19">
        <v>6.0832185472503797E-2</v>
      </c>
      <c r="BO14" s="19">
        <v>6.4231118208776E-2</v>
      </c>
      <c r="BP14" s="19">
        <v>0.15227963074004899</v>
      </c>
      <c r="BQ14" s="19">
        <v>9.4557947415874796E-2</v>
      </c>
      <c r="BR14" s="19"/>
      <c r="BS14" s="19">
        <v>5.8696692587374602E-2</v>
      </c>
      <c r="BT14" s="19"/>
      <c r="BU14" s="19">
        <v>7.5505331196515799E-2</v>
      </c>
      <c r="BV14" s="19">
        <v>7.1524781694996695E-2</v>
      </c>
      <c r="BW14" s="19">
        <v>0.10487376468265799</v>
      </c>
      <c r="BX14" s="19">
        <v>4.3781826466400803E-2</v>
      </c>
      <c r="BY14" s="19">
        <v>0.26881000089571999</v>
      </c>
      <c r="BZ14" s="19"/>
      <c r="CA14" s="19">
        <v>5.5195126332724199E-2</v>
      </c>
      <c r="CB14" s="19"/>
      <c r="CC14" s="19">
        <v>9.9274903809041595E-2</v>
      </c>
      <c r="CD14" s="19">
        <v>0.119366160495416</v>
      </c>
      <c r="CE14" s="19"/>
      <c r="CF14" s="19">
        <v>8.8123633690934802E-2</v>
      </c>
      <c r="CG14" s="19"/>
      <c r="CH14" s="19">
        <v>8.8103312432301406E-2</v>
      </c>
      <c r="CI14" s="19">
        <v>7.5625526082134506E-2</v>
      </c>
    </row>
    <row r="15" spans="2:87" x14ac:dyDescent="0.35">
      <c r="B15" s="16" t="s">
        <v>163</v>
      </c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321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1008</v>
      </c>
      <c r="D7" s="10">
        <v>490</v>
      </c>
      <c r="E7" s="10">
        <v>517</v>
      </c>
      <c r="F7" s="10"/>
      <c r="G7" s="10">
        <v>93</v>
      </c>
      <c r="H7" s="10">
        <v>169</v>
      </c>
      <c r="I7" s="10">
        <v>190</v>
      </c>
      <c r="J7" s="10">
        <v>169</v>
      </c>
      <c r="K7" s="10">
        <v>156</v>
      </c>
      <c r="L7" s="10">
        <v>231</v>
      </c>
      <c r="M7" s="10"/>
      <c r="N7" s="10">
        <v>283</v>
      </c>
      <c r="O7" s="10">
        <v>262</v>
      </c>
      <c r="P7" s="10">
        <v>223</v>
      </c>
      <c r="Q7" s="10">
        <v>235</v>
      </c>
      <c r="R7" s="10"/>
      <c r="S7" s="10">
        <v>141</v>
      </c>
      <c r="T7" s="10">
        <v>135</v>
      </c>
      <c r="U7" s="10">
        <v>79</v>
      </c>
      <c r="V7" s="10">
        <v>91</v>
      </c>
      <c r="W7" s="10">
        <v>85</v>
      </c>
      <c r="X7" s="10">
        <v>75</v>
      </c>
      <c r="Y7" s="10">
        <v>73</v>
      </c>
      <c r="Z7" s="10">
        <v>39</v>
      </c>
      <c r="AA7" s="10">
        <v>97</v>
      </c>
      <c r="AB7" s="10">
        <v>94</v>
      </c>
      <c r="AC7" s="10">
        <v>61</v>
      </c>
      <c r="AD7" s="10">
        <v>38</v>
      </c>
      <c r="AE7" s="10"/>
      <c r="AF7" s="10">
        <v>159</v>
      </c>
      <c r="AG7" s="10">
        <v>374</v>
      </c>
      <c r="AH7" s="10">
        <v>211</v>
      </c>
      <c r="AI7" s="10">
        <v>112</v>
      </c>
      <c r="AJ7" s="10">
        <v>114</v>
      </c>
      <c r="AK7" s="10"/>
      <c r="AL7" s="10">
        <v>395</v>
      </c>
      <c r="AM7" s="10">
        <v>392</v>
      </c>
      <c r="AN7" s="10">
        <v>163</v>
      </c>
      <c r="AO7" s="10">
        <v>58</v>
      </c>
      <c r="AP7" s="10"/>
      <c r="AQ7" s="10">
        <v>594</v>
      </c>
      <c r="AR7" s="10">
        <v>414</v>
      </c>
      <c r="AS7" s="10"/>
      <c r="AT7" s="10">
        <v>662</v>
      </c>
      <c r="AU7" s="10">
        <v>217</v>
      </c>
      <c r="AV7" s="10"/>
      <c r="AW7" s="10">
        <v>392</v>
      </c>
      <c r="AX7" s="10">
        <v>232</v>
      </c>
      <c r="AY7" s="10">
        <v>350</v>
      </c>
      <c r="AZ7" s="10"/>
      <c r="BA7" s="10">
        <v>235</v>
      </c>
      <c r="BB7" s="10">
        <v>303</v>
      </c>
      <c r="BC7" s="10">
        <v>330</v>
      </c>
      <c r="BD7" s="10">
        <v>92</v>
      </c>
      <c r="BE7" s="10">
        <v>48</v>
      </c>
      <c r="BF7" s="10"/>
      <c r="BG7" s="10">
        <v>402</v>
      </c>
      <c r="BH7" s="10">
        <v>606</v>
      </c>
      <c r="BI7" s="10"/>
      <c r="BJ7" s="10">
        <v>778</v>
      </c>
      <c r="BK7" s="10">
        <v>223</v>
      </c>
      <c r="BL7" s="10"/>
      <c r="BM7" s="10">
        <v>136</v>
      </c>
      <c r="BN7" s="10">
        <v>219</v>
      </c>
      <c r="BO7" s="10">
        <v>340</v>
      </c>
      <c r="BP7" s="10">
        <v>76</v>
      </c>
      <c r="BQ7" s="10">
        <v>112</v>
      </c>
      <c r="BR7" s="10"/>
      <c r="BS7" s="10">
        <v>304</v>
      </c>
      <c r="BT7" s="10"/>
      <c r="BU7" s="10">
        <v>203</v>
      </c>
      <c r="BV7" s="10">
        <v>237</v>
      </c>
      <c r="BW7" s="10">
        <v>105</v>
      </c>
      <c r="BX7" s="10">
        <v>190</v>
      </c>
      <c r="BY7" s="10">
        <v>77</v>
      </c>
      <c r="BZ7" s="10"/>
      <c r="CA7" s="10">
        <v>75</v>
      </c>
      <c r="CB7" s="10"/>
      <c r="CC7" s="10">
        <v>796</v>
      </c>
      <c r="CD7" s="10">
        <v>185</v>
      </c>
      <c r="CE7" s="10"/>
      <c r="CF7" s="10">
        <v>373</v>
      </c>
      <c r="CG7" s="10"/>
      <c r="CH7" s="10">
        <v>340</v>
      </c>
      <c r="CI7" s="10">
        <v>116</v>
      </c>
    </row>
    <row r="8" spans="2:87" ht="30" customHeight="1" x14ac:dyDescent="0.35">
      <c r="B8" s="11" t="s">
        <v>20</v>
      </c>
      <c r="C8" s="11">
        <v>1023</v>
      </c>
      <c r="D8" s="11">
        <v>494</v>
      </c>
      <c r="E8" s="11">
        <v>527</v>
      </c>
      <c r="F8" s="11"/>
      <c r="G8" s="11">
        <v>165</v>
      </c>
      <c r="H8" s="11">
        <v>169</v>
      </c>
      <c r="I8" s="11">
        <v>179</v>
      </c>
      <c r="J8" s="11">
        <v>158</v>
      </c>
      <c r="K8" s="11">
        <v>141</v>
      </c>
      <c r="L8" s="11">
        <v>211</v>
      </c>
      <c r="M8" s="11"/>
      <c r="N8" s="11">
        <v>263</v>
      </c>
      <c r="O8" s="11">
        <v>272</v>
      </c>
      <c r="P8" s="11">
        <v>234</v>
      </c>
      <c r="Q8" s="11">
        <v>248</v>
      </c>
      <c r="R8" s="11"/>
      <c r="S8" s="11">
        <v>144</v>
      </c>
      <c r="T8" s="11">
        <v>127</v>
      </c>
      <c r="U8" s="11">
        <v>77</v>
      </c>
      <c r="V8" s="11">
        <v>97</v>
      </c>
      <c r="W8" s="11">
        <v>80</v>
      </c>
      <c r="X8" s="11">
        <v>84</v>
      </c>
      <c r="Y8" s="11">
        <v>84</v>
      </c>
      <c r="Z8" s="11">
        <v>43</v>
      </c>
      <c r="AA8" s="11">
        <v>107</v>
      </c>
      <c r="AB8" s="11">
        <v>90</v>
      </c>
      <c r="AC8" s="11">
        <v>58</v>
      </c>
      <c r="AD8" s="11">
        <v>32</v>
      </c>
      <c r="AE8" s="11"/>
      <c r="AF8" s="11">
        <v>161</v>
      </c>
      <c r="AG8" s="11">
        <v>391</v>
      </c>
      <c r="AH8" s="11">
        <v>209</v>
      </c>
      <c r="AI8" s="11">
        <v>109</v>
      </c>
      <c r="AJ8" s="11">
        <v>113</v>
      </c>
      <c r="AK8" s="11"/>
      <c r="AL8" s="11">
        <v>378</v>
      </c>
      <c r="AM8" s="11">
        <v>408</v>
      </c>
      <c r="AN8" s="11">
        <v>171</v>
      </c>
      <c r="AO8" s="11">
        <v>66</v>
      </c>
      <c r="AP8" s="11"/>
      <c r="AQ8" s="11">
        <v>610</v>
      </c>
      <c r="AR8" s="11">
        <v>413</v>
      </c>
      <c r="AS8" s="11"/>
      <c r="AT8" s="11">
        <v>675</v>
      </c>
      <c r="AU8" s="11">
        <v>197</v>
      </c>
      <c r="AV8" s="11"/>
      <c r="AW8" s="11">
        <v>365</v>
      </c>
      <c r="AX8" s="11">
        <v>238</v>
      </c>
      <c r="AY8" s="11">
        <v>374</v>
      </c>
      <c r="AZ8" s="11"/>
      <c r="BA8" s="11">
        <v>249</v>
      </c>
      <c r="BB8" s="11">
        <v>307</v>
      </c>
      <c r="BC8" s="11">
        <v>330</v>
      </c>
      <c r="BD8" s="11">
        <v>91</v>
      </c>
      <c r="BE8" s="11">
        <v>46</v>
      </c>
      <c r="BF8" s="11"/>
      <c r="BG8" s="11">
        <v>437</v>
      </c>
      <c r="BH8" s="11">
        <v>586</v>
      </c>
      <c r="BI8" s="11"/>
      <c r="BJ8" s="11">
        <v>808</v>
      </c>
      <c r="BK8" s="11">
        <v>208</v>
      </c>
      <c r="BL8" s="11"/>
      <c r="BM8" s="11">
        <v>148</v>
      </c>
      <c r="BN8" s="11">
        <v>207</v>
      </c>
      <c r="BO8" s="11">
        <v>350</v>
      </c>
      <c r="BP8" s="11">
        <v>74</v>
      </c>
      <c r="BQ8" s="11">
        <v>118</v>
      </c>
      <c r="BR8" s="11"/>
      <c r="BS8" s="11">
        <v>309</v>
      </c>
      <c r="BT8" s="11"/>
      <c r="BU8" s="11">
        <v>196</v>
      </c>
      <c r="BV8" s="11">
        <v>250</v>
      </c>
      <c r="BW8" s="11">
        <v>104</v>
      </c>
      <c r="BX8" s="11">
        <v>189</v>
      </c>
      <c r="BY8" s="11">
        <v>83</v>
      </c>
      <c r="BZ8" s="11"/>
      <c r="CA8" s="11">
        <v>79</v>
      </c>
      <c r="CB8" s="11"/>
      <c r="CC8" s="11">
        <v>800</v>
      </c>
      <c r="CD8" s="11">
        <v>194</v>
      </c>
      <c r="CE8" s="11"/>
      <c r="CF8" s="11">
        <v>358</v>
      </c>
      <c r="CG8" s="11"/>
      <c r="CH8" s="11">
        <v>336</v>
      </c>
      <c r="CI8" s="11">
        <v>121</v>
      </c>
    </row>
    <row r="9" spans="2:87" ht="29" x14ac:dyDescent="0.35">
      <c r="B9" s="18" t="s">
        <v>300</v>
      </c>
      <c r="C9" s="17">
        <v>0.20754515049800401</v>
      </c>
      <c r="D9" s="17">
        <v>0.20975302749949401</v>
      </c>
      <c r="E9" s="17">
        <v>0.20582035390155101</v>
      </c>
      <c r="F9" s="17"/>
      <c r="G9" s="17">
        <v>0.138747728564664</v>
      </c>
      <c r="H9" s="17">
        <v>0.144627220906312</v>
      </c>
      <c r="I9" s="17">
        <v>0.217891027509961</v>
      </c>
      <c r="J9" s="17">
        <v>0.27791704258669597</v>
      </c>
      <c r="K9" s="17">
        <v>0.28675254908764303</v>
      </c>
      <c r="L9" s="17">
        <v>0.197547075131035</v>
      </c>
      <c r="M9" s="17"/>
      <c r="N9" s="17">
        <v>0.148144487675717</v>
      </c>
      <c r="O9" s="17">
        <v>0.20135743031359599</v>
      </c>
      <c r="P9" s="17">
        <v>0.23962932339779</v>
      </c>
      <c r="Q9" s="17">
        <v>0.24748897388187099</v>
      </c>
      <c r="R9" s="17"/>
      <c r="S9" s="17">
        <v>0.139909288231088</v>
      </c>
      <c r="T9" s="17">
        <v>0.25747760314588403</v>
      </c>
      <c r="U9" s="17">
        <v>0.18551550369237699</v>
      </c>
      <c r="V9" s="17">
        <v>0.24661447494431801</v>
      </c>
      <c r="W9" s="17">
        <v>0.198673026449148</v>
      </c>
      <c r="X9" s="17">
        <v>0.24266624854157101</v>
      </c>
      <c r="Y9" s="17">
        <v>0.22808156140626401</v>
      </c>
      <c r="Z9" s="17">
        <v>0.17448269622402199</v>
      </c>
      <c r="AA9" s="17">
        <v>0.13920450666659701</v>
      </c>
      <c r="AB9" s="17">
        <v>0.23808618587288999</v>
      </c>
      <c r="AC9" s="17">
        <v>0.25554673087284402</v>
      </c>
      <c r="AD9" s="17">
        <v>0.22682105367525501</v>
      </c>
      <c r="AE9" s="17"/>
      <c r="AF9" s="17">
        <v>0.25234890979931701</v>
      </c>
      <c r="AG9" s="17">
        <v>0.223121538672547</v>
      </c>
      <c r="AH9" s="17">
        <v>0.185299533829616</v>
      </c>
      <c r="AI9" s="17">
        <v>0.14125238624801001</v>
      </c>
      <c r="AJ9" s="17">
        <v>0.17678976004956901</v>
      </c>
      <c r="AK9" s="17"/>
      <c r="AL9" s="17">
        <v>0.18645407756048399</v>
      </c>
      <c r="AM9" s="17">
        <v>0.182089529232694</v>
      </c>
      <c r="AN9" s="17">
        <v>0.25235561690730401</v>
      </c>
      <c r="AO9" s="17">
        <v>0.37020712745186501</v>
      </c>
      <c r="AP9" s="17"/>
      <c r="AQ9" s="17">
        <v>0.24359097738398799</v>
      </c>
      <c r="AR9" s="17">
        <v>0.15424499977287101</v>
      </c>
      <c r="AS9" s="17"/>
      <c r="AT9" s="17">
        <v>0.216589175701385</v>
      </c>
      <c r="AU9" s="17">
        <v>0.20151965816703801</v>
      </c>
      <c r="AV9" s="17"/>
      <c r="AW9" s="17">
        <v>0.21459207200514999</v>
      </c>
      <c r="AX9" s="17">
        <v>0.231126853101672</v>
      </c>
      <c r="AY9" s="17">
        <v>0.183964647302263</v>
      </c>
      <c r="AZ9" s="17"/>
      <c r="BA9" s="17">
        <v>0.160929447018578</v>
      </c>
      <c r="BB9" s="17">
        <v>0.21299457875598801</v>
      </c>
      <c r="BC9" s="17">
        <v>0.21464346975867801</v>
      </c>
      <c r="BD9" s="17">
        <v>0.28937472812508003</v>
      </c>
      <c r="BE9" s="17">
        <v>0.21088476976610501</v>
      </c>
      <c r="BF9" s="17"/>
      <c r="BG9" s="17">
        <v>0.221336651521367</v>
      </c>
      <c r="BH9" s="17">
        <v>0.197270219864845</v>
      </c>
      <c r="BI9" s="17"/>
      <c r="BJ9" s="17">
        <v>0.20954592189513199</v>
      </c>
      <c r="BK9" s="17">
        <v>0.206509201790573</v>
      </c>
      <c r="BL9" s="17"/>
      <c r="BM9" s="17">
        <v>0.17677195092415099</v>
      </c>
      <c r="BN9" s="17">
        <v>0.21097848781023401</v>
      </c>
      <c r="BO9" s="17">
        <v>0.15143321284022701</v>
      </c>
      <c r="BP9" s="17">
        <v>0.112365636345924</v>
      </c>
      <c r="BQ9" s="17">
        <v>0.37555027970169502</v>
      </c>
      <c r="BR9" s="17"/>
      <c r="BS9" s="17">
        <v>0.28136342198203201</v>
      </c>
      <c r="BT9" s="17"/>
      <c r="BU9" s="17">
        <v>0.202504943702141</v>
      </c>
      <c r="BV9" s="17">
        <v>6.7699075872136E-2</v>
      </c>
      <c r="BW9" s="17">
        <v>0.15934939615987501</v>
      </c>
      <c r="BX9" s="17">
        <v>0.36710867323919499</v>
      </c>
      <c r="BY9" s="17">
        <v>0.195297117685862</v>
      </c>
      <c r="BZ9" s="17"/>
      <c r="CA9" s="17">
        <v>0.145976817680078</v>
      </c>
      <c r="CB9" s="17"/>
      <c r="CC9" s="17">
        <v>0.23582013303691299</v>
      </c>
      <c r="CD9" s="17">
        <v>0.10329352549585601</v>
      </c>
      <c r="CE9" s="17"/>
      <c r="CF9" s="17">
        <v>0.22721561596624601</v>
      </c>
      <c r="CG9" s="17"/>
      <c r="CH9" s="17">
        <v>0.22117653877910601</v>
      </c>
      <c r="CI9" s="17">
        <v>0.14669084638822799</v>
      </c>
    </row>
    <row r="10" spans="2:87" ht="29" x14ac:dyDescent="0.35">
      <c r="B10" s="18" t="s">
        <v>301</v>
      </c>
      <c r="C10" s="17">
        <v>0.319355894610036</v>
      </c>
      <c r="D10" s="17">
        <v>0.31140621987567402</v>
      </c>
      <c r="E10" s="17">
        <v>0.32567698219263502</v>
      </c>
      <c r="F10" s="17"/>
      <c r="G10" s="17">
        <v>0.240779870328337</v>
      </c>
      <c r="H10" s="17">
        <v>0.25031344312593001</v>
      </c>
      <c r="I10" s="17">
        <v>0.29869284268244201</v>
      </c>
      <c r="J10" s="17">
        <v>0.37865164168575399</v>
      </c>
      <c r="K10" s="17">
        <v>0.34156310538213802</v>
      </c>
      <c r="L10" s="17">
        <v>0.39456117556592402</v>
      </c>
      <c r="M10" s="17"/>
      <c r="N10" s="17">
        <v>0.32868413171907201</v>
      </c>
      <c r="O10" s="17">
        <v>0.31786943914072702</v>
      </c>
      <c r="P10" s="17">
        <v>0.33217771573931199</v>
      </c>
      <c r="Q10" s="17">
        <v>0.29721264902359801</v>
      </c>
      <c r="R10" s="17"/>
      <c r="S10" s="17">
        <v>0.30182580920735302</v>
      </c>
      <c r="T10" s="17">
        <v>0.31405744866299601</v>
      </c>
      <c r="U10" s="17">
        <v>0.35305906062398301</v>
      </c>
      <c r="V10" s="17">
        <v>0.249426409310295</v>
      </c>
      <c r="W10" s="17">
        <v>0.34926630074019399</v>
      </c>
      <c r="X10" s="17">
        <v>0.21812062983330399</v>
      </c>
      <c r="Y10" s="17">
        <v>0.35050925204198602</v>
      </c>
      <c r="Z10" s="17">
        <v>0.281360743544111</v>
      </c>
      <c r="AA10" s="17">
        <v>0.38468670231685298</v>
      </c>
      <c r="AB10" s="17">
        <v>0.33402916982113301</v>
      </c>
      <c r="AC10" s="17">
        <v>0.34923216999600598</v>
      </c>
      <c r="AD10" s="17">
        <v>0.395591705080582</v>
      </c>
      <c r="AE10" s="17"/>
      <c r="AF10" s="17">
        <v>0.30940009676296998</v>
      </c>
      <c r="AG10" s="17">
        <v>0.33430166241676201</v>
      </c>
      <c r="AH10" s="17">
        <v>0.30998911396461798</v>
      </c>
      <c r="AI10" s="17">
        <v>0.35871621705141299</v>
      </c>
      <c r="AJ10" s="17">
        <v>0.287073712141175</v>
      </c>
      <c r="AK10" s="17"/>
      <c r="AL10" s="17">
        <v>0.296053080525361</v>
      </c>
      <c r="AM10" s="17">
        <v>0.35447703563077099</v>
      </c>
      <c r="AN10" s="17">
        <v>0.29762152997088798</v>
      </c>
      <c r="AO10" s="17">
        <v>0.29206931759140098</v>
      </c>
      <c r="AP10" s="17"/>
      <c r="AQ10" s="17">
        <v>0.34683610305546497</v>
      </c>
      <c r="AR10" s="17">
        <v>0.27872153056194898</v>
      </c>
      <c r="AS10" s="17"/>
      <c r="AT10" s="17">
        <v>0.29364689258869903</v>
      </c>
      <c r="AU10" s="17">
        <v>0.41622333203378398</v>
      </c>
      <c r="AV10" s="17"/>
      <c r="AW10" s="17">
        <v>0.37171126654458198</v>
      </c>
      <c r="AX10" s="17">
        <v>0.33190724569273</v>
      </c>
      <c r="AY10" s="17">
        <v>0.280957550340314</v>
      </c>
      <c r="AZ10" s="17"/>
      <c r="BA10" s="17">
        <v>0.28309751286952101</v>
      </c>
      <c r="BB10" s="17">
        <v>0.333289126526361</v>
      </c>
      <c r="BC10" s="17">
        <v>0.324816395847765</v>
      </c>
      <c r="BD10" s="17">
        <v>0.28919135379664601</v>
      </c>
      <c r="BE10" s="17">
        <v>0.44373990557640702</v>
      </c>
      <c r="BF10" s="17"/>
      <c r="BG10" s="17">
        <v>0.31563143942925997</v>
      </c>
      <c r="BH10" s="17">
        <v>0.322130684574084</v>
      </c>
      <c r="BI10" s="17"/>
      <c r="BJ10" s="17">
        <v>0.29430616677215998</v>
      </c>
      <c r="BK10" s="17">
        <v>0.40816404107010701</v>
      </c>
      <c r="BL10" s="17"/>
      <c r="BM10" s="17">
        <v>0.33703141682607302</v>
      </c>
      <c r="BN10" s="17">
        <v>0.38271779801776401</v>
      </c>
      <c r="BO10" s="17">
        <v>0.30499493140294398</v>
      </c>
      <c r="BP10" s="17">
        <v>0.368055462161124</v>
      </c>
      <c r="BQ10" s="17">
        <v>0.28274870528561502</v>
      </c>
      <c r="BR10" s="17"/>
      <c r="BS10" s="17">
        <v>0.28619382556462802</v>
      </c>
      <c r="BT10" s="17"/>
      <c r="BU10" s="17">
        <v>0.37925834144202802</v>
      </c>
      <c r="BV10" s="17">
        <v>0.29419947137146102</v>
      </c>
      <c r="BW10" s="17">
        <v>0.43896885687938297</v>
      </c>
      <c r="BX10" s="17">
        <v>0.299780909164298</v>
      </c>
      <c r="BY10" s="17">
        <v>0.302943376092081</v>
      </c>
      <c r="BZ10" s="17"/>
      <c r="CA10" s="17">
        <v>0.26197131646222099</v>
      </c>
      <c r="CB10" s="17"/>
      <c r="CC10" s="17">
        <v>0.33225209461195998</v>
      </c>
      <c r="CD10" s="17">
        <v>0.29805371983147799</v>
      </c>
      <c r="CE10" s="17"/>
      <c r="CF10" s="17">
        <v>0.38527836376054397</v>
      </c>
      <c r="CG10" s="17"/>
      <c r="CH10" s="17">
        <v>0.36894511860384599</v>
      </c>
      <c r="CI10" s="17">
        <v>0.25401528000254497</v>
      </c>
    </row>
    <row r="11" spans="2:87" x14ac:dyDescent="0.35">
      <c r="B11" s="18" t="s">
        <v>302</v>
      </c>
      <c r="C11" s="17">
        <v>0.166331059137306</v>
      </c>
      <c r="D11" s="17">
        <v>0.19056466572854999</v>
      </c>
      <c r="E11" s="17">
        <v>0.14388913477038001</v>
      </c>
      <c r="F11" s="17"/>
      <c r="G11" s="17">
        <v>0.233534657233673</v>
      </c>
      <c r="H11" s="17">
        <v>0.16965731308309201</v>
      </c>
      <c r="I11" s="17">
        <v>0.10361844481921401</v>
      </c>
      <c r="J11" s="17">
        <v>0.135205096906023</v>
      </c>
      <c r="K11" s="17">
        <v>0.156259794752033</v>
      </c>
      <c r="L11" s="17">
        <v>0.19435376539730301</v>
      </c>
      <c r="M11" s="17"/>
      <c r="N11" s="17">
        <v>0.182757382911164</v>
      </c>
      <c r="O11" s="17">
        <v>0.158383499065607</v>
      </c>
      <c r="P11" s="17">
        <v>0.146453121423787</v>
      </c>
      <c r="Q11" s="17">
        <v>0.17593887143140999</v>
      </c>
      <c r="R11" s="17"/>
      <c r="S11" s="17">
        <v>0.15259778781471001</v>
      </c>
      <c r="T11" s="17">
        <v>0.122908204950506</v>
      </c>
      <c r="U11" s="17">
        <v>0.15164227545891301</v>
      </c>
      <c r="V11" s="17">
        <v>0.18798387523451399</v>
      </c>
      <c r="W11" s="17">
        <v>0.215288840575412</v>
      </c>
      <c r="X11" s="17">
        <v>0.18313839613463201</v>
      </c>
      <c r="Y11" s="17">
        <v>0.15128996134674599</v>
      </c>
      <c r="Z11" s="17">
        <v>0.197403686482752</v>
      </c>
      <c r="AA11" s="17">
        <v>0.174821121939774</v>
      </c>
      <c r="AB11" s="17">
        <v>0.197564570055831</v>
      </c>
      <c r="AC11" s="17">
        <v>0.107729506116115</v>
      </c>
      <c r="AD11" s="17">
        <v>0.19109495252129099</v>
      </c>
      <c r="AE11" s="17"/>
      <c r="AF11" s="17">
        <v>0.166067224491524</v>
      </c>
      <c r="AG11" s="17">
        <v>0.152119636776547</v>
      </c>
      <c r="AH11" s="17">
        <v>0.18083173637382699</v>
      </c>
      <c r="AI11" s="17">
        <v>0.15841553664117899</v>
      </c>
      <c r="AJ11" s="17">
        <v>0.16222437960473499</v>
      </c>
      <c r="AK11" s="17"/>
      <c r="AL11" s="17">
        <v>0.17014813564805101</v>
      </c>
      <c r="AM11" s="17">
        <v>0.16508451289752299</v>
      </c>
      <c r="AN11" s="17">
        <v>0.188665579350212</v>
      </c>
      <c r="AO11" s="17">
        <v>9.4078824168973105E-2</v>
      </c>
      <c r="AP11" s="17"/>
      <c r="AQ11" s="17">
        <v>0.183708674158859</v>
      </c>
      <c r="AR11" s="17">
        <v>0.140635171987265</v>
      </c>
      <c r="AS11" s="17"/>
      <c r="AT11" s="17">
        <v>0.16669146260375201</v>
      </c>
      <c r="AU11" s="17">
        <v>0.17441006946066601</v>
      </c>
      <c r="AV11" s="17"/>
      <c r="AW11" s="17">
        <v>0.173752076083662</v>
      </c>
      <c r="AX11" s="17">
        <v>0.14268977216543999</v>
      </c>
      <c r="AY11" s="17">
        <v>0.17506449746366701</v>
      </c>
      <c r="AZ11" s="17"/>
      <c r="BA11" s="17">
        <v>0.16540518399635801</v>
      </c>
      <c r="BB11" s="17">
        <v>0.167435168778299</v>
      </c>
      <c r="BC11" s="17">
        <v>0.16835341738985701</v>
      </c>
      <c r="BD11" s="17">
        <v>0.18072980737017899</v>
      </c>
      <c r="BE11" s="17">
        <v>0.12065973347992601</v>
      </c>
      <c r="BF11" s="17"/>
      <c r="BG11" s="17">
        <v>0.168486454262919</v>
      </c>
      <c r="BH11" s="17">
        <v>0.16472524876429301</v>
      </c>
      <c r="BI11" s="17"/>
      <c r="BJ11" s="17">
        <v>0.16442231622140699</v>
      </c>
      <c r="BK11" s="17">
        <v>0.16993600918480301</v>
      </c>
      <c r="BL11" s="17"/>
      <c r="BM11" s="17">
        <v>0.111432945440369</v>
      </c>
      <c r="BN11" s="17">
        <v>0.192458501858918</v>
      </c>
      <c r="BO11" s="17">
        <v>0.174479639903171</v>
      </c>
      <c r="BP11" s="17">
        <v>0.13701670390321399</v>
      </c>
      <c r="BQ11" s="17">
        <v>0.14250537674031799</v>
      </c>
      <c r="BR11" s="17"/>
      <c r="BS11" s="17">
        <v>0.143785064072567</v>
      </c>
      <c r="BT11" s="17"/>
      <c r="BU11" s="17">
        <v>0.180365797216966</v>
      </c>
      <c r="BV11" s="17">
        <v>0.18874915160540501</v>
      </c>
      <c r="BW11" s="17">
        <v>0.14953545797430201</v>
      </c>
      <c r="BX11" s="17">
        <v>0.14177585455887101</v>
      </c>
      <c r="BY11" s="17">
        <v>0.146835531672866</v>
      </c>
      <c r="BZ11" s="17"/>
      <c r="CA11" s="17">
        <v>0.109372782780911</v>
      </c>
      <c r="CB11" s="17"/>
      <c r="CC11" s="17">
        <v>0.14789052411918599</v>
      </c>
      <c r="CD11" s="17">
        <v>0.23885751515398901</v>
      </c>
      <c r="CE11" s="17"/>
      <c r="CF11" s="17">
        <v>0.142394870666324</v>
      </c>
      <c r="CG11" s="17"/>
      <c r="CH11" s="17">
        <v>0.15798848154285999</v>
      </c>
      <c r="CI11" s="17">
        <v>0.14405184098443299</v>
      </c>
    </row>
    <row r="12" spans="2:87" ht="29" x14ac:dyDescent="0.35">
      <c r="B12" s="18" t="s">
        <v>303</v>
      </c>
      <c r="C12" s="17">
        <v>0.13062730163477099</v>
      </c>
      <c r="D12" s="17">
        <v>0.14799435141549899</v>
      </c>
      <c r="E12" s="17">
        <v>0.11456325873721999</v>
      </c>
      <c r="F12" s="17"/>
      <c r="G12" s="17">
        <v>0.21924532842512801</v>
      </c>
      <c r="H12" s="17">
        <v>0.224265144080564</v>
      </c>
      <c r="I12" s="17">
        <v>0.130899557268916</v>
      </c>
      <c r="J12" s="17">
        <v>8.9760637121819503E-2</v>
      </c>
      <c r="K12" s="17">
        <v>3.9087021876479798E-2</v>
      </c>
      <c r="L12" s="17">
        <v>7.7552939631009205E-2</v>
      </c>
      <c r="M12" s="17"/>
      <c r="N12" s="17">
        <v>0.170999718344851</v>
      </c>
      <c r="O12" s="17">
        <v>0.10980304335593</v>
      </c>
      <c r="P12" s="17">
        <v>0.14170525994900399</v>
      </c>
      <c r="Q12" s="17">
        <v>0.10275623036169799</v>
      </c>
      <c r="R12" s="17"/>
      <c r="S12" s="17">
        <v>0.206490167861475</v>
      </c>
      <c r="T12" s="17">
        <v>0.14627996345908301</v>
      </c>
      <c r="U12" s="17">
        <v>8.8647467210151196E-2</v>
      </c>
      <c r="V12" s="17">
        <v>0.11824391265995</v>
      </c>
      <c r="W12" s="17">
        <v>0.105178199892511</v>
      </c>
      <c r="X12" s="17">
        <v>0.198948731871472</v>
      </c>
      <c r="Y12" s="17">
        <v>0.112739015320846</v>
      </c>
      <c r="Z12" s="17">
        <v>4.0415413847983597E-2</v>
      </c>
      <c r="AA12" s="17">
        <v>0.16113189129891101</v>
      </c>
      <c r="AB12" s="17">
        <v>5.9506981372634299E-2</v>
      </c>
      <c r="AC12" s="17">
        <v>9.3542473438855606E-2</v>
      </c>
      <c r="AD12" s="17">
        <v>8.1981056554746107E-2</v>
      </c>
      <c r="AE12" s="17"/>
      <c r="AF12" s="17">
        <v>0.103890005477702</v>
      </c>
      <c r="AG12" s="17">
        <v>0.11543681076026301</v>
      </c>
      <c r="AH12" s="17">
        <v>0.13011101739484399</v>
      </c>
      <c r="AI12" s="17">
        <v>0.191449216252423</v>
      </c>
      <c r="AJ12" s="17">
        <v>0.20167537914783801</v>
      </c>
      <c r="AK12" s="17"/>
      <c r="AL12" s="17">
        <v>0.122889043452867</v>
      </c>
      <c r="AM12" s="17">
        <v>0.13809204654788701</v>
      </c>
      <c r="AN12" s="17">
        <v>0.15471354702029599</v>
      </c>
      <c r="AO12" s="17">
        <v>6.6256082433028995E-2</v>
      </c>
      <c r="AP12" s="17"/>
      <c r="AQ12" s="17">
        <v>8.0121817142750199E-2</v>
      </c>
      <c r="AR12" s="17">
        <v>0.20530862173280601</v>
      </c>
      <c r="AS12" s="17"/>
      <c r="AT12" s="17">
        <v>0.146084050326374</v>
      </c>
      <c r="AU12" s="17">
        <v>7.2440274229550503E-2</v>
      </c>
      <c r="AV12" s="17"/>
      <c r="AW12" s="17">
        <v>9.1723695571515704E-2</v>
      </c>
      <c r="AX12" s="17">
        <v>0.126867528173817</v>
      </c>
      <c r="AY12" s="17">
        <v>0.16581593340435399</v>
      </c>
      <c r="AZ12" s="17"/>
      <c r="BA12" s="17">
        <v>0.20173648450404</v>
      </c>
      <c r="BB12" s="17">
        <v>0.13263634181548101</v>
      </c>
      <c r="BC12" s="17">
        <v>9.5369929935483405E-2</v>
      </c>
      <c r="BD12" s="17">
        <v>7.9299312324774301E-2</v>
      </c>
      <c r="BE12" s="17">
        <v>8.6540014662279605E-2</v>
      </c>
      <c r="BF12" s="17"/>
      <c r="BG12" s="17">
        <v>0.111349946813315</v>
      </c>
      <c r="BH12" s="17">
        <v>0.14498929771088501</v>
      </c>
      <c r="BI12" s="17"/>
      <c r="BJ12" s="17">
        <v>0.14454109428348499</v>
      </c>
      <c r="BK12" s="17">
        <v>8.07058289141976E-2</v>
      </c>
      <c r="BL12" s="17"/>
      <c r="BM12" s="17">
        <v>7.0574803330752903E-2</v>
      </c>
      <c r="BN12" s="17">
        <v>8.96717374031583E-2</v>
      </c>
      <c r="BO12" s="17">
        <v>0.21980863330311601</v>
      </c>
      <c r="BP12" s="17">
        <v>0.155292078375529</v>
      </c>
      <c r="BQ12" s="17">
        <v>7.3155284727187797E-2</v>
      </c>
      <c r="BR12" s="17"/>
      <c r="BS12" s="17">
        <v>0.16258604229179399</v>
      </c>
      <c r="BT12" s="17"/>
      <c r="BU12" s="17">
        <v>0.102820144030184</v>
      </c>
      <c r="BV12" s="17">
        <v>0.27754296575705401</v>
      </c>
      <c r="BW12" s="17">
        <v>0.100897783180405</v>
      </c>
      <c r="BX12" s="17">
        <v>8.4516132688425102E-2</v>
      </c>
      <c r="BY12" s="17">
        <v>5.6948231817523599E-2</v>
      </c>
      <c r="BZ12" s="17"/>
      <c r="CA12" s="17">
        <v>0.33488583739630901</v>
      </c>
      <c r="CB12" s="17"/>
      <c r="CC12" s="17">
        <v>0.11803836158547799</v>
      </c>
      <c r="CD12" s="17">
        <v>0.183494900824556</v>
      </c>
      <c r="CE12" s="17"/>
      <c r="CF12" s="17">
        <v>9.0609214866476398E-2</v>
      </c>
      <c r="CG12" s="17"/>
      <c r="CH12" s="17">
        <v>9.7529785439142896E-2</v>
      </c>
      <c r="CI12" s="17">
        <v>0.294635087021832</v>
      </c>
    </row>
    <row r="13" spans="2:87" ht="29" x14ac:dyDescent="0.35">
      <c r="B13" s="18" t="s">
        <v>304</v>
      </c>
      <c r="C13" s="17">
        <v>3.23587315963327E-2</v>
      </c>
      <c r="D13" s="17">
        <v>2.7776741098253802E-2</v>
      </c>
      <c r="E13" s="17">
        <v>3.6708036745070297E-2</v>
      </c>
      <c r="F13" s="17"/>
      <c r="G13" s="17">
        <v>2.7191964630258299E-2</v>
      </c>
      <c r="H13" s="17">
        <v>5.6170654846580702E-2</v>
      </c>
      <c r="I13" s="17">
        <v>5.1305896932394901E-2</v>
      </c>
      <c r="J13" s="17">
        <v>4.8505063910717497E-3</v>
      </c>
      <c r="K13" s="17">
        <v>3.0531902290443801E-2</v>
      </c>
      <c r="L13" s="17">
        <v>2.30196648122599E-2</v>
      </c>
      <c r="M13" s="17"/>
      <c r="N13" s="17">
        <v>5.2287941237400201E-2</v>
      </c>
      <c r="O13" s="17">
        <v>4.1175129663683703E-2</v>
      </c>
      <c r="P13" s="17">
        <v>1.49044837088518E-2</v>
      </c>
      <c r="Q13" s="17">
        <v>1.8641487197646502E-2</v>
      </c>
      <c r="R13" s="17"/>
      <c r="S13" s="17">
        <v>5.1752431915053299E-2</v>
      </c>
      <c r="T13" s="17">
        <v>2.3506779699250999E-2</v>
      </c>
      <c r="U13" s="17">
        <v>1.27759449542083E-2</v>
      </c>
      <c r="V13" s="17">
        <v>3.8567871056366297E-2</v>
      </c>
      <c r="W13" s="17">
        <v>5.4922585208553303E-2</v>
      </c>
      <c r="X13" s="17">
        <v>2.0851903860478398E-2</v>
      </c>
      <c r="Y13" s="17">
        <v>1.32247777253929E-2</v>
      </c>
      <c r="Z13" s="17">
        <v>7.8150240064029999E-2</v>
      </c>
      <c r="AA13" s="17">
        <v>2.7765135087111901E-2</v>
      </c>
      <c r="AB13" s="17">
        <v>1.01186700845056E-2</v>
      </c>
      <c r="AC13" s="17">
        <v>4.6328394345274797E-2</v>
      </c>
      <c r="AD13" s="17">
        <v>2.3670418944838598E-2</v>
      </c>
      <c r="AE13" s="17"/>
      <c r="AF13" s="17">
        <v>1.09963743667806E-2</v>
      </c>
      <c r="AG13" s="17">
        <v>2.3250658759899401E-2</v>
      </c>
      <c r="AH13" s="17">
        <v>3.4312444225824697E-2</v>
      </c>
      <c r="AI13" s="17">
        <v>5.2006075081767099E-2</v>
      </c>
      <c r="AJ13" s="17">
        <v>7.4789193076932298E-2</v>
      </c>
      <c r="AK13" s="17"/>
      <c r="AL13" s="17">
        <v>3.5427155607228401E-2</v>
      </c>
      <c r="AM13" s="17">
        <v>2.6561604138730901E-2</v>
      </c>
      <c r="AN13" s="17">
        <v>3.7435096202802602E-2</v>
      </c>
      <c r="AO13" s="17">
        <v>3.7467270223888398E-2</v>
      </c>
      <c r="AP13" s="17"/>
      <c r="AQ13" s="17">
        <v>1.33615786586E-2</v>
      </c>
      <c r="AR13" s="17">
        <v>6.0449392912892898E-2</v>
      </c>
      <c r="AS13" s="17"/>
      <c r="AT13" s="17">
        <v>4.1004256798297098E-2</v>
      </c>
      <c r="AU13" s="17">
        <v>1.9449100613554E-2</v>
      </c>
      <c r="AV13" s="17"/>
      <c r="AW13" s="17">
        <v>3.1171629255471199E-2</v>
      </c>
      <c r="AX13" s="17">
        <v>3.04581869571704E-2</v>
      </c>
      <c r="AY13" s="17">
        <v>3.8664856826055999E-2</v>
      </c>
      <c r="AZ13" s="17"/>
      <c r="BA13" s="17">
        <v>5.5762377849296399E-2</v>
      </c>
      <c r="BB13" s="17">
        <v>2.4194408381971101E-2</v>
      </c>
      <c r="BC13" s="17">
        <v>3.56898542679134E-2</v>
      </c>
      <c r="BD13" s="17">
        <v>0</v>
      </c>
      <c r="BE13" s="17">
        <v>0</v>
      </c>
      <c r="BF13" s="17"/>
      <c r="BG13" s="17">
        <v>9.9218324768249495E-3</v>
      </c>
      <c r="BH13" s="17">
        <v>4.9074648281949303E-2</v>
      </c>
      <c r="BI13" s="17"/>
      <c r="BJ13" s="17">
        <v>3.7588569779027199E-2</v>
      </c>
      <c r="BK13" s="17">
        <v>1.30497544841494E-2</v>
      </c>
      <c r="BL13" s="17"/>
      <c r="BM13" s="17">
        <v>3.5092683760236901E-2</v>
      </c>
      <c r="BN13" s="17">
        <v>2.2918171009765901E-2</v>
      </c>
      <c r="BO13" s="17">
        <v>5.1167662496570503E-2</v>
      </c>
      <c r="BP13" s="17">
        <v>3.6998951273475501E-2</v>
      </c>
      <c r="BQ13" s="17">
        <v>1.34158066374524E-2</v>
      </c>
      <c r="BR13" s="17"/>
      <c r="BS13" s="17">
        <v>6.1027191337876797E-2</v>
      </c>
      <c r="BT13" s="17"/>
      <c r="BU13" s="17">
        <v>2.0214434610341898E-2</v>
      </c>
      <c r="BV13" s="17">
        <v>7.2275496567137998E-2</v>
      </c>
      <c r="BW13" s="17">
        <v>1.9509779398791501E-2</v>
      </c>
      <c r="BX13" s="17">
        <v>3.0573965073116799E-2</v>
      </c>
      <c r="BY13" s="17">
        <v>2.7358105437575199E-2</v>
      </c>
      <c r="BZ13" s="17"/>
      <c r="CA13" s="17">
        <v>0.116950223458665</v>
      </c>
      <c r="CB13" s="17"/>
      <c r="CC13" s="17">
        <v>3.0755906178233299E-2</v>
      </c>
      <c r="CD13" s="17">
        <v>4.3869779104587399E-2</v>
      </c>
      <c r="CE13" s="17"/>
      <c r="CF13" s="17">
        <v>2.7087418334967299E-2</v>
      </c>
      <c r="CG13" s="17"/>
      <c r="CH13" s="17">
        <v>2.1710765427569601E-2</v>
      </c>
      <c r="CI13" s="17">
        <v>7.7971463604167096E-2</v>
      </c>
    </row>
    <row r="14" spans="2:87" x14ac:dyDescent="0.35">
      <c r="B14" s="18" t="s">
        <v>161</v>
      </c>
      <c r="C14" s="19">
        <v>0.14378186252355099</v>
      </c>
      <c r="D14" s="19">
        <v>0.11250499438252901</v>
      </c>
      <c r="E14" s="19">
        <v>0.173342233653144</v>
      </c>
      <c r="F14" s="19"/>
      <c r="G14" s="19">
        <v>0.14050045081793999</v>
      </c>
      <c r="H14" s="19">
        <v>0.15496622395752099</v>
      </c>
      <c r="I14" s="19">
        <v>0.197592230787073</v>
      </c>
      <c r="J14" s="19">
        <v>0.113615075308637</v>
      </c>
      <c r="K14" s="19">
        <v>0.14580562661126201</v>
      </c>
      <c r="L14" s="19">
        <v>0.112965379462469</v>
      </c>
      <c r="M14" s="19"/>
      <c r="N14" s="19">
        <v>0.117126338111796</v>
      </c>
      <c r="O14" s="19">
        <v>0.171411458460456</v>
      </c>
      <c r="P14" s="19">
        <v>0.125130095781255</v>
      </c>
      <c r="Q14" s="19">
        <v>0.15796178810377701</v>
      </c>
      <c r="R14" s="19"/>
      <c r="S14" s="19">
        <v>0.14742451497032</v>
      </c>
      <c r="T14" s="19">
        <v>0.13577000008227899</v>
      </c>
      <c r="U14" s="19">
        <v>0.208359748060367</v>
      </c>
      <c r="V14" s="19">
        <v>0.15916345679455701</v>
      </c>
      <c r="W14" s="19">
        <v>7.6671047134181006E-2</v>
      </c>
      <c r="X14" s="19">
        <v>0.13627408975854199</v>
      </c>
      <c r="Y14" s="19">
        <v>0.144155432158766</v>
      </c>
      <c r="Z14" s="19">
        <v>0.228187219837102</v>
      </c>
      <c r="AA14" s="19">
        <v>0.112390642690753</v>
      </c>
      <c r="AB14" s="19">
        <v>0.160694422793006</v>
      </c>
      <c r="AC14" s="19">
        <v>0.147620725230905</v>
      </c>
      <c r="AD14" s="19">
        <v>8.0840813223287206E-2</v>
      </c>
      <c r="AE14" s="19"/>
      <c r="AF14" s="19">
        <v>0.15729738910170701</v>
      </c>
      <c r="AG14" s="19">
        <v>0.15176969261398199</v>
      </c>
      <c r="AH14" s="19">
        <v>0.15945615421126999</v>
      </c>
      <c r="AI14" s="19">
        <v>9.8160568725209105E-2</v>
      </c>
      <c r="AJ14" s="19">
        <v>9.7447575979750595E-2</v>
      </c>
      <c r="AK14" s="19"/>
      <c r="AL14" s="19">
        <v>0.189028507206009</v>
      </c>
      <c r="AM14" s="19">
        <v>0.133695271552394</v>
      </c>
      <c r="AN14" s="19">
        <v>6.9208630548497005E-2</v>
      </c>
      <c r="AO14" s="19">
        <v>0.13992137813084399</v>
      </c>
      <c r="AP14" s="19"/>
      <c r="AQ14" s="19">
        <v>0.132380849600338</v>
      </c>
      <c r="AR14" s="19">
        <v>0.160640283032215</v>
      </c>
      <c r="AS14" s="19"/>
      <c r="AT14" s="19">
        <v>0.13598416198149299</v>
      </c>
      <c r="AU14" s="19">
        <v>0.11595756549540601</v>
      </c>
      <c r="AV14" s="19"/>
      <c r="AW14" s="19">
        <v>0.11704926053962</v>
      </c>
      <c r="AX14" s="19">
        <v>0.13695041390917001</v>
      </c>
      <c r="AY14" s="19">
        <v>0.155532514663346</v>
      </c>
      <c r="AZ14" s="19"/>
      <c r="BA14" s="19">
        <v>0.13306899376220699</v>
      </c>
      <c r="BB14" s="19">
        <v>0.12945037574189999</v>
      </c>
      <c r="BC14" s="19">
        <v>0.16112693280030299</v>
      </c>
      <c r="BD14" s="19">
        <v>0.161404798383321</v>
      </c>
      <c r="BE14" s="19">
        <v>0.13817557651528201</v>
      </c>
      <c r="BF14" s="19"/>
      <c r="BG14" s="19">
        <v>0.17327367549631401</v>
      </c>
      <c r="BH14" s="19">
        <v>0.12180990080394501</v>
      </c>
      <c r="BI14" s="19"/>
      <c r="BJ14" s="19">
        <v>0.14959593104878799</v>
      </c>
      <c r="BK14" s="19">
        <v>0.12163516455617</v>
      </c>
      <c r="BL14" s="19"/>
      <c r="BM14" s="19">
        <v>0.26909619971841697</v>
      </c>
      <c r="BN14" s="19">
        <v>0.10125530390016001</v>
      </c>
      <c r="BO14" s="19">
        <v>9.8115920053971906E-2</v>
      </c>
      <c r="BP14" s="19">
        <v>0.19027116794073301</v>
      </c>
      <c r="BQ14" s="19">
        <v>0.11262454690773099</v>
      </c>
      <c r="BR14" s="19"/>
      <c r="BS14" s="19">
        <v>6.5044454751103001E-2</v>
      </c>
      <c r="BT14" s="19"/>
      <c r="BU14" s="19">
        <v>0.11483633899833801</v>
      </c>
      <c r="BV14" s="19">
        <v>9.9533838826805998E-2</v>
      </c>
      <c r="BW14" s="19">
        <v>0.13173872640724399</v>
      </c>
      <c r="BX14" s="19">
        <v>7.6244465276094797E-2</v>
      </c>
      <c r="BY14" s="19">
        <v>0.27061763729409199</v>
      </c>
      <c r="BZ14" s="19"/>
      <c r="CA14" s="19">
        <v>3.0843022221815699E-2</v>
      </c>
      <c r="CB14" s="19"/>
      <c r="CC14" s="19">
        <v>0.135242980468229</v>
      </c>
      <c r="CD14" s="19">
        <v>0.13243055958953301</v>
      </c>
      <c r="CE14" s="19"/>
      <c r="CF14" s="19">
        <v>0.12741451640544199</v>
      </c>
      <c r="CG14" s="19"/>
      <c r="CH14" s="19">
        <v>0.132649310207475</v>
      </c>
      <c r="CI14" s="19">
        <v>8.2635481998794294E-2</v>
      </c>
    </row>
    <row r="15" spans="2:87" x14ac:dyDescent="0.35">
      <c r="B15" s="16" t="s">
        <v>163</v>
      </c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164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508</v>
      </c>
      <c r="D7" s="10">
        <v>261</v>
      </c>
      <c r="E7" s="10">
        <v>246</v>
      </c>
      <c r="F7" s="10"/>
      <c r="G7" s="10">
        <v>41</v>
      </c>
      <c r="H7" s="10">
        <v>95</v>
      </c>
      <c r="I7" s="10">
        <v>78</v>
      </c>
      <c r="J7" s="10">
        <v>97</v>
      </c>
      <c r="K7" s="10">
        <v>92</v>
      </c>
      <c r="L7" s="10">
        <v>105</v>
      </c>
      <c r="M7" s="10"/>
      <c r="N7" s="10">
        <v>151</v>
      </c>
      <c r="O7" s="10">
        <v>119</v>
      </c>
      <c r="P7" s="10">
        <v>106</v>
      </c>
      <c r="Q7" s="10">
        <v>128</v>
      </c>
      <c r="R7" s="10"/>
      <c r="S7" s="10">
        <v>68</v>
      </c>
      <c r="T7" s="10">
        <v>66</v>
      </c>
      <c r="U7" s="10">
        <v>40</v>
      </c>
      <c r="V7" s="10">
        <v>37</v>
      </c>
      <c r="W7" s="10">
        <v>40</v>
      </c>
      <c r="X7" s="10">
        <v>35</v>
      </c>
      <c r="Y7" s="10">
        <v>34</v>
      </c>
      <c r="Z7" s="10">
        <v>25</v>
      </c>
      <c r="AA7" s="10">
        <v>52</v>
      </c>
      <c r="AB7" s="10">
        <v>65</v>
      </c>
      <c r="AC7" s="10">
        <v>25</v>
      </c>
      <c r="AD7" s="10">
        <v>21</v>
      </c>
      <c r="AE7" s="10"/>
      <c r="AF7" s="10">
        <v>97</v>
      </c>
      <c r="AG7" s="10">
        <v>164</v>
      </c>
      <c r="AH7" s="10">
        <v>111</v>
      </c>
      <c r="AI7" s="10">
        <v>59</v>
      </c>
      <c r="AJ7" s="10">
        <v>63</v>
      </c>
      <c r="AK7" s="10"/>
      <c r="AL7" s="10">
        <v>204</v>
      </c>
      <c r="AM7" s="10">
        <v>193</v>
      </c>
      <c r="AN7" s="10">
        <v>88</v>
      </c>
      <c r="AO7" s="10">
        <v>23</v>
      </c>
      <c r="AP7" s="10"/>
      <c r="AQ7" s="10">
        <v>291</v>
      </c>
      <c r="AR7" s="10">
        <v>217</v>
      </c>
      <c r="AS7" s="10"/>
      <c r="AT7" s="10">
        <v>343</v>
      </c>
      <c r="AU7" s="10">
        <v>100</v>
      </c>
      <c r="AV7" s="10"/>
      <c r="AW7" s="10">
        <v>206</v>
      </c>
      <c r="AX7" s="10">
        <v>133</v>
      </c>
      <c r="AY7" s="10">
        <v>160</v>
      </c>
      <c r="AZ7" s="10"/>
      <c r="BA7" s="10">
        <v>115</v>
      </c>
      <c r="BB7" s="10">
        <v>138</v>
      </c>
      <c r="BC7" s="10">
        <v>170</v>
      </c>
      <c r="BD7" s="10">
        <v>47</v>
      </c>
      <c r="BE7" s="10">
        <v>38</v>
      </c>
      <c r="BF7" s="10"/>
      <c r="BG7" s="10">
        <v>200</v>
      </c>
      <c r="BH7" s="10">
        <v>308</v>
      </c>
      <c r="BI7" s="10"/>
      <c r="BJ7" s="10">
        <v>392</v>
      </c>
      <c r="BK7" s="10">
        <v>116</v>
      </c>
      <c r="BL7" s="10"/>
      <c r="BM7" s="10">
        <v>65</v>
      </c>
      <c r="BN7" s="10">
        <v>97</v>
      </c>
      <c r="BO7" s="10">
        <v>187</v>
      </c>
      <c r="BP7" s="10">
        <v>41</v>
      </c>
      <c r="BQ7" s="10">
        <v>52</v>
      </c>
      <c r="BR7" s="10"/>
      <c r="BS7" s="10">
        <v>156</v>
      </c>
      <c r="BT7" s="10"/>
      <c r="BU7" s="10">
        <v>95</v>
      </c>
      <c r="BV7" s="10">
        <v>124</v>
      </c>
      <c r="BW7" s="10">
        <v>48</v>
      </c>
      <c r="BX7" s="10">
        <v>97</v>
      </c>
      <c r="BY7" s="10">
        <v>35</v>
      </c>
      <c r="BZ7" s="10"/>
      <c r="CA7" s="10">
        <v>51</v>
      </c>
      <c r="CB7" s="10"/>
      <c r="CC7" s="10">
        <v>406</v>
      </c>
      <c r="CD7" s="10">
        <v>85</v>
      </c>
      <c r="CE7" s="10"/>
      <c r="CF7" s="10">
        <v>208</v>
      </c>
      <c r="CG7" s="10"/>
      <c r="CH7" s="10">
        <v>171</v>
      </c>
      <c r="CI7" s="10">
        <v>67</v>
      </c>
    </row>
    <row r="8" spans="2:87" ht="30" customHeight="1" x14ac:dyDescent="0.35">
      <c r="B8" s="11" t="s">
        <v>20</v>
      </c>
      <c r="C8" s="11">
        <v>505</v>
      </c>
      <c r="D8" s="11">
        <v>255</v>
      </c>
      <c r="E8" s="11">
        <v>249</v>
      </c>
      <c r="F8" s="11"/>
      <c r="G8" s="11">
        <v>70</v>
      </c>
      <c r="H8" s="11">
        <v>93</v>
      </c>
      <c r="I8" s="11">
        <v>74</v>
      </c>
      <c r="J8" s="11">
        <v>91</v>
      </c>
      <c r="K8" s="11">
        <v>83</v>
      </c>
      <c r="L8" s="11">
        <v>95</v>
      </c>
      <c r="M8" s="11"/>
      <c r="N8" s="11">
        <v>138</v>
      </c>
      <c r="O8" s="11">
        <v>122</v>
      </c>
      <c r="P8" s="11">
        <v>111</v>
      </c>
      <c r="Q8" s="11">
        <v>131</v>
      </c>
      <c r="R8" s="11"/>
      <c r="S8" s="11">
        <v>68</v>
      </c>
      <c r="T8" s="11">
        <v>61</v>
      </c>
      <c r="U8" s="11">
        <v>38</v>
      </c>
      <c r="V8" s="11">
        <v>39</v>
      </c>
      <c r="W8" s="11">
        <v>36</v>
      </c>
      <c r="X8" s="11">
        <v>39</v>
      </c>
      <c r="Y8" s="11">
        <v>38</v>
      </c>
      <c r="Z8" s="11">
        <v>27</v>
      </c>
      <c r="AA8" s="11">
        <v>56</v>
      </c>
      <c r="AB8" s="11">
        <v>62</v>
      </c>
      <c r="AC8" s="11">
        <v>24</v>
      </c>
      <c r="AD8" s="11">
        <v>18</v>
      </c>
      <c r="AE8" s="11"/>
      <c r="AF8" s="11">
        <v>97</v>
      </c>
      <c r="AG8" s="11">
        <v>170</v>
      </c>
      <c r="AH8" s="11">
        <v>108</v>
      </c>
      <c r="AI8" s="11">
        <v>55</v>
      </c>
      <c r="AJ8" s="11">
        <v>61</v>
      </c>
      <c r="AK8" s="11"/>
      <c r="AL8" s="11">
        <v>192</v>
      </c>
      <c r="AM8" s="11">
        <v>200</v>
      </c>
      <c r="AN8" s="11">
        <v>89</v>
      </c>
      <c r="AO8" s="11">
        <v>24</v>
      </c>
      <c r="AP8" s="11"/>
      <c r="AQ8" s="11">
        <v>293</v>
      </c>
      <c r="AR8" s="11">
        <v>212</v>
      </c>
      <c r="AS8" s="11"/>
      <c r="AT8" s="11">
        <v>342</v>
      </c>
      <c r="AU8" s="11">
        <v>91</v>
      </c>
      <c r="AV8" s="11"/>
      <c r="AW8" s="11">
        <v>191</v>
      </c>
      <c r="AX8" s="11">
        <v>136</v>
      </c>
      <c r="AY8" s="11">
        <v>168</v>
      </c>
      <c r="AZ8" s="11"/>
      <c r="BA8" s="11">
        <v>115</v>
      </c>
      <c r="BB8" s="11">
        <v>137</v>
      </c>
      <c r="BC8" s="11">
        <v>173</v>
      </c>
      <c r="BD8" s="11">
        <v>44</v>
      </c>
      <c r="BE8" s="11">
        <v>36</v>
      </c>
      <c r="BF8" s="11"/>
      <c r="BG8" s="11">
        <v>210</v>
      </c>
      <c r="BH8" s="11">
        <v>296</v>
      </c>
      <c r="BI8" s="11"/>
      <c r="BJ8" s="11">
        <v>396</v>
      </c>
      <c r="BK8" s="11">
        <v>109</v>
      </c>
      <c r="BL8" s="11"/>
      <c r="BM8" s="11">
        <v>69</v>
      </c>
      <c r="BN8" s="11">
        <v>91</v>
      </c>
      <c r="BO8" s="11">
        <v>186</v>
      </c>
      <c r="BP8" s="11">
        <v>41</v>
      </c>
      <c r="BQ8" s="11">
        <v>54</v>
      </c>
      <c r="BR8" s="11"/>
      <c r="BS8" s="11">
        <v>153</v>
      </c>
      <c r="BT8" s="11"/>
      <c r="BU8" s="11">
        <v>91</v>
      </c>
      <c r="BV8" s="11">
        <v>129</v>
      </c>
      <c r="BW8" s="11">
        <v>48</v>
      </c>
      <c r="BX8" s="11">
        <v>95</v>
      </c>
      <c r="BY8" s="11">
        <v>34</v>
      </c>
      <c r="BZ8" s="11"/>
      <c r="CA8" s="11">
        <v>52</v>
      </c>
      <c r="CB8" s="11"/>
      <c r="CC8" s="11">
        <v>400</v>
      </c>
      <c r="CD8" s="11">
        <v>87</v>
      </c>
      <c r="CE8" s="11"/>
      <c r="CF8" s="11">
        <v>195</v>
      </c>
      <c r="CG8" s="11"/>
      <c r="CH8" s="11">
        <v>170</v>
      </c>
      <c r="CI8" s="11">
        <v>67</v>
      </c>
    </row>
    <row r="9" spans="2:87" x14ac:dyDescent="0.35">
      <c r="B9" s="18" t="s">
        <v>157</v>
      </c>
      <c r="C9" s="17">
        <v>0.23513611846952501</v>
      </c>
      <c r="D9" s="17">
        <v>0.238556093044196</v>
      </c>
      <c r="E9" s="17">
        <v>0.23261376694070501</v>
      </c>
      <c r="F9" s="17"/>
      <c r="G9" s="17">
        <v>0.315181558536548</v>
      </c>
      <c r="H9" s="17">
        <v>0.358537918912396</v>
      </c>
      <c r="I9" s="17">
        <v>0.307916209110568</v>
      </c>
      <c r="J9" s="17">
        <v>0.16444999452855499</v>
      </c>
      <c r="K9" s="17">
        <v>0.204154915706655</v>
      </c>
      <c r="L9" s="17">
        <v>9.2458916147791004E-2</v>
      </c>
      <c r="M9" s="17"/>
      <c r="N9" s="17">
        <v>0.26475812269572302</v>
      </c>
      <c r="O9" s="17">
        <v>0.23436706052078499</v>
      </c>
      <c r="P9" s="17">
        <v>0.19707750532965801</v>
      </c>
      <c r="Q9" s="17">
        <v>0.23709581931166901</v>
      </c>
      <c r="R9" s="17"/>
      <c r="S9" s="17">
        <v>0.24926112409257101</v>
      </c>
      <c r="T9" s="17">
        <v>0.21954692408780499</v>
      </c>
      <c r="U9" s="17">
        <v>0.26893614393913901</v>
      </c>
      <c r="V9" s="17">
        <v>0.32467734853001201</v>
      </c>
      <c r="W9" s="17">
        <v>0.131967679890856</v>
      </c>
      <c r="X9" s="17">
        <v>0.23299168606258</v>
      </c>
      <c r="Y9" s="17">
        <v>8.8129525795927199E-2</v>
      </c>
      <c r="Z9" s="17">
        <v>0.176749197714997</v>
      </c>
      <c r="AA9" s="17">
        <v>0.36919243253877898</v>
      </c>
      <c r="AB9" s="17">
        <v>0.20952126815381</v>
      </c>
      <c r="AC9" s="17">
        <v>0.21785327631467899</v>
      </c>
      <c r="AD9" s="17">
        <v>0.27279418319975701</v>
      </c>
      <c r="AE9" s="17"/>
      <c r="AF9" s="17">
        <v>0.282144127963459</v>
      </c>
      <c r="AG9" s="17">
        <v>0.239504314726323</v>
      </c>
      <c r="AH9" s="17">
        <v>0.22390797727113501</v>
      </c>
      <c r="AI9" s="17">
        <v>0.31764854713305102</v>
      </c>
      <c r="AJ9" s="17">
        <v>0.11423332079545501</v>
      </c>
      <c r="AK9" s="17"/>
      <c r="AL9" s="17">
        <v>0.17962600021519301</v>
      </c>
      <c r="AM9" s="17">
        <v>0.206359719424143</v>
      </c>
      <c r="AN9" s="17">
        <v>0.36910304434065899</v>
      </c>
      <c r="AO9" s="17">
        <v>0.42096759487367402</v>
      </c>
      <c r="AP9" s="17"/>
      <c r="AQ9" s="17">
        <v>0.214175230318121</v>
      </c>
      <c r="AR9" s="17">
        <v>0.26404112649299599</v>
      </c>
      <c r="AS9" s="17"/>
      <c r="AT9" s="17">
        <v>0.254075713070819</v>
      </c>
      <c r="AU9" s="17">
        <v>0.11731913268244</v>
      </c>
      <c r="AV9" s="17"/>
      <c r="AW9" s="17">
        <v>0.15956399538903099</v>
      </c>
      <c r="AX9" s="17">
        <v>0.27867512974537401</v>
      </c>
      <c r="AY9" s="17">
        <v>0.29343910442781601</v>
      </c>
      <c r="AZ9" s="17"/>
      <c r="BA9" s="17">
        <v>0.322358362907955</v>
      </c>
      <c r="BB9" s="17">
        <v>0.19843902517206399</v>
      </c>
      <c r="BC9" s="17">
        <v>0.214692038706608</v>
      </c>
      <c r="BD9" s="17">
        <v>0.14920344008349401</v>
      </c>
      <c r="BE9" s="17">
        <v>0.29825872145781301</v>
      </c>
      <c r="BF9" s="17"/>
      <c r="BG9" s="17">
        <v>0.21647508322772499</v>
      </c>
      <c r="BH9" s="17">
        <v>0.24836160682815001</v>
      </c>
      <c r="BI9" s="17"/>
      <c r="BJ9" s="17">
        <v>0.25491087889249198</v>
      </c>
      <c r="BK9" s="17">
        <v>0.16327808643491601</v>
      </c>
      <c r="BL9" s="17"/>
      <c r="BM9" s="17">
        <v>0.31158142335002398</v>
      </c>
      <c r="BN9" s="17">
        <v>0.15350540340618499</v>
      </c>
      <c r="BO9" s="17">
        <v>0.29422048491280001</v>
      </c>
      <c r="BP9" s="17">
        <v>0.15682230804306699</v>
      </c>
      <c r="BQ9" s="17">
        <v>0.236012577250028</v>
      </c>
      <c r="BR9" s="17"/>
      <c r="BS9" s="17">
        <v>0.28200148748292803</v>
      </c>
      <c r="BT9" s="17"/>
      <c r="BU9" s="17">
        <v>0.14901257930936301</v>
      </c>
      <c r="BV9" s="17">
        <v>0.33841687423370898</v>
      </c>
      <c r="BW9" s="17">
        <v>0.20442553573758401</v>
      </c>
      <c r="BX9" s="17">
        <v>0.275436727486566</v>
      </c>
      <c r="BY9" s="17">
        <v>0.20409531478331899</v>
      </c>
      <c r="BZ9" s="17"/>
      <c r="CA9" s="17">
        <v>0.41398292868451197</v>
      </c>
      <c r="CB9" s="17"/>
      <c r="CC9" s="17">
        <v>0.265403988441195</v>
      </c>
      <c r="CD9" s="17">
        <v>0.13444618115693099</v>
      </c>
      <c r="CE9" s="17"/>
      <c r="CF9" s="17">
        <v>0.21673287700380001</v>
      </c>
      <c r="CG9" s="17"/>
      <c r="CH9" s="17">
        <v>0.17568815384877301</v>
      </c>
      <c r="CI9" s="17">
        <v>0.34876228228899497</v>
      </c>
    </row>
    <row r="10" spans="2:87" x14ac:dyDescent="0.35">
      <c r="B10" s="18" t="s">
        <v>158</v>
      </c>
      <c r="C10" s="17">
        <v>0.35919011562921799</v>
      </c>
      <c r="D10" s="17">
        <v>0.39111280279204402</v>
      </c>
      <c r="E10" s="17">
        <v>0.32373957816166798</v>
      </c>
      <c r="F10" s="17"/>
      <c r="G10" s="17">
        <v>0.41028294131950999</v>
      </c>
      <c r="H10" s="17">
        <v>0.38376529167845302</v>
      </c>
      <c r="I10" s="17">
        <v>0.234794737382026</v>
      </c>
      <c r="J10" s="17">
        <v>0.42345611969219998</v>
      </c>
      <c r="K10" s="17">
        <v>0.29369483240276001</v>
      </c>
      <c r="L10" s="17">
        <v>0.38995005037182401</v>
      </c>
      <c r="M10" s="17"/>
      <c r="N10" s="17">
        <v>0.365903570235946</v>
      </c>
      <c r="O10" s="17">
        <v>0.39329889508831201</v>
      </c>
      <c r="P10" s="17">
        <v>0.35978859351199399</v>
      </c>
      <c r="Q10" s="17">
        <v>0.32188156403174401</v>
      </c>
      <c r="R10" s="17"/>
      <c r="S10" s="17">
        <v>0.448898801380962</v>
      </c>
      <c r="T10" s="17">
        <v>0.44859127633313201</v>
      </c>
      <c r="U10" s="17">
        <v>0.23092030534378</v>
      </c>
      <c r="V10" s="17">
        <v>0.355398892049541</v>
      </c>
      <c r="W10" s="17">
        <v>0.41158922773929701</v>
      </c>
      <c r="X10" s="17">
        <v>0.42781458855808402</v>
      </c>
      <c r="Y10" s="17">
        <v>0.36044665641728102</v>
      </c>
      <c r="Z10" s="17">
        <v>0.29887492252063302</v>
      </c>
      <c r="AA10" s="17">
        <v>0.38063667167583798</v>
      </c>
      <c r="AB10" s="17">
        <v>0.31524226744645001</v>
      </c>
      <c r="AC10" s="17">
        <v>0.18892641620698999</v>
      </c>
      <c r="AD10" s="17">
        <v>0.13632141257997901</v>
      </c>
      <c r="AE10" s="17"/>
      <c r="AF10" s="17">
        <v>0.27439437718821902</v>
      </c>
      <c r="AG10" s="17">
        <v>0.38034889337704098</v>
      </c>
      <c r="AH10" s="17">
        <v>0.32808669189176898</v>
      </c>
      <c r="AI10" s="17">
        <v>0.33199807488521499</v>
      </c>
      <c r="AJ10" s="17">
        <v>0.561352256038537</v>
      </c>
      <c r="AK10" s="17"/>
      <c r="AL10" s="17">
        <v>0.35838942403052299</v>
      </c>
      <c r="AM10" s="17">
        <v>0.365227233386127</v>
      </c>
      <c r="AN10" s="17">
        <v>0.33305377347207599</v>
      </c>
      <c r="AO10" s="17">
        <v>0.41269088868248699</v>
      </c>
      <c r="AP10" s="17"/>
      <c r="AQ10" s="17">
        <v>0.33415686897491398</v>
      </c>
      <c r="AR10" s="17">
        <v>0.39371089500505402</v>
      </c>
      <c r="AS10" s="17"/>
      <c r="AT10" s="17">
        <v>0.35629924040517902</v>
      </c>
      <c r="AU10" s="17">
        <v>0.36353189163802901</v>
      </c>
      <c r="AV10" s="17"/>
      <c r="AW10" s="17">
        <v>0.36443398212914802</v>
      </c>
      <c r="AX10" s="17">
        <v>0.35815960519693502</v>
      </c>
      <c r="AY10" s="17">
        <v>0.35083871483954199</v>
      </c>
      <c r="AZ10" s="17"/>
      <c r="BA10" s="17">
        <v>0.38592161906788802</v>
      </c>
      <c r="BB10" s="17">
        <v>0.36273873333774798</v>
      </c>
      <c r="BC10" s="17">
        <v>0.35295484202261901</v>
      </c>
      <c r="BD10" s="17">
        <v>0.41780661383800999</v>
      </c>
      <c r="BE10" s="17">
        <v>0.21919312654437501</v>
      </c>
      <c r="BF10" s="17"/>
      <c r="BG10" s="17">
        <v>0.35465917422041299</v>
      </c>
      <c r="BH10" s="17">
        <v>0.36240129400594201</v>
      </c>
      <c r="BI10" s="17"/>
      <c r="BJ10" s="17">
        <v>0.35579394774398598</v>
      </c>
      <c r="BK10" s="17">
        <v>0.37153119766874898</v>
      </c>
      <c r="BL10" s="17"/>
      <c r="BM10" s="17">
        <v>0.22881056619475801</v>
      </c>
      <c r="BN10" s="17">
        <v>0.26907754480118901</v>
      </c>
      <c r="BO10" s="17">
        <v>0.47259017764970002</v>
      </c>
      <c r="BP10" s="17">
        <v>0.50063654930979296</v>
      </c>
      <c r="BQ10" s="17">
        <v>0.28254235409315898</v>
      </c>
      <c r="BR10" s="17"/>
      <c r="BS10" s="17">
        <v>0.33611593603408502</v>
      </c>
      <c r="BT10" s="17"/>
      <c r="BU10" s="17">
        <v>0.351184116270368</v>
      </c>
      <c r="BV10" s="17">
        <v>0.505777946601638</v>
      </c>
      <c r="BW10" s="17">
        <v>0.52255717530623702</v>
      </c>
      <c r="BX10" s="17">
        <v>0.26120515234978098</v>
      </c>
      <c r="BY10" s="17">
        <v>0.153388653111482</v>
      </c>
      <c r="BZ10" s="17"/>
      <c r="CA10" s="17">
        <v>0.43009708947855702</v>
      </c>
      <c r="CB10" s="17"/>
      <c r="CC10" s="17">
        <v>0.36230545395017899</v>
      </c>
      <c r="CD10" s="17">
        <v>0.387051896865024</v>
      </c>
      <c r="CE10" s="17"/>
      <c r="CF10" s="17">
        <v>0.38377002450094</v>
      </c>
      <c r="CG10" s="17"/>
      <c r="CH10" s="17">
        <v>0.29948398013459798</v>
      </c>
      <c r="CI10" s="17">
        <v>0.409190371781539</v>
      </c>
    </row>
    <row r="11" spans="2:87" x14ac:dyDescent="0.35">
      <c r="B11" s="18" t="s">
        <v>159</v>
      </c>
      <c r="C11" s="17">
        <v>0.24686302630850199</v>
      </c>
      <c r="D11" s="17">
        <v>0.21899305260701399</v>
      </c>
      <c r="E11" s="17">
        <v>0.27650043010127001</v>
      </c>
      <c r="F11" s="17"/>
      <c r="G11" s="17">
        <v>0.12913810468629899</v>
      </c>
      <c r="H11" s="17">
        <v>0.10400374694832699</v>
      </c>
      <c r="I11" s="17">
        <v>0.27620753604745801</v>
      </c>
      <c r="J11" s="17">
        <v>0.23346462615966501</v>
      </c>
      <c r="K11" s="17">
        <v>0.332051998400057</v>
      </c>
      <c r="L11" s="17">
        <v>0.39003017987955702</v>
      </c>
      <c r="M11" s="17"/>
      <c r="N11" s="17">
        <v>0.24024426310368799</v>
      </c>
      <c r="O11" s="17">
        <v>0.25824913996749199</v>
      </c>
      <c r="P11" s="17">
        <v>0.27994505644627898</v>
      </c>
      <c r="Q11" s="17">
        <v>0.207840282314881</v>
      </c>
      <c r="R11" s="17"/>
      <c r="S11" s="17">
        <v>0.18521737681929301</v>
      </c>
      <c r="T11" s="17">
        <v>0.22584919490260899</v>
      </c>
      <c r="U11" s="17">
        <v>0.45004235472619802</v>
      </c>
      <c r="V11" s="17">
        <v>0.15957260994327699</v>
      </c>
      <c r="W11" s="17">
        <v>0.292010474832122</v>
      </c>
      <c r="X11" s="17">
        <v>0.12899471963914699</v>
      </c>
      <c r="Y11" s="17">
        <v>0.27471173321008702</v>
      </c>
      <c r="Z11" s="17">
        <v>0.39525392518583502</v>
      </c>
      <c r="AA11" s="17">
        <v>0.159944442763225</v>
      </c>
      <c r="AB11" s="17">
        <v>0.32471890379590401</v>
      </c>
      <c r="AC11" s="17">
        <v>0.15571161419104201</v>
      </c>
      <c r="AD11" s="17">
        <v>0.31990604687524998</v>
      </c>
      <c r="AE11" s="17"/>
      <c r="AF11" s="17">
        <v>0.241163117540208</v>
      </c>
      <c r="AG11" s="17">
        <v>0.21393104596769799</v>
      </c>
      <c r="AH11" s="17">
        <v>0.26782696271856699</v>
      </c>
      <c r="AI11" s="17">
        <v>0.26601205046640303</v>
      </c>
      <c r="AJ11" s="17">
        <v>0.239037172747188</v>
      </c>
      <c r="AK11" s="17"/>
      <c r="AL11" s="17">
        <v>0.28091127410202499</v>
      </c>
      <c r="AM11" s="17">
        <v>0.263667887043259</v>
      </c>
      <c r="AN11" s="17">
        <v>0.19154498267834599</v>
      </c>
      <c r="AO11" s="17">
        <v>3.9702675837056001E-2</v>
      </c>
      <c r="AP11" s="17"/>
      <c r="AQ11" s="17">
        <v>0.26128633841519999</v>
      </c>
      <c r="AR11" s="17">
        <v>0.22697331795465001</v>
      </c>
      <c r="AS11" s="17"/>
      <c r="AT11" s="17">
        <v>0.20943514758617601</v>
      </c>
      <c r="AU11" s="17">
        <v>0.41675803095789499</v>
      </c>
      <c r="AV11" s="17"/>
      <c r="AW11" s="17">
        <v>0.31337288717999801</v>
      </c>
      <c r="AX11" s="17">
        <v>0.22335401038001401</v>
      </c>
      <c r="AY11" s="17">
        <v>0.189054731899511</v>
      </c>
      <c r="AZ11" s="17"/>
      <c r="BA11" s="17">
        <v>0.130652912163086</v>
      </c>
      <c r="BB11" s="17">
        <v>0.29918392032236102</v>
      </c>
      <c r="BC11" s="17">
        <v>0.26644993767793101</v>
      </c>
      <c r="BD11" s="17">
        <v>0.26804916406738999</v>
      </c>
      <c r="BE11" s="17">
        <v>0.299844210991077</v>
      </c>
      <c r="BF11" s="17"/>
      <c r="BG11" s="17">
        <v>0.20240700771466599</v>
      </c>
      <c r="BH11" s="17">
        <v>0.27836998981643102</v>
      </c>
      <c r="BI11" s="17"/>
      <c r="BJ11" s="17">
        <v>0.211155061806444</v>
      </c>
      <c r="BK11" s="17">
        <v>0.376619544324231</v>
      </c>
      <c r="BL11" s="17"/>
      <c r="BM11" s="17">
        <v>0.20851290536094699</v>
      </c>
      <c r="BN11" s="17">
        <v>0.36203419221420802</v>
      </c>
      <c r="BO11" s="17">
        <v>0.153013085989646</v>
      </c>
      <c r="BP11" s="17">
        <v>0.24863171820251301</v>
      </c>
      <c r="BQ11" s="17">
        <v>0.28939902224995001</v>
      </c>
      <c r="BR11" s="17"/>
      <c r="BS11" s="17">
        <v>0.24116890412274899</v>
      </c>
      <c r="BT11" s="17"/>
      <c r="BU11" s="17">
        <v>0.32371531343111698</v>
      </c>
      <c r="BV11" s="17">
        <v>9.4114506444957294E-2</v>
      </c>
      <c r="BW11" s="17">
        <v>0.211132638025775</v>
      </c>
      <c r="BX11" s="17">
        <v>0.29243975747275802</v>
      </c>
      <c r="BY11" s="17">
        <v>0.25057034635931202</v>
      </c>
      <c r="BZ11" s="17"/>
      <c r="CA11" s="17">
        <v>6.14418779512226E-2</v>
      </c>
      <c r="CB11" s="17"/>
      <c r="CC11" s="17">
        <v>0.242521101181849</v>
      </c>
      <c r="CD11" s="17">
        <v>0.27605184529614302</v>
      </c>
      <c r="CE11" s="17"/>
      <c r="CF11" s="17">
        <v>0.274159628124932</v>
      </c>
      <c r="CG11" s="17"/>
      <c r="CH11" s="17">
        <v>0.32880408534563799</v>
      </c>
      <c r="CI11" s="17">
        <v>0.157720996304758</v>
      </c>
    </row>
    <row r="12" spans="2:87" x14ac:dyDescent="0.35">
      <c r="B12" s="18" t="s">
        <v>160</v>
      </c>
      <c r="C12" s="17">
        <v>6.5943839643729504E-2</v>
      </c>
      <c r="D12" s="17">
        <v>6.5450590063138803E-2</v>
      </c>
      <c r="E12" s="17">
        <v>6.6726915405559195E-2</v>
      </c>
      <c r="F12" s="17"/>
      <c r="G12" s="17">
        <v>7.3863693134557207E-2</v>
      </c>
      <c r="H12" s="17">
        <v>4.8494403818219699E-2</v>
      </c>
      <c r="I12" s="17">
        <v>8.8728918607898E-2</v>
      </c>
      <c r="J12" s="17">
        <v>8.17123412128066E-2</v>
      </c>
      <c r="K12" s="17">
        <v>8.4128596615747106E-2</v>
      </c>
      <c r="L12" s="17">
        <v>2.8505200879191301E-2</v>
      </c>
      <c r="M12" s="17"/>
      <c r="N12" s="17">
        <v>5.0205247095492303E-2</v>
      </c>
      <c r="O12" s="17">
        <v>6.0044647368731503E-2</v>
      </c>
      <c r="P12" s="17">
        <v>9.6156198977541602E-2</v>
      </c>
      <c r="Q12" s="17">
        <v>6.4398422203833294E-2</v>
      </c>
      <c r="R12" s="17"/>
      <c r="S12" s="17">
        <v>5.1012334696132602E-2</v>
      </c>
      <c r="T12" s="17">
        <v>4.4744843623206097E-2</v>
      </c>
      <c r="U12" s="17">
        <v>0</v>
      </c>
      <c r="V12" s="17">
        <v>5.4179944153286003E-2</v>
      </c>
      <c r="W12" s="17">
        <v>0.11678243566551599</v>
      </c>
      <c r="X12" s="17">
        <v>9.3608677422312395E-2</v>
      </c>
      <c r="Y12" s="17">
        <v>0.13171227896076401</v>
      </c>
      <c r="Z12" s="17">
        <v>0</v>
      </c>
      <c r="AA12" s="17">
        <v>1.7628312688744201E-2</v>
      </c>
      <c r="AB12" s="17">
        <v>6.0455688167344999E-2</v>
      </c>
      <c r="AC12" s="17">
        <v>0.248673933852572</v>
      </c>
      <c r="AD12" s="17">
        <v>8.6699160462176197E-2</v>
      </c>
      <c r="AE12" s="17"/>
      <c r="AF12" s="17">
        <v>6.5382491473986296E-2</v>
      </c>
      <c r="AG12" s="17">
        <v>8.0015668293391504E-2</v>
      </c>
      <c r="AH12" s="17">
        <v>7.4471536500619898E-2</v>
      </c>
      <c r="AI12" s="17">
        <v>4.8864679063661202E-2</v>
      </c>
      <c r="AJ12" s="17">
        <v>2.7358589552032301E-2</v>
      </c>
      <c r="AK12" s="17"/>
      <c r="AL12" s="17">
        <v>6.5986214825167894E-2</v>
      </c>
      <c r="AM12" s="17">
        <v>6.5908923313237597E-2</v>
      </c>
      <c r="AN12" s="17">
        <v>6.35565353792958E-2</v>
      </c>
      <c r="AO12" s="17">
        <v>7.4808452809991002E-2</v>
      </c>
      <c r="AP12" s="17"/>
      <c r="AQ12" s="17">
        <v>8.0991073694487797E-2</v>
      </c>
      <c r="AR12" s="17">
        <v>4.5193744617861999E-2</v>
      </c>
      <c r="AS12" s="17"/>
      <c r="AT12" s="17">
        <v>7.4268589588647099E-2</v>
      </c>
      <c r="AU12" s="17">
        <v>3.0190825063998099E-2</v>
      </c>
      <c r="AV12" s="17"/>
      <c r="AW12" s="17">
        <v>5.85337658689698E-2</v>
      </c>
      <c r="AX12" s="17">
        <v>7.3556359206551097E-2</v>
      </c>
      <c r="AY12" s="17">
        <v>7.1977913834327903E-2</v>
      </c>
      <c r="AZ12" s="17"/>
      <c r="BA12" s="17">
        <v>5.6525764904782401E-2</v>
      </c>
      <c r="BB12" s="17">
        <v>7.3696587599316396E-2</v>
      </c>
      <c r="BC12" s="17">
        <v>6.7715428496329694E-2</v>
      </c>
      <c r="BD12" s="17">
        <v>7.8941902178507994E-2</v>
      </c>
      <c r="BE12" s="17">
        <v>4.2384025418672401E-2</v>
      </c>
      <c r="BF12" s="17"/>
      <c r="BG12" s="17">
        <v>8.5402591322950805E-2</v>
      </c>
      <c r="BH12" s="17">
        <v>5.21529920046633E-2</v>
      </c>
      <c r="BI12" s="17"/>
      <c r="BJ12" s="17">
        <v>7.4615400990078601E-2</v>
      </c>
      <c r="BK12" s="17">
        <v>3.4432897428100802E-2</v>
      </c>
      <c r="BL12" s="17"/>
      <c r="BM12" s="17">
        <v>8.0886504571405199E-2</v>
      </c>
      <c r="BN12" s="17">
        <v>0.107789799785416</v>
      </c>
      <c r="BO12" s="17">
        <v>3.6000322132602097E-2</v>
      </c>
      <c r="BP12" s="17">
        <v>0</v>
      </c>
      <c r="BQ12" s="17">
        <v>0.12541254028868301</v>
      </c>
      <c r="BR12" s="17"/>
      <c r="BS12" s="17">
        <v>9.3479883753229506E-2</v>
      </c>
      <c r="BT12" s="17"/>
      <c r="BU12" s="17">
        <v>8.8812861347631195E-2</v>
      </c>
      <c r="BV12" s="17">
        <v>1.45599265649219E-2</v>
      </c>
      <c r="BW12" s="17">
        <v>0</v>
      </c>
      <c r="BX12" s="17">
        <v>0.141364252132097</v>
      </c>
      <c r="BY12" s="17">
        <v>4.9869253609257397E-2</v>
      </c>
      <c r="BZ12" s="17"/>
      <c r="CA12" s="17">
        <v>5.7365810680070302E-2</v>
      </c>
      <c r="CB12" s="17"/>
      <c r="CC12" s="17">
        <v>6.6013637365990099E-2</v>
      </c>
      <c r="CD12" s="17">
        <v>6.97082808538627E-2</v>
      </c>
      <c r="CE12" s="17"/>
      <c r="CF12" s="17">
        <v>5.3528404432410602E-2</v>
      </c>
      <c r="CG12" s="17"/>
      <c r="CH12" s="17">
        <v>9.8549445425164195E-2</v>
      </c>
      <c r="CI12" s="17">
        <v>0</v>
      </c>
    </row>
    <row r="13" spans="2:87" x14ac:dyDescent="0.35">
      <c r="B13" s="18" t="s">
        <v>161</v>
      </c>
      <c r="C13" s="19">
        <v>9.2866899949025597E-2</v>
      </c>
      <c r="D13" s="19">
        <v>8.5887461493607403E-2</v>
      </c>
      <c r="E13" s="19">
        <v>0.100419309390797</v>
      </c>
      <c r="F13" s="19"/>
      <c r="G13" s="19">
        <v>7.1533702323085993E-2</v>
      </c>
      <c r="H13" s="19">
        <v>0.10519863864260499</v>
      </c>
      <c r="I13" s="19">
        <v>9.2352598852050494E-2</v>
      </c>
      <c r="J13" s="19">
        <v>9.6916918406772995E-2</v>
      </c>
      <c r="K13" s="19">
        <v>8.5969656874780004E-2</v>
      </c>
      <c r="L13" s="19">
        <v>9.9055652721636606E-2</v>
      </c>
      <c r="M13" s="19"/>
      <c r="N13" s="19">
        <v>7.8888796869149999E-2</v>
      </c>
      <c r="O13" s="19">
        <v>5.4040257054679498E-2</v>
      </c>
      <c r="P13" s="19">
        <v>6.7032645734526705E-2</v>
      </c>
      <c r="Q13" s="19">
        <v>0.168783912137872</v>
      </c>
      <c r="R13" s="19"/>
      <c r="S13" s="19">
        <v>6.5610363011041603E-2</v>
      </c>
      <c r="T13" s="19">
        <v>6.1267761053248299E-2</v>
      </c>
      <c r="U13" s="19">
        <v>5.0101195990883002E-2</v>
      </c>
      <c r="V13" s="19">
        <v>0.10617120532388399</v>
      </c>
      <c r="W13" s="19">
        <v>4.7650181872209298E-2</v>
      </c>
      <c r="X13" s="19">
        <v>0.116590328317876</v>
      </c>
      <c r="Y13" s="19">
        <v>0.144999805615942</v>
      </c>
      <c r="Z13" s="19">
        <v>0.12912195457853601</v>
      </c>
      <c r="AA13" s="19">
        <v>7.2598140333413899E-2</v>
      </c>
      <c r="AB13" s="19">
        <v>9.0061872436491497E-2</v>
      </c>
      <c r="AC13" s="19">
        <v>0.188834759434718</v>
      </c>
      <c r="AD13" s="19">
        <v>0.184279196882837</v>
      </c>
      <c r="AE13" s="19"/>
      <c r="AF13" s="19">
        <v>0.136915885834127</v>
      </c>
      <c r="AG13" s="19">
        <v>8.6200077635547601E-2</v>
      </c>
      <c r="AH13" s="19">
        <v>0.105706831617909</v>
      </c>
      <c r="AI13" s="19">
        <v>3.54766484516695E-2</v>
      </c>
      <c r="AJ13" s="19">
        <v>5.8018660866787898E-2</v>
      </c>
      <c r="AK13" s="19"/>
      <c r="AL13" s="19">
        <v>0.115087086827091</v>
      </c>
      <c r="AM13" s="19">
        <v>9.8836236833234198E-2</v>
      </c>
      <c r="AN13" s="19">
        <v>4.2741664129622998E-2</v>
      </c>
      <c r="AO13" s="19">
        <v>5.18303877967922E-2</v>
      </c>
      <c r="AP13" s="19"/>
      <c r="AQ13" s="19">
        <v>0.109390488597277</v>
      </c>
      <c r="AR13" s="19">
        <v>7.0080915929438506E-2</v>
      </c>
      <c r="AS13" s="19"/>
      <c r="AT13" s="19">
        <v>0.10592130934918</v>
      </c>
      <c r="AU13" s="19">
        <v>7.2200119657637701E-2</v>
      </c>
      <c r="AV13" s="19"/>
      <c r="AW13" s="19">
        <v>0.104095369432853</v>
      </c>
      <c r="AX13" s="19">
        <v>6.6254895471126396E-2</v>
      </c>
      <c r="AY13" s="19">
        <v>9.4689534998803296E-2</v>
      </c>
      <c r="AZ13" s="19"/>
      <c r="BA13" s="19">
        <v>0.104541340956289</v>
      </c>
      <c r="BB13" s="19">
        <v>6.5941733568510602E-2</v>
      </c>
      <c r="BC13" s="19">
        <v>9.8187753096511704E-2</v>
      </c>
      <c r="BD13" s="19">
        <v>8.5998879832597894E-2</v>
      </c>
      <c r="BE13" s="19">
        <v>0.140319915588063</v>
      </c>
      <c r="BF13" s="19"/>
      <c r="BG13" s="19">
        <v>0.141056143514244</v>
      </c>
      <c r="BH13" s="19">
        <v>5.8714117344814E-2</v>
      </c>
      <c r="BI13" s="19"/>
      <c r="BJ13" s="19">
        <v>0.103524710566998</v>
      </c>
      <c r="BK13" s="19">
        <v>5.4138274144002199E-2</v>
      </c>
      <c r="BL13" s="19"/>
      <c r="BM13" s="19">
        <v>0.17020860052286599</v>
      </c>
      <c r="BN13" s="19">
        <v>0.107593059793002</v>
      </c>
      <c r="BO13" s="19">
        <v>4.4175929315251897E-2</v>
      </c>
      <c r="BP13" s="19">
        <v>9.3909424444626396E-2</v>
      </c>
      <c r="BQ13" s="19">
        <v>6.6633506118179794E-2</v>
      </c>
      <c r="BR13" s="19"/>
      <c r="BS13" s="19">
        <v>4.7233788607007998E-2</v>
      </c>
      <c r="BT13" s="19"/>
      <c r="BU13" s="19">
        <v>8.7275129641520899E-2</v>
      </c>
      <c r="BV13" s="19">
        <v>4.7130746154773799E-2</v>
      </c>
      <c r="BW13" s="19">
        <v>6.1884650930404198E-2</v>
      </c>
      <c r="BX13" s="19">
        <v>2.95541105587987E-2</v>
      </c>
      <c r="BY13" s="19">
        <v>0.34207643213663003</v>
      </c>
      <c r="BZ13" s="19"/>
      <c r="CA13" s="19">
        <v>3.7112293205638101E-2</v>
      </c>
      <c r="CB13" s="19"/>
      <c r="CC13" s="19">
        <v>6.3755819060786506E-2</v>
      </c>
      <c r="CD13" s="19">
        <v>0.13274179582804099</v>
      </c>
      <c r="CE13" s="19"/>
      <c r="CF13" s="19">
        <v>7.1809065937917999E-2</v>
      </c>
      <c r="CG13" s="19"/>
      <c r="CH13" s="19">
        <v>9.7474335245827007E-2</v>
      </c>
      <c r="CI13" s="19">
        <v>8.4326349624708502E-2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322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1008</v>
      </c>
      <c r="D7" s="10">
        <v>490</v>
      </c>
      <c r="E7" s="10">
        <v>517</v>
      </c>
      <c r="F7" s="10"/>
      <c r="G7" s="10">
        <v>93</v>
      </c>
      <c r="H7" s="10">
        <v>169</v>
      </c>
      <c r="I7" s="10">
        <v>190</v>
      </c>
      <c r="J7" s="10">
        <v>169</v>
      </c>
      <c r="K7" s="10">
        <v>156</v>
      </c>
      <c r="L7" s="10">
        <v>231</v>
      </c>
      <c r="M7" s="10"/>
      <c r="N7" s="10">
        <v>283</v>
      </c>
      <c r="O7" s="10">
        <v>262</v>
      </c>
      <c r="P7" s="10">
        <v>223</v>
      </c>
      <c r="Q7" s="10">
        <v>235</v>
      </c>
      <c r="R7" s="10"/>
      <c r="S7" s="10">
        <v>141</v>
      </c>
      <c r="T7" s="10">
        <v>135</v>
      </c>
      <c r="U7" s="10">
        <v>79</v>
      </c>
      <c r="V7" s="10">
        <v>91</v>
      </c>
      <c r="W7" s="10">
        <v>85</v>
      </c>
      <c r="X7" s="10">
        <v>75</v>
      </c>
      <c r="Y7" s="10">
        <v>73</v>
      </c>
      <c r="Z7" s="10">
        <v>39</v>
      </c>
      <c r="AA7" s="10">
        <v>97</v>
      </c>
      <c r="AB7" s="10">
        <v>94</v>
      </c>
      <c r="AC7" s="10">
        <v>61</v>
      </c>
      <c r="AD7" s="10">
        <v>38</v>
      </c>
      <c r="AE7" s="10"/>
      <c r="AF7" s="10">
        <v>159</v>
      </c>
      <c r="AG7" s="10">
        <v>374</v>
      </c>
      <c r="AH7" s="10">
        <v>211</v>
      </c>
      <c r="AI7" s="10">
        <v>112</v>
      </c>
      <c r="AJ7" s="10">
        <v>114</v>
      </c>
      <c r="AK7" s="10"/>
      <c r="AL7" s="10">
        <v>395</v>
      </c>
      <c r="AM7" s="10">
        <v>392</v>
      </c>
      <c r="AN7" s="10">
        <v>163</v>
      </c>
      <c r="AO7" s="10">
        <v>58</v>
      </c>
      <c r="AP7" s="10"/>
      <c r="AQ7" s="10">
        <v>594</v>
      </c>
      <c r="AR7" s="10">
        <v>414</v>
      </c>
      <c r="AS7" s="10"/>
      <c r="AT7" s="10">
        <v>662</v>
      </c>
      <c r="AU7" s="10">
        <v>217</v>
      </c>
      <c r="AV7" s="10"/>
      <c r="AW7" s="10">
        <v>392</v>
      </c>
      <c r="AX7" s="10">
        <v>232</v>
      </c>
      <c r="AY7" s="10">
        <v>350</v>
      </c>
      <c r="AZ7" s="10"/>
      <c r="BA7" s="10">
        <v>235</v>
      </c>
      <c r="BB7" s="10">
        <v>303</v>
      </c>
      <c r="BC7" s="10">
        <v>330</v>
      </c>
      <c r="BD7" s="10">
        <v>92</v>
      </c>
      <c r="BE7" s="10">
        <v>48</v>
      </c>
      <c r="BF7" s="10"/>
      <c r="BG7" s="10">
        <v>402</v>
      </c>
      <c r="BH7" s="10">
        <v>606</v>
      </c>
      <c r="BI7" s="10"/>
      <c r="BJ7" s="10">
        <v>778</v>
      </c>
      <c r="BK7" s="10">
        <v>223</v>
      </c>
      <c r="BL7" s="10"/>
      <c r="BM7" s="10">
        <v>136</v>
      </c>
      <c r="BN7" s="10">
        <v>219</v>
      </c>
      <c r="BO7" s="10">
        <v>340</v>
      </c>
      <c r="BP7" s="10">
        <v>76</v>
      </c>
      <c r="BQ7" s="10">
        <v>112</v>
      </c>
      <c r="BR7" s="10"/>
      <c r="BS7" s="10">
        <v>304</v>
      </c>
      <c r="BT7" s="10"/>
      <c r="BU7" s="10">
        <v>203</v>
      </c>
      <c r="BV7" s="10">
        <v>237</v>
      </c>
      <c r="BW7" s="10">
        <v>105</v>
      </c>
      <c r="BX7" s="10">
        <v>190</v>
      </c>
      <c r="BY7" s="10">
        <v>77</v>
      </c>
      <c r="BZ7" s="10"/>
      <c r="CA7" s="10">
        <v>75</v>
      </c>
      <c r="CB7" s="10"/>
      <c r="CC7" s="10">
        <v>796</v>
      </c>
      <c r="CD7" s="10">
        <v>185</v>
      </c>
      <c r="CE7" s="10"/>
      <c r="CF7" s="10">
        <v>373</v>
      </c>
      <c r="CG7" s="10"/>
      <c r="CH7" s="10">
        <v>340</v>
      </c>
      <c r="CI7" s="10">
        <v>116</v>
      </c>
    </row>
    <row r="8" spans="2:87" ht="30" customHeight="1" x14ac:dyDescent="0.35">
      <c r="B8" s="11" t="s">
        <v>20</v>
      </c>
      <c r="C8" s="11">
        <v>1023</v>
      </c>
      <c r="D8" s="11">
        <v>494</v>
      </c>
      <c r="E8" s="11">
        <v>527</v>
      </c>
      <c r="F8" s="11"/>
      <c r="G8" s="11">
        <v>165</v>
      </c>
      <c r="H8" s="11">
        <v>169</v>
      </c>
      <c r="I8" s="11">
        <v>179</v>
      </c>
      <c r="J8" s="11">
        <v>158</v>
      </c>
      <c r="K8" s="11">
        <v>141</v>
      </c>
      <c r="L8" s="11">
        <v>211</v>
      </c>
      <c r="M8" s="11"/>
      <c r="N8" s="11">
        <v>263</v>
      </c>
      <c r="O8" s="11">
        <v>272</v>
      </c>
      <c r="P8" s="11">
        <v>234</v>
      </c>
      <c r="Q8" s="11">
        <v>248</v>
      </c>
      <c r="R8" s="11"/>
      <c r="S8" s="11">
        <v>144</v>
      </c>
      <c r="T8" s="11">
        <v>127</v>
      </c>
      <c r="U8" s="11">
        <v>77</v>
      </c>
      <c r="V8" s="11">
        <v>97</v>
      </c>
      <c r="W8" s="11">
        <v>80</v>
      </c>
      <c r="X8" s="11">
        <v>84</v>
      </c>
      <c r="Y8" s="11">
        <v>84</v>
      </c>
      <c r="Z8" s="11">
        <v>43</v>
      </c>
      <c r="AA8" s="11">
        <v>107</v>
      </c>
      <c r="AB8" s="11">
        <v>90</v>
      </c>
      <c r="AC8" s="11">
        <v>58</v>
      </c>
      <c r="AD8" s="11">
        <v>32</v>
      </c>
      <c r="AE8" s="11"/>
      <c r="AF8" s="11">
        <v>161</v>
      </c>
      <c r="AG8" s="11">
        <v>391</v>
      </c>
      <c r="AH8" s="11">
        <v>209</v>
      </c>
      <c r="AI8" s="11">
        <v>109</v>
      </c>
      <c r="AJ8" s="11">
        <v>113</v>
      </c>
      <c r="AK8" s="11"/>
      <c r="AL8" s="11">
        <v>378</v>
      </c>
      <c r="AM8" s="11">
        <v>408</v>
      </c>
      <c r="AN8" s="11">
        <v>171</v>
      </c>
      <c r="AO8" s="11">
        <v>66</v>
      </c>
      <c r="AP8" s="11"/>
      <c r="AQ8" s="11">
        <v>610</v>
      </c>
      <c r="AR8" s="11">
        <v>413</v>
      </c>
      <c r="AS8" s="11"/>
      <c r="AT8" s="11">
        <v>675</v>
      </c>
      <c r="AU8" s="11">
        <v>197</v>
      </c>
      <c r="AV8" s="11"/>
      <c r="AW8" s="11">
        <v>365</v>
      </c>
      <c r="AX8" s="11">
        <v>238</v>
      </c>
      <c r="AY8" s="11">
        <v>374</v>
      </c>
      <c r="AZ8" s="11"/>
      <c r="BA8" s="11">
        <v>249</v>
      </c>
      <c r="BB8" s="11">
        <v>307</v>
      </c>
      <c r="BC8" s="11">
        <v>330</v>
      </c>
      <c r="BD8" s="11">
        <v>91</v>
      </c>
      <c r="BE8" s="11">
        <v>46</v>
      </c>
      <c r="BF8" s="11"/>
      <c r="BG8" s="11">
        <v>437</v>
      </c>
      <c r="BH8" s="11">
        <v>586</v>
      </c>
      <c r="BI8" s="11"/>
      <c r="BJ8" s="11">
        <v>808</v>
      </c>
      <c r="BK8" s="11">
        <v>208</v>
      </c>
      <c r="BL8" s="11"/>
      <c r="BM8" s="11">
        <v>148</v>
      </c>
      <c r="BN8" s="11">
        <v>207</v>
      </c>
      <c r="BO8" s="11">
        <v>350</v>
      </c>
      <c r="BP8" s="11">
        <v>74</v>
      </c>
      <c r="BQ8" s="11">
        <v>118</v>
      </c>
      <c r="BR8" s="11"/>
      <c r="BS8" s="11">
        <v>309</v>
      </c>
      <c r="BT8" s="11"/>
      <c r="BU8" s="11">
        <v>196</v>
      </c>
      <c r="BV8" s="11">
        <v>250</v>
      </c>
      <c r="BW8" s="11">
        <v>104</v>
      </c>
      <c r="BX8" s="11">
        <v>189</v>
      </c>
      <c r="BY8" s="11">
        <v>83</v>
      </c>
      <c r="BZ8" s="11"/>
      <c r="CA8" s="11">
        <v>79</v>
      </c>
      <c r="CB8" s="11"/>
      <c r="CC8" s="11">
        <v>800</v>
      </c>
      <c r="CD8" s="11">
        <v>194</v>
      </c>
      <c r="CE8" s="11"/>
      <c r="CF8" s="11">
        <v>358</v>
      </c>
      <c r="CG8" s="11"/>
      <c r="CH8" s="11">
        <v>336</v>
      </c>
      <c r="CI8" s="11">
        <v>121</v>
      </c>
    </row>
    <row r="9" spans="2:87" ht="29" x14ac:dyDescent="0.35">
      <c r="B9" s="18" t="s">
        <v>300</v>
      </c>
      <c r="C9" s="17">
        <v>0.239370358296498</v>
      </c>
      <c r="D9" s="17">
        <v>0.24604181832084901</v>
      </c>
      <c r="E9" s="17">
        <v>0.233513964472534</v>
      </c>
      <c r="F9" s="17"/>
      <c r="G9" s="17">
        <v>0.17906963938437601</v>
      </c>
      <c r="H9" s="17">
        <v>0.19381514463038399</v>
      </c>
      <c r="I9" s="17">
        <v>0.23181203556975499</v>
      </c>
      <c r="J9" s="17">
        <v>0.307967642238067</v>
      </c>
      <c r="K9" s="17">
        <v>0.33038596230949102</v>
      </c>
      <c r="L9" s="17">
        <v>0.21741433152621301</v>
      </c>
      <c r="M9" s="17"/>
      <c r="N9" s="17">
        <v>0.179901241332833</v>
      </c>
      <c r="O9" s="17">
        <v>0.21395802006444201</v>
      </c>
      <c r="P9" s="17">
        <v>0.291927767751751</v>
      </c>
      <c r="Q9" s="17">
        <v>0.28179282375082798</v>
      </c>
      <c r="R9" s="17"/>
      <c r="S9" s="17">
        <v>0.18875407061645799</v>
      </c>
      <c r="T9" s="17">
        <v>0.31793552227303301</v>
      </c>
      <c r="U9" s="17">
        <v>0.272259935338863</v>
      </c>
      <c r="V9" s="17">
        <v>0.224559810873211</v>
      </c>
      <c r="W9" s="17">
        <v>0.20339362897753699</v>
      </c>
      <c r="X9" s="17">
        <v>0.21743580335877699</v>
      </c>
      <c r="Y9" s="17">
        <v>0.230668326285736</v>
      </c>
      <c r="Z9" s="17">
        <v>0.19567662999167601</v>
      </c>
      <c r="AA9" s="17">
        <v>0.21610371936410799</v>
      </c>
      <c r="AB9" s="17">
        <v>0.27477292536369002</v>
      </c>
      <c r="AC9" s="17">
        <v>0.26642557219469498</v>
      </c>
      <c r="AD9" s="17">
        <v>0.28068658204659303</v>
      </c>
      <c r="AE9" s="17"/>
      <c r="AF9" s="17">
        <v>0.279649498803547</v>
      </c>
      <c r="AG9" s="17">
        <v>0.25194439317130002</v>
      </c>
      <c r="AH9" s="17">
        <v>0.199994021428098</v>
      </c>
      <c r="AI9" s="17">
        <v>0.214337423263223</v>
      </c>
      <c r="AJ9" s="17">
        <v>0.18718473415689499</v>
      </c>
      <c r="AK9" s="17"/>
      <c r="AL9" s="17">
        <v>0.19186762502324101</v>
      </c>
      <c r="AM9" s="17">
        <v>0.22745935907057499</v>
      </c>
      <c r="AN9" s="17">
        <v>0.324833371839507</v>
      </c>
      <c r="AO9" s="17">
        <v>0.364291551590537</v>
      </c>
      <c r="AP9" s="17"/>
      <c r="AQ9" s="17">
        <v>0.284358318790977</v>
      </c>
      <c r="AR9" s="17">
        <v>0.17284767641277801</v>
      </c>
      <c r="AS9" s="17"/>
      <c r="AT9" s="17">
        <v>0.24501648618315799</v>
      </c>
      <c r="AU9" s="17">
        <v>0.23145756738955101</v>
      </c>
      <c r="AV9" s="17"/>
      <c r="AW9" s="17">
        <v>0.22983218010874301</v>
      </c>
      <c r="AX9" s="17">
        <v>0.26799341407592803</v>
      </c>
      <c r="AY9" s="17">
        <v>0.23979513123184201</v>
      </c>
      <c r="AZ9" s="17"/>
      <c r="BA9" s="17">
        <v>0.21203056989834401</v>
      </c>
      <c r="BB9" s="17">
        <v>0.23633718735126599</v>
      </c>
      <c r="BC9" s="17">
        <v>0.24299774007253899</v>
      </c>
      <c r="BD9" s="17">
        <v>0.30797885524657498</v>
      </c>
      <c r="BE9" s="17">
        <v>0.246150476261322</v>
      </c>
      <c r="BF9" s="17"/>
      <c r="BG9" s="17">
        <v>0.24185495560499101</v>
      </c>
      <c r="BH9" s="17">
        <v>0.23751928603447001</v>
      </c>
      <c r="BI9" s="17"/>
      <c r="BJ9" s="17">
        <v>0.237138156629778</v>
      </c>
      <c r="BK9" s="17">
        <v>0.25136119279355001</v>
      </c>
      <c r="BL9" s="17"/>
      <c r="BM9" s="17">
        <v>0.23621141802788101</v>
      </c>
      <c r="BN9" s="17">
        <v>0.27153903121427397</v>
      </c>
      <c r="BO9" s="17">
        <v>0.17630956212497001</v>
      </c>
      <c r="BP9" s="17">
        <v>0.228742755757844</v>
      </c>
      <c r="BQ9" s="17">
        <v>0.33217554669532801</v>
      </c>
      <c r="BR9" s="17"/>
      <c r="BS9" s="17">
        <v>0.29979038494740101</v>
      </c>
      <c r="BT9" s="17"/>
      <c r="BU9" s="17">
        <v>0.255236692733186</v>
      </c>
      <c r="BV9" s="17">
        <v>0.11256454252765399</v>
      </c>
      <c r="BW9" s="17">
        <v>0.247409605770775</v>
      </c>
      <c r="BX9" s="17">
        <v>0.34787040672928299</v>
      </c>
      <c r="BY9" s="17">
        <v>0.20522862677286199</v>
      </c>
      <c r="BZ9" s="17"/>
      <c r="CA9" s="17">
        <v>0.210162445419427</v>
      </c>
      <c r="CB9" s="17"/>
      <c r="CC9" s="17">
        <v>0.270065542638876</v>
      </c>
      <c r="CD9" s="17">
        <v>0.135195973568841</v>
      </c>
      <c r="CE9" s="17"/>
      <c r="CF9" s="17">
        <v>0.27932084949441999</v>
      </c>
      <c r="CG9" s="17"/>
      <c r="CH9" s="17">
        <v>0.25353635696929</v>
      </c>
      <c r="CI9" s="17">
        <v>0.18676968950919501</v>
      </c>
    </row>
    <row r="10" spans="2:87" ht="29" x14ac:dyDescent="0.35">
      <c r="B10" s="18" t="s">
        <v>301</v>
      </c>
      <c r="C10" s="17">
        <v>0.29925333471145299</v>
      </c>
      <c r="D10" s="17">
        <v>0.30669847096615599</v>
      </c>
      <c r="E10" s="17">
        <v>0.29110872415906602</v>
      </c>
      <c r="F10" s="17"/>
      <c r="G10" s="17">
        <v>0.218988859769609</v>
      </c>
      <c r="H10" s="17">
        <v>0.253926124356181</v>
      </c>
      <c r="I10" s="17">
        <v>0.25680424092472298</v>
      </c>
      <c r="J10" s="17">
        <v>0.34356059932810301</v>
      </c>
      <c r="K10" s="17">
        <v>0.34060805293115198</v>
      </c>
      <c r="L10" s="17">
        <v>0.37365612797306902</v>
      </c>
      <c r="M10" s="17"/>
      <c r="N10" s="17">
        <v>0.29045336590564302</v>
      </c>
      <c r="O10" s="17">
        <v>0.28889430151353002</v>
      </c>
      <c r="P10" s="17">
        <v>0.322758054469929</v>
      </c>
      <c r="Q10" s="17">
        <v>0.29598152268243599</v>
      </c>
      <c r="R10" s="17"/>
      <c r="S10" s="17">
        <v>0.25870988178107102</v>
      </c>
      <c r="T10" s="17">
        <v>0.262607107025287</v>
      </c>
      <c r="U10" s="17">
        <v>0.33446089420144298</v>
      </c>
      <c r="V10" s="17">
        <v>0.26456402802378198</v>
      </c>
      <c r="W10" s="17">
        <v>0.36544543423949899</v>
      </c>
      <c r="X10" s="17">
        <v>0.21042143793519599</v>
      </c>
      <c r="Y10" s="17">
        <v>0.30277238675310503</v>
      </c>
      <c r="Z10" s="17">
        <v>0.41127219142010502</v>
      </c>
      <c r="AA10" s="17">
        <v>0.29527198236331498</v>
      </c>
      <c r="AB10" s="17">
        <v>0.306495545041858</v>
      </c>
      <c r="AC10" s="17">
        <v>0.427300884564839</v>
      </c>
      <c r="AD10" s="17">
        <v>0.31776572399798098</v>
      </c>
      <c r="AE10" s="17"/>
      <c r="AF10" s="17">
        <v>0.34288142565343099</v>
      </c>
      <c r="AG10" s="17">
        <v>0.31706443278246099</v>
      </c>
      <c r="AH10" s="17">
        <v>0.32305753435509099</v>
      </c>
      <c r="AI10" s="17">
        <v>0.29864252853803802</v>
      </c>
      <c r="AJ10" s="17">
        <v>0.194167548481392</v>
      </c>
      <c r="AK10" s="17"/>
      <c r="AL10" s="17">
        <v>0.27802810496414698</v>
      </c>
      <c r="AM10" s="17">
        <v>0.34278682717133702</v>
      </c>
      <c r="AN10" s="17">
        <v>0.25949382019335099</v>
      </c>
      <c r="AO10" s="17">
        <v>0.25470036156792197</v>
      </c>
      <c r="AP10" s="17"/>
      <c r="AQ10" s="17">
        <v>0.32136236129017898</v>
      </c>
      <c r="AR10" s="17">
        <v>0.26656121607149302</v>
      </c>
      <c r="AS10" s="17"/>
      <c r="AT10" s="17">
        <v>0.27777905393428498</v>
      </c>
      <c r="AU10" s="17">
        <v>0.36884608427027998</v>
      </c>
      <c r="AV10" s="17"/>
      <c r="AW10" s="17">
        <v>0.346266768655209</v>
      </c>
      <c r="AX10" s="17">
        <v>0.25396256331043399</v>
      </c>
      <c r="AY10" s="17">
        <v>0.29986491802273801</v>
      </c>
      <c r="AZ10" s="17"/>
      <c r="BA10" s="17">
        <v>0.227644467047805</v>
      </c>
      <c r="BB10" s="17">
        <v>0.30360490800033002</v>
      </c>
      <c r="BC10" s="17">
        <v>0.33830036706747402</v>
      </c>
      <c r="BD10" s="17">
        <v>0.29169078026297002</v>
      </c>
      <c r="BE10" s="17">
        <v>0.39296642142920601</v>
      </c>
      <c r="BF10" s="17"/>
      <c r="BG10" s="17">
        <v>0.27147886210133199</v>
      </c>
      <c r="BH10" s="17">
        <v>0.31994584519005398</v>
      </c>
      <c r="BI10" s="17"/>
      <c r="BJ10" s="17">
        <v>0.26889172117810001</v>
      </c>
      <c r="BK10" s="17">
        <v>0.41795442251891401</v>
      </c>
      <c r="BL10" s="17"/>
      <c r="BM10" s="17">
        <v>0.28302407237506999</v>
      </c>
      <c r="BN10" s="17">
        <v>0.33702089694880499</v>
      </c>
      <c r="BO10" s="17">
        <v>0.29408691784343</v>
      </c>
      <c r="BP10" s="17">
        <v>0.29268766211901898</v>
      </c>
      <c r="BQ10" s="17">
        <v>0.28042025723203501</v>
      </c>
      <c r="BR10" s="17"/>
      <c r="BS10" s="17">
        <v>0.26271762894100098</v>
      </c>
      <c r="BT10" s="17"/>
      <c r="BU10" s="17">
        <v>0.33789067446910898</v>
      </c>
      <c r="BV10" s="17">
        <v>0.24365400857581199</v>
      </c>
      <c r="BW10" s="17">
        <v>0.38846204488439201</v>
      </c>
      <c r="BX10" s="17">
        <v>0.27265168367074899</v>
      </c>
      <c r="BY10" s="17">
        <v>0.28928702605643902</v>
      </c>
      <c r="BZ10" s="17"/>
      <c r="CA10" s="17">
        <v>0.20372311771526899</v>
      </c>
      <c r="CB10" s="17"/>
      <c r="CC10" s="17">
        <v>0.31986213919657203</v>
      </c>
      <c r="CD10" s="17">
        <v>0.24435172210390699</v>
      </c>
      <c r="CE10" s="17"/>
      <c r="CF10" s="17">
        <v>0.32718900717989702</v>
      </c>
      <c r="CG10" s="17"/>
      <c r="CH10" s="17">
        <v>0.36622269919342398</v>
      </c>
      <c r="CI10" s="17">
        <v>0.227540083930721</v>
      </c>
    </row>
    <row r="11" spans="2:87" x14ac:dyDescent="0.35">
      <c r="B11" s="18" t="s">
        <v>302</v>
      </c>
      <c r="C11" s="17">
        <v>0.161685643545357</v>
      </c>
      <c r="D11" s="17">
        <v>0.167549118310343</v>
      </c>
      <c r="E11" s="17">
        <v>0.15645756891711299</v>
      </c>
      <c r="F11" s="17"/>
      <c r="G11" s="17">
        <v>0.243320061739427</v>
      </c>
      <c r="H11" s="17">
        <v>0.13894253683824501</v>
      </c>
      <c r="I11" s="17">
        <v>0.149039099032719</v>
      </c>
      <c r="J11" s="17">
        <v>0.14235525522871501</v>
      </c>
      <c r="K11" s="17">
        <v>0.13423955438704399</v>
      </c>
      <c r="L11" s="17">
        <v>0.15965946389132701</v>
      </c>
      <c r="M11" s="17"/>
      <c r="N11" s="17">
        <v>0.17354533439727701</v>
      </c>
      <c r="O11" s="17">
        <v>0.180727358859675</v>
      </c>
      <c r="P11" s="17">
        <v>0.13208253826619201</v>
      </c>
      <c r="Q11" s="17">
        <v>0.15097619975295101</v>
      </c>
      <c r="R11" s="17"/>
      <c r="S11" s="17">
        <v>0.224416537623506</v>
      </c>
      <c r="T11" s="17">
        <v>0.117126354877991</v>
      </c>
      <c r="U11" s="17">
        <v>0.21044510892704199</v>
      </c>
      <c r="V11" s="17">
        <v>0.120672742521805</v>
      </c>
      <c r="W11" s="17">
        <v>0.12468397389616501</v>
      </c>
      <c r="X11" s="17">
        <v>0.18330849443493299</v>
      </c>
      <c r="Y11" s="17">
        <v>0.14467590621799201</v>
      </c>
      <c r="Z11" s="17">
        <v>0.11041061220869799</v>
      </c>
      <c r="AA11" s="17">
        <v>0.21235852702893199</v>
      </c>
      <c r="AB11" s="17">
        <v>0.14438640333076699</v>
      </c>
      <c r="AC11" s="17">
        <v>7.4774735409306001E-2</v>
      </c>
      <c r="AD11" s="17">
        <v>0.24509673911597701</v>
      </c>
      <c r="AE11" s="17"/>
      <c r="AF11" s="17">
        <v>0.121583691915993</v>
      </c>
      <c r="AG11" s="17">
        <v>0.16011560620273599</v>
      </c>
      <c r="AH11" s="17">
        <v>0.176265583859051</v>
      </c>
      <c r="AI11" s="17">
        <v>0.155619929186251</v>
      </c>
      <c r="AJ11" s="17">
        <v>0.17532315173794999</v>
      </c>
      <c r="AK11" s="17"/>
      <c r="AL11" s="17">
        <v>0.186067861434113</v>
      </c>
      <c r="AM11" s="17">
        <v>0.14164378867262001</v>
      </c>
      <c r="AN11" s="17">
        <v>0.17552235893033299</v>
      </c>
      <c r="AO11" s="17">
        <v>0.109795846734387</v>
      </c>
      <c r="AP11" s="17"/>
      <c r="AQ11" s="17">
        <v>0.147159238163907</v>
      </c>
      <c r="AR11" s="17">
        <v>0.18316551134738299</v>
      </c>
      <c r="AS11" s="17"/>
      <c r="AT11" s="17">
        <v>0.166663322432236</v>
      </c>
      <c r="AU11" s="17">
        <v>0.14936091189633399</v>
      </c>
      <c r="AV11" s="17"/>
      <c r="AW11" s="17">
        <v>0.15838855620341999</v>
      </c>
      <c r="AX11" s="17">
        <v>0.167491883859612</v>
      </c>
      <c r="AY11" s="17">
        <v>0.15565743136936999</v>
      </c>
      <c r="AZ11" s="17"/>
      <c r="BA11" s="17">
        <v>0.19961434412676601</v>
      </c>
      <c r="BB11" s="17">
        <v>0.16894091570710601</v>
      </c>
      <c r="BC11" s="17">
        <v>0.15220415529613701</v>
      </c>
      <c r="BD11" s="17">
        <v>0.11553571592375</v>
      </c>
      <c r="BE11" s="17">
        <v>6.6390825677939802E-2</v>
      </c>
      <c r="BF11" s="17"/>
      <c r="BG11" s="17">
        <v>0.18315505279561001</v>
      </c>
      <c r="BH11" s="17">
        <v>0.14569052521794901</v>
      </c>
      <c r="BI11" s="17"/>
      <c r="BJ11" s="17">
        <v>0.16653305912650901</v>
      </c>
      <c r="BK11" s="17">
        <v>0.142698099430798</v>
      </c>
      <c r="BL11" s="17"/>
      <c r="BM11" s="17">
        <v>0.13995562766346201</v>
      </c>
      <c r="BN11" s="17">
        <v>0.166655311927179</v>
      </c>
      <c r="BO11" s="17">
        <v>0.16397004553160499</v>
      </c>
      <c r="BP11" s="17">
        <v>0.14442616145849099</v>
      </c>
      <c r="BQ11" s="17">
        <v>0.170398884583706</v>
      </c>
      <c r="BR11" s="17"/>
      <c r="BS11" s="17">
        <v>0.18031124470923299</v>
      </c>
      <c r="BT11" s="17"/>
      <c r="BU11" s="17">
        <v>0.15262032529085001</v>
      </c>
      <c r="BV11" s="17">
        <v>0.20163363591061501</v>
      </c>
      <c r="BW11" s="17">
        <v>0.13365378188761701</v>
      </c>
      <c r="BX11" s="17">
        <v>0.17678080115342701</v>
      </c>
      <c r="BY11" s="17">
        <v>0.184658680110701</v>
      </c>
      <c r="BZ11" s="17"/>
      <c r="CA11" s="17">
        <v>0.197742908534602</v>
      </c>
      <c r="CB11" s="17"/>
      <c r="CC11" s="17">
        <v>0.133729421910848</v>
      </c>
      <c r="CD11" s="17">
        <v>0.27204748095153403</v>
      </c>
      <c r="CE11" s="17"/>
      <c r="CF11" s="17">
        <v>0.15580719101462001</v>
      </c>
      <c r="CG11" s="17"/>
      <c r="CH11" s="17">
        <v>0.14815475042746901</v>
      </c>
      <c r="CI11" s="17">
        <v>0.116837904242983</v>
      </c>
    </row>
    <row r="12" spans="2:87" ht="29" x14ac:dyDescent="0.35">
      <c r="B12" s="18" t="s">
        <v>303</v>
      </c>
      <c r="C12" s="17">
        <v>0.11935247937382799</v>
      </c>
      <c r="D12" s="17">
        <v>0.119629819506305</v>
      </c>
      <c r="E12" s="17">
        <v>0.11929089894829401</v>
      </c>
      <c r="F12" s="17"/>
      <c r="G12" s="17">
        <v>0.15168752985056999</v>
      </c>
      <c r="H12" s="17">
        <v>0.20354799248295</v>
      </c>
      <c r="I12" s="17">
        <v>0.108665777738273</v>
      </c>
      <c r="J12" s="17">
        <v>7.5028338498892094E-2</v>
      </c>
      <c r="K12" s="17">
        <v>9.9807808889109007E-2</v>
      </c>
      <c r="L12" s="17">
        <v>8.1723659729254994E-2</v>
      </c>
      <c r="M12" s="17"/>
      <c r="N12" s="17">
        <v>0.15858700911156201</v>
      </c>
      <c r="O12" s="17">
        <v>0.12658990215853699</v>
      </c>
      <c r="P12" s="17">
        <v>0.106155578763651</v>
      </c>
      <c r="Q12" s="17">
        <v>8.4583760563523805E-2</v>
      </c>
      <c r="R12" s="17"/>
      <c r="S12" s="17">
        <v>0.12292919600716699</v>
      </c>
      <c r="T12" s="17">
        <v>0.12749598274290599</v>
      </c>
      <c r="U12" s="17">
        <v>3.0000396734590599E-2</v>
      </c>
      <c r="V12" s="17">
        <v>0.146544428558884</v>
      </c>
      <c r="W12" s="17">
        <v>0.17673139265598101</v>
      </c>
      <c r="X12" s="17">
        <v>0.121645939299156</v>
      </c>
      <c r="Y12" s="17">
        <v>0.18224255061926201</v>
      </c>
      <c r="Z12" s="17">
        <v>8.9003343873695906E-2</v>
      </c>
      <c r="AA12" s="17">
        <v>0.119465459370036</v>
      </c>
      <c r="AB12" s="17">
        <v>0.113119408576495</v>
      </c>
      <c r="AC12" s="17">
        <v>5.97259413406988E-2</v>
      </c>
      <c r="AD12" s="17">
        <v>5.64316533321228E-2</v>
      </c>
      <c r="AE12" s="17"/>
      <c r="AF12" s="17">
        <v>9.4252266054820594E-2</v>
      </c>
      <c r="AG12" s="17">
        <v>8.7475517847591694E-2</v>
      </c>
      <c r="AH12" s="17">
        <v>0.10734496168513501</v>
      </c>
      <c r="AI12" s="17">
        <v>0.18926724882492801</v>
      </c>
      <c r="AJ12" s="17">
        <v>0.245683097890003</v>
      </c>
      <c r="AK12" s="17"/>
      <c r="AL12" s="17">
        <v>0.13083861479391701</v>
      </c>
      <c r="AM12" s="17">
        <v>0.127943307774675</v>
      </c>
      <c r="AN12" s="17">
        <v>0.105144072634064</v>
      </c>
      <c r="AO12" s="17">
        <v>3.69639708552328E-2</v>
      </c>
      <c r="AP12" s="17"/>
      <c r="AQ12" s="17">
        <v>8.8726507886950107E-2</v>
      </c>
      <c r="AR12" s="17">
        <v>0.164638412236946</v>
      </c>
      <c r="AS12" s="17"/>
      <c r="AT12" s="17">
        <v>0.13004272765785199</v>
      </c>
      <c r="AU12" s="17">
        <v>9.5909543903344802E-2</v>
      </c>
      <c r="AV12" s="17"/>
      <c r="AW12" s="17">
        <v>0.111920755471169</v>
      </c>
      <c r="AX12" s="17">
        <v>0.13159555706856099</v>
      </c>
      <c r="AY12" s="17">
        <v>0.11774958422046</v>
      </c>
      <c r="AZ12" s="17"/>
      <c r="BA12" s="17">
        <v>0.13703983492608701</v>
      </c>
      <c r="BB12" s="17">
        <v>0.127076620555957</v>
      </c>
      <c r="BC12" s="17">
        <v>9.1656359715439895E-2</v>
      </c>
      <c r="BD12" s="17">
        <v>0.141237243712657</v>
      </c>
      <c r="BE12" s="17">
        <v>0.12772835202546201</v>
      </c>
      <c r="BF12" s="17"/>
      <c r="BG12" s="17">
        <v>0.118009185949941</v>
      </c>
      <c r="BH12" s="17">
        <v>0.120353258529559</v>
      </c>
      <c r="BI12" s="17"/>
      <c r="BJ12" s="17">
        <v>0.131277639310801</v>
      </c>
      <c r="BK12" s="17">
        <v>6.7567373855926094E-2</v>
      </c>
      <c r="BL12" s="17"/>
      <c r="BM12" s="17">
        <v>7.9475710041492606E-2</v>
      </c>
      <c r="BN12" s="17">
        <v>9.0540426229816298E-2</v>
      </c>
      <c r="BO12" s="17">
        <v>0.18710767902652201</v>
      </c>
      <c r="BP12" s="17">
        <v>0.13238163764859001</v>
      </c>
      <c r="BQ12" s="17">
        <v>0.100568034440346</v>
      </c>
      <c r="BR12" s="17"/>
      <c r="BS12" s="17">
        <v>0.13239509337562699</v>
      </c>
      <c r="BT12" s="17"/>
      <c r="BU12" s="17">
        <v>0.106393664367792</v>
      </c>
      <c r="BV12" s="17">
        <v>0.22315239127039199</v>
      </c>
      <c r="BW12" s="17">
        <v>0.111247588537621</v>
      </c>
      <c r="BX12" s="17">
        <v>9.5998282980924096E-2</v>
      </c>
      <c r="BY12" s="17">
        <v>6.1905509182449699E-2</v>
      </c>
      <c r="BZ12" s="17"/>
      <c r="CA12" s="17">
        <v>0.17193618422536799</v>
      </c>
      <c r="CB12" s="17"/>
      <c r="CC12" s="17">
        <v>0.112074831899883</v>
      </c>
      <c r="CD12" s="17">
        <v>0.15582204905152999</v>
      </c>
      <c r="CE12" s="17"/>
      <c r="CF12" s="17">
        <v>8.8775187653655593E-2</v>
      </c>
      <c r="CG12" s="17"/>
      <c r="CH12" s="17">
        <v>7.2609341017274204E-2</v>
      </c>
      <c r="CI12" s="17">
        <v>0.24097478788535301</v>
      </c>
    </row>
    <row r="13" spans="2:87" ht="29" x14ac:dyDescent="0.35">
      <c r="B13" s="18" t="s">
        <v>304</v>
      </c>
      <c r="C13" s="17">
        <v>5.1089640253604199E-2</v>
      </c>
      <c r="D13" s="17">
        <v>6.04250055637355E-2</v>
      </c>
      <c r="E13" s="17">
        <v>4.2422886584085502E-2</v>
      </c>
      <c r="F13" s="17"/>
      <c r="G13" s="17">
        <v>9.2162348751454695E-2</v>
      </c>
      <c r="H13" s="17">
        <v>9.0814883409131797E-2</v>
      </c>
      <c r="I13" s="17">
        <v>6.3338051548977897E-2</v>
      </c>
      <c r="J13" s="17">
        <v>1.07437984598462E-2</v>
      </c>
      <c r="K13" s="17">
        <v>0</v>
      </c>
      <c r="L13" s="17">
        <v>4.0978516842631499E-2</v>
      </c>
      <c r="M13" s="17"/>
      <c r="N13" s="17">
        <v>8.4388167058804101E-2</v>
      </c>
      <c r="O13" s="17">
        <v>4.52614686652704E-2</v>
      </c>
      <c r="P13" s="17">
        <v>3.1755293790206501E-2</v>
      </c>
      <c r="Q13" s="17">
        <v>4.13932584679923E-2</v>
      </c>
      <c r="R13" s="17"/>
      <c r="S13" s="17">
        <v>6.6322187796229004E-2</v>
      </c>
      <c r="T13" s="17">
        <v>3.7752999233348399E-2</v>
      </c>
      <c r="U13" s="17">
        <v>1.27759449542083E-2</v>
      </c>
      <c r="V13" s="17">
        <v>9.6113943526259002E-2</v>
      </c>
      <c r="W13" s="17">
        <v>4.4930299850741401E-2</v>
      </c>
      <c r="X13" s="17">
        <v>0.116344264303349</v>
      </c>
      <c r="Y13" s="17">
        <v>5.2247474693731803E-2</v>
      </c>
      <c r="Z13" s="17">
        <v>3.8729006565168297E-2</v>
      </c>
      <c r="AA13" s="17">
        <v>5.3035677032294698E-2</v>
      </c>
      <c r="AB13" s="17">
        <v>9.5584441957537302E-3</v>
      </c>
      <c r="AC13" s="17">
        <v>1.5014767652255E-2</v>
      </c>
      <c r="AD13" s="17">
        <v>2.3670418944838598E-2</v>
      </c>
      <c r="AE13" s="17"/>
      <c r="AF13" s="17">
        <v>3.6282224978931202E-2</v>
      </c>
      <c r="AG13" s="17">
        <v>3.42073772971093E-2</v>
      </c>
      <c r="AH13" s="17">
        <v>6.1138682006645503E-2</v>
      </c>
      <c r="AI13" s="17">
        <v>8.9491613749770493E-2</v>
      </c>
      <c r="AJ13" s="17">
        <v>8.5479150558306904E-2</v>
      </c>
      <c r="AK13" s="17"/>
      <c r="AL13" s="17">
        <v>4.9303855861102301E-2</v>
      </c>
      <c r="AM13" s="17">
        <v>4.83344822945002E-2</v>
      </c>
      <c r="AN13" s="17">
        <v>5.0012743065803902E-2</v>
      </c>
      <c r="AO13" s="17">
        <v>8.1237727223724202E-2</v>
      </c>
      <c r="AP13" s="17"/>
      <c r="AQ13" s="17">
        <v>3.2583914123578098E-2</v>
      </c>
      <c r="AR13" s="17">
        <v>7.8453639840250694E-2</v>
      </c>
      <c r="AS13" s="17"/>
      <c r="AT13" s="17">
        <v>6.0216747696958603E-2</v>
      </c>
      <c r="AU13" s="17">
        <v>3.3240125666842701E-2</v>
      </c>
      <c r="AV13" s="17"/>
      <c r="AW13" s="17">
        <v>3.3241095978512797E-2</v>
      </c>
      <c r="AX13" s="17">
        <v>4.6451430242027698E-2</v>
      </c>
      <c r="AY13" s="17">
        <v>6.62625602728482E-2</v>
      </c>
      <c r="AZ13" s="17"/>
      <c r="BA13" s="17">
        <v>9.3281628123982205E-2</v>
      </c>
      <c r="BB13" s="17">
        <v>4.3982525230850701E-2</v>
      </c>
      <c r="BC13" s="17">
        <v>4.3988085095773601E-2</v>
      </c>
      <c r="BD13" s="17">
        <v>0</v>
      </c>
      <c r="BE13" s="17">
        <v>2.1904143045048102E-2</v>
      </c>
      <c r="BF13" s="17"/>
      <c r="BG13" s="17">
        <v>3.3056110143542303E-2</v>
      </c>
      <c r="BH13" s="17">
        <v>6.4524963257096196E-2</v>
      </c>
      <c r="BI13" s="17"/>
      <c r="BJ13" s="17">
        <v>5.8728351990102297E-2</v>
      </c>
      <c r="BK13" s="17">
        <v>2.3011429732909899E-2</v>
      </c>
      <c r="BL13" s="17"/>
      <c r="BM13" s="17">
        <v>5.25473938489033E-2</v>
      </c>
      <c r="BN13" s="17">
        <v>2.78974171006495E-2</v>
      </c>
      <c r="BO13" s="17">
        <v>8.0838869529304705E-2</v>
      </c>
      <c r="BP13" s="17">
        <v>2.3000375428723699E-2</v>
      </c>
      <c r="BQ13" s="17">
        <v>5.5131108092939099E-2</v>
      </c>
      <c r="BR13" s="17"/>
      <c r="BS13" s="17">
        <v>7.8872008995761606E-2</v>
      </c>
      <c r="BT13" s="17"/>
      <c r="BU13" s="17">
        <v>3.6625220695886501E-2</v>
      </c>
      <c r="BV13" s="17">
        <v>0.113613399878695</v>
      </c>
      <c r="BW13" s="17">
        <v>9.61096424210456E-3</v>
      </c>
      <c r="BX13" s="17">
        <v>5.7816629753363401E-2</v>
      </c>
      <c r="BY13" s="17">
        <v>2.36826336514874E-2</v>
      </c>
      <c r="BZ13" s="17"/>
      <c r="CA13" s="17">
        <v>0.162623837959602</v>
      </c>
      <c r="CB13" s="17"/>
      <c r="CC13" s="17">
        <v>5.0004126310953897E-2</v>
      </c>
      <c r="CD13" s="17">
        <v>5.75445138703451E-2</v>
      </c>
      <c r="CE13" s="17"/>
      <c r="CF13" s="17">
        <v>4.56989406845551E-2</v>
      </c>
      <c r="CG13" s="17"/>
      <c r="CH13" s="17">
        <v>4.2682324638553003E-2</v>
      </c>
      <c r="CI13" s="17">
        <v>0.13627438572602199</v>
      </c>
    </row>
    <row r="14" spans="2:87" x14ac:dyDescent="0.35">
      <c r="B14" s="18" t="s">
        <v>161</v>
      </c>
      <c r="C14" s="19">
        <v>0.12924854381925899</v>
      </c>
      <c r="D14" s="19">
        <v>9.9655767332612194E-2</v>
      </c>
      <c r="E14" s="19">
        <v>0.15720595691890701</v>
      </c>
      <c r="F14" s="19"/>
      <c r="G14" s="19">
        <v>0.114771560504563</v>
      </c>
      <c r="H14" s="19">
        <v>0.118953318283107</v>
      </c>
      <c r="I14" s="19">
        <v>0.190340795185551</v>
      </c>
      <c r="J14" s="19">
        <v>0.120344366246378</v>
      </c>
      <c r="K14" s="19">
        <v>9.4958621483204803E-2</v>
      </c>
      <c r="L14" s="19">
        <v>0.12656790003750501</v>
      </c>
      <c r="M14" s="19"/>
      <c r="N14" s="19">
        <v>0.113124882193881</v>
      </c>
      <c r="O14" s="19">
        <v>0.144568948738546</v>
      </c>
      <c r="P14" s="19">
        <v>0.11532076695827</v>
      </c>
      <c r="Q14" s="19">
        <v>0.14527243478227</v>
      </c>
      <c r="R14" s="19"/>
      <c r="S14" s="19">
        <v>0.13886812617556901</v>
      </c>
      <c r="T14" s="19">
        <v>0.137082033847435</v>
      </c>
      <c r="U14" s="19">
        <v>0.14005771984385401</v>
      </c>
      <c r="V14" s="19">
        <v>0.14754504649605901</v>
      </c>
      <c r="W14" s="19">
        <v>8.4815270380076593E-2</v>
      </c>
      <c r="X14" s="19">
        <v>0.15084406066858899</v>
      </c>
      <c r="Y14" s="19">
        <v>8.7393355430172806E-2</v>
      </c>
      <c r="Z14" s="19">
        <v>0.15490821594065701</v>
      </c>
      <c r="AA14" s="19">
        <v>0.103764634841314</v>
      </c>
      <c r="AB14" s="19">
        <v>0.15166727349143699</v>
      </c>
      <c r="AC14" s="19">
        <v>0.15675809883820599</v>
      </c>
      <c r="AD14" s="19">
        <v>7.6348882562487799E-2</v>
      </c>
      <c r="AE14" s="19"/>
      <c r="AF14" s="19">
        <v>0.125350892593278</v>
      </c>
      <c r="AG14" s="19">
        <v>0.14919267269880199</v>
      </c>
      <c r="AH14" s="19">
        <v>0.13219921666598</v>
      </c>
      <c r="AI14" s="19">
        <v>5.2641256437790003E-2</v>
      </c>
      <c r="AJ14" s="19">
        <v>0.112162317175453</v>
      </c>
      <c r="AK14" s="19"/>
      <c r="AL14" s="19">
        <v>0.16389393792347901</v>
      </c>
      <c r="AM14" s="19">
        <v>0.111832235016294</v>
      </c>
      <c r="AN14" s="19">
        <v>8.4993633336940905E-2</v>
      </c>
      <c r="AO14" s="19">
        <v>0.153010542028198</v>
      </c>
      <c r="AP14" s="19"/>
      <c r="AQ14" s="19">
        <v>0.125809659744409</v>
      </c>
      <c r="AR14" s="19">
        <v>0.13433354409115</v>
      </c>
      <c r="AS14" s="19"/>
      <c r="AT14" s="19">
        <v>0.120281662095511</v>
      </c>
      <c r="AU14" s="19">
        <v>0.121185766873647</v>
      </c>
      <c r="AV14" s="19"/>
      <c r="AW14" s="19">
        <v>0.120350643582945</v>
      </c>
      <c r="AX14" s="19">
        <v>0.132505151443437</v>
      </c>
      <c r="AY14" s="19">
        <v>0.120670374882742</v>
      </c>
      <c r="AZ14" s="19"/>
      <c r="BA14" s="19">
        <v>0.13038915587701499</v>
      </c>
      <c r="BB14" s="19">
        <v>0.120057843154491</v>
      </c>
      <c r="BC14" s="19">
        <v>0.13085329275263699</v>
      </c>
      <c r="BD14" s="19">
        <v>0.143557404854049</v>
      </c>
      <c r="BE14" s="19">
        <v>0.144859781561022</v>
      </c>
      <c r="BF14" s="19"/>
      <c r="BG14" s="19">
        <v>0.15244583340458401</v>
      </c>
      <c r="BH14" s="19">
        <v>0.11196612177087201</v>
      </c>
      <c r="BI14" s="19"/>
      <c r="BJ14" s="19">
        <v>0.13743107176471001</v>
      </c>
      <c r="BK14" s="19">
        <v>9.7407481667902099E-2</v>
      </c>
      <c r="BL14" s="19"/>
      <c r="BM14" s="19">
        <v>0.20878577804319201</v>
      </c>
      <c r="BN14" s="19">
        <v>0.106346916579275</v>
      </c>
      <c r="BO14" s="19">
        <v>9.7686925944168598E-2</v>
      </c>
      <c r="BP14" s="19">
        <v>0.178761407587333</v>
      </c>
      <c r="BQ14" s="19">
        <v>6.1306168955645897E-2</v>
      </c>
      <c r="BR14" s="19"/>
      <c r="BS14" s="19">
        <v>4.5913639030976401E-2</v>
      </c>
      <c r="BT14" s="19"/>
      <c r="BU14" s="19">
        <v>0.11123342244317599</v>
      </c>
      <c r="BV14" s="19">
        <v>0.105382021836832</v>
      </c>
      <c r="BW14" s="19">
        <v>0.10961601467749001</v>
      </c>
      <c r="BX14" s="19">
        <v>4.8882195712253697E-2</v>
      </c>
      <c r="BY14" s="19">
        <v>0.23523752422606001</v>
      </c>
      <c r="BZ14" s="19"/>
      <c r="CA14" s="19">
        <v>5.3811506145731901E-2</v>
      </c>
      <c r="CB14" s="19"/>
      <c r="CC14" s="19">
        <v>0.114263938042868</v>
      </c>
      <c r="CD14" s="19">
        <v>0.13503826045384301</v>
      </c>
      <c r="CE14" s="19"/>
      <c r="CF14" s="19">
        <v>0.103208823972852</v>
      </c>
      <c r="CG14" s="19"/>
      <c r="CH14" s="19">
        <v>0.11679452775398901</v>
      </c>
      <c r="CI14" s="19">
        <v>9.1603148705725099E-2</v>
      </c>
    </row>
    <row r="15" spans="2:87" x14ac:dyDescent="0.35">
      <c r="B15" s="16" t="s">
        <v>163</v>
      </c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dimension ref="B2:T18"/>
  <sheetViews>
    <sheetView showGridLines="0" topLeftCell="A9" workbookViewId="0">
      <pane xSplit="2" topLeftCell="K1" activePane="topRight" state="frozen"/>
      <selection pane="topRight" activeCell="B18" sqref="B18"/>
    </sheetView>
  </sheetViews>
  <sheetFormatPr defaultColWidth="10.90625" defaultRowHeight="14.5" x14ac:dyDescent="0.35"/>
  <cols>
    <col min="2" max="2" width="25.7265625" customWidth="1"/>
    <col min="3" max="20" width="20.7265625" customWidth="1"/>
  </cols>
  <sheetData>
    <row r="2" spans="2:20" ht="40" customHeight="1" x14ac:dyDescent="0.35">
      <c r="D2" s="31" t="s">
        <v>324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</row>
    <row r="6" spans="2:20" ht="50" customHeight="1" x14ac:dyDescent="0.35">
      <c r="B6" s="20" t="s">
        <v>15</v>
      </c>
      <c r="C6" s="20" t="s">
        <v>140</v>
      </c>
      <c r="D6" s="20" t="s">
        <v>141</v>
      </c>
      <c r="E6" s="20" t="s">
        <v>142</v>
      </c>
      <c r="F6" s="20" t="s">
        <v>143</v>
      </c>
      <c r="G6" s="20" t="s">
        <v>144</v>
      </c>
      <c r="H6" s="20" t="s">
        <v>145</v>
      </c>
      <c r="I6" s="20" t="s">
        <v>146</v>
      </c>
      <c r="J6" s="20" t="s">
        <v>147</v>
      </c>
      <c r="K6" s="20" t="s">
        <v>148</v>
      </c>
      <c r="L6" s="20" t="s">
        <v>149</v>
      </c>
      <c r="M6" s="20" t="s">
        <v>150</v>
      </c>
      <c r="N6" s="20" t="s">
        <v>151</v>
      </c>
      <c r="O6" s="20" t="s">
        <v>152</v>
      </c>
      <c r="P6" s="20" t="s">
        <v>153</v>
      </c>
      <c r="Q6" s="20" t="s">
        <v>154</v>
      </c>
      <c r="R6" s="20" t="s">
        <v>155</v>
      </c>
      <c r="S6" s="20" t="s">
        <v>156</v>
      </c>
    </row>
    <row r="7" spans="2:20" x14ac:dyDescent="0.35">
      <c r="B7" s="18" t="s">
        <v>157</v>
      </c>
      <c r="C7" s="17">
        <v>0.108239109703985</v>
      </c>
      <c r="D7" s="17">
        <v>4.8129893463755499E-2</v>
      </c>
      <c r="E7" s="17">
        <v>7.4433999341414495E-2</v>
      </c>
      <c r="F7" s="17">
        <v>7.7335205009993399E-2</v>
      </c>
      <c r="G7" s="17">
        <v>8.6198171445437094E-2</v>
      </c>
      <c r="H7" s="17">
        <v>0.155497097165534</v>
      </c>
      <c r="I7" s="17">
        <v>0.12749814464727199</v>
      </c>
      <c r="J7" s="17">
        <v>9.1476096993515693E-2</v>
      </c>
      <c r="K7" s="17">
        <v>0.101857599618287</v>
      </c>
      <c r="L7" s="17">
        <v>4.8711383350207103E-2</v>
      </c>
      <c r="M7" s="17">
        <v>6.01301546576739E-2</v>
      </c>
      <c r="N7" s="17">
        <v>6.9486865407548296E-2</v>
      </c>
      <c r="O7" s="17">
        <v>0.223106094828148</v>
      </c>
      <c r="P7" s="17">
        <v>0.105808554996704</v>
      </c>
      <c r="Q7" s="17">
        <v>0.128801327683888</v>
      </c>
      <c r="R7" s="17">
        <v>0.10479411136831999</v>
      </c>
      <c r="S7" s="17">
        <v>0.150330030643197</v>
      </c>
    </row>
    <row r="8" spans="2:20" x14ac:dyDescent="0.35">
      <c r="B8" s="18" t="s">
        <v>323</v>
      </c>
      <c r="C8" s="17">
        <v>0.24703550023722601</v>
      </c>
      <c r="D8" s="17">
        <v>0.14342309209080401</v>
      </c>
      <c r="E8" s="17">
        <v>0.21387496468976</v>
      </c>
      <c r="F8" s="17">
        <v>0.20517490458193999</v>
      </c>
      <c r="G8" s="17">
        <v>0.16189038664213501</v>
      </c>
      <c r="H8" s="17">
        <v>0.18011811798584401</v>
      </c>
      <c r="I8" s="17">
        <v>0.24425848490410099</v>
      </c>
      <c r="J8" s="17">
        <v>0.19480292703726801</v>
      </c>
      <c r="K8" s="17">
        <v>0.19333802623945301</v>
      </c>
      <c r="L8" s="17">
        <v>0.204431421947601</v>
      </c>
      <c r="M8" s="17">
        <v>0.16111286523300899</v>
      </c>
      <c r="N8" s="17">
        <v>0.22468161716615601</v>
      </c>
      <c r="O8" s="17">
        <v>0.25274980349630299</v>
      </c>
      <c r="P8" s="17">
        <v>0.18461464505432101</v>
      </c>
      <c r="Q8" s="17">
        <v>0.20520954624789101</v>
      </c>
      <c r="R8" s="17">
        <v>0.242218142880996</v>
      </c>
      <c r="S8" s="17">
        <v>0.24613109081535001</v>
      </c>
    </row>
    <row r="9" spans="2:20" x14ac:dyDescent="0.35">
      <c r="B9" s="18" t="s">
        <v>159</v>
      </c>
      <c r="C9" s="17">
        <v>0.318442713140348</v>
      </c>
      <c r="D9" s="17">
        <v>0.32654185923517298</v>
      </c>
      <c r="E9" s="17">
        <v>0.33536288065050202</v>
      </c>
      <c r="F9" s="17">
        <v>0.25674806832215202</v>
      </c>
      <c r="G9" s="17">
        <v>0.33589122737616101</v>
      </c>
      <c r="H9" s="17">
        <v>0.21016358104708299</v>
      </c>
      <c r="I9" s="17">
        <v>0.27341720645791001</v>
      </c>
      <c r="J9" s="17">
        <v>0.33764778403322598</v>
      </c>
      <c r="K9" s="17">
        <v>0.254768146102891</v>
      </c>
      <c r="L9" s="17">
        <v>0.33759331049000901</v>
      </c>
      <c r="M9" s="17">
        <v>0.32193680862393498</v>
      </c>
      <c r="N9" s="17">
        <v>0.34207082799077998</v>
      </c>
      <c r="O9" s="17">
        <v>0.22234162288859699</v>
      </c>
      <c r="P9" s="17">
        <v>0.26719322794150802</v>
      </c>
      <c r="Q9" s="17">
        <v>0.247857290283402</v>
      </c>
      <c r="R9" s="17">
        <v>0.29238715094505602</v>
      </c>
      <c r="S9" s="17">
        <v>0.28784089601463497</v>
      </c>
    </row>
    <row r="10" spans="2:20" x14ac:dyDescent="0.35">
      <c r="B10" s="18" t="s">
        <v>160</v>
      </c>
      <c r="C10" s="17">
        <v>0.21640836526089599</v>
      </c>
      <c r="D10" s="17">
        <v>0.341422998570725</v>
      </c>
      <c r="E10" s="17">
        <v>0.26382702969195898</v>
      </c>
      <c r="F10" s="17">
        <v>0.35518456187153302</v>
      </c>
      <c r="G10" s="17">
        <v>0.28525011222625601</v>
      </c>
      <c r="H10" s="17">
        <v>0.31642615907482702</v>
      </c>
      <c r="I10" s="17">
        <v>0.25092559439756801</v>
      </c>
      <c r="J10" s="17">
        <v>0.24715482418783599</v>
      </c>
      <c r="K10" s="17">
        <v>0.34163210964436502</v>
      </c>
      <c r="L10" s="17">
        <v>0.290160841889951</v>
      </c>
      <c r="M10" s="17">
        <v>0.33742747874033002</v>
      </c>
      <c r="N10" s="17">
        <v>0.23158105410315999</v>
      </c>
      <c r="O10" s="17">
        <v>0.18743978913588299</v>
      </c>
      <c r="P10" s="17">
        <v>0.31280499452258997</v>
      </c>
      <c r="Q10" s="17">
        <v>0.315608734602008</v>
      </c>
      <c r="R10" s="17">
        <v>0.24363641222971799</v>
      </c>
      <c r="S10" s="17">
        <v>0.212816844483456</v>
      </c>
    </row>
    <row r="11" spans="2:20" x14ac:dyDescent="0.35">
      <c r="B11" s="18" t="s">
        <v>161</v>
      </c>
      <c r="C11" s="17">
        <v>0.10987431165754501</v>
      </c>
      <c r="D11" s="17">
        <v>0.140482156639542</v>
      </c>
      <c r="E11" s="17">
        <v>0.112501125626364</v>
      </c>
      <c r="F11" s="17">
        <v>0.105557260214381</v>
      </c>
      <c r="G11" s="17">
        <v>0.13077010231000999</v>
      </c>
      <c r="H11" s="17">
        <v>0.137795044726713</v>
      </c>
      <c r="I11" s="17">
        <v>0.103900569593149</v>
      </c>
      <c r="J11" s="17">
        <v>0.12891836774815499</v>
      </c>
      <c r="K11" s="17">
        <v>0.108404118395004</v>
      </c>
      <c r="L11" s="17">
        <v>0.119103042322233</v>
      </c>
      <c r="M11" s="17">
        <v>0.119392692745052</v>
      </c>
      <c r="N11" s="17">
        <v>0.13217963533235499</v>
      </c>
      <c r="O11" s="17">
        <v>0.11436268965106999</v>
      </c>
      <c r="P11" s="17">
        <v>0.129578577484877</v>
      </c>
      <c r="Q11" s="17">
        <v>0.10252310118281099</v>
      </c>
      <c r="R11" s="17">
        <v>0.11696418257591</v>
      </c>
      <c r="S11" s="17">
        <v>0.10288113804336201</v>
      </c>
    </row>
    <row r="12" spans="2:20" x14ac:dyDescent="0.35">
      <c r="B12" s="16" t="s">
        <v>163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</row>
    <row r="13" spans="2:20" x14ac:dyDescent="0.35">
      <c r="B13" t="s">
        <v>118</v>
      </c>
    </row>
    <row r="14" spans="2:20" x14ac:dyDescent="0.35">
      <c r="B14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">
    <mergeCell ref="D2:T2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325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1007</v>
      </c>
      <c r="D7" s="10">
        <v>520</v>
      </c>
      <c r="E7" s="10">
        <v>482</v>
      </c>
      <c r="F7" s="10"/>
      <c r="G7" s="10">
        <v>69</v>
      </c>
      <c r="H7" s="10">
        <v>179</v>
      </c>
      <c r="I7" s="10">
        <v>172</v>
      </c>
      <c r="J7" s="10">
        <v>198</v>
      </c>
      <c r="K7" s="10">
        <v>157</v>
      </c>
      <c r="L7" s="10">
        <v>232</v>
      </c>
      <c r="M7" s="10"/>
      <c r="N7" s="10">
        <v>311</v>
      </c>
      <c r="O7" s="10">
        <v>243</v>
      </c>
      <c r="P7" s="10">
        <v>204</v>
      </c>
      <c r="Q7" s="10">
        <v>247</v>
      </c>
      <c r="R7" s="10"/>
      <c r="S7" s="10">
        <v>136</v>
      </c>
      <c r="T7" s="10">
        <v>147</v>
      </c>
      <c r="U7" s="10">
        <v>89</v>
      </c>
      <c r="V7" s="10">
        <v>81</v>
      </c>
      <c r="W7" s="10">
        <v>68</v>
      </c>
      <c r="X7" s="10">
        <v>94</v>
      </c>
      <c r="Y7" s="10">
        <v>70</v>
      </c>
      <c r="Z7" s="10">
        <v>37</v>
      </c>
      <c r="AA7" s="10">
        <v>110</v>
      </c>
      <c r="AB7" s="10">
        <v>96</v>
      </c>
      <c r="AC7" s="10">
        <v>48</v>
      </c>
      <c r="AD7" s="10">
        <v>31</v>
      </c>
      <c r="AE7" s="10"/>
      <c r="AF7" s="10">
        <v>172</v>
      </c>
      <c r="AG7" s="10">
        <v>375</v>
      </c>
      <c r="AH7" s="10">
        <v>196</v>
      </c>
      <c r="AI7" s="10">
        <v>116</v>
      </c>
      <c r="AJ7" s="10">
        <v>118</v>
      </c>
      <c r="AK7" s="10"/>
      <c r="AL7" s="10">
        <v>408</v>
      </c>
      <c r="AM7" s="10">
        <v>365</v>
      </c>
      <c r="AN7" s="10">
        <v>175</v>
      </c>
      <c r="AO7" s="10">
        <v>59</v>
      </c>
      <c r="AP7" s="10"/>
      <c r="AQ7" s="10">
        <v>585</v>
      </c>
      <c r="AR7" s="10">
        <v>422</v>
      </c>
      <c r="AS7" s="10"/>
      <c r="AT7" s="10">
        <v>644</v>
      </c>
      <c r="AU7" s="10">
        <v>221</v>
      </c>
      <c r="AV7" s="10"/>
      <c r="AW7" s="10">
        <v>408</v>
      </c>
      <c r="AX7" s="10">
        <v>238</v>
      </c>
      <c r="AY7" s="10">
        <v>330</v>
      </c>
      <c r="AZ7" s="10"/>
      <c r="BA7" s="10">
        <v>257</v>
      </c>
      <c r="BB7" s="10">
        <v>257</v>
      </c>
      <c r="BC7" s="10">
        <v>317</v>
      </c>
      <c r="BD7" s="10">
        <v>115</v>
      </c>
      <c r="BE7" s="10">
        <v>60</v>
      </c>
      <c r="BF7" s="10"/>
      <c r="BG7" s="10">
        <v>390</v>
      </c>
      <c r="BH7" s="10">
        <v>617</v>
      </c>
      <c r="BI7" s="10"/>
      <c r="BJ7" s="10">
        <v>769</v>
      </c>
      <c r="BK7" s="10">
        <v>234</v>
      </c>
      <c r="BL7" s="10"/>
      <c r="BM7" s="10">
        <v>144</v>
      </c>
      <c r="BN7" s="10">
        <v>190</v>
      </c>
      <c r="BO7" s="10">
        <v>359</v>
      </c>
      <c r="BP7" s="10">
        <v>83</v>
      </c>
      <c r="BQ7" s="10">
        <v>115</v>
      </c>
      <c r="BR7" s="10"/>
      <c r="BS7" s="10">
        <v>313</v>
      </c>
      <c r="BT7" s="10"/>
      <c r="BU7" s="10">
        <v>182</v>
      </c>
      <c r="BV7" s="10">
        <v>251</v>
      </c>
      <c r="BW7" s="10">
        <v>87</v>
      </c>
      <c r="BX7" s="10">
        <v>207</v>
      </c>
      <c r="BY7" s="10">
        <v>77</v>
      </c>
      <c r="BZ7" s="10"/>
      <c r="CA7" s="10">
        <v>90</v>
      </c>
      <c r="CB7" s="10"/>
      <c r="CC7" s="10">
        <v>801</v>
      </c>
      <c r="CD7" s="10">
        <v>175</v>
      </c>
      <c r="CE7" s="10"/>
      <c r="CF7" s="10">
        <v>383</v>
      </c>
      <c r="CG7" s="10"/>
      <c r="CH7" s="10">
        <v>359</v>
      </c>
      <c r="CI7" s="10">
        <v>122</v>
      </c>
    </row>
    <row r="8" spans="2:87" ht="30" customHeight="1" x14ac:dyDescent="0.35">
      <c r="B8" s="11" t="s">
        <v>20</v>
      </c>
      <c r="C8" s="11">
        <v>992</v>
      </c>
      <c r="D8" s="11">
        <v>499</v>
      </c>
      <c r="E8" s="11">
        <v>488</v>
      </c>
      <c r="F8" s="11"/>
      <c r="G8" s="11">
        <v>117</v>
      </c>
      <c r="H8" s="11">
        <v>175</v>
      </c>
      <c r="I8" s="11">
        <v>163</v>
      </c>
      <c r="J8" s="11">
        <v>185</v>
      </c>
      <c r="K8" s="11">
        <v>142</v>
      </c>
      <c r="L8" s="11">
        <v>210</v>
      </c>
      <c r="M8" s="11"/>
      <c r="N8" s="11">
        <v>279</v>
      </c>
      <c r="O8" s="11">
        <v>251</v>
      </c>
      <c r="P8" s="11">
        <v>207</v>
      </c>
      <c r="Q8" s="11">
        <v>254</v>
      </c>
      <c r="R8" s="11"/>
      <c r="S8" s="11">
        <v>138</v>
      </c>
      <c r="T8" s="11">
        <v>136</v>
      </c>
      <c r="U8" s="11">
        <v>84</v>
      </c>
      <c r="V8" s="11">
        <v>84</v>
      </c>
      <c r="W8" s="11">
        <v>61</v>
      </c>
      <c r="X8" s="11">
        <v>97</v>
      </c>
      <c r="Y8" s="11">
        <v>77</v>
      </c>
      <c r="Z8" s="11">
        <v>38</v>
      </c>
      <c r="AA8" s="11">
        <v>115</v>
      </c>
      <c r="AB8" s="11">
        <v>91</v>
      </c>
      <c r="AC8" s="11">
        <v>43</v>
      </c>
      <c r="AD8" s="11">
        <v>28</v>
      </c>
      <c r="AE8" s="11"/>
      <c r="AF8" s="11">
        <v>178</v>
      </c>
      <c r="AG8" s="11">
        <v>375</v>
      </c>
      <c r="AH8" s="11">
        <v>189</v>
      </c>
      <c r="AI8" s="11">
        <v>111</v>
      </c>
      <c r="AJ8" s="11">
        <v>109</v>
      </c>
      <c r="AK8" s="11"/>
      <c r="AL8" s="11">
        <v>392</v>
      </c>
      <c r="AM8" s="11">
        <v>363</v>
      </c>
      <c r="AN8" s="11">
        <v>176</v>
      </c>
      <c r="AO8" s="11">
        <v>60</v>
      </c>
      <c r="AP8" s="11"/>
      <c r="AQ8" s="11">
        <v>583</v>
      </c>
      <c r="AR8" s="11">
        <v>409</v>
      </c>
      <c r="AS8" s="11"/>
      <c r="AT8" s="11">
        <v>638</v>
      </c>
      <c r="AU8" s="11">
        <v>200</v>
      </c>
      <c r="AV8" s="11"/>
      <c r="AW8" s="11">
        <v>381</v>
      </c>
      <c r="AX8" s="11">
        <v>233</v>
      </c>
      <c r="AY8" s="11">
        <v>342</v>
      </c>
      <c r="AZ8" s="11"/>
      <c r="BA8" s="11">
        <v>262</v>
      </c>
      <c r="BB8" s="11">
        <v>246</v>
      </c>
      <c r="BC8" s="11">
        <v>318</v>
      </c>
      <c r="BD8" s="11">
        <v>108</v>
      </c>
      <c r="BE8" s="11">
        <v>57</v>
      </c>
      <c r="BF8" s="11"/>
      <c r="BG8" s="11">
        <v>414</v>
      </c>
      <c r="BH8" s="11">
        <v>578</v>
      </c>
      <c r="BI8" s="11"/>
      <c r="BJ8" s="11">
        <v>773</v>
      </c>
      <c r="BK8" s="11">
        <v>216</v>
      </c>
      <c r="BL8" s="11"/>
      <c r="BM8" s="11">
        <v>149</v>
      </c>
      <c r="BN8" s="11">
        <v>178</v>
      </c>
      <c r="BO8" s="11">
        <v>356</v>
      </c>
      <c r="BP8" s="11">
        <v>83</v>
      </c>
      <c r="BQ8" s="11">
        <v>110</v>
      </c>
      <c r="BR8" s="11"/>
      <c r="BS8" s="11">
        <v>303</v>
      </c>
      <c r="BT8" s="11"/>
      <c r="BU8" s="11">
        <v>177</v>
      </c>
      <c r="BV8" s="11">
        <v>249</v>
      </c>
      <c r="BW8" s="11">
        <v>87</v>
      </c>
      <c r="BX8" s="11">
        <v>200</v>
      </c>
      <c r="BY8" s="11">
        <v>79</v>
      </c>
      <c r="BZ8" s="11"/>
      <c r="CA8" s="11">
        <v>88</v>
      </c>
      <c r="CB8" s="11"/>
      <c r="CC8" s="11">
        <v>784</v>
      </c>
      <c r="CD8" s="11">
        <v>176</v>
      </c>
      <c r="CE8" s="11"/>
      <c r="CF8" s="11">
        <v>363</v>
      </c>
      <c r="CG8" s="11"/>
      <c r="CH8" s="11">
        <v>346</v>
      </c>
      <c r="CI8" s="11">
        <v>118</v>
      </c>
    </row>
    <row r="9" spans="2:87" x14ac:dyDescent="0.35">
      <c r="B9" s="18" t="s">
        <v>157</v>
      </c>
      <c r="C9" s="17">
        <v>0.108239109703985</v>
      </c>
      <c r="D9" s="17">
        <v>0.11034983542681299</v>
      </c>
      <c r="E9" s="17">
        <v>0.10722087307067001</v>
      </c>
      <c r="F9" s="17"/>
      <c r="G9" s="17">
        <v>0.21086774995699301</v>
      </c>
      <c r="H9" s="17">
        <v>0.17828108816176599</v>
      </c>
      <c r="I9" s="17">
        <v>0.107604671255567</v>
      </c>
      <c r="J9" s="17">
        <v>7.5467549561575004E-2</v>
      </c>
      <c r="K9" s="17">
        <v>5.42499380488667E-2</v>
      </c>
      <c r="L9" s="17">
        <v>5.8590123582694997E-2</v>
      </c>
      <c r="M9" s="17"/>
      <c r="N9" s="17">
        <v>0.113365938060453</v>
      </c>
      <c r="O9" s="17">
        <v>9.9958317035560601E-2</v>
      </c>
      <c r="P9" s="17">
        <v>8.9679685514358107E-2</v>
      </c>
      <c r="Q9" s="17">
        <v>0.12679156085389001</v>
      </c>
      <c r="R9" s="17"/>
      <c r="S9" s="17">
        <v>0.18456746354974299</v>
      </c>
      <c r="T9" s="17">
        <v>7.0574615243348904E-2</v>
      </c>
      <c r="U9" s="17">
        <v>0.14592111616562001</v>
      </c>
      <c r="V9" s="17">
        <v>0.113748522952523</v>
      </c>
      <c r="W9" s="17">
        <v>5.35247410144431E-2</v>
      </c>
      <c r="X9" s="17">
        <v>6.8492459511238696E-2</v>
      </c>
      <c r="Y9" s="17">
        <v>8.2450651145125495E-2</v>
      </c>
      <c r="Z9" s="17">
        <v>0.14477784868198801</v>
      </c>
      <c r="AA9" s="17">
        <v>0.120744531179906</v>
      </c>
      <c r="AB9" s="17">
        <v>0.11321554483697301</v>
      </c>
      <c r="AC9" s="17">
        <v>8.7802905977752296E-2</v>
      </c>
      <c r="AD9" s="17">
        <v>2.9161731876036899E-2</v>
      </c>
      <c r="AE9" s="17"/>
      <c r="AF9" s="17">
        <v>0.120422212020155</v>
      </c>
      <c r="AG9" s="17">
        <v>8.6340873361964707E-2</v>
      </c>
      <c r="AH9" s="17">
        <v>7.2733037983916504E-2</v>
      </c>
      <c r="AI9" s="17">
        <v>0.13480684076729799</v>
      </c>
      <c r="AJ9" s="17">
        <v>0.18809317181863699</v>
      </c>
      <c r="AK9" s="17"/>
      <c r="AL9" s="17">
        <v>0.104153469120031</v>
      </c>
      <c r="AM9" s="17">
        <v>0.105711822182346</v>
      </c>
      <c r="AN9" s="17">
        <v>9.9285003162914207E-2</v>
      </c>
      <c r="AO9" s="17">
        <v>0.176152064850918</v>
      </c>
      <c r="AP9" s="17"/>
      <c r="AQ9" s="17">
        <v>0.101855629147768</v>
      </c>
      <c r="AR9" s="17">
        <v>0.117337953624952</v>
      </c>
      <c r="AS9" s="17"/>
      <c r="AT9" s="17">
        <v>0.129599438542638</v>
      </c>
      <c r="AU9" s="17">
        <v>4.6869176020408597E-2</v>
      </c>
      <c r="AV9" s="17"/>
      <c r="AW9" s="17">
        <v>9.6998521265410004E-2</v>
      </c>
      <c r="AX9" s="17">
        <v>0.103295405943938</v>
      </c>
      <c r="AY9" s="17">
        <v>0.12951367434986599</v>
      </c>
      <c r="AZ9" s="17"/>
      <c r="BA9" s="17">
        <v>0.18070492117158701</v>
      </c>
      <c r="BB9" s="17">
        <v>8.8228086442093803E-2</v>
      </c>
      <c r="BC9" s="17">
        <v>8.3711533124373599E-2</v>
      </c>
      <c r="BD9" s="17">
        <v>5.89104893952591E-2</v>
      </c>
      <c r="BE9" s="17">
        <v>9.3526192197241204E-2</v>
      </c>
      <c r="BF9" s="17"/>
      <c r="BG9" s="17">
        <v>0.105881675220314</v>
      </c>
      <c r="BH9" s="17">
        <v>0.109926932378746</v>
      </c>
      <c r="BI9" s="17"/>
      <c r="BJ9" s="17">
        <v>0.11710687769172901</v>
      </c>
      <c r="BK9" s="17">
        <v>7.3765283137783105E-2</v>
      </c>
      <c r="BL9" s="17"/>
      <c r="BM9" s="17">
        <v>7.7644490710790798E-2</v>
      </c>
      <c r="BN9" s="17">
        <v>9.4847625567224106E-2</v>
      </c>
      <c r="BO9" s="17">
        <v>0.144479857500038</v>
      </c>
      <c r="BP9" s="17">
        <v>8.8631543246133093E-2</v>
      </c>
      <c r="BQ9" s="17">
        <v>0.11726082122055299</v>
      </c>
      <c r="BR9" s="17"/>
      <c r="BS9" s="17">
        <v>0.114450835504485</v>
      </c>
      <c r="BT9" s="17"/>
      <c r="BU9" s="17">
        <v>9.8046054522574699E-2</v>
      </c>
      <c r="BV9" s="17">
        <v>0.16832852857206501</v>
      </c>
      <c r="BW9" s="17">
        <v>0.137595788936656</v>
      </c>
      <c r="BX9" s="17">
        <v>0.1107102249191</v>
      </c>
      <c r="BY9" s="17">
        <v>4.74698824762066E-2</v>
      </c>
      <c r="BZ9" s="17"/>
      <c r="CA9" s="17">
        <v>0.15819808666811699</v>
      </c>
      <c r="CB9" s="17"/>
      <c r="CC9" s="17">
        <v>0.10812897839794799</v>
      </c>
      <c r="CD9" s="17">
        <v>0.10161519159973099</v>
      </c>
      <c r="CE9" s="17"/>
      <c r="CF9" s="17">
        <v>0.10102633496864601</v>
      </c>
      <c r="CG9" s="17"/>
      <c r="CH9" s="17">
        <v>0.10854176884019801</v>
      </c>
      <c r="CI9" s="17">
        <v>0.159850189054036</v>
      </c>
    </row>
    <row r="10" spans="2:87" x14ac:dyDescent="0.35">
      <c r="B10" s="18" t="s">
        <v>323</v>
      </c>
      <c r="C10" s="17">
        <v>0.24703550023722601</v>
      </c>
      <c r="D10" s="17">
        <v>0.26312535959184902</v>
      </c>
      <c r="E10" s="17">
        <v>0.228894106831283</v>
      </c>
      <c r="F10" s="17"/>
      <c r="G10" s="17">
        <v>0.26383118519876902</v>
      </c>
      <c r="H10" s="17">
        <v>0.33643147213632502</v>
      </c>
      <c r="I10" s="17">
        <v>0.333874007129427</v>
      </c>
      <c r="J10" s="17">
        <v>0.20699977771392</v>
      </c>
      <c r="K10" s="17">
        <v>0.19294573273099</v>
      </c>
      <c r="L10" s="17">
        <v>0.16770802368152701</v>
      </c>
      <c r="M10" s="17"/>
      <c r="N10" s="17">
        <v>0.30330539085130198</v>
      </c>
      <c r="O10" s="17">
        <v>0.27908134853524003</v>
      </c>
      <c r="P10" s="17">
        <v>0.18737080755944199</v>
      </c>
      <c r="Q10" s="17">
        <v>0.20427133532792099</v>
      </c>
      <c r="R10" s="17"/>
      <c r="S10" s="17">
        <v>0.307779964201357</v>
      </c>
      <c r="T10" s="17">
        <v>0.21828059412651599</v>
      </c>
      <c r="U10" s="17">
        <v>0.18217970938539901</v>
      </c>
      <c r="V10" s="17">
        <v>0.280913602122419</v>
      </c>
      <c r="W10" s="17">
        <v>0.26117110150612699</v>
      </c>
      <c r="X10" s="17">
        <v>0.25996709738506601</v>
      </c>
      <c r="Y10" s="17">
        <v>0.242219387375951</v>
      </c>
      <c r="Z10" s="17">
        <v>0.17099667500096699</v>
      </c>
      <c r="AA10" s="17">
        <v>0.31343867755499899</v>
      </c>
      <c r="AB10" s="17">
        <v>0.17975503772833001</v>
      </c>
      <c r="AC10" s="17">
        <v>0.220537878945927</v>
      </c>
      <c r="AD10" s="17">
        <v>0.21046155510998499</v>
      </c>
      <c r="AE10" s="17"/>
      <c r="AF10" s="17">
        <v>0.24693878071571501</v>
      </c>
      <c r="AG10" s="17">
        <v>0.21886899545597999</v>
      </c>
      <c r="AH10" s="17">
        <v>0.261744567577892</v>
      </c>
      <c r="AI10" s="17">
        <v>0.34956856063684599</v>
      </c>
      <c r="AJ10" s="17">
        <v>0.23586049347382201</v>
      </c>
      <c r="AK10" s="17"/>
      <c r="AL10" s="17">
        <v>0.222249816677173</v>
      </c>
      <c r="AM10" s="17">
        <v>0.23582984072195401</v>
      </c>
      <c r="AN10" s="17">
        <v>0.30883065498828999</v>
      </c>
      <c r="AO10" s="17">
        <v>0.29485346349799502</v>
      </c>
      <c r="AP10" s="17"/>
      <c r="AQ10" s="17">
        <v>0.203690376964828</v>
      </c>
      <c r="AR10" s="17">
        <v>0.30881848961384301</v>
      </c>
      <c r="AS10" s="17"/>
      <c r="AT10" s="17">
        <v>0.27534368233783402</v>
      </c>
      <c r="AU10" s="17">
        <v>0.17920647806172499</v>
      </c>
      <c r="AV10" s="17"/>
      <c r="AW10" s="17">
        <v>0.20508496616976801</v>
      </c>
      <c r="AX10" s="17">
        <v>0.268495269910351</v>
      </c>
      <c r="AY10" s="17">
        <v>0.27620977282652898</v>
      </c>
      <c r="AZ10" s="17"/>
      <c r="BA10" s="17">
        <v>0.30818698698914998</v>
      </c>
      <c r="BB10" s="17">
        <v>0.228514863005365</v>
      </c>
      <c r="BC10" s="17">
        <v>0.22320730284131299</v>
      </c>
      <c r="BD10" s="17">
        <v>0.21344636572200801</v>
      </c>
      <c r="BE10" s="17">
        <v>0.246655705252153</v>
      </c>
      <c r="BF10" s="17"/>
      <c r="BG10" s="17">
        <v>0.24660310331532501</v>
      </c>
      <c r="BH10" s="17">
        <v>0.24734507801524599</v>
      </c>
      <c r="BI10" s="17"/>
      <c r="BJ10" s="17">
        <v>0.264534745257406</v>
      </c>
      <c r="BK10" s="17">
        <v>0.18422757984683599</v>
      </c>
      <c r="BL10" s="17"/>
      <c r="BM10" s="17">
        <v>0.21379443146515301</v>
      </c>
      <c r="BN10" s="17">
        <v>0.19561481183239099</v>
      </c>
      <c r="BO10" s="17">
        <v>0.34832924552836098</v>
      </c>
      <c r="BP10" s="17">
        <v>0.24085761056582899</v>
      </c>
      <c r="BQ10" s="17">
        <v>0.119715003932669</v>
      </c>
      <c r="BR10" s="17"/>
      <c r="BS10" s="17">
        <v>0.23976837320681099</v>
      </c>
      <c r="BT10" s="17"/>
      <c r="BU10" s="17">
        <v>0.21842768364007001</v>
      </c>
      <c r="BV10" s="17">
        <v>0.42072358411161898</v>
      </c>
      <c r="BW10" s="17">
        <v>0.19298682439013801</v>
      </c>
      <c r="BX10" s="17">
        <v>0.172426587220569</v>
      </c>
      <c r="BY10" s="17">
        <v>0.17070918205732299</v>
      </c>
      <c r="BZ10" s="17"/>
      <c r="CA10" s="17">
        <v>0.33797103612164597</v>
      </c>
      <c r="CB10" s="17"/>
      <c r="CC10" s="17">
        <v>0.25211995539214099</v>
      </c>
      <c r="CD10" s="17">
        <v>0.26460913296038202</v>
      </c>
      <c r="CE10" s="17"/>
      <c r="CF10" s="17">
        <v>0.21670224930422</v>
      </c>
      <c r="CG10" s="17"/>
      <c r="CH10" s="17">
        <v>0.18269024225933</v>
      </c>
      <c r="CI10" s="17">
        <v>0.39729832647757701</v>
      </c>
    </row>
    <row r="11" spans="2:87" x14ac:dyDescent="0.35">
      <c r="B11" s="18" t="s">
        <v>159</v>
      </c>
      <c r="C11" s="17">
        <v>0.318442713140348</v>
      </c>
      <c r="D11" s="17">
        <v>0.325765177797047</v>
      </c>
      <c r="E11" s="17">
        <v>0.314311292294633</v>
      </c>
      <c r="F11" s="17"/>
      <c r="G11" s="17">
        <v>0.24653722623353999</v>
      </c>
      <c r="H11" s="17">
        <v>0.194323595902921</v>
      </c>
      <c r="I11" s="17">
        <v>0.290154278480664</v>
      </c>
      <c r="J11" s="17">
        <v>0.34620418617490401</v>
      </c>
      <c r="K11" s="17">
        <v>0.323821561175335</v>
      </c>
      <c r="L11" s="17">
        <v>0.45573584826825703</v>
      </c>
      <c r="M11" s="17"/>
      <c r="N11" s="17">
        <v>0.31489648056449099</v>
      </c>
      <c r="O11" s="17">
        <v>0.30322276520098801</v>
      </c>
      <c r="P11" s="17">
        <v>0.31622904397652402</v>
      </c>
      <c r="Q11" s="17">
        <v>0.33724603476786502</v>
      </c>
      <c r="R11" s="17"/>
      <c r="S11" s="17">
        <v>0.25756327834958298</v>
      </c>
      <c r="T11" s="17">
        <v>0.33516992316201699</v>
      </c>
      <c r="U11" s="17">
        <v>0.34925106465012201</v>
      </c>
      <c r="V11" s="17">
        <v>0.286911808447395</v>
      </c>
      <c r="W11" s="17">
        <v>0.28956410559114598</v>
      </c>
      <c r="X11" s="17">
        <v>0.37055068424903398</v>
      </c>
      <c r="Y11" s="17">
        <v>0.28977860006755501</v>
      </c>
      <c r="Z11" s="17">
        <v>0.40841252872635803</v>
      </c>
      <c r="AA11" s="17">
        <v>0.29444137416194599</v>
      </c>
      <c r="AB11" s="17">
        <v>0.33869354024680298</v>
      </c>
      <c r="AC11" s="17">
        <v>0.30415173485482</v>
      </c>
      <c r="AD11" s="17">
        <v>0.43294658577053002</v>
      </c>
      <c r="AE11" s="17"/>
      <c r="AF11" s="17">
        <v>0.25714441059675103</v>
      </c>
      <c r="AG11" s="17">
        <v>0.34492020778118798</v>
      </c>
      <c r="AH11" s="17">
        <v>0.36757174227702999</v>
      </c>
      <c r="AI11" s="17">
        <v>0.252302236332205</v>
      </c>
      <c r="AJ11" s="17">
        <v>0.32156635012340601</v>
      </c>
      <c r="AK11" s="17"/>
      <c r="AL11" s="17">
        <v>0.32070324082202201</v>
      </c>
      <c r="AM11" s="17">
        <v>0.33083809669816999</v>
      </c>
      <c r="AN11" s="17">
        <v>0.31835896755814902</v>
      </c>
      <c r="AO11" s="17">
        <v>0.22937013246928201</v>
      </c>
      <c r="AP11" s="17"/>
      <c r="AQ11" s="17">
        <v>0.330129302115863</v>
      </c>
      <c r="AR11" s="17">
        <v>0.301784959095317</v>
      </c>
      <c r="AS11" s="17"/>
      <c r="AT11" s="17">
        <v>0.27385989160380497</v>
      </c>
      <c r="AU11" s="17">
        <v>0.461541762594885</v>
      </c>
      <c r="AV11" s="17"/>
      <c r="AW11" s="17">
        <v>0.391876430223147</v>
      </c>
      <c r="AX11" s="17">
        <v>0.31857880725324</v>
      </c>
      <c r="AY11" s="17">
        <v>0.24472009264064201</v>
      </c>
      <c r="AZ11" s="17"/>
      <c r="BA11" s="17">
        <v>0.238755087891899</v>
      </c>
      <c r="BB11" s="17">
        <v>0.33498560556964302</v>
      </c>
      <c r="BC11" s="17">
        <v>0.34982403863873401</v>
      </c>
      <c r="BD11" s="17">
        <v>0.34388493079441002</v>
      </c>
      <c r="BE11" s="17">
        <v>0.39558460379531402</v>
      </c>
      <c r="BF11" s="17"/>
      <c r="BG11" s="17">
        <v>0.33056686984140998</v>
      </c>
      <c r="BH11" s="17">
        <v>0.309762333374062</v>
      </c>
      <c r="BI11" s="17"/>
      <c r="BJ11" s="17">
        <v>0.30485970858332001</v>
      </c>
      <c r="BK11" s="17">
        <v>0.37235804968845199</v>
      </c>
      <c r="BL11" s="17"/>
      <c r="BM11" s="17">
        <v>0.30223469325135599</v>
      </c>
      <c r="BN11" s="17">
        <v>0.35950318397408398</v>
      </c>
      <c r="BO11" s="17">
        <v>0.27777183822164703</v>
      </c>
      <c r="BP11" s="17">
        <v>0.417708328848859</v>
      </c>
      <c r="BQ11" s="17">
        <v>0.28361338040633299</v>
      </c>
      <c r="BR11" s="17"/>
      <c r="BS11" s="17">
        <v>0.30414479684304402</v>
      </c>
      <c r="BT11" s="17"/>
      <c r="BU11" s="17">
        <v>0.37532420758340002</v>
      </c>
      <c r="BV11" s="17">
        <v>0.237068607464829</v>
      </c>
      <c r="BW11" s="17">
        <v>0.39455830058824798</v>
      </c>
      <c r="BX11" s="17">
        <v>0.311143031524029</v>
      </c>
      <c r="BY11" s="17">
        <v>0.24332252767010201</v>
      </c>
      <c r="BZ11" s="17"/>
      <c r="CA11" s="17">
        <v>0.27757178263996601</v>
      </c>
      <c r="CB11" s="17"/>
      <c r="CC11" s="17">
        <v>0.31484548389004702</v>
      </c>
      <c r="CD11" s="17">
        <v>0.35699883704139002</v>
      </c>
      <c r="CE11" s="17"/>
      <c r="CF11" s="17">
        <v>0.34927429571027602</v>
      </c>
      <c r="CG11" s="17"/>
      <c r="CH11" s="17">
        <v>0.34200715561535699</v>
      </c>
      <c r="CI11" s="17">
        <v>0.29272605881756603</v>
      </c>
    </row>
    <row r="12" spans="2:87" x14ac:dyDescent="0.35">
      <c r="B12" s="18" t="s">
        <v>160</v>
      </c>
      <c r="C12" s="17">
        <v>0.21640836526089599</v>
      </c>
      <c r="D12" s="17">
        <v>0.22023485082150901</v>
      </c>
      <c r="E12" s="17">
        <v>0.212842943231523</v>
      </c>
      <c r="F12" s="17"/>
      <c r="G12" s="17">
        <v>0.13093978972864301</v>
      </c>
      <c r="H12" s="17">
        <v>0.165833744043869</v>
      </c>
      <c r="I12" s="17">
        <v>0.17051547262983799</v>
      </c>
      <c r="J12" s="17">
        <v>0.25259499556446902</v>
      </c>
      <c r="K12" s="17">
        <v>0.33651376312699999</v>
      </c>
      <c r="L12" s="17">
        <v>0.22864260323447799</v>
      </c>
      <c r="M12" s="17"/>
      <c r="N12" s="17">
        <v>0.16796518838749699</v>
      </c>
      <c r="O12" s="17">
        <v>0.23800123573981899</v>
      </c>
      <c r="P12" s="17">
        <v>0.27666296741044399</v>
      </c>
      <c r="Q12" s="17">
        <v>0.197286616132437</v>
      </c>
      <c r="R12" s="17"/>
      <c r="S12" s="17">
        <v>0.15685435594657601</v>
      </c>
      <c r="T12" s="17">
        <v>0.252255993733217</v>
      </c>
      <c r="U12" s="17">
        <v>0.23219688586269699</v>
      </c>
      <c r="V12" s="17">
        <v>0.15711187788653699</v>
      </c>
      <c r="W12" s="17">
        <v>0.19693036591166099</v>
      </c>
      <c r="X12" s="17">
        <v>0.21326848167714699</v>
      </c>
      <c r="Y12" s="17">
        <v>0.27567336655531499</v>
      </c>
      <c r="Z12" s="17">
        <v>0.15078921767331399</v>
      </c>
      <c r="AA12" s="17">
        <v>0.20596043317089899</v>
      </c>
      <c r="AB12" s="17">
        <v>0.26791620346298201</v>
      </c>
      <c r="AC12" s="17">
        <v>0.32779790871696901</v>
      </c>
      <c r="AD12" s="17">
        <v>0.14600161942283299</v>
      </c>
      <c r="AE12" s="17"/>
      <c r="AF12" s="17">
        <v>0.22702556505322</v>
      </c>
      <c r="AG12" s="17">
        <v>0.24453785964187799</v>
      </c>
      <c r="AH12" s="17">
        <v>0.22314103518272499</v>
      </c>
      <c r="AI12" s="17">
        <v>0.17333616496517501</v>
      </c>
      <c r="AJ12" s="17">
        <v>0.15819161444044499</v>
      </c>
      <c r="AK12" s="17"/>
      <c r="AL12" s="17">
        <v>0.225693558218064</v>
      </c>
      <c r="AM12" s="17">
        <v>0.21565253410774801</v>
      </c>
      <c r="AN12" s="17">
        <v>0.187419063163203</v>
      </c>
      <c r="AO12" s="17">
        <v>0.24538953722635201</v>
      </c>
      <c r="AP12" s="17"/>
      <c r="AQ12" s="17">
        <v>0.25971485142262801</v>
      </c>
      <c r="AR12" s="17">
        <v>0.15468044819732399</v>
      </c>
      <c r="AS12" s="17"/>
      <c r="AT12" s="17">
        <v>0.20623679993835201</v>
      </c>
      <c r="AU12" s="17">
        <v>0.22827904459870699</v>
      </c>
      <c r="AV12" s="17"/>
      <c r="AW12" s="17">
        <v>0.228345704700852</v>
      </c>
      <c r="AX12" s="17">
        <v>0.19916365801942901</v>
      </c>
      <c r="AY12" s="17">
        <v>0.22021636434337699</v>
      </c>
      <c r="AZ12" s="17"/>
      <c r="BA12" s="17">
        <v>0.16795567305685399</v>
      </c>
      <c r="BB12" s="17">
        <v>0.240845411093915</v>
      </c>
      <c r="BC12" s="17">
        <v>0.231662172869262</v>
      </c>
      <c r="BD12" s="17">
        <v>0.26133746371879202</v>
      </c>
      <c r="BE12" s="17">
        <v>0.167181925739288</v>
      </c>
      <c r="BF12" s="17"/>
      <c r="BG12" s="17">
        <v>0.176961925367458</v>
      </c>
      <c r="BH12" s="17">
        <v>0.244650335993012</v>
      </c>
      <c r="BI12" s="17"/>
      <c r="BJ12" s="17">
        <v>0.19947516760270201</v>
      </c>
      <c r="BK12" s="17">
        <v>0.27709367111502597</v>
      </c>
      <c r="BL12" s="17"/>
      <c r="BM12" s="17">
        <v>0.16257092844401799</v>
      </c>
      <c r="BN12" s="17">
        <v>0.27579117859400998</v>
      </c>
      <c r="BO12" s="17">
        <v>0.144130111995423</v>
      </c>
      <c r="BP12" s="17">
        <v>0.17758931923812701</v>
      </c>
      <c r="BQ12" s="17">
        <v>0.40677218908207502</v>
      </c>
      <c r="BR12" s="17"/>
      <c r="BS12" s="17">
        <v>0.29051597660803802</v>
      </c>
      <c r="BT12" s="17"/>
      <c r="BU12" s="17">
        <v>0.238480787969504</v>
      </c>
      <c r="BV12" s="17">
        <v>6.6718789684198004E-2</v>
      </c>
      <c r="BW12" s="17">
        <v>0.213556381566579</v>
      </c>
      <c r="BX12" s="17">
        <v>0.35327871657647902</v>
      </c>
      <c r="BY12" s="17">
        <v>0.25363135491349897</v>
      </c>
      <c r="BZ12" s="17"/>
      <c r="CA12" s="17">
        <v>0.19238469544286699</v>
      </c>
      <c r="CB12" s="17"/>
      <c r="CC12" s="17">
        <v>0.23210034473043201</v>
      </c>
      <c r="CD12" s="17">
        <v>0.15941757972565601</v>
      </c>
      <c r="CE12" s="17"/>
      <c r="CF12" s="17">
        <v>0.238564541751417</v>
      </c>
      <c r="CG12" s="17"/>
      <c r="CH12" s="17">
        <v>0.27869015764987398</v>
      </c>
      <c r="CI12" s="17">
        <v>9.0898293832585103E-2</v>
      </c>
    </row>
    <row r="13" spans="2:87" x14ac:dyDescent="0.35">
      <c r="B13" s="18" t="s">
        <v>161</v>
      </c>
      <c r="C13" s="19">
        <v>0.10987431165754501</v>
      </c>
      <c r="D13" s="19">
        <v>8.0524776362782005E-2</v>
      </c>
      <c r="E13" s="19">
        <v>0.136730784571891</v>
      </c>
      <c r="F13" s="19"/>
      <c r="G13" s="19">
        <v>0.147824048882055</v>
      </c>
      <c r="H13" s="19">
        <v>0.12513009975511899</v>
      </c>
      <c r="I13" s="19">
        <v>9.7851570504503604E-2</v>
      </c>
      <c r="J13" s="19">
        <v>0.118733490985132</v>
      </c>
      <c r="K13" s="19">
        <v>9.2469004917808906E-2</v>
      </c>
      <c r="L13" s="19">
        <v>8.9323401233043304E-2</v>
      </c>
      <c r="M13" s="19"/>
      <c r="N13" s="19">
        <v>0.10046700213625701</v>
      </c>
      <c r="O13" s="19">
        <v>7.9736333488392694E-2</v>
      </c>
      <c r="P13" s="19">
        <v>0.13005749553923199</v>
      </c>
      <c r="Q13" s="19">
        <v>0.134404452917887</v>
      </c>
      <c r="R13" s="19"/>
      <c r="S13" s="19">
        <v>9.3234937952740501E-2</v>
      </c>
      <c r="T13" s="19">
        <v>0.12371887373490099</v>
      </c>
      <c r="U13" s="19">
        <v>9.0451223936161701E-2</v>
      </c>
      <c r="V13" s="19">
        <v>0.16131418859112701</v>
      </c>
      <c r="W13" s="19">
        <v>0.19880968597662299</v>
      </c>
      <c r="X13" s="19">
        <v>8.7721277177514198E-2</v>
      </c>
      <c r="Y13" s="19">
        <v>0.109877994856054</v>
      </c>
      <c r="Z13" s="19">
        <v>0.12502372991737301</v>
      </c>
      <c r="AA13" s="19">
        <v>6.5414983932248594E-2</v>
      </c>
      <c r="AB13" s="19">
        <v>0.10041967372491301</v>
      </c>
      <c r="AC13" s="19">
        <v>5.9709571504532002E-2</v>
      </c>
      <c r="AD13" s="19">
        <v>0.18142850782061501</v>
      </c>
      <c r="AE13" s="19"/>
      <c r="AF13" s="19">
        <v>0.148469031614159</v>
      </c>
      <c r="AG13" s="19">
        <v>0.105332063758989</v>
      </c>
      <c r="AH13" s="19">
        <v>7.4809616978436494E-2</v>
      </c>
      <c r="AI13" s="19">
        <v>8.9986197298475706E-2</v>
      </c>
      <c r="AJ13" s="19">
        <v>9.6288370143690905E-2</v>
      </c>
      <c r="AK13" s="19"/>
      <c r="AL13" s="19">
        <v>0.12719991516271001</v>
      </c>
      <c r="AM13" s="19">
        <v>0.111967706289782</v>
      </c>
      <c r="AN13" s="19">
        <v>8.6106311127443894E-2</v>
      </c>
      <c r="AO13" s="19">
        <v>5.4234801955452702E-2</v>
      </c>
      <c r="AP13" s="19"/>
      <c r="AQ13" s="19">
        <v>0.10460984034891301</v>
      </c>
      <c r="AR13" s="19">
        <v>0.11737814946856399</v>
      </c>
      <c r="AS13" s="19"/>
      <c r="AT13" s="19">
        <v>0.11496018757737</v>
      </c>
      <c r="AU13" s="19">
        <v>8.4103538724275104E-2</v>
      </c>
      <c r="AV13" s="19"/>
      <c r="AW13" s="19">
        <v>7.7694377640823306E-2</v>
      </c>
      <c r="AX13" s="19">
        <v>0.110466858873042</v>
      </c>
      <c r="AY13" s="19">
        <v>0.129340095839585</v>
      </c>
      <c r="AZ13" s="19"/>
      <c r="BA13" s="19">
        <v>0.10439733089051</v>
      </c>
      <c r="BB13" s="19">
        <v>0.107426033888983</v>
      </c>
      <c r="BC13" s="19">
        <v>0.111594952526318</v>
      </c>
      <c r="BD13" s="19">
        <v>0.122420750369531</v>
      </c>
      <c r="BE13" s="19">
        <v>9.70515730160037E-2</v>
      </c>
      <c r="BF13" s="19"/>
      <c r="BG13" s="19">
        <v>0.13998642625549301</v>
      </c>
      <c r="BH13" s="19">
        <v>8.8315320238934E-2</v>
      </c>
      <c r="BI13" s="19"/>
      <c r="BJ13" s="19">
        <v>0.114023500864843</v>
      </c>
      <c r="BK13" s="19">
        <v>9.2555416211904107E-2</v>
      </c>
      <c r="BL13" s="19"/>
      <c r="BM13" s="19">
        <v>0.24375545612868199</v>
      </c>
      <c r="BN13" s="19">
        <v>7.4243200032290596E-2</v>
      </c>
      <c r="BO13" s="19">
        <v>8.5288946754530498E-2</v>
      </c>
      <c r="BP13" s="19">
        <v>7.5213198101052994E-2</v>
      </c>
      <c r="BQ13" s="19">
        <v>7.2638605358369995E-2</v>
      </c>
      <c r="BR13" s="19"/>
      <c r="BS13" s="19">
        <v>5.1120017837622003E-2</v>
      </c>
      <c r="BT13" s="19"/>
      <c r="BU13" s="19">
        <v>6.9721266284451106E-2</v>
      </c>
      <c r="BV13" s="19">
        <v>0.107160490167289</v>
      </c>
      <c r="BW13" s="19">
        <v>6.1302704518379103E-2</v>
      </c>
      <c r="BX13" s="19">
        <v>5.2441439759822898E-2</v>
      </c>
      <c r="BY13" s="19">
        <v>0.28486705288286901</v>
      </c>
      <c r="BZ13" s="19"/>
      <c r="CA13" s="19">
        <v>3.3874399127403698E-2</v>
      </c>
      <c r="CB13" s="19"/>
      <c r="CC13" s="19">
        <v>9.2805237589430906E-2</v>
      </c>
      <c r="CD13" s="19">
        <v>0.117359258672842</v>
      </c>
      <c r="CE13" s="19"/>
      <c r="CF13" s="19">
        <v>9.44325782654417E-2</v>
      </c>
      <c r="CG13" s="19"/>
      <c r="CH13" s="19">
        <v>8.8070675635241499E-2</v>
      </c>
      <c r="CI13" s="19">
        <v>5.92271318182368E-2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326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1007</v>
      </c>
      <c r="D7" s="10">
        <v>520</v>
      </c>
      <c r="E7" s="10">
        <v>482</v>
      </c>
      <c r="F7" s="10"/>
      <c r="G7" s="10">
        <v>69</v>
      </c>
      <c r="H7" s="10">
        <v>179</v>
      </c>
      <c r="I7" s="10">
        <v>172</v>
      </c>
      <c r="J7" s="10">
        <v>198</v>
      </c>
      <c r="K7" s="10">
        <v>157</v>
      </c>
      <c r="L7" s="10">
        <v>232</v>
      </c>
      <c r="M7" s="10"/>
      <c r="N7" s="10">
        <v>311</v>
      </c>
      <c r="O7" s="10">
        <v>243</v>
      </c>
      <c r="P7" s="10">
        <v>204</v>
      </c>
      <c r="Q7" s="10">
        <v>247</v>
      </c>
      <c r="R7" s="10"/>
      <c r="S7" s="10">
        <v>136</v>
      </c>
      <c r="T7" s="10">
        <v>147</v>
      </c>
      <c r="U7" s="10">
        <v>89</v>
      </c>
      <c r="V7" s="10">
        <v>81</v>
      </c>
      <c r="W7" s="10">
        <v>68</v>
      </c>
      <c r="X7" s="10">
        <v>94</v>
      </c>
      <c r="Y7" s="10">
        <v>70</v>
      </c>
      <c r="Z7" s="10">
        <v>37</v>
      </c>
      <c r="AA7" s="10">
        <v>110</v>
      </c>
      <c r="AB7" s="10">
        <v>96</v>
      </c>
      <c r="AC7" s="10">
        <v>48</v>
      </c>
      <c r="AD7" s="10">
        <v>31</v>
      </c>
      <c r="AE7" s="10"/>
      <c r="AF7" s="10">
        <v>172</v>
      </c>
      <c r="AG7" s="10">
        <v>375</v>
      </c>
      <c r="AH7" s="10">
        <v>196</v>
      </c>
      <c r="AI7" s="10">
        <v>116</v>
      </c>
      <c r="AJ7" s="10">
        <v>118</v>
      </c>
      <c r="AK7" s="10"/>
      <c r="AL7" s="10">
        <v>408</v>
      </c>
      <c r="AM7" s="10">
        <v>365</v>
      </c>
      <c r="AN7" s="10">
        <v>175</v>
      </c>
      <c r="AO7" s="10">
        <v>59</v>
      </c>
      <c r="AP7" s="10"/>
      <c r="AQ7" s="10">
        <v>585</v>
      </c>
      <c r="AR7" s="10">
        <v>422</v>
      </c>
      <c r="AS7" s="10"/>
      <c r="AT7" s="10">
        <v>644</v>
      </c>
      <c r="AU7" s="10">
        <v>221</v>
      </c>
      <c r="AV7" s="10"/>
      <c r="AW7" s="10">
        <v>408</v>
      </c>
      <c r="AX7" s="10">
        <v>238</v>
      </c>
      <c r="AY7" s="10">
        <v>330</v>
      </c>
      <c r="AZ7" s="10"/>
      <c r="BA7" s="10">
        <v>257</v>
      </c>
      <c r="BB7" s="10">
        <v>257</v>
      </c>
      <c r="BC7" s="10">
        <v>317</v>
      </c>
      <c r="BD7" s="10">
        <v>115</v>
      </c>
      <c r="BE7" s="10">
        <v>60</v>
      </c>
      <c r="BF7" s="10"/>
      <c r="BG7" s="10">
        <v>390</v>
      </c>
      <c r="BH7" s="10">
        <v>617</v>
      </c>
      <c r="BI7" s="10"/>
      <c r="BJ7" s="10">
        <v>769</v>
      </c>
      <c r="BK7" s="10">
        <v>234</v>
      </c>
      <c r="BL7" s="10"/>
      <c r="BM7" s="10">
        <v>144</v>
      </c>
      <c r="BN7" s="10">
        <v>190</v>
      </c>
      <c r="BO7" s="10">
        <v>359</v>
      </c>
      <c r="BP7" s="10">
        <v>83</v>
      </c>
      <c r="BQ7" s="10">
        <v>115</v>
      </c>
      <c r="BR7" s="10"/>
      <c r="BS7" s="10">
        <v>313</v>
      </c>
      <c r="BT7" s="10"/>
      <c r="BU7" s="10">
        <v>182</v>
      </c>
      <c r="BV7" s="10">
        <v>251</v>
      </c>
      <c r="BW7" s="10">
        <v>87</v>
      </c>
      <c r="BX7" s="10">
        <v>207</v>
      </c>
      <c r="BY7" s="10">
        <v>77</v>
      </c>
      <c r="BZ7" s="10"/>
      <c r="CA7" s="10">
        <v>90</v>
      </c>
      <c r="CB7" s="10"/>
      <c r="CC7" s="10">
        <v>801</v>
      </c>
      <c r="CD7" s="10">
        <v>175</v>
      </c>
      <c r="CE7" s="10"/>
      <c r="CF7" s="10">
        <v>383</v>
      </c>
      <c r="CG7" s="10"/>
      <c r="CH7" s="10">
        <v>359</v>
      </c>
      <c r="CI7" s="10">
        <v>122</v>
      </c>
    </row>
    <row r="8" spans="2:87" ht="30" customHeight="1" x14ac:dyDescent="0.35">
      <c r="B8" s="11" t="s">
        <v>20</v>
      </c>
      <c r="C8" s="11">
        <v>992</v>
      </c>
      <c r="D8" s="11">
        <v>499</v>
      </c>
      <c r="E8" s="11">
        <v>488</v>
      </c>
      <c r="F8" s="11"/>
      <c r="G8" s="11">
        <v>117</v>
      </c>
      <c r="H8" s="11">
        <v>175</v>
      </c>
      <c r="I8" s="11">
        <v>163</v>
      </c>
      <c r="J8" s="11">
        <v>185</v>
      </c>
      <c r="K8" s="11">
        <v>142</v>
      </c>
      <c r="L8" s="11">
        <v>210</v>
      </c>
      <c r="M8" s="11"/>
      <c r="N8" s="11">
        <v>279</v>
      </c>
      <c r="O8" s="11">
        <v>251</v>
      </c>
      <c r="P8" s="11">
        <v>207</v>
      </c>
      <c r="Q8" s="11">
        <v>254</v>
      </c>
      <c r="R8" s="11"/>
      <c r="S8" s="11">
        <v>138</v>
      </c>
      <c r="T8" s="11">
        <v>136</v>
      </c>
      <c r="U8" s="11">
        <v>84</v>
      </c>
      <c r="V8" s="11">
        <v>84</v>
      </c>
      <c r="W8" s="11">
        <v>61</v>
      </c>
      <c r="X8" s="11">
        <v>97</v>
      </c>
      <c r="Y8" s="11">
        <v>77</v>
      </c>
      <c r="Z8" s="11">
        <v>38</v>
      </c>
      <c r="AA8" s="11">
        <v>115</v>
      </c>
      <c r="AB8" s="11">
        <v>91</v>
      </c>
      <c r="AC8" s="11">
        <v>43</v>
      </c>
      <c r="AD8" s="11">
        <v>28</v>
      </c>
      <c r="AE8" s="11"/>
      <c r="AF8" s="11">
        <v>178</v>
      </c>
      <c r="AG8" s="11">
        <v>375</v>
      </c>
      <c r="AH8" s="11">
        <v>189</v>
      </c>
      <c r="AI8" s="11">
        <v>111</v>
      </c>
      <c r="AJ8" s="11">
        <v>109</v>
      </c>
      <c r="AK8" s="11"/>
      <c r="AL8" s="11">
        <v>392</v>
      </c>
      <c r="AM8" s="11">
        <v>363</v>
      </c>
      <c r="AN8" s="11">
        <v>176</v>
      </c>
      <c r="AO8" s="11">
        <v>60</v>
      </c>
      <c r="AP8" s="11"/>
      <c r="AQ8" s="11">
        <v>583</v>
      </c>
      <c r="AR8" s="11">
        <v>409</v>
      </c>
      <c r="AS8" s="11"/>
      <c r="AT8" s="11">
        <v>638</v>
      </c>
      <c r="AU8" s="11">
        <v>200</v>
      </c>
      <c r="AV8" s="11"/>
      <c r="AW8" s="11">
        <v>381</v>
      </c>
      <c r="AX8" s="11">
        <v>233</v>
      </c>
      <c r="AY8" s="11">
        <v>342</v>
      </c>
      <c r="AZ8" s="11"/>
      <c r="BA8" s="11">
        <v>262</v>
      </c>
      <c r="BB8" s="11">
        <v>246</v>
      </c>
      <c r="BC8" s="11">
        <v>318</v>
      </c>
      <c r="BD8" s="11">
        <v>108</v>
      </c>
      <c r="BE8" s="11">
        <v>57</v>
      </c>
      <c r="BF8" s="11"/>
      <c r="BG8" s="11">
        <v>414</v>
      </c>
      <c r="BH8" s="11">
        <v>578</v>
      </c>
      <c r="BI8" s="11"/>
      <c r="BJ8" s="11">
        <v>773</v>
      </c>
      <c r="BK8" s="11">
        <v>216</v>
      </c>
      <c r="BL8" s="11"/>
      <c r="BM8" s="11">
        <v>149</v>
      </c>
      <c r="BN8" s="11">
        <v>178</v>
      </c>
      <c r="BO8" s="11">
        <v>356</v>
      </c>
      <c r="BP8" s="11">
        <v>83</v>
      </c>
      <c r="BQ8" s="11">
        <v>110</v>
      </c>
      <c r="BR8" s="11"/>
      <c r="BS8" s="11">
        <v>303</v>
      </c>
      <c r="BT8" s="11"/>
      <c r="BU8" s="11">
        <v>177</v>
      </c>
      <c r="BV8" s="11">
        <v>249</v>
      </c>
      <c r="BW8" s="11">
        <v>87</v>
      </c>
      <c r="BX8" s="11">
        <v>200</v>
      </c>
      <c r="BY8" s="11">
        <v>79</v>
      </c>
      <c r="BZ8" s="11"/>
      <c r="CA8" s="11">
        <v>88</v>
      </c>
      <c r="CB8" s="11"/>
      <c r="CC8" s="11">
        <v>784</v>
      </c>
      <c r="CD8" s="11">
        <v>176</v>
      </c>
      <c r="CE8" s="11"/>
      <c r="CF8" s="11">
        <v>363</v>
      </c>
      <c r="CG8" s="11"/>
      <c r="CH8" s="11">
        <v>346</v>
      </c>
      <c r="CI8" s="11">
        <v>118</v>
      </c>
    </row>
    <row r="9" spans="2:87" x14ac:dyDescent="0.35">
      <c r="B9" s="18" t="s">
        <v>157</v>
      </c>
      <c r="C9" s="17">
        <v>4.8129893463755499E-2</v>
      </c>
      <c r="D9" s="17">
        <v>4.4774540712922001E-2</v>
      </c>
      <c r="E9" s="17">
        <v>5.2060151464230202E-2</v>
      </c>
      <c r="F9" s="17"/>
      <c r="G9" s="17">
        <v>5.4265794157748098E-2</v>
      </c>
      <c r="H9" s="17">
        <v>0.12746226517662099</v>
      </c>
      <c r="I9" s="17">
        <v>4.7348473139391098E-2</v>
      </c>
      <c r="J9" s="17">
        <v>3.5168198540772702E-2</v>
      </c>
      <c r="K9" s="17">
        <v>1.4361705636323999E-2</v>
      </c>
      <c r="L9" s="17">
        <v>1.3613989396502499E-2</v>
      </c>
      <c r="M9" s="17"/>
      <c r="N9" s="17">
        <v>6.8965344045736995E-2</v>
      </c>
      <c r="O9" s="17">
        <v>4.04350690493624E-2</v>
      </c>
      <c r="P9" s="17">
        <v>4.3626898602863402E-2</v>
      </c>
      <c r="Q9" s="17">
        <v>3.6926647192763999E-2</v>
      </c>
      <c r="R9" s="17"/>
      <c r="S9" s="17">
        <v>6.3680070303416603E-2</v>
      </c>
      <c r="T9" s="17">
        <v>1.6501969237239698E-2</v>
      </c>
      <c r="U9" s="17">
        <v>5.46538597484518E-2</v>
      </c>
      <c r="V9" s="17">
        <v>3.8199563817153399E-2</v>
      </c>
      <c r="W9" s="17">
        <v>4.7478082182961297E-2</v>
      </c>
      <c r="X9" s="17">
        <v>5.8917579219755399E-2</v>
      </c>
      <c r="Y9" s="17">
        <v>7.1079341564481702E-2</v>
      </c>
      <c r="Z9" s="17">
        <v>3.14478011158233E-2</v>
      </c>
      <c r="AA9" s="17">
        <v>5.9633318148054497E-2</v>
      </c>
      <c r="AB9" s="17">
        <v>5.2858358961228501E-2</v>
      </c>
      <c r="AC9" s="17">
        <v>2.52163967561592E-2</v>
      </c>
      <c r="AD9" s="17">
        <v>3.2094711014376803E-2</v>
      </c>
      <c r="AE9" s="17"/>
      <c r="AF9" s="17">
        <v>6.4246019643811006E-2</v>
      </c>
      <c r="AG9" s="17">
        <v>3.6367910173678498E-2</v>
      </c>
      <c r="AH9" s="17">
        <v>3.7500229151294098E-2</v>
      </c>
      <c r="AI9" s="17">
        <v>4.4760992846658097E-2</v>
      </c>
      <c r="AJ9" s="17">
        <v>7.0142631073973699E-2</v>
      </c>
      <c r="AK9" s="17"/>
      <c r="AL9" s="17">
        <v>3.6336221824401903E-2</v>
      </c>
      <c r="AM9" s="17">
        <v>5.8206662970697397E-2</v>
      </c>
      <c r="AN9" s="17">
        <v>5.34485153680819E-2</v>
      </c>
      <c r="AO9" s="17">
        <v>4.8483308811294902E-2</v>
      </c>
      <c r="AP9" s="17"/>
      <c r="AQ9" s="17">
        <v>3.30555247702847E-2</v>
      </c>
      <c r="AR9" s="17">
        <v>6.9616498888660894E-2</v>
      </c>
      <c r="AS9" s="17"/>
      <c r="AT9" s="17">
        <v>6.09791865884707E-2</v>
      </c>
      <c r="AU9" s="17">
        <v>2.0192481812610599E-2</v>
      </c>
      <c r="AV9" s="17"/>
      <c r="AW9" s="17">
        <v>3.13332444670971E-2</v>
      </c>
      <c r="AX9" s="17">
        <v>4.4454985752244498E-2</v>
      </c>
      <c r="AY9" s="17">
        <v>6.5416125348821394E-2</v>
      </c>
      <c r="AZ9" s="17"/>
      <c r="BA9" s="17">
        <v>7.7570480401447595E-2</v>
      </c>
      <c r="BB9" s="17">
        <v>4.2756290117649497E-2</v>
      </c>
      <c r="BC9" s="17">
        <v>4.1558310746716197E-2</v>
      </c>
      <c r="BD9" s="17">
        <v>1.9405335815644499E-2</v>
      </c>
      <c r="BE9" s="17">
        <v>2.7756269590031801E-2</v>
      </c>
      <c r="BF9" s="17"/>
      <c r="BG9" s="17">
        <v>3.8178152437082502E-2</v>
      </c>
      <c r="BH9" s="17">
        <v>5.5254916141800697E-2</v>
      </c>
      <c r="BI9" s="17"/>
      <c r="BJ9" s="17">
        <v>5.2831888928293901E-2</v>
      </c>
      <c r="BK9" s="17">
        <v>3.2097836249794301E-2</v>
      </c>
      <c r="BL9" s="17"/>
      <c r="BM9" s="17">
        <v>5.9766605097798398E-3</v>
      </c>
      <c r="BN9" s="17">
        <v>4.1882343973028098E-2</v>
      </c>
      <c r="BO9" s="17">
        <v>7.9930122193437897E-2</v>
      </c>
      <c r="BP9" s="17">
        <v>5.0045415664240298E-2</v>
      </c>
      <c r="BQ9" s="17">
        <v>3.7754556779898203E-2</v>
      </c>
      <c r="BR9" s="17"/>
      <c r="BS9" s="17">
        <v>4.8604393955457903E-2</v>
      </c>
      <c r="BT9" s="17"/>
      <c r="BU9" s="17">
        <v>4.3443469708027198E-2</v>
      </c>
      <c r="BV9" s="17">
        <v>8.3001197021082607E-2</v>
      </c>
      <c r="BW9" s="17">
        <v>5.8661038830517001E-2</v>
      </c>
      <c r="BX9" s="17">
        <v>4.8382141883758098E-2</v>
      </c>
      <c r="BY9" s="17">
        <v>0</v>
      </c>
      <c r="BZ9" s="17"/>
      <c r="CA9" s="17">
        <v>7.5651783923940896E-2</v>
      </c>
      <c r="CB9" s="17"/>
      <c r="CC9" s="17">
        <v>4.7446464030685399E-2</v>
      </c>
      <c r="CD9" s="17">
        <v>5.3789339143853199E-2</v>
      </c>
      <c r="CE9" s="17"/>
      <c r="CF9" s="17">
        <v>4.4534616150348101E-2</v>
      </c>
      <c r="CG9" s="17"/>
      <c r="CH9" s="17">
        <v>3.4428919275417899E-2</v>
      </c>
      <c r="CI9" s="17">
        <v>0.118484094074991</v>
      </c>
    </row>
    <row r="10" spans="2:87" x14ac:dyDescent="0.35">
      <c r="B10" s="18" t="s">
        <v>323</v>
      </c>
      <c r="C10" s="17">
        <v>0.14342309209080401</v>
      </c>
      <c r="D10" s="17">
        <v>0.171823041969691</v>
      </c>
      <c r="E10" s="17">
        <v>0.115939385122621</v>
      </c>
      <c r="F10" s="17"/>
      <c r="G10" s="17">
        <v>0.20040873829071401</v>
      </c>
      <c r="H10" s="17">
        <v>0.26047047939405199</v>
      </c>
      <c r="I10" s="17">
        <v>0.19058572813819299</v>
      </c>
      <c r="J10" s="17">
        <v>0.107842423391667</v>
      </c>
      <c r="K10" s="17">
        <v>7.2870663021633003E-2</v>
      </c>
      <c r="L10" s="17">
        <v>5.6714588350585099E-2</v>
      </c>
      <c r="M10" s="17"/>
      <c r="N10" s="17">
        <v>0.16119550480023501</v>
      </c>
      <c r="O10" s="17">
        <v>0.13158484021589101</v>
      </c>
      <c r="P10" s="17">
        <v>0.12782710371367301</v>
      </c>
      <c r="Q10" s="17">
        <v>0.14948471764971799</v>
      </c>
      <c r="R10" s="17"/>
      <c r="S10" s="17">
        <v>0.251247773128148</v>
      </c>
      <c r="T10" s="17">
        <v>0.14856995148466801</v>
      </c>
      <c r="U10" s="17">
        <v>8.7258061135947307E-2</v>
      </c>
      <c r="V10" s="17">
        <v>0.12832427617459799</v>
      </c>
      <c r="W10" s="17">
        <v>0.10963447948343</v>
      </c>
      <c r="X10" s="17">
        <v>0.123934985075626</v>
      </c>
      <c r="Y10" s="17">
        <v>9.7413947759341202E-2</v>
      </c>
      <c r="Z10" s="17">
        <v>0.176603436924821</v>
      </c>
      <c r="AA10" s="17">
        <v>0.163813996015376</v>
      </c>
      <c r="AB10" s="17">
        <v>0.12526508784556201</v>
      </c>
      <c r="AC10" s="17">
        <v>0.14212832416792001</v>
      </c>
      <c r="AD10" s="17">
        <v>0</v>
      </c>
      <c r="AE10" s="17"/>
      <c r="AF10" s="17">
        <v>0.16459941609708201</v>
      </c>
      <c r="AG10" s="17">
        <v>0.12866190520967</v>
      </c>
      <c r="AH10" s="17">
        <v>0.100692561676881</v>
      </c>
      <c r="AI10" s="17">
        <v>0.17235377195485799</v>
      </c>
      <c r="AJ10" s="17">
        <v>0.215176234551062</v>
      </c>
      <c r="AK10" s="17"/>
      <c r="AL10" s="17">
        <v>0.12972258219400301</v>
      </c>
      <c r="AM10" s="17">
        <v>0.11978426885052799</v>
      </c>
      <c r="AN10" s="17">
        <v>0.189893672025232</v>
      </c>
      <c r="AO10" s="17">
        <v>0.23891811582966899</v>
      </c>
      <c r="AP10" s="17"/>
      <c r="AQ10" s="17">
        <v>0.111321811360057</v>
      </c>
      <c r="AR10" s="17">
        <v>0.18917940644939099</v>
      </c>
      <c r="AS10" s="17"/>
      <c r="AT10" s="17">
        <v>0.17082303937401899</v>
      </c>
      <c r="AU10" s="17">
        <v>6.2618031487201603E-2</v>
      </c>
      <c r="AV10" s="17"/>
      <c r="AW10" s="17">
        <v>0.104531103694497</v>
      </c>
      <c r="AX10" s="17">
        <v>0.111907764651293</v>
      </c>
      <c r="AY10" s="17">
        <v>0.21598262462423101</v>
      </c>
      <c r="AZ10" s="17"/>
      <c r="BA10" s="17">
        <v>0.239099864242658</v>
      </c>
      <c r="BB10" s="17">
        <v>0.13383386327004099</v>
      </c>
      <c r="BC10" s="17">
        <v>0.120370607493599</v>
      </c>
      <c r="BD10" s="17">
        <v>5.9512329075705299E-2</v>
      </c>
      <c r="BE10" s="17">
        <v>3.4559162468446897E-2</v>
      </c>
      <c r="BF10" s="17"/>
      <c r="BG10" s="17">
        <v>0.14331857183556901</v>
      </c>
      <c r="BH10" s="17">
        <v>0.14349792414148499</v>
      </c>
      <c r="BI10" s="17"/>
      <c r="BJ10" s="17">
        <v>0.163789301465913</v>
      </c>
      <c r="BK10" s="17">
        <v>6.8372632675486295E-2</v>
      </c>
      <c r="BL10" s="17"/>
      <c r="BM10" s="17">
        <v>0.115920985666043</v>
      </c>
      <c r="BN10" s="17">
        <v>0.10352114032224</v>
      </c>
      <c r="BO10" s="17">
        <v>0.22589038204081599</v>
      </c>
      <c r="BP10" s="17">
        <v>0.120630318113559</v>
      </c>
      <c r="BQ10" s="17">
        <v>5.0086161589695297E-2</v>
      </c>
      <c r="BR10" s="17"/>
      <c r="BS10" s="17">
        <v>0.174189307328037</v>
      </c>
      <c r="BT10" s="17"/>
      <c r="BU10" s="17">
        <v>0.110409518203904</v>
      </c>
      <c r="BV10" s="17">
        <v>0.247205099736441</v>
      </c>
      <c r="BW10" s="17">
        <v>0.129599623912178</v>
      </c>
      <c r="BX10" s="17">
        <v>9.8758511525252293E-2</v>
      </c>
      <c r="BY10" s="17">
        <v>0.111195755167584</v>
      </c>
      <c r="BZ10" s="17"/>
      <c r="CA10" s="17">
        <v>0.30680889027649499</v>
      </c>
      <c r="CB10" s="17"/>
      <c r="CC10" s="17">
        <v>0.140224610525926</v>
      </c>
      <c r="CD10" s="17">
        <v>0.16822875499088999</v>
      </c>
      <c r="CE10" s="17"/>
      <c r="CF10" s="17">
        <v>8.7815002027401307E-2</v>
      </c>
      <c r="CG10" s="17"/>
      <c r="CH10" s="17">
        <v>9.4206244077770895E-2</v>
      </c>
      <c r="CI10" s="17">
        <v>0.26796930991159201</v>
      </c>
    </row>
    <row r="11" spans="2:87" x14ac:dyDescent="0.35">
      <c r="B11" s="18" t="s">
        <v>159</v>
      </c>
      <c r="C11" s="17">
        <v>0.32654185923517298</v>
      </c>
      <c r="D11" s="17">
        <v>0.33303219553146401</v>
      </c>
      <c r="E11" s="17">
        <v>0.32334486169903698</v>
      </c>
      <c r="F11" s="17"/>
      <c r="G11" s="17">
        <v>0.25361075112909898</v>
      </c>
      <c r="H11" s="17">
        <v>0.245142076456449</v>
      </c>
      <c r="I11" s="17">
        <v>0.386347021483679</v>
      </c>
      <c r="J11" s="17">
        <v>0.33267355674684701</v>
      </c>
      <c r="K11" s="17">
        <v>0.27491330635390299</v>
      </c>
      <c r="L11" s="17">
        <v>0.418077668511943</v>
      </c>
      <c r="M11" s="17"/>
      <c r="N11" s="17">
        <v>0.34527621279130499</v>
      </c>
      <c r="O11" s="17">
        <v>0.32500423217956598</v>
      </c>
      <c r="P11" s="17">
        <v>0.300009772248503</v>
      </c>
      <c r="Q11" s="17">
        <v>0.32815424424136702</v>
      </c>
      <c r="R11" s="17"/>
      <c r="S11" s="17">
        <v>0.26349623160798502</v>
      </c>
      <c r="T11" s="17">
        <v>0.28275816337144599</v>
      </c>
      <c r="U11" s="17">
        <v>0.38714794257470198</v>
      </c>
      <c r="V11" s="17">
        <v>0.33221366035373101</v>
      </c>
      <c r="W11" s="17">
        <v>0.27126086635269597</v>
      </c>
      <c r="X11" s="17">
        <v>0.365509487668914</v>
      </c>
      <c r="Y11" s="17">
        <v>0.39033840909866002</v>
      </c>
      <c r="Z11" s="17">
        <v>0.33968237529199702</v>
      </c>
      <c r="AA11" s="17">
        <v>0.29296338227700802</v>
      </c>
      <c r="AB11" s="17">
        <v>0.37602063162418398</v>
      </c>
      <c r="AC11" s="17">
        <v>0.30912762387750198</v>
      </c>
      <c r="AD11" s="17">
        <v>0.44850703062951802</v>
      </c>
      <c r="AE11" s="17"/>
      <c r="AF11" s="17">
        <v>0.243404831523026</v>
      </c>
      <c r="AG11" s="17">
        <v>0.34233282671356902</v>
      </c>
      <c r="AH11" s="17">
        <v>0.387507084449495</v>
      </c>
      <c r="AI11" s="17">
        <v>0.360138752299131</v>
      </c>
      <c r="AJ11" s="17">
        <v>0.30882967555739199</v>
      </c>
      <c r="AK11" s="17"/>
      <c r="AL11" s="17">
        <v>0.35949274712232199</v>
      </c>
      <c r="AM11" s="17">
        <v>0.31436939990507201</v>
      </c>
      <c r="AN11" s="17">
        <v>0.30443693750928202</v>
      </c>
      <c r="AO11" s="17">
        <v>0.250492733533419</v>
      </c>
      <c r="AP11" s="17"/>
      <c r="AQ11" s="17">
        <v>0.31976190135979798</v>
      </c>
      <c r="AR11" s="17">
        <v>0.33620583141390598</v>
      </c>
      <c r="AS11" s="17"/>
      <c r="AT11" s="17">
        <v>0.30381402989092698</v>
      </c>
      <c r="AU11" s="17">
        <v>0.43175349526465301</v>
      </c>
      <c r="AV11" s="17"/>
      <c r="AW11" s="17">
        <v>0.38406123100953998</v>
      </c>
      <c r="AX11" s="17">
        <v>0.33124848281923702</v>
      </c>
      <c r="AY11" s="17">
        <v>0.270782848027809</v>
      </c>
      <c r="AZ11" s="17"/>
      <c r="BA11" s="17">
        <v>0.28334372968097998</v>
      </c>
      <c r="BB11" s="17">
        <v>0.32022018895857601</v>
      </c>
      <c r="BC11" s="17">
        <v>0.35018328089181899</v>
      </c>
      <c r="BD11" s="17">
        <v>0.30092201579934902</v>
      </c>
      <c r="BE11" s="17">
        <v>0.47461828043520199</v>
      </c>
      <c r="BF11" s="17"/>
      <c r="BG11" s="17">
        <v>0.32650805667223898</v>
      </c>
      <c r="BH11" s="17">
        <v>0.32656606043040398</v>
      </c>
      <c r="BI11" s="17"/>
      <c r="BJ11" s="17">
        <v>0.32193396688016201</v>
      </c>
      <c r="BK11" s="17">
        <v>0.34419275149740602</v>
      </c>
      <c r="BL11" s="17"/>
      <c r="BM11" s="17">
        <v>0.27751105704312401</v>
      </c>
      <c r="BN11" s="17">
        <v>0.317435537299318</v>
      </c>
      <c r="BO11" s="17">
        <v>0.33474665442354701</v>
      </c>
      <c r="BP11" s="17">
        <v>0.37966534722761502</v>
      </c>
      <c r="BQ11" s="17">
        <v>0.34674743762070698</v>
      </c>
      <c r="BR11" s="17"/>
      <c r="BS11" s="17">
        <v>0.32480620148018302</v>
      </c>
      <c r="BT11" s="17"/>
      <c r="BU11" s="17">
        <v>0.31929933107583602</v>
      </c>
      <c r="BV11" s="17">
        <v>0.34255844514441702</v>
      </c>
      <c r="BW11" s="17">
        <v>0.417632186828922</v>
      </c>
      <c r="BX11" s="17">
        <v>0.32225639654115101</v>
      </c>
      <c r="BY11" s="17">
        <v>0.21667138438113601</v>
      </c>
      <c r="BZ11" s="17"/>
      <c r="CA11" s="17">
        <v>0.35020039871432701</v>
      </c>
      <c r="CB11" s="17"/>
      <c r="CC11" s="17">
        <v>0.32307551631022802</v>
      </c>
      <c r="CD11" s="17">
        <v>0.36273698384745001</v>
      </c>
      <c r="CE11" s="17"/>
      <c r="CF11" s="17">
        <v>0.32466184479836302</v>
      </c>
      <c r="CG11" s="17"/>
      <c r="CH11" s="17">
        <v>0.37244621162720598</v>
      </c>
      <c r="CI11" s="17">
        <v>0.27487676080317802</v>
      </c>
    </row>
    <row r="12" spans="2:87" x14ac:dyDescent="0.35">
      <c r="B12" s="18" t="s">
        <v>160</v>
      </c>
      <c r="C12" s="17">
        <v>0.341422998570725</v>
      </c>
      <c r="D12" s="17">
        <v>0.35212666665451697</v>
      </c>
      <c r="E12" s="17">
        <v>0.32783908413106999</v>
      </c>
      <c r="F12" s="17"/>
      <c r="G12" s="17">
        <v>0.28965039925758301</v>
      </c>
      <c r="H12" s="17">
        <v>0.23977579308161301</v>
      </c>
      <c r="I12" s="17">
        <v>0.25424702761164197</v>
      </c>
      <c r="J12" s="17">
        <v>0.38825264401925802</v>
      </c>
      <c r="K12" s="17">
        <v>0.50345896176733096</v>
      </c>
      <c r="L12" s="17">
        <v>0.37162525978468097</v>
      </c>
      <c r="M12" s="17"/>
      <c r="N12" s="17">
        <v>0.30688985395862201</v>
      </c>
      <c r="O12" s="17">
        <v>0.37895873668836699</v>
      </c>
      <c r="P12" s="17">
        <v>0.36580177207954301</v>
      </c>
      <c r="Q12" s="17">
        <v>0.320655092476686</v>
      </c>
      <c r="R12" s="17"/>
      <c r="S12" s="17">
        <v>0.27815371484191698</v>
      </c>
      <c r="T12" s="17">
        <v>0.40170016761553801</v>
      </c>
      <c r="U12" s="17">
        <v>0.35808962372411501</v>
      </c>
      <c r="V12" s="17">
        <v>0.28866003025911702</v>
      </c>
      <c r="W12" s="17">
        <v>0.35953562432603797</v>
      </c>
      <c r="X12" s="17">
        <v>0.33325256472529802</v>
      </c>
      <c r="Y12" s="17">
        <v>0.34404823432392601</v>
      </c>
      <c r="Z12" s="17">
        <v>0.30173418073049002</v>
      </c>
      <c r="AA12" s="17">
        <v>0.36295328418100897</v>
      </c>
      <c r="AB12" s="17">
        <v>0.335550073645418</v>
      </c>
      <c r="AC12" s="17">
        <v>0.42135311427765199</v>
      </c>
      <c r="AD12" s="17">
        <v>0.30946919390849997</v>
      </c>
      <c r="AE12" s="17"/>
      <c r="AF12" s="17">
        <v>0.35961428283338998</v>
      </c>
      <c r="AG12" s="17">
        <v>0.34192006723667301</v>
      </c>
      <c r="AH12" s="17">
        <v>0.37279910477637102</v>
      </c>
      <c r="AI12" s="17">
        <v>0.311672757079132</v>
      </c>
      <c r="AJ12" s="17">
        <v>0.29471377591812498</v>
      </c>
      <c r="AK12" s="17"/>
      <c r="AL12" s="17">
        <v>0.322152171918482</v>
      </c>
      <c r="AM12" s="17">
        <v>0.35602158093633901</v>
      </c>
      <c r="AN12" s="17">
        <v>0.34326748025648102</v>
      </c>
      <c r="AO12" s="17">
        <v>0.37324867582221399</v>
      </c>
      <c r="AP12" s="17"/>
      <c r="AQ12" s="17">
        <v>0.39427013598983102</v>
      </c>
      <c r="AR12" s="17">
        <v>0.26609609018404601</v>
      </c>
      <c r="AS12" s="17"/>
      <c r="AT12" s="17">
        <v>0.31981444884895199</v>
      </c>
      <c r="AU12" s="17">
        <v>0.36248781515300699</v>
      </c>
      <c r="AV12" s="17"/>
      <c r="AW12" s="17">
        <v>0.363915140134768</v>
      </c>
      <c r="AX12" s="17">
        <v>0.37147211355133603</v>
      </c>
      <c r="AY12" s="17">
        <v>0.29918813507535702</v>
      </c>
      <c r="AZ12" s="17"/>
      <c r="BA12" s="17">
        <v>0.274426269999407</v>
      </c>
      <c r="BB12" s="17">
        <v>0.35795840901389098</v>
      </c>
      <c r="BC12" s="17">
        <v>0.34496802464731802</v>
      </c>
      <c r="BD12" s="17">
        <v>0.45573211512202</v>
      </c>
      <c r="BE12" s="17">
        <v>0.34810458635701202</v>
      </c>
      <c r="BF12" s="17"/>
      <c r="BG12" s="17">
        <v>0.32413510446967098</v>
      </c>
      <c r="BH12" s="17">
        <v>0.353800394364639</v>
      </c>
      <c r="BI12" s="17"/>
      <c r="BJ12" s="17">
        <v>0.32700963853318799</v>
      </c>
      <c r="BK12" s="17">
        <v>0.39516544557729999</v>
      </c>
      <c r="BL12" s="17"/>
      <c r="BM12" s="17">
        <v>0.31125913941683397</v>
      </c>
      <c r="BN12" s="17">
        <v>0.418953114258585</v>
      </c>
      <c r="BO12" s="17">
        <v>0.23784274703045699</v>
      </c>
      <c r="BP12" s="17">
        <v>0.35004361811109702</v>
      </c>
      <c r="BQ12" s="17">
        <v>0.50808069208624196</v>
      </c>
      <c r="BR12" s="17"/>
      <c r="BS12" s="17">
        <v>0.38583326665724998</v>
      </c>
      <c r="BT12" s="17"/>
      <c r="BU12" s="17">
        <v>0.41632293560139999</v>
      </c>
      <c r="BV12" s="17">
        <v>0.19422872823489701</v>
      </c>
      <c r="BW12" s="17">
        <v>0.30953603352529102</v>
      </c>
      <c r="BX12" s="17">
        <v>0.465847580376826</v>
      </c>
      <c r="BY12" s="17">
        <v>0.34442511737453602</v>
      </c>
      <c r="BZ12" s="17"/>
      <c r="CA12" s="17">
        <v>0.232442014495719</v>
      </c>
      <c r="CB12" s="17"/>
      <c r="CC12" s="17">
        <v>0.356864784489894</v>
      </c>
      <c r="CD12" s="17">
        <v>0.30876365391291499</v>
      </c>
      <c r="CE12" s="17"/>
      <c r="CF12" s="17">
        <v>0.41554094048643397</v>
      </c>
      <c r="CG12" s="17"/>
      <c r="CH12" s="17">
        <v>0.36461880690301701</v>
      </c>
      <c r="CI12" s="17">
        <v>0.26207272716778002</v>
      </c>
    </row>
    <row r="13" spans="2:87" x14ac:dyDescent="0.35">
      <c r="B13" s="18" t="s">
        <v>161</v>
      </c>
      <c r="C13" s="19">
        <v>0.140482156639542</v>
      </c>
      <c r="D13" s="19">
        <v>9.8243555131406396E-2</v>
      </c>
      <c r="E13" s="19">
        <v>0.18081651758304201</v>
      </c>
      <c r="F13" s="19"/>
      <c r="G13" s="19">
        <v>0.20206431716485601</v>
      </c>
      <c r="H13" s="19">
        <v>0.12714938589126601</v>
      </c>
      <c r="I13" s="19">
        <v>0.121471749627095</v>
      </c>
      <c r="J13" s="19">
        <v>0.13606317730145401</v>
      </c>
      <c r="K13" s="19">
        <v>0.134395363220809</v>
      </c>
      <c r="L13" s="19">
        <v>0.13996849395628799</v>
      </c>
      <c r="M13" s="19"/>
      <c r="N13" s="19">
        <v>0.117673084404101</v>
      </c>
      <c r="O13" s="19">
        <v>0.124017121866813</v>
      </c>
      <c r="P13" s="19">
        <v>0.162734453355419</v>
      </c>
      <c r="Q13" s="19">
        <v>0.16477929843946501</v>
      </c>
      <c r="R13" s="19"/>
      <c r="S13" s="19">
        <v>0.14342221011853301</v>
      </c>
      <c r="T13" s="19">
        <v>0.15046974829110901</v>
      </c>
      <c r="U13" s="19">
        <v>0.112850512816784</v>
      </c>
      <c r="V13" s="19">
        <v>0.21260246939540001</v>
      </c>
      <c r="W13" s="19">
        <v>0.21209094765487399</v>
      </c>
      <c r="X13" s="19">
        <v>0.118385383310407</v>
      </c>
      <c r="Y13" s="19">
        <v>9.7120067253590694E-2</v>
      </c>
      <c r="Z13" s="19">
        <v>0.150532205936869</v>
      </c>
      <c r="AA13" s="19">
        <v>0.12063601937855201</v>
      </c>
      <c r="AB13" s="19">
        <v>0.11030584792360699</v>
      </c>
      <c r="AC13" s="19">
        <v>0.102174540920767</v>
      </c>
      <c r="AD13" s="19">
        <v>0.20992906444760601</v>
      </c>
      <c r="AE13" s="19"/>
      <c r="AF13" s="19">
        <v>0.168135449902691</v>
      </c>
      <c r="AG13" s="19">
        <v>0.15071729066640899</v>
      </c>
      <c r="AH13" s="19">
        <v>0.101501019945959</v>
      </c>
      <c r="AI13" s="19">
        <v>0.111073725820221</v>
      </c>
      <c r="AJ13" s="19">
        <v>0.111137682899447</v>
      </c>
      <c r="AK13" s="19"/>
      <c r="AL13" s="19">
        <v>0.15229627694079101</v>
      </c>
      <c r="AM13" s="19">
        <v>0.15161808733736401</v>
      </c>
      <c r="AN13" s="19">
        <v>0.10895339484092199</v>
      </c>
      <c r="AO13" s="19">
        <v>8.8857166003403307E-2</v>
      </c>
      <c r="AP13" s="19"/>
      <c r="AQ13" s="19">
        <v>0.14159062652002899</v>
      </c>
      <c r="AR13" s="19">
        <v>0.13890217306399599</v>
      </c>
      <c r="AS13" s="19"/>
      <c r="AT13" s="19">
        <v>0.14456929529763099</v>
      </c>
      <c r="AU13" s="19">
        <v>0.12294817628252799</v>
      </c>
      <c r="AV13" s="19"/>
      <c r="AW13" s="19">
        <v>0.116159280694098</v>
      </c>
      <c r="AX13" s="19">
        <v>0.14091665322589</v>
      </c>
      <c r="AY13" s="19">
        <v>0.14863026692378201</v>
      </c>
      <c r="AZ13" s="19"/>
      <c r="BA13" s="19">
        <v>0.125559655675507</v>
      </c>
      <c r="BB13" s="19">
        <v>0.14523124863984299</v>
      </c>
      <c r="BC13" s="19">
        <v>0.14291977622054799</v>
      </c>
      <c r="BD13" s="19">
        <v>0.16442820418728099</v>
      </c>
      <c r="BE13" s="19">
        <v>0.114961701149307</v>
      </c>
      <c r="BF13" s="19"/>
      <c r="BG13" s="19">
        <v>0.16786011458544001</v>
      </c>
      <c r="BH13" s="19">
        <v>0.120880704921671</v>
      </c>
      <c r="BI13" s="19"/>
      <c r="BJ13" s="19">
        <v>0.13443520419244301</v>
      </c>
      <c r="BK13" s="19">
        <v>0.16017133400001399</v>
      </c>
      <c r="BL13" s="19"/>
      <c r="BM13" s="19">
        <v>0.28933215736421902</v>
      </c>
      <c r="BN13" s="19">
        <v>0.11820786414683</v>
      </c>
      <c r="BO13" s="19">
        <v>0.121590094311741</v>
      </c>
      <c r="BP13" s="19">
        <v>9.9615300883488203E-2</v>
      </c>
      <c r="BQ13" s="19">
        <v>5.7331151923457599E-2</v>
      </c>
      <c r="BR13" s="19"/>
      <c r="BS13" s="19">
        <v>6.6566830579071798E-2</v>
      </c>
      <c r="BT13" s="19"/>
      <c r="BU13" s="19">
        <v>0.110524745410833</v>
      </c>
      <c r="BV13" s="19">
        <v>0.133006529863162</v>
      </c>
      <c r="BW13" s="19">
        <v>8.4571116903091298E-2</v>
      </c>
      <c r="BX13" s="19">
        <v>6.4755369673012403E-2</v>
      </c>
      <c r="BY13" s="19">
        <v>0.327707743076744</v>
      </c>
      <c r="BZ13" s="19"/>
      <c r="CA13" s="19">
        <v>3.4896912589517999E-2</v>
      </c>
      <c r="CB13" s="19"/>
      <c r="CC13" s="19">
        <v>0.13238862464326701</v>
      </c>
      <c r="CD13" s="19">
        <v>0.106481268104893</v>
      </c>
      <c r="CE13" s="19"/>
      <c r="CF13" s="19">
        <v>0.127447596537453</v>
      </c>
      <c r="CG13" s="19"/>
      <c r="CH13" s="19">
        <v>0.134299818116588</v>
      </c>
      <c r="CI13" s="19">
        <v>7.6597108042460393E-2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327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1007</v>
      </c>
      <c r="D7" s="10">
        <v>520</v>
      </c>
      <c r="E7" s="10">
        <v>482</v>
      </c>
      <c r="F7" s="10"/>
      <c r="G7" s="10">
        <v>69</v>
      </c>
      <c r="H7" s="10">
        <v>179</v>
      </c>
      <c r="I7" s="10">
        <v>172</v>
      </c>
      <c r="J7" s="10">
        <v>198</v>
      </c>
      <c r="K7" s="10">
        <v>157</v>
      </c>
      <c r="L7" s="10">
        <v>232</v>
      </c>
      <c r="M7" s="10"/>
      <c r="N7" s="10">
        <v>311</v>
      </c>
      <c r="O7" s="10">
        <v>243</v>
      </c>
      <c r="P7" s="10">
        <v>204</v>
      </c>
      <c r="Q7" s="10">
        <v>247</v>
      </c>
      <c r="R7" s="10"/>
      <c r="S7" s="10">
        <v>136</v>
      </c>
      <c r="T7" s="10">
        <v>147</v>
      </c>
      <c r="U7" s="10">
        <v>89</v>
      </c>
      <c r="V7" s="10">
        <v>81</v>
      </c>
      <c r="W7" s="10">
        <v>68</v>
      </c>
      <c r="X7" s="10">
        <v>94</v>
      </c>
      <c r="Y7" s="10">
        <v>70</v>
      </c>
      <c r="Z7" s="10">
        <v>37</v>
      </c>
      <c r="AA7" s="10">
        <v>110</v>
      </c>
      <c r="AB7" s="10">
        <v>96</v>
      </c>
      <c r="AC7" s="10">
        <v>48</v>
      </c>
      <c r="AD7" s="10">
        <v>31</v>
      </c>
      <c r="AE7" s="10"/>
      <c r="AF7" s="10">
        <v>172</v>
      </c>
      <c r="AG7" s="10">
        <v>375</v>
      </c>
      <c r="AH7" s="10">
        <v>196</v>
      </c>
      <c r="AI7" s="10">
        <v>116</v>
      </c>
      <c r="AJ7" s="10">
        <v>118</v>
      </c>
      <c r="AK7" s="10"/>
      <c r="AL7" s="10">
        <v>408</v>
      </c>
      <c r="AM7" s="10">
        <v>365</v>
      </c>
      <c r="AN7" s="10">
        <v>175</v>
      </c>
      <c r="AO7" s="10">
        <v>59</v>
      </c>
      <c r="AP7" s="10"/>
      <c r="AQ7" s="10">
        <v>585</v>
      </c>
      <c r="AR7" s="10">
        <v>422</v>
      </c>
      <c r="AS7" s="10"/>
      <c r="AT7" s="10">
        <v>644</v>
      </c>
      <c r="AU7" s="10">
        <v>221</v>
      </c>
      <c r="AV7" s="10"/>
      <c r="AW7" s="10">
        <v>408</v>
      </c>
      <c r="AX7" s="10">
        <v>238</v>
      </c>
      <c r="AY7" s="10">
        <v>330</v>
      </c>
      <c r="AZ7" s="10"/>
      <c r="BA7" s="10">
        <v>257</v>
      </c>
      <c r="BB7" s="10">
        <v>257</v>
      </c>
      <c r="BC7" s="10">
        <v>317</v>
      </c>
      <c r="BD7" s="10">
        <v>115</v>
      </c>
      <c r="BE7" s="10">
        <v>60</v>
      </c>
      <c r="BF7" s="10"/>
      <c r="BG7" s="10">
        <v>390</v>
      </c>
      <c r="BH7" s="10">
        <v>617</v>
      </c>
      <c r="BI7" s="10"/>
      <c r="BJ7" s="10">
        <v>769</v>
      </c>
      <c r="BK7" s="10">
        <v>234</v>
      </c>
      <c r="BL7" s="10"/>
      <c r="BM7" s="10">
        <v>144</v>
      </c>
      <c r="BN7" s="10">
        <v>190</v>
      </c>
      <c r="BO7" s="10">
        <v>359</v>
      </c>
      <c r="BP7" s="10">
        <v>83</v>
      </c>
      <c r="BQ7" s="10">
        <v>115</v>
      </c>
      <c r="BR7" s="10"/>
      <c r="BS7" s="10">
        <v>313</v>
      </c>
      <c r="BT7" s="10"/>
      <c r="BU7" s="10">
        <v>182</v>
      </c>
      <c r="BV7" s="10">
        <v>251</v>
      </c>
      <c r="BW7" s="10">
        <v>87</v>
      </c>
      <c r="BX7" s="10">
        <v>207</v>
      </c>
      <c r="BY7" s="10">
        <v>77</v>
      </c>
      <c r="BZ7" s="10"/>
      <c r="CA7" s="10">
        <v>90</v>
      </c>
      <c r="CB7" s="10"/>
      <c r="CC7" s="10">
        <v>801</v>
      </c>
      <c r="CD7" s="10">
        <v>175</v>
      </c>
      <c r="CE7" s="10"/>
      <c r="CF7" s="10">
        <v>383</v>
      </c>
      <c r="CG7" s="10"/>
      <c r="CH7" s="10">
        <v>359</v>
      </c>
      <c r="CI7" s="10">
        <v>122</v>
      </c>
    </row>
    <row r="8" spans="2:87" ht="30" customHeight="1" x14ac:dyDescent="0.35">
      <c r="B8" s="11" t="s">
        <v>20</v>
      </c>
      <c r="C8" s="11">
        <v>992</v>
      </c>
      <c r="D8" s="11">
        <v>499</v>
      </c>
      <c r="E8" s="11">
        <v>488</v>
      </c>
      <c r="F8" s="11"/>
      <c r="G8" s="11">
        <v>117</v>
      </c>
      <c r="H8" s="11">
        <v>175</v>
      </c>
      <c r="I8" s="11">
        <v>163</v>
      </c>
      <c r="J8" s="11">
        <v>185</v>
      </c>
      <c r="K8" s="11">
        <v>142</v>
      </c>
      <c r="L8" s="11">
        <v>210</v>
      </c>
      <c r="M8" s="11"/>
      <c r="N8" s="11">
        <v>279</v>
      </c>
      <c r="O8" s="11">
        <v>251</v>
      </c>
      <c r="P8" s="11">
        <v>207</v>
      </c>
      <c r="Q8" s="11">
        <v>254</v>
      </c>
      <c r="R8" s="11"/>
      <c r="S8" s="11">
        <v>138</v>
      </c>
      <c r="T8" s="11">
        <v>136</v>
      </c>
      <c r="U8" s="11">
        <v>84</v>
      </c>
      <c r="V8" s="11">
        <v>84</v>
      </c>
      <c r="W8" s="11">
        <v>61</v>
      </c>
      <c r="X8" s="11">
        <v>97</v>
      </c>
      <c r="Y8" s="11">
        <v>77</v>
      </c>
      <c r="Z8" s="11">
        <v>38</v>
      </c>
      <c r="AA8" s="11">
        <v>115</v>
      </c>
      <c r="AB8" s="11">
        <v>91</v>
      </c>
      <c r="AC8" s="11">
        <v>43</v>
      </c>
      <c r="AD8" s="11">
        <v>28</v>
      </c>
      <c r="AE8" s="11"/>
      <c r="AF8" s="11">
        <v>178</v>
      </c>
      <c r="AG8" s="11">
        <v>375</v>
      </c>
      <c r="AH8" s="11">
        <v>189</v>
      </c>
      <c r="AI8" s="11">
        <v>111</v>
      </c>
      <c r="AJ8" s="11">
        <v>109</v>
      </c>
      <c r="AK8" s="11"/>
      <c r="AL8" s="11">
        <v>392</v>
      </c>
      <c r="AM8" s="11">
        <v>363</v>
      </c>
      <c r="AN8" s="11">
        <v>176</v>
      </c>
      <c r="AO8" s="11">
        <v>60</v>
      </c>
      <c r="AP8" s="11"/>
      <c r="AQ8" s="11">
        <v>583</v>
      </c>
      <c r="AR8" s="11">
        <v>409</v>
      </c>
      <c r="AS8" s="11"/>
      <c r="AT8" s="11">
        <v>638</v>
      </c>
      <c r="AU8" s="11">
        <v>200</v>
      </c>
      <c r="AV8" s="11"/>
      <c r="AW8" s="11">
        <v>381</v>
      </c>
      <c r="AX8" s="11">
        <v>233</v>
      </c>
      <c r="AY8" s="11">
        <v>342</v>
      </c>
      <c r="AZ8" s="11"/>
      <c r="BA8" s="11">
        <v>262</v>
      </c>
      <c r="BB8" s="11">
        <v>246</v>
      </c>
      <c r="BC8" s="11">
        <v>318</v>
      </c>
      <c r="BD8" s="11">
        <v>108</v>
      </c>
      <c r="BE8" s="11">
        <v>57</v>
      </c>
      <c r="BF8" s="11"/>
      <c r="BG8" s="11">
        <v>414</v>
      </c>
      <c r="BH8" s="11">
        <v>578</v>
      </c>
      <c r="BI8" s="11"/>
      <c r="BJ8" s="11">
        <v>773</v>
      </c>
      <c r="BK8" s="11">
        <v>216</v>
      </c>
      <c r="BL8" s="11"/>
      <c r="BM8" s="11">
        <v>149</v>
      </c>
      <c r="BN8" s="11">
        <v>178</v>
      </c>
      <c r="BO8" s="11">
        <v>356</v>
      </c>
      <c r="BP8" s="11">
        <v>83</v>
      </c>
      <c r="BQ8" s="11">
        <v>110</v>
      </c>
      <c r="BR8" s="11"/>
      <c r="BS8" s="11">
        <v>303</v>
      </c>
      <c r="BT8" s="11"/>
      <c r="BU8" s="11">
        <v>177</v>
      </c>
      <c r="BV8" s="11">
        <v>249</v>
      </c>
      <c r="BW8" s="11">
        <v>87</v>
      </c>
      <c r="BX8" s="11">
        <v>200</v>
      </c>
      <c r="BY8" s="11">
        <v>79</v>
      </c>
      <c r="BZ8" s="11"/>
      <c r="CA8" s="11">
        <v>88</v>
      </c>
      <c r="CB8" s="11"/>
      <c r="CC8" s="11">
        <v>784</v>
      </c>
      <c r="CD8" s="11">
        <v>176</v>
      </c>
      <c r="CE8" s="11"/>
      <c r="CF8" s="11">
        <v>363</v>
      </c>
      <c r="CG8" s="11"/>
      <c r="CH8" s="11">
        <v>346</v>
      </c>
      <c r="CI8" s="11">
        <v>118</v>
      </c>
    </row>
    <row r="9" spans="2:87" x14ac:dyDescent="0.35">
      <c r="B9" s="18" t="s">
        <v>157</v>
      </c>
      <c r="C9" s="17">
        <v>7.4433999341414495E-2</v>
      </c>
      <c r="D9" s="17">
        <v>8.1060211567172497E-2</v>
      </c>
      <c r="E9" s="17">
        <v>6.6280443490402602E-2</v>
      </c>
      <c r="F9" s="17"/>
      <c r="G9" s="17">
        <v>0.12684957516355599</v>
      </c>
      <c r="H9" s="17">
        <v>0.13718075473639901</v>
      </c>
      <c r="I9" s="17">
        <v>7.5015798688549296E-2</v>
      </c>
      <c r="J9" s="17">
        <v>6.06615325544533E-2</v>
      </c>
      <c r="K9" s="17">
        <v>3.1016623541338401E-2</v>
      </c>
      <c r="L9" s="17">
        <v>3.4058188559755301E-2</v>
      </c>
      <c r="M9" s="17"/>
      <c r="N9" s="17">
        <v>0.108158116265359</v>
      </c>
      <c r="O9" s="17">
        <v>5.3899240289432E-2</v>
      </c>
      <c r="P9" s="17">
        <v>7.4120785149448296E-2</v>
      </c>
      <c r="Q9" s="17">
        <v>5.8567560356719603E-2</v>
      </c>
      <c r="R9" s="17"/>
      <c r="S9" s="17">
        <v>0.16937318509341501</v>
      </c>
      <c r="T9" s="17">
        <v>2.9404761812838898E-2</v>
      </c>
      <c r="U9" s="17">
        <v>5.1890159608027397E-2</v>
      </c>
      <c r="V9" s="17">
        <v>7.8979789539090406E-2</v>
      </c>
      <c r="W9" s="17">
        <v>2.5254886686690101E-2</v>
      </c>
      <c r="X9" s="17">
        <v>0.100400452154689</v>
      </c>
      <c r="Y9" s="17">
        <v>2.6529374168700898E-2</v>
      </c>
      <c r="Z9" s="17">
        <v>0.14204632819081101</v>
      </c>
      <c r="AA9" s="17">
        <v>6.6296984935817704E-2</v>
      </c>
      <c r="AB9" s="17">
        <v>7.9642478749559903E-2</v>
      </c>
      <c r="AC9" s="17">
        <v>4.4222096112586401E-2</v>
      </c>
      <c r="AD9" s="17">
        <v>0</v>
      </c>
      <c r="AE9" s="17"/>
      <c r="AF9" s="17">
        <v>7.6151124725853503E-2</v>
      </c>
      <c r="AG9" s="17">
        <v>5.7861646757565603E-2</v>
      </c>
      <c r="AH9" s="17">
        <v>7.0271762165402804E-2</v>
      </c>
      <c r="AI9" s="17">
        <v>8.2915359081079804E-2</v>
      </c>
      <c r="AJ9" s="17">
        <v>0.137905710489162</v>
      </c>
      <c r="AK9" s="17"/>
      <c r="AL9" s="17">
        <v>6.9820737527041404E-2</v>
      </c>
      <c r="AM9" s="17">
        <v>8.3432791281533206E-2</v>
      </c>
      <c r="AN9" s="17">
        <v>6.1290635280757101E-2</v>
      </c>
      <c r="AO9" s="17">
        <v>8.8609829620080002E-2</v>
      </c>
      <c r="AP9" s="17"/>
      <c r="AQ9" s="17">
        <v>5.5042368308584201E-2</v>
      </c>
      <c r="AR9" s="17">
        <v>0.10207431602865601</v>
      </c>
      <c r="AS9" s="17"/>
      <c r="AT9" s="17">
        <v>9.1494486932691105E-2</v>
      </c>
      <c r="AU9" s="17">
        <v>3.5659161451968603E-2</v>
      </c>
      <c r="AV9" s="17"/>
      <c r="AW9" s="17">
        <v>6.8525263502572903E-2</v>
      </c>
      <c r="AX9" s="17">
        <v>7.1608291209991806E-2</v>
      </c>
      <c r="AY9" s="17">
        <v>8.1609079830277598E-2</v>
      </c>
      <c r="AZ9" s="17"/>
      <c r="BA9" s="17">
        <v>0.13111543138551199</v>
      </c>
      <c r="BB9" s="17">
        <v>5.8278277796195703E-2</v>
      </c>
      <c r="BC9" s="17">
        <v>6.5487431007546004E-2</v>
      </c>
      <c r="BD9" s="17">
        <v>2.4404605503554999E-2</v>
      </c>
      <c r="BE9" s="17">
        <v>2.9327511823866999E-2</v>
      </c>
      <c r="BF9" s="17"/>
      <c r="BG9" s="17">
        <v>6.5614339754525797E-2</v>
      </c>
      <c r="BH9" s="17">
        <v>8.0748499929884004E-2</v>
      </c>
      <c r="BI9" s="17"/>
      <c r="BJ9" s="17">
        <v>7.6808422535644905E-2</v>
      </c>
      <c r="BK9" s="17">
        <v>6.7171141378613894E-2</v>
      </c>
      <c r="BL9" s="17"/>
      <c r="BM9" s="17">
        <v>5.0873396120220599E-2</v>
      </c>
      <c r="BN9" s="17">
        <v>5.96086627036682E-2</v>
      </c>
      <c r="BO9" s="17">
        <v>0.121847901148034</v>
      </c>
      <c r="BP9" s="17">
        <v>4.5998697276581797E-2</v>
      </c>
      <c r="BQ9" s="17">
        <v>5.21768278879612E-2</v>
      </c>
      <c r="BR9" s="17"/>
      <c r="BS9" s="17">
        <v>7.1233136714191903E-2</v>
      </c>
      <c r="BT9" s="17"/>
      <c r="BU9" s="17">
        <v>6.2537339083236998E-2</v>
      </c>
      <c r="BV9" s="17">
        <v>0.13305870397689001</v>
      </c>
      <c r="BW9" s="17">
        <v>7.3974414990445603E-2</v>
      </c>
      <c r="BX9" s="17">
        <v>5.6496704380884798E-2</v>
      </c>
      <c r="BY9" s="17">
        <v>1.21804846124021E-2</v>
      </c>
      <c r="BZ9" s="17"/>
      <c r="CA9" s="17">
        <v>0.14321199773999899</v>
      </c>
      <c r="CB9" s="17"/>
      <c r="CC9" s="17">
        <v>7.6760346261594906E-2</v>
      </c>
      <c r="CD9" s="17">
        <v>7.1510354410304594E-2</v>
      </c>
      <c r="CE9" s="17"/>
      <c r="CF9" s="17">
        <v>5.7494260906674803E-2</v>
      </c>
      <c r="CG9" s="17"/>
      <c r="CH9" s="17">
        <v>6.5960607133273202E-2</v>
      </c>
      <c r="CI9" s="17">
        <v>0.14086617146845501</v>
      </c>
    </row>
    <row r="10" spans="2:87" x14ac:dyDescent="0.35">
      <c r="B10" s="18" t="s">
        <v>323</v>
      </c>
      <c r="C10" s="17">
        <v>0.21387496468976</v>
      </c>
      <c r="D10" s="17">
        <v>0.24026922771329601</v>
      </c>
      <c r="E10" s="17">
        <v>0.187038421550284</v>
      </c>
      <c r="F10" s="17"/>
      <c r="G10" s="17">
        <v>0.30571695347185401</v>
      </c>
      <c r="H10" s="17">
        <v>0.29459087697909803</v>
      </c>
      <c r="I10" s="17">
        <v>0.293618050184002</v>
      </c>
      <c r="J10" s="17">
        <v>0.16802859597243799</v>
      </c>
      <c r="K10" s="17">
        <v>0.11500635715832799</v>
      </c>
      <c r="L10" s="17">
        <v>0.14082181459948301</v>
      </c>
      <c r="M10" s="17"/>
      <c r="N10" s="17">
        <v>0.22927120472666501</v>
      </c>
      <c r="O10" s="17">
        <v>0.25275386871300198</v>
      </c>
      <c r="P10" s="17">
        <v>0.17588130117151801</v>
      </c>
      <c r="Q10" s="17">
        <v>0.191285782261474</v>
      </c>
      <c r="R10" s="17"/>
      <c r="S10" s="17">
        <v>0.26889882471612597</v>
      </c>
      <c r="T10" s="17">
        <v>0.218535076688882</v>
      </c>
      <c r="U10" s="17">
        <v>0.170706917093981</v>
      </c>
      <c r="V10" s="17">
        <v>0.203453439886318</v>
      </c>
      <c r="W10" s="17">
        <v>0.18065052010817001</v>
      </c>
      <c r="X10" s="17">
        <v>0.24977550199813001</v>
      </c>
      <c r="Y10" s="17">
        <v>0.19664616494061701</v>
      </c>
      <c r="Z10" s="17">
        <v>0.16352036193185901</v>
      </c>
      <c r="AA10" s="17">
        <v>0.25895282562533101</v>
      </c>
      <c r="AB10" s="17">
        <v>0.166535619343156</v>
      </c>
      <c r="AC10" s="17">
        <v>0.15736109347618099</v>
      </c>
      <c r="AD10" s="17">
        <v>0.202187379148313</v>
      </c>
      <c r="AE10" s="17"/>
      <c r="AF10" s="17">
        <v>0.23827694076908301</v>
      </c>
      <c r="AG10" s="17">
        <v>0.188568215039424</v>
      </c>
      <c r="AH10" s="17">
        <v>0.15284412791056501</v>
      </c>
      <c r="AI10" s="17">
        <v>0.30371152031731602</v>
      </c>
      <c r="AJ10" s="17">
        <v>0.26516763278648903</v>
      </c>
      <c r="AK10" s="17"/>
      <c r="AL10" s="17">
        <v>0.17612736396515999</v>
      </c>
      <c r="AM10" s="17">
        <v>0.207623933922195</v>
      </c>
      <c r="AN10" s="17">
        <v>0.282734704225722</v>
      </c>
      <c r="AO10" s="17">
        <v>0.295372734449942</v>
      </c>
      <c r="AP10" s="17"/>
      <c r="AQ10" s="17">
        <v>0.17144957023518401</v>
      </c>
      <c r="AR10" s="17">
        <v>0.27434699699691001</v>
      </c>
      <c r="AS10" s="17"/>
      <c r="AT10" s="17">
        <v>0.23875317312890601</v>
      </c>
      <c r="AU10" s="17">
        <v>0.13923824430641599</v>
      </c>
      <c r="AV10" s="17"/>
      <c r="AW10" s="17">
        <v>0.16678091138613099</v>
      </c>
      <c r="AX10" s="17">
        <v>0.187445561444786</v>
      </c>
      <c r="AY10" s="17">
        <v>0.27767407530875199</v>
      </c>
      <c r="AZ10" s="17"/>
      <c r="BA10" s="17">
        <v>0.30428878022668698</v>
      </c>
      <c r="BB10" s="17">
        <v>0.168171797006791</v>
      </c>
      <c r="BC10" s="17">
        <v>0.195613201532645</v>
      </c>
      <c r="BD10" s="17">
        <v>0.15128374007953699</v>
      </c>
      <c r="BE10" s="17">
        <v>0.219525164223279</v>
      </c>
      <c r="BF10" s="17"/>
      <c r="BG10" s="17">
        <v>0.221228645983718</v>
      </c>
      <c r="BH10" s="17">
        <v>0.20861004211529499</v>
      </c>
      <c r="BI10" s="17"/>
      <c r="BJ10" s="17">
        <v>0.241088833649756</v>
      </c>
      <c r="BK10" s="17">
        <v>0.12001081053345999</v>
      </c>
      <c r="BL10" s="17"/>
      <c r="BM10" s="17">
        <v>0.199951235456477</v>
      </c>
      <c r="BN10" s="17">
        <v>0.15929174915742</v>
      </c>
      <c r="BO10" s="17">
        <v>0.31294791279575701</v>
      </c>
      <c r="BP10" s="17">
        <v>0.20457587681316799</v>
      </c>
      <c r="BQ10" s="17">
        <v>6.7741679684407197E-2</v>
      </c>
      <c r="BR10" s="17"/>
      <c r="BS10" s="17">
        <v>0.203141733870807</v>
      </c>
      <c r="BT10" s="17"/>
      <c r="BU10" s="17">
        <v>0.17079352754761601</v>
      </c>
      <c r="BV10" s="17">
        <v>0.382991335631023</v>
      </c>
      <c r="BW10" s="17">
        <v>0.24960462147301299</v>
      </c>
      <c r="BX10" s="17">
        <v>0.109882695217129</v>
      </c>
      <c r="BY10" s="17">
        <v>0.24305314797284799</v>
      </c>
      <c r="BZ10" s="17"/>
      <c r="CA10" s="17">
        <v>0.26607005600601602</v>
      </c>
      <c r="CB10" s="17"/>
      <c r="CC10" s="17">
        <v>0.21371389540368499</v>
      </c>
      <c r="CD10" s="17">
        <v>0.225443565727516</v>
      </c>
      <c r="CE10" s="17"/>
      <c r="CF10" s="17">
        <v>0.17079368211006499</v>
      </c>
      <c r="CG10" s="17"/>
      <c r="CH10" s="17">
        <v>0.15180635935529799</v>
      </c>
      <c r="CI10" s="17">
        <v>0.35848680627402901</v>
      </c>
    </row>
    <row r="11" spans="2:87" x14ac:dyDescent="0.35">
      <c r="B11" s="18" t="s">
        <v>159</v>
      </c>
      <c r="C11" s="17">
        <v>0.33536288065050202</v>
      </c>
      <c r="D11" s="17">
        <v>0.32817142041819602</v>
      </c>
      <c r="E11" s="17">
        <v>0.34622423554485299</v>
      </c>
      <c r="F11" s="17"/>
      <c r="G11" s="17">
        <v>0.287037728996206</v>
      </c>
      <c r="H11" s="17">
        <v>0.32231984675643999</v>
      </c>
      <c r="I11" s="17">
        <v>0.32513353249249499</v>
      </c>
      <c r="J11" s="17">
        <v>0.31644833006908302</v>
      </c>
      <c r="K11" s="17">
        <v>0.32495935710573098</v>
      </c>
      <c r="L11" s="17">
        <v>0.404856630851396</v>
      </c>
      <c r="M11" s="17"/>
      <c r="N11" s="17">
        <v>0.35045254826579703</v>
      </c>
      <c r="O11" s="17">
        <v>0.31328518320264598</v>
      </c>
      <c r="P11" s="17">
        <v>0.30086303265191</v>
      </c>
      <c r="Q11" s="17">
        <v>0.36693217047066201</v>
      </c>
      <c r="R11" s="17"/>
      <c r="S11" s="17">
        <v>0.26333937444245997</v>
      </c>
      <c r="T11" s="17">
        <v>0.32665269110865203</v>
      </c>
      <c r="U11" s="17">
        <v>0.37200077447336399</v>
      </c>
      <c r="V11" s="17">
        <v>0.33583727234460797</v>
      </c>
      <c r="W11" s="17">
        <v>0.36959184780701099</v>
      </c>
      <c r="X11" s="17">
        <v>0.343027226355827</v>
      </c>
      <c r="Y11" s="17">
        <v>0.36877788647549298</v>
      </c>
      <c r="Z11" s="17">
        <v>0.26131981358147399</v>
      </c>
      <c r="AA11" s="17">
        <v>0.37306821031901899</v>
      </c>
      <c r="AB11" s="17">
        <v>0.30674159653867</v>
      </c>
      <c r="AC11" s="17">
        <v>0.33209895185691901</v>
      </c>
      <c r="AD11" s="17">
        <v>0.474498015247865</v>
      </c>
      <c r="AE11" s="17"/>
      <c r="AF11" s="17">
        <v>0.32692974929274099</v>
      </c>
      <c r="AG11" s="17">
        <v>0.33575976246633199</v>
      </c>
      <c r="AH11" s="17">
        <v>0.382917136700197</v>
      </c>
      <c r="AI11" s="17">
        <v>0.33121141790085501</v>
      </c>
      <c r="AJ11" s="17">
        <v>0.29349295524180902</v>
      </c>
      <c r="AK11" s="17"/>
      <c r="AL11" s="17">
        <v>0.34131713877467601</v>
      </c>
      <c r="AM11" s="17">
        <v>0.32728251601854402</v>
      </c>
      <c r="AN11" s="17">
        <v>0.33758691391025197</v>
      </c>
      <c r="AO11" s="17">
        <v>0.33886001164531099</v>
      </c>
      <c r="AP11" s="17"/>
      <c r="AQ11" s="17">
        <v>0.343930528312821</v>
      </c>
      <c r="AR11" s="17">
        <v>0.32315078285170001</v>
      </c>
      <c r="AS11" s="17"/>
      <c r="AT11" s="17">
        <v>0.30081959410588699</v>
      </c>
      <c r="AU11" s="17">
        <v>0.42384004046373902</v>
      </c>
      <c r="AV11" s="17"/>
      <c r="AW11" s="17">
        <v>0.37927363168927702</v>
      </c>
      <c r="AX11" s="17">
        <v>0.35031637661152198</v>
      </c>
      <c r="AY11" s="17">
        <v>0.28550598822940398</v>
      </c>
      <c r="AZ11" s="17"/>
      <c r="BA11" s="17">
        <v>0.28070981117757199</v>
      </c>
      <c r="BB11" s="17">
        <v>0.36259904055209002</v>
      </c>
      <c r="BC11" s="17">
        <v>0.34622475335764702</v>
      </c>
      <c r="BD11" s="17">
        <v>0.38322830709234301</v>
      </c>
      <c r="BE11" s="17">
        <v>0.32361877513573101</v>
      </c>
      <c r="BF11" s="17"/>
      <c r="BG11" s="17">
        <v>0.36167239625569197</v>
      </c>
      <c r="BH11" s="17">
        <v>0.316526388137992</v>
      </c>
      <c r="BI11" s="17"/>
      <c r="BJ11" s="17">
        <v>0.32785772549628101</v>
      </c>
      <c r="BK11" s="17">
        <v>0.35900346185473803</v>
      </c>
      <c r="BL11" s="17"/>
      <c r="BM11" s="17">
        <v>0.29474908468615002</v>
      </c>
      <c r="BN11" s="17">
        <v>0.350620361308701</v>
      </c>
      <c r="BO11" s="17">
        <v>0.30465604275834102</v>
      </c>
      <c r="BP11" s="17">
        <v>0.44432977714676403</v>
      </c>
      <c r="BQ11" s="17">
        <v>0.31136268419215501</v>
      </c>
      <c r="BR11" s="17"/>
      <c r="BS11" s="17">
        <v>0.29630921299676199</v>
      </c>
      <c r="BT11" s="17"/>
      <c r="BU11" s="17">
        <v>0.332898026859205</v>
      </c>
      <c r="BV11" s="17">
        <v>0.27754672181588802</v>
      </c>
      <c r="BW11" s="17">
        <v>0.42135790894143399</v>
      </c>
      <c r="BX11" s="17">
        <v>0.31814337539516502</v>
      </c>
      <c r="BY11" s="17">
        <v>0.16819035242831501</v>
      </c>
      <c r="BZ11" s="17"/>
      <c r="CA11" s="17">
        <v>0.29701446264072701</v>
      </c>
      <c r="CB11" s="17"/>
      <c r="CC11" s="17">
        <v>0.33268814435189997</v>
      </c>
      <c r="CD11" s="17">
        <v>0.37561304593042899</v>
      </c>
      <c r="CE11" s="17"/>
      <c r="CF11" s="17">
        <v>0.387169680173018</v>
      </c>
      <c r="CG11" s="17"/>
      <c r="CH11" s="17">
        <v>0.35042498740683198</v>
      </c>
      <c r="CI11" s="17">
        <v>0.320883856259433</v>
      </c>
    </row>
    <row r="12" spans="2:87" x14ac:dyDescent="0.35">
      <c r="B12" s="18" t="s">
        <v>160</v>
      </c>
      <c r="C12" s="17">
        <v>0.26382702969195898</v>
      </c>
      <c r="D12" s="17">
        <v>0.27729670424342401</v>
      </c>
      <c r="E12" s="17">
        <v>0.25091608500340101</v>
      </c>
      <c r="F12" s="17"/>
      <c r="G12" s="17">
        <v>0.106023411490832</v>
      </c>
      <c r="H12" s="17">
        <v>0.15512571202435199</v>
      </c>
      <c r="I12" s="17">
        <v>0.21414327937101099</v>
      </c>
      <c r="J12" s="17">
        <v>0.33160870079287003</v>
      </c>
      <c r="K12" s="17">
        <v>0.43593559233747903</v>
      </c>
      <c r="L12" s="17">
        <v>0.30470119247588201</v>
      </c>
      <c r="M12" s="17"/>
      <c r="N12" s="17">
        <v>0.211448812038351</v>
      </c>
      <c r="O12" s="17">
        <v>0.30371915589908399</v>
      </c>
      <c r="P12" s="17">
        <v>0.30310826736794999</v>
      </c>
      <c r="Q12" s="17">
        <v>0.248427282677531</v>
      </c>
      <c r="R12" s="17"/>
      <c r="S12" s="17">
        <v>0.201504729554142</v>
      </c>
      <c r="T12" s="17">
        <v>0.30985165824479399</v>
      </c>
      <c r="U12" s="17">
        <v>0.29134713311475902</v>
      </c>
      <c r="V12" s="17">
        <v>0.242771389509566</v>
      </c>
      <c r="W12" s="17">
        <v>0.253842488636981</v>
      </c>
      <c r="X12" s="17">
        <v>0.220188827315867</v>
      </c>
      <c r="Y12" s="17">
        <v>0.32704591029431901</v>
      </c>
      <c r="Z12" s="17">
        <v>0.30665533829428798</v>
      </c>
      <c r="AA12" s="17">
        <v>0.218702557623528</v>
      </c>
      <c r="AB12" s="17">
        <v>0.31930890680452001</v>
      </c>
      <c r="AC12" s="17">
        <v>0.364663982872515</v>
      </c>
      <c r="AD12" s="17">
        <v>0.113385541156217</v>
      </c>
      <c r="AE12" s="17"/>
      <c r="AF12" s="17">
        <v>0.21925665811234099</v>
      </c>
      <c r="AG12" s="17">
        <v>0.29947989367123801</v>
      </c>
      <c r="AH12" s="17">
        <v>0.31417701102731099</v>
      </c>
      <c r="AI12" s="17">
        <v>0.19627811472439799</v>
      </c>
      <c r="AJ12" s="17">
        <v>0.20916155579291601</v>
      </c>
      <c r="AK12" s="17"/>
      <c r="AL12" s="17">
        <v>0.27316917951928799</v>
      </c>
      <c r="AM12" s="17">
        <v>0.27023186632520102</v>
      </c>
      <c r="AN12" s="17">
        <v>0.23728015660315399</v>
      </c>
      <c r="AO12" s="17">
        <v>0.24218205079997701</v>
      </c>
      <c r="AP12" s="17"/>
      <c r="AQ12" s="17">
        <v>0.31253963289984199</v>
      </c>
      <c r="AR12" s="17">
        <v>0.194393376738977</v>
      </c>
      <c r="AS12" s="17"/>
      <c r="AT12" s="17">
        <v>0.25453519357663001</v>
      </c>
      <c r="AU12" s="17">
        <v>0.293725665389312</v>
      </c>
      <c r="AV12" s="17"/>
      <c r="AW12" s="17">
        <v>0.29516196975596598</v>
      </c>
      <c r="AX12" s="17">
        <v>0.274532410977256</v>
      </c>
      <c r="AY12" s="17">
        <v>0.237276034932247</v>
      </c>
      <c r="AZ12" s="17"/>
      <c r="BA12" s="17">
        <v>0.17484877820765299</v>
      </c>
      <c r="BB12" s="17">
        <v>0.31016426309928902</v>
      </c>
      <c r="BC12" s="17">
        <v>0.264997527334211</v>
      </c>
      <c r="BD12" s="17">
        <v>0.329579856272602</v>
      </c>
      <c r="BE12" s="17">
        <v>0.34661289441892301</v>
      </c>
      <c r="BF12" s="17"/>
      <c r="BG12" s="17">
        <v>0.21815003688227699</v>
      </c>
      <c r="BH12" s="17">
        <v>0.29652981092004999</v>
      </c>
      <c r="BI12" s="17"/>
      <c r="BJ12" s="17">
        <v>0.246342663511741</v>
      </c>
      <c r="BK12" s="17">
        <v>0.32727336832450998</v>
      </c>
      <c r="BL12" s="17"/>
      <c r="BM12" s="17">
        <v>0.22211161168288701</v>
      </c>
      <c r="BN12" s="17">
        <v>0.34040723508058901</v>
      </c>
      <c r="BO12" s="17">
        <v>0.16314530620890599</v>
      </c>
      <c r="BP12" s="17">
        <v>0.22871607105349601</v>
      </c>
      <c r="BQ12" s="17">
        <v>0.52033461208178799</v>
      </c>
      <c r="BR12" s="17"/>
      <c r="BS12" s="17">
        <v>0.38387238095501602</v>
      </c>
      <c r="BT12" s="17"/>
      <c r="BU12" s="17">
        <v>0.36440858526653302</v>
      </c>
      <c r="BV12" s="17">
        <v>9.0119169721478903E-2</v>
      </c>
      <c r="BW12" s="17">
        <v>0.192648158968452</v>
      </c>
      <c r="BX12" s="17">
        <v>0.47141192636427798</v>
      </c>
      <c r="BY12" s="17">
        <v>0.283890294020332</v>
      </c>
      <c r="BZ12" s="17"/>
      <c r="CA12" s="17">
        <v>0.26017164714387703</v>
      </c>
      <c r="CB12" s="17"/>
      <c r="CC12" s="17">
        <v>0.27563222732447701</v>
      </c>
      <c r="CD12" s="17">
        <v>0.23276707087745699</v>
      </c>
      <c r="CE12" s="17"/>
      <c r="CF12" s="17">
        <v>0.29552343892305</v>
      </c>
      <c r="CG12" s="17"/>
      <c r="CH12" s="17">
        <v>0.32572925671379699</v>
      </c>
      <c r="CI12" s="17">
        <v>0.119918013892074</v>
      </c>
    </row>
    <row r="13" spans="2:87" x14ac:dyDescent="0.35">
      <c r="B13" s="18" t="s">
        <v>161</v>
      </c>
      <c r="C13" s="19">
        <v>0.112501125626364</v>
      </c>
      <c r="D13" s="19">
        <v>7.3202436057911394E-2</v>
      </c>
      <c r="E13" s="19">
        <v>0.14954081441106001</v>
      </c>
      <c r="F13" s="19"/>
      <c r="G13" s="19">
        <v>0.174372330877552</v>
      </c>
      <c r="H13" s="19">
        <v>9.0782809503710593E-2</v>
      </c>
      <c r="I13" s="19">
        <v>9.2089339263942194E-2</v>
      </c>
      <c r="J13" s="19">
        <v>0.123252840611157</v>
      </c>
      <c r="K13" s="19">
        <v>9.3082069857123695E-2</v>
      </c>
      <c r="L13" s="19">
        <v>0.115562173513483</v>
      </c>
      <c r="M13" s="19"/>
      <c r="N13" s="19">
        <v>0.100669318703828</v>
      </c>
      <c r="O13" s="19">
        <v>7.63425518958354E-2</v>
      </c>
      <c r="P13" s="19">
        <v>0.14602661365917399</v>
      </c>
      <c r="Q13" s="19">
        <v>0.13478720423361401</v>
      </c>
      <c r="R13" s="19"/>
      <c r="S13" s="19">
        <v>9.6883886193855795E-2</v>
      </c>
      <c r="T13" s="19">
        <v>0.115555812144834</v>
      </c>
      <c r="U13" s="19">
        <v>0.11405501570986799</v>
      </c>
      <c r="V13" s="19">
        <v>0.138958108720417</v>
      </c>
      <c r="W13" s="19">
        <v>0.17066025676114899</v>
      </c>
      <c r="X13" s="19">
        <v>8.6607992175487494E-2</v>
      </c>
      <c r="Y13" s="19">
        <v>8.1000664120869897E-2</v>
      </c>
      <c r="Z13" s="19">
        <v>0.12645815800156801</v>
      </c>
      <c r="AA13" s="19">
        <v>8.2979421496304301E-2</v>
      </c>
      <c r="AB13" s="19">
        <v>0.127771398564094</v>
      </c>
      <c r="AC13" s="19">
        <v>0.101653875681798</v>
      </c>
      <c r="AD13" s="19">
        <v>0.20992906444760601</v>
      </c>
      <c r="AE13" s="19"/>
      <c r="AF13" s="19">
        <v>0.139385527099983</v>
      </c>
      <c r="AG13" s="19">
        <v>0.11833048206544</v>
      </c>
      <c r="AH13" s="19">
        <v>7.9789962196524095E-2</v>
      </c>
      <c r="AI13" s="19">
        <v>8.5883587976350997E-2</v>
      </c>
      <c r="AJ13" s="19">
        <v>9.4272145689624595E-2</v>
      </c>
      <c r="AK13" s="19"/>
      <c r="AL13" s="19">
        <v>0.139565580213835</v>
      </c>
      <c r="AM13" s="19">
        <v>0.111428892452526</v>
      </c>
      <c r="AN13" s="19">
        <v>8.1107589980114997E-2</v>
      </c>
      <c r="AO13" s="19">
        <v>3.4975373484690202E-2</v>
      </c>
      <c r="AP13" s="19"/>
      <c r="AQ13" s="19">
        <v>0.117037900243569</v>
      </c>
      <c r="AR13" s="19">
        <v>0.106034527383756</v>
      </c>
      <c r="AS13" s="19"/>
      <c r="AT13" s="19">
        <v>0.11439755225588601</v>
      </c>
      <c r="AU13" s="19">
        <v>0.107536888388563</v>
      </c>
      <c r="AV13" s="19"/>
      <c r="AW13" s="19">
        <v>9.02582236660526E-2</v>
      </c>
      <c r="AX13" s="19">
        <v>0.116097359756444</v>
      </c>
      <c r="AY13" s="19">
        <v>0.117934821699319</v>
      </c>
      <c r="AZ13" s="19"/>
      <c r="BA13" s="19">
        <v>0.109037199002577</v>
      </c>
      <c r="BB13" s="19">
        <v>0.100786621545635</v>
      </c>
      <c r="BC13" s="19">
        <v>0.127677086767952</v>
      </c>
      <c r="BD13" s="19">
        <v>0.111503491051963</v>
      </c>
      <c r="BE13" s="19">
        <v>8.0915654398199505E-2</v>
      </c>
      <c r="BF13" s="19"/>
      <c r="BG13" s="19">
        <v>0.13333458112378699</v>
      </c>
      <c r="BH13" s="19">
        <v>9.7585258896780006E-2</v>
      </c>
      <c r="BI13" s="19"/>
      <c r="BJ13" s="19">
        <v>0.10790235480657701</v>
      </c>
      <c r="BK13" s="19">
        <v>0.12654121790867801</v>
      </c>
      <c r="BL13" s="19"/>
      <c r="BM13" s="19">
        <v>0.23231467205426601</v>
      </c>
      <c r="BN13" s="19">
        <v>9.0071991749622105E-2</v>
      </c>
      <c r="BO13" s="19">
        <v>9.7402837088961594E-2</v>
      </c>
      <c r="BP13" s="19">
        <v>7.6379577709990307E-2</v>
      </c>
      <c r="BQ13" s="19">
        <v>4.83841961536884E-2</v>
      </c>
      <c r="BR13" s="19"/>
      <c r="BS13" s="19">
        <v>4.54435354632233E-2</v>
      </c>
      <c r="BT13" s="19"/>
      <c r="BU13" s="19">
        <v>6.9362521243409095E-2</v>
      </c>
      <c r="BV13" s="19">
        <v>0.11628406885471999</v>
      </c>
      <c r="BW13" s="19">
        <v>6.2414895626655503E-2</v>
      </c>
      <c r="BX13" s="19">
        <v>4.4065298642543202E-2</v>
      </c>
      <c r="BY13" s="19">
        <v>0.29268572096610201</v>
      </c>
      <c r="BZ13" s="19"/>
      <c r="CA13" s="19">
        <v>3.35318364693818E-2</v>
      </c>
      <c r="CB13" s="19"/>
      <c r="CC13" s="19">
        <v>0.101205386658344</v>
      </c>
      <c r="CD13" s="19">
        <v>9.4665963054292701E-2</v>
      </c>
      <c r="CE13" s="19"/>
      <c r="CF13" s="19">
        <v>8.9018937887192298E-2</v>
      </c>
      <c r="CG13" s="19"/>
      <c r="CH13" s="19">
        <v>0.106078789390801</v>
      </c>
      <c r="CI13" s="19">
        <v>5.9845152106008201E-2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328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1007</v>
      </c>
      <c r="D7" s="10">
        <v>520</v>
      </c>
      <c r="E7" s="10">
        <v>482</v>
      </c>
      <c r="F7" s="10"/>
      <c r="G7" s="10">
        <v>69</v>
      </c>
      <c r="H7" s="10">
        <v>179</v>
      </c>
      <c r="I7" s="10">
        <v>172</v>
      </c>
      <c r="J7" s="10">
        <v>198</v>
      </c>
      <c r="K7" s="10">
        <v>157</v>
      </c>
      <c r="L7" s="10">
        <v>232</v>
      </c>
      <c r="M7" s="10"/>
      <c r="N7" s="10">
        <v>311</v>
      </c>
      <c r="O7" s="10">
        <v>243</v>
      </c>
      <c r="P7" s="10">
        <v>204</v>
      </c>
      <c r="Q7" s="10">
        <v>247</v>
      </c>
      <c r="R7" s="10"/>
      <c r="S7" s="10">
        <v>136</v>
      </c>
      <c r="T7" s="10">
        <v>147</v>
      </c>
      <c r="U7" s="10">
        <v>89</v>
      </c>
      <c r="V7" s="10">
        <v>81</v>
      </c>
      <c r="W7" s="10">
        <v>68</v>
      </c>
      <c r="X7" s="10">
        <v>94</v>
      </c>
      <c r="Y7" s="10">
        <v>70</v>
      </c>
      <c r="Z7" s="10">
        <v>37</v>
      </c>
      <c r="AA7" s="10">
        <v>110</v>
      </c>
      <c r="AB7" s="10">
        <v>96</v>
      </c>
      <c r="AC7" s="10">
        <v>48</v>
      </c>
      <c r="AD7" s="10">
        <v>31</v>
      </c>
      <c r="AE7" s="10"/>
      <c r="AF7" s="10">
        <v>172</v>
      </c>
      <c r="AG7" s="10">
        <v>375</v>
      </c>
      <c r="AH7" s="10">
        <v>196</v>
      </c>
      <c r="AI7" s="10">
        <v>116</v>
      </c>
      <c r="AJ7" s="10">
        <v>118</v>
      </c>
      <c r="AK7" s="10"/>
      <c r="AL7" s="10">
        <v>408</v>
      </c>
      <c r="AM7" s="10">
        <v>365</v>
      </c>
      <c r="AN7" s="10">
        <v>175</v>
      </c>
      <c r="AO7" s="10">
        <v>59</v>
      </c>
      <c r="AP7" s="10"/>
      <c r="AQ7" s="10">
        <v>585</v>
      </c>
      <c r="AR7" s="10">
        <v>422</v>
      </c>
      <c r="AS7" s="10"/>
      <c r="AT7" s="10">
        <v>644</v>
      </c>
      <c r="AU7" s="10">
        <v>221</v>
      </c>
      <c r="AV7" s="10"/>
      <c r="AW7" s="10">
        <v>408</v>
      </c>
      <c r="AX7" s="10">
        <v>238</v>
      </c>
      <c r="AY7" s="10">
        <v>330</v>
      </c>
      <c r="AZ7" s="10"/>
      <c r="BA7" s="10">
        <v>257</v>
      </c>
      <c r="BB7" s="10">
        <v>257</v>
      </c>
      <c r="BC7" s="10">
        <v>317</v>
      </c>
      <c r="BD7" s="10">
        <v>115</v>
      </c>
      <c r="BE7" s="10">
        <v>60</v>
      </c>
      <c r="BF7" s="10"/>
      <c r="BG7" s="10">
        <v>390</v>
      </c>
      <c r="BH7" s="10">
        <v>617</v>
      </c>
      <c r="BI7" s="10"/>
      <c r="BJ7" s="10">
        <v>769</v>
      </c>
      <c r="BK7" s="10">
        <v>234</v>
      </c>
      <c r="BL7" s="10"/>
      <c r="BM7" s="10">
        <v>144</v>
      </c>
      <c r="BN7" s="10">
        <v>190</v>
      </c>
      <c r="BO7" s="10">
        <v>359</v>
      </c>
      <c r="BP7" s="10">
        <v>83</v>
      </c>
      <c r="BQ7" s="10">
        <v>115</v>
      </c>
      <c r="BR7" s="10"/>
      <c r="BS7" s="10">
        <v>313</v>
      </c>
      <c r="BT7" s="10"/>
      <c r="BU7" s="10">
        <v>182</v>
      </c>
      <c r="BV7" s="10">
        <v>251</v>
      </c>
      <c r="BW7" s="10">
        <v>87</v>
      </c>
      <c r="BX7" s="10">
        <v>207</v>
      </c>
      <c r="BY7" s="10">
        <v>77</v>
      </c>
      <c r="BZ7" s="10"/>
      <c r="CA7" s="10">
        <v>90</v>
      </c>
      <c r="CB7" s="10"/>
      <c r="CC7" s="10">
        <v>801</v>
      </c>
      <c r="CD7" s="10">
        <v>175</v>
      </c>
      <c r="CE7" s="10"/>
      <c r="CF7" s="10">
        <v>383</v>
      </c>
      <c r="CG7" s="10"/>
      <c r="CH7" s="10">
        <v>359</v>
      </c>
      <c r="CI7" s="10">
        <v>122</v>
      </c>
    </row>
    <row r="8" spans="2:87" ht="30" customHeight="1" x14ac:dyDescent="0.35">
      <c r="B8" s="11" t="s">
        <v>20</v>
      </c>
      <c r="C8" s="11">
        <v>992</v>
      </c>
      <c r="D8" s="11">
        <v>499</v>
      </c>
      <c r="E8" s="11">
        <v>488</v>
      </c>
      <c r="F8" s="11"/>
      <c r="G8" s="11">
        <v>117</v>
      </c>
      <c r="H8" s="11">
        <v>175</v>
      </c>
      <c r="I8" s="11">
        <v>163</v>
      </c>
      <c r="J8" s="11">
        <v>185</v>
      </c>
      <c r="K8" s="11">
        <v>142</v>
      </c>
      <c r="L8" s="11">
        <v>210</v>
      </c>
      <c r="M8" s="11"/>
      <c r="N8" s="11">
        <v>279</v>
      </c>
      <c r="O8" s="11">
        <v>251</v>
      </c>
      <c r="P8" s="11">
        <v>207</v>
      </c>
      <c r="Q8" s="11">
        <v>254</v>
      </c>
      <c r="R8" s="11"/>
      <c r="S8" s="11">
        <v>138</v>
      </c>
      <c r="T8" s="11">
        <v>136</v>
      </c>
      <c r="U8" s="11">
        <v>84</v>
      </c>
      <c r="V8" s="11">
        <v>84</v>
      </c>
      <c r="W8" s="11">
        <v>61</v>
      </c>
      <c r="X8" s="11">
        <v>97</v>
      </c>
      <c r="Y8" s="11">
        <v>77</v>
      </c>
      <c r="Z8" s="11">
        <v>38</v>
      </c>
      <c r="AA8" s="11">
        <v>115</v>
      </c>
      <c r="AB8" s="11">
        <v>91</v>
      </c>
      <c r="AC8" s="11">
        <v>43</v>
      </c>
      <c r="AD8" s="11">
        <v>28</v>
      </c>
      <c r="AE8" s="11"/>
      <c r="AF8" s="11">
        <v>178</v>
      </c>
      <c r="AG8" s="11">
        <v>375</v>
      </c>
      <c r="AH8" s="11">
        <v>189</v>
      </c>
      <c r="AI8" s="11">
        <v>111</v>
      </c>
      <c r="AJ8" s="11">
        <v>109</v>
      </c>
      <c r="AK8" s="11"/>
      <c r="AL8" s="11">
        <v>392</v>
      </c>
      <c r="AM8" s="11">
        <v>363</v>
      </c>
      <c r="AN8" s="11">
        <v>176</v>
      </c>
      <c r="AO8" s="11">
        <v>60</v>
      </c>
      <c r="AP8" s="11"/>
      <c r="AQ8" s="11">
        <v>583</v>
      </c>
      <c r="AR8" s="11">
        <v>409</v>
      </c>
      <c r="AS8" s="11"/>
      <c r="AT8" s="11">
        <v>638</v>
      </c>
      <c r="AU8" s="11">
        <v>200</v>
      </c>
      <c r="AV8" s="11"/>
      <c r="AW8" s="11">
        <v>381</v>
      </c>
      <c r="AX8" s="11">
        <v>233</v>
      </c>
      <c r="AY8" s="11">
        <v>342</v>
      </c>
      <c r="AZ8" s="11"/>
      <c r="BA8" s="11">
        <v>262</v>
      </c>
      <c r="BB8" s="11">
        <v>246</v>
      </c>
      <c r="BC8" s="11">
        <v>318</v>
      </c>
      <c r="BD8" s="11">
        <v>108</v>
      </c>
      <c r="BE8" s="11">
        <v>57</v>
      </c>
      <c r="BF8" s="11"/>
      <c r="BG8" s="11">
        <v>414</v>
      </c>
      <c r="BH8" s="11">
        <v>578</v>
      </c>
      <c r="BI8" s="11"/>
      <c r="BJ8" s="11">
        <v>773</v>
      </c>
      <c r="BK8" s="11">
        <v>216</v>
      </c>
      <c r="BL8" s="11"/>
      <c r="BM8" s="11">
        <v>149</v>
      </c>
      <c r="BN8" s="11">
        <v>178</v>
      </c>
      <c r="BO8" s="11">
        <v>356</v>
      </c>
      <c r="BP8" s="11">
        <v>83</v>
      </c>
      <c r="BQ8" s="11">
        <v>110</v>
      </c>
      <c r="BR8" s="11"/>
      <c r="BS8" s="11">
        <v>303</v>
      </c>
      <c r="BT8" s="11"/>
      <c r="BU8" s="11">
        <v>177</v>
      </c>
      <c r="BV8" s="11">
        <v>249</v>
      </c>
      <c r="BW8" s="11">
        <v>87</v>
      </c>
      <c r="BX8" s="11">
        <v>200</v>
      </c>
      <c r="BY8" s="11">
        <v>79</v>
      </c>
      <c r="BZ8" s="11"/>
      <c r="CA8" s="11">
        <v>88</v>
      </c>
      <c r="CB8" s="11"/>
      <c r="CC8" s="11">
        <v>784</v>
      </c>
      <c r="CD8" s="11">
        <v>176</v>
      </c>
      <c r="CE8" s="11"/>
      <c r="CF8" s="11">
        <v>363</v>
      </c>
      <c r="CG8" s="11"/>
      <c r="CH8" s="11">
        <v>346</v>
      </c>
      <c r="CI8" s="11">
        <v>118</v>
      </c>
    </row>
    <row r="9" spans="2:87" x14ac:dyDescent="0.35">
      <c r="B9" s="18" t="s">
        <v>157</v>
      </c>
      <c r="C9" s="17">
        <v>7.7335205009993399E-2</v>
      </c>
      <c r="D9" s="17">
        <v>9.1360647422818006E-2</v>
      </c>
      <c r="E9" s="17">
        <v>6.3830543535220205E-2</v>
      </c>
      <c r="F9" s="17"/>
      <c r="G9" s="17">
        <v>9.6321081709484793E-2</v>
      </c>
      <c r="H9" s="17">
        <v>0.17292692689747</v>
      </c>
      <c r="I9" s="17">
        <v>8.0050089837872193E-2</v>
      </c>
      <c r="J9" s="17">
        <v>3.8150427755605398E-2</v>
      </c>
      <c r="K9" s="17">
        <v>3.2529359188641097E-2</v>
      </c>
      <c r="L9" s="17">
        <v>4.9971959957414797E-2</v>
      </c>
      <c r="M9" s="17"/>
      <c r="N9" s="17">
        <v>0.11794430327328501</v>
      </c>
      <c r="O9" s="17">
        <v>3.8283828694699401E-2</v>
      </c>
      <c r="P9" s="17">
        <v>7.2614775229085396E-2</v>
      </c>
      <c r="Q9" s="17">
        <v>7.5812334812997595E-2</v>
      </c>
      <c r="R9" s="17"/>
      <c r="S9" s="17">
        <v>0.10962483926154799</v>
      </c>
      <c r="T9" s="17">
        <v>5.6501720861868603E-2</v>
      </c>
      <c r="U9" s="17">
        <v>8.0901164223954006E-2</v>
      </c>
      <c r="V9" s="17">
        <v>4.9668235015029497E-2</v>
      </c>
      <c r="W9" s="17">
        <v>0.12805108408466501</v>
      </c>
      <c r="X9" s="17">
        <v>8.4623620138403605E-2</v>
      </c>
      <c r="Y9" s="17">
        <v>2.7353194239985501E-2</v>
      </c>
      <c r="Z9" s="17">
        <v>0.13770606045144099</v>
      </c>
      <c r="AA9" s="17">
        <v>6.9411862028016705E-2</v>
      </c>
      <c r="AB9" s="17">
        <v>8.14175535678162E-2</v>
      </c>
      <c r="AC9" s="17">
        <v>5.0432793512318302E-2</v>
      </c>
      <c r="AD9" s="17">
        <v>7.1592186344362804E-2</v>
      </c>
      <c r="AE9" s="17"/>
      <c r="AF9" s="17">
        <v>5.0437764973629597E-2</v>
      </c>
      <c r="AG9" s="17">
        <v>7.1888244220704001E-2</v>
      </c>
      <c r="AH9" s="17">
        <v>6.1826340118828899E-2</v>
      </c>
      <c r="AI9" s="17">
        <v>0.11971663440635</v>
      </c>
      <c r="AJ9" s="17">
        <v>0.130514399048859</v>
      </c>
      <c r="AK9" s="17"/>
      <c r="AL9" s="17">
        <v>6.2076148764499198E-2</v>
      </c>
      <c r="AM9" s="17">
        <v>8.3295483900115097E-2</v>
      </c>
      <c r="AN9" s="17">
        <v>0.104899937105396</v>
      </c>
      <c r="AO9" s="17">
        <v>5.9965491589662002E-2</v>
      </c>
      <c r="AP9" s="17"/>
      <c r="AQ9" s="17">
        <v>5.6737930181076798E-2</v>
      </c>
      <c r="AR9" s="17">
        <v>0.10669401439542101</v>
      </c>
      <c r="AS9" s="17"/>
      <c r="AT9" s="17">
        <v>8.5041637345616594E-2</v>
      </c>
      <c r="AU9" s="17">
        <v>5.2144137074417202E-2</v>
      </c>
      <c r="AV9" s="17"/>
      <c r="AW9" s="17">
        <v>6.8514812504217398E-2</v>
      </c>
      <c r="AX9" s="17">
        <v>5.2196014433860197E-2</v>
      </c>
      <c r="AY9" s="17">
        <v>0.10368961796034599</v>
      </c>
      <c r="AZ9" s="17"/>
      <c r="BA9" s="17">
        <v>0.12114098548798399</v>
      </c>
      <c r="BB9" s="17">
        <v>7.3897552419184206E-2</v>
      </c>
      <c r="BC9" s="17">
        <v>6.3528678596465299E-2</v>
      </c>
      <c r="BD9" s="17">
        <v>4.5692768182796002E-2</v>
      </c>
      <c r="BE9" s="17">
        <v>2.8935741605397601E-2</v>
      </c>
      <c r="BF9" s="17"/>
      <c r="BG9" s="17">
        <v>4.4299644868489599E-2</v>
      </c>
      <c r="BH9" s="17">
        <v>0.100987258912851</v>
      </c>
      <c r="BI9" s="17"/>
      <c r="BJ9" s="17">
        <v>7.8315209990594298E-2</v>
      </c>
      <c r="BK9" s="17">
        <v>7.51121997881605E-2</v>
      </c>
      <c r="BL9" s="17"/>
      <c r="BM9" s="17">
        <v>5.3778740720307097E-2</v>
      </c>
      <c r="BN9" s="17">
        <v>6.2277314994203498E-2</v>
      </c>
      <c r="BO9" s="17">
        <v>0.106198695714946</v>
      </c>
      <c r="BP9" s="17">
        <v>8.9280734447303806E-2</v>
      </c>
      <c r="BQ9" s="17">
        <v>7.6073171832863204E-2</v>
      </c>
      <c r="BR9" s="17"/>
      <c r="BS9" s="17">
        <v>0.110203950602846</v>
      </c>
      <c r="BT9" s="17"/>
      <c r="BU9" s="17">
        <v>6.44746294535916E-2</v>
      </c>
      <c r="BV9" s="17">
        <v>0.11920693766549</v>
      </c>
      <c r="BW9" s="17">
        <v>8.0761924850418804E-2</v>
      </c>
      <c r="BX9" s="17">
        <v>8.5217035391340096E-2</v>
      </c>
      <c r="BY9" s="17">
        <v>7.4672725930697903E-2</v>
      </c>
      <c r="BZ9" s="17"/>
      <c r="CA9" s="17">
        <v>0.143203361047327</v>
      </c>
      <c r="CB9" s="17"/>
      <c r="CC9" s="17">
        <v>7.3711267383577597E-2</v>
      </c>
      <c r="CD9" s="17">
        <v>0.101395840414934</v>
      </c>
      <c r="CE9" s="17"/>
      <c r="CF9" s="17">
        <v>7.3057241139446602E-2</v>
      </c>
      <c r="CG9" s="17"/>
      <c r="CH9" s="17">
        <v>4.1142246295592301E-2</v>
      </c>
      <c r="CI9" s="17">
        <v>0.177727423357049</v>
      </c>
    </row>
    <row r="10" spans="2:87" x14ac:dyDescent="0.35">
      <c r="B10" s="18" t="s">
        <v>323</v>
      </c>
      <c r="C10" s="17">
        <v>0.20517490458193999</v>
      </c>
      <c r="D10" s="17">
        <v>0.22261807817179399</v>
      </c>
      <c r="E10" s="17">
        <v>0.18738388895001201</v>
      </c>
      <c r="F10" s="17"/>
      <c r="G10" s="17">
        <v>0.35112067402978098</v>
      </c>
      <c r="H10" s="17">
        <v>0.29223598026056902</v>
      </c>
      <c r="I10" s="17">
        <v>0.30778064216503698</v>
      </c>
      <c r="J10" s="17">
        <v>0.172971152783821</v>
      </c>
      <c r="K10" s="17">
        <v>0.108445845337496</v>
      </c>
      <c r="L10" s="17">
        <v>6.5394659725105303E-2</v>
      </c>
      <c r="M10" s="17"/>
      <c r="N10" s="17">
        <v>0.20672062902166999</v>
      </c>
      <c r="O10" s="17">
        <v>0.200413095765275</v>
      </c>
      <c r="P10" s="17">
        <v>0.18983122512273801</v>
      </c>
      <c r="Q10" s="17">
        <v>0.22235009329339001</v>
      </c>
      <c r="R10" s="17"/>
      <c r="S10" s="17">
        <v>0.30641055829548802</v>
      </c>
      <c r="T10" s="17">
        <v>0.18510027443213101</v>
      </c>
      <c r="U10" s="17">
        <v>0.17870922017316801</v>
      </c>
      <c r="V10" s="17">
        <v>0.143977268646272</v>
      </c>
      <c r="W10" s="17">
        <v>0.12363190296594199</v>
      </c>
      <c r="X10" s="17">
        <v>0.20898817498679101</v>
      </c>
      <c r="Y10" s="17">
        <v>0.227948020083661</v>
      </c>
      <c r="Z10" s="17">
        <v>0.16361583636455801</v>
      </c>
      <c r="AA10" s="17">
        <v>0.26640835901718302</v>
      </c>
      <c r="AB10" s="17">
        <v>0.16697050531948901</v>
      </c>
      <c r="AC10" s="17">
        <v>0.15896804283927199</v>
      </c>
      <c r="AD10" s="17">
        <v>0.17133596027082501</v>
      </c>
      <c r="AE10" s="17"/>
      <c r="AF10" s="17">
        <v>0.254762823165048</v>
      </c>
      <c r="AG10" s="17">
        <v>0.17593302580929299</v>
      </c>
      <c r="AH10" s="17">
        <v>0.152666754521742</v>
      </c>
      <c r="AI10" s="17">
        <v>0.24732307712517199</v>
      </c>
      <c r="AJ10" s="17">
        <v>0.265761863651853</v>
      </c>
      <c r="AK10" s="17"/>
      <c r="AL10" s="17">
        <v>0.16788164310645601</v>
      </c>
      <c r="AM10" s="17">
        <v>0.19476898172113999</v>
      </c>
      <c r="AN10" s="17">
        <v>0.259738144676396</v>
      </c>
      <c r="AO10" s="17">
        <v>0.350521386057424</v>
      </c>
      <c r="AP10" s="17"/>
      <c r="AQ10" s="17">
        <v>0.17191438895057801</v>
      </c>
      <c r="AR10" s="17">
        <v>0.25258356162968298</v>
      </c>
      <c r="AS10" s="17"/>
      <c r="AT10" s="17">
        <v>0.23915962698951601</v>
      </c>
      <c r="AU10" s="17">
        <v>7.3466658980001098E-2</v>
      </c>
      <c r="AV10" s="17"/>
      <c r="AW10" s="17">
        <v>0.12619028716973801</v>
      </c>
      <c r="AX10" s="17">
        <v>0.25466471026680099</v>
      </c>
      <c r="AY10" s="17">
        <v>0.25098599422255302</v>
      </c>
      <c r="AZ10" s="17"/>
      <c r="BA10" s="17">
        <v>0.28506888585419898</v>
      </c>
      <c r="BB10" s="17">
        <v>0.183991786051138</v>
      </c>
      <c r="BC10" s="17">
        <v>0.19992199033276001</v>
      </c>
      <c r="BD10" s="17">
        <v>0.105322498208091</v>
      </c>
      <c r="BE10" s="17">
        <v>0.15079773509066099</v>
      </c>
      <c r="BF10" s="17"/>
      <c r="BG10" s="17">
        <v>0.242724147009799</v>
      </c>
      <c r="BH10" s="17">
        <v>0.17829124642354899</v>
      </c>
      <c r="BI10" s="17"/>
      <c r="BJ10" s="17">
        <v>0.23765395692269101</v>
      </c>
      <c r="BK10" s="17">
        <v>8.7789921839253202E-2</v>
      </c>
      <c r="BL10" s="17"/>
      <c r="BM10" s="17">
        <v>0.192269483282314</v>
      </c>
      <c r="BN10" s="17">
        <v>0.14822526539842301</v>
      </c>
      <c r="BO10" s="17">
        <v>0.30181721261880601</v>
      </c>
      <c r="BP10" s="17">
        <v>0.153129726286481</v>
      </c>
      <c r="BQ10" s="17">
        <v>7.5977075944783104E-2</v>
      </c>
      <c r="BR10" s="17"/>
      <c r="BS10" s="17">
        <v>0.18340282781323899</v>
      </c>
      <c r="BT10" s="17"/>
      <c r="BU10" s="17">
        <v>0.19485243594572499</v>
      </c>
      <c r="BV10" s="17">
        <v>0.38029122946851801</v>
      </c>
      <c r="BW10" s="17">
        <v>0.14179164741511499</v>
      </c>
      <c r="BX10" s="17">
        <v>0.103845016113077</v>
      </c>
      <c r="BY10" s="17">
        <v>0.125732711580162</v>
      </c>
      <c r="BZ10" s="17"/>
      <c r="CA10" s="17">
        <v>0.30998335620783102</v>
      </c>
      <c r="CB10" s="17"/>
      <c r="CC10" s="17">
        <v>0.19949487162054499</v>
      </c>
      <c r="CD10" s="17">
        <v>0.23958413249663399</v>
      </c>
      <c r="CE10" s="17"/>
      <c r="CF10" s="17">
        <v>0.16681316123446799</v>
      </c>
      <c r="CG10" s="17"/>
      <c r="CH10" s="17">
        <v>0.16401286460129799</v>
      </c>
      <c r="CI10" s="17">
        <v>0.35514113854968898</v>
      </c>
    </row>
    <row r="11" spans="2:87" x14ac:dyDescent="0.35">
      <c r="B11" s="18" t="s">
        <v>159</v>
      </c>
      <c r="C11" s="17">
        <v>0.25674806832215202</v>
      </c>
      <c r="D11" s="17">
        <v>0.27360951754149698</v>
      </c>
      <c r="E11" s="17">
        <v>0.24006078765413599</v>
      </c>
      <c r="F11" s="17"/>
      <c r="G11" s="17">
        <v>0.23370377986446</v>
      </c>
      <c r="H11" s="17">
        <v>0.248534986898159</v>
      </c>
      <c r="I11" s="17">
        <v>0.24027214490325</v>
      </c>
      <c r="J11" s="17">
        <v>0.297123459809361</v>
      </c>
      <c r="K11" s="17">
        <v>0.25065176262858602</v>
      </c>
      <c r="L11" s="17">
        <v>0.25782808813872299</v>
      </c>
      <c r="M11" s="17"/>
      <c r="N11" s="17">
        <v>0.30185528194690903</v>
      </c>
      <c r="O11" s="17">
        <v>0.27676394616789501</v>
      </c>
      <c r="P11" s="17">
        <v>0.216481696533491</v>
      </c>
      <c r="Q11" s="17">
        <v>0.22238497386499001</v>
      </c>
      <c r="R11" s="17"/>
      <c r="S11" s="17">
        <v>0.248276580557235</v>
      </c>
      <c r="T11" s="17">
        <v>0.24675910252917199</v>
      </c>
      <c r="U11" s="17">
        <v>0.26540276556542303</v>
      </c>
      <c r="V11" s="17">
        <v>0.28657828889675202</v>
      </c>
      <c r="W11" s="17">
        <v>0.18671165491899699</v>
      </c>
      <c r="X11" s="17">
        <v>0.27338377295945998</v>
      </c>
      <c r="Y11" s="17">
        <v>0.23365151341204099</v>
      </c>
      <c r="Z11" s="17">
        <v>0.35013102526185602</v>
      </c>
      <c r="AA11" s="17">
        <v>0.25160473859439397</v>
      </c>
      <c r="AB11" s="17">
        <v>0.29171200551763599</v>
      </c>
      <c r="AC11" s="17">
        <v>0.20175515886752199</v>
      </c>
      <c r="AD11" s="17">
        <v>0.25572457217795702</v>
      </c>
      <c r="AE11" s="17"/>
      <c r="AF11" s="17">
        <v>0.23343867848335501</v>
      </c>
      <c r="AG11" s="17">
        <v>0.22675588891190199</v>
      </c>
      <c r="AH11" s="17">
        <v>0.29055761869982</v>
      </c>
      <c r="AI11" s="17">
        <v>0.33958641153171498</v>
      </c>
      <c r="AJ11" s="17">
        <v>0.26350586219802702</v>
      </c>
      <c r="AK11" s="17"/>
      <c r="AL11" s="17">
        <v>0.27298227898049499</v>
      </c>
      <c r="AM11" s="17">
        <v>0.23433485270703699</v>
      </c>
      <c r="AN11" s="17">
        <v>0.29277258647939902</v>
      </c>
      <c r="AO11" s="17">
        <v>0.18102828898810999</v>
      </c>
      <c r="AP11" s="17"/>
      <c r="AQ11" s="17">
        <v>0.24497238629909299</v>
      </c>
      <c r="AR11" s="17">
        <v>0.27353281323476603</v>
      </c>
      <c r="AS11" s="17"/>
      <c r="AT11" s="17">
        <v>0.26474703570435199</v>
      </c>
      <c r="AU11" s="17">
        <v>0.25880257223272501</v>
      </c>
      <c r="AV11" s="17"/>
      <c r="AW11" s="17">
        <v>0.28702853818323598</v>
      </c>
      <c r="AX11" s="17">
        <v>0.27561136513712597</v>
      </c>
      <c r="AY11" s="17">
        <v>0.22296930033204801</v>
      </c>
      <c r="AZ11" s="17"/>
      <c r="BA11" s="17">
        <v>0.24882911184825801</v>
      </c>
      <c r="BB11" s="17">
        <v>0.28199256953389901</v>
      </c>
      <c r="BC11" s="17">
        <v>0.24640414740321301</v>
      </c>
      <c r="BD11" s="17">
        <v>0.24675612166493499</v>
      </c>
      <c r="BE11" s="17">
        <v>0.26516657409165401</v>
      </c>
      <c r="BF11" s="17"/>
      <c r="BG11" s="17">
        <v>0.271867153650723</v>
      </c>
      <c r="BH11" s="17">
        <v>0.24592344722835</v>
      </c>
      <c r="BI11" s="17"/>
      <c r="BJ11" s="17">
        <v>0.26727823819602597</v>
      </c>
      <c r="BK11" s="17">
        <v>0.22331951417672599</v>
      </c>
      <c r="BL11" s="17"/>
      <c r="BM11" s="17">
        <v>0.21173029435959201</v>
      </c>
      <c r="BN11" s="17">
        <v>0.241594371395258</v>
      </c>
      <c r="BO11" s="17">
        <v>0.28261787374915998</v>
      </c>
      <c r="BP11" s="17">
        <v>0.31794345720879602</v>
      </c>
      <c r="BQ11" s="17">
        <v>0.18113208249594701</v>
      </c>
      <c r="BR11" s="17"/>
      <c r="BS11" s="17">
        <v>0.20123813143407601</v>
      </c>
      <c r="BT11" s="17"/>
      <c r="BU11" s="17">
        <v>0.209640880403898</v>
      </c>
      <c r="BV11" s="17">
        <v>0.28319583731570303</v>
      </c>
      <c r="BW11" s="17">
        <v>0.413453440757933</v>
      </c>
      <c r="BX11" s="17">
        <v>0.200887375638098</v>
      </c>
      <c r="BY11" s="17">
        <v>0.144210399044604</v>
      </c>
      <c r="BZ11" s="17"/>
      <c r="CA11" s="17">
        <v>0.242297231532213</v>
      </c>
      <c r="CB11" s="17"/>
      <c r="CC11" s="17">
        <v>0.26921906667920298</v>
      </c>
      <c r="CD11" s="17">
        <v>0.237166795575879</v>
      </c>
      <c r="CE11" s="17"/>
      <c r="CF11" s="17">
        <v>0.24527281501593301</v>
      </c>
      <c r="CG11" s="17"/>
      <c r="CH11" s="17">
        <v>0.25382087714838902</v>
      </c>
      <c r="CI11" s="17">
        <v>0.24427167176564299</v>
      </c>
    </row>
    <row r="12" spans="2:87" x14ac:dyDescent="0.35">
      <c r="B12" s="18" t="s">
        <v>160</v>
      </c>
      <c r="C12" s="17">
        <v>0.35518456187153302</v>
      </c>
      <c r="D12" s="17">
        <v>0.33330988540387102</v>
      </c>
      <c r="E12" s="17">
        <v>0.379310578991153</v>
      </c>
      <c r="F12" s="17"/>
      <c r="G12" s="17">
        <v>0.154932435297264</v>
      </c>
      <c r="H12" s="17">
        <v>0.16815879554969199</v>
      </c>
      <c r="I12" s="17">
        <v>0.255474089818371</v>
      </c>
      <c r="J12" s="17">
        <v>0.37302024226178199</v>
      </c>
      <c r="K12" s="17">
        <v>0.51548812305168801</v>
      </c>
      <c r="L12" s="17">
        <v>0.57577800859317696</v>
      </c>
      <c r="M12" s="17"/>
      <c r="N12" s="17">
        <v>0.28044563649648002</v>
      </c>
      <c r="O12" s="17">
        <v>0.39266586669243903</v>
      </c>
      <c r="P12" s="17">
        <v>0.393058284908818</v>
      </c>
      <c r="Q12" s="17">
        <v>0.36408089626872198</v>
      </c>
      <c r="R12" s="17"/>
      <c r="S12" s="17">
        <v>0.24062409374065499</v>
      </c>
      <c r="T12" s="17">
        <v>0.38855559825557201</v>
      </c>
      <c r="U12" s="17">
        <v>0.39544921783665199</v>
      </c>
      <c r="V12" s="17">
        <v>0.380818098721529</v>
      </c>
      <c r="W12" s="17">
        <v>0.37576231754066203</v>
      </c>
      <c r="X12" s="17">
        <v>0.33605268420022999</v>
      </c>
      <c r="Y12" s="17">
        <v>0.40555337387309198</v>
      </c>
      <c r="Z12" s="17">
        <v>0.223523348004772</v>
      </c>
      <c r="AA12" s="17">
        <v>0.33743938371106502</v>
      </c>
      <c r="AB12" s="17">
        <v>0.37793986737302798</v>
      </c>
      <c r="AC12" s="17">
        <v>0.56777745029672</v>
      </c>
      <c r="AD12" s="17">
        <v>0.29035348451853399</v>
      </c>
      <c r="AE12" s="17"/>
      <c r="AF12" s="17">
        <v>0.34034700696409398</v>
      </c>
      <c r="AG12" s="17">
        <v>0.42477121421091601</v>
      </c>
      <c r="AH12" s="17">
        <v>0.40934032919144703</v>
      </c>
      <c r="AI12" s="17">
        <v>0.21588380194510501</v>
      </c>
      <c r="AJ12" s="17">
        <v>0.218713138270412</v>
      </c>
      <c r="AK12" s="17"/>
      <c r="AL12" s="17">
        <v>0.37240421609093399</v>
      </c>
      <c r="AM12" s="17">
        <v>0.39050478844441699</v>
      </c>
      <c r="AN12" s="17">
        <v>0.244467872635804</v>
      </c>
      <c r="AO12" s="17">
        <v>0.35425003140935102</v>
      </c>
      <c r="AP12" s="17"/>
      <c r="AQ12" s="17">
        <v>0.42397907820210601</v>
      </c>
      <c r="AR12" s="17">
        <v>0.25712668244388798</v>
      </c>
      <c r="AS12" s="17"/>
      <c r="AT12" s="17">
        <v>0.28954769110997802</v>
      </c>
      <c r="AU12" s="17">
        <v>0.56277711864392199</v>
      </c>
      <c r="AV12" s="17"/>
      <c r="AW12" s="17">
        <v>0.45246309757852299</v>
      </c>
      <c r="AX12" s="17">
        <v>0.29515830129766002</v>
      </c>
      <c r="AY12" s="17">
        <v>0.296775392167556</v>
      </c>
      <c r="AZ12" s="17"/>
      <c r="BA12" s="17">
        <v>0.221710881613643</v>
      </c>
      <c r="BB12" s="17">
        <v>0.36293483426925299</v>
      </c>
      <c r="BC12" s="17">
        <v>0.38443519474972399</v>
      </c>
      <c r="BD12" s="17">
        <v>0.51688945432350997</v>
      </c>
      <c r="BE12" s="17">
        <v>0.47272021013949</v>
      </c>
      <c r="BF12" s="17"/>
      <c r="BG12" s="17">
        <v>0.30799071546291601</v>
      </c>
      <c r="BH12" s="17">
        <v>0.38897334566567998</v>
      </c>
      <c r="BI12" s="17"/>
      <c r="BJ12" s="17">
        <v>0.30475621420389398</v>
      </c>
      <c r="BK12" s="17">
        <v>0.53380907554454105</v>
      </c>
      <c r="BL12" s="17"/>
      <c r="BM12" s="17">
        <v>0.29924686303822601</v>
      </c>
      <c r="BN12" s="17">
        <v>0.478345274979464</v>
      </c>
      <c r="BO12" s="17">
        <v>0.22075108563771201</v>
      </c>
      <c r="BP12" s="17">
        <v>0.37642968849466701</v>
      </c>
      <c r="BQ12" s="17">
        <v>0.63362928104780503</v>
      </c>
      <c r="BR12" s="17"/>
      <c r="BS12" s="17">
        <v>0.47137636238911301</v>
      </c>
      <c r="BT12" s="17"/>
      <c r="BU12" s="17">
        <v>0.471228228484457</v>
      </c>
      <c r="BV12" s="17">
        <v>9.9519099070177197E-2</v>
      </c>
      <c r="BW12" s="17">
        <v>0.30269028245815399</v>
      </c>
      <c r="BX12" s="17">
        <v>0.58390769895984296</v>
      </c>
      <c r="BY12" s="17">
        <v>0.37083786211876602</v>
      </c>
      <c r="BZ12" s="17"/>
      <c r="CA12" s="17">
        <v>0.270641652085226</v>
      </c>
      <c r="CB12" s="17"/>
      <c r="CC12" s="17">
        <v>0.37021443602013299</v>
      </c>
      <c r="CD12" s="17">
        <v>0.31090702536911202</v>
      </c>
      <c r="CE12" s="17"/>
      <c r="CF12" s="17">
        <v>0.44462220324596302</v>
      </c>
      <c r="CG12" s="17"/>
      <c r="CH12" s="17">
        <v>0.45446702484044799</v>
      </c>
      <c r="CI12" s="17">
        <v>0.14728074148835801</v>
      </c>
    </row>
    <row r="13" spans="2:87" x14ac:dyDescent="0.35">
      <c r="B13" s="18" t="s">
        <v>161</v>
      </c>
      <c r="C13" s="19">
        <v>0.105557260214381</v>
      </c>
      <c r="D13" s="19">
        <v>7.9101871460019693E-2</v>
      </c>
      <c r="E13" s="19">
        <v>0.12941420086948</v>
      </c>
      <c r="F13" s="19"/>
      <c r="G13" s="19">
        <v>0.16392202909900999</v>
      </c>
      <c r="H13" s="19">
        <v>0.118143310394111</v>
      </c>
      <c r="I13" s="19">
        <v>0.11642303327547</v>
      </c>
      <c r="J13" s="19">
        <v>0.118734717389431</v>
      </c>
      <c r="K13" s="19">
        <v>9.2884909793589404E-2</v>
      </c>
      <c r="L13" s="19">
        <v>5.1027283585579897E-2</v>
      </c>
      <c r="M13" s="19"/>
      <c r="N13" s="19">
        <v>9.3034149261655902E-2</v>
      </c>
      <c r="O13" s="19">
        <v>9.18732626796918E-2</v>
      </c>
      <c r="P13" s="19">
        <v>0.128014018205868</v>
      </c>
      <c r="Q13" s="19">
        <v>0.1153717017599</v>
      </c>
      <c r="R13" s="19"/>
      <c r="S13" s="19">
        <v>9.5063928145074306E-2</v>
      </c>
      <c r="T13" s="19">
        <v>0.12308330392125701</v>
      </c>
      <c r="U13" s="19">
        <v>7.9537632200803607E-2</v>
      </c>
      <c r="V13" s="19">
        <v>0.138958108720417</v>
      </c>
      <c r="W13" s="19">
        <v>0.18584304048973399</v>
      </c>
      <c r="X13" s="19">
        <v>9.6951747715115305E-2</v>
      </c>
      <c r="Y13" s="19">
        <v>0.105493898391221</v>
      </c>
      <c r="Z13" s="19">
        <v>0.12502372991737301</v>
      </c>
      <c r="AA13" s="19">
        <v>7.5135656649341395E-2</v>
      </c>
      <c r="AB13" s="19">
        <v>8.1960068222030794E-2</v>
      </c>
      <c r="AC13" s="19">
        <v>2.1066554484167201E-2</v>
      </c>
      <c r="AD13" s="19">
        <v>0.21099379668832</v>
      </c>
      <c r="AE13" s="19"/>
      <c r="AF13" s="19">
        <v>0.12101372641387199</v>
      </c>
      <c r="AG13" s="19">
        <v>0.100651626847185</v>
      </c>
      <c r="AH13" s="19">
        <v>8.5608957468162897E-2</v>
      </c>
      <c r="AI13" s="19">
        <v>7.7490074991658303E-2</v>
      </c>
      <c r="AJ13" s="19">
        <v>0.121504736830849</v>
      </c>
      <c r="AK13" s="19"/>
      <c r="AL13" s="19">
        <v>0.124655713057616</v>
      </c>
      <c r="AM13" s="19">
        <v>9.7095893227290397E-2</v>
      </c>
      <c r="AN13" s="19">
        <v>9.8121459103004793E-2</v>
      </c>
      <c r="AO13" s="19">
        <v>5.4234801955452702E-2</v>
      </c>
      <c r="AP13" s="19"/>
      <c r="AQ13" s="19">
        <v>0.10239621636714499</v>
      </c>
      <c r="AR13" s="19">
        <v>0.11006292829624301</v>
      </c>
      <c r="AS13" s="19"/>
      <c r="AT13" s="19">
        <v>0.121504008850538</v>
      </c>
      <c r="AU13" s="19">
        <v>5.2809513068934798E-2</v>
      </c>
      <c r="AV13" s="19"/>
      <c r="AW13" s="19">
        <v>6.5803264564284897E-2</v>
      </c>
      <c r="AX13" s="19">
        <v>0.122369608864553</v>
      </c>
      <c r="AY13" s="19">
        <v>0.12557969531749699</v>
      </c>
      <c r="AZ13" s="19"/>
      <c r="BA13" s="19">
        <v>0.123250135195916</v>
      </c>
      <c r="BB13" s="19">
        <v>9.7183257726525599E-2</v>
      </c>
      <c r="BC13" s="19">
        <v>0.105709988917839</v>
      </c>
      <c r="BD13" s="19">
        <v>8.5339157620667794E-2</v>
      </c>
      <c r="BE13" s="19">
        <v>8.2379739072797595E-2</v>
      </c>
      <c r="BF13" s="19"/>
      <c r="BG13" s="19">
        <v>0.13311833900807299</v>
      </c>
      <c r="BH13" s="19">
        <v>8.5824701769570397E-2</v>
      </c>
      <c r="BI13" s="19"/>
      <c r="BJ13" s="19">
        <v>0.111996380686795</v>
      </c>
      <c r="BK13" s="19">
        <v>7.9969288651318804E-2</v>
      </c>
      <c r="BL13" s="19"/>
      <c r="BM13" s="19">
        <v>0.24297461859956199</v>
      </c>
      <c r="BN13" s="19">
        <v>6.9557773232650805E-2</v>
      </c>
      <c r="BO13" s="19">
        <v>8.8615132279376396E-2</v>
      </c>
      <c r="BP13" s="19">
        <v>6.3216393562751896E-2</v>
      </c>
      <c r="BQ13" s="19">
        <v>3.3188388678601202E-2</v>
      </c>
      <c r="BR13" s="19"/>
      <c r="BS13" s="19">
        <v>3.3778727760725297E-2</v>
      </c>
      <c r="BT13" s="19"/>
      <c r="BU13" s="19">
        <v>5.9803825712328597E-2</v>
      </c>
      <c r="BV13" s="19">
        <v>0.11778689648011199</v>
      </c>
      <c r="BW13" s="19">
        <v>6.1302704518379103E-2</v>
      </c>
      <c r="BX13" s="19">
        <v>2.6142873897642301E-2</v>
      </c>
      <c r="BY13" s="19">
        <v>0.28454630132577002</v>
      </c>
      <c r="BZ13" s="19"/>
      <c r="CA13" s="19">
        <v>3.3874399127403698E-2</v>
      </c>
      <c r="CB13" s="19"/>
      <c r="CC13" s="19">
        <v>8.7360358296541707E-2</v>
      </c>
      <c r="CD13" s="19">
        <v>0.11094620614344</v>
      </c>
      <c r="CE13" s="19"/>
      <c r="CF13" s="19">
        <v>7.0234579364189698E-2</v>
      </c>
      <c r="CG13" s="19"/>
      <c r="CH13" s="19">
        <v>8.6556987114272801E-2</v>
      </c>
      <c r="CI13" s="19">
        <v>7.5579024839261794E-2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329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1007</v>
      </c>
      <c r="D7" s="10">
        <v>520</v>
      </c>
      <c r="E7" s="10">
        <v>482</v>
      </c>
      <c r="F7" s="10"/>
      <c r="G7" s="10">
        <v>69</v>
      </c>
      <c r="H7" s="10">
        <v>179</v>
      </c>
      <c r="I7" s="10">
        <v>172</v>
      </c>
      <c r="J7" s="10">
        <v>198</v>
      </c>
      <c r="K7" s="10">
        <v>157</v>
      </c>
      <c r="L7" s="10">
        <v>232</v>
      </c>
      <c r="M7" s="10"/>
      <c r="N7" s="10">
        <v>311</v>
      </c>
      <c r="O7" s="10">
        <v>243</v>
      </c>
      <c r="P7" s="10">
        <v>204</v>
      </c>
      <c r="Q7" s="10">
        <v>247</v>
      </c>
      <c r="R7" s="10"/>
      <c r="S7" s="10">
        <v>136</v>
      </c>
      <c r="T7" s="10">
        <v>147</v>
      </c>
      <c r="U7" s="10">
        <v>89</v>
      </c>
      <c r="V7" s="10">
        <v>81</v>
      </c>
      <c r="W7" s="10">
        <v>68</v>
      </c>
      <c r="X7" s="10">
        <v>94</v>
      </c>
      <c r="Y7" s="10">
        <v>70</v>
      </c>
      <c r="Z7" s="10">
        <v>37</v>
      </c>
      <c r="AA7" s="10">
        <v>110</v>
      </c>
      <c r="AB7" s="10">
        <v>96</v>
      </c>
      <c r="AC7" s="10">
        <v>48</v>
      </c>
      <c r="AD7" s="10">
        <v>31</v>
      </c>
      <c r="AE7" s="10"/>
      <c r="AF7" s="10">
        <v>172</v>
      </c>
      <c r="AG7" s="10">
        <v>375</v>
      </c>
      <c r="AH7" s="10">
        <v>196</v>
      </c>
      <c r="AI7" s="10">
        <v>116</v>
      </c>
      <c r="AJ7" s="10">
        <v>118</v>
      </c>
      <c r="AK7" s="10"/>
      <c r="AL7" s="10">
        <v>408</v>
      </c>
      <c r="AM7" s="10">
        <v>365</v>
      </c>
      <c r="AN7" s="10">
        <v>175</v>
      </c>
      <c r="AO7" s="10">
        <v>59</v>
      </c>
      <c r="AP7" s="10"/>
      <c r="AQ7" s="10">
        <v>585</v>
      </c>
      <c r="AR7" s="10">
        <v>422</v>
      </c>
      <c r="AS7" s="10"/>
      <c r="AT7" s="10">
        <v>644</v>
      </c>
      <c r="AU7" s="10">
        <v>221</v>
      </c>
      <c r="AV7" s="10"/>
      <c r="AW7" s="10">
        <v>408</v>
      </c>
      <c r="AX7" s="10">
        <v>238</v>
      </c>
      <c r="AY7" s="10">
        <v>330</v>
      </c>
      <c r="AZ7" s="10"/>
      <c r="BA7" s="10">
        <v>257</v>
      </c>
      <c r="BB7" s="10">
        <v>257</v>
      </c>
      <c r="BC7" s="10">
        <v>317</v>
      </c>
      <c r="BD7" s="10">
        <v>115</v>
      </c>
      <c r="BE7" s="10">
        <v>60</v>
      </c>
      <c r="BF7" s="10"/>
      <c r="BG7" s="10">
        <v>390</v>
      </c>
      <c r="BH7" s="10">
        <v>617</v>
      </c>
      <c r="BI7" s="10"/>
      <c r="BJ7" s="10">
        <v>769</v>
      </c>
      <c r="BK7" s="10">
        <v>234</v>
      </c>
      <c r="BL7" s="10"/>
      <c r="BM7" s="10">
        <v>144</v>
      </c>
      <c r="BN7" s="10">
        <v>190</v>
      </c>
      <c r="BO7" s="10">
        <v>359</v>
      </c>
      <c r="BP7" s="10">
        <v>83</v>
      </c>
      <c r="BQ7" s="10">
        <v>115</v>
      </c>
      <c r="BR7" s="10"/>
      <c r="BS7" s="10">
        <v>313</v>
      </c>
      <c r="BT7" s="10"/>
      <c r="BU7" s="10">
        <v>182</v>
      </c>
      <c r="BV7" s="10">
        <v>251</v>
      </c>
      <c r="BW7" s="10">
        <v>87</v>
      </c>
      <c r="BX7" s="10">
        <v>207</v>
      </c>
      <c r="BY7" s="10">
        <v>77</v>
      </c>
      <c r="BZ7" s="10"/>
      <c r="CA7" s="10">
        <v>90</v>
      </c>
      <c r="CB7" s="10"/>
      <c r="CC7" s="10">
        <v>801</v>
      </c>
      <c r="CD7" s="10">
        <v>175</v>
      </c>
      <c r="CE7" s="10"/>
      <c r="CF7" s="10">
        <v>383</v>
      </c>
      <c r="CG7" s="10"/>
      <c r="CH7" s="10">
        <v>359</v>
      </c>
      <c r="CI7" s="10">
        <v>122</v>
      </c>
    </row>
    <row r="8" spans="2:87" ht="30" customHeight="1" x14ac:dyDescent="0.35">
      <c r="B8" s="11" t="s">
        <v>20</v>
      </c>
      <c r="C8" s="11">
        <v>992</v>
      </c>
      <c r="D8" s="11">
        <v>499</v>
      </c>
      <c r="E8" s="11">
        <v>488</v>
      </c>
      <c r="F8" s="11"/>
      <c r="G8" s="11">
        <v>117</v>
      </c>
      <c r="H8" s="11">
        <v>175</v>
      </c>
      <c r="I8" s="11">
        <v>163</v>
      </c>
      <c r="J8" s="11">
        <v>185</v>
      </c>
      <c r="K8" s="11">
        <v>142</v>
      </c>
      <c r="L8" s="11">
        <v>210</v>
      </c>
      <c r="M8" s="11"/>
      <c r="N8" s="11">
        <v>279</v>
      </c>
      <c r="O8" s="11">
        <v>251</v>
      </c>
      <c r="P8" s="11">
        <v>207</v>
      </c>
      <c r="Q8" s="11">
        <v>254</v>
      </c>
      <c r="R8" s="11"/>
      <c r="S8" s="11">
        <v>138</v>
      </c>
      <c r="T8" s="11">
        <v>136</v>
      </c>
      <c r="U8" s="11">
        <v>84</v>
      </c>
      <c r="V8" s="11">
        <v>84</v>
      </c>
      <c r="W8" s="11">
        <v>61</v>
      </c>
      <c r="X8" s="11">
        <v>97</v>
      </c>
      <c r="Y8" s="11">
        <v>77</v>
      </c>
      <c r="Z8" s="11">
        <v>38</v>
      </c>
      <c r="AA8" s="11">
        <v>115</v>
      </c>
      <c r="AB8" s="11">
        <v>91</v>
      </c>
      <c r="AC8" s="11">
        <v>43</v>
      </c>
      <c r="AD8" s="11">
        <v>28</v>
      </c>
      <c r="AE8" s="11"/>
      <c r="AF8" s="11">
        <v>178</v>
      </c>
      <c r="AG8" s="11">
        <v>375</v>
      </c>
      <c r="AH8" s="11">
        <v>189</v>
      </c>
      <c r="AI8" s="11">
        <v>111</v>
      </c>
      <c r="AJ8" s="11">
        <v>109</v>
      </c>
      <c r="AK8" s="11"/>
      <c r="AL8" s="11">
        <v>392</v>
      </c>
      <c r="AM8" s="11">
        <v>363</v>
      </c>
      <c r="AN8" s="11">
        <v>176</v>
      </c>
      <c r="AO8" s="11">
        <v>60</v>
      </c>
      <c r="AP8" s="11"/>
      <c r="AQ8" s="11">
        <v>583</v>
      </c>
      <c r="AR8" s="11">
        <v>409</v>
      </c>
      <c r="AS8" s="11"/>
      <c r="AT8" s="11">
        <v>638</v>
      </c>
      <c r="AU8" s="11">
        <v>200</v>
      </c>
      <c r="AV8" s="11"/>
      <c r="AW8" s="11">
        <v>381</v>
      </c>
      <c r="AX8" s="11">
        <v>233</v>
      </c>
      <c r="AY8" s="11">
        <v>342</v>
      </c>
      <c r="AZ8" s="11"/>
      <c r="BA8" s="11">
        <v>262</v>
      </c>
      <c r="BB8" s="11">
        <v>246</v>
      </c>
      <c r="BC8" s="11">
        <v>318</v>
      </c>
      <c r="BD8" s="11">
        <v>108</v>
      </c>
      <c r="BE8" s="11">
        <v>57</v>
      </c>
      <c r="BF8" s="11"/>
      <c r="BG8" s="11">
        <v>414</v>
      </c>
      <c r="BH8" s="11">
        <v>578</v>
      </c>
      <c r="BI8" s="11"/>
      <c r="BJ8" s="11">
        <v>773</v>
      </c>
      <c r="BK8" s="11">
        <v>216</v>
      </c>
      <c r="BL8" s="11"/>
      <c r="BM8" s="11">
        <v>149</v>
      </c>
      <c r="BN8" s="11">
        <v>178</v>
      </c>
      <c r="BO8" s="11">
        <v>356</v>
      </c>
      <c r="BP8" s="11">
        <v>83</v>
      </c>
      <c r="BQ8" s="11">
        <v>110</v>
      </c>
      <c r="BR8" s="11"/>
      <c r="BS8" s="11">
        <v>303</v>
      </c>
      <c r="BT8" s="11"/>
      <c r="BU8" s="11">
        <v>177</v>
      </c>
      <c r="BV8" s="11">
        <v>249</v>
      </c>
      <c r="BW8" s="11">
        <v>87</v>
      </c>
      <c r="BX8" s="11">
        <v>200</v>
      </c>
      <c r="BY8" s="11">
        <v>79</v>
      </c>
      <c r="BZ8" s="11"/>
      <c r="CA8" s="11">
        <v>88</v>
      </c>
      <c r="CB8" s="11"/>
      <c r="CC8" s="11">
        <v>784</v>
      </c>
      <c r="CD8" s="11">
        <v>176</v>
      </c>
      <c r="CE8" s="11"/>
      <c r="CF8" s="11">
        <v>363</v>
      </c>
      <c r="CG8" s="11"/>
      <c r="CH8" s="11">
        <v>346</v>
      </c>
      <c r="CI8" s="11">
        <v>118</v>
      </c>
    </row>
    <row r="9" spans="2:87" x14ac:dyDescent="0.35">
      <c r="B9" s="18" t="s">
        <v>157</v>
      </c>
      <c r="C9" s="17">
        <v>8.6198171445437094E-2</v>
      </c>
      <c r="D9" s="17">
        <v>0.10765978122528</v>
      </c>
      <c r="E9" s="17">
        <v>6.5196055495354704E-2</v>
      </c>
      <c r="F9" s="17"/>
      <c r="G9" s="17">
        <v>0.19152243190495599</v>
      </c>
      <c r="H9" s="17">
        <v>0.21796617369449001</v>
      </c>
      <c r="I9" s="17">
        <v>8.3042331900914604E-2</v>
      </c>
      <c r="J9" s="17">
        <v>4.0726819800977303E-2</v>
      </c>
      <c r="K9" s="17">
        <v>7.0284928967452396E-3</v>
      </c>
      <c r="L9" s="17">
        <v>1.3903239673540801E-2</v>
      </c>
      <c r="M9" s="17"/>
      <c r="N9" s="17">
        <v>0.13866811193735601</v>
      </c>
      <c r="O9" s="17">
        <v>3.7590758173430702E-2</v>
      </c>
      <c r="P9" s="17">
        <v>6.8852937648624601E-2</v>
      </c>
      <c r="Q9" s="17">
        <v>9.1455005618035906E-2</v>
      </c>
      <c r="R9" s="17"/>
      <c r="S9" s="17">
        <v>0.160437659077455</v>
      </c>
      <c r="T9" s="17">
        <v>2.6308647123314498E-2</v>
      </c>
      <c r="U9" s="17">
        <v>7.51440013920429E-2</v>
      </c>
      <c r="V9" s="17">
        <v>0.108825788118941</v>
      </c>
      <c r="W9" s="17">
        <v>0.10008914109123999</v>
      </c>
      <c r="X9" s="17">
        <v>6.96378285119338E-2</v>
      </c>
      <c r="Y9" s="17">
        <v>5.65366551406878E-2</v>
      </c>
      <c r="Z9" s="17">
        <v>0.17331002950361199</v>
      </c>
      <c r="AA9" s="17">
        <v>0.102885342227951</v>
      </c>
      <c r="AB9" s="17">
        <v>5.35325019091374E-2</v>
      </c>
      <c r="AC9" s="17">
        <v>5.0432793512318302E-2</v>
      </c>
      <c r="AD9" s="17">
        <v>6.1596682306029701E-2</v>
      </c>
      <c r="AE9" s="17"/>
      <c r="AF9" s="17">
        <v>9.2793894619707398E-2</v>
      </c>
      <c r="AG9" s="17">
        <v>5.5293724492978702E-2</v>
      </c>
      <c r="AH9" s="17">
        <v>7.3675348150984907E-2</v>
      </c>
      <c r="AI9" s="17">
        <v>9.4862724548108304E-2</v>
      </c>
      <c r="AJ9" s="17">
        <v>0.18727749261767099</v>
      </c>
      <c r="AK9" s="17"/>
      <c r="AL9" s="17">
        <v>8.0947155201889207E-2</v>
      </c>
      <c r="AM9" s="17">
        <v>8.0442404846470403E-2</v>
      </c>
      <c r="AN9" s="17">
        <v>8.7787146498707905E-2</v>
      </c>
      <c r="AO9" s="17">
        <v>0.15030762838786799</v>
      </c>
      <c r="AP9" s="17"/>
      <c r="AQ9" s="17">
        <v>5.6400114650569197E-2</v>
      </c>
      <c r="AR9" s="17">
        <v>0.12867153147792501</v>
      </c>
      <c r="AS9" s="17"/>
      <c r="AT9" s="17">
        <v>0.101244021473491</v>
      </c>
      <c r="AU9" s="17">
        <v>1.46106063296458E-2</v>
      </c>
      <c r="AV9" s="17"/>
      <c r="AW9" s="17">
        <v>6.9718048874551103E-2</v>
      </c>
      <c r="AX9" s="17">
        <v>9.4231393577644595E-2</v>
      </c>
      <c r="AY9" s="17">
        <v>9.8895872837196905E-2</v>
      </c>
      <c r="AZ9" s="17"/>
      <c r="BA9" s="17">
        <v>0.17692134840110599</v>
      </c>
      <c r="BB9" s="17">
        <v>5.1763854295459197E-2</v>
      </c>
      <c r="BC9" s="17">
        <v>6.8150638552031101E-2</v>
      </c>
      <c r="BD9" s="17">
        <v>7.9710846523383394E-3</v>
      </c>
      <c r="BE9" s="17">
        <v>6.7876960005461395E-2</v>
      </c>
      <c r="BF9" s="17"/>
      <c r="BG9" s="17">
        <v>8.4564105056841699E-2</v>
      </c>
      <c r="BH9" s="17">
        <v>8.7368093376179498E-2</v>
      </c>
      <c r="BI9" s="17"/>
      <c r="BJ9" s="17">
        <v>0.103268530208822</v>
      </c>
      <c r="BK9" s="17">
        <v>2.65233266642135E-2</v>
      </c>
      <c r="BL9" s="17"/>
      <c r="BM9" s="17">
        <v>5.9990977066056002E-2</v>
      </c>
      <c r="BN9" s="17">
        <v>6.0386367171488299E-2</v>
      </c>
      <c r="BO9" s="17">
        <v>0.13203357569072399</v>
      </c>
      <c r="BP9" s="17">
        <v>0.10250951366344201</v>
      </c>
      <c r="BQ9" s="17">
        <v>6.7882926302050201E-2</v>
      </c>
      <c r="BR9" s="17"/>
      <c r="BS9" s="17">
        <v>0.104113726825061</v>
      </c>
      <c r="BT9" s="17"/>
      <c r="BU9" s="17">
        <v>6.2910496868559401E-2</v>
      </c>
      <c r="BV9" s="17">
        <v>0.174741399054959</v>
      </c>
      <c r="BW9" s="17">
        <v>8.5314672268605798E-2</v>
      </c>
      <c r="BX9" s="17">
        <v>7.8468134607285703E-2</v>
      </c>
      <c r="BY9" s="17">
        <v>4.9918017657113498E-2</v>
      </c>
      <c r="BZ9" s="17"/>
      <c r="CA9" s="17">
        <v>0.175248616007257</v>
      </c>
      <c r="CB9" s="17"/>
      <c r="CC9" s="17">
        <v>7.8052511098869501E-2</v>
      </c>
      <c r="CD9" s="17">
        <v>0.131979231740185</v>
      </c>
      <c r="CE9" s="17"/>
      <c r="CF9" s="17">
        <v>7.1069994877489495E-2</v>
      </c>
      <c r="CG9" s="17"/>
      <c r="CH9" s="17">
        <v>4.8105856262681199E-2</v>
      </c>
      <c r="CI9" s="17">
        <v>0.18102138149612901</v>
      </c>
    </row>
    <row r="10" spans="2:87" x14ac:dyDescent="0.35">
      <c r="B10" s="18" t="s">
        <v>323</v>
      </c>
      <c r="C10" s="17">
        <v>0.16189038664213501</v>
      </c>
      <c r="D10" s="17">
        <v>0.196314905558724</v>
      </c>
      <c r="E10" s="17">
        <v>0.12627971454630199</v>
      </c>
      <c r="F10" s="17"/>
      <c r="G10" s="17">
        <v>0.28159989010087699</v>
      </c>
      <c r="H10" s="17">
        <v>0.22505668099495199</v>
      </c>
      <c r="I10" s="17">
        <v>0.25667313974214201</v>
      </c>
      <c r="J10" s="17">
        <v>0.114342225962557</v>
      </c>
      <c r="K10" s="17">
        <v>9.0341094360760696E-2</v>
      </c>
      <c r="L10" s="17">
        <v>5.9173099281793103E-2</v>
      </c>
      <c r="M10" s="17"/>
      <c r="N10" s="17">
        <v>0.16297495267832099</v>
      </c>
      <c r="O10" s="17">
        <v>0.19271533952477099</v>
      </c>
      <c r="P10" s="17">
        <v>0.14696773796759899</v>
      </c>
      <c r="Q10" s="17">
        <v>0.14373753534459699</v>
      </c>
      <c r="R10" s="17"/>
      <c r="S10" s="17">
        <v>0.227480402630722</v>
      </c>
      <c r="T10" s="17">
        <v>0.18829946670824901</v>
      </c>
      <c r="U10" s="17">
        <v>0.112631947757378</v>
      </c>
      <c r="V10" s="17">
        <v>0.12285459717571499</v>
      </c>
      <c r="W10" s="17">
        <v>0.14380544145874199</v>
      </c>
      <c r="X10" s="17">
        <v>0.12797613755439</v>
      </c>
      <c r="Y10" s="17">
        <v>0.112133247786805</v>
      </c>
      <c r="Z10" s="17">
        <v>0.16571921739526499</v>
      </c>
      <c r="AA10" s="17">
        <v>0.244717363808479</v>
      </c>
      <c r="AB10" s="17">
        <v>0.13807141017327099</v>
      </c>
      <c r="AC10" s="17">
        <v>0.120390970687732</v>
      </c>
      <c r="AD10" s="17">
        <v>6.4944661022012601E-2</v>
      </c>
      <c r="AE10" s="17"/>
      <c r="AF10" s="17">
        <v>0.14676771599889399</v>
      </c>
      <c r="AG10" s="17">
        <v>0.145320589843946</v>
      </c>
      <c r="AH10" s="17">
        <v>0.20211075021366501</v>
      </c>
      <c r="AI10" s="17">
        <v>0.180236528059948</v>
      </c>
      <c r="AJ10" s="17">
        <v>0.182257876781344</v>
      </c>
      <c r="AK10" s="17"/>
      <c r="AL10" s="17">
        <v>0.13029543124986101</v>
      </c>
      <c r="AM10" s="17">
        <v>0.15007846560768801</v>
      </c>
      <c r="AN10" s="17">
        <v>0.220633392963443</v>
      </c>
      <c r="AO10" s="17">
        <v>0.266490136012905</v>
      </c>
      <c r="AP10" s="17"/>
      <c r="AQ10" s="17">
        <v>0.14139107868124201</v>
      </c>
      <c r="AR10" s="17">
        <v>0.19110955665156301</v>
      </c>
      <c r="AS10" s="17"/>
      <c r="AT10" s="17">
        <v>0.19634523102220999</v>
      </c>
      <c r="AU10" s="17">
        <v>7.6560438734526601E-2</v>
      </c>
      <c r="AV10" s="17"/>
      <c r="AW10" s="17">
        <v>0.10898555675162699</v>
      </c>
      <c r="AX10" s="17">
        <v>0.178266384746671</v>
      </c>
      <c r="AY10" s="17">
        <v>0.206588239836211</v>
      </c>
      <c r="AZ10" s="17"/>
      <c r="BA10" s="17">
        <v>0.22638151814090701</v>
      </c>
      <c r="BB10" s="17">
        <v>0.134025178925054</v>
      </c>
      <c r="BC10" s="17">
        <v>0.167006241793341</v>
      </c>
      <c r="BD10" s="17">
        <v>0.11585783509796201</v>
      </c>
      <c r="BE10" s="17">
        <v>4.6778358896421499E-2</v>
      </c>
      <c r="BF10" s="17"/>
      <c r="BG10" s="17">
        <v>0.175188237915606</v>
      </c>
      <c r="BH10" s="17">
        <v>0.15236969155583699</v>
      </c>
      <c r="BI10" s="17"/>
      <c r="BJ10" s="17">
        <v>0.18873153600933801</v>
      </c>
      <c r="BK10" s="17">
        <v>6.8496593920141097E-2</v>
      </c>
      <c r="BL10" s="17"/>
      <c r="BM10" s="17">
        <v>0.157017394900381</v>
      </c>
      <c r="BN10" s="17">
        <v>0.128042702706851</v>
      </c>
      <c r="BO10" s="17">
        <v>0.231130073702004</v>
      </c>
      <c r="BP10" s="17">
        <v>0.18135895875708999</v>
      </c>
      <c r="BQ10" s="17">
        <v>9.2510287326244695E-2</v>
      </c>
      <c r="BR10" s="17"/>
      <c r="BS10" s="17">
        <v>0.18666598521814001</v>
      </c>
      <c r="BT10" s="17"/>
      <c r="BU10" s="17">
        <v>0.16617516386032299</v>
      </c>
      <c r="BV10" s="17">
        <v>0.27436829566053</v>
      </c>
      <c r="BW10" s="17">
        <v>0.16703388683769901</v>
      </c>
      <c r="BX10" s="17">
        <v>0.10271834209049201</v>
      </c>
      <c r="BY10" s="17">
        <v>0.123503505679636</v>
      </c>
      <c r="BZ10" s="17"/>
      <c r="CA10" s="17">
        <v>0.31939281685425303</v>
      </c>
      <c r="CB10" s="17"/>
      <c r="CC10" s="17">
        <v>0.16430850456483601</v>
      </c>
      <c r="CD10" s="17">
        <v>0.14641953141685299</v>
      </c>
      <c r="CE10" s="17"/>
      <c r="CF10" s="17">
        <v>0.118556092829305</v>
      </c>
      <c r="CG10" s="17"/>
      <c r="CH10" s="17">
        <v>0.115033851037648</v>
      </c>
      <c r="CI10" s="17">
        <v>0.218213298594467</v>
      </c>
    </row>
    <row r="11" spans="2:87" x14ac:dyDescent="0.35">
      <c r="B11" s="18" t="s">
        <v>159</v>
      </c>
      <c r="C11" s="17">
        <v>0.33589122737616101</v>
      </c>
      <c r="D11" s="17">
        <v>0.33949207840993401</v>
      </c>
      <c r="E11" s="17">
        <v>0.333602079801887</v>
      </c>
      <c r="F11" s="17"/>
      <c r="G11" s="17">
        <v>0.182438094279709</v>
      </c>
      <c r="H11" s="17">
        <v>0.25461510724158298</v>
      </c>
      <c r="I11" s="17">
        <v>0.34817374717640998</v>
      </c>
      <c r="J11" s="17">
        <v>0.38723411300202298</v>
      </c>
      <c r="K11" s="17">
        <v>0.335015595570469</v>
      </c>
      <c r="L11" s="17">
        <v>0.43503118914099698</v>
      </c>
      <c r="M11" s="17"/>
      <c r="N11" s="17">
        <v>0.35839385144781799</v>
      </c>
      <c r="O11" s="17">
        <v>0.33012711339583301</v>
      </c>
      <c r="P11" s="17">
        <v>0.31072184815482401</v>
      </c>
      <c r="Q11" s="17">
        <v>0.33199912953827798</v>
      </c>
      <c r="R11" s="17"/>
      <c r="S11" s="17">
        <v>0.267466540316323</v>
      </c>
      <c r="T11" s="17">
        <v>0.36388746037070402</v>
      </c>
      <c r="U11" s="17">
        <v>0.38528475297173298</v>
      </c>
      <c r="V11" s="17">
        <v>0.384411156195123</v>
      </c>
      <c r="W11" s="17">
        <v>0.23244912728049799</v>
      </c>
      <c r="X11" s="17">
        <v>0.35596190050718002</v>
      </c>
      <c r="Y11" s="17">
        <v>0.36104021650332901</v>
      </c>
      <c r="Z11" s="17">
        <v>0.23287425259701799</v>
      </c>
      <c r="AA11" s="17">
        <v>0.265308353527207</v>
      </c>
      <c r="AB11" s="17">
        <v>0.44011134767141302</v>
      </c>
      <c r="AC11" s="17">
        <v>0.29384945414047903</v>
      </c>
      <c r="AD11" s="17">
        <v>0.486767701474978</v>
      </c>
      <c r="AE11" s="17"/>
      <c r="AF11" s="17">
        <v>0.33197405528674101</v>
      </c>
      <c r="AG11" s="17">
        <v>0.31764844948175303</v>
      </c>
      <c r="AH11" s="17">
        <v>0.36637927201499099</v>
      </c>
      <c r="AI11" s="17">
        <v>0.41718960716280201</v>
      </c>
      <c r="AJ11" s="17">
        <v>0.291373116101735</v>
      </c>
      <c r="AK11" s="17"/>
      <c r="AL11" s="17">
        <v>0.33650142056240001</v>
      </c>
      <c r="AM11" s="17">
        <v>0.33565454713342302</v>
      </c>
      <c r="AN11" s="17">
        <v>0.34570533901867601</v>
      </c>
      <c r="AO11" s="17">
        <v>0.30467411558913099</v>
      </c>
      <c r="AP11" s="17"/>
      <c r="AQ11" s="17">
        <v>0.33738617074115401</v>
      </c>
      <c r="AR11" s="17">
        <v>0.33376037474350001</v>
      </c>
      <c r="AS11" s="17"/>
      <c r="AT11" s="17">
        <v>0.31984273036584798</v>
      </c>
      <c r="AU11" s="17">
        <v>0.42054073236291001</v>
      </c>
      <c r="AV11" s="17"/>
      <c r="AW11" s="17">
        <v>0.38002877146633202</v>
      </c>
      <c r="AX11" s="17">
        <v>0.34768983482412602</v>
      </c>
      <c r="AY11" s="17">
        <v>0.28818177327470601</v>
      </c>
      <c r="AZ11" s="17"/>
      <c r="BA11" s="17">
        <v>0.27257355032620501</v>
      </c>
      <c r="BB11" s="17">
        <v>0.383287658360143</v>
      </c>
      <c r="BC11" s="17">
        <v>0.32520966507651899</v>
      </c>
      <c r="BD11" s="17">
        <v>0.35236478142630101</v>
      </c>
      <c r="BE11" s="17">
        <v>0.45670778189033201</v>
      </c>
      <c r="BF11" s="17"/>
      <c r="BG11" s="17">
        <v>0.325395041022978</v>
      </c>
      <c r="BH11" s="17">
        <v>0.34340604971719502</v>
      </c>
      <c r="BI11" s="17"/>
      <c r="BJ11" s="17">
        <v>0.32331629538518503</v>
      </c>
      <c r="BK11" s="17">
        <v>0.37768902121300901</v>
      </c>
      <c r="BL11" s="17"/>
      <c r="BM11" s="17">
        <v>0.30646904143153197</v>
      </c>
      <c r="BN11" s="17">
        <v>0.381579456404739</v>
      </c>
      <c r="BO11" s="17">
        <v>0.33734418837031799</v>
      </c>
      <c r="BP11" s="17">
        <v>0.28536275943231498</v>
      </c>
      <c r="BQ11" s="17">
        <v>0.28259896929898398</v>
      </c>
      <c r="BR11" s="17"/>
      <c r="BS11" s="17">
        <v>0.31379975264576498</v>
      </c>
      <c r="BT11" s="17"/>
      <c r="BU11" s="17">
        <v>0.34837892591469899</v>
      </c>
      <c r="BV11" s="17">
        <v>0.31943018477174301</v>
      </c>
      <c r="BW11" s="17">
        <v>0.38230840969709001</v>
      </c>
      <c r="BX11" s="17">
        <v>0.34685194228092803</v>
      </c>
      <c r="BY11" s="17">
        <v>0.20368119105782601</v>
      </c>
      <c r="BZ11" s="17"/>
      <c r="CA11" s="17">
        <v>0.295776033861468</v>
      </c>
      <c r="CB11" s="17"/>
      <c r="CC11" s="17">
        <v>0.33853864968935199</v>
      </c>
      <c r="CD11" s="17">
        <v>0.35167796369739601</v>
      </c>
      <c r="CE11" s="17"/>
      <c r="CF11" s="17">
        <v>0.34342158351804902</v>
      </c>
      <c r="CG11" s="17"/>
      <c r="CH11" s="17">
        <v>0.36239164214748298</v>
      </c>
      <c r="CI11" s="17">
        <v>0.40187277122312998</v>
      </c>
    </row>
    <row r="12" spans="2:87" x14ac:dyDescent="0.35">
      <c r="B12" s="18" t="s">
        <v>160</v>
      </c>
      <c r="C12" s="17">
        <v>0.28525011222625601</v>
      </c>
      <c r="D12" s="17">
        <v>0.26866282040497902</v>
      </c>
      <c r="E12" s="17">
        <v>0.30324483751850201</v>
      </c>
      <c r="F12" s="17"/>
      <c r="G12" s="17">
        <v>0.19661553483240299</v>
      </c>
      <c r="H12" s="17">
        <v>0.17576665754507301</v>
      </c>
      <c r="I12" s="17">
        <v>0.19699418791817999</v>
      </c>
      <c r="J12" s="17">
        <v>0.32096212479050501</v>
      </c>
      <c r="K12" s="17">
        <v>0.46612120266525697</v>
      </c>
      <c r="L12" s="17">
        <v>0.34042781030722602</v>
      </c>
      <c r="M12" s="17"/>
      <c r="N12" s="17">
        <v>0.22895630544369699</v>
      </c>
      <c r="O12" s="17">
        <v>0.33180985406841501</v>
      </c>
      <c r="P12" s="17">
        <v>0.30966507087143602</v>
      </c>
      <c r="Q12" s="17">
        <v>0.28347095339449802</v>
      </c>
      <c r="R12" s="17"/>
      <c r="S12" s="17">
        <v>0.24666423175914101</v>
      </c>
      <c r="T12" s="17">
        <v>0.27968593214093501</v>
      </c>
      <c r="U12" s="17">
        <v>0.32313870690108998</v>
      </c>
      <c r="V12" s="17">
        <v>0.195523611975294</v>
      </c>
      <c r="W12" s="17">
        <v>0.35151279216233899</v>
      </c>
      <c r="X12" s="17">
        <v>0.30640914555540599</v>
      </c>
      <c r="Y12" s="17">
        <v>0.37316981331558802</v>
      </c>
      <c r="Z12" s="17">
        <v>0.30163834250253602</v>
      </c>
      <c r="AA12" s="17">
        <v>0.25915370880893002</v>
      </c>
      <c r="AB12" s="17">
        <v>0.26733014570213298</v>
      </c>
      <c r="AC12" s="17">
        <v>0.39045816614476803</v>
      </c>
      <c r="AD12" s="17">
        <v>0.175697158508659</v>
      </c>
      <c r="AE12" s="17"/>
      <c r="AF12" s="17">
        <v>0.27668711818726099</v>
      </c>
      <c r="AG12" s="17">
        <v>0.34103612233666097</v>
      </c>
      <c r="AH12" s="17">
        <v>0.27286718603370502</v>
      </c>
      <c r="AI12" s="17">
        <v>0.17202246429551099</v>
      </c>
      <c r="AJ12" s="17">
        <v>0.251975118500604</v>
      </c>
      <c r="AK12" s="17"/>
      <c r="AL12" s="17">
        <v>0.29422876229923001</v>
      </c>
      <c r="AM12" s="17">
        <v>0.30347871880219401</v>
      </c>
      <c r="AN12" s="17">
        <v>0.248599763203639</v>
      </c>
      <c r="AO12" s="17">
        <v>0.224293318054642</v>
      </c>
      <c r="AP12" s="17"/>
      <c r="AQ12" s="17">
        <v>0.33081541201027997</v>
      </c>
      <c r="AR12" s="17">
        <v>0.22030254211999301</v>
      </c>
      <c r="AS12" s="17"/>
      <c r="AT12" s="17">
        <v>0.25392713018381902</v>
      </c>
      <c r="AU12" s="17">
        <v>0.34892030468766</v>
      </c>
      <c r="AV12" s="17"/>
      <c r="AW12" s="17">
        <v>0.32276255095051798</v>
      </c>
      <c r="AX12" s="17">
        <v>0.25419368146855797</v>
      </c>
      <c r="AY12" s="17">
        <v>0.27219880935648599</v>
      </c>
      <c r="AZ12" s="17"/>
      <c r="BA12" s="17">
        <v>0.206695289722437</v>
      </c>
      <c r="BB12" s="17">
        <v>0.31690671347572702</v>
      </c>
      <c r="BC12" s="17">
        <v>0.28997587504184802</v>
      </c>
      <c r="BD12" s="17">
        <v>0.36909237584605997</v>
      </c>
      <c r="BE12" s="17">
        <v>0.32981111667628199</v>
      </c>
      <c r="BF12" s="17"/>
      <c r="BG12" s="17">
        <v>0.25287174407663199</v>
      </c>
      <c r="BH12" s="17">
        <v>0.30843164465619499</v>
      </c>
      <c r="BI12" s="17"/>
      <c r="BJ12" s="17">
        <v>0.25947674867895199</v>
      </c>
      <c r="BK12" s="17">
        <v>0.37872483050922801</v>
      </c>
      <c r="BL12" s="17"/>
      <c r="BM12" s="17">
        <v>0.21259224880778299</v>
      </c>
      <c r="BN12" s="17">
        <v>0.317720075690343</v>
      </c>
      <c r="BO12" s="17">
        <v>0.19493477562332401</v>
      </c>
      <c r="BP12" s="17">
        <v>0.34210436212674</v>
      </c>
      <c r="BQ12" s="17">
        <v>0.49645266643297098</v>
      </c>
      <c r="BR12" s="17"/>
      <c r="BS12" s="17">
        <v>0.335309753573586</v>
      </c>
      <c r="BT12" s="17"/>
      <c r="BU12" s="17">
        <v>0.33079771497233201</v>
      </c>
      <c r="BV12" s="17">
        <v>0.11489461323549401</v>
      </c>
      <c r="BW12" s="17">
        <v>0.291214044626604</v>
      </c>
      <c r="BX12" s="17">
        <v>0.41058633957861002</v>
      </c>
      <c r="BY12" s="17">
        <v>0.31543141112815998</v>
      </c>
      <c r="BZ12" s="17"/>
      <c r="CA12" s="17">
        <v>0.17547651149256999</v>
      </c>
      <c r="CB12" s="17"/>
      <c r="CC12" s="17">
        <v>0.29391083203177099</v>
      </c>
      <c r="CD12" s="17">
        <v>0.26836019157958602</v>
      </c>
      <c r="CE12" s="17"/>
      <c r="CF12" s="17">
        <v>0.35179064747875499</v>
      </c>
      <c r="CG12" s="17"/>
      <c r="CH12" s="17">
        <v>0.3508540201673</v>
      </c>
      <c r="CI12" s="17">
        <v>0.131045159298011</v>
      </c>
    </row>
    <row r="13" spans="2:87" x14ac:dyDescent="0.35">
      <c r="B13" s="18" t="s">
        <v>161</v>
      </c>
      <c r="C13" s="19">
        <v>0.13077010231000999</v>
      </c>
      <c r="D13" s="19">
        <v>8.78704144010823E-2</v>
      </c>
      <c r="E13" s="19">
        <v>0.17167731263795399</v>
      </c>
      <c r="F13" s="19"/>
      <c r="G13" s="19">
        <v>0.147824048882055</v>
      </c>
      <c r="H13" s="19">
        <v>0.12659538052390301</v>
      </c>
      <c r="I13" s="19">
        <v>0.115116593262353</v>
      </c>
      <c r="J13" s="19">
        <v>0.136734716443937</v>
      </c>
      <c r="K13" s="19">
        <v>0.101493614506768</v>
      </c>
      <c r="L13" s="19">
        <v>0.15146466159644301</v>
      </c>
      <c r="M13" s="19"/>
      <c r="N13" s="19">
        <v>0.111006778492809</v>
      </c>
      <c r="O13" s="19">
        <v>0.10775693483755</v>
      </c>
      <c r="P13" s="19">
        <v>0.16379240535751599</v>
      </c>
      <c r="Q13" s="19">
        <v>0.149337376104592</v>
      </c>
      <c r="R13" s="19"/>
      <c r="S13" s="19">
        <v>9.7951166216359395E-2</v>
      </c>
      <c r="T13" s="19">
        <v>0.14181849365679799</v>
      </c>
      <c r="U13" s="19">
        <v>0.103800590977756</v>
      </c>
      <c r="V13" s="19">
        <v>0.18838484653492599</v>
      </c>
      <c r="W13" s="19">
        <v>0.17214349800718101</v>
      </c>
      <c r="X13" s="19">
        <v>0.14001498787109101</v>
      </c>
      <c r="Y13" s="19">
        <v>9.7120067253590694E-2</v>
      </c>
      <c r="Z13" s="19">
        <v>0.12645815800156801</v>
      </c>
      <c r="AA13" s="19">
        <v>0.127935231627433</v>
      </c>
      <c r="AB13" s="19">
        <v>0.100954594544045</v>
      </c>
      <c r="AC13" s="19">
        <v>0.14486861551470201</v>
      </c>
      <c r="AD13" s="19">
        <v>0.21099379668832</v>
      </c>
      <c r="AE13" s="19"/>
      <c r="AF13" s="19">
        <v>0.15177721590739601</v>
      </c>
      <c r="AG13" s="19">
        <v>0.140701113844662</v>
      </c>
      <c r="AH13" s="19">
        <v>8.4967443586653799E-2</v>
      </c>
      <c r="AI13" s="19">
        <v>0.13568867593362999</v>
      </c>
      <c r="AJ13" s="19">
        <v>8.7116395998646901E-2</v>
      </c>
      <c r="AK13" s="19"/>
      <c r="AL13" s="19">
        <v>0.158027230686619</v>
      </c>
      <c r="AM13" s="19">
        <v>0.13034586361022499</v>
      </c>
      <c r="AN13" s="19">
        <v>9.7274358315534395E-2</v>
      </c>
      <c r="AO13" s="19">
        <v>5.4234801955452702E-2</v>
      </c>
      <c r="AP13" s="19"/>
      <c r="AQ13" s="19">
        <v>0.13400722391675399</v>
      </c>
      <c r="AR13" s="19">
        <v>0.12615599500701899</v>
      </c>
      <c r="AS13" s="19"/>
      <c r="AT13" s="19">
        <v>0.12864088695463199</v>
      </c>
      <c r="AU13" s="19">
        <v>0.13936791788525801</v>
      </c>
      <c r="AV13" s="19"/>
      <c r="AW13" s="19">
        <v>0.11850507195697101</v>
      </c>
      <c r="AX13" s="19">
        <v>0.12561870538300099</v>
      </c>
      <c r="AY13" s="19">
        <v>0.1341353046954</v>
      </c>
      <c r="AZ13" s="19"/>
      <c r="BA13" s="19">
        <v>0.11742829340934501</v>
      </c>
      <c r="BB13" s="19">
        <v>0.114016594943616</v>
      </c>
      <c r="BC13" s="19">
        <v>0.14965757953626099</v>
      </c>
      <c r="BD13" s="19">
        <v>0.15471392297733899</v>
      </c>
      <c r="BE13" s="19">
        <v>9.8825782531502898E-2</v>
      </c>
      <c r="BF13" s="19"/>
      <c r="BG13" s="19">
        <v>0.161980871927943</v>
      </c>
      <c r="BH13" s="19">
        <v>0.108424520694593</v>
      </c>
      <c r="BI13" s="19"/>
      <c r="BJ13" s="19">
        <v>0.125206889717703</v>
      </c>
      <c r="BK13" s="19">
        <v>0.14856622769340899</v>
      </c>
      <c r="BL13" s="19"/>
      <c r="BM13" s="19">
        <v>0.26393033779424802</v>
      </c>
      <c r="BN13" s="19">
        <v>0.11227139802658</v>
      </c>
      <c r="BO13" s="19">
        <v>0.104557386613631</v>
      </c>
      <c r="BP13" s="19">
        <v>8.8664406020412603E-2</v>
      </c>
      <c r="BQ13" s="19">
        <v>6.0555150639749901E-2</v>
      </c>
      <c r="BR13" s="19"/>
      <c r="BS13" s="19">
        <v>6.0110781737448903E-2</v>
      </c>
      <c r="BT13" s="19"/>
      <c r="BU13" s="19">
        <v>9.1737698384087699E-2</v>
      </c>
      <c r="BV13" s="19">
        <v>0.11656550727727399</v>
      </c>
      <c r="BW13" s="19">
        <v>7.4128986570000402E-2</v>
      </c>
      <c r="BX13" s="19">
        <v>6.1375241442684803E-2</v>
      </c>
      <c r="BY13" s="19">
        <v>0.30746587447726398</v>
      </c>
      <c r="BZ13" s="19"/>
      <c r="CA13" s="19">
        <v>3.4106021784451497E-2</v>
      </c>
      <c r="CB13" s="19"/>
      <c r="CC13" s="19">
        <v>0.125189502615172</v>
      </c>
      <c r="CD13" s="19">
        <v>0.10156308156598</v>
      </c>
      <c r="CE13" s="19"/>
      <c r="CF13" s="19">
        <v>0.115161681296402</v>
      </c>
      <c r="CG13" s="19"/>
      <c r="CH13" s="19">
        <v>0.123614630384887</v>
      </c>
      <c r="CI13" s="19">
        <v>6.7847389388262902E-2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330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1007</v>
      </c>
      <c r="D7" s="10">
        <v>520</v>
      </c>
      <c r="E7" s="10">
        <v>482</v>
      </c>
      <c r="F7" s="10"/>
      <c r="G7" s="10">
        <v>69</v>
      </c>
      <c r="H7" s="10">
        <v>179</v>
      </c>
      <c r="I7" s="10">
        <v>172</v>
      </c>
      <c r="J7" s="10">
        <v>198</v>
      </c>
      <c r="K7" s="10">
        <v>157</v>
      </c>
      <c r="L7" s="10">
        <v>232</v>
      </c>
      <c r="M7" s="10"/>
      <c r="N7" s="10">
        <v>311</v>
      </c>
      <c r="O7" s="10">
        <v>243</v>
      </c>
      <c r="P7" s="10">
        <v>204</v>
      </c>
      <c r="Q7" s="10">
        <v>247</v>
      </c>
      <c r="R7" s="10"/>
      <c r="S7" s="10">
        <v>136</v>
      </c>
      <c r="T7" s="10">
        <v>147</v>
      </c>
      <c r="U7" s="10">
        <v>89</v>
      </c>
      <c r="V7" s="10">
        <v>81</v>
      </c>
      <c r="W7" s="10">
        <v>68</v>
      </c>
      <c r="X7" s="10">
        <v>94</v>
      </c>
      <c r="Y7" s="10">
        <v>70</v>
      </c>
      <c r="Z7" s="10">
        <v>37</v>
      </c>
      <c r="AA7" s="10">
        <v>110</v>
      </c>
      <c r="AB7" s="10">
        <v>96</v>
      </c>
      <c r="AC7" s="10">
        <v>48</v>
      </c>
      <c r="AD7" s="10">
        <v>31</v>
      </c>
      <c r="AE7" s="10"/>
      <c r="AF7" s="10">
        <v>172</v>
      </c>
      <c r="AG7" s="10">
        <v>375</v>
      </c>
      <c r="AH7" s="10">
        <v>196</v>
      </c>
      <c r="AI7" s="10">
        <v>116</v>
      </c>
      <c r="AJ7" s="10">
        <v>118</v>
      </c>
      <c r="AK7" s="10"/>
      <c r="AL7" s="10">
        <v>408</v>
      </c>
      <c r="AM7" s="10">
        <v>365</v>
      </c>
      <c r="AN7" s="10">
        <v>175</v>
      </c>
      <c r="AO7" s="10">
        <v>59</v>
      </c>
      <c r="AP7" s="10"/>
      <c r="AQ7" s="10">
        <v>585</v>
      </c>
      <c r="AR7" s="10">
        <v>422</v>
      </c>
      <c r="AS7" s="10"/>
      <c r="AT7" s="10">
        <v>644</v>
      </c>
      <c r="AU7" s="10">
        <v>221</v>
      </c>
      <c r="AV7" s="10"/>
      <c r="AW7" s="10">
        <v>408</v>
      </c>
      <c r="AX7" s="10">
        <v>238</v>
      </c>
      <c r="AY7" s="10">
        <v>330</v>
      </c>
      <c r="AZ7" s="10"/>
      <c r="BA7" s="10">
        <v>257</v>
      </c>
      <c r="BB7" s="10">
        <v>257</v>
      </c>
      <c r="BC7" s="10">
        <v>317</v>
      </c>
      <c r="BD7" s="10">
        <v>115</v>
      </c>
      <c r="BE7" s="10">
        <v>60</v>
      </c>
      <c r="BF7" s="10"/>
      <c r="BG7" s="10">
        <v>390</v>
      </c>
      <c r="BH7" s="10">
        <v>617</v>
      </c>
      <c r="BI7" s="10"/>
      <c r="BJ7" s="10">
        <v>769</v>
      </c>
      <c r="BK7" s="10">
        <v>234</v>
      </c>
      <c r="BL7" s="10"/>
      <c r="BM7" s="10">
        <v>144</v>
      </c>
      <c r="BN7" s="10">
        <v>190</v>
      </c>
      <c r="BO7" s="10">
        <v>359</v>
      </c>
      <c r="BP7" s="10">
        <v>83</v>
      </c>
      <c r="BQ7" s="10">
        <v>115</v>
      </c>
      <c r="BR7" s="10"/>
      <c r="BS7" s="10">
        <v>313</v>
      </c>
      <c r="BT7" s="10"/>
      <c r="BU7" s="10">
        <v>182</v>
      </c>
      <c r="BV7" s="10">
        <v>251</v>
      </c>
      <c r="BW7" s="10">
        <v>87</v>
      </c>
      <c r="BX7" s="10">
        <v>207</v>
      </c>
      <c r="BY7" s="10">
        <v>77</v>
      </c>
      <c r="BZ7" s="10"/>
      <c r="CA7" s="10">
        <v>90</v>
      </c>
      <c r="CB7" s="10"/>
      <c r="CC7" s="10">
        <v>801</v>
      </c>
      <c r="CD7" s="10">
        <v>175</v>
      </c>
      <c r="CE7" s="10"/>
      <c r="CF7" s="10">
        <v>383</v>
      </c>
      <c r="CG7" s="10"/>
      <c r="CH7" s="10">
        <v>359</v>
      </c>
      <c r="CI7" s="10">
        <v>122</v>
      </c>
    </row>
    <row r="8" spans="2:87" ht="30" customHeight="1" x14ac:dyDescent="0.35">
      <c r="B8" s="11" t="s">
        <v>20</v>
      </c>
      <c r="C8" s="11">
        <v>992</v>
      </c>
      <c r="D8" s="11">
        <v>499</v>
      </c>
      <c r="E8" s="11">
        <v>488</v>
      </c>
      <c r="F8" s="11"/>
      <c r="G8" s="11">
        <v>117</v>
      </c>
      <c r="H8" s="11">
        <v>175</v>
      </c>
      <c r="I8" s="11">
        <v>163</v>
      </c>
      <c r="J8" s="11">
        <v>185</v>
      </c>
      <c r="K8" s="11">
        <v>142</v>
      </c>
      <c r="L8" s="11">
        <v>210</v>
      </c>
      <c r="M8" s="11"/>
      <c r="N8" s="11">
        <v>279</v>
      </c>
      <c r="O8" s="11">
        <v>251</v>
      </c>
      <c r="P8" s="11">
        <v>207</v>
      </c>
      <c r="Q8" s="11">
        <v>254</v>
      </c>
      <c r="R8" s="11"/>
      <c r="S8" s="11">
        <v>138</v>
      </c>
      <c r="T8" s="11">
        <v>136</v>
      </c>
      <c r="U8" s="11">
        <v>84</v>
      </c>
      <c r="V8" s="11">
        <v>84</v>
      </c>
      <c r="W8" s="11">
        <v>61</v>
      </c>
      <c r="X8" s="11">
        <v>97</v>
      </c>
      <c r="Y8" s="11">
        <v>77</v>
      </c>
      <c r="Z8" s="11">
        <v>38</v>
      </c>
      <c r="AA8" s="11">
        <v>115</v>
      </c>
      <c r="AB8" s="11">
        <v>91</v>
      </c>
      <c r="AC8" s="11">
        <v>43</v>
      </c>
      <c r="AD8" s="11">
        <v>28</v>
      </c>
      <c r="AE8" s="11"/>
      <c r="AF8" s="11">
        <v>178</v>
      </c>
      <c r="AG8" s="11">
        <v>375</v>
      </c>
      <c r="AH8" s="11">
        <v>189</v>
      </c>
      <c r="AI8" s="11">
        <v>111</v>
      </c>
      <c r="AJ8" s="11">
        <v>109</v>
      </c>
      <c r="AK8" s="11"/>
      <c r="AL8" s="11">
        <v>392</v>
      </c>
      <c r="AM8" s="11">
        <v>363</v>
      </c>
      <c r="AN8" s="11">
        <v>176</v>
      </c>
      <c r="AO8" s="11">
        <v>60</v>
      </c>
      <c r="AP8" s="11"/>
      <c r="AQ8" s="11">
        <v>583</v>
      </c>
      <c r="AR8" s="11">
        <v>409</v>
      </c>
      <c r="AS8" s="11"/>
      <c r="AT8" s="11">
        <v>638</v>
      </c>
      <c r="AU8" s="11">
        <v>200</v>
      </c>
      <c r="AV8" s="11"/>
      <c r="AW8" s="11">
        <v>381</v>
      </c>
      <c r="AX8" s="11">
        <v>233</v>
      </c>
      <c r="AY8" s="11">
        <v>342</v>
      </c>
      <c r="AZ8" s="11"/>
      <c r="BA8" s="11">
        <v>262</v>
      </c>
      <c r="BB8" s="11">
        <v>246</v>
      </c>
      <c r="BC8" s="11">
        <v>318</v>
      </c>
      <c r="BD8" s="11">
        <v>108</v>
      </c>
      <c r="BE8" s="11">
        <v>57</v>
      </c>
      <c r="BF8" s="11"/>
      <c r="BG8" s="11">
        <v>414</v>
      </c>
      <c r="BH8" s="11">
        <v>578</v>
      </c>
      <c r="BI8" s="11"/>
      <c r="BJ8" s="11">
        <v>773</v>
      </c>
      <c r="BK8" s="11">
        <v>216</v>
      </c>
      <c r="BL8" s="11"/>
      <c r="BM8" s="11">
        <v>149</v>
      </c>
      <c r="BN8" s="11">
        <v>178</v>
      </c>
      <c r="BO8" s="11">
        <v>356</v>
      </c>
      <c r="BP8" s="11">
        <v>83</v>
      </c>
      <c r="BQ8" s="11">
        <v>110</v>
      </c>
      <c r="BR8" s="11"/>
      <c r="BS8" s="11">
        <v>303</v>
      </c>
      <c r="BT8" s="11"/>
      <c r="BU8" s="11">
        <v>177</v>
      </c>
      <c r="BV8" s="11">
        <v>249</v>
      </c>
      <c r="BW8" s="11">
        <v>87</v>
      </c>
      <c r="BX8" s="11">
        <v>200</v>
      </c>
      <c r="BY8" s="11">
        <v>79</v>
      </c>
      <c r="BZ8" s="11"/>
      <c r="CA8" s="11">
        <v>88</v>
      </c>
      <c r="CB8" s="11"/>
      <c r="CC8" s="11">
        <v>784</v>
      </c>
      <c r="CD8" s="11">
        <v>176</v>
      </c>
      <c r="CE8" s="11"/>
      <c r="CF8" s="11">
        <v>363</v>
      </c>
      <c r="CG8" s="11"/>
      <c r="CH8" s="11">
        <v>346</v>
      </c>
      <c r="CI8" s="11">
        <v>118</v>
      </c>
    </row>
    <row r="9" spans="2:87" x14ac:dyDescent="0.35">
      <c r="B9" s="18" t="s">
        <v>157</v>
      </c>
      <c r="C9" s="17">
        <v>0.155497097165534</v>
      </c>
      <c r="D9" s="17">
        <v>0.14003142029503499</v>
      </c>
      <c r="E9" s="17">
        <v>0.16866460638168601</v>
      </c>
      <c r="F9" s="17"/>
      <c r="G9" s="17">
        <v>0.179249800544583</v>
      </c>
      <c r="H9" s="17">
        <v>0.19767338144236701</v>
      </c>
      <c r="I9" s="17">
        <v>0.160028993411862</v>
      </c>
      <c r="J9" s="17">
        <v>0.15656045504489399</v>
      </c>
      <c r="K9" s="17">
        <v>0.147983469968369</v>
      </c>
      <c r="L9" s="17">
        <v>0.10778115757539899</v>
      </c>
      <c r="M9" s="17"/>
      <c r="N9" s="17">
        <v>0.119687652956374</v>
      </c>
      <c r="O9" s="17">
        <v>0.14266585025379</v>
      </c>
      <c r="P9" s="17">
        <v>0.21610263746743499</v>
      </c>
      <c r="Q9" s="17">
        <v>0.15934474736318499</v>
      </c>
      <c r="R9" s="17"/>
      <c r="S9" s="17">
        <v>0.127817917432341</v>
      </c>
      <c r="T9" s="17">
        <v>0.19651871422484399</v>
      </c>
      <c r="U9" s="17">
        <v>0.124617972498999</v>
      </c>
      <c r="V9" s="17">
        <v>0.120947611224156</v>
      </c>
      <c r="W9" s="17">
        <v>0.136865839294218</v>
      </c>
      <c r="X9" s="17">
        <v>0.18589052967910399</v>
      </c>
      <c r="Y9" s="17">
        <v>0.169998829015922</v>
      </c>
      <c r="Z9" s="17">
        <v>0.125514183559229</v>
      </c>
      <c r="AA9" s="17">
        <v>0.155743598620732</v>
      </c>
      <c r="AB9" s="17">
        <v>0.174237382175603</v>
      </c>
      <c r="AC9" s="17">
        <v>0.18629795242181299</v>
      </c>
      <c r="AD9" s="17">
        <v>0.113222449550523</v>
      </c>
      <c r="AE9" s="17"/>
      <c r="AF9" s="17">
        <v>0.20079071275914101</v>
      </c>
      <c r="AG9" s="17">
        <v>0.16728550856208599</v>
      </c>
      <c r="AH9" s="17">
        <v>0.158762429152603</v>
      </c>
      <c r="AI9" s="17">
        <v>9.6459623675420603E-2</v>
      </c>
      <c r="AJ9" s="17">
        <v>0.11934187701219701</v>
      </c>
      <c r="AK9" s="17"/>
      <c r="AL9" s="17">
        <v>0.13843970157489899</v>
      </c>
      <c r="AM9" s="17">
        <v>0.164128225863553</v>
      </c>
      <c r="AN9" s="17">
        <v>0.16468039415369101</v>
      </c>
      <c r="AO9" s="17">
        <v>0.187438204849875</v>
      </c>
      <c r="AP9" s="17"/>
      <c r="AQ9" s="17">
        <v>0.189473311924442</v>
      </c>
      <c r="AR9" s="17">
        <v>0.107068301558809</v>
      </c>
      <c r="AS9" s="17"/>
      <c r="AT9" s="17">
        <v>0.151133821862902</v>
      </c>
      <c r="AU9" s="17">
        <v>0.102855872150571</v>
      </c>
      <c r="AV9" s="17"/>
      <c r="AW9" s="17">
        <v>0.123085501575426</v>
      </c>
      <c r="AX9" s="17">
        <v>0.12960275315073799</v>
      </c>
      <c r="AY9" s="17">
        <v>0.199889735810719</v>
      </c>
      <c r="AZ9" s="17"/>
      <c r="BA9" s="17">
        <v>0.126817259214867</v>
      </c>
      <c r="BB9" s="17">
        <v>0.16036338578405501</v>
      </c>
      <c r="BC9" s="17">
        <v>0.18566693964988201</v>
      </c>
      <c r="BD9" s="17">
        <v>0.131989336037174</v>
      </c>
      <c r="BE9" s="17">
        <v>0.14490994451463801</v>
      </c>
      <c r="BF9" s="17"/>
      <c r="BG9" s="17">
        <v>0.17344227788021299</v>
      </c>
      <c r="BH9" s="17">
        <v>0.14264911215356299</v>
      </c>
      <c r="BI9" s="17"/>
      <c r="BJ9" s="17">
        <v>0.16015196361570699</v>
      </c>
      <c r="BK9" s="17">
        <v>0.13714740976307199</v>
      </c>
      <c r="BL9" s="17"/>
      <c r="BM9" s="17">
        <v>0.139702341323163</v>
      </c>
      <c r="BN9" s="17">
        <v>0.110572888947643</v>
      </c>
      <c r="BO9" s="17">
        <v>0.14557193674826499</v>
      </c>
      <c r="BP9" s="17">
        <v>0.203995251643659</v>
      </c>
      <c r="BQ9" s="17">
        <v>0.17917893242448099</v>
      </c>
      <c r="BR9" s="17"/>
      <c r="BS9" s="17">
        <v>0.16977694251989001</v>
      </c>
      <c r="BT9" s="17"/>
      <c r="BU9" s="17">
        <v>0.133075244911743</v>
      </c>
      <c r="BV9" s="17">
        <v>9.4073142140768604E-2</v>
      </c>
      <c r="BW9" s="17">
        <v>0.24689902626952601</v>
      </c>
      <c r="BX9" s="17">
        <v>0.18531284081211799</v>
      </c>
      <c r="BY9" s="17">
        <v>0.14604103299823701</v>
      </c>
      <c r="BZ9" s="17"/>
      <c r="CA9" s="17">
        <v>0.235810097554086</v>
      </c>
      <c r="CB9" s="17"/>
      <c r="CC9" s="17">
        <v>0.16842475126477199</v>
      </c>
      <c r="CD9" s="17">
        <v>0.111625569912673</v>
      </c>
      <c r="CE9" s="17"/>
      <c r="CF9" s="17">
        <v>0.18594942740961401</v>
      </c>
      <c r="CG9" s="17"/>
      <c r="CH9" s="17">
        <v>0.13944343882548199</v>
      </c>
      <c r="CI9" s="17">
        <v>0.195973190999576</v>
      </c>
    </row>
    <row r="10" spans="2:87" x14ac:dyDescent="0.35">
      <c r="B10" s="18" t="s">
        <v>323</v>
      </c>
      <c r="C10" s="17">
        <v>0.18011811798584401</v>
      </c>
      <c r="D10" s="17">
        <v>0.18824636468653499</v>
      </c>
      <c r="E10" s="17">
        <v>0.173712058936248</v>
      </c>
      <c r="F10" s="17"/>
      <c r="G10" s="17">
        <v>0.18006542179300999</v>
      </c>
      <c r="H10" s="17">
        <v>0.22521689130682901</v>
      </c>
      <c r="I10" s="17">
        <v>0.213854732729858</v>
      </c>
      <c r="J10" s="17">
        <v>0.15642437677318299</v>
      </c>
      <c r="K10" s="17">
        <v>0.130192993254588</v>
      </c>
      <c r="L10" s="17">
        <v>0.17110349338929901</v>
      </c>
      <c r="M10" s="17"/>
      <c r="N10" s="17">
        <v>0.19615986876616401</v>
      </c>
      <c r="O10" s="17">
        <v>0.17982820328586199</v>
      </c>
      <c r="P10" s="17">
        <v>0.16060980468126401</v>
      </c>
      <c r="Q10" s="17">
        <v>0.172030954298417</v>
      </c>
      <c r="R10" s="17"/>
      <c r="S10" s="17">
        <v>0.22335256705828799</v>
      </c>
      <c r="T10" s="17">
        <v>0.16328445749206899</v>
      </c>
      <c r="U10" s="17">
        <v>0.20386176726418501</v>
      </c>
      <c r="V10" s="17">
        <v>0.13331275741301499</v>
      </c>
      <c r="W10" s="17">
        <v>0.23036071777613501</v>
      </c>
      <c r="X10" s="17">
        <v>0.173205448378147</v>
      </c>
      <c r="Y10" s="17">
        <v>6.8323127490928198E-2</v>
      </c>
      <c r="Z10" s="17">
        <v>0.14617084595584401</v>
      </c>
      <c r="AA10" s="17">
        <v>0.233723998751527</v>
      </c>
      <c r="AB10" s="17">
        <v>0.19432517484059</v>
      </c>
      <c r="AC10" s="17">
        <v>0.15943533158021</v>
      </c>
      <c r="AD10" s="17">
        <v>0.15193619605511</v>
      </c>
      <c r="AE10" s="17"/>
      <c r="AF10" s="17">
        <v>0.20722913669735801</v>
      </c>
      <c r="AG10" s="17">
        <v>0.15877118360762599</v>
      </c>
      <c r="AH10" s="17">
        <v>0.19722565326074601</v>
      </c>
      <c r="AI10" s="17">
        <v>0.179197603320771</v>
      </c>
      <c r="AJ10" s="17">
        <v>0.18666840683307701</v>
      </c>
      <c r="AK10" s="17"/>
      <c r="AL10" s="17">
        <v>0.170189492136366</v>
      </c>
      <c r="AM10" s="17">
        <v>0.15233441574293799</v>
      </c>
      <c r="AN10" s="17">
        <v>0.22344162660991901</v>
      </c>
      <c r="AO10" s="17">
        <v>0.28527852346886101</v>
      </c>
      <c r="AP10" s="17"/>
      <c r="AQ10" s="17">
        <v>0.14198371558856601</v>
      </c>
      <c r="AR10" s="17">
        <v>0.234473883994127</v>
      </c>
      <c r="AS10" s="17"/>
      <c r="AT10" s="17">
        <v>0.19307800713874701</v>
      </c>
      <c r="AU10" s="17">
        <v>0.183540531978722</v>
      </c>
      <c r="AV10" s="17"/>
      <c r="AW10" s="17">
        <v>0.16810118962413301</v>
      </c>
      <c r="AX10" s="17">
        <v>0.20509246330129999</v>
      </c>
      <c r="AY10" s="17">
        <v>0.17860610139007499</v>
      </c>
      <c r="AZ10" s="17"/>
      <c r="BA10" s="17">
        <v>0.21962245737720501</v>
      </c>
      <c r="BB10" s="17">
        <v>0.182872329614304</v>
      </c>
      <c r="BC10" s="17">
        <v>0.16018693645700999</v>
      </c>
      <c r="BD10" s="17">
        <v>0.19355294030751</v>
      </c>
      <c r="BE10" s="17">
        <v>7.5471619084603203E-2</v>
      </c>
      <c r="BF10" s="17"/>
      <c r="BG10" s="17">
        <v>0.15800348690485699</v>
      </c>
      <c r="BH10" s="17">
        <v>0.19595125186124601</v>
      </c>
      <c r="BI10" s="17"/>
      <c r="BJ10" s="17">
        <v>0.18986148437682801</v>
      </c>
      <c r="BK10" s="17">
        <v>0.148232679696048</v>
      </c>
      <c r="BL10" s="17"/>
      <c r="BM10" s="17">
        <v>0.13688222344175999</v>
      </c>
      <c r="BN10" s="17">
        <v>0.124209931496267</v>
      </c>
      <c r="BO10" s="17">
        <v>0.218497322765598</v>
      </c>
      <c r="BP10" s="17">
        <v>0.215004393611853</v>
      </c>
      <c r="BQ10" s="17">
        <v>0.17256596789975601</v>
      </c>
      <c r="BR10" s="17"/>
      <c r="BS10" s="17">
        <v>0.20659916636430201</v>
      </c>
      <c r="BT10" s="17"/>
      <c r="BU10" s="17">
        <v>0.15787303831675201</v>
      </c>
      <c r="BV10" s="17">
        <v>0.202026612816013</v>
      </c>
      <c r="BW10" s="17">
        <v>0.24340873250499301</v>
      </c>
      <c r="BX10" s="17">
        <v>0.16851192743770099</v>
      </c>
      <c r="BY10" s="17">
        <v>0.11236253394569901</v>
      </c>
      <c r="BZ10" s="17"/>
      <c r="CA10" s="17">
        <v>0.26093500327797797</v>
      </c>
      <c r="CB10" s="17"/>
      <c r="CC10" s="17">
        <v>0.19119924741936101</v>
      </c>
      <c r="CD10" s="17">
        <v>0.14572927967569399</v>
      </c>
      <c r="CE10" s="17"/>
      <c r="CF10" s="17">
        <v>0.16122343512892701</v>
      </c>
      <c r="CG10" s="17"/>
      <c r="CH10" s="17">
        <v>0.16633963554959599</v>
      </c>
      <c r="CI10" s="17">
        <v>0.19774698806364699</v>
      </c>
    </row>
    <row r="11" spans="2:87" x14ac:dyDescent="0.35">
      <c r="B11" s="18" t="s">
        <v>159</v>
      </c>
      <c r="C11" s="17">
        <v>0.21016358104708299</v>
      </c>
      <c r="D11" s="17">
        <v>0.21187466572094499</v>
      </c>
      <c r="E11" s="17">
        <v>0.20848353011687301</v>
      </c>
      <c r="F11" s="17"/>
      <c r="G11" s="17">
        <v>0.22702728838769601</v>
      </c>
      <c r="H11" s="17">
        <v>0.229271455906846</v>
      </c>
      <c r="I11" s="17">
        <v>0.22461664402717099</v>
      </c>
      <c r="J11" s="17">
        <v>0.209912049655745</v>
      </c>
      <c r="K11" s="17">
        <v>0.177123409454508</v>
      </c>
      <c r="L11" s="17">
        <v>0.19622374210737301</v>
      </c>
      <c r="M11" s="17"/>
      <c r="N11" s="17">
        <v>0.254565466138515</v>
      </c>
      <c r="O11" s="17">
        <v>0.230330359841559</v>
      </c>
      <c r="P11" s="17">
        <v>0.17281046573891201</v>
      </c>
      <c r="Q11" s="17">
        <v>0.17367308832522799</v>
      </c>
      <c r="R11" s="17"/>
      <c r="S11" s="17">
        <v>0.208030994535091</v>
      </c>
      <c r="T11" s="17">
        <v>0.16790136974956199</v>
      </c>
      <c r="U11" s="17">
        <v>0.174622082967028</v>
      </c>
      <c r="V11" s="17">
        <v>0.22749905877190599</v>
      </c>
      <c r="W11" s="17">
        <v>0.13461899700857299</v>
      </c>
      <c r="X11" s="17">
        <v>0.23757689261699499</v>
      </c>
      <c r="Y11" s="17">
        <v>0.33594103433825701</v>
      </c>
      <c r="Z11" s="17">
        <v>0.23350159558830499</v>
      </c>
      <c r="AA11" s="17">
        <v>0.19340913365996501</v>
      </c>
      <c r="AB11" s="17">
        <v>0.19998396994749501</v>
      </c>
      <c r="AC11" s="17">
        <v>0.19340946521758301</v>
      </c>
      <c r="AD11" s="17">
        <v>0.30231062664187702</v>
      </c>
      <c r="AE11" s="17"/>
      <c r="AF11" s="17">
        <v>0.16923579369792999</v>
      </c>
      <c r="AG11" s="17">
        <v>0.18140528243207199</v>
      </c>
      <c r="AH11" s="17">
        <v>0.238420161836883</v>
      </c>
      <c r="AI11" s="17">
        <v>0.26799366278412801</v>
      </c>
      <c r="AJ11" s="17">
        <v>0.248197356663933</v>
      </c>
      <c r="AK11" s="17"/>
      <c r="AL11" s="17">
        <v>0.18197698631110401</v>
      </c>
      <c r="AM11" s="17">
        <v>0.22798271605238399</v>
      </c>
      <c r="AN11" s="17">
        <v>0.25936206768863401</v>
      </c>
      <c r="AO11" s="17">
        <v>0.142099549547893</v>
      </c>
      <c r="AP11" s="17"/>
      <c r="AQ11" s="17">
        <v>0.18952904050014699</v>
      </c>
      <c r="AR11" s="17">
        <v>0.239575507998841</v>
      </c>
      <c r="AS11" s="17"/>
      <c r="AT11" s="17">
        <v>0.204334887888449</v>
      </c>
      <c r="AU11" s="17">
        <v>0.210921473855856</v>
      </c>
      <c r="AV11" s="17"/>
      <c r="AW11" s="17">
        <v>0.19948359526605999</v>
      </c>
      <c r="AX11" s="17">
        <v>0.26031980622788797</v>
      </c>
      <c r="AY11" s="17">
        <v>0.202158282742811</v>
      </c>
      <c r="AZ11" s="17"/>
      <c r="BA11" s="17">
        <v>0.24958891018656201</v>
      </c>
      <c r="BB11" s="17">
        <v>0.22264197419229201</v>
      </c>
      <c r="BC11" s="17">
        <v>0.168253401103204</v>
      </c>
      <c r="BD11" s="17">
        <v>0.19154696743274599</v>
      </c>
      <c r="BE11" s="17">
        <v>0.24788124152346</v>
      </c>
      <c r="BF11" s="17"/>
      <c r="BG11" s="17">
        <v>0.21665053430707601</v>
      </c>
      <c r="BH11" s="17">
        <v>0.205519198826425</v>
      </c>
      <c r="BI11" s="17"/>
      <c r="BJ11" s="17">
        <v>0.21253810254793801</v>
      </c>
      <c r="BK11" s="17">
        <v>0.20515591069907901</v>
      </c>
      <c r="BL11" s="17"/>
      <c r="BM11" s="17">
        <v>0.20182803761995399</v>
      </c>
      <c r="BN11" s="17">
        <v>0.224386611248512</v>
      </c>
      <c r="BO11" s="17">
        <v>0.24805655589560399</v>
      </c>
      <c r="BP11" s="17">
        <v>0.204373250243472</v>
      </c>
      <c r="BQ11" s="17">
        <v>0.15322859487788101</v>
      </c>
      <c r="BR11" s="17"/>
      <c r="BS11" s="17">
        <v>0.169468021834599</v>
      </c>
      <c r="BT11" s="17"/>
      <c r="BU11" s="17">
        <v>0.22113042822194201</v>
      </c>
      <c r="BV11" s="17">
        <v>0.28274389231353703</v>
      </c>
      <c r="BW11" s="17">
        <v>0.25517039263784203</v>
      </c>
      <c r="BX11" s="17">
        <v>0.180447973552019</v>
      </c>
      <c r="BY11" s="17">
        <v>0.11976865821674899</v>
      </c>
      <c r="BZ11" s="17"/>
      <c r="CA11" s="17">
        <v>0.20755786104254401</v>
      </c>
      <c r="CB11" s="17"/>
      <c r="CC11" s="17">
        <v>0.19761405192220699</v>
      </c>
      <c r="CD11" s="17">
        <v>0.28185865649370201</v>
      </c>
      <c r="CE11" s="17"/>
      <c r="CF11" s="17">
        <v>0.190378945061247</v>
      </c>
      <c r="CG11" s="17"/>
      <c r="CH11" s="17">
        <v>0.211699078723699</v>
      </c>
      <c r="CI11" s="17">
        <v>0.25913424737792601</v>
      </c>
    </row>
    <row r="12" spans="2:87" x14ac:dyDescent="0.35">
      <c r="B12" s="18" t="s">
        <v>160</v>
      </c>
      <c r="C12" s="17">
        <v>0.31642615907482702</v>
      </c>
      <c r="D12" s="17">
        <v>0.34761510327581902</v>
      </c>
      <c r="E12" s="17">
        <v>0.28791176269123298</v>
      </c>
      <c r="F12" s="17"/>
      <c r="G12" s="17">
        <v>0.222116848948616</v>
      </c>
      <c r="H12" s="17">
        <v>0.19921508154880899</v>
      </c>
      <c r="I12" s="17">
        <v>0.308883231888126</v>
      </c>
      <c r="J12" s="17">
        <v>0.337468413307284</v>
      </c>
      <c r="K12" s="17">
        <v>0.38946658737395801</v>
      </c>
      <c r="L12" s="17">
        <v>0.40444177556687499</v>
      </c>
      <c r="M12" s="17"/>
      <c r="N12" s="17">
        <v>0.31544314182501998</v>
      </c>
      <c r="O12" s="17">
        <v>0.33807109208367497</v>
      </c>
      <c r="P12" s="17">
        <v>0.29309130460340699</v>
      </c>
      <c r="Q12" s="17">
        <v>0.31771669318360801</v>
      </c>
      <c r="R12" s="17"/>
      <c r="S12" s="17">
        <v>0.30621481492142799</v>
      </c>
      <c r="T12" s="17">
        <v>0.336091560174476</v>
      </c>
      <c r="U12" s="17">
        <v>0.38437514992628102</v>
      </c>
      <c r="V12" s="17">
        <v>0.35418099815291798</v>
      </c>
      <c r="W12" s="17">
        <v>0.26551177332355902</v>
      </c>
      <c r="X12" s="17">
        <v>0.28585365638152699</v>
      </c>
      <c r="Y12" s="17">
        <v>0.342432314396861</v>
      </c>
      <c r="Z12" s="17">
        <v>0.31408008387043901</v>
      </c>
      <c r="AA12" s="17">
        <v>0.28859071121503799</v>
      </c>
      <c r="AB12" s="17">
        <v>0.30195978549019198</v>
      </c>
      <c r="AC12" s="17">
        <v>0.36008771302207399</v>
      </c>
      <c r="AD12" s="17">
        <v>0.19629654768337201</v>
      </c>
      <c r="AE12" s="17"/>
      <c r="AF12" s="17">
        <v>0.27440085402748499</v>
      </c>
      <c r="AG12" s="17">
        <v>0.35267084931067699</v>
      </c>
      <c r="AH12" s="17">
        <v>0.28423455172519402</v>
      </c>
      <c r="AI12" s="17">
        <v>0.34485505383447002</v>
      </c>
      <c r="AJ12" s="17">
        <v>0.31387761513888002</v>
      </c>
      <c r="AK12" s="17"/>
      <c r="AL12" s="17">
        <v>0.34635458937643099</v>
      </c>
      <c r="AM12" s="17">
        <v>0.33196928472455201</v>
      </c>
      <c r="AN12" s="17">
        <v>0.224782579614031</v>
      </c>
      <c r="AO12" s="17">
        <v>0.296326556129968</v>
      </c>
      <c r="AP12" s="17"/>
      <c r="AQ12" s="17">
        <v>0.33629974936638901</v>
      </c>
      <c r="AR12" s="17">
        <v>0.288098870439781</v>
      </c>
      <c r="AS12" s="17"/>
      <c r="AT12" s="17">
        <v>0.30948294986827801</v>
      </c>
      <c r="AU12" s="17">
        <v>0.39010794857083902</v>
      </c>
      <c r="AV12" s="17"/>
      <c r="AW12" s="17">
        <v>0.39446205571074</v>
      </c>
      <c r="AX12" s="17">
        <v>0.283698729794994</v>
      </c>
      <c r="AY12" s="17">
        <v>0.26340909730346601</v>
      </c>
      <c r="AZ12" s="17"/>
      <c r="BA12" s="17">
        <v>0.27517707936597402</v>
      </c>
      <c r="BB12" s="17">
        <v>0.29423430081128599</v>
      </c>
      <c r="BC12" s="17">
        <v>0.34887030445528799</v>
      </c>
      <c r="BD12" s="17">
        <v>0.329056463294154</v>
      </c>
      <c r="BE12" s="17">
        <v>0.40240916626576601</v>
      </c>
      <c r="BF12" s="17"/>
      <c r="BG12" s="17">
        <v>0.30609604411869201</v>
      </c>
      <c r="BH12" s="17">
        <v>0.32382208136942803</v>
      </c>
      <c r="BI12" s="17"/>
      <c r="BJ12" s="17">
        <v>0.30382799202394001</v>
      </c>
      <c r="BK12" s="17">
        <v>0.35872699375317302</v>
      </c>
      <c r="BL12" s="17"/>
      <c r="BM12" s="17">
        <v>0.238081177754525</v>
      </c>
      <c r="BN12" s="17">
        <v>0.44645107722735</v>
      </c>
      <c r="BO12" s="17">
        <v>0.26033510649383701</v>
      </c>
      <c r="BP12" s="17">
        <v>0.24149094550548</v>
      </c>
      <c r="BQ12" s="17">
        <v>0.47048364312806201</v>
      </c>
      <c r="BR12" s="17"/>
      <c r="BS12" s="17">
        <v>0.39636477157908201</v>
      </c>
      <c r="BT12" s="17"/>
      <c r="BU12" s="17">
        <v>0.41336216862797098</v>
      </c>
      <c r="BV12" s="17">
        <v>0.27966066175181098</v>
      </c>
      <c r="BW12" s="17">
        <v>0.136080127082189</v>
      </c>
      <c r="BX12" s="17">
        <v>0.42182972879617098</v>
      </c>
      <c r="BY12" s="17">
        <v>0.27061844640863197</v>
      </c>
      <c r="BZ12" s="17"/>
      <c r="CA12" s="17">
        <v>0.24121111616462601</v>
      </c>
      <c r="CB12" s="17"/>
      <c r="CC12" s="17">
        <v>0.31867502471641601</v>
      </c>
      <c r="CD12" s="17">
        <v>0.33644135993424401</v>
      </c>
      <c r="CE12" s="17"/>
      <c r="CF12" s="17">
        <v>0.34503036896911199</v>
      </c>
      <c r="CG12" s="17"/>
      <c r="CH12" s="17">
        <v>0.35782794581859501</v>
      </c>
      <c r="CI12" s="17">
        <v>0.25253829436143499</v>
      </c>
    </row>
    <row r="13" spans="2:87" x14ac:dyDescent="0.35">
      <c r="B13" s="18" t="s">
        <v>161</v>
      </c>
      <c r="C13" s="19">
        <v>0.137795044726713</v>
      </c>
      <c r="D13" s="19">
        <v>0.112232446021667</v>
      </c>
      <c r="E13" s="19">
        <v>0.16122804187396</v>
      </c>
      <c r="F13" s="19"/>
      <c r="G13" s="19">
        <v>0.191540640326094</v>
      </c>
      <c r="H13" s="19">
        <v>0.14862318979514799</v>
      </c>
      <c r="I13" s="19">
        <v>9.2616397942982903E-2</v>
      </c>
      <c r="J13" s="19">
        <v>0.13963470521889301</v>
      </c>
      <c r="K13" s="19">
        <v>0.155233539948576</v>
      </c>
      <c r="L13" s="19">
        <v>0.120449831361054</v>
      </c>
      <c r="M13" s="19"/>
      <c r="N13" s="19">
        <v>0.114143870313927</v>
      </c>
      <c r="O13" s="19">
        <v>0.10910449453511301</v>
      </c>
      <c r="P13" s="19">
        <v>0.157385787508981</v>
      </c>
      <c r="Q13" s="19">
        <v>0.17723451682956301</v>
      </c>
      <c r="R13" s="19"/>
      <c r="S13" s="19">
        <v>0.134583706052852</v>
      </c>
      <c r="T13" s="19">
        <v>0.13620389835905</v>
      </c>
      <c r="U13" s="19">
        <v>0.112523027343508</v>
      </c>
      <c r="V13" s="19">
        <v>0.16405957443800501</v>
      </c>
      <c r="W13" s="19">
        <v>0.232642672597515</v>
      </c>
      <c r="X13" s="19">
        <v>0.117473472944226</v>
      </c>
      <c r="Y13" s="19">
        <v>8.3304694758031206E-2</v>
      </c>
      <c r="Z13" s="19">
        <v>0.18073329102618299</v>
      </c>
      <c r="AA13" s="19">
        <v>0.128532557752738</v>
      </c>
      <c r="AB13" s="19">
        <v>0.12949368754611901</v>
      </c>
      <c r="AC13" s="19">
        <v>0.10076953775832</v>
      </c>
      <c r="AD13" s="19">
        <v>0.236234180069118</v>
      </c>
      <c r="AE13" s="19"/>
      <c r="AF13" s="19">
        <v>0.148343502818086</v>
      </c>
      <c r="AG13" s="19">
        <v>0.13986717608753901</v>
      </c>
      <c r="AH13" s="19">
        <v>0.12135720402457401</v>
      </c>
      <c r="AI13" s="19">
        <v>0.11149405638521</v>
      </c>
      <c r="AJ13" s="19">
        <v>0.131914744351913</v>
      </c>
      <c r="AK13" s="19"/>
      <c r="AL13" s="19">
        <v>0.16303923060120101</v>
      </c>
      <c r="AM13" s="19">
        <v>0.12358535761657399</v>
      </c>
      <c r="AN13" s="19">
        <v>0.12773333193372499</v>
      </c>
      <c r="AO13" s="19">
        <v>8.8857166003403307E-2</v>
      </c>
      <c r="AP13" s="19"/>
      <c r="AQ13" s="19">
        <v>0.14271418262045599</v>
      </c>
      <c r="AR13" s="19">
        <v>0.130783436008442</v>
      </c>
      <c r="AS13" s="19"/>
      <c r="AT13" s="19">
        <v>0.141970333241624</v>
      </c>
      <c r="AU13" s="19">
        <v>0.11257417344401301</v>
      </c>
      <c r="AV13" s="19"/>
      <c r="AW13" s="19">
        <v>0.11486765782364</v>
      </c>
      <c r="AX13" s="19">
        <v>0.12128624752507999</v>
      </c>
      <c r="AY13" s="19">
        <v>0.15593678275292999</v>
      </c>
      <c r="AZ13" s="19"/>
      <c r="BA13" s="19">
        <v>0.12879429385539201</v>
      </c>
      <c r="BB13" s="19">
        <v>0.139888009598063</v>
      </c>
      <c r="BC13" s="19">
        <v>0.13702241833461601</v>
      </c>
      <c r="BD13" s="19">
        <v>0.15385429292841599</v>
      </c>
      <c r="BE13" s="19">
        <v>0.129328028611533</v>
      </c>
      <c r="BF13" s="19"/>
      <c r="BG13" s="19">
        <v>0.14580765678916199</v>
      </c>
      <c r="BH13" s="19">
        <v>0.132058355789339</v>
      </c>
      <c r="BI13" s="19"/>
      <c r="BJ13" s="19">
        <v>0.13362045743558801</v>
      </c>
      <c r="BK13" s="19">
        <v>0.150737006088627</v>
      </c>
      <c r="BL13" s="19"/>
      <c r="BM13" s="19">
        <v>0.28350621986059799</v>
      </c>
      <c r="BN13" s="19">
        <v>9.4379491080226793E-2</v>
      </c>
      <c r="BO13" s="19">
        <v>0.12753907809669601</v>
      </c>
      <c r="BP13" s="19">
        <v>0.13513615899553499</v>
      </c>
      <c r="BQ13" s="19">
        <v>2.45428616698193E-2</v>
      </c>
      <c r="BR13" s="19"/>
      <c r="BS13" s="19">
        <v>5.7791097702127203E-2</v>
      </c>
      <c r="BT13" s="19"/>
      <c r="BU13" s="19">
        <v>7.45591199215907E-2</v>
      </c>
      <c r="BV13" s="19">
        <v>0.14149569097786999</v>
      </c>
      <c r="BW13" s="19">
        <v>0.118441721505449</v>
      </c>
      <c r="BX13" s="19">
        <v>4.38975294019915E-2</v>
      </c>
      <c r="BY13" s="19">
        <v>0.35120932843068398</v>
      </c>
      <c r="BZ13" s="19"/>
      <c r="CA13" s="19">
        <v>5.44859219607658E-2</v>
      </c>
      <c r="CB13" s="19"/>
      <c r="CC13" s="19">
        <v>0.124086924677244</v>
      </c>
      <c r="CD13" s="19">
        <v>0.124345133983687</v>
      </c>
      <c r="CE13" s="19"/>
      <c r="CF13" s="19">
        <v>0.11741782343109899</v>
      </c>
      <c r="CG13" s="19"/>
      <c r="CH13" s="19">
        <v>0.12468990108262799</v>
      </c>
      <c r="CI13" s="19">
        <v>9.4607279197415406E-2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331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1007</v>
      </c>
      <c r="D7" s="10">
        <v>520</v>
      </c>
      <c r="E7" s="10">
        <v>482</v>
      </c>
      <c r="F7" s="10"/>
      <c r="G7" s="10">
        <v>69</v>
      </c>
      <c r="H7" s="10">
        <v>179</v>
      </c>
      <c r="I7" s="10">
        <v>172</v>
      </c>
      <c r="J7" s="10">
        <v>198</v>
      </c>
      <c r="K7" s="10">
        <v>157</v>
      </c>
      <c r="L7" s="10">
        <v>232</v>
      </c>
      <c r="M7" s="10"/>
      <c r="N7" s="10">
        <v>311</v>
      </c>
      <c r="O7" s="10">
        <v>243</v>
      </c>
      <c r="P7" s="10">
        <v>204</v>
      </c>
      <c r="Q7" s="10">
        <v>247</v>
      </c>
      <c r="R7" s="10"/>
      <c r="S7" s="10">
        <v>136</v>
      </c>
      <c r="T7" s="10">
        <v>147</v>
      </c>
      <c r="U7" s="10">
        <v>89</v>
      </c>
      <c r="V7" s="10">
        <v>81</v>
      </c>
      <c r="W7" s="10">
        <v>68</v>
      </c>
      <c r="X7" s="10">
        <v>94</v>
      </c>
      <c r="Y7" s="10">
        <v>70</v>
      </c>
      <c r="Z7" s="10">
        <v>37</v>
      </c>
      <c r="AA7" s="10">
        <v>110</v>
      </c>
      <c r="AB7" s="10">
        <v>96</v>
      </c>
      <c r="AC7" s="10">
        <v>48</v>
      </c>
      <c r="AD7" s="10">
        <v>31</v>
      </c>
      <c r="AE7" s="10"/>
      <c r="AF7" s="10">
        <v>172</v>
      </c>
      <c r="AG7" s="10">
        <v>375</v>
      </c>
      <c r="AH7" s="10">
        <v>196</v>
      </c>
      <c r="AI7" s="10">
        <v>116</v>
      </c>
      <c r="AJ7" s="10">
        <v>118</v>
      </c>
      <c r="AK7" s="10"/>
      <c r="AL7" s="10">
        <v>408</v>
      </c>
      <c r="AM7" s="10">
        <v>365</v>
      </c>
      <c r="AN7" s="10">
        <v>175</v>
      </c>
      <c r="AO7" s="10">
        <v>59</v>
      </c>
      <c r="AP7" s="10"/>
      <c r="AQ7" s="10">
        <v>585</v>
      </c>
      <c r="AR7" s="10">
        <v>422</v>
      </c>
      <c r="AS7" s="10"/>
      <c r="AT7" s="10">
        <v>644</v>
      </c>
      <c r="AU7" s="10">
        <v>221</v>
      </c>
      <c r="AV7" s="10"/>
      <c r="AW7" s="10">
        <v>408</v>
      </c>
      <c r="AX7" s="10">
        <v>238</v>
      </c>
      <c r="AY7" s="10">
        <v>330</v>
      </c>
      <c r="AZ7" s="10"/>
      <c r="BA7" s="10">
        <v>257</v>
      </c>
      <c r="BB7" s="10">
        <v>257</v>
      </c>
      <c r="BC7" s="10">
        <v>317</v>
      </c>
      <c r="BD7" s="10">
        <v>115</v>
      </c>
      <c r="BE7" s="10">
        <v>60</v>
      </c>
      <c r="BF7" s="10"/>
      <c r="BG7" s="10">
        <v>390</v>
      </c>
      <c r="BH7" s="10">
        <v>617</v>
      </c>
      <c r="BI7" s="10"/>
      <c r="BJ7" s="10">
        <v>769</v>
      </c>
      <c r="BK7" s="10">
        <v>234</v>
      </c>
      <c r="BL7" s="10"/>
      <c r="BM7" s="10">
        <v>144</v>
      </c>
      <c r="BN7" s="10">
        <v>190</v>
      </c>
      <c r="BO7" s="10">
        <v>359</v>
      </c>
      <c r="BP7" s="10">
        <v>83</v>
      </c>
      <c r="BQ7" s="10">
        <v>115</v>
      </c>
      <c r="BR7" s="10"/>
      <c r="BS7" s="10">
        <v>313</v>
      </c>
      <c r="BT7" s="10"/>
      <c r="BU7" s="10">
        <v>182</v>
      </c>
      <c r="BV7" s="10">
        <v>251</v>
      </c>
      <c r="BW7" s="10">
        <v>87</v>
      </c>
      <c r="BX7" s="10">
        <v>207</v>
      </c>
      <c r="BY7" s="10">
        <v>77</v>
      </c>
      <c r="BZ7" s="10"/>
      <c r="CA7" s="10">
        <v>90</v>
      </c>
      <c r="CB7" s="10"/>
      <c r="CC7" s="10">
        <v>801</v>
      </c>
      <c r="CD7" s="10">
        <v>175</v>
      </c>
      <c r="CE7" s="10"/>
      <c r="CF7" s="10">
        <v>383</v>
      </c>
      <c r="CG7" s="10"/>
      <c r="CH7" s="10">
        <v>359</v>
      </c>
      <c r="CI7" s="10">
        <v>122</v>
      </c>
    </row>
    <row r="8" spans="2:87" ht="30" customHeight="1" x14ac:dyDescent="0.35">
      <c r="B8" s="11" t="s">
        <v>20</v>
      </c>
      <c r="C8" s="11">
        <v>992</v>
      </c>
      <c r="D8" s="11">
        <v>499</v>
      </c>
      <c r="E8" s="11">
        <v>488</v>
      </c>
      <c r="F8" s="11"/>
      <c r="G8" s="11">
        <v>117</v>
      </c>
      <c r="H8" s="11">
        <v>175</v>
      </c>
      <c r="I8" s="11">
        <v>163</v>
      </c>
      <c r="J8" s="11">
        <v>185</v>
      </c>
      <c r="K8" s="11">
        <v>142</v>
      </c>
      <c r="L8" s="11">
        <v>210</v>
      </c>
      <c r="M8" s="11"/>
      <c r="N8" s="11">
        <v>279</v>
      </c>
      <c r="O8" s="11">
        <v>251</v>
      </c>
      <c r="P8" s="11">
        <v>207</v>
      </c>
      <c r="Q8" s="11">
        <v>254</v>
      </c>
      <c r="R8" s="11"/>
      <c r="S8" s="11">
        <v>138</v>
      </c>
      <c r="T8" s="11">
        <v>136</v>
      </c>
      <c r="U8" s="11">
        <v>84</v>
      </c>
      <c r="V8" s="11">
        <v>84</v>
      </c>
      <c r="W8" s="11">
        <v>61</v>
      </c>
      <c r="X8" s="11">
        <v>97</v>
      </c>
      <c r="Y8" s="11">
        <v>77</v>
      </c>
      <c r="Z8" s="11">
        <v>38</v>
      </c>
      <c r="AA8" s="11">
        <v>115</v>
      </c>
      <c r="AB8" s="11">
        <v>91</v>
      </c>
      <c r="AC8" s="11">
        <v>43</v>
      </c>
      <c r="AD8" s="11">
        <v>28</v>
      </c>
      <c r="AE8" s="11"/>
      <c r="AF8" s="11">
        <v>178</v>
      </c>
      <c r="AG8" s="11">
        <v>375</v>
      </c>
      <c r="AH8" s="11">
        <v>189</v>
      </c>
      <c r="AI8" s="11">
        <v>111</v>
      </c>
      <c r="AJ8" s="11">
        <v>109</v>
      </c>
      <c r="AK8" s="11"/>
      <c r="AL8" s="11">
        <v>392</v>
      </c>
      <c r="AM8" s="11">
        <v>363</v>
      </c>
      <c r="AN8" s="11">
        <v>176</v>
      </c>
      <c r="AO8" s="11">
        <v>60</v>
      </c>
      <c r="AP8" s="11"/>
      <c r="AQ8" s="11">
        <v>583</v>
      </c>
      <c r="AR8" s="11">
        <v>409</v>
      </c>
      <c r="AS8" s="11"/>
      <c r="AT8" s="11">
        <v>638</v>
      </c>
      <c r="AU8" s="11">
        <v>200</v>
      </c>
      <c r="AV8" s="11"/>
      <c r="AW8" s="11">
        <v>381</v>
      </c>
      <c r="AX8" s="11">
        <v>233</v>
      </c>
      <c r="AY8" s="11">
        <v>342</v>
      </c>
      <c r="AZ8" s="11"/>
      <c r="BA8" s="11">
        <v>262</v>
      </c>
      <c r="BB8" s="11">
        <v>246</v>
      </c>
      <c r="BC8" s="11">
        <v>318</v>
      </c>
      <c r="BD8" s="11">
        <v>108</v>
      </c>
      <c r="BE8" s="11">
        <v>57</v>
      </c>
      <c r="BF8" s="11"/>
      <c r="BG8" s="11">
        <v>414</v>
      </c>
      <c r="BH8" s="11">
        <v>578</v>
      </c>
      <c r="BI8" s="11"/>
      <c r="BJ8" s="11">
        <v>773</v>
      </c>
      <c r="BK8" s="11">
        <v>216</v>
      </c>
      <c r="BL8" s="11"/>
      <c r="BM8" s="11">
        <v>149</v>
      </c>
      <c r="BN8" s="11">
        <v>178</v>
      </c>
      <c r="BO8" s="11">
        <v>356</v>
      </c>
      <c r="BP8" s="11">
        <v>83</v>
      </c>
      <c r="BQ8" s="11">
        <v>110</v>
      </c>
      <c r="BR8" s="11"/>
      <c r="BS8" s="11">
        <v>303</v>
      </c>
      <c r="BT8" s="11"/>
      <c r="BU8" s="11">
        <v>177</v>
      </c>
      <c r="BV8" s="11">
        <v>249</v>
      </c>
      <c r="BW8" s="11">
        <v>87</v>
      </c>
      <c r="BX8" s="11">
        <v>200</v>
      </c>
      <c r="BY8" s="11">
        <v>79</v>
      </c>
      <c r="BZ8" s="11"/>
      <c r="CA8" s="11">
        <v>88</v>
      </c>
      <c r="CB8" s="11"/>
      <c r="CC8" s="11">
        <v>784</v>
      </c>
      <c r="CD8" s="11">
        <v>176</v>
      </c>
      <c r="CE8" s="11"/>
      <c r="CF8" s="11">
        <v>363</v>
      </c>
      <c r="CG8" s="11"/>
      <c r="CH8" s="11">
        <v>346</v>
      </c>
      <c r="CI8" s="11">
        <v>118</v>
      </c>
    </row>
    <row r="9" spans="2:87" x14ac:dyDescent="0.35">
      <c r="B9" s="18" t="s">
        <v>157</v>
      </c>
      <c r="C9" s="17">
        <v>0.12749814464727199</v>
      </c>
      <c r="D9" s="17">
        <v>0.13983514291614199</v>
      </c>
      <c r="E9" s="17">
        <v>0.116243580394011</v>
      </c>
      <c r="F9" s="17"/>
      <c r="G9" s="17">
        <v>0.19519499904849699</v>
      </c>
      <c r="H9" s="17">
        <v>0.216520800443431</v>
      </c>
      <c r="I9" s="17">
        <v>0.15400746520720801</v>
      </c>
      <c r="J9" s="17">
        <v>8.7235565986143196E-2</v>
      </c>
      <c r="K9" s="17">
        <v>5.9900300063191698E-2</v>
      </c>
      <c r="L9" s="17">
        <v>7.6291103039287905E-2</v>
      </c>
      <c r="M9" s="17"/>
      <c r="N9" s="17">
        <v>0.16644909807121</v>
      </c>
      <c r="O9" s="17">
        <v>7.8899362699883097E-2</v>
      </c>
      <c r="P9" s="17">
        <v>9.9691940507768501E-2</v>
      </c>
      <c r="Q9" s="17">
        <v>0.156438718323859</v>
      </c>
      <c r="R9" s="17"/>
      <c r="S9" s="17">
        <v>0.21495716853724101</v>
      </c>
      <c r="T9" s="17">
        <v>7.7423458280914001E-2</v>
      </c>
      <c r="U9" s="17">
        <v>0.100624453609544</v>
      </c>
      <c r="V9" s="17">
        <v>0.116702401773828</v>
      </c>
      <c r="W9" s="17">
        <v>5.3198807246996001E-2</v>
      </c>
      <c r="X9" s="17">
        <v>0.12331876841317201</v>
      </c>
      <c r="Y9" s="17">
        <v>0.12781655392084099</v>
      </c>
      <c r="Z9" s="17">
        <v>8.1986600932633602E-2</v>
      </c>
      <c r="AA9" s="17">
        <v>0.18277354443885399</v>
      </c>
      <c r="AB9" s="17">
        <v>0.13903282558160801</v>
      </c>
      <c r="AC9" s="17">
        <v>9.2565349543877004E-2</v>
      </c>
      <c r="AD9" s="17">
        <v>8.1537179671729798E-2</v>
      </c>
      <c r="AE9" s="17"/>
      <c r="AF9" s="17">
        <v>0.15378169271176001</v>
      </c>
      <c r="AG9" s="17">
        <v>0.107012985577722</v>
      </c>
      <c r="AH9" s="17">
        <v>8.7472699137280396E-2</v>
      </c>
      <c r="AI9" s="17">
        <v>0.16098573379061601</v>
      </c>
      <c r="AJ9" s="17">
        <v>0.18629502773793599</v>
      </c>
      <c r="AK9" s="17"/>
      <c r="AL9" s="17">
        <v>0.114599254246034</v>
      </c>
      <c r="AM9" s="17">
        <v>0.13823273826532601</v>
      </c>
      <c r="AN9" s="17">
        <v>0.13199709780382299</v>
      </c>
      <c r="AO9" s="17">
        <v>0.13346180559746501</v>
      </c>
      <c r="AP9" s="17"/>
      <c r="AQ9" s="17">
        <v>0.107276077944908</v>
      </c>
      <c r="AR9" s="17">
        <v>0.15632214231810099</v>
      </c>
      <c r="AS9" s="17"/>
      <c r="AT9" s="17">
        <v>0.14267123669325399</v>
      </c>
      <c r="AU9" s="17">
        <v>7.0151794925956301E-2</v>
      </c>
      <c r="AV9" s="17"/>
      <c r="AW9" s="17">
        <v>0.100431449130989</v>
      </c>
      <c r="AX9" s="17">
        <v>0.13450830175259099</v>
      </c>
      <c r="AY9" s="17">
        <v>0.15722618363242399</v>
      </c>
      <c r="AZ9" s="17"/>
      <c r="BA9" s="17">
        <v>0.20328358725339199</v>
      </c>
      <c r="BB9" s="17">
        <v>0.13263830338935101</v>
      </c>
      <c r="BC9" s="17">
        <v>0.103454700342843</v>
      </c>
      <c r="BD9" s="17">
        <v>3.7502466304079697E-2</v>
      </c>
      <c r="BE9" s="17">
        <v>6.3278308152829907E-2</v>
      </c>
      <c r="BF9" s="17"/>
      <c r="BG9" s="17">
        <v>0.113579608215346</v>
      </c>
      <c r="BH9" s="17">
        <v>0.13746322386877499</v>
      </c>
      <c r="BI9" s="17"/>
      <c r="BJ9" s="17">
        <v>0.14041373354503101</v>
      </c>
      <c r="BK9" s="17">
        <v>7.8854256387245206E-2</v>
      </c>
      <c r="BL9" s="17"/>
      <c r="BM9" s="17">
        <v>9.8562304922248295E-2</v>
      </c>
      <c r="BN9" s="17">
        <v>0.14537529586714401</v>
      </c>
      <c r="BO9" s="17">
        <v>0.16245672954021101</v>
      </c>
      <c r="BP9" s="17">
        <v>0.122078158423466</v>
      </c>
      <c r="BQ9" s="17">
        <v>9.1250098155191806E-2</v>
      </c>
      <c r="BR9" s="17"/>
      <c r="BS9" s="17">
        <v>0.13675808389408201</v>
      </c>
      <c r="BT9" s="17"/>
      <c r="BU9" s="17">
        <v>0.16959298739283801</v>
      </c>
      <c r="BV9" s="17">
        <v>0.199393765146896</v>
      </c>
      <c r="BW9" s="17">
        <v>0.10561175452570799</v>
      </c>
      <c r="BX9" s="17">
        <v>0.114154293167926</v>
      </c>
      <c r="BY9" s="17">
        <v>6.2986237107281295E-2</v>
      </c>
      <c r="BZ9" s="17"/>
      <c r="CA9" s="17">
        <v>0.19984857125816799</v>
      </c>
      <c r="CB9" s="17"/>
      <c r="CC9" s="17">
        <v>0.128553771589728</v>
      </c>
      <c r="CD9" s="17">
        <v>0.128319354160153</v>
      </c>
      <c r="CE9" s="17"/>
      <c r="CF9" s="17">
        <v>0.13529287470589699</v>
      </c>
      <c r="CG9" s="17"/>
      <c r="CH9" s="17">
        <v>9.7176971066933002E-2</v>
      </c>
      <c r="CI9" s="17">
        <v>0.25814321076661001</v>
      </c>
    </row>
    <row r="10" spans="2:87" x14ac:dyDescent="0.35">
      <c r="B10" s="18" t="s">
        <v>323</v>
      </c>
      <c r="C10" s="17">
        <v>0.24425848490410099</v>
      </c>
      <c r="D10" s="17">
        <v>0.26222930238678099</v>
      </c>
      <c r="E10" s="17">
        <v>0.22416794273135901</v>
      </c>
      <c r="F10" s="17"/>
      <c r="G10" s="17">
        <v>0.317933864093839</v>
      </c>
      <c r="H10" s="17">
        <v>0.338020338195401</v>
      </c>
      <c r="I10" s="17">
        <v>0.28653977043043999</v>
      </c>
      <c r="J10" s="17">
        <v>0.235570644737394</v>
      </c>
      <c r="K10" s="17">
        <v>0.186805408962992</v>
      </c>
      <c r="L10" s="17">
        <v>0.13883366146074899</v>
      </c>
      <c r="M10" s="17"/>
      <c r="N10" s="17">
        <v>0.29897128072960599</v>
      </c>
      <c r="O10" s="17">
        <v>0.26241493922235298</v>
      </c>
      <c r="P10" s="17">
        <v>0.198609807547553</v>
      </c>
      <c r="Q10" s="17">
        <v>0.20096659866636399</v>
      </c>
      <c r="R10" s="17"/>
      <c r="S10" s="17">
        <v>0.32795304537701198</v>
      </c>
      <c r="T10" s="17">
        <v>0.26900824299266302</v>
      </c>
      <c r="U10" s="17">
        <v>0.226286389072409</v>
      </c>
      <c r="V10" s="17">
        <v>0.25196941347846202</v>
      </c>
      <c r="W10" s="17">
        <v>0.29872383195959501</v>
      </c>
      <c r="X10" s="17">
        <v>0.24142276878181901</v>
      </c>
      <c r="Y10" s="17">
        <v>0.16262172139568001</v>
      </c>
      <c r="Z10" s="17">
        <v>0.29475984663343802</v>
      </c>
      <c r="AA10" s="17">
        <v>0.24853197728241899</v>
      </c>
      <c r="AB10" s="17">
        <v>0.121226086036791</v>
      </c>
      <c r="AC10" s="17">
        <v>0.21544111647067099</v>
      </c>
      <c r="AD10" s="17">
        <v>0.21791223232159601</v>
      </c>
      <c r="AE10" s="17"/>
      <c r="AF10" s="17">
        <v>0.20593416587676699</v>
      </c>
      <c r="AG10" s="17">
        <v>0.19726644698268</v>
      </c>
      <c r="AH10" s="17">
        <v>0.25281903401755601</v>
      </c>
      <c r="AI10" s="17">
        <v>0.40702156356319102</v>
      </c>
      <c r="AJ10" s="17">
        <v>0.28772912011163099</v>
      </c>
      <c r="AK10" s="17"/>
      <c r="AL10" s="17">
        <v>0.23048979494284599</v>
      </c>
      <c r="AM10" s="17">
        <v>0.21535471726266001</v>
      </c>
      <c r="AN10" s="17">
        <v>0.31239447919296098</v>
      </c>
      <c r="AO10" s="17">
        <v>0.308585347160167</v>
      </c>
      <c r="AP10" s="17"/>
      <c r="AQ10" s="17">
        <v>0.199982083287844</v>
      </c>
      <c r="AR10" s="17">
        <v>0.30736889373835002</v>
      </c>
      <c r="AS10" s="17"/>
      <c r="AT10" s="17">
        <v>0.27167884507039503</v>
      </c>
      <c r="AU10" s="17">
        <v>0.170801349158543</v>
      </c>
      <c r="AV10" s="17"/>
      <c r="AW10" s="17">
        <v>0.228419495098101</v>
      </c>
      <c r="AX10" s="17">
        <v>0.24313389384772599</v>
      </c>
      <c r="AY10" s="17">
        <v>0.252857682472719</v>
      </c>
      <c r="AZ10" s="17"/>
      <c r="BA10" s="17">
        <v>0.30473568215579799</v>
      </c>
      <c r="BB10" s="17">
        <v>0.238873725198509</v>
      </c>
      <c r="BC10" s="17">
        <v>0.211740043508194</v>
      </c>
      <c r="BD10" s="17">
        <v>0.21781010372856999</v>
      </c>
      <c r="BE10" s="17">
        <v>0.22520639475606999</v>
      </c>
      <c r="BF10" s="17"/>
      <c r="BG10" s="17">
        <v>0.26763610295433499</v>
      </c>
      <c r="BH10" s="17">
        <v>0.227521106155984</v>
      </c>
      <c r="BI10" s="17"/>
      <c r="BJ10" s="17">
        <v>0.269594331884011</v>
      </c>
      <c r="BK10" s="17">
        <v>0.15762205257089201</v>
      </c>
      <c r="BL10" s="17"/>
      <c r="BM10" s="17">
        <v>0.22218517176871699</v>
      </c>
      <c r="BN10" s="17">
        <v>0.20286732578102501</v>
      </c>
      <c r="BO10" s="17">
        <v>0.33719266051956998</v>
      </c>
      <c r="BP10" s="17">
        <v>0.24594135961747399</v>
      </c>
      <c r="BQ10" s="17">
        <v>0.115592868508633</v>
      </c>
      <c r="BR10" s="17"/>
      <c r="BS10" s="17">
        <v>0.23653811482383</v>
      </c>
      <c r="BT10" s="17"/>
      <c r="BU10" s="17">
        <v>0.20941499869368399</v>
      </c>
      <c r="BV10" s="17">
        <v>0.407253124642523</v>
      </c>
      <c r="BW10" s="17">
        <v>0.25137547606480998</v>
      </c>
      <c r="BX10" s="17">
        <v>0.1435284674135</v>
      </c>
      <c r="BY10" s="17">
        <v>0.171444321579311</v>
      </c>
      <c r="BZ10" s="17"/>
      <c r="CA10" s="17">
        <v>0.37230867420597202</v>
      </c>
      <c r="CB10" s="17"/>
      <c r="CC10" s="17">
        <v>0.23101091654625999</v>
      </c>
      <c r="CD10" s="17">
        <v>0.29869633495623599</v>
      </c>
      <c r="CE10" s="17"/>
      <c r="CF10" s="17">
        <v>0.19502603893015699</v>
      </c>
      <c r="CG10" s="17"/>
      <c r="CH10" s="17">
        <v>0.19869793402508401</v>
      </c>
      <c r="CI10" s="17">
        <v>0.36600594846309098</v>
      </c>
    </row>
    <row r="11" spans="2:87" x14ac:dyDescent="0.35">
      <c r="B11" s="18" t="s">
        <v>159</v>
      </c>
      <c r="C11" s="17">
        <v>0.27341720645791001</v>
      </c>
      <c r="D11" s="17">
        <v>0.29243984495272102</v>
      </c>
      <c r="E11" s="17">
        <v>0.25687010754434902</v>
      </c>
      <c r="F11" s="17"/>
      <c r="G11" s="17">
        <v>0.17745844684110301</v>
      </c>
      <c r="H11" s="17">
        <v>0.18549673609311301</v>
      </c>
      <c r="I11" s="17">
        <v>0.246067722343281</v>
      </c>
      <c r="J11" s="17">
        <v>0.280263333510819</v>
      </c>
      <c r="K11" s="17">
        <v>0.31250168859081401</v>
      </c>
      <c r="L11" s="17">
        <v>0.38888955806880499</v>
      </c>
      <c r="M11" s="17"/>
      <c r="N11" s="17">
        <v>0.27577271963743799</v>
      </c>
      <c r="O11" s="17">
        <v>0.31334719962135699</v>
      </c>
      <c r="P11" s="17">
        <v>0.26619754557325098</v>
      </c>
      <c r="Q11" s="17">
        <v>0.235888502809705</v>
      </c>
      <c r="R11" s="17"/>
      <c r="S11" s="17">
        <v>0.18672627331271099</v>
      </c>
      <c r="T11" s="17">
        <v>0.24541110507194699</v>
      </c>
      <c r="U11" s="17">
        <v>0.38573109573351499</v>
      </c>
      <c r="V11" s="17">
        <v>0.28542956768593702</v>
      </c>
      <c r="W11" s="17">
        <v>0.233922960571113</v>
      </c>
      <c r="X11" s="17">
        <v>0.33669074701317803</v>
      </c>
      <c r="Y11" s="17">
        <v>0.29088113303604501</v>
      </c>
      <c r="Z11" s="17">
        <v>0.322875567706157</v>
      </c>
      <c r="AA11" s="17">
        <v>0.24252274952695599</v>
      </c>
      <c r="AB11" s="17">
        <v>0.29593113533941401</v>
      </c>
      <c r="AC11" s="17">
        <v>0.22303998728226099</v>
      </c>
      <c r="AD11" s="17">
        <v>0.34781289895641498</v>
      </c>
      <c r="AE11" s="17"/>
      <c r="AF11" s="17">
        <v>0.26402653314959101</v>
      </c>
      <c r="AG11" s="17">
        <v>0.27103571801478799</v>
      </c>
      <c r="AH11" s="17">
        <v>0.32308395172556897</v>
      </c>
      <c r="AI11" s="17">
        <v>0.202672497235245</v>
      </c>
      <c r="AJ11" s="17">
        <v>0.301219420505702</v>
      </c>
      <c r="AK11" s="17"/>
      <c r="AL11" s="17">
        <v>0.28530559302295999</v>
      </c>
      <c r="AM11" s="17">
        <v>0.27841756241587201</v>
      </c>
      <c r="AN11" s="17">
        <v>0.23766823342761101</v>
      </c>
      <c r="AO11" s="17">
        <v>0.27058898111139701</v>
      </c>
      <c r="AP11" s="17"/>
      <c r="AQ11" s="17">
        <v>0.27791705468377598</v>
      </c>
      <c r="AR11" s="17">
        <v>0.26700324211438098</v>
      </c>
      <c r="AS11" s="17"/>
      <c r="AT11" s="17">
        <v>0.25239343564181799</v>
      </c>
      <c r="AU11" s="17">
        <v>0.368539335226651</v>
      </c>
      <c r="AV11" s="17"/>
      <c r="AW11" s="17">
        <v>0.337247155110733</v>
      </c>
      <c r="AX11" s="17">
        <v>0.27232429510411399</v>
      </c>
      <c r="AY11" s="17">
        <v>0.218197492156043</v>
      </c>
      <c r="AZ11" s="17"/>
      <c r="BA11" s="17">
        <v>0.187764766278045</v>
      </c>
      <c r="BB11" s="17">
        <v>0.30893706594090298</v>
      </c>
      <c r="BC11" s="17">
        <v>0.27521563913096297</v>
      </c>
      <c r="BD11" s="17">
        <v>0.32260211218260698</v>
      </c>
      <c r="BE11" s="17">
        <v>0.415677268805208</v>
      </c>
      <c r="BF11" s="17"/>
      <c r="BG11" s="17">
        <v>0.29111144654240201</v>
      </c>
      <c r="BH11" s="17">
        <v>0.26074888424827097</v>
      </c>
      <c r="BI11" s="17"/>
      <c r="BJ11" s="17">
        <v>0.26880340571612998</v>
      </c>
      <c r="BK11" s="17">
        <v>0.29020642940914398</v>
      </c>
      <c r="BL11" s="17"/>
      <c r="BM11" s="17">
        <v>0.22112564423578401</v>
      </c>
      <c r="BN11" s="17">
        <v>0.33564882202368101</v>
      </c>
      <c r="BO11" s="17">
        <v>0.25363430556129601</v>
      </c>
      <c r="BP11" s="17">
        <v>0.29272519975711803</v>
      </c>
      <c r="BQ11" s="17">
        <v>0.29242849738148202</v>
      </c>
      <c r="BR11" s="17"/>
      <c r="BS11" s="17">
        <v>0.259645794463091</v>
      </c>
      <c r="BT11" s="17"/>
      <c r="BU11" s="17">
        <v>0.31640785706149499</v>
      </c>
      <c r="BV11" s="17">
        <v>0.22743853423368801</v>
      </c>
      <c r="BW11" s="17">
        <v>0.2968000299188</v>
      </c>
      <c r="BX11" s="17">
        <v>0.291706723227108</v>
      </c>
      <c r="BY11" s="17">
        <v>0.163466566282996</v>
      </c>
      <c r="BZ11" s="17"/>
      <c r="CA11" s="17">
        <v>0.216152170655311</v>
      </c>
      <c r="CB11" s="17"/>
      <c r="CC11" s="17">
        <v>0.28023029757809698</v>
      </c>
      <c r="CD11" s="17">
        <v>0.277615040769572</v>
      </c>
      <c r="CE11" s="17"/>
      <c r="CF11" s="17">
        <v>0.30931738923049501</v>
      </c>
      <c r="CG11" s="17"/>
      <c r="CH11" s="17">
        <v>0.31942349538916098</v>
      </c>
      <c r="CI11" s="17">
        <v>0.19593977583009101</v>
      </c>
    </row>
    <row r="12" spans="2:87" x14ac:dyDescent="0.35">
      <c r="B12" s="18" t="s">
        <v>160</v>
      </c>
      <c r="C12" s="17">
        <v>0.25092559439756801</v>
      </c>
      <c r="D12" s="17">
        <v>0.23215686015029599</v>
      </c>
      <c r="E12" s="17">
        <v>0.270786696773475</v>
      </c>
      <c r="F12" s="17"/>
      <c r="G12" s="17">
        <v>0.161588641134505</v>
      </c>
      <c r="H12" s="17">
        <v>0.14886434883270699</v>
      </c>
      <c r="I12" s="17">
        <v>0.21492916777712701</v>
      </c>
      <c r="J12" s="17">
        <v>0.288817172357556</v>
      </c>
      <c r="K12" s="17">
        <v>0.348060178902174</v>
      </c>
      <c r="L12" s="17">
        <v>0.31451521348073003</v>
      </c>
      <c r="M12" s="17"/>
      <c r="N12" s="17">
        <v>0.16598122226536199</v>
      </c>
      <c r="O12" s="17">
        <v>0.25732035809917703</v>
      </c>
      <c r="P12" s="17">
        <v>0.304966551373825</v>
      </c>
      <c r="Q12" s="17">
        <v>0.295825931538931</v>
      </c>
      <c r="R12" s="17"/>
      <c r="S12" s="17">
        <v>0.190350584319083</v>
      </c>
      <c r="T12" s="17">
        <v>0.31203759385986701</v>
      </c>
      <c r="U12" s="17">
        <v>0.18510494176151701</v>
      </c>
      <c r="V12" s="17">
        <v>0.19381537340105301</v>
      </c>
      <c r="W12" s="17">
        <v>0.22944813032137901</v>
      </c>
      <c r="X12" s="17">
        <v>0.20069635324801399</v>
      </c>
      <c r="Y12" s="17">
        <v>0.32156052439384297</v>
      </c>
      <c r="Z12" s="17">
        <v>0.22288885222594701</v>
      </c>
      <c r="AA12" s="17">
        <v>0.24316370832443901</v>
      </c>
      <c r="AB12" s="17">
        <v>0.32402227959791402</v>
      </c>
      <c r="AC12" s="17">
        <v>0.44788699221902301</v>
      </c>
      <c r="AD12" s="17">
        <v>0.171309181229644</v>
      </c>
      <c r="AE12" s="17"/>
      <c r="AF12" s="17">
        <v>0.26171071173508897</v>
      </c>
      <c r="AG12" s="17">
        <v>0.314046502087373</v>
      </c>
      <c r="AH12" s="17">
        <v>0.26100803490838198</v>
      </c>
      <c r="AI12" s="17">
        <v>0.15611959828802399</v>
      </c>
      <c r="AJ12" s="17">
        <v>0.13909176806637399</v>
      </c>
      <c r="AK12" s="17"/>
      <c r="AL12" s="17">
        <v>0.244334861510072</v>
      </c>
      <c r="AM12" s="17">
        <v>0.26859398160487102</v>
      </c>
      <c r="AN12" s="17">
        <v>0.235252419407806</v>
      </c>
      <c r="AO12" s="17">
        <v>0.23312906417551801</v>
      </c>
      <c r="AP12" s="17"/>
      <c r="AQ12" s="17">
        <v>0.31279173779483599</v>
      </c>
      <c r="AR12" s="17">
        <v>0.162743234036866</v>
      </c>
      <c r="AS12" s="17"/>
      <c r="AT12" s="17">
        <v>0.22064525231666801</v>
      </c>
      <c r="AU12" s="17">
        <v>0.31027797080320701</v>
      </c>
      <c r="AV12" s="17"/>
      <c r="AW12" s="17">
        <v>0.256188176614146</v>
      </c>
      <c r="AX12" s="17">
        <v>0.23795650256478301</v>
      </c>
      <c r="AY12" s="17">
        <v>0.25823201181494099</v>
      </c>
      <c r="AZ12" s="17"/>
      <c r="BA12" s="17">
        <v>0.210297328308026</v>
      </c>
      <c r="BB12" s="17">
        <v>0.22673777467869799</v>
      </c>
      <c r="BC12" s="17">
        <v>0.29322414253125001</v>
      </c>
      <c r="BD12" s="17">
        <v>0.30175949532053697</v>
      </c>
      <c r="BE12" s="17">
        <v>0.21417782728703599</v>
      </c>
      <c r="BF12" s="17"/>
      <c r="BG12" s="17">
        <v>0.198903665705181</v>
      </c>
      <c r="BH12" s="17">
        <v>0.288171079453445</v>
      </c>
      <c r="BI12" s="17"/>
      <c r="BJ12" s="17">
        <v>0.215678973521339</v>
      </c>
      <c r="BK12" s="17">
        <v>0.37774161573433301</v>
      </c>
      <c r="BL12" s="17"/>
      <c r="BM12" s="17">
        <v>0.22159631223402099</v>
      </c>
      <c r="BN12" s="17">
        <v>0.26223186711436702</v>
      </c>
      <c r="BO12" s="17">
        <v>0.15019238966085799</v>
      </c>
      <c r="BP12" s="17">
        <v>0.261943393097959</v>
      </c>
      <c r="BQ12" s="17">
        <v>0.45993821310032301</v>
      </c>
      <c r="BR12" s="17"/>
      <c r="BS12" s="17">
        <v>0.33073002703436499</v>
      </c>
      <c r="BT12" s="17"/>
      <c r="BU12" s="17">
        <v>0.26610621002979901</v>
      </c>
      <c r="BV12" s="17">
        <v>5.1243280265143999E-2</v>
      </c>
      <c r="BW12" s="17">
        <v>0.282908846461638</v>
      </c>
      <c r="BX12" s="17">
        <v>0.41588725497352202</v>
      </c>
      <c r="BY12" s="17">
        <v>0.30605002299488299</v>
      </c>
      <c r="BZ12" s="17"/>
      <c r="CA12" s="17">
        <v>0.17881179131411401</v>
      </c>
      <c r="CB12" s="17"/>
      <c r="CC12" s="17">
        <v>0.26903984131682102</v>
      </c>
      <c r="CD12" s="17">
        <v>0.188798572646066</v>
      </c>
      <c r="CE12" s="17"/>
      <c r="CF12" s="17">
        <v>0.28450827577714799</v>
      </c>
      <c r="CG12" s="17"/>
      <c r="CH12" s="17">
        <v>0.29331479329606402</v>
      </c>
      <c r="CI12" s="17">
        <v>0.11089666250928901</v>
      </c>
    </row>
    <row r="13" spans="2:87" x14ac:dyDescent="0.35">
      <c r="B13" s="18" t="s">
        <v>161</v>
      </c>
      <c r="C13" s="19">
        <v>0.103900569593149</v>
      </c>
      <c r="D13" s="19">
        <v>7.3338849594059494E-2</v>
      </c>
      <c r="E13" s="19">
        <v>0.13193167255680599</v>
      </c>
      <c r="F13" s="19"/>
      <c r="G13" s="19">
        <v>0.147824048882055</v>
      </c>
      <c r="H13" s="19">
        <v>0.111097776435349</v>
      </c>
      <c r="I13" s="19">
        <v>9.8455874241945199E-2</v>
      </c>
      <c r="J13" s="19">
        <v>0.108113283408087</v>
      </c>
      <c r="K13" s="19">
        <v>9.27324234808274E-2</v>
      </c>
      <c r="L13" s="19">
        <v>8.1470463950428201E-2</v>
      </c>
      <c r="M13" s="19"/>
      <c r="N13" s="19">
        <v>9.2825679296384897E-2</v>
      </c>
      <c r="O13" s="19">
        <v>8.8018140357229699E-2</v>
      </c>
      <c r="P13" s="19">
        <v>0.13053415499760301</v>
      </c>
      <c r="Q13" s="19">
        <v>0.110880248661141</v>
      </c>
      <c r="R13" s="19"/>
      <c r="S13" s="19">
        <v>8.0012928453954094E-2</v>
      </c>
      <c r="T13" s="19">
        <v>9.6119599794608698E-2</v>
      </c>
      <c r="U13" s="19">
        <v>0.10225311982301501</v>
      </c>
      <c r="V13" s="19">
        <v>0.15208324366071899</v>
      </c>
      <c r="W13" s="19">
        <v>0.18470626990091699</v>
      </c>
      <c r="X13" s="19">
        <v>9.78713625438173E-2</v>
      </c>
      <c r="Y13" s="19">
        <v>9.7120067253590694E-2</v>
      </c>
      <c r="Z13" s="19">
        <v>7.7489132501824598E-2</v>
      </c>
      <c r="AA13" s="19">
        <v>8.3008020427332199E-2</v>
      </c>
      <c r="AB13" s="19">
        <v>0.119787673444273</v>
      </c>
      <c r="AC13" s="19">
        <v>2.1066554484167201E-2</v>
      </c>
      <c r="AD13" s="19">
        <v>0.18142850782061501</v>
      </c>
      <c r="AE13" s="19"/>
      <c r="AF13" s="19">
        <v>0.11454689652679401</v>
      </c>
      <c r="AG13" s="19">
        <v>0.11063834733743701</v>
      </c>
      <c r="AH13" s="19">
        <v>7.5616280211212306E-2</v>
      </c>
      <c r="AI13" s="19">
        <v>7.3200607122924394E-2</v>
      </c>
      <c r="AJ13" s="19">
        <v>8.5664663578356906E-2</v>
      </c>
      <c r="AK13" s="19"/>
      <c r="AL13" s="19">
        <v>0.12527049627808801</v>
      </c>
      <c r="AM13" s="19">
        <v>9.9401000451270996E-2</v>
      </c>
      <c r="AN13" s="19">
        <v>8.2687770167799102E-2</v>
      </c>
      <c r="AO13" s="19">
        <v>5.4234801955452702E-2</v>
      </c>
      <c r="AP13" s="19"/>
      <c r="AQ13" s="19">
        <v>0.10203304628863601</v>
      </c>
      <c r="AR13" s="19">
        <v>0.106562487792302</v>
      </c>
      <c r="AS13" s="19"/>
      <c r="AT13" s="19">
        <v>0.112611230277865</v>
      </c>
      <c r="AU13" s="19">
        <v>8.0229549885642404E-2</v>
      </c>
      <c r="AV13" s="19"/>
      <c r="AW13" s="19">
        <v>7.7713724046030594E-2</v>
      </c>
      <c r="AX13" s="19">
        <v>0.11207700673078599</v>
      </c>
      <c r="AY13" s="19">
        <v>0.113486629923873</v>
      </c>
      <c r="AZ13" s="19"/>
      <c r="BA13" s="19">
        <v>9.3918636004738099E-2</v>
      </c>
      <c r="BB13" s="19">
        <v>9.2813130792538806E-2</v>
      </c>
      <c r="BC13" s="19">
        <v>0.116365474486749</v>
      </c>
      <c r="BD13" s="19">
        <v>0.12032582246420601</v>
      </c>
      <c r="BE13" s="19">
        <v>8.1660200998856E-2</v>
      </c>
      <c r="BF13" s="19"/>
      <c r="BG13" s="19">
        <v>0.12876917658273601</v>
      </c>
      <c r="BH13" s="19">
        <v>8.6095706273525599E-2</v>
      </c>
      <c r="BI13" s="19"/>
      <c r="BJ13" s="19">
        <v>0.10550955533348901</v>
      </c>
      <c r="BK13" s="19">
        <v>9.5575645898385603E-2</v>
      </c>
      <c r="BL13" s="19"/>
      <c r="BM13" s="19">
        <v>0.23653056683922899</v>
      </c>
      <c r="BN13" s="19">
        <v>5.3876689213783399E-2</v>
      </c>
      <c r="BO13" s="19">
        <v>9.6523914718064499E-2</v>
      </c>
      <c r="BP13" s="19">
        <v>7.7311889103983206E-2</v>
      </c>
      <c r="BQ13" s="19">
        <v>4.0790322854370599E-2</v>
      </c>
      <c r="BR13" s="19"/>
      <c r="BS13" s="19">
        <v>3.6327979784631502E-2</v>
      </c>
      <c r="BT13" s="19"/>
      <c r="BU13" s="19">
        <v>3.8477946822184202E-2</v>
      </c>
      <c r="BV13" s="19">
        <v>0.11467129571175</v>
      </c>
      <c r="BW13" s="19">
        <v>6.3303893029043698E-2</v>
      </c>
      <c r="BX13" s="19">
        <v>3.4723261217943599E-2</v>
      </c>
      <c r="BY13" s="19">
        <v>0.296052852035528</v>
      </c>
      <c r="BZ13" s="19"/>
      <c r="CA13" s="19">
        <v>3.2878792566434702E-2</v>
      </c>
      <c r="CB13" s="19"/>
      <c r="CC13" s="19">
        <v>9.1165172969093405E-2</v>
      </c>
      <c r="CD13" s="19">
        <v>0.106570697467973</v>
      </c>
      <c r="CE13" s="19"/>
      <c r="CF13" s="19">
        <v>7.5855421356302494E-2</v>
      </c>
      <c r="CG13" s="19"/>
      <c r="CH13" s="19">
        <v>9.1386806222757494E-2</v>
      </c>
      <c r="CI13" s="19">
        <v>6.9014402430919594E-2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332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1007</v>
      </c>
      <c r="D7" s="10">
        <v>520</v>
      </c>
      <c r="E7" s="10">
        <v>482</v>
      </c>
      <c r="F7" s="10"/>
      <c r="G7" s="10">
        <v>69</v>
      </c>
      <c r="H7" s="10">
        <v>179</v>
      </c>
      <c r="I7" s="10">
        <v>172</v>
      </c>
      <c r="J7" s="10">
        <v>198</v>
      </c>
      <c r="K7" s="10">
        <v>157</v>
      </c>
      <c r="L7" s="10">
        <v>232</v>
      </c>
      <c r="M7" s="10"/>
      <c r="N7" s="10">
        <v>311</v>
      </c>
      <c r="O7" s="10">
        <v>243</v>
      </c>
      <c r="P7" s="10">
        <v>204</v>
      </c>
      <c r="Q7" s="10">
        <v>247</v>
      </c>
      <c r="R7" s="10"/>
      <c r="S7" s="10">
        <v>136</v>
      </c>
      <c r="T7" s="10">
        <v>147</v>
      </c>
      <c r="U7" s="10">
        <v>89</v>
      </c>
      <c r="V7" s="10">
        <v>81</v>
      </c>
      <c r="W7" s="10">
        <v>68</v>
      </c>
      <c r="X7" s="10">
        <v>94</v>
      </c>
      <c r="Y7" s="10">
        <v>70</v>
      </c>
      <c r="Z7" s="10">
        <v>37</v>
      </c>
      <c r="AA7" s="10">
        <v>110</v>
      </c>
      <c r="AB7" s="10">
        <v>96</v>
      </c>
      <c r="AC7" s="10">
        <v>48</v>
      </c>
      <c r="AD7" s="10">
        <v>31</v>
      </c>
      <c r="AE7" s="10"/>
      <c r="AF7" s="10">
        <v>172</v>
      </c>
      <c r="AG7" s="10">
        <v>375</v>
      </c>
      <c r="AH7" s="10">
        <v>196</v>
      </c>
      <c r="AI7" s="10">
        <v>116</v>
      </c>
      <c r="AJ7" s="10">
        <v>118</v>
      </c>
      <c r="AK7" s="10"/>
      <c r="AL7" s="10">
        <v>408</v>
      </c>
      <c r="AM7" s="10">
        <v>365</v>
      </c>
      <c r="AN7" s="10">
        <v>175</v>
      </c>
      <c r="AO7" s="10">
        <v>59</v>
      </c>
      <c r="AP7" s="10"/>
      <c r="AQ7" s="10">
        <v>585</v>
      </c>
      <c r="AR7" s="10">
        <v>422</v>
      </c>
      <c r="AS7" s="10"/>
      <c r="AT7" s="10">
        <v>644</v>
      </c>
      <c r="AU7" s="10">
        <v>221</v>
      </c>
      <c r="AV7" s="10"/>
      <c r="AW7" s="10">
        <v>408</v>
      </c>
      <c r="AX7" s="10">
        <v>238</v>
      </c>
      <c r="AY7" s="10">
        <v>330</v>
      </c>
      <c r="AZ7" s="10"/>
      <c r="BA7" s="10">
        <v>257</v>
      </c>
      <c r="BB7" s="10">
        <v>257</v>
      </c>
      <c r="BC7" s="10">
        <v>317</v>
      </c>
      <c r="BD7" s="10">
        <v>115</v>
      </c>
      <c r="BE7" s="10">
        <v>60</v>
      </c>
      <c r="BF7" s="10"/>
      <c r="BG7" s="10">
        <v>390</v>
      </c>
      <c r="BH7" s="10">
        <v>617</v>
      </c>
      <c r="BI7" s="10"/>
      <c r="BJ7" s="10">
        <v>769</v>
      </c>
      <c r="BK7" s="10">
        <v>234</v>
      </c>
      <c r="BL7" s="10"/>
      <c r="BM7" s="10">
        <v>144</v>
      </c>
      <c r="BN7" s="10">
        <v>190</v>
      </c>
      <c r="BO7" s="10">
        <v>359</v>
      </c>
      <c r="BP7" s="10">
        <v>83</v>
      </c>
      <c r="BQ7" s="10">
        <v>115</v>
      </c>
      <c r="BR7" s="10"/>
      <c r="BS7" s="10">
        <v>313</v>
      </c>
      <c r="BT7" s="10"/>
      <c r="BU7" s="10">
        <v>182</v>
      </c>
      <c r="BV7" s="10">
        <v>251</v>
      </c>
      <c r="BW7" s="10">
        <v>87</v>
      </c>
      <c r="BX7" s="10">
        <v>207</v>
      </c>
      <c r="BY7" s="10">
        <v>77</v>
      </c>
      <c r="BZ7" s="10"/>
      <c r="CA7" s="10">
        <v>90</v>
      </c>
      <c r="CB7" s="10"/>
      <c r="CC7" s="10">
        <v>801</v>
      </c>
      <c r="CD7" s="10">
        <v>175</v>
      </c>
      <c r="CE7" s="10"/>
      <c r="CF7" s="10">
        <v>383</v>
      </c>
      <c r="CG7" s="10"/>
      <c r="CH7" s="10">
        <v>359</v>
      </c>
      <c r="CI7" s="10">
        <v>122</v>
      </c>
    </row>
    <row r="8" spans="2:87" ht="30" customHeight="1" x14ac:dyDescent="0.35">
      <c r="B8" s="11" t="s">
        <v>20</v>
      </c>
      <c r="C8" s="11">
        <v>992</v>
      </c>
      <c r="D8" s="11">
        <v>499</v>
      </c>
      <c r="E8" s="11">
        <v>488</v>
      </c>
      <c r="F8" s="11"/>
      <c r="G8" s="11">
        <v>117</v>
      </c>
      <c r="H8" s="11">
        <v>175</v>
      </c>
      <c r="I8" s="11">
        <v>163</v>
      </c>
      <c r="J8" s="11">
        <v>185</v>
      </c>
      <c r="K8" s="11">
        <v>142</v>
      </c>
      <c r="L8" s="11">
        <v>210</v>
      </c>
      <c r="M8" s="11"/>
      <c r="N8" s="11">
        <v>279</v>
      </c>
      <c r="O8" s="11">
        <v>251</v>
      </c>
      <c r="P8" s="11">
        <v>207</v>
      </c>
      <c r="Q8" s="11">
        <v>254</v>
      </c>
      <c r="R8" s="11"/>
      <c r="S8" s="11">
        <v>138</v>
      </c>
      <c r="T8" s="11">
        <v>136</v>
      </c>
      <c r="U8" s="11">
        <v>84</v>
      </c>
      <c r="V8" s="11">
        <v>84</v>
      </c>
      <c r="W8" s="11">
        <v>61</v>
      </c>
      <c r="X8" s="11">
        <v>97</v>
      </c>
      <c r="Y8" s="11">
        <v>77</v>
      </c>
      <c r="Z8" s="11">
        <v>38</v>
      </c>
      <c r="AA8" s="11">
        <v>115</v>
      </c>
      <c r="AB8" s="11">
        <v>91</v>
      </c>
      <c r="AC8" s="11">
        <v>43</v>
      </c>
      <c r="AD8" s="11">
        <v>28</v>
      </c>
      <c r="AE8" s="11"/>
      <c r="AF8" s="11">
        <v>178</v>
      </c>
      <c r="AG8" s="11">
        <v>375</v>
      </c>
      <c r="AH8" s="11">
        <v>189</v>
      </c>
      <c r="AI8" s="11">
        <v>111</v>
      </c>
      <c r="AJ8" s="11">
        <v>109</v>
      </c>
      <c r="AK8" s="11"/>
      <c r="AL8" s="11">
        <v>392</v>
      </c>
      <c r="AM8" s="11">
        <v>363</v>
      </c>
      <c r="AN8" s="11">
        <v>176</v>
      </c>
      <c r="AO8" s="11">
        <v>60</v>
      </c>
      <c r="AP8" s="11"/>
      <c r="AQ8" s="11">
        <v>583</v>
      </c>
      <c r="AR8" s="11">
        <v>409</v>
      </c>
      <c r="AS8" s="11"/>
      <c r="AT8" s="11">
        <v>638</v>
      </c>
      <c r="AU8" s="11">
        <v>200</v>
      </c>
      <c r="AV8" s="11"/>
      <c r="AW8" s="11">
        <v>381</v>
      </c>
      <c r="AX8" s="11">
        <v>233</v>
      </c>
      <c r="AY8" s="11">
        <v>342</v>
      </c>
      <c r="AZ8" s="11"/>
      <c r="BA8" s="11">
        <v>262</v>
      </c>
      <c r="BB8" s="11">
        <v>246</v>
      </c>
      <c r="BC8" s="11">
        <v>318</v>
      </c>
      <c r="BD8" s="11">
        <v>108</v>
      </c>
      <c r="BE8" s="11">
        <v>57</v>
      </c>
      <c r="BF8" s="11"/>
      <c r="BG8" s="11">
        <v>414</v>
      </c>
      <c r="BH8" s="11">
        <v>578</v>
      </c>
      <c r="BI8" s="11"/>
      <c r="BJ8" s="11">
        <v>773</v>
      </c>
      <c r="BK8" s="11">
        <v>216</v>
      </c>
      <c r="BL8" s="11"/>
      <c r="BM8" s="11">
        <v>149</v>
      </c>
      <c r="BN8" s="11">
        <v>178</v>
      </c>
      <c r="BO8" s="11">
        <v>356</v>
      </c>
      <c r="BP8" s="11">
        <v>83</v>
      </c>
      <c r="BQ8" s="11">
        <v>110</v>
      </c>
      <c r="BR8" s="11"/>
      <c r="BS8" s="11">
        <v>303</v>
      </c>
      <c r="BT8" s="11"/>
      <c r="BU8" s="11">
        <v>177</v>
      </c>
      <c r="BV8" s="11">
        <v>249</v>
      </c>
      <c r="BW8" s="11">
        <v>87</v>
      </c>
      <c r="BX8" s="11">
        <v>200</v>
      </c>
      <c r="BY8" s="11">
        <v>79</v>
      </c>
      <c r="BZ8" s="11"/>
      <c r="CA8" s="11">
        <v>88</v>
      </c>
      <c r="CB8" s="11"/>
      <c r="CC8" s="11">
        <v>784</v>
      </c>
      <c r="CD8" s="11">
        <v>176</v>
      </c>
      <c r="CE8" s="11"/>
      <c r="CF8" s="11">
        <v>363</v>
      </c>
      <c r="CG8" s="11"/>
      <c r="CH8" s="11">
        <v>346</v>
      </c>
      <c r="CI8" s="11">
        <v>118</v>
      </c>
    </row>
    <row r="9" spans="2:87" x14ac:dyDescent="0.35">
      <c r="B9" s="18" t="s">
        <v>157</v>
      </c>
      <c r="C9" s="17">
        <v>9.1476096993515693E-2</v>
      </c>
      <c r="D9" s="17">
        <v>0.107985753919646</v>
      </c>
      <c r="E9" s="17">
        <v>7.5584114703507593E-2</v>
      </c>
      <c r="F9" s="17"/>
      <c r="G9" s="17">
        <v>0.21544160520164099</v>
      </c>
      <c r="H9" s="17">
        <v>0.17088917728198999</v>
      </c>
      <c r="I9" s="17">
        <v>0.118125500598644</v>
      </c>
      <c r="J9" s="17">
        <v>3.1712302489691702E-2</v>
      </c>
      <c r="K9" s="17">
        <v>2.7438287200915901E-2</v>
      </c>
      <c r="L9" s="17">
        <v>3.1489359349174698E-2</v>
      </c>
      <c r="M9" s="17"/>
      <c r="N9" s="17">
        <v>0.14512990380399801</v>
      </c>
      <c r="O9" s="17">
        <v>5.8488893330105401E-2</v>
      </c>
      <c r="P9" s="17">
        <v>6.2087959048571902E-2</v>
      </c>
      <c r="Q9" s="17">
        <v>8.9865001299616803E-2</v>
      </c>
      <c r="R9" s="17"/>
      <c r="S9" s="17">
        <v>0.21122261958196301</v>
      </c>
      <c r="T9" s="17">
        <v>7.45955217797592E-2</v>
      </c>
      <c r="U9" s="17">
        <v>9.0217639386819704E-2</v>
      </c>
      <c r="V9" s="17">
        <v>9.63718372052354E-2</v>
      </c>
      <c r="W9" s="17">
        <v>4.0840293925454199E-2</v>
      </c>
      <c r="X9" s="17">
        <v>8.08894577362229E-2</v>
      </c>
      <c r="Y9" s="17">
        <v>4.2362197671914098E-2</v>
      </c>
      <c r="Z9" s="17">
        <v>4.9605259344397301E-2</v>
      </c>
      <c r="AA9" s="17">
        <v>8.4173683569430793E-2</v>
      </c>
      <c r="AB9" s="17">
        <v>9.5152445826871102E-2</v>
      </c>
      <c r="AC9" s="17">
        <v>4.6420494914444797E-2</v>
      </c>
      <c r="AD9" s="17">
        <v>0</v>
      </c>
      <c r="AE9" s="17"/>
      <c r="AF9" s="17">
        <v>0.11273015442656099</v>
      </c>
      <c r="AG9" s="17">
        <v>7.5673332361329199E-2</v>
      </c>
      <c r="AH9" s="17">
        <v>4.9281974480301902E-2</v>
      </c>
      <c r="AI9" s="17">
        <v>8.8084800672762295E-2</v>
      </c>
      <c r="AJ9" s="17">
        <v>0.182247376063396</v>
      </c>
      <c r="AK9" s="17"/>
      <c r="AL9" s="17">
        <v>8.1067330961802603E-2</v>
      </c>
      <c r="AM9" s="17">
        <v>0.107130475447625</v>
      </c>
      <c r="AN9" s="17">
        <v>7.9670355828101502E-2</v>
      </c>
      <c r="AO9" s="17">
        <v>9.9295016279985895E-2</v>
      </c>
      <c r="AP9" s="17"/>
      <c r="AQ9" s="17">
        <v>6.6487214783034002E-2</v>
      </c>
      <c r="AR9" s="17">
        <v>0.127094587093112</v>
      </c>
      <c r="AS9" s="17"/>
      <c r="AT9" s="17">
        <v>0.111270717371764</v>
      </c>
      <c r="AU9" s="17">
        <v>3.8037181362846201E-2</v>
      </c>
      <c r="AV9" s="17"/>
      <c r="AW9" s="17">
        <v>9.0210863749672104E-2</v>
      </c>
      <c r="AX9" s="17">
        <v>8.2872915050382398E-2</v>
      </c>
      <c r="AY9" s="17">
        <v>0.100261162414274</v>
      </c>
      <c r="AZ9" s="17"/>
      <c r="BA9" s="17">
        <v>0.17199406021466099</v>
      </c>
      <c r="BB9" s="17">
        <v>7.2814200405432294E-2</v>
      </c>
      <c r="BC9" s="17">
        <v>6.8753297149660705E-2</v>
      </c>
      <c r="BD9" s="17">
        <v>2.6839973926637398E-2</v>
      </c>
      <c r="BE9" s="17">
        <v>5.2438885240430097E-2</v>
      </c>
      <c r="BF9" s="17"/>
      <c r="BG9" s="17">
        <v>7.8519485110269599E-2</v>
      </c>
      <c r="BH9" s="17">
        <v>0.100752479211595</v>
      </c>
      <c r="BI9" s="17"/>
      <c r="BJ9" s="17">
        <v>0.101128121566438</v>
      </c>
      <c r="BK9" s="17">
        <v>5.8444594228188103E-2</v>
      </c>
      <c r="BL9" s="17"/>
      <c r="BM9" s="17">
        <v>2.7173096419462001E-2</v>
      </c>
      <c r="BN9" s="17">
        <v>5.9638435565893697E-2</v>
      </c>
      <c r="BO9" s="17">
        <v>0.14145378934764</v>
      </c>
      <c r="BP9" s="17">
        <v>0.14173261546141999</v>
      </c>
      <c r="BQ9" s="17">
        <v>0.110232790535341</v>
      </c>
      <c r="BR9" s="17"/>
      <c r="BS9" s="17">
        <v>0.12301265684125599</v>
      </c>
      <c r="BT9" s="17"/>
      <c r="BU9" s="17">
        <v>8.3834478497057593E-2</v>
      </c>
      <c r="BV9" s="17">
        <v>0.16516085134495301</v>
      </c>
      <c r="BW9" s="17">
        <v>0.100263853435624</v>
      </c>
      <c r="BX9" s="17">
        <v>0.102473674127635</v>
      </c>
      <c r="BY9" s="17">
        <v>2.4078877134582601E-2</v>
      </c>
      <c r="BZ9" s="17"/>
      <c r="CA9" s="17">
        <v>0.19390821511683501</v>
      </c>
      <c r="CB9" s="17"/>
      <c r="CC9" s="17">
        <v>9.4594595685127097E-2</v>
      </c>
      <c r="CD9" s="17">
        <v>8.2232841194543799E-2</v>
      </c>
      <c r="CE9" s="17"/>
      <c r="CF9" s="17">
        <v>7.5242316216808006E-2</v>
      </c>
      <c r="CG9" s="17"/>
      <c r="CH9" s="17">
        <v>6.0036442607034002E-2</v>
      </c>
      <c r="CI9" s="17">
        <v>0.17257845490189599</v>
      </c>
    </row>
    <row r="10" spans="2:87" x14ac:dyDescent="0.35">
      <c r="B10" s="18" t="s">
        <v>323</v>
      </c>
      <c r="C10" s="17">
        <v>0.19480292703726801</v>
      </c>
      <c r="D10" s="17">
        <v>0.217390003322468</v>
      </c>
      <c r="E10" s="17">
        <v>0.17379212034771599</v>
      </c>
      <c r="F10" s="17"/>
      <c r="G10" s="17">
        <v>0.26265659766449301</v>
      </c>
      <c r="H10" s="17">
        <v>0.29508698292756402</v>
      </c>
      <c r="I10" s="17">
        <v>0.22413675905442901</v>
      </c>
      <c r="J10" s="17">
        <v>0.174898792225195</v>
      </c>
      <c r="K10" s="17">
        <v>0.153609089135853</v>
      </c>
      <c r="L10" s="17">
        <v>9.6129665161434993E-2</v>
      </c>
      <c r="M10" s="17"/>
      <c r="N10" s="17">
        <v>0.205504483468544</v>
      </c>
      <c r="O10" s="17">
        <v>0.21667908078814099</v>
      </c>
      <c r="P10" s="17">
        <v>0.148712077441048</v>
      </c>
      <c r="Q10" s="17">
        <v>0.20059580773699201</v>
      </c>
      <c r="R10" s="17"/>
      <c r="S10" s="17">
        <v>0.23161852718968101</v>
      </c>
      <c r="T10" s="17">
        <v>0.14900860888791101</v>
      </c>
      <c r="U10" s="17">
        <v>0.169309243228217</v>
      </c>
      <c r="V10" s="17">
        <v>0.23570318747679</v>
      </c>
      <c r="W10" s="17">
        <v>0.15909433183556901</v>
      </c>
      <c r="X10" s="17">
        <v>0.17935475396873399</v>
      </c>
      <c r="Y10" s="17">
        <v>0.181497549321883</v>
      </c>
      <c r="Z10" s="17">
        <v>0.26643663564279602</v>
      </c>
      <c r="AA10" s="17">
        <v>0.25787429037508902</v>
      </c>
      <c r="AB10" s="17">
        <v>0.154237998668563</v>
      </c>
      <c r="AC10" s="17">
        <v>0.18388274589213999</v>
      </c>
      <c r="AD10" s="17">
        <v>0.15222823259784499</v>
      </c>
      <c r="AE10" s="17"/>
      <c r="AF10" s="17">
        <v>0.16211594055109299</v>
      </c>
      <c r="AG10" s="17">
        <v>0.177919138838812</v>
      </c>
      <c r="AH10" s="17">
        <v>0.187099826084206</v>
      </c>
      <c r="AI10" s="17">
        <v>0.29050072025084001</v>
      </c>
      <c r="AJ10" s="17">
        <v>0.233680592888586</v>
      </c>
      <c r="AK10" s="17"/>
      <c r="AL10" s="17">
        <v>0.17001641965929401</v>
      </c>
      <c r="AM10" s="17">
        <v>0.149953276039936</v>
      </c>
      <c r="AN10" s="17">
        <v>0.29813687565119701</v>
      </c>
      <c r="AO10" s="17">
        <v>0.32382538884421302</v>
      </c>
      <c r="AP10" s="17"/>
      <c r="AQ10" s="17">
        <v>0.15614616064937001</v>
      </c>
      <c r="AR10" s="17">
        <v>0.24990325682681699</v>
      </c>
      <c r="AS10" s="17"/>
      <c r="AT10" s="17">
        <v>0.22203678391628401</v>
      </c>
      <c r="AU10" s="17">
        <v>0.113171221867508</v>
      </c>
      <c r="AV10" s="17"/>
      <c r="AW10" s="17">
        <v>0.15455365564561799</v>
      </c>
      <c r="AX10" s="17">
        <v>0.17879391763357999</v>
      </c>
      <c r="AY10" s="17">
        <v>0.26261539812880302</v>
      </c>
      <c r="AZ10" s="17"/>
      <c r="BA10" s="17">
        <v>0.260507087917282</v>
      </c>
      <c r="BB10" s="17">
        <v>0.19974297262905699</v>
      </c>
      <c r="BC10" s="17">
        <v>0.16781821912865699</v>
      </c>
      <c r="BD10" s="17">
        <v>0.13043259489916501</v>
      </c>
      <c r="BE10" s="17">
        <v>0.14698114316246</v>
      </c>
      <c r="BF10" s="17"/>
      <c r="BG10" s="17">
        <v>0.206007863556493</v>
      </c>
      <c r="BH10" s="17">
        <v>0.18678066976675001</v>
      </c>
      <c r="BI10" s="17"/>
      <c r="BJ10" s="17">
        <v>0.217554669899819</v>
      </c>
      <c r="BK10" s="17">
        <v>0.112066726194996</v>
      </c>
      <c r="BL10" s="17"/>
      <c r="BM10" s="17">
        <v>0.20434381517530101</v>
      </c>
      <c r="BN10" s="17">
        <v>0.14753212838558599</v>
      </c>
      <c r="BO10" s="17">
        <v>0.27256588458819903</v>
      </c>
      <c r="BP10" s="17">
        <v>0.16979668879304</v>
      </c>
      <c r="BQ10" s="17">
        <v>7.7721729748738699E-2</v>
      </c>
      <c r="BR10" s="17"/>
      <c r="BS10" s="17">
        <v>0.19961234091411001</v>
      </c>
      <c r="BT10" s="17"/>
      <c r="BU10" s="17">
        <v>0.15857019757896201</v>
      </c>
      <c r="BV10" s="17">
        <v>0.30931587870225802</v>
      </c>
      <c r="BW10" s="17">
        <v>0.22424933926985199</v>
      </c>
      <c r="BX10" s="17">
        <v>0.13801598628525599</v>
      </c>
      <c r="BY10" s="17">
        <v>0.11594763424554599</v>
      </c>
      <c r="BZ10" s="17"/>
      <c r="CA10" s="17">
        <v>0.29085135534780099</v>
      </c>
      <c r="CB10" s="17"/>
      <c r="CC10" s="17">
        <v>0.187291596730602</v>
      </c>
      <c r="CD10" s="17">
        <v>0.24111120302306399</v>
      </c>
      <c r="CE10" s="17"/>
      <c r="CF10" s="17">
        <v>0.153303753200245</v>
      </c>
      <c r="CG10" s="17"/>
      <c r="CH10" s="17">
        <v>0.155542005218513</v>
      </c>
      <c r="CI10" s="17">
        <v>0.28327413725362699</v>
      </c>
    </row>
    <row r="11" spans="2:87" x14ac:dyDescent="0.35">
      <c r="B11" s="18" t="s">
        <v>159</v>
      </c>
      <c r="C11" s="17">
        <v>0.33764778403322598</v>
      </c>
      <c r="D11" s="17">
        <v>0.345763211959981</v>
      </c>
      <c r="E11" s="17">
        <v>0.330768804144769</v>
      </c>
      <c r="F11" s="17"/>
      <c r="G11" s="17">
        <v>0.24116415265552599</v>
      </c>
      <c r="H11" s="17">
        <v>0.24701174970981901</v>
      </c>
      <c r="I11" s="17">
        <v>0.35213931845145302</v>
      </c>
      <c r="J11" s="17">
        <v>0.387472390695842</v>
      </c>
      <c r="K11" s="17">
        <v>0.29665010918497497</v>
      </c>
      <c r="L11" s="17">
        <v>0.439557249393772</v>
      </c>
      <c r="M11" s="17"/>
      <c r="N11" s="17">
        <v>0.35336521471549798</v>
      </c>
      <c r="O11" s="17">
        <v>0.33804668304257701</v>
      </c>
      <c r="P11" s="17">
        <v>0.35578563968482602</v>
      </c>
      <c r="Q11" s="17">
        <v>0.30435415352353201</v>
      </c>
      <c r="R11" s="17"/>
      <c r="S11" s="17">
        <v>0.26543420665552703</v>
      </c>
      <c r="T11" s="17">
        <v>0.40545603246925999</v>
      </c>
      <c r="U11" s="17">
        <v>0.30840838461334402</v>
      </c>
      <c r="V11" s="17">
        <v>0.24796769426038401</v>
      </c>
      <c r="W11" s="17">
        <v>0.31820017070880602</v>
      </c>
      <c r="X11" s="17">
        <v>0.40045508347910302</v>
      </c>
      <c r="Y11" s="17">
        <v>0.38017762342873501</v>
      </c>
      <c r="Z11" s="17">
        <v>0.28042664164578601</v>
      </c>
      <c r="AA11" s="17">
        <v>0.29407358836832898</v>
      </c>
      <c r="AB11" s="17">
        <v>0.39280009264344401</v>
      </c>
      <c r="AC11" s="17">
        <v>0.36205499208155001</v>
      </c>
      <c r="AD11" s="17">
        <v>0.46563769168235802</v>
      </c>
      <c r="AE11" s="17"/>
      <c r="AF11" s="17">
        <v>0.334841954803974</v>
      </c>
      <c r="AG11" s="17">
        <v>0.31821766326256101</v>
      </c>
      <c r="AH11" s="17">
        <v>0.420782321789967</v>
      </c>
      <c r="AI11" s="17">
        <v>0.33468699301851201</v>
      </c>
      <c r="AJ11" s="17">
        <v>0.28877266657530398</v>
      </c>
      <c r="AK11" s="17"/>
      <c r="AL11" s="17">
        <v>0.334105012038445</v>
      </c>
      <c r="AM11" s="17">
        <v>0.35211209877970701</v>
      </c>
      <c r="AN11" s="17">
        <v>0.327829622067288</v>
      </c>
      <c r="AO11" s="17">
        <v>0.30224443740013901</v>
      </c>
      <c r="AP11" s="17"/>
      <c r="AQ11" s="17">
        <v>0.35703445016070101</v>
      </c>
      <c r="AR11" s="17">
        <v>0.31001454419042901</v>
      </c>
      <c r="AS11" s="17"/>
      <c r="AT11" s="17">
        <v>0.31170773107345101</v>
      </c>
      <c r="AU11" s="17">
        <v>0.43757166971018502</v>
      </c>
      <c r="AV11" s="17"/>
      <c r="AW11" s="17">
        <v>0.37786859020741498</v>
      </c>
      <c r="AX11" s="17">
        <v>0.33676010286528701</v>
      </c>
      <c r="AY11" s="17">
        <v>0.28516054093059301</v>
      </c>
      <c r="AZ11" s="17"/>
      <c r="BA11" s="17">
        <v>0.289112990151353</v>
      </c>
      <c r="BB11" s="17">
        <v>0.35564991207441499</v>
      </c>
      <c r="BC11" s="17">
        <v>0.35110569733866798</v>
      </c>
      <c r="BD11" s="17">
        <v>0.36078274810996303</v>
      </c>
      <c r="BE11" s="17">
        <v>0.36998561806681801</v>
      </c>
      <c r="BF11" s="17"/>
      <c r="BG11" s="17">
        <v>0.34072789838498801</v>
      </c>
      <c r="BH11" s="17">
        <v>0.33544255335565398</v>
      </c>
      <c r="BI11" s="17"/>
      <c r="BJ11" s="17">
        <v>0.32163216078796297</v>
      </c>
      <c r="BK11" s="17">
        <v>0.396319830726722</v>
      </c>
      <c r="BL11" s="17"/>
      <c r="BM11" s="17">
        <v>0.29673034468874498</v>
      </c>
      <c r="BN11" s="17">
        <v>0.401802640165351</v>
      </c>
      <c r="BO11" s="17">
        <v>0.31365595704244298</v>
      </c>
      <c r="BP11" s="17">
        <v>0.406554800075695</v>
      </c>
      <c r="BQ11" s="17">
        <v>0.29458688271301298</v>
      </c>
      <c r="BR11" s="17"/>
      <c r="BS11" s="17">
        <v>0.32139440568500399</v>
      </c>
      <c r="BT11" s="17"/>
      <c r="BU11" s="17">
        <v>0.38018258800710503</v>
      </c>
      <c r="BV11" s="17">
        <v>0.31716189071674</v>
      </c>
      <c r="BW11" s="17">
        <v>0.36075218063626002</v>
      </c>
      <c r="BX11" s="17">
        <v>0.327146881114043</v>
      </c>
      <c r="BY11" s="17">
        <v>0.23573498095274201</v>
      </c>
      <c r="BZ11" s="17"/>
      <c r="CA11" s="17">
        <v>0.30312954269467501</v>
      </c>
      <c r="CB11" s="17"/>
      <c r="CC11" s="17">
        <v>0.33892801999236799</v>
      </c>
      <c r="CD11" s="17">
        <v>0.35488275084774801</v>
      </c>
      <c r="CE11" s="17"/>
      <c r="CF11" s="17">
        <v>0.37374310985682302</v>
      </c>
      <c r="CG11" s="17"/>
      <c r="CH11" s="17">
        <v>0.36719586689545503</v>
      </c>
      <c r="CI11" s="17">
        <v>0.34508773396886999</v>
      </c>
    </row>
    <row r="12" spans="2:87" x14ac:dyDescent="0.35">
      <c r="B12" s="18" t="s">
        <v>160</v>
      </c>
      <c r="C12" s="17">
        <v>0.24715482418783599</v>
      </c>
      <c r="D12" s="17">
        <v>0.233125919781275</v>
      </c>
      <c r="E12" s="17">
        <v>0.25996690876342399</v>
      </c>
      <c r="F12" s="17"/>
      <c r="G12" s="17">
        <v>0.101798611629749</v>
      </c>
      <c r="H12" s="17">
        <v>0.16048871445315099</v>
      </c>
      <c r="I12" s="17">
        <v>0.20093899154216999</v>
      </c>
      <c r="J12" s="17">
        <v>0.27711237212758899</v>
      </c>
      <c r="K12" s="17">
        <v>0.40250753903283099</v>
      </c>
      <c r="L12" s="17">
        <v>0.304714570659331</v>
      </c>
      <c r="M12" s="17"/>
      <c r="N12" s="17">
        <v>0.1989509516079</v>
      </c>
      <c r="O12" s="17">
        <v>0.28314806571872198</v>
      </c>
      <c r="P12" s="17">
        <v>0.26735940197548103</v>
      </c>
      <c r="Q12" s="17">
        <v>0.24554443280188701</v>
      </c>
      <c r="R12" s="17"/>
      <c r="S12" s="17">
        <v>0.1864008114389</v>
      </c>
      <c r="T12" s="17">
        <v>0.24090725405201399</v>
      </c>
      <c r="U12" s="17">
        <v>0.31757688470249601</v>
      </c>
      <c r="V12" s="17">
        <v>0.23147105864016701</v>
      </c>
      <c r="W12" s="17">
        <v>0.27556347152875399</v>
      </c>
      <c r="X12" s="17">
        <v>0.23060555985743</v>
      </c>
      <c r="Y12" s="17">
        <v>0.27197525386832799</v>
      </c>
      <c r="Z12" s="17">
        <v>0.27707330536545199</v>
      </c>
      <c r="AA12" s="17">
        <v>0.26215723916021699</v>
      </c>
      <c r="AB12" s="17">
        <v>0.24761215423352001</v>
      </c>
      <c r="AC12" s="17">
        <v>0.28845889004745001</v>
      </c>
      <c r="AD12" s="17">
        <v>0.17114027903147699</v>
      </c>
      <c r="AE12" s="17"/>
      <c r="AF12" s="17">
        <v>0.24537466116829099</v>
      </c>
      <c r="AG12" s="17">
        <v>0.27850834911623901</v>
      </c>
      <c r="AH12" s="17">
        <v>0.2511715494124</v>
      </c>
      <c r="AI12" s="17">
        <v>0.18119648151905701</v>
      </c>
      <c r="AJ12" s="17">
        <v>0.20784874287052699</v>
      </c>
      <c r="AK12" s="17"/>
      <c r="AL12" s="17">
        <v>0.26422515870645702</v>
      </c>
      <c r="AM12" s="17">
        <v>0.26259730829149502</v>
      </c>
      <c r="AN12" s="17">
        <v>0.186563732133224</v>
      </c>
      <c r="AO12" s="17">
        <v>0.22040035552021001</v>
      </c>
      <c r="AP12" s="17"/>
      <c r="AQ12" s="17">
        <v>0.28866897113783702</v>
      </c>
      <c r="AR12" s="17">
        <v>0.18798165991114099</v>
      </c>
      <c r="AS12" s="17"/>
      <c r="AT12" s="17">
        <v>0.22721993730606399</v>
      </c>
      <c r="AU12" s="17">
        <v>0.29157547031069497</v>
      </c>
      <c r="AV12" s="17"/>
      <c r="AW12" s="17">
        <v>0.27196125290086998</v>
      </c>
      <c r="AX12" s="17">
        <v>0.272680065507233</v>
      </c>
      <c r="AY12" s="17">
        <v>0.215624096392453</v>
      </c>
      <c r="AZ12" s="17"/>
      <c r="BA12" s="17">
        <v>0.16419951572044</v>
      </c>
      <c r="BB12" s="17">
        <v>0.25481751762155802</v>
      </c>
      <c r="BC12" s="17">
        <v>0.26616464143167601</v>
      </c>
      <c r="BD12" s="17">
        <v>0.342638342591911</v>
      </c>
      <c r="BE12" s="17">
        <v>0.31319885364019201</v>
      </c>
      <c r="BF12" s="17"/>
      <c r="BG12" s="17">
        <v>0.208328602687988</v>
      </c>
      <c r="BH12" s="17">
        <v>0.27495274496850902</v>
      </c>
      <c r="BI12" s="17"/>
      <c r="BJ12" s="17">
        <v>0.232838120978684</v>
      </c>
      <c r="BK12" s="17">
        <v>0.29898472750059202</v>
      </c>
      <c r="BL12" s="17"/>
      <c r="BM12" s="17">
        <v>0.20064128444999799</v>
      </c>
      <c r="BN12" s="17">
        <v>0.29591969508858501</v>
      </c>
      <c r="BO12" s="17">
        <v>0.16727858744645799</v>
      </c>
      <c r="BP12" s="17">
        <v>0.172114457478865</v>
      </c>
      <c r="BQ12" s="17">
        <v>0.46725400928161398</v>
      </c>
      <c r="BR12" s="17"/>
      <c r="BS12" s="17">
        <v>0.306508316146408</v>
      </c>
      <c r="BT12" s="17"/>
      <c r="BU12" s="17">
        <v>0.30217977848049998</v>
      </c>
      <c r="BV12" s="17">
        <v>7.9773326447772602E-2</v>
      </c>
      <c r="BW12" s="17">
        <v>0.220450607322493</v>
      </c>
      <c r="BX12" s="17">
        <v>0.38641435010355102</v>
      </c>
      <c r="BY12" s="17">
        <v>0.27581237428836097</v>
      </c>
      <c r="BZ12" s="17"/>
      <c r="CA12" s="17">
        <v>0.18923168600962001</v>
      </c>
      <c r="CB12" s="17"/>
      <c r="CC12" s="17">
        <v>0.263573399080407</v>
      </c>
      <c r="CD12" s="17">
        <v>0.19862662756162899</v>
      </c>
      <c r="CE12" s="17"/>
      <c r="CF12" s="17">
        <v>0.29311941727843499</v>
      </c>
      <c r="CG12" s="17"/>
      <c r="CH12" s="17">
        <v>0.31133937378099302</v>
      </c>
      <c r="CI12" s="17">
        <v>0.12348379490580599</v>
      </c>
    </row>
    <row r="13" spans="2:87" x14ac:dyDescent="0.35">
      <c r="B13" s="18" t="s">
        <v>161</v>
      </c>
      <c r="C13" s="19">
        <v>0.12891836774815499</v>
      </c>
      <c r="D13" s="19">
        <v>9.5735111016630098E-2</v>
      </c>
      <c r="E13" s="19">
        <v>0.15988805204058301</v>
      </c>
      <c r="F13" s="19"/>
      <c r="G13" s="19">
        <v>0.178939032848591</v>
      </c>
      <c r="H13" s="19">
        <v>0.12652337562747701</v>
      </c>
      <c r="I13" s="19">
        <v>0.10465943035330499</v>
      </c>
      <c r="J13" s="19">
        <v>0.12880414246168301</v>
      </c>
      <c r="K13" s="19">
        <v>0.119794975445425</v>
      </c>
      <c r="L13" s="19">
        <v>0.12810915543628701</v>
      </c>
      <c r="M13" s="19"/>
      <c r="N13" s="19">
        <v>9.7049446404059797E-2</v>
      </c>
      <c r="O13" s="19">
        <v>0.10363727712045399</v>
      </c>
      <c r="P13" s="19">
        <v>0.16605492185007301</v>
      </c>
      <c r="Q13" s="19">
        <v>0.159640604637972</v>
      </c>
      <c r="R13" s="19"/>
      <c r="S13" s="19">
        <v>0.105323835133929</v>
      </c>
      <c r="T13" s="19">
        <v>0.13003258281105701</v>
      </c>
      <c r="U13" s="19">
        <v>0.114487848069124</v>
      </c>
      <c r="V13" s="19">
        <v>0.18848622241742399</v>
      </c>
      <c r="W13" s="19">
        <v>0.20630173200141699</v>
      </c>
      <c r="X13" s="19">
        <v>0.10869514495851</v>
      </c>
      <c r="Y13" s="19">
        <v>0.12398737570913999</v>
      </c>
      <c r="Z13" s="19">
        <v>0.12645815800156801</v>
      </c>
      <c r="AA13" s="19">
        <v>0.101721198526933</v>
      </c>
      <c r="AB13" s="19">
        <v>0.11019730862760201</v>
      </c>
      <c r="AC13" s="19">
        <v>0.11918287706441499</v>
      </c>
      <c r="AD13" s="19">
        <v>0.21099379668832</v>
      </c>
      <c r="AE13" s="19"/>
      <c r="AF13" s="19">
        <v>0.14493728905008099</v>
      </c>
      <c r="AG13" s="19">
        <v>0.14968151642105901</v>
      </c>
      <c r="AH13" s="19">
        <v>9.1664328233125494E-2</v>
      </c>
      <c r="AI13" s="19">
        <v>0.10553100453882901</v>
      </c>
      <c r="AJ13" s="19">
        <v>8.7450621602187695E-2</v>
      </c>
      <c r="AK13" s="19"/>
      <c r="AL13" s="19">
        <v>0.150586078634001</v>
      </c>
      <c r="AM13" s="19">
        <v>0.12820684144123701</v>
      </c>
      <c r="AN13" s="19">
        <v>0.107799414320189</v>
      </c>
      <c r="AO13" s="19">
        <v>5.4234801955452702E-2</v>
      </c>
      <c r="AP13" s="19"/>
      <c r="AQ13" s="19">
        <v>0.131663203269058</v>
      </c>
      <c r="AR13" s="19">
        <v>0.12500595197850001</v>
      </c>
      <c r="AS13" s="19"/>
      <c r="AT13" s="19">
        <v>0.12776483033243699</v>
      </c>
      <c r="AU13" s="19">
        <v>0.119644456748765</v>
      </c>
      <c r="AV13" s="19"/>
      <c r="AW13" s="19">
        <v>0.105405637496424</v>
      </c>
      <c r="AX13" s="19">
        <v>0.12889299894351799</v>
      </c>
      <c r="AY13" s="19">
        <v>0.136338802133876</v>
      </c>
      <c r="AZ13" s="19"/>
      <c r="BA13" s="19">
        <v>0.114186345996265</v>
      </c>
      <c r="BB13" s="19">
        <v>0.116975397269536</v>
      </c>
      <c r="BC13" s="19">
        <v>0.146158144951338</v>
      </c>
      <c r="BD13" s="19">
        <v>0.13930634047232299</v>
      </c>
      <c r="BE13" s="19">
        <v>0.11739549989009999</v>
      </c>
      <c r="BF13" s="19"/>
      <c r="BG13" s="19">
        <v>0.16641615026026199</v>
      </c>
      <c r="BH13" s="19">
        <v>0.102071552697492</v>
      </c>
      <c r="BI13" s="19"/>
      <c r="BJ13" s="19">
        <v>0.126846926767097</v>
      </c>
      <c r="BK13" s="19">
        <v>0.134184121349502</v>
      </c>
      <c r="BL13" s="19"/>
      <c r="BM13" s="19">
        <v>0.27111145926649499</v>
      </c>
      <c r="BN13" s="19">
        <v>9.5107100794584398E-2</v>
      </c>
      <c r="BO13" s="19">
        <v>0.10504578157526</v>
      </c>
      <c r="BP13" s="19">
        <v>0.10980143819098</v>
      </c>
      <c r="BQ13" s="19">
        <v>5.0204587721293999E-2</v>
      </c>
      <c r="BR13" s="19"/>
      <c r="BS13" s="19">
        <v>4.9472280413222401E-2</v>
      </c>
      <c r="BT13" s="19"/>
      <c r="BU13" s="19">
        <v>7.5232957436374898E-2</v>
      </c>
      <c r="BV13" s="19">
        <v>0.12858805278827601</v>
      </c>
      <c r="BW13" s="19">
        <v>9.4284019335771393E-2</v>
      </c>
      <c r="BX13" s="19">
        <v>4.5949108369514699E-2</v>
      </c>
      <c r="BY13" s="19">
        <v>0.34842613337876799</v>
      </c>
      <c r="BZ13" s="19"/>
      <c r="CA13" s="19">
        <v>2.2879200831068099E-2</v>
      </c>
      <c r="CB13" s="19"/>
      <c r="CC13" s="19">
        <v>0.11561238851149599</v>
      </c>
      <c r="CD13" s="19">
        <v>0.123146577373016</v>
      </c>
      <c r="CE13" s="19"/>
      <c r="CF13" s="19">
        <v>0.104591403447689</v>
      </c>
      <c r="CG13" s="19"/>
      <c r="CH13" s="19">
        <v>0.105886311498005</v>
      </c>
      <c r="CI13" s="19">
        <v>7.5575878969800503E-2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165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508</v>
      </c>
      <c r="D7" s="10">
        <v>261</v>
      </c>
      <c r="E7" s="10">
        <v>246</v>
      </c>
      <c r="F7" s="10"/>
      <c r="G7" s="10">
        <v>41</v>
      </c>
      <c r="H7" s="10">
        <v>95</v>
      </c>
      <c r="I7" s="10">
        <v>78</v>
      </c>
      <c r="J7" s="10">
        <v>97</v>
      </c>
      <c r="K7" s="10">
        <v>92</v>
      </c>
      <c r="L7" s="10">
        <v>105</v>
      </c>
      <c r="M7" s="10"/>
      <c r="N7" s="10">
        <v>151</v>
      </c>
      <c r="O7" s="10">
        <v>119</v>
      </c>
      <c r="P7" s="10">
        <v>106</v>
      </c>
      <c r="Q7" s="10">
        <v>128</v>
      </c>
      <c r="R7" s="10"/>
      <c r="S7" s="10">
        <v>68</v>
      </c>
      <c r="T7" s="10">
        <v>66</v>
      </c>
      <c r="U7" s="10">
        <v>40</v>
      </c>
      <c r="V7" s="10">
        <v>37</v>
      </c>
      <c r="W7" s="10">
        <v>40</v>
      </c>
      <c r="X7" s="10">
        <v>35</v>
      </c>
      <c r="Y7" s="10">
        <v>34</v>
      </c>
      <c r="Z7" s="10">
        <v>25</v>
      </c>
      <c r="AA7" s="10">
        <v>52</v>
      </c>
      <c r="AB7" s="10">
        <v>65</v>
      </c>
      <c r="AC7" s="10">
        <v>25</v>
      </c>
      <c r="AD7" s="10">
        <v>21</v>
      </c>
      <c r="AE7" s="10"/>
      <c r="AF7" s="10">
        <v>97</v>
      </c>
      <c r="AG7" s="10">
        <v>164</v>
      </c>
      <c r="AH7" s="10">
        <v>111</v>
      </c>
      <c r="AI7" s="10">
        <v>59</v>
      </c>
      <c r="AJ7" s="10">
        <v>63</v>
      </c>
      <c r="AK7" s="10"/>
      <c r="AL7" s="10">
        <v>204</v>
      </c>
      <c r="AM7" s="10">
        <v>193</v>
      </c>
      <c r="AN7" s="10">
        <v>88</v>
      </c>
      <c r="AO7" s="10">
        <v>23</v>
      </c>
      <c r="AP7" s="10"/>
      <c r="AQ7" s="10">
        <v>291</v>
      </c>
      <c r="AR7" s="10">
        <v>217</v>
      </c>
      <c r="AS7" s="10"/>
      <c r="AT7" s="10">
        <v>343</v>
      </c>
      <c r="AU7" s="10">
        <v>100</v>
      </c>
      <c r="AV7" s="10"/>
      <c r="AW7" s="10">
        <v>206</v>
      </c>
      <c r="AX7" s="10">
        <v>133</v>
      </c>
      <c r="AY7" s="10">
        <v>160</v>
      </c>
      <c r="AZ7" s="10"/>
      <c r="BA7" s="10">
        <v>115</v>
      </c>
      <c r="BB7" s="10">
        <v>138</v>
      </c>
      <c r="BC7" s="10">
        <v>170</v>
      </c>
      <c r="BD7" s="10">
        <v>47</v>
      </c>
      <c r="BE7" s="10">
        <v>38</v>
      </c>
      <c r="BF7" s="10"/>
      <c r="BG7" s="10">
        <v>200</v>
      </c>
      <c r="BH7" s="10">
        <v>308</v>
      </c>
      <c r="BI7" s="10"/>
      <c r="BJ7" s="10">
        <v>392</v>
      </c>
      <c r="BK7" s="10">
        <v>116</v>
      </c>
      <c r="BL7" s="10"/>
      <c r="BM7" s="10">
        <v>65</v>
      </c>
      <c r="BN7" s="10">
        <v>97</v>
      </c>
      <c r="BO7" s="10">
        <v>187</v>
      </c>
      <c r="BP7" s="10">
        <v>41</v>
      </c>
      <c r="BQ7" s="10">
        <v>52</v>
      </c>
      <c r="BR7" s="10"/>
      <c r="BS7" s="10">
        <v>156</v>
      </c>
      <c r="BT7" s="10"/>
      <c r="BU7" s="10">
        <v>95</v>
      </c>
      <c r="BV7" s="10">
        <v>124</v>
      </c>
      <c r="BW7" s="10">
        <v>48</v>
      </c>
      <c r="BX7" s="10">
        <v>97</v>
      </c>
      <c r="BY7" s="10">
        <v>35</v>
      </c>
      <c r="BZ7" s="10"/>
      <c r="CA7" s="10">
        <v>51</v>
      </c>
      <c r="CB7" s="10"/>
      <c r="CC7" s="10">
        <v>406</v>
      </c>
      <c r="CD7" s="10">
        <v>85</v>
      </c>
      <c r="CE7" s="10"/>
      <c r="CF7" s="10">
        <v>208</v>
      </c>
      <c r="CG7" s="10"/>
      <c r="CH7" s="10">
        <v>171</v>
      </c>
      <c r="CI7" s="10">
        <v>67</v>
      </c>
    </row>
    <row r="8" spans="2:87" ht="30" customHeight="1" x14ac:dyDescent="0.35">
      <c r="B8" s="11" t="s">
        <v>20</v>
      </c>
      <c r="C8" s="11">
        <v>505</v>
      </c>
      <c r="D8" s="11">
        <v>255</v>
      </c>
      <c r="E8" s="11">
        <v>249</v>
      </c>
      <c r="F8" s="11"/>
      <c r="G8" s="11">
        <v>70</v>
      </c>
      <c r="H8" s="11">
        <v>93</v>
      </c>
      <c r="I8" s="11">
        <v>74</v>
      </c>
      <c r="J8" s="11">
        <v>91</v>
      </c>
      <c r="K8" s="11">
        <v>83</v>
      </c>
      <c r="L8" s="11">
        <v>95</v>
      </c>
      <c r="M8" s="11"/>
      <c r="N8" s="11">
        <v>138</v>
      </c>
      <c r="O8" s="11">
        <v>122</v>
      </c>
      <c r="P8" s="11">
        <v>111</v>
      </c>
      <c r="Q8" s="11">
        <v>131</v>
      </c>
      <c r="R8" s="11"/>
      <c r="S8" s="11">
        <v>68</v>
      </c>
      <c r="T8" s="11">
        <v>61</v>
      </c>
      <c r="U8" s="11">
        <v>38</v>
      </c>
      <c r="V8" s="11">
        <v>39</v>
      </c>
      <c r="W8" s="11">
        <v>36</v>
      </c>
      <c r="X8" s="11">
        <v>39</v>
      </c>
      <c r="Y8" s="11">
        <v>38</v>
      </c>
      <c r="Z8" s="11">
        <v>27</v>
      </c>
      <c r="AA8" s="11">
        <v>56</v>
      </c>
      <c r="AB8" s="11">
        <v>62</v>
      </c>
      <c r="AC8" s="11">
        <v>24</v>
      </c>
      <c r="AD8" s="11">
        <v>18</v>
      </c>
      <c r="AE8" s="11"/>
      <c r="AF8" s="11">
        <v>97</v>
      </c>
      <c r="AG8" s="11">
        <v>170</v>
      </c>
      <c r="AH8" s="11">
        <v>108</v>
      </c>
      <c r="AI8" s="11">
        <v>55</v>
      </c>
      <c r="AJ8" s="11">
        <v>61</v>
      </c>
      <c r="AK8" s="11"/>
      <c r="AL8" s="11">
        <v>192</v>
      </c>
      <c r="AM8" s="11">
        <v>200</v>
      </c>
      <c r="AN8" s="11">
        <v>89</v>
      </c>
      <c r="AO8" s="11">
        <v>24</v>
      </c>
      <c r="AP8" s="11"/>
      <c r="AQ8" s="11">
        <v>293</v>
      </c>
      <c r="AR8" s="11">
        <v>212</v>
      </c>
      <c r="AS8" s="11"/>
      <c r="AT8" s="11">
        <v>342</v>
      </c>
      <c r="AU8" s="11">
        <v>91</v>
      </c>
      <c r="AV8" s="11"/>
      <c r="AW8" s="11">
        <v>191</v>
      </c>
      <c r="AX8" s="11">
        <v>136</v>
      </c>
      <c r="AY8" s="11">
        <v>168</v>
      </c>
      <c r="AZ8" s="11"/>
      <c r="BA8" s="11">
        <v>115</v>
      </c>
      <c r="BB8" s="11">
        <v>137</v>
      </c>
      <c r="BC8" s="11">
        <v>173</v>
      </c>
      <c r="BD8" s="11">
        <v>44</v>
      </c>
      <c r="BE8" s="11">
        <v>36</v>
      </c>
      <c r="BF8" s="11"/>
      <c r="BG8" s="11">
        <v>210</v>
      </c>
      <c r="BH8" s="11">
        <v>296</v>
      </c>
      <c r="BI8" s="11"/>
      <c r="BJ8" s="11">
        <v>396</v>
      </c>
      <c r="BK8" s="11">
        <v>109</v>
      </c>
      <c r="BL8" s="11"/>
      <c r="BM8" s="11">
        <v>69</v>
      </c>
      <c r="BN8" s="11">
        <v>91</v>
      </c>
      <c r="BO8" s="11">
        <v>186</v>
      </c>
      <c r="BP8" s="11">
        <v>41</v>
      </c>
      <c r="BQ8" s="11">
        <v>54</v>
      </c>
      <c r="BR8" s="11"/>
      <c r="BS8" s="11">
        <v>153</v>
      </c>
      <c r="BT8" s="11"/>
      <c r="BU8" s="11">
        <v>91</v>
      </c>
      <c r="BV8" s="11">
        <v>129</v>
      </c>
      <c r="BW8" s="11">
        <v>48</v>
      </c>
      <c r="BX8" s="11">
        <v>95</v>
      </c>
      <c r="BY8" s="11">
        <v>34</v>
      </c>
      <c r="BZ8" s="11"/>
      <c r="CA8" s="11">
        <v>52</v>
      </c>
      <c r="CB8" s="11"/>
      <c r="CC8" s="11">
        <v>400</v>
      </c>
      <c r="CD8" s="11">
        <v>87</v>
      </c>
      <c r="CE8" s="11"/>
      <c r="CF8" s="11">
        <v>195</v>
      </c>
      <c r="CG8" s="11"/>
      <c r="CH8" s="11">
        <v>170</v>
      </c>
      <c r="CI8" s="11">
        <v>67</v>
      </c>
    </row>
    <row r="9" spans="2:87" x14ac:dyDescent="0.35">
      <c r="B9" s="18" t="s">
        <v>157</v>
      </c>
      <c r="C9" s="17">
        <v>7.0534001278466402E-2</v>
      </c>
      <c r="D9" s="17">
        <v>8.0446115410126903E-2</v>
      </c>
      <c r="E9" s="17">
        <v>6.0658110183194197E-2</v>
      </c>
      <c r="F9" s="17"/>
      <c r="G9" s="17">
        <v>1.9862028977438599E-2</v>
      </c>
      <c r="H9" s="17">
        <v>0.12537336826457801</v>
      </c>
      <c r="I9" s="17">
        <v>7.6237524429753498E-2</v>
      </c>
      <c r="J9" s="17">
        <v>9.0212756569871905E-2</v>
      </c>
      <c r="K9" s="17">
        <v>7.1899097125426803E-2</v>
      </c>
      <c r="L9" s="17">
        <v>2.9490629087209098E-2</v>
      </c>
      <c r="M9" s="17"/>
      <c r="N9" s="17">
        <v>6.1493943560752197E-2</v>
      </c>
      <c r="O9" s="17">
        <v>3.64602316646312E-2</v>
      </c>
      <c r="P9" s="17">
        <v>8.5125443818748106E-2</v>
      </c>
      <c r="Q9" s="17">
        <v>0.101755909418104</v>
      </c>
      <c r="R9" s="17"/>
      <c r="S9" s="17">
        <v>7.5419174571979095E-2</v>
      </c>
      <c r="T9" s="17">
        <v>9.0747713192900106E-2</v>
      </c>
      <c r="U9" s="17">
        <v>4.7964414678076203E-2</v>
      </c>
      <c r="V9" s="17">
        <v>2.89260303434252E-2</v>
      </c>
      <c r="W9" s="17">
        <v>9.2544088722148907E-2</v>
      </c>
      <c r="X9" s="17">
        <v>7.8175006975100395E-2</v>
      </c>
      <c r="Y9" s="17">
        <v>0</v>
      </c>
      <c r="Z9" s="17">
        <v>8.2916370563690306E-2</v>
      </c>
      <c r="AA9" s="17">
        <v>0.10541951334095501</v>
      </c>
      <c r="AB9" s="17">
        <v>5.7561479419162197E-2</v>
      </c>
      <c r="AC9" s="17">
        <v>3.1902440076669501E-2</v>
      </c>
      <c r="AD9" s="17">
        <v>0.17785289227548001</v>
      </c>
      <c r="AE9" s="17"/>
      <c r="AF9" s="17">
        <v>0.119585658252205</v>
      </c>
      <c r="AG9" s="17">
        <v>7.0215949823529494E-2</v>
      </c>
      <c r="AH9" s="17">
        <v>4.7904144501530903E-2</v>
      </c>
      <c r="AI9" s="17">
        <v>4.0745077529406398E-2</v>
      </c>
      <c r="AJ9" s="17">
        <v>7.6505951320271506E-2</v>
      </c>
      <c r="AK9" s="17"/>
      <c r="AL9" s="17">
        <v>5.9449641011378798E-2</v>
      </c>
      <c r="AM9" s="17">
        <v>5.12739923249051E-2</v>
      </c>
      <c r="AN9" s="17">
        <v>9.0652017147709402E-2</v>
      </c>
      <c r="AO9" s="17">
        <v>0.24543715948022701</v>
      </c>
      <c r="AP9" s="17"/>
      <c r="AQ9" s="17">
        <v>6.2243925561377103E-2</v>
      </c>
      <c r="AR9" s="17">
        <v>8.1965993252603994E-2</v>
      </c>
      <c r="AS9" s="17"/>
      <c r="AT9" s="17">
        <v>6.8569290685724302E-2</v>
      </c>
      <c r="AU9" s="17">
        <v>3.0631487751863199E-2</v>
      </c>
      <c r="AV9" s="17"/>
      <c r="AW9" s="17">
        <v>4.5543746007161497E-2</v>
      </c>
      <c r="AX9" s="17">
        <v>5.8705319489405397E-2</v>
      </c>
      <c r="AY9" s="17">
        <v>0.11251101808736599</v>
      </c>
      <c r="AZ9" s="17"/>
      <c r="BA9" s="17">
        <v>0.13158845644245001</v>
      </c>
      <c r="BB9" s="17">
        <v>5.07361555539537E-2</v>
      </c>
      <c r="BC9" s="17">
        <v>6.1934451039359399E-2</v>
      </c>
      <c r="BD9" s="17">
        <v>0</v>
      </c>
      <c r="BE9" s="17">
        <v>7.7955790287137894E-2</v>
      </c>
      <c r="BF9" s="17"/>
      <c r="BG9" s="17">
        <v>5.5526347660731501E-2</v>
      </c>
      <c r="BH9" s="17">
        <v>8.1170257286762804E-2</v>
      </c>
      <c r="BI9" s="17"/>
      <c r="BJ9" s="17">
        <v>7.3308683931689406E-2</v>
      </c>
      <c r="BK9" s="17">
        <v>6.0451288228269603E-2</v>
      </c>
      <c r="BL9" s="17"/>
      <c r="BM9" s="17">
        <v>9.8918645769777602E-2</v>
      </c>
      <c r="BN9" s="17">
        <v>1.7129313633008399E-2</v>
      </c>
      <c r="BO9" s="17">
        <v>8.3407216118367905E-2</v>
      </c>
      <c r="BP9" s="17">
        <v>4.5271956754926602E-2</v>
      </c>
      <c r="BQ9" s="17">
        <v>6.9949217961081195E-2</v>
      </c>
      <c r="BR9" s="17"/>
      <c r="BS9" s="17">
        <v>8.9943601713713003E-2</v>
      </c>
      <c r="BT9" s="17"/>
      <c r="BU9" s="17">
        <v>2.1141424285554999E-2</v>
      </c>
      <c r="BV9" s="17">
        <v>7.3927410232278903E-2</v>
      </c>
      <c r="BW9" s="17">
        <v>3.9488853261392898E-2</v>
      </c>
      <c r="BX9" s="17">
        <v>0.11207108186219999</v>
      </c>
      <c r="BY9" s="17">
        <v>4.6611243790483099E-2</v>
      </c>
      <c r="BZ9" s="17"/>
      <c r="CA9" s="17">
        <v>8.8456606635371304E-2</v>
      </c>
      <c r="CB9" s="17"/>
      <c r="CC9" s="17">
        <v>8.1924156888940003E-2</v>
      </c>
      <c r="CD9" s="17">
        <v>3.2762437265733003E-2</v>
      </c>
      <c r="CE9" s="17"/>
      <c r="CF9" s="17">
        <v>7.5416759430066704E-2</v>
      </c>
      <c r="CG9" s="17"/>
      <c r="CH9" s="17">
        <v>5.36448327904821E-2</v>
      </c>
      <c r="CI9" s="17">
        <v>9.6670014274982896E-2</v>
      </c>
    </row>
    <row r="10" spans="2:87" x14ac:dyDescent="0.35">
      <c r="B10" s="18" t="s">
        <v>158</v>
      </c>
      <c r="C10" s="17">
        <v>0.204493492162929</v>
      </c>
      <c r="D10" s="17">
        <v>0.24856448471418399</v>
      </c>
      <c r="E10" s="17">
        <v>0.160125400088825</v>
      </c>
      <c r="F10" s="17"/>
      <c r="G10" s="17">
        <v>0.33601775335780198</v>
      </c>
      <c r="H10" s="17">
        <v>0.33800871028150697</v>
      </c>
      <c r="I10" s="17">
        <v>0.22618978711996701</v>
      </c>
      <c r="J10" s="17">
        <v>0.117216311784075</v>
      </c>
      <c r="K10" s="17">
        <v>0.149603635302231</v>
      </c>
      <c r="L10" s="17">
        <v>9.04085880857491E-2</v>
      </c>
      <c r="M10" s="17"/>
      <c r="N10" s="17">
        <v>0.22831732031548599</v>
      </c>
      <c r="O10" s="17">
        <v>0.17489878214642299</v>
      </c>
      <c r="P10" s="17">
        <v>0.202072507736416</v>
      </c>
      <c r="Q10" s="17">
        <v>0.21546318202387801</v>
      </c>
      <c r="R10" s="17"/>
      <c r="S10" s="17">
        <v>0.34614576819273202</v>
      </c>
      <c r="T10" s="17">
        <v>0.17005291804912401</v>
      </c>
      <c r="U10" s="17">
        <v>0.15217045286036901</v>
      </c>
      <c r="V10" s="17">
        <v>0.18816572456934799</v>
      </c>
      <c r="W10" s="17">
        <v>0.23409822548372999</v>
      </c>
      <c r="X10" s="17">
        <v>0.25000108058229897</v>
      </c>
      <c r="Y10" s="17">
        <v>8.5097156905899196E-2</v>
      </c>
      <c r="Z10" s="17">
        <v>0.19573864762419901</v>
      </c>
      <c r="AA10" s="17">
        <v>0.208475868922262</v>
      </c>
      <c r="AB10" s="17">
        <v>0.22951089729053301</v>
      </c>
      <c r="AC10" s="17">
        <v>8.6854644713401499E-2</v>
      </c>
      <c r="AD10" s="17">
        <v>9.4941290924277694E-2</v>
      </c>
      <c r="AE10" s="17"/>
      <c r="AF10" s="17">
        <v>0.22889974258773499</v>
      </c>
      <c r="AG10" s="17">
        <v>0.16654506538675601</v>
      </c>
      <c r="AH10" s="17">
        <v>0.18978116961828401</v>
      </c>
      <c r="AI10" s="17">
        <v>0.249651027364062</v>
      </c>
      <c r="AJ10" s="17">
        <v>0.285741864973661</v>
      </c>
      <c r="AK10" s="17"/>
      <c r="AL10" s="17">
        <v>0.149092789636395</v>
      </c>
      <c r="AM10" s="17">
        <v>0.239392314741628</v>
      </c>
      <c r="AN10" s="17">
        <v>0.22800562905114299</v>
      </c>
      <c r="AO10" s="17">
        <v>0.26920760718862502</v>
      </c>
      <c r="AP10" s="17"/>
      <c r="AQ10" s="17">
        <v>0.18317275624249901</v>
      </c>
      <c r="AR10" s="17">
        <v>0.23389472928584501</v>
      </c>
      <c r="AS10" s="17"/>
      <c r="AT10" s="17">
        <v>0.256162354122348</v>
      </c>
      <c r="AU10" s="17">
        <v>9.30198013042558E-2</v>
      </c>
      <c r="AV10" s="17"/>
      <c r="AW10" s="17">
        <v>0.16421106246954301</v>
      </c>
      <c r="AX10" s="17">
        <v>0.23791198415109899</v>
      </c>
      <c r="AY10" s="17">
        <v>0.21942680698242001</v>
      </c>
      <c r="AZ10" s="17"/>
      <c r="BA10" s="17">
        <v>0.29799268573968801</v>
      </c>
      <c r="BB10" s="17">
        <v>0.19565382420935001</v>
      </c>
      <c r="BC10" s="17">
        <v>0.18438933879516001</v>
      </c>
      <c r="BD10" s="17">
        <v>0.127927702459396</v>
      </c>
      <c r="BE10" s="17">
        <v>0.12960281035275101</v>
      </c>
      <c r="BF10" s="17"/>
      <c r="BG10" s="17">
        <v>0.18931603893032101</v>
      </c>
      <c r="BH10" s="17">
        <v>0.21525008891334901</v>
      </c>
      <c r="BI10" s="17"/>
      <c r="BJ10" s="17">
        <v>0.22412587374541099</v>
      </c>
      <c r="BK10" s="17">
        <v>0.133152840013681</v>
      </c>
      <c r="BL10" s="17"/>
      <c r="BM10" s="17">
        <v>0.20154227506754499</v>
      </c>
      <c r="BN10" s="17">
        <v>0.163166797493841</v>
      </c>
      <c r="BO10" s="17">
        <v>0.285637388614286</v>
      </c>
      <c r="BP10" s="17">
        <v>0.163261650035044</v>
      </c>
      <c r="BQ10" s="17">
        <v>0.18822179879176801</v>
      </c>
      <c r="BR10" s="17"/>
      <c r="BS10" s="17">
        <v>0.23676114171992099</v>
      </c>
      <c r="BT10" s="17"/>
      <c r="BU10" s="17">
        <v>0.17519444058845701</v>
      </c>
      <c r="BV10" s="17">
        <v>0.36162013469140603</v>
      </c>
      <c r="BW10" s="17">
        <v>0.191530533784531</v>
      </c>
      <c r="BX10" s="17">
        <v>0.199023715659678</v>
      </c>
      <c r="BY10" s="17">
        <v>9.2006433797630502E-2</v>
      </c>
      <c r="BZ10" s="17"/>
      <c r="CA10" s="17">
        <v>0.34113618658766198</v>
      </c>
      <c r="CB10" s="17"/>
      <c r="CC10" s="17">
        <v>0.20300850161556</v>
      </c>
      <c r="CD10" s="17">
        <v>0.204956473771709</v>
      </c>
      <c r="CE10" s="17"/>
      <c r="CF10" s="17">
        <v>0.13720092631709399</v>
      </c>
      <c r="CG10" s="17"/>
      <c r="CH10" s="17">
        <v>0.11979832431908299</v>
      </c>
      <c r="CI10" s="17">
        <v>0.39436153236472499</v>
      </c>
    </row>
    <row r="11" spans="2:87" x14ac:dyDescent="0.35">
      <c r="B11" s="18" t="s">
        <v>159</v>
      </c>
      <c r="C11" s="17">
        <v>0.38650923952039301</v>
      </c>
      <c r="D11" s="17">
        <v>0.35615098549326402</v>
      </c>
      <c r="E11" s="17">
        <v>0.41508764734456099</v>
      </c>
      <c r="F11" s="17"/>
      <c r="G11" s="17">
        <v>0.34888073571588701</v>
      </c>
      <c r="H11" s="17">
        <v>0.26765909982532299</v>
      </c>
      <c r="I11" s="17">
        <v>0.32054028485007602</v>
      </c>
      <c r="J11" s="17">
        <v>0.44873198507155398</v>
      </c>
      <c r="K11" s="17">
        <v>0.42284693399847301</v>
      </c>
      <c r="L11" s="17">
        <v>0.49144018972620901</v>
      </c>
      <c r="M11" s="17"/>
      <c r="N11" s="17">
        <v>0.41958680076643401</v>
      </c>
      <c r="O11" s="17">
        <v>0.37867062195940898</v>
      </c>
      <c r="P11" s="17">
        <v>0.39774063203388599</v>
      </c>
      <c r="Q11" s="17">
        <v>0.34543939182446198</v>
      </c>
      <c r="R11" s="17"/>
      <c r="S11" s="17">
        <v>0.34824367768730002</v>
      </c>
      <c r="T11" s="17">
        <v>0.35756151746886899</v>
      </c>
      <c r="U11" s="17">
        <v>0.513695432704939</v>
      </c>
      <c r="V11" s="17">
        <v>0.38571384452261498</v>
      </c>
      <c r="W11" s="17">
        <v>0.28016708334539903</v>
      </c>
      <c r="X11" s="17">
        <v>0.31956780629329001</v>
      </c>
      <c r="Y11" s="17">
        <v>0.637650105774478</v>
      </c>
      <c r="Z11" s="17">
        <v>0.30766931488370602</v>
      </c>
      <c r="AA11" s="17">
        <v>0.41916924548559897</v>
      </c>
      <c r="AB11" s="17">
        <v>0.39348180219852202</v>
      </c>
      <c r="AC11" s="17">
        <v>0.25182978913662502</v>
      </c>
      <c r="AD11" s="17">
        <v>0.36419121572771102</v>
      </c>
      <c r="AE11" s="17"/>
      <c r="AF11" s="17">
        <v>0.31169284929628299</v>
      </c>
      <c r="AG11" s="17">
        <v>0.43947755221514301</v>
      </c>
      <c r="AH11" s="17">
        <v>0.33857305711517</v>
      </c>
      <c r="AI11" s="17">
        <v>0.44764666202460002</v>
      </c>
      <c r="AJ11" s="17">
        <v>0.40977880445934001</v>
      </c>
      <c r="AK11" s="17"/>
      <c r="AL11" s="17">
        <v>0.43027124226312702</v>
      </c>
      <c r="AM11" s="17">
        <v>0.373617480919122</v>
      </c>
      <c r="AN11" s="17">
        <v>0.33504159837951097</v>
      </c>
      <c r="AO11" s="17">
        <v>0.33544685251061701</v>
      </c>
      <c r="AP11" s="17"/>
      <c r="AQ11" s="17">
        <v>0.39699171461072402</v>
      </c>
      <c r="AR11" s="17">
        <v>0.372053934744981</v>
      </c>
      <c r="AS11" s="17"/>
      <c r="AT11" s="17">
        <v>0.324750885820838</v>
      </c>
      <c r="AU11" s="17">
        <v>0.52084611659359503</v>
      </c>
      <c r="AV11" s="17"/>
      <c r="AW11" s="17">
        <v>0.41753010428957299</v>
      </c>
      <c r="AX11" s="17">
        <v>0.40136714190227502</v>
      </c>
      <c r="AY11" s="17">
        <v>0.34911698923752299</v>
      </c>
      <c r="AZ11" s="17"/>
      <c r="BA11" s="17">
        <v>0.28913845453061099</v>
      </c>
      <c r="BB11" s="17">
        <v>0.42068045191695702</v>
      </c>
      <c r="BC11" s="17">
        <v>0.39525670251644301</v>
      </c>
      <c r="BD11" s="17">
        <v>0.43653603311199102</v>
      </c>
      <c r="BE11" s="17">
        <v>0.46456124089964901</v>
      </c>
      <c r="BF11" s="17"/>
      <c r="BG11" s="17">
        <v>0.34070599370670901</v>
      </c>
      <c r="BH11" s="17">
        <v>0.41897101275252202</v>
      </c>
      <c r="BI11" s="17"/>
      <c r="BJ11" s="17">
        <v>0.34732974265758598</v>
      </c>
      <c r="BK11" s="17">
        <v>0.52888070094136197</v>
      </c>
      <c r="BL11" s="17"/>
      <c r="BM11" s="17">
        <v>0.31472326721844401</v>
      </c>
      <c r="BN11" s="17">
        <v>0.426434926918072</v>
      </c>
      <c r="BO11" s="17">
        <v>0.39883982297193898</v>
      </c>
      <c r="BP11" s="17">
        <v>0.47048785427047601</v>
      </c>
      <c r="BQ11" s="17">
        <v>0.31459699011282299</v>
      </c>
      <c r="BR11" s="17"/>
      <c r="BS11" s="17">
        <v>0.37409507382618201</v>
      </c>
      <c r="BT11" s="17"/>
      <c r="BU11" s="17">
        <v>0.43704526947456301</v>
      </c>
      <c r="BV11" s="17">
        <v>0.40549667765106701</v>
      </c>
      <c r="BW11" s="17">
        <v>0.35165479229713797</v>
      </c>
      <c r="BX11" s="17">
        <v>0.317242009049164</v>
      </c>
      <c r="BY11" s="17">
        <v>0.35892971233537502</v>
      </c>
      <c r="BZ11" s="17"/>
      <c r="CA11" s="17">
        <v>0.39698736191145401</v>
      </c>
      <c r="CB11" s="17"/>
      <c r="CC11" s="17">
        <v>0.40385544084569902</v>
      </c>
      <c r="CD11" s="17">
        <v>0.37571241891593599</v>
      </c>
      <c r="CE11" s="17"/>
      <c r="CF11" s="17">
        <v>0.42401767304120702</v>
      </c>
      <c r="CG11" s="17"/>
      <c r="CH11" s="17">
        <v>0.43857901503513902</v>
      </c>
      <c r="CI11" s="17">
        <v>0.29562274550296103</v>
      </c>
    </row>
    <row r="12" spans="2:87" x14ac:dyDescent="0.35">
      <c r="B12" s="18" t="s">
        <v>160</v>
      </c>
      <c r="C12" s="17">
        <v>0.23813018250748799</v>
      </c>
      <c r="D12" s="17">
        <v>0.227011396788348</v>
      </c>
      <c r="E12" s="17">
        <v>0.25054043650454599</v>
      </c>
      <c r="F12" s="17"/>
      <c r="G12" s="17">
        <v>0.199090813493533</v>
      </c>
      <c r="H12" s="17">
        <v>0.176472399184055</v>
      </c>
      <c r="I12" s="17">
        <v>0.25335959113551398</v>
      </c>
      <c r="J12" s="17">
        <v>0.23777028454134999</v>
      </c>
      <c r="K12" s="17">
        <v>0.256964713154889</v>
      </c>
      <c r="L12" s="17">
        <v>0.299734054775459</v>
      </c>
      <c r="M12" s="17"/>
      <c r="N12" s="17">
        <v>0.238850579064847</v>
      </c>
      <c r="O12" s="17">
        <v>0.32351838554865298</v>
      </c>
      <c r="P12" s="17">
        <v>0.225097871057026</v>
      </c>
      <c r="Q12" s="17">
        <v>0.16093552350510201</v>
      </c>
      <c r="R12" s="17"/>
      <c r="S12" s="17">
        <v>0.17753147452319901</v>
      </c>
      <c r="T12" s="17">
        <v>0.30266793592873298</v>
      </c>
      <c r="U12" s="17">
        <v>0.26230475222897598</v>
      </c>
      <c r="V12" s="17">
        <v>0.264013974503435</v>
      </c>
      <c r="W12" s="17">
        <v>0.36703994788065902</v>
      </c>
      <c r="X12" s="17">
        <v>0.15987395410726801</v>
      </c>
      <c r="Y12" s="17">
        <v>0.16232827906816</v>
      </c>
      <c r="Z12" s="17">
        <v>0.31932158047517401</v>
      </c>
      <c r="AA12" s="17">
        <v>0.17686240237672801</v>
      </c>
      <c r="AB12" s="17">
        <v>0.23075473600039401</v>
      </c>
      <c r="AC12" s="17">
        <v>0.33355416754251999</v>
      </c>
      <c r="AD12" s="17">
        <v>0.178735404189695</v>
      </c>
      <c r="AE12" s="17"/>
      <c r="AF12" s="17">
        <v>0.22588762085299</v>
      </c>
      <c r="AG12" s="17">
        <v>0.23737451707965199</v>
      </c>
      <c r="AH12" s="17">
        <v>0.26325918681020899</v>
      </c>
      <c r="AI12" s="17">
        <v>0.24379215979775201</v>
      </c>
      <c r="AJ12" s="17">
        <v>0.16995471837994</v>
      </c>
      <c r="AK12" s="17"/>
      <c r="AL12" s="17">
        <v>0.23492479619617301</v>
      </c>
      <c r="AM12" s="17">
        <v>0.21824849028597701</v>
      </c>
      <c r="AN12" s="17">
        <v>0.31319288709056697</v>
      </c>
      <c r="AO12" s="17">
        <v>0.14990838082053101</v>
      </c>
      <c r="AP12" s="17"/>
      <c r="AQ12" s="17">
        <v>0.25514663739036503</v>
      </c>
      <c r="AR12" s="17">
        <v>0.21466453728445301</v>
      </c>
      <c r="AS12" s="17"/>
      <c r="AT12" s="17">
        <v>0.24017381852861899</v>
      </c>
      <c r="AU12" s="17">
        <v>0.28298857007692901</v>
      </c>
      <c r="AV12" s="17"/>
      <c r="AW12" s="17">
        <v>0.26882998038998102</v>
      </c>
      <c r="AX12" s="17">
        <v>0.22446845279314601</v>
      </c>
      <c r="AY12" s="17">
        <v>0.21074252798356799</v>
      </c>
      <c r="AZ12" s="17"/>
      <c r="BA12" s="17">
        <v>0.18593012153448199</v>
      </c>
      <c r="BB12" s="17">
        <v>0.23671109965560999</v>
      </c>
      <c r="BC12" s="17">
        <v>0.25781744089213499</v>
      </c>
      <c r="BD12" s="17">
        <v>0.328498435139782</v>
      </c>
      <c r="BE12" s="17">
        <v>0.20563811343448099</v>
      </c>
      <c r="BF12" s="17"/>
      <c r="BG12" s="17">
        <v>0.30551965530088898</v>
      </c>
      <c r="BH12" s="17">
        <v>0.190369772842402</v>
      </c>
      <c r="BI12" s="17"/>
      <c r="BJ12" s="17">
        <v>0.25227017480283898</v>
      </c>
      <c r="BK12" s="17">
        <v>0.18674791553709599</v>
      </c>
      <c r="BL12" s="17"/>
      <c r="BM12" s="17">
        <v>0.19945895658465701</v>
      </c>
      <c r="BN12" s="17">
        <v>0.30524703358149702</v>
      </c>
      <c r="BO12" s="17">
        <v>0.171896338969413</v>
      </c>
      <c r="BP12" s="17">
        <v>0.227069114494927</v>
      </c>
      <c r="BQ12" s="17">
        <v>0.29277978326479698</v>
      </c>
      <c r="BR12" s="17"/>
      <c r="BS12" s="17">
        <v>0.247704966292395</v>
      </c>
      <c r="BT12" s="17"/>
      <c r="BU12" s="17">
        <v>0.27927421218347098</v>
      </c>
      <c r="BV12" s="17">
        <v>0.111924265790683</v>
      </c>
      <c r="BW12" s="17">
        <v>0.336663937101149</v>
      </c>
      <c r="BX12" s="17">
        <v>0.32590969296109901</v>
      </c>
      <c r="BY12" s="17">
        <v>0.21878179986594001</v>
      </c>
      <c r="BZ12" s="17"/>
      <c r="CA12" s="17">
        <v>0.153348578223957</v>
      </c>
      <c r="CB12" s="17"/>
      <c r="CC12" s="17">
        <v>0.23889698508070001</v>
      </c>
      <c r="CD12" s="17">
        <v>0.26266720803120902</v>
      </c>
      <c r="CE12" s="17"/>
      <c r="CF12" s="17">
        <v>0.27711497184078399</v>
      </c>
      <c r="CG12" s="17"/>
      <c r="CH12" s="17">
        <v>0.28658678651969799</v>
      </c>
      <c r="CI12" s="17">
        <v>0.17223437175396</v>
      </c>
    </row>
    <row r="13" spans="2:87" x14ac:dyDescent="0.35">
      <c r="B13" s="18" t="s">
        <v>161</v>
      </c>
      <c r="C13" s="19">
        <v>0.100333084530724</v>
      </c>
      <c r="D13" s="19">
        <v>8.7827017594078197E-2</v>
      </c>
      <c r="E13" s="19">
        <v>0.11358840587887301</v>
      </c>
      <c r="F13" s="19"/>
      <c r="G13" s="19">
        <v>9.6148668455339301E-2</v>
      </c>
      <c r="H13" s="19">
        <v>9.2486422444536406E-2</v>
      </c>
      <c r="I13" s="19">
        <v>0.12367281246469</v>
      </c>
      <c r="J13" s="19">
        <v>0.10606866203314901</v>
      </c>
      <c r="K13" s="19">
        <v>9.8685620418981199E-2</v>
      </c>
      <c r="L13" s="19">
        <v>8.8926538325373894E-2</v>
      </c>
      <c r="M13" s="19"/>
      <c r="N13" s="19">
        <v>5.1751356292480101E-2</v>
      </c>
      <c r="O13" s="19">
        <v>8.6451978680884098E-2</v>
      </c>
      <c r="P13" s="19">
        <v>8.9963545353923702E-2</v>
      </c>
      <c r="Q13" s="19">
        <v>0.17640599322845399</v>
      </c>
      <c r="R13" s="19"/>
      <c r="S13" s="19">
        <v>5.2659905024788997E-2</v>
      </c>
      <c r="T13" s="19">
        <v>7.8969915360373497E-2</v>
      </c>
      <c r="U13" s="19">
        <v>2.3864947527641199E-2</v>
      </c>
      <c r="V13" s="19">
        <v>0.133180426061177</v>
      </c>
      <c r="W13" s="19">
        <v>2.61506545680639E-2</v>
      </c>
      <c r="X13" s="19">
        <v>0.19238215204204301</v>
      </c>
      <c r="Y13" s="19">
        <v>0.114924458251462</v>
      </c>
      <c r="Z13" s="19">
        <v>9.4354086453231206E-2</v>
      </c>
      <c r="AA13" s="19">
        <v>9.0072969874456496E-2</v>
      </c>
      <c r="AB13" s="19">
        <v>8.8691085091388899E-2</v>
      </c>
      <c r="AC13" s="19">
        <v>0.29585895853078398</v>
      </c>
      <c r="AD13" s="19">
        <v>0.184279196882837</v>
      </c>
      <c r="AE13" s="19"/>
      <c r="AF13" s="19">
        <v>0.113934129010788</v>
      </c>
      <c r="AG13" s="19">
        <v>8.6386915494918795E-2</v>
      </c>
      <c r="AH13" s="19">
        <v>0.16048244195480599</v>
      </c>
      <c r="AI13" s="19">
        <v>1.8165073284179201E-2</v>
      </c>
      <c r="AJ13" s="19">
        <v>5.8018660866787898E-2</v>
      </c>
      <c r="AK13" s="19"/>
      <c r="AL13" s="19">
        <v>0.12626153089292599</v>
      </c>
      <c r="AM13" s="19">
        <v>0.117467721728368</v>
      </c>
      <c r="AN13" s="19">
        <v>3.3107868331068997E-2</v>
      </c>
      <c r="AO13" s="19">
        <v>0</v>
      </c>
      <c r="AP13" s="19"/>
      <c r="AQ13" s="19">
        <v>0.102444966195035</v>
      </c>
      <c r="AR13" s="19">
        <v>9.7420805432117702E-2</v>
      </c>
      <c r="AS13" s="19"/>
      <c r="AT13" s="19">
        <v>0.110343650842472</v>
      </c>
      <c r="AU13" s="19">
        <v>7.2514024273356598E-2</v>
      </c>
      <c r="AV13" s="19"/>
      <c r="AW13" s="19">
        <v>0.103885106843742</v>
      </c>
      <c r="AX13" s="19">
        <v>7.75471016640744E-2</v>
      </c>
      <c r="AY13" s="19">
        <v>0.108202657709123</v>
      </c>
      <c r="AZ13" s="19"/>
      <c r="BA13" s="19">
        <v>9.5350281752767801E-2</v>
      </c>
      <c r="BB13" s="19">
        <v>9.6218468664129198E-2</v>
      </c>
      <c r="BC13" s="19">
        <v>0.100602066756902</v>
      </c>
      <c r="BD13" s="19">
        <v>0.107037829288831</v>
      </c>
      <c r="BE13" s="19">
        <v>0.122242045025981</v>
      </c>
      <c r="BF13" s="19"/>
      <c r="BG13" s="19">
        <v>0.108931964401349</v>
      </c>
      <c r="BH13" s="19">
        <v>9.4238868204963105E-2</v>
      </c>
      <c r="BI13" s="19"/>
      <c r="BJ13" s="19">
        <v>0.102965524862474</v>
      </c>
      <c r="BK13" s="19">
        <v>9.0767255279591896E-2</v>
      </c>
      <c r="BL13" s="19"/>
      <c r="BM13" s="19">
        <v>0.18535685535957599</v>
      </c>
      <c r="BN13" s="19">
        <v>8.8021928373581498E-2</v>
      </c>
      <c r="BO13" s="19">
        <v>6.0219233325994902E-2</v>
      </c>
      <c r="BP13" s="19">
        <v>9.3909424444626396E-2</v>
      </c>
      <c r="BQ13" s="19">
        <v>0.13445220986953099</v>
      </c>
      <c r="BR13" s="19"/>
      <c r="BS13" s="19">
        <v>5.1495216447789101E-2</v>
      </c>
      <c r="BT13" s="19"/>
      <c r="BU13" s="19">
        <v>8.7344653467954295E-2</v>
      </c>
      <c r="BV13" s="19">
        <v>4.7031511634565502E-2</v>
      </c>
      <c r="BW13" s="19">
        <v>8.0661883555788794E-2</v>
      </c>
      <c r="BX13" s="19">
        <v>4.5753500467858498E-2</v>
      </c>
      <c r="BY13" s="19">
        <v>0.283670810210572</v>
      </c>
      <c r="BZ13" s="19"/>
      <c r="CA13" s="19">
        <v>2.0071266641555702E-2</v>
      </c>
      <c r="CB13" s="19"/>
      <c r="CC13" s="19">
        <v>7.2314915569101496E-2</v>
      </c>
      <c r="CD13" s="19">
        <v>0.12390146201541299</v>
      </c>
      <c r="CE13" s="19"/>
      <c r="CF13" s="19">
        <v>8.6249669370848894E-2</v>
      </c>
      <c r="CG13" s="19"/>
      <c r="CH13" s="19">
        <v>0.101391041335598</v>
      </c>
      <c r="CI13" s="19">
        <v>4.1111336103371303E-2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dimension ref="B2:CI18"/>
  <sheetViews>
    <sheetView showGridLines="0" workbookViewId="0">
      <pane xSplit="2" topLeftCell="I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333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1007</v>
      </c>
      <c r="D7" s="10">
        <v>520</v>
      </c>
      <c r="E7" s="10">
        <v>482</v>
      </c>
      <c r="F7" s="10"/>
      <c r="G7" s="10">
        <v>69</v>
      </c>
      <c r="H7" s="10">
        <v>179</v>
      </c>
      <c r="I7" s="10">
        <v>172</v>
      </c>
      <c r="J7" s="10">
        <v>198</v>
      </c>
      <c r="K7" s="10">
        <v>157</v>
      </c>
      <c r="L7" s="10">
        <v>232</v>
      </c>
      <c r="M7" s="10"/>
      <c r="N7" s="10">
        <v>311</v>
      </c>
      <c r="O7" s="10">
        <v>243</v>
      </c>
      <c r="P7" s="10">
        <v>204</v>
      </c>
      <c r="Q7" s="10">
        <v>247</v>
      </c>
      <c r="R7" s="10"/>
      <c r="S7" s="10">
        <v>136</v>
      </c>
      <c r="T7" s="10">
        <v>147</v>
      </c>
      <c r="U7" s="10">
        <v>89</v>
      </c>
      <c r="V7" s="10">
        <v>81</v>
      </c>
      <c r="W7" s="10">
        <v>68</v>
      </c>
      <c r="X7" s="10">
        <v>94</v>
      </c>
      <c r="Y7" s="10">
        <v>70</v>
      </c>
      <c r="Z7" s="10">
        <v>37</v>
      </c>
      <c r="AA7" s="10">
        <v>110</v>
      </c>
      <c r="AB7" s="10">
        <v>96</v>
      </c>
      <c r="AC7" s="10">
        <v>48</v>
      </c>
      <c r="AD7" s="10">
        <v>31</v>
      </c>
      <c r="AE7" s="10"/>
      <c r="AF7" s="10">
        <v>172</v>
      </c>
      <c r="AG7" s="10">
        <v>375</v>
      </c>
      <c r="AH7" s="10">
        <v>196</v>
      </c>
      <c r="AI7" s="10">
        <v>116</v>
      </c>
      <c r="AJ7" s="10">
        <v>118</v>
      </c>
      <c r="AK7" s="10"/>
      <c r="AL7" s="10">
        <v>408</v>
      </c>
      <c r="AM7" s="10">
        <v>365</v>
      </c>
      <c r="AN7" s="10">
        <v>175</v>
      </c>
      <c r="AO7" s="10">
        <v>59</v>
      </c>
      <c r="AP7" s="10"/>
      <c r="AQ7" s="10">
        <v>585</v>
      </c>
      <c r="AR7" s="10">
        <v>422</v>
      </c>
      <c r="AS7" s="10"/>
      <c r="AT7" s="10">
        <v>644</v>
      </c>
      <c r="AU7" s="10">
        <v>221</v>
      </c>
      <c r="AV7" s="10"/>
      <c r="AW7" s="10">
        <v>408</v>
      </c>
      <c r="AX7" s="10">
        <v>238</v>
      </c>
      <c r="AY7" s="10">
        <v>330</v>
      </c>
      <c r="AZ7" s="10"/>
      <c r="BA7" s="10">
        <v>257</v>
      </c>
      <c r="BB7" s="10">
        <v>257</v>
      </c>
      <c r="BC7" s="10">
        <v>317</v>
      </c>
      <c r="BD7" s="10">
        <v>115</v>
      </c>
      <c r="BE7" s="10">
        <v>60</v>
      </c>
      <c r="BF7" s="10"/>
      <c r="BG7" s="10">
        <v>390</v>
      </c>
      <c r="BH7" s="10">
        <v>617</v>
      </c>
      <c r="BI7" s="10"/>
      <c r="BJ7" s="10">
        <v>769</v>
      </c>
      <c r="BK7" s="10">
        <v>234</v>
      </c>
      <c r="BL7" s="10"/>
      <c r="BM7" s="10">
        <v>144</v>
      </c>
      <c r="BN7" s="10">
        <v>190</v>
      </c>
      <c r="BO7" s="10">
        <v>359</v>
      </c>
      <c r="BP7" s="10">
        <v>83</v>
      </c>
      <c r="BQ7" s="10">
        <v>115</v>
      </c>
      <c r="BR7" s="10"/>
      <c r="BS7" s="10">
        <v>313</v>
      </c>
      <c r="BT7" s="10"/>
      <c r="BU7" s="10">
        <v>182</v>
      </c>
      <c r="BV7" s="10">
        <v>251</v>
      </c>
      <c r="BW7" s="10">
        <v>87</v>
      </c>
      <c r="BX7" s="10">
        <v>207</v>
      </c>
      <c r="BY7" s="10">
        <v>77</v>
      </c>
      <c r="BZ7" s="10"/>
      <c r="CA7" s="10">
        <v>90</v>
      </c>
      <c r="CB7" s="10"/>
      <c r="CC7" s="10">
        <v>801</v>
      </c>
      <c r="CD7" s="10">
        <v>175</v>
      </c>
      <c r="CE7" s="10"/>
      <c r="CF7" s="10">
        <v>383</v>
      </c>
      <c r="CG7" s="10"/>
      <c r="CH7" s="10">
        <v>359</v>
      </c>
      <c r="CI7" s="10">
        <v>122</v>
      </c>
    </row>
    <row r="8" spans="2:87" ht="30" customHeight="1" x14ac:dyDescent="0.35">
      <c r="B8" s="11" t="s">
        <v>20</v>
      </c>
      <c r="C8" s="11">
        <v>992</v>
      </c>
      <c r="D8" s="11">
        <v>499</v>
      </c>
      <c r="E8" s="11">
        <v>488</v>
      </c>
      <c r="F8" s="11"/>
      <c r="G8" s="11">
        <v>117</v>
      </c>
      <c r="H8" s="11">
        <v>175</v>
      </c>
      <c r="I8" s="11">
        <v>163</v>
      </c>
      <c r="J8" s="11">
        <v>185</v>
      </c>
      <c r="K8" s="11">
        <v>142</v>
      </c>
      <c r="L8" s="11">
        <v>210</v>
      </c>
      <c r="M8" s="11"/>
      <c r="N8" s="11">
        <v>279</v>
      </c>
      <c r="O8" s="11">
        <v>251</v>
      </c>
      <c r="P8" s="11">
        <v>207</v>
      </c>
      <c r="Q8" s="11">
        <v>254</v>
      </c>
      <c r="R8" s="11"/>
      <c r="S8" s="11">
        <v>138</v>
      </c>
      <c r="T8" s="11">
        <v>136</v>
      </c>
      <c r="U8" s="11">
        <v>84</v>
      </c>
      <c r="V8" s="11">
        <v>84</v>
      </c>
      <c r="W8" s="11">
        <v>61</v>
      </c>
      <c r="X8" s="11">
        <v>97</v>
      </c>
      <c r="Y8" s="11">
        <v>77</v>
      </c>
      <c r="Z8" s="11">
        <v>38</v>
      </c>
      <c r="AA8" s="11">
        <v>115</v>
      </c>
      <c r="AB8" s="11">
        <v>91</v>
      </c>
      <c r="AC8" s="11">
        <v>43</v>
      </c>
      <c r="AD8" s="11">
        <v>28</v>
      </c>
      <c r="AE8" s="11"/>
      <c r="AF8" s="11">
        <v>178</v>
      </c>
      <c r="AG8" s="11">
        <v>375</v>
      </c>
      <c r="AH8" s="11">
        <v>189</v>
      </c>
      <c r="AI8" s="11">
        <v>111</v>
      </c>
      <c r="AJ8" s="11">
        <v>109</v>
      </c>
      <c r="AK8" s="11"/>
      <c r="AL8" s="11">
        <v>392</v>
      </c>
      <c r="AM8" s="11">
        <v>363</v>
      </c>
      <c r="AN8" s="11">
        <v>176</v>
      </c>
      <c r="AO8" s="11">
        <v>60</v>
      </c>
      <c r="AP8" s="11"/>
      <c r="AQ8" s="11">
        <v>583</v>
      </c>
      <c r="AR8" s="11">
        <v>409</v>
      </c>
      <c r="AS8" s="11"/>
      <c r="AT8" s="11">
        <v>638</v>
      </c>
      <c r="AU8" s="11">
        <v>200</v>
      </c>
      <c r="AV8" s="11"/>
      <c r="AW8" s="11">
        <v>381</v>
      </c>
      <c r="AX8" s="11">
        <v>233</v>
      </c>
      <c r="AY8" s="11">
        <v>342</v>
      </c>
      <c r="AZ8" s="11"/>
      <c r="BA8" s="11">
        <v>262</v>
      </c>
      <c r="BB8" s="11">
        <v>246</v>
      </c>
      <c r="BC8" s="11">
        <v>318</v>
      </c>
      <c r="BD8" s="11">
        <v>108</v>
      </c>
      <c r="BE8" s="11">
        <v>57</v>
      </c>
      <c r="BF8" s="11"/>
      <c r="BG8" s="11">
        <v>414</v>
      </c>
      <c r="BH8" s="11">
        <v>578</v>
      </c>
      <c r="BI8" s="11"/>
      <c r="BJ8" s="11">
        <v>773</v>
      </c>
      <c r="BK8" s="11">
        <v>216</v>
      </c>
      <c r="BL8" s="11"/>
      <c r="BM8" s="11">
        <v>149</v>
      </c>
      <c r="BN8" s="11">
        <v>178</v>
      </c>
      <c r="BO8" s="11">
        <v>356</v>
      </c>
      <c r="BP8" s="11">
        <v>83</v>
      </c>
      <c r="BQ8" s="11">
        <v>110</v>
      </c>
      <c r="BR8" s="11"/>
      <c r="BS8" s="11">
        <v>303</v>
      </c>
      <c r="BT8" s="11"/>
      <c r="BU8" s="11">
        <v>177</v>
      </c>
      <c r="BV8" s="11">
        <v>249</v>
      </c>
      <c r="BW8" s="11">
        <v>87</v>
      </c>
      <c r="BX8" s="11">
        <v>200</v>
      </c>
      <c r="BY8" s="11">
        <v>79</v>
      </c>
      <c r="BZ8" s="11"/>
      <c r="CA8" s="11">
        <v>88</v>
      </c>
      <c r="CB8" s="11"/>
      <c r="CC8" s="11">
        <v>784</v>
      </c>
      <c r="CD8" s="11">
        <v>176</v>
      </c>
      <c r="CE8" s="11"/>
      <c r="CF8" s="11">
        <v>363</v>
      </c>
      <c r="CG8" s="11"/>
      <c r="CH8" s="11">
        <v>346</v>
      </c>
      <c r="CI8" s="11">
        <v>118</v>
      </c>
    </row>
    <row r="9" spans="2:87" x14ac:dyDescent="0.35">
      <c r="B9" s="18" t="s">
        <v>157</v>
      </c>
      <c r="C9" s="17">
        <v>0.101857599618287</v>
      </c>
      <c r="D9" s="17">
        <v>0.109461568183387</v>
      </c>
      <c r="E9" s="17">
        <v>9.5165119934055603E-2</v>
      </c>
      <c r="F9" s="17"/>
      <c r="G9" s="17">
        <v>0.18528438346760701</v>
      </c>
      <c r="H9" s="17">
        <v>0.18681441591112599</v>
      </c>
      <c r="I9" s="17">
        <v>0.109673995717886</v>
      </c>
      <c r="J9" s="17">
        <v>6.18497692363318E-2</v>
      </c>
      <c r="K9" s="17">
        <v>4.5671026415627099E-2</v>
      </c>
      <c r="L9" s="17">
        <v>5.1820221426767503E-2</v>
      </c>
      <c r="M9" s="17"/>
      <c r="N9" s="17">
        <v>0.15004061793298801</v>
      </c>
      <c r="O9" s="17">
        <v>5.9314046290678102E-2</v>
      </c>
      <c r="P9" s="17">
        <v>8.6152288945260405E-2</v>
      </c>
      <c r="Q9" s="17">
        <v>0.104621821781528</v>
      </c>
      <c r="R9" s="17"/>
      <c r="S9" s="17">
        <v>0.172857150426552</v>
      </c>
      <c r="T9" s="17">
        <v>9.1865146332871406E-2</v>
      </c>
      <c r="U9" s="17">
        <v>7.4125791608991604E-2</v>
      </c>
      <c r="V9" s="17">
        <v>6.1479112502036103E-2</v>
      </c>
      <c r="W9" s="17">
        <v>5.2692999695465502E-2</v>
      </c>
      <c r="X9" s="17">
        <v>0.14065483706262699</v>
      </c>
      <c r="Y9" s="17">
        <v>6.9550849849800603E-2</v>
      </c>
      <c r="Z9" s="17">
        <v>0.12591444557933101</v>
      </c>
      <c r="AA9" s="17">
        <v>0.105752530662011</v>
      </c>
      <c r="AB9" s="17">
        <v>0.10124503145204899</v>
      </c>
      <c r="AC9" s="17">
        <v>7.1636891670603997E-2</v>
      </c>
      <c r="AD9" s="17">
        <v>6.6357654922046705E-2</v>
      </c>
      <c r="AE9" s="17"/>
      <c r="AF9" s="17">
        <v>0.12132668743434601</v>
      </c>
      <c r="AG9" s="17">
        <v>8.34888504721574E-2</v>
      </c>
      <c r="AH9" s="17">
        <v>5.2613734416464997E-2</v>
      </c>
      <c r="AI9" s="17">
        <v>0.17762941400871199</v>
      </c>
      <c r="AJ9" s="17">
        <v>0.132055767653044</v>
      </c>
      <c r="AK9" s="17"/>
      <c r="AL9" s="17">
        <v>8.5173171361293501E-2</v>
      </c>
      <c r="AM9" s="17">
        <v>0.115332521721511</v>
      </c>
      <c r="AN9" s="17">
        <v>0.109346221712145</v>
      </c>
      <c r="AO9" s="17">
        <v>0.107162158316237</v>
      </c>
      <c r="AP9" s="17"/>
      <c r="AQ9" s="17">
        <v>8.79931638433184E-2</v>
      </c>
      <c r="AR9" s="17">
        <v>0.121619598743644</v>
      </c>
      <c r="AS9" s="17"/>
      <c r="AT9" s="17">
        <v>0.11391883593980701</v>
      </c>
      <c r="AU9" s="17">
        <v>4.9140722314434997E-2</v>
      </c>
      <c r="AV9" s="17"/>
      <c r="AW9" s="17">
        <v>8.5756829088740993E-2</v>
      </c>
      <c r="AX9" s="17">
        <v>9.7943359679754705E-2</v>
      </c>
      <c r="AY9" s="17">
        <v>0.116532719818601</v>
      </c>
      <c r="AZ9" s="17"/>
      <c r="BA9" s="17">
        <v>0.15348627427189299</v>
      </c>
      <c r="BB9" s="17">
        <v>0.112163838536433</v>
      </c>
      <c r="BC9" s="17">
        <v>8.1618754282046901E-2</v>
      </c>
      <c r="BD9" s="17">
        <v>2.1633437790724901E-2</v>
      </c>
      <c r="BE9" s="17">
        <v>8.6299823625269403E-2</v>
      </c>
      <c r="BF9" s="17"/>
      <c r="BG9" s="17">
        <v>8.6648434320853604E-2</v>
      </c>
      <c r="BH9" s="17">
        <v>0.11274671413281299</v>
      </c>
      <c r="BI9" s="17"/>
      <c r="BJ9" s="17">
        <v>0.113322381500778</v>
      </c>
      <c r="BK9" s="17">
        <v>6.2509433679561299E-2</v>
      </c>
      <c r="BL9" s="17"/>
      <c r="BM9" s="17">
        <v>6.9269366766223903E-2</v>
      </c>
      <c r="BN9" s="17">
        <v>9.3703609115111303E-2</v>
      </c>
      <c r="BO9" s="17">
        <v>0.14292437455491799</v>
      </c>
      <c r="BP9" s="17">
        <v>0.116999151348714</v>
      </c>
      <c r="BQ9" s="17">
        <v>0.106277108122609</v>
      </c>
      <c r="BR9" s="17"/>
      <c r="BS9" s="17">
        <v>0.109597895601223</v>
      </c>
      <c r="BT9" s="17"/>
      <c r="BU9" s="17">
        <v>0.106700927902147</v>
      </c>
      <c r="BV9" s="17">
        <v>0.172211975563798</v>
      </c>
      <c r="BW9" s="17">
        <v>0.109991508478069</v>
      </c>
      <c r="BX9" s="17">
        <v>0.104512692050463</v>
      </c>
      <c r="BY9" s="17">
        <v>6.3403195848713595E-2</v>
      </c>
      <c r="BZ9" s="17"/>
      <c r="CA9" s="17">
        <v>0.145852238531056</v>
      </c>
      <c r="CB9" s="17"/>
      <c r="CC9" s="17">
        <v>0.10405874592233599</v>
      </c>
      <c r="CD9" s="17">
        <v>0.104493230296322</v>
      </c>
      <c r="CE9" s="17"/>
      <c r="CF9" s="17">
        <v>0.10818331894519501</v>
      </c>
      <c r="CG9" s="17"/>
      <c r="CH9" s="17">
        <v>7.1948279170813104E-2</v>
      </c>
      <c r="CI9" s="17">
        <v>0.21452126489450299</v>
      </c>
    </row>
    <row r="10" spans="2:87" x14ac:dyDescent="0.35">
      <c r="B10" s="18" t="s">
        <v>323</v>
      </c>
      <c r="C10" s="17">
        <v>0.19333802623945301</v>
      </c>
      <c r="D10" s="17">
        <v>0.23558745839596201</v>
      </c>
      <c r="E10" s="17">
        <v>0.15010165796559399</v>
      </c>
      <c r="F10" s="17"/>
      <c r="G10" s="17">
        <v>0.27882734074659699</v>
      </c>
      <c r="H10" s="17">
        <v>0.28306277434855898</v>
      </c>
      <c r="I10" s="17">
        <v>0.282667883829678</v>
      </c>
      <c r="J10" s="17">
        <v>0.16681771851835001</v>
      </c>
      <c r="K10" s="17">
        <v>0.114402306609744</v>
      </c>
      <c r="L10" s="17">
        <v>7.8365400110066097E-2</v>
      </c>
      <c r="M10" s="17"/>
      <c r="N10" s="17">
        <v>0.228638355522475</v>
      </c>
      <c r="O10" s="17">
        <v>0.201863886138853</v>
      </c>
      <c r="P10" s="17">
        <v>0.16045507227543901</v>
      </c>
      <c r="Q10" s="17">
        <v>0.174549723375301</v>
      </c>
      <c r="R10" s="17"/>
      <c r="S10" s="17">
        <v>0.26578823175847299</v>
      </c>
      <c r="T10" s="17">
        <v>0.156229671950462</v>
      </c>
      <c r="U10" s="17">
        <v>0.171410370489744</v>
      </c>
      <c r="V10" s="17">
        <v>0.16857295514859599</v>
      </c>
      <c r="W10" s="17">
        <v>0.15326575123769701</v>
      </c>
      <c r="X10" s="17">
        <v>0.21144969900219701</v>
      </c>
      <c r="Y10" s="17">
        <v>0.195148044418577</v>
      </c>
      <c r="Z10" s="17">
        <v>0.20896093807535401</v>
      </c>
      <c r="AA10" s="17">
        <v>0.23492973980020401</v>
      </c>
      <c r="AB10" s="17">
        <v>0.162121371707319</v>
      </c>
      <c r="AC10" s="17">
        <v>0.102256825519996</v>
      </c>
      <c r="AD10" s="17">
        <v>0.22880910160895801</v>
      </c>
      <c r="AE10" s="17"/>
      <c r="AF10" s="17">
        <v>0.20285643015327501</v>
      </c>
      <c r="AG10" s="17">
        <v>0.178802613143072</v>
      </c>
      <c r="AH10" s="17">
        <v>0.17523142645266901</v>
      </c>
      <c r="AI10" s="17">
        <v>0.227786599785435</v>
      </c>
      <c r="AJ10" s="17">
        <v>0.25398479506736499</v>
      </c>
      <c r="AK10" s="17"/>
      <c r="AL10" s="17">
        <v>0.18781455961510499</v>
      </c>
      <c r="AM10" s="17">
        <v>0.164484518735141</v>
      </c>
      <c r="AN10" s="17">
        <v>0.24665988628746399</v>
      </c>
      <c r="AO10" s="17">
        <v>0.24711947457495101</v>
      </c>
      <c r="AP10" s="17"/>
      <c r="AQ10" s="17">
        <v>0.14550207946799401</v>
      </c>
      <c r="AR10" s="17">
        <v>0.26152211635331102</v>
      </c>
      <c r="AS10" s="17"/>
      <c r="AT10" s="17">
        <v>0.225028199959381</v>
      </c>
      <c r="AU10" s="17">
        <v>9.1658215487535999E-2</v>
      </c>
      <c r="AV10" s="17"/>
      <c r="AW10" s="17">
        <v>0.13795323146459601</v>
      </c>
      <c r="AX10" s="17">
        <v>0.18980258897101099</v>
      </c>
      <c r="AY10" s="17">
        <v>0.26511805307006697</v>
      </c>
      <c r="AZ10" s="17"/>
      <c r="BA10" s="17">
        <v>0.28001147772537299</v>
      </c>
      <c r="BB10" s="17">
        <v>0.169829254427071</v>
      </c>
      <c r="BC10" s="17">
        <v>0.19186373403152701</v>
      </c>
      <c r="BD10" s="17">
        <v>0.105614234779964</v>
      </c>
      <c r="BE10" s="17">
        <v>7.3530900932900406E-2</v>
      </c>
      <c r="BF10" s="17"/>
      <c r="BG10" s="17">
        <v>0.215117457975573</v>
      </c>
      <c r="BH10" s="17">
        <v>0.17774488081707199</v>
      </c>
      <c r="BI10" s="17"/>
      <c r="BJ10" s="17">
        <v>0.22511730770424601</v>
      </c>
      <c r="BK10" s="17">
        <v>7.8261330382546804E-2</v>
      </c>
      <c r="BL10" s="17"/>
      <c r="BM10" s="17">
        <v>0.15618704055701699</v>
      </c>
      <c r="BN10" s="17">
        <v>0.13592926461966101</v>
      </c>
      <c r="BO10" s="17">
        <v>0.27479111897513803</v>
      </c>
      <c r="BP10" s="17">
        <v>0.19099326499841099</v>
      </c>
      <c r="BQ10" s="17">
        <v>9.3137590718750204E-2</v>
      </c>
      <c r="BR10" s="17"/>
      <c r="BS10" s="17">
        <v>0.195476792237464</v>
      </c>
      <c r="BT10" s="17"/>
      <c r="BU10" s="17">
        <v>0.15694061123009301</v>
      </c>
      <c r="BV10" s="17">
        <v>0.33867053112955697</v>
      </c>
      <c r="BW10" s="17">
        <v>0.20376066933301601</v>
      </c>
      <c r="BX10" s="17">
        <v>0.101685996731384</v>
      </c>
      <c r="BY10" s="17">
        <v>7.5609430467597993E-2</v>
      </c>
      <c r="BZ10" s="17"/>
      <c r="CA10" s="17">
        <v>0.33093862439649402</v>
      </c>
      <c r="CB10" s="17"/>
      <c r="CC10" s="17">
        <v>0.191264983925615</v>
      </c>
      <c r="CD10" s="17">
        <v>0.20247787310940499</v>
      </c>
      <c r="CE10" s="17"/>
      <c r="CF10" s="17">
        <v>0.160683734810148</v>
      </c>
      <c r="CG10" s="17"/>
      <c r="CH10" s="17">
        <v>0.14951322386138599</v>
      </c>
      <c r="CI10" s="17">
        <v>0.32169211495440098</v>
      </c>
    </row>
    <row r="11" spans="2:87" x14ac:dyDescent="0.35">
      <c r="B11" s="18" t="s">
        <v>159</v>
      </c>
      <c r="C11" s="17">
        <v>0.254768146102891</v>
      </c>
      <c r="D11" s="17">
        <v>0.24311033079056801</v>
      </c>
      <c r="E11" s="17">
        <v>0.26717123506192603</v>
      </c>
      <c r="F11" s="17"/>
      <c r="G11" s="17">
        <v>0.22429979688441601</v>
      </c>
      <c r="H11" s="17">
        <v>0.241002770653021</v>
      </c>
      <c r="I11" s="17">
        <v>0.209276664109453</v>
      </c>
      <c r="J11" s="17">
        <v>0.30320472501567902</v>
      </c>
      <c r="K11" s="17">
        <v>0.258391185653714</v>
      </c>
      <c r="L11" s="17">
        <v>0.27347979621377899</v>
      </c>
      <c r="M11" s="17"/>
      <c r="N11" s="17">
        <v>0.26709708773568502</v>
      </c>
      <c r="O11" s="17">
        <v>0.29707276319613801</v>
      </c>
      <c r="P11" s="17">
        <v>0.22079253648057201</v>
      </c>
      <c r="Q11" s="17">
        <v>0.22559903835740799</v>
      </c>
      <c r="R11" s="17"/>
      <c r="S11" s="17">
        <v>0.23091847761411199</v>
      </c>
      <c r="T11" s="17">
        <v>0.234207081859959</v>
      </c>
      <c r="U11" s="17">
        <v>0.28172038633241198</v>
      </c>
      <c r="V11" s="17">
        <v>0.23480225962658799</v>
      </c>
      <c r="W11" s="17">
        <v>0.199954844814725</v>
      </c>
      <c r="X11" s="17">
        <v>0.26121641883287999</v>
      </c>
      <c r="Y11" s="17">
        <v>0.25018654632482301</v>
      </c>
      <c r="Z11" s="17">
        <v>0.26219566344408102</v>
      </c>
      <c r="AA11" s="17">
        <v>0.27661380505378702</v>
      </c>
      <c r="AB11" s="17">
        <v>0.28764728712647297</v>
      </c>
      <c r="AC11" s="17">
        <v>0.25847511050663802</v>
      </c>
      <c r="AD11" s="17">
        <v>0.35012818240346799</v>
      </c>
      <c r="AE11" s="17"/>
      <c r="AF11" s="17">
        <v>0.23233062458937401</v>
      </c>
      <c r="AG11" s="17">
        <v>0.2204042714669</v>
      </c>
      <c r="AH11" s="17">
        <v>0.33683537529734098</v>
      </c>
      <c r="AI11" s="17">
        <v>0.28253295852760901</v>
      </c>
      <c r="AJ11" s="17">
        <v>0.26491745859920701</v>
      </c>
      <c r="AK11" s="17"/>
      <c r="AL11" s="17">
        <v>0.263725782889765</v>
      </c>
      <c r="AM11" s="17">
        <v>0.23997296284806599</v>
      </c>
      <c r="AN11" s="17">
        <v>0.261651870384837</v>
      </c>
      <c r="AO11" s="17">
        <v>0.265581399020209</v>
      </c>
      <c r="AP11" s="17"/>
      <c r="AQ11" s="17">
        <v>0.25407622964533799</v>
      </c>
      <c r="AR11" s="17">
        <v>0.25575438547468399</v>
      </c>
      <c r="AS11" s="17"/>
      <c r="AT11" s="17">
        <v>0.24384291231642699</v>
      </c>
      <c r="AU11" s="17">
        <v>0.28523858401303498</v>
      </c>
      <c r="AV11" s="17"/>
      <c r="AW11" s="17">
        <v>0.28764807132147602</v>
      </c>
      <c r="AX11" s="17">
        <v>0.277705561719303</v>
      </c>
      <c r="AY11" s="17">
        <v>0.200130606618177</v>
      </c>
      <c r="AZ11" s="17"/>
      <c r="BA11" s="17">
        <v>0.22785193788797201</v>
      </c>
      <c r="BB11" s="17">
        <v>0.27870394385316599</v>
      </c>
      <c r="BC11" s="17">
        <v>0.221356290338561</v>
      </c>
      <c r="BD11" s="17">
        <v>0.30188442972373303</v>
      </c>
      <c r="BE11" s="17">
        <v>0.37722427835542099</v>
      </c>
      <c r="BF11" s="17"/>
      <c r="BG11" s="17">
        <v>0.26501410052338298</v>
      </c>
      <c r="BH11" s="17">
        <v>0.24743247916696801</v>
      </c>
      <c r="BI11" s="17"/>
      <c r="BJ11" s="17">
        <v>0.25162179934664802</v>
      </c>
      <c r="BK11" s="17">
        <v>0.26599437181585101</v>
      </c>
      <c r="BL11" s="17"/>
      <c r="BM11" s="17">
        <v>0.25100301078465298</v>
      </c>
      <c r="BN11" s="17">
        <v>0.22435634363856599</v>
      </c>
      <c r="BO11" s="17">
        <v>0.28943140762263703</v>
      </c>
      <c r="BP11" s="17">
        <v>0.30278022003836602</v>
      </c>
      <c r="BQ11" s="17">
        <v>0.12176768953547901</v>
      </c>
      <c r="BR11" s="17"/>
      <c r="BS11" s="17">
        <v>0.19337632390571799</v>
      </c>
      <c r="BT11" s="17"/>
      <c r="BU11" s="17">
        <v>0.227824172164584</v>
      </c>
      <c r="BV11" s="17">
        <v>0.27414673364629499</v>
      </c>
      <c r="BW11" s="17">
        <v>0.31476272954545498</v>
      </c>
      <c r="BX11" s="17">
        <v>0.19196403116213301</v>
      </c>
      <c r="BY11" s="17">
        <v>0.21896896103378</v>
      </c>
      <c r="BZ11" s="17"/>
      <c r="CA11" s="17">
        <v>0.24414871063893201</v>
      </c>
      <c r="CB11" s="17"/>
      <c r="CC11" s="17">
        <v>0.24948253557251701</v>
      </c>
      <c r="CD11" s="17">
        <v>0.30023230371357601</v>
      </c>
      <c r="CE11" s="17"/>
      <c r="CF11" s="17">
        <v>0.24005475554164399</v>
      </c>
      <c r="CG11" s="17"/>
      <c r="CH11" s="17">
        <v>0.251595146927024</v>
      </c>
      <c r="CI11" s="17">
        <v>0.246271284383874</v>
      </c>
    </row>
    <row r="12" spans="2:87" x14ac:dyDescent="0.35">
      <c r="B12" s="18" t="s">
        <v>160</v>
      </c>
      <c r="C12" s="17">
        <v>0.34163210964436502</v>
      </c>
      <c r="D12" s="17">
        <v>0.32318742317043803</v>
      </c>
      <c r="E12" s="17">
        <v>0.36211467680245901</v>
      </c>
      <c r="F12" s="17"/>
      <c r="G12" s="17">
        <v>0.12881656253093601</v>
      </c>
      <c r="H12" s="17">
        <v>0.168849599088641</v>
      </c>
      <c r="I12" s="17">
        <v>0.28865232198860702</v>
      </c>
      <c r="J12" s="17">
        <v>0.34178130476185697</v>
      </c>
      <c r="K12" s="17">
        <v>0.50972198120270595</v>
      </c>
      <c r="L12" s="17">
        <v>0.53137698926789201</v>
      </c>
      <c r="M12" s="17"/>
      <c r="N12" s="17">
        <v>0.26536487301157502</v>
      </c>
      <c r="O12" s="17">
        <v>0.34520923278504001</v>
      </c>
      <c r="P12" s="17">
        <v>0.40477105451936002</v>
      </c>
      <c r="Q12" s="17">
        <v>0.36860989836949098</v>
      </c>
      <c r="R12" s="17"/>
      <c r="S12" s="17">
        <v>0.23006444778877799</v>
      </c>
      <c r="T12" s="17">
        <v>0.394405917934329</v>
      </c>
      <c r="U12" s="17">
        <v>0.38229222763269</v>
      </c>
      <c r="V12" s="17">
        <v>0.38306242906206101</v>
      </c>
      <c r="W12" s="17">
        <v>0.36144373165459698</v>
      </c>
      <c r="X12" s="17">
        <v>0.30969567609738702</v>
      </c>
      <c r="Y12" s="17">
        <v>0.404113895285929</v>
      </c>
      <c r="Z12" s="17">
        <v>0.30197927091916099</v>
      </c>
      <c r="AA12" s="17">
        <v>0.29826449286936402</v>
      </c>
      <c r="AB12" s="17">
        <v>0.367424528317772</v>
      </c>
      <c r="AC12" s="17">
        <v>0.50685531760668401</v>
      </c>
      <c r="AD12" s="17">
        <v>0.17327655324491201</v>
      </c>
      <c r="AE12" s="17"/>
      <c r="AF12" s="17">
        <v>0.31831142702262399</v>
      </c>
      <c r="AG12" s="17">
        <v>0.41021141928874499</v>
      </c>
      <c r="AH12" s="17">
        <v>0.34379507780982999</v>
      </c>
      <c r="AI12" s="17">
        <v>0.22867158152754999</v>
      </c>
      <c r="AJ12" s="17">
        <v>0.254652261720623</v>
      </c>
      <c r="AK12" s="17"/>
      <c r="AL12" s="17">
        <v>0.345304011515986</v>
      </c>
      <c r="AM12" s="17">
        <v>0.379071182144949</v>
      </c>
      <c r="AN12" s="17">
        <v>0.27904151074894801</v>
      </c>
      <c r="AO12" s="17">
        <v>0.27526040679121999</v>
      </c>
      <c r="AP12" s="17"/>
      <c r="AQ12" s="17">
        <v>0.40525899311949898</v>
      </c>
      <c r="AR12" s="17">
        <v>0.250940037064318</v>
      </c>
      <c r="AS12" s="17"/>
      <c r="AT12" s="17">
        <v>0.29892325048097101</v>
      </c>
      <c r="AU12" s="17">
        <v>0.51108593830021298</v>
      </c>
      <c r="AV12" s="17"/>
      <c r="AW12" s="17">
        <v>0.42801112380801198</v>
      </c>
      <c r="AX12" s="17">
        <v>0.308639361413167</v>
      </c>
      <c r="AY12" s="17">
        <v>0.28101334923090698</v>
      </c>
      <c r="AZ12" s="17"/>
      <c r="BA12" s="17">
        <v>0.227176258657659</v>
      </c>
      <c r="BB12" s="17">
        <v>0.33420684037801901</v>
      </c>
      <c r="BC12" s="17">
        <v>0.38994514753862403</v>
      </c>
      <c r="BD12" s="17">
        <v>0.46830475853410702</v>
      </c>
      <c r="BE12" s="17">
        <v>0.39670117663141602</v>
      </c>
      <c r="BF12" s="17"/>
      <c r="BG12" s="17">
        <v>0.29393817426142099</v>
      </c>
      <c r="BH12" s="17">
        <v>0.375778935842706</v>
      </c>
      <c r="BI12" s="17"/>
      <c r="BJ12" s="17">
        <v>0.297765280353053</v>
      </c>
      <c r="BK12" s="17">
        <v>0.50081350138190295</v>
      </c>
      <c r="BL12" s="17"/>
      <c r="BM12" s="17">
        <v>0.28018795576761901</v>
      </c>
      <c r="BN12" s="17">
        <v>0.47163401996398202</v>
      </c>
      <c r="BO12" s="17">
        <v>0.201701184931458</v>
      </c>
      <c r="BP12" s="17">
        <v>0.30172933720303302</v>
      </c>
      <c r="BQ12" s="17">
        <v>0.65398087973307295</v>
      </c>
      <c r="BR12" s="17"/>
      <c r="BS12" s="17">
        <v>0.46812510874539798</v>
      </c>
      <c r="BT12" s="17"/>
      <c r="BU12" s="17">
        <v>0.44388806684172799</v>
      </c>
      <c r="BV12" s="17">
        <v>9.2535680245039595E-2</v>
      </c>
      <c r="BW12" s="17">
        <v>0.29846829718173601</v>
      </c>
      <c r="BX12" s="17">
        <v>0.58029357582931296</v>
      </c>
      <c r="BY12" s="17">
        <v>0.30875699627353098</v>
      </c>
      <c r="BZ12" s="17"/>
      <c r="CA12" s="17">
        <v>0.246410664488148</v>
      </c>
      <c r="CB12" s="17"/>
      <c r="CC12" s="17">
        <v>0.36450331568230998</v>
      </c>
      <c r="CD12" s="17">
        <v>0.28063252679752498</v>
      </c>
      <c r="CE12" s="17"/>
      <c r="CF12" s="17">
        <v>0.41428418073141299</v>
      </c>
      <c r="CG12" s="17"/>
      <c r="CH12" s="17">
        <v>0.44056529264852001</v>
      </c>
      <c r="CI12" s="17">
        <v>0.14966794637896</v>
      </c>
    </row>
    <row r="13" spans="2:87" x14ac:dyDescent="0.35">
      <c r="B13" s="18" t="s">
        <v>161</v>
      </c>
      <c r="C13" s="19">
        <v>0.108404118395004</v>
      </c>
      <c r="D13" s="19">
        <v>8.8653219459644994E-2</v>
      </c>
      <c r="E13" s="19">
        <v>0.125447310235965</v>
      </c>
      <c r="F13" s="19"/>
      <c r="G13" s="19">
        <v>0.18277191637044499</v>
      </c>
      <c r="H13" s="19">
        <v>0.120270439998652</v>
      </c>
      <c r="I13" s="19">
        <v>0.10972913435437601</v>
      </c>
      <c r="J13" s="19">
        <v>0.12634648246778199</v>
      </c>
      <c r="K13" s="19">
        <v>7.1813500118208404E-2</v>
      </c>
      <c r="L13" s="19">
        <v>6.4957592981495102E-2</v>
      </c>
      <c r="M13" s="19"/>
      <c r="N13" s="19">
        <v>8.8859065797275802E-2</v>
      </c>
      <c r="O13" s="19">
        <v>9.6540071589291204E-2</v>
      </c>
      <c r="P13" s="19">
        <v>0.12782904777936899</v>
      </c>
      <c r="Q13" s="19">
        <v>0.12661951811627301</v>
      </c>
      <c r="R13" s="19"/>
      <c r="S13" s="19">
        <v>0.100371692412084</v>
      </c>
      <c r="T13" s="19">
        <v>0.12329218192237799</v>
      </c>
      <c r="U13" s="19">
        <v>9.0451223936161701E-2</v>
      </c>
      <c r="V13" s="19">
        <v>0.15208324366071899</v>
      </c>
      <c r="W13" s="19">
        <v>0.232642672597515</v>
      </c>
      <c r="X13" s="19">
        <v>7.6983369004908195E-2</v>
      </c>
      <c r="Y13" s="19">
        <v>8.1000664120869897E-2</v>
      </c>
      <c r="Z13" s="19">
        <v>0.10094968198207301</v>
      </c>
      <c r="AA13" s="19">
        <v>8.4439431614635296E-2</v>
      </c>
      <c r="AB13" s="19">
        <v>8.1561781396387104E-2</v>
      </c>
      <c r="AC13" s="19">
        <v>6.0775854696077498E-2</v>
      </c>
      <c r="AD13" s="19">
        <v>0.18142850782061501</v>
      </c>
      <c r="AE13" s="19"/>
      <c r="AF13" s="19">
        <v>0.125174830800381</v>
      </c>
      <c r="AG13" s="19">
        <v>0.10709284562912499</v>
      </c>
      <c r="AH13" s="19">
        <v>9.1524386023695503E-2</v>
      </c>
      <c r="AI13" s="19">
        <v>8.3379446150693495E-2</v>
      </c>
      <c r="AJ13" s="19">
        <v>9.4389716959761297E-2</v>
      </c>
      <c r="AK13" s="19"/>
      <c r="AL13" s="19">
        <v>0.117982474617851</v>
      </c>
      <c r="AM13" s="19">
        <v>0.10113881455033299</v>
      </c>
      <c r="AN13" s="19">
        <v>0.10330051086660499</v>
      </c>
      <c r="AO13" s="19">
        <v>0.104876561297383</v>
      </c>
      <c r="AP13" s="19"/>
      <c r="AQ13" s="19">
        <v>0.10716953392385099</v>
      </c>
      <c r="AR13" s="19">
        <v>0.11016386236404201</v>
      </c>
      <c r="AS13" s="19"/>
      <c r="AT13" s="19">
        <v>0.118286801303413</v>
      </c>
      <c r="AU13" s="19">
        <v>6.2876539884781701E-2</v>
      </c>
      <c r="AV13" s="19"/>
      <c r="AW13" s="19">
        <v>6.06307443171753E-2</v>
      </c>
      <c r="AX13" s="19">
        <v>0.125909128216764</v>
      </c>
      <c r="AY13" s="19">
        <v>0.13720527126224799</v>
      </c>
      <c r="AZ13" s="19"/>
      <c r="BA13" s="19">
        <v>0.111474051457102</v>
      </c>
      <c r="BB13" s="19">
        <v>0.105096122805311</v>
      </c>
      <c r="BC13" s="19">
        <v>0.115216073809241</v>
      </c>
      <c r="BD13" s="19">
        <v>0.102563139171471</v>
      </c>
      <c r="BE13" s="19">
        <v>6.6243820454993399E-2</v>
      </c>
      <c r="BF13" s="19"/>
      <c r="BG13" s="19">
        <v>0.13928183291877</v>
      </c>
      <c r="BH13" s="19">
        <v>8.6296990040440197E-2</v>
      </c>
      <c r="BI13" s="19"/>
      <c r="BJ13" s="19">
        <v>0.11217323109527499</v>
      </c>
      <c r="BK13" s="19">
        <v>9.2421362740137902E-2</v>
      </c>
      <c r="BL13" s="19"/>
      <c r="BM13" s="19">
        <v>0.24335262612448699</v>
      </c>
      <c r="BN13" s="19">
        <v>7.4376762662679605E-2</v>
      </c>
      <c r="BO13" s="19">
        <v>9.1151913915848204E-2</v>
      </c>
      <c r="BP13" s="19">
        <v>8.7498026411475305E-2</v>
      </c>
      <c r="BQ13" s="19">
        <v>2.48367318900885E-2</v>
      </c>
      <c r="BR13" s="19"/>
      <c r="BS13" s="19">
        <v>3.3423879510197499E-2</v>
      </c>
      <c r="BT13" s="19"/>
      <c r="BU13" s="19">
        <v>6.4646221861447195E-2</v>
      </c>
      <c r="BV13" s="19">
        <v>0.12243507941531</v>
      </c>
      <c r="BW13" s="19">
        <v>7.3016795461723905E-2</v>
      </c>
      <c r="BX13" s="19">
        <v>2.1543704226706401E-2</v>
      </c>
      <c r="BY13" s="19">
        <v>0.33326141637637702</v>
      </c>
      <c r="BZ13" s="19"/>
      <c r="CA13" s="19">
        <v>3.2649761945369497E-2</v>
      </c>
      <c r="CB13" s="19"/>
      <c r="CC13" s="19">
        <v>9.0690418897223402E-2</v>
      </c>
      <c r="CD13" s="19">
        <v>0.112164066083172</v>
      </c>
      <c r="CE13" s="19"/>
      <c r="CF13" s="19">
        <v>7.6794009971600796E-2</v>
      </c>
      <c r="CG13" s="19"/>
      <c r="CH13" s="19">
        <v>8.6378057392257707E-2</v>
      </c>
      <c r="CI13" s="19">
        <v>6.7847389388262902E-2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334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1007</v>
      </c>
      <c r="D7" s="10">
        <v>520</v>
      </c>
      <c r="E7" s="10">
        <v>482</v>
      </c>
      <c r="F7" s="10"/>
      <c r="G7" s="10">
        <v>69</v>
      </c>
      <c r="H7" s="10">
        <v>179</v>
      </c>
      <c r="I7" s="10">
        <v>172</v>
      </c>
      <c r="J7" s="10">
        <v>198</v>
      </c>
      <c r="K7" s="10">
        <v>157</v>
      </c>
      <c r="L7" s="10">
        <v>232</v>
      </c>
      <c r="M7" s="10"/>
      <c r="N7" s="10">
        <v>311</v>
      </c>
      <c r="O7" s="10">
        <v>243</v>
      </c>
      <c r="P7" s="10">
        <v>204</v>
      </c>
      <c r="Q7" s="10">
        <v>247</v>
      </c>
      <c r="R7" s="10"/>
      <c r="S7" s="10">
        <v>136</v>
      </c>
      <c r="T7" s="10">
        <v>147</v>
      </c>
      <c r="U7" s="10">
        <v>89</v>
      </c>
      <c r="V7" s="10">
        <v>81</v>
      </c>
      <c r="W7" s="10">
        <v>68</v>
      </c>
      <c r="X7" s="10">
        <v>94</v>
      </c>
      <c r="Y7" s="10">
        <v>70</v>
      </c>
      <c r="Z7" s="10">
        <v>37</v>
      </c>
      <c r="AA7" s="10">
        <v>110</v>
      </c>
      <c r="AB7" s="10">
        <v>96</v>
      </c>
      <c r="AC7" s="10">
        <v>48</v>
      </c>
      <c r="AD7" s="10">
        <v>31</v>
      </c>
      <c r="AE7" s="10"/>
      <c r="AF7" s="10">
        <v>172</v>
      </c>
      <c r="AG7" s="10">
        <v>375</v>
      </c>
      <c r="AH7" s="10">
        <v>196</v>
      </c>
      <c r="AI7" s="10">
        <v>116</v>
      </c>
      <c r="AJ7" s="10">
        <v>118</v>
      </c>
      <c r="AK7" s="10"/>
      <c r="AL7" s="10">
        <v>408</v>
      </c>
      <c r="AM7" s="10">
        <v>365</v>
      </c>
      <c r="AN7" s="10">
        <v>175</v>
      </c>
      <c r="AO7" s="10">
        <v>59</v>
      </c>
      <c r="AP7" s="10"/>
      <c r="AQ7" s="10">
        <v>585</v>
      </c>
      <c r="AR7" s="10">
        <v>422</v>
      </c>
      <c r="AS7" s="10"/>
      <c r="AT7" s="10">
        <v>644</v>
      </c>
      <c r="AU7" s="10">
        <v>221</v>
      </c>
      <c r="AV7" s="10"/>
      <c r="AW7" s="10">
        <v>408</v>
      </c>
      <c r="AX7" s="10">
        <v>238</v>
      </c>
      <c r="AY7" s="10">
        <v>330</v>
      </c>
      <c r="AZ7" s="10"/>
      <c r="BA7" s="10">
        <v>257</v>
      </c>
      <c r="BB7" s="10">
        <v>257</v>
      </c>
      <c r="BC7" s="10">
        <v>317</v>
      </c>
      <c r="BD7" s="10">
        <v>115</v>
      </c>
      <c r="BE7" s="10">
        <v>60</v>
      </c>
      <c r="BF7" s="10"/>
      <c r="BG7" s="10">
        <v>390</v>
      </c>
      <c r="BH7" s="10">
        <v>617</v>
      </c>
      <c r="BI7" s="10"/>
      <c r="BJ7" s="10">
        <v>769</v>
      </c>
      <c r="BK7" s="10">
        <v>234</v>
      </c>
      <c r="BL7" s="10"/>
      <c r="BM7" s="10">
        <v>144</v>
      </c>
      <c r="BN7" s="10">
        <v>190</v>
      </c>
      <c r="BO7" s="10">
        <v>359</v>
      </c>
      <c r="BP7" s="10">
        <v>83</v>
      </c>
      <c r="BQ7" s="10">
        <v>115</v>
      </c>
      <c r="BR7" s="10"/>
      <c r="BS7" s="10">
        <v>313</v>
      </c>
      <c r="BT7" s="10"/>
      <c r="BU7" s="10">
        <v>182</v>
      </c>
      <c r="BV7" s="10">
        <v>251</v>
      </c>
      <c r="BW7" s="10">
        <v>87</v>
      </c>
      <c r="BX7" s="10">
        <v>207</v>
      </c>
      <c r="BY7" s="10">
        <v>77</v>
      </c>
      <c r="BZ7" s="10"/>
      <c r="CA7" s="10">
        <v>90</v>
      </c>
      <c r="CB7" s="10"/>
      <c r="CC7" s="10">
        <v>801</v>
      </c>
      <c r="CD7" s="10">
        <v>175</v>
      </c>
      <c r="CE7" s="10"/>
      <c r="CF7" s="10">
        <v>383</v>
      </c>
      <c r="CG7" s="10"/>
      <c r="CH7" s="10">
        <v>359</v>
      </c>
      <c r="CI7" s="10">
        <v>122</v>
      </c>
    </row>
    <row r="8" spans="2:87" ht="30" customHeight="1" x14ac:dyDescent="0.35">
      <c r="B8" s="11" t="s">
        <v>20</v>
      </c>
      <c r="C8" s="11">
        <v>992</v>
      </c>
      <c r="D8" s="11">
        <v>499</v>
      </c>
      <c r="E8" s="11">
        <v>488</v>
      </c>
      <c r="F8" s="11"/>
      <c r="G8" s="11">
        <v>117</v>
      </c>
      <c r="H8" s="11">
        <v>175</v>
      </c>
      <c r="I8" s="11">
        <v>163</v>
      </c>
      <c r="J8" s="11">
        <v>185</v>
      </c>
      <c r="K8" s="11">
        <v>142</v>
      </c>
      <c r="L8" s="11">
        <v>210</v>
      </c>
      <c r="M8" s="11"/>
      <c r="N8" s="11">
        <v>279</v>
      </c>
      <c r="O8" s="11">
        <v>251</v>
      </c>
      <c r="P8" s="11">
        <v>207</v>
      </c>
      <c r="Q8" s="11">
        <v>254</v>
      </c>
      <c r="R8" s="11"/>
      <c r="S8" s="11">
        <v>138</v>
      </c>
      <c r="T8" s="11">
        <v>136</v>
      </c>
      <c r="U8" s="11">
        <v>84</v>
      </c>
      <c r="V8" s="11">
        <v>84</v>
      </c>
      <c r="W8" s="11">
        <v>61</v>
      </c>
      <c r="X8" s="11">
        <v>97</v>
      </c>
      <c r="Y8" s="11">
        <v>77</v>
      </c>
      <c r="Z8" s="11">
        <v>38</v>
      </c>
      <c r="AA8" s="11">
        <v>115</v>
      </c>
      <c r="AB8" s="11">
        <v>91</v>
      </c>
      <c r="AC8" s="11">
        <v>43</v>
      </c>
      <c r="AD8" s="11">
        <v>28</v>
      </c>
      <c r="AE8" s="11"/>
      <c r="AF8" s="11">
        <v>178</v>
      </c>
      <c r="AG8" s="11">
        <v>375</v>
      </c>
      <c r="AH8" s="11">
        <v>189</v>
      </c>
      <c r="AI8" s="11">
        <v>111</v>
      </c>
      <c r="AJ8" s="11">
        <v>109</v>
      </c>
      <c r="AK8" s="11"/>
      <c r="AL8" s="11">
        <v>392</v>
      </c>
      <c r="AM8" s="11">
        <v>363</v>
      </c>
      <c r="AN8" s="11">
        <v>176</v>
      </c>
      <c r="AO8" s="11">
        <v>60</v>
      </c>
      <c r="AP8" s="11"/>
      <c r="AQ8" s="11">
        <v>583</v>
      </c>
      <c r="AR8" s="11">
        <v>409</v>
      </c>
      <c r="AS8" s="11"/>
      <c r="AT8" s="11">
        <v>638</v>
      </c>
      <c r="AU8" s="11">
        <v>200</v>
      </c>
      <c r="AV8" s="11"/>
      <c r="AW8" s="11">
        <v>381</v>
      </c>
      <c r="AX8" s="11">
        <v>233</v>
      </c>
      <c r="AY8" s="11">
        <v>342</v>
      </c>
      <c r="AZ8" s="11"/>
      <c r="BA8" s="11">
        <v>262</v>
      </c>
      <c r="BB8" s="11">
        <v>246</v>
      </c>
      <c r="BC8" s="11">
        <v>318</v>
      </c>
      <c r="BD8" s="11">
        <v>108</v>
      </c>
      <c r="BE8" s="11">
        <v>57</v>
      </c>
      <c r="BF8" s="11"/>
      <c r="BG8" s="11">
        <v>414</v>
      </c>
      <c r="BH8" s="11">
        <v>578</v>
      </c>
      <c r="BI8" s="11"/>
      <c r="BJ8" s="11">
        <v>773</v>
      </c>
      <c r="BK8" s="11">
        <v>216</v>
      </c>
      <c r="BL8" s="11"/>
      <c r="BM8" s="11">
        <v>149</v>
      </c>
      <c r="BN8" s="11">
        <v>178</v>
      </c>
      <c r="BO8" s="11">
        <v>356</v>
      </c>
      <c r="BP8" s="11">
        <v>83</v>
      </c>
      <c r="BQ8" s="11">
        <v>110</v>
      </c>
      <c r="BR8" s="11"/>
      <c r="BS8" s="11">
        <v>303</v>
      </c>
      <c r="BT8" s="11"/>
      <c r="BU8" s="11">
        <v>177</v>
      </c>
      <c r="BV8" s="11">
        <v>249</v>
      </c>
      <c r="BW8" s="11">
        <v>87</v>
      </c>
      <c r="BX8" s="11">
        <v>200</v>
      </c>
      <c r="BY8" s="11">
        <v>79</v>
      </c>
      <c r="BZ8" s="11"/>
      <c r="CA8" s="11">
        <v>88</v>
      </c>
      <c r="CB8" s="11"/>
      <c r="CC8" s="11">
        <v>784</v>
      </c>
      <c r="CD8" s="11">
        <v>176</v>
      </c>
      <c r="CE8" s="11"/>
      <c r="CF8" s="11">
        <v>363</v>
      </c>
      <c r="CG8" s="11"/>
      <c r="CH8" s="11">
        <v>346</v>
      </c>
      <c r="CI8" s="11">
        <v>118</v>
      </c>
    </row>
    <row r="9" spans="2:87" x14ac:dyDescent="0.35">
      <c r="B9" s="18" t="s">
        <v>157</v>
      </c>
      <c r="C9" s="17">
        <v>4.8711383350207103E-2</v>
      </c>
      <c r="D9" s="17">
        <v>5.5911456545254201E-2</v>
      </c>
      <c r="E9" s="17">
        <v>4.1873252017916703E-2</v>
      </c>
      <c r="F9" s="17"/>
      <c r="G9" s="17">
        <v>4.0712159805649697E-2</v>
      </c>
      <c r="H9" s="17">
        <v>0.120042928989978</v>
      </c>
      <c r="I9" s="17">
        <v>5.6887788584316097E-2</v>
      </c>
      <c r="J9" s="17">
        <v>4.0489952447190301E-2</v>
      </c>
      <c r="K9" s="17">
        <v>2.0061511073530498E-2</v>
      </c>
      <c r="L9" s="17">
        <v>1.41410119826E-2</v>
      </c>
      <c r="M9" s="17"/>
      <c r="N9" s="17">
        <v>6.6487576339427201E-2</v>
      </c>
      <c r="O9" s="17">
        <v>2.6715150845228301E-2</v>
      </c>
      <c r="P9" s="17">
        <v>4.7182264529951501E-2</v>
      </c>
      <c r="Q9" s="17">
        <v>5.25681453245532E-2</v>
      </c>
      <c r="R9" s="17"/>
      <c r="S9" s="17">
        <v>8.3839512306897401E-2</v>
      </c>
      <c r="T9" s="17">
        <v>5.43721210363678E-2</v>
      </c>
      <c r="U9" s="17">
        <v>2.19219266531928E-2</v>
      </c>
      <c r="V9" s="17">
        <v>2.5594023618507902E-2</v>
      </c>
      <c r="W9" s="17">
        <v>4.3798244357487401E-2</v>
      </c>
      <c r="X9" s="17">
        <v>8.5073214833419494E-2</v>
      </c>
      <c r="Y9" s="17">
        <v>3.9950251542874002E-2</v>
      </c>
      <c r="Z9" s="17">
        <v>2.49799079692225E-2</v>
      </c>
      <c r="AA9" s="17">
        <v>1.70240817914569E-2</v>
      </c>
      <c r="AB9" s="17">
        <v>8.0527103178525794E-2</v>
      </c>
      <c r="AC9" s="17">
        <v>2.52163967561592E-2</v>
      </c>
      <c r="AD9" s="17">
        <v>0</v>
      </c>
      <c r="AE9" s="17"/>
      <c r="AF9" s="17">
        <v>6.7566560629992806E-2</v>
      </c>
      <c r="AG9" s="17">
        <v>3.21264972332568E-2</v>
      </c>
      <c r="AH9" s="17">
        <v>4.1180114683409499E-2</v>
      </c>
      <c r="AI9" s="17">
        <v>3.4162605123578597E-2</v>
      </c>
      <c r="AJ9" s="17">
        <v>0.107052763116033</v>
      </c>
      <c r="AK9" s="17"/>
      <c r="AL9" s="17">
        <v>5.1086477751496502E-2</v>
      </c>
      <c r="AM9" s="17">
        <v>3.8865339925013898E-2</v>
      </c>
      <c r="AN9" s="17">
        <v>3.9419686434099301E-2</v>
      </c>
      <c r="AO9" s="17">
        <v>0.11973288183577201</v>
      </c>
      <c r="AP9" s="17"/>
      <c r="AQ9" s="17">
        <v>3.7791383280065198E-2</v>
      </c>
      <c r="AR9" s="17">
        <v>6.4276461896329296E-2</v>
      </c>
      <c r="AS9" s="17"/>
      <c r="AT9" s="17">
        <v>6.1560257156016297E-2</v>
      </c>
      <c r="AU9" s="17">
        <v>1.9806187738723599E-2</v>
      </c>
      <c r="AV9" s="17"/>
      <c r="AW9" s="17">
        <v>4.1782821376554202E-2</v>
      </c>
      <c r="AX9" s="17">
        <v>3.9423345152722097E-2</v>
      </c>
      <c r="AY9" s="17">
        <v>6.2119969927610798E-2</v>
      </c>
      <c r="AZ9" s="17"/>
      <c r="BA9" s="17">
        <v>7.1775990301845005E-2</v>
      </c>
      <c r="BB9" s="17">
        <v>3.6129265538879199E-2</v>
      </c>
      <c r="BC9" s="17">
        <v>4.8818952328554502E-2</v>
      </c>
      <c r="BD9" s="17">
        <v>7.9879755340105402E-3</v>
      </c>
      <c r="BE9" s="17">
        <v>7.4228843578020606E-2</v>
      </c>
      <c r="BF9" s="17"/>
      <c r="BG9" s="17">
        <v>3.7116453226074701E-2</v>
      </c>
      <c r="BH9" s="17">
        <v>5.7012859429957201E-2</v>
      </c>
      <c r="BI9" s="17"/>
      <c r="BJ9" s="17">
        <v>5.2292354738679901E-2</v>
      </c>
      <c r="BK9" s="17">
        <v>3.6701952873961101E-2</v>
      </c>
      <c r="BL9" s="17"/>
      <c r="BM9" s="17">
        <v>2.0660249883472499E-2</v>
      </c>
      <c r="BN9" s="17">
        <v>3.96099934088033E-2</v>
      </c>
      <c r="BO9" s="17">
        <v>7.3012140591048103E-2</v>
      </c>
      <c r="BP9" s="17">
        <v>4.69749981484072E-2</v>
      </c>
      <c r="BQ9" s="17">
        <v>5.8116564225768101E-2</v>
      </c>
      <c r="BR9" s="17"/>
      <c r="BS9" s="17">
        <v>7.2630343655144994E-2</v>
      </c>
      <c r="BT9" s="17"/>
      <c r="BU9" s="17">
        <v>5.5816722200777297E-2</v>
      </c>
      <c r="BV9" s="17">
        <v>6.6955066279676095E-2</v>
      </c>
      <c r="BW9" s="17">
        <v>4.2647733444186202E-2</v>
      </c>
      <c r="BX9" s="17">
        <v>7.5057102480844198E-2</v>
      </c>
      <c r="BY9" s="17">
        <v>1.56052841858053E-2</v>
      </c>
      <c r="BZ9" s="17"/>
      <c r="CA9" s="17">
        <v>0.14656369131028901</v>
      </c>
      <c r="CB9" s="17"/>
      <c r="CC9" s="17">
        <v>5.1466654881477301E-2</v>
      </c>
      <c r="CD9" s="17">
        <v>3.9188396811792599E-2</v>
      </c>
      <c r="CE9" s="17"/>
      <c r="CF9" s="17">
        <v>4.65493187022906E-2</v>
      </c>
      <c r="CG9" s="17"/>
      <c r="CH9" s="17">
        <v>3.4655025954999502E-2</v>
      </c>
      <c r="CI9" s="17">
        <v>0.123270666868526</v>
      </c>
    </row>
    <row r="10" spans="2:87" x14ac:dyDescent="0.35">
      <c r="B10" s="18" t="s">
        <v>323</v>
      </c>
      <c r="C10" s="17">
        <v>0.204431421947601</v>
      </c>
      <c r="D10" s="17">
        <v>0.24710200996837201</v>
      </c>
      <c r="E10" s="17">
        <v>0.15871038399526</v>
      </c>
      <c r="F10" s="17"/>
      <c r="G10" s="17">
        <v>0.40058127663050402</v>
      </c>
      <c r="H10" s="17">
        <v>0.29615312119581799</v>
      </c>
      <c r="I10" s="17">
        <v>0.28575135660385098</v>
      </c>
      <c r="J10" s="17">
        <v>0.118881475999309</v>
      </c>
      <c r="K10" s="17">
        <v>0.108463691768257</v>
      </c>
      <c r="L10" s="17">
        <v>9.5742310226603497E-2</v>
      </c>
      <c r="M10" s="17"/>
      <c r="N10" s="17">
        <v>0.21151235991134701</v>
      </c>
      <c r="O10" s="17">
        <v>0.18943245555958799</v>
      </c>
      <c r="P10" s="17">
        <v>0.164506311292553</v>
      </c>
      <c r="Q10" s="17">
        <v>0.245663006892305</v>
      </c>
      <c r="R10" s="17"/>
      <c r="S10" s="17">
        <v>0.30282533350600299</v>
      </c>
      <c r="T10" s="17">
        <v>0.167070322410137</v>
      </c>
      <c r="U10" s="17">
        <v>0.12993814188917299</v>
      </c>
      <c r="V10" s="17">
        <v>0.16007285458716</v>
      </c>
      <c r="W10" s="17">
        <v>0.204676219207517</v>
      </c>
      <c r="X10" s="17">
        <v>0.19183713276346701</v>
      </c>
      <c r="Y10" s="17">
        <v>0.11610548092645701</v>
      </c>
      <c r="Z10" s="17">
        <v>0.15876589398805599</v>
      </c>
      <c r="AA10" s="17">
        <v>0.33408549463655401</v>
      </c>
      <c r="AB10" s="17">
        <v>0.181663547880796</v>
      </c>
      <c r="AC10" s="17">
        <v>0.18333063585678</v>
      </c>
      <c r="AD10" s="17">
        <v>0.18203350625724901</v>
      </c>
      <c r="AE10" s="17"/>
      <c r="AF10" s="17">
        <v>0.221845458403191</v>
      </c>
      <c r="AG10" s="17">
        <v>0.21583948798130101</v>
      </c>
      <c r="AH10" s="17">
        <v>0.168078644058299</v>
      </c>
      <c r="AI10" s="17">
        <v>0.237857521993389</v>
      </c>
      <c r="AJ10" s="17">
        <v>0.15298925063288299</v>
      </c>
      <c r="AK10" s="17"/>
      <c r="AL10" s="17">
        <v>0.181158646768001</v>
      </c>
      <c r="AM10" s="17">
        <v>0.17908821280689</v>
      </c>
      <c r="AN10" s="17">
        <v>0.28084487586882401</v>
      </c>
      <c r="AO10" s="17">
        <v>0.28483695013493299</v>
      </c>
      <c r="AP10" s="17"/>
      <c r="AQ10" s="17">
        <v>0.172058712237662</v>
      </c>
      <c r="AR10" s="17">
        <v>0.25057462397593699</v>
      </c>
      <c r="AS10" s="17"/>
      <c r="AT10" s="17">
        <v>0.232360747038797</v>
      </c>
      <c r="AU10" s="17">
        <v>9.00201005133449E-2</v>
      </c>
      <c r="AV10" s="17"/>
      <c r="AW10" s="17">
        <v>0.15381609994116799</v>
      </c>
      <c r="AX10" s="17">
        <v>0.18171951071472101</v>
      </c>
      <c r="AY10" s="17">
        <v>0.27861144574483199</v>
      </c>
      <c r="AZ10" s="17"/>
      <c r="BA10" s="17">
        <v>0.31364093472376398</v>
      </c>
      <c r="BB10" s="17">
        <v>0.19940464173568201</v>
      </c>
      <c r="BC10" s="17">
        <v>0.16547884551504399</v>
      </c>
      <c r="BD10" s="17">
        <v>0.11893612031285999</v>
      </c>
      <c r="BE10" s="17">
        <v>0.106492518743262</v>
      </c>
      <c r="BF10" s="17"/>
      <c r="BG10" s="17">
        <v>0.25046361151698798</v>
      </c>
      <c r="BH10" s="17">
        <v>0.17147433496926201</v>
      </c>
      <c r="BI10" s="17"/>
      <c r="BJ10" s="17">
        <v>0.22846468150461999</v>
      </c>
      <c r="BK10" s="17">
        <v>0.117267742538833</v>
      </c>
      <c r="BL10" s="17"/>
      <c r="BM10" s="17">
        <v>0.19777399132485801</v>
      </c>
      <c r="BN10" s="17">
        <v>0.105683077491388</v>
      </c>
      <c r="BO10" s="17">
        <v>0.30294560203775001</v>
      </c>
      <c r="BP10" s="17">
        <v>0.194877079842523</v>
      </c>
      <c r="BQ10" s="17">
        <v>9.4773516797104801E-2</v>
      </c>
      <c r="BR10" s="17"/>
      <c r="BS10" s="17">
        <v>0.22321260594487299</v>
      </c>
      <c r="BT10" s="17"/>
      <c r="BU10" s="17">
        <v>0.12529432239795801</v>
      </c>
      <c r="BV10" s="17">
        <v>0.37820027483672197</v>
      </c>
      <c r="BW10" s="17">
        <v>0.215384996817685</v>
      </c>
      <c r="BX10" s="17">
        <v>0.123372057452276</v>
      </c>
      <c r="BY10" s="17">
        <v>0.199215396788923</v>
      </c>
      <c r="BZ10" s="17"/>
      <c r="CA10" s="17">
        <v>0.34138671485960798</v>
      </c>
      <c r="CB10" s="17"/>
      <c r="CC10" s="17">
        <v>0.200983501569933</v>
      </c>
      <c r="CD10" s="17">
        <v>0.234561136537802</v>
      </c>
      <c r="CE10" s="17"/>
      <c r="CF10" s="17">
        <v>0.14859190072713499</v>
      </c>
      <c r="CG10" s="17"/>
      <c r="CH10" s="17">
        <v>0.15004710331248899</v>
      </c>
      <c r="CI10" s="17">
        <v>0.29497485645184901</v>
      </c>
    </row>
    <row r="11" spans="2:87" x14ac:dyDescent="0.35">
      <c r="B11" s="18" t="s">
        <v>159</v>
      </c>
      <c r="C11" s="17">
        <v>0.33759331049000901</v>
      </c>
      <c r="D11" s="17">
        <v>0.31410338454952802</v>
      </c>
      <c r="E11" s="17">
        <v>0.36511480539309998</v>
      </c>
      <c r="F11" s="17"/>
      <c r="G11" s="17">
        <v>0.27493862852130102</v>
      </c>
      <c r="H11" s="17">
        <v>0.29699514220200701</v>
      </c>
      <c r="I11" s="17">
        <v>0.34774789251593102</v>
      </c>
      <c r="J11" s="17">
        <v>0.31964579322242698</v>
      </c>
      <c r="K11" s="17">
        <v>0.31970589973521701</v>
      </c>
      <c r="L11" s="17">
        <v>0.42638637192323903</v>
      </c>
      <c r="M11" s="17"/>
      <c r="N11" s="17">
        <v>0.37498227193307698</v>
      </c>
      <c r="O11" s="17">
        <v>0.32213157784409302</v>
      </c>
      <c r="P11" s="17">
        <v>0.32505637439825902</v>
      </c>
      <c r="Q11" s="17">
        <v>0.31666471316650502</v>
      </c>
      <c r="R11" s="17"/>
      <c r="S11" s="17">
        <v>0.27583470563255302</v>
      </c>
      <c r="T11" s="17">
        <v>0.32079899359547598</v>
      </c>
      <c r="U11" s="17">
        <v>0.383447842166939</v>
      </c>
      <c r="V11" s="17">
        <v>0.32610514821896702</v>
      </c>
      <c r="W11" s="17">
        <v>0.27345760946281</v>
      </c>
      <c r="X11" s="17">
        <v>0.39295090280260597</v>
      </c>
      <c r="Y11" s="17">
        <v>0.43634981946795198</v>
      </c>
      <c r="Z11" s="17">
        <v>0.38443656411674398</v>
      </c>
      <c r="AA11" s="17">
        <v>0.34249924705385898</v>
      </c>
      <c r="AB11" s="17">
        <v>0.32804713549224002</v>
      </c>
      <c r="AC11" s="17">
        <v>0.24906530337878</v>
      </c>
      <c r="AD11" s="17">
        <v>0.38151087748013002</v>
      </c>
      <c r="AE11" s="17"/>
      <c r="AF11" s="17">
        <v>0.31271741787014601</v>
      </c>
      <c r="AG11" s="17">
        <v>0.312468719954346</v>
      </c>
      <c r="AH11" s="17">
        <v>0.35344922776666299</v>
      </c>
      <c r="AI11" s="17">
        <v>0.40649527888439002</v>
      </c>
      <c r="AJ11" s="17">
        <v>0.39058347321917303</v>
      </c>
      <c r="AK11" s="17"/>
      <c r="AL11" s="17">
        <v>0.33450922592355797</v>
      </c>
      <c r="AM11" s="17">
        <v>0.35559847454982002</v>
      </c>
      <c r="AN11" s="17">
        <v>0.32578109441175102</v>
      </c>
      <c r="AO11" s="17">
        <v>0.28371754862065302</v>
      </c>
      <c r="AP11" s="17"/>
      <c r="AQ11" s="17">
        <v>0.33451074546142101</v>
      </c>
      <c r="AR11" s="17">
        <v>0.34198711694470801</v>
      </c>
      <c r="AS11" s="17"/>
      <c r="AT11" s="17">
        <v>0.31591933291687502</v>
      </c>
      <c r="AU11" s="17">
        <v>0.42178947058692701</v>
      </c>
      <c r="AV11" s="17"/>
      <c r="AW11" s="17">
        <v>0.38441270390884702</v>
      </c>
      <c r="AX11" s="17">
        <v>0.36637119406407598</v>
      </c>
      <c r="AY11" s="17">
        <v>0.28172908154614301</v>
      </c>
      <c r="AZ11" s="17"/>
      <c r="BA11" s="17">
        <v>0.31544045366172102</v>
      </c>
      <c r="BB11" s="17">
        <v>0.35458269309456297</v>
      </c>
      <c r="BC11" s="17">
        <v>0.34600113008816402</v>
      </c>
      <c r="BD11" s="17">
        <v>0.30038525358136198</v>
      </c>
      <c r="BE11" s="17">
        <v>0.39525991454332099</v>
      </c>
      <c r="BF11" s="17"/>
      <c r="BG11" s="17">
        <v>0.33917911170949999</v>
      </c>
      <c r="BH11" s="17">
        <v>0.33645794436447801</v>
      </c>
      <c r="BI11" s="17"/>
      <c r="BJ11" s="17">
        <v>0.33620462711142501</v>
      </c>
      <c r="BK11" s="17">
        <v>0.34817451131076299</v>
      </c>
      <c r="BL11" s="17"/>
      <c r="BM11" s="17">
        <v>0.29042182676506101</v>
      </c>
      <c r="BN11" s="17">
        <v>0.379270179200077</v>
      </c>
      <c r="BO11" s="17">
        <v>0.31303260063003002</v>
      </c>
      <c r="BP11" s="17">
        <v>0.41203482925607099</v>
      </c>
      <c r="BQ11" s="17">
        <v>0.29489592327573599</v>
      </c>
      <c r="BR11" s="17"/>
      <c r="BS11" s="17">
        <v>0.26489732487458201</v>
      </c>
      <c r="BT11" s="17"/>
      <c r="BU11" s="17">
        <v>0.39855413509542498</v>
      </c>
      <c r="BV11" s="17">
        <v>0.31396534355802003</v>
      </c>
      <c r="BW11" s="17">
        <v>0.42690271548366798</v>
      </c>
      <c r="BX11" s="17">
        <v>0.27874485946098398</v>
      </c>
      <c r="BY11" s="17">
        <v>0.21777301569626101</v>
      </c>
      <c r="BZ11" s="17"/>
      <c r="CA11" s="17">
        <v>0.242096559349889</v>
      </c>
      <c r="CB11" s="17"/>
      <c r="CC11" s="17">
        <v>0.33778670959127999</v>
      </c>
      <c r="CD11" s="17">
        <v>0.34882649242844599</v>
      </c>
      <c r="CE11" s="17"/>
      <c r="CF11" s="17">
        <v>0.37106332432702499</v>
      </c>
      <c r="CG11" s="17"/>
      <c r="CH11" s="17">
        <v>0.365956518520624</v>
      </c>
      <c r="CI11" s="17">
        <v>0.33159085689406198</v>
      </c>
    </row>
    <row r="12" spans="2:87" x14ac:dyDescent="0.35">
      <c r="B12" s="18" t="s">
        <v>160</v>
      </c>
      <c r="C12" s="17">
        <v>0.290160841889951</v>
      </c>
      <c r="D12" s="17">
        <v>0.29601723406313502</v>
      </c>
      <c r="E12" s="17">
        <v>0.28529763865941699</v>
      </c>
      <c r="F12" s="17"/>
      <c r="G12" s="17">
        <v>0.119845905943535</v>
      </c>
      <c r="H12" s="17">
        <v>0.17039452530687799</v>
      </c>
      <c r="I12" s="17">
        <v>0.195031320452972</v>
      </c>
      <c r="J12" s="17">
        <v>0.39384346781706597</v>
      </c>
      <c r="K12" s="17">
        <v>0.44758618816930601</v>
      </c>
      <c r="L12" s="17">
        <v>0.36087730979090699</v>
      </c>
      <c r="M12" s="17"/>
      <c r="N12" s="17">
        <v>0.24882590287294101</v>
      </c>
      <c r="O12" s="17">
        <v>0.365696989099838</v>
      </c>
      <c r="P12" s="17">
        <v>0.31555496077240502</v>
      </c>
      <c r="Q12" s="17">
        <v>0.242598586860441</v>
      </c>
      <c r="R12" s="17"/>
      <c r="S12" s="17">
        <v>0.23196237656091001</v>
      </c>
      <c r="T12" s="17">
        <v>0.33456885427872501</v>
      </c>
      <c r="U12" s="17">
        <v>0.37424086535453299</v>
      </c>
      <c r="V12" s="17">
        <v>0.336144729914645</v>
      </c>
      <c r="W12" s="17">
        <v>0.29337957011368698</v>
      </c>
      <c r="X12" s="17">
        <v>0.2442641316453</v>
      </c>
      <c r="Y12" s="17">
        <v>0.28598114653877499</v>
      </c>
      <c r="Z12" s="17">
        <v>0.30535947592440899</v>
      </c>
      <c r="AA12" s="17">
        <v>0.223411755021826</v>
      </c>
      <c r="AB12" s="17">
        <v>0.27787250270285102</v>
      </c>
      <c r="AC12" s="17">
        <v>0.40172420918333401</v>
      </c>
      <c r="AD12" s="17">
        <v>0.25502710844200599</v>
      </c>
      <c r="AE12" s="17"/>
      <c r="AF12" s="17">
        <v>0.263479928347639</v>
      </c>
      <c r="AG12" s="17">
        <v>0.31360595001797098</v>
      </c>
      <c r="AH12" s="17">
        <v>0.36272298999251201</v>
      </c>
      <c r="AI12" s="17">
        <v>0.20956276574617</v>
      </c>
      <c r="AJ12" s="17">
        <v>0.24591447201450101</v>
      </c>
      <c r="AK12" s="17"/>
      <c r="AL12" s="17">
        <v>0.29301511677759501</v>
      </c>
      <c r="AM12" s="17">
        <v>0.30298234618453801</v>
      </c>
      <c r="AN12" s="17">
        <v>0.26858401813045901</v>
      </c>
      <c r="AO12" s="17">
        <v>0.25747781745318898</v>
      </c>
      <c r="AP12" s="17"/>
      <c r="AQ12" s="17">
        <v>0.33677679300952301</v>
      </c>
      <c r="AR12" s="17">
        <v>0.22371570122898399</v>
      </c>
      <c r="AS12" s="17"/>
      <c r="AT12" s="17">
        <v>0.26800859858570297</v>
      </c>
      <c r="AU12" s="17">
        <v>0.36986447166389802</v>
      </c>
      <c r="AV12" s="17"/>
      <c r="AW12" s="17">
        <v>0.32565760094375501</v>
      </c>
      <c r="AX12" s="17">
        <v>0.290819439192679</v>
      </c>
      <c r="AY12" s="17">
        <v>0.247611529114662</v>
      </c>
      <c r="AZ12" s="17"/>
      <c r="BA12" s="17">
        <v>0.18460639817263799</v>
      </c>
      <c r="BB12" s="17">
        <v>0.31296068710880898</v>
      </c>
      <c r="BC12" s="17">
        <v>0.301035019231852</v>
      </c>
      <c r="BD12" s="17">
        <v>0.43739221950123802</v>
      </c>
      <c r="BE12" s="17">
        <v>0.34310306873719598</v>
      </c>
      <c r="BF12" s="17"/>
      <c r="BG12" s="17">
        <v>0.225046557983276</v>
      </c>
      <c r="BH12" s="17">
        <v>0.33677989560691102</v>
      </c>
      <c r="BI12" s="17"/>
      <c r="BJ12" s="17">
        <v>0.26283830992693802</v>
      </c>
      <c r="BK12" s="17">
        <v>0.384992214988299</v>
      </c>
      <c r="BL12" s="17"/>
      <c r="BM12" s="17">
        <v>0.23648059809458899</v>
      </c>
      <c r="BN12" s="17">
        <v>0.39038111516278601</v>
      </c>
      <c r="BO12" s="17">
        <v>0.207180070248908</v>
      </c>
      <c r="BP12" s="17">
        <v>0.26781199696328101</v>
      </c>
      <c r="BQ12" s="17">
        <v>0.52037399891313396</v>
      </c>
      <c r="BR12" s="17"/>
      <c r="BS12" s="17">
        <v>0.39695444401999402</v>
      </c>
      <c r="BT12" s="17"/>
      <c r="BU12" s="17">
        <v>0.345235136694717</v>
      </c>
      <c r="BV12" s="17">
        <v>0.122938567075036</v>
      </c>
      <c r="BW12" s="17">
        <v>0.24093556768446001</v>
      </c>
      <c r="BX12" s="17">
        <v>0.492552445360386</v>
      </c>
      <c r="BY12" s="17">
        <v>0.24023339456569701</v>
      </c>
      <c r="BZ12" s="17"/>
      <c r="CA12" s="17">
        <v>0.23730327253484401</v>
      </c>
      <c r="CB12" s="17"/>
      <c r="CC12" s="17">
        <v>0.30297539398157203</v>
      </c>
      <c r="CD12" s="17">
        <v>0.26550136367063099</v>
      </c>
      <c r="CE12" s="17"/>
      <c r="CF12" s="17">
        <v>0.33367291306553098</v>
      </c>
      <c r="CG12" s="17"/>
      <c r="CH12" s="17">
        <v>0.33946886602322002</v>
      </c>
      <c r="CI12" s="17">
        <v>0.17447035464062</v>
      </c>
    </row>
    <row r="13" spans="2:87" x14ac:dyDescent="0.35">
      <c r="B13" s="18" t="s">
        <v>161</v>
      </c>
      <c r="C13" s="19">
        <v>0.119103042322233</v>
      </c>
      <c r="D13" s="19">
        <v>8.6865914873710898E-2</v>
      </c>
      <c r="E13" s="19">
        <v>0.14900391993430701</v>
      </c>
      <c r="F13" s="19"/>
      <c r="G13" s="19">
        <v>0.16392202909900999</v>
      </c>
      <c r="H13" s="19">
        <v>0.116414282305319</v>
      </c>
      <c r="I13" s="19">
        <v>0.114581641842929</v>
      </c>
      <c r="J13" s="19">
        <v>0.12713931051400801</v>
      </c>
      <c r="K13" s="19">
        <v>0.104182709253689</v>
      </c>
      <c r="L13" s="19">
        <v>0.10285299607665099</v>
      </c>
      <c r="M13" s="19"/>
      <c r="N13" s="19">
        <v>9.8191888943207697E-2</v>
      </c>
      <c r="O13" s="19">
        <v>9.6023826651252905E-2</v>
      </c>
      <c r="P13" s="19">
        <v>0.14770008900683201</v>
      </c>
      <c r="Q13" s="19">
        <v>0.14250554775619501</v>
      </c>
      <c r="R13" s="19"/>
      <c r="S13" s="19">
        <v>0.105538071993636</v>
      </c>
      <c r="T13" s="19">
        <v>0.123189708679294</v>
      </c>
      <c r="U13" s="19">
        <v>9.0451223936161701E-2</v>
      </c>
      <c r="V13" s="19">
        <v>0.15208324366071899</v>
      </c>
      <c r="W13" s="19">
        <v>0.18468835685849799</v>
      </c>
      <c r="X13" s="19">
        <v>8.5874617955207205E-2</v>
      </c>
      <c r="Y13" s="19">
        <v>0.12161330152394199</v>
      </c>
      <c r="Z13" s="19">
        <v>0.12645815800156801</v>
      </c>
      <c r="AA13" s="19">
        <v>8.2979421496304301E-2</v>
      </c>
      <c r="AB13" s="19">
        <v>0.131889710745587</v>
      </c>
      <c r="AC13" s="19">
        <v>0.14066345482494699</v>
      </c>
      <c r="AD13" s="19">
        <v>0.18142850782061501</v>
      </c>
      <c r="AE13" s="19"/>
      <c r="AF13" s="19">
        <v>0.13439063474903101</v>
      </c>
      <c r="AG13" s="19">
        <v>0.12595934481312501</v>
      </c>
      <c r="AH13" s="19">
        <v>7.4569023499117398E-2</v>
      </c>
      <c r="AI13" s="19">
        <v>0.111921828252471</v>
      </c>
      <c r="AJ13" s="19">
        <v>0.10346004101741001</v>
      </c>
      <c r="AK13" s="19"/>
      <c r="AL13" s="19">
        <v>0.14023053277934999</v>
      </c>
      <c r="AM13" s="19">
        <v>0.12346562653373901</v>
      </c>
      <c r="AN13" s="19">
        <v>8.5370325154867102E-2</v>
      </c>
      <c r="AO13" s="19">
        <v>5.4234801955452702E-2</v>
      </c>
      <c r="AP13" s="19"/>
      <c r="AQ13" s="19">
        <v>0.118862366011329</v>
      </c>
      <c r="AR13" s="19">
        <v>0.119446095954041</v>
      </c>
      <c r="AS13" s="19"/>
      <c r="AT13" s="19">
        <v>0.122151064302609</v>
      </c>
      <c r="AU13" s="19">
        <v>9.8519769497107099E-2</v>
      </c>
      <c r="AV13" s="19"/>
      <c r="AW13" s="19">
        <v>9.4330773829676903E-2</v>
      </c>
      <c r="AX13" s="19">
        <v>0.12166651087580101</v>
      </c>
      <c r="AY13" s="19">
        <v>0.12992797366675299</v>
      </c>
      <c r="AZ13" s="19"/>
      <c r="BA13" s="19">
        <v>0.11453622314003301</v>
      </c>
      <c r="BB13" s="19">
        <v>9.69227125220673E-2</v>
      </c>
      <c r="BC13" s="19">
        <v>0.138666052836385</v>
      </c>
      <c r="BD13" s="19">
        <v>0.13529843107053</v>
      </c>
      <c r="BE13" s="19">
        <v>8.0915654398199505E-2</v>
      </c>
      <c r="BF13" s="19"/>
      <c r="BG13" s="19">
        <v>0.14819426556416199</v>
      </c>
      <c r="BH13" s="19">
        <v>9.8274965629392905E-2</v>
      </c>
      <c r="BI13" s="19"/>
      <c r="BJ13" s="19">
        <v>0.120200026718338</v>
      </c>
      <c r="BK13" s="19">
        <v>0.112863578288144</v>
      </c>
      <c r="BL13" s="19"/>
      <c r="BM13" s="19">
        <v>0.25466333393202001</v>
      </c>
      <c r="BN13" s="19">
        <v>8.5055634736946301E-2</v>
      </c>
      <c r="BO13" s="19">
        <v>0.10382958649226399</v>
      </c>
      <c r="BP13" s="19">
        <v>7.8301095789718098E-2</v>
      </c>
      <c r="BQ13" s="19">
        <v>3.1839996788257101E-2</v>
      </c>
      <c r="BR13" s="19"/>
      <c r="BS13" s="19">
        <v>4.2305281505406397E-2</v>
      </c>
      <c r="BT13" s="19"/>
      <c r="BU13" s="19">
        <v>7.50996836111225E-2</v>
      </c>
      <c r="BV13" s="19">
        <v>0.117940748250545</v>
      </c>
      <c r="BW13" s="19">
        <v>7.4128986570000402E-2</v>
      </c>
      <c r="BX13" s="19">
        <v>3.0273535245509599E-2</v>
      </c>
      <c r="BY13" s="19">
        <v>0.32717290876331401</v>
      </c>
      <c r="BZ13" s="19"/>
      <c r="CA13" s="19">
        <v>3.2649761945369497E-2</v>
      </c>
      <c r="CB13" s="19"/>
      <c r="CC13" s="19">
        <v>0.106787739975738</v>
      </c>
      <c r="CD13" s="19">
        <v>0.111922610551328</v>
      </c>
      <c r="CE13" s="19"/>
      <c r="CF13" s="19">
        <v>0.100122543178019</v>
      </c>
      <c r="CG13" s="19"/>
      <c r="CH13" s="19">
        <v>0.109872486188669</v>
      </c>
      <c r="CI13" s="19">
        <v>7.5693265144942901E-2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335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1007</v>
      </c>
      <c r="D7" s="10">
        <v>520</v>
      </c>
      <c r="E7" s="10">
        <v>482</v>
      </c>
      <c r="F7" s="10"/>
      <c r="G7" s="10">
        <v>69</v>
      </c>
      <c r="H7" s="10">
        <v>179</v>
      </c>
      <c r="I7" s="10">
        <v>172</v>
      </c>
      <c r="J7" s="10">
        <v>198</v>
      </c>
      <c r="K7" s="10">
        <v>157</v>
      </c>
      <c r="L7" s="10">
        <v>232</v>
      </c>
      <c r="M7" s="10"/>
      <c r="N7" s="10">
        <v>311</v>
      </c>
      <c r="O7" s="10">
        <v>243</v>
      </c>
      <c r="P7" s="10">
        <v>204</v>
      </c>
      <c r="Q7" s="10">
        <v>247</v>
      </c>
      <c r="R7" s="10"/>
      <c r="S7" s="10">
        <v>136</v>
      </c>
      <c r="T7" s="10">
        <v>147</v>
      </c>
      <c r="U7" s="10">
        <v>89</v>
      </c>
      <c r="V7" s="10">
        <v>81</v>
      </c>
      <c r="W7" s="10">
        <v>68</v>
      </c>
      <c r="X7" s="10">
        <v>94</v>
      </c>
      <c r="Y7" s="10">
        <v>70</v>
      </c>
      <c r="Z7" s="10">
        <v>37</v>
      </c>
      <c r="AA7" s="10">
        <v>110</v>
      </c>
      <c r="AB7" s="10">
        <v>96</v>
      </c>
      <c r="AC7" s="10">
        <v>48</v>
      </c>
      <c r="AD7" s="10">
        <v>31</v>
      </c>
      <c r="AE7" s="10"/>
      <c r="AF7" s="10">
        <v>172</v>
      </c>
      <c r="AG7" s="10">
        <v>375</v>
      </c>
      <c r="AH7" s="10">
        <v>196</v>
      </c>
      <c r="AI7" s="10">
        <v>116</v>
      </c>
      <c r="AJ7" s="10">
        <v>118</v>
      </c>
      <c r="AK7" s="10"/>
      <c r="AL7" s="10">
        <v>408</v>
      </c>
      <c r="AM7" s="10">
        <v>365</v>
      </c>
      <c r="AN7" s="10">
        <v>175</v>
      </c>
      <c r="AO7" s="10">
        <v>59</v>
      </c>
      <c r="AP7" s="10"/>
      <c r="AQ7" s="10">
        <v>585</v>
      </c>
      <c r="AR7" s="10">
        <v>422</v>
      </c>
      <c r="AS7" s="10"/>
      <c r="AT7" s="10">
        <v>644</v>
      </c>
      <c r="AU7" s="10">
        <v>221</v>
      </c>
      <c r="AV7" s="10"/>
      <c r="AW7" s="10">
        <v>408</v>
      </c>
      <c r="AX7" s="10">
        <v>238</v>
      </c>
      <c r="AY7" s="10">
        <v>330</v>
      </c>
      <c r="AZ7" s="10"/>
      <c r="BA7" s="10">
        <v>257</v>
      </c>
      <c r="BB7" s="10">
        <v>257</v>
      </c>
      <c r="BC7" s="10">
        <v>317</v>
      </c>
      <c r="BD7" s="10">
        <v>115</v>
      </c>
      <c r="BE7" s="10">
        <v>60</v>
      </c>
      <c r="BF7" s="10"/>
      <c r="BG7" s="10">
        <v>390</v>
      </c>
      <c r="BH7" s="10">
        <v>617</v>
      </c>
      <c r="BI7" s="10"/>
      <c r="BJ7" s="10">
        <v>769</v>
      </c>
      <c r="BK7" s="10">
        <v>234</v>
      </c>
      <c r="BL7" s="10"/>
      <c r="BM7" s="10">
        <v>144</v>
      </c>
      <c r="BN7" s="10">
        <v>190</v>
      </c>
      <c r="BO7" s="10">
        <v>359</v>
      </c>
      <c r="BP7" s="10">
        <v>83</v>
      </c>
      <c r="BQ7" s="10">
        <v>115</v>
      </c>
      <c r="BR7" s="10"/>
      <c r="BS7" s="10">
        <v>313</v>
      </c>
      <c r="BT7" s="10"/>
      <c r="BU7" s="10">
        <v>182</v>
      </c>
      <c r="BV7" s="10">
        <v>251</v>
      </c>
      <c r="BW7" s="10">
        <v>87</v>
      </c>
      <c r="BX7" s="10">
        <v>207</v>
      </c>
      <c r="BY7" s="10">
        <v>77</v>
      </c>
      <c r="BZ7" s="10"/>
      <c r="CA7" s="10">
        <v>90</v>
      </c>
      <c r="CB7" s="10"/>
      <c r="CC7" s="10">
        <v>801</v>
      </c>
      <c r="CD7" s="10">
        <v>175</v>
      </c>
      <c r="CE7" s="10"/>
      <c r="CF7" s="10">
        <v>383</v>
      </c>
      <c r="CG7" s="10"/>
      <c r="CH7" s="10">
        <v>359</v>
      </c>
      <c r="CI7" s="10">
        <v>122</v>
      </c>
    </row>
    <row r="8" spans="2:87" ht="30" customHeight="1" x14ac:dyDescent="0.35">
      <c r="B8" s="11" t="s">
        <v>20</v>
      </c>
      <c r="C8" s="11">
        <v>992</v>
      </c>
      <c r="D8" s="11">
        <v>499</v>
      </c>
      <c r="E8" s="11">
        <v>488</v>
      </c>
      <c r="F8" s="11"/>
      <c r="G8" s="11">
        <v>117</v>
      </c>
      <c r="H8" s="11">
        <v>175</v>
      </c>
      <c r="I8" s="11">
        <v>163</v>
      </c>
      <c r="J8" s="11">
        <v>185</v>
      </c>
      <c r="K8" s="11">
        <v>142</v>
      </c>
      <c r="L8" s="11">
        <v>210</v>
      </c>
      <c r="M8" s="11"/>
      <c r="N8" s="11">
        <v>279</v>
      </c>
      <c r="O8" s="11">
        <v>251</v>
      </c>
      <c r="P8" s="11">
        <v>207</v>
      </c>
      <c r="Q8" s="11">
        <v>254</v>
      </c>
      <c r="R8" s="11"/>
      <c r="S8" s="11">
        <v>138</v>
      </c>
      <c r="T8" s="11">
        <v>136</v>
      </c>
      <c r="U8" s="11">
        <v>84</v>
      </c>
      <c r="V8" s="11">
        <v>84</v>
      </c>
      <c r="W8" s="11">
        <v>61</v>
      </c>
      <c r="X8" s="11">
        <v>97</v>
      </c>
      <c r="Y8" s="11">
        <v>77</v>
      </c>
      <c r="Z8" s="11">
        <v>38</v>
      </c>
      <c r="AA8" s="11">
        <v>115</v>
      </c>
      <c r="AB8" s="11">
        <v>91</v>
      </c>
      <c r="AC8" s="11">
        <v>43</v>
      </c>
      <c r="AD8" s="11">
        <v>28</v>
      </c>
      <c r="AE8" s="11"/>
      <c r="AF8" s="11">
        <v>178</v>
      </c>
      <c r="AG8" s="11">
        <v>375</v>
      </c>
      <c r="AH8" s="11">
        <v>189</v>
      </c>
      <c r="AI8" s="11">
        <v>111</v>
      </c>
      <c r="AJ8" s="11">
        <v>109</v>
      </c>
      <c r="AK8" s="11"/>
      <c r="AL8" s="11">
        <v>392</v>
      </c>
      <c r="AM8" s="11">
        <v>363</v>
      </c>
      <c r="AN8" s="11">
        <v>176</v>
      </c>
      <c r="AO8" s="11">
        <v>60</v>
      </c>
      <c r="AP8" s="11"/>
      <c r="AQ8" s="11">
        <v>583</v>
      </c>
      <c r="AR8" s="11">
        <v>409</v>
      </c>
      <c r="AS8" s="11"/>
      <c r="AT8" s="11">
        <v>638</v>
      </c>
      <c r="AU8" s="11">
        <v>200</v>
      </c>
      <c r="AV8" s="11"/>
      <c r="AW8" s="11">
        <v>381</v>
      </c>
      <c r="AX8" s="11">
        <v>233</v>
      </c>
      <c r="AY8" s="11">
        <v>342</v>
      </c>
      <c r="AZ8" s="11"/>
      <c r="BA8" s="11">
        <v>262</v>
      </c>
      <c r="BB8" s="11">
        <v>246</v>
      </c>
      <c r="BC8" s="11">
        <v>318</v>
      </c>
      <c r="BD8" s="11">
        <v>108</v>
      </c>
      <c r="BE8" s="11">
        <v>57</v>
      </c>
      <c r="BF8" s="11"/>
      <c r="BG8" s="11">
        <v>414</v>
      </c>
      <c r="BH8" s="11">
        <v>578</v>
      </c>
      <c r="BI8" s="11"/>
      <c r="BJ8" s="11">
        <v>773</v>
      </c>
      <c r="BK8" s="11">
        <v>216</v>
      </c>
      <c r="BL8" s="11"/>
      <c r="BM8" s="11">
        <v>149</v>
      </c>
      <c r="BN8" s="11">
        <v>178</v>
      </c>
      <c r="BO8" s="11">
        <v>356</v>
      </c>
      <c r="BP8" s="11">
        <v>83</v>
      </c>
      <c r="BQ8" s="11">
        <v>110</v>
      </c>
      <c r="BR8" s="11"/>
      <c r="BS8" s="11">
        <v>303</v>
      </c>
      <c r="BT8" s="11"/>
      <c r="BU8" s="11">
        <v>177</v>
      </c>
      <c r="BV8" s="11">
        <v>249</v>
      </c>
      <c r="BW8" s="11">
        <v>87</v>
      </c>
      <c r="BX8" s="11">
        <v>200</v>
      </c>
      <c r="BY8" s="11">
        <v>79</v>
      </c>
      <c r="BZ8" s="11"/>
      <c r="CA8" s="11">
        <v>88</v>
      </c>
      <c r="CB8" s="11"/>
      <c r="CC8" s="11">
        <v>784</v>
      </c>
      <c r="CD8" s="11">
        <v>176</v>
      </c>
      <c r="CE8" s="11"/>
      <c r="CF8" s="11">
        <v>363</v>
      </c>
      <c r="CG8" s="11"/>
      <c r="CH8" s="11">
        <v>346</v>
      </c>
      <c r="CI8" s="11">
        <v>118</v>
      </c>
    </row>
    <row r="9" spans="2:87" x14ac:dyDescent="0.35">
      <c r="B9" s="18" t="s">
        <v>157</v>
      </c>
      <c r="C9" s="17">
        <v>6.01301546576739E-2</v>
      </c>
      <c r="D9" s="17">
        <v>8.2329262537272602E-2</v>
      </c>
      <c r="E9" s="17">
        <v>3.8101572244599702E-2</v>
      </c>
      <c r="F9" s="17"/>
      <c r="G9" s="17">
        <v>0.103843512261072</v>
      </c>
      <c r="H9" s="17">
        <v>0.14209541097719899</v>
      </c>
      <c r="I9" s="17">
        <v>4.3640233467296903E-2</v>
      </c>
      <c r="J9" s="17">
        <v>4.6111354342703102E-2</v>
      </c>
      <c r="K9" s="17">
        <v>5.6135945817631901E-3</v>
      </c>
      <c r="L9" s="17">
        <v>2.9632941594066299E-2</v>
      </c>
      <c r="M9" s="17"/>
      <c r="N9" s="17">
        <v>9.2970819620654802E-2</v>
      </c>
      <c r="O9" s="17">
        <v>3.8724748747809498E-2</v>
      </c>
      <c r="P9" s="17">
        <v>5.77158599852578E-2</v>
      </c>
      <c r="Q9" s="17">
        <v>4.76883009155862E-2</v>
      </c>
      <c r="R9" s="17"/>
      <c r="S9" s="17">
        <v>0.109108685977649</v>
      </c>
      <c r="T9" s="17">
        <v>5.2598482398044599E-2</v>
      </c>
      <c r="U9" s="17">
        <v>7.6560494648128904E-2</v>
      </c>
      <c r="V9" s="17">
        <v>6.0525664876953399E-2</v>
      </c>
      <c r="W9" s="17">
        <v>9.9301869222944705E-2</v>
      </c>
      <c r="X9" s="17">
        <v>8.9807894834407501E-2</v>
      </c>
      <c r="Y9" s="17">
        <v>1.37081404606391E-2</v>
      </c>
      <c r="Z9" s="17">
        <v>2.5454537365295699E-2</v>
      </c>
      <c r="AA9" s="17">
        <v>2.8093715567951299E-2</v>
      </c>
      <c r="AB9" s="17">
        <v>5.2858358961228501E-2</v>
      </c>
      <c r="AC9" s="17">
        <v>2.52163967561592E-2</v>
      </c>
      <c r="AD9" s="17">
        <v>0</v>
      </c>
      <c r="AE9" s="17"/>
      <c r="AF9" s="17">
        <v>4.4651411335459301E-2</v>
      </c>
      <c r="AG9" s="17">
        <v>6.2076040224057598E-2</v>
      </c>
      <c r="AH9" s="17">
        <v>2.4550625839245801E-2</v>
      </c>
      <c r="AI9" s="17">
        <v>5.3641202832753102E-2</v>
      </c>
      <c r="AJ9" s="17">
        <v>0.15427957001478801</v>
      </c>
      <c r="AK9" s="17"/>
      <c r="AL9" s="17">
        <v>5.6117352554718801E-2</v>
      </c>
      <c r="AM9" s="17">
        <v>5.9967577978952497E-2</v>
      </c>
      <c r="AN9" s="17">
        <v>6.3481062106537506E-2</v>
      </c>
      <c r="AO9" s="17">
        <v>7.7371107639706199E-2</v>
      </c>
      <c r="AP9" s="17"/>
      <c r="AQ9" s="17">
        <v>4.644704868519E-2</v>
      </c>
      <c r="AR9" s="17">
        <v>7.9633691090696901E-2</v>
      </c>
      <c r="AS9" s="17"/>
      <c r="AT9" s="17">
        <v>7.0830747826340204E-2</v>
      </c>
      <c r="AU9" s="17">
        <v>3.08693241654006E-2</v>
      </c>
      <c r="AV9" s="17"/>
      <c r="AW9" s="17">
        <v>4.6835366259561799E-2</v>
      </c>
      <c r="AX9" s="17">
        <v>7.0097526801165197E-2</v>
      </c>
      <c r="AY9" s="17">
        <v>6.6200894060955306E-2</v>
      </c>
      <c r="AZ9" s="17"/>
      <c r="BA9" s="17">
        <v>8.6762158637751705E-2</v>
      </c>
      <c r="BB9" s="17">
        <v>6.0261449985752599E-2</v>
      </c>
      <c r="BC9" s="17">
        <v>5.4810865651769E-2</v>
      </c>
      <c r="BD9" s="17">
        <v>1.5981571933268698E-2</v>
      </c>
      <c r="BE9" s="17">
        <v>5.1259413225064297E-2</v>
      </c>
      <c r="BF9" s="17"/>
      <c r="BG9" s="17">
        <v>3.8934461428426798E-2</v>
      </c>
      <c r="BH9" s="17">
        <v>7.5305368173631398E-2</v>
      </c>
      <c r="BI9" s="17"/>
      <c r="BJ9" s="17">
        <v>6.4068784121418906E-2</v>
      </c>
      <c r="BK9" s="17">
        <v>4.7030160720286603E-2</v>
      </c>
      <c r="BL9" s="17"/>
      <c r="BM9" s="17">
        <v>3.0580907317750702E-2</v>
      </c>
      <c r="BN9" s="17">
        <v>4.86318375805136E-2</v>
      </c>
      <c r="BO9" s="17">
        <v>8.3095225603270706E-2</v>
      </c>
      <c r="BP9" s="17">
        <v>6.93850479413817E-2</v>
      </c>
      <c r="BQ9" s="17">
        <v>5.6767500602236301E-2</v>
      </c>
      <c r="BR9" s="17"/>
      <c r="BS9" s="17">
        <v>7.2647405295639705E-2</v>
      </c>
      <c r="BT9" s="17"/>
      <c r="BU9" s="17">
        <v>5.6285942927369298E-2</v>
      </c>
      <c r="BV9" s="17">
        <v>0.103620968166665</v>
      </c>
      <c r="BW9" s="17">
        <v>5.9428404697387902E-2</v>
      </c>
      <c r="BX9" s="17">
        <v>5.3998972710646999E-2</v>
      </c>
      <c r="BY9" s="17">
        <v>6.3016798104946994E-2</v>
      </c>
      <c r="BZ9" s="17"/>
      <c r="CA9" s="17">
        <v>9.3247768568375397E-2</v>
      </c>
      <c r="CB9" s="17"/>
      <c r="CC9" s="17">
        <v>6.17815788402587E-2</v>
      </c>
      <c r="CD9" s="17">
        <v>5.7597907542010898E-2</v>
      </c>
      <c r="CE9" s="17"/>
      <c r="CF9" s="17">
        <v>4.0418066359514102E-2</v>
      </c>
      <c r="CG9" s="17"/>
      <c r="CH9" s="17">
        <v>4.61303190633243E-2</v>
      </c>
      <c r="CI9" s="17">
        <v>0.12853536233325699</v>
      </c>
    </row>
    <row r="10" spans="2:87" x14ac:dyDescent="0.35">
      <c r="B10" s="18" t="s">
        <v>323</v>
      </c>
      <c r="C10" s="17">
        <v>0.16111286523300899</v>
      </c>
      <c r="D10" s="17">
        <v>0.183387298833529</v>
      </c>
      <c r="E10" s="17">
        <v>0.14006751124164901</v>
      </c>
      <c r="F10" s="17"/>
      <c r="G10" s="17">
        <v>0.267057962594835</v>
      </c>
      <c r="H10" s="17">
        <v>0.244251973538541</v>
      </c>
      <c r="I10" s="17">
        <v>0.20098823546355801</v>
      </c>
      <c r="J10" s="17">
        <v>0.140772311727938</v>
      </c>
      <c r="K10" s="17">
        <v>9.9113407200430506E-2</v>
      </c>
      <c r="L10" s="17">
        <v>6.1713157422799099E-2</v>
      </c>
      <c r="M10" s="17"/>
      <c r="N10" s="17">
        <v>0.156385032040294</v>
      </c>
      <c r="O10" s="17">
        <v>0.17208118132920799</v>
      </c>
      <c r="P10" s="17">
        <v>0.120249801319417</v>
      </c>
      <c r="Q10" s="17">
        <v>0.19007280622914199</v>
      </c>
      <c r="R10" s="17"/>
      <c r="S10" s="17">
        <v>0.19222575765137101</v>
      </c>
      <c r="T10" s="17">
        <v>0.112999708851465</v>
      </c>
      <c r="U10" s="17">
        <v>0.154387971962374</v>
      </c>
      <c r="V10" s="17">
        <v>0.13431716664478999</v>
      </c>
      <c r="W10" s="17">
        <v>8.4586506950327503E-2</v>
      </c>
      <c r="X10" s="17">
        <v>0.14397176824309299</v>
      </c>
      <c r="Y10" s="17">
        <v>0.21030356435872299</v>
      </c>
      <c r="Z10" s="17">
        <v>0.277496111085338</v>
      </c>
      <c r="AA10" s="17">
        <v>0.211742299613362</v>
      </c>
      <c r="AB10" s="17">
        <v>0.162674688574618</v>
      </c>
      <c r="AC10" s="17">
        <v>0.12207142048333899</v>
      </c>
      <c r="AD10" s="17">
        <v>0.123066500721808</v>
      </c>
      <c r="AE10" s="17"/>
      <c r="AF10" s="17">
        <v>0.20042721590604801</v>
      </c>
      <c r="AG10" s="17">
        <v>0.13419063355673</v>
      </c>
      <c r="AH10" s="17">
        <v>0.14750579547871301</v>
      </c>
      <c r="AI10" s="17">
        <v>0.19117154446593501</v>
      </c>
      <c r="AJ10" s="17">
        <v>0.17108349228724501</v>
      </c>
      <c r="AK10" s="17"/>
      <c r="AL10" s="17">
        <v>0.123162578246753</v>
      </c>
      <c r="AM10" s="17">
        <v>0.15324246394177601</v>
      </c>
      <c r="AN10" s="17">
        <v>0.23293271485724401</v>
      </c>
      <c r="AO10" s="17">
        <v>0.245027328695265</v>
      </c>
      <c r="AP10" s="17"/>
      <c r="AQ10" s="17">
        <v>0.14218886958538601</v>
      </c>
      <c r="AR10" s="17">
        <v>0.18808662684196001</v>
      </c>
      <c r="AS10" s="17"/>
      <c r="AT10" s="17">
        <v>0.18330461261348799</v>
      </c>
      <c r="AU10" s="17">
        <v>6.9878576158599007E-2</v>
      </c>
      <c r="AV10" s="17"/>
      <c r="AW10" s="17">
        <v>0.116547682791123</v>
      </c>
      <c r="AX10" s="17">
        <v>0.16048326839441401</v>
      </c>
      <c r="AY10" s="17">
        <v>0.207708777351859</v>
      </c>
      <c r="AZ10" s="17"/>
      <c r="BA10" s="17">
        <v>0.23949497507942699</v>
      </c>
      <c r="BB10" s="17">
        <v>0.133040847332273</v>
      </c>
      <c r="BC10" s="17">
        <v>0.15577547787689699</v>
      </c>
      <c r="BD10" s="17">
        <v>0.107906369649933</v>
      </c>
      <c r="BE10" s="17">
        <v>5.49604674646531E-2</v>
      </c>
      <c r="BF10" s="17"/>
      <c r="BG10" s="17">
        <v>0.190596848418567</v>
      </c>
      <c r="BH10" s="17">
        <v>0.14000358915024599</v>
      </c>
      <c r="BI10" s="17"/>
      <c r="BJ10" s="17">
        <v>0.17698655780980899</v>
      </c>
      <c r="BK10" s="17">
        <v>0.10696668667982601</v>
      </c>
      <c r="BL10" s="17"/>
      <c r="BM10" s="17">
        <v>0.179407698906344</v>
      </c>
      <c r="BN10" s="17">
        <v>8.2239125467961305E-2</v>
      </c>
      <c r="BO10" s="17">
        <v>0.24099496476157001</v>
      </c>
      <c r="BP10" s="17">
        <v>0.117836361628103</v>
      </c>
      <c r="BQ10" s="17">
        <v>7.6552612249913596E-2</v>
      </c>
      <c r="BR10" s="17"/>
      <c r="BS10" s="17">
        <v>0.17944513604140799</v>
      </c>
      <c r="BT10" s="17"/>
      <c r="BU10" s="17">
        <v>0.108778306051385</v>
      </c>
      <c r="BV10" s="17">
        <v>0.28110830785554902</v>
      </c>
      <c r="BW10" s="17">
        <v>0.137058335571622</v>
      </c>
      <c r="BX10" s="17">
        <v>0.135027777518958</v>
      </c>
      <c r="BY10" s="17">
        <v>0.13032373873445899</v>
      </c>
      <c r="BZ10" s="17"/>
      <c r="CA10" s="17">
        <v>0.30710013893226701</v>
      </c>
      <c r="CB10" s="17"/>
      <c r="CC10" s="17">
        <v>0.15386925588160399</v>
      </c>
      <c r="CD10" s="17">
        <v>0.212174022199977</v>
      </c>
      <c r="CE10" s="17"/>
      <c r="CF10" s="17">
        <v>0.13258886077680501</v>
      </c>
      <c r="CG10" s="17"/>
      <c r="CH10" s="17">
        <v>9.7040389169594704E-2</v>
      </c>
      <c r="CI10" s="17">
        <v>0.232475790847986</v>
      </c>
    </row>
    <row r="11" spans="2:87" x14ac:dyDescent="0.35">
      <c r="B11" s="18" t="s">
        <v>159</v>
      </c>
      <c r="C11" s="17">
        <v>0.32193680862393498</v>
      </c>
      <c r="D11" s="17">
        <v>0.31787113337426198</v>
      </c>
      <c r="E11" s="17">
        <v>0.32539542674642902</v>
      </c>
      <c r="F11" s="17"/>
      <c r="G11" s="17">
        <v>0.32346453631240701</v>
      </c>
      <c r="H11" s="17">
        <v>0.29834179346341</v>
      </c>
      <c r="I11" s="17">
        <v>0.35759464505550398</v>
      </c>
      <c r="J11" s="17">
        <v>0.33168261810288902</v>
      </c>
      <c r="K11" s="17">
        <v>0.24734942770554599</v>
      </c>
      <c r="L11" s="17">
        <v>0.35494418666451399</v>
      </c>
      <c r="M11" s="17"/>
      <c r="N11" s="17">
        <v>0.33748689814931299</v>
      </c>
      <c r="O11" s="17">
        <v>0.30377919468750503</v>
      </c>
      <c r="P11" s="17">
        <v>0.32914774531763402</v>
      </c>
      <c r="Q11" s="17">
        <v>0.31954639323529599</v>
      </c>
      <c r="R11" s="17"/>
      <c r="S11" s="17">
        <v>0.31283629613316399</v>
      </c>
      <c r="T11" s="17">
        <v>0.30915432237932899</v>
      </c>
      <c r="U11" s="17">
        <v>0.274197513669449</v>
      </c>
      <c r="V11" s="17">
        <v>0.29592237268056598</v>
      </c>
      <c r="W11" s="17">
        <v>0.29625690809393201</v>
      </c>
      <c r="X11" s="17">
        <v>0.337348158034525</v>
      </c>
      <c r="Y11" s="17">
        <v>0.34563457410407999</v>
      </c>
      <c r="Z11" s="17">
        <v>0.244822829196915</v>
      </c>
      <c r="AA11" s="17">
        <v>0.36870712269145001</v>
      </c>
      <c r="AB11" s="17">
        <v>0.364304260982385</v>
      </c>
      <c r="AC11" s="17">
        <v>0.23578840383378399</v>
      </c>
      <c r="AD11" s="17">
        <v>0.49740144493927102</v>
      </c>
      <c r="AE11" s="17"/>
      <c r="AF11" s="17">
        <v>0.32352307398156399</v>
      </c>
      <c r="AG11" s="17">
        <v>0.31265390647962998</v>
      </c>
      <c r="AH11" s="17">
        <v>0.36630365505043899</v>
      </c>
      <c r="AI11" s="17">
        <v>0.34425303200695201</v>
      </c>
      <c r="AJ11" s="17">
        <v>0.291028037308175</v>
      </c>
      <c r="AK11" s="17"/>
      <c r="AL11" s="17">
        <v>0.31331103685877898</v>
      </c>
      <c r="AM11" s="17">
        <v>0.300051821473518</v>
      </c>
      <c r="AN11" s="17">
        <v>0.364462068739484</v>
      </c>
      <c r="AO11" s="17">
        <v>0.38545104290153498</v>
      </c>
      <c r="AP11" s="17"/>
      <c r="AQ11" s="17">
        <v>0.31373594849705699</v>
      </c>
      <c r="AR11" s="17">
        <v>0.33362609719542902</v>
      </c>
      <c r="AS11" s="17"/>
      <c r="AT11" s="17">
        <v>0.31965321830349203</v>
      </c>
      <c r="AU11" s="17">
        <v>0.342632191616415</v>
      </c>
      <c r="AV11" s="17"/>
      <c r="AW11" s="17">
        <v>0.33087718294360502</v>
      </c>
      <c r="AX11" s="17">
        <v>0.329458333543659</v>
      </c>
      <c r="AY11" s="17">
        <v>0.316729694729383</v>
      </c>
      <c r="AZ11" s="17"/>
      <c r="BA11" s="17">
        <v>0.292673011085477</v>
      </c>
      <c r="BB11" s="17">
        <v>0.356922232647431</v>
      </c>
      <c r="BC11" s="17">
        <v>0.323912253217921</v>
      </c>
      <c r="BD11" s="17">
        <v>0.32068434769596998</v>
      </c>
      <c r="BE11" s="17">
        <v>0.30218075665504801</v>
      </c>
      <c r="BF11" s="17"/>
      <c r="BG11" s="17">
        <v>0.336840497953802</v>
      </c>
      <c r="BH11" s="17">
        <v>0.31126640189035598</v>
      </c>
      <c r="BI11" s="17"/>
      <c r="BJ11" s="17">
        <v>0.32889350516915</v>
      </c>
      <c r="BK11" s="17">
        <v>0.29785530725392301</v>
      </c>
      <c r="BL11" s="17"/>
      <c r="BM11" s="17">
        <v>0.28441618272744001</v>
      </c>
      <c r="BN11" s="17">
        <v>0.29820173165283398</v>
      </c>
      <c r="BO11" s="17">
        <v>0.35241310786567898</v>
      </c>
      <c r="BP11" s="17">
        <v>0.37979074145668301</v>
      </c>
      <c r="BQ11" s="17">
        <v>0.21960044292566999</v>
      </c>
      <c r="BR11" s="17"/>
      <c r="BS11" s="17">
        <v>0.29621754749562701</v>
      </c>
      <c r="BT11" s="17"/>
      <c r="BU11" s="17">
        <v>0.30840083223609299</v>
      </c>
      <c r="BV11" s="17">
        <v>0.32946317718151502</v>
      </c>
      <c r="BW11" s="17">
        <v>0.41321536243037799</v>
      </c>
      <c r="BX11" s="17">
        <v>0.27626991410416302</v>
      </c>
      <c r="BY11" s="17">
        <v>0.20937394713337101</v>
      </c>
      <c r="BZ11" s="17"/>
      <c r="CA11" s="17">
        <v>0.35420633528895001</v>
      </c>
      <c r="CB11" s="17"/>
      <c r="CC11" s="17">
        <v>0.32702417469376599</v>
      </c>
      <c r="CD11" s="17">
        <v>0.32377293170254201</v>
      </c>
      <c r="CE11" s="17"/>
      <c r="CF11" s="17">
        <v>0.33459016793908503</v>
      </c>
      <c r="CG11" s="17"/>
      <c r="CH11" s="17">
        <v>0.34910673302377998</v>
      </c>
      <c r="CI11" s="17">
        <v>0.342343833798612</v>
      </c>
    </row>
    <row r="12" spans="2:87" x14ac:dyDescent="0.35">
      <c r="B12" s="18" t="s">
        <v>160</v>
      </c>
      <c r="C12" s="17">
        <v>0.33742747874033002</v>
      </c>
      <c r="D12" s="17">
        <v>0.32951177410075599</v>
      </c>
      <c r="E12" s="17">
        <v>0.34687855152275299</v>
      </c>
      <c r="F12" s="17"/>
      <c r="G12" s="17">
        <v>0.141711959732675</v>
      </c>
      <c r="H12" s="17">
        <v>0.18436517614273101</v>
      </c>
      <c r="I12" s="17">
        <v>0.29381138920646599</v>
      </c>
      <c r="J12" s="17">
        <v>0.358820589101984</v>
      </c>
      <c r="K12" s="17">
        <v>0.54375991122103495</v>
      </c>
      <c r="L12" s="17">
        <v>0.44932532642227002</v>
      </c>
      <c r="M12" s="17"/>
      <c r="N12" s="17">
        <v>0.324831969413586</v>
      </c>
      <c r="O12" s="17">
        <v>0.36509327429420402</v>
      </c>
      <c r="P12" s="17">
        <v>0.34577863796317798</v>
      </c>
      <c r="Q12" s="17">
        <v>0.31173883055475399</v>
      </c>
      <c r="R12" s="17"/>
      <c r="S12" s="17">
        <v>0.31264914453813503</v>
      </c>
      <c r="T12" s="17">
        <v>0.388629663029332</v>
      </c>
      <c r="U12" s="17">
        <v>0.39260089989703301</v>
      </c>
      <c r="V12" s="17">
        <v>0.31974487981935701</v>
      </c>
      <c r="W12" s="17">
        <v>0.31996566210329402</v>
      </c>
      <c r="X12" s="17">
        <v>0.32364399288942503</v>
      </c>
      <c r="Y12" s="17">
        <v>0.308740419552616</v>
      </c>
      <c r="Z12" s="17">
        <v>0.34922891383113103</v>
      </c>
      <c r="AA12" s="17">
        <v>0.309806658293103</v>
      </c>
      <c r="AB12" s="17">
        <v>0.29870714170940799</v>
      </c>
      <c r="AC12" s="17">
        <v>0.57655346638240801</v>
      </c>
      <c r="AD12" s="17">
        <v>0.114139165777496</v>
      </c>
      <c r="AE12" s="17"/>
      <c r="AF12" s="17">
        <v>0.29641160931484001</v>
      </c>
      <c r="AG12" s="17">
        <v>0.36510535926258902</v>
      </c>
      <c r="AH12" s="17">
        <v>0.36635224884005002</v>
      </c>
      <c r="AI12" s="17">
        <v>0.31305149692718298</v>
      </c>
      <c r="AJ12" s="17">
        <v>0.297944236811435</v>
      </c>
      <c r="AK12" s="17"/>
      <c r="AL12" s="17">
        <v>0.36553296326302798</v>
      </c>
      <c r="AM12" s="17">
        <v>0.36201961036791402</v>
      </c>
      <c r="AN12" s="17">
        <v>0.25836234475262398</v>
      </c>
      <c r="AO12" s="17">
        <v>0.23791571880804099</v>
      </c>
      <c r="AP12" s="17"/>
      <c r="AQ12" s="17">
        <v>0.37559206125978101</v>
      </c>
      <c r="AR12" s="17">
        <v>0.283028694786155</v>
      </c>
      <c r="AS12" s="17"/>
      <c r="AT12" s="17">
        <v>0.30361722742755398</v>
      </c>
      <c r="AU12" s="17">
        <v>0.452310623514801</v>
      </c>
      <c r="AV12" s="17"/>
      <c r="AW12" s="17">
        <v>0.411121284627391</v>
      </c>
      <c r="AX12" s="17">
        <v>0.32908282918864401</v>
      </c>
      <c r="AY12" s="17">
        <v>0.27100784015415202</v>
      </c>
      <c r="AZ12" s="17"/>
      <c r="BA12" s="17">
        <v>0.27437753705453699</v>
      </c>
      <c r="BB12" s="17">
        <v>0.34065884874074498</v>
      </c>
      <c r="BC12" s="17">
        <v>0.32105653083535202</v>
      </c>
      <c r="BD12" s="17">
        <v>0.44511648522205999</v>
      </c>
      <c r="BE12" s="17">
        <v>0.50730911248752697</v>
      </c>
      <c r="BF12" s="17"/>
      <c r="BG12" s="17">
        <v>0.27701446769920801</v>
      </c>
      <c r="BH12" s="17">
        <v>0.38068062133752001</v>
      </c>
      <c r="BI12" s="17"/>
      <c r="BJ12" s="17">
        <v>0.30993432247539598</v>
      </c>
      <c r="BK12" s="17">
        <v>0.433655112649037</v>
      </c>
      <c r="BL12" s="17"/>
      <c r="BM12" s="17">
        <v>0.25666056111965002</v>
      </c>
      <c r="BN12" s="17">
        <v>0.500191269451572</v>
      </c>
      <c r="BO12" s="17">
        <v>0.21734367240144101</v>
      </c>
      <c r="BP12" s="17">
        <v>0.33413730564592797</v>
      </c>
      <c r="BQ12" s="17">
        <v>0.60616780805790205</v>
      </c>
      <c r="BR12" s="17"/>
      <c r="BS12" s="17">
        <v>0.408671144452881</v>
      </c>
      <c r="BT12" s="17"/>
      <c r="BU12" s="17">
        <v>0.47103364278433801</v>
      </c>
      <c r="BV12" s="17">
        <v>0.16193738203771599</v>
      </c>
      <c r="BW12" s="17">
        <v>0.30645600829793102</v>
      </c>
      <c r="BX12" s="17">
        <v>0.49437528167092698</v>
      </c>
      <c r="BY12" s="17">
        <v>0.30316843185800801</v>
      </c>
      <c r="BZ12" s="17"/>
      <c r="CA12" s="17">
        <v>0.222566556379339</v>
      </c>
      <c r="CB12" s="17"/>
      <c r="CC12" s="17">
        <v>0.348637765239243</v>
      </c>
      <c r="CD12" s="17">
        <v>0.30105601957191902</v>
      </c>
      <c r="CE12" s="17"/>
      <c r="CF12" s="17">
        <v>0.40102747891785701</v>
      </c>
      <c r="CG12" s="17"/>
      <c r="CH12" s="17">
        <v>0.39772495317197598</v>
      </c>
      <c r="CI12" s="17">
        <v>0.23034663203880101</v>
      </c>
    </row>
    <row r="13" spans="2:87" x14ac:dyDescent="0.35">
      <c r="B13" s="18" t="s">
        <v>161</v>
      </c>
      <c r="C13" s="19">
        <v>0.119392692745052</v>
      </c>
      <c r="D13" s="19">
        <v>8.69005311541797E-2</v>
      </c>
      <c r="E13" s="19">
        <v>0.149556938244569</v>
      </c>
      <c r="F13" s="19"/>
      <c r="G13" s="19">
        <v>0.16392202909900999</v>
      </c>
      <c r="H13" s="19">
        <v>0.13094564587811999</v>
      </c>
      <c r="I13" s="19">
        <v>0.103965496807175</v>
      </c>
      <c r="J13" s="19">
        <v>0.122613126724486</v>
      </c>
      <c r="K13" s="19">
        <v>0.10416365929122499</v>
      </c>
      <c r="L13" s="19">
        <v>0.104384387896351</v>
      </c>
      <c r="M13" s="19"/>
      <c r="N13" s="19">
        <v>8.8325280776152496E-2</v>
      </c>
      <c r="O13" s="19">
        <v>0.120321600941273</v>
      </c>
      <c r="P13" s="19">
        <v>0.14710795541451399</v>
      </c>
      <c r="Q13" s="19">
        <v>0.13095366906522199</v>
      </c>
      <c r="R13" s="19"/>
      <c r="S13" s="19">
        <v>7.3180115699680096E-2</v>
      </c>
      <c r="T13" s="19">
        <v>0.13661782334182801</v>
      </c>
      <c r="U13" s="19">
        <v>0.10225311982301501</v>
      </c>
      <c r="V13" s="19">
        <v>0.18948991597833301</v>
      </c>
      <c r="W13" s="19">
        <v>0.19988905362950199</v>
      </c>
      <c r="X13" s="19">
        <v>0.10522818599854999</v>
      </c>
      <c r="Y13" s="19">
        <v>0.12161330152394199</v>
      </c>
      <c r="Z13" s="19">
        <v>0.10299760852132001</v>
      </c>
      <c r="AA13" s="19">
        <v>8.1650203834133905E-2</v>
      </c>
      <c r="AB13" s="19">
        <v>0.121455549772361</v>
      </c>
      <c r="AC13" s="19">
        <v>4.0370312544309499E-2</v>
      </c>
      <c r="AD13" s="19">
        <v>0.26539288856142501</v>
      </c>
      <c r="AE13" s="19"/>
      <c r="AF13" s="19">
        <v>0.134986689462089</v>
      </c>
      <c r="AG13" s="19">
        <v>0.125974060476994</v>
      </c>
      <c r="AH13" s="19">
        <v>9.5287674791551799E-2</v>
      </c>
      <c r="AI13" s="19">
        <v>9.7882723767177701E-2</v>
      </c>
      <c r="AJ13" s="19">
        <v>8.5664663578356906E-2</v>
      </c>
      <c r="AK13" s="19"/>
      <c r="AL13" s="19">
        <v>0.14187606907672101</v>
      </c>
      <c r="AM13" s="19">
        <v>0.12471852623783899</v>
      </c>
      <c r="AN13" s="19">
        <v>8.0761809544111704E-2</v>
      </c>
      <c r="AO13" s="19">
        <v>5.4234801955452702E-2</v>
      </c>
      <c r="AP13" s="19"/>
      <c r="AQ13" s="19">
        <v>0.12203607197258599</v>
      </c>
      <c r="AR13" s="19">
        <v>0.11562489008575901</v>
      </c>
      <c r="AS13" s="19"/>
      <c r="AT13" s="19">
        <v>0.12259419382912599</v>
      </c>
      <c r="AU13" s="19">
        <v>0.104309284544785</v>
      </c>
      <c r="AV13" s="19"/>
      <c r="AW13" s="19">
        <v>9.4618483378319407E-2</v>
      </c>
      <c r="AX13" s="19">
        <v>0.110878042072117</v>
      </c>
      <c r="AY13" s="19">
        <v>0.138352793703651</v>
      </c>
      <c r="AZ13" s="19"/>
      <c r="BA13" s="19">
        <v>0.106692318142807</v>
      </c>
      <c r="BB13" s="19">
        <v>0.109116621293798</v>
      </c>
      <c r="BC13" s="19">
        <v>0.144444872418062</v>
      </c>
      <c r="BD13" s="19">
        <v>0.110311225498769</v>
      </c>
      <c r="BE13" s="19">
        <v>8.4290250167707803E-2</v>
      </c>
      <c r="BF13" s="19"/>
      <c r="BG13" s="19">
        <v>0.156613724499996</v>
      </c>
      <c r="BH13" s="19">
        <v>9.2744019448246506E-2</v>
      </c>
      <c r="BI13" s="19"/>
      <c r="BJ13" s="19">
        <v>0.12011683042422699</v>
      </c>
      <c r="BK13" s="19">
        <v>0.114492732696927</v>
      </c>
      <c r="BL13" s="19"/>
      <c r="BM13" s="19">
        <v>0.248934649928816</v>
      </c>
      <c r="BN13" s="19">
        <v>7.07360358471191E-2</v>
      </c>
      <c r="BO13" s="19">
        <v>0.106153029368039</v>
      </c>
      <c r="BP13" s="19">
        <v>9.8850543327904702E-2</v>
      </c>
      <c r="BQ13" s="19">
        <v>4.0911636164278203E-2</v>
      </c>
      <c r="BR13" s="19"/>
      <c r="BS13" s="19">
        <v>4.3018766714444302E-2</v>
      </c>
      <c r="BT13" s="19"/>
      <c r="BU13" s="19">
        <v>5.5501276000815399E-2</v>
      </c>
      <c r="BV13" s="19">
        <v>0.123870164758556</v>
      </c>
      <c r="BW13" s="19">
        <v>8.3841889002680595E-2</v>
      </c>
      <c r="BX13" s="19">
        <v>4.0328053995305299E-2</v>
      </c>
      <c r="BY13" s="19">
        <v>0.294117084169215</v>
      </c>
      <c r="BZ13" s="19"/>
      <c r="CA13" s="19">
        <v>2.2879200831068099E-2</v>
      </c>
      <c r="CB13" s="19"/>
      <c r="CC13" s="19">
        <v>0.10868722534512899</v>
      </c>
      <c r="CD13" s="19">
        <v>0.105399118983551</v>
      </c>
      <c r="CE13" s="19"/>
      <c r="CF13" s="19">
        <v>9.1375426006739396E-2</v>
      </c>
      <c r="CG13" s="19"/>
      <c r="CH13" s="19">
        <v>0.109997605571325</v>
      </c>
      <c r="CI13" s="19">
        <v>6.6298380981343205E-2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336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1007</v>
      </c>
      <c r="D7" s="10">
        <v>520</v>
      </c>
      <c r="E7" s="10">
        <v>482</v>
      </c>
      <c r="F7" s="10"/>
      <c r="G7" s="10">
        <v>69</v>
      </c>
      <c r="H7" s="10">
        <v>179</v>
      </c>
      <c r="I7" s="10">
        <v>172</v>
      </c>
      <c r="J7" s="10">
        <v>198</v>
      </c>
      <c r="K7" s="10">
        <v>157</v>
      </c>
      <c r="L7" s="10">
        <v>232</v>
      </c>
      <c r="M7" s="10"/>
      <c r="N7" s="10">
        <v>311</v>
      </c>
      <c r="O7" s="10">
        <v>243</v>
      </c>
      <c r="P7" s="10">
        <v>204</v>
      </c>
      <c r="Q7" s="10">
        <v>247</v>
      </c>
      <c r="R7" s="10"/>
      <c r="S7" s="10">
        <v>136</v>
      </c>
      <c r="T7" s="10">
        <v>147</v>
      </c>
      <c r="U7" s="10">
        <v>89</v>
      </c>
      <c r="V7" s="10">
        <v>81</v>
      </c>
      <c r="W7" s="10">
        <v>68</v>
      </c>
      <c r="X7" s="10">
        <v>94</v>
      </c>
      <c r="Y7" s="10">
        <v>70</v>
      </c>
      <c r="Z7" s="10">
        <v>37</v>
      </c>
      <c r="AA7" s="10">
        <v>110</v>
      </c>
      <c r="AB7" s="10">
        <v>96</v>
      </c>
      <c r="AC7" s="10">
        <v>48</v>
      </c>
      <c r="AD7" s="10">
        <v>31</v>
      </c>
      <c r="AE7" s="10"/>
      <c r="AF7" s="10">
        <v>172</v>
      </c>
      <c r="AG7" s="10">
        <v>375</v>
      </c>
      <c r="AH7" s="10">
        <v>196</v>
      </c>
      <c r="AI7" s="10">
        <v>116</v>
      </c>
      <c r="AJ7" s="10">
        <v>118</v>
      </c>
      <c r="AK7" s="10"/>
      <c r="AL7" s="10">
        <v>408</v>
      </c>
      <c r="AM7" s="10">
        <v>365</v>
      </c>
      <c r="AN7" s="10">
        <v>175</v>
      </c>
      <c r="AO7" s="10">
        <v>59</v>
      </c>
      <c r="AP7" s="10"/>
      <c r="AQ7" s="10">
        <v>585</v>
      </c>
      <c r="AR7" s="10">
        <v>422</v>
      </c>
      <c r="AS7" s="10"/>
      <c r="AT7" s="10">
        <v>644</v>
      </c>
      <c r="AU7" s="10">
        <v>221</v>
      </c>
      <c r="AV7" s="10"/>
      <c r="AW7" s="10">
        <v>408</v>
      </c>
      <c r="AX7" s="10">
        <v>238</v>
      </c>
      <c r="AY7" s="10">
        <v>330</v>
      </c>
      <c r="AZ7" s="10"/>
      <c r="BA7" s="10">
        <v>257</v>
      </c>
      <c r="BB7" s="10">
        <v>257</v>
      </c>
      <c r="BC7" s="10">
        <v>317</v>
      </c>
      <c r="BD7" s="10">
        <v>115</v>
      </c>
      <c r="BE7" s="10">
        <v>60</v>
      </c>
      <c r="BF7" s="10"/>
      <c r="BG7" s="10">
        <v>390</v>
      </c>
      <c r="BH7" s="10">
        <v>617</v>
      </c>
      <c r="BI7" s="10"/>
      <c r="BJ7" s="10">
        <v>769</v>
      </c>
      <c r="BK7" s="10">
        <v>234</v>
      </c>
      <c r="BL7" s="10"/>
      <c r="BM7" s="10">
        <v>144</v>
      </c>
      <c r="BN7" s="10">
        <v>190</v>
      </c>
      <c r="BO7" s="10">
        <v>359</v>
      </c>
      <c r="BP7" s="10">
        <v>83</v>
      </c>
      <c r="BQ7" s="10">
        <v>115</v>
      </c>
      <c r="BR7" s="10"/>
      <c r="BS7" s="10">
        <v>313</v>
      </c>
      <c r="BT7" s="10"/>
      <c r="BU7" s="10">
        <v>182</v>
      </c>
      <c r="BV7" s="10">
        <v>251</v>
      </c>
      <c r="BW7" s="10">
        <v>87</v>
      </c>
      <c r="BX7" s="10">
        <v>207</v>
      </c>
      <c r="BY7" s="10">
        <v>77</v>
      </c>
      <c r="BZ7" s="10"/>
      <c r="CA7" s="10">
        <v>90</v>
      </c>
      <c r="CB7" s="10"/>
      <c r="CC7" s="10">
        <v>801</v>
      </c>
      <c r="CD7" s="10">
        <v>175</v>
      </c>
      <c r="CE7" s="10"/>
      <c r="CF7" s="10">
        <v>383</v>
      </c>
      <c r="CG7" s="10"/>
      <c r="CH7" s="10">
        <v>359</v>
      </c>
      <c r="CI7" s="10">
        <v>122</v>
      </c>
    </row>
    <row r="8" spans="2:87" ht="30" customHeight="1" x14ac:dyDescent="0.35">
      <c r="B8" s="11" t="s">
        <v>20</v>
      </c>
      <c r="C8" s="11">
        <v>992</v>
      </c>
      <c r="D8" s="11">
        <v>499</v>
      </c>
      <c r="E8" s="11">
        <v>488</v>
      </c>
      <c r="F8" s="11"/>
      <c r="G8" s="11">
        <v>117</v>
      </c>
      <c r="H8" s="11">
        <v>175</v>
      </c>
      <c r="I8" s="11">
        <v>163</v>
      </c>
      <c r="J8" s="11">
        <v>185</v>
      </c>
      <c r="K8" s="11">
        <v>142</v>
      </c>
      <c r="L8" s="11">
        <v>210</v>
      </c>
      <c r="M8" s="11"/>
      <c r="N8" s="11">
        <v>279</v>
      </c>
      <c r="O8" s="11">
        <v>251</v>
      </c>
      <c r="P8" s="11">
        <v>207</v>
      </c>
      <c r="Q8" s="11">
        <v>254</v>
      </c>
      <c r="R8" s="11"/>
      <c r="S8" s="11">
        <v>138</v>
      </c>
      <c r="T8" s="11">
        <v>136</v>
      </c>
      <c r="U8" s="11">
        <v>84</v>
      </c>
      <c r="V8" s="11">
        <v>84</v>
      </c>
      <c r="W8" s="11">
        <v>61</v>
      </c>
      <c r="X8" s="11">
        <v>97</v>
      </c>
      <c r="Y8" s="11">
        <v>77</v>
      </c>
      <c r="Z8" s="11">
        <v>38</v>
      </c>
      <c r="AA8" s="11">
        <v>115</v>
      </c>
      <c r="AB8" s="11">
        <v>91</v>
      </c>
      <c r="AC8" s="11">
        <v>43</v>
      </c>
      <c r="AD8" s="11">
        <v>28</v>
      </c>
      <c r="AE8" s="11"/>
      <c r="AF8" s="11">
        <v>178</v>
      </c>
      <c r="AG8" s="11">
        <v>375</v>
      </c>
      <c r="AH8" s="11">
        <v>189</v>
      </c>
      <c r="AI8" s="11">
        <v>111</v>
      </c>
      <c r="AJ8" s="11">
        <v>109</v>
      </c>
      <c r="AK8" s="11"/>
      <c r="AL8" s="11">
        <v>392</v>
      </c>
      <c r="AM8" s="11">
        <v>363</v>
      </c>
      <c r="AN8" s="11">
        <v>176</v>
      </c>
      <c r="AO8" s="11">
        <v>60</v>
      </c>
      <c r="AP8" s="11"/>
      <c r="AQ8" s="11">
        <v>583</v>
      </c>
      <c r="AR8" s="11">
        <v>409</v>
      </c>
      <c r="AS8" s="11"/>
      <c r="AT8" s="11">
        <v>638</v>
      </c>
      <c r="AU8" s="11">
        <v>200</v>
      </c>
      <c r="AV8" s="11"/>
      <c r="AW8" s="11">
        <v>381</v>
      </c>
      <c r="AX8" s="11">
        <v>233</v>
      </c>
      <c r="AY8" s="11">
        <v>342</v>
      </c>
      <c r="AZ8" s="11"/>
      <c r="BA8" s="11">
        <v>262</v>
      </c>
      <c r="BB8" s="11">
        <v>246</v>
      </c>
      <c r="BC8" s="11">
        <v>318</v>
      </c>
      <c r="BD8" s="11">
        <v>108</v>
      </c>
      <c r="BE8" s="11">
        <v>57</v>
      </c>
      <c r="BF8" s="11"/>
      <c r="BG8" s="11">
        <v>414</v>
      </c>
      <c r="BH8" s="11">
        <v>578</v>
      </c>
      <c r="BI8" s="11"/>
      <c r="BJ8" s="11">
        <v>773</v>
      </c>
      <c r="BK8" s="11">
        <v>216</v>
      </c>
      <c r="BL8" s="11"/>
      <c r="BM8" s="11">
        <v>149</v>
      </c>
      <c r="BN8" s="11">
        <v>178</v>
      </c>
      <c r="BO8" s="11">
        <v>356</v>
      </c>
      <c r="BP8" s="11">
        <v>83</v>
      </c>
      <c r="BQ8" s="11">
        <v>110</v>
      </c>
      <c r="BR8" s="11"/>
      <c r="BS8" s="11">
        <v>303</v>
      </c>
      <c r="BT8" s="11"/>
      <c r="BU8" s="11">
        <v>177</v>
      </c>
      <c r="BV8" s="11">
        <v>249</v>
      </c>
      <c r="BW8" s="11">
        <v>87</v>
      </c>
      <c r="BX8" s="11">
        <v>200</v>
      </c>
      <c r="BY8" s="11">
        <v>79</v>
      </c>
      <c r="BZ8" s="11"/>
      <c r="CA8" s="11">
        <v>88</v>
      </c>
      <c r="CB8" s="11"/>
      <c r="CC8" s="11">
        <v>784</v>
      </c>
      <c r="CD8" s="11">
        <v>176</v>
      </c>
      <c r="CE8" s="11"/>
      <c r="CF8" s="11">
        <v>363</v>
      </c>
      <c r="CG8" s="11"/>
      <c r="CH8" s="11">
        <v>346</v>
      </c>
      <c r="CI8" s="11">
        <v>118</v>
      </c>
    </row>
    <row r="9" spans="2:87" x14ac:dyDescent="0.35">
      <c r="B9" s="18" t="s">
        <v>157</v>
      </c>
      <c r="C9" s="17">
        <v>6.9486865407548296E-2</v>
      </c>
      <c r="D9" s="17">
        <v>8.5294847768486198E-2</v>
      </c>
      <c r="E9" s="17">
        <v>5.4080277111635697E-2</v>
      </c>
      <c r="F9" s="17"/>
      <c r="G9" s="17">
        <v>0.100874325702004</v>
      </c>
      <c r="H9" s="17">
        <v>0.12572655765600199</v>
      </c>
      <c r="I9" s="17">
        <v>9.9718784047473599E-2</v>
      </c>
      <c r="J9" s="17">
        <v>4.4921356703286203E-2</v>
      </c>
      <c r="K9" s="17">
        <v>3.0792038008734601E-2</v>
      </c>
      <c r="L9" s="17">
        <v>2.9529540156022899E-2</v>
      </c>
      <c r="M9" s="17"/>
      <c r="N9" s="17">
        <v>0.11037321154223501</v>
      </c>
      <c r="O9" s="17">
        <v>5.4515890006543201E-2</v>
      </c>
      <c r="P9" s="17">
        <v>7.7456841920692798E-2</v>
      </c>
      <c r="Q9" s="17">
        <v>3.3479118203323201E-2</v>
      </c>
      <c r="R9" s="17"/>
      <c r="S9" s="17">
        <v>0.153023864361129</v>
      </c>
      <c r="T9" s="17">
        <v>5.4083337976149302E-2</v>
      </c>
      <c r="U9" s="17">
        <v>4.43528185870301E-2</v>
      </c>
      <c r="V9" s="17">
        <v>7.1231365357718596E-2</v>
      </c>
      <c r="W9" s="17">
        <v>6.1914297731776501E-2</v>
      </c>
      <c r="X9" s="17">
        <v>7.3026066103956996E-2</v>
      </c>
      <c r="Y9" s="17">
        <v>5.6066297967124999E-2</v>
      </c>
      <c r="Z9" s="17">
        <v>2.4150721979101598E-2</v>
      </c>
      <c r="AA9" s="17">
        <v>6.8095174380387202E-2</v>
      </c>
      <c r="AB9" s="17">
        <v>6.3291276521622905E-2</v>
      </c>
      <c r="AC9" s="17">
        <v>2.52163967561592E-2</v>
      </c>
      <c r="AD9" s="17">
        <v>0</v>
      </c>
      <c r="AE9" s="17"/>
      <c r="AF9" s="17">
        <v>5.4917729293400497E-2</v>
      </c>
      <c r="AG9" s="17">
        <v>6.7080463140523502E-2</v>
      </c>
      <c r="AH9" s="17">
        <v>5.0538075370265598E-2</v>
      </c>
      <c r="AI9" s="17">
        <v>6.6766381889894505E-2</v>
      </c>
      <c r="AJ9" s="17">
        <v>0.14056021397756899</v>
      </c>
      <c r="AK9" s="17"/>
      <c r="AL9" s="17">
        <v>5.6310959393704299E-2</v>
      </c>
      <c r="AM9" s="17">
        <v>7.3585989989599795E-2</v>
      </c>
      <c r="AN9" s="17">
        <v>8.4114556740135696E-2</v>
      </c>
      <c r="AO9" s="17">
        <v>8.7605422959947499E-2</v>
      </c>
      <c r="AP9" s="17"/>
      <c r="AQ9" s="17">
        <v>5.0371904398777E-2</v>
      </c>
      <c r="AR9" s="17">
        <v>9.6732823978656998E-2</v>
      </c>
      <c r="AS9" s="17"/>
      <c r="AT9" s="17">
        <v>8.3305688576317205E-2</v>
      </c>
      <c r="AU9" s="17">
        <v>3.8021352482095802E-2</v>
      </c>
      <c r="AV9" s="17"/>
      <c r="AW9" s="17">
        <v>5.3497374317437799E-2</v>
      </c>
      <c r="AX9" s="17">
        <v>7.2860132891831395E-2</v>
      </c>
      <c r="AY9" s="17">
        <v>8.6399666486805804E-2</v>
      </c>
      <c r="AZ9" s="17"/>
      <c r="BA9" s="17">
        <v>0.11678097156037601</v>
      </c>
      <c r="BB9" s="17">
        <v>4.9891653345571801E-2</v>
      </c>
      <c r="BC9" s="17">
        <v>6.48165147244045E-2</v>
      </c>
      <c r="BD9" s="17">
        <v>4.4403067428878E-2</v>
      </c>
      <c r="BE9" s="17">
        <v>1.1281082111152601E-2</v>
      </c>
      <c r="BF9" s="17"/>
      <c r="BG9" s="17">
        <v>4.9913392994449302E-2</v>
      </c>
      <c r="BH9" s="17">
        <v>8.3500637918070303E-2</v>
      </c>
      <c r="BI9" s="17"/>
      <c r="BJ9" s="17">
        <v>7.5972260519784299E-2</v>
      </c>
      <c r="BK9" s="17">
        <v>4.74256266888382E-2</v>
      </c>
      <c r="BL9" s="17"/>
      <c r="BM9" s="17">
        <v>2.25688294572454E-2</v>
      </c>
      <c r="BN9" s="17">
        <v>5.2612082514320001E-2</v>
      </c>
      <c r="BO9" s="17">
        <v>8.9463339722226504E-2</v>
      </c>
      <c r="BP9" s="17">
        <v>0.105837929554221</v>
      </c>
      <c r="BQ9" s="17">
        <v>8.0155852059174498E-2</v>
      </c>
      <c r="BR9" s="17"/>
      <c r="BS9" s="17">
        <v>9.2065323033945795E-2</v>
      </c>
      <c r="BT9" s="17"/>
      <c r="BU9" s="17">
        <v>6.8146159809569701E-2</v>
      </c>
      <c r="BV9" s="17">
        <v>7.6662324506447693E-2</v>
      </c>
      <c r="BW9" s="17">
        <v>0.10829884221031499</v>
      </c>
      <c r="BX9" s="17">
        <v>8.9119318413251394E-2</v>
      </c>
      <c r="BY9" s="17">
        <v>2.58539054331294E-2</v>
      </c>
      <c r="BZ9" s="17"/>
      <c r="CA9" s="17">
        <v>0.146382174763074</v>
      </c>
      <c r="CB9" s="17"/>
      <c r="CC9" s="17">
        <v>7.8808651631649101E-2</v>
      </c>
      <c r="CD9" s="17">
        <v>3.4558949216812601E-2</v>
      </c>
      <c r="CE9" s="17"/>
      <c r="CF9" s="17">
        <v>5.8220984529790701E-2</v>
      </c>
      <c r="CG9" s="17"/>
      <c r="CH9" s="17">
        <v>4.6507954325710699E-2</v>
      </c>
      <c r="CI9" s="17">
        <v>0.153794398829671</v>
      </c>
    </row>
    <row r="10" spans="2:87" x14ac:dyDescent="0.35">
      <c r="B10" s="18" t="s">
        <v>323</v>
      </c>
      <c r="C10" s="17">
        <v>0.22468161716615601</v>
      </c>
      <c r="D10" s="17">
        <v>0.24949820607955001</v>
      </c>
      <c r="E10" s="17">
        <v>0.19956893961002101</v>
      </c>
      <c r="F10" s="17"/>
      <c r="G10" s="17">
        <v>0.320370883057575</v>
      </c>
      <c r="H10" s="17">
        <v>0.30815965015333002</v>
      </c>
      <c r="I10" s="17">
        <v>0.26629601324354801</v>
      </c>
      <c r="J10" s="17">
        <v>0.20227008143575201</v>
      </c>
      <c r="K10" s="17">
        <v>0.131771056054514</v>
      </c>
      <c r="L10" s="17">
        <v>0.152141194157212</v>
      </c>
      <c r="M10" s="17"/>
      <c r="N10" s="17">
        <v>0.23834038722439099</v>
      </c>
      <c r="O10" s="17">
        <v>0.22714207081257001</v>
      </c>
      <c r="P10" s="17">
        <v>0.20941313235966499</v>
      </c>
      <c r="Q10" s="17">
        <v>0.221531889635706</v>
      </c>
      <c r="R10" s="17"/>
      <c r="S10" s="17">
        <v>0.28096716308330799</v>
      </c>
      <c r="T10" s="17">
        <v>0.21367546271478799</v>
      </c>
      <c r="U10" s="17">
        <v>0.232087670753893</v>
      </c>
      <c r="V10" s="17">
        <v>0.19381714009459899</v>
      </c>
      <c r="W10" s="17">
        <v>9.8535266635328994E-2</v>
      </c>
      <c r="X10" s="17">
        <v>0.26444043081584701</v>
      </c>
      <c r="Y10" s="17">
        <v>0.14152591143042201</v>
      </c>
      <c r="Z10" s="17">
        <v>0.36242455769224902</v>
      </c>
      <c r="AA10" s="17">
        <v>0.263923191761406</v>
      </c>
      <c r="AB10" s="17">
        <v>0.19044368912748899</v>
      </c>
      <c r="AC10" s="17">
        <v>0.24320798138786001</v>
      </c>
      <c r="AD10" s="17">
        <v>0.17296232969622399</v>
      </c>
      <c r="AE10" s="17"/>
      <c r="AF10" s="17">
        <v>0.243554739827649</v>
      </c>
      <c r="AG10" s="17">
        <v>0.18414755686885101</v>
      </c>
      <c r="AH10" s="17">
        <v>0.17842667261169601</v>
      </c>
      <c r="AI10" s="17">
        <v>0.33547565328330398</v>
      </c>
      <c r="AJ10" s="17">
        <v>0.30557506206275498</v>
      </c>
      <c r="AK10" s="17"/>
      <c r="AL10" s="17">
        <v>0.20216537335422499</v>
      </c>
      <c r="AM10" s="17">
        <v>0.21221439900663</v>
      </c>
      <c r="AN10" s="17">
        <v>0.25324856676285701</v>
      </c>
      <c r="AO10" s="17">
        <v>0.36246594623400302</v>
      </c>
      <c r="AP10" s="17"/>
      <c r="AQ10" s="17">
        <v>0.18868602158390699</v>
      </c>
      <c r="AR10" s="17">
        <v>0.27598878465272902</v>
      </c>
      <c r="AS10" s="17"/>
      <c r="AT10" s="17">
        <v>0.24323299996565101</v>
      </c>
      <c r="AU10" s="17">
        <v>0.146455751767088</v>
      </c>
      <c r="AV10" s="17"/>
      <c r="AW10" s="17">
        <v>0.19655942727186901</v>
      </c>
      <c r="AX10" s="17">
        <v>0.24064808950535599</v>
      </c>
      <c r="AY10" s="17">
        <v>0.226493869733011</v>
      </c>
      <c r="AZ10" s="17"/>
      <c r="BA10" s="17">
        <v>0.30622506085410001</v>
      </c>
      <c r="BB10" s="17">
        <v>0.22009325906152399</v>
      </c>
      <c r="BC10" s="17">
        <v>0.203289981606777</v>
      </c>
      <c r="BD10" s="17">
        <v>0.127545110394224</v>
      </c>
      <c r="BE10" s="17">
        <v>0.17637966146106701</v>
      </c>
      <c r="BF10" s="17"/>
      <c r="BG10" s="17">
        <v>0.27475167014315799</v>
      </c>
      <c r="BH10" s="17">
        <v>0.18883359198183</v>
      </c>
      <c r="BI10" s="17"/>
      <c r="BJ10" s="17">
        <v>0.24437116151890501</v>
      </c>
      <c r="BK10" s="17">
        <v>0.153403781274495</v>
      </c>
      <c r="BL10" s="17"/>
      <c r="BM10" s="17">
        <v>0.20362963382844901</v>
      </c>
      <c r="BN10" s="17">
        <v>0.14350008657784999</v>
      </c>
      <c r="BO10" s="17">
        <v>0.33367951851314598</v>
      </c>
      <c r="BP10" s="17">
        <v>0.22855799260427401</v>
      </c>
      <c r="BQ10" s="17">
        <v>0.11854161276841001</v>
      </c>
      <c r="BR10" s="17"/>
      <c r="BS10" s="17">
        <v>0.23776736711211399</v>
      </c>
      <c r="BT10" s="17"/>
      <c r="BU10" s="17">
        <v>0.15362608202018799</v>
      </c>
      <c r="BV10" s="17">
        <v>0.41802378281185698</v>
      </c>
      <c r="BW10" s="17">
        <v>0.24889736629484199</v>
      </c>
      <c r="BX10" s="17">
        <v>0.16225180419667301</v>
      </c>
      <c r="BY10" s="17">
        <v>0.129881203118378</v>
      </c>
      <c r="BZ10" s="17"/>
      <c r="CA10" s="17">
        <v>0.32266550367894498</v>
      </c>
      <c r="CB10" s="17"/>
      <c r="CC10" s="17">
        <v>0.205201640295055</v>
      </c>
      <c r="CD10" s="17">
        <v>0.315516989934784</v>
      </c>
      <c r="CE10" s="17"/>
      <c r="CF10" s="17">
        <v>0.16530188621992301</v>
      </c>
      <c r="CG10" s="17"/>
      <c r="CH10" s="17">
        <v>0.182405853091892</v>
      </c>
      <c r="CI10" s="17">
        <v>0.349021132282956</v>
      </c>
    </row>
    <row r="11" spans="2:87" x14ac:dyDescent="0.35">
      <c r="B11" s="18" t="s">
        <v>159</v>
      </c>
      <c r="C11" s="17">
        <v>0.34207082799077998</v>
      </c>
      <c r="D11" s="17">
        <v>0.336721869350051</v>
      </c>
      <c r="E11" s="17">
        <v>0.351121862012237</v>
      </c>
      <c r="F11" s="17"/>
      <c r="G11" s="17">
        <v>0.27809908992778798</v>
      </c>
      <c r="H11" s="17">
        <v>0.27778165568006702</v>
      </c>
      <c r="I11" s="17">
        <v>0.33778459121433901</v>
      </c>
      <c r="J11" s="17">
        <v>0.34392697673702599</v>
      </c>
      <c r="K11" s="17">
        <v>0.36730546790049501</v>
      </c>
      <c r="L11" s="17">
        <v>0.41587495090521598</v>
      </c>
      <c r="M11" s="17"/>
      <c r="N11" s="17">
        <v>0.36968064051600802</v>
      </c>
      <c r="O11" s="17">
        <v>0.357199229510959</v>
      </c>
      <c r="P11" s="17">
        <v>0.28174489556395799</v>
      </c>
      <c r="Q11" s="17">
        <v>0.34426064234017401</v>
      </c>
      <c r="R11" s="17"/>
      <c r="S11" s="17">
        <v>0.23608497479993501</v>
      </c>
      <c r="T11" s="17">
        <v>0.33154201546330803</v>
      </c>
      <c r="U11" s="17">
        <v>0.38102211353389098</v>
      </c>
      <c r="V11" s="17">
        <v>0.364590070562961</v>
      </c>
      <c r="W11" s="17">
        <v>0.40633215507653497</v>
      </c>
      <c r="X11" s="17">
        <v>0.32147898251524998</v>
      </c>
      <c r="Y11" s="17">
        <v>0.41375242084922598</v>
      </c>
      <c r="Z11" s="17">
        <v>0.236515436998743</v>
      </c>
      <c r="AA11" s="17">
        <v>0.31671786467202201</v>
      </c>
      <c r="AB11" s="17">
        <v>0.43322687814847699</v>
      </c>
      <c r="AC11" s="17">
        <v>0.28685891712292499</v>
      </c>
      <c r="AD11" s="17">
        <v>0.50143886757164802</v>
      </c>
      <c r="AE11" s="17"/>
      <c r="AF11" s="17">
        <v>0.32079420433674</v>
      </c>
      <c r="AG11" s="17">
        <v>0.34268003163741201</v>
      </c>
      <c r="AH11" s="17">
        <v>0.41691971576995202</v>
      </c>
      <c r="AI11" s="17">
        <v>0.33320678673967002</v>
      </c>
      <c r="AJ11" s="17">
        <v>0.28843912954038298</v>
      </c>
      <c r="AK11" s="17"/>
      <c r="AL11" s="17">
        <v>0.36249763256967699</v>
      </c>
      <c r="AM11" s="17">
        <v>0.33128162194527699</v>
      </c>
      <c r="AN11" s="17">
        <v>0.334458451031867</v>
      </c>
      <c r="AO11" s="17">
        <v>0.29665690353870799</v>
      </c>
      <c r="AP11" s="17"/>
      <c r="AQ11" s="17">
        <v>0.343720644384998</v>
      </c>
      <c r="AR11" s="17">
        <v>0.33971922344886302</v>
      </c>
      <c r="AS11" s="17"/>
      <c r="AT11" s="17">
        <v>0.31952551902182202</v>
      </c>
      <c r="AU11" s="17">
        <v>0.458024885482952</v>
      </c>
      <c r="AV11" s="17"/>
      <c r="AW11" s="17">
        <v>0.39864460052026601</v>
      </c>
      <c r="AX11" s="17">
        <v>0.37714552148656</v>
      </c>
      <c r="AY11" s="17">
        <v>0.273975070100204</v>
      </c>
      <c r="AZ11" s="17"/>
      <c r="BA11" s="17">
        <v>0.27179270685231299</v>
      </c>
      <c r="BB11" s="17">
        <v>0.36691704993408503</v>
      </c>
      <c r="BC11" s="17">
        <v>0.34034747613088701</v>
      </c>
      <c r="BD11" s="17">
        <v>0.41034712598025402</v>
      </c>
      <c r="BE11" s="17">
        <v>0.44447259577827197</v>
      </c>
      <c r="BF11" s="17"/>
      <c r="BG11" s="17">
        <v>0.31985509855447403</v>
      </c>
      <c r="BH11" s="17">
        <v>0.35797634398227901</v>
      </c>
      <c r="BI11" s="17"/>
      <c r="BJ11" s="17">
        <v>0.33252326992924203</v>
      </c>
      <c r="BK11" s="17">
        <v>0.377662448875839</v>
      </c>
      <c r="BL11" s="17"/>
      <c r="BM11" s="17">
        <v>0.276964849053218</v>
      </c>
      <c r="BN11" s="17">
        <v>0.39054108554539801</v>
      </c>
      <c r="BO11" s="17">
        <v>0.32697559957509698</v>
      </c>
      <c r="BP11" s="17">
        <v>0.39417749720881801</v>
      </c>
      <c r="BQ11" s="17">
        <v>0.32313325764283601</v>
      </c>
      <c r="BR11" s="17"/>
      <c r="BS11" s="17">
        <v>0.32163274601500202</v>
      </c>
      <c r="BT11" s="17"/>
      <c r="BU11" s="17">
        <v>0.39140611575058898</v>
      </c>
      <c r="BV11" s="17">
        <v>0.30539997903150301</v>
      </c>
      <c r="BW11" s="17">
        <v>0.37083190346433498</v>
      </c>
      <c r="BX11" s="17">
        <v>0.32802310911476301</v>
      </c>
      <c r="BY11" s="17">
        <v>0.17325168341036601</v>
      </c>
      <c r="BZ11" s="17"/>
      <c r="CA11" s="17">
        <v>0.29522631931765297</v>
      </c>
      <c r="CB11" s="17"/>
      <c r="CC11" s="17">
        <v>0.35091853976596099</v>
      </c>
      <c r="CD11" s="17">
        <v>0.34599110413330098</v>
      </c>
      <c r="CE11" s="17"/>
      <c r="CF11" s="17">
        <v>0.40291841801156197</v>
      </c>
      <c r="CG11" s="17"/>
      <c r="CH11" s="17">
        <v>0.37399445521111502</v>
      </c>
      <c r="CI11" s="17">
        <v>0.34675066040305802</v>
      </c>
    </row>
    <row r="12" spans="2:87" x14ac:dyDescent="0.35">
      <c r="B12" s="18" t="s">
        <v>160</v>
      </c>
      <c r="C12" s="17">
        <v>0.23158105410315999</v>
      </c>
      <c r="D12" s="17">
        <v>0.23503217165653101</v>
      </c>
      <c r="E12" s="17">
        <v>0.228558073520542</v>
      </c>
      <c r="F12" s="17"/>
      <c r="G12" s="17">
        <v>0.104826019397287</v>
      </c>
      <c r="H12" s="17">
        <v>0.16333958536430301</v>
      </c>
      <c r="I12" s="17">
        <v>0.19303058613493401</v>
      </c>
      <c r="J12" s="17">
        <v>0.26490613745317798</v>
      </c>
      <c r="K12" s="17">
        <v>0.34300799543773097</v>
      </c>
      <c r="L12" s="17">
        <v>0.28426165354258198</v>
      </c>
      <c r="M12" s="17"/>
      <c r="N12" s="17">
        <v>0.185354471659438</v>
      </c>
      <c r="O12" s="17">
        <v>0.25834934515228902</v>
      </c>
      <c r="P12" s="17">
        <v>0.24774721059513999</v>
      </c>
      <c r="Q12" s="17">
        <v>0.24096088004996999</v>
      </c>
      <c r="R12" s="17"/>
      <c r="S12" s="17">
        <v>0.19388168345554599</v>
      </c>
      <c r="T12" s="17">
        <v>0.26967862231245898</v>
      </c>
      <c r="U12" s="17">
        <v>0.23006394005414099</v>
      </c>
      <c r="V12" s="17">
        <v>0.19348728422912501</v>
      </c>
      <c r="W12" s="17">
        <v>0.23326790811047399</v>
      </c>
      <c r="X12" s="17">
        <v>0.23755687897269501</v>
      </c>
      <c r="Y12" s="17">
        <v>0.291535302499636</v>
      </c>
      <c r="Z12" s="17">
        <v>0.27391167480858603</v>
      </c>
      <c r="AA12" s="17">
        <v>0.232575143078217</v>
      </c>
      <c r="AB12" s="17">
        <v>0.20093385980961301</v>
      </c>
      <c r="AC12" s="17">
        <v>0.28434266911581402</v>
      </c>
      <c r="AD12" s="17">
        <v>0.115669738284523</v>
      </c>
      <c r="AE12" s="17"/>
      <c r="AF12" s="17">
        <v>0.23623111838349001</v>
      </c>
      <c r="AG12" s="17">
        <v>0.261879753375034</v>
      </c>
      <c r="AH12" s="17">
        <v>0.25732833468502297</v>
      </c>
      <c r="AI12" s="17">
        <v>0.15912189628288001</v>
      </c>
      <c r="AJ12" s="17">
        <v>0.168490590842203</v>
      </c>
      <c r="AK12" s="17"/>
      <c r="AL12" s="17">
        <v>0.22092865697771899</v>
      </c>
      <c r="AM12" s="17">
        <v>0.26164424473182502</v>
      </c>
      <c r="AN12" s="17">
        <v>0.20978335349966401</v>
      </c>
      <c r="AO12" s="17">
        <v>0.18341788802784401</v>
      </c>
      <c r="AP12" s="17"/>
      <c r="AQ12" s="17">
        <v>0.27769718495694201</v>
      </c>
      <c r="AR12" s="17">
        <v>0.16584834399585799</v>
      </c>
      <c r="AS12" s="17"/>
      <c r="AT12" s="17">
        <v>0.22029887092054401</v>
      </c>
      <c r="AU12" s="17">
        <v>0.248274577416355</v>
      </c>
      <c r="AV12" s="17"/>
      <c r="AW12" s="17">
        <v>0.24571397152386901</v>
      </c>
      <c r="AX12" s="17">
        <v>0.18235603564129901</v>
      </c>
      <c r="AY12" s="17">
        <v>0.26232575829705601</v>
      </c>
      <c r="AZ12" s="17"/>
      <c r="BA12" s="17">
        <v>0.19281097405073899</v>
      </c>
      <c r="BB12" s="17">
        <v>0.24256365886949599</v>
      </c>
      <c r="BC12" s="17">
        <v>0.23161048590755201</v>
      </c>
      <c r="BD12" s="17">
        <v>0.27237551766406098</v>
      </c>
      <c r="BE12" s="17">
        <v>0.28919075162195901</v>
      </c>
      <c r="BF12" s="17"/>
      <c r="BG12" s="17">
        <v>0.20151040916886001</v>
      </c>
      <c r="BH12" s="17">
        <v>0.25311035500901102</v>
      </c>
      <c r="BI12" s="17"/>
      <c r="BJ12" s="17">
        <v>0.21721006134263801</v>
      </c>
      <c r="BK12" s="17">
        <v>0.283346496126958</v>
      </c>
      <c r="BL12" s="17"/>
      <c r="BM12" s="17">
        <v>0.24108618827789</v>
      </c>
      <c r="BN12" s="17">
        <v>0.301173620634619</v>
      </c>
      <c r="BO12" s="17">
        <v>0.139985735986522</v>
      </c>
      <c r="BP12" s="17">
        <v>0.149323525214895</v>
      </c>
      <c r="BQ12" s="17">
        <v>0.412201488128357</v>
      </c>
      <c r="BR12" s="17"/>
      <c r="BS12" s="17">
        <v>0.29370209827170701</v>
      </c>
      <c r="BT12" s="17"/>
      <c r="BU12" s="17">
        <v>0.28968200996671301</v>
      </c>
      <c r="BV12" s="17">
        <v>8.6943568166253801E-2</v>
      </c>
      <c r="BW12" s="17">
        <v>0.143880123807274</v>
      </c>
      <c r="BX12" s="17">
        <v>0.37153841610267102</v>
      </c>
      <c r="BY12" s="17">
        <v>0.34171892461059</v>
      </c>
      <c r="BZ12" s="17"/>
      <c r="CA12" s="17">
        <v>0.204170912855378</v>
      </c>
      <c r="CB12" s="17"/>
      <c r="CC12" s="17">
        <v>0.23928889604207801</v>
      </c>
      <c r="CD12" s="17">
        <v>0.20256817863778501</v>
      </c>
      <c r="CE12" s="17"/>
      <c r="CF12" s="17">
        <v>0.26050526017863002</v>
      </c>
      <c r="CG12" s="17"/>
      <c r="CH12" s="17">
        <v>0.278065352043738</v>
      </c>
      <c r="CI12" s="17">
        <v>8.37524580681384E-2</v>
      </c>
    </row>
    <row r="13" spans="2:87" x14ac:dyDescent="0.35">
      <c r="B13" s="18" t="s">
        <v>161</v>
      </c>
      <c r="C13" s="19">
        <v>0.13217963533235499</v>
      </c>
      <c r="D13" s="19">
        <v>9.3452905145382001E-2</v>
      </c>
      <c r="E13" s="19">
        <v>0.16667084774556401</v>
      </c>
      <c r="F13" s="19"/>
      <c r="G13" s="19">
        <v>0.195829681915346</v>
      </c>
      <c r="H13" s="19">
        <v>0.12499255114629799</v>
      </c>
      <c r="I13" s="19">
        <v>0.103170025359706</v>
      </c>
      <c r="J13" s="19">
        <v>0.14397544767075801</v>
      </c>
      <c r="K13" s="19">
        <v>0.12712344259852601</v>
      </c>
      <c r="L13" s="19">
        <v>0.118192661238967</v>
      </c>
      <c r="M13" s="19"/>
      <c r="N13" s="19">
        <v>9.6251289057928402E-2</v>
      </c>
      <c r="O13" s="19">
        <v>0.102793464517639</v>
      </c>
      <c r="P13" s="19">
        <v>0.18363791956054401</v>
      </c>
      <c r="Q13" s="19">
        <v>0.15976746977082701</v>
      </c>
      <c r="R13" s="19"/>
      <c r="S13" s="19">
        <v>0.13604231430008201</v>
      </c>
      <c r="T13" s="19">
        <v>0.131020561533296</v>
      </c>
      <c r="U13" s="19">
        <v>0.112473457071045</v>
      </c>
      <c r="V13" s="19">
        <v>0.17687413975559599</v>
      </c>
      <c r="W13" s="19">
        <v>0.19995037244588601</v>
      </c>
      <c r="X13" s="19">
        <v>0.103497641592251</v>
      </c>
      <c r="Y13" s="19">
        <v>9.7120067253590694E-2</v>
      </c>
      <c r="Z13" s="19">
        <v>0.10299760852132001</v>
      </c>
      <c r="AA13" s="19">
        <v>0.118688626107967</v>
      </c>
      <c r="AB13" s="19">
        <v>0.11210429639279899</v>
      </c>
      <c r="AC13" s="19">
        <v>0.16037403561724201</v>
      </c>
      <c r="AD13" s="19">
        <v>0.20992906444760601</v>
      </c>
      <c r="AE13" s="19"/>
      <c r="AF13" s="19">
        <v>0.14450220815872</v>
      </c>
      <c r="AG13" s="19">
        <v>0.14421219497818</v>
      </c>
      <c r="AH13" s="19">
        <v>9.6787201563062503E-2</v>
      </c>
      <c r="AI13" s="19">
        <v>0.105429281804252</v>
      </c>
      <c r="AJ13" s="19">
        <v>9.6935003577090298E-2</v>
      </c>
      <c r="AK13" s="19"/>
      <c r="AL13" s="19">
        <v>0.158097377704675</v>
      </c>
      <c r="AM13" s="19">
        <v>0.121273744326668</v>
      </c>
      <c r="AN13" s="19">
        <v>0.11839507196547699</v>
      </c>
      <c r="AO13" s="19">
        <v>6.9853839239497797E-2</v>
      </c>
      <c r="AP13" s="19"/>
      <c r="AQ13" s="19">
        <v>0.139524244675376</v>
      </c>
      <c r="AR13" s="19">
        <v>0.121710823923893</v>
      </c>
      <c r="AS13" s="19"/>
      <c r="AT13" s="19">
        <v>0.133636921515666</v>
      </c>
      <c r="AU13" s="19">
        <v>0.109223432851509</v>
      </c>
      <c r="AV13" s="19"/>
      <c r="AW13" s="19">
        <v>0.10558462636655799</v>
      </c>
      <c r="AX13" s="19">
        <v>0.12699022047495401</v>
      </c>
      <c r="AY13" s="19">
        <v>0.15080563538292299</v>
      </c>
      <c r="AZ13" s="19"/>
      <c r="BA13" s="19">
        <v>0.112390286682473</v>
      </c>
      <c r="BB13" s="19">
        <v>0.12053437878932299</v>
      </c>
      <c r="BC13" s="19">
        <v>0.15993554163038001</v>
      </c>
      <c r="BD13" s="19">
        <v>0.14532917853258301</v>
      </c>
      <c r="BE13" s="19">
        <v>7.8675909027548799E-2</v>
      </c>
      <c r="BF13" s="19"/>
      <c r="BG13" s="19">
        <v>0.15396942913905901</v>
      </c>
      <c r="BH13" s="19">
        <v>0.11657907110881</v>
      </c>
      <c r="BI13" s="19"/>
      <c r="BJ13" s="19">
        <v>0.129923246689431</v>
      </c>
      <c r="BK13" s="19">
        <v>0.13816164703386999</v>
      </c>
      <c r="BL13" s="19"/>
      <c r="BM13" s="19">
        <v>0.25575049938319699</v>
      </c>
      <c r="BN13" s="19">
        <v>0.112173124727814</v>
      </c>
      <c r="BO13" s="19">
        <v>0.109895806203008</v>
      </c>
      <c r="BP13" s="19">
        <v>0.122103055417792</v>
      </c>
      <c r="BQ13" s="19">
        <v>6.5967789401222707E-2</v>
      </c>
      <c r="BR13" s="19"/>
      <c r="BS13" s="19">
        <v>5.4832465567231203E-2</v>
      </c>
      <c r="BT13" s="19"/>
      <c r="BU13" s="19">
        <v>9.7139632452939897E-2</v>
      </c>
      <c r="BV13" s="19">
        <v>0.112970345483939</v>
      </c>
      <c r="BW13" s="19">
        <v>0.12809176422323301</v>
      </c>
      <c r="BX13" s="19">
        <v>4.9067352172641202E-2</v>
      </c>
      <c r="BY13" s="19">
        <v>0.32929428342753603</v>
      </c>
      <c r="BZ13" s="19"/>
      <c r="CA13" s="19">
        <v>3.1555089384950302E-2</v>
      </c>
      <c r="CB13" s="19"/>
      <c r="CC13" s="19">
        <v>0.12578227226525701</v>
      </c>
      <c r="CD13" s="19">
        <v>0.101364778077317</v>
      </c>
      <c r="CE13" s="19"/>
      <c r="CF13" s="19">
        <v>0.113053451060094</v>
      </c>
      <c r="CG13" s="19"/>
      <c r="CH13" s="19">
        <v>0.119026385327545</v>
      </c>
      <c r="CI13" s="19">
        <v>6.6681350416176594E-2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337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1007</v>
      </c>
      <c r="D7" s="10">
        <v>520</v>
      </c>
      <c r="E7" s="10">
        <v>482</v>
      </c>
      <c r="F7" s="10"/>
      <c r="G7" s="10">
        <v>69</v>
      </c>
      <c r="H7" s="10">
        <v>179</v>
      </c>
      <c r="I7" s="10">
        <v>172</v>
      </c>
      <c r="J7" s="10">
        <v>198</v>
      </c>
      <c r="K7" s="10">
        <v>157</v>
      </c>
      <c r="L7" s="10">
        <v>232</v>
      </c>
      <c r="M7" s="10"/>
      <c r="N7" s="10">
        <v>311</v>
      </c>
      <c r="O7" s="10">
        <v>243</v>
      </c>
      <c r="P7" s="10">
        <v>204</v>
      </c>
      <c r="Q7" s="10">
        <v>247</v>
      </c>
      <c r="R7" s="10"/>
      <c r="S7" s="10">
        <v>136</v>
      </c>
      <c r="T7" s="10">
        <v>147</v>
      </c>
      <c r="U7" s="10">
        <v>89</v>
      </c>
      <c r="V7" s="10">
        <v>81</v>
      </c>
      <c r="W7" s="10">
        <v>68</v>
      </c>
      <c r="X7" s="10">
        <v>94</v>
      </c>
      <c r="Y7" s="10">
        <v>70</v>
      </c>
      <c r="Z7" s="10">
        <v>37</v>
      </c>
      <c r="AA7" s="10">
        <v>110</v>
      </c>
      <c r="AB7" s="10">
        <v>96</v>
      </c>
      <c r="AC7" s="10">
        <v>48</v>
      </c>
      <c r="AD7" s="10">
        <v>31</v>
      </c>
      <c r="AE7" s="10"/>
      <c r="AF7" s="10">
        <v>172</v>
      </c>
      <c r="AG7" s="10">
        <v>375</v>
      </c>
      <c r="AH7" s="10">
        <v>196</v>
      </c>
      <c r="AI7" s="10">
        <v>116</v>
      </c>
      <c r="AJ7" s="10">
        <v>118</v>
      </c>
      <c r="AK7" s="10"/>
      <c r="AL7" s="10">
        <v>408</v>
      </c>
      <c r="AM7" s="10">
        <v>365</v>
      </c>
      <c r="AN7" s="10">
        <v>175</v>
      </c>
      <c r="AO7" s="10">
        <v>59</v>
      </c>
      <c r="AP7" s="10"/>
      <c r="AQ7" s="10">
        <v>585</v>
      </c>
      <c r="AR7" s="10">
        <v>422</v>
      </c>
      <c r="AS7" s="10"/>
      <c r="AT7" s="10">
        <v>644</v>
      </c>
      <c r="AU7" s="10">
        <v>221</v>
      </c>
      <c r="AV7" s="10"/>
      <c r="AW7" s="10">
        <v>408</v>
      </c>
      <c r="AX7" s="10">
        <v>238</v>
      </c>
      <c r="AY7" s="10">
        <v>330</v>
      </c>
      <c r="AZ7" s="10"/>
      <c r="BA7" s="10">
        <v>257</v>
      </c>
      <c r="BB7" s="10">
        <v>257</v>
      </c>
      <c r="BC7" s="10">
        <v>317</v>
      </c>
      <c r="BD7" s="10">
        <v>115</v>
      </c>
      <c r="BE7" s="10">
        <v>60</v>
      </c>
      <c r="BF7" s="10"/>
      <c r="BG7" s="10">
        <v>390</v>
      </c>
      <c r="BH7" s="10">
        <v>617</v>
      </c>
      <c r="BI7" s="10"/>
      <c r="BJ7" s="10">
        <v>769</v>
      </c>
      <c r="BK7" s="10">
        <v>234</v>
      </c>
      <c r="BL7" s="10"/>
      <c r="BM7" s="10">
        <v>144</v>
      </c>
      <c r="BN7" s="10">
        <v>190</v>
      </c>
      <c r="BO7" s="10">
        <v>359</v>
      </c>
      <c r="BP7" s="10">
        <v>83</v>
      </c>
      <c r="BQ7" s="10">
        <v>115</v>
      </c>
      <c r="BR7" s="10"/>
      <c r="BS7" s="10">
        <v>313</v>
      </c>
      <c r="BT7" s="10"/>
      <c r="BU7" s="10">
        <v>182</v>
      </c>
      <c r="BV7" s="10">
        <v>251</v>
      </c>
      <c r="BW7" s="10">
        <v>87</v>
      </c>
      <c r="BX7" s="10">
        <v>207</v>
      </c>
      <c r="BY7" s="10">
        <v>77</v>
      </c>
      <c r="BZ7" s="10"/>
      <c r="CA7" s="10">
        <v>90</v>
      </c>
      <c r="CB7" s="10"/>
      <c r="CC7" s="10">
        <v>801</v>
      </c>
      <c r="CD7" s="10">
        <v>175</v>
      </c>
      <c r="CE7" s="10"/>
      <c r="CF7" s="10">
        <v>383</v>
      </c>
      <c r="CG7" s="10"/>
      <c r="CH7" s="10">
        <v>359</v>
      </c>
      <c r="CI7" s="10">
        <v>122</v>
      </c>
    </row>
    <row r="8" spans="2:87" ht="30" customHeight="1" x14ac:dyDescent="0.35">
      <c r="B8" s="11" t="s">
        <v>20</v>
      </c>
      <c r="C8" s="11">
        <v>992</v>
      </c>
      <c r="D8" s="11">
        <v>499</v>
      </c>
      <c r="E8" s="11">
        <v>488</v>
      </c>
      <c r="F8" s="11"/>
      <c r="G8" s="11">
        <v>117</v>
      </c>
      <c r="H8" s="11">
        <v>175</v>
      </c>
      <c r="I8" s="11">
        <v>163</v>
      </c>
      <c r="J8" s="11">
        <v>185</v>
      </c>
      <c r="K8" s="11">
        <v>142</v>
      </c>
      <c r="L8" s="11">
        <v>210</v>
      </c>
      <c r="M8" s="11"/>
      <c r="N8" s="11">
        <v>279</v>
      </c>
      <c r="O8" s="11">
        <v>251</v>
      </c>
      <c r="P8" s="11">
        <v>207</v>
      </c>
      <c r="Q8" s="11">
        <v>254</v>
      </c>
      <c r="R8" s="11"/>
      <c r="S8" s="11">
        <v>138</v>
      </c>
      <c r="T8" s="11">
        <v>136</v>
      </c>
      <c r="U8" s="11">
        <v>84</v>
      </c>
      <c r="V8" s="11">
        <v>84</v>
      </c>
      <c r="W8" s="11">
        <v>61</v>
      </c>
      <c r="X8" s="11">
        <v>97</v>
      </c>
      <c r="Y8" s="11">
        <v>77</v>
      </c>
      <c r="Z8" s="11">
        <v>38</v>
      </c>
      <c r="AA8" s="11">
        <v>115</v>
      </c>
      <c r="AB8" s="11">
        <v>91</v>
      </c>
      <c r="AC8" s="11">
        <v>43</v>
      </c>
      <c r="AD8" s="11">
        <v>28</v>
      </c>
      <c r="AE8" s="11"/>
      <c r="AF8" s="11">
        <v>178</v>
      </c>
      <c r="AG8" s="11">
        <v>375</v>
      </c>
      <c r="AH8" s="11">
        <v>189</v>
      </c>
      <c r="AI8" s="11">
        <v>111</v>
      </c>
      <c r="AJ8" s="11">
        <v>109</v>
      </c>
      <c r="AK8" s="11"/>
      <c r="AL8" s="11">
        <v>392</v>
      </c>
      <c r="AM8" s="11">
        <v>363</v>
      </c>
      <c r="AN8" s="11">
        <v>176</v>
      </c>
      <c r="AO8" s="11">
        <v>60</v>
      </c>
      <c r="AP8" s="11"/>
      <c r="AQ8" s="11">
        <v>583</v>
      </c>
      <c r="AR8" s="11">
        <v>409</v>
      </c>
      <c r="AS8" s="11"/>
      <c r="AT8" s="11">
        <v>638</v>
      </c>
      <c r="AU8" s="11">
        <v>200</v>
      </c>
      <c r="AV8" s="11"/>
      <c r="AW8" s="11">
        <v>381</v>
      </c>
      <c r="AX8" s="11">
        <v>233</v>
      </c>
      <c r="AY8" s="11">
        <v>342</v>
      </c>
      <c r="AZ8" s="11"/>
      <c r="BA8" s="11">
        <v>262</v>
      </c>
      <c r="BB8" s="11">
        <v>246</v>
      </c>
      <c r="BC8" s="11">
        <v>318</v>
      </c>
      <c r="BD8" s="11">
        <v>108</v>
      </c>
      <c r="BE8" s="11">
        <v>57</v>
      </c>
      <c r="BF8" s="11"/>
      <c r="BG8" s="11">
        <v>414</v>
      </c>
      <c r="BH8" s="11">
        <v>578</v>
      </c>
      <c r="BI8" s="11"/>
      <c r="BJ8" s="11">
        <v>773</v>
      </c>
      <c r="BK8" s="11">
        <v>216</v>
      </c>
      <c r="BL8" s="11"/>
      <c r="BM8" s="11">
        <v>149</v>
      </c>
      <c r="BN8" s="11">
        <v>178</v>
      </c>
      <c r="BO8" s="11">
        <v>356</v>
      </c>
      <c r="BP8" s="11">
        <v>83</v>
      </c>
      <c r="BQ8" s="11">
        <v>110</v>
      </c>
      <c r="BR8" s="11"/>
      <c r="BS8" s="11">
        <v>303</v>
      </c>
      <c r="BT8" s="11"/>
      <c r="BU8" s="11">
        <v>177</v>
      </c>
      <c r="BV8" s="11">
        <v>249</v>
      </c>
      <c r="BW8" s="11">
        <v>87</v>
      </c>
      <c r="BX8" s="11">
        <v>200</v>
      </c>
      <c r="BY8" s="11">
        <v>79</v>
      </c>
      <c r="BZ8" s="11"/>
      <c r="CA8" s="11">
        <v>88</v>
      </c>
      <c r="CB8" s="11"/>
      <c r="CC8" s="11">
        <v>784</v>
      </c>
      <c r="CD8" s="11">
        <v>176</v>
      </c>
      <c r="CE8" s="11"/>
      <c r="CF8" s="11">
        <v>363</v>
      </c>
      <c r="CG8" s="11"/>
      <c r="CH8" s="11">
        <v>346</v>
      </c>
      <c r="CI8" s="11">
        <v>118</v>
      </c>
    </row>
    <row r="9" spans="2:87" x14ac:dyDescent="0.35">
      <c r="B9" s="18" t="s">
        <v>157</v>
      </c>
      <c r="C9" s="17">
        <v>0.223106094828148</v>
      </c>
      <c r="D9" s="17">
        <v>0.227285707214118</v>
      </c>
      <c r="E9" s="17">
        <v>0.221181908450516</v>
      </c>
      <c r="F9" s="17"/>
      <c r="G9" s="17">
        <v>0.117738251119372</v>
      </c>
      <c r="H9" s="17">
        <v>0.226156165587132</v>
      </c>
      <c r="I9" s="17">
        <v>0.191089283444936</v>
      </c>
      <c r="J9" s="17">
        <v>0.25800952487121298</v>
      </c>
      <c r="K9" s="17">
        <v>0.27849459820667399</v>
      </c>
      <c r="L9" s="17">
        <v>0.23603859003279701</v>
      </c>
      <c r="M9" s="17"/>
      <c r="N9" s="17">
        <v>0.186171796659864</v>
      </c>
      <c r="O9" s="17">
        <v>0.227046880555893</v>
      </c>
      <c r="P9" s="17">
        <v>0.23682976113338999</v>
      </c>
      <c r="Q9" s="17">
        <v>0.24675153581728901</v>
      </c>
      <c r="R9" s="17"/>
      <c r="S9" s="17">
        <v>0.17396509244168801</v>
      </c>
      <c r="T9" s="17">
        <v>0.23368093051680799</v>
      </c>
      <c r="U9" s="17">
        <v>0.21842858492929301</v>
      </c>
      <c r="V9" s="17">
        <v>0.26381701637586102</v>
      </c>
      <c r="W9" s="17">
        <v>0.24294414032422099</v>
      </c>
      <c r="X9" s="17">
        <v>0.16027681438820399</v>
      </c>
      <c r="Y9" s="17">
        <v>0.212392991974372</v>
      </c>
      <c r="Z9" s="17">
        <v>0.25540564317323</v>
      </c>
      <c r="AA9" s="17">
        <v>0.19520378668410801</v>
      </c>
      <c r="AB9" s="17">
        <v>0.28931409968162097</v>
      </c>
      <c r="AC9" s="17">
        <v>0.34765468562021901</v>
      </c>
      <c r="AD9" s="17">
        <v>0.170494490140806</v>
      </c>
      <c r="AE9" s="17"/>
      <c r="AF9" s="17">
        <v>0.23695744816473299</v>
      </c>
      <c r="AG9" s="17">
        <v>0.25140343202250198</v>
      </c>
      <c r="AH9" s="17">
        <v>0.18467981706401601</v>
      </c>
      <c r="AI9" s="17">
        <v>0.165667526964029</v>
      </c>
      <c r="AJ9" s="17">
        <v>0.25317839270110798</v>
      </c>
      <c r="AK9" s="17"/>
      <c r="AL9" s="17">
        <v>0.19543588163609299</v>
      </c>
      <c r="AM9" s="17">
        <v>0.24951870309294899</v>
      </c>
      <c r="AN9" s="17">
        <v>0.22502063793782301</v>
      </c>
      <c r="AO9" s="17">
        <v>0.23812372045796401</v>
      </c>
      <c r="AP9" s="17"/>
      <c r="AQ9" s="17">
        <v>0.25209746744696399</v>
      </c>
      <c r="AR9" s="17">
        <v>0.18178256103022999</v>
      </c>
      <c r="AS9" s="17"/>
      <c r="AT9" s="17">
        <v>0.21762160196281199</v>
      </c>
      <c r="AU9" s="17">
        <v>0.19634591467669399</v>
      </c>
      <c r="AV9" s="17"/>
      <c r="AW9" s="17">
        <v>0.22249631980984599</v>
      </c>
      <c r="AX9" s="17">
        <v>0.20958678993382601</v>
      </c>
      <c r="AY9" s="17">
        <v>0.23483713439034201</v>
      </c>
      <c r="AZ9" s="17"/>
      <c r="BA9" s="17">
        <v>0.210963410273554</v>
      </c>
      <c r="BB9" s="17">
        <v>0.219072465139066</v>
      </c>
      <c r="BC9" s="17">
        <v>0.231188851801613</v>
      </c>
      <c r="BD9" s="17">
        <v>0.22929551384229599</v>
      </c>
      <c r="BE9" s="17">
        <v>0.24337075343654699</v>
      </c>
      <c r="BF9" s="17"/>
      <c r="BG9" s="17">
        <v>0.19920759305861799</v>
      </c>
      <c r="BH9" s="17">
        <v>0.24021640413209999</v>
      </c>
      <c r="BI9" s="17"/>
      <c r="BJ9" s="17">
        <v>0.21702399944613401</v>
      </c>
      <c r="BK9" s="17">
        <v>0.245058685647185</v>
      </c>
      <c r="BL9" s="17"/>
      <c r="BM9" s="17">
        <v>0.16577273346240601</v>
      </c>
      <c r="BN9" s="17">
        <v>0.290265278461112</v>
      </c>
      <c r="BO9" s="17">
        <v>0.16899633887132101</v>
      </c>
      <c r="BP9" s="17">
        <v>0.183146331327495</v>
      </c>
      <c r="BQ9" s="17">
        <v>0.47201506591093201</v>
      </c>
      <c r="BR9" s="17"/>
      <c r="BS9" s="17">
        <v>0.363353072763269</v>
      </c>
      <c r="BT9" s="17"/>
      <c r="BU9" s="17">
        <v>0.22958752428926399</v>
      </c>
      <c r="BV9" s="17">
        <v>0.12179129220767999</v>
      </c>
      <c r="BW9" s="17">
        <v>0.10681212033930799</v>
      </c>
      <c r="BX9" s="17">
        <v>0.456543407656402</v>
      </c>
      <c r="BY9" s="17">
        <v>0.13813683626543199</v>
      </c>
      <c r="BZ9" s="17"/>
      <c r="CA9" s="17">
        <v>0.30154187824912299</v>
      </c>
      <c r="CB9" s="17"/>
      <c r="CC9" s="17">
        <v>0.23903321514054701</v>
      </c>
      <c r="CD9" s="17">
        <v>0.17095411252263901</v>
      </c>
      <c r="CE9" s="17"/>
      <c r="CF9" s="17">
        <v>0.22705712284824001</v>
      </c>
      <c r="CG9" s="17"/>
      <c r="CH9" s="17">
        <v>0.246461977584262</v>
      </c>
      <c r="CI9" s="17">
        <v>0.20911864766039001</v>
      </c>
    </row>
    <row r="10" spans="2:87" x14ac:dyDescent="0.35">
      <c r="B10" s="18" t="s">
        <v>323</v>
      </c>
      <c r="C10" s="17">
        <v>0.25274980349630299</v>
      </c>
      <c r="D10" s="17">
        <v>0.28137004318576198</v>
      </c>
      <c r="E10" s="17">
        <v>0.22187796238351401</v>
      </c>
      <c r="F10" s="17"/>
      <c r="G10" s="17">
        <v>0.30563753522130099</v>
      </c>
      <c r="H10" s="17">
        <v>0.31375159237695899</v>
      </c>
      <c r="I10" s="17">
        <v>0.32328057313661002</v>
      </c>
      <c r="J10" s="17">
        <v>0.19664177890809401</v>
      </c>
      <c r="K10" s="17">
        <v>0.159410152469908</v>
      </c>
      <c r="L10" s="17">
        <v>0.23030146864352999</v>
      </c>
      <c r="M10" s="17"/>
      <c r="N10" s="17">
        <v>0.30367144247066502</v>
      </c>
      <c r="O10" s="17">
        <v>0.26246959100686701</v>
      </c>
      <c r="P10" s="17">
        <v>0.24301112244943099</v>
      </c>
      <c r="Q10" s="17">
        <v>0.19275994216478001</v>
      </c>
      <c r="R10" s="17"/>
      <c r="S10" s="17">
        <v>0.33567145759327599</v>
      </c>
      <c r="T10" s="17">
        <v>0.19509464536673299</v>
      </c>
      <c r="U10" s="17">
        <v>0.22460272620650201</v>
      </c>
      <c r="V10" s="17">
        <v>0.25644628913171102</v>
      </c>
      <c r="W10" s="17">
        <v>0.26146692647633601</v>
      </c>
      <c r="X10" s="17">
        <v>0.22569157887400901</v>
      </c>
      <c r="Y10" s="17">
        <v>0.227752037604047</v>
      </c>
      <c r="Z10" s="17">
        <v>0.26317205653874398</v>
      </c>
      <c r="AA10" s="17">
        <v>0.31167575205766002</v>
      </c>
      <c r="AB10" s="17">
        <v>0.18151529957332099</v>
      </c>
      <c r="AC10" s="17">
        <v>0.19982861260960999</v>
      </c>
      <c r="AD10" s="17">
        <v>0.40355525815363402</v>
      </c>
      <c r="AE10" s="17"/>
      <c r="AF10" s="17">
        <v>0.19923043594999101</v>
      </c>
      <c r="AG10" s="17">
        <v>0.22830789726688</v>
      </c>
      <c r="AH10" s="17">
        <v>0.27723302001915501</v>
      </c>
      <c r="AI10" s="17">
        <v>0.32358159552001398</v>
      </c>
      <c r="AJ10" s="17">
        <v>0.32852654775608903</v>
      </c>
      <c r="AK10" s="17"/>
      <c r="AL10" s="17">
        <v>0.23107488407876001</v>
      </c>
      <c r="AM10" s="17">
        <v>0.235415195874772</v>
      </c>
      <c r="AN10" s="17">
        <v>0.32330442473233201</v>
      </c>
      <c r="AO10" s="17">
        <v>0.29167773589189</v>
      </c>
      <c r="AP10" s="17"/>
      <c r="AQ10" s="17">
        <v>0.218377296431566</v>
      </c>
      <c r="AR10" s="17">
        <v>0.30174346364769999</v>
      </c>
      <c r="AS10" s="17"/>
      <c r="AT10" s="17">
        <v>0.26315286077750999</v>
      </c>
      <c r="AU10" s="17">
        <v>0.25601419809437098</v>
      </c>
      <c r="AV10" s="17"/>
      <c r="AW10" s="17">
        <v>0.23021986611012499</v>
      </c>
      <c r="AX10" s="17">
        <v>0.26512602596783602</v>
      </c>
      <c r="AY10" s="17">
        <v>0.27497547818219598</v>
      </c>
      <c r="AZ10" s="17"/>
      <c r="BA10" s="17">
        <v>0.29771990149578698</v>
      </c>
      <c r="BB10" s="17">
        <v>0.25138450965661702</v>
      </c>
      <c r="BC10" s="17">
        <v>0.26882696015278301</v>
      </c>
      <c r="BD10" s="17">
        <v>0.15504690631742299</v>
      </c>
      <c r="BE10" s="17">
        <v>0.15090286381694601</v>
      </c>
      <c r="BF10" s="17"/>
      <c r="BG10" s="17">
        <v>0.23494410349633499</v>
      </c>
      <c r="BH10" s="17">
        <v>0.26549792625775798</v>
      </c>
      <c r="BI10" s="17"/>
      <c r="BJ10" s="17">
        <v>0.26004832351931101</v>
      </c>
      <c r="BK10" s="17">
        <v>0.23082324078587199</v>
      </c>
      <c r="BL10" s="17"/>
      <c r="BM10" s="17">
        <v>0.211698236685714</v>
      </c>
      <c r="BN10" s="17">
        <v>0.207224192690561</v>
      </c>
      <c r="BO10" s="17">
        <v>0.322320493570872</v>
      </c>
      <c r="BP10" s="17">
        <v>0.28534117644600698</v>
      </c>
      <c r="BQ10" s="17">
        <v>0.18363333005611099</v>
      </c>
      <c r="BR10" s="17"/>
      <c r="BS10" s="17">
        <v>0.25448932370279898</v>
      </c>
      <c r="BT10" s="17"/>
      <c r="BU10" s="17">
        <v>0.22072726094287501</v>
      </c>
      <c r="BV10" s="17">
        <v>0.358372187087723</v>
      </c>
      <c r="BW10" s="17">
        <v>0.28716198288870798</v>
      </c>
      <c r="BX10" s="17">
        <v>0.177166784636722</v>
      </c>
      <c r="BY10" s="17">
        <v>0.173882669142189</v>
      </c>
      <c r="BZ10" s="17"/>
      <c r="CA10" s="17">
        <v>0.37289621440622001</v>
      </c>
      <c r="CB10" s="17"/>
      <c r="CC10" s="17">
        <v>0.26610101307440898</v>
      </c>
      <c r="CD10" s="17">
        <v>0.23461174858019099</v>
      </c>
      <c r="CE10" s="17"/>
      <c r="CF10" s="17">
        <v>0.257347777424136</v>
      </c>
      <c r="CG10" s="17"/>
      <c r="CH10" s="17">
        <v>0.22981840862918301</v>
      </c>
      <c r="CI10" s="17">
        <v>0.27804383108577102</v>
      </c>
    </row>
    <row r="11" spans="2:87" x14ac:dyDescent="0.35">
      <c r="B11" s="18" t="s">
        <v>159</v>
      </c>
      <c r="C11" s="17">
        <v>0.22234162288859699</v>
      </c>
      <c r="D11" s="17">
        <v>0.19764801226306</v>
      </c>
      <c r="E11" s="17">
        <v>0.24988187049963501</v>
      </c>
      <c r="F11" s="17"/>
      <c r="G11" s="17">
        <v>0.25577407082929399</v>
      </c>
      <c r="H11" s="17">
        <v>0.19269200552128499</v>
      </c>
      <c r="I11" s="17">
        <v>0.22706241907319899</v>
      </c>
      <c r="J11" s="17">
        <v>0.24193993897751001</v>
      </c>
      <c r="K11" s="17">
        <v>0.171206323750553</v>
      </c>
      <c r="L11" s="17">
        <v>0.242045834108741</v>
      </c>
      <c r="M11" s="17"/>
      <c r="N11" s="17">
        <v>0.28593863959646998</v>
      </c>
      <c r="O11" s="17">
        <v>0.220415211919985</v>
      </c>
      <c r="P11" s="17">
        <v>0.143594570468454</v>
      </c>
      <c r="Q11" s="17">
        <v>0.22042917416835101</v>
      </c>
      <c r="R11" s="17"/>
      <c r="S11" s="17">
        <v>0.23642252252454801</v>
      </c>
      <c r="T11" s="17">
        <v>0.202301645871201</v>
      </c>
      <c r="U11" s="17">
        <v>0.213317274782962</v>
      </c>
      <c r="V11" s="17">
        <v>0.20709482617797201</v>
      </c>
      <c r="W11" s="17">
        <v>0.18431295814729601</v>
      </c>
      <c r="X11" s="17">
        <v>0.23843932624970099</v>
      </c>
      <c r="Y11" s="17">
        <v>0.31411121393838498</v>
      </c>
      <c r="Z11" s="17">
        <v>0.15611669983336099</v>
      </c>
      <c r="AA11" s="17">
        <v>0.23024160326955401</v>
      </c>
      <c r="AB11" s="17">
        <v>0.20998498444418201</v>
      </c>
      <c r="AC11" s="17">
        <v>0.22699503973737301</v>
      </c>
      <c r="AD11" s="17">
        <v>0.18873828954826199</v>
      </c>
      <c r="AE11" s="17"/>
      <c r="AF11" s="17">
        <v>0.20752285900350301</v>
      </c>
      <c r="AG11" s="17">
        <v>0.18039142481204801</v>
      </c>
      <c r="AH11" s="17">
        <v>0.26723638470537298</v>
      </c>
      <c r="AI11" s="17">
        <v>0.29943965900057801</v>
      </c>
      <c r="AJ11" s="17">
        <v>0.214412991626417</v>
      </c>
      <c r="AK11" s="17"/>
      <c r="AL11" s="17">
        <v>0.22466174602386499</v>
      </c>
      <c r="AM11" s="17">
        <v>0.234066885832004</v>
      </c>
      <c r="AN11" s="17">
        <v>0.20738417223976499</v>
      </c>
      <c r="AO11" s="17">
        <v>0.18038367725559301</v>
      </c>
      <c r="AP11" s="17"/>
      <c r="AQ11" s="17">
        <v>0.20472230696035801</v>
      </c>
      <c r="AR11" s="17">
        <v>0.247455728620321</v>
      </c>
      <c r="AS11" s="17"/>
      <c r="AT11" s="17">
        <v>0.20382668801074899</v>
      </c>
      <c r="AU11" s="17">
        <v>0.26000519667461902</v>
      </c>
      <c r="AV11" s="17"/>
      <c r="AW11" s="17">
        <v>0.26144598004212999</v>
      </c>
      <c r="AX11" s="17">
        <v>0.23942587836972601</v>
      </c>
      <c r="AY11" s="17">
        <v>0.16249637847503301</v>
      </c>
      <c r="AZ11" s="17"/>
      <c r="BA11" s="17">
        <v>0.19440651257904601</v>
      </c>
      <c r="BB11" s="17">
        <v>0.24919556116708899</v>
      </c>
      <c r="BC11" s="17">
        <v>0.18856764233529</v>
      </c>
      <c r="BD11" s="17">
        <v>0.30245878442839202</v>
      </c>
      <c r="BE11" s="17">
        <v>0.27590229276762301</v>
      </c>
      <c r="BF11" s="17"/>
      <c r="BG11" s="17">
        <v>0.23725667961727201</v>
      </c>
      <c r="BH11" s="17">
        <v>0.211663077581668</v>
      </c>
      <c r="BI11" s="17"/>
      <c r="BJ11" s="17">
        <v>0.22548053215372599</v>
      </c>
      <c r="BK11" s="17">
        <v>0.214800024054427</v>
      </c>
      <c r="BL11" s="17"/>
      <c r="BM11" s="17">
        <v>0.24468343106346699</v>
      </c>
      <c r="BN11" s="17">
        <v>0.20538821732926099</v>
      </c>
      <c r="BO11" s="17">
        <v>0.236206818641962</v>
      </c>
      <c r="BP11" s="17">
        <v>0.24047649894460699</v>
      </c>
      <c r="BQ11" s="17">
        <v>8.2366629907416097E-2</v>
      </c>
      <c r="BR11" s="17"/>
      <c r="BS11" s="17">
        <v>0.14109951662543799</v>
      </c>
      <c r="BT11" s="17"/>
      <c r="BU11" s="17">
        <v>0.235624468827491</v>
      </c>
      <c r="BV11" s="17">
        <v>0.25147538690988103</v>
      </c>
      <c r="BW11" s="17">
        <v>0.292724968992018</v>
      </c>
      <c r="BX11" s="17">
        <v>0.137357321122243</v>
      </c>
      <c r="BY11" s="17">
        <v>0.210558639679299</v>
      </c>
      <c r="BZ11" s="17"/>
      <c r="CA11" s="17">
        <v>0.13968378301784801</v>
      </c>
      <c r="CB11" s="17"/>
      <c r="CC11" s="17">
        <v>0.199956007915983</v>
      </c>
      <c r="CD11" s="17">
        <v>0.31770704590381299</v>
      </c>
      <c r="CE11" s="17"/>
      <c r="CF11" s="17">
        <v>0.23478627506199101</v>
      </c>
      <c r="CG11" s="17"/>
      <c r="CH11" s="17">
        <v>0.18740408035679099</v>
      </c>
      <c r="CI11" s="17">
        <v>0.33188986764225897</v>
      </c>
    </row>
    <row r="12" spans="2:87" x14ac:dyDescent="0.35">
      <c r="B12" s="18" t="s">
        <v>160</v>
      </c>
      <c r="C12" s="17">
        <v>0.18743978913588299</v>
      </c>
      <c r="D12" s="17">
        <v>0.20229117253140699</v>
      </c>
      <c r="E12" s="17">
        <v>0.17231654556586701</v>
      </c>
      <c r="F12" s="17"/>
      <c r="G12" s="17">
        <v>0.143342421810773</v>
      </c>
      <c r="H12" s="17">
        <v>0.157532501832779</v>
      </c>
      <c r="I12" s="17">
        <v>0.15493798530587599</v>
      </c>
      <c r="J12" s="17">
        <v>0.175330659598042</v>
      </c>
      <c r="K12" s="17">
        <v>0.28264019997044598</v>
      </c>
      <c r="L12" s="17">
        <v>0.20837391830887</v>
      </c>
      <c r="M12" s="17"/>
      <c r="N12" s="17">
        <v>0.13103437756935499</v>
      </c>
      <c r="O12" s="17">
        <v>0.20104843210621801</v>
      </c>
      <c r="P12" s="17">
        <v>0.243707560103712</v>
      </c>
      <c r="Q12" s="17">
        <v>0.19157262804903599</v>
      </c>
      <c r="R12" s="17"/>
      <c r="S12" s="17">
        <v>0.144838296452519</v>
      </c>
      <c r="T12" s="17">
        <v>0.26369237755384201</v>
      </c>
      <c r="U12" s="17">
        <v>0.22036948487645799</v>
      </c>
      <c r="V12" s="17">
        <v>0.11932556924472699</v>
      </c>
      <c r="W12" s="17">
        <v>0.133606819807192</v>
      </c>
      <c r="X12" s="17">
        <v>0.24695222834019701</v>
      </c>
      <c r="Y12" s="17">
        <v>0.17750101996479001</v>
      </c>
      <c r="Z12" s="17">
        <v>0.22435591847259101</v>
      </c>
      <c r="AA12" s="17">
        <v>0.187462552377574</v>
      </c>
      <c r="AB12" s="17">
        <v>0.18645622300152501</v>
      </c>
      <c r="AC12" s="17">
        <v>0.164483807276222</v>
      </c>
      <c r="AD12" s="17">
        <v>5.57834543366817E-2</v>
      </c>
      <c r="AE12" s="17"/>
      <c r="AF12" s="17">
        <v>0.21623288236391999</v>
      </c>
      <c r="AG12" s="17">
        <v>0.21153597333646301</v>
      </c>
      <c r="AH12" s="17">
        <v>0.185480628003131</v>
      </c>
      <c r="AI12" s="17">
        <v>0.14079742887159399</v>
      </c>
      <c r="AJ12" s="17">
        <v>0.11608617563795399</v>
      </c>
      <c r="AK12" s="17"/>
      <c r="AL12" s="17">
        <v>0.207189133822759</v>
      </c>
      <c r="AM12" s="17">
        <v>0.172909972224811</v>
      </c>
      <c r="AN12" s="17">
        <v>0.157027005739415</v>
      </c>
      <c r="AO12" s="17">
        <v>0.23558006443910001</v>
      </c>
      <c r="AP12" s="17"/>
      <c r="AQ12" s="17">
        <v>0.21425490736383301</v>
      </c>
      <c r="AR12" s="17">
        <v>0.14921823064131501</v>
      </c>
      <c r="AS12" s="17"/>
      <c r="AT12" s="17">
        <v>0.191923295070035</v>
      </c>
      <c r="AU12" s="17">
        <v>0.20012222672954399</v>
      </c>
      <c r="AV12" s="17"/>
      <c r="AW12" s="17">
        <v>0.20181068366180899</v>
      </c>
      <c r="AX12" s="17">
        <v>0.166657586431047</v>
      </c>
      <c r="AY12" s="17">
        <v>0.19732631163626699</v>
      </c>
      <c r="AZ12" s="17"/>
      <c r="BA12" s="17">
        <v>0.17583694146356199</v>
      </c>
      <c r="BB12" s="17">
        <v>0.173641919075188</v>
      </c>
      <c r="BC12" s="17">
        <v>0.19845628757350101</v>
      </c>
      <c r="BD12" s="17">
        <v>0.19407334108758201</v>
      </c>
      <c r="BE12" s="17">
        <v>0.229594171621431</v>
      </c>
      <c r="BF12" s="17"/>
      <c r="BG12" s="17">
        <v>0.18224025905019001</v>
      </c>
      <c r="BH12" s="17">
        <v>0.19116243120187401</v>
      </c>
      <c r="BI12" s="17"/>
      <c r="BJ12" s="17">
        <v>0.18058290007991601</v>
      </c>
      <c r="BK12" s="17">
        <v>0.206301582735884</v>
      </c>
      <c r="BL12" s="17"/>
      <c r="BM12" s="17">
        <v>0.13419461885270401</v>
      </c>
      <c r="BN12" s="17">
        <v>0.230515377960685</v>
      </c>
      <c r="BO12" s="17">
        <v>0.16716034309848299</v>
      </c>
      <c r="BP12" s="17">
        <v>0.19164064099057099</v>
      </c>
      <c r="BQ12" s="17">
        <v>0.22044063494457</v>
      </c>
      <c r="BR12" s="17"/>
      <c r="BS12" s="17">
        <v>0.197919073850995</v>
      </c>
      <c r="BT12" s="17"/>
      <c r="BU12" s="17">
        <v>0.254316579975783</v>
      </c>
      <c r="BV12" s="17">
        <v>0.14075766563789699</v>
      </c>
      <c r="BW12" s="17">
        <v>0.21852335607401899</v>
      </c>
      <c r="BX12" s="17">
        <v>0.189112949915307</v>
      </c>
      <c r="BY12" s="17">
        <v>0.16477459316472501</v>
      </c>
      <c r="BZ12" s="17"/>
      <c r="CA12" s="17">
        <v>0.16317716450209099</v>
      </c>
      <c r="CB12" s="17"/>
      <c r="CC12" s="17">
        <v>0.200149169960673</v>
      </c>
      <c r="CD12" s="17">
        <v>0.15380903357119</v>
      </c>
      <c r="CE12" s="17"/>
      <c r="CF12" s="17">
        <v>0.198154938750079</v>
      </c>
      <c r="CG12" s="17"/>
      <c r="CH12" s="17">
        <v>0.22341446213987801</v>
      </c>
      <c r="CI12" s="17">
        <v>0.10537177464178001</v>
      </c>
    </row>
    <row r="13" spans="2:87" x14ac:dyDescent="0.35">
      <c r="B13" s="18" t="s">
        <v>161</v>
      </c>
      <c r="C13" s="19">
        <v>0.11436268965106999</v>
      </c>
      <c r="D13" s="19">
        <v>9.1405064805653094E-2</v>
      </c>
      <c r="E13" s="19">
        <v>0.13474171310046901</v>
      </c>
      <c r="F13" s="19"/>
      <c r="G13" s="19">
        <v>0.17750772101925999</v>
      </c>
      <c r="H13" s="19">
        <v>0.109867734681846</v>
      </c>
      <c r="I13" s="19">
        <v>0.103629739039378</v>
      </c>
      <c r="J13" s="19">
        <v>0.12807809764514</v>
      </c>
      <c r="K13" s="19">
        <v>0.10824872560241899</v>
      </c>
      <c r="L13" s="19">
        <v>8.3240188906061996E-2</v>
      </c>
      <c r="M13" s="19"/>
      <c r="N13" s="19">
        <v>9.3183743703645794E-2</v>
      </c>
      <c r="O13" s="19">
        <v>8.9019884411037906E-2</v>
      </c>
      <c r="P13" s="19">
        <v>0.13285698584501399</v>
      </c>
      <c r="Q13" s="19">
        <v>0.14848671980054401</v>
      </c>
      <c r="R13" s="19"/>
      <c r="S13" s="19">
        <v>0.109102630987969</v>
      </c>
      <c r="T13" s="19">
        <v>0.105230400691415</v>
      </c>
      <c r="U13" s="19">
        <v>0.12328192920478501</v>
      </c>
      <c r="V13" s="19">
        <v>0.15331629906972899</v>
      </c>
      <c r="W13" s="19">
        <v>0.177669155244954</v>
      </c>
      <c r="X13" s="19">
        <v>0.12864005214789001</v>
      </c>
      <c r="Y13" s="19">
        <v>6.8242736518406594E-2</v>
      </c>
      <c r="Z13" s="19">
        <v>0.10094968198207301</v>
      </c>
      <c r="AA13" s="19">
        <v>7.5416305611103907E-2</v>
      </c>
      <c r="AB13" s="19">
        <v>0.13272939329935099</v>
      </c>
      <c r="AC13" s="19">
        <v>6.1037854756575798E-2</v>
      </c>
      <c r="AD13" s="19">
        <v>0.18142850782061501</v>
      </c>
      <c r="AE13" s="19"/>
      <c r="AF13" s="19">
        <v>0.14005637451785399</v>
      </c>
      <c r="AG13" s="19">
        <v>0.128361272562107</v>
      </c>
      <c r="AH13" s="19">
        <v>8.5370150208326306E-2</v>
      </c>
      <c r="AI13" s="19">
        <v>7.0513789643785005E-2</v>
      </c>
      <c r="AJ13" s="19">
        <v>8.7795892278432097E-2</v>
      </c>
      <c r="AK13" s="19"/>
      <c r="AL13" s="19">
        <v>0.14163835443852299</v>
      </c>
      <c r="AM13" s="19">
        <v>0.108089242975464</v>
      </c>
      <c r="AN13" s="19">
        <v>8.7263759350665798E-2</v>
      </c>
      <c r="AO13" s="19">
        <v>5.4234801955452702E-2</v>
      </c>
      <c r="AP13" s="19"/>
      <c r="AQ13" s="19">
        <v>0.110548021797279</v>
      </c>
      <c r="AR13" s="19">
        <v>0.119800016060434</v>
      </c>
      <c r="AS13" s="19"/>
      <c r="AT13" s="19">
        <v>0.123475554178894</v>
      </c>
      <c r="AU13" s="19">
        <v>8.7512463824771902E-2</v>
      </c>
      <c r="AV13" s="19"/>
      <c r="AW13" s="19">
        <v>8.4027150376091098E-2</v>
      </c>
      <c r="AX13" s="19">
        <v>0.119203719297565</v>
      </c>
      <c r="AY13" s="19">
        <v>0.13036469731616199</v>
      </c>
      <c r="AZ13" s="19"/>
      <c r="BA13" s="19">
        <v>0.12107323418805201</v>
      </c>
      <c r="BB13" s="19">
        <v>0.10670554496204</v>
      </c>
      <c r="BC13" s="19">
        <v>0.112960258136813</v>
      </c>
      <c r="BD13" s="19">
        <v>0.119125454324308</v>
      </c>
      <c r="BE13" s="19">
        <v>0.100229918357453</v>
      </c>
      <c r="BF13" s="19"/>
      <c r="BG13" s="19">
        <v>0.14635136477758501</v>
      </c>
      <c r="BH13" s="19">
        <v>9.1460160826600301E-2</v>
      </c>
      <c r="BI13" s="19"/>
      <c r="BJ13" s="19">
        <v>0.116864244800912</v>
      </c>
      <c r="BK13" s="19">
        <v>0.103016466776632</v>
      </c>
      <c r="BL13" s="19"/>
      <c r="BM13" s="19">
        <v>0.243650979935708</v>
      </c>
      <c r="BN13" s="19">
        <v>6.6606933558381098E-2</v>
      </c>
      <c r="BO13" s="19">
        <v>0.105316005817362</v>
      </c>
      <c r="BP13" s="19">
        <v>9.9395352291319503E-2</v>
      </c>
      <c r="BQ13" s="19">
        <v>4.1544339180970301E-2</v>
      </c>
      <c r="BR13" s="19"/>
      <c r="BS13" s="19">
        <v>4.3139013057498898E-2</v>
      </c>
      <c r="BT13" s="19"/>
      <c r="BU13" s="19">
        <v>5.9744165964587703E-2</v>
      </c>
      <c r="BV13" s="19">
        <v>0.127603468156819</v>
      </c>
      <c r="BW13" s="19">
        <v>9.4777571705947805E-2</v>
      </c>
      <c r="BX13" s="19">
        <v>3.9819536669326798E-2</v>
      </c>
      <c r="BY13" s="19">
        <v>0.312647261748355</v>
      </c>
      <c r="BZ13" s="19"/>
      <c r="CA13" s="19">
        <v>2.2700959824717301E-2</v>
      </c>
      <c r="CB13" s="19"/>
      <c r="CC13" s="19">
        <v>9.4760593908388396E-2</v>
      </c>
      <c r="CD13" s="19">
        <v>0.12291805942216701</v>
      </c>
      <c r="CE13" s="19"/>
      <c r="CF13" s="19">
        <v>8.2653885915553199E-2</v>
      </c>
      <c r="CG13" s="19"/>
      <c r="CH13" s="19">
        <v>0.112901071289885</v>
      </c>
      <c r="CI13" s="19">
        <v>7.5575878969800503E-2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338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1007</v>
      </c>
      <c r="D7" s="10">
        <v>520</v>
      </c>
      <c r="E7" s="10">
        <v>482</v>
      </c>
      <c r="F7" s="10"/>
      <c r="G7" s="10">
        <v>69</v>
      </c>
      <c r="H7" s="10">
        <v>179</v>
      </c>
      <c r="I7" s="10">
        <v>172</v>
      </c>
      <c r="J7" s="10">
        <v>198</v>
      </c>
      <c r="K7" s="10">
        <v>157</v>
      </c>
      <c r="L7" s="10">
        <v>232</v>
      </c>
      <c r="M7" s="10"/>
      <c r="N7" s="10">
        <v>311</v>
      </c>
      <c r="O7" s="10">
        <v>243</v>
      </c>
      <c r="P7" s="10">
        <v>204</v>
      </c>
      <c r="Q7" s="10">
        <v>247</v>
      </c>
      <c r="R7" s="10"/>
      <c r="S7" s="10">
        <v>136</v>
      </c>
      <c r="T7" s="10">
        <v>147</v>
      </c>
      <c r="U7" s="10">
        <v>89</v>
      </c>
      <c r="V7" s="10">
        <v>81</v>
      </c>
      <c r="W7" s="10">
        <v>68</v>
      </c>
      <c r="X7" s="10">
        <v>94</v>
      </c>
      <c r="Y7" s="10">
        <v>70</v>
      </c>
      <c r="Z7" s="10">
        <v>37</v>
      </c>
      <c r="AA7" s="10">
        <v>110</v>
      </c>
      <c r="AB7" s="10">
        <v>96</v>
      </c>
      <c r="AC7" s="10">
        <v>48</v>
      </c>
      <c r="AD7" s="10">
        <v>31</v>
      </c>
      <c r="AE7" s="10"/>
      <c r="AF7" s="10">
        <v>172</v>
      </c>
      <c r="AG7" s="10">
        <v>375</v>
      </c>
      <c r="AH7" s="10">
        <v>196</v>
      </c>
      <c r="AI7" s="10">
        <v>116</v>
      </c>
      <c r="AJ7" s="10">
        <v>118</v>
      </c>
      <c r="AK7" s="10"/>
      <c r="AL7" s="10">
        <v>408</v>
      </c>
      <c r="AM7" s="10">
        <v>365</v>
      </c>
      <c r="AN7" s="10">
        <v>175</v>
      </c>
      <c r="AO7" s="10">
        <v>59</v>
      </c>
      <c r="AP7" s="10"/>
      <c r="AQ7" s="10">
        <v>585</v>
      </c>
      <c r="AR7" s="10">
        <v>422</v>
      </c>
      <c r="AS7" s="10"/>
      <c r="AT7" s="10">
        <v>644</v>
      </c>
      <c r="AU7" s="10">
        <v>221</v>
      </c>
      <c r="AV7" s="10"/>
      <c r="AW7" s="10">
        <v>408</v>
      </c>
      <c r="AX7" s="10">
        <v>238</v>
      </c>
      <c r="AY7" s="10">
        <v>330</v>
      </c>
      <c r="AZ7" s="10"/>
      <c r="BA7" s="10">
        <v>257</v>
      </c>
      <c r="BB7" s="10">
        <v>257</v>
      </c>
      <c r="BC7" s="10">
        <v>317</v>
      </c>
      <c r="BD7" s="10">
        <v>115</v>
      </c>
      <c r="BE7" s="10">
        <v>60</v>
      </c>
      <c r="BF7" s="10"/>
      <c r="BG7" s="10">
        <v>390</v>
      </c>
      <c r="BH7" s="10">
        <v>617</v>
      </c>
      <c r="BI7" s="10"/>
      <c r="BJ7" s="10">
        <v>769</v>
      </c>
      <c r="BK7" s="10">
        <v>234</v>
      </c>
      <c r="BL7" s="10"/>
      <c r="BM7" s="10">
        <v>144</v>
      </c>
      <c r="BN7" s="10">
        <v>190</v>
      </c>
      <c r="BO7" s="10">
        <v>359</v>
      </c>
      <c r="BP7" s="10">
        <v>83</v>
      </c>
      <c r="BQ7" s="10">
        <v>115</v>
      </c>
      <c r="BR7" s="10"/>
      <c r="BS7" s="10">
        <v>313</v>
      </c>
      <c r="BT7" s="10"/>
      <c r="BU7" s="10">
        <v>182</v>
      </c>
      <c r="BV7" s="10">
        <v>251</v>
      </c>
      <c r="BW7" s="10">
        <v>87</v>
      </c>
      <c r="BX7" s="10">
        <v>207</v>
      </c>
      <c r="BY7" s="10">
        <v>77</v>
      </c>
      <c r="BZ7" s="10"/>
      <c r="CA7" s="10">
        <v>90</v>
      </c>
      <c r="CB7" s="10"/>
      <c r="CC7" s="10">
        <v>801</v>
      </c>
      <c r="CD7" s="10">
        <v>175</v>
      </c>
      <c r="CE7" s="10"/>
      <c r="CF7" s="10">
        <v>383</v>
      </c>
      <c r="CG7" s="10"/>
      <c r="CH7" s="10">
        <v>359</v>
      </c>
      <c r="CI7" s="10">
        <v>122</v>
      </c>
    </row>
    <row r="8" spans="2:87" ht="30" customHeight="1" x14ac:dyDescent="0.35">
      <c r="B8" s="11" t="s">
        <v>20</v>
      </c>
      <c r="C8" s="11">
        <v>992</v>
      </c>
      <c r="D8" s="11">
        <v>499</v>
      </c>
      <c r="E8" s="11">
        <v>488</v>
      </c>
      <c r="F8" s="11"/>
      <c r="G8" s="11">
        <v>117</v>
      </c>
      <c r="H8" s="11">
        <v>175</v>
      </c>
      <c r="I8" s="11">
        <v>163</v>
      </c>
      <c r="J8" s="11">
        <v>185</v>
      </c>
      <c r="K8" s="11">
        <v>142</v>
      </c>
      <c r="L8" s="11">
        <v>210</v>
      </c>
      <c r="M8" s="11"/>
      <c r="N8" s="11">
        <v>279</v>
      </c>
      <c r="O8" s="11">
        <v>251</v>
      </c>
      <c r="P8" s="11">
        <v>207</v>
      </c>
      <c r="Q8" s="11">
        <v>254</v>
      </c>
      <c r="R8" s="11"/>
      <c r="S8" s="11">
        <v>138</v>
      </c>
      <c r="T8" s="11">
        <v>136</v>
      </c>
      <c r="U8" s="11">
        <v>84</v>
      </c>
      <c r="V8" s="11">
        <v>84</v>
      </c>
      <c r="W8" s="11">
        <v>61</v>
      </c>
      <c r="X8" s="11">
        <v>97</v>
      </c>
      <c r="Y8" s="11">
        <v>77</v>
      </c>
      <c r="Z8" s="11">
        <v>38</v>
      </c>
      <c r="AA8" s="11">
        <v>115</v>
      </c>
      <c r="AB8" s="11">
        <v>91</v>
      </c>
      <c r="AC8" s="11">
        <v>43</v>
      </c>
      <c r="AD8" s="11">
        <v>28</v>
      </c>
      <c r="AE8" s="11"/>
      <c r="AF8" s="11">
        <v>178</v>
      </c>
      <c r="AG8" s="11">
        <v>375</v>
      </c>
      <c r="AH8" s="11">
        <v>189</v>
      </c>
      <c r="AI8" s="11">
        <v>111</v>
      </c>
      <c r="AJ8" s="11">
        <v>109</v>
      </c>
      <c r="AK8" s="11"/>
      <c r="AL8" s="11">
        <v>392</v>
      </c>
      <c r="AM8" s="11">
        <v>363</v>
      </c>
      <c r="AN8" s="11">
        <v>176</v>
      </c>
      <c r="AO8" s="11">
        <v>60</v>
      </c>
      <c r="AP8" s="11"/>
      <c r="AQ8" s="11">
        <v>583</v>
      </c>
      <c r="AR8" s="11">
        <v>409</v>
      </c>
      <c r="AS8" s="11"/>
      <c r="AT8" s="11">
        <v>638</v>
      </c>
      <c r="AU8" s="11">
        <v>200</v>
      </c>
      <c r="AV8" s="11"/>
      <c r="AW8" s="11">
        <v>381</v>
      </c>
      <c r="AX8" s="11">
        <v>233</v>
      </c>
      <c r="AY8" s="11">
        <v>342</v>
      </c>
      <c r="AZ8" s="11"/>
      <c r="BA8" s="11">
        <v>262</v>
      </c>
      <c r="BB8" s="11">
        <v>246</v>
      </c>
      <c r="BC8" s="11">
        <v>318</v>
      </c>
      <c r="BD8" s="11">
        <v>108</v>
      </c>
      <c r="BE8" s="11">
        <v>57</v>
      </c>
      <c r="BF8" s="11"/>
      <c r="BG8" s="11">
        <v>414</v>
      </c>
      <c r="BH8" s="11">
        <v>578</v>
      </c>
      <c r="BI8" s="11"/>
      <c r="BJ8" s="11">
        <v>773</v>
      </c>
      <c r="BK8" s="11">
        <v>216</v>
      </c>
      <c r="BL8" s="11"/>
      <c r="BM8" s="11">
        <v>149</v>
      </c>
      <c r="BN8" s="11">
        <v>178</v>
      </c>
      <c r="BO8" s="11">
        <v>356</v>
      </c>
      <c r="BP8" s="11">
        <v>83</v>
      </c>
      <c r="BQ8" s="11">
        <v>110</v>
      </c>
      <c r="BR8" s="11"/>
      <c r="BS8" s="11">
        <v>303</v>
      </c>
      <c r="BT8" s="11"/>
      <c r="BU8" s="11">
        <v>177</v>
      </c>
      <c r="BV8" s="11">
        <v>249</v>
      </c>
      <c r="BW8" s="11">
        <v>87</v>
      </c>
      <c r="BX8" s="11">
        <v>200</v>
      </c>
      <c r="BY8" s="11">
        <v>79</v>
      </c>
      <c r="BZ8" s="11"/>
      <c r="CA8" s="11">
        <v>88</v>
      </c>
      <c r="CB8" s="11"/>
      <c r="CC8" s="11">
        <v>784</v>
      </c>
      <c r="CD8" s="11">
        <v>176</v>
      </c>
      <c r="CE8" s="11"/>
      <c r="CF8" s="11">
        <v>363</v>
      </c>
      <c r="CG8" s="11"/>
      <c r="CH8" s="11">
        <v>346</v>
      </c>
      <c r="CI8" s="11">
        <v>118</v>
      </c>
    </row>
    <row r="9" spans="2:87" x14ac:dyDescent="0.35">
      <c r="B9" s="18" t="s">
        <v>157</v>
      </c>
      <c r="C9" s="17">
        <v>0.105808554996704</v>
      </c>
      <c r="D9" s="17">
        <v>0.123895794577758</v>
      </c>
      <c r="E9" s="17">
        <v>8.8456711097700896E-2</v>
      </c>
      <c r="F9" s="17"/>
      <c r="G9" s="17">
        <v>0.223538712400983</v>
      </c>
      <c r="H9" s="17">
        <v>0.184947695085173</v>
      </c>
      <c r="I9" s="17">
        <v>7.7741112363092293E-2</v>
      </c>
      <c r="J9" s="17">
        <v>8.1334062690776504E-2</v>
      </c>
      <c r="K9" s="17">
        <v>6.4542202017912595E-2</v>
      </c>
      <c r="L9" s="17">
        <v>4.5553067355892103E-2</v>
      </c>
      <c r="M9" s="17"/>
      <c r="N9" s="17">
        <v>0.15404707654983399</v>
      </c>
      <c r="O9" s="17">
        <v>6.5291632210162001E-2</v>
      </c>
      <c r="P9" s="17">
        <v>9.7312730768550904E-2</v>
      </c>
      <c r="Q9" s="17">
        <v>0.100669003240897</v>
      </c>
      <c r="R9" s="17"/>
      <c r="S9" s="17">
        <v>0.12775454370556699</v>
      </c>
      <c r="T9" s="17">
        <v>0.10303128846217099</v>
      </c>
      <c r="U9" s="17">
        <v>0.100160894465515</v>
      </c>
      <c r="V9" s="17">
        <v>6.7739239217220096E-2</v>
      </c>
      <c r="W9" s="17">
        <v>0.100821607913226</v>
      </c>
      <c r="X9" s="17">
        <v>0.120766792749623</v>
      </c>
      <c r="Y9" s="17">
        <v>6.7010090893817806E-2</v>
      </c>
      <c r="Z9" s="17">
        <v>0.208885162717971</v>
      </c>
      <c r="AA9" s="17">
        <v>0.150267103648245</v>
      </c>
      <c r="AB9" s="17">
        <v>7.9750669976631799E-2</v>
      </c>
      <c r="AC9" s="17">
        <v>4.6420494914444797E-2</v>
      </c>
      <c r="AD9" s="17">
        <v>6.1596682306029701E-2</v>
      </c>
      <c r="AE9" s="17"/>
      <c r="AF9" s="17">
        <v>0.12607655880791099</v>
      </c>
      <c r="AG9" s="17">
        <v>9.5934879130265202E-2</v>
      </c>
      <c r="AH9" s="17">
        <v>8.5488796030392694E-2</v>
      </c>
      <c r="AI9" s="17">
        <v>0.107725713074831</v>
      </c>
      <c r="AJ9" s="17">
        <v>0.13648047885432499</v>
      </c>
      <c r="AK9" s="17"/>
      <c r="AL9" s="17">
        <v>7.3188598816779901E-2</v>
      </c>
      <c r="AM9" s="17">
        <v>0.12125080961057901</v>
      </c>
      <c r="AN9" s="17">
        <v>0.14499090823822999</v>
      </c>
      <c r="AO9" s="17">
        <v>0.11011311846025899</v>
      </c>
      <c r="AP9" s="17"/>
      <c r="AQ9" s="17">
        <v>8.7367444878699796E-2</v>
      </c>
      <c r="AR9" s="17">
        <v>0.13209402437588999</v>
      </c>
      <c r="AS9" s="17"/>
      <c r="AT9" s="17">
        <v>0.12508163412791601</v>
      </c>
      <c r="AU9" s="17">
        <v>4.6836446858809902E-2</v>
      </c>
      <c r="AV9" s="17"/>
      <c r="AW9" s="17">
        <v>9.1932644987742798E-2</v>
      </c>
      <c r="AX9" s="17">
        <v>9.5654968899096499E-2</v>
      </c>
      <c r="AY9" s="17">
        <v>0.12744110533229699</v>
      </c>
      <c r="AZ9" s="17"/>
      <c r="BA9" s="17">
        <v>0.14102637905130699</v>
      </c>
      <c r="BB9" s="17">
        <v>8.7941947085262206E-2</v>
      </c>
      <c r="BC9" s="17">
        <v>0.10392680829673299</v>
      </c>
      <c r="BD9" s="17">
        <v>7.6367015929905094E-2</v>
      </c>
      <c r="BE9" s="17">
        <v>8.8993892262664798E-2</v>
      </c>
      <c r="BF9" s="17"/>
      <c r="BG9" s="17">
        <v>0.102529128204322</v>
      </c>
      <c r="BH9" s="17">
        <v>0.108156484891994</v>
      </c>
      <c r="BI9" s="17"/>
      <c r="BJ9" s="17">
        <v>0.117836991218042</v>
      </c>
      <c r="BK9" s="17">
        <v>6.4508315218104698E-2</v>
      </c>
      <c r="BL9" s="17"/>
      <c r="BM9" s="17">
        <v>8.6809783728117706E-2</v>
      </c>
      <c r="BN9" s="17">
        <v>8.6874961654578295E-2</v>
      </c>
      <c r="BO9" s="17">
        <v>0.12316430113790799</v>
      </c>
      <c r="BP9" s="17">
        <v>0.14094680319922501</v>
      </c>
      <c r="BQ9" s="17">
        <v>0.124689572932108</v>
      </c>
      <c r="BR9" s="17"/>
      <c r="BS9" s="17">
        <v>0.14847655157765099</v>
      </c>
      <c r="BT9" s="17"/>
      <c r="BU9" s="17">
        <v>7.8904179900286406E-2</v>
      </c>
      <c r="BV9" s="17">
        <v>0.147836617528225</v>
      </c>
      <c r="BW9" s="17">
        <v>0.16309678570180799</v>
      </c>
      <c r="BX9" s="17">
        <v>0.13030674633368799</v>
      </c>
      <c r="BY9" s="17">
        <v>5.9225656447113001E-2</v>
      </c>
      <c r="BZ9" s="17"/>
      <c r="CA9" s="17">
        <v>0.18350870423188501</v>
      </c>
      <c r="CB9" s="17"/>
      <c r="CC9" s="17">
        <v>0.101817816188684</v>
      </c>
      <c r="CD9" s="17">
        <v>0.13669412124880001</v>
      </c>
      <c r="CE9" s="17"/>
      <c r="CF9" s="17">
        <v>8.7285983624037E-2</v>
      </c>
      <c r="CG9" s="17"/>
      <c r="CH9" s="17">
        <v>6.2260145921395803E-2</v>
      </c>
      <c r="CI9" s="17">
        <v>0.23557097690249301</v>
      </c>
    </row>
    <row r="10" spans="2:87" x14ac:dyDescent="0.35">
      <c r="B10" s="18" t="s">
        <v>323</v>
      </c>
      <c r="C10" s="17">
        <v>0.18461464505432101</v>
      </c>
      <c r="D10" s="17">
        <v>0.22170392631439501</v>
      </c>
      <c r="E10" s="17">
        <v>0.14869369717288999</v>
      </c>
      <c r="F10" s="17"/>
      <c r="G10" s="17">
        <v>0.30311529822697098</v>
      </c>
      <c r="H10" s="17">
        <v>0.27723956380444398</v>
      </c>
      <c r="I10" s="17">
        <v>0.28641076703117802</v>
      </c>
      <c r="J10" s="17">
        <v>0.108664022896363</v>
      </c>
      <c r="K10" s="17">
        <v>9.1218179380835498E-2</v>
      </c>
      <c r="L10" s="17">
        <v>9.2431726643983705E-2</v>
      </c>
      <c r="M10" s="17"/>
      <c r="N10" s="17">
        <v>0.17827450799639999</v>
      </c>
      <c r="O10" s="17">
        <v>0.191103415604398</v>
      </c>
      <c r="P10" s="17">
        <v>0.18549933774615299</v>
      </c>
      <c r="Q10" s="17">
        <v>0.18594434120915099</v>
      </c>
      <c r="R10" s="17"/>
      <c r="S10" s="17">
        <v>0.34083675766092397</v>
      </c>
      <c r="T10" s="17">
        <v>0.153255632507033</v>
      </c>
      <c r="U10" s="17">
        <v>0.127819552930068</v>
      </c>
      <c r="V10" s="17">
        <v>0.13901618494602699</v>
      </c>
      <c r="W10" s="17">
        <v>0.12719010214189899</v>
      </c>
      <c r="X10" s="17">
        <v>0.17179077464850101</v>
      </c>
      <c r="Y10" s="17">
        <v>0.202893304186747</v>
      </c>
      <c r="Z10" s="17">
        <v>0.15198907297862399</v>
      </c>
      <c r="AA10" s="17">
        <v>0.190432667378168</v>
      </c>
      <c r="AB10" s="17">
        <v>0.14763628720594699</v>
      </c>
      <c r="AC10" s="17">
        <v>0.21026875554070601</v>
      </c>
      <c r="AD10" s="17">
        <v>9.5732762323447795E-2</v>
      </c>
      <c r="AE10" s="17"/>
      <c r="AF10" s="17">
        <v>0.19894255515322101</v>
      </c>
      <c r="AG10" s="17">
        <v>0.14052411621722899</v>
      </c>
      <c r="AH10" s="17">
        <v>0.185268593204098</v>
      </c>
      <c r="AI10" s="17">
        <v>0.240054721778522</v>
      </c>
      <c r="AJ10" s="17">
        <v>0.24871354329356701</v>
      </c>
      <c r="AK10" s="17"/>
      <c r="AL10" s="17">
        <v>0.18524289873907099</v>
      </c>
      <c r="AM10" s="17">
        <v>0.15250092789730599</v>
      </c>
      <c r="AN10" s="17">
        <v>0.22792967674617301</v>
      </c>
      <c r="AO10" s="17">
        <v>0.24732912058827899</v>
      </c>
      <c r="AP10" s="17"/>
      <c r="AQ10" s="17">
        <v>0.14944147306923</v>
      </c>
      <c r="AR10" s="17">
        <v>0.234749551752824</v>
      </c>
      <c r="AS10" s="17"/>
      <c r="AT10" s="17">
        <v>0.219331371425591</v>
      </c>
      <c r="AU10" s="17">
        <v>0.102968727156172</v>
      </c>
      <c r="AV10" s="17"/>
      <c r="AW10" s="17">
        <v>0.14518430025460499</v>
      </c>
      <c r="AX10" s="17">
        <v>0.18534642138718499</v>
      </c>
      <c r="AY10" s="17">
        <v>0.233510426432292</v>
      </c>
      <c r="AZ10" s="17"/>
      <c r="BA10" s="17">
        <v>0.27316220685723702</v>
      </c>
      <c r="BB10" s="17">
        <v>0.174348419837772</v>
      </c>
      <c r="BC10" s="17">
        <v>0.156685893701205</v>
      </c>
      <c r="BD10" s="17">
        <v>0.100441333655106</v>
      </c>
      <c r="BE10" s="17">
        <v>0.139970396248665</v>
      </c>
      <c r="BF10" s="17"/>
      <c r="BG10" s="17">
        <v>0.22681762080456899</v>
      </c>
      <c r="BH10" s="17">
        <v>0.154399112064106</v>
      </c>
      <c r="BI10" s="17"/>
      <c r="BJ10" s="17">
        <v>0.20578715882367399</v>
      </c>
      <c r="BK10" s="17">
        <v>0.103091794394352</v>
      </c>
      <c r="BL10" s="17"/>
      <c r="BM10" s="17">
        <v>0.134847824707854</v>
      </c>
      <c r="BN10" s="17">
        <v>0.16912988397690601</v>
      </c>
      <c r="BO10" s="17">
        <v>0.25400419903646698</v>
      </c>
      <c r="BP10" s="17">
        <v>0.16917657058598001</v>
      </c>
      <c r="BQ10" s="17">
        <v>9.4127411923057305E-2</v>
      </c>
      <c r="BR10" s="17"/>
      <c r="BS10" s="17">
        <v>0.16314702951681001</v>
      </c>
      <c r="BT10" s="17"/>
      <c r="BU10" s="17">
        <v>0.22046485541320901</v>
      </c>
      <c r="BV10" s="17">
        <v>0.31617457979813501</v>
      </c>
      <c r="BW10" s="17">
        <v>0.18152319825890101</v>
      </c>
      <c r="BX10" s="17">
        <v>9.3050699767815895E-2</v>
      </c>
      <c r="BY10" s="17">
        <v>7.9547761786201904E-2</v>
      </c>
      <c r="BZ10" s="17"/>
      <c r="CA10" s="17">
        <v>0.26161197959622401</v>
      </c>
      <c r="CB10" s="17"/>
      <c r="CC10" s="17">
        <v>0.180973127408255</v>
      </c>
      <c r="CD10" s="17">
        <v>0.20522087898744301</v>
      </c>
      <c r="CE10" s="17"/>
      <c r="CF10" s="17">
        <v>0.14265232498025701</v>
      </c>
      <c r="CG10" s="17"/>
      <c r="CH10" s="17">
        <v>0.15614995462894701</v>
      </c>
      <c r="CI10" s="17">
        <v>0.248662097327183</v>
      </c>
    </row>
    <row r="11" spans="2:87" x14ac:dyDescent="0.35">
      <c r="B11" s="18" t="s">
        <v>159</v>
      </c>
      <c r="C11" s="17">
        <v>0.26719322794150802</v>
      </c>
      <c r="D11" s="17">
        <v>0.24815083422345999</v>
      </c>
      <c r="E11" s="17">
        <v>0.28536469351552901</v>
      </c>
      <c r="F11" s="17"/>
      <c r="G11" s="17">
        <v>0.195104696345208</v>
      </c>
      <c r="H11" s="17">
        <v>0.23927897911865301</v>
      </c>
      <c r="I11" s="17">
        <v>0.26229996489623297</v>
      </c>
      <c r="J11" s="17">
        <v>0.29234191585977698</v>
      </c>
      <c r="K11" s="17">
        <v>0.28779355118473099</v>
      </c>
      <c r="L11" s="17">
        <v>0.29837310530141598</v>
      </c>
      <c r="M11" s="17"/>
      <c r="N11" s="17">
        <v>0.30864111170799102</v>
      </c>
      <c r="O11" s="17">
        <v>0.25686989541108102</v>
      </c>
      <c r="P11" s="17">
        <v>0.23319702854704999</v>
      </c>
      <c r="Q11" s="17">
        <v>0.26177917882277602</v>
      </c>
      <c r="R11" s="17"/>
      <c r="S11" s="17">
        <v>0.205862460788792</v>
      </c>
      <c r="T11" s="17">
        <v>0.25954917807691902</v>
      </c>
      <c r="U11" s="17">
        <v>0.28034647944860502</v>
      </c>
      <c r="V11" s="17">
        <v>0.31435583687489299</v>
      </c>
      <c r="W11" s="17">
        <v>0.211629520562092</v>
      </c>
      <c r="X11" s="17">
        <v>0.30106277835262701</v>
      </c>
      <c r="Y11" s="17">
        <v>0.31422667231422402</v>
      </c>
      <c r="Z11" s="17">
        <v>0.23126919490515899</v>
      </c>
      <c r="AA11" s="17">
        <v>0.24552794454681501</v>
      </c>
      <c r="AB11" s="17">
        <v>0.34971635984684002</v>
      </c>
      <c r="AC11" s="17">
        <v>0.11792014770739601</v>
      </c>
      <c r="AD11" s="17">
        <v>0.400750396883511</v>
      </c>
      <c r="AE11" s="17"/>
      <c r="AF11" s="17">
        <v>0.22757605854143001</v>
      </c>
      <c r="AG11" s="17">
        <v>0.26951927352858301</v>
      </c>
      <c r="AH11" s="17">
        <v>0.30450453021308199</v>
      </c>
      <c r="AI11" s="17">
        <v>0.32112441021993499</v>
      </c>
      <c r="AJ11" s="17">
        <v>0.237049830663178</v>
      </c>
      <c r="AK11" s="17"/>
      <c r="AL11" s="17">
        <v>0.28406780733937598</v>
      </c>
      <c r="AM11" s="17">
        <v>0.2522223080996</v>
      </c>
      <c r="AN11" s="17">
        <v>0.24692790767903999</v>
      </c>
      <c r="AO11" s="17">
        <v>0.30700050804097001</v>
      </c>
      <c r="AP11" s="17"/>
      <c r="AQ11" s="17">
        <v>0.26100836954413598</v>
      </c>
      <c r="AR11" s="17">
        <v>0.27600896110390499</v>
      </c>
      <c r="AS11" s="17"/>
      <c r="AT11" s="17">
        <v>0.24998391625323299</v>
      </c>
      <c r="AU11" s="17">
        <v>0.31294547683114798</v>
      </c>
      <c r="AV11" s="17"/>
      <c r="AW11" s="17">
        <v>0.29289315978895297</v>
      </c>
      <c r="AX11" s="17">
        <v>0.306638937250099</v>
      </c>
      <c r="AY11" s="17">
        <v>0.20794376494880401</v>
      </c>
      <c r="AZ11" s="17"/>
      <c r="BA11" s="17">
        <v>0.24108205359066601</v>
      </c>
      <c r="BB11" s="17">
        <v>0.267085656323232</v>
      </c>
      <c r="BC11" s="17">
        <v>0.26512606268028699</v>
      </c>
      <c r="BD11" s="17">
        <v>0.33555775519657299</v>
      </c>
      <c r="BE11" s="17">
        <v>0.27466997671329801</v>
      </c>
      <c r="BF11" s="17"/>
      <c r="BG11" s="17">
        <v>0.25751440057492198</v>
      </c>
      <c r="BH11" s="17">
        <v>0.27412285606376002</v>
      </c>
      <c r="BI11" s="17"/>
      <c r="BJ11" s="17">
        <v>0.267864484820731</v>
      </c>
      <c r="BK11" s="17">
        <v>0.269230497699044</v>
      </c>
      <c r="BL11" s="17"/>
      <c r="BM11" s="17">
        <v>0.235769527198884</v>
      </c>
      <c r="BN11" s="17">
        <v>0.24976761041036699</v>
      </c>
      <c r="BO11" s="17">
        <v>0.309589925268899</v>
      </c>
      <c r="BP11" s="17">
        <v>0.28358430422399999</v>
      </c>
      <c r="BQ11" s="17">
        <v>0.13344682354943799</v>
      </c>
      <c r="BR11" s="17"/>
      <c r="BS11" s="17">
        <v>0.202804560425871</v>
      </c>
      <c r="BT11" s="17"/>
      <c r="BU11" s="17">
        <v>0.22583563943437501</v>
      </c>
      <c r="BV11" s="17">
        <v>0.30387090021801</v>
      </c>
      <c r="BW11" s="17">
        <v>0.288931757140374</v>
      </c>
      <c r="BX11" s="17">
        <v>0.19931936479863499</v>
      </c>
      <c r="BY11" s="17">
        <v>0.20870039336100499</v>
      </c>
      <c r="BZ11" s="17"/>
      <c r="CA11" s="17">
        <v>0.256870313210455</v>
      </c>
      <c r="CB11" s="17"/>
      <c r="CC11" s="17">
        <v>0.263423235990072</v>
      </c>
      <c r="CD11" s="17">
        <v>0.32196111255815202</v>
      </c>
      <c r="CE11" s="17"/>
      <c r="CF11" s="17">
        <v>0.31082854622953499</v>
      </c>
      <c r="CG11" s="17"/>
      <c r="CH11" s="17">
        <v>0.264548567661336</v>
      </c>
      <c r="CI11" s="17">
        <v>0.28054394704961699</v>
      </c>
    </row>
    <row r="12" spans="2:87" x14ac:dyDescent="0.35">
      <c r="B12" s="18" t="s">
        <v>160</v>
      </c>
      <c r="C12" s="17">
        <v>0.31280499452258997</v>
      </c>
      <c r="D12" s="17">
        <v>0.30748337065811998</v>
      </c>
      <c r="E12" s="17">
        <v>0.32152089346211299</v>
      </c>
      <c r="F12" s="17"/>
      <c r="G12" s="17">
        <v>6.3738522859548896E-2</v>
      </c>
      <c r="H12" s="17">
        <v>0.16368990989773599</v>
      </c>
      <c r="I12" s="17">
        <v>0.28113207380102001</v>
      </c>
      <c r="J12" s="17">
        <v>0.36112165267721102</v>
      </c>
      <c r="K12" s="17">
        <v>0.44542186436047199</v>
      </c>
      <c r="L12" s="17">
        <v>0.468163104802998</v>
      </c>
      <c r="M12" s="17"/>
      <c r="N12" s="17">
        <v>0.23588092536814501</v>
      </c>
      <c r="O12" s="17">
        <v>0.36379329487794099</v>
      </c>
      <c r="P12" s="17">
        <v>0.33613725202661099</v>
      </c>
      <c r="Q12" s="17">
        <v>0.32226481930084699</v>
      </c>
      <c r="R12" s="17"/>
      <c r="S12" s="17">
        <v>0.206327991927127</v>
      </c>
      <c r="T12" s="17">
        <v>0.342300870092415</v>
      </c>
      <c r="U12" s="17">
        <v>0.378108643632596</v>
      </c>
      <c r="V12" s="17">
        <v>0.289775216167237</v>
      </c>
      <c r="W12" s="17">
        <v>0.374247884455643</v>
      </c>
      <c r="X12" s="17">
        <v>0.29390906559226698</v>
      </c>
      <c r="Y12" s="17">
        <v>0.31037603421399101</v>
      </c>
      <c r="Z12" s="17">
        <v>0.25025388742495103</v>
      </c>
      <c r="AA12" s="17">
        <v>0.29836698081173701</v>
      </c>
      <c r="AB12" s="17">
        <v>0.322050627722542</v>
      </c>
      <c r="AC12" s="17">
        <v>0.56294827194574304</v>
      </c>
      <c r="AD12" s="17">
        <v>0.230926361798691</v>
      </c>
      <c r="AE12" s="17"/>
      <c r="AF12" s="17">
        <v>0.30845636883663502</v>
      </c>
      <c r="AG12" s="17">
        <v>0.36682285968825501</v>
      </c>
      <c r="AH12" s="17">
        <v>0.31127411664829702</v>
      </c>
      <c r="AI12" s="17">
        <v>0.22153260928877799</v>
      </c>
      <c r="AJ12" s="17">
        <v>0.24558144761603101</v>
      </c>
      <c r="AK12" s="17"/>
      <c r="AL12" s="17">
        <v>0.29593634325825102</v>
      </c>
      <c r="AM12" s="17">
        <v>0.350982890645958</v>
      </c>
      <c r="AN12" s="17">
        <v>0.28238999932789</v>
      </c>
      <c r="AO12" s="17">
        <v>0.28132245095503899</v>
      </c>
      <c r="AP12" s="17"/>
      <c r="AQ12" s="17">
        <v>0.37283519560202399</v>
      </c>
      <c r="AR12" s="17">
        <v>0.227239537660028</v>
      </c>
      <c r="AS12" s="17"/>
      <c r="AT12" s="17">
        <v>0.27290760286478699</v>
      </c>
      <c r="AU12" s="17">
        <v>0.43681782740544101</v>
      </c>
      <c r="AV12" s="17"/>
      <c r="AW12" s="17">
        <v>0.37280865183339201</v>
      </c>
      <c r="AX12" s="17">
        <v>0.27852839143410002</v>
      </c>
      <c r="AY12" s="17">
        <v>0.287014757439502</v>
      </c>
      <c r="AZ12" s="17"/>
      <c r="BA12" s="17">
        <v>0.213622705421503</v>
      </c>
      <c r="BB12" s="17">
        <v>0.34850568693899903</v>
      </c>
      <c r="BC12" s="17">
        <v>0.33758350934526499</v>
      </c>
      <c r="BD12" s="17">
        <v>0.36785716912893202</v>
      </c>
      <c r="BE12" s="17">
        <v>0.37763913839122498</v>
      </c>
      <c r="BF12" s="17"/>
      <c r="BG12" s="17">
        <v>0.24291389318798801</v>
      </c>
      <c r="BH12" s="17">
        <v>0.36284404604813902</v>
      </c>
      <c r="BI12" s="17"/>
      <c r="BJ12" s="17">
        <v>0.27282259626422301</v>
      </c>
      <c r="BK12" s="17">
        <v>0.45760212577639597</v>
      </c>
      <c r="BL12" s="17"/>
      <c r="BM12" s="17">
        <v>0.30090259292733401</v>
      </c>
      <c r="BN12" s="17">
        <v>0.410552614927509</v>
      </c>
      <c r="BO12" s="17">
        <v>0.19209269221994499</v>
      </c>
      <c r="BP12" s="17">
        <v>0.27594229065067299</v>
      </c>
      <c r="BQ12" s="17">
        <v>0.60445302440419701</v>
      </c>
      <c r="BR12" s="17"/>
      <c r="BS12" s="17">
        <v>0.44207894844759599</v>
      </c>
      <c r="BT12" s="17"/>
      <c r="BU12" s="17">
        <v>0.40080577411639401</v>
      </c>
      <c r="BV12" s="17">
        <v>8.3451028977245698E-2</v>
      </c>
      <c r="BW12" s="17">
        <v>0.26231847402331399</v>
      </c>
      <c r="BX12" s="17">
        <v>0.54562122670688895</v>
      </c>
      <c r="BY12" s="17">
        <v>0.34432546564750699</v>
      </c>
      <c r="BZ12" s="17"/>
      <c r="CA12" s="17">
        <v>0.26322795162920498</v>
      </c>
      <c r="CB12" s="17"/>
      <c r="CC12" s="17">
        <v>0.33909350200763599</v>
      </c>
      <c r="CD12" s="17">
        <v>0.21996383247924101</v>
      </c>
      <c r="CE12" s="17"/>
      <c r="CF12" s="17">
        <v>0.363275137187476</v>
      </c>
      <c r="CG12" s="17"/>
      <c r="CH12" s="17">
        <v>0.38949560795695398</v>
      </c>
      <c r="CI12" s="17">
        <v>0.15076916373054799</v>
      </c>
    </row>
    <row r="13" spans="2:87" x14ac:dyDescent="0.35">
      <c r="B13" s="18" t="s">
        <v>161</v>
      </c>
      <c r="C13" s="19">
        <v>0.129578577484877</v>
      </c>
      <c r="D13" s="19">
        <v>9.8766074226266196E-2</v>
      </c>
      <c r="E13" s="19">
        <v>0.155964004751767</v>
      </c>
      <c r="F13" s="19"/>
      <c r="G13" s="19">
        <v>0.214502770167289</v>
      </c>
      <c r="H13" s="19">
        <v>0.13484385209399299</v>
      </c>
      <c r="I13" s="19">
        <v>9.2416081908476902E-2</v>
      </c>
      <c r="J13" s="19">
        <v>0.15653834587587201</v>
      </c>
      <c r="K13" s="19">
        <v>0.111024203056049</v>
      </c>
      <c r="L13" s="19">
        <v>9.5478995895709198E-2</v>
      </c>
      <c r="M13" s="19"/>
      <c r="N13" s="19">
        <v>0.12315637837762999</v>
      </c>
      <c r="O13" s="19">
        <v>0.12294176189641901</v>
      </c>
      <c r="P13" s="19">
        <v>0.14785365091163499</v>
      </c>
      <c r="Q13" s="19">
        <v>0.129342657426329</v>
      </c>
      <c r="R13" s="19"/>
      <c r="S13" s="19">
        <v>0.11921824591759</v>
      </c>
      <c r="T13" s="19">
        <v>0.14186303086146199</v>
      </c>
      <c r="U13" s="19">
        <v>0.11356442952321701</v>
      </c>
      <c r="V13" s="19">
        <v>0.18911352279462201</v>
      </c>
      <c r="W13" s="19">
        <v>0.18611088492713901</v>
      </c>
      <c r="X13" s="19">
        <v>0.11247058865698201</v>
      </c>
      <c r="Y13" s="19">
        <v>0.105493898391221</v>
      </c>
      <c r="Z13" s="19">
        <v>0.157602681973294</v>
      </c>
      <c r="AA13" s="19">
        <v>0.115405303615034</v>
      </c>
      <c r="AB13" s="19">
        <v>0.100846055248039</v>
      </c>
      <c r="AC13" s="19">
        <v>6.2442329891710599E-2</v>
      </c>
      <c r="AD13" s="19">
        <v>0.21099379668832</v>
      </c>
      <c r="AE13" s="19"/>
      <c r="AF13" s="19">
        <v>0.13894845866080299</v>
      </c>
      <c r="AG13" s="19">
        <v>0.12719887143566799</v>
      </c>
      <c r="AH13" s="19">
        <v>0.11346396390413099</v>
      </c>
      <c r="AI13" s="19">
        <v>0.109562545637933</v>
      </c>
      <c r="AJ13" s="19">
        <v>0.13217469957289901</v>
      </c>
      <c r="AK13" s="19"/>
      <c r="AL13" s="19">
        <v>0.16156435184652301</v>
      </c>
      <c r="AM13" s="19">
        <v>0.12304306374655601</v>
      </c>
      <c r="AN13" s="19">
        <v>9.77615080086673E-2</v>
      </c>
      <c r="AO13" s="19">
        <v>5.4234801955452702E-2</v>
      </c>
      <c r="AP13" s="19"/>
      <c r="AQ13" s="19">
        <v>0.12934751690591001</v>
      </c>
      <c r="AR13" s="19">
        <v>0.12990792510735399</v>
      </c>
      <c r="AS13" s="19"/>
      <c r="AT13" s="19">
        <v>0.13269547532847201</v>
      </c>
      <c r="AU13" s="19">
        <v>0.100431521748429</v>
      </c>
      <c r="AV13" s="19"/>
      <c r="AW13" s="19">
        <v>9.7181243135307196E-2</v>
      </c>
      <c r="AX13" s="19">
        <v>0.13383128102951899</v>
      </c>
      <c r="AY13" s="19">
        <v>0.14408994584710599</v>
      </c>
      <c r="AZ13" s="19"/>
      <c r="BA13" s="19">
        <v>0.13110665507928801</v>
      </c>
      <c r="BB13" s="19">
        <v>0.12211828981473501</v>
      </c>
      <c r="BC13" s="19">
        <v>0.13667772597650901</v>
      </c>
      <c r="BD13" s="19">
        <v>0.119776726089484</v>
      </c>
      <c r="BE13" s="19">
        <v>0.11872659638414799</v>
      </c>
      <c r="BF13" s="19"/>
      <c r="BG13" s="19">
        <v>0.170224957228199</v>
      </c>
      <c r="BH13" s="19">
        <v>0.100477500932001</v>
      </c>
      <c r="BI13" s="19"/>
      <c r="BJ13" s="19">
        <v>0.13568876887333001</v>
      </c>
      <c r="BK13" s="19">
        <v>0.105567266912104</v>
      </c>
      <c r="BL13" s="19"/>
      <c r="BM13" s="19">
        <v>0.241670271437811</v>
      </c>
      <c r="BN13" s="19">
        <v>8.36749290306395E-2</v>
      </c>
      <c r="BO13" s="19">
        <v>0.12114888233678101</v>
      </c>
      <c r="BP13" s="19">
        <v>0.13035003134012199</v>
      </c>
      <c r="BQ13" s="19">
        <v>4.3283167191199602E-2</v>
      </c>
      <c r="BR13" s="19"/>
      <c r="BS13" s="19">
        <v>4.3492910032070897E-2</v>
      </c>
      <c r="BT13" s="19"/>
      <c r="BU13" s="19">
        <v>7.3989551135735299E-2</v>
      </c>
      <c r="BV13" s="19">
        <v>0.148666873478384</v>
      </c>
      <c r="BW13" s="19">
        <v>0.104129784875603</v>
      </c>
      <c r="BX13" s="19">
        <v>3.1701962392971503E-2</v>
      </c>
      <c r="BY13" s="19">
        <v>0.30820072275817401</v>
      </c>
      <c r="BZ13" s="19"/>
      <c r="CA13" s="19">
        <v>3.47810513322322E-2</v>
      </c>
      <c r="CB13" s="19"/>
      <c r="CC13" s="19">
        <v>0.114692318405353</v>
      </c>
      <c r="CD13" s="19">
        <v>0.11616005472636499</v>
      </c>
      <c r="CE13" s="19"/>
      <c r="CF13" s="19">
        <v>9.5958007978695303E-2</v>
      </c>
      <c r="CG13" s="19"/>
      <c r="CH13" s="19">
        <v>0.127545723831367</v>
      </c>
      <c r="CI13" s="19">
        <v>8.4453814990158596E-2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dimension ref="B2:CI18"/>
  <sheetViews>
    <sheetView showGridLines="0" topLeftCell="A5" workbookViewId="0">
      <pane xSplit="2" topLeftCell="C1" activePane="topRight" state="frozen"/>
      <selection pane="topRight" activeCell="B18" sqref="B18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339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1007</v>
      </c>
      <c r="D7" s="10">
        <v>520</v>
      </c>
      <c r="E7" s="10">
        <v>482</v>
      </c>
      <c r="F7" s="10"/>
      <c r="G7" s="10">
        <v>69</v>
      </c>
      <c r="H7" s="10">
        <v>179</v>
      </c>
      <c r="I7" s="10">
        <v>172</v>
      </c>
      <c r="J7" s="10">
        <v>198</v>
      </c>
      <c r="K7" s="10">
        <v>157</v>
      </c>
      <c r="L7" s="10">
        <v>232</v>
      </c>
      <c r="M7" s="10"/>
      <c r="N7" s="10">
        <v>311</v>
      </c>
      <c r="O7" s="10">
        <v>243</v>
      </c>
      <c r="P7" s="10">
        <v>204</v>
      </c>
      <c r="Q7" s="10">
        <v>247</v>
      </c>
      <c r="R7" s="10"/>
      <c r="S7" s="10">
        <v>136</v>
      </c>
      <c r="T7" s="10">
        <v>147</v>
      </c>
      <c r="U7" s="10">
        <v>89</v>
      </c>
      <c r="V7" s="10">
        <v>81</v>
      </c>
      <c r="W7" s="10">
        <v>68</v>
      </c>
      <c r="X7" s="10">
        <v>94</v>
      </c>
      <c r="Y7" s="10">
        <v>70</v>
      </c>
      <c r="Z7" s="10">
        <v>37</v>
      </c>
      <c r="AA7" s="10">
        <v>110</v>
      </c>
      <c r="AB7" s="10">
        <v>96</v>
      </c>
      <c r="AC7" s="10">
        <v>48</v>
      </c>
      <c r="AD7" s="10">
        <v>31</v>
      </c>
      <c r="AE7" s="10"/>
      <c r="AF7" s="10">
        <v>172</v>
      </c>
      <c r="AG7" s="10">
        <v>375</v>
      </c>
      <c r="AH7" s="10">
        <v>196</v>
      </c>
      <c r="AI7" s="10">
        <v>116</v>
      </c>
      <c r="AJ7" s="10">
        <v>118</v>
      </c>
      <c r="AK7" s="10"/>
      <c r="AL7" s="10">
        <v>408</v>
      </c>
      <c r="AM7" s="10">
        <v>365</v>
      </c>
      <c r="AN7" s="10">
        <v>175</v>
      </c>
      <c r="AO7" s="10">
        <v>59</v>
      </c>
      <c r="AP7" s="10"/>
      <c r="AQ7" s="10">
        <v>585</v>
      </c>
      <c r="AR7" s="10">
        <v>422</v>
      </c>
      <c r="AS7" s="10"/>
      <c r="AT7" s="10">
        <v>644</v>
      </c>
      <c r="AU7" s="10">
        <v>221</v>
      </c>
      <c r="AV7" s="10"/>
      <c r="AW7" s="10">
        <v>408</v>
      </c>
      <c r="AX7" s="10">
        <v>238</v>
      </c>
      <c r="AY7" s="10">
        <v>330</v>
      </c>
      <c r="AZ7" s="10"/>
      <c r="BA7" s="10">
        <v>257</v>
      </c>
      <c r="BB7" s="10">
        <v>257</v>
      </c>
      <c r="BC7" s="10">
        <v>317</v>
      </c>
      <c r="BD7" s="10">
        <v>115</v>
      </c>
      <c r="BE7" s="10">
        <v>60</v>
      </c>
      <c r="BF7" s="10"/>
      <c r="BG7" s="10">
        <v>390</v>
      </c>
      <c r="BH7" s="10">
        <v>617</v>
      </c>
      <c r="BI7" s="10"/>
      <c r="BJ7" s="10">
        <v>769</v>
      </c>
      <c r="BK7" s="10">
        <v>234</v>
      </c>
      <c r="BL7" s="10"/>
      <c r="BM7" s="10">
        <v>144</v>
      </c>
      <c r="BN7" s="10">
        <v>190</v>
      </c>
      <c r="BO7" s="10">
        <v>359</v>
      </c>
      <c r="BP7" s="10">
        <v>83</v>
      </c>
      <c r="BQ7" s="10">
        <v>115</v>
      </c>
      <c r="BR7" s="10"/>
      <c r="BS7" s="10">
        <v>313</v>
      </c>
      <c r="BT7" s="10"/>
      <c r="BU7" s="10">
        <v>182</v>
      </c>
      <c r="BV7" s="10">
        <v>251</v>
      </c>
      <c r="BW7" s="10">
        <v>87</v>
      </c>
      <c r="BX7" s="10">
        <v>207</v>
      </c>
      <c r="BY7" s="10">
        <v>77</v>
      </c>
      <c r="BZ7" s="10"/>
      <c r="CA7" s="10">
        <v>90</v>
      </c>
      <c r="CB7" s="10"/>
      <c r="CC7" s="10">
        <v>801</v>
      </c>
      <c r="CD7" s="10">
        <v>175</v>
      </c>
      <c r="CE7" s="10"/>
      <c r="CF7" s="10">
        <v>383</v>
      </c>
      <c r="CG7" s="10"/>
      <c r="CH7" s="10">
        <v>359</v>
      </c>
      <c r="CI7" s="10">
        <v>122</v>
      </c>
    </row>
    <row r="8" spans="2:87" ht="30" customHeight="1" x14ac:dyDescent="0.35">
      <c r="B8" s="11" t="s">
        <v>20</v>
      </c>
      <c r="C8" s="11">
        <v>992</v>
      </c>
      <c r="D8" s="11">
        <v>499</v>
      </c>
      <c r="E8" s="11">
        <v>488</v>
      </c>
      <c r="F8" s="11"/>
      <c r="G8" s="11">
        <v>117</v>
      </c>
      <c r="H8" s="11">
        <v>175</v>
      </c>
      <c r="I8" s="11">
        <v>163</v>
      </c>
      <c r="J8" s="11">
        <v>185</v>
      </c>
      <c r="K8" s="11">
        <v>142</v>
      </c>
      <c r="L8" s="11">
        <v>210</v>
      </c>
      <c r="M8" s="11"/>
      <c r="N8" s="11">
        <v>279</v>
      </c>
      <c r="O8" s="11">
        <v>251</v>
      </c>
      <c r="P8" s="11">
        <v>207</v>
      </c>
      <c r="Q8" s="11">
        <v>254</v>
      </c>
      <c r="R8" s="11"/>
      <c r="S8" s="11">
        <v>138</v>
      </c>
      <c r="T8" s="11">
        <v>136</v>
      </c>
      <c r="U8" s="11">
        <v>84</v>
      </c>
      <c r="V8" s="11">
        <v>84</v>
      </c>
      <c r="W8" s="11">
        <v>61</v>
      </c>
      <c r="X8" s="11">
        <v>97</v>
      </c>
      <c r="Y8" s="11">
        <v>77</v>
      </c>
      <c r="Z8" s="11">
        <v>38</v>
      </c>
      <c r="AA8" s="11">
        <v>115</v>
      </c>
      <c r="AB8" s="11">
        <v>91</v>
      </c>
      <c r="AC8" s="11">
        <v>43</v>
      </c>
      <c r="AD8" s="11">
        <v>28</v>
      </c>
      <c r="AE8" s="11"/>
      <c r="AF8" s="11">
        <v>178</v>
      </c>
      <c r="AG8" s="11">
        <v>375</v>
      </c>
      <c r="AH8" s="11">
        <v>189</v>
      </c>
      <c r="AI8" s="11">
        <v>111</v>
      </c>
      <c r="AJ8" s="11">
        <v>109</v>
      </c>
      <c r="AK8" s="11"/>
      <c r="AL8" s="11">
        <v>392</v>
      </c>
      <c r="AM8" s="11">
        <v>363</v>
      </c>
      <c r="AN8" s="11">
        <v>176</v>
      </c>
      <c r="AO8" s="11">
        <v>60</v>
      </c>
      <c r="AP8" s="11"/>
      <c r="AQ8" s="11">
        <v>583</v>
      </c>
      <c r="AR8" s="11">
        <v>409</v>
      </c>
      <c r="AS8" s="11"/>
      <c r="AT8" s="11">
        <v>638</v>
      </c>
      <c r="AU8" s="11">
        <v>200</v>
      </c>
      <c r="AV8" s="11"/>
      <c r="AW8" s="11">
        <v>381</v>
      </c>
      <c r="AX8" s="11">
        <v>233</v>
      </c>
      <c r="AY8" s="11">
        <v>342</v>
      </c>
      <c r="AZ8" s="11"/>
      <c r="BA8" s="11">
        <v>262</v>
      </c>
      <c r="BB8" s="11">
        <v>246</v>
      </c>
      <c r="BC8" s="11">
        <v>318</v>
      </c>
      <c r="BD8" s="11">
        <v>108</v>
      </c>
      <c r="BE8" s="11">
        <v>57</v>
      </c>
      <c r="BF8" s="11"/>
      <c r="BG8" s="11">
        <v>414</v>
      </c>
      <c r="BH8" s="11">
        <v>578</v>
      </c>
      <c r="BI8" s="11"/>
      <c r="BJ8" s="11">
        <v>773</v>
      </c>
      <c r="BK8" s="11">
        <v>216</v>
      </c>
      <c r="BL8" s="11"/>
      <c r="BM8" s="11">
        <v>149</v>
      </c>
      <c r="BN8" s="11">
        <v>178</v>
      </c>
      <c r="BO8" s="11">
        <v>356</v>
      </c>
      <c r="BP8" s="11">
        <v>83</v>
      </c>
      <c r="BQ8" s="11">
        <v>110</v>
      </c>
      <c r="BR8" s="11"/>
      <c r="BS8" s="11">
        <v>303</v>
      </c>
      <c r="BT8" s="11"/>
      <c r="BU8" s="11">
        <v>177</v>
      </c>
      <c r="BV8" s="11">
        <v>249</v>
      </c>
      <c r="BW8" s="11">
        <v>87</v>
      </c>
      <c r="BX8" s="11">
        <v>200</v>
      </c>
      <c r="BY8" s="11">
        <v>79</v>
      </c>
      <c r="BZ8" s="11"/>
      <c r="CA8" s="11">
        <v>88</v>
      </c>
      <c r="CB8" s="11"/>
      <c r="CC8" s="11">
        <v>784</v>
      </c>
      <c r="CD8" s="11">
        <v>176</v>
      </c>
      <c r="CE8" s="11"/>
      <c r="CF8" s="11">
        <v>363</v>
      </c>
      <c r="CG8" s="11"/>
      <c r="CH8" s="11">
        <v>346</v>
      </c>
      <c r="CI8" s="11">
        <v>118</v>
      </c>
    </row>
    <row r="9" spans="2:87" x14ac:dyDescent="0.35">
      <c r="B9" s="18" t="s">
        <v>157</v>
      </c>
      <c r="C9" s="17">
        <v>0.128801327683888</v>
      </c>
      <c r="D9" s="17">
        <v>0.13611826835975399</v>
      </c>
      <c r="E9" s="17">
        <v>0.122684688394671</v>
      </c>
      <c r="F9" s="17"/>
      <c r="G9" s="17">
        <v>0.107926116842675</v>
      </c>
      <c r="H9" s="17">
        <v>0.227377852260741</v>
      </c>
      <c r="I9" s="17">
        <v>0.16106214717105399</v>
      </c>
      <c r="J9" s="17">
        <v>9.5689354436553201E-2</v>
      </c>
      <c r="K9" s="17">
        <v>8.9515697813713394E-2</v>
      </c>
      <c r="L9" s="17">
        <v>8.9167191240900306E-2</v>
      </c>
      <c r="M9" s="17"/>
      <c r="N9" s="17">
        <v>0.18214715689991601</v>
      </c>
      <c r="O9" s="17">
        <v>7.13119852696108E-2</v>
      </c>
      <c r="P9" s="17">
        <v>0.14657765324837699</v>
      </c>
      <c r="Q9" s="17">
        <v>0.113598726168011</v>
      </c>
      <c r="R9" s="17"/>
      <c r="S9" s="17">
        <v>0.190455686366236</v>
      </c>
      <c r="T9" s="17">
        <v>7.5346113360906394E-2</v>
      </c>
      <c r="U9" s="17">
        <v>0.15940831617567899</v>
      </c>
      <c r="V9" s="17">
        <v>9.4992170093139497E-2</v>
      </c>
      <c r="W9" s="17">
        <v>8.1769204122820294E-2</v>
      </c>
      <c r="X9" s="17">
        <v>0.142818280327041</v>
      </c>
      <c r="Y9" s="17">
        <v>9.8405087721211801E-2</v>
      </c>
      <c r="Z9" s="17">
        <v>0.10179116939187</v>
      </c>
      <c r="AA9" s="17">
        <v>0.15504156966582999</v>
      </c>
      <c r="AB9" s="17">
        <v>0.16152692173876301</v>
      </c>
      <c r="AC9" s="17">
        <v>6.7348952787717797E-2</v>
      </c>
      <c r="AD9" s="17">
        <v>0.15116805314773199</v>
      </c>
      <c r="AE9" s="17"/>
      <c r="AF9" s="17">
        <v>0.134386357725129</v>
      </c>
      <c r="AG9" s="17">
        <v>0.111964150095422</v>
      </c>
      <c r="AH9" s="17">
        <v>9.6544862946620597E-2</v>
      </c>
      <c r="AI9" s="17">
        <v>0.169863447336045</v>
      </c>
      <c r="AJ9" s="17">
        <v>0.18306873147611</v>
      </c>
      <c r="AK9" s="17"/>
      <c r="AL9" s="17">
        <v>0.11048451355683001</v>
      </c>
      <c r="AM9" s="17">
        <v>0.13406954445798</v>
      </c>
      <c r="AN9" s="17">
        <v>0.147641451096064</v>
      </c>
      <c r="AO9" s="17">
        <v>0.160949005214506</v>
      </c>
      <c r="AP9" s="17"/>
      <c r="AQ9" s="17">
        <v>0.11421702721037701</v>
      </c>
      <c r="AR9" s="17">
        <v>0.149589402862673</v>
      </c>
      <c r="AS9" s="17"/>
      <c r="AT9" s="17">
        <v>0.15574096647817801</v>
      </c>
      <c r="AU9" s="17">
        <v>7.3428820532080705E-2</v>
      </c>
      <c r="AV9" s="17"/>
      <c r="AW9" s="17">
        <v>0.124942674237962</v>
      </c>
      <c r="AX9" s="17">
        <v>0.102902014793921</v>
      </c>
      <c r="AY9" s="17">
        <v>0.149703999404002</v>
      </c>
      <c r="AZ9" s="17"/>
      <c r="BA9" s="17">
        <v>0.18305677886564201</v>
      </c>
      <c r="BB9" s="17">
        <v>0.150553842974539</v>
      </c>
      <c r="BC9" s="17">
        <v>9.9842474519125202E-2</v>
      </c>
      <c r="BD9" s="17">
        <v>6.3241704079620403E-2</v>
      </c>
      <c r="BE9" s="17">
        <v>7.3124577684563805E-2</v>
      </c>
      <c r="BF9" s="17"/>
      <c r="BG9" s="17">
        <v>0.101698946105524</v>
      </c>
      <c r="BH9" s="17">
        <v>0.148205478460853</v>
      </c>
      <c r="BI9" s="17"/>
      <c r="BJ9" s="17">
        <v>0.136428566381884</v>
      </c>
      <c r="BK9" s="17">
        <v>9.9109961844063801E-2</v>
      </c>
      <c r="BL9" s="17"/>
      <c r="BM9" s="17">
        <v>6.4058522081540406E-2</v>
      </c>
      <c r="BN9" s="17">
        <v>0.14851872292018101</v>
      </c>
      <c r="BO9" s="17">
        <v>0.18247734841457899</v>
      </c>
      <c r="BP9" s="17">
        <v>8.1135929124080505E-2</v>
      </c>
      <c r="BQ9" s="17">
        <v>0.110942584109239</v>
      </c>
      <c r="BR9" s="17"/>
      <c r="BS9" s="17">
        <v>0.14735701048039301</v>
      </c>
      <c r="BT9" s="17"/>
      <c r="BU9" s="17">
        <v>0.14185065537824099</v>
      </c>
      <c r="BV9" s="17">
        <v>0.21187401743438899</v>
      </c>
      <c r="BW9" s="17">
        <v>0.109126409323132</v>
      </c>
      <c r="BX9" s="17">
        <v>0.120488032935578</v>
      </c>
      <c r="BY9" s="17">
        <v>3.9476713367616698E-2</v>
      </c>
      <c r="BZ9" s="17"/>
      <c r="CA9" s="17">
        <v>0.253522421145216</v>
      </c>
      <c r="CB9" s="17"/>
      <c r="CC9" s="17">
        <v>0.13488623893784399</v>
      </c>
      <c r="CD9" s="17">
        <v>0.107322277228608</v>
      </c>
      <c r="CE9" s="17"/>
      <c r="CF9" s="17">
        <v>0.16058929840218</v>
      </c>
      <c r="CG9" s="17"/>
      <c r="CH9" s="17">
        <v>0.101693235908224</v>
      </c>
      <c r="CI9" s="17">
        <v>0.25639735063374802</v>
      </c>
    </row>
    <row r="10" spans="2:87" x14ac:dyDescent="0.35">
      <c r="B10" s="18" t="s">
        <v>323</v>
      </c>
      <c r="C10" s="17">
        <v>0.20520954624789101</v>
      </c>
      <c r="D10" s="17">
        <v>0.222391173637384</v>
      </c>
      <c r="E10" s="17">
        <v>0.18768586862865899</v>
      </c>
      <c r="F10" s="17"/>
      <c r="G10" s="17">
        <v>0.33797741720975899</v>
      </c>
      <c r="H10" s="17">
        <v>0.29162133930128697</v>
      </c>
      <c r="I10" s="17">
        <v>0.25273046916509101</v>
      </c>
      <c r="J10" s="17">
        <v>0.176386787823786</v>
      </c>
      <c r="K10" s="17">
        <v>0.138757243804741</v>
      </c>
      <c r="L10" s="17">
        <v>9.2651653424278294E-2</v>
      </c>
      <c r="M10" s="17"/>
      <c r="N10" s="17">
        <v>0.234667618383407</v>
      </c>
      <c r="O10" s="17">
        <v>0.21788499989257901</v>
      </c>
      <c r="P10" s="17">
        <v>0.147519680352481</v>
      </c>
      <c r="Q10" s="17">
        <v>0.204533008686826</v>
      </c>
      <c r="R10" s="17"/>
      <c r="S10" s="17">
        <v>0.30217848400390201</v>
      </c>
      <c r="T10" s="17">
        <v>0.173922953435273</v>
      </c>
      <c r="U10" s="17">
        <v>0.164932696152848</v>
      </c>
      <c r="V10" s="17">
        <v>0.18890046156228901</v>
      </c>
      <c r="W10" s="17">
        <v>0.16844625234458599</v>
      </c>
      <c r="X10" s="17">
        <v>0.27002626658922402</v>
      </c>
      <c r="Y10" s="17">
        <v>0.18512440796094201</v>
      </c>
      <c r="Z10" s="17">
        <v>0.23229681905223001</v>
      </c>
      <c r="AA10" s="17">
        <v>0.21129252167447299</v>
      </c>
      <c r="AB10" s="17">
        <v>0.15040603529713101</v>
      </c>
      <c r="AC10" s="17">
        <v>0.142805029188312</v>
      </c>
      <c r="AD10" s="17">
        <v>0.17401678994188</v>
      </c>
      <c r="AE10" s="17"/>
      <c r="AF10" s="17">
        <v>0.19793513006024799</v>
      </c>
      <c r="AG10" s="17">
        <v>0.17717834346928599</v>
      </c>
      <c r="AH10" s="17">
        <v>0.202982719654802</v>
      </c>
      <c r="AI10" s="17">
        <v>0.26275138612516302</v>
      </c>
      <c r="AJ10" s="17">
        <v>0.24627177321256499</v>
      </c>
      <c r="AK10" s="17"/>
      <c r="AL10" s="17">
        <v>0.19558274625232999</v>
      </c>
      <c r="AM10" s="17">
        <v>0.178837547869688</v>
      </c>
      <c r="AN10" s="17">
        <v>0.246751780024178</v>
      </c>
      <c r="AO10" s="17">
        <v>0.30511505832214803</v>
      </c>
      <c r="AP10" s="17"/>
      <c r="AQ10" s="17">
        <v>0.158489752178193</v>
      </c>
      <c r="AR10" s="17">
        <v>0.27180270189647499</v>
      </c>
      <c r="AS10" s="17"/>
      <c r="AT10" s="17">
        <v>0.22383044704159899</v>
      </c>
      <c r="AU10" s="17">
        <v>0.127158408889498</v>
      </c>
      <c r="AV10" s="17"/>
      <c r="AW10" s="17">
        <v>0.15409291077255</v>
      </c>
      <c r="AX10" s="17">
        <v>0.207198800206811</v>
      </c>
      <c r="AY10" s="17">
        <v>0.26782272996395401</v>
      </c>
      <c r="AZ10" s="17"/>
      <c r="BA10" s="17">
        <v>0.29515671818311001</v>
      </c>
      <c r="BB10" s="17">
        <v>0.174743649043371</v>
      </c>
      <c r="BC10" s="17">
        <v>0.18983058260249899</v>
      </c>
      <c r="BD10" s="17">
        <v>0.106230588809933</v>
      </c>
      <c r="BE10" s="17">
        <v>0.199674874020382</v>
      </c>
      <c r="BF10" s="17"/>
      <c r="BG10" s="17">
        <v>0.23156101958889</v>
      </c>
      <c r="BH10" s="17">
        <v>0.18634301378374199</v>
      </c>
      <c r="BI10" s="17"/>
      <c r="BJ10" s="17">
        <v>0.23195178608792599</v>
      </c>
      <c r="BK10" s="17">
        <v>0.11288969604973501</v>
      </c>
      <c r="BL10" s="17"/>
      <c r="BM10" s="17">
        <v>0.234748476104024</v>
      </c>
      <c r="BN10" s="17">
        <v>0.147999008137877</v>
      </c>
      <c r="BO10" s="17">
        <v>0.297013967977237</v>
      </c>
      <c r="BP10" s="17">
        <v>0.20353967728800201</v>
      </c>
      <c r="BQ10" s="17">
        <v>5.5276930008083799E-2</v>
      </c>
      <c r="BR10" s="17"/>
      <c r="BS10" s="17">
        <v>0.170552460837953</v>
      </c>
      <c r="BT10" s="17"/>
      <c r="BU10" s="17">
        <v>0.19708667472053401</v>
      </c>
      <c r="BV10" s="17">
        <v>0.363809318130145</v>
      </c>
      <c r="BW10" s="17">
        <v>0.18601052558696701</v>
      </c>
      <c r="BX10" s="17">
        <v>0.10523119955665999</v>
      </c>
      <c r="BY10" s="17">
        <v>0.13003868757829001</v>
      </c>
      <c r="BZ10" s="17"/>
      <c r="CA10" s="17">
        <v>0.304506700544525</v>
      </c>
      <c r="CB10" s="17"/>
      <c r="CC10" s="17">
        <v>0.20218024028865</v>
      </c>
      <c r="CD10" s="17">
        <v>0.227582542641034</v>
      </c>
      <c r="CE10" s="17"/>
      <c r="CF10" s="17">
        <v>0.15876846747912801</v>
      </c>
      <c r="CG10" s="17"/>
      <c r="CH10" s="17">
        <v>0.16229428652737701</v>
      </c>
      <c r="CI10" s="17">
        <v>0.25990057184007997</v>
      </c>
    </row>
    <row r="11" spans="2:87" x14ac:dyDescent="0.35">
      <c r="B11" s="18" t="s">
        <v>159</v>
      </c>
      <c r="C11" s="17">
        <v>0.247857290283402</v>
      </c>
      <c r="D11" s="17">
        <v>0.27350264455805701</v>
      </c>
      <c r="E11" s="17">
        <v>0.22428169915010601</v>
      </c>
      <c r="F11" s="17"/>
      <c r="G11" s="17">
        <v>0.266537202628714</v>
      </c>
      <c r="H11" s="17">
        <v>0.19926708582744801</v>
      </c>
      <c r="I11" s="17">
        <v>0.23481693811145701</v>
      </c>
      <c r="J11" s="17">
        <v>0.268313521094172</v>
      </c>
      <c r="K11" s="17">
        <v>0.23749949940908499</v>
      </c>
      <c r="L11" s="17">
        <v>0.27697835415529498</v>
      </c>
      <c r="M11" s="17"/>
      <c r="N11" s="17">
        <v>0.252711001287383</v>
      </c>
      <c r="O11" s="17">
        <v>0.29146837900047601</v>
      </c>
      <c r="P11" s="17">
        <v>0.24864756671055599</v>
      </c>
      <c r="Q11" s="17">
        <v>0.197218853657467</v>
      </c>
      <c r="R11" s="17"/>
      <c r="S11" s="17">
        <v>0.22154562599748301</v>
      </c>
      <c r="T11" s="17">
        <v>0.29757529142451</v>
      </c>
      <c r="U11" s="17">
        <v>0.270019528962327</v>
      </c>
      <c r="V11" s="17">
        <v>0.26156629222691202</v>
      </c>
      <c r="W11" s="17">
        <v>0.230666620580458</v>
      </c>
      <c r="X11" s="17">
        <v>0.22298378183769499</v>
      </c>
      <c r="Y11" s="17">
        <v>0.27756545398454502</v>
      </c>
      <c r="Z11" s="17">
        <v>0.29114802615904001</v>
      </c>
      <c r="AA11" s="17">
        <v>0.21755051668030401</v>
      </c>
      <c r="AB11" s="17">
        <v>0.248878893002384</v>
      </c>
      <c r="AC11" s="17">
        <v>0.16009404888566001</v>
      </c>
      <c r="AD11" s="17">
        <v>0.26748636724036101</v>
      </c>
      <c r="AE11" s="17"/>
      <c r="AF11" s="17">
        <v>0.20042785818657999</v>
      </c>
      <c r="AG11" s="17">
        <v>0.23581218608433799</v>
      </c>
      <c r="AH11" s="17">
        <v>0.30182159096924799</v>
      </c>
      <c r="AI11" s="17">
        <v>0.26898317935878502</v>
      </c>
      <c r="AJ11" s="17">
        <v>0.27164702376765998</v>
      </c>
      <c r="AK11" s="17"/>
      <c r="AL11" s="17">
        <v>0.26277509210495298</v>
      </c>
      <c r="AM11" s="17">
        <v>0.24031833635415101</v>
      </c>
      <c r="AN11" s="17">
        <v>0.23503479133268601</v>
      </c>
      <c r="AO11" s="17">
        <v>0.233866695119336</v>
      </c>
      <c r="AP11" s="17"/>
      <c r="AQ11" s="17">
        <v>0.23605347414996899</v>
      </c>
      <c r="AR11" s="17">
        <v>0.26468213681094199</v>
      </c>
      <c r="AS11" s="17"/>
      <c r="AT11" s="17">
        <v>0.24084264314230699</v>
      </c>
      <c r="AU11" s="17">
        <v>0.28276704545306802</v>
      </c>
      <c r="AV11" s="17"/>
      <c r="AW11" s="17">
        <v>0.288832692595762</v>
      </c>
      <c r="AX11" s="17">
        <v>0.27394284552049902</v>
      </c>
      <c r="AY11" s="17">
        <v>0.18273691454448099</v>
      </c>
      <c r="AZ11" s="17"/>
      <c r="BA11" s="17">
        <v>0.20110674888419999</v>
      </c>
      <c r="BB11" s="17">
        <v>0.299316971603791</v>
      </c>
      <c r="BC11" s="17">
        <v>0.2262619825452</v>
      </c>
      <c r="BD11" s="17">
        <v>0.26579852603951698</v>
      </c>
      <c r="BE11" s="17">
        <v>0.33157422837158901</v>
      </c>
      <c r="BF11" s="17"/>
      <c r="BG11" s="17">
        <v>0.261952506108242</v>
      </c>
      <c r="BH11" s="17">
        <v>0.23776571614227801</v>
      </c>
      <c r="BI11" s="17"/>
      <c r="BJ11" s="17">
        <v>0.25170229073459599</v>
      </c>
      <c r="BK11" s="17">
        <v>0.238212092198028</v>
      </c>
      <c r="BL11" s="17"/>
      <c r="BM11" s="17">
        <v>0.19609947274435899</v>
      </c>
      <c r="BN11" s="17">
        <v>0.24112756403607599</v>
      </c>
      <c r="BO11" s="17">
        <v>0.245732293157366</v>
      </c>
      <c r="BP11" s="17">
        <v>0.33900979019912902</v>
      </c>
      <c r="BQ11" s="17">
        <v>0.20005230343299399</v>
      </c>
      <c r="BR11" s="17"/>
      <c r="BS11" s="17">
        <v>0.21501233557377999</v>
      </c>
      <c r="BT11" s="17"/>
      <c r="BU11" s="17">
        <v>0.24025071178499299</v>
      </c>
      <c r="BV11" s="17">
        <v>0.25433242813247497</v>
      </c>
      <c r="BW11" s="17">
        <v>0.344168789361123</v>
      </c>
      <c r="BX11" s="17">
        <v>0.21527237055469201</v>
      </c>
      <c r="BY11" s="17">
        <v>0.15195287375553199</v>
      </c>
      <c r="BZ11" s="17"/>
      <c r="CA11" s="17">
        <v>0.228021361873331</v>
      </c>
      <c r="CB11" s="17"/>
      <c r="CC11" s="17">
        <v>0.234253523324887</v>
      </c>
      <c r="CD11" s="17">
        <v>0.338187365834134</v>
      </c>
      <c r="CE11" s="17"/>
      <c r="CF11" s="17">
        <v>0.219708028468516</v>
      </c>
      <c r="CG11" s="17"/>
      <c r="CH11" s="17">
        <v>0.26505671431220101</v>
      </c>
      <c r="CI11" s="17">
        <v>0.28827408401832599</v>
      </c>
    </row>
    <row r="12" spans="2:87" x14ac:dyDescent="0.35">
      <c r="B12" s="18" t="s">
        <v>160</v>
      </c>
      <c r="C12" s="17">
        <v>0.315608734602008</v>
      </c>
      <c r="D12" s="17">
        <v>0.29580751381562598</v>
      </c>
      <c r="E12" s="17">
        <v>0.335031564322536</v>
      </c>
      <c r="F12" s="17"/>
      <c r="G12" s="17">
        <v>0.124889043071582</v>
      </c>
      <c r="H12" s="17">
        <v>0.17144996600116599</v>
      </c>
      <c r="I12" s="17">
        <v>0.25902147951558102</v>
      </c>
      <c r="J12" s="17">
        <v>0.32566108343707001</v>
      </c>
      <c r="K12" s="17">
        <v>0.458846025948286</v>
      </c>
      <c r="L12" s="17">
        <v>0.480123375080869</v>
      </c>
      <c r="M12" s="17"/>
      <c r="N12" s="17">
        <v>0.24269957359797101</v>
      </c>
      <c r="O12" s="17">
        <v>0.33566090348764799</v>
      </c>
      <c r="P12" s="17">
        <v>0.33230495501739699</v>
      </c>
      <c r="Q12" s="17">
        <v>0.36477021830069201</v>
      </c>
      <c r="R12" s="17"/>
      <c r="S12" s="17">
        <v>0.204661379596873</v>
      </c>
      <c r="T12" s="17">
        <v>0.35478016320915701</v>
      </c>
      <c r="U12" s="17">
        <v>0.32610182650834202</v>
      </c>
      <c r="V12" s="17">
        <v>0.30177656174847201</v>
      </c>
      <c r="W12" s="17">
        <v>0.33321237594457298</v>
      </c>
      <c r="X12" s="17">
        <v>0.28718830224113201</v>
      </c>
      <c r="Y12" s="17">
        <v>0.32915719738703603</v>
      </c>
      <c r="Z12" s="17">
        <v>0.27381430341478602</v>
      </c>
      <c r="AA12" s="17">
        <v>0.31681741232120297</v>
      </c>
      <c r="AB12" s="17">
        <v>0.34784873366264502</v>
      </c>
      <c r="AC12" s="17">
        <v>0.58938165659399999</v>
      </c>
      <c r="AD12" s="17">
        <v>0.22590028184941199</v>
      </c>
      <c r="AE12" s="17"/>
      <c r="AF12" s="17">
        <v>0.34625386209261499</v>
      </c>
      <c r="AG12" s="17">
        <v>0.37056418253835299</v>
      </c>
      <c r="AH12" s="17">
        <v>0.31976167088012503</v>
      </c>
      <c r="AI12" s="17">
        <v>0.209530543609772</v>
      </c>
      <c r="AJ12" s="17">
        <v>0.213161512256618</v>
      </c>
      <c r="AK12" s="17"/>
      <c r="AL12" s="17">
        <v>0.316793094504145</v>
      </c>
      <c r="AM12" s="17">
        <v>0.34707412970771201</v>
      </c>
      <c r="AN12" s="17">
        <v>0.27201814281919101</v>
      </c>
      <c r="AO12" s="17">
        <v>0.24583443938855801</v>
      </c>
      <c r="AP12" s="17"/>
      <c r="AQ12" s="17">
        <v>0.38922524011236898</v>
      </c>
      <c r="AR12" s="17">
        <v>0.21067771965697701</v>
      </c>
      <c r="AS12" s="17"/>
      <c r="AT12" s="17">
        <v>0.26951124001584198</v>
      </c>
      <c r="AU12" s="17">
        <v>0.45877915671548303</v>
      </c>
      <c r="AV12" s="17"/>
      <c r="AW12" s="17">
        <v>0.36884967231883697</v>
      </c>
      <c r="AX12" s="17">
        <v>0.30783034599672199</v>
      </c>
      <c r="AY12" s="17">
        <v>0.27406395175137799</v>
      </c>
      <c r="AZ12" s="17"/>
      <c r="BA12" s="17">
        <v>0.219042009196806</v>
      </c>
      <c r="BB12" s="17">
        <v>0.29289382061190999</v>
      </c>
      <c r="BC12" s="17">
        <v>0.36421948557337602</v>
      </c>
      <c r="BD12" s="17">
        <v>0.45441795557216103</v>
      </c>
      <c r="BE12" s="17">
        <v>0.32938249946847198</v>
      </c>
      <c r="BF12" s="17"/>
      <c r="BG12" s="17">
        <v>0.27262238581784298</v>
      </c>
      <c r="BH12" s="17">
        <v>0.34638512931652599</v>
      </c>
      <c r="BI12" s="17"/>
      <c r="BJ12" s="17">
        <v>0.273160944081216</v>
      </c>
      <c r="BK12" s="17">
        <v>0.46500734100681701</v>
      </c>
      <c r="BL12" s="17"/>
      <c r="BM12" s="17">
        <v>0.26176233129479698</v>
      </c>
      <c r="BN12" s="17">
        <v>0.40148336521093803</v>
      </c>
      <c r="BO12" s="17">
        <v>0.191130004839283</v>
      </c>
      <c r="BP12" s="17">
        <v>0.288816576977313</v>
      </c>
      <c r="BQ12" s="17">
        <v>0.61837645650191897</v>
      </c>
      <c r="BR12" s="17"/>
      <c r="BS12" s="17">
        <v>0.43327213741922099</v>
      </c>
      <c r="BT12" s="17"/>
      <c r="BU12" s="17">
        <v>0.366650881259587</v>
      </c>
      <c r="BV12" s="17">
        <v>6.704588994914E-2</v>
      </c>
      <c r="BW12" s="17">
        <v>0.28767748026705398</v>
      </c>
      <c r="BX12" s="17">
        <v>0.53781496471484902</v>
      </c>
      <c r="BY12" s="17">
        <v>0.37173539590479399</v>
      </c>
      <c r="BZ12" s="17"/>
      <c r="CA12" s="17">
        <v>0.19107031560585899</v>
      </c>
      <c r="CB12" s="17"/>
      <c r="CC12" s="17">
        <v>0.341762787308177</v>
      </c>
      <c r="CD12" s="17">
        <v>0.235266371891304</v>
      </c>
      <c r="CE12" s="17"/>
      <c r="CF12" s="17">
        <v>0.385867622323529</v>
      </c>
      <c r="CG12" s="17"/>
      <c r="CH12" s="17">
        <v>0.38437160812370003</v>
      </c>
      <c r="CI12" s="17">
        <v>0.13497208631397001</v>
      </c>
    </row>
    <row r="13" spans="2:87" x14ac:dyDescent="0.35">
      <c r="B13" s="18" t="s">
        <v>161</v>
      </c>
      <c r="C13" s="19">
        <v>0.10252310118281099</v>
      </c>
      <c r="D13" s="19">
        <v>7.2180399629179201E-2</v>
      </c>
      <c r="E13" s="19">
        <v>0.13031617950402799</v>
      </c>
      <c r="F13" s="19"/>
      <c r="G13" s="19">
        <v>0.16267022024726999</v>
      </c>
      <c r="H13" s="19">
        <v>0.11028375660935701</v>
      </c>
      <c r="I13" s="19">
        <v>9.2368966036816699E-2</v>
      </c>
      <c r="J13" s="19">
        <v>0.13394925320841899</v>
      </c>
      <c r="K13" s="19">
        <v>7.5381533024174205E-2</v>
      </c>
      <c r="L13" s="19">
        <v>6.1079426098657297E-2</v>
      </c>
      <c r="M13" s="19"/>
      <c r="N13" s="19">
        <v>8.7774649831322299E-2</v>
      </c>
      <c r="O13" s="19">
        <v>8.3673732349685503E-2</v>
      </c>
      <c r="P13" s="19">
        <v>0.12495014467118901</v>
      </c>
      <c r="Q13" s="19">
        <v>0.119879193187004</v>
      </c>
      <c r="R13" s="19"/>
      <c r="S13" s="19">
        <v>8.1158824035505894E-2</v>
      </c>
      <c r="T13" s="19">
        <v>9.8375478570153205E-2</v>
      </c>
      <c r="U13" s="19">
        <v>7.9537632200803607E-2</v>
      </c>
      <c r="V13" s="19">
        <v>0.152764514369188</v>
      </c>
      <c r="W13" s="19">
        <v>0.18590554700756201</v>
      </c>
      <c r="X13" s="19">
        <v>7.6983369004908195E-2</v>
      </c>
      <c r="Y13" s="19">
        <v>0.109747852946265</v>
      </c>
      <c r="Z13" s="19">
        <v>0.10094968198207301</v>
      </c>
      <c r="AA13" s="19">
        <v>9.92979796581899E-2</v>
      </c>
      <c r="AB13" s="19">
        <v>9.1339416299076104E-2</v>
      </c>
      <c r="AC13" s="19">
        <v>4.0370312544309499E-2</v>
      </c>
      <c r="AD13" s="19">
        <v>0.18142850782061501</v>
      </c>
      <c r="AE13" s="19"/>
      <c r="AF13" s="19">
        <v>0.12099679193542701</v>
      </c>
      <c r="AG13" s="19">
        <v>0.104481137812601</v>
      </c>
      <c r="AH13" s="19">
        <v>7.8889155549204296E-2</v>
      </c>
      <c r="AI13" s="19">
        <v>8.88714435702357E-2</v>
      </c>
      <c r="AJ13" s="19">
        <v>8.5850959287046905E-2</v>
      </c>
      <c r="AK13" s="19"/>
      <c r="AL13" s="19">
        <v>0.114364553581742</v>
      </c>
      <c r="AM13" s="19">
        <v>9.9700441610469398E-2</v>
      </c>
      <c r="AN13" s="19">
        <v>9.8553834727880804E-2</v>
      </c>
      <c r="AO13" s="19">
        <v>5.4234801955452702E-2</v>
      </c>
      <c r="AP13" s="19"/>
      <c r="AQ13" s="19">
        <v>0.102014506349093</v>
      </c>
      <c r="AR13" s="19">
        <v>0.103248038772933</v>
      </c>
      <c r="AS13" s="19"/>
      <c r="AT13" s="19">
        <v>0.110074703322074</v>
      </c>
      <c r="AU13" s="19">
        <v>5.7866568409870998E-2</v>
      </c>
      <c r="AV13" s="19"/>
      <c r="AW13" s="19">
        <v>6.3282050074889296E-2</v>
      </c>
      <c r="AX13" s="19">
        <v>0.108125993482047</v>
      </c>
      <c r="AY13" s="19">
        <v>0.12567240433618501</v>
      </c>
      <c r="AZ13" s="19"/>
      <c r="BA13" s="19">
        <v>0.10163774487024201</v>
      </c>
      <c r="BB13" s="19">
        <v>8.2491715766389195E-2</v>
      </c>
      <c r="BC13" s="19">
        <v>0.11984547475979999</v>
      </c>
      <c r="BD13" s="19">
        <v>0.110311225498769</v>
      </c>
      <c r="BE13" s="19">
        <v>6.6243820454993399E-2</v>
      </c>
      <c r="BF13" s="19"/>
      <c r="BG13" s="19">
        <v>0.132165142379501</v>
      </c>
      <c r="BH13" s="19">
        <v>8.1300662296600296E-2</v>
      </c>
      <c r="BI13" s="19"/>
      <c r="BJ13" s="19">
        <v>0.106756412714379</v>
      </c>
      <c r="BK13" s="19">
        <v>8.47809089013567E-2</v>
      </c>
      <c r="BL13" s="19"/>
      <c r="BM13" s="19">
        <v>0.24333119777528001</v>
      </c>
      <c r="BN13" s="19">
        <v>6.0871339694927001E-2</v>
      </c>
      <c r="BO13" s="19">
        <v>8.3646385611535604E-2</v>
      </c>
      <c r="BP13" s="19">
        <v>8.7498026411475305E-2</v>
      </c>
      <c r="BQ13" s="19">
        <v>1.53517259477655E-2</v>
      </c>
      <c r="BR13" s="19"/>
      <c r="BS13" s="19">
        <v>3.3806055688653198E-2</v>
      </c>
      <c r="BT13" s="19"/>
      <c r="BU13" s="19">
        <v>5.4161076856644501E-2</v>
      </c>
      <c r="BV13" s="19">
        <v>0.102938346353851</v>
      </c>
      <c r="BW13" s="19">
        <v>7.3016795461723905E-2</v>
      </c>
      <c r="BX13" s="19">
        <v>2.1193432238221298E-2</v>
      </c>
      <c r="BY13" s="19">
        <v>0.306796329393768</v>
      </c>
      <c r="BZ13" s="19"/>
      <c r="CA13" s="19">
        <v>2.2879200831068099E-2</v>
      </c>
      <c r="CB13" s="19"/>
      <c r="CC13" s="19">
        <v>8.6917210140440598E-2</v>
      </c>
      <c r="CD13" s="19">
        <v>9.1641442404920004E-2</v>
      </c>
      <c r="CE13" s="19"/>
      <c r="CF13" s="19">
        <v>7.5066583326648006E-2</v>
      </c>
      <c r="CG13" s="19"/>
      <c r="CH13" s="19">
        <v>8.6584155128498194E-2</v>
      </c>
      <c r="CI13" s="19">
        <v>6.0455907193876599E-2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340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1007</v>
      </c>
      <c r="D7" s="10">
        <v>520</v>
      </c>
      <c r="E7" s="10">
        <v>482</v>
      </c>
      <c r="F7" s="10"/>
      <c r="G7" s="10">
        <v>69</v>
      </c>
      <c r="H7" s="10">
        <v>179</v>
      </c>
      <c r="I7" s="10">
        <v>172</v>
      </c>
      <c r="J7" s="10">
        <v>198</v>
      </c>
      <c r="K7" s="10">
        <v>157</v>
      </c>
      <c r="L7" s="10">
        <v>232</v>
      </c>
      <c r="M7" s="10"/>
      <c r="N7" s="10">
        <v>311</v>
      </c>
      <c r="O7" s="10">
        <v>243</v>
      </c>
      <c r="P7" s="10">
        <v>204</v>
      </c>
      <c r="Q7" s="10">
        <v>247</v>
      </c>
      <c r="R7" s="10"/>
      <c r="S7" s="10">
        <v>136</v>
      </c>
      <c r="T7" s="10">
        <v>147</v>
      </c>
      <c r="U7" s="10">
        <v>89</v>
      </c>
      <c r="V7" s="10">
        <v>81</v>
      </c>
      <c r="W7" s="10">
        <v>68</v>
      </c>
      <c r="X7" s="10">
        <v>94</v>
      </c>
      <c r="Y7" s="10">
        <v>70</v>
      </c>
      <c r="Z7" s="10">
        <v>37</v>
      </c>
      <c r="AA7" s="10">
        <v>110</v>
      </c>
      <c r="AB7" s="10">
        <v>96</v>
      </c>
      <c r="AC7" s="10">
        <v>48</v>
      </c>
      <c r="AD7" s="10">
        <v>31</v>
      </c>
      <c r="AE7" s="10"/>
      <c r="AF7" s="10">
        <v>172</v>
      </c>
      <c r="AG7" s="10">
        <v>375</v>
      </c>
      <c r="AH7" s="10">
        <v>196</v>
      </c>
      <c r="AI7" s="10">
        <v>116</v>
      </c>
      <c r="AJ7" s="10">
        <v>118</v>
      </c>
      <c r="AK7" s="10"/>
      <c r="AL7" s="10">
        <v>408</v>
      </c>
      <c r="AM7" s="10">
        <v>365</v>
      </c>
      <c r="AN7" s="10">
        <v>175</v>
      </c>
      <c r="AO7" s="10">
        <v>59</v>
      </c>
      <c r="AP7" s="10"/>
      <c r="AQ7" s="10">
        <v>585</v>
      </c>
      <c r="AR7" s="10">
        <v>422</v>
      </c>
      <c r="AS7" s="10"/>
      <c r="AT7" s="10">
        <v>644</v>
      </c>
      <c r="AU7" s="10">
        <v>221</v>
      </c>
      <c r="AV7" s="10"/>
      <c r="AW7" s="10">
        <v>408</v>
      </c>
      <c r="AX7" s="10">
        <v>238</v>
      </c>
      <c r="AY7" s="10">
        <v>330</v>
      </c>
      <c r="AZ7" s="10"/>
      <c r="BA7" s="10">
        <v>257</v>
      </c>
      <c r="BB7" s="10">
        <v>257</v>
      </c>
      <c r="BC7" s="10">
        <v>317</v>
      </c>
      <c r="BD7" s="10">
        <v>115</v>
      </c>
      <c r="BE7" s="10">
        <v>60</v>
      </c>
      <c r="BF7" s="10"/>
      <c r="BG7" s="10">
        <v>390</v>
      </c>
      <c r="BH7" s="10">
        <v>617</v>
      </c>
      <c r="BI7" s="10"/>
      <c r="BJ7" s="10">
        <v>769</v>
      </c>
      <c r="BK7" s="10">
        <v>234</v>
      </c>
      <c r="BL7" s="10"/>
      <c r="BM7" s="10">
        <v>144</v>
      </c>
      <c r="BN7" s="10">
        <v>190</v>
      </c>
      <c r="BO7" s="10">
        <v>359</v>
      </c>
      <c r="BP7" s="10">
        <v>83</v>
      </c>
      <c r="BQ7" s="10">
        <v>115</v>
      </c>
      <c r="BR7" s="10"/>
      <c r="BS7" s="10">
        <v>313</v>
      </c>
      <c r="BT7" s="10"/>
      <c r="BU7" s="10">
        <v>182</v>
      </c>
      <c r="BV7" s="10">
        <v>251</v>
      </c>
      <c r="BW7" s="10">
        <v>87</v>
      </c>
      <c r="BX7" s="10">
        <v>207</v>
      </c>
      <c r="BY7" s="10">
        <v>77</v>
      </c>
      <c r="BZ7" s="10"/>
      <c r="CA7" s="10">
        <v>90</v>
      </c>
      <c r="CB7" s="10"/>
      <c r="CC7" s="10">
        <v>801</v>
      </c>
      <c r="CD7" s="10">
        <v>175</v>
      </c>
      <c r="CE7" s="10"/>
      <c r="CF7" s="10">
        <v>383</v>
      </c>
      <c r="CG7" s="10"/>
      <c r="CH7" s="10">
        <v>359</v>
      </c>
      <c r="CI7" s="10">
        <v>122</v>
      </c>
    </row>
    <row r="8" spans="2:87" ht="30" customHeight="1" x14ac:dyDescent="0.35">
      <c r="B8" s="11" t="s">
        <v>20</v>
      </c>
      <c r="C8" s="11">
        <v>992</v>
      </c>
      <c r="D8" s="11">
        <v>499</v>
      </c>
      <c r="E8" s="11">
        <v>488</v>
      </c>
      <c r="F8" s="11"/>
      <c r="G8" s="11">
        <v>117</v>
      </c>
      <c r="H8" s="11">
        <v>175</v>
      </c>
      <c r="I8" s="11">
        <v>163</v>
      </c>
      <c r="J8" s="11">
        <v>185</v>
      </c>
      <c r="K8" s="11">
        <v>142</v>
      </c>
      <c r="L8" s="11">
        <v>210</v>
      </c>
      <c r="M8" s="11"/>
      <c r="N8" s="11">
        <v>279</v>
      </c>
      <c r="O8" s="11">
        <v>251</v>
      </c>
      <c r="P8" s="11">
        <v>207</v>
      </c>
      <c r="Q8" s="11">
        <v>254</v>
      </c>
      <c r="R8" s="11"/>
      <c r="S8" s="11">
        <v>138</v>
      </c>
      <c r="T8" s="11">
        <v>136</v>
      </c>
      <c r="U8" s="11">
        <v>84</v>
      </c>
      <c r="V8" s="11">
        <v>84</v>
      </c>
      <c r="W8" s="11">
        <v>61</v>
      </c>
      <c r="X8" s="11">
        <v>97</v>
      </c>
      <c r="Y8" s="11">
        <v>77</v>
      </c>
      <c r="Z8" s="11">
        <v>38</v>
      </c>
      <c r="AA8" s="11">
        <v>115</v>
      </c>
      <c r="AB8" s="11">
        <v>91</v>
      </c>
      <c r="AC8" s="11">
        <v>43</v>
      </c>
      <c r="AD8" s="11">
        <v>28</v>
      </c>
      <c r="AE8" s="11"/>
      <c r="AF8" s="11">
        <v>178</v>
      </c>
      <c r="AG8" s="11">
        <v>375</v>
      </c>
      <c r="AH8" s="11">
        <v>189</v>
      </c>
      <c r="AI8" s="11">
        <v>111</v>
      </c>
      <c r="AJ8" s="11">
        <v>109</v>
      </c>
      <c r="AK8" s="11"/>
      <c r="AL8" s="11">
        <v>392</v>
      </c>
      <c r="AM8" s="11">
        <v>363</v>
      </c>
      <c r="AN8" s="11">
        <v>176</v>
      </c>
      <c r="AO8" s="11">
        <v>60</v>
      </c>
      <c r="AP8" s="11"/>
      <c r="AQ8" s="11">
        <v>583</v>
      </c>
      <c r="AR8" s="11">
        <v>409</v>
      </c>
      <c r="AS8" s="11"/>
      <c r="AT8" s="11">
        <v>638</v>
      </c>
      <c r="AU8" s="11">
        <v>200</v>
      </c>
      <c r="AV8" s="11"/>
      <c r="AW8" s="11">
        <v>381</v>
      </c>
      <c r="AX8" s="11">
        <v>233</v>
      </c>
      <c r="AY8" s="11">
        <v>342</v>
      </c>
      <c r="AZ8" s="11"/>
      <c r="BA8" s="11">
        <v>262</v>
      </c>
      <c r="BB8" s="11">
        <v>246</v>
      </c>
      <c r="BC8" s="11">
        <v>318</v>
      </c>
      <c r="BD8" s="11">
        <v>108</v>
      </c>
      <c r="BE8" s="11">
        <v>57</v>
      </c>
      <c r="BF8" s="11"/>
      <c r="BG8" s="11">
        <v>414</v>
      </c>
      <c r="BH8" s="11">
        <v>578</v>
      </c>
      <c r="BI8" s="11"/>
      <c r="BJ8" s="11">
        <v>773</v>
      </c>
      <c r="BK8" s="11">
        <v>216</v>
      </c>
      <c r="BL8" s="11"/>
      <c r="BM8" s="11">
        <v>149</v>
      </c>
      <c r="BN8" s="11">
        <v>178</v>
      </c>
      <c r="BO8" s="11">
        <v>356</v>
      </c>
      <c r="BP8" s="11">
        <v>83</v>
      </c>
      <c r="BQ8" s="11">
        <v>110</v>
      </c>
      <c r="BR8" s="11"/>
      <c r="BS8" s="11">
        <v>303</v>
      </c>
      <c r="BT8" s="11"/>
      <c r="BU8" s="11">
        <v>177</v>
      </c>
      <c r="BV8" s="11">
        <v>249</v>
      </c>
      <c r="BW8" s="11">
        <v>87</v>
      </c>
      <c r="BX8" s="11">
        <v>200</v>
      </c>
      <c r="BY8" s="11">
        <v>79</v>
      </c>
      <c r="BZ8" s="11"/>
      <c r="CA8" s="11">
        <v>88</v>
      </c>
      <c r="CB8" s="11"/>
      <c r="CC8" s="11">
        <v>784</v>
      </c>
      <c r="CD8" s="11">
        <v>176</v>
      </c>
      <c r="CE8" s="11"/>
      <c r="CF8" s="11">
        <v>363</v>
      </c>
      <c r="CG8" s="11"/>
      <c r="CH8" s="11">
        <v>346</v>
      </c>
      <c r="CI8" s="11">
        <v>118</v>
      </c>
    </row>
    <row r="9" spans="2:87" x14ac:dyDescent="0.35">
      <c r="B9" s="18" t="s">
        <v>157</v>
      </c>
      <c r="C9" s="17">
        <v>0.10479411136831999</v>
      </c>
      <c r="D9" s="17">
        <v>0.119758264306222</v>
      </c>
      <c r="E9" s="17">
        <v>8.8448289483762696E-2</v>
      </c>
      <c r="F9" s="17"/>
      <c r="G9" s="17">
        <v>0.13907821884219099</v>
      </c>
      <c r="H9" s="17">
        <v>0.22547239416818801</v>
      </c>
      <c r="I9" s="17">
        <v>0.111578427268629</v>
      </c>
      <c r="J9" s="17">
        <v>6.7564804438521003E-2</v>
      </c>
      <c r="K9" s="17">
        <v>3.8748090892982603E-2</v>
      </c>
      <c r="L9" s="17">
        <v>5.7524741712742501E-2</v>
      </c>
      <c r="M9" s="17"/>
      <c r="N9" s="17">
        <v>0.14324602391688601</v>
      </c>
      <c r="O9" s="17">
        <v>5.8571914533768997E-2</v>
      </c>
      <c r="P9" s="17">
        <v>9.1695790053950399E-2</v>
      </c>
      <c r="Q9" s="17">
        <v>0.11976785543889799</v>
      </c>
      <c r="R9" s="17"/>
      <c r="S9" s="17">
        <v>0.19780731967916701</v>
      </c>
      <c r="T9" s="17">
        <v>9.8953139524400893E-2</v>
      </c>
      <c r="U9" s="17">
        <v>9.8349566489252596E-2</v>
      </c>
      <c r="V9" s="17">
        <v>6.9831395436926902E-2</v>
      </c>
      <c r="W9" s="17">
        <v>8.8768100868609104E-2</v>
      </c>
      <c r="X9" s="17">
        <v>9.9339493766634895E-2</v>
      </c>
      <c r="Y9" s="17">
        <v>8.6034162855274696E-2</v>
      </c>
      <c r="Z9" s="17">
        <v>0.112251523086146</v>
      </c>
      <c r="AA9" s="17">
        <v>0.101270907295336</v>
      </c>
      <c r="AB9" s="17">
        <v>8.3650612542440397E-2</v>
      </c>
      <c r="AC9" s="17">
        <v>7.1361251385591296E-2</v>
      </c>
      <c r="AD9" s="17">
        <v>2.9161731876036899E-2</v>
      </c>
      <c r="AE9" s="17"/>
      <c r="AF9" s="17">
        <v>0.112696099632257</v>
      </c>
      <c r="AG9" s="17">
        <v>7.5680274269148695E-2</v>
      </c>
      <c r="AH9" s="17">
        <v>8.1775831504951296E-2</v>
      </c>
      <c r="AI9" s="17">
        <v>0.132016315878244</v>
      </c>
      <c r="AJ9" s="17">
        <v>0.191004490573743</v>
      </c>
      <c r="AK9" s="17"/>
      <c r="AL9" s="17">
        <v>8.9796621082230701E-2</v>
      </c>
      <c r="AM9" s="17">
        <v>0.11975955542821599</v>
      </c>
      <c r="AN9" s="17">
        <v>0.113466050774197</v>
      </c>
      <c r="AO9" s="17">
        <v>8.6712212023248803E-2</v>
      </c>
      <c r="AP9" s="17"/>
      <c r="AQ9" s="17">
        <v>9.2686582172670007E-2</v>
      </c>
      <c r="AR9" s="17">
        <v>0.122051862441514</v>
      </c>
      <c r="AS9" s="17"/>
      <c r="AT9" s="17">
        <v>0.123106793862785</v>
      </c>
      <c r="AU9" s="17">
        <v>6.0081187971326701E-2</v>
      </c>
      <c r="AV9" s="17"/>
      <c r="AW9" s="17">
        <v>8.3565294639718096E-2</v>
      </c>
      <c r="AX9" s="17">
        <v>0.100962251106103</v>
      </c>
      <c r="AY9" s="17">
        <v>0.130363263261142</v>
      </c>
      <c r="AZ9" s="17"/>
      <c r="BA9" s="17">
        <v>0.19427043601951</v>
      </c>
      <c r="BB9" s="17">
        <v>6.9629628908645894E-2</v>
      </c>
      <c r="BC9" s="17">
        <v>9.1121239014996205E-2</v>
      </c>
      <c r="BD9" s="17">
        <v>2.3152166078121501E-2</v>
      </c>
      <c r="BE9" s="17">
        <v>7.7687230330439797E-2</v>
      </c>
      <c r="BF9" s="17"/>
      <c r="BG9" s="17">
        <v>8.4169625978369897E-2</v>
      </c>
      <c r="BH9" s="17">
        <v>0.119560364402091</v>
      </c>
      <c r="BI9" s="17"/>
      <c r="BJ9" s="17">
        <v>0.112105170226464</v>
      </c>
      <c r="BK9" s="17">
        <v>8.0363951304440198E-2</v>
      </c>
      <c r="BL9" s="17"/>
      <c r="BM9" s="17">
        <v>6.7130718185980306E-2</v>
      </c>
      <c r="BN9" s="17">
        <v>9.8178664720708894E-2</v>
      </c>
      <c r="BO9" s="17">
        <v>0.14752533862554401</v>
      </c>
      <c r="BP9" s="17">
        <v>7.8688409838763296E-2</v>
      </c>
      <c r="BQ9" s="17">
        <v>9.12591429119394E-2</v>
      </c>
      <c r="BR9" s="17"/>
      <c r="BS9" s="17">
        <v>0.102971021840466</v>
      </c>
      <c r="BT9" s="17"/>
      <c r="BU9" s="17">
        <v>0.11145107157991301</v>
      </c>
      <c r="BV9" s="17">
        <v>0.16785459651566101</v>
      </c>
      <c r="BW9" s="17">
        <v>7.3140648264824096E-2</v>
      </c>
      <c r="BX9" s="17">
        <v>0.10977647914277</v>
      </c>
      <c r="BY9" s="17">
        <v>6.4721383127159499E-2</v>
      </c>
      <c r="BZ9" s="17"/>
      <c r="CA9" s="17">
        <v>0.16576576930135101</v>
      </c>
      <c r="CB9" s="17"/>
      <c r="CC9" s="17">
        <v>0.103435422754989</v>
      </c>
      <c r="CD9" s="17">
        <v>0.11811423825918101</v>
      </c>
      <c r="CE9" s="17"/>
      <c r="CF9" s="17">
        <v>0.105523917217811</v>
      </c>
      <c r="CG9" s="17"/>
      <c r="CH9" s="17">
        <v>7.2545803232834494E-2</v>
      </c>
      <c r="CI9" s="17">
        <v>0.167459360070951</v>
      </c>
    </row>
    <row r="10" spans="2:87" x14ac:dyDescent="0.35">
      <c r="B10" s="18" t="s">
        <v>323</v>
      </c>
      <c r="C10" s="17">
        <v>0.242218142880996</v>
      </c>
      <c r="D10" s="17">
        <v>0.26454262281134699</v>
      </c>
      <c r="E10" s="17">
        <v>0.21983339428454801</v>
      </c>
      <c r="F10" s="17"/>
      <c r="G10" s="17">
        <v>0.33617959780456902</v>
      </c>
      <c r="H10" s="17">
        <v>0.31752096533167801</v>
      </c>
      <c r="I10" s="17">
        <v>0.32246856929863599</v>
      </c>
      <c r="J10" s="17">
        <v>0.24069077262556801</v>
      </c>
      <c r="K10" s="17">
        <v>0.154498274458649</v>
      </c>
      <c r="L10" s="17">
        <v>0.12550712915705001</v>
      </c>
      <c r="M10" s="17"/>
      <c r="N10" s="17">
        <v>0.30638712075224001</v>
      </c>
      <c r="O10" s="17">
        <v>0.25823065161272502</v>
      </c>
      <c r="P10" s="17">
        <v>0.19437347597378801</v>
      </c>
      <c r="Q10" s="17">
        <v>0.196949047565146</v>
      </c>
      <c r="R10" s="17"/>
      <c r="S10" s="17">
        <v>0.30735607047532199</v>
      </c>
      <c r="T10" s="17">
        <v>0.22930397125367499</v>
      </c>
      <c r="U10" s="17">
        <v>0.20260906760023301</v>
      </c>
      <c r="V10" s="17">
        <v>0.23840719259695201</v>
      </c>
      <c r="W10" s="17">
        <v>0.12875455263009</v>
      </c>
      <c r="X10" s="17">
        <v>0.25560282233215798</v>
      </c>
      <c r="Y10" s="17">
        <v>0.181675697435567</v>
      </c>
      <c r="Z10" s="17">
        <v>0.30777476383693803</v>
      </c>
      <c r="AA10" s="17">
        <v>0.29762920531175502</v>
      </c>
      <c r="AB10" s="17">
        <v>0.20312470342640901</v>
      </c>
      <c r="AC10" s="17">
        <v>0.22168507341963101</v>
      </c>
      <c r="AD10" s="17">
        <v>0.327601706960997</v>
      </c>
      <c r="AE10" s="17"/>
      <c r="AF10" s="17">
        <v>0.20399475203846301</v>
      </c>
      <c r="AG10" s="17">
        <v>0.22249357783353399</v>
      </c>
      <c r="AH10" s="17">
        <v>0.23724009939913099</v>
      </c>
      <c r="AI10" s="17">
        <v>0.31973649244558999</v>
      </c>
      <c r="AJ10" s="17">
        <v>0.32924092818177397</v>
      </c>
      <c r="AK10" s="17"/>
      <c r="AL10" s="17">
        <v>0.202328073259432</v>
      </c>
      <c r="AM10" s="17">
        <v>0.22462439512534199</v>
      </c>
      <c r="AN10" s="17">
        <v>0.312521317632736</v>
      </c>
      <c r="AO10" s="17">
        <v>0.40170971008631901</v>
      </c>
      <c r="AP10" s="17"/>
      <c r="AQ10" s="17">
        <v>0.18126768839507901</v>
      </c>
      <c r="AR10" s="17">
        <v>0.32909530454779301</v>
      </c>
      <c r="AS10" s="17"/>
      <c r="AT10" s="17">
        <v>0.27205485633579601</v>
      </c>
      <c r="AU10" s="17">
        <v>0.131025044336229</v>
      </c>
      <c r="AV10" s="17"/>
      <c r="AW10" s="17">
        <v>0.19736702341314399</v>
      </c>
      <c r="AX10" s="17">
        <v>0.25763785893744101</v>
      </c>
      <c r="AY10" s="17">
        <v>0.27776493772163302</v>
      </c>
      <c r="AZ10" s="17"/>
      <c r="BA10" s="17">
        <v>0.29377393173169503</v>
      </c>
      <c r="BB10" s="17">
        <v>0.27048153250017398</v>
      </c>
      <c r="BC10" s="17">
        <v>0.198106783555377</v>
      </c>
      <c r="BD10" s="17">
        <v>0.22759856614624799</v>
      </c>
      <c r="BE10" s="17">
        <v>0.16111541133160201</v>
      </c>
      <c r="BF10" s="17"/>
      <c r="BG10" s="17">
        <v>0.25123278224673001</v>
      </c>
      <c r="BH10" s="17">
        <v>0.235764045076089</v>
      </c>
      <c r="BI10" s="17"/>
      <c r="BJ10" s="17">
        <v>0.27129152275201801</v>
      </c>
      <c r="BK10" s="17">
        <v>0.13764012884127599</v>
      </c>
      <c r="BL10" s="17"/>
      <c r="BM10" s="17">
        <v>0.19486676229816199</v>
      </c>
      <c r="BN10" s="17">
        <v>0.182913056995022</v>
      </c>
      <c r="BO10" s="17">
        <v>0.35735408112576</v>
      </c>
      <c r="BP10" s="17">
        <v>0.24822204862911201</v>
      </c>
      <c r="BQ10" s="17">
        <v>0.107256447663387</v>
      </c>
      <c r="BR10" s="17"/>
      <c r="BS10" s="17">
        <v>0.213772903221635</v>
      </c>
      <c r="BT10" s="17"/>
      <c r="BU10" s="17">
        <v>0.19926206728289</v>
      </c>
      <c r="BV10" s="17">
        <v>0.42647059753841798</v>
      </c>
      <c r="BW10" s="17">
        <v>0.25520857583513001</v>
      </c>
      <c r="BX10" s="17">
        <v>0.12776088053035201</v>
      </c>
      <c r="BY10" s="17">
        <v>0.179140310922412</v>
      </c>
      <c r="BZ10" s="17"/>
      <c r="CA10" s="17">
        <v>0.328219404974402</v>
      </c>
      <c r="CB10" s="17"/>
      <c r="CC10" s="17">
        <v>0.24030414740880601</v>
      </c>
      <c r="CD10" s="17">
        <v>0.27867640902783902</v>
      </c>
      <c r="CE10" s="17"/>
      <c r="CF10" s="17">
        <v>0.19904610515691001</v>
      </c>
      <c r="CG10" s="17"/>
      <c r="CH10" s="17">
        <v>0.22230745876392399</v>
      </c>
      <c r="CI10" s="17">
        <v>0.44758828251488803</v>
      </c>
    </row>
    <row r="11" spans="2:87" x14ac:dyDescent="0.35">
      <c r="B11" s="18" t="s">
        <v>159</v>
      </c>
      <c r="C11" s="17">
        <v>0.29238715094505602</v>
      </c>
      <c r="D11" s="17">
        <v>0.303572836728985</v>
      </c>
      <c r="E11" s="17">
        <v>0.284038799934826</v>
      </c>
      <c r="F11" s="17"/>
      <c r="G11" s="17">
        <v>0.20739979717634099</v>
      </c>
      <c r="H11" s="17">
        <v>0.18279984230308199</v>
      </c>
      <c r="I11" s="17">
        <v>0.24820224505018501</v>
      </c>
      <c r="J11" s="17">
        <v>0.31053599739006499</v>
      </c>
      <c r="K11" s="17">
        <v>0.34176482600742097</v>
      </c>
      <c r="L11" s="17">
        <v>0.41591151009655097</v>
      </c>
      <c r="M11" s="17"/>
      <c r="N11" s="17">
        <v>0.28471962912344301</v>
      </c>
      <c r="O11" s="17">
        <v>0.31108497632126397</v>
      </c>
      <c r="P11" s="17">
        <v>0.29947746194705399</v>
      </c>
      <c r="Q11" s="17">
        <v>0.270807561966594</v>
      </c>
      <c r="R11" s="17"/>
      <c r="S11" s="17">
        <v>0.22522505068427401</v>
      </c>
      <c r="T11" s="17">
        <v>0.29301967591484801</v>
      </c>
      <c r="U11" s="17">
        <v>0.38095997509972901</v>
      </c>
      <c r="V11" s="17">
        <v>0.32200431897439502</v>
      </c>
      <c r="W11" s="17">
        <v>0.31938521627680699</v>
      </c>
      <c r="X11" s="17">
        <v>0.28670136338582503</v>
      </c>
      <c r="Y11" s="17">
        <v>0.40332399901712801</v>
      </c>
      <c r="Z11" s="17">
        <v>0.281973595315751</v>
      </c>
      <c r="AA11" s="17">
        <v>0.24243880752400601</v>
      </c>
      <c r="AB11" s="17">
        <v>0.27731295469821299</v>
      </c>
      <c r="AC11" s="17">
        <v>0.22553255072626799</v>
      </c>
      <c r="AD11" s="17">
        <v>0.29280395542543802</v>
      </c>
      <c r="AE11" s="17"/>
      <c r="AF11" s="17">
        <v>0.25435075660601097</v>
      </c>
      <c r="AG11" s="17">
        <v>0.28513863824527103</v>
      </c>
      <c r="AH11" s="17">
        <v>0.37351117039194498</v>
      </c>
      <c r="AI11" s="17">
        <v>0.31563614522431999</v>
      </c>
      <c r="AJ11" s="17">
        <v>0.23680432828095699</v>
      </c>
      <c r="AK11" s="17"/>
      <c r="AL11" s="17">
        <v>0.32479425932938799</v>
      </c>
      <c r="AM11" s="17">
        <v>0.28032810690730903</v>
      </c>
      <c r="AN11" s="17">
        <v>0.26871038277035397</v>
      </c>
      <c r="AO11" s="17">
        <v>0.22377927443155701</v>
      </c>
      <c r="AP11" s="17"/>
      <c r="AQ11" s="17">
        <v>0.31369607500402302</v>
      </c>
      <c r="AR11" s="17">
        <v>0.26201397561714801</v>
      </c>
      <c r="AS11" s="17"/>
      <c r="AT11" s="17">
        <v>0.26443906905313402</v>
      </c>
      <c r="AU11" s="17">
        <v>0.42532953230647802</v>
      </c>
      <c r="AV11" s="17"/>
      <c r="AW11" s="17">
        <v>0.37550988932136697</v>
      </c>
      <c r="AX11" s="17">
        <v>0.29737309475189799</v>
      </c>
      <c r="AY11" s="17">
        <v>0.208385162666403</v>
      </c>
      <c r="AZ11" s="17"/>
      <c r="BA11" s="17">
        <v>0.21432474680463201</v>
      </c>
      <c r="BB11" s="17">
        <v>0.332520011888151</v>
      </c>
      <c r="BC11" s="17">
        <v>0.29602404276079403</v>
      </c>
      <c r="BD11" s="17">
        <v>0.33882379013757002</v>
      </c>
      <c r="BE11" s="17">
        <v>0.374997477214217</v>
      </c>
      <c r="BF11" s="17"/>
      <c r="BG11" s="17">
        <v>0.30943698905225597</v>
      </c>
      <c r="BH11" s="17">
        <v>0.280180193102683</v>
      </c>
      <c r="BI11" s="17"/>
      <c r="BJ11" s="17">
        <v>0.27869721489169802</v>
      </c>
      <c r="BK11" s="17">
        <v>0.341981728937922</v>
      </c>
      <c r="BL11" s="17"/>
      <c r="BM11" s="17">
        <v>0.2300389844072</v>
      </c>
      <c r="BN11" s="17">
        <v>0.34518444935676201</v>
      </c>
      <c r="BO11" s="17">
        <v>0.24062253048451401</v>
      </c>
      <c r="BP11" s="17">
        <v>0.39230602149945298</v>
      </c>
      <c r="BQ11" s="17">
        <v>0.32937635920240599</v>
      </c>
      <c r="BR11" s="17"/>
      <c r="BS11" s="17">
        <v>0.30586066986727201</v>
      </c>
      <c r="BT11" s="17"/>
      <c r="BU11" s="17">
        <v>0.32607700102598602</v>
      </c>
      <c r="BV11" s="17">
        <v>0.21515800551185199</v>
      </c>
      <c r="BW11" s="17">
        <v>0.391310405249716</v>
      </c>
      <c r="BX11" s="17">
        <v>0.34130319393727399</v>
      </c>
      <c r="BY11" s="17">
        <v>0.116181204001803</v>
      </c>
      <c r="BZ11" s="17"/>
      <c r="CA11" s="17">
        <v>0.26570901504842898</v>
      </c>
      <c r="CB11" s="17"/>
      <c r="CC11" s="17">
        <v>0.29940849730684899</v>
      </c>
      <c r="CD11" s="17">
        <v>0.29071574264168498</v>
      </c>
      <c r="CE11" s="17"/>
      <c r="CF11" s="17">
        <v>0.32505511846972002</v>
      </c>
      <c r="CG11" s="17"/>
      <c r="CH11" s="17">
        <v>0.31443270171926102</v>
      </c>
      <c r="CI11" s="17">
        <v>0.198856538224674</v>
      </c>
    </row>
    <row r="12" spans="2:87" x14ac:dyDescent="0.35">
      <c r="B12" s="18" t="s">
        <v>160</v>
      </c>
      <c r="C12" s="17">
        <v>0.24363641222971799</v>
      </c>
      <c r="D12" s="17">
        <v>0.232064511002398</v>
      </c>
      <c r="E12" s="17">
        <v>0.256074796225433</v>
      </c>
      <c r="F12" s="17"/>
      <c r="G12" s="17">
        <v>0.137800572638485</v>
      </c>
      <c r="H12" s="17">
        <v>0.15475755424027901</v>
      </c>
      <c r="I12" s="17">
        <v>0.2074516432113</v>
      </c>
      <c r="J12" s="17">
        <v>0.25722171425767199</v>
      </c>
      <c r="K12" s="17">
        <v>0.35248124420652399</v>
      </c>
      <c r="L12" s="17">
        <v>0.31909414787117002</v>
      </c>
      <c r="M12" s="17"/>
      <c r="N12" s="17">
        <v>0.17665060591056</v>
      </c>
      <c r="O12" s="17">
        <v>0.27634157851715602</v>
      </c>
      <c r="P12" s="17">
        <v>0.28067422280112603</v>
      </c>
      <c r="Q12" s="17">
        <v>0.25664647130089902</v>
      </c>
      <c r="R12" s="17"/>
      <c r="S12" s="17">
        <v>0.16737959568514801</v>
      </c>
      <c r="T12" s="17">
        <v>0.26936706866152599</v>
      </c>
      <c r="U12" s="17">
        <v>0.21988771616158201</v>
      </c>
      <c r="V12" s="17">
        <v>0.19355760235303099</v>
      </c>
      <c r="W12" s="17">
        <v>0.249171987653101</v>
      </c>
      <c r="X12" s="17">
        <v>0.26065364230788102</v>
      </c>
      <c r="Y12" s="17">
        <v>0.23184607343843899</v>
      </c>
      <c r="Z12" s="17">
        <v>0.19705043577909201</v>
      </c>
      <c r="AA12" s="17">
        <v>0.249925098145378</v>
      </c>
      <c r="AB12" s="17">
        <v>0.33513022379742202</v>
      </c>
      <c r="AC12" s="17">
        <v>0.40165464927939598</v>
      </c>
      <c r="AD12" s="17">
        <v>0.16900409791691201</v>
      </c>
      <c r="AE12" s="17"/>
      <c r="AF12" s="17">
        <v>0.28278189348121102</v>
      </c>
      <c r="AG12" s="17">
        <v>0.29250151481363701</v>
      </c>
      <c r="AH12" s="17">
        <v>0.21857478779608699</v>
      </c>
      <c r="AI12" s="17">
        <v>0.159715403794745</v>
      </c>
      <c r="AJ12" s="17">
        <v>0.14856053600376501</v>
      </c>
      <c r="AK12" s="17"/>
      <c r="AL12" s="17">
        <v>0.24633477782476201</v>
      </c>
      <c r="AM12" s="17">
        <v>0.26228073005931402</v>
      </c>
      <c r="AN12" s="17">
        <v>0.202670845841733</v>
      </c>
      <c r="AO12" s="17">
        <v>0.23356400150342299</v>
      </c>
      <c r="AP12" s="17"/>
      <c r="AQ12" s="17">
        <v>0.29263296860365601</v>
      </c>
      <c r="AR12" s="17">
        <v>0.173798019963118</v>
      </c>
      <c r="AS12" s="17"/>
      <c r="AT12" s="17">
        <v>0.21766769436626199</v>
      </c>
      <c r="AU12" s="17">
        <v>0.312612585551516</v>
      </c>
      <c r="AV12" s="17"/>
      <c r="AW12" s="17">
        <v>0.26361170382570198</v>
      </c>
      <c r="AX12" s="17">
        <v>0.22876657471459999</v>
      </c>
      <c r="AY12" s="17">
        <v>0.23933928437964899</v>
      </c>
      <c r="AZ12" s="17"/>
      <c r="BA12" s="17">
        <v>0.19272786871771</v>
      </c>
      <c r="BB12" s="17">
        <v>0.223244633972359</v>
      </c>
      <c r="BC12" s="17">
        <v>0.27796646278425702</v>
      </c>
      <c r="BD12" s="17">
        <v>0.29182398120264602</v>
      </c>
      <c r="BE12" s="17">
        <v>0.28723779701282698</v>
      </c>
      <c r="BF12" s="17"/>
      <c r="BG12" s="17">
        <v>0.20737047247837001</v>
      </c>
      <c r="BH12" s="17">
        <v>0.26960128033434499</v>
      </c>
      <c r="BI12" s="17"/>
      <c r="BJ12" s="17">
        <v>0.21862679245608599</v>
      </c>
      <c r="BK12" s="17">
        <v>0.33368560198428299</v>
      </c>
      <c r="BL12" s="17"/>
      <c r="BM12" s="17">
        <v>0.24602829891891601</v>
      </c>
      <c r="BN12" s="17">
        <v>0.29923849213468401</v>
      </c>
      <c r="BO12" s="17">
        <v>0.14807440624967499</v>
      </c>
      <c r="BP12" s="17">
        <v>0.19328549362119701</v>
      </c>
      <c r="BQ12" s="17">
        <v>0.43967744503286099</v>
      </c>
      <c r="BR12" s="17"/>
      <c r="BS12" s="17">
        <v>0.32579780409005599</v>
      </c>
      <c r="BT12" s="17"/>
      <c r="BU12" s="17">
        <v>0.29360504071020999</v>
      </c>
      <c r="BV12" s="17">
        <v>6.8868162334602898E-2</v>
      </c>
      <c r="BW12" s="17">
        <v>0.207323575188606</v>
      </c>
      <c r="BX12" s="17">
        <v>0.38690815184677302</v>
      </c>
      <c r="BY12" s="17">
        <v>0.31018176648281598</v>
      </c>
      <c r="BZ12" s="17"/>
      <c r="CA12" s="17">
        <v>0.17699555306446499</v>
      </c>
      <c r="CB12" s="17"/>
      <c r="CC12" s="17">
        <v>0.25369284872671799</v>
      </c>
      <c r="CD12" s="17">
        <v>0.21178307945865099</v>
      </c>
      <c r="CE12" s="17"/>
      <c r="CF12" s="17">
        <v>0.27843203715100301</v>
      </c>
      <c r="CG12" s="17"/>
      <c r="CH12" s="17">
        <v>0.29406300519745299</v>
      </c>
      <c r="CI12" s="17">
        <v>0.11824842980122401</v>
      </c>
    </row>
    <row r="13" spans="2:87" x14ac:dyDescent="0.35">
      <c r="B13" s="18" t="s">
        <v>161</v>
      </c>
      <c r="C13" s="19">
        <v>0.11696418257591</v>
      </c>
      <c r="D13" s="19">
        <v>8.0061765151048306E-2</v>
      </c>
      <c r="E13" s="19">
        <v>0.15160472007143</v>
      </c>
      <c r="F13" s="19"/>
      <c r="G13" s="19">
        <v>0.179541813538414</v>
      </c>
      <c r="H13" s="19">
        <v>0.119449243956774</v>
      </c>
      <c r="I13" s="19">
        <v>0.11029911517125</v>
      </c>
      <c r="J13" s="19">
        <v>0.123986711288173</v>
      </c>
      <c r="K13" s="19">
        <v>0.112507564434424</v>
      </c>
      <c r="L13" s="19">
        <v>8.19624711624862E-2</v>
      </c>
      <c r="M13" s="19"/>
      <c r="N13" s="19">
        <v>8.8996620296870499E-2</v>
      </c>
      <c r="O13" s="19">
        <v>9.5770879015086394E-2</v>
      </c>
      <c r="P13" s="19">
        <v>0.13377904922408199</v>
      </c>
      <c r="Q13" s="19">
        <v>0.155829063728463</v>
      </c>
      <c r="R13" s="19"/>
      <c r="S13" s="19">
        <v>0.102231963476089</v>
      </c>
      <c r="T13" s="19">
        <v>0.10935614464555</v>
      </c>
      <c r="U13" s="19">
        <v>9.8193674649203505E-2</v>
      </c>
      <c r="V13" s="19">
        <v>0.176199490638695</v>
      </c>
      <c r="W13" s="19">
        <v>0.213920142571393</v>
      </c>
      <c r="X13" s="19">
        <v>9.7702678207500795E-2</v>
      </c>
      <c r="Y13" s="19">
        <v>9.7120067253590694E-2</v>
      </c>
      <c r="Z13" s="19">
        <v>0.10094968198207301</v>
      </c>
      <c r="AA13" s="19">
        <v>0.108735981723525</v>
      </c>
      <c r="AB13" s="19">
        <v>0.100781505535516</v>
      </c>
      <c r="AC13" s="19">
        <v>7.9766475189113895E-2</v>
      </c>
      <c r="AD13" s="19">
        <v>0.18142850782061501</v>
      </c>
      <c r="AE13" s="19"/>
      <c r="AF13" s="19">
        <v>0.146176498242058</v>
      </c>
      <c r="AG13" s="19">
        <v>0.124185994838409</v>
      </c>
      <c r="AH13" s="19">
        <v>8.8898110907885894E-2</v>
      </c>
      <c r="AI13" s="19">
        <v>7.2895642657100704E-2</v>
      </c>
      <c r="AJ13" s="19">
        <v>9.4389716959761297E-2</v>
      </c>
      <c r="AK13" s="19"/>
      <c r="AL13" s="19">
        <v>0.136746268504186</v>
      </c>
      <c r="AM13" s="19">
        <v>0.113007212479819</v>
      </c>
      <c r="AN13" s="19">
        <v>0.10263140298098</v>
      </c>
      <c r="AO13" s="19">
        <v>5.4234801955452702E-2</v>
      </c>
      <c r="AP13" s="19"/>
      <c r="AQ13" s="19">
        <v>0.119716685824571</v>
      </c>
      <c r="AR13" s="19">
        <v>0.113040837430428</v>
      </c>
      <c r="AS13" s="19"/>
      <c r="AT13" s="19">
        <v>0.122731586382023</v>
      </c>
      <c r="AU13" s="19">
        <v>7.0951649834450403E-2</v>
      </c>
      <c r="AV13" s="19"/>
      <c r="AW13" s="19">
        <v>7.9946088800069301E-2</v>
      </c>
      <c r="AX13" s="19">
        <v>0.115260220489958</v>
      </c>
      <c r="AY13" s="19">
        <v>0.14414735197117301</v>
      </c>
      <c r="AZ13" s="19"/>
      <c r="BA13" s="19">
        <v>0.104903016726453</v>
      </c>
      <c r="BB13" s="19">
        <v>0.10412419273067</v>
      </c>
      <c r="BC13" s="19">
        <v>0.13678147188457601</v>
      </c>
      <c r="BD13" s="19">
        <v>0.118601496435415</v>
      </c>
      <c r="BE13" s="19">
        <v>9.8962084110914006E-2</v>
      </c>
      <c r="BF13" s="19"/>
      <c r="BG13" s="19">
        <v>0.14779013024427501</v>
      </c>
      <c r="BH13" s="19">
        <v>9.4894117084790897E-2</v>
      </c>
      <c r="BI13" s="19"/>
      <c r="BJ13" s="19">
        <v>0.119279299673734</v>
      </c>
      <c r="BK13" s="19">
        <v>0.106328588932078</v>
      </c>
      <c r="BL13" s="19"/>
      <c r="BM13" s="19">
        <v>0.26193523618974102</v>
      </c>
      <c r="BN13" s="19">
        <v>7.4485336792823501E-2</v>
      </c>
      <c r="BO13" s="19">
        <v>0.106423643514507</v>
      </c>
      <c r="BP13" s="19">
        <v>8.7498026411475305E-2</v>
      </c>
      <c r="BQ13" s="19">
        <v>3.2430605189406297E-2</v>
      </c>
      <c r="BR13" s="19"/>
      <c r="BS13" s="19">
        <v>5.1597600980571999E-2</v>
      </c>
      <c r="BT13" s="19"/>
      <c r="BU13" s="19">
        <v>6.9604819401000995E-2</v>
      </c>
      <c r="BV13" s="19">
        <v>0.12164863809946699</v>
      </c>
      <c r="BW13" s="19">
        <v>7.3016795461723905E-2</v>
      </c>
      <c r="BX13" s="19">
        <v>3.4251294542831601E-2</v>
      </c>
      <c r="BY13" s="19">
        <v>0.32977533546580901</v>
      </c>
      <c r="BZ13" s="19"/>
      <c r="CA13" s="19">
        <v>6.3310257611352602E-2</v>
      </c>
      <c r="CB13" s="19"/>
      <c r="CC13" s="19">
        <v>0.103159083802638</v>
      </c>
      <c r="CD13" s="19">
        <v>0.100710530612644</v>
      </c>
      <c r="CE13" s="19"/>
      <c r="CF13" s="19">
        <v>9.1942822004556196E-2</v>
      </c>
      <c r="CG13" s="19"/>
      <c r="CH13" s="19">
        <v>9.6651031086528102E-2</v>
      </c>
      <c r="CI13" s="19">
        <v>6.7847389388262902E-2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341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1007</v>
      </c>
      <c r="D7" s="10">
        <v>520</v>
      </c>
      <c r="E7" s="10">
        <v>482</v>
      </c>
      <c r="F7" s="10"/>
      <c r="G7" s="10">
        <v>69</v>
      </c>
      <c r="H7" s="10">
        <v>179</v>
      </c>
      <c r="I7" s="10">
        <v>172</v>
      </c>
      <c r="J7" s="10">
        <v>198</v>
      </c>
      <c r="K7" s="10">
        <v>157</v>
      </c>
      <c r="L7" s="10">
        <v>232</v>
      </c>
      <c r="M7" s="10"/>
      <c r="N7" s="10">
        <v>311</v>
      </c>
      <c r="O7" s="10">
        <v>243</v>
      </c>
      <c r="P7" s="10">
        <v>204</v>
      </c>
      <c r="Q7" s="10">
        <v>247</v>
      </c>
      <c r="R7" s="10"/>
      <c r="S7" s="10">
        <v>136</v>
      </c>
      <c r="T7" s="10">
        <v>147</v>
      </c>
      <c r="U7" s="10">
        <v>89</v>
      </c>
      <c r="V7" s="10">
        <v>81</v>
      </c>
      <c r="W7" s="10">
        <v>68</v>
      </c>
      <c r="X7" s="10">
        <v>94</v>
      </c>
      <c r="Y7" s="10">
        <v>70</v>
      </c>
      <c r="Z7" s="10">
        <v>37</v>
      </c>
      <c r="AA7" s="10">
        <v>110</v>
      </c>
      <c r="AB7" s="10">
        <v>96</v>
      </c>
      <c r="AC7" s="10">
        <v>48</v>
      </c>
      <c r="AD7" s="10">
        <v>31</v>
      </c>
      <c r="AE7" s="10"/>
      <c r="AF7" s="10">
        <v>172</v>
      </c>
      <c r="AG7" s="10">
        <v>375</v>
      </c>
      <c r="AH7" s="10">
        <v>196</v>
      </c>
      <c r="AI7" s="10">
        <v>116</v>
      </c>
      <c r="AJ7" s="10">
        <v>118</v>
      </c>
      <c r="AK7" s="10"/>
      <c r="AL7" s="10">
        <v>408</v>
      </c>
      <c r="AM7" s="10">
        <v>365</v>
      </c>
      <c r="AN7" s="10">
        <v>175</v>
      </c>
      <c r="AO7" s="10">
        <v>59</v>
      </c>
      <c r="AP7" s="10"/>
      <c r="AQ7" s="10">
        <v>585</v>
      </c>
      <c r="AR7" s="10">
        <v>422</v>
      </c>
      <c r="AS7" s="10"/>
      <c r="AT7" s="10">
        <v>644</v>
      </c>
      <c r="AU7" s="10">
        <v>221</v>
      </c>
      <c r="AV7" s="10"/>
      <c r="AW7" s="10">
        <v>408</v>
      </c>
      <c r="AX7" s="10">
        <v>238</v>
      </c>
      <c r="AY7" s="10">
        <v>330</v>
      </c>
      <c r="AZ7" s="10"/>
      <c r="BA7" s="10">
        <v>257</v>
      </c>
      <c r="BB7" s="10">
        <v>257</v>
      </c>
      <c r="BC7" s="10">
        <v>317</v>
      </c>
      <c r="BD7" s="10">
        <v>115</v>
      </c>
      <c r="BE7" s="10">
        <v>60</v>
      </c>
      <c r="BF7" s="10"/>
      <c r="BG7" s="10">
        <v>390</v>
      </c>
      <c r="BH7" s="10">
        <v>617</v>
      </c>
      <c r="BI7" s="10"/>
      <c r="BJ7" s="10">
        <v>769</v>
      </c>
      <c r="BK7" s="10">
        <v>234</v>
      </c>
      <c r="BL7" s="10"/>
      <c r="BM7" s="10">
        <v>144</v>
      </c>
      <c r="BN7" s="10">
        <v>190</v>
      </c>
      <c r="BO7" s="10">
        <v>359</v>
      </c>
      <c r="BP7" s="10">
        <v>83</v>
      </c>
      <c r="BQ7" s="10">
        <v>115</v>
      </c>
      <c r="BR7" s="10"/>
      <c r="BS7" s="10">
        <v>313</v>
      </c>
      <c r="BT7" s="10"/>
      <c r="BU7" s="10">
        <v>182</v>
      </c>
      <c r="BV7" s="10">
        <v>251</v>
      </c>
      <c r="BW7" s="10">
        <v>87</v>
      </c>
      <c r="BX7" s="10">
        <v>207</v>
      </c>
      <c r="BY7" s="10">
        <v>77</v>
      </c>
      <c r="BZ7" s="10"/>
      <c r="CA7" s="10">
        <v>90</v>
      </c>
      <c r="CB7" s="10"/>
      <c r="CC7" s="10">
        <v>801</v>
      </c>
      <c r="CD7" s="10">
        <v>175</v>
      </c>
      <c r="CE7" s="10"/>
      <c r="CF7" s="10">
        <v>383</v>
      </c>
      <c r="CG7" s="10"/>
      <c r="CH7" s="10">
        <v>359</v>
      </c>
      <c r="CI7" s="10">
        <v>122</v>
      </c>
    </row>
    <row r="8" spans="2:87" ht="30" customHeight="1" x14ac:dyDescent="0.35">
      <c r="B8" s="11" t="s">
        <v>20</v>
      </c>
      <c r="C8" s="11">
        <v>992</v>
      </c>
      <c r="D8" s="11">
        <v>499</v>
      </c>
      <c r="E8" s="11">
        <v>488</v>
      </c>
      <c r="F8" s="11"/>
      <c r="G8" s="11">
        <v>117</v>
      </c>
      <c r="H8" s="11">
        <v>175</v>
      </c>
      <c r="I8" s="11">
        <v>163</v>
      </c>
      <c r="J8" s="11">
        <v>185</v>
      </c>
      <c r="K8" s="11">
        <v>142</v>
      </c>
      <c r="L8" s="11">
        <v>210</v>
      </c>
      <c r="M8" s="11"/>
      <c r="N8" s="11">
        <v>279</v>
      </c>
      <c r="O8" s="11">
        <v>251</v>
      </c>
      <c r="P8" s="11">
        <v>207</v>
      </c>
      <c r="Q8" s="11">
        <v>254</v>
      </c>
      <c r="R8" s="11"/>
      <c r="S8" s="11">
        <v>138</v>
      </c>
      <c r="T8" s="11">
        <v>136</v>
      </c>
      <c r="U8" s="11">
        <v>84</v>
      </c>
      <c r="V8" s="11">
        <v>84</v>
      </c>
      <c r="W8" s="11">
        <v>61</v>
      </c>
      <c r="X8" s="11">
        <v>97</v>
      </c>
      <c r="Y8" s="11">
        <v>77</v>
      </c>
      <c r="Z8" s="11">
        <v>38</v>
      </c>
      <c r="AA8" s="11">
        <v>115</v>
      </c>
      <c r="AB8" s="11">
        <v>91</v>
      </c>
      <c r="AC8" s="11">
        <v>43</v>
      </c>
      <c r="AD8" s="11">
        <v>28</v>
      </c>
      <c r="AE8" s="11"/>
      <c r="AF8" s="11">
        <v>178</v>
      </c>
      <c r="AG8" s="11">
        <v>375</v>
      </c>
      <c r="AH8" s="11">
        <v>189</v>
      </c>
      <c r="AI8" s="11">
        <v>111</v>
      </c>
      <c r="AJ8" s="11">
        <v>109</v>
      </c>
      <c r="AK8" s="11"/>
      <c r="AL8" s="11">
        <v>392</v>
      </c>
      <c r="AM8" s="11">
        <v>363</v>
      </c>
      <c r="AN8" s="11">
        <v>176</v>
      </c>
      <c r="AO8" s="11">
        <v>60</v>
      </c>
      <c r="AP8" s="11"/>
      <c r="AQ8" s="11">
        <v>583</v>
      </c>
      <c r="AR8" s="11">
        <v>409</v>
      </c>
      <c r="AS8" s="11"/>
      <c r="AT8" s="11">
        <v>638</v>
      </c>
      <c r="AU8" s="11">
        <v>200</v>
      </c>
      <c r="AV8" s="11"/>
      <c r="AW8" s="11">
        <v>381</v>
      </c>
      <c r="AX8" s="11">
        <v>233</v>
      </c>
      <c r="AY8" s="11">
        <v>342</v>
      </c>
      <c r="AZ8" s="11"/>
      <c r="BA8" s="11">
        <v>262</v>
      </c>
      <c r="BB8" s="11">
        <v>246</v>
      </c>
      <c r="BC8" s="11">
        <v>318</v>
      </c>
      <c r="BD8" s="11">
        <v>108</v>
      </c>
      <c r="BE8" s="11">
        <v>57</v>
      </c>
      <c r="BF8" s="11"/>
      <c r="BG8" s="11">
        <v>414</v>
      </c>
      <c r="BH8" s="11">
        <v>578</v>
      </c>
      <c r="BI8" s="11"/>
      <c r="BJ8" s="11">
        <v>773</v>
      </c>
      <c r="BK8" s="11">
        <v>216</v>
      </c>
      <c r="BL8" s="11"/>
      <c r="BM8" s="11">
        <v>149</v>
      </c>
      <c r="BN8" s="11">
        <v>178</v>
      </c>
      <c r="BO8" s="11">
        <v>356</v>
      </c>
      <c r="BP8" s="11">
        <v>83</v>
      </c>
      <c r="BQ8" s="11">
        <v>110</v>
      </c>
      <c r="BR8" s="11"/>
      <c r="BS8" s="11">
        <v>303</v>
      </c>
      <c r="BT8" s="11"/>
      <c r="BU8" s="11">
        <v>177</v>
      </c>
      <c r="BV8" s="11">
        <v>249</v>
      </c>
      <c r="BW8" s="11">
        <v>87</v>
      </c>
      <c r="BX8" s="11">
        <v>200</v>
      </c>
      <c r="BY8" s="11">
        <v>79</v>
      </c>
      <c r="BZ8" s="11"/>
      <c r="CA8" s="11">
        <v>88</v>
      </c>
      <c r="CB8" s="11"/>
      <c r="CC8" s="11">
        <v>784</v>
      </c>
      <c r="CD8" s="11">
        <v>176</v>
      </c>
      <c r="CE8" s="11"/>
      <c r="CF8" s="11">
        <v>363</v>
      </c>
      <c r="CG8" s="11"/>
      <c r="CH8" s="11">
        <v>346</v>
      </c>
      <c r="CI8" s="11">
        <v>118</v>
      </c>
    </row>
    <row r="9" spans="2:87" x14ac:dyDescent="0.35">
      <c r="B9" s="18" t="s">
        <v>157</v>
      </c>
      <c r="C9" s="17">
        <v>0.150330030643197</v>
      </c>
      <c r="D9" s="17">
        <v>0.16048461346967599</v>
      </c>
      <c r="E9" s="17">
        <v>0.14154286515533099</v>
      </c>
      <c r="F9" s="17"/>
      <c r="G9" s="17">
        <v>0.26046396020865697</v>
      </c>
      <c r="H9" s="17">
        <v>0.26568618005233902</v>
      </c>
      <c r="I9" s="17">
        <v>0.16101080807523899</v>
      </c>
      <c r="J9" s="17">
        <v>9.4946297145855105E-2</v>
      </c>
      <c r="K9" s="17">
        <v>0.1010784812832</v>
      </c>
      <c r="L9" s="17">
        <v>6.6707400623838897E-2</v>
      </c>
      <c r="M9" s="17"/>
      <c r="N9" s="17">
        <v>0.21782186060837899</v>
      </c>
      <c r="O9" s="17">
        <v>0.115220272223983</v>
      </c>
      <c r="P9" s="17">
        <v>0.118791634699418</v>
      </c>
      <c r="Q9" s="17">
        <v>0.137861655604853</v>
      </c>
      <c r="R9" s="17"/>
      <c r="S9" s="17">
        <v>0.26284187281882698</v>
      </c>
      <c r="T9" s="17">
        <v>0.10029152876693399</v>
      </c>
      <c r="U9" s="17">
        <v>0.16376025562364499</v>
      </c>
      <c r="V9" s="17">
        <v>0.16076020473903699</v>
      </c>
      <c r="W9" s="17">
        <v>3.92859756285815E-2</v>
      </c>
      <c r="X9" s="17">
        <v>0.15197891439955</v>
      </c>
      <c r="Y9" s="17">
        <v>0.16078939214573201</v>
      </c>
      <c r="Z9" s="17">
        <v>0.17752050812658099</v>
      </c>
      <c r="AA9" s="17">
        <v>0.153304757364816</v>
      </c>
      <c r="AB9" s="17">
        <v>0.11203230170314001</v>
      </c>
      <c r="AC9" s="17">
        <v>9.2565349543877004E-2</v>
      </c>
      <c r="AD9" s="17">
        <v>0.14313386197775901</v>
      </c>
      <c r="AE9" s="17"/>
      <c r="AF9" s="17">
        <v>0.17804914072591199</v>
      </c>
      <c r="AG9" s="17">
        <v>0.12718589401275099</v>
      </c>
      <c r="AH9" s="17">
        <v>0.107278232700006</v>
      </c>
      <c r="AI9" s="17">
        <v>0.21613813012390101</v>
      </c>
      <c r="AJ9" s="17">
        <v>0.19478525233236199</v>
      </c>
      <c r="AK9" s="17"/>
      <c r="AL9" s="17">
        <v>0.137994850967295</v>
      </c>
      <c r="AM9" s="17">
        <v>0.15395282891848799</v>
      </c>
      <c r="AN9" s="17">
        <v>0.15983010298148401</v>
      </c>
      <c r="AO9" s="17">
        <v>0.180842887591326</v>
      </c>
      <c r="AP9" s="17"/>
      <c r="AQ9" s="17">
        <v>0.13685097179398201</v>
      </c>
      <c r="AR9" s="17">
        <v>0.16954272371720999</v>
      </c>
      <c r="AS9" s="17"/>
      <c r="AT9" s="17">
        <v>0.175039646639328</v>
      </c>
      <c r="AU9" s="17">
        <v>7.0770135361199304E-2</v>
      </c>
      <c r="AV9" s="17"/>
      <c r="AW9" s="17">
        <v>0.15448117759049099</v>
      </c>
      <c r="AX9" s="17">
        <v>0.10633822118637901</v>
      </c>
      <c r="AY9" s="17">
        <v>0.17702831625090301</v>
      </c>
      <c r="AZ9" s="17"/>
      <c r="BA9" s="17">
        <v>0.22019744614914999</v>
      </c>
      <c r="BB9" s="17">
        <v>0.13812418472845001</v>
      </c>
      <c r="BC9" s="17">
        <v>0.13155579977196</v>
      </c>
      <c r="BD9" s="17">
        <v>8.1969118088093304E-2</v>
      </c>
      <c r="BE9" s="17">
        <v>0.118375639216536</v>
      </c>
      <c r="BF9" s="17"/>
      <c r="BG9" s="17">
        <v>0.14034360079823399</v>
      </c>
      <c r="BH9" s="17">
        <v>0.157479889037559</v>
      </c>
      <c r="BI9" s="17"/>
      <c r="BJ9" s="17">
        <v>0.16518486777409899</v>
      </c>
      <c r="BK9" s="17">
        <v>9.9651891592972594E-2</v>
      </c>
      <c r="BL9" s="17"/>
      <c r="BM9" s="17">
        <v>9.6633561290073694E-2</v>
      </c>
      <c r="BN9" s="17">
        <v>0.14065400549787599</v>
      </c>
      <c r="BO9" s="17">
        <v>0.20673342425861499</v>
      </c>
      <c r="BP9" s="17">
        <v>0.120315771956961</v>
      </c>
      <c r="BQ9" s="17">
        <v>0.13380287275476499</v>
      </c>
      <c r="BR9" s="17"/>
      <c r="BS9" s="17">
        <v>0.147366999796437</v>
      </c>
      <c r="BT9" s="17"/>
      <c r="BU9" s="17">
        <v>0.15254226823161601</v>
      </c>
      <c r="BV9" s="17">
        <v>0.249490701519301</v>
      </c>
      <c r="BW9" s="17">
        <v>0.12110304425818</v>
      </c>
      <c r="BX9" s="17">
        <v>0.12522231068082099</v>
      </c>
      <c r="BY9" s="17">
        <v>5.0061950615175502E-2</v>
      </c>
      <c r="BZ9" s="17"/>
      <c r="CA9" s="17">
        <v>0.27198505702762799</v>
      </c>
      <c r="CB9" s="17"/>
      <c r="CC9" s="17">
        <v>0.153701773800479</v>
      </c>
      <c r="CD9" s="17">
        <v>0.14577960901328499</v>
      </c>
      <c r="CE9" s="17"/>
      <c r="CF9" s="17">
        <v>0.14015873159478301</v>
      </c>
      <c r="CG9" s="17"/>
      <c r="CH9" s="17">
        <v>0.12978850448436699</v>
      </c>
      <c r="CI9" s="17">
        <v>0.22917765338617499</v>
      </c>
    </row>
    <row r="10" spans="2:87" x14ac:dyDescent="0.35">
      <c r="B10" s="18" t="s">
        <v>323</v>
      </c>
      <c r="C10" s="17">
        <v>0.24613109081535001</v>
      </c>
      <c r="D10" s="17">
        <v>0.26245229685055599</v>
      </c>
      <c r="E10" s="17">
        <v>0.22991528654541499</v>
      </c>
      <c r="F10" s="17"/>
      <c r="G10" s="17">
        <v>0.240013580496693</v>
      </c>
      <c r="H10" s="17">
        <v>0.28845235329811397</v>
      </c>
      <c r="I10" s="17">
        <v>0.311005534935271</v>
      </c>
      <c r="J10" s="17">
        <v>0.239004397938895</v>
      </c>
      <c r="K10" s="17">
        <v>0.20543045310327401</v>
      </c>
      <c r="L10" s="17">
        <v>0.197774986714217</v>
      </c>
      <c r="M10" s="17"/>
      <c r="N10" s="17">
        <v>0.26875257058427998</v>
      </c>
      <c r="O10" s="17">
        <v>0.26562691528177701</v>
      </c>
      <c r="P10" s="17">
        <v>0.22260874412354201</v>
      </c>
      <c r="Q10" s="17">
        <v>0.218716371934672</v>
      </c>
      <c r="R10" s="17"/>
      <c r="S10" s="17">
        <v>0.272812685136259</v>
      </c>
      <c r="T10" s="17">
        <v>0.23296133436830499</v>
      </c>
      <c r="U10" s="17">
        <v>0.19920325702137301</v>
      </c>
      <c r="V10" s="17">
        <v>0.245872344647627</v>
      </c>
      <c r="W10" s="17">
        <v>0.299724513441879</v>
      </c>
      <c r="X10" s="17">
        <v>0.237024941573168</v>
      </c>
      <c r="Y10" s="17">
        <v>0.22011131286496999</v>
      </c>
      <c r="Z10" s="17">
        <v>0.26654224788331399</v>
      </c>
      <c r="AA10" s="17">
        <v>0.29817825393262798</v>
      </c>
      <c r="AB10" s="17">
        <v>0.22388663737011</v>
      </c>
      <c r="AC10" s="17">
        <v>0.19563729134352301</v>
      </c>
      <c r="AD10" s="17">
        <v>0.21527270764158801</v>
      </c>
      <c r="AE10" s="17"/>
      <c r="AF10" s="17">
        <v>0.20359224294094799</v>
      </c>
      <c r="AG10" s="17">
        <v>0.223325078920253</v>
      </c>
      <c r="AH10" s="17">
        <v>0.24257813501895301</v>
      </c>
      <c r="AI10" s="17">
        <v>0.339218070914311</v>
      </c>
      <c r="AJ10" s="17">
        <v>0.31667621818205099</v>
      </c>
      <c r="AK10" s="17"/>
      <c r="AL10" s="17">
        <v>0.23987321811218301</v>
      </c>
      <c r="AM10" s="17">
        <v>0.23174408823824699</v>
      </c>
      <c r="AN10" s="17">
        <v>0.29974461351840498</v>
      </c>
      <c r="AO10" s="17">
        <v>0.216717095014094</v>
      </c>
      <c r="AP10" s="17"/>
      <c r="AQ10" s="17">
        <v>0.21019742851859999</v>
      </c>
      <c r="AR10" s="17">
        <v>0.29734998023899201</v>
      </c>
      <c r="AS10" s="17"/>
      <c r="AT10" s="17">
        <v>0.26296299559511699</v>
      </c>
      <c r="AU10" s="17">
        <v>0.21294074684863501</v>
      </c>
      <c r="AV10" s="17"/>
      <c r="AW10" s="17">
        <v>0.21200773235501</v>
      </c>
      <c r="AX10" s="17">
        <v>0.27736708258926501</v>
      </c>
      <c r="AY10" s="17">
        <v>0.27031265760531198</v>
      </c>
      <c r="AZ10" s="17"/>
      <c r="BA10" s="17">
        <v>0.31673596851121999</v>
      </c>
      <c r="BB10" s="17">
        <v>0.25181354319198901</v>
      </c>
      <c r="BC10" s="17">
        <v>0.20312083264307301</v>
      </c>
      <c r="BD10" s="17">
        <v>0.19098298497039201</v>
      </c>
      <c r="BE10" s="17">
        <v>0.245585817893551</v>
      </c>
      <c r="BF10" s="17"/>
      <c r="BG10" s="17">
        <v>0.25423562532014499</v>
      </c>
      <c r="BH10" s="17">
        <v>0.24032858932471701</v>
      </c>
      <c r="BI10" s="17"/>
      <c r="BJ10" s="17">
        <v>0.25941746249729403</v>
      </c>
      <c r="BK10" s="17">
        <v>0.19386077382349101</v>
      </c>
      <c r="BL10" s="17"/>
      <c r="BM10" s="17">
        <v>0.17791093444841</v>
      </c>
      <c r="BN10" s="17">
        <v>0.23723859796722699</v>
      </c>
      <c r="BO10" s="17">
        <v>0.33098155927480299</v>
      </c>
      <c r="BP10" s="17">
        <v>0.31388127658246701</v>
      </c>
      <c r="BQ10" s="17">
        <v>0.118760205066783</v>
      </c>
      <c r="BR10" s="17"/>
      <c r="BS10" s="17">
        <v>0.25619556487615402</v>
      </c>
      <c r="BT10" s="17"/>
      <c r="BU10" s="17">
        <v>0.22154550017517599</v>
      </c>
      <c r="BV10" s="17">
        <v>0.40034153915591197</v>
      </c>
      <c r="BW10" s="17">
        <v>0.266301288366807</v>
      </c>
      <c r="BX10" s="17">
        <v>0.16647722549528801</v>
      </c>
      <c r="BY10" s="17">
        <v>0.140296924069583</v>
      </c>
      <c r="BZ10" s="17"/>
      <c r="CA10" s="17">
        <v>0.35002543132887898</v>
      </c>
      <c r="CB10" s="17"/>
      <c r="CC10" s="17">
        <v>0.237329534827011</v>
      </c>
      <c r="CD10" s="17">
        <v>0.29623320813961501</v>
      </c>
      <c r="CE10" s="17"/>
      <c r="CF10" s="17">
        <v>0.23587037085922299</v>
      </c>
      <c r="CG10" s="17"/>
      <c r="CH10" s="17">
        <v>0.214987308429442</v>
      </c>
      <c r="CI10" s="17">
        <v>0.34661412075952103</v>
      </c>
    </row>
    <row r="11" spans="2:87" x14ac:dyDescent="0.35">
      <c r="B11" s="18" t="s">
        <v>159</v>
      </c>
      <c r="C11" s="17">
        <v>0.28784089601463497</v>
      </c>
      <c r="D11" s="17">
        <v>0.29446458367809297</v>
      </c>
      <c r="E11" s="17">
        <v>0.28410149644973898</v>
      </c>
      <c r="F11" s="17"/>
      <c r="G11" s="17">
        <v>0.231555694139818</v>
      </c>
      <c r="H11" s="17">
        <v>0.178277768294515</v>
      </c>
      <c r="I11" s="17">
        <v>0.23555896136997401</v>
      </c>
      <c r="J11" s="17">
        <v>0.31908542792356698</v>
      </c>
      <c r="K11" s="17">
        <v>0.31806664196526602</v>
      </c>
      <c r="L11" s="17">
        <v>0.40304993565793601</v>
      </c>
      <c r="M11" s="17"/>
      <c r="N11" s="17">
        <v>0.27051961084065101</v>
      </c>
      <c r="O11" s="17">
        <v>0.33241065227962602</v>
      </c>
      <c r="P11" s="17">
        <v>0.25159785707891102</v>
      </c>
      <c r="Q11" s="17">
        <v>0.291084649129909</v>
      </c>
      <c r="R11" s="17"/>
      <c r="S11" s="17">
        <v>0.21274519425762201</v>
      </c>
      <c r="T11" s="17">
        <v>0.31203164078552997</v>
      </c>
      <c r="U11" s="17">
        <v>0.351714566304206</v>
      </c>
      <c r="V11" s="17">
        <v>0.28452723671894198</v>
      </c>
      <c r="W11" s="17">
        <v>0.24518146462875101</v>
      </c>
      <c r="X11" s="17">
        <v>0.33602398552443202</v>
      </c>
      <c r="Y11" s="17">
        <v>0.27804297677786399</v>
      </c>
      <c r="Z11" s="17">
        <v>0.25555925926233403</v>
      </c>
      <c r="AA11" s="17">
        <v>0.258377880370947</v>
      </c>
      <c r="AB11" s="17">
        <v>0.32886247428140403</v>
      </c>
      <c r="AC11" s="17">
        <v>0.30263292712304701</v>
      </c>
      <c r="AD11" s="17">
        <v>0.31966138127011501</v>
      </c>
      <c r="AE11" s="17"/>
      <c r="AF11" s="17">
        <v>0.27560195200933402</v>
      </c>
      <c r="AG11" s="17">
        <v>0.29219849422946698</v>
      </c>
      <c r="AH11" s="17">
        <v>0.34005073270819097</v>
      </c>
      <c r="AI11" s="17">
        <v>0.21537263978179599</v>
      </c>
      <c r="AJ11" s="17">
        <v>0.27688274439535798</v>
      </c>
      <c r="AK11" s="17"/>
      <c r="AL11" s="17">
        <v>0.28596289481523202</v>
      </c>
      <c r="AM11" s="17">
        <v>0.307678199147501</v>
      </c>
      <c r="AN11" s="17">
        <v>0.25372755424937599</v>
      </c>
      <c r="AO11" s="17">
        <v>0.280273809039424</v>
      </c>
      <c r="AP11" s="17"/>
      <c r="AQ11" s="17">
        <v>0.30092308956775798</v>
      </c>
      <c r="AR11" s="17">
        <v>0.26919388421042201</v>
      </c>
      <c r="AS11" s="17"/>
      <c r="AT11" s="17">
        <v>0.25509693570152597</v>
      </c>
      <c r="AU11" s="17">
        <v>0.400556347219096</v>
      </c>
      <c r="AV11" s="17"/>
      <c r="AW11" s="17">
        <v>0.35117571740408998</v>
      </c>
      <c r="AX11" s="17">
        <v>0.290671214061822</v>
      </c>
      <c r="AY11" s="17">
        <v>0.21916216058159199</v>
      </c>
      <c r="AZ11" s="17"/>
      <c r="BA11" s="17">
        <v>0.19870386995136299</v>
      </c>
      <c r="BB11" s="17">
        <v>0.29084972992833902</v>
      </c>
      <c r="BC11" s="17">
        <v>0.31463059456840398</v>
      </c>
      <c r="BD11" s="17">
        <v>0.37961766384569101</v>
      </c>
      <c r="BE11" s="17">
        <v>0.36667727868570199</v>
      </c>
      <c r="BF11" s="17"/>
      <c r="BG11" s="17">
        <v>0.32055554044939399</v>
      </c>
      <c r="BH11" s="17">
        <v>0.26441860408831602</v>
      </c>
      <c r="BI11" s="17"/>
      <c r="BJ11" s="17">
        <v>0.28639062945827198</v>
      </c>
      <c r="BK11" s="17">
        <v>0.29781576774006902</v>
      </c>
      <c r="BL11" s="17"/>
      <c r="BM11" s="17">
        <v>0.279350533425194</v>
      </c>
      <c r="BN11" s="17">
        <v>0.29683329269252801</v>
      </c>
      <c r="BO11" s="17">
        <v>0.259472078964393</v>
      </c>
      <c r="BP11" s="17">
        <v>0.30711060584649702</v>
      </c>
      <c r="BQ11" s="17">
        <v>0.29923213577437802</v>
      </c>
      <c r="BR11" s="17"/>
      <c r="BS11" s="17">
        <v>0.28053622420750302</v>
      </c>
      <c r="BT11" s="17"/>
      <c r="BU11" s="17">
        <v>0.29682935283068601</v>
      </c>
      <c r="BV11" s="17">
        <v>0.18534463174084601</v>
      </c>
      <c r="BW11" s="17">
        <v>0.363502688451179</v>
      </c>
      <c r="BX11" s="17">
        <v>0.32800857581220899</v>
      </c>
      <c r="BY11" s="17">
        <v>0.212117652876395</v>
      </c>
      <c r="BZ11" s="17"/>
      <c r="CA11" s="17">
        <v>0.17612963678469601</v>
      </c>
      <c r="CB11" s="17"/>
      <c r="CC11" s="17">
        <v>0.28957224810494198</v>
      </c>
      <c r="CD11" s="17">
        <v>0.30595634659593401</v>
      </c>
      <c r="CE11" s="17"/>
      <c r="CF11" s="17">
        <v>0.30654453244094798</v>
      </c>
      <c r="CG11" s="17"/>
      <c r="CH11" s="17">
        <v>0.30716430071644901</v>
      </c>
      <c r="CI11" s="17">
        <v>0.28502347151533602</v>
      </c>
    </row>
    <row r="12" spans="2:87" x14ac:dyDescent="0.35">
      <c r="B12" s="18" t="s">
        <v>160</v>
      </c>
      <c r="C12" s="17">
        <v>0.212816844483456</v>
      </c>
      <c r="D12" s="17">
        <v>0.203386992002936</v>
      </c>
      <c r="E12" s="17">
        <v>0.22057394772622799</v>
      </c>
      <c r="F12" s="17"/>
      <c r="G12" s="17">
        <v>0.12014271627277701</v>
      </c>
      <c r="H12" s="17">
        <v>0.15703282295499199</v>
      </c>
      <c r="I12" s="17">
        <v>0.189137642279955</v>
      </c>
      <c r="J12" s="17">
        <v>0.229312580842465</v>
      </c>
      <c r="K12" s="17">
        <v>0.30945900158481598</v>
      </c>
      <c r="L12" s="17">
        <v>0.249380500980458</v>
      </c>
      <c r="M12" s="17"/>
      <c r="N12" s="17">
        <v>0.14943624470216599</v>
      </c>
      <c r="O12" s="17">
        <v>0.198908059055353</v>
      </c>
      <c r="P12" s="17">
        <v>0.286373735615708</v>
      </c>
      <c r="Q12" s="17">
        <v>0.23789453712535899</v>
      </c>
      <c r="R12" s="17"/>
      <c r="S12" s="17">
        <v>0.15127123376583901</v>
      </c>
      <c r="T12" s="17">
        <v>0.25859589628462099</v>
      </c>
      <c r="U12" s="17">
        <v>0.21572251484049501</v>
      </c>
      <c r="V12" s="17">
        <v>0.159138107965095</v>
      </c>
      <c r="W12" s="17">
        <v>0.24366454829360801</v>
      </c>
      <c r="X12" s="17">
        <v>0.187838704131639</v>
      </c>
      <c r="Y12" s="17">
        <v>0.23117832335537999</v>
      </c>
      <c r="Z12" s="17">
        <v>0.19942830274569801</v>
      </c>
      <c r="AA12" s="17">
        <v>0.20683537874473401</v>
      </c>
      <c r="AB12" s="17">
        <v>0.25502887219502401</v>
      </c>
      <c r="AC12" s="17">
        <v>0.346704351647802</v>
      </c>
      <c r="AD12" s="17">
        <v>0.10942892158850701</v>
      </c>
      <c r="AE12" s="17"/>
      <c r="AF12" s="17">
        <v>0.22880096718100401</v>
      </c>
      <c r="AG12" s="17">
        <v>0.25101926570503802</v>
      </c>
      <c r="AH12" s="17">
        <v>0.22499855603584901</v>
      </c>
      <c r="AI12" s="17">
        <v>0.14844726505838499</v>
      </c>
      <c r="AJ12" s="17">
        <v>0.124791245689266</v>
      </c>
      <c r="AK12" s="17"/>
      <c r="AL12" s="17">
        <v>0.21750187398753801</v>
      </c>
      <c r="AM12" s="17">
        <v>0.20228192465009401</v>
      </c>
      <c r="AN12" s="17">
        <v>0.205255593871745</v>
      </c>
      <c r="AO12" s="17">
        <v>0.26793140639970398</v>
      </c>
      <c r="AP12" s="17"/>
      <c r="AQ12" s="17">
        <v>0.257069472068436</v>
      </c>
      <c r="AR12" s="17">
        <v>0.14974032252299899</v>
      </c>
      <c r="AS12" s="17"/>
      <c r="AT12" s="17">
        <v>0.197932738322142</v>
      </c>
      <c r="AU12" s="17">
        <v>0.238232759144067</v>
      </c>
      <c r="AV12" s="17"/>
      <c r="AW12" s="17">
        <v>0.21155576676802201</v>
      </c>
      <c r="AX12" s="17">
        <v>0.20695950375885799</v>
      </c>
      <c r="AY12" s="17">
        <v>0.222351485839651</v>
      </c>
      <c r="AZ12" s="17"/>
      <c r="BA12" s="17">
        <v>0.16315989622129401</v>
      </c>
      <c r="BB12" s="17">
        <v>0.22977794306775601</v>
      </c>
      <c r="BC12" s="17">
        <v>0.24053118811837601</v>
      </c>
      <c r="BD12" s="17">
        <v>0.227766329267133</v>
      </c>
      <c r="BE12" s="17">
        <v>0.18844560980601199</v>
      </c>
      <c r="BF12" s="17"/>
      <c r="BG12" s="17">
        <v>0.152763526253096</v>
      </c>
      <c r="BH12" s="17">
        <v>0.25581246234935201</v>
      </c>
      <c r="BI12" s="17"/>
      <c r="BJ12" s="17">
        <v>0.18154185850806301</v>
      </c>
      <c r="BK12" s="17">
        <v>0.32478219782352502</v>
      </c>
      <c r="BL12" s="17"/>
      <c r="BM12" s="17">
        <v>0.20243307162888499</v>
      </c>
      <c r="BN12" s="17">
        <v>0.25688180319833998</v>
      </c>
      <c r="BO12" s="17">
        <v>0.12545813434091199</v>
      </c>
      <c r="BP12" s="17">
        <v>0.18138045651009199</v>
      </c>
      <c r="BQ12" s="17">
        <v>0.41304095385372402</v>
      </c>
      <c r="BR12" s="17"/>
      <c r="BS12" s="17">
        <v>0.27877184055358001</v>
      </c>
      <c r="BT12" s="17"/>
      <c r="BU12" s="17">
        <v>0.26978014537909001</v>
      </c>
      <c r="BV12" s="17">
        <v>5.4483978354626698E-2</v>
      </c>
      <c r="BW12" s="17">
        <v>0.18578908589479001</v>
      </c>
      <c r="BX12" s="17">
        <v>0.35306115792314802</v>
      </c>
      <c r="BY12" s="17">
        <v>0.30132129763389098</v>
      </c>
      <c r="BZ12" s="17"/>
      <c r="CA12" s="17">
        <v>0.17898067402772899</v>
      </c>
      <c r="CB12" s="17"/>
      <c r="CC12" s="17">
        <v>0.23070894320824201</v>
      </c>
      <c r="CD12" s="17">
        <v>0.145150565824018</v>
      </c>
      <c r="CE12" s="17"/>
      <c r="CF12" s="17">
        <v>0.23332356030971299</v>
      </c>
      <c r="CG12" s="17"/>
      <c r="CH12" s="17">
        <v>0.25932827724252899</v>
      </c>
      <c r="CI12" s="17">
        <v>7.90755043916163E-2</v>
      </c>
    </row>
    <row r="13" spans="2:87" x14ac:dyDescent="0.35">
      <c r="B13" s="18" t="s">
        <v>161</v>
      </c>
      <c r="C13" s="19">
        <v>0.10288113804336201</v>
      </c>
      <c r="D13" s="19">
        <v>7.9211513998739103E-2</v>
      </c>
      <c r="E13" s="19">
        <v>0.12386640412328701</v>
      </c>
      <c r="F13" s="19"/>
      <c r="G13" s="19">
        <v>0.147824048882055</v>
      </c>
      <c r="H13" s="19">
        <v>0.11055087540003999</v>
      </c>
      <c r="I13" s="19">
        <v>0.10328705333956301</v>
      </c>
      <c r="J13" s="19">
        <v>0.117651296149218</v>
      </c>
      <c r="K13" s="19">
        <v>6.5965422063444898E-2</v>
      </c>
      <c r="L13" s="19">
        <v>8.3087176023549897E-2</v>
      </c>
      <c r="M13" s="19"/>
      <c r="N13" s="19">
        <v>9.3469713264524995E-2</v>
      </c>
      <c r="O13" s="19">
        <v>8.7834101159261296E-2</v>
      </c>
      <c r="P13" s="19">
        <v>0.120628028482421</v>
      </c>
      <c r="Q13" s="19">
        <v>0.11444278620520699</v>
      </c>
      <c r="R13" s="19"/>
      <c r="S13" s="19">
        <v>0.100329014021454</v>
      </c>
      <c r="T13" s="19">
        <v>9.6119599794608698E-2</v>
      </c>
      <c r="U13" s="19">
        <v>6.9599406210280199E-2</v>
      </c>
      <c r="V13" s="19">
        <v>0.149702105929299</v>
      </c>
      <c r="W13" s="19">
        <v>0.17214349800718101</v>
      </c>
      <c r="X13" s="19">
        <v>8.71334543712112E-2</v>
      </c>
      <c r="Y13" s="19">
        <v>0.109877994856054</v>
      </c>
      <c r="Z13" s="19">
        <v>0.10094968198207301</v>
      </c>
      <c r="AA13" s="19">
        <v>8.3303729586875402E-2</v>
      </c>
      <c r="AB13" s="19">
        <v>8.0189714450321997E-2</v>
      </c>
      <c r="AC13" s="19">
        <v>6.2460080341750698E-2</v>
      </c>
      <c r="AD13" s="19">
        <v>0.21250312752203099</v>
      </c>
      <c r="AE13" s="19"/>
      <c r="AF13" s="19">
        <v>0.113955697142802</v>
      </c>
      <c r="AG13" s="19">
        <v>0.10627126713249101</v>
      </c>
      <c r="AH13" s="19">
        <v>8.5094343537001196E-2</v>
      </c>
      <c r="AI13" s="19">
        <v>8.0823894121607398E-2</v>
      </c>
      <c r="AJ13" s="19">
        <v>8.6864539400963101E-2</v>
      </c>
      <c r="AK13" s="19"/>
      <c r="AL13" s="19">
        <v>0.118667162117752</v>
      </c>
      <c r="AM13" s="19">
        <v>0.10434295904566999</v>
      </c>
      <c r="AN13" s="19">
        <v>8.1442135378988895E-2</v>
      </c>
      <c r="AO13" s="19">
        <v>5.4234801955452702E-2</v>
      </c>
      <c r="AP13" s="19"/>
      <c r="AQ13" s="19">
        <v>9.4959038051225103E-2</v>
      </c>
      <c r="AR13" s="19">
        <v>0.11417308931037699</v>
      </c>
      <c r="AS13" s="19"/>
      <c r="AT13" s="19">
        <v>0.10896768374188701</v>
      </c>
      <c r="AU13" s="19">
        <v>7.7500011427002802E-2</v>
      </c>
      <c r="AV13" s="19"/>
      <c r="AW13" s="19">
        <v>7.0779605882387506E-2</v>
      </c>
      <c r="AX13" s="19">
        <v>0.118663978403676</v>
      </c>
      <c r="AY13" s="19">
        <v>0.111145379722541</v>
      </c>
      <c r="AZ13" s="19"/>
      <c r="BA13" s="19">
        <v>0.101202819166974</v>
      </c>
      <c r="BB13" s="19">
        <v>8.9434599083466196E-2</v>
      </c>
      <c r="BC13" s="19">
        <v>0.110161584898186</v>
      </c>
      <c r="BD13" s="19">
        <v>0.11966390382869101</v>
      </c>
      <c r="BE13" s="19">
        <v>8.0915654398199505E-2</v>
      </c>
      <c r="BF13" s="19"/>
      <c r="BG13" s="19">
        <v>0.13210170717913</v>
      </c>
      <c r="BH13" s="19">
        <v>8.1960455200056195E-2</v>
      </c>
      <c r="BI13" s="19"/>
      <c r="BJ13" s="19">
        <v>0.107465181762272</v>
      </c>
      <c r="BK13" s="19">
        <v>8.3889369019941304E-2</v>
      </c>
      <c r="BL13" s="19"/>
      <c r="BM13" s="19">
        <v>0.24367189920743801</v>
      </c>
      <c r="BN13" s="19">
        <v>6.8392300644029402E-2</v>
      </c>
      <c r="BO13" s="19">
        <v>7.7354803161277297E-2</v>
      </c>
      <c r="BP13" s="19">
        <v>7.7311889103983206E-2</v>
      </c>
      <c r="BQ13" s="19">
        <v>3.5163832550351E-2</v>
      </c>
      <c r="BR13" s="19"/>
      <c r="BS13" s="19">
        <v>3.7129370566326002E-2</v>
      </c>
      <c r="BT13" s="19"/>
      <c r="BU13" s="19">
        <v>5.9302733383432199E-2</v>
      </c>
      <c r="BV13" s="19">
        <v>0.110339149229314</v>
      </c>
      <c r="BW13" s="19">
        <v>6.3303893029043698E-2</v>
      </c>
      <c r="BX13" s="19">
        <v>2.7230730088534199E-2</v>
      </c>
      <c r="BY13" s="19">
        <v>0.29620217480495598</v>
      </c>
      <c r="BZ13" s="19"/>
      <c r="CA13" s="19">
        <v>2.2879200831068099E-2</v>
      </c>
      <c r="CB13" s="19"/>
      <c r="CC13" s="19">
        <v>8.8687500059326199E-2</v>
      </c>
      <c r="CD13" s="19">
        <v>0.106880270427148</v>
      </c>
      <c r="CE13" s="19"/>
      <c r="CF13" s="19">
        <v>8.41028047953329E-2</v>
      </c>
      <c r="CG13" s="19"/>
      <c r="CH13" s="19">
        <v>8.8731609127213201E-2</v>
      </c>
      <c r="CI13" s="19">
        <v>6.0109249947351902E-2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dimension ref="B2:K19"/>
  <sheetViews>
    <sheetView showGridLines="0" topLeftCell="A8" workbookViewId="0">
      <pane xSplit="2" topLeftCell="C1" activePane="topRight" state="frozen"/>
      <selection pane="topRight" activeCell="B19" sqref="B19"/>
    </sheetView>
  </sheetViews>
  <sheetFormatPr defaultColWidth="10.90625" defaultRowHeight="14.5" x14ac:dyDescent="0.35"/>
  <cols>
    <col min="2" max="2" width="25.7265625" customWidth="1"/>
    <col min="3" max="11" width="20.7265625" customWidth="1"/>
  </cols>
  <sheetData>
    <row r="2" spans="2:11" ht="40" customHeight="1" x14ac:dyDescent="0.35">
      <c r="D2" s="31" t="s">
        <v>355</v>
      </c>
      <c r="E2" s="27"/>
      <c r="F2" s="27"/>
      <c r="G2" s="27"/>
      <c r="H2" s="27"/>
      <c r="I2" s="27"/>
      <c r="J2" s="27"/>
      <c r="K2" s="27"/>
    </row>
    <row r="6" spans="2:11" ht="50" customHeight="1" x14ac:dyDescent="0.35">
      <c r="B6" s="20" t="s">
        <v>15</v>
      </c>
      <c r="C6" s="20" t="s">
        <v>342</v>
      </c>
      <c r="D6" s="20" t="s">
        <v>343</v>
      </c>
      <c r="E6" s="20" t="s">
        <v>344</v>
      </c>
      <c r="F6" s="20" t="s">
        <v>345</v>
      </c>
      <c r="G6" s="20" t="s">
        <v>346</v>
      </c>
      <c r="H6" s="20" t="s">
        <v>347</v>
      </c>
      <c r="I6" s="20" t="s">
        <v>348</v>
      </c>
      <c r="J6" s="20" t="s">
        <v>349</v>
      </c>
    </row>
    <row r="7" spans="2:11" x14ac:dyDescent="0.35">
      <c r="B7" s="18" t="s">
        <v>350</v>
      </c>
      <c r="C7" s="17">
        <v>0.20245813422287401</v>
      </c>
      <c r="D7" s="17">
        <v>0.234978559642534</v>
      </c>
      <c r="E7" s="17">
        <v>0.299183223488377</v>
      </c>
      <c r="F7" s="17">
        <v>0.38374733647931902</v>
      </c>
      <c r="G7" s="17">
        <v>0.203036211773125</v>
      </c>
      <c r="H7" s="17">
        <v>0.34241851254503403</v>
      </c>
      <c r="I7" s="17">
        <v>8.4144628846056294E-2</v>
      </c>
      <c r="J7" s="17">
        <v>0.132630490567855</v>
      </c>
    </row>
    <row r="8" spans="2:11" x14ac:dyDescent="0.35">
      <c r="B8" s="18" t="s">
        <v>351</v>
      </c>
      <c r="C8" s="17">
        <v>0.31210471727098998</v>
      </c>
      <c r="D8" s="17">
        <v>0.33140181822749099</v>
      </c>
      <c r="E8" s="17">
        <v>0.40998708056840699</v>
      </c>
      <c r="F8" s="17">
        <v>0.36804727586283298</v>
      </c>
      <c r="G8" s="17">
        <v>0.38845924977601998</v>
      </c>
      <c r="H8" s="17">
        <v>0.37067493310813798</v>
      </c>
      <c r="I8" s="17">
        <v>0.15205714527415501</v>
      </c>
      <c r="J8" s="17">
        <v>0.23067387080681301</v>
      </c>
    </row>
    <row r="9" spans="2:11" x14ac:dyDescent="0.35">
      <c r="B9" s="18" t="s">
        <v>352</v>
      </c>
      <c r="C9" s="17">
        <v>0.11941661059474799</v>
      </c>
      <c r="D9" s="17">
        <v>0.12519098812221</v>
      </c>
      <c r="E9" s="17">
        <v>0.109171874079798</v>
      </c>
      <c r="F9" s="17">
        <v>9.8392434819829705E-2</v>
      </c>
      <c r="G9" s="17">
        <v>0.15697212536577801</v>
      </c>
      <c r="H9" s="17">
        <v>9.8974016563063399E-2</v>
      </c>
      <c r="I9" s="17">
        <v>0.170603242040098</v>
      </c>
      <c r="J9" s="17">
        <v>0.23326796802718999</v>
      </c>
    </row>
    <row r="10" spans="2:11" x14ac:dyDescent="0.35">
      <c r="B10" s="18" t="s">
        <v>353</v>
      </c>
      <c r="C10" s="17">
        <v>9.8269114287875006E-2</v>
      </c>
      <c r="D10" s="17">
        <v>8.6071670692811506E-2</v>
      </c>
      <c r="E10" s="17">
        <v>5.79614328618119E-2</v>
      </c>
      <c r="F10" s="17">
        <v>4.9620370507410902E-2</v>
      </c>
      <c r="G10" s="17">
        <v>0.11254873443787</v>
      </c>
      <c r="H10" s="17">
        <v>6.7235049109543296E-2</v>
      </c>
      <c r="I10" s="17">
        <v>0.50298596396540696</v>
      </c>
      <c r="J10" s="17">
        <v>0.25322533593934898</v>
      </c>
    </row>
    <row r="11" spans="2:11" ht="29" x14ac:dyDescent="0.35">
      <c r="B11" s="18" t="s">
        <v>354</v>
      </c>
      <c r="C11" s="17">
        <v>0.159175186243144</v>
      </c>
      <c r="D11" s="17">
        <v>0.13300458830112299</v>
      </c>
      <c r="E11" s="17">
        <v>8.2091247179248802E-2</v>
      </c>
      <c r="F11" s="17">
        <v>6.0878091210196501E-2</v>
      </c>
      <c r="G11" s="17">
        <v>8.6781935435103305E-2</v>
      </c>
      <c r="H11" s="17">
        <v>6.7939645872267598E-2</v>
      </c>
      <c r="I11" s="17">
        <v>5.70335718153182E-2</v>
      </c>
      <c r="J11" s="17">
        <v>9.4648982330099607E-2</v>
      </c>
    </row>
    <row r="12" spans="2:11" x14ac:dyDescent="0.35">
      <c r="B12" s="18" t="s">
        <v>161</v>
      </c>
      <c r="C12" s="17">
        <v>0.10857623738036901</v>
      </c>
      <c r="D12" s="17">
        <v>8.9352375013830296E-2</v>
      </c>
      <c r="E12" s="17">
        <v>4.1605141822356598E-2</v>
      </c>
      <c r="F12" s="17">
        <v>3.9314491120411001E-2</v>
      </c>
      <c r="G12" s="17">
        <v>5.2201743212103302E-2</v>
      </c>
      <c r="H12" s="17">
        <v>5.2757842801954301E-2</v>
      </c>
      <c r="I12" s="17">
        <v>3.3175448058965502E-2</v>
      </c>
      <c r="J12" s="17">
        <v>5.5553352328693198E-2</v>
      </c>
    </row>
    <row r="13" spans="2:11" x14ac:dyDescent="0.35">
      <c r="B13" s="16" t="s">
        <v>163</v>
      </c>
      <c r="C13" s="16"/>
      <c r="D13" s="16"/>
      <c r="E13" s="16"/>
      <c r="F13" s="16"/>
      <c r="G13" s="16"/>
      <c r="H13" s="16"/>
      <c r="I13" s="16"/>
      <c r="J13" s="16"/>
    </row>
    <row r="14" spans="2:11" x14ac:dyDescent="0.35">
      <c r="B14" t="s">
        <v>118</v>
      </c>
    </row>
    <row r="15" spans="2:11" x14ac:dyDescent="0.35">
      <c r="B15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1">
    <mergeCell ref="D2:K2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166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508</v>
      </c>
      <c r="D7" s="10">
        <v>261</v>
      </c>
      <c r="E7" s="10">
        <v>246</v>
      </c>
      <c r="F7" s="10"/>
      <c r="G7" s="10">
        <v>41</v>
      </c>
      <c r="H7" s="10">
        <v>95</v>
      </c>
      <c r="I7" s="10">
        <v>78</v>
      </c>
      <c r="J7" s="10">
        <v>97</v>
      </c>
      <c r="K7" s="10">
        <v>92</v>
      </c>
      <c r="L7" s="10">
        <v>105</v>
      </c>
      <c r="M7" s="10"/>
      <c r="N7" s="10">
        <v>151</v>
      </c>
      <c r="O7" s="10">
        <v>119</v>
      </c>
      <c r="P7" s="10">
        <v>106</v>
      </c>
      <c r="Q7" s="10">
        <v>128</v>
      </c>
      <c r="R7" s="10"/>
      <c r="S7" s="10">
        <v>68</v>
      </c>
      <c r="T7" s="10">
        <v>66</v>
      </c>
      <c r="U7" s="10">
        <v>40</v>
      </c>
      <c r="V7" s="10">
        <v>37</v>
      </c>
      <c r="W7" s="10">
        <v>40</v>
      </c>
      <c r="X7" s="10">
        <v>35</v>
      </c>
      <c r="Y7" s="10">
        <v>34</v>
      </c>
      <c r="Z7" s="10">
        <v>25</v>
      </c>
      <c r="AA7" s="10">
        <v>52</v>
      </c>
      <c r="AB7" s="10">
        <v>65</v>
      </c>
      <c r="AC7" s="10">
        <v>25</v>
      </c>
      <c r="AD7" s="10">
        <v>21</v>
      </c>
      <c r="AE7" s="10"/>
      <c r="AF7" s="10">
        <v>97</v>
      </c>
      <c r="AG7" s="10">
        <v>164</v>
      </c>
      <c r="AH7" s="10">
        <v>111</v>
      </c>
      <c r="AI7" s="10">
        <v>59</v>
      </c>
      <c r="AJ7" s="10">
        <v>63</v>
      </c>
      <c r="AK7" s="10"/>
      <c r="AL7" s="10">
        <v>204</v>
      </c>
      <c r="AM7" s="10">
        <v>193</v>
      </c>
      <c r="AN7" s="10">
        <v>88</v>
      </c>
      <c r="AO7" s="10">
        <v>23</v>
      </c>
      <c r="AP7" s="10"/>
      <c r="AQ7" s="10">
        <v>291</v>
      </c>
      <c r="AR7" s="10">
        <v>217</v>
      </c>
      <c r="AS7" s="10"/>
      <c r="AT7" s="10">
        <v>343</v>
      </c>
      <c r="AU7" s="10">
        <v>100</v>
      </c>
      <c r="AV7" s="10"/>
      <c r="AW7" s="10">
        <v>206</v>
      </c>
      <c r="AX7" s="10">
        <v>133</v>
      </c>
      <c r="AY7" s="10">
        <v>160</v>
      </c>
      <c r="AZ7" s="10"/>
      <c r="BA7" s="10">
        <v>115</v>
      </c>
      <c r="BB7" s="10">
        <v>138</v>
      </c>
      <c r="BC7" s="10">
        <v>170</v>
      </c>
      <c r="BD7" s="10">
        <v>47</v>
      </c>
      <c r="BE7" s="10">
        <v>38</v>
      </c>
      <c r="BF7" s="10"/>
      <c r="BG7" s="10">
        <v>200</v>
      </c>
      <c r="BH7" s="10">
        <v>308</v>
      </c>
      <c r="BI7" s="10"/>
      <c r="BJ7" s="10">
        <v>392</v>
      </c>
      <c r="BK7" s="10">
        <v>116</v>
      </c>
      <c r="BL7" s="10"/>
      <c r="BM7" s="10">
        <v>65</v>
      </c>
      <c r="BN7" s="10">
        <v>97</v>
      </c>
      <c r="BO7" s="10">
        <v>187</v>
      </c>
      <c r="BP7" s="10">
        <v>41</v>
      </c>
      <c r="BQ7" s="10">
        <v>52</v>
      </c>
      <c r="BR7" s="10"/>
      <c r="BS7" s="10">
        <v>156</v>
      </c>
      <c r="BT7" s="10"/>
      <c r="BU7" s="10">
        <v>95</v>
      </c>
      <c r="BV7" s="10">
        <v>124</v>
      </c>
      <c r="BW7" s="10">
        <v>48</v>
      </c>
      <c r="BX7" s="10">
        <v>97</v>
      </c>
      <c r="BY7" s="10">
        <v>35</v>
      </c>
      <c r="BZ7" s="10"/>
      <c r="CA7" s="10">
        <v>51</v>
      </c>
      <c r="CB7" s="10"/>
      <c r="CC7" s="10">
        <v>406</v>
      </c>
      <c r="CD7" s="10">
        <v>85</v>
      </c>
      <c r="CE7" s="10"/>
      <c r="CF7" s="10">
        <v>208</v>
      </c>
      <c r="CG7" s="10"/>
      <c r="CH7" s="10">
        <v>171</v>
      </c>
      <c r="CI7" s="10">
        <v>67</v>
      </c>
    </row>
    <row r="8" spans="2:87" ht="30" customHeight="1" x14ac:dyDescent="0.35">
      <c r="B8" s="11" t="s">
        <v>20</v>
      </c>
      <c r="C8" s="11">
        <v>505</v>
      </c>
      <c r="D8" s="11">
        <v>255</v>
      </c>
      <c r="E8" s="11">
        <v>249</v>
      </c>
      <c r="F8" s="11"/>
      <c r="G8" s="11">
        <v>70</v>
      </c>
      <c r="H8" s="11">
        <v>93</v>
      </c>
      <c r="I8" s="11">
        <v>74</v>
      </c>
      <c r="J8" s="11">
        <v>91</v>
      </c>
      <c r="K8" s="11">
        <v>83</v>
      </c>
      <c r="L8" s="11">
        <v>95</v>
      </c>
      <c r="M8" s="11"/>
      <c r="N8" s="11">
        <v>138</v>
      </c>
      <c r="O8" s="11">
        <v>122</v>
      </c>
      <c r="P8" s="11">
        <v>111</v>
      </c>
      <c r="Q8" s="11">
        <v>131</v>
      </c>
      <c r="R8" s="11"/>
      <c r="S8" s="11">
        <v>68</v>
      </c>
      <c r="T8" s="11">
        <v>61</v>
      </c>
      <c r="U8" s="11">
        <v>38</v>
      </c>
      <c r="V8" s="11">
        <v>39</v>
      </c>
      <c r="W8" s="11">
        <v>36</v>
      </c>
      <c r="X8" s="11">
        <v>39</v>
      </c>
      <c r="Y8" s="11">
        <v>38</v>
      </c>
      <c r="Z8" s="11">
        <v>27</v>
      </c>
      <c r="AA8" s="11">
        <v>56</v>
      </c>
      <c r="AB8" s="11">
        <v>62</v>
      </c>
      <c r="AC8" s="11">
        <v>24</v>
      </c>
      <c r="AD8" s="11">
        <v>18</v>
      </c>
      <c r="AE8" s="11"/>
      <c r="AF8" s="11">
        <v>97</v>
      </c>
      <c r="AG8" s="11">
        <v>170</v>
      </c>
      <c r="AH8" s="11">
        <v>108</v>
      </c>
      <c r="AI8" s="11">
        <v>55</v>
      </c>
      <c r="AJ8" s="11">
        <v>61</v>
      </c>
      <c r="AK8" s="11"/>
      <c r="AL8" s="11">
        <v>192</v>
      </c>
      <c r="AM8" s="11">
        <v>200</v>
      </c>
      <c r="AN8" s="11">
        <v>89</v>
      </c>
      <c r="AO8" s="11">
        <v>24</v>
      </c>
      <c r="AP8" s="11"/>
      <c r="AQ8" s="11">
        <v>293</v>
      </c>
      <c r="AR8" s="11">
        <v>212</v>
      </c>
      <c r="AS8" s="11"/>
      <c r="AT8" s="11">
        <v>342</v>
      </c>
      <c r="AU8" s="11">
        <v>91</v>
      </c>
      <c r="AV8" s="11"/>
      <c r="AW8" s="11">
        <v>191</v>
      </c>
      <c r="AX8" s="11">
        <v>136</v>
      </c>
      <c r="AY8" s="11">
        <v>168</v>
      </c>
      <c r="AZ8" s="11"/>
      <c r="BA8" s="11">
        <v>115</v>
      </c>
      <c r="BB8" s="11">
        <v>137</v>
      </c>
      <c r="BC8" s="11">
        <v>173</v>
      </c>
      <c r="BD8" s="11">
        <v>44</v>
      </c>
      <c r="BE8" s="11">
        <v>36</v>
      </c>
      <c r="BF8" s="11"/>
      <c r="BG8" s="11">
        <v>210</v>
      </c>
      <c r="BH8" s="11">
        <v>296</v>
      </c>
      <c r="BI8" s="11"/>
      <c r="BJ8" s="11">
        <v>396</v>
      </c>
      <c r="BK8" s="11">
        <v>109</v>
      </c>
      <c r="BL8" s="11"/>
      <c r="BM8" s="11">
        <v>69</v>
      </c>
      <c r="BN8" s="11">
        <v>91</v>
      </c>
      <c r="BO8" s="11">
        <v>186</v>
      </c>
      <c r="BP8" s="11">
        <v>41</v>
      </c>
      <c r="BQ8" s="11">
        <v>54</v>
      </c>
      <c r="BR8" s="11"/>
      <c r="BS8" s="11">
        <v>153</v>
      </c>
      <c r="BT8" s="11"/>
      <c r="BU8" s="11">
        <v>91</v>
      </c>
      <c r="BV8" s="11">
        <v>129</v>
      </c>
      <c r="BW8" s="11">
        <v>48</v>
      </c>
      <c r="BX8" s="11">
        <v>95</v>
      </c>
      <c r="BY8" s="11">
        <v>34</v>
      </c>
      <c r="BZ8" s="11"/>
      <c r="CA8" s="11">
        <v>52</v>
      </c>
      <c r="CB8" s="11"/>
      <c r="CC8" s="11">
        <v>400</v>
      </c>
      <c r="CD8" s="11">
        <v>87</v>
      </c>
      <c r="CE8" s="11"/>
      <c r="CF8" s="11">
        <v>195</v>
      </c>
      <c r="CG8" s="11"/>
      <c r="CH8" s="11">
        <v>170</v>
      </c>
      <c r="CI8" s="11">
        <v>67</v>
      </c>
    </row>
    <row r="9" spans="2:87" x14ac:dyDescent="0.35">
      <c r="B9" s="18" t="s">
        <v>157</v>
      </c>
      <c r="C9" s="17">
        <v>0.13178891800758499</v>
      </c>
      <c r="D9" s="17">
        <v>0.148565710983073</v>
      </c>
      <c r="E9" s="17">
        <v>0.115125527091366</v>
      </c>
      <c r="F9" s="17"/>
      <c r="G9" s="17">
        <v>9.9976296441010803E-2</v>
      </c>
      <c r="H9" s="17">
        <v>0.203424213910705</v>
      </c>
      <c r="I9" s="17">
        <v>0.12837018103950401</v>
      </c>
      <c r="J9" s="17">
        <v>0.16504885768138</v>
      </c>
      <c r="K9" s="17">
        <v>0.150268492299894</v>
      </c>
      <c r="L9" s="17">
        <v>3.9365540943903203E-2</v>
      </c>
      <c r="M9" s="17"/>
      <c r="N9" s="17">
        <v>0.113060897648282</v>
      </c>
      <c r="O9" s="17">
        <v>0.10183754386088199</v>
      </c>
      <c r="P9" s="17">
        <v>0.166381489363018</v>
      </c>
      <c r="Q9" s="17">
        <v>0.15423254168617401</v>
      </c>
      <c r="R9" s="17"/>
      <c r="S9" s="17">
        <v>0.16150166262051699</v>
      </c>
      <c r="T9" s="17">
        <v>0.135636835463365</v>
      </c>
      <c r="U9" s="17">
        <v>9.3635944836582899E-2</v>
      </c>
      <c r="V9" s="17">
        <v>0.14064492527840999</v>
      </c>
      <c r="W9" s="17">
        <v>0.130014476088472</v>
      </c>
      <c r="X9" s="17">
        <v>0.161043753714083</v>
      </c>
      <c r="Y9" s="17">
        <v>8.8223473084818593E-2</v>
      </c>
      <c r="Z9" s="17">
        <v>0.15644925709211299</v>
      </c>
      <c r="AA9" s="17">
        <v>0.16226382198304401</v>
      </c>
      <c r="AB9" s="17">
        <v>7.9625460975515303E-2</v>
      </c>
      <c r="AC9" s="17">
        <v>7.2938250064668003E-2</v>
      </c>
      <c r="AD9" s="17">
        <v>0.22342298771833599</v>
      </c>
      <c r="AE9" s="17"/>
      <c r="AF9" s="17">
        <v>0.159136360351326</v>
      </c>
      <c r="AG9" s="17">
        <v>0.13161648899397199</v>
      </c>
      <c r="AH9" s="17">
        <v>0.104089270817767</v>
      </c>
      <c r="AI9" s="17">
        <v>0.188615489940512</v>
      </c>
      <c r="AJ9" s="17">
        <v>9.7574144872492496E-2</v>
      </c>
      <c r="AK9" s="17"/>
      <c r="AL9" s="17">
        <v>9.9168439869031802E-2</v>
      </c>
      <c r="AM9" s="17">
        <v>0.148512786830507</v>
      </c>
      <c r="AN9" s="17">
        <v>0.12238718079462201</v>
      </c>
      <c r="AO9" s="17">
        <v>0.28866932007537299</v>
      </c>
      <c r="AP9" s="17"/>
      <c r="AQ9" s="17">
        <v>0.12737698988271101</v>
      </c>
      <c r="AR9" s="17">
        <v>0.1378729549495</v>
      </c>
      <c r="AS9" s="17"/>
      <c r="AT9" s="17">
        <v>0.13119298587813399</v>
      </c>
      <c r="AU9" s="17">
        <v>4.0888415153939199E-2</v>
      </c>
      <c r="AV9" s="17"/>
      <c r="AW9" s="17">
        <v>7.6998236283591495E-2</v>
      </c>
      <c r="AX9" s="17">
        <v>0.15548141004632099</v>
      </c>
      <c r="AY9" s="17">
        <v>0.17663108615491399</v>
      </c>
      <c r="AZ9" s="17"/>
      <c r="BA9" s="17">
        <v>0.20832726424870901</v>
      </c>
      <c r="BB9" s="17">
        <v>0.10273279708812</v>
      </c>
      <c r="BC9" s="17">
        <v>0.11698431973731301</v>
      </c>
      <c r="BD9" s="17">
        <v>7.88462735652979E-2</v>
      </c>
      <c r="BE9" s="17">
        <v>0.13304472058116501</v>
      </c>
      <c r="BF9" s="17"/>
      <c r="BG9" s="17">
        <v>0.111978611541726</v>
      </c>
      <c r="BH9" s="17">
        <v>0.14582892029846201</v>
      </c>
      <c r="BI9" s="17"/>
      <c r="BJ9" s="17">
        <v>0.13934021274074501</v>
      </c>
      <c r="BK9" s="17">
        <v>0.104348829367729</v>
      </c>
      <c r="BL9" s="17"/>
      <c r="BM9" s="17">
        <v>0.17753543371075201</v>
      </c>
      <c r="BN9" s="17">
        <v>6.59724188627724E-2</v>
      </c>
      <c r="BO9" s="17">
        <v>0.17414251627459401</v>
      </c>
      <c r="BP9" s="17">
        <v>4.5271956754926602E-2</v>
      </c>
      <c r="BQ9" s="17">
        <v>0.14342550514583299</v>
      </c>
      <c r="BR9" s="17"/>
      <c r="BS9" s="17">
        <v>0.15096438951399799</v>
      </c>
      <c r="BT9" s="17"/>
      <c r="BU9" s="17">
        <v>9.1112433082958993E-2</v>
      </c>
      <c r="BV9" s="17">
        <v>0.198305464656092</v>
      </c>
      <c r="BW9" s="17">
        <v>0.10206998788595301</v>
      </c>
      <c r="BX9" s="17">
        <v>0.154815854127273</v>
      </c>
      <c r="BY9" s="17">
        <v>7.7720724460056206E-2</v>
      </c>
      <c r="BZ9" s="17"/>
      <c r="CA9" s="17">
        <v>0.184092503853759</v>
      </c>
      <c r="CB9" s="17"/>
      <c r="CC9" s="17">
        <v>0.145561235518435</v>
      </c>
      <c r="CD9" s="17">
        <v>8.5550935396123906E-2</v>
      </c>
      <c r="CE9" s="17"/>
      <c r="CF9" s="17">
        <v>0.117657436919859</v>
      </c>
      <c r="CG9" s="17"/>
      <c r="CH9" s="17">
        <v>9.6661725379188101E-2</v>
      </c>
      <c r="CI9" s="17">
        <v>0.22898882825294201</v>
      </c>
    </row>
    <row r="10" spans="2:87" x14ac:dyDescent="0.35">
      <c r="B10" s="18" t="s">
        <v>158</v>
      </c>
      <c r="C10" s="17">
        <v>0.28588913451863901</v>
      </c>
      <c r="D10" s="17">
        <v>0.325911957874924</v>
      </c>
      <c r="E10" s="17">
        <v>0.24181825512880001</v>
      </c>
      <c r="F10" s="17"/>
      <c r="G10" s="17">
        <v>0.39558995340572101</v>
      </c>
      <c r="H10" s="17">
        <v>0.33130033302996298</v>
      </c>
      <c r="I10" s="17">
        <v>0.28158197619262998</v>
      </c>
      <c r="J10" s="17">
        <v>0.30565490300375497</v>
      </c>
      <c r="K10" s="17">
        <v>0.23319122981078899</v>
      </c>
      <c r="L10" s="17">
        <v>0.190613060014615</v>
      </c>
      <c r="M10" s="17"/>
      <c r="N10" s="17">
        <v>0.28161252047214902</v>
      </c>
      <c r="O10" s="17">
        <v>0.35622029818773498</v>
      </c>
      <c r="P10" s="17">
        <v>0.26091887567893401</v>
      </c>
      <c r="Q10" s="17">
        <v>0.247347978386464</v>
      </c>
      <c r="R10" s="17"/>
      <c r="S10" s="17">
        <v>0.32671303625164</v>
      </c>
      <c r="T10" s="17">
        <v>0.23057018332474299</v>
      </c>
      <c r="U10" s="17">
        <v>0.23858705533102401</v>
      </c>
      <c r="V10" s="17">
        <v>0.34178012169803601</v>
      </c>
      <c r="W10" s="17">
        <v>0.25314600404424897</v>
      </c>
      <c r="X10" s="17">
        <v>0.33470314934367101</v>
      </c>
      <c r="Y10" s="17">
        <v>0.200744986158407</v>
      </c>
      <c r="Z10" s="17">
        <v>0.172865063838884</v>
      </c>
      <c r="AA10" s="17">
        <v>0.46226344209828601</v>
      </c>
      <c r="AB10" s="17">
        <v>0.27272906994906998</v>
      </c>
      <c r="AC10" s="17">
        <v>0.33072765085733902</v>
      </c>
      <c r="AD10" s="17">
        <v>4.5570095442856701E-2</v>
      </c>
      <c r="AE10" s="17"/>
      <c r="AF10" s="17">
        <v>0.25405644763297103</v>
      </c>
      <c r="AG10" s="17">
        <v>0.28886981663877997</v>
      </c>
      <c r="AH10" s="17">
        <v>0.25971031683184398</v>
      </c>
      <c r="AI10" s="17">
        <v>0.32089908480103801</v>
      </c>
      <c r="AJ10" s="17">
        <v>0.37589453621308999</v>
      </c>
      <c r="AK10" s="17"/>
      <c r="AL10" s="17">
        <v>0.28863343282814902</v>
      </c>
      <c r="AM10" s="17">
        <v>0.27425760957328499</v>
      </c>
      <c r="AN10" s="17">
        <v>0.29959768852768898</v>
      </c>
      <c r="AO10" s="17">
        <v>0.309987439058789</v>
      </c>
      <c r="AP10" s="17"/>
      <c r="AQ10" s="17">
        <v>0.24681178989760899</v>
      </c>
      <c r="AR10" s="17">
        <v>0.33977668697576802</v>
      </c>
      <c r="AS10" s="17"/>
      <c r="AT10" s="17">
        <v>0.30308992721305</v>
      </c>
      <c r="AU10" s="17">
        <v>0.20013308297895199</v>
      </c>
      <c r="AV10" s="17"/>
      <c r="AW10" s="17">
        <v>0.25019091218793998</v>
      </c>
      <c r="AX10" s="17">
        <v>0.33557184181831001</v>
      </c>
      <c r="AY10" s="17">
        <v>0.28182654750820502</v>
      </c>
      <c r="AZ10" s="17"/>
      <c r="BA10" s="17">
        <v>0.278271652102631</v>
      </c>
      <c r="BB10" s="17">
        <v>0.295702125897225</v>
      </c>
      <c r="BC10" s="17">
        <v>0.31014534680660399</v>
      </c>
      <c r="BD10" s="17">
        <v>0.21898676594081401</v>
      </c>
      <c r="BE10" s="17">
        <v>0.23903915381464799</v>
      </c>
      <c r="BF10" s="17"/>
      <c r="BG10" s="17">
        <v>0.27267966768857599</v>
      </c>
      <c r="BH10" s="17">
        <v>0.29525097578419202</v>
      </c>
      <c r="BI10" s="17"/>
      <c r="BJ10" s="17">
        <v>0.29640300179979201</v>
      </c>
      <c r="BK10" s="17">
        <v>0.24768357370591601</v>
      </c>
      <c r="BL10" s="17"/>
      <c r="BM10" s="17">
        <v>0.24641274432013099</v>
      </c>
      <c r="BN10" s="17">
        <v>0.26192103684916701</v>
      </c>
      <c r="BO10" s="17">
        <v>0.32918596505916398</v>
      </c>
      <c r="BP10" s="17">
        <v>0.49794746937788398</v>
      </c>
      <c r="BQ10" s="17">
        <v>0.239327695783177</v>
      </c>
      <c r="BR10" s="17"/>
      <c r="BS10" s="17">
        <v>0.25693115142157402</v>
      </c>
      <c r="BT10" s="17"/>
      <c r="BU10" s="17">
        <v>0.26031356300739</v>
      </c>
      <c r="BV10" s="17">
        <v>0.398170766580211</v>
      </c>
      <c r="BW10" s="17">
        <v>0.350480247176015</v>
      </c>
      <c r="BX10" s="17">
        <v>0.21719594413958801</v>
      </c>
      <c r="BY10" s="17">
        <v>8.7206235498896403E-2</v>
      </c>
      <c r="BZ10" s="17"/>
      <c r="CA10" s="17">
        <v>0.27124482000576999</v>
      </c>
      <c r="CB10" s="17"/>
      <c r="CC10" s="17">
        <v>0.29864082098150901</v>
      </c>
      <c r="CD10" s="17">
        <v>0.25759305746394801</v>
      </c>
      <c r="CE10" s="17"/>
      <c r="CF10" s="17">
        <v>0.240858306527508</v>
      </c>
      <c r="CG10" s="17"/>
      <c r="CH10" s="17">
        <v>0.207038124140697</v>
      </c>
      <c r="CI10" s="17">
        <v>0.36567184394859897</v>
      </c>
    </row>
    <row r="11" spans="2:87" x14ac:dyDescent="0.35">
      <c r="B11" s="18" t="s">
        <v>159</v>
      </c>
      <c r="C11" s="17">
        <v>0.341199419722855</v>
      </c>
      <c r="D11" s="17">
        <v>0.30080312094018702</v>
      </c>
      <c r="E11" s="17">
        <v>0.384087754826963</v>
      </c>
      <c r="F11" s="17"/>
      <c r="G11" s="17">
        <v>0.29464939770084397</v>
      </c>
      <c r="H11" s="17">
        <v>0.28253916473710999</v>
      </c>
      <c r="I11" s="17">
        <v>0.28291737905119502</v>
      </c>
      <c r="J11" s="17">
        <v>0.28470311168124002</v>
      </c>
      <c r="K11" s="17">
        <v>0.31706599773001698</v>
      </c>
      <c r="L11" s="17">
        <v>0.55405383098509597</v>
      </c>
      <c r="M11" s="17"/>
      <c r="N11" s="17">
        <v>0.38818747463268899</v>
      </c>
      <c r="O11" s="17">
        <v>0.32086490106420901</v>
      </c>
      <c r="P11" s="17">
        <v>0.32309775015127201</v>
      </c>
      <c r="Q11" s="17">
        <v>0.32021096488886103</v>
      </c>
      <c r="R11" s="17"/>
      <c r="S11" s="17">
        <v>0.293624865300605</v>
      </c>
      <c r="T11" s="17">
        <v>0.43812369403733498</v>
      </c>
      <c r="U11" s="17">
        <v>0.50271406136955399</v>
      </c>
      <c r="V11" s="17">
        <v>0.23093226190865501</v>
      </c>
      <c r="W11" s="17">
        <v>0.30425269092741403</v>
      </c>
      <c r="X11" s="17">
        <v>0.26822833461792001</v>
      </c>
      <c r="Y11" s="17">
        <v>0.45703567244276999</v>
      </c>
      <c r="Z11" s="17">
        <v>0.45715160404370198</v>
      </c>
      <c r="AA11" s="17">
        <v>0.23101303507271301</v>
      </c>
      <c r="AB11" s="17">
        <v>0.34972847888532799</v>
      </c>
      <c r="AC11" s="17">
        <v>0.122374761412163</v>
      </c>
      <c r="AD11" s="17">
        <v>0.50577214525398395</v>
      </c>
      <c r="AE11" s="17"/>
      <c r="AF11" s="17">
        <v>0.32553116797798998</v>
      </c>
      <c r="AG11" s="17">
        <v>0.36208973108409598</v>
      </c>
      <c r="AH11" s="17">
        <v>0.35731041984610701</v>
      </c>
      <c r="AI11" s="17">
        <v>0.32195999886670001</v>
      </c>
      <c r="AJ11" s="17">
        <v>0.32277358168408699</v>
      </c>
      <c r="AK11" s="17"/>
      <c r="AL11" s="17">
        <v>0.32328480236232099</v>
      </c>
      <c r="AM11" s="17">
        <v>0.35770932817415602</v>
      </c>
      <c r="AN11" s="17">
        <v>0.36776370816603798</v>
      </c>
      <c r="AO11" s="17">
        <v>0.24763548023253801</v>
      </c>
      <c r="AP11" s="17"/>
      <c r="AQ11" s="17">
        <v>0.37360793904124701</v>
      </c>
      <c r="AR11" s="17">
        <v>0.29650815930676699</v>
      </c>
      <c r="AS11" s="17"/>
      <c r="AT11" s="17">
        <v>0.302618182969008</v>
      </c>
      <c r="AU11" s="17">
        <v>0.55256036158620103</v>
      </c>
      <c r="AV11" s="17"/>
      <c r="AW11" s="17">
        <v>0.38375233739541098</v>
      </c>
      <c r="AX11" s="17">
        <v>0.28209527988500999</v>
      </c>
      <c r="AY11" s="17">
        <v>0.342168726124849</v>
      </c>
      <c r="AZ11" s="17"/>
      <c r="BA11" s="17">
        <v>0.28244382766841603</v>
      </c>
      <c r="BB11" s="17">
        <v>0.38471544564780902</v>
      </c>
      <c r="BC11" s="17">
        <v>0.30894501558315501</v>
      </c>
      <c r="BD11" s="17">
        <v>0.43652156463647701</v>
      </c>
      <c r="BE11" s="17">
        <v>0.40138170103545401</v>
      </c>
      <c r="BF11" s="17"/>
      <c r="BG11" s="17">
        <v>0.31276522941393498</v>
      </c>
      <c r="BH11" s="17">
        <v>0.361351359207713</v>
      </c>
      <c r="BI11" s="17"/>
      <c r="BJ11" s="17">
        <v>0.30837411923616498</v>
      </c>
      <c r="BK11" s="17">
        <v>0.46048083924279298</v>
      </c>
      <c r="BL11" s="17"/>
      <c r="BM11" s="17">
        <v>0.27742562848734498</v>
      </c>
      <c r="BN11" s="17">
        <v>0.346722170233208</v>
      </c>
      <c r="BO11" s="17">
        <v>0.35662463641860198</v>
      </c>
      <c r="BP11" s="17">
        <v>0.30689749687986401</v>
      </c>
      <c r="BQ11" s="17">
        <v>0.28850281040890502</v>
      </c>
      <c r="BR11" s="17"/>
      <c r="BS11" s="17">
        <v>0.32386504569355501</v>
      </c>
      <c r="BT11" s="17"/>
      <c r="BU11" s="17">
        <v>0.35573536721912902</v>
      </c>
      <c r="BV11" s="17">
        <v>0.33306281351405598</v>
      </c>
      <c r="BW11" s="17">
        <v>0.39270867418032301</v>
      </c>
      <c r="BX11" s="17">
        <v>0.27337418574477002</v>
      </c>
      <c r="BY11" s="17">
        <v>0.42037337756326199</v>
      </c>
      <c r="BZ11" s="17"/>
      <c r="CA11" s="17">
        <v>0.40115324102162098</v>
      </c>
      <c r="CB11" s="17"/>
      <c r="CC11" s="17">
        <v>0.33208491606444202</v>
      </c>
      <c r="CD11" s="17">
        <v>0.41355328148662601</v>
      </c>
      <c r="CE11" s="17"/>
      <c r="CF11" s="17">
        <v>0.40922063519528001</v>
      </c>
      <c r="CG11" s="17"/>
      <c r="CH11" s="17">
        <v>0.402533067388882</v>
      </c>
      <c r="CI11" s="17">
        <v>0.25812443344685698</v>
      </c>
    </row>
    <row r="12" spans="2:87" x14ac:dyDescent="0.35">
      <c r="B12" s="18" t="s">
        <v>160</v>
      </c>
      <c r="C12" s="17">
        <v>0.17494446776486999</v>
      </c>
      <c r="D12" s="17">
        <v>0.171048250216396</v>
      </c>
      <c r="E12" s="17">
        <v>0.179677434637809</v>
      </c>
      <c r="F12" s="17"/>
      <c r="G12" s="17">
        <v>0.165743814415586</v>
      </c>
      <c r="H12" s="17">
        <v>0.11273413901690101</v>
      </c>
      <c r="I12" s="17">
        <v>0.211234883357412</v>
      </c>
      <c r="J12" s="17">
        <v>0.19053024372042399</v>
      </c>
      <c r="K12" s="17">
        <v>0.213504623284519</v>
      </c>
      <c r="L12" s="17">
        <v>0.166076634864922</v>
      </c>
      <c r="M12" s="17"/>
      <c r="N12" s="17">
        <v>0.1653877509544</v>
      </c>
      <c r="O12" s="17">
        <v>0.18223431396697701</v>
      </c>
      <c r="P12" s="17">
        <v>0.18995819112488299</v>
      </c>
      <c r="Q12" s="17">
        <v>0.16363117059334401</v>
      </c>
      <c r="R12" s="17"/>
      <c r="S12" s="17">
        <v>0.18075384282534099</v>
      </c>
      <c r="T12" s="17">
        <v>0.14833030057463101</v>
      </c>
      <c r="U12" s="17">
        <v>0.141197990935198</v>
      </c>
      <c r="V12" s="17">
        <v>0.206099345056239</v>
      </c>
      <c r="W12" s="17">
        <v>0.28643617437180102</v>
      </c>
      <c r="X12" s="17">
        <v>0.15148030762571299</v>
      </c>
      <c r="Y12" s="17">
        <v>0.139071410062543</v>
      </c>
      <c r="Z12" s="17">
        <v>0.151811648858235</v>
      </c>
      <c r="AA12" s="17">
        <v>7.1798324104173694E-2</v>
      </c>
      <c r="AB12" s="17">
        <v>0.22335734472706401</v>
      </c>
      <c r="AC12" s="17">
        <v>0.367051863925071</v>
      </c>
      <c r="AD12" s="17">
        <v>8.6699160462176197E-2</v>
      </c>
      <c r="AE12" s="17"/>
      <c r="AF12" s="17">
        <v>0.17519379565068699</v>
      </c>
      <c r="AG12" s="17">
        <v>0.153361767828021</v>
      </c>
      <c r="AH12" s="17">
        <v>0.199465408034943</v>
      </c>
      <c r="AI12" s="17">
        <v>0.16852542639175</v>
      </c>
      <c r="AJ12" s="17">
        <v>0.145739076363542</v>
      </c>
      <c r="AK12" s="17"/>
      <c r="AL12" s="17">
        <v>0.212717345473667</v>
      </c>
      <c r="AM12" s="17">
        <v>0.13524056003287299</v>
      </c>
      <c r="AN12" s="17">
        <v>0.18842793893156701</v>
      </c>
      <c r="AO12" s="17">
        <v>0.15370776063329999</v>
      </c>
      <c r="AP12" s="17"/>
      <c r="AQ12" s="17">
        <v>0.169526534202394</v>
      </c>
      <c r="AR12" s="17">
        <v>0.182415783482163</v>
      </c>
      <c r="AS12" s="17"/>
      <c r="AT12" s="17">
        <v>0.18657764427149301</v>
      </c>
      <c r="AU12" s="17">
        <v>0.16347326110708299</v>
      </c>
      <c r="AV12" s="17"/>
      <c r="AW12" s="17">
        <v>0.22451987345395499</v>
      </c>
      <c r="AX12" s="17">
        <v>0.160596572779233</v>
      </c>
      <c r="AY12" s="17">
        <v>0.13456767554299501</v>
      </c>
      <c r="AZ12" s="17"/>
      <c r="BA12" s="17">
        <v>0.14336849495301099</v>
      </c>
      <c r="BB12" s="17">
        <v>0.173235843130738</v>
      </c>
      <c r="BC12" s="17">
        <v>0.197073888829076</v>
      </c>
      <c r="BD12" s="17">
        <v>0.19934002360810299</v>
      </c>
      <c r="BE12" s="17">
        <v>0.14667640496142401</v>
      </c>
      <c r="BF12" s="17"/>
      <c r="BG12" s="17">
        <v>0.21057092703199801</v>
      </c>
      <c r="BH12" s="17">
        <v>0.14969520821462901</v>
      </c>
      <c r="BI12" s="17"/>
      <c r="BJ12" s="17">
        <v>0.18611981300011801</v>
      </c>
      <c r="BK12" s="17">
        <v>0.13433521138270099</v>
      </c>
      <c r="BL12" s="17"/>
      <c r="BM12" s="17">
        <v>0.15732656327560701</v>
      </c>
      <c r="BN12" s="17">
        <v>0.26936021131730398</v>
      </c>
      <c r="BO12" s="17">
        <v>0.11203667026558101</v>
      </c>
      <c r="BP12" s="17">
        <v>5.5973652542699301E-2</v>
      </c>
      <c r="BQ12" s="17">
        <v>0.27807582205019699</v>
      </c>
      <c r="BR12" s="17"/>
      <c r="BS12" s="17">
        <v>0.25683925773918997</v>
      </c>
      <c r="BT12" s="17"/>
      <c r="BU12" s="17">
        <v>0.23674418786252699</v>
      </c>
      <c r="BV12" s="17">
        <v>5.5363454493320197E-2</v>
      </c>
      <c r="BW12" s="17">
        <v>7.4079207201920294E-2</v>
      </c>
      <c r="BX12" s="17">
        <v>0.34464710693478001</v>
      </c>
      <c r="BY12" s="17">
        <v>0.131028852267214</v>
      </c>
      <c r="BZ12" s="17"/>
      <c r="CA12" s="17">
        <v>0.14350943511885</v>
      </c>
      <c r="CB12" s="17"/>
      <c r="CC12" s="17">
        <v>0.18223413935362401</v>
      </c>
      <c r="CD12" s="17">
        <v>0.156239749896039</v>
      </c>
      <c r="CE12" s="17"/>
      <c r="CF12" s="17">
        <v>0.170737123982689</v>
      </c>
      <c r="CG12" s="17"/>
      <c r="CH12" s="17">
        <v>0.22461875914715701</v>
      </c>
      <c r="CI12" s="17">
        <v>0.11953997902110999</v>
      </c>
    </row>
    <row r="13" spans="2:87" x14ac:dyDescent="0.35">
      <c r="B13" s="18" t="s">
        <v>161</v>
      </c>
      <c r="C13" s="19">
        <v>6.6178059986050197E-2</v>
      </c>
      <c r="D13" s="19">
        <v>5.3670959985420499E-2</v>
      </c>
      <c r="E13" s="19">
        <v>7.9291028315062004E-2</v>
      </c>
      <c r="F13" s="19"/>
      <c r="G13" s="19">
        <v>4.4040538036837398E-2</v>
      </c>
      <c r="H13" s="19">
        <v>7.00021493053197E-2</v>
      </c>
      <c r="I13" s="19">
        <v>9.5895580359259394E-2</v>
      </c>
      <c r="J13" s="19">
        <v>5.4062883913200799E-2</v>
      </c>
      <c r="K13" s="19">
        <v>8.5969656874780004E-2</v>
      </c>
      <c r="L13" s="19">
        <v>4.9890933191464003E-2</v>
      </c>
      <c r="M13" s="19"/>
      <c r="N13" s="19">
        <v>5.1751356292480101E-2</v>
      </c>
      <c r="O13" s="19">
        <v>3.8842942920197202E-2</v>
      </c>
      <c r="P13" s="19">
        <v>5.9643693681894303E-2</v>
      </c>
      <c r="Q13" s="19">
        <v>0.11457734444515701</v>
      </c>
      <c r="R13" s="19"/>
      <c r="S13" s="19">
        <v>3.7406593001896901E-2</v>
      </c>
      <c r="T13" s="19">
        <v>4.7338986599926101E-2</v>
      </c>
      <c r="U13" s="19">
        <v>2.3864947527641199E-2</v>
      </c>
      <c r="V13" s="19">
        <v>8.0543346058659607E-2</v>
      </c>
      <c r="W13" s="19">
        <v>2.61506545680639E-2</v>
      </c>
      <c r="X13" s="19">
        <v>8.4544454698613103E-2</v>
      </c>
      <c r="Y13" s="19">
        <v>0.114924458251462</v>
      </c>
      <c r="Z13" s="19">
        <v>6.1722426167065698E-2</v>
      </c>
      <c r="AA13" s="19">
        <v>7.2661376741782996E-2</v>
      </c>
      <c r="AB13" s="19">
        <v>7.4559645463023905E-2</v>
      </c>
      <c r="AC13" s="19">
        <v>0.10690747374076</v>
      </c>
      <c r="AD13" s="19">
        <v>0.13853561112264701</v>
      </c>
      <c r="AE13" s="19"/>
      <c r="AF13" s="19">
        <v>8.6082228387026005E-2</v>
      </c>
      <c r="AG13" s="19">
        <v>6.4062195455131199E-2</v>
      </c>
      <c r="AH13" s="19">
        <v>7.9424584469339102E-2</v>
      </c>
      <c r="AI13" s="19">
        <v>0</v>
      </c>
      <c r="AJ13" s="19">
        <v>5.8018660866787898E-2</v>
      </c>
      <c r="AK13" s="19"/>
      <c r="AL13" s="19">
        <v>7.6195979466831806E-2</v>
      </c>
      <c r="AM13" s="19">
        <v>8.4279715389179596E-2</v>
      </c>
      <c r="AN13" s="19">
        <v>2.1823483580084801E-2</v>
      </c>
      <c r="AO13" s="19">
        <v>0</v>
      </c>
      <c r="AP13" s="19"/>
      <c r="AQ13" s="19">
        <v>8.2676746976038606E-2</v>
      </c>
      <c r="AR13" s="19">
        <v>4.3426415285803703E-2</v>
      </c>
      <c r="AS13" s="19"/>
      <c r="AT13" s="19">
        <v>7.6521259668314898E-2</v>
      </c>
      <c r="AU13" s="19">
        <v>4.2944879173826098E-2</v>
      </c>
      <c r="AV13" s="19"/>
      <c r="AW13" s="19">
        <v>6.4538640679102602E-2</v>
      </c>
      <c r="AX13" s="19">
        <v>6.6254895471126396E-2</v>
      </c>
      <c r="AY13" s="19">
        <v>6.4805964669036903E-2</v>
      </c>
      <c r="AZ13" s="19"/>
      <c r="BA13" s="19">
        <v>8.75887610272338E-2</v>
      </c>
      <c r="BB13" s="19">
        <v>4.3613788236108599E-2</v>
      </c>
      <c r="BC13" s="19">
        <v>6.6851429043850705E-2</v>
      </c>
      <c r="BD13" s="19">
        <v>6.6305372249308894E-2</v>
      </c>
      <c r="BE13" s="19">
        <v>7.9858019607308497E-2</v>
      </c>
      <c r="BF13" s="19"/>
      <c r="BG13" s="19">
        <v>9.2005564323764097E-2</v>
      </c>
      <c r="BH13" s="19">
        <v>4.7873536495004303E-2</v>
      </c>
      <c r="BI13" s="19"/>
      <c r="BJ13" s="19">
        <v>6.9762853223180196E-2</v>
      </c>
      <c r="BK13" s="19">
        <v>5.3151546300860303E-2</v>
      </c>
      <c r="BL13" s="19"/>
      <c r="BM13" s="19">
        <v>0.14129963020616501</v>
      </c>
      <c r="BN13" s="19">
        <v>5.6024162737548698E-2</v>
      </c>
      <c r="BO13" s="19">
        <v>2.8010211982059299E-2</v>
      </c>
      <c r="BP13" s="19">
        <v>9.3909424444626396E-2</v>
      </c>
      <c r="BQ13" s="19">
        <v>5.0668166611887902E-2</v>
      </c>
      <c r="BR13" s="19"/>
      <c r="BS13" s="19">
        <v>1.14001556316836E-2</v>
      </c>
      <c r="BT13" s="19"/>
      <c r="BU13" s="19">
        <v>5.60944488279954E-2</v>
      </c>
      <c r="BV13" s="19">
        <v>1.5097500756319699E-2</v>
      </c>
      <c r="BW13" s="19">
        <v>8.0661883555788794E-2</v>
      </c>
      <c r="BX13" s="19">
        <v>9.9669090535894397E-3</v>
      </c>
      <c r="BY13" s="19">
        <v>0.283670810210572</v>
      </c>
      <c r="BZ13" s="19"/>
      <c r="CA13" s="19">
        <v>0</v>
      </c>
      <c r="CB13" s="19"/>
      <c r="CC13" s="19">
        <v>4.1478888081989899E-2</v>
      </c>
      <c r="CD13" s="19">
        <v>8.7062975757262906E-2</v>
      </c>
      <c r="CE13" s="19"/>
      <c r="CF13" s="19">
        <v>6.1526497374663702E-2</v>
      </c>
      <c r="CG13" s="19"/>
      <c r="CH13" s="19">
        <v>6.9148323944075496E-2</v>
      </c>
      <c r="CI13" s="19">
        <v>2.76749153304926E-2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356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1021</v>
      </c>
      <c r="D7" s="10">
        <v>535</v>
      </c>
      <c r="E7" s="10">
        <v>483</v>
      </c>
      <c r="F7" s="10"/>
      <c r="G7" s="10">
        <v>80</v>
      </c>
      <c r="H7" s="10">
        <v>179</v>
      </c>
      <c r="I7" s="10">
        <v>185</v>
      </c>
      <c r="J7" s="10">
        <v>175</v>
      </c>
      <c r="K7" s="10">
        <v>159</v>
      </c>
      <c r="L7" s="10">
        <v>243</v>
      </c>
      <c r="M7" s="10"/>
      <c r="N7" s="10">
        <v>311</v>
      </c>
      <c r="O7" s="10">
        <v>259</v>
      </c>
      <c r="P7" s="10">
        <v>215</v>
      </c>
      <c r="Q7" s="10">
        <v>231</v>
      </c>
      <c r="R7" s="10"/>
      <c r="S7" s="10">
        <v>144</v>
      </c>
      <c r="T7" s="10">
        <v>141</v>
      </c>
      <c r="U7" s="10">
        <v>91</v>
      </c>
      <c r="V7" s="10">
        <v>87</v>
      </c>
      <c r="W7" s="10">
        <v>78</v>
      </c>
      <c r="X7" s="10">
        <v>87</v>
      </c>
      <c r="Y7" s="10">
        <v>64</v>
      </c>
      <c r="Z7" s="10">
        <v>35</v>
      </c>
      <c r="AA7" s="10">
        <v>104</v>
      </c>
      <c r="AB7" s="10">
        <v>97</v>
      </c>
      <c r="AC7" s="10">
        <v>54</v>
      </c>
      <c r="AD7" s="10">
        <v>39</v>
      </c>
      <c r="AE7" s="10"/>
      <c r="AF7" s="10">
        <v>162</v>
      </c>
      <c r="AG7" s="10">
        <v>392</v>
      </c>
      <c r="AH7" s="10">
        <v>197</v>
      </c>
      <c r="AI7" s="10">
        <v>116</v>
      </c>
      <c r="AJ7" s="10">
        <v>118</v>
      </c>
      <c r="AK7" s="10"/>
      <c r="AL7" s="10">
        <v>417</v>
      </c>
      <c r="AM7" s="10">
        <v>383</v>
      </c>
      <c r="AN7" s="10">
        <v>159</v>
      </c>
      <c r="AO7" s="10">
        <v>62</v>
      </c>
      <c r="AP7" s="10"/>
      <c r="AQ7" s="10">
        <v>571</v>
      </c>
      <c r="AR7" s="10">
        <v>450</v>
      </c>
      <c r="AS7" s="10"/>
      <c r="AT7" s="10">
        <v>657</v>
      </c>
      <c r="AU7" s="10">
        <v>231</v>
      </c>
      <c r="AV7" s="10"/>
      <c r="AW7" s="10">
        <v>400</v>
      </c>
      <c r="AX7" s="10">
        <v>237</v>
      </c>
      <c r="AY7" s="10">
        <v>355</v>
      </c>
      <c r="AZ7" s="10"/>
      <c r="BA7" s="10">
        <v>246</v>
      </c>
      <c r="BB7" s="10">
        <v>285</v>
      </c>
      <c r="BC7" s="10">
        <v>321</v>
      </c>
      <c r="BD7" s="10">
        <v>108</v>
      </c>
      <c r="BE7" s="10">
        <v>60</v>
      </c>
      <c r="BF7" s="10"/>
      <c r="BG7" s="10">
        <v>405</v>
      </c>
      <c r="BH7" s="10">
        <v>616</v>
      </c>
      <c r="BI7" s="10"/>
      <c r="BJ7" s="10">
        <v>779</v>
      </c>
      <c r="BK7" s="10">
        <v>238</v>
      </c>
      <c r="BL7" s="10"/>
      <c r="BM7" s="10">
        <v>130</v>
      </c>
      <c r="BN7" s="10">
        <v>212</v>
      </c>
      <c r="BO7" s="10">
        <v>363</v>
      </c>
      <c r="BP7" s="10">
        <v>76</v>
      </c>
      <c r="BQ7" s="10">
        <v>116</v>
      </c>
      <c r="BR7" s="10"/>
      <c r="BS7" s="10">
        <v>310</v>
      </c>
      <c r="BT7" s="10"/>
      <c r="BU7" s="10">
        <v>185</v>
      </c>
      <c r="BV7" s="10">
        <v>257</v>
      </c>
      <c r="BW7" s="10">
        <v>102</v>
      </c>
      <c r="BX7" s="10">
        <v>199</v>
      </c>
      <c r="BY7" s="10">
        <v>76</v>
      </c>
      <c r="BZ7" s="10"/>
      <c r="CA7" s="10">
        <v>86</v>
      </c>
      <c r="CB7" s="10"/>
      <c r="CC7" s="10">
        <v>811</v>
      </c>
      <c r="CD7" s="10">
        <v>178</v>
      </c>
      <c r="CE7" s="10"/>
      <c r="CF7" s="10">
        <v>377</v>
      </c>
      <c r="CG7" s="10"/>
      <c r="CH7" s="10">
        <v>698</v>
      </c>
      <c r="CI7" s="10">
        <v>238</v>
      </c>
    </row>
    <row r="8" spans="2:87" ht="30" customHeight="1" x14ac:dyDescent="0.35">
      <c r="B8" s="11" t="s">
        <v>20</v>
      </c>
      <c r="C8" s="11">
        <v>1013</v>
      </c>
      <c r="D8" s="11">
        <v>523</v>
      </c>
      <c r="E8" s="11">
        <v>487</v>
      </c>
      <c r="F8" s="11"/>
      <c r="G8" s="11">
        <v>138</v>
      </c>
      <c r="H8" s="11">
        <v>175</v>
      </c>
      <c r="I8" s="11">
        <v>174</v>
      </c>
      <c r="J8" s="11">
        <v>163</v>
      </c>
      <c r="K8" s="11">
        <v>141</v>
      </c>
      <c r="L8" s="11">
        <v>222</v>
      </c>
      <c r="M8" s="11"/>
      <c r="N8" s="11">
        <v>281</v>
      </c>
      <c r="O8" s="11">
        <v>267</v>
      </c>
      <c r="P8" s="11">
        <v>221</v>
      </c>
      <c r="Q8" s="11">
        <v>239</v>
      </c>
      <c r="R8" s="11"/>
      <c r="S8" s="11">
        <v>145</v>
      </c>
      <c r="T8" s="11">
        <v>132</v>
      </c>
      <c r="U8" s="11">
        <v>88</v>
      </c>
      <c r="V8" s="11">
        <v>93</v>
      </c>
      <c r="W8" s="11">
        <v>74</v>
      </c>
      <c r="X8" s="11">
        <v>93</v>
      </c>
      <c r="Y8" s="11">
        <v>70</v>
      </c>
      <c r="Z8" s="11">
        <v>37</v>
      </c>
      <c r="AA8" s="11">
        <v>107</v>
      </c>
      <c r="AB8" s="11">
        <v>90</v>
      </c>
      <c r="AC8" s="11">
        <v>52</v>
      </c>
      <c r="AD8" s="11">
        <v>33</v>
      </c>
      <c r="AE8" s="11"/>
      <c r="AF8" s="11">
        <v>166</v>
      </c>
      <c r="AG8" s="11">
        <v>393</v>
      </c>
      <c r="AH8" s="11">
        <v>193</v>
      </c>
      <c r="AI8" s="11">
        <v>111</v>
      </c>
      <c r="AJ8" s="11">
        <v>113</v>
      </c>
      <c r="AK8" s="11"/>
      <c r="AL8" s="11">
        <v>397</v>
      </c>
      <c r="AM8" s="11">
        <v>387</v>
      </c>
      <c r="AN8" s="11">
        <v>162</v>
      </c>
      <c r="AO8" s="11">
        <v>67</v>
      </c>
      <c r="AP8" s="11"/>
      <c r="AQ8" s="11">
        <v>574</v>
      </c>
      <c r="AR8" s="11">
        <v>439</v>
      </c>
      <c r="AS8" s="11"/>
      <c r="AT8" s="11">
        <v>658</v>
      </c>
      <c r="AU8" s="11">
        <v>210</v>
      </c>
      <c r="AV8" s="11"/>
      <c r="AW8" s="11">
        <v>367</v>
      </c>
      <c r="AX8" s="11">
        <v>238</v>
      </c>
      <c r="AY8" s="11">
        <v>372</v>
      </c>
      <c r="AZ8" s="11"/>
      <c r="BA8" s="11">
        <v>254</v>
      </c>
      <c r="BB8" s="11">
        <v>281</v>
      </c>
      <c r="BC8" s="11">
        <v>315</v>
      </c>
      <c r="BD8" s="11">
        <v>105</v>
      </c>
      <c r="BE8" s="11">
        <v>57</v>
      </c>
      <c r="BF8" s="11"/>
      <c r="BG8" s="11">
        <v>429</v>
      </c>
      <c r="BH8" s="11">
        <v>584</v>
      </c>
      <c r="BI8" s="11"/>
      <c r="BJ8" s="11">
        <v>791</v>
      </c>
      <c r="BK8" s="11">
        <v>218</v>
      </c>
      <c r="BL8" s="11"/>
      <c r="BM8" s="11">
        <v>137</v>
      </c>
      <c r="BN8" s="11">
        <v>197</v>
      </c>
      <c r="BO8" s="11">
        <v>365</v>
      </c>
      <c r="BP8" s="11">
        <v>74</v>
      </c>
      <c r="BQ8" s="11">
        <v>117</v>
      </c>
      <c r="BR8" s="11"/>
      <c r="BS8" s="11">
        <v>308</v>
      </c>
      <c r="BT8" s="11"/>
      <c r="BU8" s="11">
        <v>180</v>
      </c>
      <c r="BV8" s="11">
        <v>261</v>
      </c>
      <c r="BW8" s="11">
        <v>100</v>
      </c>
      <c r="BX8" s="11">
        <v>193</v>
      </c>
      <c r="BY8" s="11">
        <v>79</v>
      </c>
      <c r="BZ8" s="11"/>
      <c r="CA8" s="11">
        <v>90</v>
      </c>
      <c r="CB8" s="11"/>
      <c r="CC8" s="11">
        <v>796</v>
      </c>
      <c r="CD8" s="11">
        <v>182</v>
      </c>
      <c r="CE8" s="11"/>
      <c r="CF8" s="11">
        <v>355</v>
      </c>
      <c r="CG8" s="11"/>
      <c r="CH8" s="11">
        <v>681</v>
      </c>
      <c r="CI8" s="11">
        <v>239</v>
      </c>
    </row>
    <row r="9" spans="2:87" x14ac:dyDescent="0.35">
      <c r="B9" s="18" t="s">
        <v>350</v>
      </c>
      <c r="C9" s="17">
        <v>0.20245813422287401</v>
      </c>
      <c r="D9" s="17">
        <v>0.23502835679605</v>
      </c>
      <c r="E9" s="17">
        <v>0.16870164848354399</v>
      </c>
      <c r="F9" s="17"/>
      <c r="G9" s="17">
        <v>0.20480249062633801</v>
      </c>
      <c r="H9" s="17">
        <v>0.30577278817827103</v>
      </c>
      <c r="I9" s="17">
        <v>0.18145157156462299</v>
      </c>
      <c r="J9" s="17">
        <v>0.21572113142852301</v>
      </c>
      <c r="K9" s="17">
        <v>0.181337644206604</v>
      </c>
      <c r="L9" s="17">
        <v>0.13977726845618399</v>
      </c>
      <c r="M9" s="17"/>
      <c r="N9" s="17">
        <v>0.277750033160164</v>
      </c>
      <c r="O9" s="17">
        <v>0.186406860370219</v>
      </c>
      <c r="P9" s="17">
        <v>0.16862890980835199</v>
      </c>
      <c r="Q9" s="17">
        <v>0.1583898276456</v>
      </c>
      <c r="R9" s="17"/>
      <c r="S9" s="17">
        <v>0.25503999090547003</v>
      </c>
      <c r="T9" s="17">
        <v>0.23584589339275</v>
      </c>
      <c r="U9" s="17">
        <v>0.19337659484433201</v>
      </c>
      <c r="V9" s="17">
        <v>0.12970002057244501</v>
      </c>
      <c r="W9" s="17">
        <v>0.120332806999839</v>
      </c>
      <c r="X9" s="17">
        <v>0.18382230863290899</v>
      </c>
      <c r="Y9" s="17">
        <v>0.15274119890989701</v>
      </c>
      <c r="Z9" s="17">
        <v>0.27878021987881502</v>
      </c>
      <c r="AA9" s="17">
        <v>0.307926097868087</v>
      </c>
      <c r="AB9" s="17">
        <v>0.14691401102585899</v>
      </c>
      <c r="AC9" s="17">
        <v>0.13379523465849999</v>
      </c>
      <c r="AD9" s="17">
        <v>0.23698472185090599</v>
      </c>
      <c r="AE9" s="17"/>
      <c r="AF9" s="17">
        <v>0.14862933373232101</v>
      </c>
      <c r="AG9" s="17">
        <v>0.16520309034542399</v>
      </c>
      <c r="AH9" s="17">
        <v>0.23890979996315201</v>
      </c>
      <c r="AI9" s="17">
        <v>0.29242419205361603</v>
      </c>
      <c r="AJ9" s="17">
        <v>0.274733674709503</v>
      </c>
      <c r="AK9" s="17"/>
      <c r="AL9" s="17">
        <v>0.19119398558313999</v>
      </c>
      <c r="AM9" s="17">
        <v>0.188021173648835</v>
      </c>
      <c r="AN9" s="17">
        <v>0.25740370587667</v>
      </c>
      <c r="AO9" s="17">
        <v>0.22014170362869301</v>
      </c>
      <c r="AP9" s="17"/>
      <c r="AQ9" s="17">
        <v>0.15719588443964599</v>
      </c>
      <c r="AR9" s="17">
        <v>0.26171409173175803</v>
      </c>
      <c r="AS9" s="17"/>
      <c r="AT9" s="17">
        <v>0.209878400081836</v>
      </c>
      <c r="AU9" s="17">
        <v>0.16674619306489599</v>
      </c>
      <c r="AV9" s="17"/>
      <c r="AW9" s="17">
        <v>0.17946712967174899</v>
      </c>
      <c r="AX9" s="17">
        <v>0.220324215775004</v>
      </c>
      <c r="AY9" s="17">
        <v>0.205074574370948</v>
      </c>
      <c r="AZ9" s="17"/>
      <c r="BA9" s="17">
        <v>0.26430827862033501</v>
      </c>
      <c r="BB9" s="17">
        <v>0.18850723085057899</v>
      </c>
      <c r="BC9" s="17">
        <v>0.19011411329953001</v>
      </c>
      <c r="BD9" s="17">
        <v>0.169877012623145</v>
      </c>
      <c r="BE9" s="17">
        <v>0.109732749944934</v>
      </c>
      <c r="BF9" s="17"/>
      <c r="BG9" s="17">
        <v>0.17341804965000099</v>
      </c>
      <c r="BH9" s="17">
        <v>0.22380368668865699</v>
      </c>
      <c r="BI9" s="17"/>
      <c r="BJ9" s="17">
        <v>0.20771075243457099</v>
      </c>
      <c r="BK9" s="17">
        <v>0.18259627233450801</v>
      </c>
      <c r="BL9" s="17"/>
      <c r="BM9" s="17">
        <v>0.13176831287082999</v>
      </c>
      <c r="BN9" s="17">
        <v>9.6457924013723106E-2</v>
      </c>
      <c r="BO9" s="17">
        <v>0.33162812798309099</v>
      </c>
      <c r="BP9" s="17">
        <v>0.18788901537088501</v>
      </c>
      <c r="BQ9" s="17">
        <v>0.108558739052578</v>
      </c>
      <c r="BR9" s="17"/>
      <c r="BS9" s="17">
        <v>0.13974291903827499</v>
      </c>
      <c r="BT9" s="17"/>
      <c r="BU9" s="17">
        <v>0.117989486703848</v>
      </c>
      <c r="BV9" s="17">
        <v>0.39906767202916299</v>
      </c>
      <c r="BW9" s="17">
        <v>0.21214255933904999</v>
      </c>
      <c r="BX9" s="17">
        <v>0.104962465729249</v>
      </c>
      <c r="BY9" s="17">
        <v>5.3430615636721503E-2</v>
      </c>
      <c r="BZ9" s="17"/>
      <c r="CA9" s="17">
        <v>0.28946145690521402</v>
      </c>
      <c r="CB9" s="17"/>
      <c r="CC9" s="17">
        <v>0.21276328615964801</v>
      </c>
      <c r="CD9" s="17">
        <v>0.180160339414947</v>
      </c>
      <c r="CE9" s="17"/>
      <c r="CF9" s="17">
        <v>0.19621304110931601</v>
      </c>
      <c r="CG9" s="17"/>
      <c r="CH9" s="17">
        <v>0.16140811655072801</v>
      </c>
      <c r="CI9" s="17">
        <v>0.34582965418645201</v>
      </c>
    </row>
    <row r="10" spans="2:87" x14ac:dyDescent="0.35">
      <c r="B10" s="18" t="s">
        <v>351</v>
      </c>
      <c r="C10" s="17">
        <v>0.31210471727098998</v>
      </c>
      <c r="D10" s="17">
        <v>0.32873888906804899</v>
      </c>
      <c r="E10" s="17">
        <v>0.29613180266386102</v>
      </c>
      <c r="F10" s="17"/>
      <c r="G10" s="17">
        <v>0.3567706020134</v>
      </c>
      <c r="H10" s="17">
        <v>0.352348688065865</v>
      </c>
      <c r="I10" s="17">
        <v>0.35493131155258301</v>
      </c>
      <c r="J10" s="17">
        <v>0.27359444719774301</v>
      </c>
      <c r="K10" s="17">
        <v>0.24955025023557101</v>
      </c>
      <c r="L10" s="17">
        <v>0.28702011653845599</v>
      </c>
      <c r="M10" s="17"/>
      <c r="N10" s="17">
        <v>0.33114232929519</v>
      </c>
      <c r="O10" s="17">
        <v>0.30711360728145998</v>
      </c>
      <c r="P10" s="17">
        <v>0.30860478793642498</v>
      </c>
      <c r="Q10" s="17">
        <v>0.301209745024206</v>
      </c>
      <c r="R10" s="17"/>
      <c r="S10" s="17">
        <v>0.31473679111421898</v>
      </c>
      <c r="T10" s="17">
        <v>0.24675137184262699</v>
      </c>
      <c r="U10" s="17">
        <v>0.277056579539667</v>
      </c>
      <c r="V10" s="17">
        <v>0.31842633451380697</v>
      </c>
      <c r="W10" s="17">
        <v>0.33756809772082702</v>
      </c>
      <c r="X10" s="17">
        <v>0.34905919561471699</v>
      </c>
      <c r="Y10" s="17">
        <v>0.31433638702792299</v>
      </c>
      <c r="Z10" s="17">
        <v>0.35421653738179398</v>
      </c>
      <c r="AA10" s="17">
        <v>0.27251832387471803</v>
      </c>
      <c r="AB10" s="17">
        <v>0.36323787326390999</v>
      </c>
      <c r="AC10" s="17">
        <v>0.39371820688803799</v>
      </c>
      <c r="AD10" s="17">
        <v>0.28626292497593098</v>
      </c>
      <c r="AE10" s="17"/>
      <c r="AF10" s="17">
        <v>0.26532965351454602</v>
      </c>
      <c r="AG10" s="17">
        <v>0.31852758214329102</v>
      </c>
      <c r="AH10" s="17">
        <v>0.32138895149805002</v>
      </c>
      <c r="AI10" s="17">
        <v>0.29647162234900198</v>
      </c>
      <c r="AJ10" s="17">
        <v>0.40328208890897399</v>
      </c>
      <c r="AK10" s="17"/>
      <c r="AL10" s="17">
        <v>0.29366457869092399</v>
      </c>
      <c r="AM10" s="17">
        <v>0.31345290143151</v>
      </c>
      <c r="AN10" s="17">
        <v>0.32612532981005798</v>
      </c>
      <c r="AO10" s="17">
        <v>0.37997898888411302</v>
      </c>
      <c r="AP10" s="17"/>
      <c r="AQ10" s="17">
        <v>0.30595542455359398</v>
      </c>
      <c r="AR10" s="17">
        <v>0.32015518382351099</v>
      </c>
      <c r="AS10" s="17"/>
      <c r="AT10" s="17">
        <v>0.33861405955774798</v>
      </c>
      <c r="AU10" s="17">
        <v>0.27147826581106099</v>
      </c>
      <c r="AV10" s="17"/>
      <c r="AW10" s="17">
        <v>0.29778002394084302</v>
      </c>
      <c r="AX10" s="17">
        <v>0.30782806273966201</v>
      </c>
      <c r="AY10" s="17">
        <v>0.32730776900705599</v>
      </c>
      <c r="AZ10" s="17"/>
      <c r="BA10" s="17">
        <v>0.29950415279996101</v>
      </c>
      <c r="BB10" s="17">
        <v>0.35028674949441702</v>
      </c>
      <c r="BC10" s="17">
        <v>0.27883158485139198</v>
      </c>
      <c r="BD10" s="17">
        <v>0.33410844081833901</v>
      </c>
      <c r="BE10" s="17">
        <v>0.32886107185170299</v>
      </c>
      <c r="BF10" s="17"/>
      <c r="BG10" s="17">
        <v>0.321493403480617</v>
      </c>
      <c r="BH10" s="17">
        <v>0.30520368041038998</v>
      </c>
      <c r="BI10" s="17"/>
      <c r="BJ10" s="17">
        <v>0.31758521327943401</v>
      </c>
      <c r="BK10" s="17">
        <v>0.29353361509770298</v>
      </c>
      <c r="BL10" s="17"/>
      <c r="BM10" s="17">
        <v>0.242048793083803</v>
      </c>
      <c r="BN10" s="17">
        <v>0.23293866268956201</v>
      </c>
      <c r="BO10" s="17">
        <v>0.36543321565759201</v>
      </c>
      <c r="BP10" s="17">
        <v>0.416691228929786</v>
      </c>
      <c r="BQ10" s="17">
        <v>0.31949647792792202</v>
      </c>
      <c r="BR10" s="17"/>
      <c r="BS10" s="17">
        <v>0.32854901743424098</v>
      </c>
      <c r="BT10" s="17"/>
      <c r="BU10" s="17">
        <v>0.30956096207971001</v>
      </c>
      <c r="BV10" s="17">
        <v>0.38059663447806902</v>
      </c>
      <c r="BW10" s="17">
        <v>0.42637076540102797</v>
      </c>
      <c r="BX10" s="17">
        <v>0.28112860751347901</v>
      </c>
      <c r="BY10" s="17">
        <v>0.145053826300062</v>
      </c>
      <c r="BZ10" s="17"/>
      <c r="CA10" s="17">
        <v>0.37972631188848899</v>
      </c>
      <c r="CB10" s="17"/>
      <c r="CC10" s="17">
        <v>0.31913007798433102</v>
      </c>
      <c r="CD10" s="17">
        <v>0.321833408978004</v>
      </c>
      <c r="CE10" s="17"/>
      <c r="CF10" s="17">
        <v>0.30536045084018099</v>
      </c>
      <c r="CG10" s="17"/>
      <c r="CH10" s="17">
        <v>0.30162966569130401</v>
      </c>
      <c r="CI10" s="17">
        <v>0.40045453250199098</v>
      </c>
    </row>
    <row r="11" spans="2:87" x14ac:dyDescent="0.35">
      <c r="B11" s="18" t="s">
        <v>352</v>
      </c>
      <c r="C11" s="17">
        <v>0.11941661059474799</v>
      </c>
      <c r="D11" s="17">
        <v>0.13297397036884101</v>
      </c>
      <c r="E11" s="17">
        <v>0.10557883230762</v>
      </c>
      <c r="F11" s="17"/>
      <c r="G11" s="17">
        <v>0.16354675975972099</v>
      </c>
      <c r="H11" s="17">
        <v>0.10629669880555601</v>
      </c>
      <c r="I11" s="17">
        <v>8.7539861196762603E-2</v>
      </c>
      <c r="J11" s="17">
        <v>0.106799918067122</v>
      </c>
      <c r="K11" s="17">
        <v>0.13452127868147801</v>
      </c>
      <c r="L11" s="17">
        <v>0.12692696187097599</v>
      </c>
      <c r="M11" s="17"/>
      <c r="N11" s="17">
        <v>9.8185567886674499E-2</v>
      </c>
      <c r="O11" s="17">
        <v>0.14881567656987699</v>
      </c>
      <c r="P11" s="17">
        <v>0.14153461643319801</v>
      </c>
      <c r="Q11" s="17">
        <v>9.3616467413918103E-2</v>
      </c>
      <c r="R11" s="17"/>
      <c r="S11" s="17">
        <v>0.106276318543262</v>
      </c>
      <c r="T11" s="17">
        <v>0.13826516203708999</v>
      </c>
      <c r="U11" s="17">
        <v>0.155250078926982</v>
      </c>
      <c r="V11" s="17">
        <v>0.136126962476874</v>
      </c>
      <c r="W11" s="17">
        <v>8.3335468698481796E-2</v>
      </c>
      <c r="X11" s="17">
        <v>9.6765523334296694E-2</v>
      </c>
      <c r="Y11" s="17">
        <v>6.2424593324484398E-2</v>
      </c>
      <c r="Z11" s="17">
        <v>0.155202997666848</v>
      </c>
      <c r="AA11" s="17">
        <v>0.16346913691464199</v>
      </c>
      <c r="AB11" s="17">
        <v>0.12138937042649001</v>
      </c>
      <c r="AC11" s="17">
        <v>9.5325451941700404E-2</v>
      </c>
      <c r="AD11" s="17">
        <v>7.3495032282495196E-2</v>
      </c>
      <c r="AE11" s="17"/>
      <c r="AF11" s="17">
        <v>0.123421412607785</v>
      </c>
      <c r="AG11" s="17">
        <v>0.13768466924754999</v>
      </c>
      <c r="AH11" s="17">
        <v>8.2158233118734894E-2</v>
      </c>
      <c r="AI11" s="17">
        <v>0.120884734646465</v>
      </c>
      <c r="AJ11" s="17">
        <v>0.112760017956273</v>
      </c>
      <c r="AK11" s="17"/>
      <c r="AL11" s="17">
        <v>0.11950215354471599</v>
      </c>
      <c r="AM11" s="17">
        <v>0.113701933408515</v>
      </c>
      <c r="AN11" s="17">
        <v>0.13083323264127</v>
      </c>
      <c r="AO11" s="17">
        <v>0.124406076753938</v>
      </c>
      <c r="AP11" s="17"/>
      <c r="AQ11" s="17">
        <v>0.121209316081586</v>
      </c>
      <c r="AR11" s="17">
        <v>0.11706965522547801</v>
      </c>
      <c r="AS11" s="17"/>
      <c r="AT11" s="17">
        <v>0.12926834027945699</v>
      </c>
      <c r="AU11" s="17">
        <v>0.112841938345434</v>
      </c>
      <c r="AV11" s="17"/>
      <c r="AW11" s="17">
        <v>0.12571760846925101</v>
      </c>
      <c r="AX11" s="17">
        <v>0.115675812241797</v>
      </c>
      <c r="AY11" s="17">
        <v>0.118409375868454</v>
      </c>
      <c r="AZ11" s="17"/>
      <c r="BA11" s="17">
        <v>0.122179423329576</v>
      </c>
      <c r="BB11" s="17">
        <v>0.11711522546314999</v>
      </c>
      <c r="BC11" s="17">
        <v>0.113495279451547</v>
      </c>
      <c r="BD11" s="17">
        <v>0.11310337503805901</v>
      </c>
      <c r="BE11" s="17">
        <v>0.164761654877987</v>
      </c>
      <c r="BF11" s="17"/>
      <c r="BG11" s="17">
        <v>0.122508732852385</v>
      </c>
      <c r="BH11" s="17">
        <v>0.117143784642214</v>
      </c>
      <c r="BI11" s="17"/>
      <c r="BJ11" s="17">
        <v>0.113398027771524</v>
      </c>
      <c r="BK11" s="17">
        <v>0.138686137306159</v>
      </c>
      <c r="BL11" s="17"/>
      <c r="BM11" s="17">
        <v>0.13975914621291599</v>
      </c>
      <c r="BN11" s="17">
        <v>0.18644339017712999</v>
      </c>
      <c r="BO11" s="17">
        <v>6.6381531408124805E-2</v>
      </c>
      <c r="BP11" s="17">
        <v>5.1085269621607497E-2</v>
      </c>
      <c r="BQ11" s="17">
        <v>0.162545461184298</v>
      </c>
      <c r="BR11" s="17"/>
      <c r="BS11" s="17">
        <v>0.149888883072365</v>
      </c>
      <c r="BT11" s="17"/>
      <c r="BU11" s="17">
        <v>0.17477744525776601</v>
      </c>
      <c r="BV11" s="17">
        <v>7.0585314554753295E-2</v>
      </c>
      <c r="BW11" s="17">
        <v>3.7142914690154002E-2</v>
      </c>
      <c r="BX11" s="17">
        <v>0.165807364982723</v>
      </c>
      <c r="BY11" s="17">
        <v>0.18009193378351401</v>
      </c>
      <c r="BZ11" s="17"/>
      <c r="CA11" s="17">
        <v>8.7029776515035503E-2</v>
      </c>
      <c r="CB11" s="17"/>
      <c r="CC11" s="17">
        <v>0.118405310122004</v>
      </c>
      <c r="CD11" s="17">
        <v>0.13378376310944701</v>
      </c>
      <c r="CE11" s="17"/>
      <c r="CF11" s="17">
        <v>0.122165397542513</v>
      </c>
      <c r="CG11" s="17"/>
      <c r="CH11" s="17">
        <v>0.13694395016845701</v>
      </c>
      <c r="CI11" s="17">
        <v>8.7069447137289799E-2</v>
      </c>
    </row>
    <row r="12" spans="2:87" x14ac:dyDescent="0.35">
      <c r="B12" s="18" t="s">
        <v>353</v>
      </c>
      <c r="C12" s="17">
        <v>9.8269114287875006E-2</v>
      </c>
      <c r="D12" s="17">
        <v>0.10801874107867</v>
      </c>
      <c r="E12" s="17">
        <v>8.8393062122338897E-2</v>
      </c>
      <c r="F12" s="17"/>
      <c r="G12" s="17">
        <v>5.9393942698572497E-2</v>
      </c>
      <c r="H12" s="17">
        <v>5.8937280582202899E-2</v>
      </c>
      <c r="I12" s="17">
        <v>5.8024525282060903E-2</v>
      </c>
      <c r="J12" s="17">
        <v>0.102151813118698</v>
      </c>
      <c r="K12" s="17">
        <v>0.14285137827297101</v>
      </c>
      <c r="L12" s="17">
        <v>0.15382240454184501</v>
      </c>
      <c r="M12" s="17"/>
      <c r="N12" s="17">
        <v>7.2432368004112804E-2</v>
      </c>
      <c r="O12" s="17">
        <v>9.3386567600093104E-2</v>
      </c>
      <c r="P12" s="17">
        <v>0.108408846054232</v>
      </c>
      <c r="Q12" s="17">
        <v>0.118555461887416</v>
      </c>
      <c r="R12" s="17"/>
      <c r="S12" s="17">
        <v>0.102879748355705</v>
      </c>
      <c r="T12" s="17">
        <v>9.4319713083084705E-2</v>
      </c>
      <c r="U12" s="17">
        <v>8.5112063667514198E-2</v>
      </c>
      <c r="V12" s="17">
        <v>0.11788707895528901</v>
      </c>
      <c r="W12" s="17">
        <v>0.153962182548503</v>
      </c>
      <c r="X12" s="17">
        <v>0.12514568652945199</v>
      </c>
      <c r="Y12" s="17">
        <v>6.3233621021078004E-2</v>
      </c>
      <c r="Z12" s="17">
        <v>2.5795278056795799E-2</v>
      </c>
      <c r="AA12" s="17">
        <v>4.5780856007397001E-2</v>
      </c>
      <c r="AB12" s="17">
        <v>0.101925597265908</v>
      </c>
      <c r="AC12" s="17">
        <v>0.15529747101435301</v>
      </c>
      <c r="AD12" s="17">
        <v>0.100977037554837</v>
      </c>
      <c r="AE12" s="17"/>
      <c r="AF12" s="17">
        <v>0.11544363554805</v>
      </c>
      <c r="AG12" s="17">
        <v>0.101038895360487</v>
      </c>
      <c r="AH12" s="17">
        <v>9.9493584624516698E-2</v>
      </c>
      <c r="AI12" s="17">
        <v>9.09394267147208E-2</v>
      </c>
      <c r="AJ12" s="17">
        <v>8.4919672343460595E-2</v>
      </c>
      <c r="AK12" s="17"/>
      <c r="AL12" s="17">
        <v>0.106596928766423</v>
      </c>
      <c r="AM12" s="17">
        <v>0.112755709641919</v>
      </c>
      <c r="AN12" s="17">
        <v>5.0932249517542397E-2</v>
      </c>
      <c r="AO12" s="17">
        <v>7.93415120922802E-2</v>
      </c>
      <c r="AP12" s="17"/>
      <c r="AQ12" s="17">
        <v>0.118114645571796</v>
      </c>
      <c r="AR12" s="17">
        <v>7.2287949760410794E-2</v>
      </c>
      <c r="AS12" s="17"/>
      <c r="AT12" s="17">
        <v>8.4715878463431898E-2</v>
      </c>
      <c r="AU12" s="17">
        <v>0.15478295022165001</v>
      </c>
      <c r="AV12" s="17"/>
      <c r="AW12" s="17">
        <v>0.133314298874259</v>
      </c>
      <c r="AX12" s="17">
        <v>0.10115189088499101</v>
      </c>
      <c r="AY12" s="17">
        <v>6.2639017636711106E-2</v>
      </c>
      <c r="AZ12" s="17"/>
      <c r="BA12" s="17">
        <v>8.0514524186016997E-2</v>
      </c>
      <c r="BB12" s="17">
        <v>0.11310675867469</v>
      </c>
      <c r="BC12" s="17">
        <v>9.8996417665461203E-2</v>
      </c>
      <c r="BD12" s="17">
        <v>0.10153328737804999</v>
      </c>
      <c r="BE12" s="17">
        <v>9.5997617738123597E-2</v>
      </c>
      <c r="BF12" s="17"/>
      <c r="BG12" s="17">
        <v>0.102756336028183</v>
      </c>
      <c r="BH12" s="17">
        <v>9.4970837836820296E-2</v>
      </c>
      <c r="BI12" s="17"/>
      <c r="BJ12" s="17">
        <v>9.7659617053268893E-2</v>
      </c>
      <c r="BK12" s="17">
        <v>0.102170761692481</v>
      </c>
      <c r="BL12" s="17"/>
      <c r="BM12" s="17">
        <v>6.0692490222364601E-2</v>
      </c>
      <c r="BN12" s="17">
        <v>0.21496711756519299</v>
      </c>
      <c r="BO12" s="17">
        <v>4.2413185162831601E-2</v>
      </c>
      <c r="BP12" s="17">
        <v>3.50550282914096E-2</v>
      </c>
      <c r="BQ12" s="17">
        <v>0.16809192907263601</v>
      </c>
      <c r="BR12" s="17"/>
      <c r="BS12" s="17">
        <v>0.175923000919956</v>
      </c>
      <c r="BT12" s="17"/>
      <c r="BU12" s="17">
        <v>0.16146317306598301</v>
      </c>
      <c r="BV12" s="17">
        <v>2.5969746001623401E-2</v>
      </c>
      <c r="BW12" s="17">
        <v>2.98567825204798E-2</v>
      </c>
      <c r="BX12" s="17">
        <v>0.19503645197753999</v>
      </c>
      <c r="BY12" s="17">
        <v>7.2126936761597996E-2</v>
      </c>
      <c r="BZ12" s="17"/>
      <c r="CA12" s="17">
        <v>9.3859570618688104E-2</v>
      </c>
      <c r="CB12" s="17"/>
      <c r="CC12" s="17">
        <v>9.6315658342944296E-2</v>
      </c>
      <c r="CD12" s="17">
        <v>0.111363049578881</v>
      </c>
      <c r="CE12" s="17"/>
      <c r="CF12" s="17">
        <v>9.9747633807352395E-2</v>
      </c>
      <c r="CG12" s="17"/>
      <c r="CH12" s="17">
        <v>0.120366021953182</v>
      </c>
      <c r="CI12" s="17">
        <v>5.1203226075669898E-2</v>
      </c>
    </row>
    <row r="13" spans="2:87" ht="29" x14ac:dyDescent="0.35">
      <c r="B13" s="18" t="s">
        <v>354</v>
      </c>
      <c r="C13" s="17">
        <v>0.159175186243144</v>
      </c>
      <c r="D13" s="17">
        <v>0.12517338317653301</v>
      </c>
      <c r="E13" s="17">
        <v>0.194863561178481</v>
      </c>
      <c r="F13" s="17"/>
      <c r="G13" s="17">
        <v>0.108932022225551</v>
      </c>
      <c r="H13" s="17">
        <v>0.12543636141624101</v>
      </c>
      <c r="I13" s="17">
        <v>0.18371345739879</v>
      </c>
      <c r="J13" s="17">
        <v>0.19920965512928801</v>
      </c>
      <c r="K13" s="17">
        <v>0.17002322791552299</v>
      </c>
      <c r="L13" s="17">
        <v>0.161548222290787</v>
      </c>
      <c r="M13" s="17"/>
      <c r="N13" s="17">
        <v>0.13929662241355401</v>
      </c>
      <c r="O13" s="17">
        <v>0.13622572670125099</v>
      </c>
      <c r="P13" s="17">
        <v>0.15107867994160201</v>
      </c>
      <c r="Q13" s="17">
        <v>0.219075321087363</v>
      </c>
      <c r="R13" s="17"/>
      <c r="S13" s="17">
        <v>0.137665951002864</v>
      </c>
      <c r="T13" s="17">
        <v>0.157136609712826</v>
      </c>
      <c r="U13" s="17">
        <v>0.14405255666295</v>
      </c>
      <c r="V13" s="17">
        <v>0.177735948305525</v>
      </c>
      <c r="W13" s="17">
        <v>0.16241332024126101</v>
      </c>
      <c r="X13" s="17">
        <v>0.19329840451667399</v>
      </c>
      <c r="Y13" s="17">
        <v>0.18249056291437199</v>
      </c>
      <c r="Z13" s="17">
        <v>0.12906031516622599</v>
      </c>
      <c r="AA13" s="17">
        <v>0.13709674242776199</v>
      </c>
      <c r="AB13" s="17">
        <v>0.14283892239895599</v>
      </c>
      <c r="AC13" s="17">
        <v>0.140481930819738</v>
      </c>
      <c r="AD13" s="17">
        <v>0.27629410448252401</v>
      </c>
      <c r="AE13" s="17"/>
      <c r="AF13" s="17">
        <v>0.21751710190207801</v>
      </c>
      <c r="AG13" s="17">
        <v>0.14602741650384901</v>
      </c>
      <c r="AH13" s="17">
        <v>0.16940749028826399</v>
      </c>
      <c r="AI13" s="17">
        <v>0.16609641599011801</v>
      </c>
      <c r="AJ13" s="17">
        <v>7.0975216928131205E-2</v>
      </c>
      <c r="AK13" s="17"/>
      <c r="AL13" s="17">
        <v>0.177852800274138</v>
      </c>
      <c r="AM13" s="17">
        <v>0.155204328452099</v>
      </c>
      <c r="AN13" s="17">
        <v>0.143728248079319</v>
      </c>
      <c r="AO13" s="17">
        <v>0.108541903922016</v>
      </c>
      <c r="AP13" s="17"/>
      <c r="AQ13" s="17">
        <v>0.16891511462169601</v>
      </c>
      <c r="AR13" s="17">
        <v>0.14642396895051901</v>
      </c>
      <c r="AS13" s="17"/>
      <c r="AT13" s="17">
        <v>0.143722489809817</v>
      </c>
      <c r="AU13" s="17">
        <v>0.163659169059062</v>
      </c>
      <c r="AV13" s="17"/>
      <c r="AW13" s="17">
        <v>0.14411170242923099</v>
      </c>
      <c r="AX13" s="17">
        <v>0.1492051287632</v>
      </c>
      <c r="AY13" s="17">
        <v>0.186992309800734</v>
      </c>
      <c r="AZ13" s="17"/>
      <c r="BA13" s="17">
        <v>0.15825404723917499</v>
      </c>
      <c r="BB13" s="17">
        <v>0.144724226880423</v>
      </c>
      <c r="BC13" s="17">
        <v>0.17200974610067801</v>
      </c>
      <c r="BD13" s="17">
        <v>0.16166322449387799</v>
      </c>
      <c r="BE13" s="17">
        <v>0.16177138784330999</v>
      </c>
      <c r="BF13" s="17"/>
      <c r="BG13" s="17">
        <v>0.182586264374302</v>
      </c>
      <c r="BH13" s="17">
        <v>0.14196716485204999</v>
      </c>
      <c r="BI13" s="17"/>
      <c r="BJ13" s="17">
        <v>0.160157841755352</v>
      </c>
      <c r="BK13" s="17">
        <v>0.15407564419450001</v>
      </c>
      <c r="BL13" s="17"/>
      <c r="BM13" s="17">
        <v>0.230923969777975</v>
      </c>
      <c r="BN13" s="17">
        <v>0.184480537848002</v>
      </c>
      <c r="BO13" s="17">
        <v>0.108847461618699</v>
      </c>
      <c r="BP13" s="17">
        <v>0.182072205225213</v>
      </c>
      <c r="BQ13" s="17">
        <v>0.16728912533842599</v>
      </c>
      <c r="BR13" s="17"/>
      <c r="BS13" s="17">
        <v>0.14500980703789501</v>
      </c>
      <c r="BT13" s="17"/>
      <c r="BU13" s="17">
        <v>0.156477442517129</v>
      </c>
      <c r="BV13" s="17">
        <v>7.5093579956184695E-2</v>
      </c>
      <c r="BW13" s="17">
        <v>0.197877493855697</v>
      </c>
      <c r="BX13" s="17">
        <v>0.18679586471762499</v>
      </c>
      <c r="BY13" s="17">
        <v>0.28531805739010002</v>
      </c>
      <c r="BZ13" s="17"/>
      <c r="CA13" s="17">
        <v>0.110740242607406</v>
      </c>
      <c r="CB13" s="17"/>
      <c r="CC13" s="17">
        <v>0.14475487224754999</v>
      </c>
      <c r="CD13" s="17">
        <v>0.18744838768691999</v>
      </c>
      <c r="CE13" s="17"/>
      <c r="CF13" s="17">
        <v>0.15841656889189701</v>
      </c>
      <c r="CG13" s="17"/>
      <c r="CH13" s="17">
        <v>0.16525061763624099</v>
      </c>
      <c r="CI13" s="17">
        <v>0.10510283239285199</v>
      </c>
    </row>
    <row r="14" spans="2:87" x14ac:dyDescent="0.35">
      <c r="B14" s="18" t="s">
        <v>161</v>
      </c>
      <c r="C14" s="19">
        <v>0.10857623738036901</v>
      </c>
      <c r="D14" s="19">
        <v>7.0066659511856796E-2</v>
      </c>
      <c r="E14" s="19">
        <v>0.146331093244155</v>
      </c>
      <c r="F14" s="19"/>
      <c r="G14" s="19">
        <v>0.106554182676417</v>
      </c>
      <c r="H14" s="19">
        <v>5.1208182951864099E-2</v>
      </c>
      <c r="I14" s="19">
        <v>0.134339273005181</v>
      </c>
      <c r="J14" s="19">
        <v>0.10252303505862501</v>
      </c>
      <c r="K14" s="19">
        <v>0.121716220687854</v>
      </c>
      <c r="L14" s="19">
        <v>0.13090502630175199</v>
      </c>
      <c r="M14" s="19"/>
      <c r="N14" s="19">
        <v>8.1193079240305305E-2</v>
      </c>
      <c r="O14" s="19">
        <v>0.12805156147709901</v>
      </c>
      <c r="P14" s="19">
        <v>0.121744159826191</v>
      </c>
      <c r="Q14" s="19">
        <v>0.109153176941497</v>
      </c>
      <c r="R14" s="19"/>
      <c r="S14" s="19">
        <v>8.3401200078479204E-2</v>
      </c>
      <c r="T14" s="19">
        <v>0.127681249931622</v>
      </c>
      <c r="U14" s="19">
        <v>0.14515212635855501</v>
      </c>
      <c r="V14" s="19">
        <v>0.120123655176059</v>
      </c>
      <c r="W14" s="19">
        <v>0.14238812379108801</v>
      </c>
      <c r="X14" s="19">
        <v>5.1908881371950599E-2</v>
      </c>
      <c r="Y14" s="19">
        <v>0.22477363680224499</v>
      </c>
      <c r="Z14" s="19">
        <v>5.6944651849520897E-2</v>
      </c>
      <c r="AA14" s="19">
        <v>7.3208842907393101E-2</v>
      </c>
      <c r="AB14" s="19">
        <v>0.123694225618877</v>
      </c>
      <c r="AC14" s="19">
        <v>8.1381704677669905E-2</v>
      </c>
      <c r="AD14" s="19">
        <v>2.5986178853307201E-2</v>
      </c>
      <c r="AE14" s="19"/>
      <c r="AF14" s="19">
        <v>0.12965886269521901</v>
      </c>
      <c r="AG14" s="19">
        <v>0.13151834639939899</v>
      </c>
      <c r="AH14" s="19">
        <v>8.8641940507281997E-2</v>
      </c>
      <c r="AI14" s="19">
        <v>3.3183608246079299E-2</v>
      </c>
      <c r="AJ14" s="19">
        <v>5.3329329153657998E-2</v>
      </c>
      <c r="AK14" s="19"/>
      <c r="AL14" s="19">
        <v>0.111189553140658</v>
      </c>
      <c r="AM14" s="19">
        <v>0.116863953417122</v>
      </c>
      <c r="AN14" s="19">
        <v>9.0977234075140495E-2</v>
      </c>
      <c r="AO14" s="19">
        <v>8.7589814718959894E-2</v>
      </c>
      <c r="AP14" s="19"/>
      <c r="AQ14" s="19">
        <v>0.128609614731683</v>
      </c>
      <c r="AR14" s="19">
        <v>8.2349150508323296E-2</v>
      </c>
      <c r="AS14" s="19"/>
      <c r="AT14" s="19">
        <v>9.3800831807710705E-2</v>
      </c>
      <c r="AU14" s="19">
        <v>0.13049148349789699</v>
      </c>
      <c r="AV14" s="19"/>
      <c r="AW14" s="19">
        <v>0.11960923661466701</v>
      </c>
      <c r="AX14" s="19">
        <v>0.105814889595346</v>
      </c>
      <c r="AY14" s="19">
        <v>9.9576953316095798E-2</v>
      </c>
      <c r="AZ14" s="19"/>
      <c r="BA14" s="19">
        <v>7.5239573824935804E-2</v>
      </c>
      <c r="BB14" s="19">
        <v>8.6259808636741403E-2</v>
      </c>
      <c r="BC14" s="19">
        <v>0.146552858631393</v>
      </c>
      <c r="BD14" s="19">
        <v>0.119714659648529</v>
      </c>
      <c r="BE14" s="19">
        <v>0.138875517743942</v>
      </c>
      <c r="BF14" s="19"/>
      <c r="BG14" s="19">
        <v>9.7237213614512097E-2</v>
      </c>
      <c r="BH14" s="19">
        <v>0.116910845569869</v>
      </c>
      <c r="BI14" s="19"/>
      <c r="BJ14" s="19">
        <v>0.103488547705849</v>
      </c>
      <c r="BK14" s="19">
        <v>0.12893756937464901</v>
      </c>
      <c r="BL14" s="19"/>
      <c r="BM14" s="19">
        <v>0.19480728783211099</v>
      </c>
      <c r="BN14" s="19">
        <v>8.4712367706388195E-2</v>
      </c>
      <c r="BO14" s="19">
        <v>8.5296478169660905E-2</v>
      </c>
      <c r="BP14" s="19">
        <v>0.12720725256109999</v>
      </c>
      <c r="BQ14" s="19">
        <v>7.4018267424140194E-2</v>
      </c>
      <c r="BR14" s="19"/>
      <c r="BS14" s="19">
        <v>6.08863724972682E-2</v>
      </c>
      <c r="BT14" s="19"/>
      <c r="BU14" s="19">
        <v>7.9731490375564207E-2</v>
      </c>
      <c r="BV14" s="19">
        <v>4.8687052980206501E-2</v>
      </c>
      <c r="BW14" s="19">
        <v>9.6609484193591097E-2</v>
      </c>
      <c r="BX14" s="19">
        <v>6.6269245079383199E-2</v>
      </c>
      <c r="BY14" s="19">
        <v>0.26397863012800399</v>
      </c>
      <c r="BZ14" s="19"/>
      <c r="CA14" s="19">
        <v>3.9182641465167901E-2</v>
      </c>
      <c r="CB14" s="19"/>
      <c r="CC14" s="19">
        <v>0.108630795143523</v>
      </c>
      <c r="CD14" s="19">
        <v>6.5411051231800604E-2</v>
      </c>
      <c r="CE14" s="19"/>
      <c r="CF14" s="19">
        <v>0.11809690780874001</v>
      </c>
      <c r="CG14" s="19"/>
      <c r="CH14" s="19">
        <v>0.114401628000088</v>
      </c>
      <c r="CI14" s="19">
        <v>1.0340307705745601E-2</v>
      </c>
    </row>
    <row r="15" spans="2:87" x14ac:dyDescent="0.35">
      <c r="B15" s="16" t="s">
        <v>163</v>
      </c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357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1021</v>
      </c>
      <c r="D7" s="10">
        <v>535</v>
      </c>
      <c r="E7" s="10">
        <v>483</v>
      </c>
      <c r="F7" s="10"/>
      <c r="G7" s="10">
        <v>80</v>
      </c>
      <c r="H7" s="10">
        <v>179</v>
      </c>
      <c r="I7" s="10">
        <v>185</v>
      </c>
      <c r="J7" s="10">
        <v>175</v>
      </c>
      <c r="K7" s="10">
        <v>159</v>
      </c>
      <c r="L7" s="10">
        <v>243</v>
      </c>
      <c r="M7" s="10"/>
      <c r="N7" s="10">
        <v>311</v>
      </c>
      <c r="O7" s="10">
        <v>259</v>
      </c>
      <c r="P7" s="10">
        <v>215</v>
      </c>
      <c r="Q7" s="10">
        <v>231</v>
      </c>
      <c r="R7" s="10"/>
      <c r="S7" s="10">
        <v>144</v>
      </c>
      <c r="T7" s="10">
        <v>141</v>
      </c>
      <c r="U7" s="10">
        <v>91</v>
      </c>
      <c r="V7" s="10">
        <v>87</v>
      </c>
      <c r="W7" s="10">
        <v>78</v>
      </c>
      <c r="X7" s="10">
        <v>87</v>
      </c>
      <c r="Y7" s="10">
        <v>64</v>
      </c>
      <c r="Z7" s="10">
        <v>35</v>
      </c>
      <c r="AA7" s="10">
        <v>104</v>
      </c>
      <c r="AB7" s="10">
        <v>97</v>
      </c>
      <c r="AC7" s="10">
        <v>54</v>
      </c>
      <c r="AD7" s="10">
        <v>39</v>
      </c>
      <c r="AE7" s="10"/>
      <c r="AF7" s="10">
        <v>162</v>
      </c>
      <c r="AG7" s="10">
        <v>392</v>
      </c>
      <c r="AH7" s="10">
        <v>197</v>
      </c>
      <c r="AI7" s="10">
        <v>116</v>
      </c>
      <c r="AJ7" s="10">
        <v>118</v>
      </c>
      <c r="AK7" s="10"/>
      <c r="AL7" s="10">
        <v>417</v>
      </c>
      <c r="AM7" s="10">
        <v>383</v>
      </c>
      <c r="AN7" s="10">
        <v>159</v>
      </c>
      <c r="AO7" s="10">
        <v>62</v>
      </c>
      <c r="AP7" s="10"/>
      <c r="AQ7" s="10">
        <v>571</v>
      </c>
      <c r="AR7" s="10">
        <v>450</v>
      </c>
      <c r="AS7" s="10"/>
      <c r="AT7" s="10">
        <v>657</v>
      </c>
      <c r="AU7" s="10">
        <v>231</v>
      </c>
      <c r="AV7" s="10"/>
      <c r="AW7" s="10">
        <v>400</v>
      </c>
      <c r="AX7" s="10">
        <v>237</v>
      </c>
      <c r="AY7" s="10">
        <v>355</v>
      </c>
      <c r="AZ7" s="10"/>
      <c r="BA7" s="10">
        <v>246</v>
      </c>
      <c r="BB7" s="10">
        <v>285</v>
      </c>
      <c r="BC7" s="10">
        <v>321</v>
      </c>
      <c r="BD7" s="10">
        <v>108</v>
      </c>
      <c r="BE7" s="10">
        <v>60</v>
      </c>
      <c r="BF7" s="10"/>
      <c r="BG7" s="10">
        <v>405</v>
      </c>
      <c r="BH7" s="10">
        <v>616</v>
      </c>
      <c r="BI7" s="10"/>
      <c r="BJ7" s="10">
        <v>779</v>
      </c>
      <c r="BK7" s="10">
        <v>238</v>
      </c>
      <c r="BL7" s="10"/>
      <c r="BM7" s="10">
        <v>130</v>
      </c>
      <c r="BN7" s="10">
        <v>212</v>
      </c>
      <c r="BO7" s="10">
        <v>363</v>
      </c>
      <c r="BP7" s="10">
        <v>76</v>
      </c>
      <c r="BQ7" s="10">
        <v>116</v>
      </c>
      <c r="BR7" s="10"/>
      <c r="BS7" s="10">
        <v>310</v>
      </c>
      <c r="BT7" s="10"/>
      <c r="BU7" s="10">
        <v>185</v>
      </c>
      <c r="BV7" s="10">
        <v>257</v>
      </c>
      <c r="BW7" s="10">
        <v>102</v>
      </c>
      <c r="BX7" s="10">
        <v>199</v>
      </c>
      <c r="BY7" s="10">
        <v>76</v>
      </c>
      <c r="BZ7" s="10"/>
      <c r="CA7" s="10">
        <v>86</v>
      </c>
      <c r="CB7" s="10"/>
      <c r="CC7" s="10">
        <v>811</v>
      </c>
      <c r="CD7" s="10">
        <v>178</v>
      </c>
      <c r="CE7" s="10"/>
      <c r="CF7" s="10">
        <v>377</v>
      </c>
      <c r="CG7" s="10"/>
      <c r="CH7" s="10">
        <v>698</v>
      </c>
      <c r="CI7" s="10">
        <v>238</v>
      </c>
    </row>
    <row r="8" spans="2:87" ht="30" customHeight="1" x14ac:dyDescent="0.35">
      <c r="B8" s="11" t="s">
        <v>20</v>
      </c>
      <c r="C8" s="11">
        <v>1013</v>
      </c>
      <c r="D8" s="11">
        <v>523</v>
      </c>
      <c r="E8" s="11">
        <v>487</v>
      </c>
      <c r="F8" s="11"/>
      <c r="G8" s="11">
        <v>138</v>
      </c>
      <c r="H8" s="11">
        <v>175</v>
      </c>
      <c r="I8" s="11">
        <v>174</v>
      </c>
      <c r="J8" s="11">
        <v>163</v>
      </c>
      <c r="K8" s="11">
        <v>141</v>
      </c>
      <c r="L8" s="11">
        <v>222</v>
      </c>
      <c r="M8" s="11"/>
      <c r="N8" s="11">
        <v>281</v>
      </c>
      <c r="O8" s="11">
        <v>267</v>
      </c>
      <c r="P8" s="11">
        <v>221</v>
      </c>
      <c r="Q8" s="11">
        <v>239</v>
      </c>
      <c r="R8" s="11"/>
      <c r="S8" s="11">
        <v>145</v>
      </c>
      <c r="T8" s="11">
        <v>132</v>
      </c>
      <c r="U8" s="11">
        <v>88</v>
      </c>
      <c r="V8" s="11">
        <v>93</v>
      </c>
      <c r="W8" s="11">
        <v>74</v>
      </c>
      <c r="X8" s="11">
        <v>93</v>
      </c>
      <c r="Y8" s="11">
        <v>70</v>
      </c>
      <c r="Z8" s="11">
        <v>37</v>
      </c>
      <c r="AA8" s="11">
        <v>107</v>
      </c>
      <c r="AB8" s="11">
        <v>90</v>
      </c>
      <c r="AC8" s="11">
        <v>52</v>
      </c>
      <c r="AD8" s="11">
        <v>33</v>
      </c>
      <c r="AE8" s="11"/>
      <c r="AF8" s="11">
        <v>166</v>
      </c>
      <c r="AG8" s="11">
        <v>393</v>
      </c>
      <c r="AH8" s="11">
        <v>193</v>
      </c>
      <c r="AI8" s="11">
        <v>111</v>
      </c>
      <c r="AJ8" s="11">
        <v>113</v>
      </c>
      <c r="AK8" s="11"/>
      <c r="AL8" s="11">
        <v>397</v>
      </c>
      <c r="AM8" s="11">
        <v>387</v>
      </c>
      <c r="AN8" s="11">
        <v>162</v>
      </c>
      <c r="AO8" s="11">
        <v>67</v>
      </c>
      <c r="AP8" s="11"/>
      <c r="AQ8" s="11">
        <v>574</v>
      </c>
      <c r="AR8" s="11">
        <v>439</v>
      </c>
      <c r="AS8" s="11"/>
      <c r="AT8" s="11">
        <v>658</v>
      </c>
      <c r="AU8" s="11">
        <v>210</v>
      </c>
      <c r="AV8" s="11"/>
      <c r="AW8" s="11">
        <v>367</v>
      </c>
      <c r="AX8" s="11">
        <v>238</v>
      </c>
      <c r="AY8" s="11">
        <v>372</v>
      </c>
      <c r="AZ8" s="11"/>
      <c r="BA8" s="11">
        <v>254</v>
      </c>
      <c r="BB8" s="11">
        <v>281</v>
      </c>
      <c r="BC8" s="11">
        <v>315</v>
      </c>
      <c r="BD8" s="11">
        <v>105</v>
      </c>
      <c r="BE8" s="11">
        <v>57</v>
      </c>
      <c r="BF8" s="11"/>
      <c r="BG8" s="11">
        <v>429</v>
      </c>
      <c r="BH8" s="11">
        <v>584</v>
      </c>
      <c r="BI8" s="11"/>
      <c r="BJ8" s="11">
        <v>791</v>
      </c>
      <c r="BK8" s="11">
        <v>218</v>
      </c>
      <c r="BL8" s="11"/>
      <c r="BM8" s="11">
        <v>137</v>
      </c>
      <c r="BN8" s="11">
        <v>197</v>
      </c>
      <c r="BO8" s="11">
        <v>365</v>
      </c>
      <c r="BP8" s="11">
        <v>74</v>
      </c>
      <c r="BQ8" s="11">
        <v>117</v>
      </c>
      <c r="BR8" s="11"/>
      <c r="BS8" s="11">
        <v>308</v>
      </c>
      <c r="BT8" s="11"/>
      <c r="BU8" s="11">
        <v>180</v>
      </c>
      <c r="BV8" s="11">
        <v>261</v>
      </c>
      <c r="BW8" s="11">
        <v>100</v>
      </c>
      <c r="BX8" s="11">
        <v>193</v>
      </c>
      <c r="BY8" s="11">
        <v>79</v>
      </c>
      <c r="BZ8" s="11"/>
      <c r="CA8" s="11">
        <v>90</v>
      </c>
      <c r="CB8" s="11"/>
      <c r="CC8" s="11">
        <v>796</v>
      </c>
      <c r="CD8" s="11">
        <v>182</v>
      </c>
      <c r="CE8" s="11"/>
      <c r="CF8" s="11">
        <v>355</v>
      </c>
      <c r="CG8" s="11"/>
      <c r="CH8" s="11">
        <v>681</v>
      </c>
      <c r="CI8" s="11">
        <v>239</v>
      </c>
    </row>
    <row r="9" spans="2:87" x14ac:dyDescent="0.35">
      <c r="B9" s="18" t="s">
        <v>350</v>
      </c>
      <c r="C9" s="17">
        <v>0.234978559642534</v>
      </c>
      <c r="D9" s="17">
        <v>0.26349109513381602</v>
      </c>
      <c r="E9" s="17">
        <v>0.20577812142170901</v>
      </c>
      <c r="F9" s="17"/>
      <c r="G9" s="17">
        <v>0.267761361026921</v>
      </c>
      <c r="H9" s="17">
        <v>0.29629168825603802</v>
      </c>
      <c r="I9" s="17">
        <v>0.23017096174867799</v>
      </c>
      <c r="J9" s="17">
        <v>0.25165884833010399</v>
      </c>
      <c r="K9" s="17">
        <v>0.19156321055137299</v>
      </c>
      <c r="L9" s="17">
        <v>0.18543667952673901</v>
      </c>
      <c r="M9" s="17"/>
      <c r="N9" s="17">
        <v>0.30823965230761102</v>
      </c>
      <c r="O9" s="17">
        <v>0.23464647130303501</v>
      </c>
      <c r="P9" s="17">
        <v>0.20446573975750901</v>
      </c>
      <c r="Q9" s="17">
        <v>0.17360807085681201</v>
      </c>
      <c r="R9" s="17"/>
      <c r="S9" s="17">
        <v>0.26382535985947497</v>
      </c>
      <c r="T9" s="17">
        <v>0.29262873797377398</v>
      </c>
      <c r="U9" s="17">
        <v>0.16258512432016001</v>
      </c>
      <c r="V9" s="17">
        <v>0.22273033855038299</v>
      </c>
      <c r="W9" s="17">
        <v>0.17629832028292</v>
      </c>
      <c r="X9" s="17">
        <v>0.199979615287808</v>
      </c>
      <c r="Y9" s="17">
        <v>0.20581832813440601</v>
      </c>
      <c r="Z9" s="17">
        <v>0.24755466418802399</v>
      </c>
      <c r="AA9" s="17">
        <v>0.303404523485935</v>
      </c>
      <c r="AB9" s="17">
        <v>0.26409741697275202</v>
      </c>
      <c r="AC9" s="17">
        <v>0.18777275478397501</v>
      </c>
      <c r="AD9" s="17">
        <v>0.153320581718729</v>
      </c>
      <c r="AE9" s="17"/>
      <c r="AF9" s="17">
        <v>0.14450560151921499</v>
      </c>
      <c r="AG9" s="17">
        <v>0.21775950463145799</v>
      </c>
      <c r="AH9" s="17">
        <v>0.29685680084286797</v>
      </c>
      <c r="AI9" s="17">
        <v>0.35382434146956998</v>
      </c>
      <c r="AJ9" s="17">
        <v>0.25119998969813701</v>
      </c>
      <c r="AK9" s="17"/>
      <c r="AL9" s="17">
        <v>0.22490423620463301</v>
      </c>
      <c r="AM9" s="17">
        <v>0.219499675522452</v>
      </c>
      <c r="AN9" s="17">
        <v>0.29624869603023002</v>
      </c>
      <c r="AO9" s="17">
        <v>0.23632487328231</v>
      </c>
      <c r="AP9" s="17"/>
      <c r="AQ9" s="17">
        <v>0.18065096682548401</v>
      </c>
      <c r="AR9" s="17">
        <v>0.30610258787676398</v>
      </c>
      <c r="AS9" s="17"/>
      <c r="AT9" s="17">
        <v>0.25296367819168802</v>
      </c>
      <c r="AU9" s="17">
        <v>0.19698803933264</v>
      </c>
      <c r="AV9" s="17"/>
      <c r="AW9" s="17">
        <v>0.22849837555608599</v>
      </c>
      <c r="AX9" s="17">
        <v>0.27171566831711802</v>
      </c>
      <c r="AY9" s="17">
        <v>0.213807681305763</v>
      </c>
      <c r="AZ9" s="17"/>
      <c r="BA9" s="17">
        <v>0.30950176511799998</v>
      </c>
      <c r="BB9" s="17">
        <v>0.20879291772755901</v>
      </c>
      <c r="BC9" s="17">
        <v>0.198661040472456</v>
      </c>
      <c r="BD9" s="17">
        <v>0.24654742942773</v>
      </c>
      <c r="BE9" s="17">
        <v>0.197961971900742</v>
      </c>
      <c r="BF9" s="17"/>
      <c r="BG9" s="17">
        <v>0.24664802962655799</v>
      </c>
      <c r="BH9" s="17">
        <v>0.226401061076138</v>
      </c>
      <c r="BI9" s="17"/>
      <c r="BJ9" s="17">
        <v>0.24043429576398501</v>
      </c>
      <c r="BK9" s="17">
        <v>0.21493593525882901</v>
      </c>
      <c r="BL9" s="17"/>
      <c r="BM9" s="17">
        <v>0.12737621379825301</v>
      </c>
      <c r="BN9" s="17">
        <v>9.1792352440072902E-2</v>
      </c>
      <c r="BO9" s="17">
        <v>0.35109361444508302</v>
      </c>
      <c r="BP9" s="17">
        <v>0.26143704599037798</v>
      </c>
      <c r="BQ9" s="17">
        <v>0.163063345889669</v>
      </c>
      <c r="BR9" s="17"/>
      <c r="BS9" s="17">
        <v>0.18195737703169401</v>
      </c>
      <c r="BT9" s="17"/>
      <c r="BU9" s="17">
        <v>8.7436770529736696E-2</v>
      </c>
      <c r="BV9" s="17">
        <v>0.40380418595734202</v>
      </c>
      <c r="BW9" s="17">
        <v>0.27745326095211398</v>
      </c>
      <c r="BX9" s="17">
        <v>0.14696478609784</v>
      </c>
      <c r="BY9" s="17">
        <v>6.5925986890179394E-2</v>
      </c>
      <c r="BZ9" s="17"/>
      <c r="CA9" s="17">
        <v>0.24693340289414101</v>
      </c>
      <c r="CB9" s="17"/>
      <c r="CC9" s="17">
        <v>0.23937878907928001</v>
      </c>
      <c r="CD9" s="17">
        <v>0.22423030566753199</v>
      </c>
      <c r="CE9" s="17"/>
      <c r="CF9" s="17">
        <v>0.226003698238115</v>
      </c>
      <c r="CG9" s="17"/>
      <c r="CH9" s="17">
        <v>0.19918737300429301</v>
      </c>
      <c r="CI9" s="17">
        <v>0.35573411978445602</v>
      </c>
    </row>
    <row r="10" spans="2:87" x14ac:dyDescent="0.35">
      <c r="B10" s="18" t="s">
        <v>351</v>
      </c>
      <c r="C10" s="17">
        <v>0.33140181822749099</v>
      </c>
      <c r="D10" s="17">
        <v>0.32523118361980602</v>
      </c>
      <c r="E10" s="17">
        <v>0.33824067107427502</v>
      </c>
      <c r="F10" s="17"/>
      <c r="G10" s="17">
        <v>0.26962455721087097</v>
      </c>
      <c r="H10" s="17">
        <v>0.39955324609299298</v>
      </c>
      <c r="I10" s="17">
        <v>0.34292567664905399</v>
      </c>
      <c r="J10" s="17">
        <v>0.33708369302477598</v>
      </c>
      <c r="K10" s="17">
        <v>0.28837867329561401</v>
      </c>
      <c r="L10" s="17">
        <v>0.33033258650949199</v>
      </c>
      <c r="M10" s="17"/>
      <c r="N10" s="17">
        <v>0.35146626292930599</v>
      </c>
      <c r="O10" s="17">
        <v>0.32684492998803399</v>
      </c>
      <c r="P10" s="17">
        <v>0.34102224821668498</v>
      </c>
      <c r="Q10" s="17">
        <v>0.31100382070856097</v>
      </c>
      <c r="R10" s="17"/>
      <c r="S10" s="17">
        <v>0.29419713478950299</v>
      </c>
      <c r="T10" s="17">
        <v>0.29008363666256098</v>
      </c>
      <c r="U10" s="17">
        <v>0.33462464339748199</v>
      </c>
      <c r="V10" s="17">
        <v>0.33978776034883401</v>
      </c>
      <c r="W10" s="17">
        <v>0.38371883272861002</v>
      </c>
      <c r="X10" s="17">
        <v>0.31293781137582499</v>
      </c>
      <c r="Y10" s="17">
        <v>0.32610072597709899</v>
      </c>
      <c r="Z10" s="17">
        <v>0.398130428021295</v>
      </c>
      <c r="AA10" s="17">
        <v>0.36602019415883003</v>
      </c>
      <c r="AB10" s="17">
        <v>0.33875768256311201</v>
      </c>
      <c r="AC10" s="17">
        <v>0.39801119942753399</v>
      </c>
      <c r="AD10" s="17">
        <v>0.26305646403250699</v>
      </c>
      <c r="AE10" s="17"/>
      <c r="AF10" s="17">
        <v>0.333070342820877</v>
      </c>
      <c r="AG10" s="17">
        <v>0.311047114749681</v>
      </c>
      <c r="AH10" s="17">
        <v>0.33300794038826398</v>
      </c>
      <c r="AI10" s="17">
        <v>0.33385815149447901</v>
      </c>
      <c r="AJ10" s="17">
        <v>0.43218191152819202</v>
      </c>
      <c r="AK10" s="17"/>
      <c r="AL10" s="17">
        <v>0.303503781262279</v>
      </c>
      <c r="AM10" s="17">
        <v>0.34955151718262101</v>
      </c>
      <c r="AN10" s="17">
        <v>0.327220225512453</v>
      </c>
      <c r="AO10" s="17">
        <v>0.40215763540533001</v>
      </c>
      <c r="AP10" s="17"/>
      <c r="AQ10" s="17">
        <v>0.32763945968244002</v>
      </c>
      <c r="AR10" s="17">
        <v>0.336327383331886</v>
      </c>
      <c r="AS10" s="17"/>
      <c r="AT10" s="17">
        <v>0.33842983986426201</v>
      </c>
      <c r="AU10" s="17">
        <v>0.33557311416727298</v>
      </c>
      <c r="AV10" s="17"/>
      <c r="AW10" s="17">
        <v>0.33557876191990699</v>
      </c>
      <c r="AX10" s="17">
        <v>0.35701886151882001</v>
      </c>
      <c r="AY10" s="17">
        <v>0.32709637615536302</v>
      </c>
      <c r="AZ10" s="17"/>
      <c r="BA10" s="17">
        <v>0.26894416451362502</v>
      </c>
      <c r="BB10" s="17">
        <v>0.36265159282621601</v>
      </c>
      <c r="BC10" s="17">
        <v>0.36689465354008799</v>
      </c>
      <c r="BD10" s="17">
        <v>0.30878044569964702</v>
      </c>
      <c r="BE10" s="17">
        <v>0.30708471902024997</v>
      </c>
      <c r="BF10" s="17"/>
      <c r="BG10" s="17">
        <v>0.32526599282546598</v>
      </c>
      <c r="BH10" s="17">
        <v>0.33591188026643298</v>
      </c>
      <c r="BI10" s="17"/>
      <c r="BJ10" s="17">
        <v>0.34650158509595003</v>
      </c>
      <c r="BK10" s="17">
        <v>0.278185615419971</v>
      </c>
      <c r="BL10" s="17"/>
      <c r="BM10" s="17">
        <v>0.261591123729008</v>
      </c>
      <c r="BN10" s="17">
        <v>0.35217962979485801</v>
      </c>
      <c r="BO10" s="17">
        <v>0.33903042598908001</v>
      </c>
      <c r="BP10" s="17">
        <v>0.40615354743853499</v>
      </c>
      <c r="BQ10" s="17">
        <v>0.36383569891302198</v>
      </c>
      <c r="BR10" s="17"/>
      <c r="BS10" s="17">
        <v>0.36929394578048202</v>
      </c>
      <c r="BT10" s="17"/>
      <c r="BU10" s="17">
        <v>0.36420318802329799</v>
      </c>
      <c r="BV10" s="17">
        <v>0.33565648436092499</v>
      </c>
      <c r="BW10" s="17">
        <v>0.38793032948020201</v>
      </c>
      <c r="BX10" s="17">
        <v>0.371044904763904</v>
      </c>
      <c r="BY10" s="17">
        <v>0.22413120923563601</v>
      </c>
      <c r="BZ10" s="17"/>
      <c r="CA10" s="17">
        <v>0.36083454479530003</v>
      </c>
      <c r="CB10" s="17"/>
      <c r="CC10" s="17">
        <v>0.34158155659352701</v>
      </c>
      <c r="CD10" s="17">
        <v>0.33112716005525</v>
      </c>
      <c r="CE10" s="17"/>
      <c r="CF10" s="17">
        <v>0.35820369010498598</v>
      </c>
      <c r="CG10" s="17"/>
      <c r="CH10" s="17">
        <v>0.33286709814489501</v>
      </c>
      <c r="CI10" s="17">
        <v>0.39567038169014002</v>
      </c>
    </row>
    <row r="11" spans="2:87" x14ac:dyDescent="0.35">
      <c r="B11" s="18" t="s">
        <v>352</v>
      </c>
      <c r="C11" s="17">
        <v>0.12519098812221</v>
      </c>
      <c r="D11" s="17">
        <v>0.13973897416209799</v>
      </c>
      <c r="E11" s="17">
        <v>0.110324175526748</v>
      </c>
      <c r="F11" s="17"/>
      <c r="G11" s="17">
        <v>0.15632461441220999</v>
      </c>
      <c r="H11" s="17">
        <v>7.8334148427252101E-2</v>
      </c>
      <c r="I11" s="17">
        <v>0.117599561566754</v>
      </c>
      <c r="J11" s="17">
        <v>0.11880702624615801</v>
      </c>
      <c r="K11" s="17">
        <v>0.111676358421155</v>
      </c>
      <c r="L11" s="17">
        <v>0.16198539638651899</v>
      </c>
      <c r="M11" s="17"/>
      <c r="N11" s="17">
        <v>0.11768711464697899</v>
      </c>
      <c r="O11" s="17">
        <v>0.140134913907315</v>
      </c>
      <c r="P11" s="17">
        <v>0.11773300008684499</v>
      </c>
      <c r="Q11" s="17">
        <v>0.11883723003471799</v>
      </c>
      <c r="R11" s="17"/>
      <c r="S11" s="17">
        <v>0.136540589359853</v>
      </c>
      <c r="T11" s="17">
        <v>0.107888437524645</v>
      </c>
      <c r="U11" s="17">
        <v>0.19237411946314301</v>
      </c>
      <c r="V11" s="17">
        <v>8.8248750165489998E-2</v>
      </c>
      <c r="W11" s="17">
        <v>0.141077181138099</v>
      </c>
      <c r="X11" s="17">
        <v>0.14068434984683501</v>
      </c>
      <c r="Y11" s="17">
        <v>8.7614845900329599E-2</v>
      </c>
      <c r="Z11" s="17">
        <v>6.1518032294709799E-2</v>
      </c>
      <c r="AA11" s="17">
        <v>0.15025697319435399</v>
      </c>
      <c r="AB11" s="17">
        <v>9.8026270055189005E-2</v>
      </c>
      <c r="AC11" s="17">
        <v>0.14906603564054099</v>
      </c>
      <c r="AD11" s="17">
        <v>9.6944373198409095E-2</v>
      </c>
      <c r="AE11" s="17"/>
      <c r="AF11" s="17">
        <v>0.113107804960103</v>
      </c>
      <c r="AG11" s="17">
        <v>0.13889699930208299</v>
      </c>
      <c r="AH11" s="17">
        <v>0.107598588155822</v>
      </c>
      <c r="AI11" s="17">
        <v>0.10693913267102</v>
      </c>
      <c r="AJ11" s="17">
        <v>0.128438917237093</v>
      </c>
      <c r="AK11" s="17"/>
      <c r="AL11" s="17">
        <v>0.13848402214450201</v>
      </c>
      <c r="AM11" s="17">
        <v>0.12183989718734101</v>
      </c>
      <c r="AN11" s="17">
        <v>0.1229410015736</v>
      </c>
      <c r="AO11" s="17">
        <v>7.1040358715182106E-2</v>
      </c>
      <c r="AP11" s="17"/>
      <c r="AQ11" s="17">
        <v>0.11151686287552801</v>
      </c>
      <c r="AR11" s="17">
        <v>0.143092736012984</v>
      </c>
      <c r="AS11" s="17"/>
      <c r="AT11" s="17">
        <v>0.11864653388356</v>
      </c>
      <c r="AU11" s="17">
        <v>0.145411063567566</v>
      </c>
      <c r="AV11" s="17"/>
      <c r="AW11" s="17">
        <v>0.13558521766586601</v>
      </c>
      <c r="AX11" s="17">
        <v>0.110693661048995</v>
      </c>
      <c r="AY11" s="17">
        <v>0.119097068316025</v>
      </c>
      <c r="AZ11" s="17"/>
      <c r="BA11" s="17">
        <v>0.140872299012756</v>
      </c>
      <c r="BB11" s="17">
        <v>0.12768346809171799</v>
      </c>
      <c r="BC11" s="17">
        <v>0.10967588427170499</v>
      </c>
      <c r="BD11" s="17">
        <v>8.9967944274391295E-2</v>
      </c>
      <c r="BE11" s="17">
        <v>0.19543815287272401</v>
      </c>
      <c r="BF11" s="17"/>
      <c r="BG11" s="17">
        <v>9.8100783141597203E-2</v>
      </c>
      <c r="BH11" s="17">
        <v>0.14510330587980499</v>
      </c>
      <c r="BI11" s="17"/>
      <c r="BJ11" s="17">
        <v>0.11869570205624</v>
      </c>
      <c r="BK11" s="17">
        <v>0.14629286900921901</v>
      </c>
      <c r="BL11" s="17"/>
      <c r="BM11" s="17">
        <v>8.7641894609913201E-2</v>
      </c>
      <c r="BN11" s="17">
        <v>0.18700976230969599</v>
      </c>
      <c r="BO11" s="17">
        <v>0.10461476329908199</v>
      </c>
      <c r="BP11" s="17">
        <v>0.108334354425751</v>
      </c>
      <c r="BQ11" s="17">
        <v>0.169716300496704</v>
      </c>
      <c r="BR11" s="17"/>
      <c r="BS11" s="17">
        <v>0.15329324257690299</v>
      </c>
      <c r="BT11" s="17"/>
      <c r="BU11" s="17">
        <v>0.18091180075834201</v>
      </c>
      <c r="BV11" s="17">
        <v>0.119643217467434</v>
      </c>
      <c r="BW11" s="17">
        <v>9.2163820737356697E-2</v>
      </c>
      <c r="BX11" s="17">
        <v>0.161496815860944</v>
      </c>
      <c r="BY11" s="17">
        <v>0.108276606312994</v>
      </c>
      <c r="BZ11" s="17"/>
      <c r="CA11" s="17">
        <v>0.101129445881527</v>
      </c>
      <c r="CB11" s="17"/>
      <c r="CC11" s="17">
        <v>0.121376345140012</v>
      </c>
      <c r="CD11" s="17">
        <v>0.15446396933186399</v>
      </c>
      <c r="CE11" s="17"/>
      <c r="CF11" s="17">
        <v>0.117828999299706</v>
      </c>
      <c r="CG11" s="17"/>
      <c r="CH11" s="17">
        <v>0.134974614823378</v>
      </c>
      <c r="CI11" s="17">
        <v>0.13374661212977701</v>
      </c>
    </row>
    <row r="12" spans="2:87" x14ac:dyDescent="0.35">
      <c r="B12" s="18" t="s">
        <v>353</v>
      </c>
      <c r="C12" s="17">
        <v>8.6071670692811506E-2</v>
      </c>
      <c r="D12" s="17">
        <v>0.104928481780611</v>
      </c>
      <c r="E12" s="17">
        <v>6.6338984603373105E-2</v>
      </c>
      <c r="F12" s="17"/>
      <c r="G12" s="17">
        <v>8.2477770174069195E-2</v>
      </c>
      <c r="H12" s="17">
        <v>5.06816549567368E-2</v>
      </c>
      <c r="I12" s="17">
        <v>4.7382788800711298E-2</v>
      </c>
      <c r="J12" s="17">
        <v>7.3311131986656397E-2</v>
      </c>
      <c r="K12" s="17">
        <v>0.124886533119011</v>
      </c>
      <c r="L12" s="17">
        <v>0.13120033305174</v>
      </c>
      <c r="M12" s="17"/>
      <c r="N12" s="17">
        <v>7.7997023693434406E-2</v>
      </c>
      <c r="O12" s="17">
        <v>8.3018077673321394E-2</v>
      </c>
      <c r="P12" s="17">
        <v>8.2482245355252407E-2</v>
      </c>
      <c r="Q12" s="17">
        <v>9.9692789817597799E-2</v>
      </c>
      <c r="R12" s="17"/>
      <c r="S12" s="17">
        <v>0.12847932961429701</v>
      </c>
      <c r="T12" s="17">
        <v>9.5448844437234906E-2</v>
      </c>
      <c r="U12" s="17">
        <v>6.3517028727748795E-2</v>
      </c>
      <c r="V12" s="17">
        <v>8.5893973319028094E-2</v>
      </c>
      <c r="W12" s="17">
        <v>9.5526295360918903E-2</v>
      </c>
      <c r="X12" s="17">
        <v>9.7635668379926793E-2</v>
      </c>
      <c r="Y12" s="17">
        <v>7.8766765850441803E-2</v>
      </c>
      <c r="Z12" s="17">
        <v>2.5795278056795799E-2</v>
      </c>
      <c r="AA12" s="17">
        <v>3.4055642372240999E-2</v>
      </c>
      <c r="AB12" s="17">
        <v>9.6889015257653102E-2</v>
      </c>
      <c r="AC12" s="17">
        <v>6.5867670129682407E-2</v>
      </c>
      <c r="AD12" s="17">
        <v>0.123259380232494</v>
      </c>
      <c r="AE12" s="17"/>
      <c r="AF12" s="17">
        <v>9.5114233602594397E-2</v>
      </c>
      <c r="AG12" s="17">
        <v>0.103968513394082</v>
      </c>
      <c r="AH12" s="17">
        <v>6.9382263497375696E-2</v>
      </c>
      <c r="AI12" s="17">
        <v>6.68611097958942E-2</v>
      </c>
      <c r="AJ12" s="17">
        <v>7.1108278403043595E-2</v>
      </c>
      <c r="AK12" s="17"/>
      <c r="AL12" s="17">
        <v>9.8572600162143906E-2</v>
      </c>
      <c r="AM12" s="17">
        <v>8.6515090604349199E-2</v>
      </c>
      <c r="AN12" s="17">
        <v>6.1664331314052898E-2</v>
      </c>
      <c r="AO12" s="17">
        <v>6.8250630689200106E-2</v>
      </c>
      <c r="AP12" s="17"/>
      <c r="AQ12" s="17">
        <v>0.104838543929023</v>
      </c>
      <c r="AR12" s="17">
        <v>6.1502652396429498E-2</v>
      </c>
      <c r="AS12" s="17"/>
      <c r="AT12" s="17">
        <v>7.4823234613995704E-2</v>
      </c>
      <c r="AU12" s="17">
        <v>0.13171946459165801</v>
      </c>
      <c r="AV12" s="17"/>
      <c r="AW12" s="17">
        <v>0.114024547117484</v>
      </c>
      <c r="AX12" s="17">
        <v>5.8592444951555897E-2</v>
      </c>
      <c r="AY12" s="17">
        <v>7.61280449253392E-2</v>
      </c>
      <c r="AZ12" s="17"/>
      <c r="BA12" s="17">
        <v>8.8683681935490005E-2</v>
      </c>
      <c r="BB12" s="17">
        <v>7.6145460756340294E-2</v>
      </c>
      <c r="BC12" s="17">
        <v>8.0488270474833798E-2</v>
      </c>
      <c r="BD12" s="17">
        <v>0.119315444614709</v>
      </c>
      <c r="BE12" s="17">
        <v>9.4642606927887701E-2</v>
      </c>
      <c r="BF12" s="17"/>
      <c r="BG12" s="17">
        <v>9.2386799938043301E-2</v>
      </c>
      <c r="BH12" s="17">
        <v>8.1429813597181294E-2</v>
      </c>
      <c r="BI12" s="17"/>
      <c r="BJ12" s="17">
        <v>7.6276378203700104E-2</v>
      </c>
      <c r="BK12" s="17">
        <v>0.12316405459888601</v>
      </c>
      <c r="BL12" s="17"/>
      <c r="BM12" s="17">
        <v>4.2647236792717001E-2</v>
      </c>
      <c r="BN12" s="17">
        <v>0.19142118830518501</v>
      </c>
      <c r="BO12" s="17">
        <v>3.9113533202407902E-2</v>
      </c>
      <c r="BP12" s="17">
        <v>5.9725603155087202E-2</v>
      </c>
      <c r="BQ12" s="17">
        <v>0.11702841555032201</v>
      </c>
      <c r="BR12" s="17"/>
      <c r="BS12" s="17">
        <v>0.12628800754570499</v>
      </c>
      <c r="BT12" s="17"/>
      <c r="BU12" s="17">
        <v>0.196137744622221</v>
      </c>
      <c r="BV12" s="17">
        <v>2.9312063221073301E-2</v>
      </c>
      <c r="BW12" s="17">
        <v>6.3066509456425099E-2</v>
      </c>
      <c r="BX12" s="17">
        <v>0.119895265266023</v>
      </c>
      <c r="BY12" s="17">
        <v>2.1633310097542099E-2</v>
      </c>
      <c r="BZ12" s="17"/>
      <c r="CA12" s="17">
        <v>0.118919895485742</v>
      </c>
      <c r="CB12" s="17"/>
      <c r="CC12" s="17">
        <v>7.8971209004342999E-2</v>
      </c>
      <c r="CD12" s="17">
        <v>9.7766697826966703E-2</v>
      </c>
      <c r="CE12" s="17"/>
      <c r="CF12" s="17">
        <v>8.8452726218606906E-2</v>
      </c>
      <c r="CG12" s="17"/>
      <c r="CH12" s="17">
        <v>0.105797283369889</v>
      </c>
      <c r="CI12" s="17">
        <v>4.2813335662972601E-2</v>
      </c>
    </row>
    <row r="13" spans="2:87" ht="29" x14ac:dyDescent="0.35">
      <c r="B13" s="18" t="s">
        <v>354</v>
      </c>
      <c r="C13" s="17">
        <v>0.13300458830112299</v>
      </c>
      <c r="D13" s="17">
        <v>0.104676952770362</v>
      </c>
      <c r="E13" s="17">
        <v>0.16424052596755301</v>
      </c>
      <c r="F13" s="17"/>
      <c r="G13" s="17">
        <v>0.10584688915443</v>
      </c>
      <c r="H13" s="17">
        <v>0.113511784466315</v>
      </c>
      <c r="I13" s="17">
        <v>0.143868714739357</v>
      </c>
      <c r="J13" s="17">
        <v>0.14389033371691501</v>
      </c>
      <c r="K13" s="17">
        <v>0.18773024834215099</v>
      </c>
      <c r="L13" s="17">
        <v>0.113924049037127</v>
      </c>
      <c r="M13" s="17"/>
      <c r="N13" s="17">
        <v>9.7102101168524899E-2</v>
      </c>
      <c r="O13" s="17">
        <v>0.10932425166005801</v>
      </c>
      <c r="P13" s="17">
        <v>0.15888026291028701</v>
      </c>
      <c r="Q13" s="17">
        <v>0.18062569413346499</v>
      </c>
      <c r="R13" s="17"/>
      <c r="S13" s="17">
        <v>0.11902423940086899</v>
      </c>
      <c r="T13" s="17">
        <v>9.3375068539681597E-2</v>
      </c>
      <c r="U13" s="17">
        <v>0.12795667647796599</v>
      </c>
      <c r="V13" s="17">
        <v>0.14710381653440199</v>
      </c>
      <c r="W13" s="17">
        <v>0.11787955751872201</v>
      </c>
      <c r="X13" s="17">
        <v>0.19535608214133601</v>
      </c>
      <c r="Y13" s="17">
        <v>9.8383674532924195E-2</v>
      </c>
      <c r="Z13" s="17">
        <v>0.16103040220022399</v>
      </c>
      <c r="AA13" s="17">
        <v>9.0727542856448906E-2</v>
      </c>
      <c r="AB13" s="17">
        <v>0.140404531183941</v>
      </c>
      <c r="AC13" s="17">
        <v>0.137494584365493</v>
      </c>
      <c r="AD13" s="17">
        <v>0.33630954818963399</v>
      </c>
      <c r="AE13" s="17"/>
      <c r="AF13" s="17">
        <v>0.17078684831914101</v>
      </c>
      <c r="AG13" s="17">
        <v>0.13609506170872801</v>
      </c>
      <c r="AH13" s="17">
        <v>0.137111478608168</v>
      </c>
      <c r="AI13" s="17">
        <v>0.105421317709171</v>
      </c>
      <c r="AJ13" s="17">
        <v>6.3268492552139996E-2</v>
      </c>
      <c r="AK13" s="17"/>
      <c r="AL13" s="17">
        <v>0.146536729920489</v>
      </c>
      <c r="AM13" s="17">
        <v>0.128907952753607</v>
      </c>
      <c r="AN13" s="17">
        <v>9.9902790435279998E-2</v>
      </c>
      <c r="AO13" s="17">
        <v>0.156406478225499</v>
      </c>
      <c r="AP13" s="17"/>
      <c r="AQ13" s="17">
        <v>0.15705291824492201</v>
      </c>
      <c r="AR13" s="17">
        <v>0.10152124789859999</v>
      </c>
      <c r="AS13" s="17"/>
      <c r="AT13" s="17">
        <v>0.12651430658901799</v>
      </c>
      <c r="AU13" s="17">
        <v>0.115530334796639</v>
      </c>
      <c r="AV13" s="17"/>
      <c r="AW13" s="17">
        <v>0.118619573296671</v>
      </c>
      <c r="AX13" s="17">
        <v>0.125103698962994</v>
      </c>
      <c r="AY13" s="17">
        <v>0.144759097670871</v>
      </c>
      <c r="AZ13" s="17"/>
      <c r="BA13" s="17">
        <v>0.106296032804335</v>
      </c>
      <c r="BB13" s="17">
        <v>0.13711382273202899</v>
      </c>
      <c r="BC13" s="17">
        <v>0.163843518096494</v>
      </c>
      <c r="BD13" s="17">
        <v>0.106452921038083</v>
      </c>
      <c r="BE13" s="17">
        <v>0.112539617812855</v>
      </c>
      <c r="BF13" s="17"/>
      <c r="BG13" s="17">
        <v>0.14823592368445601</v>
      </c>
      <c r="BH13" s="17">
        <v>0.121808984936641</v>
      </c>
      <c r="BI13" s="17"/>
      <c r="BJ13" s="17">
        <v>0.12894999462488599</v>
      </c>
      <c r="BK13" s="17">
        <v>0.14577182754237</v>
      </c>
      <c r="BL13" s="17"/>
      <c r="BM13" s="17">
        <v>0.270542647224425</v>
      </c>
      <c r="BN13" s="17">
        <v>0.11504229788560399</v>
      </c>
      <c r="BO13" s="17">
        <v>0.11475223035738701</v>
      </c>
      <c r="BP13" s="17">
        <v>6.2113318378227401E-2</v>
      </c>
      <c r="BQ13" s="17">
        <v>0.10757867689894</v>
      </c>
      <c r="BR13" s="17"/>
      <c r="BS13" s="17">
        <v>0.118816978355452</v>
      </c>
      <c r="BT13" s="17"/>
      <c r="BU13" s="17">
        <v>0.11368760422261701</v>
      </c>
      <c r="BV13" s="17">
        <v>6.6371722620541196E-2</v>
      </c>
      <c r="BW13" s="17">
        <v>0.102954770682085</v>
      </c>
      <c r="BX13" s="17">
        <v>0.14821214066996699</v>
      </c>
      <c r="BY13" s="17">
        <v>0.32191324065559102</v>
      </c>
      <c r="BZ13" s="17"/>
      <c r="CA13" s="17">
        <v>0.152123156993514</v>
      </c>
      <c r="CB13" s="17"/>
      <c r="CC13" s="17">
        <v>0.12946021533659599</v>
      </c>
      <c r="CD13" s="17">
        <v>0.124653982389025</v>
      </c>
      <c r="CE13" s="17"/>
      <c r="CF13" s="17">
        <v>0.124539399065423</v>
      </c>
      <c r="CG13" s="17"/>
      <c r="CH13" s="17">
        <v>0.13883802081108501</v>
      </c>
      <c r="CI13" s="17">
        <v>4.7978201847452502E-2</v>
      </c>
    </row>
    <row r="14" spans="2:87" x14ac:dyDescent="0.35">
      <c r="B14" s="18" t="s">
        <v>161</v>
      </c>
      <c r="C14" s="19">
        <v>8.9352375013830296E-2</v>
      </c>
      <c r="D14" s="19">
        <v>6.1933312533306598E-2</v>
      </c>
      <c r="E14" s="19">
        <v>0.115077521406342</v>
      </c>
      <c r="F14" s="19"/>
      <c r="G14" s="19">
        <v>0.117964808021498</v>
      </c>
      <c r="H14" s="19">
        <v>6.1627477800664403E-2</v>
      </c>
      <c r="I14" s="19">
        <v>0.11805229649544501</v>
      </c>
      <c r="J14" s="19">
        <v>7.5248966695390204E-2</v>
      </c>
      <c r="K14" s="19">
        <v>9.5764976270695995E-2</v>
      </c>
      <c r="L14" s="19">
        <v>7.7120955488384005E-2</v>
      </c>
      <c r="M14" s="19"/>
      <c r="N14" s="19">
        <v>4.7507845254145101E-2</v>
      </c>
      <c r="O14" s="19">
        <v>0.106031355468237</v>
      </c>
      <c r="P14" s="19">
        <v>9.5416503673421596E-2</v>
      </c>
      <c r="Q14" s="19">
        <v>0.11623239444884501</v>
      </c>
      <c r="R14" s="19"/>
      <c r="S14" s="19">
        <v>5.7933346976003303E-2</v>
      </c>
      <c r="T14" s="19">
        <v>0.120575274862104</v>
      </c>
      <c r="U14" s="19">
        <v>0.118942407613499</v>
      </c>
      <c r="V14" s="19">
        <v>0.116235361081864</v>
      </c>
      <c r="W14" s="19">
        <v>8.5499812970729394E-2</v>
      </c>
      <c r="X14" s="19">
        <v>5.3406472968269801E-2</v>
      </c>
      <c r="Y14" s="19">
        <v>0.203315659604799</v>
      </c>
      <c r="Z14" s="19">
        <v>0.105971195238952</v>
      </c>
      <c r="AA14" s="19">
        <v>5.5535123932191101E-2</v>
      </c>
      <c r="AB14" s="19">
        <v>6.1825083967353103E-2</v>
      </c>
      <c r="AC14" s="19">
        <v>6.1787755652774501E-2</v>
      </c>
      <c r="AD14" s="19">
        <v>2.7109652628226899E-2</v>
      </c>
      <c r="AE14" s="19"/>
      <c r="AF14" s="19">
        <v>0.14341516877806901</v>
      </c>
      <c r="AG14" s="19">
        <v>9.2232806213967997E-2</v>
      </c>
      <c r="AH14" s="19">
        <v>5.6042928507501699E-2</v>
      </c>
      <c r="AI14" s="19">
        <v>3.3095946859865201E-2</v>
      </c>
      <c r="AJ14" s="19">
        <v>5.3802410581394497E-2</v>
      </c>
      <c r="AK14" s="19"/>
      <c r="AL14" s="19">
        <v>8.7998630305952799E-2</v>
      </c>
      <c r="AM14" s="19">
        <v>9.3685866749630295E-2</v>
      </c>
      <c r="AN14" s="19">
        <v>9.2022955134384604E-2</v>
      </c>
      <c r="AO14" s="19">
        <v>6.5820023682478704E-2</v>
      </c>
      <c r="AP14" s="19"/>
      <c r="AQ14" s="19">
        <v>0.11830124844260299</v>
      </c>
      <c r="AR14" s="19">
        <v>5.1453392483336399E-2</v>
      </c>
      <c r="AS14" s="19"/>
      <c r="AT14" s="19">
        <v>8.8622406857476493E-2</v>
      </c>
      <c r="AU14" s="19">
        <v>7.4777983544223894E-2</v>
      </c>
      <c r="AV14" s="19"/>
      <c r="AW14" s="19">
        <v>6.7693524443985895E-2</v>
      </c>
      <c r="AX14" s="19">
        <v>7.6875665200517002E-2</v>
      </c>
      <c r="AY14" s="19">
        <v>0.119111731626639</v>
      </c>
      <c r="AZ14" s="19"/>
      <c r="BA14" s="19">
        <v>8.5702056615794303E-2</v>
      </c>
      <c r="BB14" s="19">
        <v>8.7612737866137005E-2</v>
      </c>
      <c r="BC14" s="19">
        <v>8.0436633144422898E-2</v>
      </c>
      <c r="BD14" s="19">
        <v>0.12893581494543899</v>
      </c>
      <c r="BE14" s="19">
        <v>9.2332931465541807E-2</v>
      </c>
      <c r="BF14" s="19"/>
      <c r="BG14" s="19">
        <v>8.93624707838791E-2</v>
      </c>
      <c r="BH14" s="19">
        <v>8.9344954243800595E-2</v>
      </c>
      <c r="BI14" s="19"/>
      <c r="BJ14" s="19">
        <v>8.9142044255238695E-2</v>
      </c>
      <c r="BK14" s="19">
        <v>9.1649698170725505E-2</v>
      </c>
      <c r="BL14" s="19"/>
      <c r="BM14" s="19">
        <v>0.210200883845684</v>
      </c>
      <c r="BN14" s="19">
        <v>6.2554769264584295E-2</v>
      </c>
      <c r="BO14" s="19">
        <v>5.1395432706960703E-2</v>
      </c>
      <c r="BP14" s="19">
        <v>0.102236130612021</v>
      </c>
      <c r="BQ14" s="19">
        <v>7.8777562251342997E-2</v>
      </c>
      <c r="BR14" s="19"/>
      <c r="BS14" s="19">
        <v>5.03504487097629E-2</v>
      </c>
      <c r="BT14" s="19"/>
      <c r="BU14" s="19">
        <v>5.7622891843784503E-2</v>
      </c>
      <c r="BV14" s="19">
        <v>4.5212326372684297E-2</v>
      </c>
      <c r="BW14" s="19">
        <v>7.6431308691817607E-2</v>
      </c>
      <c r="BX14" s="19">
        <v>5.2386087341321899E-2</v>
      </c>
      <c r="BY14" s="19">
        <v>0.25811964680805799</v>
      </c>
      <c r="BZ14" s="19"/>
      <c r="CA14" s="19">
        <v>2.0059553949775499E-2</v>
      </c>
      <c r="CB14" s="19"/>
      <c r="CC14" s="19">
        <v>8.9231884846242102E-2</v>
      </c>
      <c r="CD14" s="19">
        <v>6.7757884729362297E-2</v>
      </c>
      <c r="CE14" s="19"/>
      <c r="CF14" s="19">
        <v>8.4971487073163404E-2</v>
      </c>
      <c r="CG14" s="19"/>
      <c r="CH14" s="19">
        <v>8.8335609846459301E-2</v>
      </c>
      <c r="CI14" s="19">
        <v>2.4057348885201901E-2</v>
      </c>
    </row>
    <row r="15" spans="2:87" x14ac:dyDescent="0.35">
      <c r="B15" s="16" t="s">
        <v>163</v>
      </c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358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1021</v>
      </c>
      <c r="D7" s="10">
        <v>535</v>
      </c>
      <c r="E7" s="10">
        <v>483</v>
      </c>
      <c r="F7" s="10"/>
      <c r="G7" s="10">
        <v>80</v>
      </c>
      <c r="H7" s="10">
        <v>179</v>
      </c>
      <c r="I7" s="10">
        <v>185</v>
      </c>
      <c r="J7" s="10">
        <v>175</v>
      </c>
      <c r="K7" s="10">
        <v>159</v>
      </c>
      <c r="L7" s="10">
        <v>243</v>
      </c>
      <c r="M7" s="10"/>
      <c r="N7" s="10">
        <v>311</v>
      </c>
      <c r="O7" s="10">
        <v>259</v>
      </c>
      <c r="P7" s="10">
        <v>215</v>
      </c>
      <c r="Q7" s="10">
        <v>231</v>
      </c>
      <c r="R7" s="10"/>
      <c r="S7" s="10">
        <v>144</v>
      </c>
      <c r="T7" s="10">
        <v>141</v>
      </c>
      <c r="U7" s="10">
        <v>91</v>
      </c>
      <c r="V7" s="10">
        <v>87</v>
      </c>
      <c r="W7" s="10">
        <v>78</v>
      </c>
      <c r="X7" s="10">
        <v>87</v>
      </c>
      <c r="Y7" s="10">
        <v>64</v>
      </c>
      <c r="Z7" s="10">
        <v>35</v>
      </c>
      <c r="AA7" s="10">
        <v>104</v>
      </c>
      <c r="AB7" s="10">
        <v>97</v>
      </c>
      <c r="AC7" s="10">
        <v>54</v>
      </c>
      <c r="AD7" s="10">
        <v>39</v>
      </c>
      <c r="AE7" s="10"/>
      <c r="AF7" s="10">
        <v>162</v>
      </c>
      <c r="AG7" s="10">
        <v>392</v>
      </c>
      <c r="AH7" s="10">
        <v>197</v>
      </c>
      <c r="AI7" s="10">
        <v>116</v>
      </c>
      <c r="AJ7" s="10">
        <v>118</v>
      </c>
      <c r="AK7" s="10"/>
      <c r="AL7" s="10">
        <v>417</v>
      </c>
      <c r="AM7" s="10">
        <v>383</v>
      </c>
      <c r="AN7" s="10">
        <v>159</v>
      </c>
      <c r="AO7" s="10">
        <v>62</v>
      </c>
      <c r="AP7" s="10"/>
      <c r="AQ7" s="10">
        <v>571</v>
      </c>
      <c r="AR7" s="10">
        <v>450</v>
      </c>
      <c r="AS7" s="10"/>
      <c r="AT7" s="10">
        <v>657</v>
      </c>
      <c r="AU7" s="10">
        <v>231</v>
      </c>
      <c r="AV7" s="10"/>
      <c r="AW7" s="10">
        <v>400</v>
      </c>
      <c r="AX7" s="10">
        <v>237</v>
      </c>
      <c r="AY7" s="10">
        <v>355</v>
      </c>
      <c r="AZ7" s="10"/>
      <c r="BA7" s="10">
        <v>246</v>
      </c>
      <c r="BB7" s="10">
        <v>285</v>
      </c>
      <c r="BC7" s="10">
        <v>321</v>
      </c>
      <c r="BD7" s="10">
        <v>108</v>
      </c>
      <c r="BE7" s="10">
        <v>60</v>
      </c>
      <c r="BF7" s="10"/>
      <c r="BG7" s="10">
        <v>405</v>
      </c>
      <c r="BH7" s="10">
        <v>616</v>
      </c>
      <c r="BI7" s="10"/>
      <c r="BJ7" s="10">
        <v>779</v>
      </c>
      <c r="BK7" s="10">
        <v>238</v>
      </c>
      <c r="BL7" s="10"/>
      <c r="BM7" s="10">
        <v>130</v>
      </c>
      <c r="BN7" s="10">
        <v>212</v>
      </c>
      <c r="BO7" s="10">
        <v>363</v>
      </c>
      <c r="BP7" s="10">
        <v>76</v>
      </c>
      <c r="BQ7" s="10">
        <v>116</v>
      </c>
      <c r="BR7" s="10"/>
      <c r="BS7" s="10">
        <v>310</v>
      </c>
      <c r="BT7" s="10"/>
      <c r="BU7" s="10">
        <v>185</v>
      </c>
      <c r="BV7" s="10">
        <v>257</v>
      </c>
      <c r="BW7" s="10">
        <v>102</v>
      </c>
      <c r="BX7" s="10">
        <v>199</v>
      </c>
      <c r="BY7" s="10">
        <v>76</v>
      </c>
      <c r="BZ7" s="10"/>
      <c r="CA7" s="10">
        <v>86</v>
      </c>
      <c r="CB7" s="10"/>
      <c r="CC7" s="10">
        <v>811</v>
      </c>
      <c r="CD7" s="10">
        <v>178</v>
      </c>
      <c r="CE7" s="10"/>
      <c r="CF7" s="10">
        <v>377</v>
      </c>
      <c r="CG7" s="10"/>
      <c r="CH7" s="10">
        <v>698</v>
      </c>
      <c r="CI7" s="10">
        <v>238</v>
      </c>
    </row>
    <row r="8" spans="2:87" ht="30" customHeight="1" x14ac:dyDescent="0.35">
      <c r="B8" s="11" t="s">
        <v>20</v>
      </c>
      <c r="C8" s="11">
        <v>1013</v>
      </c>
      <c r="D8" s="11">
        <v>523</v>
      </c>
      <c r="E8" s="11">
        <v>487</v>
      </c>
      <c r="F8" s="11"/>
      <c r="G8" s="11">
        <v>138</v>
      </c>
      <c r="H8" s="11">
        <v>175</v>
      </c>
      <c r="I8" s="11">
        <v>174</v>
      </c>
      <c r="J8" s="11">
        <v>163</v>
      </c>
      <c r="K8" s="11">
        <v>141</v>
      </c>
      <c r="L8" s="11">
        <v>222</v>
      </c>
      <c r="M8" s="11"/>
      <c r="N8" s="11">
        <v>281</v>
      </c>
      <c r="O8" s="11">
        <v>267</v>
      </c>
      <c r="P8" s="11">
        <v>221</v>
      </c>
      <c r="Q8" s="11">
        <v>239</v>
      </c>
      <c r="R8" s="11"/>
      <c r="S8" s="11">
        <v>145</v>
      </c>
      <c r="T8" s="11">
        <v>132</v>
      </c>
      <c r="U8" s="11">
        <v>88</v>
      </c>
      <c r="V8" s="11">
        <v>93</v>
      </c>
      <c r="W8" s="11">
        <v>74</v>
      </c>
      <c r="X8" s="11">
        <v>93</v>
      </c>
      <c r="Y8" s="11">
        <v>70</v>
      </c>
      <c r="Z8" s="11">
        <v>37</v>
      </c>
      <c r="AA8" s="11">
        <v>107</v>
      </c>
      <c r="AB8" s="11">
        <v>90</v>
      </c>
      <c r="AC8" s="11">
        <v>52</v>
      </c>
      <c r="AD8" s="11">
        <v>33</v>
      </c>
      <c r="AE8" s="11"/>
      <c r="AF8" s="11">
        <v>166</v>
      </c>
      <c r="AG8" s="11">
        <v>393</v>
      </c>
      <c r="AH8" s="11">
        <v>193</v>
      </c>
      <c r="AI8" s="11">
        <v>111</v>
      </c>
      <c r="AJ8" s="11">
        <v>113</v>
      </c>
      <c r="AK8" s="11"/>
      <c r="AL8" s="11">
        <v>397</v>
      </c>
      <c r="AM8" s="11">
        <v>387</v>
      </c>
      <c r="AN8" s="11">
        <v>162</v>
      </c>
      <c r="AO8" s="11">
        <v>67</v>
      </c>
      <c r="AP8" s="11"/>
      <c r="AQ8" s="11">
        <v>574</v>
      </c>
      <c r="AR8" s="11">
        <v>439</v>
      </c>
      <c r="AS8" s="11"/>
      <c r="AT8" s="11">
        <v>658</v>
      </c>
      <c r="AU8" s="11">
        <v>210</v>
      </c>
      <c r="AV8" s="11"/>
      <c r="AW8" s="11">
        <v>367</v>
      </c>
      <c r="AX8" s="11">
        <v>238</v>
      </c>
      <c r="AY8" s="11">
        <v>372</v>
      </c>
      <c r="AZ8" s="11"/>
      <c r="BA8" s="11">
        <v>254</v>
      </c>
      <c r="BB8" s="11">
        <v>281</v>
      </c>
      <c r="BC8" s="11">
        <v>315</v>
      </c>
      <c r="BD8" s="11">
        <v>105</v>
      </c>
      <c r="BE8" s="11">
        <v>57</v>
      </c>
      <c r="BF8" s="11"/>
      <c r="BG8" s="11">
        <v>429</v>
      </c>
      <c r="BH8" s="11">
        <v>584</v>
      </c>
      <c r="BI8" s="11"/>
      <c r="BJ8" s="11">
        <v>791</v>
      </c>
      <c r="BK8" s="11">
        <v>218</v>
      </c>
      <c r="BL8" s="11"/>
      <c r="BM8" s="11">
        <v>137</v>
      </c>
      <c r="BN8" s="11">
        <v>197</v>
      </c>
      <c r="BO8" s="11">
        <v>365</v>
      </c>
      <c r="BP8" s="11">
        <v>74</v>
      </c>
      <c r="BQ8" s="11">
        <v>117</v>
      </c>
      <c r="BR8" s="11"/>
      <c r="BS8" s="11">
        <v>308</v>
      </c>
      <c r="BT8" s="11"/>
      <c r="BU8" s="11">
        <v>180</v>
      </c>
      <c r="BV8" s="11">
        <v>261</v>
      </c>
      <c r="BW8" s="11">
        <v>100</v>
      </c>
      <c r="BX8" s="11">
        <v>193</v>
      </c>
      <c r="BY8" s="11">
        <v>79</v>
      </c>
      <c r="BZ8" s="11"/>
      <c r="CA8" s="11">
        <v>90</v>
      </c>
      <c r="CB8" s="11"/>
      <c r="CC8" s="11">
        <v>796</v>
      </c>
      <c r="CD8" s="11">
        <v>182</v>
      </c>
      <c r="CE8" s="11"/>
      <c r="CF8" s="11">
        <v>355</v>
      </c>
      <c r="CG8" s="11"/>
      <c r="CH8" s="11">
        <v>681</v>
      </c>
      <c r="CI8" s="11">
        <v>239</v>
      </c>
    </row>
    <row r="9" spans="2:87" x14ac:dyDescent="0.35">
      <c r="B9" s="18" t="s">
        <v>350</v>
      </c>
      <c r="C9" s="17">
        <v>0.299183223488377</v>
      </c>
      <c r="D9" s="17">
        <v>0.28776171683620999</v>
      </c>
      <c r="E9" s="17">
        <v>0.311466750641334</v>
      </c>
      <c r="F9" s="17"/>
      <c r="G9" s="17">
        <v>0.29645644502605301</v>
      </c>
      <c r="H9" s="17">
        <v>0.369440077269168</v>
      </c>
      <c r="I9" s="17">
        <v>0.30956208647734501</v>
      </c>
      <c r="J9" s="17">
        <v>0.31466341107007101</v>
      </c>
      <c r="K9" s="17">
        <v>0.27217808230998702</v>
      </c>
      <c r="L9" s="17">
        <v>0.24320939757236901</v>
      </c>
      <c r="M9" s="17"/>
      <c r="N9" s="17">
        <v>0.342369139646922</v>
      </c>
      <c r="O9" s="17">
        <v>0.27865063646953098</v>
      </c>
      <c r="P9" s="17">
        <v>0.28663230804959</v>
      </c>
      <c r="Q9" s="17">
        <v>0.28924755562918197</v>
      </c>
      <c r="R9" s="17"/>
      <c r="S9" s="17">
        <v>0.34323504221450801</v>
      </c>
      <c r="T9" s="17">
        <v>0.318330459311775</v>
      </c>
      <c r="U9" s="17">
        <v>0.26836104142959399</v>
      </c>
      <c r="V9" s="17">
        <v>0.21495318231336399</v>
      </c>
      <c r="W9" s="17">
        <v>0.25247481630933599</v>
      </c>
      <c r="X9" s="17">
        <v>0.29820958330056802</v>
      </c>
      <c r="Y9" s="17">
        <v>0.28623001281080401</v>
      </c>
      <c r="Z9" s="17">
        <v>0.43065698403688901</v>
      </c>
      <c r="AA9" s="17">
        <v>0.34407299830018501</v>
      </c>
      <c r="AB9" s="17">
        <v>0.27943291272481002</v>
      </c>
      <c r="AC9" s="17">
        <v>0.26364633876391502</v>
      </c>
      <c r="AD9" s="17">
        <v>0.29773373664973402</v>
      </c>
      <c r="AE9" s="17"/>
      <c r="AF9" s="17">
        <v>0.26603254635701501</v>
      </c>
      <c r="AG9" s="17">
        <v>0.29491880040759699</v>
      </c>
      <c r="AH9" s="17">
        <v>0.27999059129906201</v>
      </c>
      <c r="AI9" s="17">
        <v>0.39832985763475698</v>
      </c>
      <c r="AJ9" s="17">
        <v>0.32778904484249599</v>
      </c>
      <c r="AK9" s="17"/>
      <c r="AL9" s="17">
        <v>0.23674910541098099</v>
      </c>
      <c r="AM9" s="17">
        <v>0.30686856141348801</v>
      </c>
      <c r="AN9" s="17">
        <v>0.396998104753712</v>
      </c>
      <c r="AO9" s="17">
        <v>0.38908338480628601</v>
      </c>
      <c r="AP9" s="17"/>
      <c r="AQ9" s="17">
        <v>0.27774887168291101</v>
      </c>
      <c r="AR9" s="17">
        <v>0.32724442340437698</v>
      </c>
      <c r="AS9" s="17"/>
      <c r="AT9" s="17">
        <v>0.31581419911955499</v>
      </c>
      <c r="AU9" s="17">
        <v>0.228466684152768</v>
      </c>
      <c r="AV9" s="17"/>
      <c r="AW9" s="17">
        <v>0.239879325190203</v>
      </c>
      <c r="AX9" s="17">
        <v>0.254096242971939</v>
      </c>
      <c r="AY9" s="17">
        <v>0.38174455312427902</v>
      </c>
      <c r="AZ9" s="17"/>
      <c r="BA9" s="17">
        <v>0.35533506747768201</v>
      </c>
      <c r="BB9" s="17">
        <v>0.32067540630760699</v>
      </c>
      <c r="BC9" s="17">
        <v>0.26331129264080499</v>
      </c>
      <c r="BD9" s="17">
        <v>0.27728359290015703</v>
      </c>
      <c r="BE9" s="17">
        <v>0.16921171871617299</v>
      </c>
      <c r="BF9" s="17"/>
      <c r="BG9" s="17">
        <v>0.29432357407223703</v>
      </c>
      <c r="BH9" s="17">
        <v>0.30275524826389799</v>
      </c>
      <c r="BI9" s="17"/>
      <c r="BJ9" s="17">
        <v>0.302954025907338</v>
      </c>
      <c r="BK9" s="17">
        <v>0.28634724595861499</v>
      </c>
      <c r="BL9" s="17"/>
      <c r="BM9" s="17">
        <v>0.27800131679790602</v>
      </c>
      <c r="BN9" s="17">
        <v>0.15605537519715601</v>
      </c>
      <c r="BO9" s="17">
        <v>0.41656584784581302</v>
      </c>
      <c r="BP9" s="17">
        <v>0.31660204956069399</v>
      </c>
      <c r="BQ9" s="17">
        <v>0.172461160900026</v>
      </c>
      <c r="BR9" s="17"/>
      <c r="BS9" s="17">
        <v>0.20755672376130399</v>
      </c>
      <c r="BT9" s="17"/>
      <c r="BU9" s="17">
        <v>0.19876434139858001</v>
      </c>
      <c r="BV9" s="17">
        <v>0.44015238835561199</v>
      </c>
      <c r="BW9" s="17">
        <v>0.353574395200696</v>
      </c>
      <c r="BX9" s="17">
        <v>0.20352637908429699</v>
      </c>
      <c r="BY9" s="17">
        <v>0.19742308504697101</v>
      </c>
      <c r="BZ9" s="17"/>
      <c r="CA9" s="17">
        <v>0.37139020243413001</v>
      </c>
      <c r="CB9" s="17"/>
      <c r="CC9" s="17">
        <v>0.32160636436615903</v>
      </c>
      <c r="CD9" s="17">
        <v>0.211043972323187</v>
      </c>
      <c r="CE9" s="17"/>
      <c r="CF9" s="17">
        <v>0.28815969933279401</v>
      </c>
      <c r="CG9" s="17"/>
      <c r="CH9" s="17">
        <v>0.28953672993570301</v>
      </c>
      <c r="CI9" s="17">
        <v>0.39075221506538699</v>
      </c>
    </row>
    <row r="10" spans="2:87" x14ac:dyDescent="0.35">
      <c r="B10" s="18" t="s">
        <v>351</v>
      </c>
      <c r="C10" s="17">
        <v>0.40998708056840699</v>
      </c>
      <c r="D10" s="17">
        <v>0.39871876514594101</v>
      </c>
      <c r="E10" s="17">
        <v>0.422252291043825</v>
      </c>
      <c r="F10" s="17"/>
      <c r="G10" s="17">
        <v>0.31262154673926001</v>
      </c>
      <c r="H10" s="17">
        <v>0.400246736695063</v>
      </c>
      <c r="I10" s="17">
        <v>0.36775256054817601</v>
      </c>
      <c r="J10" s="17">
        <v>0.43710518275499199</v>
      </c>
      <c r="K10" s="17">
        <v>0.43535261732703801</v>
      </c>
      <c r="L10" s="17">
        <v>0.47540218436792298</v>
      </c>
      <c r="M10" s="17"/>
      <c r="N10" s="17">
        <v>0.379960198235054</v>
      </c>
      <c r="O10" s="17">
        <v>0.44719983871183999</v>
      </c>
      <c r="P10" s="17">
        <v>0.44250138859497101</v>
      </c>
      <c r="Q10" s="17">
        <v>0.37041236554580698</v>
      </c>
      <c r="R10" s="17"/>
      <c r="S10" s="17">
        <v>0.37404152244817801</v>
      </c>
      <c r="T10" s="17">
        <v>0.42149106506603701</v>
      </c>
      <c r="U10" s="17">
        <v>0.44025285050224999</v>
      </c>
      <c r="V10" s="17">
        <v>0.47816996313514798</v>
      </c>
      <c r="W10" s="17">
        <v>0.40741937217868901</v>
      </c>
      <c r="X10" s="17">
        <v>0.362504287599757</v>
      </c>
      <c r="Y10" s="17">
        <v>0.36054767273307398</v>
      </c>
      <c r="Z10" s="17">
        <v>0.39916920200883799</v>
      </c>
      <c r="AA10" s="17">
        <v>0.346548353093865</v>
      </c>
      <c r="AB10" s="17">
        <v>0.48241486285004598</v>
      </c>
      <c r="AC10" s="17">
        <v>0.51270660158791803</v>
      </c>
      <c r="AD10" s="17">
        <v>0.35447556618065101</v>
      </c>
      <c r="AE10" s="17"/>
      <c r="AF10" s="17">
        <v>0.40218317469371301</v>
      </c>
      <c r="AG10" s="17">
        <v>0.42684314958838598</v>
      </c>
      <c r="AH10" s="17">
        <v>0.45549386876315501</v>
      </c>
      <c r="AI10" s="17">
        <v>0.35030792369315</v>
      </c>
      <c r="AJ10" s="17">
        <v>0.39692746376528698</v>
      </c>
      <c r="AK10" s="17"/>
      <c r="AL10" s="17">
        <v>0.43683951431382001</v>
      </c>
      <c r="AM10" s="17">
        <v>0.39998305364890102</v>
      </c>
      <c r="AN10" s="17">
        <v>0.38713354511794301</v>
      </c>
      <c r="AO10" s="17">
        <v>0.36365072367572598</v>
      </c>
      <c r="AP10" s="17"/>
      <c r="AQ10" s="17">
        <v>0.40598189747784202</v>
      </c>
      <c r="AR10" s="17">
        <v>0.41523054416481397</v>
      </c>
      <c r="AS10" s="17"/>
      <c r="AT10" s="17">
        <v>0.391023165047168</v>
      </c>
      <c r="AU10" s="17">
        <v>0.49502770951545499</v>
      </c>
      <c r="AV10" s="17"/>
      <c r="AW10" s="17">
        <v>0.45171026469220599</v>
      </c>
      <c r="AX10" s="17">
        <v>0.40027396156649198</v>
      </c>
      <c r="AY10" s="17">
        <v>0.377695373469074</v>
      </c>
      <c r="AZ10" s="17"/>
      <c r="BA10" s="17">
        <v>0.37291865646231598</v>
      </c>
      <c r="BB10" s="17">
        <v>0.39641747958739199</v>
      </c>
      <c r="BC10" s="17">
        <v>0.43391330615450102</v>
      </c>
      <c r="BD10" s="17">
        <v>0.416779633546908</v>
      </c>
      <c r="BE10" s="17">
        <v>0.50454549004080995</v>
      </c>
      <c r="BF10" s="17"/>
      <c r="BG10" s="17">
        <v>0.40750719009455899</v>
      </c>
      <c r="BH10" s="17">
        <v>0.41180989317372602</v>
      </c>
      <c r="BI10" s="17"/>
      <c r="BJ10" s="17">
        <v>0.39709720634303802</v>
      </c>
      <c r="BK10" s="17">
        <v>0.45565465271818301</v>
      </c>
      <c r="BL10" s="17"/>
      <c r="BM10" s="17">
        <v>0.36931942381375998</v>
      </c>
      <c r="BN10" s="17">
        <v>0.45734510717141302</v>
      </c>
      <c r="BO10" s="17">
        <v>0.39436165165534698</v>
      </c>
      <c r="BP10" s="17">
        <v>0.45601492151754103</v>
      </c>
      <c r="BQ10" s="17">
        <v>0.41626182570841402</v>
      </c>
      <c r="BR10" s="17"/>
      <c r="BS10" s="17">
        <v>0.45164449798249201</v>
      </c>
      <c r="BT10" s="17"/>
      <c r="BU10" s="17">
        <v>0.44971366674003799</v>
      </c>
      <c r="BV10" s="17">
        <v>0.36544002303626599</v>
      </c>
      <c r="BW10" s="17">
        <v>0.45443936765758502</v>
      </c>
      <c r="BX10" s="17">
        <v>0.47448060552536703</v>
      </c>
      <c r="BY10" s="17">
        <v>0.32156948301268701</v>
      </c>
      <c r="BZ10" s="17"/>
      <c r="CA10" s="17">
        <v>0.441628102102609</v>
      </c>
      <c r="CB10" s="17"/>
      <c r="CC10" s="17">
        <v>0.41691869548876098</v>
      </c>
      <c r="CD10" s="17">
        <v>0.40205168670559499</v>
      </c>
      <c r="CE10" s="17"/>
      <c r="CF10" s="17">
        <v>0.448673032125463</v>
      </c>
      <c r="CG10" s="17"/>
      <c r="CH10" s="17">
        <v>0.42865757383898001</v>
      </c>
      <c r="CI10" s="17">
        <v>0.42143984813070401</v>
      </c>
    </row>
    <row r="11" spans="2:87" x14ac:dyDescent="0.35">
      <c r="B11" s="18" t="s">
        <v>352</v>
      </c>
      <c r="C11" s="17">
        <v>0.109171874079798</v>
      </c>
      <c r="D11" s="17">
        <v>0.129276974805941</v>
      </c>
      <c r="E11" s="17">
        <v>8.8238570927067606E-2</v>
      </c>
      <c r="F11" s="17"/>
      <c r="G11" s="17">
        <v>0.22321439656943401</v>
      </c>
      <c r="H11" s="17">
        <v>8.8703643616331304E-2</v>
      </c>
      <c r="I11" s="17">
        <v>7.8540179562492096E-2</v>
      </c>
      <c r="J11" s="17">
        <v>0.103397036627098</v>
      </c>
      <c r="K11" s="17">
        <v>9.93735186148339E-2</v>
      </c>
      <c r="L11" s="17">
        <v>8.8817546909229897E-2</v>
      </c>
      <c r="M11" s="17"/>
      <c r="N11" s="17">
        <v>0.119650561744302</v>
      </c>
      <c r="O11" s="17">
        <v>0.107680955830891</v>
      </c>
      <c r="P11" s="17">
        <v>9.5091799169352897E-2</v>
      </c>
      <c r="Q11" s="17">
        <v>0.10939761758555</v>
      </c>
      <c r="R11" s="17"/>
      <c r="S11" s="17">
        <v>9.2691142204752802E-2</v>
      </c>
      <c r="T11" s="17">
        <v>8.8484597110305804E-2</v>
      </c>
      <c r="U11" s="17">
        <v>0.13076888083205199</v>
      </c>
      <c r="V11" s="17">
        <v>8.4840127160268203E-2</v>
      </c>
      <c r="W11" s="17">
        <v>0.12812432325645301</v>
      </c>
      <c r="X11" s="17">
        <v>0.12604333453688299</v>
      </c>
      <c r="Y11" s="17">
        <v>0.105360969297378</v>
      </c>
      <c r="Z11" s="17">
        <v>6.3747847872613297E-2</v>
      </c>
      <c r="AA11" s="17">
        <v>0.17640092176157601</v>
      </c>
      <c r="AB11" s="17">
        <v>0.10734343407406</v>
      </c>
      <c r="AC11" s="17">
        <v>5.0797020982988099E-2</v>
      </c>
      <c r="AD11" s="17">
        <v>0.12190900423926</v>
      </c>
      <c r="AE11" s="17"/>
      <c r="AF11" s="17">
        <v>0.146400577638271</v>
      </c>
      <c r="AG11" s="17">
        <v>9.9875851107688304E-2</v>
      </c>
      <c r="AH11" s="17">
        <v>0.10500055986268</v>
      </c>
      <c r="AI11" s="17">
        <v>0.106419567501031</v>
      </c>
      <c r="AJ11" s="17">
        <v>0.11564803681762401</v>
      </c>
      <c r="AK11" s="17"/>
      <c r="AL11" s="17">
        <v>0.10995137386241501</v>
      </c>
      <c r="AM11" s="17">
        <v>0.118403569484568</v>
      </c>
      <c r="AN11" s="17">
        <v>8.8394824749603307E-2</v>
      </c>
      <c r="AO11" s="17">
        <v>0.101304822340109</v>
      </c>
      <c r="AP11" s="17"/>
      <c r="AQ11" s="17">
        <v>0.11387601795058599</v>
      </c>
      <c r="AR11" s="17">
        <v>0.103013352339097</v>
      </c>
      <c r="AS11" s="17"/>
      <c r="AT11" s="17">
        <v>0.109247465130662</v>
      </c>
      <c r="AU11" s="17">
        <v>0.10630452326102501</v>
      </c>
      <c r="AV11" s="17"/>
      <c r="AW11" s="17">
        <v>0.116778562448924</v>
      </c>
      <c r="AX11" s="17">
        <v>0.13725003472283101</v>
      </c>
      <c r="AY11" s="17">
        <v>8.5391007889567105E-2</v>
      </c>
      <c r="AZ11" s="17"/>
      <c r="BA11" s="17">
        <v>0.112907797646108</v>
      </c>
      <c r="BB11" s="17">
        <v>8.7884388536919905E-2</v>
      </c>
      <c r="BC11" s="17">
        <v>0.117989997163668</v>
      </c>
      <c r="BD11" s="17">
        <v>0.102085986947047</v>
      </c>
      <c r="BE11" s="17">
        <v>0.163575646195354</v>
      </c>
      <c r="BF11" s="17"/>
      <c r="BG11" s="17">
        <v>0.107603938196288</v>
      </c>
      <c r="BH11" s="17">
        <v>0.11032436582204801</v>
      </c>
      <c r="BI11" s="17"/>
      <c r="BJ11" s="17">
        <v>0.11836163679765201</v>
      </c>
      <c r="BK11" s="17">
        <v>7.7629994992714293E-2</v>
      </c>
      <c r="BL11" s="17"/>
      <c r="BM11" s="17">
        <v>7.3541449737283507E-2</v>
      </c>
      <c r="BN11" s="17">
        <v>0.13432075683678099</v>
      </c>
      <c r="BO11" s="17">
        <v>8.1000876228839502E-2</v>
      </c>
      <c r="BP11" s="17">
        <v>0.14002040737862101</v>
      </c>
      <c r="BQ11" s="17">
        <v>0.18796764079407799</v>
      </c>
      <c r="BR11" s="17"/>
      <c r="BS11" s="17">
        <v>0.15257199307812699</v>
      </c>
      <c r="BT11" s="17"/>
      <c r="BU11" s="17">
        <v>0.14793988038623501</v>
      </c>
      <c r="BV11" s="17">
        <v>8.4682919562167003E-2</v>
      </c>
      <c r="BW11" s="17">
        <v>0.110389747095069</v>
      </c>
      <c r="BX11" s="17">
        <v>0.15280272580121501</v>
      </c>
      <c r="BY11" s="17">
        <v>9.7185544347884401E-2</v>
      </c>
      <c r="BZ11" s="17"/>
      <c r="CA11" s="17">
        <v>5.9756181068637101E-2</v>
      </c>
      <c r="CB11" s="17"/>
      <c r="CC11" s="17">
        <v>9.6420634280160594E-2</v>
      </c>
      <c r="CD11" s="17">
        <v>0.163364767575706</v>
      </c>
      <c r="CE11" s="17"/>
      <c r="CF11" s="17">
        <v>9.8116720317734704E-2</v>
      </c>
      <c r="CG11" s="17"/>
      <c r="CH11" s="17">
        <v>0.11552917070351</v>
      </c>
      <c r="CI11" s="17">
        <v>0.10079399357185399</v>
      </c>
    </row>
    <row r="12" spans="2:87" x14ac:dyDescent="0.35">
      <c r="B12" s="18" t="s">
        <v>353</v>
      </c>
      <c r="C12" s="17">
        <v>5.79614328618119E-2</v>
      </c>
      <c r="D12" s="17">
        <v>7.0426352594031696E-2</v>
      </c>
      <c r="E12" s="17">
        <v>4.49240020927009E-2</v>
      </c>
      <c r="F12" s="17"/>
      <c r="G12" s="17">
        <v>3.8763141158901303E-2</v>
      </c>
      <c r="H12" s="17">
        <v>5.2494757455714497E-2</v>
      </c>
      <c r="I12" s="17">
        <v>7.9140715758907507E-2</v>
      </c>
      <c r="J12" s="17">
        <v>3.3548743941118599E-2</v>
      </c>
      <c r="K12" s="17">
        <v>8.2884780345446593E-2</v>
      </c>
      <c r="L12" s="17">
        <v>5.9618649948303799E-2</v>
      </c>
      <c r="M12" s="17"/>
      <c r="N12" s="17">
        <v>4.7737717680288297E-2</v>
      </c>
      <c r="O12" s="17">
        <v>7.1422414981755597E-2</v>
      </c>
      <c r="P12" s="17">
        <v>4.5168017887227303E-2</v>
      </c>
      <c r="Q12" s="17">
        <v>6.3200361469888E-2</v>
      </c>
      <c r="R12" s="17"/>
      <c r="S12" s="17">
        <v>7.2264865604827005E-2</v>
      </c>
      <c r="T12" s="17">
        <v>5.7803230307406202E-2</v>
      </c>
      <c r="U12" s="17">
        <v>2.9653603887580499E-2</v>
      </c>
      <c r="V12" s="17">
        <v>3.2190941362122097E-2</v>
      </c>
      <c r="W12" s="17">
        <v>7.5102347277488504E-2</v>
      </c>
      <c r="X12" s="17">
        <v>6.9072169703709704E-2</v>
      </c>
      <c r="Y12" s="17">
        <v>4.4027903634081399E-2</v>
      </c>
      <c r="Z12" s="17">
        <v>8.2505506670211906E-2</v>
      </c>
      <c r="AA12" s="17">
        <v>3.2665115052656402E-2</v>
      </c>
      <c r="AB12" s="17">
        <v>8.1077797213924205E-2</v>
      </c>
      <c r="AC12" s="17">
        <v>8.5868107477177602E-2</v>
      </c>
      <c r="AD12" s="17">
        <v>5.1431027091078503E-2</v>
      </c>
      <c r="AE12" s="17"/>
      <c r="AF12" s="17">
        <v>1.76366496279356E-2</v>
      </c>
      <c r="AG12" s="17">
        <v>6.3667329499306993E-2</v>
      </c>
      <c r="AH12" s="17">
        <v>7.8729296971750795E-2</v>
      </c>
      <c r="AI12" s="17">
        <v>5.1817073474672098E-2</v>
      </c>
      <c r="AJ12" s="17">
        <v>7.0584696374617895E-2</v>
      </c>
      <c r="AK12" s="17"/>
      <c r="AL12" s="17">
        <v>6.2617805443780705E-2</v>
      </c>
      <c r="AM12" s="17">
        <v>5.1355506001585401E-2</v>
      </c>
      <c r="AN12" s="17">
        <v>6.3598472129301406E-2</v>
      </c>
      <c r="AO12" s="17">
        <v>5.4931079331957497E-2</v>
      </c>
      <c r="AP12" s="17"/>
      <c r="AQ12" s="17">
        <v>5.0064139881594999E-2</v>
      </c>
      <c r="AR12" s="17">
        <v>6.8300328067245203E-2</v>
      </c>
      <c r="AS12" s="17"/>
      <c r="AT12" s="17">
        <v>6.8220282516642305E-2</v>
      </c>
      <c r="AU12" s="17">
        <v>5.2241789446995097E-2</v>
      </c>
      <c r="AV12" s="17"/>
      <c r="AW12" s="17">
        <v>6.5619006590909398E-2</v>
      </c>
      <c r="AX12" s="17">
        <v>8.6553498479682203E-2</v>
      </c>
      <c r="AY12" s="17">
        <v>3.4321609755064098E-2</v>
      </c>
      <c r="AZ12" s="17"/>
      <c r="BA12" s="17">
        <v>4.9211885462794397E-2</v>
      </c>
      <c r="BB12" s="17">
        <v>6.5530554831049304E-2</v>
      </c>
      <c r="BC12" s="17">
        <v>5.7273084792181302E-2</v>
      </c>
      <c r="BD12" s="17">
        <v>5.7380829217012902E-2</v>
      </c>
      <c r="BE12" s="17">
        <v>6.5535316215022302E-2</v>
      </c>
      <c r="BF12" s="17"/>
      <c r="BG12" s="17">
        <v>5.4574300171440999E-2</v>
      </c>
      <c r="BH12" s="17">
        <v>6.0451102558518599E-2</v>
      </c>
      <c r="BI12" s="17"/>
      <c r="BJ12" s="17">
        <v>5.9869130036721299E-2</v>
      </c>
      <c r="BK12" s="17">
        <v>4.7356601455018701E-2</v>
      </c>
      <c r="BL12" s="17"/>
      <c r="BM12" s="17">
        <v>5.24036005494877E-2</v>
      </c>
      <c r="BN12" s="17">
        <v>0.110564316560869</v>
      </c>
      <c r="BO12" s="17">
        <v>3.1574274130356503E-2</v>
      </c>
      <c r="BP12" s="17">
        <v>1.19947187215291E-2</v>
      </c>
      <c r="BQ12" s="17">
        <v>8.8229496895905604E-2</v>
      </c>
      <c r="BR12" s="17"/>
      <c r="BS12" s="17">
        <v>8.1028638231633199E-2</v>
      </c>
      <c r="BT12" s="17"/>
      <c r="BU12" s="17">
        <v>8.1853336896087703E-2</v>
      </c>
      <c r="BV12" s="17">
        <v>4.6922139744958798E-2</v>
      </c>
      <c r="BW12" s="17">
        <v>1.7227255203537802E-2</v>
      </c>
      <c r="BX12" s="17">
        <v>8.6757350187407406E-2</v>
      </c>
      <c r="BY12" s="17">
        <v>2.4105964128432002E-2</v>
      </c>
      <c r="BZ12" s="17"/>
      <c r="CA12" s="17">
        <v>4.3624051014702299E-2</v>
      </c>
      <c r="CB12" s="17"/>
      <c r="CC12" s="17">
        <v>4.8457268015546499E-2</v>
      </c>
      <c r="CD12" s="17">
        <v>0.100463117135578</v>
      </c>
      <c r="CE12" s="17"/>
      <c r="CF12" s="17">
        <v>5.9811307217136601E-2</v>
      </c>
      <c r="CG12" s="17"/>
      <c r="CH12" s="17">
        <v>6.8894559075259598E-2</v>
      </c>
      <c r="CI12" s="17">
        <v>3.4503823590523799E-2</v>
      </c>
    </row>
    <row r="13" spans="2:87" ht="29" x14ac:dyDescent="0.35">
      <c r="B13" s="18" t="s">
        <v>354</v>
      </c>
      <c r="C13" s="17">
        <v>8.2091247179248802E-2</v>
      </c>
      <c r="D13" s="17">
        <v>6.6826982801127005E-2</v>
      </c>
      <c r="E13" s="17">
        <v>9.8985916807919905E-2</v>
      </c>
      <c r="F13" s="17"/>
      <c r="G13" s="17">
        <v>5.28151811952099E-2</v>
      </c>
      <c r="H13" s="17">
        <v>7.6848114515218294E-2</v>
      </c>
      <c r="I13" s="17">
        <v>0.111126278010201</v>
      </c>
      <c r="J13" s="17">
        <v>8.0583804227579395E-2</v>
      </c>
      <c r="K13" s="17">
        <v>6.7890101881920698E-2</v>
      </c>
      <c r="L13" s="17">
        <v>9.1812459904444699E-2</v>
      </c>
      <c r="M13" s="17"/>
      <c r="N13" s="17">
        <v>7.4284483318211303E-2</v>
      </c>
      <c r="O13" s="17">
        <v>5.8369448047269602E-2</v>
      </c>
      <c r="P13" s="17">
        <v>7.1526608864836902E-2</v>
      </c>
      <c r="Q13" s="17">
        <v>0.129299628791546</v>
      </c>
      <c r="R13" s="17"/>
      <c r="S13" s="17">
        <v>6.8934603889247006E-2</v>
      </c>
      <c r="T13" s="17">
        <v>6.6497637332610604E-2</v>
      </c>
      <c r="U13" s="17">
        <v>9.7952882867566607E-2</v>
      </c>
      <c r="V13" s="17">
        <v>0.114049973119126</v>
      </c>
      <c r="W13" s="17">
        <v>9.2334285788236298E-2</v>
      </c>
      <c r="X13" s="17">
        <v>0.11328964504441</v>
      </c>
      <c r="Y13" s="17">
        <v>0.113436222260015</v>
      </c>
      <c r="Z13" s="17">
        <v>0</v>
      </c>
      <c r="AA13" s="17">
        <v>7.2210514818466201E-2</v>
      </c>
      <c r="AB13" s="17">
        <v>3.05794376479472E-2</v>
      </c>
      <c r="AC13" s="17">
        <v>7.1457048265235995E-2</v>
      </c>
      <c r="AD13" s="17">
        <v>0.17445066583927599</v>
      </c>
      <c r="AE13" s="17"/>
      <c r="AF13" s="17">
        <v>0.11243997760558801</v>
      </c>
      <c r="AG13" s="17">
        <v>7.8218315098323804E-2</v>
      </c>
      <c r="AH13" s="17">
        <v>4.6982184624027999E-2</v>
      </c>
      <c r="AI13" s="17">
        <v>7.7182510544183805E-2</v>
      </c>
      <c r="AJ13" s="17">
        <v>4.3293895968820897E-2</v>
      </c>
      <c r="AK13" s="17"/>
      <c r="AL13" s="17">
        <v>9.3456034433334903E-2</v>
      </c>
      <c r="AM13" s="17">
        <v>8.5889332666447299E-2</v>
      </c>
      <c r="AN13" s="17">
        <v>4.6706787804102E-2</v>
      </c>
      <c r="AO13" s="17">
        <v>7.8141289069518297E-2</v>
      </c>
      <c r="AP13" s="17"/>
      <c r="AQ13" s="17">
        <v>0.10106266973634701</v>
      </c>
      <c r="AR13" s="17">
        <v>5.7254439148044303E-2</v>
      </c>
      <c r="AS13" s="17"/>
      <c r="AT13" s="17">
        <v>7.2442663420532405E-2</v>
      </c>
      <c r="AU13" s="17">
        <v>8.3694474495408802E-2</v>
      </c>
      <c r="AV13" s="17"/>
      <c r="AW13" s="17">
        <v>8.3713760145259594E-2</v>
      </c>
      <c r="AX13" s="17">
        <v>7.6451045876000406E-2</v>
      </c>
      <c r="AY13" s="17">
        <v>8.2897036536058205E-2</v>
      </c>
      <c r="AZ13" s="17"/>
      <c r="BA13" s="17">
        <v>7.3303211991598699E-2</v>
      </c>
      <c r="BB13" s="17">
        <v>9.6166005275949207E-2</v>
      </c>
      <c r="BC13" s="17">
        <v>7.3899142538874099E-2</v>
      </c>
      <c r="BD13" s="17">
        <v>9.0027807917194697E-2</v>
      </c>
      <c r="BE13" s="17">
        <v>8.4004487525188007E-2</v>
      </c>
      <c r="BF13" s="17"/>
      <c r="BG13" s="17">
        <v>9.80035404825743E-2</v>
      </c>
      <c r="BH13" s="17">
        <v>7.0395114177131707E-2</v>
      </c>
      <c r="BI13" s="17"/>
      <c r="BJ13" s="17">
        <v>8.0845905722814193E-2</v>
      </c>
      <c r="BK13" s="17">
        <v>8.8027372277529894E-2</v>
      </c>
      <c r="BL13" s="17"/>
      <c r="BM13" s="17">
        <v>0.135745875084156</v>
      </c>
      <c r="BN13" s="17">
        <v>9.6467656946355201E-2</v>
      </c>
      <c r="BO13" s="17">
        <v>5.7190751918234702E-2</v>
      </c>
      <c r="BP13" s="17">
        <v>5.10737676553061E-2</v>
      </c>
      <c r="BQ13" s="17">
        <v>0.100381935224192</v>
      </c>
      <c r="BR13" s="17"/>
      <c r="BS13" s="17">
        <v>7.9584429156466699E-2</v>
      </c>
      <c r="BT13" s="17"/>
      <c r="BU13" s="17">
        <v>8.2130212923726797E-2</v>
      </c>
      <c r="BV13" s="17">
        <v>4.7954180643816999E-2</v>
      </c>
      <c r="BW13" s="17">
        <v>5.5009532169560699E-2</v>
      </c>
      <c r="BX13" s="17">
        <v>6.3179476188889694E-2</v>
      </c>
      <c r="BY13" s="17">
        <v>0.22798365050913699</v>
      </c>
      <c r="BZ13" s="17"/>
      <c r="CA13" s="17">
        <v>8.3601463379920901E-2</v>
      </c>
      <c r="CB13" s="17"/>
      <c r="CC13" s="17">
        <v>8.0599716977265506E-2</v>
      </c>
      <c r="CD13" s="17">
        <v>7.0803129605167298E-2</v>
      </c>
      <c r="CE13" s="17"/>
      <c r="CF13" s="17">
        <v>7.0645241006663195E-2</v>
      </c>
      <c r="CG13" s="17"/>
      <c r="CH13" s="17">
        <v>7.0286059107913898E-2</v>
      </c>
      <c r="CI13" s="17">
        <v>4.1382165687005902E-2</v>
      </c>
    </row>
    <row r="14" spans="2:87" x14ac:dyDescent="0.35">
      <c r="B14" s="18" t="s">
        <v>161</v>
      </c>
      <c r="C14" s="19">
        <v>4.1605141822356598E-2</v>
      </c>
      <c r="D14" s="19">
        <v>4.6989207816749E-2</v>
      </c>
      <c r="E14" s="19">
        <v>3.41324684871529E-2</v>
      </c>
      <c r="F14" s="19"/>
      <c r="G14" s="19">
        <v>7.6129289311140394E-2</v>
      </c>
      <c r="H14" s="19">
        <v>1.22666704485054E-2</v>
      </c>
      <c r="I14" s="19">
        <v>5.3878179642877999E-2</v>
      </c>
      <c r="J14" s="19">
        <v>3.0701821379141798E-2</v>
      </c>
      <c r="K14" s="19">
        <v>4.2320899520773197E-2</v>
      </c>
      <c r="L14" s="19">
        <v>4.1139761297729699E-2</v>
      </c>
      <c r="M14" s="19"/>
      <c r="N14" s="19">
        <v>3.5997899375222298E-2</v>
      </c>
      <c r="O14" s="19">
        <v>3.6676705958712599E-2</v>
      </c>
      <c r="P14" s="19">
        <v>5.9079877434021898E-2</v>
      </c>
      <c r="Q14" s="19">
        <v>3.8442470978028102E-2</v>
      </c>
      <c r="R14" s="19"/>
      <c r="S14" s="19">
        <v>4.8832823638486601E-2</v>
      </c>
      <c r="T14" s="19">
        <v>4.7393010871865003E-2</v>
      </c>
      <c r="U14" s="19">
        <v>3.3010740480956202E-2</v>
      </c>
      <c r="V14" s="19">
        <v>7.5795812909971394E-2</v>
      </c>
      <c r="W14" s="19">
        <v>4.4544855189796402E-2</v>
      </c>
      <c r="X14" s="19">
        <v>3.0880979814672301E-2</v>
      </c>
      <c r="Y14" s="19">
        <v>9.0397219264647305E-2</v>
      </c>
      <c r="Z14" s="19">
        <v>2.3920459411447902E-2</v>
      </c>
      <c r="AA14" s="19">
        <v>2.8102096973251601E-2</v>
      </c>
      <c r="AB14" s="19">
        <v>1.9151555489212501E-2</v>
      </c>
      <c r="AC14" s="19">
        <v>1.55248829227658E-2</v>
      </c>
      <c r="AD14" s="19">
        <v>0</v>
      </c>
      <c r="AE14" s="19"/>
      <c r="AF14" s="19">
        <v>5.53070740774778E-2</v>
      </c>
      <c r="AG14" s="19">
        <v>3.6476554298697901E-2</v>
      </c>
      <c r="AH14" s="19">
        <v>3.3803498479323998E-2</v>
      </c>
      <c r="AI14" s="19">
        <v>1.5943067152207099E-2</v>
      </c>
      <c r="AJ14" s="19">
        <v>4.5756862231154903E-2</v>
      </c>
      <c r="AK14" s="19"/>
      <c r="AL14" s="19">
        <v>6.0386166535668799E-2</v>
      </c>
      <c r="AM14" s="19">
        <v>3.7499976785009999E-2</v>
      </c>
      <c r="AN14" s="19">
        <v>1.7168265445338698E-2</v>
      </c>
      <c r="AO14" s="19">
        <v>1.28887007764032E-2</v>
      </c>
      <c r="AP14" s="19"/>
      <c r="AQ14" s="19">
        <v>5.1266403270718797E-2</v>
      </c>
      <c r="AR14" s="19">
        <v>2.89569128764216E-2</v>
      </c>
      <c r="AS14" s="19"/>
      <c r="AT14" s="19">
        <v>4.32522247654403E-2</v>
      </c>
      <c r="AU14" s="19">
        <v>3.4264819128347702E-2</v>
      </c>
      <c r="AV14" s="19"/>
      <c r="AW14" s="19">
        <v>4.2299080932498297E-2</v>
      </c>
      <c r="AX14" s="19">
        <v>4.5375216383055597E-2</v>
      </c>
      <c r="AY14" s="19">
        <v>3.7950419225957897E-2</v>
      </c>
      <c r="AZ14" s="19"/>
      <c r="BA14" s="19">
        <v>3.6323380959500898E-2</v>
      </c>
      <c r="BB14" s="19">
        <v>3.3326165461082302E-2</v>
      </c>
      <c r="BC14" s="19">
        <v>5.3613176709970602E-2</v>
      </c>
      <c r="BD14" s="19">
        <v>5.6442149471680199E-2</v>
      </c>
      <c r="BE14" s="19">
        <v>1.31273413074531E-2</v>
      </c>
      <c r="BF14" s="19"/>
      <c r="BG14" s="19">
        <v>3.7987456982901402E-2</v>
      </c>
      <c r="BH14" s="19">
        <v>4.4264276004678901E-2</v>
      </c>
      <c r="BI14" s="19"/>
      <c r="BJ14" s="19">
        <v>4.0872095192436203E-2</v>
      </c>
      <c r="BK14" s="19">
        <v>4.4984132597939097E-2</v>
      </c>
      <c r="BL14" s="19"/>
      <c r="BM14" s="19">
        <v>9.0988334017407302E-2</v>
      </c>
      <c r="BN14" s="19">
        <v>4.5246787287426198E-2</v>
      </c>
      <c r="BO14" s="19">
        <v>1.9306598221409101E-2</v>
      </c>
      <c r="BP14" s="19">
        <v>2.4294135166308399E-2</v>
      </c>
      <c r="BQ14" s="19">
        <v>3.4697940477385898E-2</v>
      </c>
      <c r="BR14" s="19"/>
      <c r="BS14" s="19">
        <v>2.7613717789977201E-2</v>
      </c>
      <c r="BT14" s="19"/>
      <c r="BU14" s="19">
        <v>3.9598561655332501E-2</v>
      </c>
      <c r="BV14" s="19">
        <v>1.4848348657179201E-2</v>
      </c>
      <c r="BW14" s="19">
        <v>9.3597026735517102E-3</v>
      </c>
      <c r="BX14" s="19">
        <v>1.9253463212823101E-2</v>
      </c>
      <c r="BY14" s="19">
        <v>0.13173227295488901</v>
      </c>
      <c r="BZ14" s="19"/>
      <c r="CA14" s="19">
        <v>0</v>
      </c>
      <c r="CB14" s="19"/>
      <c r="CC14" s="19">
        <v>3.5997320872107302E-2</v>
      </c>
      <c r="CD14" s="19">
        <v>5.2273326654767097E-2</v>
      </c>
      <c r="CE14" s="19"/>
      <c r="CF14" s="19">
        <v>3.4594000000208402E-2</v>
      </c>
      <c r="CG14" s="19"/>
      <c r="CH14" s="19">
        <v>2.7095907338634199E-2</v>
      </c>
      <c r="CI14" s="19">
        <v>1.1127953954525699E-2</v>
      </c>
    </row>
    <row r="15" spans="2:87" x14ac:dyDescent="0.35">
      <c r="B15" s="16" t="s">
        <v>163</v>
      </c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359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1021</v>
      </c>
      <c r="D7" s="10">
        <v>535</v>
      </c>
      <c r="E7" s="10">
        <v>483</v>
      </c>
      <c r="F7" s="10"/>
      <c r="G7" s="10">
        <v>80</v>
      </c>
      <c r="H7" s="10">
        <v>179</v>
      </c>
      <c r="I7" s="10">
        <v>185</v>
      </c>
      <c r="J7" s="10">
        <v>175</v>
      </c>
      <c r="K7" s="10">
        <v>159</v>
      </c>
      <c r="L7" s="10">
        <v>243</v>
      </c>
      <c r="M7" s="10"/>
      <c r="N7" s="10">
        <v>311</v>
      </c>
      <c r="O7" s="10">
        <v>259</v>
      </c>
      <c r="P7" s="10">
        <v>215</v>
      </c>
      <c r="Q7" s="10">
        <v>231</v>
      </c>
      <c r="R7" s="10"/>
      <c r="S7" s="10">
        <v>144</v>
      </c>
      <c r="T7" s="10">
        <v>141</v>
      </c>
      <c r="U7" s="10">
        <v>91</v>
      </c>
      <c r="V7" s="10">
        <v>87</v>
      </c>
      <c r="W7" s="10">
        <v>78</v>
      </c>
      <c r="X7" s="10">
        <v>87</v>
      </c>
      <c r="Y7" s="10">
        <v>64</v>
      </c>
      <c r="Z7" s="10">
        <v>35</v>
      </c>
      <c r="AA7" s="10">
        <v>104</v>
      </c>
      <c r="AB7" s="10">
        <v>97</v>
      </c>
      <c r="AC7" s="10">
        <v>54</v>
      </c>
      <c r="AD7" s="10">
        <v>39</v>
      </c>
      <c r="AE7" s="10"/>
      <c r="AF7" s="10">
        <v>162</v>
      </c>
      <c r="AG7" s="10">
        <v>392</v>
      </c>
      <c r="AH7" s="10">
        <v>197</v>
      </c>
      <c r="AI7" s="10">
        <v>116</v>
      </c>
      <c r="AJ7" s="10">
        <v>118</v>
      </c>
      <c r="AK7" s="10"/>
      <c r="AL7" s="10">
        <v>417</v>
      </c>
      <c r="AM7" s="10">
        <v>383</v>
      </c>
      <c r="AN7" s="10">
        <v>159</v>
      </c>
      <c r="AO7" s="10">
        <v>62</v>
      </c>
      <c r="AP7" s="10"/>
      <c r="AQ7" s="10">
        <v>571</v>
      </c>
      <c r="AR7" s="10">
        <v>450</v>
      </c>
      <c r="AS7" s="10"/>
      <c r="AT7" s="10">
        <v>657</v>
      </c>
      <c r="AU7" s="10">
        <v>231</v>
      </c>
      <c r="AV7" s="10"/>
      <c r="AW7" s="10">
        <v>400</v>
      </c>
      <c r="AX7" s="10">
        <v>237</v>
      </c>
      <c r="AY7" s="10">
        <v>355</v>
      </c>
      <c r="AZ7" s="10"/>
      <c r="BA7" s="10">
        <v>246</v>
      </c>
      <c r="BB7" s="10">
        <v>285</v>
      </c>
      <c r="BC7" s="10">
        <v>321</v>
      </c>
      <c r="BD7" s="10">
        <v>108</v>
      </c>
      <c r="BE7" s="10">
        <v>60</v>
      </c>
      <c r="BF7" s="10"/>
      <c r="BG7" s="10">
        <v>405</v>
      </c>
      <c r="BH7" s="10">
        <v>616</v>
      </c>
      <c r="BI7" s="10"/>
      <c r="BJ7" s="10">
        <v>779</v>
      </c>
      <c r="BK7" s="10">
        <v>238</v>
      </c>
      <c r="BL7" s="10"/>
      <c r="BM7" s="10">
        <v>130</v>
      </c>
      <c r="BN7" s="10">
        <v>212</v>
      </c>
      <c r="BO7" s="10">
        <v>363</v>
      </c>
      <c r="BP7" s="10">
        <v>76</v>
      </c>
      <c r="BQ7" s="10">
        <v>116</v>
      </c>
      <c r="BR7" s="10"/>
      <c r="BS7" s="10">
        <v>310</v>
      </c>
      <c r="BT7" s="10"/>
      <c r="BU7" s="10">
        <v>185</v>
      </c>
      <c r="BV7" s="10">
        <v>257</v>
      </c>
      <c r="BW7" s="10">
        <v>102</v>
      </c>
      <c r="BX7" s="10">
        <v>199</v>
      </c>
      <c r="BY7" s="10">
        <v>76</v>
      </c>
      <c r="BZ7" s="10"/>
      <c r="CA7" s="10">
        <v>86</v>
      </c>
      <c r="CB7" s="10"/>
      <c r="CC7" s="10">
        <v>811</v>
      </c>
      <c r="CD7" s="10">
        <v>178</v>
      </c>
      <c r="CE7" s="10"/>
      <c r="CF7" s="10">
        <v>377</v>
      </c>
      <c r="CG7" s="10"/>
      <c r="CH7" s="10">
        <v>698</v>
      </c>
      <c r="CI7" s="10">
        <v>238</v>
      </c>
    </row>
    <row r="8" spans="2:87" ht="30" customHeight="1" x14ac:dyDescent="0.35">
      <c r="B8" s="11" t="s">
        <v>20</v>
      </c>
      <c r="C8" s="11">
        <v>1013</v>
      </c>
      <c r="D8" s="11">
        <v>523</v>
      </c>
      <c r="E8" s="11">
        <v>487</v>
      </c>
      <c r="F8" s="11"/>
      <c r="G8" s="11">
        <v>138</v>
      </c>
      <c r="H8" s="11">
        <v>175</v>
      </c>
      <c r="I8" s="11">
        <v>174</v>
      </c>
      <c r="J8" s="11">
        <v>163</v>
      </c>
      <c r="K8" s="11">
        <v>141</v>
      </c>
      <c r="L8" s="11">
        <v>222</v>
      </c>
      <c r="M8" s="11"/>
      <c r="N8" s="11">
        <v>281</v>
      </c>
      <c r="O8" s="11">
        <v>267</v>
      </c>
      <c r="P8" s="11">
        <v>221</v>
      </c>
      <c r="Q8" s="11">
        <v>239</v>
      </c>
      <c r="R8" s="11"/>
      <c r="S8" s="11">
        <v>145</v>
      </c>
      <c r="T8" s="11">
        <v>132</v>
      </c>
      <c r="U8" s="11">
        <v>88</v>
      </c>
      <c r="V8" s="11">
        <v>93</v>
      </c>
      <c r="W8" s="11">
        <v>74</v>
      </c>
      <c r="X8" s="11">
        <v>93</v>
      </c>
      <c r="Y8" s="11">
        <v>70</v>
      </c>
      <c r="Z8" s="11">
        <v>37</v>
      </c>
      <c r="AA8" s="11">
        <v>107</v>
      </c>
      <c r="AB8" s="11">
        <v>90</v>
      </c>
      <c r="AC8" s="11">
        <v>52</v>
      </c>
      <c r="AD8" s="11">
        <v>33</v>
      </c>
      <c r="AE8" s="11"/>
      <c r="AF8" s="11">
        <v>166</v>
      </c>
      <c r="AG8" s="11">
        <v>393</v>
      </c>
      <c r="AH8" s="11">
        <v>193</v>
      </c>
      <c r="AI8" s="11">
        <v>111</v>
      </c>
      <c r="AJ8" s="11">
        <v>113</v>
      </c>
      <c r="AK8" s="11"/>
      <c r="AL8" s="11">
        <v>397</v>
      </c>
      <c r="AM8" s="11">
        <v>387</v>
      </c>
      <c r="AN8" s="11">
        <v>162</v>
      </c>
      <c r="AO8" s="11">
        <v>67</v>
      </c>
      <c r="AP8" s="11"/>
      <c r="AQ8" s="11">
        <v>574</v>
      </c>
      <c r="AR8" s="11">
        <v>439</v>
      </c>
      <c r="AS8" s="11"/>
      <c r="AT8" s="11">
        <v>658</v>
      </c>
      <c r="AU8" s="11">
        <v>210</v>
      </c>
      <c r="AV8" s="11"/>
      <c r="AW8" s="11">
        <v>367</v>
      </c>
      <c r="AX8" s="11">
        <v>238</v>
      </c>
      <c r="AY8" s="11">
        <v>372</v>
      </c>
      <c r="AZ8" s="11"/>
      <c r="BA8" s="11">
        <v>254</v>
      </c>
      <c r="BB8" s="11">
        <v>281</v>
      </c>
      <c r="BC8" s="11">
        <v>315</v>
      </c>
      <c r="BD8" s="11">
        <v>105</v>
      </c>
      <c r="BE8" s="11">
        <v>57</v>
      </c>
      <c r="BF8" s="11"/>
      <c r="BG8" s="11">
        <v>429</v>
      </c>
      <c r="BH8" s="11">
        <v>584</v>
      </c>
      <c r="BI8" s="11"/>
      <c r="BJ8" s="11">
        <v>791</v>
      </c>
      <c r="BK8" s="11">
        <v>218</v>
      </c>
      <c r="BL8" s="11"/>
      <c r="BM8" s="11">
        <v>137</v>
      </c>
      <c r="BN8" s="11">
        <v>197</v>
      </c>
      <c r="BO8" s="11">
        <v>365</v>
      </c>
      <c r="BP8" s="11">
        <v>74</v>
      </c>
      <c r="BQ8" s="11">
        <v>117</v>
      </c>
      <c r="BR8" s="11"/>
      <c r="BS8" s="11">
        <v>308</v>
      </c>
      <c r="BT8" s="11"/>
      <c r="BU8" s="11">
        <v>180</v>
      </c>
      <c r="BV8" s="11">
        <v>261</v>
      </c>
      <c r="BW8" s="11">
        <v>100</v>
      </c>
      <c r="BX8" s="11">
        <v>193</v>
      </c>
      <c r="BY8" s="11">
        <v>79</v>
      </c>
      <c r="BZ8" s="11"/>
      <c r="CA8" s="11">
        <v>90</v>
      </c>
      <c r="CB8" s="11"/>
      <c r="CC8" s="11">
        <v>796</v>
      </c>
      <c r="CD8" s="11">
        <v>182</v>
      </c>
      <c r="CE8" s="11"/>
      <c r="CF8" s="11">
        <v>355</v>
      </c>
      <c r="CG8" s="11"/>
      <c r="CH8" s="11">
        <v>681</v>
      </c>
      <c r="CI8" s="11">
        <v>239</v>
      </c>
    </row>
    <row r="9" spans="2:87" x14ac:dyDescent="0.35">
      <c r="B9" s="18" t="s">
        <v>350</v>
      </c>
      <c r="C9" s="17">
        <v>0.38374733647931902</v>
      </c>
      <c r="D9" s="17">
        <v>0.36571947004806099</v>
      </c>
      <c r="E9" s="17">
        <v>0.40131266516438702</v>
      </c>
      <c r="F9" s="17"/>
      <c r="G9" s="17">
        <v>0.46600633103127997</v>
      </c>
      <c r="H9" s="17">
        <v>0.47647062705554599</v>
      </c>
      <c r="I9" s="17">
        <v>0.353762603373037</v>
      </c>
      <c r="J9" s="17">
        <v>0.37686463313504298</v>
      </c>
      <c r="K9" s="17">
        <v>0.40556982166837202</v>
      </c>
      <c r="L9" s="17">
        <v>0.27412374602053402</v>
      </c>
      <c r="M9" s="17"/>
      <c r="N9" s="17">
        <v>0.44237669894609999</v>
      </c>
      <c r="O9" s="17">
        <v>0.37202647649741799</v>
      </c>
      <c r="P9" s="17">
        <v>0.33620808484926701</v>
      </c>
      <c r="Q9" s="17">
        <v>0.37991398076052202</v>
      </c>
      <c r="R9" s="17"/>
      <c r="S9" s="17">
        <v>0.408927974196092</v>
      </c>
      <c r="T9" s="17">
        <v>0.345187051859358</v>
      </c>
      <c r="U9" s="17">
        <v>0.30032370162325001</v>
      </c>
      <c r="V9" s="17">
        <v>0.338671213397711</v>
      </c>
      <c r="W9" s="17">
        <v>0.32282007212067199</v>
      </c>
      <c r="X9" s="17">
        <v>0.41625433146679403</v>
      </c>
      <c r="Y9" s="17">
        <v>0.420763568742686</v>
      </c>
      <c r="Z9" s="17">
        <v>0.47551123959247499</v>
      </c>
      <c r="AA9" s="17">
        <v>0.382667130575221</v>
      </c>
      <c r="AB9" s="17">
        <v>0.411952816588668</v>
      </c>
      <c r="AC9" s="17">
        <v>0.44405190695875801</v>
      </c>
      <c r="AD9" s="17">
        <v>0.47030513056657702</v>
      </c>
      <c r="AE9" s="17"/>
      <c r="AF9" s="17">
        <v>0.37681473996478398</v>
      </c>
      <c r="AG9" s="17">
        <v>0.35858784402593302</v>
      </c>
      <c r="AH9" s="17">
        <v>0.41126326815780301</v>
      </c>
      <c r="AI9" s="17">
        <v>0.44275948294190598</v>
      </c>
      <c r="AJ9" s="17">
        <v>0.40482194659318699</v>
      </c>
      <c r="AK9" s="17"/>
      <c r="AL9" s="17">
        <v>0.328877826208192</v>
      </c>
      <c r="AM9" s="17">
        <v>0.37458776320009302</v>
      </c>
      <c r="AN9" s="17">
        <v>0.48603643931433899</v>
      </c>
      <c r="AO9" s="17">
        <v>0.51548964805207198</v>
      </c>
      <c r="AP9" s="17"/>
      <c r="AQ9" s="17">
        <v>0.34670094765690301</v>
      </c>
      <c r="AR9" s="17">
        <v>0.43224733929473602</v>
      </c>
      <c r="AS9" s="17"/>
      <c r="AT9" s="17">
        <v>0.39969530197990999</v>
      </c>
      <c r="AU9" s="17">
        <v>0.28714820447878098</v>
      </c>
      <c r="AV9" s="17"/>
      <c r="AW9" s="17">
        <v>0.33449820234281902</v>
      </c>
      <c r="AX9" s="17">
        <v>0.38311193845969799</v>
      </c>
      <c r="AY9" s="17">
        <v>0.41497073473889701</v>
      </c>
      <c r="AZ9" s="17"/>
      <c r="BA9" s="17">
        <v>0.46513549603370002</v>
      </c>
      <c r="BB9" s="17">
        <v>0.37027898165043699</v>
      </c>
      <c r="BC9" s="17">
        <v>0.35716398920088899</v>
      </c>
      <c r="BD9" s="17">
        <v>0.34097563813023302</v>
      </c>
      <c r="BE9" s="17">
        <v>0.30196603143016099</v>
      </c>
      <c r="BF9" s="17"/>
      <c r="BG9" s="17">
        <v>0.39640431250854802</v>
      </c>
      <c r="BH9" s="17">
        <v>0.374443983893961</v>
      </c>
      <c r="BI9" s="17"/>
      <c r="BJ9" s="17">
        <v>0.39785549373214102</v>
      </c>
      <c r="BK9" s="17">
        <v>0.33477471916811302</v>
      </c>
      <c r="BL9" s="17"/>
      <c r="BM9" s="17">
        <v>0.40133627126400601</v>
      </c>
      <c r="BN9" s="17">
        <v>0.20625776946149699</v>
      </c>
      <c r="BO9" s="17">
        <v>0.49187378764525502</v>
      </c>
      <c r="BP9" s="17">
        <v>0.43161129926225</v>
      </c>
      <c r="BQ9" s="17">
        <v>0.22853970681299901</v>
      </c>
      <c r="BR9" s="17"/>
      <c r="BS9" s="17">
        <v>0.27837808697238098</v>
      </c>
      <c r="BT9" s="17"/>
      <c r="BU9" s="17">
        <v>0.24262937927560499</v>
      </c>
      <c r="BV9" s="17">
        <v>0.54782673581413399</v>
      </c>
      <c r="BW9" s="17">
        <v>0.42447850841963902</v>
      </c>
      <c r="BX9" s="17">
        <v>0.27696326077210198</v>
      </c>
      <c r="BY9" s="17">
        <v>0.251897339175497</v>
      </c>
      <c r="BZ9" s="17"/>
      <c r="CA9" s="17">
        <v>0.409722762637725</v>
      </c>
      <c r="CB9" s="17"/>
      <c r="CC9" s="17">
        <v>0.41004685300620702</v>
      </c>
      <c r="CD9" s="17">
        <v>0.29387141407983502</v>
      </c>
      <c r="CE9" s="17"/>
      <c r="CF9" s="17">
        <v>0.40627102427688999</v>
      </c>
      <c r="CG9" s="17"/>
      <c r="CH9" s="17">
        <v>0.353522848679237</v>
      </c>
      <c r="CI9" s="17">
        <v>0.52473982512828599</v>
      </c>
    </row>
    <row r="10" spans="2:87" x14ac:dyDescent="0.35">
      <c r="B10" s="18" t="s">
        <v>351</v>
      </c>
      <c r="C10" s="17">
        <v>0.36804727586283298</v>
      </c>
      <c r="D10" s="17">
        <v>0.36447108221850799</v>
      </c>
      <c r="E10" s="17">
        <v>0.37412318396837801</v>
      </c>
      <c r="F10" s="17"/>
      <c r="G10" s="17">
        <v>0.21211966751484801</v>
      </c>
      <c r="H10" s="17">
        <v>0.32247152388720901</v>
      </c>
      <c r="I10" s="17">
        <v>0.37283012181288699</v>
      </c>
      <c r="J10" s="17">
        <v>0.37400254518661302</v>
      </c>
      <c r="K10" s="17">
        <v>0.35988685732355802</v>
      </c>
      <c r="L10" s="17">
        <v>0.49812774082695499</v>
      </c>
      <c r="M10" s="17"/>
      <c r="N10" s="17">
        <v>0.34921684585542001</v>
      </c>
      <c r="O10" s="17">
        <v>0.34938894167745999</v>
      </c>
      <c r="P10" s="17">
        <v>0.403169597631159</v>
      </c>
      <c r="Q10" s="17">
        <v>0.369668750635124</v>
      </c>
      <c r="R10" s="17"/>
      <c r="S10" s="17">
        <v>0.34617713365559299</v>
      </c>
      <c r="T10" s="17">
        <v>0.43918800087667098</v>
      </c>
      <c r="U10" s="17">
        <v>0.36343061238344698</v>
      </c>
      <c r="V10" s="17">
        <v>0.37018570712816601</v>
      </c>
      <c r="W10" s="17">
        <v>0.42255814924032498</v>
      </c>
      <c r="X10" s="17">
        <v>0.35659331707560499</v>
      </c>
      <c r="Y10" s="17">
        <v>0.27553332389902102</v>
      </c>
      <c r="Z10" s="17">
        <v>0.42073904592035399</v>
      </c>
      <c r="AA10" s="17">
        <v>0.34069063162276297</v>
      </c>
      <c r="AB10" s="17">
        <v>0.37524891655475401</v>
      </c>
      <c r="AC10" s="17">
        <v>0.372517040997347</v>
      </c>
      <c r="AD10" s="17">
        <v>0.29634628203885899</v>
      </c>
      <c r="AE10" s="17"/>
      <c r="AF10" s="17">
        <v>0.34092658352542199</v>
      </c>
      <c r="AG10" s="17">
        <v>0.37162482729745699</v>
      </c>
      <c r="AH10" s="17">
        <v>0.398057693185914</v>
      </c>
      <c r="AI10" s="17">
        <v>0.38033215076038401</v>
      </c>
      <c r="AJ10" s="17">
        <v>0.38841059329849098</v>
      </c>
      <c r="AK10" s="17"/>
      <c r="AL10" s="17">
        <v>0.39889462052503</v>
      </c>
      <c r="AM10" s="17">
        <v>0.37079519453513898</v>
      </c>
      <c r="AN10" s="17">
        <v>0.32242211350877098</v>
      </c>
      <c r="AO10" s="17">
        <v>0.27915291045979701</v>
      </c>
      <c r="AP10" s="17"/>
      <c r="AQ10" s="17">
        <v>0.37874732283206602</v>
      </c>
      <c r="AR10" s="17">
        <v>0.35403910058236199</v>
      </c>
      <c r="AS10" s="17"/>
      <c r="AT10" s="17">
        <v>0.35450802234916101</v>
      </c>
      <c r="AU10" s="17">
        <v>0.48330401198015099</v>
      </c>
      <c r="AV10" s="17"/>
      <c r="AW10" s="17">
        <v>0.41457878893218802</v>
      </c>
      <c r="AX10" s="17">
        <v>0.39220459229501897</v>
      </c>
      <c r="AY10" s="17">
        <v>0.32025484237336199</v>
      </c>
      <c r="AZ10" s="17"/>
      <c r="BA10" s="17">
        <v>0.244262537157592</v>
      </c>
      <c r="BB10" s="17">
        <v>0.37778739636102299</v>
      </c>
      <c r="BC10" s="17">
        <v>0.42928666136361698</v>
      </c>
      <c r="BD10" s="17">
        <v>0.44129859330635202</v>
      </c>
      <c r="BE10" s="17">
        <v>0.405678299035243</v>
      </c>
      <c r="BF10" s="17"/>
      <c r="BG10" s="17">
        <v>0.33143498510492198</v>
      </c>
      <c r="BH10" s="17">
        <v>0.39495868417173002</v>
      </c>
      <c r="BI10" s="17"/>
      <c r="BJ10" s="17">
        <v>0.34771584704707897</v>
      </c>
      <c r="BK10" s="17">
        <v>0.44005331670339298</v>
      </c>
      <c r="BL10" s="17"/>
      <c r="BM10" s="17">
        <v>0.25442940182476198</v>
      </c>
      <c r="BN10" s="17">
        <v>0.50445012696682701</v>
      </c>
      <c r="BO10" s="17">
        <v>0.31107986291477302</v>
      </c>
      <c r="BP10" s="17">
        <v>0.41729507781347103</v>
      </c>
      <c r="BQ10" s="17">
        <v>0.48190720368168999</v>
      </c>
      <c r="BR10" s="17"/>
      <c r="BS10" s="17">
        <v>0.45771102074936099</v>
      </c>
      <c r="BT10" s="17"/>
      <c r="BU10" s="17">
        <v>0.44450301227218603</v>
      </c>
      <c r="BV10" s="17">
        <v>0.27824334575912502</v>
      </c>
      <c r="BW10" s="17">
        <v>0.41566955154370799</v>
      </c>
      <c r="BX10" s="17">
        <v>0.47617936487637402</v>
      </c>
      <c r="BY10" s="17">
        <v>0.30519025289828999</v>
      </c>
      <c r="BZ10" s="17"/>
      <c r="CA10" s="17">
        <v>0.39525036613683201</v>
      </c>
      <c r="CB10" s="17"/>
      <c r="CC10" s="17">
        <v>0.37609045280778303</v>
      </c>
      <c r="CD10" s="17">
        <v>0.35922074546775401</v>
      </c>
      <c r="CE10" s="17"/>
      <c r="CF10" s="17">
        <v>0.411452162403389</v>
      </c>
      <c r="CG10" s="17"/>
      <c r="CH10" s="17">
        <v>0.41368616667497099</v>
      </c>
      <c r="CI10" s="17">
        <v>0.32999366865620899</v>
      </c>
    </row>
    <row r="11" spans="2:87" x14ac:dyDescent="0.35">
      <c r="B11" s="18" t="s">
        <v>352</v>
      </c>
      <c r="C11" s="17">
        <v>9.8392434819829705E-2</v>
      </c>
      <c r="D11" s="17">
        <v>0.123106440234047</v>
      </c>
      <c r="E11" s="17">
        <v>7.2442982413066903E-2</v>
      </c>
      <c r="F11" s="17"/>
      <c r="G11" s="17">
        <v>0.10810989684608099</v>
      </c>
      <c r="H11" s="17">
        <v>9.5783029953993903E-2</v>
      </c>
      <c r="I11" s="17">
        <v>7.3748049804406399E-2</v>
      </c>
      <c r="J11" s="17">
        <v>0.117133913639676</v>
      </c>
      <c r="K11" s="17">
        <v>0.101052525895171</v>
      </c>
      <c r="L11" s="17">
        <v>9.8312953742381595E-2</v>
      </c>
      <c r="M11" s="17"/>
      <c r="N11" s="17">
        <v>8.7063766457590896E-2</v>
      </c>
      <c r="O11" s="17">
        <v>0.12540055824875199</v>
      </c>
      <c r="P11" s="17">
        <v>8.8801054366450902E-2</v>
      </c>
      <c r="Q11" s="17">
        <v>9.2475366340439805E-2</v>
      </c>
      <c r="R11" s="17"/>
      <c r="S11" s="17">
        <v>7.1277903480961996E-2</v>
      </c>
      <c r="T11" s="17">
        <v>5.66578370960759E-2</v>
      </c>
      <c r="U11" s="17">
        <v>0.151481279826053</v>
      </c>
      <c r="V11" s="17">
        <v>0.115828349544963</v>
      </c>
      <c r="W11" s="17">
        <v>0.13344122149961299</v>
      </c>
      <c r="X11" s="17">
        <v>8.6591313743772297E-2</v>
      </c>
      <c r="Y11" s="17">
        <v>6.0769526723703803E-2</v>
      </c>
      <c r="Z11" s="17">
        <v>3.24528937242708E-2</v>
      </c>
      <c r="AA11" s="17">
        <v>0.16420359442670701</v>
      </c>
      <c r="AB11" s="17">
        <v>0.11977915459027499</v>
      </c>
      <c r="AC11" s="17">
        <v>8.6079527491285404E-2</v>
      </c>
      <c r="AD11" s="17">
        <v>4.9824875932884101E-2</v>
      </c>
      <c r="AE11" s="17"/>
      <c r="AF11" s="17">
        <v>7.8379726706337499E-2</v>
      </c>
      <c r="AG11" s="17">
        <v>0.10744335561639699</v>
      </c>
      <c r="AH11" s="17">
        <v>0.101659085135015</v>
      </c>
      <c r="AI11" s="17">
        <v>0.11187093804582</v>
      </c>
      <c r="AJ11" s="17">
        <v>8.5413177897268197E-2</v>
      </c>
      <c r="AK11" s="17"/>
      <c r="AL11" s="17">
        <v>0.10117749459061499</v>
      </c>
      <c r="AM11" s="17">
        <v>0.10824333493140199</v>
      </c>
      <c r="AN11" s="17">
        <v>9.0900435770782301E-2</v>
      </c>
      <c r="AO11" s="17">
        <v>4.2868640783612501E-2</v>
      </c>
      <c r="AP11" s="17"/>
      <c r="AQ11" s="17">
        <v>0.104275045698943</v>
      </c>
      <c r="AR11" s="17">
        <v>9.0691099999677199E-2</v>
      </c>
      <c r="AS11" s="17"/>
      <c r="AT11" s="17">
        <v>9.5403046828166596E-2</v>
      </c>
      <c r="AU11" s="17">
        <v>0.10673307084031</v>
      </c>
      <c r="AV11" s="17"/>
      <c r="AW11" s="17">
        <v>0.124923438474687</v>
      </c>
      <c r="AX11" s="17">
        <v>7.7884566129578406E-2</v>
      </c>
      <c r="AY11" s="17">
        <v>8.6412194945026E-2</v>
      </c>
      <c r="AZ11" s="17"/>
      <c r="BA11" s="17">
        <v>0.11956116820507801</v>
      </c>
      <c r="BB11" s="17">
        <v>0.100540845179101</v>
      </c>
      <c r="BC11" s="17">
        <v>7.1632887012895094E-2</v>
      </c>
      <c r="BD11" s="17">
        <v>9.5908325728042199E-2</v>
      </c>
      <c r="BE11" s="17">
        <v>0.14743372938556901</v>
      </c>
      <c r="BF11" s="17"/>
      <c r="BG11" s="17">
        <v>9.8415489588624894E-2</v>
      </c>
      <c r="BH11" s="17">
        <v>9.8375488699178198E-2</v>
      </c>
      <c r="BI11" s="17"/>
      <c r="BJ11" s="17">
        <v>9.9108399248146198E-2</v>
      </c>
      <c r="BK11" s="17">
        <v>9.2814257940401101E-2</v>
      </c>
      <c r="BL11" s="17"/>
      <c r="BM11" s="17">
        <v>7.7181264687416998E-2</v>
      </c>
      <c r="BN11" s="17">
        <v>0.158974696816093</v>
      </c>
      <c r="BO11" s="17">
        <v>7.4335846006436196E-2</v>
      </c>
      <c r="BP11" s="17">
        <v>8.9481561146891306E-2</v>
      </c>
      <c r="BQ11" s="17">
        <v>0.12922886974068301</v>
      </c>
      <c r="BR11" s="17"/>
      <c r="BS11" s="17">
        <v>0.133489057428585</v>
      </c>
      <c r="BT11" s="17"/>
      <c r="BU11" s="17">
        <v>0.17104645714050301</v>
      </c>
      <c r="BV11" s="17">
        <v>5.8708037291416298E-2</v>
      </c>
      <c r="BW11" s="17">
        <v>7.4967339808531194E-2</v>
      </c>
      <c r="BX11" s="17">
        <v>0.14442325360957001</v>
      </c>
      <c r="BY11" s="17">
        <v>8.0647476563326895E-2</v>
      </c>
      <c r="BZ11" s="17"/>
      <c r="CA11" s="17">
        <v>9.0873080782069002E-2</v>
      </c>
      <c r="CB11" s="17"/>
      <c r="CC11" s="17">
        <v>9.2091395980884103E-2</v>
      </c>
      <c r="CD11" s="17">
        <v>0.12532794395419999</v>
      </c>
      <c r="CE11" s="17"/>
      <c r="CF11" s="17">
        <v>7.5057082940866701E-2</v>
      </c>
      <c r="CG11" s="17"/>
      <c r="CH11" s="17">
        <v>0.114647393216154</v>
      </c>
      <c r="CI11" s="17">
        <v>7.0145221724222398E-2</v>
      </c>
    </row>
    <row r="12" spans="2:87" x14ac:dyDescent="0.35">
      <c r="B12" s="18" t="s">
        <v>353</v>
      </c>
      <c r="C12" s="17">
        <v>4.9620370507410902E-2</v>
      </c>
      <c r="D12" s="17">
        <v>5.1930654218714602E-2</v>
      </c>
      <c r="E12" s="17">
        <v>4.7440011174320798E-2</v>
      </c>
      <c r="F12" s="17"/>
      <c r="G12" s="17">
        <v>8.2214918593829095E-2</v>
      </c>
      <c r="H12" s="17">
        <v>3.7893738633659697E-2</v>
      </c>
      <c r="I12" s="17">
        <v>4.3919192748588701E-2</v>
      </c>
      <c r="J12" s="17">
        <v>4.3203268039437699E-2</v>
      </c>
      <c r="K12" s="17">
        <v>5.7859975541524999E-2</v>
      </c>
      <c r="L12" s="17">
        <v>4.2500879267947697E-2</v>
      </c>
      <c r="M12" s="17"/>
      <c r="N12" s="17">
        <v>4.4418522310529202E-2</v>
      </c>
      <c r="O12" s="17">
        <v>6.19860803392841E-2</v>
      </c>
      <c r="P12" s="17">
        <v>5.3889383530414302E-2</v>
      </c>
      <c r="Q12" s="17">
        <v>3.45880158620544E-2</v>
      </c>
      <c r="R12" s="17"/>
      <c r="S12" s="17">
        <v>7.0617637853985102E-2</v>
      </c>
      <c r="T12" s="17">
        <v>4.3286756668462698E-2</v>
      </c>
      <c r="U12" s="17">
        <v>8.0593768375612704E-2</v>
      </c>
      <c r="V12" s="17">
        <v>2.2367391511260201E-2</v>
      </c>
      <c r="W12" s="17">
        <v>2.9010689692553899E-2</v>
      </c>
      <c r="X12" s="17">
        <v>6.0426604145471602E-2</v>
      </c>
      <c r="Y12" s="17">
        <v>4.8346736531344699E-2</v>
      </c>
      <c r="Z12" s="17">
        <v>4.5767063545021601E-2</v>
      </c>
      <c r="AA12" s="17">
        <v>4.8862526125861498E-2</v>
      </c>
      <c r="AB12" s="17">
        <v>3.2177207668363898E-2</v>
      </c>
      <c r="AC12" s="17">
        <v>3.2577850256430799E-2</v>
      </c>
      <c r="AD12" s="17">
        <v>7.6061151074545794E-2</v>
      </c>
      <c r="AE12" s="17"/>
      <c r="AF12" s="17">
        <v>6.8693692920078694E-2</v>
      </c>
      <c r="AG12" s="17">
        <v>6.2980206154534299E-2</v>
      </c>
      <c r="AH12" s="17">
        <v>3.6403448780898302E-2</v>
      </c>
      <c r="AI12" s="17">
        <v>2.9158622463310101E-2</v>
      </c>
      <c r="AJ12" s="17">
        <v>1.8738668864815899E-2</v>
      </c>
      <c r="AK12" s="17"/>
      <c r="AL12" s="17">
        <v>5.9882342071379602E-2</v>
      </c>
      <c r="AM12" s="17">
        <v>5.1054150672638202E-2</v>
      </c>
      <c r="AN12" s="17">
        <v>3.5071568792256598E-2</v>
      </c>
      <c r="AO12" s="17">
        <v>1.55133547299777E-2</v>
      </c>
      <c r="AP12" s="17"/>
      <c r="AQ12" s="17">
        <v>5.2296997561714201E-2</v>
      </c>
      <c r="AR12" s="17">
        <v>4.6116211970074997E-2</v>
      </c>
      <c r="AS12" s="17"/>
      <c r="AT12" s="17">
        <v>4.9685632392601403E-2</v>
      </c>
      <c r="AU12" s="17">
        <v>4.1955535905225501E-2</v>
      </c>
      <c r="AV12" s="17"/>
      <c r="AW12" s="17">
        <v>4.09519847204236E-2</v>
      </c>
      <c r="AX12" s="17">
        <v>7.3556782162939802E-2</v>
      </c>
      <c r="AY12" s="17">
        <v>4.5488334844295202E-2</v>
      </c>
      <c r="AZ12" s="17"/>
      <c r="BA12" s="17">
        <v>7.0432354865090793E-2</v>
      </c>
      <c r="BB12" s="17">
        <v>5.0302090320839397E-2</v>
      </c>
      <c r="BC12" s="17">
        <v>4.4092512668145199E-2</v>
      </c>
      <c r="BD12" s="17">
        <v>3.2247737614514098E-2</v>
      </c>
      <c r="BE12" s="17">
        <v>1.6723775263529E-2</v>
      </c>
      <c r="BF12" s="17"/>
      <c r="BG12" s="17">
        <v>5.5448239569944102E-2</v>
      </c>
      <c r="BH12" s="17">
        <v>4.53366679401596E-2</v>
      </c>
      <c r="BI12" s="17"/>
      <c r="BJ12" s="17">
        <v>5.0268652251601299E-2</v>
      </c>
      <c r="BK12" s="17">
        <v>4.8114267630031203E-2</v>
      </c>
      <c r="BL12" s="17"/>
      <c r="BM12" s="17">
        <v>3.410543252579E-2</v>
      </c>
      <c r="BN12" s="17">
        <v>7.3572655703149206E-2</v>
      </c>
      <c r="BO12" s="17">
        <v>4.1672631934785001E-2</v>
      </c>
      <c r="BP12" s="17">
        <v>2.51807179558136E-2</v>
      </c>
      <c r="BQ12" s="17">
        <v>7.1516833349902206E-2</v>
      </c>
      <c r="BR12" s="17"/>
      <c r="BS12" s="17">
        <v>5.7176464788519399E-2</v>
      </c>
      <c r="BT12" s="17"/>
      <c r="BU12" s="17">
        <v>8.1185129744823004E-2</v>
      </c>
      <c r="BV12" s="17">
        <v>4.6562072034900599E-2</v>
      </c>
      <c r="BW12" s="17">
        <v>2.6807611988619098E-2</v>
      </c>
      <c r="BX12" s="17">
        <v>4.8693215136050301E-2</v>
      </c>
      <c r="BY12" s="17">
        <v>4.7292158142422602E-2</v>
      </c>
      <c r="BZ12" s="17"/>
      <c r="CA12" s="17">
        <v>4.1624839966766497E-2</v>
      </c>
      <c r="CB12" s="17"/>
      <c r="CC12" s="17">
        <v>3.6334746858415597E-2</v>
      </c>
      <c r="CD12" s="17">
        <v>9.8134299971345998E-2</v>
      </c>
      <c r="CE12" s="17"/>
      <c r="CF12" s="17">
        <v>4.4436700653981399E-2</v>
      </c>
      <c r="CG12" s="17"/>
      <c r="CH12" s="17">
        <v>5.5640513240746502E-2</v>
      </c>
      <c r="CI12" s="17">
        <v>4.7578563596540301E-2</v>
      </c>
    </row>
    <row r="13" spans="2:87" ht="29" x14ac:dyDescent="0.35">
      <c r="B13" s="18" t="s">
        <v>354</v>
      </c>
      <c r="C13" s="17">
        <v>6.0878091210196501E-2</v>
      </c>
      <c r="D13" s="17">
        <v>6.0538470841761297E-2</v>
      </c>
      <c r="E13" s="17">
        <v>6.16125032243314E-2</v>
      </c>
      <c r="F13" s="17"/>
      <c r="G13" s="17">
        <v>4.4095305678058597E-2</v>
      </c>
      <c r="H13" s="17">
        <v>4.29220699010016E-2</v>
      </c>
      <c r="I13" s="17">
        <v>9.4300897152376897E-2</v>
      </c>
      <c r="J13" s="17">
        <v>6.5121998666865494E-2</v>
      </c>
      <c r="K13" s="17">
        <v>5.73644572463081E-2</v>
      </c>
      <c r="L13" s="17">
        <v>5.8378432359627398E-2</v>
      </c>
      <c r="M13" s="17"/>
      <c r="N13" s="17">
        <v>4.0171188417843E-2</v>
      </c>
      <c r="O13" s="17">
        <v>7.0671125307267199E-2</v>
      </c>
      <c r="P13" s="17">
        <v>6.0354512686637399E-2</v>
      </c>
      <c r="Q13" s="17">
        <v>7.6068696036794406E-2</v>
      </c>
      <c r="R13" s="17"/>
      <c r="S13" s="17">
        <v>5.8965991488272501E-2</v>
      </c>
      <c r="T13" s="17">
        <v>7.4409102729270704E-2</v>
      </c>
      <c r="U13" s="17">
        <v>4.0615569986165702E-2</v>
      </c>
      <c r="V13" s="17">
        <v>8.79168799897697E-2</v>
      </c>
      <c r="W13" s="17">
        <v>6.8791861612826605E-2</v>
      </c>
      <c r="X13" s="17">
        <v>6.9932807931120694E-2</v>
      </c>
      <c r="Y13" s="17">
        <v>0.105498873117914</v>
      </c>
      <c r="Z13" s="17">
        <v>2.5529757217878399E-2</v>
      </c>
      <c r="AA13" s="17">
        <v>3.5474020276196401E-2</v>
      </c>
      <c r="AB13" s="17">
        <v>2.0001270891262E-2</v>
      </c>
      <c r="AC13" s="17">
        <v>4.9248791373413502E-2</v>
      </c>
      <c r="AD13" s="17">
        <v>0.107462560387134</v>
      </c>
      <c r="AE13" s="17"/>
      <c r="AF13" s="17">
        <v>6.9420906661735005E-2</v>
      </c>
      <c r="AG13" s="17">
        <v>6.4600468587356297E-2</v>
      </c>
      <c r="AH13" s="17">
        <v>3.8226287799694003E-2</v>
      </c>
      <c r="AI13" s="17">
        <v>2.5446486591738201E-2</v>
      </c>
      <c r="AJ13" s="17">
        <v>4.8809854182553597E-2</v>
      </c>
      <c r="AK13" s="17"/>
      <c r="AL13" s="17">
        <v>7.0923802090256602E-2</v>
      </c>
      <c r="AM13" s="17">
        <v>5.5509764726662698E-2</v>
      </c>
      <c r="AN13" s="17">
        <v>2.4785831475051898E-2</v>
      </c>
      <c r="AO13" s="17">
        <v>0.11961143337128601</v>
      </c>
      <c r="AP13" s="17"/>
      <c r="AQ13" s="17">
        <v>6.9003882277014997E-2</v>
      </c>
      <c r="AR13" s="17">
        <v>5.0240053275991001E-2</v>
      </c>
      <c r="AS13" s="17"/>
      <c r="AT13" s="17">
        <v>5.85844360185655E-2</v>
      </c>
      <c r="AU13" s="17">
        <v>5.55562202057455E-2</v>
      </c>
      <c r="AV13" s="17"/>
      <c r="AW13" s="17">
        <v>5.66720014845047E-2</v>
      </c>
      <c r="AX13" s="17">
        <v>4.5205387331917E-2</v>
      </c>
      <c r="AY13" s="17">
        <v>7.1827010945164096E-2</v>
      </c>
      <c r="AZ13" s="17"/>
      <c r="BA13" s="17">
        <v>6.2713651273933302E-2</v>
      </c>
      <c r="BB13" s="17">
        <v>6.0565021980652597E-2</v>
      </c>
      <c r="BC13" s="17">
        <v>5.9370372017803603E-2</v>
      </c>
      <c r="BD13" s="17">
        <v>4.1778870932001402E-2</v>
      </c>
      <c r="BE13" s="17">
        <v>9.8646516228074105E-2</v>
      </c>
      <c r="BF13" s="17"/>
      <c r="BG13" s="17">
        <v>7.7990573563457302E-2</v>
      </c>
      <c r="BH13" s="17">
        <v>4.8299774195496199E-2</v>
      </c>
      <c r="BI13" s="17"/>
      <c r="BJ13" s="17">
        <v>6.3909244305501101E-2</v>
      </c>
      <c r="BK13" s="17">
        <v>5.0900856078702601E-2</v>
      </c>
      <c r="BL13" s="17"/>
      <c r="BM13" s="17">
        <v>0.133136463879092</v>
      </c>
      <c r="BN13" s="17">
        <v>5.0839503660850903E-2</v>
      </c>
      <c r="BO13" s="17">
        <v>4.9062705114305501E-2</v>
      </c>
      <c r="BP13" s="17">
        <v>1.2392660367909101E-2</v>
      </c>
      <c r="BQ13" s="17">
        <v>7.2813149957576997E-2</v>
      </c>
      <c r="BR13" s="17"/>
      <c r="BS13" s="17">
        <v>5.1985879616348103E-2</v>
      </c>
      <c r="BT13" s="17"/>
      <c r="BU13" s="17">
        <v>3.99828104215059E-2</v>
      </c>
      <c r="BV13" s="17">
        <v>3.5419974940057601E-2</v>
      </c>
      <c r="BW13" s="17">
        <v>4.63834624271506E-2</v>
      </c>
      <c r="BX13" s="17">
        <v>4.38756625639714E-2</v>
      </c>
      <c r="BY13" s="17">
        <v>0.18272444577018901</v>
      </c>
      <c r="BZ13" s="17"/>
      <c r="CA13" s="17">
        <v>4.1046849009578099E-2</v>
      </c>
      <c r="CB13" s="17"/>
      <c r="CC13" s="17">
        <v>5.5362327309745302E-2</v>
      </c>
      <c r="CD13" s="17">
        <v>6.8872872019201101E-2</v>
      </c>
      <c r="CE13" s="17"/>
      <c r="CF13" s="17">
        <v>4.6090394291460703E-2</v>
      </c>
      <c r="CG13" s="17"/>
      <c r="CH13" s="17">
        <v>4.4703756708291201E-2</v>
      </c>
      <c r="CI13" s="17">
        <v>1.19806409730352E-2</v>
      </c>
    </row>
    <row r="14" spans="2:87" x14ac:dyDescent="0.35">
      <c r="B14" s="18" t="s">
        <v>161</v>
      </c>
      <c r="C14" s="19">
        <v>3.9314491120411001E-2</v>
      </c>
      <c r="D14" s="19">
        <v>3.4233882438908E-2</v>
      </c>
      <c r="E14" s="19">
        <v>4.3068654055516201E-2</v>
      </c>
      <c r="F14" s="19"/>
      <c r="G14" s="19">
        <v>8.7453880335902401E-2</v>
      </c>
      <c r="H14" s="19">
        <v>2.44590105685892E-2</v>
      </c>
      <c r="I14" s="19">
        <v>6.14391351087046E-2</v>
      </c>
      <c r="J14" s="19">
        <v>2.3673641332365099E-2</v>
      </c>
      <c r="K14" s="19">
        <v>1.8266362325065E-2</v>
      </c>
      <c r="L14" s="19">
        <v>2.8556247782554101E-2</v>
      </c>
      <c r="M14" s="19"/>
      <c r="N14" s="19">
        <v>3.6752978012517097E-2</v>
      </c>
      <c r="O14" s="19">
        <v>2.0526817929818902E-2</v>
      </c>
      <c r="P14" s="19">
        <v>5.7577366936071801E-2</v>
      </c>
      <c r="Q14" s="19">
        <v>4.7285190365065899E-2</v>
      </c>
      <c r="R14" s="19"/>
      <c r="S14" s="19">
        <v>4.4033359325095098E-2</v>
      </c>
      <c r="T14" s="19">
        <v>4.1271250770161499E-2</v>
      </c>
      <c r="U14" s="19">
        <v>6.3555067805471599E-2</v>
      </c>
      <c r="V14" s="19">
        <v>6.5030458428130905E-2</v>
      </c>
      <c r="W14" s="19">
        <v>2.3378005834009102E-2</v>
      </c>
      <c r="X14" s="19">
        <v>1.02016256372368E-2</v>
      </c>
      <c r="Y14" s="19">
        <v>8.9087970985329903E-2</v>
      </c>
      <c r="Z14" s="19">
        <v>0</v>
      </c>
      <c r="AA14" s="19">
        <v>2.8102096973251601E-2</v>
      </c>
      <c r="AB14" s="19">
        <v>4.08406337066776E-2</v>
      </c>
      <c r="AC14" s="19">
        <v>1.55248829227658E-2</v>
      </c>
      <c r="AD14" s="19">
        <v>0</v>
      </c>
      <c r="AE14" s="19"/>
      <c r="AF14" s="19">
        <v>6.5764350221643494E-2</v>
      </c>
      <c r="AG14" s="19">
        <v>3.4763298318321902E-2</v>
      </c>
      <c r="AH14" s="19">
        <v>1.43902169406763E-2</v>
      </c>
      <c r="AI14" s="19">
        <v>1.0432319196842101E-2</v>
      </c>
      <c r="AJ14" s="19">
        <v>5.38057591636842E-2</v>
      </c>
      <c r="AK14" s="19"/>
      <c r="AL14" s="19">
        <v>4.0243914514527301E-2</v>
      </c>
      <c r="AM14" s="19">
        <v>3.9809791934064302E-2</v>
      </c>
      <c r="AN14" s="19">
        <v>4.0783611138799698E-2</v>
      </c>
      <c r="AO14" s="19">
        <v>2.7364012603254901E-2</v>
      </c>
      <c r="AP14" s="19"/>
      <c r="AQ14" s="19">
        <v>4.8975803973359197E-2</v>
      </c>
      <c r="AR14" s="19">
        <v>2.66661948771592E-2</v>
      </c>
      <c r="AS14" s="19"/>
      <c r="AT14" s="19">
        <v>4.2123560431595902E-2</v>
      </c>
      <c r="AU14" s="19">
        <v>2.5302956589787401E-2</v>
      </c>
      <c r="AV14" s="19"/>
      <c r="AW14" s="19">
        <v>2.83755840453771E-2</v>
      </c>
      <c r="AX14" s="19">
        <v>2.8036733620847801E-2</v>
      </c>
      <c r="AY14" s="19">
        <v>6.1046882153254899E-2</v>
      </c>
      <c r="AZ14" s="19"/>
      <c r="BA14" s="19">
        <v>3.7894792464605698E-2</v>
      </c>
      <c r="BB14" s="19">
        <v>4.0525664507947201E-2</v>
      </c>
      <c r="BC14" s="19">
        <v>3.8453577736650403E-2</v>
      </c>
      <c r="BD14" s="19">
        <v>4.7790834288857199E-2</v>
      </c>
      <c r="BE14" s="19">
        <v>2.9551648657423199E-2</v>
      </c>
      <c r="BF14" s="19"/>
      <c r="BG14" s="19">
        <v>4.0306399664503903E-2</v>
      </c>
      <c r="BH14" s="19">
        <v>3.8585401099475898E-2</v>
      </c>
      <c r="BI14" s="19"/>
      <c r="BJ14" s="19">
        <v>4.1142363415532297E-2</v>
      </c>
      <c r="BK14" s="19">
        <v>3.3342582479358701E-2</v>
      </c>
      <c r="BL14" s="19"/>
      <c r="BM14" s="19">
        <v>9.9811165818933498E-2</v>
      </c>
      <c r="BN14" s="19">
        <v>5.9052473915826202E-3</v>
      </c>
      <c r="BO14" s="19">
        <v>3.19751663844451E-2</v>
      </c>
      <c r="BP14" s="19">
        <v>2.4038683453665201E-2</v>
      </c>
      <c r="BQ14" s="19">
        <v>1.5994236457149199E-2</v>
      </c>
      <c r="BR14" s="19"/>
      <c r="BS14" s="19">
        <v>2.1259490444805001E-2</v>
      </c>
      <c r="BT14" s="19"/>
      <c r="BU14" s="19">
        <v>2.0653211145376198E-2</v>
      </c>
      <c r="BV14" s="19">
        <v>3.3239834160366598E-2</v>
      </c>
      <c r="BW14" s="19">
        <v>1.16935258123517E-2</v>
      </c>
      <c r="BX14" s="19">
        <v>9.8652430419325608E-3</v>
      </c>
      <c r="BY14" s="19">
        <v>0.13224832745027501</v>
      </c>
      <c r="BZ14" s="19"/>
      <c r="CA14" s="19">
        <v>2.1482101467029401E-2</v>
      </c>
      <c r="CB14" s="19"/>
      <c r="CC14" s="19">
        <v>3.0074224036965601E-2</v>
      </c>
      <c r="CD14" s="19">
        <v>5.4572724507664302E-2</v>
      </c>
      <c r="CE14" s="19"/>
      <c r="CF14" s="19">
        <v>1.6692635433412401E-2</v>
      </c>
      <c r="CG14" s="19"/>
      <c r="CH14" s="19">
        <v>1.77993214805999E-2</v>
      </c>
      <c r="CI14" s="19">
        <v>1.55620799217072E-2</v>
      </c>
    </row>
    <row r="15" spans="2:87" x14ac:dyDescent="0.35">
      <c r="B15" s="16" t="s">
        <v>163</v>
      </c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360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1021</v>
      </c>
      <c r="D7" s="10">
        <v>535</v>
      </c>
      <c r="E7" s="10">
        <v>483</v>
      </c>
      <c r="F7" s="10"/>
      <c r="G7" s="10">
        <v>80</v>
      </c>
      <c r="H7" s="10">
        <v>179</v>
      </c>
      <c r="I7" s="10">
        <v>185</v>
      </c>
      <c r="J7" s="10">
        <v>175</v>
      </c>
      <c r="K7" s="10">
        <v>159</v>
      </c>
      <c r="L7" s="10">
        <v>243</v>
      </c>
      <c r="M7" s="10"/>
      <c r="N7" s="10">
        <v>311</v>
      </c>
      <c r="O7" s="10">
        <v>259</v>
      </c>
      <c r="P7" s="10">
        <v>215</v>
      </c>
      <c r="Q7" s="10">
        <v>231</v>
      </c>
      <c r="R7" s="10"/>
      <c r="S7" s="10">
        <v>144</v>
      </c>
      <c r="T7" s="10">
        <v>141</v>
      </c>
      <c r="U7" s="10">
        <v>91</v>
      </c>
      <c r="V7" s="10">
        <v>87</v>
      </c>
      <c r="W7" s="10">
        <v>78</v>
      </c>
      <c r="X7" s="10">
        <v>87</v>
      </c>
      <c r="Y7" s="10">
        <v>64</v>
      </c>
      <c r="Z7" s="10">
        <v>35</v>
      </c>
      <c r="AA7" s="10">
        <v>104</v>
      </c>
      <c r="AB7" s="10">
        <v>97</v>
      </c>
      <c r="AC7" s="10">
        <v>54</v>
      </c>
      <c r="AD7" s="10">
        <v>39</v>
      </c>
      <c r="AE7" s="10"/>
      <c r="AF7" s="10">
        <v>162</v>
      </c>
      <c r="AG7" s="10">
        <v>392</v>
      </c>
      <c r="AH7" s="10">
        <v>197</v>
      </c>
      <c r="AI7" s="10">
        <v>116</v>
      </c>
      <c r="AJ7" s="10">
        <v>118</v>
      </c>
      <c r="AK7" s="10"/>
      <c r="AL7" s="10">
        <v>417</v>
      </c>
      <c r="AM7" s="10">
        <v>383</v>
      </c>
      <c r="AN7" s="10">
        <v>159</v>
      </c>
      <c r="AO7" s="10">
        <v>62</v>
      </c>
      <c r="AP7" s="10"/>
      <c r="AQ7" s="10">
        <v>571</v>
      </c>
      <c r="AR7" s="10">
        <v>450</v>
      </c>
      <c r="AS7" s="10"/>
      <c r="AT7" s="10">
        <v>657</v>
      </c>
      <c r="AU7" s="10">
        <v>231</v>
      </c>
      <c r="AV7" s="10"/>
      <c r="AW7" s="10">
        <v>400</v>
      </c>
      <c r="AX7" s="10">
        <v>237</v>
      </c>
      <c r="AY7" s="10">
        <v>355</v>
      </c>
      <c r="AZ7" s="10"/>
      <c r="BA7" s="10">
        <v>246</v>
      </c>
      <c r="BB7" s="10">
        <v>285</v>
      </c>
      <c r="BC7" s="10">
        <v>321</v>
      </c>
      <c r="BD7" s="10">
        <v>108</v>
      </c>
      <c r="BE7" s="10">
        <v>60</v>
      </c>
      <c r="BF7" s="10"/>
      <c r="BG7" s="10">
        <v>405</v>
      </c>
      <c r="BH7" s="10">
        <v>616</v>
      </c>
      <c r="BI7" s="10"/>
      <c r="BJ7" s="10">
        <v>779</v>
      </c>
      <c r="BK7" s="10">
        <v>238</v>
      </c>
      <c r="BL7" s="10"/>
      <c r="BM7" s="10">
        <v>130</v>
      </c>
      <c r="BN7" s="10">
        <v>212</v>
      </c>
      <c r="BO7" s="10">
        <v>363</v>
      </c>
      <c r="BP7" s="10">
        <v>76</v>
      </c>
      <c r="BQ7" s="10">
        <v>116</v>
      </c>
      <c r="BR7" s="10"/>
      <c r="BS7" s="10">
        <v>310</v>
      </c>
      <c r="BT7" s="10"/>
      <c r="BU7" s="10">
        <v>185</v>
      </c>
      <c r="BV7" s="10">
        <v>257</v>
      </c>
      <c r="BW7" s="10">
        <v>102</v>
      </c>
      <c r="BX7" s="10">
        <v>199</v>
      </c>
      <c r="BY7" s="10">
        <v>76</v>
      </c>
      <c r="BZ7" s="10"/>
      <c r="CA7" s="10">
        <v>86</v>
      </c>
      <c r="CB7" s="10"/>
      <c r="CC7" s="10">
        <v>811</v>
      </c>
      <c r="CD7" s="10">
        <v>178</v>
      </c>
      <c r="CE7" s="10"/>
      <c r="CF7" s="10">
        <v>377</v>
      </c>
      <c r="CG7" s="10"/>
      <c r="CH7" s="10">
        <v>698</v>
      </c>
      <c r="CI7" s="10">
        <v>238</v>
      </c>
    </row>
    <row r="8" spans="2:87" ht="30" customHeight="1" x14ac:dyDescent="0.35">
      <c r="B8" s="11" t="s">
        <v>20</v>
      </c>
      <c r="C8" s="11">
        <v>1013</v>
      </c>
      <c r="D8" s="11">
        <v>523</v>
      </c>
      <c r="E8" s="11">
        <v>487</v>
      </c>
      <c r="F8" s="11"/>
      <c r="G8" s="11">
        <v>138</v>
      </c>
      <c r="H8" s="11">
        <v>175</v>
      </c>
      <c r="I8" s="11">
        <v>174</v>
      </c>
      <c r="J8" s="11">
        <v>163</v>
      </c>
      <c r="K8" s="11">
        <v>141</v>
      </c>
      <c r="L8" s="11">
        <v>222</v>
      </c>
      <c r="M8" s="11"/>
      <c r="N8" s="11">
        <v>281</v>
      </c>
      <c r="O8" s="11">
        <v>267</v>
      </c>
      <c r="P8" s="11">
        <v>221</v>
      </c>
      <c r="Q8" s="11">
        <v>239</v>
      </c>
      <c r="R8" s="11"/>
      <c r="S8" s="11">
        <v>145</v>
      </c>
      <c r="T8" s="11">
        <v>132</v>
      </c>
      <c r="U8" s="11">
        <v>88</v>
      </c>
      <c r="V8" s="11">
        <v>93</v>
      </c>
      <c r="W8" s="11">
        <v>74</v>
      </c>
      <c r="X8" s="11">
        <v>93</v>
      </c>
      <c r="Y8" s="11">
        <v>70</v>
      </c>
      <c r="Z8" s="11">
        <v>37</v>
      </c>
      <c r="AA8" s="11">
        <v>107</v>
      </c>
      <c r="AB8" s="11">
        <v>90</v>
      </c>
      <c r="AC8" s="11">
        <v>52</v>
      </c>
      <c r="AD8" s="11">
        <v>33</v>
      </c>
      <c r="AE8" s="11"/>
      <c r="AF8" s="11">
        <v>166</v>
      </c>
      <c r="AG8" s="11">
        <v>393</v>
      </c>
      <c r="AH8" s="11">
        <v>193</v>
      </c>
      <c r="AI8" s="11">
        <v>111</v>
      </c>
      <c r="AJ8" s="11">
        <v>113</v>
      </c>
      <c r="AK8" s="11"/>
      <c r="AL8" s="11">
        <v>397</v>
      </c>
      <c r="AM8" s="11">
        <v>387</v>
      </c>
      <c r="AN8" s="11">
        <v>162</v>
      </c>
      <c r="AO8" s="11">
        <v>67</v>
      </c>
      <c r="AP8" s="11"/>
      <c r="AQ8" s="11">
        <v>574</v>
      </c>
      <c r="AR8" s="11">
        <v>439</v>
      </c>
      <c r="AS8" s="11"/>
      <c r="AT8" s="11">
        <v>658</v>
      </c>
      <c r="AU8" s="11">
        <v>210</v>
      </c>
      <c r="AV8" s="11"/>
      <c r="AW8" s="11">
        <v>367</v>
      </c>
      <c r="AX8" s="11">
        <v>238</v>
      </c>
      <c r="AY8" s="11">
        <v>372</v>
      </c>
      <c r="AZ8" s="11"/>
      <c r="BA8" s="11">
        <v>254</v>
      </c>
      <c r="BB8" s="11">
        <v>281</v>
      </c>
      <c r="BC8" s="11">
        <v>315</v>
      </c>
      <c r="BD8" s="11">
        <v>105</v>
      </c>
      <c r="BE8" s="11">
        <v>57</v>
      </c>
      <c r="BF8" s="11"/>
      <c r="BG8" s="11">
        <v>429</v>
      </c>
      <c r="BH8" s="11">
        <v>584</v>
      </c>
      <c r="BI8" s="11"/>
      <c r="BJ8" s="11">
        <v>791</v>
      </c>
      <c r="BK8" s="11">
        <v>218</v>
      </c>
      <c r="BL8" s="11"/>
      <c r="BM8" s="11">
        <v>137</v>
      </c>
      <c r="BN8" s="11">
        <v>197</v>
      </c>
      <c r="BO8" s="11">
        <v>365</v>
      </c>
      <c r="BP8" s="11">
        <v>74</v>
      </c>
      <c r="BQ8" s="11">
        <v>117</v>
      </c>
      <c r="BR8" s="11"/>
      <c r="BS8" s="11">
        <v>308</v>
      </c>
      <c r="BT8" s="11"/>
      <c r="BU8" s="11">
        <v>180</v>
      </c>
      <c r="BV8" s="11">
        <v>261</v>
      </c>
      <c r="BW8" s="11">
        <v>100</v>
      </c>
      <c r="BX8" s="11">
        <v>193</v>
      </c>
      <c r="BY8" s="11">
        <v>79</v>
      </c>
      <c r="BZ8" s="11"/>
      <c r="CA8" s="11">
        <v>90</v>
      </c>
      <c r="CB8" s="11"/>
      <c r="CC8" s="11">
        <v>796</v>
      </c>
      <c r="CD8" s="11">
        <v>182</v>
      </c>
      <c r="CE8" s="11"/>
      <c r="CF8" s="11">
        <v>355</v>
      </c>
      <c r="CG8" s="11"/>
      <c r="CH8" s="11">
        <v>681</v>
      </c>
      <c r="CI8" s="11">
        <v>239</v>
      </c>
    </row>
    <row r="9" spans="2:87" x14ac:dyDescent="0.35">
      <c r="B9" s="18" t="s">
        <v>350</v>
      </c>
      <c r="C9" s="17">
        <v>0.203036211773125</v>
      </c>
      <c r="D9" s="17">
        <v>0.22621667765498199</v>
      </c>
      <c r="E9" s="17">
        <v>0.17936934425932199</v>
      </c>
      <c r="F9" s="17"/>
      <c r="G9" s="17">
        <v>0.195210302859536</v>
      </c>
      <c r="H9" s="17">
        <v>0.33699073712050998</v>
      </c>
      <c r="I9" s="17">
        <v>0.20591907834421699</v>
      </c>
      <c r="J9" s="17">
        <v>0.176966115331677</v>
      </c>
      <c r="K9" s="17">
        <v>0.174401470155712</v>
      </c>
      <c r="L9" s="17">
        <v>0.13739416760017001</v>
      </c>
      <c r="M9" s="17"/>
      <c r="N9" s="17">
        <v>0.28472715415821198</v>
      </c>
      <c r="O9" s="17">
        <v>0.18067065616751801</v>
      </c>
      <c r="P9" s="17">
        <v>0.157183997335724</v>
      </c>
      <c r="Q9" s="17">
        <v>0.178583178034801</v>
      </c>
      <c r="R9" s="17"/>
      <c r="S9" s="17">
        <v>0.306294671549106</v>
      </c>
      <c r="T9" s="17">
        <v>0.21712040792884801</v>
      </c>
      <c r="U9" s="17">
        <v>0.16337858344512099</v>
      </c>
      <c r="V9" s="17">
        <v>0.129222706094583</v>
      </c>
      <c r="W9" s="17">
        <v>0.18510281982844401</v>
      </c>
      <c r="X9" s="17">
        <v>0.16553789501122301</v>
      </c>
      <c r="Y9" s="17">
        <v>0.15889415285420899</v>
      </c>
      <c r="Z9" s="17">
        <v>0.168122151495459</v>
      </c>
      <c r="AA9" s="17">
        <v>0.23596352560471201</v>
      </c>
      <c r="AB9" s="17">
        <v>0.18710023562049799</v>
      </c>
      <c r="AC9" s="17">
        <v>0.19909227063425999</v>
      </c>
      <c r="AD9" s="17">
        <v>0.22574995149992899</v>
      </c>
      <c r="AE9" s="17"/>
      <c r="AF9" s="17">
        <v>0.128866403324219</v>
      </c>
      <c r="AG9" s="17">
        <v>0.18814849968747699</v>
      </c>
      <c r="AH9" s="17">
        <v>0.189994067885143</v>
      </c>
      <c r="AI9" s="17">
        <v>0.29676820045089602</v>
      </c>
      <c r="AJ9" s="17">
        <v>0.31684190635724002</v>
      </c>
      <c r="AK9" s="17"/>
      <c r="AL9" s="17">
        <v>0.17640424160165499</v>
      </c>
      <c r="AM9" s="17">
        <v>0.21440489421762501</v>
      </c>
      <c r="AN9" s="17">
        <v>0.25068172443201597</v>
      </c>
      <c r="AO9" s="17">
        <v>0.180162836416563</v>
      </c>
      <c r="AP9" s="17"/>
      <c r="AQ9" s="17">
        <v>0.156543506462404</v>
      </c>
      <c r="AR9" s="17">
        <v>0.26390304414578297</v>
      </c>
      <c r="AS9" s="17"/>
      <c r="AT9" s="17">
        <v>0.235377739195678</v>
      </c>
      <c r="AU9" s="17">
        <v>0.130810187470698</v>
      </c>
      <c r="AV9" s="17"/>
      <c r="AW9" s="17">
        <v>0.176327018183492</v>
      </c>
      <c r="AX9" s="17">
        <v>0.198376669416929</v>
      </c>
      <c r="AY9" s="17">
        <v>0.24189240117015501</v>
      </c>
      <c r="AZ9" s="17"/>
      <c r="BA9" s="17">
        <v>0.304658836131177</v>
      </c>
      <c r="BB9" s="17">
        <v>0.183643904329514</v>
      </c>
      <c r="BC9" s="17">
        <v>0.16930064860948599</v>
      </c>
      <c r="BD9" s="17">
        <v>0.142737213286217</v>
      </c>
      <c r="BE9" s="17">
        <v>0.128787868595344</v>
      </c>
      <c r="BF9" s="17"/>
      <c r="BG9" s="17">
        <v>0.18310436992395801</v>
      </c>
      <c r="BH9" s="17">
        <v>0.21768686386965799</v>
      </c>
      <c r="BI9" s="17"/>
      <c r="BJ9" s="17">
        <v>0.21645470122349</v>
      </c>
      <c r="BK9" s="17">
        <v>0.157728441174462</v>
      </c>
      <c r="BL9" s="17"/>
      <c r="BM9" s="17">
        <v>0.17625802186269099</v>
      </c>
      <c r="BN9" s="17">
        <v>0.12643373697311799</v>
      </c>
      <c r="BO9" s="17">
        <v>0.29172258078673602</v>
      </c>
      <c r="BP9" s="17">
        <v>0.211222310601722</v>
      </c>
      <c r="BQ9" s="17">
        <v>0.12599044816836799</v>
      </c>
      <c r="BR9" s="17"/>
      <c r="BS9" s="17">
        <v>0.169864116071447</v>
      </c>
      <c r="BT9" s="17"/>
      <c r="BU9" s="17">
        <v>0.151006463499054</v>
      </c>
      <c r="BV9" s="17">
        <v>0.354900243565063</v>
      </c>
      <c r="BW9" s="17">
        <v>0.199530688040995</v>
      </c>
      <c r="BX9" s="17">
        <v>0.12182117457475899</v>
      </c>
      <c r="BY9" s="17">
        <v>0.11448103807424199</v>
      </c>
      <c r="BZ9" s="17"/>
      <c r="CA9" s="17">
        <v>0.26225098392318003</v>
      </c>
      <c r="CB9" s="17"/>
      <c r="CC9" s="17">
        <v>0.20727672917741599</v>
      </c>
      <c r="CD9" s="17">
        <v>0.20241661951639101</v>
      </c>
      <c r="CE9" s="17"/>
      <c r="CF9" s="17">
        <v>0.19342251856124601</v>
      </c>
      <c r="CG9" s="17"/>
      <c r="CH9" s="17">
        <v>0.155072943623702</v>
      </c>
      <c r="CI9" s="17">
        <v>0.37181030100432</v>
      </c>
    </row>
    <row r="10" spans="2:87" x14ac:dyDescent="0.35">
      <c r="B10" s="18" t="s">
        <v>351</v>
      </c>
      <c r="C10" s="17">
        <v>0.38845924977601998</v>
      </c>
      <c r="D10" s="17">
        <v>0.365570329804556</v>
      </c>
      <c r="E10" s="17">
        <v>0.41127473875956599</v>
      </c>
      <c r="F10" s="17"/>
      <c r="G10" s="17">
        <v>0.46341220080999301</v>
      </c>
      <c r="H10" s="17">
        <v>0.37195476182614801</v>
      </c>
      <c r="I10" s="17">
        <v>0.33939149354023601</v>
      </c>
      <c r="J10" s="17">
        <v>0.38012817116068998</v>
      </c>
      <c r="K10" s="17">
        <v>0.37585330576371101</v>
      </c>
      <c r="L10" s="17">
        <v>0.40744590820180898</v>
      </c>
      <c r="M10" s="17"/>
      <c r="N10" s="17">
        <v>0.38382391540600702</v>
      </c>
      <c r="O10" s="17">
        <v>0.392835161281265</v>
      </c>
      <c r="P10" s="17">
        <v>0.390380193257714</v>
      </c>
      <c r="Q10" s="17">
        <v>0.38686252684210698</v>
      </c>
      <c r="R10" s="17"/>
      <c r="S10" s="17">
        <v>0.359572480289856</v>
      </c>
      <c r="T10" s="17">
        <v>0.28993496429424498</v>
      </c>
      <c r="U10" s="17">
        <v>0.41164663381094502</v>
      </c>
      <c r="V10" s="17">
        <v>0.39017065653551702</v>
      </c>
      <c r="W10" s="17">
        <v>0.34353279649011098</v>
      </c>
      <c r="X10" s="17">
        <v>0.40514864156408098</v>
      </c>
      <c r="Y10" s="17">
        <v>0.40951153429984499</v>
      </c>
      <c r="Z10" s="17">
        <v>0.49092602240512601</v>
      </c>
      <c r="AA10" s="17">
        <v>0.438288103716933</v>
      </c>
      <c r="AB10" s="17">
        <v>0.438109978267336</v>
      </c>
      <c r="AC10" s="17">
        <v>0.44621326575064202</v>
      </c>
      <c r="AD10" s="17">
        <v>0.34872369384649399</v>
      </c>
      <c r="AE10" s="17"/>
      <c r="AF10" s="17">
        <v>0.38126751034685402</v>
      </c>
      <c r="AG10" s="17">
        <v>0.39505492800209402</v>
      </c>
      <c r="AH10" s="17">
        <v>0.404766635653943</v>
      </c>
      <c r="AI10" s="17">
        <v>0.43054349735696601</v>
      </c>
      <c r="AJ10" s="17">
        <v>0.32574390768779798</v>
      </c>
      <c r="AK10" s="17"/>
      <c r="AL10" s="17">
        <v>0.39517445387127997</v>
      </c>
      <c r="AM10" s="17">
        <v>0.368699440936474</v>
      </c>
      <c r="AN10" s="17">
        <v>0.39675556166064202</v>
      </c>
      <c r="AO10" s="17">
        <v>0.442997258277051</v>
      </c>
      <c r="AP10" s="17"/>
      <c r="AQ10" s="17">
        <v>0.39347686152421701</v>
      </c>
      <c r="AR10" s="17">
        <v>0.38189034544688899</v>
      </c>
      <c r="AS10" s="17"/>
      <c r="AT10" s="17">
        <v>0.387659761437252</v>
      </c>
      <c r="AU10" s="17">
        <v>0.41744778147928802</v>
      </c>
      <c r="AV10" s="17"/>
      <c r="AW10" s="17">
        <v>0.36579560501456099</v>
      </c>
      <c r="AX10" s="17">
        <v>0.3984402660836</v>
      </c>
      <c r="AY10" s="17">
        <v>0.39580048062143802</v>
      </c>
      <c r="AZ10" s="17"/>
      <c r="BA10" s="17">
        <v>0.39300661952118598</v>
      </c>
      <c r="BB10" s="17">
        <v>0.39905629114476598</v>
      </c>
      <c r="BC10" s="17">
        <v>0.37901761622836799</v>
      </c>
      <c r="BD10" s="17">
        <v>0.42293650018718598</v>
      </c>
      <c r="BE10" s="17">
        <v>0.31150459005099601</v>
      </c>
      <c r="BF10" s="17"/>
      <c r="BG10" s="17">
        <v>0.41768603221821499</v>
      </c>
      <c r="BH10" s="17">
        <v>0.36697646736674699</v>
      </c>
      <c r="BI10" s="17"/>
      <c r="BJ10" s="17">
        <v>0.38603471963907299</v>
      </c>
      <c r="BK10" s="17">
        <v>0.39994077613342799</v>
      </c>
      <c r="BL10" s="17"/>
      <c r="BM10" s="17">
        <v>0.35505151855135297</v>
      </c>
      <c r="BN10" s="17">
        <v>0.39515798623091702</v>
      </c>
      <c r="BO10" s="17">
        <v>0.42262253641599501</v>
      </c>
      <c r="BP10" s="17">
        <v>0.357911881808266</v>
      </c>
      <c r="BQ10" s="17">
        <v>0.34522180775542399</v>
      </c>
      <c r="BR10" s="17"/>
      <c r="BS10" s="17">
        <v>0.36933492873309698</v>
      </c>
      <c r="BT10" s="17"/>
      <c r="BU10" s="17">
        <v>0.41467579802612797</v>
      </c>
      <c r="BV10" s="17">
        <v>0.40075319872656401</v>
      </c>
      <c r="BW10" s="17">
        <v>0.40165926509399302</v>
      </c>
      <c r="BX10" s="17">
        <v>0.36964144685584899</v>
      </c>
      <c r="BY10" s="17">
        <v>0.320016103653055</v>
      </c>
      <c r="BZ10" s="17"/>
      <c r="CA10" s="17">
        <v>0.45910853305875499</v>
      </c>
      <c r="CB10" s="17"/>
      <c r="CC10" s="17">
        <v>0.39365204296546702</v>
      </c>
      <c r="CD10" s="17">
        <v>0.39393399612719998</v>
      </c>
      <c r="CE10" s="17"/>
      <c r="CF10" s="17">
        <v>0.40044941155738301</v>
      </c>
      <c r="CG10" s="17"/>
      <c r="CH10" s="17">
        <v>0.40373308930234703</v>
      </c>
      <c r="CI10" s="17">
        <v>0.41018293062910699</v>
      </c>
    </row>
    <row r="11" spans="2:87" x14ac:dyDescent="0.35">
      <c r="B11" s="18" t="s">
        <v>352</v>
      </c>
      <c r="C11" s="17">
        <v>0.15697212536577801</v>
      </c>
      <c r="D11" s="17">
        <v>0.167004392720947</v>
      </c>
      <c r="E11" s="17">
        <v>0.14714887149143599</v>
      </c>
      <c r="F11" s="17"/>
      <c r="G11" s="17">
        <v>0.186571863902664</v>
      </c>
      <c r="H11" s="17">
        <v>0.12175101358121899</v>
      </c>
      <c r="I11" s="17">
        <v>0.111041588712308</v>
      </c>
      <c r="J11" s="17">
        <v>0.18542107360250801</v>
      </c>
      <c r="K11" s="17">
        <v>0.11702910943309799</v>
      </c>
      <c r="L11" s="17">
        <v>0.20694339631098299</v>
      </c>
      <c r="M11" s="17"/>
      <c r="N11" s="17">
        <v>0.14253441071388201</v>
      </c>
      <c r="O11" s="17">
        <v>0.16429371086852801</v>
      </c>
      <c r="P11" s="17">
        <v>0.180096936468121</v>
      </c>
      <c r="Q11" s="17">
        <v>0.143814801214312</v>
      </c>
      <c r="R11" s="17"/>
      <c r="S11" s="17">
        <v>0.14357738420216201</v>
      </c>
      <c r="T11" s="17">
        <v>0.19249475249645301</v>
      </c>
      <c r="U11" s="17">
        <v>0.20994333507042601</v>
      </c>
      <c r="V11" s="17">
        <v>0.179469322212511</v>
      </c>
      <c r="W11" s="17">
        <v>8.8617087501516895E-2</v>
      </c>
      <c r="X11" s="17">
        <v>0.15012220962884801</v>
      </c>
      <c r="Y11" s="17">
        <v>0.122996142145332</v>
      </c>
      <c r="Z11" s="17">
        <v>0.26032655998527099</v>
      </c>
      <c r="AA11" s="17">
        <v>0.14251617051165</v>
      </c>
      <c r="AB11" s="17">
        <v>0.131085296690438</v>
      </c>
      <c r="AC11" s="17">
        <v>0.13747066802538499</v>
      </c>
      <c r="AD11" s="17">
        <v>0.14603405285659299</v>
      </c>
      <c r="AE11" s="17"/>
      <c r="AF11" s="17">
        <v>0.13461949382453101</v>
      </c>
      <c r="AG11" s="17">
        <v>0.16856362559238</v>
      </c>
      <c r="AH11" s="17">
        <v>0.157233256976271</v>
      </c>
      <c r="AI11" s="17">
        <v>0.11680312304354799</v>
      </c>
      <c r="AJ11" s="17">
        <v>0.20640259545911299</v>
      </c>
      <c r="AK11" s="17"/>
      <c r="AL11" s="17">
        <v>0.16504812951485501</v>
      </c>
      <c r="AM11" s="17">
        <v>0.160847896100867</v>
      </c>
      <c r="AN11" s="17">
        <v>0.138145449159877</v>
      </c>
      <c r="AO11" s="17">
        <v>0.132056411329734</v>
      </c>
      <c r="AP11" s="17"/>
      <c r="AQ11" s="17">
        <v>0.165233109098533</v>
      </c>
      <c r="AR11" s="17">
        <v>0.14615709731493901</v>
      </c>
      <c r="AS11" s="17"/>
      <c r="AT11" s="17">
        <v>0.146230832249968</v>
      </c>
      <c r="AU11" s="17">
        <v>0.20606128837130999</v>
      </c>
      <c r="AV11" s="17"/>
      <c r="AW11" s="17">
        <v>0.19097659850670501</v>
      </c>
      <c r="AX11" s="17">
        <v>0.159961565427861</v>
      </c>
      <c r="AY11" s="17">
        <v>0.119301688717358</v>
      </c>
      <c r="AZ11" s="17"/>
      <c r="BA11" s="17">
        <v>0.12180279522849401</v>
      </c>
      <c r="BB11" s="17">
        <v>0.15558216731721899</v>
      </c>
      <c r="BC11" s="17">
        <v>0.16655699939753699</v>
      </c>
      <c r="BD11" s="17">
        <v>0.180506263056123</v>
      </c>
      <c r="BE11" s="17">
        <v>0.227197297057534</v>
      </c>
      <c r="BF11" s="17"/>
      <c r="BG11" s="17">
        <v>0.129713605247815</v>
      </c>
      <c r="BH11" s="17">
        <v>0.177008161068687</v>
      </c>
      <c r="BI11" s="17"/>
      <c r="BJ11" s="17">
        <v>0.15458466966770301</v>
      </c>
      <c r="BK11" s="17">
        <v>0.164109733217252</v>
      </c>
      <c r="BL11" s="17"/>
      <c r="BM11" s="17">
        <v>0.10415157254292599</v>
      </c>
      <c r="BN11" s="17">
        <v>0.22447105385494601</v>
      </c>
      <c r="BO11" s="17">
        <v>0.116539321406993</v>
      </c>
      <c r="BP11" s="17">
        <v>0.20588309993874801</v>
      </c>
      <c r="BQ11" s="17">
        <v>0.18655238697187801</v>
      </c>
      <c r="BR11" s="17"/>
      <c r="BS11" s="17">
        <v>0.17617437031615901</v>
      </c>
      <c r="BT11" s="17"/>
      <c r="BU11" s="17">
        <v>0.20721598816285899</v>
      </c>
      <c r="BV11" s="17">
        <v>0.12199715634429301</v>
      </c>
      <c r="BW11" s="17">
        <v>0.184451883971782</v>
      </c>
      <c r="BX11" s="17">
        <v>0.19799430974778101</v>
      </c>
      <c r="BY11" s="17">
        <v>8.1732409443344797E-2</v>
      </c>
      <c r="BZ11" s="17"/>
      <c r="CA11" s="17">
        <v>8.6598501636515293E-2</v>
      </c>
      <c r="CB11" s="17"/>
      <c r="CC11" s="17">
        <v>0.150526255690344</v>
      </c>
      <c r="CD11" s="17">
        <v>0.18741449381017</v>
      </c>
      <c r="CE11" s="17"/>
      <c r="CF11" s="17">
        <v>0.174101877813544</v>
      </c>
      <c r="CG11" s="17"/>
      <c r="CH11" s="17">
        <v>0.1725434550744</v>
      </c>
      <c r="CI11" s="17">
        <v>0.13719838599123299</v>
      </c>
    </row>
    <row r="12" spans="2:87" x14ac:dyDescent="0.35">
      <c r="B12" s="18" t="s">
        <v>353</v>
      </c>
      <c r="C12" s="17">
        <v>0.11254873443787</v>
      </c>
      <c r="D12" s="17">
        <v>0.117101802798575</v>
      </c>
      <c r="E12" s="17">
        <v>0.108341316558022</v>
      </c>
      <c r="F12" s="17"/>
      <c r="G12" s="17">
        <v>5.0400197722758701E-2</v>
      </c>
      <c r="H12" s="17">
        <v>8.6354745511074402E-2</v>
      </c>
      <c r="I12" s="17">
        <v>9.3549977963964595E-2</v>
      </c>
      <c r="J12" s="17">
        <v>8.3804866856912505E-2</v>
      </c>
      <c r="K12" s="17">
        <v>0.21854511316749201</v>
      </c>
      <c r="L12" s="17">
        <v>0.14035957015009101</v>
      </c>
      <c r="M12" s="17"/>
      <c r="N12" s="17">
        <v>0.10129797477963499</v>
      </c>
      <c r="O12" s="17">
        <v>0.134328957009684</v>
      </c>
      <c r="P12" s="17">
        <v>0.115634057141278</v>
      </c>
      <c r="Q12" s="17">
        <v>9.2323978398514195E-2</v>
      </c>
      <c r="R12" s="17"/>
      <c r="S12" s="17">
        <v>0.10215214647276501</v>
      </c>
      <c r="T12" s="17">
        <v>0.17799837509042099</v>
      </c>
      <c r="U12" s="17">
        <v>9.8875234395088593E-2</v>
      </c>
      <c r="V12" s="17">
        <v>9.9789292777880706E-2</v>
      </c>
      <c r="W12" s="17">
        <v>0.19004817198669099</v>
      </c>
      <c r="X12" s="17">
        <v>0.13323339862519101</v>
      </c>
      <c r="Y12" s="17">
        <v>6.1424911766558503E-2</v>
      </c>
      <c r="Z12" s="17">
        <v>0</v>
      </c>
      <c r="AA12" s="17">
        <v>8.9356212041469998E-2</v>
      </c>
      <c r="AB12" s="17">
        <v>0.110446739275384</v>
      </c>
      <c r="AC12" s="17">
        <v>0.114555857667301</v>
      </c>
      <c r="AD12" s="17">
        <v>5.0643318760122201E-2</v>
      </c>
      <c r="AE12" s="17"/>
      <c r="AF12" s="17">
        <v>0.11317090427592399</v>
      </c>
      <c r="AG12" s="17">
        <v>0.11997486768655399</v>
      </c>
      <c r="AH12" s="17">
        <v>0.157292832025827</v>
      </c>
      <c r="AI12" s="17">
        <v>7.6379573144477297E-2</v>
      </c>
      <c r="AJ12" s="17">
        <v>5.2487242219852598E-2</v>
      </c>
      <c r="AK12" s="17"/>
      <c r="AL12" s="17">
        <v>0.113807870214503</v>
      </c>
      <c r="AM12" s="17">
        <v>0.120965179707615</v>
      </c>
      <c r="AN12" s="17">
        <v>9.7070023721925205E-2</v>
      </c>
      <c r="AO12" s="17">
        <v>9.3735379946101996E-2</v>
      </c>
      <c r="AP12" s="17"/>
      <c r="AQ12" s="17">
        <v>0.12558329373761401</v>
      </c>
      <c r="AR12" s="17">
        <v>9.5484286786423206E-2</v>
      </c>
      <c r="AS12" s="17"/>
      <c r="AT12" s="17">
        <v>9.6607609660284394E-2</v>
      </c>
      <c r="AU12" s="17">
        <v>0.146640073491905</v>
      </c>
      <c r="AV12" s="17"/>
      <c r="AW12" s="17">
        <v>0.15954780773490601</v>
      </c>
      <c r="AX12" s="17">
        <v>0.108979332773293</v>
      </c>
      <c r="AY12" s="17">
        <v>7.3109857076790297E-2</v>
      </c>
      <c r="AZ12" s="17"/>
      <c r="BA12" s="17">
        <v>7.5388202851320293E-2</v>
      </c>
      <c r="BB12" s="17">
        <v>0.10187208937075699</v>
      </c>
      <c r="BC12" s="17">
        <v>0.13236274273197399</v>
      </c>
      <c r="BD12" s="17">
        <v>0.11628462701607201</v>
      </c>
      <c r="BE12" s="17">
        <v>0.21648668271919899</v>
      </c>
      <c r="BF12" s="17"/>
      <c r="BG12" s="17">
        <v>0.10832581818527399</v>
      </c>
      <c r="BH12" s="17">
        <v>0.115652736432155</v>
      </c>
      <c r="BI12" s="17"/>
      <c r="BJ12" s="17">
        <v>0.101900424365266</v>
      </c>
      <c r="BK12" s="17">
        <v>0.14853435112077501</v>
      </c>
      <c r="BL12" s="17"/>
      <c r="BM12" s="17">
        <v>0.114139227679616</v>
      </c>
      <c r="BN12" s="17">
        <v>0.17044079019708899</v>
      </c>
      <c r="BO12" s="17">
        <v>6.9875664426582496E-2</v>
      </c>
      <c r="BP12" s="17">
        <v>0.115604149748617</v>
      </c>
      <c r="BQ12" s="17">
        <v>0.205957858716114</v>
      </c>
      <c r="BR12" s="17"/>
      <c r="BS12" s="17">
        <v>0.188021164309018</v>
      </c>
      <c r="BT12" s="17"/>
      <c r="BU12" s="17">
        <v>0.15826001729234601</v>
      </c>
      <c r="BV12" s="17">
        <v>5.3893651151817497E-2</v>
      </c>
      <c r="BW12" s="17">
        <v>9.6363039474946496E-2</v>
      </c>
      <c r="BX12" s="17">
        <v>0.205989610595883</v>
      </c>
      <c r="BY12" s="17">
        <v>0.125678297853347</v>
      </c>
      <c r="BZ12" s="17"/>
      <c r="CA12" s="17">
        <v>0.14694262019554599</v>
      </c>
      <c r="CB12" s="17"/>
      <c r="CC12" s="17">
        <v>0.11401664932400001</v>
      </c>
      <c r="CD12" s="17">
        <v>0.11108454480855701</v>
      </c>
      <c r="CE12" s="17"/>
      <c r="CF12" s="17">
        <v>0.11497439918787</v>
      </c>
      <c r="CG12" s="17"/>
      <c r="CH12" s="17">
        <v>0.14132490916714499</v>
      </c>
      <c r="CI12" s="17">
        <v>4.9795503967198403E-2</v>
      </c>
    </row>
    <row r="13" spans="2:87" ht="29" x14ac:dyDescent="0.35">
      <c r="B13" s="18" t="s">
        <v>354</v>
      </c>
      <c r="C13" s="17">
        <v>8.6781935435103305E-2</v>
      </c>
      <c r="D13" s="17">
        <v>8.0857620785462006E-2</v>
      </c>
      <c r="E13" s="17">
        <v>9.3672475434602595E-2</v>
      </c>
      <c r="F13" s="17"/>
      <c r="G13" s="17">
        <v>4.3408525990675698E-2</v>
      </c>
      <c r="H13" s="17">
        <v>6.5569598069064705E-2</v>
      </c>
      <c r="I13" s="17">
        <v>0.14694140939380201</v>
      </c>
      <c r="J13" s="17">
        <v>0.12137360936186101</v>
      </c>
      <c r="K13" s="17">
        <v>4.5930148720848302E-2</v>
      </c>
      <c r="L13" s="17">
        <v>8.3960938387707407E-2</v>
      </c>
      <c r="M13" s="17"/>
      <c r="N13" s="17">
        <v>4.2561395957257601E-2</v>
      </c>
      <c r="O13" s="17">
        <v>8.9739115491731705E-2</v>
      </c>
      <c r="P13" s="17">
        <v>7.4861380784231601E-2</v>
      </c>
      <c r="Q13" s="17">
        <v>0.14836682532606699</v>
      </c>
      <c r="R13" s="17"/>
      <c r="S13" s="17">
        <v>5.9335238357335902E-2</v>
      </c>
      <c r="T13" s="17">
        <v>6.6574684477106405E-2</v>
      </c>
      <c r="U13" s="17">
        <v>4.2750920693062501E-2</v>
      </c>
      <c r="V13" s="17">
        <v>0.14889099924900101</v>
      </c>
      <c r="W13" s="17">
        <v>0.13731436341141701</v>
      </c>
      <c r="X13" s="17">
        <v>0.103210265591804</v>
      </c>
      <c r="Y13" s="17">
        <v>0.117178507513625</v>
      </c>
      <c r="Z13" s="17">
        <v>5.3690846191189703E-2</v>
      </c>
      <c r="AA13" s="17">
        <v>6.6597452193381299E-2</v>
      </c>
      <c r="AB13" s="17">
        <v>8.0840786910949494E-2</v>
      </c>
      <c r="AC13" s="17">
        <v>5.11183258252247E-2</v>
      </c>
      <c r="AD13" s="17">
        <v>0.18196284668448101</v>
      </c>
      <c r="AE13" s="17"/>
      <c r="AF13" s="17">
        <v>0.154348641567783</v>
      </c>
      <c r="AG13" s="17">
        <v>7.8930974017574304E-2</v>
      </c>
      <c r="AH13" s="17">
        <v>5.5098549854038101E-2</v>
      </c>
      <c r="AI13" s="17">
        <v>5.7167754042943698E-2</v>
      </c>
      <c r="AJ13" s="17">
        <v>5.2416788014849801E-2</v>
      </c>
      <c r="AK13" s="17"/>
      <c r="AL13" s="17">
        <v>9.6276397263961394E-2</v>
      </c>
      <c r="AM13" s="17">
        <v>8.3559976412059894E-2</v>
      </c>
      <c r="AN13" s="17">
        <v>6.8813561518316205E-2</v>
      </c>
      <c r="AO13" s="17">
        <v>9.2496852622333897E-2</v>
      </c>
      <c r="AP13" s="17"/>
      <c r="AQ13" s="17">
        <v>0.10951658783941701</v>
      </c>
      <c r="AR13" s="17">
        <v>5.70184216172714E-2</v>
      </c>
      <c r="AS13" s="17"/>
      <c r="AT13" s="17">
        <v>8.1533899074900107E-2</v>
      </c>
      <c r="AU13" s="17">
        <v>6.56013396073203E-2</v>
      </c>
      <c r="AV13" s="17"/>
      <c r="AW13" s="17">
        <v>5.7080171160474799E-2</v>
      </c>
      <c r="AX13" s="17">
        <v>7.0694709908469794E-2</v>
      </c>
      <c r="AY13" s="17">
        <v>0.120704938434656</v>
      </c>
      <c r="AZ13" s="17"/>
      <c r="BA13" s="17">
        <v>7.6711305237680105E-2</v>
      </c>
      <c r="BB13" s="17">
        <v>9.3522915234475895E-2</v>
      </c>
      <c r="BC13" s="17">
        <v>9.12837964111258E-2</v>
      </c>
      <c r="BD13" s="17">
        <v>8.9744562165545202E-2</v>
      </c>
      <c r="BE13" s="17">
        <v>6.9659300250798598E-2</v>
      </c>
      <c r="BF13" s="17"/>
      <c r="BG13" s="17">
        <v>0.102778298107503</v>
      </c>
      <c r="BH13" s="17">
        <v>7.5024008290347693E-2</v>
      </c>
      <c r="BI13" s="17"/>
      <c r="BJ13" s="17">
        <v>8.4598558701616894E-2</v>
      </c>
      <c r="BK13" s="17">
        <v>9.1952549488167001E-2</v>
      </c>
      <c r="BL13" s="17"/>
      <c r="BM13" s="17">
        <v>0.140571937088528</v>
      </c>
      <c r="BN13" s="17">
        <v>7.54245058070874E-2</v>
      </c>
      <c r="BO13" s="17">
        <v>6.0128287250487203E-2</v>
      </c>
      <c r="BP13" s="17">
        <v>4.6043758671638499E-2</v>
      </c>
      <c r="BQ13" s="17">
        <v>0.112261414643469</v>
      </c>
      <c r="BR13" s="17"/>
      <c r="BS13" s="17">
        <v>7.5708712447552298E-2</v>
      </c>
      <c r="BT13" s="17"/>
      <c r="BU13" s="17">
        <v>5.9864723723187997E-2</v>
      </c>
      <c r="BV13" s="17">
        <v>3.3142378660819899E-2</v>
      </c>
      <c r="BW13" s="17">
        <v>8.0494446233684694E-2</v>
      </c>
      <c r="BX13" s="17">
        <v>7.6251818798436094E-2</v>
      </c>
      <c r="BY13" s="17">
        <v>0.20237841848771701</v>
      </c>
      <c r="BZ13" s="17"/>
      <c r="CA13" s="17">
        <v>4.5099361186004099E-2</v>
      </c>
      <c r="CB13" s="17"/>
      <c r="CC13" s="17">
        <v>8.3895902138398301E-2</v>
      </c>
      <c r="CD13" s="17">
        <v>5.7838232441121601E-2</v>
      </c>
      <c r="CE13" s="17"/>
      <c r="CF13" s="17">
        <v>7.6174956245481207E-2</v>
      </c>
      <c r="CG13" s="17"/>
      <c r="CH13" s="17">
        <v>8.7021271807799103E-2</v>
      </c>
      <c r="CI13" s="17">
        <v>1.0812797794276701E-2</v>
      </c>
    </row>
    <row r="14" spans="2:87" x14ac:dyDescent="0.35">
      <c r="B14" s="18" t="s">
        <v>161</v>
      </c>
      <c r="C14" s="19">
        <v>5.2201743212103302E-2</v>
      </c>
      <c r="D14" s="19">
        <v>4.3249176235478998E-2</v>
      </c>
      <c r="E14" s="19">
        <v>6.0193253497051298E-2</v>
      </c>
      <c r="F14" s="19"/>
      <c r="G14" s="19">
        <v>6.0996908714373403E-2</v>
      </c>
      <c r="H14" s="19">
        <v>1.7379143891984999E-2</v>
      </c>
      <c r="I14" s="19">
        <v>0.103156452045473</v>
      </c>
      <c r="J14" s="19">
        <v>5.2306163686352297E-2</v>
      </c>
      <c r="K14" s="19">
        <v>6.8240852759138201E-2</v>
      </c>
      <c r="L14" s="19">
        <v>2.3896019349239701E-2</v>
      </c>
      <c r="M14" s="19"/>
      <c r="N14" s="19">
        <v>4.5055148985005601E-2</v>
      </c>
      <c r="O14" s="19">
        <v>3.8132399181272897E-2</v>
      </c>
      <c r="P14" s="19">
        <v>8.1843435012931495E-2</v>
      </c>
      <c r="Q14" s="19">
        <v>5.0048690184198802E-2</v>
      </c>
      <c r="R14" s="19"/>
      <c r="S14" s="19">
        <v>2.9068079128775001E-2</v>
      </c>
      <c r="T14" s="19">
        <v>5.5876815712925597E-2</v>
      </c>
      <c r="U14" s="19">
        <v>7.3405292585356399E-2</v>
      </c>
      <c r="V14" s="19">
        <v>5.24570231305077E-2</v>
      </c>
      <c r="W14" s="19">
        <v>5.5384760781819899E-2</v>
      </c>
      <c r="X14" s="19">
        <v>4.27475895788531E-2</v>
      </c>
      <c r="Y14" s="19">
        <v>0.12999475142043099</v>
      </c>
      <c r="Z14" s="19">
        <v>2.6934419922953999E-2</v>
      </c>
      <c r="AA14" s="19">
        <v>2.72785359318535E-2</v>
      </c>
      <c r="AB14" s="19">
        <v>5.2416963235394097E-2</v>
      </c>
      <c r="AC14" s="19">
        <v>5.1549612097187503E-2</v>
      </c>
      <c r="AD14" s="19">
        <v>4.6886136352380398E-2</v>
      </c>
      <c r="AE14" s="19"/>
      <c r="AF14" s="19">
        <v>8.7727046660689603E-2</v>
      </c>
      <c r="AG14" s="19">
        <v>4.9327105013920597E-2</v>
      </c>
      <c r="AH14" s="19">
        <v>3.5614657604778201E-2</v>
      </c>
      <c r="AI14" s="19">
        <v>2.2337851961169199E-2</v>
      </c>
      <c r="AJ14" s="19">
        <v>4.6107560261146902E-2</v>
      </c>
      <c r="AK14" s="19"/>
      <c r="AL14" s="19">
        <v>5.3288907533745898E-2</v>
      </c>
      <c r="AM14" s="19">
        <v>5.1522612625358399E-2</v>
      </c>
      <c r="AN14" s="19">
        <v>4.8533679507224398E-2</v>
      </c>
      <c r="AO14" s="19">
        <v>5.85512614082161E-2</v>
      </c>
      <c r="AP14" s="19"/>
      <c r="AQ14" s="19">
        <v>4.9646641337814899E-2</v>
      </c>
      <c r="AR14" s="19">
        <v>5.5546804688694003E-2</v>
      </c>
      <c r="AS14" s="19"/>
      <c r="AT14" s="19">
        <v>5.2590158381917697E-2</v>
      </c>
      <c r="AU14" s="19">
        <v>3.34393295794791E-2</v>
      </c>
      <c r="AV14" s="19"/>
      <c r="AW14" s="19">
        <v>5.0272799399860901E-2</v>
      </c>
      <c r="AX14" s="19">
        <v>6.35474563898481E-2</v>
      </c>
      <c r="AY14" s="19">
        <v>4.9190633979601897E-2</v>
      </c>
      <c r="AZ14" s="19"/>
      <c r="BA14" s="19">
        <v>2.8432241030142701E-2</v>
      </c>
      <c r="BB14" s="19">
        <v>6.6322632603267595E-2</v>
      </c>
      <c r="BC14" s="19">
        <v>6.14781966215086E-2</v>
      </c>
      <c r="BD14" s="19">
        <v>4.7790834288857199E-2</v>
      </c>
      <c r="BE14" s="19">
        <v>4.6364261326127698E-2</v>
      </c>
      <c r="BF14" s="19"/>
      <c r="BG14" s="19">
        <v>5.8391876317234401E-2</v>
      </c>
      <c r="BH14" s="19">
        <v>4.7651762972404602E-2</v>
      </c>
      <c r="BI14" s="19"/>
      <c r="BJ14" s="19">
        <v>5.6426926402851497E-2</v>
      </c>
      <c r="BK14" s="19">
        <v>3.7734148865916098E-2</v>
      </c>
      <c r="BL14" s="19"/>
      <c r="BM14" s="19">
        <v>0.10982772227488399</v>
      </c>
      <c r="BN14" s="19">
        <v>8.0719269368411898E-3</v>
      </c>
      <c r="BO14" s="19">
        <v>3.9111609713206603E-2</v>
      </c>
      <c r="BP14" s="19">
        <v>6.3334799231008806E-2</v>
      </c>
      <c r="BQ14" s="19">
        <v>2.4016083744747101E-2</v>
      </c>
      <c r="BR14" s="19"/>
      <c r="BS14" s="19">
        <v>2.0896708122726999E-2</v>
      </c>
      <c r="BT14" s="19"/>
      <c r="BU14" s="19">
        <v>8.9770092964239698E-3</v>
      </c>
      <c r="BV14" s="19">
        <v>3.5313371551443103E-2</v>
      </c>
      <c r="BW14" s="19">
        <v>3.7500677184599401E-2</v>
      </c>
      <c r="BX14" s="19">
        <v>2.8301639427292E-2</v>
      </c>
      <c r="BY14" s="19">
        <v>0.15571373248829401</v>
      </c>
      <c r="BZ14" s="19"/>
      <c r="CA14" s="19">
        <v>0</v>
      </c>
      <c r="CB14" s="19"/>
      <c r="CC14" s="19">
        <v>5.0632420704374403E-2</v>
      </c>
      <c r="CD14" s="19">
        <v>4.7312113296560002E-2</v>
      </c>
      <c r="CE14" s="19"/>
      <c r="CF14" s="19">
        <v>4.0876836634475597E-2</v>
      </c>
      <c r="CG14" s="19"/>
      <c r="CH14" s="19">
        <v>4.0304331024607197E-2</v>
      </c>
      <c r="CI14" s="19">
        <v>2.0200080613865499E-2</v>
      </c>
    </row>
    <row r="15" spans="2:87" x14ac:dyDescent="0.35">
      <c r="B15" s="16" t="s">
        <v>163</v>
      </c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361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1021</v>
      </c>
      <c r="D7" s="10">
        <v>535</v>
      </c>
      <c r="E7" s="10">
        <v>483</v>
      </c>
      <c r="F7" s="10"/>
      <c r="G7" s="10">
        <v>80</v>
      </c>
      <c r="H7" s="10">
        <v>179</v>
      </c>
      <c r="I7" s="10">
        <v>185</v>
      </c>
      <c r="J7" s="10">
        <v>175</v>
      </c>
      <c r="K7" s="10">
        <v>159</v>
      </c>
      <c r="L7" s="10">
        <v>243</v>
      </c>
      <c r="M7" s="10"/>
      <c r="N7" s="10">
        <v>311</v>
      </c>
      <c r="O7" s="10">
        <v>259</v>
      </c>
      <c r="P7" s="10">
        <v>215</v>
      </c>
      <c r="Q7" s="10">
        <v>231</v>
      </c>
      <c r="R7" s="10"/>
      <c r="S7" s="10">
        <v>144</v>
      </c>
      <c r="T7" s="10">
        <v>141</v>
      </c>
      <c r="U7" s="10">
        <v>91</v>
      </c>
      <c r="V7" s="10">
        <v>87</v>
      </c>
      <c r="W7" s="10">
        <v>78</v>
      </c>
      <c r="X7" s="10">
        <v>87</v>
      </c>
      <c r="Y7" s="10">
        <v>64</v>
      </c>
      <c r="Z7" s="10">
        <v>35</v>
      </c>
      <c r="AA7" s="10">
        <v>104</v>
      </c>
      <c r="AB7" s="10">
        <v>97</v>
      </c>
      <c r="AC7" s="10">
        <v>54</v>
      </c>
      <c r="AD7" s="10">
        <v>39</v>
      </c>
      <c r="AE7" s="10"/>
      <c r="AF7" s="10">
        <v>162</v>
      </c>
      <c r="AG7" s="10">
        <v>392</v>
      </c>
      <c r="AH7" s="10">
        <v>197</v>
      </c>
      <c r="AI7" s="10">
        <v>116</v>
      </c>
      <c r="AJ7" s="10">
        <v>118</v>
      </c>
      <c r="AK7" s="10"/>
      <c r="AL7" s="10">
        <v>417</v>
      </c>
      <c r="AM7" s="10">
        <v>383</v>
      </c>
      <c r="AN7" s="10">
        <v>159</v>
      </c>
      <c r="AO7" s="10">
        <v>62</v>
      </c>
      <c r="AP7" s="10"/>
      <c r="AQ7" s="10">
        <v>571</v>
      </c>
      <c r="AR7" s="10">
        <v>450</v>
      </c>
      <c r="AS7" s="10"/>
      <c r="AT7" s="10">
        <v>657</v>
      </c>
      <c r="AU7" s="10">
        <v>231</v>
      </c>
      <c r="AV7" s="10"/>
      <c r="AW7" s="10">
        <v>400</v>
      </c>
      <c r="AX7" s="10">
        <v>237</v>
      </c>
      <c r="AY7" s="10">
        <v>355</v>
      </c>
      <c r="AZ7" s="10"/>
      <c r="BA7" s="10">
        <v>246</v>
      </c>
      <c r="BB7" s="10">
        <v>285</v>
      </c>
      <c r="BC7" s="10">
        <v>321</v>
      </c>
      <c r="BD7" s="10">
        <v>108</v>
      </c>
      <c r="BE7" s="10">
        <v>60</v>
      </c>
      <c r="BF7" s="10"/>
      <c r="BG7" s="10">
        <v>405</v>
      </c>
      <c r="BH7" s="10">
        <v>616</v>
      </c>
      <c r="BI7" s="10"/>
      <c r="BJ7" s="10">
        <v>779</v>
      </c>
      <c r="BK7" s="10">
        <v>238</v>
      </c>
      <c r="BL7" s="10"/>
      <c r="BM7" s="10">
        <v>130</v>
      </c>
      <c r="BN7" s="10">
        <v>212</v>
      </c>
      <c r="BO7" s="10">
        <v>363</v>
      </c>
      <c r="BP7" s="10">
        <v>76</v>
      </c>
      <c r="BQ7" s="10">
        <v>116</v>
      </c>
      <c r="BR7" s="10"/>
      <c r="BS7" s="10">
        <v>310</v>
      </c>
      <c r="BT7" s="10"/>
      <c r="BU7" s="10">
        <v>185</v>
      </c>
      <c r="BV7" s="10">
        <v>257</v>
      </c>
      <c r="BW7" s="10">
        <v>102</v>
      </c>
      <c r="BX7" s="10">
        <v>199</v>
      </c>
      <c r="BY7" s="10">
        <v>76</v>
      </c>
      <c r="BZ7" s="10"/>
      <c r="CA7" s="10">
        <v>86</v>
      </c>
      <c r="CB7" s="10"/>
      <c r="CC7" s="10">
        <v>811</v>
      </c>
      <c r="CD7" s="10">
        <v>178</v>
      </c>
      <c r="CE7" s="10"/>
      <c r="CF7" s="10">
        <v>377</v>
      </c>
      <c r="CG7" s="10"/>
      <c r="CH7" s="10">
        <v>698</v>
      </c>
      <c r="CI7" s="10">
        <v>238</v>
      </c>
    </row>
    <row r="8" spans="2:87" ht="30" customHeight="1" x14ac:dyDescent="0.35">
      <c r="B8" s="11" t="s">
        <v>20</v>
      </c>
      <c r="C8" s="11">
        <v>1013</v>
      </c>
      <c r="D8" s="11">
        <v>523</v>
      </c>
      <c r="E8" s="11">
        <v>487</v>
      </c>
      <c r="F8" s="11"/>
      <c r="G8" s="11">
        <v>138</v>
      </c>
      <c r="H8" s="11">
        <v>175</v>
      </c>
      <c r="I8" s="11">
        <v>174</v>
      </c>
      <c r="J8" s="11">
        <v>163</v>
      </c>
      <c r="K8" s="11">
        <v>141</v>
      </c>
      <c r="L8" s="11">
        <v>222</v>
      </c>
      <c r="M8" s="11"/>
      <c r="N8" s="11">
        <v>281</v>
      </c>
      <c r="O8" s="11">
        <v>267</v>
      </c>
      <c r="P8" s="11">
        <v>221</v>
      </c>
      <c r="Q8" s="11">
        <v>239</v>
      </c>
      <c r="R8" s="11"/>
      <c r="S8" s="11">
        <v>145</v>
      </c>
      <c r="T8" s="11">
        <v>132</v>
      </c>
      <c r="U8" s="11">
        <v>88</v>
      </c>
      <c r="V8" s="11">
        <v>93</v>
      </c>
      <c r="W8" s="11">
        <v>74</v>
      </c>
      <c r="X8" s="11">
        <v>93</v>
      </c>
      <c r="Y8" s="11">
        <v>70</v>
      </c>
      <c r="Z8" s="11">
        <v>37</v>
      </c>
      <c r="AA8" s="11">
        <v>107</v>
      </c>
      <c r="AB8" s="11">
        <v>90</v>
      </c>
      <c r="AC8" s="11">
        <v>52</v>
      </c>
      <c r="AD8" s="11">
        <v>33</v>
      </c>
      <c r="AE8" s="11"/>
      <c r="AF8" s="11">
        <v>166</v>
      </c>
      <c r="AG8" s="11">
        <v>393</v>
      </c>
      <c r="AH8" s="11">
        <v>193</v>
      </c>
      <c r="AI8" s="11">
        <v>111</v>
      </c>
      <c r="AJ8" s="11">
        <v>113</v>
      </c>
      <c r="AK8" s="11"/>
      <c r="AL8" s="11">
        <v>397</v>
      </c>
      <c r="AM8" s="11">
        <v>387</v>
      </c>
      <c r="AN8" s="11">
        <v>162</v>
      </c>
      <c r="AO8" s="11">
        <v>67</v>
      </c>
      <c r="AP8" s="11"/>
      <c r="AQ8" s="11">
        <v>574</v>
      </c>
      <c r="AR8" s="11">
        <v>439</v>
      </c>
      <c r="AS8" s="11"/>
      <c r="AT8" s="11">
        <v>658</v>
      </c>
      <c r="AU8" s="11">
        <v>210</v>
      </c>
      <c r="AV8" s="11"/>
      <c r="AW8" s="11">
        <v>367</v>
      </c>
      <c r="AX8" s="11">
        <v>238</v>
      </c>
      <c r="AY8" s="11">
        <v>372</v>
      </c>
      <c r="AZ8" s="11"/>
      <c r="BA8" s="11">
        <v>254</v>
      </c>
      <c r="BB8" s="11">
        <v>281</v>
      </c>
      <c r="BC8" s="11">
        <v>315</v>
      </c>
      <c r="BD8" s="11">
        <v>105</v>
      </c>
      <c r="BE8" s="11">
        <v>57</v>
      </c>
      <c r="BF8" s="11"/>
      <c r="BG8" s="11">
        <v>429</v>
      </c>
      <c r="BH8" s="11">
        <v>584</v>
      </c>
      <c r="BI8" s="11"/>
      <c r="BJ8" s="11">
        <v>791</v>
      </c>
      <c r="BK8" s="11">
        <v>218</v>
      </c>
      <c r="BL8" s="11"/>
      <c r="BM8" s="11">
        <v>137</v>
      </c>
      <c r="BN8" s="11">
        <v>197</v>
      </c>
      <c r="BO8" s="11">
        <v>365</v>
      </c>
      <c r="BP8" s="11">
        <v>74</v>
      </c>
      <c r="BQ8" s="11">
        <v>117</v>
      </c>
      <c r="BR8" s="11"/>
      <c r="BS8" s="11">
        <v>308</v>
      </c>
      <c r="BT8" s="11"/>
      <c r="BU8" s="11">
        <v>180</v>
      </c>
      <c r="BV8" s="11">
        <v>261</v>
      </c>
      <c r="BW8" s="11">
        <v>100</v>
      </c>
      <c r="BX8" s="11">
        <v>193</v>
      </c>
      <c r="BY8" s="11">
        <v>79</v>
      </c>
      <c r="BZ8" s="11"/>
      <c r="CA8" s="11">
        <v>90</v>
      </c>
      <c r="CB8" s="11"/>
      <c r="CC8" s="11">
        <v>796</v>
      </c>
      <c r="CD8" s="11">
        <v>182</v>
      </c>
      <c r="CE8" s="11"/>
      <c r="CF8" s="11">
        <v>355</v>
      </c>
      <c r="CG8" s="11"/>
      <c r="CH8" s="11">
        <v>681</v>
      </c>
      <c r="CI8" s="11">
        <v>239</v>
      </c>
    </row>
    <row r="9" spans="2:87" x14ac:dyDescent="0.35">
      <c r="B9" s="18" t="s">
        <v>350</v>
      </c>
      <c r="C9" s="17">
        <v>0.34241851254503403</v>
      </c>
      <c r="D9" s="17">
        <v>0.30656153979011702</v>
      </c>
      <c r="E9" s="17">
        <v>0.38121215112249601</v>
      </c>
      <c r="F9" s="17"/>
      <c r="G9" s="17">
        <v>0.45431970650686798</v>
      </c>
      <c r="H9" s="17">
        <v>0.49769264198921098</v>
      </c>
      <c r="I9" s="17">
        <v>0.30951417100196499</v>
      </c>
      <c r="J9" s="17">
        <v>0.343247843307038</v>
      </c>
      <c r="K9" s="17">
        <v>0.28504869040884201</v>
      </c>
      <c r="L9" s="17">
        <v>0.21210627498958001</v>
      </c>
      <c r="M9" s="17"/>
      <c r="N9" s="17">
        <v>0.41735433622171297</v>
      </c>
      <c r="O9" s="17">
        <v>0.32353196729727701</v>
      </c>
      <c r="P9" s="17">
        <v>0.30181937271192999</v>
      </c>
      <c r="Q9" s="17">
        <v>0.31620940790834101</v>
      </c>
      <c r="R9" s="17"/>
      <c r="S9" s="17">
        <v>0.40813048183989598</v>
      </c>
      <c r="T9" s="17">
        <v>0.33883962155218</v>
      </c>
      <c r="U9" s="17">
        <v>0.31054476232232803</v>
      </c>
      <c r="V9" s="17">
        <v>0.29840575651863099</v>
      </c>
      <c r="W9" s="17">
        <v>0.38471177167561799</v>
      </c>
      <c r="X9" s="17">
        <v>0.27243524731093799</v>
      </c>
      <c r="Y9" s="17">
        <v>0.33487826623928302</v>
      </c>
      <c r="Z9" s="17">
        <v>0.383739612855997</v>
      </c>
      <c r="AA9" s="17">
        <v>0.34360857690850499</v>
      </c>
      <c r="AB9" s="17">
        <v>0.31967093509368699</v>
      </c>
      <c r="AC9" s="17">
        <v>0.31302656732955197</v>
      </c>
      <c r="AD9" s="17">
        <v>0.45188710204701499</v>
      </c>
      <c r="AE9" s="17"/>
      <c r="AF9" s="17">
        <v>0.281387661914</v>
      </c>
      <c r="AG9" s="17">
        <v>0.31191047047388298</v>
      </c>
      <c r="AH9" s="17">
        <v>0.379842350941477</v>
      </c>
      <c r="AI9" s="17">
        <v>0.47702364521621599</v>
      </c>
      <c r="AJ9" s="17">
        <v>0.36884740741941202</v>
      </c>
      <c r="AK9" s="17"/>
      <c r="AL9" s="17">
        <v>0.27772246529206102</v>
      </c>
      <c r="AM9" s="17">
        <v>0.350587077311865</v>
      </c>
      <c r="AN9" s="17">
        <v>0.45262091566309698</v>
      </c>
      <c r="AO9" s="17">
        <v>0.41298923026723899</v>
      </c>
      <c r="AP9" s="17"/>
      <c r="AQ9" s="17">
        <v>0.29417158376053798</v>
      </c>
      <c r="AR9" s="17">
        <v>0.40558192080865801</v>
      </c>
      <c r="AS9" s="17"/>
      <c r="AT9" s="17">
        <v>0.37120774623340702</v>
      </c>
      <c r="AU9" s="17">
        <v>0.205500163749366</v>
      </c>
      <c r="AV9" s="17"/>
      <c r="AW9" s="17">
        <v>0.26831338450470099</v>
      </c>
      <c r="AX9" s="17">
        <v>0.36872722515707501</v>
      </c>
      <c r="AY9" s="17">
        <v>0.390783606245104</v>
      </c>
      <c r="AZ9" s="17"/>
      <c r="BA9" s="17">
        <v>0.44219276532853602</v>
      </c>
      <c r="BB9" s="17">
        <v>0.30773178128727902</v>
      </c>
      <c r="BC9" s="17">
        <v>0.322934610509369</v>
      </c>
      <c r="BD9" s="17">
        <v>0.314712598249974</v>
      </c>
      <c r="BE9" s="17">
        <v>0.21565767339099101</v>
      </c>
      <c r="BF9" s="17"/>
      <c r="BG9" s="17">
        <v>0.35631917355283599</v>
      </c>
      <c r="BH9" s="17">
        <v>0.332201004806497</v>
      </c>
      <c r="BI9" s="17"/>
      <c r="BJ9" s="17">
        <v>0.36235639705510098</v>
      </c>
      <c r="BK9" s="17">
        <v>0.27153989513899601</v>
      </c>
      <c r="BL9" s="17"/>
      <c r="BM9" s="17">
        <v>0.320142866904229</v>
      </c>
      <c r="BN9" s="17">
        <v>0.17503242964613</v>
      </c>
      <c r="BO9" s="17">
        <v>0.47265026228624502</v>
      </c>
      <c r="BP9" s="17">
        <v>0.40402402291446599</v>
      </c>
      <c r="BQ9" s="17">
        <v>0.144652495871472</v>
      </c>
      <c r="BR9" s="17"/>
      <c r="BS9" s="17">
        <v>0.23187201580628</v>
      </c>
      <c r="BT9" s="17"/>
      <c r="BU9" s="17">
        <v>0.20882177581001099</v>
      </c>
      <c r="BV9" s="17">
        <v>0.50031109202045998</v>
      </c>
      <c r="BW9" s="17">
        <v>0.42191276410399497</v>
      </c>
      <c r="BX9" s="17">
        <v>0.19418667067960901</v>
      </c>
      <c r="BY9" s="17">
        <v>0.22661266216228701</v>
      </c>
      <c r="BZ9" s="17"/>
      <c r="CA9" s="17">
        <v>0.408094466896474</v>
      </c>
      <c r="CB9" s="17"/>
      <c r="CC9" s="17">
        <v>0.356321339134681</v>
      </c>
      <c r="CD9" s="17">
        <v>0.29415327957231002</v>
      </c>
      <c r="CE9" s="17"/>
      <c r="CF9" s="17">
        <v>0.33861961285867398</v>
      </c>
      <c r="CG9" s="17"/>
      <c r="CH9" s="17">
        <v>0.28802390570944902</v>
      </c>
      <c r="CI9" s="17">
        <v>0.52868506469968002</v>
      </c>
    </row>
    <row r="10" spans="2:87" x14ac:dyDescent="0.35">
      <c r="B10" s="18" t="s">
        <v>351</v>
      </c>
      <c r="C10" s="17">
        <v>0.37067493310813798</v>
      </c>
      <c r="D10" s="17">
        <v>0.35714523816570598</v>
      </c>
      <c r="E10" s="17">
        <v>0.38745845527593897</v>
      </c>
      <c r="F10" s="17"/>
      <c r="G10" s="17">
        <v>0.20638135384795001</v>
      </c>
      <c r="H10" s="17">
        <v>0.31876666768863599</v>
      </c>
      <c r="I10" s="17">
        <v>0.402705379322506</v>
      </c>
      <c r="J10" s="17">
        <v>0.440720283113823</v>
      </c>
      <c r="K10" s="17">
        <v>0.442053004427235</v>
      </c>
      <c r="L10" s="17">
        <v>0.39195660806919003</v>
      </c>
      <c r="M10" s="17"/>
      <c r="N10" s="17">
        <v>0.33523700122420802</v>
      </c>
      <c r="O10" s="17">
        <v>0.38918688723803202</v>
      </c>
      <c r="P10" s="17">
        <v>0.39469911843993699</v>
      </c>
      <c r="Q10" s="17">
        <v>0.368674384692256</v>
      </c>
      <c r="R10" s="17"/>
      <c r="S10" s="17">
        <v>0.297361062622572</v>
      </c>
      <c r="T10" s="17">
        <v>0.36703617833503999</v>
      </c>
      <c r="U10" s="17">
        <v>0.39165093659900002</v>
      </c>
      <c r="V10" s="17">
        <v>0.341772650805792</v>
      </c>
      <c r="W10" s="17">
        <v>0.39911902947428501</v>
      </c>
      <c r="X10" s="17">
        <v>0.39937366939341401</v>
      </c>
      <c r="Y10" s="17">
        <v>0.35837753436396702</v>
      </c>
      <c r="Z10" s="17">
        <v>0.39025755837853399</v>
      </c>
      <c r="AA10" s="17">
        <v>0.38663102672684202</v>
      </c>
      <c r="AB10" s="17">
        <v>0.39271420803920998</v>
      </c>
      <c r="AC10" s="17">
        <v>0.47437697593279698</v>
      </c>
      <c r="AD10" s="17">
        <v>0.31874799121561498</v>
      </c>
      <c r="AE10" s="17"/>
      <c r="AF10" s="17">
        <v>0.39879325231717599</v>
      </c>
      <c r="AG10" s="17">
        <v>0.37270621503236601</v>
      </c>
      <c r="AH10" s="17">
        <v>0.38869980471996901</v>
      </c>
      <c r="AI10" s="17">
        <v>0.32542383115715401</v>
      </c>
      <c r="AJ10" s="17">
        <v>0.37093487408593201</v>
      </c>
      <c r="AK10" s="17"/>
      <c r="AL10" s="17">
        <v>0.387160751492652</v>
      </c>
      <c r="AM10" s="17">
        <v>0.34862073764034102</v>
      </c>
      <c r="AN10" s="17">
        <v>0.37390011663122102</v>
      </c>
      <c r="AO10" s="17">
        <v>0.39270233890642098</v>
      </c>
      <c r="AP10" s="17"/>
      <c r="AQ10" s="17">
        <v>0.39235640503480201</v>
      </c>
      <c r="AR10" s="17">
        <v>0.34229021106339902</v>
      </c>
      <c r="AS10" s="17"/>
      <c r="AT10" s="17">
        <v>0.38326471508300902</v>
      </c>
      <c r="AU10" s="17">
        <v>0.38946329746317299</v>
      </c>
      <c r="AV10" s="17"/>
      <c r="AW10" s="17">
        <v>0.39504921845131902</v>
      </c>
      <c r="AX10" s="17">
        <v>0.427950864848825</v>
      </c>
      <c r="AY10" s="17">
        <v>0.32323244391793798</v>
      </c>
      <c r="AZ10" s="17"/>
      <c r="BA10" s="17">
        <v>0.29531921181596099</v>
      </c>
      <c r="BB10" s="17">
        <v>0.38353848331132401</v>
      </c>
      <c r="BC10" s="17">
        <v>0.38969677639720801</v>
      </c>
      <c r="BD10" s="17">
        <v>0.42553736136780301</v>
      </c>
      <c r="BE10" s="17">
        <v>0.44390687384747801</v>
      </c>
      <c r="BF10" s="17"/>
      <c r="BG10" s="17">
        <v>0.33947916303156001</v>
      </c>
      <c r="BH10" s="17">
        <v>0.39360499535396498</v>
      </c>
      <c r="BI10" s="17"/>
      <c r="BJ10" s="17">
        <v>0.36482145746264999</v>
      </c>
      <c r="BK10" s="17">
        <v>0.39431921939593201</v>
      </c>
      <c r="BL10" s="17"/>
      <c r="BM10" s="17">
        <v>0.318555018181014</v>
      </c>
      <c r="BN10" s="17">
        <v>0.40734360022631</v>
      </c>
      <c r="BO10" s="17">
        <v>0.35284660012330099</v>
      </c>
      <c r="BP10" s="17">
        <v>0.38146098946041601</v>
      </c>
      <c r="BQ10" s="17">
        <v>0.44043590560110701</v>
      </c>
      <c r="BR10" s="17"/>
      <c r="BS10" s="17">
        <v>0.41831684205913</v>
      </c>
      <c r="BT10" s="17"/>
      <c r="BU10" s="17">
        <v>0.392307130496867</v>
      </c>
      <c r="BV10" s="17">
        <v>0.32708045011543402</v>
      </c>
      <c r="BW10" s="17">
        <v>0.41024337375026199</v>
      </c>
      <c r="BX10" s="17">
        <v>0.47284697825000599</v>
      </c>
      <c r="BY10" s="17">
        <v>0.33791997820923197</v>
      </c>
      <c r="BZ10" s="17"/>
      <c r="CA10" s="17">
        <v>0.41263097270354598</v>
      </c>
      <c r="CB10" s="17"/>
      <c r="CC10" s="17">
        <v>0.38548583549628801</v>
      </c>
      <c r="CD10" s="17">
        <v>0.33253111560510401</v>
      </c>
      <c r="CE10" s="17"/>
      <c r="CF10" s="17">
        <v>0.40997248998006403</v>
      </c>
      <c r="CG10" s="17"/>
      <c r="CH10" s="17">
        <v>0.41423932495566002</v>
      </c>
      <c r="CI10" s="17">
        <v>0.32950746022756999</v>
      </c>
    </row>
    <row r="11" spans="2:87" x14ac:dyDescent="0.35">
      <c r="B11" s="18" t="s">
        <v>352</v>
      </c>
      <c r="C11" s="17">
        <v>9.8974016563063399E-2</v>
      </c>
      <c r="D11" s="17">
        <v>0.117399742272615</v>
      </c>
      <c r="E11" s="17">
        <v>7.9782718648105294E-2</v>
      </c>
      <c r="F11" s="17"/>
      <c r="G11" s="17">
        <v>0.14430881954181499</v>
      </c>
      <c r="H11" s="17">
        <v>5.97572221477774E-2</v>
      </c>
      <c r="I11" s="17">
        <v>6.6986462620060805E-2</v>
      </c>
      <c r="J11" s="17">
        <v>6.8703253041591597E-2</v>
      </c>
      <c r="K11" s="17">
        <v>8.6587779143739899E-2</v>
      </c>
      <c r="L11" s="17">
        <v>0.15683558995184299</v>
      </c>
      <c r="M11" s="17"/>
      <c r="N11" s="17">
        <v>9.7565320386022697E-2</v>
      </c>
      <c r="O11" s="17">
        <v>0.115710363660572</v>
      </c>
      <c r="P11" s="17">
        <v>0.100722525477815</v>
      </c>
      <c r="Q11" s="17">
        <v>7.8230170541473104E-2</v>
      </c>
      <c r="R11" s="17"/>
      <c r="S11" s="17">
        <v>9.0759384343552199E-2</v>
      </c>
      <c r="T11" s="17">
        <v>0.11811029089351301</v>
      </c>
      <c r="U11" s="17">
        <v>8.2268240689248706E-2</v>
      </c>
      <c r="V11" s="17">
        <v>0.12764169056293001</v>
      </c>
      <c r="W11" s="17">
        <v>4.7334471501665303E-2</v>
      </c>
      <c r="X11" s="17">
        <v>0.108509571442325</v>
      </c>
      <c r="Y11" s="17">
        <v>7.8474483518722202E-2</v>
      </c>
      <c r="Z11" s="17">
        <v>8.8759789465609806E-2</v>
      </c>
      <c r="AA11" s="17">
        <v>0.11784148439897101</v>
      </c>
      <c r="AB11" s="17">
        <v>0.11959643958768899</v>
      </c>
      <c r="AC11" s="17">
        <v>9.9481077141204105E-2</v>
      </c>
      <c r="AD11" s="17">
        <v>4.7382915715901697E-2</v>
      </c>
      <c r="AE11" s="17"/>
      <c r="AF11" s="17">
        <v>5.7060890447149702E-2</v>
      </c>
      <c r="AG11" s="17">
        <v>0.126571118691062</v>
      </c>
      <c r="AH11" s="17">
        <v>7.7696051747235997E-2</v>
      </c>
      <c r="AI11" s="17">
        <v>0.12153651623941999</v>
      </c>
      <c r="AJ11" s="17">
        <v>0.101366593717703</v>
      </c>
      <c r="AK11" s="17"/>
      <c r="AL11" s="17">
        <v>0.104611379344063</v>
      </c>
      <c r="AM11" s="17">
        <v>0.112620355066542</v>
      </c>
      <c r="AN11" s="17">
        <v>6.8514416397816094E-2</v>
      </c>
      <c r="AO11" s="17">
        <v>6.0071420392112197E-2</v>
      </c>
      <c r="AP11" s="17"/>
      <c r="AQ11" s="17">
        <v>9.8197041555683207E-2</v>
      </c>
      <c r="AR11" s="17">
        <v>9.9991208555138197E-2</v>
      </c>
      <c r="AS11" s="17"/>
      <c r="AT11" s="17">
        <v>8.5440629255934597E-2</v>
      </c>
      <c r="AU11" s="17">
        <v>0.160125714110918</v>
      </c>
      <c r="AV11" s="17"/>
      <c r="AW11" s="17">
        <v>0.129645875283731</v>
      </c>
      <c r="AX11" s="17">
        <v>4.7869112689486001E-2</v>
      </c>
      <c r="AY11" s="17">
        <v>0.10184127754359899</v>
      </c>
      <c r="AZ11" s="17"/>
      <c r="BA11" s="17">
        <v>0.11218354424141801</v>
      </c>
      <c r="BB11" s="17">
        <v>9.9480446769037195E-2</v>
      </c>
      <c r="BC11" s="17">
        <v>8.5874805053054698E-2</v>
      </c>
      <c r="BD11" s="17">
        <v>7.6840964361509903E-2</v>
      </c>
      <c r="BE11" s="17">
        <v>0.152220704890732</v>
      </c>
      <c r="BF11" s="17"/>
      <c r="BG11" s="17">
        <v>8.5193072396499897E-2</v>
      </c>
      <c r="BH11" s="17">
        <v>0.109103527928543</v>
      </c>
      <c r="BI11" s="17"/>
      <c r="BJ11" s="17">
        <v>8.6776293050879402E-2</v>
      </c>
      <c r="BK11" s="17">
        <v>0.136124903117642</v>
      </c>
      <c r="BL11" s="17"/>
      <c r="BM11" s="17">
        <v>5.9428532653967699E-2</v>
      </c>
      <c r="BN11" s="17">
        <v>0.18361059720879799</v>
      </c>
      <c r="BO11" s="17">
        <v>7.5917376131204195E-2</v>
      </c>
      <c r="BP11" s="17">
        <v>6.2758087072672095E-2</v>
      </c>
      <c r="BQ11" s="17">
        <v>0.14333596317805</v>
      </c>
      <c r="BR11" s="17"/>
      <c r="BS11" s="17">
        <v>0.12578579767164999</v>
      </c>
      <c r="BT11" s="17"/>
      <c r="BU11" s="17">
        <v>0.21601352093118101</v>
      </c>
      <c r="BV11" s="17">
        <v>8.2525130510061898E-2</v>
      </c>
      <c r="BW11" s="17">
        <v>7.3883552791833507E-2</v>
      </c>
      <c r="BX11" s="17">
        <v>0.10439121622437</v>
      </c>
      <c r="BY11" s="17">
        <v>3.9158925645677398E-2</v>
      </c>
      <c r="BZ11" s="17"/>
      <c r="CA11" s="17">
        <v>7.7499456381063203E-2</v>
      </c>
      <c r="CB11" s="17"/>
      <c r="CC11" s="17">
        <v>9.2430722248345906E-2</v>
      </c>
      <c r="CD11" s="17">
        <v>0.13365015699423699</v>
      </c>
      <c r="CE11" s="17"/>
      <c r="CF11" s="17">
        <v>0.10647855860967299</v>
      </c>
      <c r="CG11" s="17"/>
      <c r="CH11" s="17">
        <v>0.118417845618916</v>
      </c>
      <c r="CI11" s="17">
        <v>6.1597967957161999E-2</v>
      </c>
    </row>
    <row r="12" spans="2:87" x14ac:dyDescent="0.35">
      <c r="B12" s="18" t="s">
        <v>353</v>
      </c>
      <c r="C12" s="17">
        <v>6.7235049109543296E-2</v>
      </c>
      <c r="D12" s="17">
        <v>0.10343388013074301</v>
      </c>
      <c r="E12" s="17">
        <v>2.8759883439690801E-2</v>
      </c>
      <c r="F12" s="17"/>
      <c r="G12" s="17">
        <v>2.8578144580186302E-2</v>
      </c>
      <c r="H12" s="17">
        <v>3.5531629852981299E-2</v>
      </c>
      <c r="I12" s="17">
        <v>7.0817719585267294E-2</v>
      </c>
      <c r="J12" s="17">
        <v>3.2855259354229997E-2</v>
      </c>
      <c r="K12" s="17">
        <v>7.5723013723731095E-2</v>
      </c>
      <c r="L12" s="17">
        <v>0.13326749675730101</v>
      </c>
      <c r="M12" s="17"/>
      <c r="N12" s="17">
        <v>6.9709519434783304E-2</v>
      </c>
      <c r="O12" s="17">
        <v>8.6103345614469695E-2</v>
      </c>
      <c r="P12" s="17">
        <v>6.4663599528606203E-2</v>
      </c>
      <c r="Q12" s="17">
        <v>4.7027691594192102E-2</v>
      </c>
      <c r="R12" s="17"/>
      <c r="S12" s="17">
        <v>8.8260605227713507E-2</v>
      </c>
      <c r="T12" s="17">
        <v>7.2371385269575997E-2</v>
      </c>
      <c r="U12" s="17">
        <v>8.9755636660841506E-2</v>
      </c>
      <c r="V12" s="17">
        <v>4.1880892599732197E-2</v>
      </c>
      <c r="W12" s="17">
        <v>6.6059608416166302E-2</v>
      </c>
      <c r="X12" s="17">
        <v>6.5581132101059106E-2</v>
      </c>
      <c r="Y12" s="17">
        <v>1.30050796602467E-2</v>
      </c>
      <c r="Z12" s="17">
        <v>2.5795278056795799E-2</v>
      </c>
      <c r="AA12" s="17">
        <v>6.8762287102748204E-2</v>
      </c>
      <c r="AB12" s="17">
        <v>5.9955934782472797E-2</v>
      </c>
      <c r="AC12" s="17">
        <v>7.9417214334254999E-2</v>
      </c>
      <c r="AD12" s="17">
        <v>0.12961491823030999</v>
      </c>
      <c r="AE12" s="17"/>
      <c r="AF12" s="17">
        <v>6.5471801995014497E-2</v>
      </c>
      <c r="AG12" s="17">
        <v>7.1583913999866203E-2</v>
      </c>
      <c r="AH12" s="17">
        <v>7.6999521480005897E-2</v>
      </c>
      <c r="AI12" s="17">
        <v>4.99913826285351E-2</v>
      </c>
      <c r="AJ12" s="17">
        <v>6.0407383131392697E-2</v>
      </c>
      <c r="AK12" s="17"/>
      <c r="AL12" s="17">
        <v>9.3701049820510598E-2</v>
      </c>
      <c r="AM12" s="17">
        <v>6.56327547030474E-2</v>
      </c>
      <c r="AN12" s="17">
        <v>2.7860166824320701E-2</v>
      </c>
      <c r="AO12" s="17">
        <v>1.44753118268516E-2</v>
      </c>
      <c r="AP12" s="17"/>
      <c r="AQ12" s="17">
        <v>7.4954886993446199E-2</v>
      </c>
      <c r="AR12" s="17">
        <v>5.7128472706142103E-2</v>
      </c>
      <c r="AS12" s="17"/>
      <c r="AT12" s="17">
        <v>5.1930661597627902E-2</v>
      </c>
      <c r="AU12" s="17">
        <v>0.12661930629492399</v>
      </c>
      <c r="AV12" s="17"/>
      <c r="AW12" s="17">
        <v>0.10100785731938899</v>
      </c>
      <c r="AX12" s="17">
        <v>5.9201845810426798E-2</v>
      </c>
      <c r="AY12" s="17">
        <v>3.9513899506557398E-2</v>
      </c>
      <c r="AZ12" s="17"/>
      <c r="BA12" s="17">
        <v>4.5405200829512701E-2</v>
      </c>
      <c r="BB12" s="17">
        <v>7.5398056501259303E-2</v>
      </c>
      <c r="BC12" s="17">
        <v>7.5097984541832905E-2</v>
      </c>
      <c r="BD12" s="17">
        <v>5.2481367335421102E-2</v>
      </c>
      <c r="BE12" s="17">
        <v>0.109142514875901</v>
      </c>
      <c r="BF12" s="17"/>
      <c r="BG12" s="17">
        <v>6.9857518888947201E-2</v>
      </c>
      <c r="BH12" s="17">
        <v>6.5307435361527999E-2</v>
      </c>
      <c r="BI12" s="17"/>
      <c r="BJ12" s="17">
        <v>5.8947147384192197E-2</v>
      </c>
      <c r="BK12" s="17">
        <v>9.8523414322021399E-2</v>
      </c>
      <c r="BL12" s="17"/>
      <c r="BM12" s="17">
        <v>8.2388945862670301E-2</v>
      </c>
      <c r="BN12" s="17">
        <v>0.145500789299285</v>
      </c>
      <c r="BO12" s="17">
        <v>1.7398191483011301E-2</v>
      </c>
      <c r="BP12" s="17">
        <v>4.9146406286291397E-2</v>
      </c>
      <c r="BQ12" s="17">
        <v>0.122979665476664</v>
      </c>
      <c r="BR12" s="17"/>
      <c r="BS12" s="17">
        <v>0.12785713745850899</v>
      </c>
      <c r="BT12" s="17"/>
      <c r="BU12" s="17">
        <v>0.12394672040018199</v>
      </c>
      <c r="BV12" s="17">
        <v>2.91195520688989E-2</v>
      </c>
      <c r="BW12" s="17">
        <v>9.07485776187353E-3</v>
      </c>
      <c r="BX12" s="17">
        <v>0.12520789737695401</v>
      </c>
      <c r="BY12" s="17">
        <v>8.4766422585978496E-2</v>
      </c>
      <c r="BZ12" s="17"/>
      <c r="CA12" s="17">
        <v>5.0105893682291201E-2</v>
      </c>
      <c r="CB12" s="17"/>
      <c r="CC12" s="17">
        <v>5.7935835608548002E-2</v>
      </c>
      <c r="CD12" s="17">
        <v>0.11057749467424401</v>
      </c>
      <c r="CE12" s="17"/>
      <c r="CF12" s="17">
        <v>6.7462035719842703E-2</v>
      </c>
      <c r="CG12" s="17"/>
      <c r="CH12" s="17">
        <v>7.8088845521914904E-2</v>
      </c>
      <c r="CI12" s="17">
        <v>4.2300622385812101E-2</v>
      </c>
    </row>
    <row r="13" spans="2:87" ht="29" x14ac:dyDescent="0.35">
      <c r="B13" s="18" t="s">
        <v>354</v>
      </c>
      <c r="C13" s="17">
        <v>6.7939645872267598E-2</v>
      </c>
      <c r="D13" s="17">
        <v>7.0083895105187297E-2</v>
      </c>
      <c r="E13" s="17">
        <v>6.6048854871979507E-2</v>
      </c>
      <c r="F13" s="17"/>
      <c r="G13" s="17">
        <v>4.6928579331433101E-2</v>
      </c>
      <c r="H13" s="17">
        <v>6.4303268250543499E-2</v>
      </c>
      <c r="I13" s="17">
        <v>7.65013819877009E-2</v>
      </c>
      <c r="J13" s="17">
        <v>7.0956388531329198E-2</v>
      </c>
      <c r="K13" s="17">
        <v>8.6728899434435097E-2</v>
      </c>
      <c r="L13" s="17">
        <v>6.2991709020679201E-2</v>
      </c>
      <c r="M13" s="17"/>
      <c r="N13" s="17">
        <v>5.0120550277869498E-2</v>
      </c>
      <c r="O13" s="17">
        <v>5.24782775333704E-2</v>
      </c>
      <c r="P13" s="17">
        <v>7.2006450088192495E-2</v>
      </c>
      <c r="Q13" s="17">
        <v>0.10387265573086001</v>
      </c>
      <c r="R13" s="17"/>
      <c r="S13" s="17">
        <v>4.5842527195073202E-2</v>
      </c>
      <c r="T13" s="17">
        <v>6.9177205469491507E-2</v>
      </c>
      <c r="U13" s="17">
        <v>8.0692428962989504E-2</v>
      </c>
      <c r="V13" s="17">
        <v>8.7837259184879196E-2</v>
      </c>
      <c r="W13" s="17">
        <v>8.1947189109962695E-2</v>
      </c>
      <c r="X13" s="17">
        <v>0.13382046861719901</v>
      </c>
      <c r="Y13" s="17">
        <v>6.1699279108079097E-2</v>
      </c>
      <c r="Z13" s="17">
        <v>8.3386262587019006E-2</v>
      </c>
      <c r="AA13" s="17">
        <v>3.6415400296446201E-2</v>
      </c>
      <c r="AB13" s="17">
        <v>5.9916951319405602E-2</v>
      </c>
      <c r="AC13" s="17">
        <v>1.8173282339426399E-2</v>
      </c>
      <c r="AD13" s="17">
        <v>5.2367072791158299E-2</v>
      </c>
      <c r="AE13" s="17"/>
      <c r="AF13" s="17">
        <v>0.11501066718629099</v>
      </c>
      <c r="AG13" s="17">
        <v>6.2834764353515898E-2</v>
      </c>
      <c r="AH13" s="17">
        <v>4.1163159264404697E-2</v>
      </c>
      <c r="AI13" s="17">
        <v>2.60246247586754E-2</v>
      </c>
      <c r="AJ13" s="17">
        <v>5.1688282792490499E-2</v>
      </c>
      <c r="AK13" s="17"/>
      <c r="AL13" s="17">
        <v>7.9501819829196005E-2</v>
      </c>
      <c r="AM13" s="17">
        <v>6.8254387015227805E-2</v>
      </c>
      <c r="AN13" s="17">
        <v>3.36433191717012E-2</v>
      </c>
      <c r="AO13" s="17">
        <v>8.0373253163095196E-2</v>
      </c>
      <c r="AP13" s="17"/>
      <c r="AQ13" s="17">
        <v>8.0594096982094701E-2</v>
      </c>
      <c r="AR13" s="17">
        <v>5.13728242747249E-2</v>
      </c>
      <c r="AS13" s="17"/>
      <c r="AT13" s="17">
        <v>5.8591978815372703E-2</v>
      </c>
      <c r="AU13" s="17">
        <v>6.8403861096811194E-2</v>
      </c>
      <c r="AV13" s="17"/>
      <c r="AW13" s="17">
        <v>6.1316325001893698E-2</v>
      </c>
      <c r="AX13" s="17">
        <v>5.0760401063332898E-2</v>
      </c>
      <c r="AY13" s="17">
        <v>7.9675993583928906E-2</v>
      </c>
      <c r="AZ13" s="17"/>
      <c r="BA13" s="17">
        <v>5.8419252397199598E-2</v>
      </c>
      <c r="BB13" s="17">
        <v>7.9685525359530801E-2</v>
      </c>
      <c r="BC13" s="17">
        <v>6.9909563138019395E-2</v>
      </c>
      <c r="BD13" s="17">
        <v>5.5324228346099999E-2</v>
      </c>
      <c r="BE13" s="17">
        <v>6.5944891687445203E-2</v>
      </c>
      <c r="BF13" s="17"/>
      <c r="BG13" s="17">
        <v>9.5565537902248296E-2</v>
      </c>
      <c r="BH13" s="17">
        <v>4.7633578021114197E-2</v>
      </c>
      <c r="BI13" s="17"/>
      <c r="BJ13" s="17">
        <v>7.1484204809045299E-2</v>
      </c>
      <c r="BK13" s="17">
        <v>5.6216763323977001E-2</v>
      </c>
      <c r="BL13" s="17"/>
      <c r="BM13" s="17">
        <v>0.127610540512719</v>
      </c>
      <c r="BN13" s="17">
        <v>7.0023255661970596E-2</v>
      </c>
      <c r="BO13" s="17">
        <v>4.0026502144421397E-2</v>
      </c>
      <c r="BP13" s="17">
        <v>6.2236154660947798E-2</v>
      </c>
      <c r="BQ13" s="17">
        <v>9.2530629178952398E-2</v>
      </c>
      <c r="BR13" s="17"/>
      <c r="BS13" s="17">
        <v>6.2783575982701997E-2</v>
      </c>
      <c r="BT13" s="17"/>
      <c r="BU13" s="17">
        <v>3.40542886131723E-2</v>
      </c>
      <c r="BV13" s="17">
        <v>3.0592766058102201E-2</v>
      </c>
      <c r="BW13" s="17">
        <v>5.5008121921089302E-2</v>
      </c>
      <c r="BX13" s="17">
        <v>6.4525238904455995E-2</v>
      </c>
      <c r="BY13" s="17">
        <v>0.17130577642703801</v>
      </c>
      <c r="BZ13" s="17"/>
      <c r="CA13" s="17">
        <v>3.1478590455424699E-2</v>
      </c>
      <c r="CB13" s="17"/>
      <c r="CC13" s="17">
        <v>6.2317144925961597E-2</v>
      </c>
      <c r="CD13" s="17">
        <v>7.2962525340140694E-2</v>
      </c>
      <c r="CE13" s="17"/>
      <c r="CF13" s="17">
        <v>4.3442031004783499E-2</v>
      </c>
      <c r="CG13" s="17"/>
      <c r="CH13" s="17">
        <v>5.7412719318551103E-2</v>
      </c>
      <c r="CI13" s="17">
        <v>2.1453659837912298E-2</v>
      </c>
    </row>
    <row r="14" spans="2:87" x14ac:dyDescent="0.35">
      <c r="B14" s="18" t="s">
        <v>161</v>
      </c>
      <c r="C14" s="19">
        <v>5.2757842801954301E-2</v>
      </c>
      <c r="D14" s="19">
        <v>4.5375704535630897E-2</v>
      </c>
      <c r="E14" s="19">
        <v>5.6737936641789603E-2</v>
      </c>
      <c r="F14" s="19"/>
      <c r="G14" s="19">
        <v>0.119483396191747</v>
      </c>
      <c r="H14" s="19">
        <v>2.3948570070849998E-2</v>
      </c>
      <c r="I14" s="19">
        <v>7.3474885482500196E-2</v>
      </c>
      <c r="J14" s="19">
        <v>4.35169726519875E-2</v>
      </c>
      <c r="K14" s="19">
        <v>2.3858612862017001E-2</v>
      </c>
      <c r="L14" s="19">
        <v>4.2842321211406298E-2</v>
      </c>
      <c r="M14" s="19"/>
      <c r="N14" s="19">
        <v>3.0013272455403701E-2</v>
      </c>
      <c r="O14" s="19">
        <v>3.2989158656279403E-2</v>
      </c>
      <c r="P14" s="19">
        <v>6.6088933753518805E-2</v>
      </c>
      <c r="Q14" s="19">
        <v>8.5985689532877899E-2</v>
      </c>
      <c r="R14" s="19"/>
      <c r="S14" s="19">
        <v>6.9645938771193502E-2</v>
      </c>
      <c r="T14" s="19">
        <v>3.4465318480198598E-2</v>
      </c>
      <c r="U14" s="19">
        <v>4.50879947655927E-2</v>
      </c>
      <c r="V14" s="19">
        <v>0.10246175032803501</v>
      </c>
      <c r="W14" s="19">
        <v>2.08279298223026E-2</v>
      </c>
      <c r="X14" s="19">
        <v>2.02799111350658E-2</v>
      </c>
      <c r="Y14" s="19">
        <v>0.15356535710970201</v>
      </c>
      <c r="Z14" s="19">
        <v>2.8061498656044199E-2</v>
      </c>
      <c r="AA14" s="19">
        <v>4.6741224566487202E-2</v>
      </c>
      <c r="AB14" s="19">
        <v>4.8145531177535401E-2</v>
      </c>
      <c r="AC14" s="19">
        <v>1.55248829227658E-2</v>
      </c>
      <c r="AD14" s="19">
        <v>0</v>
      </c>
      <c r="AE14" s="19"/>
      <c r="AF14" s="19">
        <v>8.2275726140368599E-2</v>
      </c>
      <c r="AG14" s="19">
        <v>5.4393517449306102E-2</v>
      </c>
      <c r="AH14" s="19">
        <v>3.5599111846907998E-2</v>
      </c>
      <c r="AI14" s="19">
        <v>0</v>
      </c>
      <c r="AJ14" s="19">
        <v>4.6755458853068699E-2</v>
      </c>
      <c r="AK14" s="19"/>
      <c r="AL14" s="19">
        <v>5.7302534221517397E-2</v>
      </c>
      <c r="AM14" s="19">
        <v>5.4284688262977297E-2</v>
      </c>
      <c r="AN14" s="19">
        <v>4.3461065311844703E-2</v>
      </c>
      <c r="AO14" s="19">
        <v>3.9388445444281099E-2</v>
      </c>
      <c r="AP14" s="19"/>
      <c r="AQ14" s="19">
        <v>5.97259856734359E-2</v>
      </c>
      <c r="AR14" s="19">
        <v>4.3635362591937503E-2</v>
      </c>
      <c r="AS14" s="19"/>
      <c r="AT14" s="19">
        <v>4.9564269014649401E-2</v>
      </c>
      <c r="AU14" s="19">
        <v>4.98876572848082E-2</v>
      </c>
      <c r="AV14" s="19"/>
      <c r="AW14" s="19">
        <v>4.4667339438966003E-2</v>
      </c>
      <c r="AX14" s="19">
        <v>4.54905504308546E-2</v>
      </c>
      <c r="AY14" s="19">
        <v>6.4952779202872193E-2</v>
      </c>
      <c r="AZ14" s="19"/>
      <c r="BA14" s="19">
        <v>4.6480025387371997E-2</v>
      </c>
      <c r="BB14" s="19">
        <v>5.4165706771569802E-2</v>
      </c>
      <c r="BC14" s="19">
        <v>5.6486260360516002E-2</v>
      </c>
      <c r="BD14" s="19">
        <v>7.5103480339192202E-2</v>
      </c>
      <c r="BE14" s="19">
        <v>1.31273413074531E-2</v>
      </c>
      <c r="BF14" s="19"/>
      <c r="BG14" s="19">
        <v>5.3585534227908398E-2</v>
      </c>
      <c r="BH14" s="19">
        <v>5.2149458528353301E-2</v>
      </c>
      <c r="BI14" s="19"/>
      <c r="BJ14" s="19">
        <v>5.5614500238132102E-2</v>
      </c>
      <c r="BK14" s="19">
        <v>4.3275804701432302E-2</v>
      </c>
      <c r="BL14" s="19"/>
      <c r="BM14" s="19">
        <v>9.1874095885399701E-2</v>
      </c>
      <c r="BN14" s="19">
        <v>1.8489327957507001E-2</v>
      </c>
      <c r="BO14" s="19">
        <v>4.1161067831816903E-2</v>
      </c>
      <c r="BP14" s="19">
        <v>4.0374339605206901E-2</v>
      </c>
      <c r="BQ14" s="19">
        <v>5.6065340693755503E-2</v>
      </c>
      <c r="BR14" s="19"/>
      <c r="BS14" s="19">
        <v>3.3384631021728998E-2</v>
      </c>
      <c r="BT14" s="19"/>
      <c r="BU14" s="19">
        <v>2.4856563748586202E-2</v>
      </c>
      <c r="BV14" s="19">
        <v>3.0371009227043201E-2</v>
      </c>
      <c r="BW14" s="19">
        <v>2.98773296709463E-2</v>
      </c>
      <c r="BX14" s="19">
        <v>3.8841998564605101E-2</v>
      </c>
      <c r="BY14" s="19">
        <v>0.14023623496978699</v>
      </c>
      <c r="BZ14" s="19"/>
      <c r="CA14" s="19">
        <v>2.01906198812014E-2</v>
      </c>
      <c r="CB14" s="19"/>
      <c r="CC14" s="19">
        <v>4.5509122586175399E-2</v>
      </c>
      <c r="CD14" s="19">
        <v>5.6125427813964103E-2</v>
      </c>
      <c r="CE14" s="19"/>
      <c r="CF14" s="19">
        <v>3.4025271826962501E-2</v>
      </c>
      <c r="CG14" s="19"/>
      <c r="CH14" s="19">
        <v>4.3817358875508597E-2</v>
      </c>
      <c r="CI14" s="19">
        <v>1.64552248918639E-2</v>
      </c>
    </row>
    <row r="15" spans="2:87" x14ac:dyDescent="0.35">
      <c r="B15" s="16" t="s">
        <v>163</v>
      </c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dimension ref="B2:CI19"/>
  <sheetViews>
    <sheetView showGridLines="0" topLeftCell="A6" workbookViewId="0">
      <pane xSplit="2" topLeftCell="C1" activePane="topRight" state="frozen"/>
      <selection pane="topRight" activeCell="B19" sqref="B19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362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1020</v>
      </c>
      <c r="D7" s="10">
        <v>535</v>
      </c>
      <c r="E7" s="10">
        <v>482</v>
      </c>
      <c r="F7" s="10"/>
      <c r="G7" s="10">
        <v>80</v>
      </c>
      <c r="H7" s="10">
        <v>179</v>
      </c>
      <c r="I7" s="10">
        <v>185</v>
      </c>
      <c r="J7" s="10">
        <v>174</v>
      </c>
      <c r="K7" s="10">
        <v>159</v>
      </c>
      <c r="L7" s="10">
        <v>243</v>
      </c>
      <c r="M7" s="10"/>
      <c r="N7" s="10">
        <v>311</v>
      </c>
      <c r="O7" s="10">
        <v>259</v>
      </c>
      <c r="P7" s="10">
        <v>215</v>
      </c>
      <c r="Q7" s="10">
        <v>230</v>
      </c>
      <c r="R7" s="10"/>
      <c r="S7" s="10">
        <v>144</v>
      </c>
      <c r="T7" s="10">
        <v>141</v>
      </c>
      <c r="U7" s="10">
        <v>91</v>
      </c>
      <c r="V7" s="10">
        <v>87</v>
      </c>
      <c r="W7" s="10">
        <v>78</v>
      </c>
      <c r="X7" s="10">
        <v>86</v>
      </c>
      <c r="Y7" s="10">
        <v>64</v>
      </c>
      <c r="Z7" s="10">
        <v>35</v>
      </c>
      <c r="AA7" s="10">
        <v>104</v>
      </c>
      <c r="AB7" s="10">
        <v>97</v>
      </c>
      <c r="AC7" s="10">
        <v>54</v>
      </c>
      <c r="AD7" s="10">
        <v>39</v>
      </c>
      <c r="AE7" s="10"/>
      <c r="AF7" s="10">
        <v>162</v>
      </c>
      <c r="AG7" s="10">
        <v>391</v>
      </c>
      <c r="AH7" s="10">
        <v>197</v>
      </c>
      <c r="AI7" s="10">
        <v>116</v>
      </c>
      <c r="AJ7" s="10">
        <v>118</v>
      </c>
      <c r="AK7" s="10"/>
      <c r="AL7" s="10">
        <v>416</v>
      </c>
      <c r="AM7" s="10">
        <v>383</v>
      </c>
      <c r="AN7" s="10">
        <v>159</v>
      </c>
      <c r="AO7" s="10">
        <v>62</v>
      </c>
      <c r="AP7" s="10"/>
      <c r="AQ7" s="10">
        <v>571</v>
      </c>
      <c r="AR7" s="10">
        <v>449</v>
      </c>
      <c r="AS7" s="10"/>
      <c r="AT7" s="10">
        <v>656</v>
      </c>
      <c r="AU7" s="10">
        <v>231</v>
      </c>
      <c r="AV7" s="10"/>
      <c r="AW7" s="10">
        <v>400</v>
      </c>
      <c r="AX7" s="10">
        <v>236</v>
      </c>
      <c r="AY7" s="10">
        <v>355</v>
      </c>
      <c r="AZ7" s="10"/>
      <c r="BA7" s="10">
        <v>246</v>
      </c>
      <c r="BB7" s="10">
        <v>285</v>
      </c>
      <c r="BC7" s="10">
        <v>320</v>
      </c>
      <c r="BD7" s="10">
        <v>108</v>
      </c>
      <c r="BE7" s="10">
        <v>60</v>
      </c>
      <c r="BF7" s="10"/>
      <c r="BG7" s="10">
        <v>404</v>
      </c>
      <c r="BH7" s="10">
        <v>616</v>
      </c>
      <c r="BI7" s="10"/>
      <c r="BJ7" s="10">
        <v>778</v>
      </c>
      <c r="BK7" s="10">
        <v>238</v>
      </c>
      <c r="BL7" s="10"/>
      <c r="BM7" s="10">
        <v>130</v>
      </c>
      <c r="BN7" s="10">
        <v>212</v>
      </c>
      <c r="BO7" s="10">
        <v>363</v>
      </c>
      <c r="BP7" s="10">
        <v>76</v>
      </c>
      <c r="BQ7" s="10">
        <v>116</v>
      </c>
      <c r="BR7" s="10"/>
      <c r="BS7" s="10">
        <v>310</v>
      </c>
      <c r="BT7" s="10"/>
      <c r="BU7" s="10">
        <v>185</v>
      </c>
      <c r="BV7" s="10">
        <v>257</v>
      </c>
      <c r="BW7" s="10">
        <v>102</v>
      </c>
      <c r="BX7" s="10">
        <v>199</v>
      </c>
      <c r="BY7" s="10">
        <v>76</v>
      </c>
      <c r="BZ7" s="10"/>
      <c r="CA7" s="10">
        <v>86</v>
      </c>
      <c r="CB7" s="10"/>
      <c r="CC7" s="10">
        <v>810</v>
      </c>
      <c r="CD7" s="10">
        <v>178</v>
      </c>
      <c r="CE7" s="10"/>
      <c r="CF7" s="10">
        <v>376</v>
      </c>
      <c r="CG7" s="10"/>
      <c r="CH7" s="10">
        <v>698</v>
      </c>
      <c r="CI7" s="10">
        <v>238</v>
      </c>
    </row>
    <row r="8" spans="2:87" ht="30" customHeight="1" x14ac:dyDescent="0.35">
      <c r="B8" s="11" t="s">
        <v>20</v>
      </c>
      <c r="C8" s="11">
        <v>1012</v>
      </c>
      <c r="D8" s="11">
        <v>523</v>
      </c>
      <c r="E8" s="11">
        <v>486</v>
      </c>
      <c r="F8" s="11"/>
      <c r="G8" s="11">
        <v>138</v>
      </c>
      <c r="H8" s="11">
        <v>175</v>
      </c>
      <c r="I8" s="11">
        <v>174</v>
      </c>
      <c r="J8" s="11">
        <v>161</v>
      </c>
      <c r="K8" s="11">
        <v>141</v>
      </c>
      <c r="L8" s="11">
        <v>222</v>
      </c>
      <c r="M8" s="11"/>
      <c r="N8" s="11">
        <v>281</v>
      </c>
      <c r="O8" s="11">
        <v>267</v>
      </c>
      <c r="P8" s="11">
        <v>221</v>
      </c>
      <c r="Q8" s="11">
        <v>238</v>
      </c>
      <c r="R8" s="11"/>
      <c r="S8" s="11">
        <v>145</v>
      </c>
      <c r="T8" s="11">
        <v>132</v>
      </c>
      <c r="U8" s="11">
        <v>88</v>
      </c>
      <c r="V8" s="11">
        <v>93</v>
      </c>
      <c r="W8" s="11">
        <v>74</v>
      </c>
      <c r="X8" s="11">
        <v>92</v>
      </c>
      <c r="Y8" s="11">
        <v>70</v>
      </c>
      <c r="Z8" s="11">
        <v>37</v>
      </c>
      <c r="AA8" s="11">
        <v>107</v>
      </c>
      <c r="AB8" s="11">
        <v>90</v>
      </c>
      <c r="AC8" s="11">
        <v>52</v>
      </c>
      <c r="AD8" s="11">
        <v>33</v>
      </c>
      <c r="AE8" s="11"/>
      <c r="AF8" s="11">
        <v>166</v>
      </c>
      <c r="AG8" s="11">
        <v>392</v>
      </c>
      <c r="AH8" s="11">
        <v>193</v>
      </c>
      <c r="AI8" s="11">
        <v>111</v>
      </c>
      <c r="AJ8" s="11">
        <v>113</v>
      </c>
      <c r="AK8" s="11"/>
      <c r="AL8" s="11">
        <v>396</v>
      </c>
      <c r="AM8" s="11">
        <v>387</v>
      </c>
      <c r="AN8" s="11">
        <v>162</v>
      </c>
      <c r="AO8" s="11">
        <v>67</v>
      </c>
      <c r="AP8" s="11"/>
      <c r="AQ8" s="11">
        <v>574</v>
      </c>
      <c r="AR8" s="11">
        <v>437</v>
      </c>
      <c r="AS8" s="11"/>
      <c r="AT8" s="11">
        <v>657</v>
      </c>
      <c r="AU8" s="11">
        <v>210</v>
      </c>
      <c r="AV8" s="11"/>
      <c r="AW8" s="11">
        <v>367</v>
      </c>
      <c r="AX8" s="11">
        <v>237</v>
      </c>
      <c r="AY8" s="11">
        <v>372</v>
      </c>
      <c r="AZ8" s="11"/>
      <c r="BA8" s="11">
        <v>254</v>
      </c>
      <c r="BB8" s="11">
        <v>281</v>
      </c>
      <c r="BC8" s="11">
        <v>314</v>
      </c>
      <c r="BD8" s="11">
        <v>105</v>
      </c>
      <c r="BE8" s="11">
        <v>57</v>
      </c>
      <c r="BF8" s="11"/>
      <c r="BG8" s="11">
        <v>428</v>
      </c>
      <c r="BH8" s="11">
        <v>584</v>
      </c>
      <c r="BI8" s="11"/>
      <c r="BJ8" s="11">
        <v>790</v>
      </c>
      <c r="BK8" s="11">
        <v>218</v>
      </c>
      <c r="BL8" s="11"/>
      <c r="BM8" s="11">
        <v>137</v>
      </c>
      <c r="BN8" s="11">
        <v>197</v>
      </c>
      <c r="BO8" s="11">
        <v>365</v>
      </c>
      <c r="BP8" s="11">
        <v>74</v>
      </c>
      <c r="BQ8" s="11">
        <v>117</v>
      </c>
      <c r="BR8" s="11"/>
      <c r="BS8" s="11">
        <v>308</v>
      </c>
      <c r="BT8" s="11"/>
      <c r="BU8" s="11">
        <v>180</v>
      </c>
      <c r="BV8" s="11">
        <v>261</v>
      </c>
      <c r="BW8" s="11">
        <v>100</v>
      </c>
      <c r="BX8" s="11">
        <v>193</v>
      </c>
      <c r="BY8" s="11">
        <v>79</v>
      </c>
      <c r="BZ8" s="11"/>
      <c r="CA8" s="11">
        <v>90</v>
      </c>
      <c r="CB8" s="11"/>
      <c r="CC8" s="11">
        <v>795</v>
      </c>
      <c r="CD8" s="11">
        <v>182</v>
      </c>
      <c r="CE8" s="11"/>
      <c r="CF8" s="11">
        <v>354</v>
      </c>
      <c r="CG8" s="11"/>
      <c r="CH8" s="11">
        <v>681</v>
      </c>
      <c r="CI8" s="11">
        <v>239</v>
      </c>
    </row>
    <row r="9" spans="2:87" x14ac:dyDescent="0.35">
      <c r="B9" s="18" t="s">
        <v>350</v>
      </c>
      <c r="C9" s="17">
        <v>8.4144628846056294E-2</v>
      </c>
      <c r="D9" s="17">
        <v>0.10110656914725</v>
      </c>
      <c r="E9" s="17">
        <v>6.4589446276177798E-2</v>
      </c>
      <c r="F9" s="17"/>
      <c r="G9" s="17">
        <v>0.12906574783581701</v>
      </c>
      <c r="H9" s="17">
        <v>0.160026439490452</v>
      </c>
      <c r="I9" s="17">
        <v>7.4382383833953E-2</v>
      </c>
      <c r="J9" s="17">
        <v>8.9666108175890005E-2</v>
      </c>
      <c r="K9" s="17">
        <v>5.80959542475116E-2</v>
      </c>
      <c r="L9" s="17">
        <v>1.65953521422696E-2</v>
      </c>
      <c r="M9" s="17"/>
      <c r="N9" s="17">
        <v>0.147512926934317</v>
      </c>
      <c r="O9" s="17">
        <v>8.4916798224724893E-2</v>
      </c>
      <c r="P9" s="17">
        <v>4.8070400763851898E-2</v>
      </c>
      <c r="Q9" s="17">
        <v>4.3644143130687998E-2</v>
      </c>
      <c r="R9" s="17"/>
      <c r="S9" s="17">
        <v>0.111171573553837</v>
      </c>
      <c r="T9" s="17">
        <v>5.9570400695524398E-2</v>
      </c>
      <c r="U9" s="17">
        <v>5.8930054004416199E-2</v>
      </c>
      <c r="V9" s="17">
        <v>0.10430820754568999</v>
      </c>
      <c r="W9" s="17">
        <v>8.9439476957666603E-2</v>
      </c>
      <c r="X9" s="17">
        <v>7.6961671685457797E-2</v>
      </c>
      <c r="Y9" s="17">
        <v>3.0215626704167699E-2</v>
      </c>
      <c r="Z9" s="17">
        <v>0.199790198864052</v>
      </c>
      <c r="AA9" s="17">
        <v>0.11037283234247899</v>
      </c>
      <c r="AB9" s="17">
        <v>5.4891126032050402E-2</v>
      </c>
      <c r="AC9" s="17">
        <v>9.1170050174801995E-2</v>
      </c>
      <c r="AD9" s="17">
        <v>5.0351323657286402E-2</v>
      </c>
      <c r="AE9" s="17"/>
      <c r="AF9" s="17">
        <v>4.0940197901146003E-2</v>
      </c>
      <c r="AG9" s="17">
        <v>5.6089933617158201E-2</v>
      </c>
      <c r="AH9" s="17">
        <v>9.7124743754188406E-2</v>
      </c>
      <c r="AI9" s="17">
        <v>0.110352194588948</v>
      </c>
      <c r="AJ9" s="17">
        <v>0.18828801434869599</v>
      </c>
      <c r="AK9" s="17"/>
      <c r="AL9" s="17">
        <v>6.5559227138823201E-2</v>
      </c>
      <c r="AM9" s="17">
        <v>9.7676681589715306E-2</v>
      </c>
      <c r="AN9" s="17">
        <v>0.100398514383448</v>
      </c>
      <c r="AO9" s="17">
        <v>7.6549269409309104E-2</v>
      </c>
      <c r="AP9" s="17"/>
      <c r="AQ9" s="17">
        <v>5.3606883749540701E-2</v>
      </c>
      <c r="AR9" s="17">
        <v>0.124225583632599</v>
      </c>
      <c r="AS9" s="17"/>
      <c r="AT9" s="17">
        <v>0.10718815062152701</v>
      </c>
      <c r="AU9" s="17">
        <v>1.7982977298467401E-2</v>
      </c>
      <c r="AV9" s="17"/>
      <c r="AW9" s="17">
        <v>6.6531320360506699E-2</v>
      </c>
      <c r="AX9" s="17">
        <v>7.1117761489895695E-2</v>
      </c>
      <c r="AY9" s="17">
        <v>9.97123004783661E-2</v>
      </c>
      <c r="AZ9" s="17"/>
      <c r="BA9" s="17">
        <v>0.153730012311802</v>
      </c>
      <c r="BB9" s="17">
        <v>8.3157599661227294E-2</v>
      </c>
      <c r="BC9" s="17">
        <v>5.10709876881459E-2</v>
      </c>
      <c r="BD9" s="17">
        <v>3.7258483216302499E-2</v>
      </c>
      <c r="BE9" s="17">
        <v>4.8220753443255299E-2</v>
      </c>
      <c r="BF9" s="17"/>
      <c r="BG9" s="17">
        <v>7.8576771374152296E-2</v>
      </c>
      <c r="BH9" s="17">
        <v>8.8226580298225193E-2</v>
      </c>
      <c r="BI9" s="17"/>
      <c r="BJ9" s="17">
        <v>0.100667251368425</v>
      </c>
      <c r="BK9" s="17">
        <v>2.5595518207442301E-2</v>
      </c>
      <c r="BL9" s="17"/>
      <c r="BM9" s="17">
        <v>6.6740641017333804E-2</v>
      </c>
      <c r="BN9" s="17">
        <v>4.5267128024864399E-2</v>
      </c>
      <c r="BO9" s="17">
        <v>0.128067316635332</v>
      </c>
      <c r="BP9" s="17">
        <v>3.3023136677396703E-2</v>
      </c>
      <c r="BQ9" s="17">
        <v>5.8334313689062001E-2</v>
      </c>
      <c r="BR9" s="17"/>
      <c r="BS9" s="17">
        <v>7.7716535911724394E-2</v>
      </c>
      <c r="BT9" s="17"/>
      <c r="BU9" s="17">
        <v>5.8704383055434399E-2</v>
      </c>
      <c r="BV9" s="17">
        <v>0.16698298763771899</v>
      </c>
      <c r="BW9" s="17">
        <v>3.8871847499791903E-2</v>
      </c>
      <c r="BX9" s="17">
        <v>4.8833568843910803E-2</v>
      </c>
      <c r="BY9" s="17">
        <v>4.2533131751794101E-2</v>
      </c>
      <c r="BZ9" s="17"/>
      <c r="CA9" s="17">
        <v>0.15368922890664</v>
      </c>
      <c r="CB9" s="17"/>
      <c r="CC9" s="17">
        <v>8.0657080933043204E-2</v>
      </c>
      <c r="CD9" s="17">
        <v>0.110747385990161</v>
      </c>
      <c r="CE9" s="17"/>
      <c r="CF9" s="17">
        <v>6.5985654464029E-2</v>
      </c>
      <c r="CG9" s="17"/>
      <c r="CH9" s="17">
        <v>0</v>
      </c>
      <c r="CI9" s="17">
        <v>0.35624046076483801</v>
      </c>
    </row>
    <row r="10" spans="2:87" x14ac:dyDescent="0.35">
      <c r="B10" s="18" t="s">
        <v>351</v>
      </c>
      <c r="C10" s="17">
        <v>0.15205714527415501</v>
      </c>
      <c r="D10" s="17">
        <v>0.16216109663438</v>
      </c>
      <c r="E10" s="17">
        <v>0.142104262917878</v>
      </c>
      <c r="F10" s="17"/>
      <c r="G10" s="17">
        <v>0.203098069512263</v>
      </c>
      <c r="H10" s="17">
        <v>0.257874068561252</v>
      </c>
      <c r="I10" s="17">
        <v>0.189782210079498</v>
      </c>
      <c r="J10" s="17">
        <v>0.13602490641479001</v>
      </c>
      <c r="K10" s="17">
        <v>7.4794184782191797E-2</v>
      </c>
      <c r="L10" s="17">
        <v>6.8133978483072496E-2</v>
      </c>
      <c r="M10" s="17"/>
      <c r="N10" s="17">
        <v>0.230822229537095</v>
      </c>
      <c r="O10" s="17">
        <v>0.16241397718578299</v>
      </c>
      <c r="P10" s="17">
        <v>0.117743160547629</v>
      </c>
      <c r="Q10" s="17">
        <v>8.2396269765696903E-2</v>
      </c>
      <c r="R10" s="17"/>
      <c r="S10" s="17">
        <v>0.23044204926439399</v>
      </c>
      <c r="T10" s="17">
        <v>0.14890123312287501</v>
      </c>
      <c r="U10" s="17">
        <v>0.11777199341543899</v>
      </c>
      <c r="V10" s="17">
        <v>0.107292604660375</v>
      </c>
      <c r="W10" s="17">
        <v>0.188175697538702</v>
      </c>
      <c r="X10" s="17">
        <v>0.21897357834237399</v>
      </c>
      <c r="Y10" s="17">
        <v>0.102452027031972</v>
      </c>
      <c r="Z10" s="17">
        <v>7.7294804592681607E-2</v>
      </c>
      <c r="AA10" s="17">
        <v>0.20292114819863599</v>
      </c>
      <c r="AB10" s="17">
        <v>5.93641841593949E-2</v>
      </c>
      <c r="AC10" s="17">
        <v>7.5479627949127895E-2</v>
      </c>
      <c r="AD10" s="17">
        <v>0.16655130179533301</v>
      </c>
      <c r="AE10" s="17"/>
      <c r="AF10" s="17">
        <v>0.119004081654063</v>
      </c>
      <c r="AG10" s="17">
        <v>0.108700327544776</v>
      </c>
      <c r="AH10" s="17">
        <v>0.18951066892441901</v>
      </c>
      <c r="AI10" s="17">
        <v>0.17357226695503999</v>
      </c>
      <c r="AJ10" s="17">
        <v>0.27636630233028697</v>
      </c>
      <c r="AK10" s="17"/>
      <c r="AL10" s="17">
        <v>0.129117810544255</v>
      </c>
      <c r="AM10" s="17">
        <v>0.16925389768343399</v>
      </c>
      <c r="AN10" s="17">
        <v>0.16150218219189</v>
      </c>
      <c r="AO10" s="17">
        <v>0.165504826460321</v>
      </c>
      <c r="AP10" s="17"/>
      <c r="AQ10" s="17">
        <v>9.0032789350965606E-2</v>
      </c>
      <c r="AR10" s="17">
        <v>0.23346444622465901</v>
      </c>
      <c r="AS10" s="17"/>
      <c r="AT10" s="17">
        <v>0.17846021641102899</v>
      </c>
      <c r="AU10" s="17">
        <v>6.3644328502597297E-2</v>
      </c>
      <c r="AV10" s="17"/>
      <c r="AW10" s="17">
        <v>9.9175085692098305E-2</v>
      </c>
      <c r="AX10" s="17">
        <v>0.18977764014877199</v>
      </c>
      <c r="AY10" s="17">
        <v>0.182815389837998</v>
      </c>
      <c r="AZ10" s="17"/>
      <c r="BA10" s="17">
        <v>0.21073220520182401</v>
      </c>
      <c r="BB10" s="17">
        <v>0.12775513813977399</v>
      </c>
      <c r="BC10" s="17">
        <v>0.12420344566601201</v>
      </c>
      <c r="BD10" s="17">
        <v>0.20032358429567099</v>
      </c>
      <c r="BE10" s="17">
        <v>7.7507244763064698E-2</v>
      </c>
      <c r="BF10" s="17"/>
      <c r="BG10" s="17">
        <v>0.166585879880008</v>
      </c>
      <c r="BH10" s="17">
        <v>0.14140572511446201</v>
      </c>
      <c r="BI10" s="17"/>
      <c r="BJ10" s="17">
        <v>0.17748149751918901</v>
      </c>
      <c r="BK10" s="17">
        <v>6.23513756017086E-2</v>
      </c>
      <c r="BL10" s="17"/>
      <c r="BM10" s="17">
        <v>0.10802735146759</v>
      </c>
      <c r="BN10" s="17">
        <v>0.121460557684629</v>
      </c>
      <c r="BO10" s="17">
        <v>0.226220064357322</v>
      </c>
      <c r="BP10" s="17">
        <v>0.18327449949925001</v>
      </c>
      <c r="BQ10" s="17">
        <v>6.7575473617348503E-2</v>
      </c>
      <c r="BR10" s="17"/>
      <c r="BS10" s="17">
        <v>0.16294670539953601</v>
      </c>
      <c r="BT10" s="17"/>
      <c r="BU10" s="17">
        <v>0.13417086342620299</v>
      </c>
      <c r="BV10" s="17">
        <v>0.27540553797245798</v>
      </c>
      <c r="BW10" s="17">
        <v>0.182195330760234</v>
      </c>
      <c r="BX10" s="17">
        <v>9.2187909986100797E-2</v>
      </c>
      <c r="BY10" s="17">
        <v>8.4240192373071801E-2</v>
      </c>
      <c r="BZ10" s="17"/>
      <c r="CA10" s="17">
        <v>0.28096893770561798</v>
      </c>
      <c r="CB10" s="17"/>
      <c r="CC10" s="17">
        <v>0.12916308467121301</v>
      </c>
      <c r="CD10" s="17">
        <v>0.26449027169827299</v>
      </c>
      <c r="CE10" s="17"/>
      <c r="CF10" s="17">
        <v>0.129927359211813</v>
      </c>
      <c r="CG10" s="17"/>
      <c r="CH10" s="17">
        <v>0</v>
      </c>
      <c r="CI10" s="17">
        <v>0.64375953923516205</v>
      </c>
    </row>
    <row r="11" spans="2:87" x14ac:dyDescent="0.35">
      <c r="B11" s="18" t="s">
        <v>352</v>
      </c>
      <c r="C11" s="17">
        <v>0.170603242040098</v>
      </c>
      <c r="D11" s="17">
        <v>0.169265073110027</v>
      </c>
      <c r="E11" s="17">
        <v>0.17308209847044201</v>
      </c>
      <c r="F11" s="17"/>
      <c r="G11" s="17">
        <v>0.28613049645590499</v>
      </c>
      <c r="H11" s="17">
        <v>0.14285225932954901</v>
      </c>
      <c r="I11" s="17">
        <v>0.143952938269092</v>
      </c>
      <c r="J11" s="17">
        <v>0.17357205559740299</v>
      </c>
      <c r="K11" s="17">
        <v>0.17196118257463699</v>
      </c>
      <c r="L11" s="17">
        <v>0.13844393527131599</v>
      </c>
      <c r="M11" s="17"/>
      <c r="N11" s="17">
        <v>0.15834352263040599</v>
      </c>
      <c r="O11" s="17">
        <v>0.205087103681308</v>
      </c>
      <c r="P11" s="17">
        <v>0.15556220184264</v>
      </c>
      <c r="Q11" s="17">
        <v>0.160089214945485</v>
      </c>
      <c r="R11" s="17"/>
      <c r="S11" s="17">
        <v>0.183942650612199</v>
      </c>
      <c r="T11" s="17">
        <v>0.185167760986931</v>
      </c>
      <c r="U11" s="17">
        <v>0.19920960113582201</v>
      </c>
      <c r="V11" s="17">
        <v>0.242558942224744</v>
      </c>
      <c r="W11" s="17">
        <v>9.21082225450882E-2</v>
      </c>
      <c r="X11" s="17">
        <v>0.19691802340704201</v>
      </c>
      <c r="Y11" s="17">
        <v>0.15362278227918699</v>
      </c>
      <c r="Z11" s="17">
        <v>0.19357981519285999</v>
      </c>
      <c r="AA11" s="17">
        <v>0.12913614348086999</v>
      </c>
      <c r="AB11" s="17">
        <v>0.176695217813223</v>
      </c>
      <c r="AC11" s="17">
        <v>9.4715892457860301E-2</v>
      </c>
      <c r="AD11" s="17">
        <v>0.12521657522892901</v>
      </c>
      <c r="AE11" s="17"/>
      <c r="AF11" s="17">
        <v>0.13678184461644999</v>
      </c>
      <c r="AG11" s="17">
        <v>0.19356888941991801</v>
      </c>
      <c r="AH11" s="17">
        <v>0.14462858981077201</v>
      </c>
      <c r="AI11" s="17">
        <v>0.23750240566834099</v>
      </c>
      <c r="AJ11" s="17">
        <v>0.13283987376040901</v>
      </c>
      <c r="AK11" s="17"/>
      <c r="AL11" s="17">
        <v>0.18424034671865999</v>
      </c>
      <c r="AM11" s="17">
        <v>0.16051260895602301</v>
      </c>
      <c r="AN11" s="17">
        <v>0.14991454371837701</v>
      </c>
      <c r="AO11" s="17">
        <v>0.19831449086876099</v>
      </c>
      <c r="AP11" s="17"/>
      <c r="AQ11" s="17">
        <v>0.14391456774058101</v>
      </c>
      <c r="AR11" s="17">
        <v>0.205632270690735</v>
      </c>
      <c r="AS11" s="17"/>
      <c r="AT11" s="17">
        <v>0.17696481086182</v>
      </c>
      <c r="AU11" s="17">
        <v>0.15540353765523501</v>
      </c>
      <c r="AV11" s="17"/>
      <c r="AW11" s="17">
        <v>0.14273068932615601</v>
      </c>
      <c r="AX11" s="17">
        <v>0.17433293387316201</v>
      </c>
      <c r="AY11" s="17">
        <v>0.19835800566683601</v>
      </c>
      <c r="AZ11" s="17"/>
      <c r="BA11" s="17">
        <v>0.165250517054776</v>
      </c>
      <c r="BB11" s="17">
        <v>0.19796130068624401</v>
      </c>
      <c r="BC11" s="17">
        <v>0.17884821884109101</v>
      </c>
      <c r="BD11" s="17">
        <v>9.7109549835286593E-2</v>
      </c>
      <c r="BE11" s="17">
        <v>0.152073085369963</v>
      </c>
      <c r="BF11" s="17"/>
      <c r="BG11" s="17">
        <v>0.18915886544396401</v>
      </c>
      <c r="BH11" s="17">
        <v>0.15699959749971301</v>
      </c>
      <c r="BI11" s="17"/>
      <c r="BJ11" s="17">
        <v>0.184589690790043</v>
      </c>
      <c r="BK11" s="17">
        <v>0.12274569685662</v>
      </c>
      <c r="BL11" s="17"/>
      <c r="BM11" s="17">
        <v>0.16943702791912199</v>
      </c>
      <c r="BN11" s="17">
        <v>0.105667701984812</v>
      </c>
      <c r="BO11" s="17">
        <v>0.20044960959052099</v>
      </c>
      <c r="BP11" s="17">
        <v>0.244170758092672</v>
      </c>
      <c r="BQ11" s="17">
        <v>0.12705368778618201</v>
      </c>
      <c r="BR11" s="17"/>
      <c r="BS11" s="17">
        <v>0.12591944963455101</v>
      </c>
      <c r="BT11" s="17"/>
      <c r="BU11" s="17">
        <v>0.13765794308214199</v>
      </c>
      <c r="BV11" s="17">
        <v>0.20159903882801999</v>
      </c>
      <c r="BW11" s="17">
        <v>0.22443848969135799</v>
      </c>
      <c r="BX11" s="17">
        <v>9.7096210453891205E-2</v>
      </c>
      <c r="BY11" s="17">
        <v>0.125625008609413</v>
      </c>
      <c r="BZ11" s="17"/>
      <c r="CA11" s="17">
        <v>0.20619483356566801</v>
      </c>
      <c r="CB11" s="17"/>
      <c r="CC11" s="17">
        <v>0.15828752408216601</v>
      </c>
      <c r="CD11" s="17">
        <v>0.23605675404830401</v>
      </c>
      <c r="CE11" s="17"/>
      <c r="CF11" s="17">
        <v>0.15292210341185999</v>
      </c>
      <c r="CG11" s="17"/>
      <c r="CH11" s="17">
        <v>0.25327490482189202</v>
      </c>
      <c r="CI11" s="17">
        <v>0</v>
      </c>
    </row>
    <row r="12" spans="2:87" x14ac:dyDescent="0.35">
      <c r="B12" s="18" t="s">
        <v>353</v>
      </c>
      <c r="C12" s="17">
        <v>0.50298596396540696</v>
      </c>
      <c r="D12" s="17">
        <v>0.47131945383000701</v>
      </c>
      <c r="E12" s="17">
        <v>0.53780645938567895</v>
      </c>
      <c r="F12" s="17"/>
      <c r="G12" s="17">
        <v>0.22390126081525899</v>
      </c>
      <c r="H12" s="17">
        <v>0.28649013181600802</v>
      </c>
      <c r="I12" s="17">
        <v>0.47181244762393898</v>
      </c>
      <c r="J12" s="17">
        <v>0.54247514633120897</v>
      </c>
      <c r="K12" s="17">
        <v>0.63956245618991803</v>
      </c>
      <c r="L12" s="17">
        <v>0.75614091030319097</v>
      </c>
      <c r="M12" s="17"/>
      <c r="N12" s="17">
        <v>0.40158207398060503</v>
      </c>
      <c r="O12" s="17">
        <v>0.451758735133369</v>
      </c>
      <c r="P12" s="17">
        <v>0.57166331923579505</v>
      </c>
      <c r="Q12" s="17">
        <v>0.60994643913581903</v>
      </c>
      <c r="R12" s="17"/>
      <c r="S12" s="17">
        <v>0.37105814512804802</v>
      </c>
      <c r="T12" s="17">
        <v>0.48358632726019102</v>
      </c>
      <c r="U12" s="17">
        <v>0.56883503520252499</v>
      </c>
      <c r="V12" s="17">
        <v>0.44896036394048999</v>
      </c>
      <c r="W12" s="17">
        <v>0.52687185321903496</v>
      </c>
      <c r="X12" s="17">
        <v>0.40364198638550802</v>
      </c>
      <c r="Y12" s="17">
        <v>0.52746372180187096</v>
      </c>
      <c r="Z12" s="17">
        <v>0.49932494942383898</v>
      </c>
      <c r="AA12" s="17">
        <v>0.50129154839549495</v>
      </c>
      <c r="AB12" s="17">
        <v>0.659287798789574</v>
      </c>
      <c r="AC12" s="17">
        <v>0.70385801040748197</v>
      </c>
      <c r="AD12" s="17">
        <v>0.576066613380399</v>
      </c>
      <c r="AE12" s="17"/>
      <c r="AF12" s="17">
        <v>0.59019629167297705</v>
      </c>
      <c r="AG12" s="17">
        <v>0.56079870045055502</v>
      </c>
      <c r="AH12" s="17">
        <v>0.49803305585496199</v>
      </c>
      <c r="AI12" s="17">
        <v>0.42981261084728001</v>
      </c>
      <c r="AJ12" s="17">
        <v>0.33084760218753101</v>
      </c>
      <c r="AK12" s="17"/>
      <c r="AL12" s="17">
        <v>0.52485680135855695</v>
      </c>
      <c r="AM12" s="17">
        <v>0.48899104906234803</v>
      </c>
      <c r="AN12" s="17">
        <v>0.49737753028542298</v>
      </c>
      <c r="AO12" s="17">
        <v>0.46803025195233999</v>
      </c>
      <c r="AP12" s="17"/>
      <c r="AQ12" s="17">
        <v>0.62644681299854998</v>
      </c>
      <c r="AR12" s="17">
        <v>0.34094293517051899</v>
      </c>
      <c r="AS12" s="17"/>
      <c r="AT12" s="17">
        <v>0.43207564765479001</v>
      </c>
      <c r="AU12" s="17">
        <v>0.73750229730052597</v>
      </c>
      <c r="AV12" s="17"/>
      <c r="AW12" s="17">
        <v>0.64356402349131603</v>
      </c>
      <c r="AX12" s="17">
        <v>0.49498212335300301</v>
      </c>
      <c r="AY12" s="17">
        <v>0.38309827095447102</v>
      </c>
      <c r="AZ12" s="17"/>
      <c r="BA12" s="17">
        <v>0.34256269081320401</v>
      </c>
      <c r="BB12" s="17">
        <v>0.52111773566420205</v>
      </c>
      <c r="BC12" s="17">
        <v>0.56986828588171801</v>
      </c>
      <c r="BD12" s="17">
        <v>0.56558414817550196</v>
      </c>
      <c r="BE12" s="17">
        <v>0.63749856751853295</v>
      </c>
      <c r="BF12" s="17"/>
      <c r="BG12" s="17">
        <v>0.44487821638872699</v>
      </c>
      <c r="BH12" s="17">
        <v>0.54558637279407995</v>
      </c>
      <c r="BI12" s="17"/>
      <c r="BJ12" s="17">
        <v>0.43221781878988902</v>
      </c>
      <c r="BK12" s="17">
        <v>0.75141485004859998</v>
      </c>
      <c r="BL12" s="17"/>
      <c r="BM12" s="17">
        <v>0.41959611533891999</v>
      </c>
      <c r="BN12" s="17">
        <v>0.66958795301173102</v>
      </c>
      <c r="BO12" s="17">
        <v>0.37327685439453501</v>
      </c>
      <c r="BP12" s="17">
        <v>0.50481333094045999</v>
      </c>
      <c r="BQ12" s="17">
        <v>0.71340132277989599</v>
      </c>
      <c r="BR12" s="17"/>
      <c r="BS12" s="17">
        <v>0.58215559054860899</v>
      </c>
      <c r="BT12" s="17"/>
      <c r="BU12" s="17">
        <v>0.60307547871581102</v>
      </c>
      <c r="BV12" s="17">
        <v>0.27672884354188998</v>
      </c>
      <c r="BW12" s="17">
        <v>0.50659339170808204</v>
      </c>
      <c r="BX12" s="17">
        <v>0.739768082271685</v>
      </c>
      <c r="BY12" s="17">
        <v>0.47282152791261101</v>
      </c>
      <c r="BZ12" s="17"/>
      <c r="CA12" s="17">
        <v>0.33309979721887001</v>
      </c>
      <c r="CB12" s="17"/>
      <c r="CC12" s="17">
        <v>0.56409960874668497</v>
      </c>
      <c r="CD12" s="17">
        <v>0.26724208987407</v>
      </c>
      <c r="CE12" s="17"/>
      <c r="CF12" s="17">
        <v>0.60148279660467796</v>
      </c>
      <c r="CG12" s="17"/>
      <c r="CH12" s="17">
        <v>0.74672509517810803</v>
      </c>
      <c r="CI12" s="17">
        <v>0</v>
      </c>
    </row>
    <row r="13" spans="2:87" ht="29" x14ac:dyDescent="0.35">
      <c r="B13" s="18" t="s">
        <v>354</v>
      </c>
      <c r="C13" s="17">
        <v>5.70335718153182E-2</v>
      </c>
      <c r="D13" s="17">
        <v>6.4419161147465404E-2</v>
      </c>
      <c r="E13" s="17">
        <v>4.9429114067754701E-2</v>
      </c>
      <c r="F13" s="17"/>
      <c r="G13" s="17">
        <v>6.79262547122126E-2</v>
      </c>
      <c r="H13" s="17">
        <v>0.10519530159413699</v>
      </c>
      <c r="I13" s="17">
        <v>8.30016832269036E-2</v>
      </c>
      <c r="J13" s="17">
        <v>4.0573223724894802E-2</v>
      </c>
      <c r="K13" s="17">
        <v>4.4452310367497902E-2</v>
      </c>
      <c r="L13" s="17">
        <v>1.1899880735388601E-2</v>
      </c>
      <c r="M13" s="17"/>
      <c r="N13" s="17">
        <v>2.80156161917464E-2</v>
      </c>
      <c r="O13" s="17">
        <v>8.8436428760665806E-2</v>
      </c>
      <c r="P13" s="17">
        <v>5.3904202677229701E-2</v>
      </c>
      <c r="Q13" s="17">
        <v>6.0186774354414899E-2</v>
      </c>
      <c r="R13" s="17"/>
      <c r="S13" s="17">
        <v>6.3827923250164995E-2</v>
      </c>
      <c r="T13" s="17">
        <v>8.2259162770955505E-2</v>
      </c>
      <c r="U13" s="17">
        <v>2.13797731937387E-2</v>
      </c>
      <c r="V13" s="17">
        <v>5.3825581771716501E-2</v>
      </c>
      <c r="W13" s="17">
        <v>9.1734331527485502E-2</v>
      </c>
      <c r="X13" s="17">
        <v>8.2421247868431399E-2</v>
      </c>
      <c r="Y13" s="17">
        <v>9.5609280811543504E-2</v>
      </c>
      <c r="Z13" s="17">
        <v>3.0010231926566901E-2</v>
      </c>
      <c r="AA13" s="17">
        <v>3.8550744975957903E-2</v>
      </c>
      <c r="AB13" s="17">
        <v>1.0504395796611299E-2</v>
      </c>
      <c r="AC13" s="17">
        <v>3.4776419010728102E-2</v>
      </c>
      <c r="AD13" s="17">
        <v>5.2917558689104201E-2</v>
      </c>
      <c r="AE13" s="17"/>
      <c r="AF13" s="17">
        <v>5.2178612280565001E-2</v>
      </c>
      <c r="AG13" s="17">
        <v>5.7724500113134798E-2</v>
      </c>
      <c r="AH13" s="17">
        <v>5.6503584863000098E-2</v>
      </c>
      <c r="AI13" s="17">
        <v>3.8328202743549998E-2</v>
      </c>
      <c r="AJ13" s="17">
        <v>2.56237137197825E-2</v>
      </c>
      <c r="AK13" s="17"/>
      <c r="AL13" s="17">
        <v>5.8009091294000101E-2</v>
      </c>
      <c r="AM13" s="17">
        <v>5.6487522104858502E-2</v>
      </c>
      <c r="AN13" s="17">
        <v>4.7495230005972097E-2</v>
      </c>
      <c r="AO13" s="17">
        <v>7.7496070191385394E-2</v>
      </c>
      <c r="AP13" s="17"/>
      <c r="AQ13" s="17">
        <v>5.6843993828245599E-2</v>
      </c>
      <c r="AR13" s="17">
        <v>5.7282393943617602E-2</v>
      </c>
      <c r="AS13" s="17"/>
      <c r="AT13" s="17">
        <v>6.4710839815377799E-2</v>
      </c>
      <c r="AU13" s="17">
        <v>1.2595465754703499E-2</v>
      </c>
      <c r="AV13" s="17"/>
      <c r="AW13" s="17">
        <v>2.98655152274852E-2</v>
      </c>
      <c r="AX13" s="17">
        <v>4.57632990845366E-2</v>
      </c>
      <c r="AY13" s="17">
        <v>8.4233614621620503E-2</v>
      </c>
      <c r="AZ13" s="17"/>
      <c r="BA13" s="17">
        <v>8.2921269766704095E-2</v>
      </c>
      <c r="BB13" s="17">
        <v>5.61725019515854E-2</v>
      </c>
      <c r="BC13" s="17">
        <v>3.90494055412927E-2</v>
      </c>
      <c r="BD13" s="17">
        <v>5.1933400188381502E-2</v>
      </c>
      <c r="BE13" s="17">
        <v>5.5148700247760203E-2</v>
      </c>
      <c r="BF13" s="17"/>
      <c r="BG13" s="17">
        <v>7.9779481291224599E-2</v>
      </c>
      <c r="BH13" s="17">
        <v>4.0357911799845998E-2</v>
      </c>
      <c r="BI13" s="17"/>
      <c r="BJ13" s="17">
        <v>6.59883766691063E-2</v>
      </c>
      <c r="BK13" s="17">
        <v>2.54976079906509E-2</v>
      </c>
      <c r="BL13" s="17"/>
      <c r="BM13" s="17">
        <v>0.14694857937167899</v>
      </c>
      <c r="BN13" s="17">
        <v>4.15295135596832E-2</v>
      </c>
      <c r="BO13" s="17">
        <v>5.62754721790572E-2</v>
      </c>
      <c r="BP13" s="17">
        <v>2.3072251704465401E-2</v>
      </c>
      <c r="BQ13" s="17">
        <v>3.3635202127511303E-2</v>
      </c>
      <c r="BR13" s="17"/>
      <c r="BS13" s="17">
        <v>2.8577358112951201E-2</v>
      </c>
      <c r="BT13" s="17"/>
      <c r="BU13" s="17">
        <v>2.6214805609698699E-2</v>
      </c>
      <c r="BV13" s="17">
        <v>6.06170530836906E-2</v>
      </c>
      <c r="BW13" s="17">
        <v>3.6207414528182699E-2</v>
      </c>
      <c r="BX13" s="17">
        <v>1.7659704775809699E-2</v>
      </c>
      <c r="BY13" s="17">
        <v>0.17513002667212499</v>
      </c>
      <c r="BZ13" s="17"/>
      <c r="CA13" s="17">
        <v>2.6047202603203399E-2</v>
      </c>
      <c r="CB13" s="17"/>
      <c r="CC13" s="17">
        <v>4.4441519448767702E-2</v>
      </c>
      <c r="CD13" s="17">
        <v>7.7191940137171303E-2</v>
      </c>
      <c r="CE13" s="17"/>
      <c r="CF13" s="17">
        <v>2.3961188084673301E-2</v>
      </c>
      <c r="CG13" s="17"/>
      <c r="CH13" s="17">
        <v>0</v>
      </c>
      <c r="CI13" s="17">
        <v>0</v>
      </c>
    </row>
    <row r="14" spans="2:87" x14ac:dyDescent="0.35">
      <c r="B14" s="18" t="s">
        <v>161</v>
      </c>
      <c r="C14" s="19">
        <v>3.3175448058965502E-2</v>
      </c>
      <c r="D14" s="19">
        <v>3.1728646130870099E-2</v>
      </c>
      <c r="E14" s="19">
        <v>3.2988618882068901E-2</v>
      </c>
      <c r="F14" s="19"/>
      <c r="G14" s="19">
        <v>8.9878170668542798E-2</v>
      </c>
      <c r="H14" s="19">
        <v>4.7561799208601603E-2</v>
      </c>
      <c r="I14" s="19">
        <v>3.7068336966614802E-2</v>
      </c>
      <c r="J14" s="19">
        <v>1.76885597558126E-2</v>
      </c>
      <c r="K14" s="19">
        <v>1.1133911838243801E-2</v>
      </c>
      <c r="L14" s="19">
        <v>8.7859430647628297E-3</v>
      </c>
      <c r="M14" s="19"/>
      <c r="N14" s="19">
        <v>3.3723630725830601E-2</v>
      </c>
      <c r="O14" s="19">
        <v>7.3869570141499802E-3</v>
      </c>
      <c r="P14" s="19">
        <v>5.3056714932854201E-2</v>
      </c>
      <c r="Q14" s="19">
        <v>4.3737158667895702E-2</v>
      </c>
      <c r="R14" s="19"/>
      <c r="S14" s="19">
        <v>3.9557658191355601E-2</v>
      </c>
      <c r="T14" s="19">
        <v>4.0515115163523498E-2</v>
      </c>
      <c r="U14" s="19">
        <v>3.3873543048058501E-2</v>
      </c>
      <c r="V14" s="19">
        <v>4.3054299856983898E-2</v>
      </c>
      <c r="W14" s="19">
        <v>1.1670418212023199E-2</v>
      </c>
      <c r="X14" s="19">
        <v>2.1083492311187401E-2</v>
      </c>
      <c r="Y14" s="19">
        <v>9.0636561371259097E-2</v>
      </c>
      <c r="Z14" s="19">
        <v>0</v>
      </c>
      <c r="AA14" s="19">
        <v>1.7727582606563101E-2</v>
      </c>
      <c r="AB14" s="19">
        <v>3.9257277409146203E-2</v>
      </c>
      <c r="AC14" s="19">
        <v>0</v>
      </c>
      <c r="AD14" s="19">
        <v>2.8896627248948901E-2</v>
      </c>
      <c r="AE14" s="19"/>
      <c r="AF14" s="19">
        <v>6.0898971874798799E-2</v>
      </c>
      <c r="AG14" s="19">
        <v>2.3117648854458699E-2</v>
      </c>
      <c r="AH14" s="19">
        <v>1.4199356792659001E-2</v>
      </c>
      <c r="AI14" s="19">
        <v>1.0432319196842101E-2</v>
      </c>
      <c r="AJ14" s="19">
        <v>4.6034493653294699E-2</v>
      </c>
      <c r="AK14" s="19"/>
      <c r="AL14" s="19">
        <v>3.8216722945705002E-2</v>
      </c>
      <c r="AM14" s="19">
        <v>2.7078240603621202E-2</v>
      </c>
      <c r="AN14" s="19">
        <v>4.3311999414890098E-2</v>
      </c>
      <c r="AO14" s="19">
        <v>1.4105091117883901E-2</v>
      </c>
      <c r="AP14" s="19"/>
      <c r="AQ14" s="19">
        <v>2.91549523321162E-2</v>
      </c>
      <c r="AR14" s="19">
        <v>3.84523703378708E-2</v>
      </c>
      <c r="AS14" s="19"/>
      <c r="AT14" s="19">
        <v>4.0600334635455697E-2</v>
      </c>
      <c r="AU14" s="19">
        <v>1.2871393488470899E-2</v>
      </c>
      <c r="AV14" s="19"/>
      <c r="AW14" s="19">
        <v>1.81333659024378E-2</v>
      </c>
      <c r="AX14" s="19">
        <v>2.4026242050630899E-2</v>
      </c>
      <c r="AY14" s="19">
        <v>5.17824184407095E-2</v>
      </c>
      <c r="AZ14" s="19"/>
      <c r="BA14" s="19">
        <v>4.4803304851689499E-2</v>
      </c>
      <c r="BB14" s="19">
        <v>1.38357238969675E-2</v>
      </c>
      <c r="BC14" s="19">
        <v>3.6959656381739703E-2</v>
      </c>
      <c r="BD14" s="19">
        <v>4.7790834288857199E-2</v>
      </c>
      <c r="BE14" s="19">
        <v>2.9551648657423199E-2</v>
      </c>
      <c r="BF14" s="19"/>
      <c r="BG14" s="19">
        <v>4.1020785621924398E-2</v>
      </c>
      <c r="BH14" s="19">
        <v>2.7423812493674302E-2</v>
      </c>
      <c r="BI14" s="19"/>
      <c r="BJ14" s="19">
        <v>3.9055364863348499E-2</v>
      </c>
      <c r="BK14" s="19">
        <v>1.23949512949786E-2</v>
      </c>
      <c r="BL14" s="19"/>
      <c r="BM14" s="19">
        <v>8.9250284885354095E-2</v>
      </c>
      <c r="BN14" s="19">
        <v>1.6487145734279899E-2</v>
      </c>
      <c r="BO14" s="19">
        <v>1.5710682843233799E-2</v>
      </c>
      <c r="BP14" s="19">
        <v>1.16460230857561E-2</v>
      </c>
      <c r="BQ14" s="19">
        <v>0</v>
      </c>
      <c r="BR14" s="19"/>
      <c r="BS14" s="19">
        <v>2.2684360392627799E-2</v>
      </c>
      <c r="BT14" s="19"/>
      <c r="BU14" s="19">
        <v>4.01765261107115E-2</v>
      </c>
      <c r="BV14" s="19">
        <v>1.8666538936222599E-2</v>
      </c>
      <c r="BW14" s="19">
        <v>1.16935258123517E-2</v>
      </c>
      <c r="BX14" s="19">
        <v>4.4545236686024201E-3</v>
      </c>
      <c r="BY14" s="19">
        <v>9.9650112680984906E-2</v>
      </c>
      <c r="BZ14" s="19"/>
      <c r="CA14" s="19">
        <v>0</v>
      </c>
      <c r="CB14" s="19"/>
      <c r="CC14" s="19">
        <v>2.3351182118125299E-2</v>
      </c>
      <c r="CD14" s="19">
        <v>4.4271558252020102E-2</v>
      </c>
      <c r="CE14" s="19"/>
      <c r="CF14" s="19">
        <v>2.5720898222946698E-2</v>
      </c>
      <c r="CG14" s="19"/>
      <c r="CH14" s="19">
        <v>0</v>
      </c>
      <c r="CI14" s="19">
        <v>0</v>
      </c>
    </row>
    <row r="15" spans="2:87" x14ac:dyDescent="0.35">
      <c r="B15" s="16" t="s">
        <v>163</v>
      </c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363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1021</v>
      </c>
      <c r="D7" s="10">
        <v>535</v>
      </c>
      <c r="E7" s="10">
        <v>483</v>
      </c>
      <c r="F7" s="10"/>
      <c r="G7" s="10">
        <v>80</v>
      </c>
      <c r="H7" s="10">
        <v>179</v>
      </c>
      <c r="I7" s="10">
        <v>185</v>
      </c>
      <c r="J7" s="10">
        <v>175</v>
      </c>
      <c r="K7" s="10">
        <v>159</v>
      </c>
      <c r="L7" s="10">
        <v>243</v>
      </c>
      <c r="M7" s="10"/>
      <c r="N7" s="10">
        <v>311</v>
      </c>
      <c r="O7" s="10">
        <v>259</v>
      </c>
      <c r="P7" s="10">
        <v>215</v>
      </c>
      <c r="Q7" s="10">
        <v>231</v>
      </c>
      <c r="R7" s="10"/>
      <c r="S7" s="10">
        <v>144</v>
      </c>
      <c r="T7" s="10">
        <v>141</v>
      </c>
      <c r="U7" s="10">
        <v>91</v>
      </c>
      <c r="V7" s="10">
        <v>87</v>
      </c>
      <c r="W7" s="10">
        <v>78</v>
      </c>
      <c r="X7" s="10">
        <v>87</v>
      </c>
      <c r="Y7" s="10">
        <v>64</v>
      </c>
      <c r="Z7" s="10">
        <v>35</v>
      </c>
      <c r="AA7" s="10">
        <v>104</v>
      </c>
      <c r="AB7" s="10">
        <v>97</v>
      </c>
      <c r="AC7" s="10">
        <v>54</v>
      </c>
      <c r="AD7" s="10">
        <v>39</v>
      </c>
      <c r="AE7" s="10"/>
      <c r="AF7" s="10">
        <v>162</v>
      </c>
      <c r="AG7" s="10">
        <v>392</v>
      </c>
      <c r="AH7" s="10">
        <v>197</v>
      </c>
      <c r="AI7" s="10">
        <v>116</v>
      </c>
      <c r="AJ7" s="10">
        <v>118</v>
      </c>
      <c r="AK7" s="10"/>
      <c r="AL7" s="10">
        <v>417</v>
      </c>
      <c r="AM7" s="10">
        <v>383</v>
      </c>
      <c r="AN7" s="10">
        <v>159</v>
      </c>
      <c r="AO7" s="10">
        <v>62</v>
      </c>
      <c r="AP7" s="10"/>
      <c r="AQ7" s="10">
        <v>571</v>
      </c>
      <c r="AR7" s="10">
        <v>450</v>
      </c>
      <c r="AS7" s="10"/>
      <c r="AT7" s="10">
        <v>657</v>
      </c>
      <c r="AU7" s="10">
        <v>231</v>
      </c>
      <c r="AV7" s="10"/>
      <c r="AW7" s="10">
        <v>400</v>
      </c>
      <c r="AX7" s="10">
        <v>237</v>
      </c>
      <c r="AY7" s="10">
        <v>355</v>
      </c>
      <c r="AZ7" s="10"/>
      <c r="BA7" s="10">
        <v>246</v>
      </c>
      <c r="BB7" s="10">
        <v>285</v>
      </c>
      <c r="BC7" s="10">
        <v>321</v>
      </c>
      <c r="BD7" s="10">
        <v>108</v>
      </c>
      <c r="BE7" s="10">
        <v>60</v>
      </c>
      <c r="BF7" s="10"/>
      <c r="BG7" s="10">
        <v>405</v>
      </c>
      <c r="BH7" s="10">
        <v>616</v>
      </c>
      <c r="BI7" s="10"/>
      <c r="BJ7" s="10">
        <v>779</v>
      </c>
      <c r="BK7" s="10">
        <v>238</v>
      </c>
      <c r="BL7" s="10"/>
      <c r="BM7" s="10">
        <v>130</v>
      </c>
      <c r="BN7" s="10">
        <v>212</v>
      </c>
      <c r="BO7" s="10">
        <v>363</v>
      </c>
      <c r="BP7" s="10">
        <v>76</v>
      </c>
      <c r="BQ7" s="10">
        <v>116</v>
      </c>
      <c r="BR7" s="10"/>
      <c r="BS7" s="10">
        <v>310</v>
      </c>
      <c r="BT7" s="10"/>
      <c r="BU7" s="10">
        <v>185</v>
      </c>
      <c r="BV7" s="10">
        <v>257</v>
      </c>
      <c r="BW7" s="10">
        <v>102</v>
      </c>
      <c r="BX7" s="10">
        <v>199</v>
      </c>
      <c r="BY7" s="10">
        <v>76</v>
      </c>
      <c r="BZ7" s="10"/>
      <c r="CA7" s="10">
        <v>86</v>
      </c>
      <c r="CB7" s="10"/>
      <c r="CC7" s="10">
        <v>811</v>
      </c>
      <c r="CD7" s="10">
        <v>178</v>
      </c>
      <c r="CE7" s="10"/>
      <c r="CF7" s="10">
        <v>377</v>
      </c>
      <c r="CG7" s="10"/>
      <c r="CH7" s="10">
        <v>698</v>
      </c>
      <c r="CI7" s="10">
        <v>238</v>
      </c>
    </row>
    <row r="8" spans="2:87" ht="30" customHeight="1" x14ac:dyDescent="0.35">
      <c r="B8" s="11" t="s">
        <v>20</v>
      </c>
      <c r="C8" s="11">
        <v>1013</v>
      </c>
      <c r="D8" s="11">
        <v>523</v>
      </c>
      <c r="E8" s="11">
        <v>487</v>
      </c>
      <c r="F8" s="11"/>
      <c r="G8" s="11">
        <v>138</v>
      </c>
      <c r="H8" s="11">
        <v>175</v>
      </c>
      <c r="I8" s="11">
        <v>174</v>
      </c>
      <c r="J8" s="11">
        <v>163</v>
      </c>
      <c r="K8" s="11">
        <v>141</v>
      </c>
      <c r="L8" s="11">
        <v>222</v>
      </c>
      <c r="M8" s="11"/>
      <c r="N8" s="11">
        <v>281</v>
      </c>
      <c r="O8" s="11">
        <v>267</v>
      </c>
      <c r="P8" s="11">
        <v>221</v>
      </c>
      <c r="Q8" s="11">
        <v>239</v>
      </c>
      <c r="R8" s="11"/>
      <c r="S8" s="11">
        <v>145</v>
      </c>
      <c r="T8" s="11">
        <v>132</v>
      </c>
      <c r="U8" s="11">
        <v>88</v>
      </c>
      <c r="V8" s="11">
        <v>93</v>
      </c>
      <c r="W8" s="11">
        <v>74</v>
      </c>
      <c r="X8" s="11">
        <v>93</v>
      </c>
      <c r="Y8" s="11">
        <v>70</v>
      </c>
      <c r="Z8" s="11">
        <v>37</v>
      </c>
      <c r="AA8" s="11">
        <v>107</v>
      </c>
      <c r="AB8" s="11">
        <v>90</v>
      </c>
      <c r="AC8" s="11">
        <v>52</v>
      </c>
      <c r="AD8" s="11">
        <v>33</v>
      </c>
      <c r="AE8" s="11"/>
      <c r="AF8" s="11">
        <v>166</v>
      </c>
      <c r="AG8" s="11">
        <v>393</v>
      </c>
      <c r="AH8" s="11">
        <v>193</v>
      </c>
      <c r="AI8" s="11">
        <v>111</v>
      </c>
      <c r="AJ8" s="11">
        <v>113</v>
      </c>
      <c r="AK8" s="11"/>
      <c r="AL8" s="11">
        <v>397</v>
      </c>
      <c r="AM8" s="11">
        <v>387</v>
      </c>
      <c r="AN8" s="11">
        <v>162</v>
      </c>
      <c r="AO8" s="11">
        <v>67</v>
      </c>
      <c r="AP8" s="11"/>
      <c r="AQ8" s="11">
        <v>574</v>
      </c>
      <c r="AR8" s="11">
        <v>439</v>
      </c>
      <c r="AS8" s="11"/>
      <c r="AT8" s="11">
        <v>658</v>
      </c>
      <c r="AU8" s="11">
        <v>210</v>
      </c>
      <c r="AV8" s="11"/>
      <c r="AW8" s="11">
        <v>367</v>
      </c>
      <c r="AX8" s="11">
        <v>238</v>
      </c>
      <c r="AY8" s="11">
        <v>372</v>
      </c>
      <c r="AZ8" s="11"/>
      <c r="BA8" s="11">
        <v>254</v>
      </c>
      <c r="BB8" s="11">
        <v>281</v>
      </c>
      <c r="BC8" s="11">
        <v>315</v>
      </c>
      <c r="BD8" s="11">
        <v>105</v>
      </c>
      <c r="BE8" s="11">
        <v>57</v>
      </c>
      <c r="BF8" s="11"/>
      <c r="BG8" s="11">
        <v>429</v>
      </c>
      <c r="BH8" s="11">
        <v>584</v>
      </c>
      <c r="BI8" s="11"/>
      <c r="BJ8" s="11">
        <v>791</v>
      </c>
      <c r="BK8" s="11">
        <v>218</v>
      </c>
      <c r="BL8" s="11"/>
      <c r="BM8" s="11">
        <v>137</v>
      </c>
      <c r="BN8" s="11">
        <v>197</v>
      </c>
      <c r="BO8" s="11">
        <v>365</v>
      </c>
      <c r="BP8" s="11">
        <v>74</v>
      </c>
      <c r="BQ8" s="11">
        <v>117</v>
      </c>
      <c r="BR8" s="11"/>
      <c r="BS8" s="11">
        <v>308</v>
      </c>
      <c r="BT8" s="11"/>
      <c r="BU8" s="11">
        <v>180</v>
      </c>
      <c r="BV8" s="11">
        <v>261</v>
      </c>
      <c r="BW8" s="11">
        <v>100</v>
      </c>
      <c r="BX8" s="11">
        <v>193</v>
      </c>
      <c r="BY8" s="11">
        <v>79</v>
      </c>
      <c r="BZ8" s="11"/>
      <c r="CA8" s="11">
        <v>90</v>
      </c>
      <c r="CB8" s="11"/>
      <c r="CC8" s="11">
        <v>796</v>
      </c>
      <c r="CD8" s="11">
        <v>182</v>
      </c>
      <c r="CE8" s="11"/>
      <c r="CF8" s="11">
        <v>355</v>
      </c>
      <c r="CG8" s="11"/>
      <c r="CH8" s="11">
        <v>681</v>
      </c>
      <c r="CI8" s="11">
        <v>239</v>
      </c>
    </row>
    <row r="9" spans="2:87" x14ac:dyDescent="0.35">
      <c r="B9" s="18" t="s">
        <v>350</v>
      </c>
      <c r="C9" s="17">
        <v>0.132630490567855</v>
      </c>
      <c r="D9" s="17">
        <v>0.14644341657545301</v>
      </c>
      <c r="E9" s="17">
        <v>0.118598417605366</v>
      </c>
      <c r="F9" s="17"/>
      <c r="G9" s="17">
        <v>0.291682451072798</v>
      </c>
      <c r="H9" s="17">
        <v>0.21807596149726599</v>
      </c>
      <c r="I9" s="17">
        <v>0.12261954932211799</v>
      </c>
      <c r="J9" s="17">
        <v>9.0130533635453994E-2</v>
      </c>
      <c r="K9" s="17">
        <v>7.3720303732618606E-2</v>
      </c>
      <c r="L9" s="17">
        <v>4.2771304633925297E-2</v>
      </c>
      <c r="M9" s="17"/>
      <c r="N9" s="17">
        <v>0.18991220094929501</v>
      </c>
      <c r="O9" s="17">
        <v>0.119506216059401</v>
      </c>
      <c r="P9" s="17">
        <v>0.11360348788241199</v>
      </c>
      <c r="Q9" s="17">
        <v>0.10028720079002899</v>
      </c>
      <c r="R9" s="17"/>
      <c r="S9" s="17">
        <v>0.21457744900888301</v>
      </c>
      <c r="T9" s="17">
        <v>0.124384423544631</v>
      </c>
      <c r="U9" s="17">
        <v>7.0684050693758396E-2</v>
      </c>
      <c r="V9" s="17">
        <v>0.119690574954202</v>
      </c>
      <c r="W9" s="17">
        <v>0.18919550272958799</v>
      </c>
      <c r="X9" s="17">
        <v>0.13908226468151899</v>
      </c>
      <c r="Y9" s="17">
        <v>9.8061386512784399E-2</v>
      </c>
      <c r="Z9" s="17">
        <v>0.18051637522382599</v>
      </c>
      <c r="AA9" s="17">
        <v>0.15991992731722099</v>
      </c>
      <c r="AB9" s="17">
        <v>3.9245754716612201E-2</v>
      </c>
      <c r="AC9" s="17">
        <v>0.135523361051544</v>
      </c>
      <c r="AD9" s="17">
        <v>4.3690834783867899E-2</v>
      </c>
      <c r="AE9" s="17"/>
      <c r="AF9" s="17">
        <v>0.122487461573415</v>
      </c>
      <c r="AG9" s="17">
        <v>0.100818246570212</v>
      </c>
      <c r="AH9" s="17">
        <v>0.15087203288452999</v>
      </c>
      <c r="AI9" s="17">
        <v>0.124891061920697</v>
      </c>
      <c r="AJ9" s="17">
        <v>0.23378369472392399</v>
      </c>
      <c r="AK9" s="17"/>
      <c r="AL9" s="17">
        <v>8.7273142810502594E-2</v>
      </c>
      <c r="AM9" s="17">
        <v>0.123829257142633</v>
      </c>
      <c r="AN9" s="17">
        <v>0.224806682201251</v>
      </c>
      <c r="AO9" s="17">
        <v>0.23022269001380299</v>
      </c>
      <c r="AP9" s="17"/>
      <c r="AQ9" s="17">
        <v>8.9459969409464005E-2</v>
      </c>
      <c r="AR9" s="17">
        <v>0.189148020731498</v>
      </c>
      <c r="AS9" s="17"/>
      <c r="AT9" s="17">
        <v>0.147581279831032</v>
      </c>
      <c r="AU9" s="17">
        <v>3.55553535954935E-2</v>
      </c>
      <c r="AV9" s="17"/>
      <c r="AW9" s="17">
        <v>8.0443908735113798E-2</v>
      </c>
      <c r="AX9" s="17">
        <v>0.15091855992790101</v>
      </c>
      <c r="AY9" s="17">
        <v>0.16121867377496399</v>
      </c>
      <c r="AZ9" s="17"/>
      <c r="BA9" s="17">
        <v>0.17315409993754999</v>
      </c>
      <c r="BB9" s="17">
        <v>0.13422977821843901</v>
      </c>
      <c r="BC9" s="17">
        <v>0.117053695715298</v>
      </c>
      <c r="BD9" s="17">
        <v>0.10714003396166499</v>
      </c>
      <c r="BE9" s="17">
        <v>6.2015464556715499E-2</v>
      </c>
      <c r="BF9" s="17"/>
      <c r="BG9" s="17">
        <v>0.16297166184984899</v>
      </c>
      <c r="BH9" s="17">
        <v>0.11032859052180299</v>
      </c>
      <c r="BI9" s="17"/>
      <c r="BJ9" s="17">
        <v>0.15764533852781701</v>
      </c>
      <c r="BK9" s="17">
        <v>4.3950281798415897E-2</v>
      </c>
      <c r="BL9" s="17"/>
      <c r="BM9" s="17">
        <v>0.14647456840262599</v>
      </c>
      <c r="BN9" s="17">
        <v>5.86496058939001E-2</v>
      </c>
      <c r="BO9" s="17">
        <v>0.20914398621392999</v>
      </c>
      <c r="BP9" s="17">
        <v>0.135561008765025</v>
      </c>
      <c r="BQ9" s="17">
        <v>1.59031409918752E-2</v>
      </c>
      <c r="BR9" s="17"/>
      <c r="BS9" s="17">
        <v>0.112874647847839</v>
      </c>
      <c r="BT9" s="17"/>
      <c r="BU9" s="17">
        <v>6.1080949471890598E-2</v>
      </c>
      <c r="BV9" s="17">
        <v>0.27630420252291299</v>
      </c>
      <c r="BW9" s="17">
        <v>0.11270850444963</v>
      </c>
      <c r="BX9" s="17">
        <v>6.6170510858433201E-2</v>
      </c>
      <c r="BY9" s="17">
        <v>0.13203110778802099</v>
      </c>
      <c r="BZ9" s="17"/>
      <c r="CA9" s="17">
        <v>0.22389883107265801</v>
      </c>
      <c r="CB9" s="17"/>
      <c r="CC9" s="17">
        <v>0.14599845354391999</v>
      </c>
      <c r="CD9" s="17">
        <v>9.0073994437271293E-2</v>
      </c>
      <c r="CE9" s="17"/>
      <c r="CF9" s="17">
        <v>0.115201236137112</v>
      </c>
      <c r="CG9" s="17"/>
      <c r="CH9" s="17">
        <v>8.1365181532328995E-2</v>
      </c>
      <c r="CI9" s="17">
        <v>0.30377649957917402</v>
      </c>
    </row>
    <row r="10" spans="2:87" x14ac:dyDescent="0.35">
      <c r="B10" s="18" t="s">
        <v>351</v>
      </c>
      <c r="C10" s="17">
        <v>0.23067387080681301</v>
      </c>
      <c r="D10" s="17">
        <v>0.234930364718753</v>
      </c>
      <c r="E10" s="17">
        <v>0.22750218689855001</v>
      </c>
      <c r="F10" s="17"/>
      <c r="G10" s="17">
        <v>0.24104978224262399</v>
      </c>
      <c r="H10" s="17">
        <v>0.26872138010134</v>
      </c>
      <c r="I10" s="17">
        <v>0.28756491930570899</v>
      </c>
      <c r="J10" s="17">
        <v>0.22456221282688399</v>
      </c>
      <c r="K10" s="17">
        <v>0.23221335189540601</v>
      </c>
      <c r="L10" s="17">
        <v>0.15307363943755301</v>
      </c>
      <c r="M10" s="17"/>
      <c r="N10" s="17">
        <v>0.25153125023786399</v>
      </c>
      <c r="O10" s="17">
        <v>0.24059669223552099</v>
      </c>
      <c r="P10" s="17">
        <v>0.21265041090214101</v>
      </c>
      <c r="Q10" s="17">
        <v>0.212664794077673</v>
      </c>
      <c r="R10" s="17"/>
      <c r="S10" s="17">
        <v>0.21354666841435699</v>
      </c>
      <c r="T10" s="17">
        <v>0.28673890328645402</v>
      </c>
      <c r="U10" s="17">
        <v>0.210759215051359</v>
      </c>
      <c r="V10" s="17">
        <v>0.19959377846349399</v>
      </c>
      <c r="W10" s="17">
        <v>0.17525343245261099</v>
      </c>
      <c r="X10" s="17">
        <v>0.25660740105198498</v>
      </c>
      <c r="Y10" s="17">
        <v>0.13231895347310799</v>
      </c>
      <c r="Z10" s="17">
        <v>0.25582676734881299</v>
      </c>
      <c r="AA10" s="17">
        <v>0.178152064135186</v>
      </c>
      <c r="AB10" s="17">
        <v>0.30432034804820202</v>
      </c>
      <c r="AC10" s="17">
        <v>0.30523004806148502</v>
      </c>
      <c r="AD10" s="17">
        <v>0.30547427363997998</v>
      </c>
      <c r="AE10" s="17"/>
      <c r="AF10" s="17">
        <v>0.20994855182637101</v>
      </c>
      <c r="AG10" s="17">
        <v>0.22832454254869</v>
      </c>
      <c r="AH10" s="17">
        <v>0.25249432743398498</v>
      </c>
      <c r="AI10" s="17">
        <v>0.26863252688124001</v>
      </c>
      <c r="AJ10" s="17">
        <v>0.23602107805373901</v>
      </c>
      <c r="AK10" s="17"/>
      <c r="AL10" s="17">
        <v>0.20222993622947399</v>
      </c>
      <c r="AM10" s="17">
        <v>0.243244131997462</v>
      </c>
      <c r="AN10" s="17">
        <v>0.266225300871195</v>
      </c>
      <c r="AO10" s="17">
        <v>0.24087116510795201</v>
      </c>
      <c r="AP10" s="17"/>
      <c r="AQ10" s="17">
        <v>0.18319013850297799</v>
      </c>
      <c r="AR10" s="17">
        <v>0.292838125505478</v>
      </c>
      <c r="AS10" s="17"/>
      <c r="AT10" s="17">
        <v>0.259991518363067</v>
      </c>
      <c r="AU10" s="17">
        <v>0.16456416097343601</v>
      </c>
      <c r="AV10" s="17"/>
      <c r="AW10" s="17">
        <v>0.201792684302186</v>
      </c>
      <c r="AX10" s="17">
        <v>0.256798089346577</v>
      </c>
      <c r="AY10" s="17">
        <v>0.256456561946595</v>
      </c>
      <c r="AZ10" s="17"/>
      <c r="BA10" s="17">
        <v>0.25539532419287803</v>
      </c>
      <c r="BB10" s="17">
        <v>0.210845956435983</v>
      </c>
      <c r="BC10" s="17">
        <v>0.24004561280964301</v>
      </c>
      <c r="BD10" s="17">
        <v>0.23988550822313501</v>
      </c>
      <c r="BE10" s="17">
        <v>0.15344992359298701</v>
      </c>
      <c r="BF10" s="17"/>
      <c r="BG10" s="17">
        <v>0.21602901621960599</v>
      </c>
      <c r="BH10" s="17">
        <v>0.241438388766825</v>
      </c>
      <c r="BI10" s="17"/>
      <c r="BJ10" s="17">
        <v>0.24156345025319401</v>
      </c>
      <c r="BK10" s="17">
        <v>0.19103842671926599</v>
      </c>
      <c r="BL10" s="17"/>
      <c r="BM10" s="17">
        <v>0.202663452234631</v>
      </c>
      <c r="BN10" s="17">
        <v>0.117067572632857</v>
      </c>
      <c r="BO10" s="17">
        <v>0.30750415016242399</v>
      </c>
      <c r="BP10" s="17">
        <v>0.246891113776985</v>
      </c>
      <c r="BQ10" s="17">
        <v>0.16745069340181601</v>
      </c>
      <c r="BR10" s="17"/>
      <c r="BS10" s="17">
        <v>0.216574267777427</v>
      </c>
      <c r="BT10" s="17"/>
      <c r="BU10" s="17">
        <v>0.176396399680188</v>
      </c>
      <c r="BV10" s="17">
        <v>0.348419999827006</v>
      </c>
      <c r="BW10" s="17">
        <v>0.19546880000792199</v>
      </c>
      <c r="BX10" s="17">
        <v>0.196390189340614</v>
      </c>
      <c r="BY10" s="17">
        <v>0.14193040792821399</v>
      </c>
      <c r="BZ10" s="17"/>
      <c r="CA10" s="17">
        <v>0.299934851663406</v>
      </c>
      <c r="CB10" s="17"/>
      <c r="CC10" s="17">
        <v>0.217218991292085</v>
      </c>
      <c r="CD10" s="17">
        <v>0.30326896845426599</v>
      </c>
      <c r="CE10" s="17"/>
      <c r="CF10" s="17">
        <v>0.23242346823485599</v>
      </c>
      <c r="CG10" s="17"/>
      <c r="CH10" s="17">
        <v>0.20280126506485499</v>
      </c>
      <c r="CI10" s="17">
        <v>0.33744911275415501</v>
      </c>
    </row>
    <row r="11" spans="2:87" x14ac:dyDescent="0.35">
      <c r="B11" s="18" t="s">
        <v>352</v>
      </c>
      <c r="C11" s="17">
        <v>0.23326796802718999</v>
      </c>
      <c r="D11" s="17">
        <v>0.21364085801170701</v>
      </c>
      <c r="E11" s="17">
        <v>0.25576686464774401</v>
      </c>
      <c r="F11" s="17"/>
      <c r="G11" s="17">
        <v>0.24052912050118799</v>
      </c>
      <c r="H11" s="17">
        <v>0.22906145306106501</v>
      </c>
      <c r="I11" s="17">
        <v>0.156951433589164</v>
      </c>
      <c r="J11" s="17">
        <v>0.261443904115923</v>
      </c>
      <c r="K11" s="17">
        <v>0.221047334802463</v>
      </c>
      <c r="L11" s="17">
        <v>0.27909144082042903</v>
      </c>
      <c r="M11" s="17"/>
      <c r="N11" s="17">
        <v>0.238519583467311</v>
      </c>
      <c r="O11" s="17">
        <v>0.26967355529034298</v>
      </c>
      <c r="P11" s="17">
        <v>0.19173956069642201</v>
      </c>
      <c r="Q11" s="17">
        <v>0.221686218459521</v>
      </c>
      <c r="R11" s="17"/>
      <c r="S11" s="17">
        <v>0.27483761630710801</v>
      </c>
      <c r="T11" s="17">
        <v>0.173599126775522</v>
      </c>
      <c r="U11" s="17">
        <v>0.27831852956750702</v>
      </c>
      <c r="V11" s="17">
        <v>0.21773987205939699</v>
      </c>
      <c r="W11" s="17">
        <v>0.21456079770494699</v>
      </c>
      <c r="X11" s="17">
        <v>0.20961235734658101</v>
      </c>
      <c r="Y11" s="17">
        <v>0.18116517045990199</v>
      </c>
      <c r="Z11" s="17">
        <v>0.28417147930490999</v>
      </c>
      <c r="AA11" s="17">
        <v>0.23393060543580199</v>
      </c>
      <c r="AB11" s="17">
        <v>0.32637651136232998</v>
      </c>
      <c r="AC11" s="17">
        <v>0.19811426598787901</v>
      </c>
      <c r="AD11" s="17">
        <v>0.173348705952451</v>
      </c>
      <c r="AE11" s="17"/>
      <c r="AF11" s="17">
        <v>0.21415092597322</v>
      </c>
      <c r="AG11" s="17">
        <v>0.256212775860649</v>
      </c>
      <c r="AH11" s="17">
        <v>0.20520933245582801</v>
      </c>
      <c r="AI11" s="17">
        <v>0.250694966050588</v>
      </c>
      <c r="AJ11" s="17">
        <v>0.24184984527915701</v>
      </c>
      <c r="AK11" s="17"/>
      <c r="AL11" s="17">
        <v>0.248812678066965</v>
      </c>
      <c r="AM11" s="17">
        <v>0.24931309153129899</v>
      </c>
      <c r="AN11" s="17">
        <v>0.17623858816191801</v>
      </c>
      <c r="AO11" s="17">
        <v>0.185860423214017</v>
      </c>
      <c r="AP11" s="17"/>
      <c r="AQ11" s="17">
        <v>0.25244380113110398</v>
      </c>
      <c r="AR11" s="17">
        <v>0.20816355193994601</v>
      </c>
      <c r="AS11" s="17"/>
      <c r="AT11" s="17">
        <v>0.22754558673809799</v>
      </c>
      <c r="AU11" s="17">
        <v>0.27465684219828101</v>
      </c>
      <c r="AV11" s="17"/>
      <c r="AW11" s="17">
        <v>0.25864596455375799</v>
      </c>
      <c r="AX11" s="17">
        <v>0.26208080810572998</v>
      </c>
      <c r="AY11" s="17">
        <v>0.19214099249438801</v>
      </c>
      <c r="AZ11" s="17"/>
      <c r="BA11" s="17">
        <v>0.23538173633625201</v>
      </c>
      <c r="BB11" s="17">
        <v>0.28694118326574602</v>
      </c>
      <c r="BC11" s="17">
        <v>0.194067764126237</v>
      </c>
      <c r="BD11" s="17">
        <v>0.146571043364774</v>
      </c>
      <c r="BE11" s="17">
        <v>0.33891462431154301</v>
      </c>
      <c r="BF11" s="17"/>
      <c r="BG11" s="17">
        <v>0.235775843124366</v>
      </c>
      <c r="BH11" s="17">
        <v>0.23142458567304899</v>
      </c>
      <c r="BI11" s="17"/>
      <c r="BJ11" s="17">
        <v>0.22464420214304801</v>
      </c>
      <c r="BK11" s="17">
        <v>0.26438967520345802</v>
      </c>
      <c r="BL11" s="17"/>
      <c r="BM11" s="17">
        <v>0.13856926140301101</v>
      </c>
      <c r="BN11" s="17">
        <v>0.22331883929808399</v>
      </c>
      <c r="BO11" s="17">
        <v>0.24683755586331901</v>
      </c>
      <c r="BP11" s="17">
        <v>0.29196382225041001</v>
      </c>
      <c r="BQ11" s="17">
        <v>0.27553367230474402</v>
      </c>
      <c r="BR11" s="17"/>
      <c r="BS11" s="17">
        <v>0.22181324301681901</v>
      </c>
      <c r="BT11" s="17"/>
      <c r="BU11" s="17">
        <v>0.24968804565842501</v>
      </c>
      <c r="BV11" s="17">
        <v>0.22995205013862299</v>
      </c>
      <c r="BW11" s="17">
        <v>0.32229017331795901</v>
      </c>
      <c r="BX11" s="17">
        <v>0.21821389973386399</v>
      </c>
      <c r="BY11" s="17">
        <v>8.2352267705840004E-2</v>
      </c>
      <c r="BZ11" s="17"/>
      <c r="CA11" s="17">
        <v>0.23156130748297399</v>
      </c>
      <c r="CB11" s="17"/>
      <c r="CC11" s="17">
        <v>0.232000711956447</v>
      </c>
      <c r="CD11" s="17">
        <v>0.25158096912157402</v>
      </c>
      <c r="CE11" s="17"/>
      <c r="CF11" s="17">
        <v>0.241517505223693</v>
      </c>
      <c r="CG11" s="17"/>
      <c r="CH11" s="17">
        <v>0.26813281660513699</v>
      </c>
      <c r="CI11" s="17">
        <v>0.18432987005737</v>
      </c>
    </row>
    <row r="12" spans="2:87" x14ac:dyDescent="0.35">
      <c r="B12" s="18" t="s">
        <v>353</v>
      </c>
      <c r="C12" s="17">
        <v>0.25322533593934898</v>
      </c>
      <c r="D12" s="17">
        <v>0.26951065360750398</v>
      </c>
      <c r="E12" s="17">
        <v>0.23726967627157899</v>
      </c>
      <c r="F12" s="17"/>
      <c r="G12" s="17">
        <v>5.7375760326348002E-2</v>
      </c>
      <c r="H12" s="17">
        <v>0.12799905527193201</v>
      </c>
      <c r="I12" s="17">
        <v>0.23267943640722999</v>
      </c>
      <c r="J12" s="17">
        <v>0.23698030282726901</v>
      </c>
      <c r="K12" s="17">
        <v>0.34416826194941302</v>
      </c>
      <c r="L12" s="17">
        <v>0.443978915771087</v>
      </c>
      <c r="M12" s="17"/>
      <c r="N12" s="17">
        <v>0.22110513845393701</v>
      </c>
      <c r="O12" s="17">
        <v>0.221913780599553</v>
      </c>
      <c r="P12" s="17">
        <v>0.28732753467035499</v>
      </c>
      <c r="Q12" s="17">
        <v>0.29064034293220797</v>
      </c>
      <c r="R12" s="17"/>
      <c r="S12" s="17">
        <v>0.17898005011985099</v>
      </c>
      <c r="T12" s="17">
        <v>0.27819709573078699</v>
      </c>
      <c r="U12" s="17">
        <v>0.290567060254939</v>
      </c>
      <c r="V12" s="17">
        <v>0.30188517657625402</v>
      </c>
      <c r="W12" s="17">
        <v>0.216830615742067</v>
      </c>
      <c r="X12" s="17">
        <v>0.237756053250924</v>
      </c>
      <c r="Y12" s="17">
        <v>0.35552165053797002</v>
      </c>
      <c r="Z12" s="17">
        <v>0.115475410171532</v>
      </c>
      <c r="AA12" s="17">
        <v>0.26452048478673301</v>
      </c>
      <c r="AB12" s="17">
        <v>0.26890391675902098</v>
      </c>
      <c r="AC12" s="17">
        <v>0.25540374626232798</v>
      </c>
      <c r="AD12" s="17">
        <v>0.223538191249221</v>
      </c>
      <c r="AE12" s="17"/>
      <c r="AF12" s="17">
        <v>0.22974090823302701</v>
      </c>
      <c r="AG12" s="17">
        <v>0.282276140780301</v>
      </c>
      <c r="AH12" s="17">
        <v>0.274093198228052</v>
      </c>
      <c r="AI12" s="17">
        <v>0.25386848387418298</v>
      </c>
      <c r="AJ12" s="17">
        <v>0.17553185991928899</v>
      </c>
      <c r="AK12" s="17"/>
      <c r="AL12" s="17">
        <v>0.285423173444252</v>
      </c>
      <c r="AM12" s="17">
        <v>0.24846123279490501</v>
      </c>
      <c r="AN12" s="17">
        <v>0.220532599899076</v>
      </c>
      <c r="AO12" s="17">
        <v>0.168550953089146</v>
      </c>
      <c r="AP12" s="17"/>
      <c r="AQ12" s="17">
        <v>0.301132678307585</v>
      </c>
      <c r="AR12" s="17">
        <v>0.19050650385894199</v>
      </c>
      <c r="AS12" s="17"/>
      <c r="AT12" s="17">
        <v>0.22389723959766</v>
      </c>
      <c r="AU12" s="17">
        <v>0.41435673029030401</v>
      </c>
      <c r="AV12" s="17"/>
      <c r="AW12" s="17">
        <v>0.35097306877963802</v>
      </c>
      <c r="AX12" s="17">
        <v>0.20141275659074401</v>
      </c>
      <c r="AY12" s="17">
        <v>0.202107167181656</v>
      </c>
      <c r="AZ12" s="17"/>
      <c r="BA12" s="17">
        <v>0.184895961987769</v>
      </c>
      <c r="BB12" s="17">
        <v>0.23675857793230301</v>
      </c>
      <c r="BC12" s="17">
        <v>0.29004183909081999</v>
      </c>
      <c r="BD12" s="17">
        <v>0.31978323463432701</v>
      </c>
      <c r="BE12" s="17">
        <v>0.31791284940387499</v>
      </c>
      <c r="BF12" s="17"/>
      <c r="BG12" s="17">
        <v>0.19923601966266699</v>
      </c>
      <c r="BH12" s="17">
        <v>0.29290951042182201</v>
      </c>
      <c r="BI12" s="17"/>
      <c r="BJ12" s="17">
        <v>0.21120552243449101</v>
      </c>
      <c r="BK12" s="17">
        <v>0.40569193327081399</v>
      </c>
      <c r="BL12" s="17"/>
      <c r="BM12" s="17">
        <v>0.17912775818956</v>
      </c>
      <c r="BN12" s="17">
        <v>0.50052041886552001</v>
      </c>
      <c r="BO12" s="17">
        <v>0.121463454678172</v>
      </c>
      <c r="BP12" s="17">
        <v>0.21397608459248901</v>
      </c>
      <c r="BQ12" s="17">
        <v>0.420383330936689</v>
      </c>
      <c r="BR12" s="17"/>
      <c r="BS12" s="17">
        <v>0.35501503366123799</v>
      </c>
      <c r="BT12" s="17"/>
      <c r="BU12" s="17">
        <v>0.39667762609169099</v>
      </c>
      <c r="BV12" s="17">
        <v>5.4913483930984802E-2</v>
      </c>
      <c r="BW12" s="17">
        <v>0.226654041261865</v>
      </c>
      <c r="BX12" s="17">
        <v>0.44416082289252901</v>
      </c>
      <c r="BY12" s="17">
        <v>0.245476224948874</v>
      </c>
      <c r="BZ12" s="17"/>
      <c r="CA12" s="17">
        <v>0.16373426849463699</v>
      </c>
      <c r="CB12" s="17"/>
      <c r="CC12" s="17">
        <v>0.27018853418995398</v>
      </c>
      <c r="CD12" s="17">
        <v>0.18872587281150699</v>
      </c>
      <c r="CE12" s="17"/>
      <c r="CF12" s="17">
        <v>0.29896388044833899</v>
      </c>
      <c r="CG12" s="17"/>
      <c r="CH12" s="17">
        <v>0.32852415088902298</v>
      </c>
      <c r="CI12" s="17">
        <v>0.10437433770195099</v>
      </c>
    </row>
    <row r="13" spans="2:87" ht="29" x14ac:dyDescent="0.35">
      <c r="B13" s="18" t="s">
        <v>354</v>
      </c>
      <c r="C13" s="17">
        <v>9.4648982330099607E-2</v>
      </c>
      <c r="D13" s="17">
        <v>9.2427452151016998E-2</v>
      </c>
      <c r="E13" s="17">
        <v>9.5808480169303795E-2</v>
      </c>
      <c r="F13" s="17"/>
      <c r="G13" s="17">
        <v>8.8029166331729802E-2</v>
      </c>
      <c r="H13" s="17">
        <v>0.10819074861283599</v>
      </c>
      <c r="I13" s="17">
        <v>0.124772798632332</v>
      </c>
      <c r="J13" s="17">
        <v>0.121661318184935</v>
      </c>
      <c r="K13" s="17">
        <v>8.3444937386850798E-2</v>
      </c>
      <c r="L13" s="17">
        <v>5.1796320047529897E-2</v>
      </c>
      <c r="M13" s="17"/>
      <c r="N13" s="17">
        <v>6.5630420750739299E-2</v>
      </c>
      <c r="O13" s="17">
        <v>0.100361758417464</v>
      </c>
      <c r="P13" s="17">
        <v>0.119932526120831</v>
      </c>
      <c r="Q13" s="17">
        <v>0.101044154688014</v>
      </c>
      <c r="R13" s="17"/>
      <c r="S13" s="17">
        <v>6.6973108835843995E-2</v>
      </c>
      <c r="T13" s="17">
        <v>9.5085476720578696E-2</v>
      </c>
      <c r="U13" s="17">
        <v>8.5048764622148804E-2</v>
      </c>
      <c r="V13" s="17">
        <v>5.4148459438956603E-2</v>
      </c>
      <c r="W13" s="17">
        <v>0.14947402437330101</v>
      </c>
      <c r="X13" s="17">
        <v>0.13520247270076999</v>
      </c>
      <c r="Y13" s="17">
        <v>0.142666799269456</v>
      </c>
      <c r="Z13" s="17">
        <v>0.135948469294875</v>
      </c>
      <c r="AA13" s="17">
        <v>7.29715734588995E-2</v>
      </c>
      <c r="AB13" s="17">
        <v>2.9844682688705299E-2</v>
      </c>
      <c r="AC13" s="17">
        <v>8.8643913397478402E-2</v>
      </c>
      <c r="AD13" s="17">
        <v>0.22584668870347299</v>
      </c>
      <c r="AE13" s="17"/>
      <c r="AF13" s="17">
        <v>0.11605400596319</v>
      </c>
      <c r="AG13" s="17">
        <v>9.0220125161500603E-2</v>
      </c>
      <c r="AH13" s="17">
        <v>8.4122283594098998E-2</v>
      </c>
      <c r="AI13" s="17">
        <v>7.5505138312977796E-2</v>
      </c>
      <c r="AJ13" s="17">
        <v>6.6058063170822495E-2</v>
      </c>
      <c r="AK13" s="17"/>
      <c r="AL13" s="17">
        <v>0.111225129662407</v>
      </c>
      <c r="AM13" s="17">
        <v>8.1077359018400394E-2</v>
      </c>
      <c r="AN13" s="17">
        <v>6.5430119546734694E-2</v>
      </c>
      <c r="AO13" s="17">
        <v>0.14547881350335901</v>
      </c>
      <c r="AP13" s="17"/>
      <c r="AQ13" s="17">
        <v>0.11334988792581099</v>
      </c>
      <c r="AR13" s="17">
        <v>7.0166326857508399E-2</v>
      </c>
      <c r="AS13" s="17"/>
      <c r="AT13" s="17">
        <v>8.8146439045125105E-2</v>
      </c>
      <c r="AU13" s="17">
        <v>7.1776394415403705E-2</v>
      </c>
      <c r="AV13" s="17"/>
      <c r="AW13" s="17">
        <v>6.6978901663665005E-2</v>
      </c>
      <c r="AX13" s="17">
        <v>8.3496169779847002E-2</v>
      </c>
      <c r="AY13" s="17">
        <v>0.112168298507776</v>
      </c>
      <c r="AZ13" s="17"/>
      <c r="BA13" s="17">
        <v>9.5319909656215396E-2</v>
      </c>
      <c r="BB13" s="17">
        <v>7.8647607612359699E-2</v>
      </c>
      <c r="BC13" s="17">
        <v>0.10586726629403501</v>
      </c>
      <c r="BD13" s="17">
        <v>0.101197838004319</v>
      </c>
      <c r="BE13" s="17">
        <v>9.8155489477455907E-2</v>
      </c>
      <c r="BF13" s="17"/>
      <c r="BG13" s="17">
        <v>0.132359331462303</v>
      </c>
      <c r="BH13" s="17">
        <v>6.6930459889695204E-2</v>
      </c>
      <c r="BI13" s="17"/>
      <c r="BJ13" s="17">
        <v>0.10654489388362599</v>
      </c>
      <c r="BK13" s="17">
        <v>4.8761636027781198E-2</v>
      </c>
      <c r="BL13" s="17"/>
      <c r="BM13" s="17">
        <v>0.20603342168248501</v>
      </c>
      <c r="BN13" s="17">
        <v>8.59987338026134E-2</v>
      </c>
      <c r="BO13" s="17">
        <v>6.4667339325822207E-2</v>
      </c>
      <c r="BP13" s="17">
        <v>7.2281338718700405E-2</v>
      </c>
      <c r="BQ13" s="17">
        <v>8.9189482147694898E-2</v>
      </c>
      <c r="BR13" s="17"/>
      <c r="BS13" s="17">
        <v>5.7795734240690497E-2</v>
      </c>
      <c r="BT13" s="17"/>
      <c r="BU13" s="17">
        <v>8.8935547109054394E-2</v>
      </c>
      <c r="BV13" s="17">
        <v>5.0330963961953502E-2</v>
      </c>
      <c r="BW13" s="17">
        <v>0.103461726944844</v>
      </c>
      <c r="BX13" s="17">
        <v>4.7798461639588903E-2</v>
      </c>
      <c r="BY13" s="17">
        <v>0.244629375966785</v>
      </c>
      <c r="BZ13" s="17"/>
      <c r="CA13" s="17">
        <v>6.2668199098735902E-2</v>
      </c>
      <c r="CB13" s="17"/>
      <c r="CC13" s="17">
        <v>7.8720396606674695E-2</v>
      </c>
      <c r="CD13" s="17">
        <v>0.11929685758313099</v>
      </c>
      <c r="CE13" s="17"/>
      <c r="CF13" s="17">
        <v>6.5227720512066101E-2</v>
      </c>
      <c r="CG13" s="17"/>
      <c r="CH13" s="17">
        <v>7.3957440094465005E-2</v>
      </c>
      <c r="CI13" s="17">
        <v>4.6546170762792403E-2</v>
      </c>
    </row>
    <row r="14" spans="2:87" x14ac:dyDescent="0.35">
      <c r="B14" s="18" t="s">
        <v>161</v>
      </c>
      <c r="C14" s="19">
        <v>5.5553352328693198E-2</v>
      </c>
      <c r="D14" s="19">
        <v>4.3047254935566402E-2</v>
      </c>
      <c r="E14" s="19">
        <v>6.5054374407457496E-2</v>
      </c>
      <c r="F14" s="19"/>
      <c r="G14" s="19">
        <v>8.1333719525312306E-2</v>
      </c>
      <c r="H14" s="19">
        <v>4.79514014555621E-2</v>
      </c>
      <c r="I14" s="19">
        <v>7.5411862743447702E-2</v>
      </c>
      <c r="J14" s="19">
        <v>6.5221728409535398E-2</v>
      </c>
      <c r="K14" s="19">
        <v>4.5405810233249001E-2</v>
      </c>
      <c r="L14" s="19">
        <v>2.9288379289475499E-2</v>
      </c>
      <c r="M14" s="19"/>
      <c r="N14" s="19">
        <v>3.3301406140853397E-2</v>
      </c>
      <c r="O14" s="19">
        <v>4.7947997397718697E-2</v>
      </c>
      <c r="P14" s="19">
        <v>7.4746479727838794E-2</v>
      </c>
      <c r="Q14" s="19">
        <v>7.3677289052554995E-2</v>
      </c>
      <c r="R14" s="19"/>
      <c r="S14" s="19">
        <v>5.1085107313957399E-2</v>
      </c>
      <c r="T14" s="19">
        <v>4.19949739420276E-2</v>
      </c>
      <c r="U14" s="19">
        <v>6.4622379810287595E-2</v>
      </c>
      <c r="V14" s="19">
        <v>0.106942138507697</v>
      </c>
      <c r="W14" s="19">
        <v>5.4685626997486102E-2</v>
      </c>
      <c r="X14" s="19">
        <v>2.1739450968221299E-2</v>
      </c>
      <c r="Y14" s="19">
        <v>9.0266039746780394E-2</v>
      </c>
      <c r="Z14" s="19">
        <v>2.8061498656044199E-2</v>
      </c>
      <c r="AA14" s="19">
        <v>9.0505344866158396E-2</v>
      </c>
      <c r="AB14" s="19">
        <v>3.1308786425129E-2</v>
      </c>
      <c r="AC14" s="19">
        <v>1.7084665239284799E-2</v>
      </c>
      <c r="AD14" s="19">
        <v>2.8101305671007101E-2</v>
      </c>
      <c r="AE14" s="19"/>
      <c r="AF14" s="19">
        <v>0.10761814643077799</v>
      </c>
      <c r="AG14" s="19">
        <v>4.2148169078646797E-2</v>
      </c>
      <c r="AH14" s="19">
        <v>3.3208825403506698E-2</v>
      </c>
      <c r="AI14" s="19">
        <v>2.6407822960313999E-2</v>
      </c>
      <c r="AJ14" s="19">
        <v>4.6755458853068699E-2</v>
      </c>
      <c r="AK14" s="19"/>
      <c r="AL14" s="19">
        <v>6.5035939786400196E-2</v>
      </c>
      <c r="AM14" s="19">
        <v>5.4074927515300901E-2</v>
      </c>
      <c r="AN14" s="19">
        <v>4.67667093198256E-2</v>
      </c>
      <c r="AO14" s="19">
        <v>2.9015955071724001E-2</v>
      </c>
      <c r="AP14" s="19"/>
      <c r="AQ14" s="19">
        <v>6.04235247230571E-2</v>
      </c>
      <c r="AR14" s="19">
        <v>4.9177471106626798E-2</v>
      </c>
      <c r="AS14" s="19"/>
      <c r="AT14" s="19">
        <v>5.2837936425017197E-2</v>
      </c>
      <c r="AU14" s="19">
        <v>3.9090518527082001E-2</v>
      </c>
      <c r="AV14" s="19"/>
      <c r="AW14" s="19">
        <v>4.1165471965638502E-2</v>
      </c>
      <c r="AX14" s="19">
        <v>4.5293616249202397E-2</v>
      </c>
      <c r="AY14" s="19">
        <v>7.5908306094621403E-2</v>
      </c>
      <c r="AZ14" s="19"/>
      <c r="BA14" s="19">
        <v>5.5852967889335602E-2</v>
      </c>
      <c r="BB14" s="19">
        <v>5.2576896535169101E-2</v>
      </c>
      <c r="BC14" s="19">
        <v>5.2923821963967103E-2</v>
      </c>
      <c r="BD14" s="19">
        <v>8.54223418117801E-2</v>
      </c>
      <c r="BE14" s="19">
        <v>2.9551648657423199E-2</v>
      </c>
      <c r="BF14" s="19"/>
      <c r="BG14" s="19">
        <v>5.3628127681208802E-2</v>
      </c>
      <c r="BH14" s="19">
        <v>5.6968464726805203E-2</v>
      </c>
      <c r="BI14" s="19"/>
      <c r="BJ14" s="19">
        <v>5.8396592757824203E-2</v>
      </c>
      <c r="BK14" s="19">
        <v>4.6168046980264901E-2</v>
      </c>
      <c r="BL14" s="19"/>
      <c r="BM14" s="19">
        <v>0.12713153808768701</v>
      </c>
      <c r="BN14" s="19">
        <v>1.44448295070253E-2</v>
      </c>
      <c r="BO14" s="19">
        <v>5.0383513756333799E-2</v>
      </c>
      <c r="BP14" s="19">
        <v>3.93266318963904E-2</v>
      </c>
      <c r="BQ14" s="19">
        <v>3.1539680217181197E-2</v>
      </c>
      <c r="BR14" s="19"/>
      <c r="BS14" s="19">
        <v>3.5927073455987002E-2</v>
      </c>
      <c r="BT14" s="19"/>
      <c r="BU14" s="19">
        <v>2.7221431988751099E-2</v>
      </c>
      <c r="BV14" s="19">
        <v>4.0079299618519797E-2</v>
      </c>
      <c r="BW14" s="19">
        <v>3.9416754017779297E-2</v>
      </c>
      <c r="BX14" s="19">
        <v>2.72661155349713E-2</v>
      </c>
      <c r="BY14" s="19">
        <v>0.153580615662266</v>
      </c>
      <c r="BZ14" s="19"/>
      <c r="CA14" s="19">
        <v>1.8202542187588999E-2</v>
      </c>
      <c r="CB14" s="19"/>
      <c r="CC14" s="19">
        <v>5.5872912410920399E-2</v>
      </c>
      <c r="CD14" s="19">
        <v>4.7053337592250603E-2</v>
      </c>
      <c r="CE14" s="19"/>
      <c r="CF14" s="19">
        <v>4.6666189443933498E-2</v>
      </c>
      <c r="CG14" s="19"/>
      <c r="CH14" s="19">
        <v>4.5219145814191099E-2</v>
      </c>
      <c r="CI14" s="19">
        <v>2.3524009144557101E-2</v>
      </c>
    </row>
    <row r="15" spans="2:87" x14ac:dyDescent="0.35">
      <c r="B15" s="16" t="s">
        <v>163</v>
      </c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dimension ref="B2:J19"/>
  <sheetViews>
    <sheetView showGridLines="0" topLeftCell="A6" workbookViewId="0">
      <pane xSplit="2" topLeftCell="C1" activePane="topRight" state="frozen"/>
      <selection pane="topRight" activeCell="B19" sqref="B19"/>
    </sheetView>
  </sheetViews>
  <sheetFormatPr defaultColWidth="10.90625" defaultRowHeight="14.5" x14ac:dyDescent="0.35"/>
  <cols>
    <col min="2" max="2" width="25.7265625" customWidth="1"/>
    <col min="3" max="10" width="20.7265625" customWidth="1"/>
  </cols>
  <sheetData>
    <row r="2" spans="2:10" ht="40" customHeight="1" x14ac:dyDescent="0.35">
      <c r="D2" s="31" t="s">
        <v>355</v>
      </c>
      <c r="E2" s="27"/>
      <c r="F2" s="27"/>
      <c r="G2" s="27"/>
      <c r="H2" s="27"/>
      <c r="I2" s="27"/>
      <c r="J2" s="27"/>
    </row>
    <row r="6" spans="2:10" ht="50" customHeight="1" x14ac:dyDescent="0.35">
      <c r="B6" s="20" t="s">
        <v>15</v>
      </c>
      <c r="C6" s="20" t="s">
        <v>364</v>
      </c>
      <c r="D6" s="20" t="s">
        <v>365</v>
      </c>
      <c r="E6" s="20" t="s">
        <v>366</v>
      </c>
      <c r="F6" s="20" t="s">
        <v>367</v>
      </c>
      <c r="G6" s="20" t="s">
        <v>582</v>
      </c>
      <c r="H6" s="20" t="s">
        <v>368</v>
      </c>
      <c r="I6" s="20" t="s">
        <v>369</v>
      </c>
    </row>
    <row r="7" spans="2:10" x14ac:dyDescent="0.35">
      <c r="B7" s="18" t="s">
        <v>350</v>
      </c>
      <c r="C7" s="17">
        <v>0.29495155900872</v>
      </c>
      <c r="D7" s="17">
        <v>0.380266895662624</v>
      </c>
      <c r="E7" s="17">
        <v>0.51460017077939402</v>
      </c>
      <c r="F7" s="17">
        <v>7.8423930132366995E-2</v>
      </c>
      <c r="G7" s="17">
        <v>0.40205395623092</v>
      </c>
      <c r="H7" s="17">
        <v>0.25651668186661403</v>
      </c>
      <c r="I7" s="17">
        <v>0.31666364751759002</v>
      </c>
    </row>
    <row r="8" spans="2:10" x14ac:dyDescent="0.35">
      <c r="B8" s="18" t="s">
        <v>351</v>
      </c>
      <c r="C8" s="17">
        <v>0.28058876477732397</v>
      </c>
      <c r="D8" s="17">
        <v>0.34719027775074601</v>
      </c>
      <c r="E8" s="17">
        <v>0.307591616549862</v>
      </c>
      <c r="F8" s="17">
        <v>0.17171347406763399</v>
      </c>
      <c r="G8" s="17">
        <v>0.31973780312167099</v>
      </c>
      <c r="H8" s="17">
        <v>0.29352628399715203</v>
      </c>
      <c r="I8" s="17">
        <v>0.30392873999478698</v>
      </c>
    </row>
    <row r="9" spans="2:10" x14ac:dyDescent="0.35">
      <c r="B9" s="18" t="s">
        <v>352</v>
      </c>
      <c r="C9" s="17">
        <v>0.118790647104958</v>
      </c>
      <c r="D9" s="17">
        <v>9.0306923734906105E-2</v>
      </c>
      <c r="E9" s="17">
        <v>4.8971172323656199E-2</v>
      </c>
      <c r="F9" s="17">
        <v>0.21322808461232901</v>
      </c>
      <c r="G9" s="17">
        <v>6.6836648607368002E-2</v>
      </c>
      <c r="H9" s="17">
        <v>0.18733635780944499</v>
      </c>
      <c r="I9" s="17">
        <v>0.13936027279916799</v>
      </c>
    </row>
    <row r="10" spans="2:10" x14ac:dyDescent="0.35">
      <c r="B10" s="18" t="s">
        <v>353</v>
      </c>
      <c r="C10" s="17">
        <v>0.14982994613473799</v>
      </c>
      <c r="D10" s="17">
        <v>6.5346137860547299E-2</v>
      </c>
      <c r="E10" s="17">
        <v>1.7086336230524701E-2</v>
      </c>
      <c r="F10" s="17">
        <v>0.30896601053314399</v>
      </c>
      <c r="G10" s="17">
        <v>4.2476616572417303E-2</v>
      </c>
      <c r="H10" s="17">
        <v>0.16818794176404001</v>
      </c>
      <c r="I10" s="17">
        <v>0.107020378870823</v>
      </c>
    </row>
    <row r="11" spans="2:10" ht="29" x14ac:dyDescent="0.35">
      <c r="B11" s="18" t="s">
        <v>354</v>
      </c>
      <c r="C11" s="17">
        <v>0.100543799290782</v>
      </c>
      <c r="D11" s="17">
        <v>6.0611140733520898E-2</v>
      </c>
      <c r="E11" s="17">
        <v>6.6481054824097205E-2</v>
      </c>
      <c r="F11" s="17">
        <v>0.12884952907810401</v>
      </c>
      <c r="G11" s="17">
        <v>9.2325304019709301E-2</v>
      </c>
      <c r="H11" s="17">
        <v>4.7837390944662397E-2</v>
      </c>
      <c r="I11" s="17">
        <v>7.7877600399499494E-2</v>
      </c>
    </row>
    <row r="12" spans="2:10" x14ac:dyDescent="0.35">
      <c r="B12" s="18" t="s">
        <v>161</v>
      </c>
      <c r="C12" s="17">
        <v>5.5295283683477199E-2</v>
      </c>
      <c r="D12" s="17">
        <v>5.6278624257655299E-2</v>
      </c>
      <c r="E12" s="17">
        <v>4.52696492924657E-2</v>
      </c>
      <c r="F12" s="17">
        <v>9.8818971576421902E-2</v>
      </c>
      <c r="G12" s="17">
        <v>7.6569671447915294E-2</v>
      </c>
      <c r="H12" s="17">
        <v>4.6595343618085601E-2</v>
      </c>
      <c r="I12" s="17">
        <v>5.5149360418131801E-2</v>
      </c>
    </row>
    <row r="13" spans="2:10" x14ac:dyDescent="0.35">
      <c r="B13" s="16" t="s">
        <v>163</v>
      </c>
      <c r="C13" s="16"/>
      <c r="D13" s="16"/>
      <c r="E13" s="16"/>
      <c r="F13" s="16"/>
      <c r="G13" s="16"/>
      <c r="H13" s="16"/>
      <c r="I13" s="16"/>
    </row>
    <row r="14" spans="2:10" x14ac:dyDescent="0.35">
      <c r="B14" t="s">
        <v>118</v>
      </c>
    </row>
    <row r="15" spans="2:10" x14ac:dyDescent="0.35">
      <c r="B15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1">
    <mergeCell ref="D2:J2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dimension ref="B2:CI19"/>
  <sheetViews>
    <sheetView showGridLines="0" workbookViewId="0">
      <pane xSplit="2" topLeftCell="C1" activePane="topRight" state="frozen"/>
      <selection pane="topRight" activeCell="D2" sqref="D2:BR2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372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994</v>
      </c>
      <c r="D7" s="10">
        <v>475</v>
      </c>
      <c r="E7" s="10">
        <v>516</v>
      </c>
      <c r="F7" s="10"/>
      <c r="G7" s="10">
        <v>82</v>
      </c>
      <c r="H7" s="10">
        <v>169</v>
      </c>
      <c r="I7" s="10">
        <v>177</v>
      </c>
      <c r="J7" s="10">
        <v>192</v>
      </c>
      <c r="K7" s="10">
        <v>154</v>
      </c>
      <c r="L7" s="10">
        <v>220</v>
      </c>
      <c r="M7" s="10"/>
      <c r="N7" s="10">
        <v>283</v>
      </c>
      <c r="O7" s="10">
        <v>246</v>
      </c>
      <c r="P7" s="10">
        <v>212</v>
      </c>
      <c r="Q7" s="10">
        <v>251</v>
      </c>
      <c r="R7" s="10"/>
      <c r="S7" s="10">
        <v>133</v>
      </c>
      <c r="T7" s="10">
        <v>141</v>
      </c>
      <c r="U7" s="10">
        <v>77</v>
      </c>
      <c r="V7" s="10">
        <v>85</v>
      </c>
      <c r="W7" s="10">
        <v>75</v>
      </c>
      <c r="X7" s="10">
        <v>82</v>
      </c>
      <c r="Y7" s="10">
        <v>79</v>
      </c>
      <c r="Z7" s="10">
        <v>41</v>
      </c>
      <c r="AA7" s="10">
        <v>103</v>
      </c>
      <c r="AB7" s="10">
        <v>93</v>
      </c>
      <c r="AC7" s="10">
        <v>55</v>
      </c>
      <c r="AD7" s="10">
        <v>30</v>
      </c>
      <c r="AE7" s="10"/>
      <c r="AF7" s="10">
        <v>169</v>
      </c>
      <c r="AG7" s="10">
        <v>357</v>
      </c>
      <c r="AH7" s="10">
        <v>210</v>
      </c>
      <c r="AI7" s="10">
        <v>112</v>
      </c>
      <c r="AJ7" s="10">
        <v>114</v>
      </c>
      <c r="AK7" s="10"/>
      <c r="AL7" s="10">
        <v>386</v>
      </c>
      <c r="AM7" s="10">
        <v>374</v>
      </c>
      <c r="AN7" s="10">
        <v>179</v>
      </c>
      <c r="AO7" s="10">
        <v>55</v>
      </c>
      <c r="AP7" s="10"/>
      <c r="AQ7" s="10">
        <v>608</v>
      </c>
      <c r="AR7" s="10">
        <v>386</v>
      </c>
      <c r="AS7" s="10"/>
      <c r="AT7" s="10">
        <v>649</v>
      </c>
      <c r="AU7" s="10">
        <v>207</v>
      </c>
      <c r="AV7" s="10"/>
      <c r="AW7" s="10">
        <v>400</v>
      </c>
      <c r="AX7" s="10">
        <v>233</v>
      </c>
      <c r="AY7" s="10">
        <v>325</v>
      </c>
      <c r="AZ7" s="10"/>
      <c r="BA7" s="10">
        <v>246</v>
      </c>
      <c r="BB7" s="10">
        <v>275</v>
      </c>
      <c r="BC7" s="10">
        <v>326</v>
      </c>
      <c r="BD7" s="10">
        <v>99</v>
      </c>
      <c r="BE7" s="10">
        <v>48</v>
      </c>
      <c r="BF7" s="10"/>
      <c r="BG7" s="10">
        <v>387</v>
      </c>
      <c r="BH7" s="10">
        <v>607</v>
      </c>
      <c r="BI7" s="10"/>
      <c r="BJ7" s="10">
        <v>768</v>
      </c>
      <c r="BK7" s="10">
        <v>219</v>
      </c>
      <c r="BL7" s="10"/>
      <c r="BM7" s="10">
        <v>150</v>
      </c>
      <c r="BN7" s="10">
        <v>197</v>
      </c>
      <c r="BO7" s="10">
        <v>336</v>
      </c>
      <c r="BP7" s="10">
        <v>83</v>
      </c>
      <c r="BQ7" s="10">
        <v>111</v>
      </c>
      <c r="BR7" s="10"/>
      <c r="BS7" s="10">
        <v>307</v>
      </c>
      <c r="BT7" s="10"/>
      <c r="BU7" s="10">
        <v>200</v>
      </c>
      <c r="BV7" s="10">
        <v>231</v>
      </c>
      <c r="BW7" s="10">
        <v>90</v>
      </c>
      <c r="BX7" s="10">
        <v>198</v>
      </c>
      <c r="BY7" s="10">
        <v>78</v>
      </c>
      <c r="BZ7" s="10"/>
      <c r="CA7" s="10">
        <v>79</v>
      </c>
      <c r="CB7" s="10"/>
      <c r="CC7" s="10">
        <v>786</v>
      </c>
      <c r="CD7" s="10">
        <v>182</v>
      </c>
      <c r="CE7" s="10"/>
      <c r="CF7" s="10">
        <v>379</v>
      </c>
      <c r="CG7" s="10"/>
      <c r="CH7" s="10">
        <v>1</v>
      </c>
      <c r="CI7" s="10" t="s">
        <v>370</v>
      </c>
    </row>
    <row r="8" spans="2:87" ht="30" customHeight="1" x14ac:dyDescent="0.35">
      <c r="B8" s="11" t="s">
        <v>20</v>
      </c>
      <c r="C8" s="11">
        <v>1002</v>
      </c>
      <c r="D8" s="11">
        <v>470</v>
      </c>
      <c r="E8" s="11">
        <v>529</v>
      </c>
      <c r="F8" s="11"/>
      <c r="G8" s="11">
        <v>144</v>
      </c>
      <c r="H8" s="11">
        <v>169</v>
      </c>
      <c r="I8" s="11">
        <v>168</v>
      </c>
      <c r="J8" s="11">
        <v>180</v>
      </c>
      <c r="K8" s="11">
        <v>142</v>
      </c>
      <c r="L8" s="11">
        <v>199</v>
      </c>
      <c r="M8" s="11"/>
      <c r="N8" s="11">
        <v>261</v>
      </c>
      <c r="O8" s="11">
        <v>256</v>
      </c>
      <c r="P8" s="11">
        <v>220</v>
      </c>
      <c r="Q8" s="11">
        <v>263</v>
      </c>
      <c r="R8" s="11"/>
      <c r="S8" s="11">
        <v>137</v>
      </c>
      <c r="T8" s="11">
        <v>131</v>
      </c>
      <c r="U8" s="11">
        <v>73</v>
      </c>
      <c r="V8" s="11">
        <v>88</v>
      </c>
      <c r="W8" s="11">
        <v>67</v>
      </c>
      <c r="X8" s="11">
        <v>88</v>
      </c>
      <c r="Y8" s="11">
        <v>91</v>
      </c>
      <c r="Z8" s="11">
        <v>44</v>
      </c>
      <c r="AA8" s="11">
        <v>115</v>
      </c>
      <c r="AB8" s="11">
        <v>91</v>
      </c>
      <c r="AC8" s="11">
        <v>49</v>
      </c>
      <c r="AD8" s="11">
        <v>27</v>
      </c>
      <c r="AE8" s="11"/>
      <c r="AF8" s="11">
        <v>173</v>
      </c>
      <c r="AG8" s="11">
        <v>373</v>
      </c>
      <c r="AH8" s="11">
        <v>205</v>
      </c>
      <c r="AI8" s="11">
        <v>108</v>
      </c>
      <c r="AJ8" s="11">
        <v>110</v>
      </c>
      <c r="AK8" s="11"/>
      <c r="AL8" s="11">
        <v>373</v>
      </c>
      <c r="AM8" s="11">
        <v>384</v>
      </c>
      <c r="AN8" s="11">
        <v>186</v>
      </c>
      <c r="AO8" s="11">
        <v>59</v>
      </c>
      <c r="AP8" s="11"/>
      <c r="AQ8" s="11">
        <v>619</v>
      </c>
      <c r="AR8" s="11">
        <v>383</v>
      </c>
      <c r="AS8" s="11"/>
      <c r="AT8" s="11">
        <v>656</v>
      </c>
      <c r="AU8" s="11">
        <v>187</v>
      </c>
      <c r="AV8" s="11"/>
      <c r="AW8" s="11">
        <v>379</v>
      </c>
      <c r="AX8" s="11">
        <v>234</v>
      </c>
      <c r="AY8" s="11">
        <v>343</v>
      </c>
      <c r="AZ8" s="11"/>
      <c r="BA8" s="11">
        <v>257</v>
      </c>
      <c r="BB8" s="11">
        <v>273</v>
      </c>
      <c r="BC8" s="11">
        <v>334</v>
      </c>
      <c r="BD8" s="11">
        <v>94</v>
      </c>
      <c r="BE8" s="11">
        <v>46</v>
      </c>
      <c r="BF8" s="11"/>
      <c r="BG8" s="11">
        <v>422</v>
      </c>
      <c r="BH8" s="11">
        <v>581</v>
      </c>
      <c r="BI8" s="11"/>
      <c r="BJ8" s="11">
        <v>790</v>
      </c>
      <c r="BK8" s="11">
        <v>206</v>
      </c>
      <c r="BL8" s="11"/>
      <c r="BM8" s="11">
        <v>160</v>
      </c>
      <c r="BN8" s="11">
        <v>189</v>
      </c>
      <c r="BO8" s="11">
        <v>341</v>
      </c>
      <c r="BP8" s="11">
        <v>83</v>
      </c>
      <c r="BQ8" s="11">
        <v>111</v>
      </c>
      <c r="BR8" s="11"/>
      <c r="BS8" s="11">
        <v>303</v>
      </c>
      <c r="BT8" s="11"/>
      <c r="BU8" s="11">
        <v>194</v>
      </c>
      <c r="BV8" s="11">
        <v>238</v>
      </c>
      <c r="BW8" s="11">
        <v>91</v>
      </c>
      <c r="BX8" s="11">
        <v>196</v>
      </c>
      <c r="BY8" s="11">
        <v>83</v>
      </c>
      <c r="BZ8" s="11"/>
      <c r="CA8" s="11">
        <v>77</v>
      </c>
      <c r="CB8" s="11"/>
      <c r="CC8" s="11">
        <v>787</v>
      </c>
      <c r="CD8" s="11">
        <v>188</v>
      </c>
      <c r="CE8" s="11"/>
      <c r="CF8" s="11">
        <v>366</v>
      </c>
      <c r="CG8" s="11"/>
      <c r="CH8" s="11">
        <v>1</v>
      </c>
      <c r="CI8" s="11" t="s">
        <v>370</v>
      </c>
    </row>
    <row r="9" spans="2:87" x14ac:dyDescent="0.35">
      <c r="B9" s="18" t="s">
        <v>350</v>
      </c>
      <c r="C9" s="17">
        <v>0.29495155900872</v>
      </c>
      <c r="D9" s="17">
        <v>0.30411710768776801</v>
      </c>
      <c r="E9" s="17">
        <v>0.28672384363451803</v>
      </c>
      <c r="F9" s="17"/>
      <c r="G9" s="17">
        <v>0.29223267765647798</v>
      </c>
      <c r="H9" s="17">
        <v>0.29070503069137599</v>
      </c>
      <c r="I9" s="17">
        <v>0.28531910512907599</v>
      </c>
      <c r="J9" s="17">
        <v>0.35215310544392697</v>
      </c>
      <c r="K9" s="17">
        <v>0.33529098748302699</v>
      </c>
      <c r="L9" s="17">
        <v>0.22810294146656801</v>
      </c>
      <c r="M9" s="17"/>
      <c r="N9" s="17">
        <v>0.277557680426604</v>
      </c>
      <c r="O9" s="17">
        <v>0.307775514315898</v>
      </c>
      <c r="P9" s="17">
        <v>0.34024580696370399</v>
      </c>
      <c r="Q9" s="17">
        <v>0.26400217930124098</v>
      </c>
      <c r="R9" s="17"/>
      <c r="S9" s="17">
        <v>0.299723358814177</v>
      </c>
      <c r="T9" s="17">
        <v>0.28679715586016902</v>
      </c>
      <c r="U9" s="17">
        <v>0.21183249388759601</v>
      </c>
      <c r="V9" s="17">
        <v>0.229084036877922</v>
      </c>
      <c r="W9" s="17">
        <v>0.301281973537115</v>
      </c>
      <c r="X9" s="17">
        <v>0.27456732438124198</v>
      </c>
      <c r="Y9" s="17">
        <v>0.25246031397565799</v>
      </c>
      <c r="Z9" s="17">
        <v>0.34349573326785798</v>
      </c>
      <c r="AA9" s="17">
        <v>0.32995202715888</v>
      </c>
      <c r="AB9" s="17">
        <v>0.406369082076388</v>
      </c>
      <c r="AC9" s="17">
        <v>0.30196951464258698</v>
      </c>
      <c r="AD9" s="17">
        <v>0.33050785156853002</v>
      </c>
      <c r="AE9" s="17"/>
      <c r="AF9" s="17">
        <v>0.244670853870847</v>
      </c>
      <c r="AG9" s="17">
        <v>0.30792856432534199</v>
      </c>
      <c r="AH9" s="17">
        <v>0.30563612701813098</v>
      </c>
      <c r="AI9" s="17">
        <v>0.30159449392812399</v>
      </c>
      <c r="AJ9" s="17">
        <v>0.30108026028652102</v>
      </c>
      <c r="AK9" s="17"/>
      <c r="AL9" s="17">
        <v>0.270307600179651</v>
      </c>
      <c r="AM9" s="17">
        <v>0.28347398153200498</v>
      </c>
      <c r="AN9" s="17">
        <v>0.339891864022968</v>
      </c>
      <c r="AO9" s="17">
        <v>0.38356012869382</v>
      </c>
      <c r="AP9" s="17"/>
      <c r="AQ9" s="17">
        <v>0.303430506176044</v>
      </c>
      <c r="AR9" s="17">
        <v>0.28125153631447503</v>
      </c>
      <c r="AS9" s="17"/>
      <c r="AT9" s="17">
        <v>0.31546565654780601</v>
      </c>
      <c r="AU9" s="17">
        <v>0.225323734081985</v>
      </c>
      <c r="AV9" s="17"/>
      <c r="AW9" s="17">
        <v>0.26751080296622798</v>
      </c>
      <c r="AX9" s="17">
        <v>0.31789023234903702</v>
      </c>
      <c r="AY9" s="17">
        <v>0.29291875314292698</v>
      </c>
      <c r="AZ9" s="17"/>
      <c r="BA9" s="17">
        <v>0.30616191804882897</v>
      </c>
      <c r="BB9" s="17">
        <v>0.25847555335630801</v>
      </c>
      <c r="BC9" s="17">
        <v>0.298769083213201</v>
      </c>
      <c r="BD9" s="17">
        <v>0.34321149714626797</v>
      </c>
      <c r="BE9" s="17">
        <v>0.32272595917438701</v>
      </c>
      <c r="BF9" s="17"/>
      <c r="BG9" s="17">
        <v>0.305684061265246</v>
      </c>
      <c r="BH9" s="17">
        <v>0.28715851900779898</v>
      </c>
      <c r="BI9" s="17"/>
      <c r="BJ9" s="17">
        <v>0.29584761334682702</v>
      </c>
      <c r="BK9" s="17">
        <v>0.292254471536945</v>
      </c>
      <c r="BL9" s="17"/>
      <c r="BM9" s="17">
        <v>0.207736867001169</v>
      </c>
      <c r="BN9" s="17">
        <v>0.17564012852675501</v>
      </c>
      <c r="BO9" s="17">
        <v>0.37347782103933103</v>
      </c>
      <c r="BP9" s="17">
        <v>0.28472645221613802</v>
      </c>
      <c r="BQ9" s="17">
        <v>0.33420995853170798</v>
      </c>
      <c r="BR9" s="17"/>
      <c r="BS9" s="17">
        <v>0.23160704348603001</v>
      </c>
      <c r="BT9" s="17"/>
      <c r="BU9" s="17">
        <v>0.20684913221172599</v>
      </c>
      <c r="BV9" s="17">
        <v>0.40560992757173397</v>
      </c>
      <c r="BW9" s="17">
        <v>0.33318240336316401</v>
      </c>
      <c r="BX9" s="17">
        <v>0.26119772877501102</v>
      </c>
      <c r="BY9" s="17">
        <v>0.194924797704144</v>
      </c>
      <c r="BZ9" s="17"/>
      <c r="CA9" s="17">
        <v>0.268205147424813</v>
      </c>
      <c r="CB9" s="17"/>
      <c r="CC9" s="17">
        <v>0.30470751549916097</v>
      </c>
      <c r="CD9" s="17">
        <v>0.27117329813956198</v>
      </c>
      <c r="CE9" s="17"/>
      <c r="CF9" s="17">
        <v>0.31848362304292199</v>
      </c>
      <c r="CG9" s="17"/>
      <c r="CH9" s="17">
        <v>0</v>
      </c>
      <c r="CI9" s="17" t="s">
        <v>371</v>
      </c>
    </row>
    <row r="10" spans="2:87" x14ac:dyDescent="0.35">
      <c r="B10" s="18" t="s">
        <v>351</v>
      </c>
      <c r="C10" s="17">
        <v>0.28058876477732397</v>
      </c>
      <c r="D10" s="17">
        <v>0.27987704177443101</v>
      </c>
      <c r="E10" s="17">
        <v>0.28086283560102399</v>
      </c>
      <c r="F10" s="17"/>
      <c r="G10" s="17">
        <v>0.26054260923489603</v>
      </c>
      <c r="H10" s="17">
        <v>0.32942982937047999</v>
      </c>
      <c r="I10" s="17">
        <v>0.312404646080436</v>
      </c>
      <c r="J10" s="17">
        <v>0.26451237384088899</v>
      </c>
      <c r="K10" s="17">
        <v>0.25338336711107901</v>
      </c>
      <c r="L10" s="17">
        <v>0.260641232382679</v>
      </c>
      <c r="M10" s="17"/>
      <c r="N10" s="17">
        <v>0.28017416628524799</v>
      </c>
      <c r="O10" s="17">
        <v>0.28810301653960901</v>
      </c>
      <c r="P10" s="17">
        <v>0.30460674494390999</v>
      </c>
      <c r="Q10" s="17">
        <v>0.25566749763247898</v>
      </c>
      <c r="R10" s="17"/>
      <c r="S10" s="17">
        <v>0.25078092064823498</v>
      </c>
      <c r="T10" s="17">
        <v>0.281340517064183</v>
      </c>
      <c r="U10" s="17">
        <v>0.26131374532475399</v>
      </c>
      <c r="V10" s="17">
        <v>0.26987514968225501</v>
      </c>
      <c r="W10" s="17">
        <v>0.30012319454515202</v>
      </c>
      <c r="X10" s="17">
        <v>0.30264651510799401</v>
      </c>
      <c r="Y10" s="17">
        <v>0.26415010109355103</v>
      </c>
      <c r="Z10" s="17">
        <v>0.30286755446944202</v>
      </c>
      <c r="AA10" s="17">
        <v>0.32371888318074998</v>
      </c>
      <c r="AB10" s="17">
        <v>0.27719686715358699</v>
      </c>
      <c r="AC10" s="17">
        <v>0.24079876074992099</v>
      </c>
      <c r="AD10" s="17">
        <v>0.31521203144347498</v>
      </c>
      <c r="AE10" s="17"/>
      <c r="AF10" s="17">
        <v>0.23347695226874199</v>
      </c>
      <c r="AG10" s="17">
        <v>0.28808373344091198</v>
      </c>
      <c r="AH10" s="17">
        <v>0.25076545720328203</v>
      </c>
      <c r="AI10" s="17">
        <v>0.34765659201360699</v>
      </c>
      <c r="AJ10" s="17">
        <v>0.33822593277274299</v>
      </c>
      <c r="AK10" s="17"/>
      <c r="AL10" s="17">
        <v>0.271042390940819</v>
      </c>
      <c r="AM10" s="17">
        <v>0.28490273904915703</v>
      </c>
      <c r="AN10" s="17">
        <v>0.294330010174921</v>
      </c>
      <c r="AO10" s="17">
        <v>0.26968359170564099</v>
      </c>
      <c r="AP10" s="17"/>
      <c r="AQ10" s="17">
        <v>0.262819552993451</v>
      </c>
      <c r="AR10" s="17">
        <v>0.30929971200861101</v>
      </c>
      <c r="AS10" s="17"/>
      <c r="AT10" s="17">
        <v>0.29099430669432702</v>
      </c>
      <c r="AU10" s="17">
        <v>0.24763987905388599</v>
      </c>
      <c r="AV10" s="17"/>
      <c r="AW10" s="17">
        <v>0.28541054551655498</v>
      </c>
      <c r="AX10" s="17">
        <v>0.307357620033474</v>
      </c>
      <c r="AY10" s="17">
        <v>0.267807172519335</v>
      </c>
      <c r="AZ10" s="17"/>
      <c r="BA10" s="17">
        <v>0.26929293352585998</v>
      </c>
      <c r="BB10" s="17">
        <v>0.30598031060069197</v>
      </c>
      <c r="BC10" s="17">
        <v>0.264659178334128</v>
      </c>
      <c r="BD10" s="17">
        <v>0.30479937716061201</v>
      </c>
      <c r="BE10" s="17">
        <v>0.25903731663394902</v>
      </c>
      <c r="BF10" s="17"/>
      <c r="BG10" s="17">
        <v>0.258204786753501</v>
      </c>
      <c r="BH10" s="17">
        <v>0.29684212601126397</v>
      </c>
      <c r="BI10" s="17"/>
      <c r="BJ10" s="17">
        <v>0.27926451160610399</v>
      </c>
      <c r="BK10" s="17">
        <v>0.28043529203540202</v>
      </c>
      <c r="BL10" s="17"/>
      <c r="BM10" s="17">
        <v>0.29066884785152303</v>
      </c>
      <c r="BN10" s="17">
        <v>0.26139060821580501</v>
      </c>
      <c r="BO10" s="17">
        <v>0.34747902986845303</v>
      </c>
      <c r="BP10" s="17">
        <v>0.309104104058118</v>
      </c>
      <c r="BQ10" s="17">
        <v>0.116827025178717</v>
      </c>
      <c r="BR10" s="17"/>
      <c r="BS10" s="17">
        <v>0.21563900381794401</v>
      </c>
      <c r="BT10" s="17"/>
      <c r="BU10" s="17">
        <v>0.242561068911471</v>
      </c>
      <c r="BV10" s="17">
        <v>0.33366674173653099</v>
      </c>
      <c r="BW10" s="17">
        <v>0.33530480910975602</v>
      </c>
      <c r="BX10" s="17">
        <v>0.204859355500186</v>
      </c>
      <c r="BY10" s="17">
        <v>0.328126867566091</v>
      </c>
      <c r="BZ10" s="17"/>
      <c r="CA10" s="17">
        <v>0.36269902847390501</v>
      </c>
      <c r="CB10" s="17"/>
      <c r="CC10" s="17">
        <v>0.28977340674394297</v>
      </c>
      <c r="CD10" s="17">
        <v>0.26887003468526</v>
      </c>
      <c r="CE10" s="17"/>
      <c r="CF10" s="17">
        <v>0.27775426763746403</v>
      </c>
      <c r="CG10" s="17"/>
      <c r="CH10" s="17">
        <v>0</v>
      </c>
      <c r="CI10" s="17" t="s">
        <v>371</v>
      </c>
    </row>
    <row r="11" spans="2:87" x14ac:dyDescent="0.35">
      <c r="B11" s="18" t="s">
        <v>352</v>
      </c>
      <c r="C11" s="17">
        <v>0.118790647104958</v>
      </c>
      <c r="D11" s="17">
        <v>0.12142810157663</v>
      </c>
      <c r="E11" s="17">
        <v>0.117131527961302</v>
      </c>
      <c r="F11" s="17"/>
      <c r="G11" s="17">
        <v>0.14853940344356301</v>
      </c>
      <c r="H11" s="17">
        <v>0.112328925602698</v>
      </c>
      <c r="I11" s="17">
        <v>0.114703000589881</v>
      </c>
      <c r="J11" s="17">
        <v>8.3790958138578203E-2</v>
      </c>
      <c r="K11" s="17">
        <v>0.13663259997514399</v>
      </c>
      <c r="L11" s="17">
        <v>0.12522256626056599</v>
      </c>
      <c r="M11" s="17"/>
      <c r="N11" s="17">
        <v>0.15323448822307201</v>
      </c>
      <c r="O11" s="17">
        <v>0.114683238743378</v>
      </c>
      <c r="P11" s="17">
        <v>9.4965506237261701E-2</v>
      </c>
      <c r="Q11" s="17">
        <v>0.105924808493975</v>
      </c>
      <c r="R11" s="17"/>
      <c r="S11" s="17">
        <v>0.12950186781016501</v>
      </c>
      <c r="T11" s="17">
        <v>8.4030031240927894E-2</v>
      </c>
      <c r="U11" s="17">
        <v>0.123225664045469</v>
      </c>
      <c r="V11" s="17">
        <v>0.192086050256145</v>
      </c>
      <c r="W11" s="17">
        <v>9.4276854496135598E-2</v>
      </c>
      <c r="X11" s="17">
        <v>0.103100073817407</v>
      </c>
      <c r="Y11" s="17">
        <v>0.164991461357894</v>
      </c>
      <c r="Z11" s="17">
        <v>0.112797005500525</v>
      </c>
      <c r="AA11" s="17">
        <v>0.115069923429235</v>
      </c>
      <c r="AB11" s="17">
        <v>6.9341555589873594E-2</v>
      </c>
      <c r="AC11" s="17">
        <v>0.108507625082675</v>
      </c>
      <c r="AD11" s="17">
        <v>0.148814388634471</v>
      </c>
      <c r="AE11" s="17"/>
      <c r="AF11" s="17">
        <v>0.119073536202787</v>
      </c>
      <c r="AG11" s="17">
        <v>0.116532727754027</v>
      </c>
      <c r="AH11" s="17">
        <v>0.14931870080375101</v>
      </c>
      <c r="AI11" s="17">
        <v>0.124337916376675</v>
      </c>
      <c r="AJ11" s="17">
        <v>5.7192828257000901E-2</v>
      </c>
      <c r="AK11" s="17"/>
      <c r="AL11" s="17">
        <v>0.12686464709161499</v>
      </c>
      <c r="AM11" s="17">
        <v>0.107920507939417</v>
      </c>
      <c r="AN11" s="17">
        <v>0.10398707738848301</v>
      </c>
      <c r="AO11" s="17">
        <v>0.18471464944941501</v>
      </c>
      <c r="AP11" s="17"/>
      <c r="AQ11" s="17">
        <v>0.111319634299965</v>
      </c>
      <c r="AR11" s="17">
        <v>0.13086208038052499</v>
      </c>
      <c r="AS11" s="17"/>
      <c r="AT11" s="17">
        <v>0.11032000668464</v>
      </c>
      <c r="AU11" s="17">
        <v>0.14867226636178599</v>
      </c>
      <c r="AV11" s="17"/>
      <c r="AW11" s="17">
        <v>0.13193577805304901</v>
      </c>
      <c r="AX11" s="17">
        <v>0.11130177222305999</v>
      </c>
      <c r="AY11" s="17">
        <v>0.114717825017948</v>
      </c>
      <c r="AZ11" s="17"/>
      <c r="BA11" s="17">
        <v>0.13535178761795399</v>
      </c>
      <c r="BB11" s="17">
        <v>0.102692695799107</v>
      </c>
      <c r="BC11" s="17">
        <v>0.121538324839288</v>
      </c>
      <c r="BD11" s="17">
        <v>9.5731826193161298E-2</v>
      </c>
      <c r="BE11" s="17">
        <v>0.14922586055221701</v>
      </c>
      <c r="BF11" s="17"/>
      <c r="BG11" s="17">
        <v>0.12396702323127</v>
      </c>
      <c r="BH11" s="17">
        <v>0.11503199835297399</v>
      </c>
      <c r="BI11" s="17"/>
      <c r="BJ11" s="17">
        <v>0.12099778828162901</v>
      </c>
      <c r="BK11" s="17">
        <v>0.10938991167501699</v>
      </c>
      <c r="BL11" s="17"/>
      <c r="BM11" s="17">
        <v>0.119305669168823</v>
      </c>
      <c r="BN11" s="17">
        <v>0.15703723330713701</v>
      </c>
      <c r="BO11" s="17">
        <v>8.5270920768812597E-2</v>
      </c>
      <c r="BP11" s="17">
        <v>0.113321247940804</v>
      </c>
      <c r="BQ11" s="17">
        <v>0.16637882090069001</v>
      </c>
      <c r="BR11" s="17"/>
      <c r="BS11" s="17">
        <v>0.17365438801486099</v>
      </c>
      <c r="BT11" s="17"/>
      <c r="BU11" s="17">
        <v>0.16665827161056801</v>
      </c>
      <c r="BV11" s="17">
        <v>7.5553755412098994E-2</v>
      </c>
      <c r="BW11" s="17">
        <v>0.119369718863435</v>
      </c>
      <c r="BX11" s="17">
        <v>0.16803082859792801</v>
      </c>
      <c r="BY11" s="17">
        <v>9.4648096093392795E-2</v>
      </c>
      <c r="BZ11" s="17"/>
      <c r="CA11" s="17">
        <v>0.15682029895884</v>
      </c>
      <c r="CB11" s="17"/>
      <c r="CC11" s="17">
        <v>0.114746179530943</v>
      </c>
      <c r="CD11" s="17">
        <v>0.14778711859452001</v>
      </c>
      <c r="CE11" s="17"/>
      <c r="CF11" s="17">
        <v>0.119414806723683</v>
      </c>
      <c r="CG11" s="17"/>
      <c r="CH11" s="17">
        <v>0</v>
      </c>
      <c r="CI11" s="17" t="s">
        <v>371</v>
      </c>
    </row>
    <row r="12" spans="2:87" x14ac:dyDescent="0.35">
      <c r="B12" s="18" t="s">
        <v>353</v>
      </c>
      <c r="C12" s="17">
        <v>0.14982994613473799</v>
      </c>
      <c r="D12" s="17">
        <v>0.163194887509124</v>
      </c>
      <c r="E12" s="17">
        <v>0.138817287466171</v>
      </c>
      <c r="F12" s="17"/>
      <c r="G12" s="17">
        <v>0.14090163474497</v>
      </c>
      <c r="H12" s="17">
        <v>8.7997871804594993E-2</v>
      </c>
      <c r="I12" s="17">
        <v>0.113677093015962</v>
      </c>
      <c r="J12" s="17">
        <v>0.15966947354984601</v>
      </c>
      <c r="K12" s="17">
        <v>0.13140537679122599</v>
      </c>
      <c r="L12" s="17">
        <v>0.243595165552598</v>
      </c>
      <c r="M12" s="17"/>
      <c r="N12" s="17">
        <v>0.187353010219907</v>
      </c>
      <c r="O12" s="17">
        <v>0.15905078291844199</v>
      </c>
      <c r="P12" s="17">
        <v>0.123172981251955</v>
      </c>
      <c r="Q12" s="17">
        <v>0.123200021034332</v>
      </c>
      <c r="R12" s="17"/>
      <c r="S12" s="17">
        <v>0.172200732370832</v>
      </c>
      <c r="T12" s="17">
        <v>0.18655868738374301</v>
      </c>
      <c r="U12" s="17">
        <v>0.21690034009784201</v>
      </c>
      <c r="V12" s="17">
        <v>0.166941075419372</v>
      </c>
      <c r="W12" s="17">
        <v>0.104635970239795</v>
      </c>
      <c r="X12" s="17">
        <v>0.127273415823771</v>
      </c>
      <c r="Y12" s="17">
        <v>0.17188101005193401</v>
      </c>
      <c r="Z12" s="17">
        <v>0.114028132212909</v>
      </c>
      <c r="AA12" s="17">
        <v>0.107350766576223</v>
      </c>
      <c r="AB12" s="17">
        <v>0.16535835244277</v>
      </c>
      <c r="AC12" s="17">
        <v>8.9193945384957701E-2</v>
      </c>
      <c r="AD12" s="17">
        <v>2.8571002949354999E-2</v>
      </c>
      <c r="AE12" s="17"/>
      <c r="AF12" s="17">
        <v>0.190668419095228</v>
      </c>
      <c r="AG12" s="17">
        <v>0.132233642250734</v>
      </c>
      <c r="AH12" s="17">
        <v>0.14635967545536299</v>
      </c>
      <c r="AI12" s="17">
        <v>0.126111411833323</v>
      </c>
      <c r="AJ12" s="17">
        <v>0.18737328171863499</v>
      </c>
      <c r="AK12" s="17"/>
      <c r="AL12" s="17">
        <v>0.180171118103441</v>
      </c>
      <c r="AM12" s="17">
        <v>0.148694993272834</v>
      </c>
      <c r="AN12" s="17">
        <v>0.105211496924037</v>
      </c>
      <c r="AO12" s="17">
        <v>0.106039647741785</v>
      </c>
      <c r="AP12" s="17"/>
      <c r="AQ12" s="17">
        <v>0.142827916903391</v>
      </c>
      <c r="AR12" s="17">
        <v>0.16114361014067899</v>
      </c>
      <c r="AS12" s="17"/>
      <c r="AT12" s="17">
        <v>0.128825513407062</v>
      </c>
      <c r="AU12" s="17">
        <v>0.25586059929775001</v>
      </c>
      <c r="AV12" s="17"/>
      <c r="AW12" s="17">
        <v>0.21321754765186199</v>
      </c>
      <c r="AX12" s="17">
        <v>0.12818938566271099</v>
      </c>
      <c r="AY12" s="17">
        <v>0.10022866784982699</v>
      </c>
      <c r="AZ12" s="17"/>
      <c r="BA12" s="17">
        <v>0.11324243054076399</v>
      </c>
      <c r="BB12" s="17">
        <v>0.17066560175752701</v>
      </c>
      <c r="BC12" s="17">
        <v>0.163445035118782</v>
      </c>
      <c r="BD12" s="17">
        <v>0.13256682870841499</v>
      </c>
      <c r="BE12" s="17">
        <v>0.16714166216656801</v>
      </c>
      <c r="BF12" s="17"/>
      <c r="BG12" s="17">
        <v>0.15385275315314501</v>
      </c>
      <c r="BH12" s="17">
        <v>0.14690892219632101</v>
      </c>
      <c r="BI12" s="17"/>
      <c r="BJ12" s="17">
        <v>0.14537836647441901</v>
      </c>
      <c r="BK12" s="17">
        <v>0.171720732510631</v>
      </c>
      <c r="BL12" s="17"/>
      <c r="BM12" s="17">
        <v>8.4403268742564999E-2</v>
      </c>
      <c r="BN12" s="17">
        <v>0.32117388502993499</v>
      </c>
      <c r="BO12" s="17">
        <v>6.8944719355852502E-2</v>
      </c>
      <c r="BP12" s="17">
        <v>0.167121377220146</v>
      </c>
      <c r="BQ12" s="17">
        <v>0.252965138652188</v>
      </c>
      <c r="BR12" s="17"/>
      <c r="BS12" s="17">
        <v>0.23002286690811999</v>
      </c>
      <c r="BT12" s="17"/>
      <c r="BU12" s="17">
        <v>0.28179969135578797</v>
      </c>
      <c r="BV12" s="17">
        <v>7.5333726988171701E-2</v>
      </c>
      <c r="BW12" s="17">
        <v>0.12045636963633299</v>
      </c>
      <c r="BX12" s="17">
        <v>0.20978295096507099</v>
      </c>
      <c r="BY12" s="17">
        <v>6.9175372377055303E-2</v>
      </c>
      <c r="BZ12" s="17"/>
      <c r="CA12" s="17">
        <v>7.4094355753373004E-2</v>
      </c>
      <c r="CB12" s="17"/>
      <c r="CC12" s="17">
        <v>0.140421474685265</v>
      </c>
      <c r="CD12" s="17">
        <v>0.16658270554219101</v>
      </c>
      <c r="CE12" s="17"/>
      <c r="CF12" s="17">
        <v>0.154732527368382</v>
      </c>
      <c r="CG12" s="17"/>
      <c r="CH12" s="17">
        <v>1</v>
      </c>
      <c r="CI12" s="17" t="s">
        <v>371</v>
      </c>
    </row>
    <row r="13" spans="2:87" ht="29" x14ac:dyDescent="0.35">
      <c r="B13" s="18" t="s">
        <v>354</v>
      </c>
      <c r="C13" s="17">
        <v>0.100543799290782</v>
      </c>
      <c r="D13" s="17">
        <v>8.0838094909612093E-2</v>
      </c>
      <c r="E13" s="17">
        <v>0.116629302786366</v>
      </c>
      <c r="F13" s="17"/>
      <c r="G13" s="17">
        <v>7.2140009469512101E-2</v>
      </c>
      <c r="H13" s="17">
        <v>0.10209622008599301</v>
      </c>
      <c r="I13" s="17">
        <v>0.14003897462517501</v>
      </c>
      <c r="J13" s="17">
        <v>8.3471258471177007E-2</v>
      </c>
      <c r="K13" s="17">
        <v>9.8583326705060897E-2</v>
      </c>
      <c r="L13" s="17">
        <v>0.10331363465671201</v>
      </c>
      <c r="M13" s="17"/>
      <c r="N13" s="17">
        <v>7.3580926710886493E-2</v>
      </c>
      <c r="O13" s="17">
        <v>8.5213120147885096E-2</v>
      </c>
      <c r="P13" s="17">
        <v>7.9866681055622002E-2</v>
      </c>
      <c r="Q13" s="17">
        <v>0.16023802898299599</v>
      </c>
      <c r="R13" s="17"/>
      <c r="S13" s="17">
        <v>0.10637243340116399</v>
      </c>
      <c r="T13" s="17">
        <v>0.112298697320517</v>
      </c>
      <c r="U13" s="17">
        <v>0.13128832456922501</v>
      </c>
      <c r="V13" s="17">
        <v>7.8435838407288599E-2</v>
      </c>
      <c r="W13" s="17">
        <v>0.119348448191182</v>
      </c>
      <c r="X13" s="17">
        <v>7.79559125303141E-2</v>
      </c>
      <c r="Y13" s="17">
        <v>0.133646582330054</v>
      </c>
      <c r="Z13" s="17">
        <v>8.8366786617439394E-2</v>
      </c>
      <c r="AA13" s="17">
        <v>7.2150033026741694E-2</v>
      </c>
      <c r="AB13" s="17">
        <v>7.2175611857319605E-2</v>
      </c>
      <c r="AC13" s="17">
        <v>0.153193764726579</v>
      </c>
      <c r="AD13" s="17">
        <v>5.7158635995151801E-2</v>
      </c>
      <c r="AE13" s="17"/>
      <c r="AF13" s="17">
        <v>0.138007392640211</v>
      </c>
      <c r="AG13" s="17">
        <v>0.103436666860334</v>
      </c>
      <c r="AH13" s="17">
        <v>9.5943861835071906E-2</v>
      </c>
      <c r="AI13" s="17">
        <v>7.3275947495790597E-2</v>
      </c>
      <c r="AJ13" s="17">
        <v>7.0210319855976006E-2</v>
      </c>
      <c r="AK13" s="17"/>
      <c r="AL13" s="17">
        <v>8.9660368480988101E-2</v>
      </c>
      <c r="AM13" s="17">
        <v>0.118281957515292</v>
      </c>
      <c r="AN13" s="17">
        <v>9.9949976308509506E-2</v>
      </c>
      <c r="AO13" s="17">
        <v>5.6001982409338902E-2</v>
      </c>
      <c r="AP13" s="17"/>
      <c r="AQ13" s="17">
        <v>0.111849769859241</v>
      </c>
      <c r="AR13" s="17">
        <v>8.2275958919601294E-2</v>
      </c>
      <c r="AS13" s="17"/>
      <c r="AT13" s="17">
        <v>9.6355036475280903E-2</v>
      </c>
      <c r="AU13" s="17">
        <v>9.4962680378067293E-2</v>
      </c>
      <c r="AV13" s="17"/>
      <c r="AW13" s="17">
        <v>6.4028283251799198E-2</v>
      </c>
      <c r="AX13" s="17">
        <v>7.9779802206191894E-2</v>
      </c>
      <c r="AY13" s="17">
        <v>0.14926762106552299</v>
      </c>
      <c r="AZ13" s="17"/>
      <c r="BA13" s="17">
        <v>0.10509123502249899</v>
      </c>
      <c r="BB13" s="17">
        <v>0.106283070830056</v>
      </c>
      <c r="BC13" s="17">
        <v>0.105550856124345</v>
      </c>
      <c r="BD13" s="17">
        <v>7.0779730472691593E-2</v>
      </c>
      <c r="BE13" s="17">
        <v>6.5202954479733302E-2</v>
      </c>
      <c r="BF13" s="17"/>
      <c r="BG13" s="17">
        <v>0.103493948006845</v>
      </c>
      <c r="BH13" s="17">
        <v>9.8401649547560602E-2</v>
      </c>
      <c r="BI13" s="17"/>
      <c r="BJ13" s="17">
        <v>0.100868338082528</v>
      </c>
      <c r="BK13" s="17">
        <v>9.8137229299813097E-2</v>
      </c>
      <c r="BL13" s="17"/>
      <c r="BM13" s="17">
        <v>0.193544365560647</v>
      </c>
      <c r="BN13" s="17">
        <v>5.5275772566613202E-2</v>
      </c>
      <c r="BO13" s="17">
        <v>8.6481769951141693E-2</v>
      </c>
      <c r="BP13" s="17">
        <v>0.103869610924666</v>
      </c>
      <c r="BQ13" s="17">
        <v>6.2016124508474199E-2</v>
      </c>
      <c r="BR13" s="17"/>
      <c r="BS13" s="17">
        <v>9.2144949081045299E-2</v>
      </c>
      <c r="BT13" s="17"/>
      <c r="BU13" s="17">
        <v>5.5496530381007499E-2</v>
      </c>
      <c r="BV13" s="17">
        <v>8.6065929031046498E-2</v>
      </c>
      <c r="BW13" s="17">
        <v>7.1952513753161806E-2</v>
      </c>
      <c r="BX13" s="17">
        <v>0.112518950375083</v>
      </c>
      <c r="BY13" s="17">
        <v>0.19712970807531199</v>
      </c>
      <c r="BZ13" s="17"/>
      <c r="CA13" s="17">
        <v>8.8544092824547699E-2</v>
      </c>
      <c r="CB13" s="17"/>
      <c r="CC13" s="17">
        <v>9.4136348191407704E-2</v>
      </c>
      <c r="CD13" s="17">
        <v>0.113019105184126</v>
      </c>
      <c r="CE13" s="17"/>
      <c r="CF13" s="17">
        <v>0.100487566120053</v>
      </c>
      <c r="CG13" s="17"/>
      <c r="CH13" s="17">
        <v>0</v>
      </c>
      <c r="CI13" s="17" t="s">
        <v>371</v>
      </c>
    </row>
    <row r="14" spans="2:87" x14ac:dyDescent="0.35">
      <c r="B14" s="18" t="s">
        <v>161</v>
      </c>
      <c r="C14" s="19">
        <v>5.5295283683477199E-2</v>
      </c>
      <c r="D14" s="19">
        <v>5.0544766542434699E-2</v>
      </c>
      <c r="E14" s="19">
        <v>5.9835202550619401E-2</v>
      </c>
      <c r="F14" s="19"/>
      <c r="G14" s="19">
        <v>8.5643665450581899E-2</v>
      </c>
      <c r="H14" s="19">
        <v>7.7442122444857597E-2</v>
      </c>
      <c r="I14" s="19">
        <v>3.3857180559470797E-2</v>
      </c>
      <c r="J14" s="19">
        <v>5.6402830555582997E-2</v>
      </c>
      <c r="K14" s="19">
        <v>4.4704341934462398E-2</v>
      </c>
      <c r="L14" s="19">
        <v>3.9124459680877403E-2</v>
      </c>
      <c r="M14" s="19"/>
      <c r="N14" s="19">
        <v>2.8099728134282499E-2</v>
      </c>
      <c r="O14" s="19">
        <v>4.5174327334787802E-2</v>
      </c>
      <c r="P14" s="19">
        <v>5.71422795475474E-2</v>
      </c>
      <c r="Q14" s="19">
        <v>9.0967464554977298E-2</v>
      </c>
      <c r="R14" s="19"/>
      <c r="S14" s="19">
        <v>4.1420686955427E-2</v>
      </c>
      <c r="T14" s="19">
        <v>4.8974911130459799E-2</v>
      </c>
      <c r="U14" s="19">
        <v>5.5439432075113503E-2</v>
      </c>
      <c r="V14" s="19">
        <v>6.3577849357017505E-2</v>
      </c>
      <c r="W14" s="19">
        <v>8.0333558990619794E-2</v>
      </c>
      <c r="X14" s="19">
        <v>0.11445675833927201</v>
      </c>
      <c r="Y14" s="19">
        <v>1.2870531190908301E-2</v>
      </c>
      <c r="Z14" s="19">
        <v>3.8444787931826603E-2</v>
      </c>
      <c r="AA14" s="19">
        <v>5.17583666281696E-2</v>
      </c>
      <c r="AB14" s="19">
        <v>9.5585308800610197E-3</v>
      </c>
      <c r="AC14" s="19">
        <v>0.106336389413281</v>
      </c>
      <c r="AD14" s="19">
        <v>0.11973608940901601</v>
      </c>
      <c r="AE14" s="19"/>
      <c r="AF14" s="19">
        <v>7.4102845922185606E-2</v>
      </c>
      <c r="AG14" s="19">
        <v>5.17846653686512E-2</v>
      </c>
      <c r="AH14" s="19">
        <v>5.1976177684401603E-2</v>
      </c>
      <c r="AI14" s="19">
        <v>2.7023638352480998E-2</v>
      </c>
      <c r="AJ14" s="19">
        <v>4.5917377109123303E-2</v>
      </c>
      <c r="AK14" s="19"/>
      <c r="AL14" s="19">
        <v>6.1953875203485997E-2</v>
      </c>
      <c r="AM14" s="19">
        <v>5.6725820691295899E-2</v>
      </c>
      <c r="AN14" s="19">
        <v>5.6629575181081103E-2</v>
      </c>
      <c r="AO14" s="19">
        <v>0</v>
      </c>
      <c r="AP14" s="19"/>
      <c r="AQ14" s="19">
        <v>6.7752619767908404E-2</v>
      </c>
      <c r="AR14" s="19">
        <v>3.5167102236109297E-2</v>
      </c>
      <c r="AS14" s="19"/>
      <c r="AT14" s="19">
        <v>5.8039480190883702E-2</v>
      </c>
      <c r="AU14" s="19">
        <v>2.75408408265248E-2</v>
      </c>
      <c r="AV14" s="19"/>
      <c r="AW14" s="19">
        <v>3.7897042560506897E-2</v>
      </c>
      <c r="AX14" s="19">
        <v>5.5481187525526297E-2</v>
      </c>
      <c r="AY14" s="19">
        <v>7.5059960404440296E-2</v>
      </c>
      <c r="AZ14" s="19"/>
      <c r="BA14" s="19">
        <v>7.0859695244093607E-2</v>
      </c>
      <c r="BB14" s="19">
        <v>5.5902767656310297E-2</v>
      </c>
      <c r="BC14" s="19">
        <v>4.6037522370254803E-2</v>
      </c>
      <c r="BD14" s="19">
        <v>5.2910740318852199E-2</v>
      </c>
      <c r="BE14" s="19">
        <v>3.66662469931456E-2</v>
      </c>
      <c r="BF14" s="19"/>
      <c r="BG14" s="19">
        <v>5.4797427589993099E-2</v>
      </c>
      <c r="BH14" s="19">
        <v>5.5656784884081698E-2</v>
      </c>
      <c r="BI14" s="19"/>
      <c r="BJ14" s="19">
        <v>5.7643382208494201E-2</v>
      </c>
      <c r="BK14" s="19">
        <v>4.80623629421911E-2</v>
      </c>
      <c r="BL14" s="19"/>
      <c r="BM14" s="19">
        <v>0.104340981675272</v>
      </c>
      <c r="BN14" s="19">
        <v>2.9482372353754501E-2</v>
      </c>
      <c r="BO14" s="19">
        <v>3.8345739016409197E-2</v>
      </c>
      <c r="BP14" s="19">
        <v>2.18572076401276E-2</v>
      </c>
      <c r="BQ14" s="19">
        <v>6.7602932228223306E-2</v>
      </c>
      <c r="BR14" s="19"/>
      <c r="BS14" s="19">
        <v>5.6931748691999802E-2</v>
      </c>
      <c r="BT14" s="19"/>
      <c r="BU14" s="19">
        <v>4.6635305529439799E-2</v>
      </c>
      <c r="BV14" s="19">
        <v>2.3769919260418201E-2</v>
      </c>
      <c r="BW14" s="19">
        <v>1.9734185274149899E-2</v>
      </c>
      <c r="BX14" s="19">
        <v>4.3610185786720997E-2</v>
      </c>
      <c r="BY14" s="19">
        <v>0.11599515818400399</v>
      </c>
      <c r="BZ14" s="19"/>
      <c r="CA14" s="19">
        <v>4.9637076564521501E-2</v>
      </c>
      <c r="CB14" s="19"/>
      <c r="CC14" s="19">
        <v>5.6215075349279803E-2</v>
      </c>
      <c r="CD14" s="19">
        <v>3.2567737854341403E-2</v>
      </c>
      <c r="CE14" s="19"/>
      <c r="CF14" s="19">
        <v>2.9127209107497401E-2</v>
      </c>
      <c r="CG14" s="19"/>
      <c r="CH14" s="19">
        <v>0</v>
      </c>
      <c r="CI14" s="19" t="s">
        <v>371</v>
      </c>
    </row>
    <row r="15" spans="2:87" x14ac:dyDescent="0.35">
      <c r="B15" s="16" t="s">
        <v>163</v>
      </c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167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508</v>
      </c>
      <c r="D7" s="10">
        <v>261</v>
      </c>
      <c r="E7" s="10">
        <v>246</v>
      </c>
      <c r="F7" s="10"/>
      <c r="G7" s="10">
        <v>41</v>
      </c>
      <c r="H7" s="10">
        <v>95</v>
      </c>
      <c r="I7" s="10">
        <v>78</v>
      </c>
      <c r="J7" s="10">
        <v>97</v>
      </c>
      <c r="K7" s="10">
        <v>92</v>
      </c>
      <c r="L7" s="10">
        <v>105</v>
      </c>
      <c r="M7" s="10"/>
      <c r="N7" s="10">
        <v>151</v>
      </c>
      <c r="O7" s="10">
        <v>119</v>
      </c>
      <c r="P7" s="10">
        <v>106</v>
      </c>
      <c r="Q7" s="10">
        <v>128</v>
      </c>
      <c r="R7" s="10"/>
      <c r="S7" s="10">
        <v>68</v>
      </c>
      <c r="T7" s="10">
        <v>66</v>
      </c>
      <c r="U7" s="10">
        <v>40</v>
      </c>
      <c r="V7" s="10">
        <v>37</v>
      </c>
      <c r="W7" s="10">
        <v>40</v>
      </c>
      <c r="X7" s="10">
        <v>35</v>
      </c>
      <c r="Y7" s="10">
        <v>34</v>
      </c>
      <c r="Z7" s="10">
        <v>25</v>
      </c>
      <c r="AA7" s="10">
        <v>52</v>
      </c>
      <c r="AB7" s="10">
        <v>65</v>
      </c>
      <c r="AC7" s="10">
        <v>25</v>
      </c>
      <c r="AD7" s="10">
        <v>21</v>
      </c>
      <c r="AE7" s="10"/>
      <c r="AF7" s="10">
        <v>97</v>
      </c>
      <c r="AG7" s="10">
        <v>164</v>
      </c>
      <c r="AH7" s="10">
        <v>111</v>
      </c>
      <c r="AI7" s="10">
        <v>59</v>
      </c>
      <c r="AJ7" s="10">
        <v>63</v>
      </c>
      <c r="AK7" s="10"/>
      <c r="AL7" s="10">
        <v>204</v>
      </c>
      <c r="AM7" s="10">
        <v>193</v>
      </c>
      <c r="AN7" s="10">
        <v>88</v>
      </c>
      <c r="AO7" s="10">
        <v>23</v>
      </c>
      <c r="AP7" s="10"/>
      <c r="AQ7" s="10">
        <v>291</v>
      </c>
      <c r="AR7" s="10">
        <v>217</v>
      </c>
      <c r="AS7" s="10"/>
      <c r="AT7" s="10">
        <v>343</v>
      </c>
      <c r="AU7" s="10">
        <v>100</v>
      </c>
      <c r="AV7" s="10"/>
      <c r="AW7" s="10">
        <v>206</v>
      </c>
      <c r="AX7" s="10">
        <v>133</v>
      </c>
      <c r="AY7" s="10">
        <v>160</v>
      </c>
      <c r="AZ7" s="10"/>
      <c r="BA7" s="10">
        <v>115</v>
      </c>
      <c r="BB7" s="10">
        <v>138</v>
      </c>
      <c r="BC7" s="10">
        <v>170</v>
      </c>
      <c r="BD7" s="10">
        <v>47</v>
      </c>
      <c r="BE7" s="10">
        <v>38</v>
      </c>
      <c r="BF7" s="10"/>
      <c r="BG7" s="10">
        <v>200</v>
      </c>
      <c r="BH7" s="10">
        <v>308</v>
      </c>
      <c r="BI7" s="10"/>
      <c r="BJ7" s="10">
        <v>392</v>
      </c>
      <c r="BK7" s="10">
        <v>116</v>
      </c>
      <c r="BL7" s="10"/>
      <c r="BM7" s="10">
        <v>65</v>
      </c>
      <c r="BN7" s="10">
        <v>97</v>
      </c>
      <c r="BO7" s="10">
        <v>187</v>
      </c>
      <c r="BP7" s="10">
        <v>41</v>
      </c>
      <c r="BQ7" s="10">
        <v>52</v>
      </c>
      <c r="BR7" s="10"/>
      <c r="BS7" s="10">
        <v>156</v>
      </c>
      <c r="BT7" s="10"/>
      <c r="BU7" s="10">
        <v>95</v>
      </c>
      <c r="BV7" s="10">
        <v>124</v>
      </c>
      <c r="BW7" s="10">
        <v>48</v>
      </c>
      <c r="BX7" s="10">
        <v>97</v>
      </c>
      <c r="BY7" s="10">
        <v>35</v>
      </c>
      <c r="BZ7" s="10"/>
      <c r="CA7" s="10">
        <v>51</v>
      </c>
      <c r="CB7" s="10"/>
      <c r="CC7" s="10">
        <v>406</v>
      </c>
      <c r="CD7" s="10">
        <v>85</v>
      </c>
      <c r="CE7" s="10"/>
      <c r="CF7" s="10">
        <v>208</v>
      </c>
      <c r="CG7" s="10"/>
      <c r="CH7" s="10">
        <v>171</v>
      </c>
      <c r="CI7" s="10">
        <v>67</v>
      </c>
    </row>
    <row r="8" spans="2:87" ht="30" customHeight="1" x14ac:dyDescent="0.35">
      <c r="B8" s="11" t="s">
        <v>20</v>
      </c>
      <c r="C8" s="11">
        <v>505</v>
      </c>
      <c r="D8" s="11">
        <v>255</v>
      </c>
      <c r="E8" s="11">
        <v>249</v>
      </c>
      <c r="F8" s="11"/>
      <c r="G8" s="11">
        <v>70</v>
      </c>
      <c r="H8" s="11">
        <v>93</v>
      </c>
      <c r="I8" s="11">
        <v>74</v>
      </c>
      <c r="J8" s="11">
        <v>91</v>
      </c>
      <c r="K8" s="11">
        <v>83</v>
      </c>
      <c r="L8" s="11">
        <v>95</v>
      </c>
      <c r="M8" s="11"/>
      <c r="N8" s="11">
        <v>138</v>
      </c>
      <c r="O8" s="11">
        <v>122</v>
      </c>
      <c r="P8" s="11">
        <v>111</v>
      </c>
      <c r="Q8" s="11">
        <v>131</v>
      </c>
      <c r="R8" s="11"/>
      <c r="S8" s="11">
        <v>68</v>
      </c>
      <c r="T8" s="11">
        <v>61</v>
      </c>
      <c r="U8" s="11">
        <v>38</v>
      </c>
      <c r="V8" s="11">
        <v>39</v>
      </c>
      <c r="W8" s="11">
        <v>36</v>
      </c>
      <c r="X8" s="11">
        <v>39</v>
      </c>
      <c r="Y8" s="11">
        <v>38</v>
      </c>
      <c r="Z8" s="11">
        <v>27</v>
      </c>
      <c r="AA8" s="11">
        <v>56</v>
      </c>
      <c r="AB8" s="11">
        <v>62</v>
      </c>
      <c r="AC8" s="11">
        <v>24</v>
      </c>
      <c r="AD8" s="11">
        <v>18</v>
      </c>
      <c r="AE8" s="11"/>
      <c r="AF8" s="11">
        <v>97</v>
      </c>
      <c r="AG8" s="11">
        <v>170</v>
      </c>
      <c r="AH8" s="11">
        <v>108</v>
      </c>
      <c r="AI8" s="11">
        <v>55</v>
      </c>
      <c r="AJ8" s="11">
        <v>61</v>
      </c>
      <c r="AK8" s="11"/>
      <c r="AL8" s="11">
        <v>192</v>
      </c>
      <c r="AM8" s="11">
        <v>200</v>
      </c>
      <c r="AN8" s="11">
        <v>89</v>
      </c>
      <c r="AO8" s="11">
        <v>24</v>
      </c>
      <c r="AP8" s="11"/>
      <c r="AQ8" s="11">
        <v>293</v>
      </c>
      <c r="AR8" s="11">
        <v>212</v>
      </c>
      <c r="AS8" s="11"/>
      <c r="AT8" s="11">
        <v>342</v>
      </c>
      <c r="AU8" s="11">
        <v>91</v>
      </c>
      <c r="AV8" s="11"/>
      <c r="AW8" s="11">
        <v>191</v>
      </c>
      <c r="AX8" s="11">
        <v>136</v>
      </c>
      <c r="AY8" s="11">
        <v>168</v>
      </c>
      <c r="AZ8" s="11"/>
      <c r="BA8" s="11">
        <v>115</v>
      </c>
      <c r="BB8" s="11">
        <v>137</v>
      </c>
      <c r="BC8" s="11">
        <v>173</v>
      </c>
      <c r="BD8" s="11">
        <v>44</v>
      </c>
      <c r="BE8" s="11">
        <v>36</v>
      </c>
      <c r="BF8" s="11"/>
      <c r="BG8" s="11">
        <v>210</v>
      </c>
      <c r="BH8" s="11">
        <v>296</v>
      </c>
      <c r="BI8" s="11"/>
      <c r="BJ8" s="11">
        <v>396</v>
      </c>
      <c r="BK8" s="11">
        <v>109</v>
      </c>
      <c r="BL8" s="11"/>
      <c r="BM8" s="11">
        <v>69</v>
      </c>
      <c r="BN8" s="11">
        <v>91</v>
      </c>
      <c r="BO8" s="11">
        <v>186</v>
      </c>
      <c r="BP8" s="11">
        <v>41</v>
      </c>
      <c r="BQ8" s="11">
        <v>54</v>
      </c>
      <c r="BR8" s="11"/>
      <c r="BS8" s="11">
        <v>153</v>
      </c>
      <c r="BT8" s="11"/>
      <c r="BU8" s="11">
        <v>91</v>
      </c>
      <c r="BV8" s="11">
        <v>129</v>
      </c>
      <c r="BW8" s="11">
        <v>48</v>
      </c>
      <c r="BX8" s="11">
        <v>95</v>
      </c>
      <c r="BY8" s="11">
        <v>34</v>
      </c>
      <c r="BZ8" s="11"/>
      <c r="CA8" s="11">
        <v>52</v>
      </c>
      <c r="CB8" s="11"/>
      <c r="CC8" s="11">
        <v>400</v>
      </c>
      <c r="CD8" s="11">
        <v>87</v>
      </c>
      <c r="CE8" s="11"/>
      <c r="CF8" s="11">
        <v>195</v>
      </c>
      <c r="CG8" s="11"/>
      <c r="CH8" s="11">
        <v>170</v>
      </c>
      <c r="CI8" s="11">
        <v>67</v>
      </c>
    </row>
    <row r="9" spans="2:87" x14ac:dyDescent="0.35">
      <c r="B9" s="18" t="s">
        <v>157</v>
      </c>
      <c r="C9" s="17">
        <v>0.143279642477492</v>
      </c>
      <c r="D9" s="17">
        <v>0.13766437897178499</v>
      </c>
      <c r="E9" s="17">
        <v>0.14964377953423399</v>
      </c>
      <c r="F9" s="17"/>
      <c r="G9" s="17">
        <v>0.103045309893094</v>
      </c>
      <c r="H9" s="17">
        <v>0.228315192251697</v>
      </c>
      <c r="I9" s="17">
        <v>9.3486748742724404E-2</v>
      </c>
      <c r="J9" s="17">
        <v>0.13616926404863</v>
      </c>
      <c r="K9" s="17">
        <v>0.18612533748327401</v>
      </c>
      <c r="L9" s="17">
        <v>9.7318667464952102E-2</v>
      </c>
      <c r="M9" s="17"/>
      <c r="N9" s="17">
        <v>0.103315756929395</v>
      </c>
      <c r="O9" s="17">
        <v>0.107193952915048</v>
      </c>
      <c r="P9" s="17">
        <v>0.172425148038652</v>
      </c>
      <c r="Q9" s="17">
        <v>0.19882331398088399</v>
      </c>
      <c r="R9" s="17"/>
      <c r="S9" s="17">
        <v>0.16849066818110101</v>
      </c>
      <c r="T9" s="17">
        <v>0.15338844097414001</v>
      </c>
      <c r="U9" s="17">
        <v>0.172871374671246</v>
      </c>
      <c r="V9" s="17">
        <v>0.11096480170449401</v>
      </c>
      <c r="W9" s="17">
        <v>7.05571600495907E-2</v>
      </c>
      <c r="X9" s="17">
        <v>0.128353756701341</v>
      </c>
      <c r="Y9" s="17">
        <v>8.9422428839053394E-2</v>
      </c>
      <c r="Z9" s="17">
        <v>0.17998843694184</v>
      </c>
      <c r="AA9" s="17">
        <v>0.21910577863255501</v>
      </c>
      <c r="AB9" s="17">
        <v>0.126220427107195</v>
      </c>
      <c r="AC9" s="17">
        <v>6.8383024599192696E-2</v>
      </c>
      <c r="AD9" s="17">
        <v>0.17785289227548001</v>
      </c>
      <c r="AE9" s="17"/>
      <c r="AF9" s="17">
        <v>0.23002028987963299</v>
      </c>
      <c r="AG9" s="17">
        <v>0.15185766713471799</v>
      </c>
      <c r="AH9" s="17">
        <v>8.7994431049653501E-2</v>
      </c>
      <c r="AI9" s="17">
        <v>0.172272910557044</v>
      </c>
      <c r="AJ9" s="17">
        <v>8.6027521670568693E-2</v>
      </c>
      <c r="AK9" s="17"/>
      <c r="AL9" s="17">
        <v>0.110815753335197</v>
      </c>
      <c r="AM9" s="17">
        <v>0.14679309220063899</v>
      </c>
      <c r="AN9" s="17">
        <v>0.16156143251445801</v>
      </c>
      <c r="AO9" s="17">
        <v>0.306049455581066</v>
      </c>
      <c r="AP9" s="17"/>
      <c r="AQ9" s="17">
        <v>0.14706965651167</v>
      </c>
      <c r="AR9" s="17">
        <v>0.138053223383241</v>
      </c>
      <c r="AS9" s="17"/>
      <c r="AT9" s="17">
        <v>0.14345687302062601</v>
      </c>
      <c r="AU9" s="17">
        <v>0.111554711159433</v>
      </c>
      <c r="AV9" s="17"/>
      <c r="AW9" s="17">
        <v>9.2408560536468107E-2</v>
      </c>
      <c r="AX9" s="17">
        <v>0.146416872930483</v>
      </c>
      <c r="AY9" s="17">
        <v>0.19589358479239799</v>
      </c>
      <c r="AZ9" s="17"/>
      <c r="BA9" s="17">
        <v>0.166255951139262</v>
      </c>
      <c r="BB9" s="17">
        <v>0.155235949861252</v>
      </c>
      <c r="BC9" s="17">
        <v>0.12736209438447399</v>
      </c>
      <c r="BD9" s="17">
        <v>0.101708579395659</v>
      </c>
      <c r="BE9" s="17">
        <v>0.15156577379238301</v>
      </c>
      <c r="BF9" s="17"/>
      <c r="BG9" s="17">
        <v>0.115742985992493</v>
      </c>
      <c r="BH9" s="17">
        <v>0.16279547989266599</v>
      </c>
      <c r="BI9" s="17"/>
      <c r="BJ9" s="17">
        <v>0.147585645760305</v>
      </c>
      <c r="BK9" s="17">
        <v>0.127632377215148</v>
      </c>
      <c r="BL9" s="17"/>
      <c r="BM9" s="17">
        <v>0.191053904414657</v>
      </c>
      <c r="BN9" s="17">
        <v>8.4635839444318406E-2</v>
      </c>
      <c r="BO9" s="17">
        <v>0.16207449011147801</v>
      </c>
      <c r="BP9" s="17">
        <v>0.123949136091629</v>
      </c>
      <c r="BQ9" s="17">
        <v>0.15469622045105599</v>
      </c>
      <c r="BR9" s="17"/>
      <c r="BS9" s="17">
        <v>0.21295222878134401</v>
      </c>
      <c r="BT9" s="17"/>
      <c r="BU9" s="17">
        <v>0.104278631243129</v>
      </c>
      <c r="BV9" s="17">
        <v>0.15017221431640199</v>
      </c>
      <c r="BW9" s="17">
        <v>0.16768518830621801</v>
      </c>
      <c r="BX9" s="17">
        <v>0.187419614624036</v>
      </c>
      <c r="BY9" s="17">
        <v>0.107462105898029</v>
      </c>
      <c r="BZ9" s="17"/>
      <c r="CA9" s="17">
        <v>0.26981094012717699</v>
      </c>
      <c r="CB9" s="17"/>
      <c r="CC9" s="17">
        <v>0.161446358916571</v>
      </c>
      <c r="CD9" s="17">
        <v>7.9188917600857195E-2</v>
      </c>
      <c r="CE9" s="17"/>
      <c r="CF9" s="17">
        <v>0.15053895101359599</v>
      </c>
      <c r="CG9" s="17"/>
      <c r="CH9" s="17">
        <v>0.10802137968874501</v>
      </c>
      <c r="CI9" s="17">
        <v>0.28907075534514898</v>
      </c>
    </row>
    <row r="10" spans="2:87" x14ac:dyDescent="0.35">
      <c r="B10" s="18" t="s">
        <v>158</v>
      </c>
      <c r="C10" s="17">
        <v>0.253896970261351</v>
      </c>
      <c r="D10" s="17">
        <v>0.28027454599666601</v>
      </c>
      <c r="E10" s="17">
        <v>0.227893737911599</v>
      </c>
      <c r="F10" s="17"/>
      <c r="G10" s="17">
        <v>0.35906038559435299</v>
      </c>
      <c r="H10" s="17">
        <v>0.310063320838385</v>
      </c>
      <c r="I10" s="17">
        <v>0.323179900702385</v>
      </c>
      <c r="J10" s="17">
        <v>0.25465207304941201</v>
      </c>
      <c r="K10" s="17">
        <v>0.14087936652600899</v>
      </c>
      <c r="L10" s="17">
        <v>0.16507585281869899</v>
      </c>
      <c r="M10" s="17"/>
      <c r="N10" s="17">
        <v>0.31779803980825999</v>
      </c>
      <c r="O10" s="17">
        <v>0.25139359831653701</v>
      </c>
      <c r="P10" s="17">
        <v>0.22831617453480901</v>
      </c>
      <c r="Q10" s="17">
        <v>0.21845384480073901</v>
      </c>
      <c r="R10" s="17"/>
      <c r="S10" s="17">
        <v>0.38702633062964698</v>
      </c>
      <c r="T10" s="17">
        <v>0.206864586511844</v>
      </c>
      <c r="U10" s="17">
        <v>0.21055398643221901</v>
      </c>
      <c r="V10" s="17">
        <v>0.15359033323045701</v>
      </c>
      <c r="W10" s="17">
        <v>0.41704231553995902</v>
      </c>
      <c r="X10" s="17">
        <v>0.370979412954</v>
      </c>
      <c r="Y10" s="17">
        <v>0.17226706546466</v>
      </c>
      <c r="Z10" s="17">
        <v>0.15108509761738101</v>
      </c>
      <c r="AA10" s="17">
        <v>0.22264166766737301</v>
      </c>
      <c r="AB10" s="17">
        <v>0.207668287013275</v>
      </c>
      <c r="AC10" s="17">
        <v>0.283060335190011</v>
      </c>
      <c r="AD10" s="17">
        <v>0.18608148180999101</v>
      </c>
      <c r="AE10" s="17"/>
      <c r="AF10" s="17">
        <v>0.20190302384339701</v>
      </c>
      <c r="AG10" s="17">
        <v>0.241442710890516</v>
      </c>
      <c r="AH10" s="17">
        <v>0.23035535856851</v>
      </c>
      <c r="AI10" s="17">
        <v>0.235382124263287</v>
      </c>
      <c r="AJ10" s="17">
        <v>0.45271955322825602</v>
      </c>
      <c r="AK10" s="17"/>
      <c r="AL10" s="17">
        <v>0.24830875753450099</v>
      </c>
      <c r="AM10" s="17">
        <v>0.23171593716383601</v>
      </c>
      <c r="AN10" s="17">
        <v>0.27469826869421099</v>
      </c>
      <c r="AO10" s="17">
        <v>0.40659432240925802</v>
      </c>
      <c r="AP10" s="17"/>
      <c r="AQ10" s="17">
        <v>0.19727029994314599</v>
      </c>
      <c r="AR10" s="17">
        <v>0.33198499535204801</v>
      </c>
      <c r="AS10" s="17"/>
      <c r="AT10" s="17">
        <v>0.27369583940753101</v>
      </c>
      <c r="AU10" s="17">
        <v>0.18609733800028899</v>
      </c>
      <c r="AV10" s="17"/>
      <c r="AW10" s="17">
        <v>0.237085091528592</v>
      </c>
      <c r="AX10" s="17">
        <v>0.29681231160271399</v>
      </c>
      <c r="AY10" s="17">
        <v>0.24308170650368399</v>
      </c>
      <c r="AZ10" s="17"/>
      <c r="BA10" s="17">
        <v>0.33938942678219503</v>
      </c>
      <c r="BB10" s="17">
        <v>0.27926447978087698</v>
      </c>
      <c r="BC10" s="17">
        <v>0.22043379977233399</v>
      </c>
      <c r="BD10" s="17">
        <v>0.210110875440853</v>
      </c>
      <c r="BE10" s="17">
        <v>9.9169915651476703E-2</v>
      </c>
      <c r="BF10" s="17"/>
      <c r="BG10" s="17">
        <v>0.25936038851361198</v>
      </c>
      <c r="BH10" s="17">
        <v>0.250024924924245</v>
      </c>
      <c r="BI10" s="17"/>
      <c r="BJ10" s="17">
        <v>0.27059018927794698</v>
      </c>
      <c r="BK10" s="17">
        <v>0.193236722491062</v>
      </c>
      <c r="BL10" s="17"/>
      <c r="BM10" s="17">
        <v>0.20555480303628401</v>
      </c>
      <c r="BN10" s="17">
        <v>0.220370243914431</v>
      </c>
      <c r="BO10" s="17">
        <v>0.33566532023124002</v>
      </c>
      <c r="BP10" s="17">
        <v>0.33141769692409401</v>
      </c>
      <c r="BQ10" s="17">
        <v>0.196399647403872</v>
      </c>
      <c r="BR10" s="17"/>
      <c r="BS10" s="17">
        <v>0.232130026358359</v>
      </c>
      <c r="BT10" s="17"/>
      <c r="BU10" s="17">
        <v>0.178191954495066</v>
      </c>
      <c r="BV10" s="17">
        <v>0.45189863186991802</v>
      </c>
      <c r="BW10" s="17">
        <v>0.27632694011748898</v>
      </c>
      <c r="BX10" s="17">
        <v>0.185634743570876</v>
      </c>
      <c r="BY10" s="17">
        <v>0.122762559779619</v>
      </c>
      <c r="BZ10" s="17"/>
      <c r="CA10" s="17">
        <v>0.284017496600101</v>
      </c>
      <c r="CB10" s="17"/>
      <c r="CC10" s="17">
        <v>0.26631301416582198</v>
      </c>
      <c r="CD10" s="17">
        <v>0.23077470988768201</v>
      </c>
      <c r="CE10" s="17"/>
      <c r="CF10" s="17">
        <v>0.23364206607052501</v>
      </c>
      <c r="CG10" s="17"/>
      <c r="CH10" s="17">
        <v>0.18399023418142299</v>
      </c>
      <c r="CI10" s="17">
        <v>0.32886192056176999</v>
      </c>
    </row>
    <row r="11" spans="2:87" x14ac:dyDescent="0.35">
      <c r="B11" s="18" t="s">
        <v>159</v>
      </c>
      <c r="C11" s="17">
        <v>0.275729190091409</v>
      </c>
      <c r="D11" s="17">
        <v>0.28039614507435201</v>
      </c>
      <c r="E11" s="17">
        <v>0.26789871286179401</v>
      </c>
      <c r="F11" s="17"/>
      <c r="G11" s="17">
        <v>0.31708095776598699</v>
      </c>
      <c r="H11" s="17">
        <v>0.203394145936342</v>
      </c>
      <c r="I11" s="17">
        <v>0.22337461100023401</v>
      </c>
      <c r="J11" s="17">
        <v>0.36692775327347998</v>
      </c>
      <c r="K11" s="17">
        <v>0.25142609060927801</v>
      </c>
      <c r="L11" s="17">
        <v>0.29118977208887897</v>
      </c>
      <c r="M11" s="17"/>
      <c r="N11" s="17">
        <v>0.26589371911723397</v>
      </c>
      <c r="O11" s="17">
        <v>0.282349692755263</v>
      </c>
      <c r="P11" s="17">
        <v>0.29464433920820698</v>
      </c>
      <c r="Q11" s="17">
        <v>0.24875917722415999</v>
      </c>
      <c r="R11" s="17"/>
      <c r="S11" s="17">
        <v>0.24154438425654701</v>
      </c>
      <c r="T11" s="17">
        <v>0.31512953680269701</v>
      </c>
      <c r="U11" s="17">
        <v>0.25303129319205098</v>
      </c>
      <c r="V11" s="17">
        <v>0.285405756270041</v>
      </c>
      <c r="W11" s="17">
        <v>0.112509909803112</v>
      </c>
      <c r="X11" s="17">
        <v>0.26591337989779001</v>
      </c>
      <c r="Y11" s="17">
        <v>0.302673223337113</v>
      </c>
      <c r="Z11" s="17">
        <v>0.38545981930045897</v>
      </c>
      <c r="AA11" s="17">
        <v>0.38616270082600301</v>
      </c>
      <c r="AB11" s="17">
        <v>0.28281484244491301</v>
      </c>
      <c r="AC11" s="17">
        <v>0.177768095495418</v>
      </c>
      <c r="AD11" s="17">
        <v>0.18132683632567101</v>
      </c>
      <c r="AE11" s="17"/>
      <c r="AF11" s="17">
        <v>0.23051439466110099</v>
      </c>
      <c r="AG11" s="17">
        <v>0.26106495951855802</v>
      </c>
      <c r="AH11" s="17">
        <v>0.30662460184211598</v>
      </c>
      <c r="AI11" s="17">
        <v>0.37979667052344002</v>
      </c>
      <c r="AJ11" s="17">
        <v>0.231137348933111</v>
      </c>
      <c r="AK11" s="17"/>
      <c r="AL11" s="17">
        <v>0.28038963326535399</v>
      </c>
      <c r="AM11" s="17">
        <v>0.27245945196937399</v>
      </c>
      <c r="AN11" s="17">
        <v>0.31202308554732</v>
      </c>
      <c r="AO11" s="17">
        <v>0.13019934026822</v>
      </c>
      <c r="AP11" s="17"/>
      <c r="AQ11" s="17">
        <v>0.29288835094826499</v>
      </c>
      <c r="AR11" s="17">
        <v>0.25206675371653398</v>
      </c>
      <c r="AS11" s="17"/>
      <c r="AT11" s="17">
        <v>0.25898504574807202</v>
      </c>
      <c r="AU11" s="17">
        <v>0.296433850148421</v>
      </c>
      <c r="AV11" s="17"/>
      <c r="AW11" s="17">
        <v>0.26911538623733799</v>
      </c>
      <c r="AX11" s="17">
        <v>0.263349544590675</v>
      </c>
      <c r="AY11" s="17">
        <v>0.29729950719739301</v>
      </c>
      <c r="AZ11" s="17"/>
      <c r="BA11" s="17">
        <v>0.218436854631088</v>
      </c>
      <c r="BB11" s="17">
        <v>0.25492543658311001</v>
      </c>
      <c r="BC11" s="17">
        <v>0.30076174022497798</v>
      </c>
      <c r="BD11" s="17">
        <v>0.273708406470342</v>
      </c>
      <c r="BE11" s="17">
        <v>0.41952487334869099</v>
      </c>
      <c r="BF11" s="17"/>
      <c r="BG11" s="17">
        <v>0.26448069474777802</v>
      </c>
      <c r="BH11" s="17">
        <v>0.28370124749827802</v>
      </c>
      <c r="BI11" s="17"/>
      <c r="BJ11" s="17">
        <v>0.25564975508106702</v>
      </c>
      <c r="BK11" s="17">
        <v>0.34869435646248698</v>
      </c>
      <c r="BL11" s="17"/>
      <c r="BM11" s="17">
        <v>0.261261065522014</v>
      </c>
      <c r="BN11" s="17">
        <v>0.227714357935349</v>
      </c>
      <c r="BO11" s="17">
        <v>0.32086313598594501</v>
      </c>
      <c r="BP11" s="17">
        <v>0.30110975133117901</v>
      </c>
      <c r="BQ11" s="17">
        <v>0.18144607161942</v>
      </c>
      <c r="BR11" s="17"/>
      <c r="BS11" s="17">
        <v>0.19959698676568099</v>
      </c>
      <c r="BT11" s="17"/>
      <c r="BU11" s="17">
        <v>0.32458500918019501</v>
      </c>
      <c r="BV11" s="17">
        <v>0.30683115205223499</v>
      </c>
      <c r="BW11" s="17">
        <v>0.34579528360668499</v>
      </c>
      <c r="BX11" s="17">
        <v>0.151661052131629</v>
      </c>
      <c r="BY11" s="17">
        <v>0.31215963853551298</v>
      </c>
      <c r="BZ11" s="17"/>
      <c r="CA11" s="17">
        <v>0.221379433353767</v>
      </c>
      <c r="CB11" s="17"/>
      <c r="CC11" s="17">
        <v>0.26198084613040101</v>
      </c>
      <c r="CD11" s="17">
        <v>0.38631066395831298</v>
      </c>
      <c r="CE11" s="17"/>
      <c r="CF11" s="17">
        <v>0.29780052271455398</v>
      </c>
      <c r="CG11" s="17"/>
      <c r="CH11" s="17">
        <v>0.27696667411356801</v>
      </c>
      <c r="CI11" s="17">
        <v>0.25754826493106597</v>
      </c>
    </row>
    <row r="12" spans="2:87" x14ac:dyDescent="0.35">
      <c r="B12" s="18" t="s">
        <v>160</v>
      </c>
      <c r="C12" s="17">
        <v>0.24388695542345401</v>
      </c>
      <c r="D12" s="17">
        <v>0.22436554832240599</v>
      </c>
      <c r="E12" s="17">
        <v>0.26494435842251501</v>
      </c>
      <c r="F12" s="17"/>
      <c r="G12" s="17">
        <v>6.8027627204706204E-2</v>
      </c>
      <c r="H12" s="17">
        <v>0.16708114224620699</v>
      </c>
      <c r="I12" s="17">
        <v>0.238656276356638</v>
      </c>
      <c r="J12" s="17">
        <v>0.198039285177253</v>
      </c>
      <c r="K12" s="17">
        <v>0.34919091738563102</v>
      </c>
      <c r="L12" s="17">
        <v>0.40534429157574398</v>
      </c>
      <c r="M12" s="17"/>
      <c r="N12" s="17">
        <v>0.240711876600607</v>
      </c>
      <c r="O12" s="17">
        <v>0.27136081562326497</v>
      </c>
      <c r="P12" s="17">
        <v>0.25513092887730099</v>
      </c>
      <c r="Q12" s="17">
        <v>0.21225004796845601</v>
      </c>
      <c r="R12" s="17"/>
      <c r="S12" s="17">
        <v>0.16553202393080799</v>
      </c>
      <c r="T12" s="17">
        <v>0.26152529638536898</v>
      </c>
      <c r="U12" s="17">
        <v>0.33967839817684198</v>
      </c>
      <c r="V12" s="17">
        <v>0.31163183557305801</v>
      </c>
      <c r="W12" s="17">
        <v>0.347758935751311</v>
      </c>
      <c r="X12" s="17">
        <v>0.105085314350782</v>
      </c>
      <c r="Y12" s="17">
        <v>0.350388357602754</v>
      </c>
      <c r="Z12" s="17">
        <v>0.221744219973254</v>
      </c>
      <c r="AA12" s="17">
        <v>8.2572370516259902E-2</v>
      </c>
      <c r="AB12" s="17">
        <v>0.264620677988888</v>
      </c>
      <c r="AC12" s="17">
        <v>0.35661859736345197</v>
      </c>
      <c r="AD12" s="17">
        <v>0.31620317846621099</v>
      </c>
      <c r="AE12" s="17"/>
      <c r="AF12" s="17">
        <v>0.25147547372874901</v>
      </c>
      <c r="AG12" s="17">
        <v>0.24928639704965799</v>
      </c>
      <c r="AH12" s="17">
        <v>0.25640956706247198</v>
      </c>
      <c r="AI12" s="17">
        <v>0.21254829465622899</v>
      </c>
      <c r="AJ12" s="17">
        <v>0.17209691530127599</v>
      </c>
      <c r="AK12" s="17"/>
      <c r="AL12" s="17">
        <v>0.28428987639811598</v>
      </c>
      <c r="AM12" s="17">
        <v>0.22223470319274899</v>
      </c>
      <c r="AN12" s="17">
        <v>0.22881836535723299</v>
      </c>
      <c r="AO12" s="17">
        <v>0.15715688174145601</v>
      </c>
      <c r="AP12" s="17"/>
      <c r="AQ12" s="17">
        <v>0.267088177280776</v>
      </c>
      <c r="AR12" s="17">
        <v>0.211892533283699</v>
      </c>
      <c r="AS12" s="17"/>
      <c r="AT12" s="17">
        <v>0.23165864627131999</v>
      </c>
      <c r="AU12" s="17">
        <v>0.36296922151803002</v>
      </c>
      <c r="AV12" s="17"/>
      <c r="AW12" s="17">
        <v>0.341845842565282</v>
      </c>
      <c r="AX12" s="17">
        <v>0.19960096389364601</v>
      </c>
      <c r="AY12" s="17">
        <v>0.17016794126325099</v>
      </c>
      <c r="AZ12" s="17"/>
      <c r="BA12" s="17">
        <v>0.16462667137926801</v>
      </c>
      <c r="BB12" s="17">
        <v>0.260939277541471</v>
      </c>
      <c r="BC12" s="17">
        <v>0.25053410468056903</v>
      </c>
      <c r="BD12" s="17">
        <v>0.34816676644383798</v>
      </c>
      <c r="BE12" s="17">
        <v>0.27289628566837398</v>
      </c>
      <c r="BF12" s="17"/>
      <c r="BG12" s="17">
        <v>0.26039470205383097</v>
      </c>
      <c r="BH12" s="17">
        <v>0.23218755032302699</v>
      </c>
      <c r="BI12" s="17"/>
      <c r="BJ12" s="17">
        <v>0.23718627059671099</v>
      </c>
      <c r="BK12" s="17">
        <v>0.26823607595058402</v>
      </c>
      <c r="BL12" s="17"/>
      <c r="BM12" s="17">
        <v>0.17243409632675</v>
      </c>
      <c r="BN12" s="17">
        <v>0.422617642725298</v>
      </c>
      <c r="BO12" s="17">
        <v>0.14605579719608999</v>
      </c>
      <c r="BP12" s="17">
        <v>0.1263555823959</v>
      </c>
      <c r="BQ12" s="17">
        <v>0.34938445426009102</v>
      </c>
      <c r="BR12" s="17"/>
      <c r="BS12" s="17">
        <v>0.34392060246293099</v>
      </c>
      <c r="BT12" s="17"/>
      <c r="BU12" s="17">
        <v>0.32915460995815199</v>
      </c>
      <c r="BV12" s="17">
        <v>5.0634287273267201E-2</v>
      </c>
      <c r="BW12" s="17">
        <v>0.12802059011349001</v>
      </c>
      <c r="BX12" s="17">
        <v>0.44551614746521601</v>
      </c>
      <c r="BY12" s="17">
        <v>0.146550275722794</v>
      </c>
      <c r="BZ12" s="17"/>
      <c r="CA12" s="17">
        <v>0.224792129918955</v>
      </c>
      <c r="CB12" s="17"/>
      <c r="CC12" s="17">
        <v>0.26070083872141098</v>
      </c>
      <c r="CD12" s="17">
        <v>0.17473764620467</v>
      </c>
      <c r="CE12" s="17"/>
      <c r="CF12" s="17">
        <v>0.27114035331741099</v>
      </c>
      <c r="CG12" s="17"/>
      <c r="CH12" s="17">
        <v>0.344482136549291</v>
      </c>
      <c r="CI12" s="17">
        <v>8.2865207592519502E-2</v>
      </c>
    </row>
    <row r="13" spans="2:87" x14ac:dyDescent="0.35">
      <c r="B13" s="18" t="s">
        <v>161</v>
      </c>
      <c r="C13" s="19">
        <v>8.3207241746293806E-2</v>
      </c>
      <c r="D13" s="19">
        <v>7.7299381634791706E-2</v>
      </c>
      <c r="E13" s="19">
        <v>8.9619411269857702E-2</v>
      </c>
      <c r="F13" s="19"/>
      <c r="G13" s="19">
        <v>0.15278571954185999</v>
      </c>
      <c r="H13" s="19">
        <v>9.1146198727368802E-2</v>
      </c>
      <c r="I13" s="19">
        <v>0.121302463198018</v>
      </c>
      <c r="J13" s="19">
        <v>4.4211624451224202E-2</v>
      </c>
      <c r="K13" s="19">
        <v>7.2378287995807894E-2</v>
      </c>
      <c r="L13" s="19">
        <v>4.1071416051725901E-2</v>
      </c>
      <c r="M13" s="19"/>
      <c r="N13" s="19">
        <v>7.2280607544504299E-2</v>
      </c>
      <c r="O13" s="19">
        <v>8.7701940389888502E-2</v>
      </c>
      <c r="P13" s="19">
        <v>4.9483409341032097E-2</v>
      </c>
      <c r="Q13" s="19">
        <v>0.121713616025763</v>
      </c>
      <c r="R13" s="19"/>
      <c r="S13" s="19">
        <v>3.7406593001896901E-2</v>
      </c>
      <c r="T13" s="19">
        <v>6.3092139325949703E-2</v>
      </c>
      <c r="U13" s="19">
        <v>2.3864947527641199E-2</v>
      </c>
      <c r="V13" s="19">
        <v>0.13840727322195001</v>
      </c>
      <c r="W13" s="19">
        <v>5.2131678856026202E-2</v>
      </c>
      <c r="X13" s="19">
        <v>0.12966813609608699</v>
      </c>
      <c r="Y13" s="19">
        <v>8.5248924756419403E-2</v>
      </c>
      <c r="Z13" s="19">
        <v>6.1722426167065698E-2</v>
      </c>
      <c r="AA13" s="19">
        <v>8.9517482357810096E-2</v>
      </c>
      <c r="AB13" s="19">
        <v>0.118675765445729</v>
      </c>
      <c r="AC13" s="19">
        <v>0.114169947351926</v>
      </c>
      <c r="AD13" s="19">
        <v>0.13853561112264701</v>
      </c>
      <c r="AE13" s="19"/>
      <c r="AF13" s="19">
        <v>8.6086817887121095E-2</v>
      </c>
      <c r="AG13" s="19">
        <v>9.6348265406549297E-2</v>
      </c>
      <c r="AH13" s="19">
        <v>0.118616041477249</v>
      </c>
      <c r="AI13" s="19">
        <v>0</v>
      </c>
      <c r="AJ13" s="19">
        <v>5.8018660866787898E-2</v>
      </c>
      <c r="AK13" s="19"/>
      <c r="AL13" s="19">
        <v>7.6195979466831806E-2</v>
      </c>
      <c r="AM13" s="19">
        <v>0.12679681547340099</v>
      </c>
      <c r="AN13" s="19">
        <v>2.2898847886779199E-2</v>
      </c>
      <c r="AO13" s="19">
        <v>0</v>
      </c>
      <c r="AP13" s="19"/>
      <c r="AQ13" s="19">
        <v>9.5683515316143206E-2</v>
      </c>
      <c r="AR13" s="19">
        <v>6.6002494264477102E-2</v>
      </c>
      <c r="AS13" s="19"/>
      <c r="AT13" s="19">
        <v>9.2203595552451001E-2</v>
      </c>
      <c r="AU13" s="19">
        <v>4.2944879173826098E-2</v>
      </c>
      <c r="AV13" s="19"/>
      <c r="AW13" s="19">
        <v>5.9545119132318997E-2</v>
      </c>
      <c r="AX13" s="19">
        <v>9.3820306982482601E-2</v>
      </c>
      <c r="AY13" s="19">
        <v>9.3557260243273793E-2</v>
      </c>
      <c r="AZ13" s="19"/>
      <c r="BA13" s="19">
        <v>0.111291096068187</v>
      </c>
      <c r="BB13" s="19">
        <v>4.96348562332906E-2</v>
      </c>
      <c r="BC13" s="19">
        <v>0.100908260937645</v>
      </c>
      <c r="BD13" s="19">
        <v>6.6305372249308894E-2</v>
      </c>
      <c r="BE13" s="19">
        <v>5.6843151539075799E-2</v>
      </c>
      <c r="BF13" s="19"/>
      <c r="BG13" s="19">
        <v>0.100021228692286</v>
      </c>
      <c r="BH13" s="19">
        <v>7.1290797361784397E-2</v>
      </c>
      <c r="BI13" s="19"/>
      <c r="BJ13" s="19">
        <v>8.8988139283970896E-2</v>
      </c>
      <c r="BK13" s="19">
        <v>6.2200467880719403E-2</v>
      </c>
      <c r="BL13" s="19"/>
      <c r="BM13" s="19">
        <v>0.16969613070029599</v>
      </c>
      <c r="BN13" s="19">
        <v>4.4661915980603498E-2</v>
      </c>
      <c r="BO13" s="19">
        <v>3.5341256475246503E-2</v>
      </c>
      <c r="BP13" s="19">
        <v>0.117167833257197</v>
      </c>
      <c r="BQ13" s="19">
        <v>0.118073606265561</v>
      </c>
      <c r="BR13" s="19"/>
      <c r="BS13" s="19">
        <v>1.14001556316836E-2</v>
      </c>
      <c r="BT13" s="19"/>
      <c r="BU13" s="19">
        <v>6.3789795123457393E-2</v>
      </c>
      <c r="BV13" s="19">
        <v>4.0463714488178301E-2</v>
      </c>
      <c r="BW13" s="19">
        <v>8.2171997856118006E-2</v>
      </c>
      <c r="BX13" s="19">
        <v>2.9768442208242499E-2</v>
      </c>
      <c r="BY13" s="19">
        <v>0.31106542006404497</v>
      </c>
      <c r="BZ13" s="19"/>
      <c r="CA13" s="19">
        <v>0</v>
      </c>
      <c r="CB13" s="19"/>
      <c r="CC13" s="19">
        <v>4.9558942065795003E-2</v>
      </c>
      <c r="CD13" s="19">
        <v>0.12898806234847801</v>
      </c>
      <c r="CE13" s="19"/>
      <c r="CF13" s="19">
        <v>4.6878106883913299E-2</v>
      </c>
      <c r="CG13" s="19"/>
      <c r="CH13" s="19">
        <v>8.6539575466971802E-2</v>
      </c>
      <c r="CI13" s="19">
        <v>4.1653851569495498E-2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dimension ref="B2:CI19"/>
  <sheetViews>
    <sheetView showGridLines="0" workbookViewId="0">
      <pane xSplit="2" topLeftCell="C1" activePane="topRight" state="frozen"/>
      <selection pane="topRight" activeCell="D2" sqref="D2:BR2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373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994</v>
      </c>
      <c r="D7" s="10">
        <v>475</v>
      </c>
      <c r="E7" s="10">
        <v>516</v>
      </c>
      <c r="F7" s="10"/>
      <c r="G7" s="10">
        <v>82</v>
      </c>
      <c r="H7" s="10">
        <v>169</v>
      </c>
      <c r="I7" s="10">
        <v>177</v>
      </c>
      <c r="J7" s="10">
        <v>192</v>
      </c>
      <c r="K7" s="10">
        <v>154</v>
      </c>
      <c r="L7" s="10">
        <v>220</v>
      </c>
      <c r="M7" s="10"/>
      <c r="N7" s="10">
        <v>283</v>
      </c>
      <c r="O7" s="10">
        <v>246</v>
      </c>
      <c r="P7" s="10">
        <v>212</v>
      </c>
      <c r="Q7" s="10">
        <v>251</v>
      </c>
      <c r="R7" s="10"/>
      <c r="S7" s="10">
        <v>133</v>
      </c>
      <c r="T7" s="10">
        <v>141</v>
      </c>
      <c r="U7" s="10">
        <v>77</v>
      </c>
      <c r="V7" s="10">
        <v>85</v>
      </c>
      <c r="W7" s="10">
        <v>75</v>
      </c>
      <c r="X7" s="10">
        <v>82</v>
      </c>
      <c r="Y7" s="10">
        <v>79</v>
      </c>
      <c r="Z7" s="10">
        <v>41</v>
      </c>
      <c r="AA7" s="10">
        <v>103</v>
      </c>
      <c r="AB7" s="10">
        <v>93</v>
      </c>
      <c r="AC7" s="10">
        <v>55</v>
      </c>
      <c r="AD7" s="10">
        <v>30</v>
      </c>
      <c r="AE7" s="10"/>
      <c r="AF7" s="10">
        <v>169</v>
      </c>
      <c r="AG7" s="10">
        <v>357</v>
      </c>
      <c r="AH7" s="10">
        <v>210</v>
      </c>
      <c r="AI7" s="10">
        <v>112</v>
      </c>
      <c r="AJ7" s="10">
        <v>114</v>
      </c>
      <c r="AK7" s="10"/>
      <c r="AL7" s="10">
        <v>386</v>
      </c>
      <c r="AM7" s="10">
        <v>374</v>
      </c>
      <c r="AN7" s="10">
        <v>179</v>
      </c>
      <c r="AO7" s="10">
        <v>55</v>
      </c>
      <c r="AP7" s="10"/>
      <c r="AQ7" s="10">
        <v>608</v>
      </c>
      <c r="AR7" s="10">
        <v>386</v>
      </c>
      <c r="AS7" s="10"/>
      <c r="AT7" s="10">
        <v>649</v>
      </c>
      <c r="AU7" s="10">
        <v>207</v>
      </c>
      <c r="AV7" s="10"/>
      <c r="AW7" s="10">
        <v>400</v>
      </c>
      <c r="AX7" s="10">
        <v>233</v>
      </c>
      <c r="AY7" s="10">
        <v>325</v>
      </c>
      <c r="AZ7" s="10"/>
      <c r="BA7" s="10">
        <v>246</v>
      </c>
      <c r="BB7" s="10">
        <v>275</v>
      </c>
      <c r="BC7" s="10">
        <v>326</v>
      </c>
      <c r="BD7" s="10">
        <v>99</v>
      </c>
      <c r="BE7" s="10">
        <v>48</v>
      </c>
      <c r="BF7" s="10"/>
      <c r="BG7" s="10">
        <v>387</v>
      </c>
      <c r="BH7" s="10">
        <v>607</v>
      </c>
      <c r="BI7" s="10"/>
      <c r="BJ7" s="10">
        <v>768</v>
      </c>
      <c r="BK7" s="10">
        <v>219</v>
      </c>
      <c r="BL7" s="10"/>
      <c r="BM7" s="10">
        <v>150</v>
      </c>
      <c r="BN7" s="10">
        <v>197</v>
      </c>
      <c r="BO7" s="10">
        <v>336</v>
      </c>
      <c r="BP7" s="10">
        <v>83</v>
      </c>
      <c r="BQ7" s="10">
        <v>111</v>
      </c>
      <c r="BR7" s="10"/>
      <c r="BS7" s="10">
        <v>307</v>
      </c>
      <c r="BT7" s="10"/>
      <c r="BU7" s="10">
        <v>200</v>
      </c>
      <c r="BV7" s="10">
        <v>231</v>
      </c>
      <c r="BW7" s="10">
        <v>90</v>
      </c>
      <c r="BX7" s="10">
        <v>198</v>
      </c>
      <c r="BY7" s="10">
        <v>78</v>
      </c>
      <c r="BZ7" s="10"/>
      <c r="CA7" s="10">
        <v>79</v>
      </c>
      <c r="CB7" s="10"/>
      <c r="CC7" s="10">
        <v>786</v>
      </c>
      <c r="CD7" s="10">
        <v>182</v>
      </c>
      <c r="CE7" s="10"/>
      <c r="CF7" s="10">
        <v>379</v>
      </c>
      <c r="CG7" s="10"/>
      <c r="CH7" s="10">
        <v>1</v>
      </c>
      <c r="CI7" s="10" t="s">
        <v>370</v>
      </c>
    </row>
    <row r="8" spans="2:87" ht="30" customHeight="1" x14ac:dyDescent="0.35">
      <c r="B8" s="11" t="s">
        <v>20</v>
      </c>
      <c r="C8" s="11">
        <v>1002</v>
      </c>
      <c r="D8" s="11">
        <v>470</v>
      </c>
      <c r="E8" s="11">
        <v>529</v>
      </c>
      <c r="F8" s="11"/>
      <c r="G8" s="11">
        <v>144</v>
      </c>
      <c r="H8" s="11">
        <v>169</v>
      </c>
      <c r="I8" s="11">
        <v>168</v>
      </c>
      <c r="J8" s="11">
        <v>180</v>
      </c>
      <c r="K8" s="11">
        <v>142</v>
      </c>
      <c r="L8" s="11">
        <v>199</v>
      </c>
      <c r="M8" s="11"/>
      <c r="N8" s="11">
        <v>261</v>
      </c>
      <c r="O8" s="11">
        <v>256</v>
      </c>
      <c r="P8" s="11">
        <v>220</v>
      </c>
      <c r="Q8" s="11">
        <v>263</v>
      </c>
      <c r="R8" s="11"/>
      <c r="S8" s="11">
        <v>137</v>
      </c>
      <c r="T8" s="11">
        <v>131</v>
      </c>
      <c r="U8" s="11">
        <v>73</v>
      </c>
      <c r="V8" s="11">
        <v>88</v>
      </c>
      <c r="W8" s="11">
        <v>67</v>
      </c>
      <c r="X8" s="11">
        <v>88</v>
      </c>
      <c r="Y8" s="11">
        <v>91</v>
      </c>
      <c r="Z8" s="11">
        <v>44</v>
      </c>
      <c r="AA8" s="11">
        <v>115</v>
      </c>
      <c r="AB8" s="11">
        <v>91</v>
      </c>
      <c r="AC8" s="11">
        <v>49</v>
      </c>
      <c r="AD8" s="11">
        <v>27</v>
      </c>
      <c r="AE8" s="11"/>
      <c r="AF8" s="11">
        <v>173</v>
      </c>
      <c r="AG8" s="11">
        <v>373</v>
      </c>
      <c r="AH8" s="11">
        <v>205</v>
      </c>
      <c r="AI8" s="11">
        <v>108</v>
      </c>
      <c r="AJ8" s="11">
        <v>110</v>
      </c>
      <c r="AK8" s="11"/>
      <c r="AL8" s="11">
        <v>373</v>
      </c>
      <c r="AM8" s="11">
        <v>384</v>
      </c>
      <c r="AN8" s="11">
        <v>186</v>
      </c>
      <c r="AO8" s="11">
        <v>59</v>
      </c>
      <c r="AP8" s="11"/>
      <c r="AQ8" s="11">
        <v>619</v>
      </c>
      <c r="AR8" s="11">
        <v>383</v>
      </c>
      <c r="AS8" s="11"/>
      <c r="AT8" s="11">
        <v>656</v>
      </c>
      <c r="AU8" s="11">
        <v>187</v>
      </c>
      <c r="AV8" s="11"/>
      <c r="AW8" s="11">
        <v>379</v>
      </c>
      <c r="AX8" s="11">
        <v>234</v>
      </c>
      <c r="AY8" s="11">
        <v>343</v>
      </c>
      <c r="AZ8" s="11"/>
      <c r="BA8" s="11">
        <v>257</v>
      </c>
      <c r="BB8" s="11">
        <v>273</v>
      </c>
      <c r="BC8" s="11">
        <v>334</v>
      </c>
      <c r="BD8" s="11">
        <v>94</v>
      </c>
      <c r="BE8" s="11">
        <v>46</v>
      </c>
      <c r="BF8" s="11"/>
      <c r="BG8" s="11">
        <v>422</v>
      </c>
      <c r="BH8" s="11">
        <v>581</v>
      </c>
      <c r="BI8" s="11"/>
      <c r="BJ8" s="11">
        <v>790</v>
      </c>
      <c r="BK8" s="11">
        <v>206</v>
      </c>
      <c r="BL8" s="11"/>
      <c r="BM8" s="11">
        <v>160</v>
      </c>
      <c r="BN8" s="11">
        <v>189</v>
      </c>
      <c r="BO8" s="11">
        <v>341</v>
      </c>
      <c r="BP8" s="11">
        <v>83</v>
      </c>
      <c r="BQ8" s="11">
        <v>111</v>
      </c>
      <c r="BR8" s="11"/>
      <c r="BS8" s="11">
        <v>303</v>
      </c>
      <c r="BT8" s="11"/>
      <c r="BU8" s="11">
        <v>194</v>
      </c>
      <c r="BV8" s="11">
        <v>238</v>
      </c>
      <c r="BW8" s="11">
        <v>91</v>
      </c>
      <c r="BX8" s="11">
        <v>196</v>
      </c>
      <c r="BY8" s="11">
        <v>83</v>
      </c>
      <c r="BZ8" s="11"/>
      <c r="CA8" s="11">
        <v>77</v>
      </c>
      <c r="CB8" s="11"/>
      <c r="CC8" s="11">
        <v>787</v>
      </c>
      <c r="CD8" s="11">
        <v>188</v>
      </c>
      <c r="CE8" s="11"/>
      <c r="CF8" s="11">
        <v>366</v>
      </c>
      <c r="CG8" s="11"/>
      <c r="CH8" s="11">
        <v>1</v>
      </c>
      <c r="CI8" s="11" t="s">
        <v>370</v>
      </c>
    </row>
    <row r="9" spans="2:87" x14ac:dyDescent="0.35">
      <c r="B9" s="18" t="s">
        <v>350</v>
      </c>
      <c r="C9" s="17">
        <v>0.380266895662624</v>
      </c>
      <c r="D9" s="17">
        <v>0.402254916166915</v>
      </c>
      <c r="E9" s="17">
        <v>0.35894018456037402</v>
      </c>
      <c r="F9" s="17"/>
      <c r="G9" s="17">
        <v>0.38039758923689698</v>
      </c>
      <c r="H9" s="17">
        <v>0.40600645004376401</v>
      </c>
      <c r="I9" s="17">
        <v>0.37025220685367199</v>
      </c>
      <c r="J9" s="17">
        <v>0.36088412401134101</v>
      </c>
      <c r="K9" s="17">
        <v>0.38089438201252801</v>
      </c>
      <c r="L9" s="17">
        <v>0.38385353409869799</v>
      </c>
      <c r="M9" s="17"/>
      <c r="N9" s="17">
        <v>0.45160367105780702</v>
      </c>
      <c r="O9" s="17">
        <v>0.329461580060046</v>
      </c>
      <c r="P9" s="17">
        <v>0.38160793107906799</v>
      </c>
      <c r="Q9" s="17">
        <v>0.35322770569462703</v>
      </c>
      <c r="R9" s="17"/>
      <c r="S9" s="17">
        <v>0.42572239649737498</v>
      </c>
      <c r="T9" s="17">
        <v>0.36964530939083001</v>
      </c>
      <c r="U9" s="17">
        <v>0.336472868561701</v>
      </c>
      <c r="V9" s="17">
        <v>0.37287860207679502</v>
      </c>
      <c r="W9" s="17">
        <v>0.35913695868866302</v>
      </c>
      <c r="X9" s="17">
        <v>0.47506189363333801</v>
      </c>
      <c r="Y9" s="17">
        <v>0.368657145029749</v>
      </c>
      <c r="Z9" s="17">
        <v>0.34012863079981798</v>
      </c>
      <c r="AA9" s="17">
        <v>0.415190830377343</v>
      </c>
      <c r="AB9" s="17">
        <v>0.38480359669853298</v>
      </c>
      <c r="AC9" s="17">
        <v>0.32256707639669302</v>
      </c>
      <c r="AD9" s="17">
        <v>0.132458954116948</v>
      </c>
      <c r="AE9" s="17"/>
      <c r="AF9" s="17">
        <v>0.25913613317914003</v>
      </c>
      <c r="AG9" s="17">
        <v>0.405699360737175</v>
      </c>
      <c r="AH9" s="17">
        <v>0.40131696390478899</v>
      </c>
      <c r="AI9" s="17">
        <v>0.408820860321088</v>
      </c>
      <c r="AJ9" s="17">
        <v>0.451249065685911</v>
      </c>
      <c r="AK9" s="17"/>
      <c r="AL9" s="17">
        <v>0.34619242743737799</v>
      </c>
      <c r="AM9" s="17">
        <v>0.38419452898792</v>
      </c>
      <c r="AN9" s="17">
        <v>0.402092522018277</v>
      </c>
      <c r="AO9" s="17">
        <v>0.50076720388777396</v>
      </c>
      <c r="AP9" s="17"/>
      <c r="AQ9" s="17">
        <v>0.40381961911911801</v>
      </c>
      <c r="AR9" s="17">
        <v>0.34221112771200501</v>
      </c>
      <c r="AS9" s="17"/>
      <c r="AT9" s="17">
        <v>0.40164670027133298</v>
      </c>
      <c r="AU9" s="17">
        <v>0.380769255702611</v>
      </c>
      <c r="AV9" s="17"/>
      <c r="AW9" s="17">
        <v>0.36035069823557597</v>
      </c>
      <c r="AX9" s="17">
        <v>0.418996245870699</v>
      </c>
      <c r="AY9" s="17">
        <v>0.36533330240406497</v>
      </c>
      <c r="AZ9" s="17"/>
      <c r="BA9" s="17">
        <v>0.39797158059406501</v>
      </c>
      <c r="BB9" s="17">
        <v>0.34861167382168901</v>
      </c>
      <c r="BC9" s="17">
        <v>0.35322462685857497</v>
      </c>
      <c r="BD9" s="17">
        <v>0.45362561273750601</v>
      </c>
      <c r="BE9" s="17">
        <v>0.51695910234264397</v>
      </c>
      <c r="BF9" s="17"/>
      <c r="BG9" s="17">
        <v>0.36725869939999101</v>
      </c>
      <c r="BH9" s="17">
        <v>0.38971235315161701</v>
      </c>
      <c r="BI9" s="17"/>
      <c r="BJ9" s="17">
        <v>0.37547768804310999</v>
      </c>
      <c r="BK9" s="17">
        <v>0.40286107893302903</v>
      </c>
      <c r="BL9" s="17"/>
      <c r="BM9" s="17">
        <v>0.39870579392711902</v>
      </c>
      <c r="BN9" s="17">
        <v>0.44052614160985998</v>
      </c>
      <c r="BO9" s="17">
        <v>0.35883034482139903</v>
      </c>
      <c r="BP9" s="17">
        <v>0.28294451562990502</v>
      </c>
      <c r="BQ9" s="17">
        <v>0.46300705272502701</v>
      </c>
      <c r="BR9" s="17"/>
      <c r="BS9" s="17">
        <v>0.41117775149343</v>
      </c>
      <c r="BT9" s="17"/>
      <c r="BU9" s="17">
        <v>0.47049255255027</v>
      </c>
      <c r="BV9" s="17">
        <v>0.37101660466590602</v>
      </c>
      <c r="BW9" s="17">
        <v>0.26520655276018701</v>
      </c>
      <c r="BX9" s="17">
        <v>0.42104962773134502</v>
      </c>
      <c r="BY9" s="17">
        <v>0.33154378106495302</v>
      </c>
      <c r="BZ9" s="17"/>
      <c r="CA9" s="17">
        <v>0.30215172790964001</v>
      </c>
      <c r="CB9" s="17"/>
      <c r="CC9" s="17">
        <v>0.38321393311785901</v>
      </c>
      <c r="CD9" s="17">
        <v>0.37046021702162601</v>
      </c>
      <c r="CE9" s="17"/>
      <c r="CF9" s="17">
        <v>0.38868151586601501</v>
      </c>
      <c r="CG9" s="17"/>
      <c r="CH9" s="17">
        <v>0</v>
      </c>
      <c r="CI9" s="17" t="s">
        <v>371</v>
      </c>
    </row>
    <row r="10" spans="2:87" x14ac:dyDescent="0.35">
      <c r="B10" s="18" t="s">
        <v>351</v>
      </c>
      <c r="C10" s="17">
        <v>0.34719027775074601</v>
      </c>
      <c r="D10" s="17">
        <v>0.35762974624875798</v>
      </c>
      <c r="E10" s="17">
        <v>0.33991443788057102</v>
      </c>
      <c r="F10" s="17"/>
      <c r="G10" s="17">
        <v>0.33811596453110498</v>
      </c>
      <c r="H10" s="17">
        <v>0.25454913046175998</v>
      </c>
      <c r="I10" s="17">
        <v>0.37939139168293401</v>
      </c>
      <c r="J10" s="17">
        <v>0.40065402758205698</v>
      </c>
      <c r="K10" s="17">
        <v>0.33272661101322898</v>
      </c>
      <c r="L10" s="17">
        <v>0.36721283554407202</v>
      </c>
      <c r="M10" s="17"/>
      <c r="N10" s="17">
        <v>0.34407739260550202</v>
      </c>
      <c r="O10" s="17">
        <v>0.392000288802894</v>
      </c>
      <c r="P10" s="17">
        <v>0.32256604002628803</v>
      </c>
      <c r="Q10" s="17">
        <v>0.32988002507855901</v>
      </c>
      <c r="R10" s="17"/>
      <c r="S10" s="17">
        <v>0.33113694204277899</v>
      </c>
      <c r="T10" s="17">
        <v>0.33588349484390101</v>
      </c>
      <c r="U10" s="17">
        <v>0.421475072760921</v>
      </c>
      <c r="V10" s="17">
        <v>0.39537368942678702</v>
      </c>
      <c r="W10" s="17">
        <v>0.26275819015060597</v>
      </c>
      <c r="X10" s="17">
        <v>0.32121166402253198</v>
      </c>
      <c r="Y10" s="17">
        <v>0.32591659015336599</v>
      </c>
      <c r="Z10" s="17">
        <v>0.457783499107694</v>
      </c>
      <c r="AA10" s="17">
        <v>0.333470231943166</v>
      </c>
      <c r="AB10" s="17">
        <v>0.30557273498740201</v>
      </c>
      <c r="AC10" s="17">
        <v>0.34757360842642598</v>
      </c>
      <c r="AD10" s="17">
        <v>0.51001048900558599</v>
      </c>
      <c r="AE10" s="17"/>
      <c r="AF10" s="17">
        <v>0.38552426028120401</v>
      </c>
      <c r="AG10" s="17">
        <v>0.32262838457217602</v>
      </c>
      <c r="AH10" s="17">
        <v>0.35496194102373702</v>
      </c>
      <c r="AI10" s="17">
        <v>0.37759700990342798</v>
      </c>
      <c r="AJ10" s="17">
        <v>0.33926101629194799</v>
      </c>
      <c r="AK10" s="17"/>
      <c r="AL10" s="17">
        <v>0.36853708186978001</v>
      </c>
      <c r="AM10" s="17">
        <v>0.35185194078230703</v>
      </c>
      <c r="AN10" s="17">
        <v>0.34042258922068103</v>
      </c>
      <c r="AO10" s="17">
        <v>0.2039902079691</v>
      </c>
      <c r="AP10" s="17"/>
      <c r="AQ10" s="17">
        <v>0.32923095040095901</v>
      </c>
      <c r="AR10" s="17">
        <v>0.37620840788058701</v>
      </c>
      <c r="AS10" s="17"/>
      <c r="AT10" s="17">
        <v>0.340509393239605</v>
      </c>
      <c r="AU10" s="17">
        <v>0.38235180969434801</v>
      </c>
      <c r="AV10" s="17"/>
      <c r="AW10" s="17">
        <v>0.39745282135090998</v>
      </c>
      <c r="AX10" s="17">
        <v>0.36492373789029597</v>
      </c>
      <c r="AY10" s="17">
        <v>0.30079511601560199</v>
      </c>
      <c r="AZ10" s="17"/>
      <c r="BA10" s="17">
        <v>0.33352620589598903</v>
      </c>
      <c r="BB10" s="17">
        <v>0.392002173841139</v>
      </c>
      <c r="BC10" s="17">
        <v>0.36019824115807397</v>
      </c>
      <c r="BD10" s="17">
        <v>0.28103103957435999</v>
      </c>
      <c r="BE10" s="17">
        <v>0.196931663659005</v>
      </c>
      <c r="BF10" s="17"/>
      <c r="BG10" s="17">
        <v>0.35426253234336003</v>
      </c>
      <c r="BH10" s="17">
        <v>0.34205500159430002</v>
      </c>
      <c r="BI10" s="17"/>
      <c r="BJ10" s="17">
        <v>0.34699602361035198</v>
      </c>
      <c r="BK10" s="17">
        <v>0.33971071263888802</v>
      </c>
      <c r="BL10" s="17"/>
      <c r="BM10" s="17">
        <v>0.32829973321257699</v>
      </c>
      <c r="BN10" s="17">
        <v>0.35290843500559999</v>
      </c>
      <c r="BO10" s="17">
        <v>0.38315559641420899</v>
      </c>
      <c r="BP10" s="17">
        <v>0.47573267890790299</v>
      </c>
      <c r="BQ10" s="17">
        <v>0.24062927213815699</v>
      </c>
      <c r="BR10" s="17"/>
      <c r="BS10" s="17">
        <v>0.300773878476217</v>
      </c>
      <c r="BT10" s="17"/>
      <c r="BU10" s="17">
        <v>0.30437205993428601</v>
      </c>
      <c r="BV10" s="17">
        <v>0.41120391492327402</v>
      </c>
      <c r="BW10" s="17">
        <v>0.425169387828574</v>
      </c>
      <c r="BX10" s="17">
        <v>0.29452330344311101</v>
      </c>
      <c r="BY10" s="17">
        <v>0.36887778373275498</v>
      </c>
      <c r="BZ10" s="17"/>
      <c r="CA10" s="17">
        <v>0.39400369399510698</v>
      </c>
      <c r="CB10" s="17"/>
      <c r="CC10" s="17">
        <v>0.33984066867038698</v>
      </c>
      <c r="CD10" s="17">
        <v>0.39720990165021502</v>
      </c>
      <c r="CE10" s="17"/>
      <c r="CF10" s="17">
        <v>0.33680680325522599</v>
      </c>
      <c r="CG10" s="17"/>
      <c r="CH10" s="17">
        <v>1</v>
      </c>
      <c r="CI10" s="17" t="s">
        <v>371</v>
      </c>
    </row>
    <row r="11" spans="2:87" x14ac:dyDescent="0.35">
      <c r="B11" s="18" t="s">
        <v>352</v>
      </c>
      <c r="C11" s="17">
        <v>9.0306923734906105E-2</v>
      </c>
      <c r="D11" s="17">
        <v>8.01326289096604E-2</v>
      </c>
      <c r="E11" s="17">
        <v>9.8085278574288795E-2</v>
      </c>
      <c r="F11" s="17"/>
      <c r="G11" s="17">
        <v>7.4394306294995605E-2</v>
      </c>
      <c r="H11" s="17">
        <v>0.16351804094772401</v>
      </c>
      <c r="I11" s="17">
        <v>6.2487518606069499E-2</v>
      </c>
      <c r="J11" s="17">
        <v>6.8846535903662701E-2</v>
      </c>
      <c r="K11" s="17">
        <v>7.7817305302486303E-2</v>
      </c>
      <c r="L11" s="17">
        <v>9.1380506574283399E-2</v>
      </c>
      <c r="M11" s="17"/>
      <c r="N11" s="17">
        <v>6.7388379538231097E-2</v>
      </c>
      <c r="O11" s="17">
        <v>9.7686185204016604E-2</v>
      </c>
      <c r="P11" s="17">
        <v>9.5263729908359504E-2</v>
      </c>
      <c r="Q11" s="17">
        <v>0.10237620659617799</v>
      </c>
      <c r="R11" s="17"/>
      <c r="S11" s="17">
        <v>8.1682294031605401E-2</v>
      </c>
      <c r="T11" s="17">
        <v>9.3974676896078996E-2</v>
      </c>
      <c r="U11" s="17">
        <v>9.0070757199095297E-2</v>
      </c>
      <c r="V11" s="17">
        <v>5.98616615082119E-2</v>
      </c>
      <c r="W11" s="17">
        <v>0.12755025798769201</v>
      </c>
      <c r="X11" s="17">
        <v>6.9625324626548996E-2</v>
      </c>
      <c r="Y11" s="17">
        <v>8.0428439127912699E-2</v>
      </c>
      <c r="Z11" s="17">
        <v>0.12352201909791299</v>
      </c>
      <c r="AA11" s="17">
        <v>9.5407742169512394E-2</v>
      </c>
      <c r="AB11" s="17">
        <v>0.144828608894567</v>
      </c>
      <c r="AC11" s="17">
        <v>5.5197251650723797E-2</v>
      </c>
      <c r="AD11" s="17">
        <v>2.8865455593619301E-2</v>
      </c>
      <c r="AE11" s="17"/>
      <c r="AF11" s="17">
        <v>0.107041279339865</v>
      </c>
      <c r="AG11" s="17">
        <v>8.4770232113909202E-2</v>
      </c>
      <c r="AH11" s="17">
        <v>0.103090237073028</v>
      </c>
      <c r="AI11" s="17">
        <v>9.8013626090935793E-2</v>
      </c>
      <c r="AJ11" s="17">
        <v>7.0821010620982103E-2</v>
      </c>
      <c r="AK11" s="17"/>
      <c r="AL11" s="17">
        <v>8.9136141687486403E-2</v>
      </c>
      <c r="AM11" s="17">
        <v>8.8496743072073197E-2</v>
      </c>
      <c r="AN11" s="17">
        <v>0.104453594679405</v>
      </c>
      <c r="AO11" s="17">
        <v>6.5120696821653307E-2</v>
      </c>
      <c r="AP11" s="17"/>
      <c r="AQ11" s="17">
        <v>7.7720115832950298E-2</v>
      </c>
      <c r="AR11" s="17">
        <v>0.11064430177276501</v>
      </c>
      <c r="AS11" s="17"/>
      <c r="AT11" s="17">
        <v>9.4335293357116698E-2</v>
      </c>
      <c r="AU11" s="17">
        <v>8.2422628343427104E-2</v>
      </c>
      <c r="AV11" s="17"/>
      <c r="AW11" s="17">
        <v>8.6049451047228706E-2</v>
      </c>
      <c r="AX11" s="17">
        <v>7.0352518980982506E-2</v>
      </c>
      <c r="AY11" s="17">
        <v>0.10314072136279399</v>
      </c>
      <c r="AZ11" s="17"/>
      <c r="BA11" s="17">
        <v>9.2972814635843906E-2</v>
      </c>
      <c r="BB11" s="17">
        <v>8.2154140829927405E-2</v>
      </c>
      <c r="BC11" s="17">
        <v>9.2482174748312398E-2</v>
      </c>
      <c r="BD11" s="17">
        <v>8.3398980978443393E-2</v>
      </c>
      <c r="BE11" s="17">
        <v>0.122400367107528</v>
      </c>
      <c r="BF11" s="17"/>
      <c r="BG11" s="17">
        <v>0.110090666555498</v>
      </c>
      <c r="BH11" s="17">
        <v>7.5941634496316301E-2</v>
      </c>
      <c r="BI11" s="17"/>
      <c r="BJ11" s="17">
        <v>9.8404443405029005E-2</v>
      </c>
      <c r="BK11" s="17">
        <v>5.7392345662779898E-2</v>
      </c>
      <c r="BL11" s="17"/>
      <c r="BM11" s="17">
        <v>8.2020012082593505E-2</v>
      </c>
      <c r="BN11" s="17">
        <v>9.2847532445711006E-2</v>
      </c>
      <c r="BO11" s="17">
        <v>9.2519914200606193E-2</v>
      </c>
      <c r="BP11" s="17">
        <v>5.55577770488185E-2</v>
      </c>
      <c r="BQ11" s="17">
        <v>6.1407643117103401E-2</v>
      </c>
      <c r="BR11" s="17"/>
      <c r="BS11" s="17">
        <v>9.5834969216417806E-2</v>
      </c>
      <c r="BT11" s="17"/>
      <c r="BU11" s="17">
        <v>9.6738330678707699E-2</v>
      </c>
      <c r="BV11" s="17">
        <v>7.0691829289489597E-2</v>
      </c>
      <c r="BW11" s="17">
        <v>0.108124818741529</v>
      </c>
      <c r="BX11" s="17">
        <v>0.106895847924972</v>
      </c>
      <c r="BY11" s="17">
        <v>5.7290302267609498E-2</v>
      </c>
      <c r="BZ11" s="17"/>
      <c r="CA11" s="17">
        <v>0.12435905980281201</v>
      </c>
      <c r="CB11" s="17"/>
      <c r="CC11" s="17">
        <v>9.6691777305166496E-2</v>
      </c>
      <c r="CD11" s="17">
        <v>7.19627734757909E-2</v>
      </c>
      <c r="CE11" s="17"/>
      <c r="CF11" s="17">
        <v>0.10915732064160601</v>
      </c>
      <c r="CG11" s="17"/>
      <c r="CH11" s="17">
        <v>0</v>
      </c>
      <c r="CI11" s="17" t="s">
        <v>371</v>
      </c>
    </row>
    <row r="12" spans="2:87" x14ac:dyDescent="0.35">
      <c r="B12" s="18" t="s">
        <v>353</v>
      </c>
      <c r="C12" s="17">
        <v>6.5346137860547299E-2</v>
      </c>
      <c r="D12" s="17">
        <v>8.0666570479431404E-2</v>
      </c>
      <c r="E12" s="17">
        <v>5.2109014171523402E-2</v>
      </c>
      <c r="F12" s="17"/>
      <c r="G12" s="17">
        <v>8.3459401114312701E-2</v>
      </c>
      <c r="H12" s="17">
        <v>5.5133012641162299E-2</v>
      </c>
      <c r="I12" s="17">
        <v>7.1776659071738705E-2</v>
      </c>
      <c r="J12" s="17">
        <v>6.2389460980654503E-2</v>
      </c>
      <c r="K12" s="17">
        <v>8.0608857937158995E-2</v>
      </c>
      <c r="L12" s="17">
        <v>4.73082865461604E-2</v>
      </c>
      <c r="M12" s="17"/>
      <c r="N12" s="17">
        <v>8.3253041895341703E-2</v>
      </c>
      <c r="O12" s="17">
        <v>7.2289568159545806E-2</v>
      </c>
      <c r="P12" s="17">
        <v>6.03866218517074E-2</v>
      </c>
      <c r="Q12" s="17">
        <v>4.5472382625035099E-2</v>
      </c>
      <c r="R12" s="17"/>
      <c r="S12" s="17">
        <v>7.38067713984394E-2</v>
      </c>
      <c r="T12" s="17">
        <v>9.5315139353026698E-2</v>
      </c>
      <c r="U12" s="17">
        <v>7.5074160386763705E-2</v>
      </c>
      <c r="V12" s="17">
        <v>4.3505649243655797E-2</v>
      </c>
      <c r="W12" s="17">
        <v>6.6133519924314793E-2</v>
      </c>
      <c r="X12" s="17">
        <v>2.48458322100878E-2</v>
      </c>
      <c r="Y12" s="17">
        <v>5.6134228294744001E-2</v>
      </c>
      <c r="Z12" s="17">
        <v>2.0039299700650999E-2</v>
      </c>
      <c r="AA12" s="17">
        <v>6.8549551356366104E-2</v>
      </c>
      <c r="AB12" s="17">
        <v>4.1002869779981799E-2</v>
      </c>
      <c r="AC12" s="17">
        <v>7.1481641124779505E-2</v>
      </c>
      <c r="AD12" s="17">
        <v>0.21558310492840199</v>
      </c>
      <c r="AE12" s="17"/>
      <c r="AF12" s="17">
        <v>8.0586624606837604E-2</v>
      </c>
      <c r="AG12" s="17">
        <v>5.4305500722687201E-2</v>
      </c>
      <c r="AH12" s="17">
        <v>5.7208020970593097E-2</v>
      </c>
      <c r="AI12" s="17">
        <v>6.4075690610207695E-2</v>
      </c>
      <c r="AJ12" s="17">
        <v>8.0797292569557103E-2</v>
      </c>
      <c r="AK12" s="17"/>
      <c r="AL12" s="17">
        <v>7.0480827684184705E-2</v>
      </c>
      <c r="AM12" s="17">
        <v>6.0389678503822798E-2</v>
      </c>
      <c r="AN12" s="17">
        <v>5.3146927098035798E-2</v>
      </c>
      <c r="AO12" s="17">
        <v>0.10332006525142901</v>
      </c>
      <c r="AP12" s="17"/>
      <c r="AQ12" s="17">
        <v>5.9956888155153702E-2</v>
      </c>
      <c r="AR12" s="17">
        <v>7.4053922189405902E-2</v>
      </c>
      <c r="AS12" s="17"/>
      <c r="AT12" s="17">
        <v>6.13878529924708E-2</v>
      </c>
      <c r="AU12" s="17">
        <v>6.1743726730531398E-2</v>
      </c>
      <c r="AV12" s="17"/>
      <c r="AW12" s="17">
        <v>5.87231483937923E-2</v>
      </c>
      <c r="AX12" s="17">
        <v>6.7874178138908198E-2</v>
      </c>
      <c r="AY12" s="17">
        <v>6.6024569911203604E-2</v>
      </c>
      <c r="AZ12" s="17"/>
      <c r="BA12" s="17">
        <v>5.8775177828210699E-2</v>
      </c>
      <c r="BB12" s="17">
        <v>4.89155180352117E-2</v>
      </c>
      <c r="BC12" s="17">
        <v>8.8613849955803597E-2</v>
      </c>
      <c r="BD12" s="17">
        <v>6.0735653393661201E-2</v>
      </c>
      <c r="BE12" s="17">
        <v>3.9784468785912901E-2</v>
      </c>
      <c r="BF12" s="17"/>
      <c r="BG12" s="17">
        <v>5.2129637145271399E-2</v>
      </c>
      <c r="BH12" s="17">
        <v>7.4942848514273894E-2</v>
      </c>
      <c r="BI12" s="17"/>
      <c r="BJ12" s="17">
        <v>6.4231837449923598E-2</v>
      </c>
      <c r="BK12" s="17">
        <v>7.1719875279862802E-2</v>
      </c>
      <c r="BL12" s="17"/>
      <c r="BM12" s="17">
        <v>4.2606843324089802E-2</v>
      </c>
      <c r="BN12" s="17">
        <v>4.6874754282868102E-2</v>
      </c>
      <c r="BO12" s="17">
        <v>6.9212549769856802E-2</v>
      </c>
      <c r="BP12" s="17">
        <v>6.9439376384564697E-2</v>
      </c>
      <c r="BQ12" s="17">
        <v>0.112760778460849</v>
      </c>
      <c r="BR12" s="17"/>
      <c r="BS12" s="17">
        <v>7.7078449017124601E-2</v>
      </c>
      <c r="BT12" s="17"/>
      <c r="BU12" s="17">
        <v>5.0093591430522298E-2</v>
      </c>
      <c r="BV12" s="17">
        <v>6.9156577713114106E-2</v>
      </c>
      <c r="BW12" s="17">
        <v>7.4926243981591603E-2</v>
      </c>
      <c r="BX12" s="17">
        <v>7.0781026792493804E-2</v>
      </c>
      <c r="BY12" s="17">
        <v>5.63299268594184E-2</v>
      </c>
      <c r="BZ12" s="17"/>
      <c r="CA12" s="17">
        <v>5.9551562033907803E-2</v>
      </c>
      <c r="CB12" s="17"/>
      <c r="CC12" s="17">
        <v>6.0015363789812599E-2</v>
      </c>
      <c r="CD12" s="17">
        <v>8.7965332881122293E-2</v>
      </c>
      <c r="CE12" s="17"/>
      <c r="CF12" s="17">
        <v>4.8361188400874701E-2</v>
      </c>
      <c r="CG12" s="17"/>
      <c r="CH12" s="17">
        <v>0</v>
      </c>
      <c r="CI12" s="17" t="s">
        <v>371</v>
      </c>
    </row>
    <row r="13" spans="2:87" ht="29" x14ac:dyDescent="0.35">
      <c r="B13" s="18" t="s">
        <v>354</v>
      </c>
      <c r="C13" s="17">
        <v>6.0611140733520898E-2</v>
      </c>
      <c r="D13" s="17">
        <v>4.05343791373158E-2</v>
      </c>
      <c r="E13" s="17">
        <v>7.8800525726079707E-2</v>
      </c>
      <c r="F13" s="17"/>
      <c r="G13" s="17">
        <v>3.23625863697427E-2</v>
      </c>
      <c r="H13" s="17">
        <v>4.4700521658480902E-2</v>
      </c>
      <c r="I13" s="17">
        <v>7.0164438535332496E-2</v>
      </c>
      <c r="J13" s="17">
        <v>4.9693622146916E-2</v>
      </c>
      <c r="K13" s="17">
        <v>0.111520438749794</v>
      </c>
      <c r="L13" s="17">
        <v>6.0177814058127901E-2</v>
      </c>
      <c r="M13" s="17"/>
      <c r="N13" s="17">
        <v>2.2611092818355098E-2</v>
      </c>
      <c r="O13" s="17">
        <v>5.8013602716897601E-2</v>
      </c>
      <c r="P13" s="17">
        <v>6.7201500927646193E-2</v>
      </c>
      <c r="Q13" s="17">
        <v>9.5749955326377797E-2</v>
      </c>
      <c r="R13" s="17"/>
      <c r="S13" s="17">
        <v>2.5592132262500001E-2</v>
      </c>
      <c r="T13" s="17">
        <v>6.6919327165935905E-2</v>
      </c>
      <c r="U13" s="17">
        <v>3.9173062454497802E-2</v>
      </c>
      <c r="V13" s="17">
        <v>4.32672838903288E-2</v>
      </c>
      <c r="W13" s="17">
        <v>6.4399337301390303E-2</v>
      </c>
      <c r="X13" s="17">
        <v>4.9089865270466E-2</v>
      </c>
      <c r="Y13" s="17">
        <v>9.7285675403275595E-2</v>
      </c>
      <c r="Z13" s="17">
        <v>0</v>
      </c>
      <c r="AA13" s="17">
        <v>4.5196825111979803E-2</v>
      </c>
      <c r="AB13" s="17">
        <v>9.4268051608762796E-2</v>
      </c>
      <c r="AC13" s="17">
        <v>0.15091714368249201</v>
      </c>
      <c r="AD13" s="17">
        <v>0.113081996355444</v>
      </c>
      <c r="AE13" s="17"/>
      <c r="AF13" s="17">
        <v>8.9365440547157698E-2</v>
      </c>
      <c r="AG13" s="17">
        <v>6.12308079065653E-2</v>
      </c>
      <c r="AH13" s="17">
        <v>6.0787147318939E-2</v>
      </c>
      <c r="AI13" s="17">
        <v>3.2133838481576103E-2</v>
      </c>
      <c r="AJ13" s="17">
        <v>2.9909950665326299E-2</v>
      </c>
      <c r="AK13" s="17"/>
      <c r="AL13" s="17">
        <v>6.693243556938E-2</v>
      </c>
      <c r="AM13" s="17">
        <v>5.5551643943224899E-2</v>
      </c>
      <c r="AN13" s="17">
        <v>5.1283689192265301E-2</v>
      </c>
      <c r="AO13" s="17">
        <v>8.2806694272563597E-2</v>
      </c>
      <c r="AP13" s="17"/>
      <c r="AQ13" s="17">
        <v>6.54480668640125E-2</v>
      </c>
      <c r="AR13" s="17">
        <v>5.2795783891400799E-2</v>
      </c>
      <c r="AS13" s="17"/>
      <c r="AT13" s="17">
        <v>5.7317415634791001E-2</v>
      </c>
      <c r="AU13" s="17">
        <v>4.3998905917228701E-2</v>
      </c>
      <c r="AV13" s="17"/>
      <c r="AW13" s="17">
        <v>5.3043709269706703E-2</v>
      </c>
      <c r="AX13" s="17">
        <v>3.8110098777791798E-2</v>
      </c>
      <c r="AY13" s="17">
        <v>8.8209051536968799E-2</v>
      </c>
      <c r="AZ13" s="17"/>
      <c r="BA13" s="17">
        <v>4.6478256119387197E-2</v>
      </c>
      <c r="BB13" s="17">
        <v>7.0279602542990996E-2</v>
      </c>
      <c r="BC13" s="17">
        <v>5.4792651552748997E-2</v>
      </c>
      <c r="BD13" s="17">
        <v>9.1315605344839304E-2</v>
      </c>
      <c r="BE13" s="17">
        <v>6.1730662323469597E-2</v>
      </c>
      <c r="BF13" s="17"/>
      <c r="BG13" s="17">
        <v>5.4247933957484201E-2</v>
      </c>
      <c r="BH13" s="17">
        <v>6.5231566031790394E-2</v>
      </c>
      <c r="BI13" s="17"/>
      <c r="BJ13" s="17">
        <v>5.9224763553606598E-2</v>
      </c>
      <c r="BK13" s="17">
        <v>6.7876665339360598E-2</v>
      </c>
      <c r="BL13" s="17"/>
      <c r="BM13" s="17">
        <v>6.8290690273220503E-2</v>
      </c>
      <c r="BN13" s="17">
        <v>3.9418961810040197E-2</v>
      </c>
      <c r="BO13" s="17">
        <v>5.64919076105692E-2</v>
      </c>
      <c r="BP13" s="17">
        <v>5.7396006584491198E-2</v>
      </c>
      <c r="BQ13" s="17">
        <v>4.90339840855578E-2</v>
      </c>
      <c r="BR13" s="17"/>
      <c r="BS13" s="17">
        <v>5.9012816743023798E-2</v>
      </c>
      <c r="BT13" s="17"/>
      <c r="BU13" s="17">
        <v>4.9775079300104802E-2</v>
      </c>
      <c r="BV13" s="17">
        <v>5.7434993820986102E-2</v>
      </c>
      <c r="BW13" s="17">
        <v>4.1291421429699098E-2</v>
      </c>
      <c r="BX13" s="17">
        <v>6.7127363300314796E-2</v>
      </c>
      <c r="BY13" s="17">
        <v>7.3784887899135607E-2</v>
      </c>
      <c r="BZ13" s="17"/>
      <c r="CA13" s="17">
        <v>4.8949237860897901E-2</v>
      </c>
      <c r="CB13" s="17"/>
      <c r="CC13" s="17">
        <v>6.2627116780370806E-2</v>
      </c>
      <c r="CD13" s="17">
        <v>3.9998090364656701E-2</v>
      </c>
      <c r="CE13" s="17"/>
      <c r="CF13" s="17">
        <v>5.4809856459128198E-2</v>
      </c>
      <c r="CG13" s="17"/>
      <c r="CH13" s="17">
        <v>0</v>
      </c>
      <c r="CI13" s="17" t="s">
        <v>371</v>
      </c>
    </row>
    <row r="14" spans="2:87" x14ac:dyDescent="0.35">
      <c r="B14" s="18" t="s">
        <v>161</v>
      </c>
      <c r="C14" s="19">
        <v>5.6278624257655299E-2</v>
      </c>
      <c r="D14" s="19">
        <v>3.8781759057920202E-2</v>
      </c>
      <c r="E14" s="19">
        <v>7.2150559087162697E-2</v>
      </c>
      <c r="F14" s="19"/>
      <c r="G14" s="19">
        <v>9.1270152452947104E-2</v>
      </c>
      <c r="H14" s="19">
        <v>7.6092844247108299E-2</v>
      </c>
      <c r="I14" s="19">
        <v>4.5927785250253601E-2</v>
      </c>
      <c r="J14" s="19">
        <v>5.7532229375368497E-2</v>
      </c>
      <c r="K14" s="19">
        <v>1.6432404984803899E-2</v>
      </c>
      <c r="L14" s="19">
        <v>5.0067023178658902E-2</v>
      </c>
      <c r="M14" s="19"/>
      <c r="N14" s="19">
        <v>3.10664220847632E-2</v>
      </c>
      <c r="O14" s="19">
        <v>5.0548775056599798E-2</v>
      </c>
      <c r="P14" s="19">
        <v>7.2974176206930405E-2</v>
      </c>
      <c r="Q14" s="19">
        <v>7.3293724679222905E-2</v>
      </c>
      <c r="R14" s="19"/>
      <c r="S14" s="19">
        <v>6.2059463767300801E-2</v>
      </c>
      <c r="T14" s="19">
        <v>3.8262052350227803E-2</v>
      </c>
      <c r="U14" s="19">
        <v>3.7734078637021301E-2</v>
      </c>
      <c r="V14" s="19">
        <v>8.5113113854221698E-2</v>
      </c>
      <c r="W14" s="19">
        <v>0.12002173594733399</v>
      </c>
      <c r="X14" s="19">
        <v>6.0165420237026798E-2</v>
      </c>
      <c r="Y14" s="19">
        <v>7.1577921990952406E-2</v>
      </c>
      <c r="Z14" s="19">
        <v>5.8526551293923999E-2</v>
      </c>
      <c r="AA14" s="19">
        <v>4.2184819041631898E-2</v>
      </c>
      <c r="AB14" s="19">
        <v>2.9524138030752999E-2</v>
      </c>
      <c r="AC14" s="19">
        <v>5.2263278718885198E-2</v>
      </c>
      <c r="AD14" s="19">
        <v>0</v>
      </c>
      <c r="AE14" s="19"/>
      <c r="AF14" s="19">
        <v>7.8346262045795895E-2</v>
      </c>
      <c r="AG14" s="19">
        <v>7.1365713947487697E-2</v>
      </c>
      <c r="AH14" s="19">
        <v>2.2635689708913002E-2</v>
      </c>
      <c r="AI14" s="19">
        <v>1.93589745927642E-2</v>
      </c>
      <c r="AJ14" s="19">
        <v>2.79616641662748E-2</v>
      </c>
      <c r="AK14" s="19"/>
      <c r="AL14" s="19">
        <v>5.87210857517904E-2</v>
      </c>
      <c r="AM14" s="19">
        <v>5.9515464710653103E-2</v>
      </c>
      <c r="AN14" s="19">
        <v>4.8600677791335499E-2</v>
      </c>
      <c r="AO14" s="19">
        <v>4.3995131797480103E-2</v>
      </c>
      <c r="AP14" s="19"/>
      <c r="AQ14" s="19">
        <v>6.3824359627806304E-2</v>
      </c>
      <c r="AR14" s="19">
        <v>4.4086456553836299E-2</v>
      </c>
      <c r="AS14" s="19"/>
      <c r="AT14" s="19">
        <v>4.4803344504683901E-2</v>
      </c>
      <c r="AU14" s="19">
        <v>4.87136736118534E-2</v>
      </c>
      <c r="AV14" s="19"/>
      <c r="AW14" s="19">
        <v>4.4380171702786103E-2</v>
      </c>
      <c r="AX14" s="19">
        <v>3.9743220341322598E-2</v>
      </c>
      <c r="AY14" s="19">
        <v>7.6497238769366593E-2</v>
      </c>
      <c r="AZ14" s="19"/>
      <c r="BA14" s="19">
        <v>7.0275964926504605E-2</v>
      </c>
      <c r="BB14" s="19">
        <v>5.80368909290419E-2</v>
      </c>
      <c r="BC14" s="19">
        <v>5.0688455726485802E-2</v>
      </c>
      <c r="BD14" s="19">
        <v>2.9893107971190099E-2</v>
      </c>
      <c r="BE14" s="19">
        <v>6.2193735781440697E-2</v>
      </c>
      <c r="BF14" s="19"/>
      <c r="BG14" s="19">
        <v>6.2010530598394897E-2</v>
      </c>
      <c r="BH14" s="19">
        <v>5.2116596211702101E-2</v>
      </c>
      <c r="BI14" s="19"/>
      <c r="BJ14" s="19">
        <v>5.5665243937978899E-2</v>
      </c>
      <c r="BK14" s="19">
        <v>6.0439322146079999E-2</v>
      </c>
      <c r="BL14" s="19"/>
      <c r="BM14" s="19">
        <v>8.0076927180399798E-2</v>
      </c>
      <c r="BN14" s="19">
        <v>2.7424174845920201E-2</v>
      </c>
      <c r="BO14" s="19">
        <v>3.9789687183359297E-2</v>
      </c>
      <c r="BP14" s="19">
        <v>5.89296454443183E-2</v>
      </c>
      <c r="BQ14" s="19">
        <v>7.3161269473305895E-2</v>
      </c>
      <c r="BR14" s="19"/>
      <c r="BS14" s="19">
        <v>5.61221350537865E-2</v>
      </c>
      <c r="BT14" s="19"/>
      <c r="BU14" s="19">
        <v>2.8528386106109398E-2</v>
      </c>
      <c r="BV14" s="19">
        <v>2.0496079587230102E-2</v>
      </c>
      <c r="BW14" s="19">
        <v>8.5281575258419798E-2</v>
      </c>
      <c r="BX14" s="19">
        <v>3.9622830807762799E-2</v>
      </c>
      <c r="BY14" s="19">
        <v>0.11217331817612899</v>
      </c>
      <c r="BZ14" s="19"/>
      <c r="CA14" s="19">
        <v>7.0984718397635704E-2</v>
      </c>
      <c r="CB14" s="19"/>
      <c r="CC14" s="19">
        <v>5.7611140336404E-2</v>
      </c>
      <c r="CD14" s="19">
        <v>3.24036846065896E-2</v>
      </c>
      <c r="CE14" s="19"/>
      <c r="CF14" s="19">
        <v>6.21833153771503E-2</v>
      </c>
      <c r="CG14" s="19"/>
      <c r="CH14" s="19">
        <v>0</v>
      </c>
      <c r="CI14" s="19" t="s">
        <v>371</v>
      </c>
    </row>
    <row r="15" spans="2:87" x14ac:dyDescent="0.35">
      <c r="B15" s="16" t="s">
        <v>163</v>
      </c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dimension ref="B2:CI19"/>
  <sheetViews>
    <sheetView showGridLines="0" workbookViewId="0">
      <pane xSplit="2" topLeftCell="C1" activePane="topRight" state="frozen"/>
      <selection pane="topRight" activeCell="D2" sqref="D2:BR2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374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994</v>
      </c>
      <c r="D7" s="10">
        <v>475</v>
      </c>
      <c r="E7" s="10">
        <v>516</v>
      </c>
      <c r="F7" s="10"/>
      <c r="G7" s="10">
        <v>82</v>
      </c>
      <c r="H7" s="10">
        <v>169</v>
      </c>
      <c r="I7" s="10">
        <v>177</v>
      </c>
      <c r="J7" s="10">
        <v>192</v>
      </c>
      <c r="K7" s="10">
        <v>154</v>
      </c>
      <c r="L7" s="10">
        <v>220</v>
      </c>
      <c r="M7" s="10"/>
      <c r="N7" s="10">
        <v>283</v>
      </c>
      <c r="O7" s="10">
        <v>246</v>
      </c>
      <c r="P7" s="10">
        <v>212</v>
      </c>
      <c r="Q7" s="10">
        <v>251</v>
      </c>
      <c r="R7" s="10"/>
      <c r="S7" s="10">
        <v>133</v>
      </c>
      <c r="T7" s="10">
        <v>141</v>
      </c>
      <c r="U7" s="10">
        <v>77</v>
      </c>
      <c r="V7" s="10">
        <v>85</v>
      </c>
      <c r="W7" s="10">
        <v>75</v>
      </c>
      <c r="X7" s="10">
        <v>82</v>
      </c>
      <c r="Y7" s="10">
        <v>79</v>
      </c>
      <c r="Z7" s="10">
        <v>41</v>
      </c>
      <c r="AA7" s="10">
        <v>103</v>
      </c>
      <c r="AB7" s="10">
        <v>93</v>
      </c>
      <c r="AC7" s="10">
        <v>55</v>
      </c>
      <c r="AD7" s="10">
        <v>30</v>
      </c>
      <c r="AE7" s="10"/>
      <c r="AF7" s="10">
        <v>169</v>
      </c>
      <c r="AG7" s="10">
        <v>357</v>
      </c>
      <c r="AH7" s="10">
        <v>210</v>
      </c>
      <c r="AI7" s="10">
        <v>112</v>
      </c>
      <c r="AJ7" s="10">
        <v>114</v>
      </c>
      <c r="AK7" s="10"/>
      <c r="AL7" s="10">
        <v>386</v>
      </c>
      <c r="AM7" s="10">
        <v>374</v>
      </c>
      <c r="AN7" s="10">
        <v>179</v>
      </c>
      <c r="AO7" s="10">
        <v>55</v>
      </c>
      <c r="AP7" s="10"/>
      <c r="AQ7" s="10">
        <v>608</v>
      </c>
      <c r="AR7" s="10">
        <v>386</v>
      </c>
      <c r="AS7" s="10"/>
      <c r="AT7" s="10">
        <v>649</v>
      </c>
      <c r="AU7" s="10">
        <v>207</v>
      </c>
      <c r="AV7" s="10"/>
      <c r="AW7" s="10">
        <v>400</v>
      </c>
      <c r="AX7" s="10">
        <v>233</v>
      </c>
      <c r="AY7" s="10">
        <v>325</v>
      </c>
      <c r="AZ7" s="10"/>
      <c r="BA7" s="10">
        <v>246</v>
      </c>
      <c r="BB7" s="10">
        <v>275</v>
      </c>
      <c r="BC7" s="10">
        <v>326</v>
      </c>
      <c r="BD7" s="10">
        <v>99</v>
      </c>
      <c r="BE7" s="10">
        <v>48</v>
      </c>
      <c r="BF7" s="10"/>
      <c r="BG7" s="10">
        <v>387</v>
      </c>
      <c r="BH7" s="10">
        <v>607</v>
      </c>
      <c r="BI7" s="10"/>
      <c r="BJ7" s="10">
        <v>768</v>
      </c>
      <c r="BK7" s="10">
        <v>219</v>
      </c>
      <c r="BL7" s="10"/>
      <c r="BM7" s="10">
        <v>150</v>
      </c>
      <c r="BN7" s="10">
        <v>197</v>
      </c>
      <c r="BO7" s="10">
        <v>336</v>
      </c>
      <c r="BP7" s="10">
        <v>83</v>
      </c>
      <c r="BQ7" s="10">
        <v>111</v>
      </c>
      <c r="BR7" s="10"/>
      <c r="BS7" s="10">
        <v>307</v>
      </c>
      <c r="BT7" s="10"/>
      <c r="BU7" s="10">
        <v>200</v>
      </c>
      <c r="BV7" s="10">
        <v>231</v>
      </c>
      <c r="BW7" s="10">
        <v>90</v>
      </c>
      <c r="BX7" s="10">
        <v>198</v>
      </c>
      <c r="BY7" s="10">
        <v>78</v>
      </c>
      <c r="BZ7" s="10"/>
      <c r="CA7" s="10">
        <v>79</v>
      </c>
      <c r="CB7" s="10"/>
      <c r="CC7" s="10">
        <v>786</v>
      </c>
      <c r="CD7" s="10">
        <v>182</v>
      </c>
      <c r="CE7" s="10"/>
      <c r="CF7" s="10">
        <v>379</v>
      </c>
      <c r="CG7" s="10"/>
      <c r="CH7" s="10">
        <v>1</v>
      </c>
      <c r="CI7" s="10" t="s">
        <v>370</v>
      </c>
    </row>
    <row r="8" spans="2:87" ht="30" customHeight="1" x14ac:dyDescent="0.35">
      <c r="B8" s="11" t="s">
        <v>20</v>
      </c>
      <c r="C8" s="11">
        <v>1002</v>
      </c>
      <c r="D8" s="11">
        <v>470</v>
      </c>
      <c r="E8" s="11">
        <v>529</v>
      </c>
      <c r="F8" s="11"/>
      <c r="G8" s="11">
        <v>144</v>
      </c>
      <c r="H8" s="11">
        <v>169</v>
      </c>
      <c r="I8" s="11">
        <v>168</v>
      </c>
      <c r="J8" s="11">
        <v>180</v>
      </c>
      <c r="K8" s="11">
        <v>142</v>
      </c>
      <c r="L8" s="11">
        <v>199</v>
      </c>
      <c r="M8" s="11"/>
      <c r="N8" s="11">
        <v>261</v>
      </c>
      <c r="O8" s="11">
        <v>256</v>
      </c>
      <c r="P8" s="11">
        <v>220</v>
      </c>
      <c r="Q8" s="11">
        <v>263</v>
      </c>
      <c r="R8" s="11"/>
      <c r="S8" s="11">
        <v>137</v>
      </c>
      <c r="T8" s="11">
        <v>131</v>
      </c>
      <c r="U8" s="11">
        <v>73</v>
      </c>
      <c r="V8" s="11">
        <v>88</v>
      </c>
      <c r="W8" s="11">
        <v>67</v>
      </c>
      <c r="X8" s="11">
        <v>88</v>
      </c>
      <c r="Y8" s="11">
        <v>91</v>
      </c>
      <c r="Z8" s="11">
        <v>44</v>
      </c>
      <c r="AA8" s="11">
        <v>115</v>
      </c>
      <c r="AB8" s="11">
        <v>91</v>
      </c>
      <c r="AC8" s="11">
        <v>49</v>
      </c>
      <c r="AD8" s="11">
        <v>27</v>
      </c>
      <c r="AE8" s="11"/>
      <c r="AF8" s="11">
        <v>173</v>
      </c>
      <c r="AG8" s="11">
        <v>373</v>
      </c>
      <c r="AH8" s="11">
        <v>205</v>
      </c>
      <c r="AI8" s="11">
        <v>108</v>
      </c>
      <c r="AJ8" s="11">
        <v>110</v>
      </c>
      <c r="AK8" s="11"/>
      <c r="AL8" s="11">
        <v>373</v>
      </c>
      <c r="AM8" s="11">
        <v>384</v>
      </c>
      <c r="AN8" s="11">
        <v>186</v>
      </c>
      <c r="AO8" s="11">
        <v>59</v>
      </c>
      <c r="AP8" s="11"/>
      <c r="AQ8" s="11">
        <v>619</v>
      </c>
      <c r="AR8" s="11">
        <v>383</v>
      </c>
      <c r="AS8" s="11"/>
      <c r="AT8" s="11">
        <v>656</v>
      </c>
      <c r="AU8" s="11">
        <v>187</v>
      </c>
      <c r="AV8" s="11"/>
      <c r="AW8" s="11">
        <v>379</v>
      </c>
      <c r="AX8" s="11">
        <v>234</v>
      </c>
      <c r="AY8" s="11">
        <v>343</v>
      </c>
      <c r="AZ8" s="11"/>
      <c r="BA8" s="11">
        <v>257</v>
      </c>
      <c r="BB8" s="11">
        <v>273</v>
      </c>
      <c r="BC8" s="11">
        <v>334</v>
      </c>
      <c r="BD8" s="11">
        <v>94</v>
      </c>
      <c r="BE8" s="11">
        <v>46</v>
      </c>
      <c r="BF8" s="11"/>
      <c r="BG8" s="11">
        <v>422</v>
      </c>
      <c r="BH8" s="11">
        <v>581</v>
      </c>
      <c r="BI8" s="11"/>
      <c r="BJ8" s="11">
        <v>790</v>
      </c>
      <c r="BK8" s="11">
        <v>206</v>
      </c>
      <c r="BL8" s="11"/>
      <c r="BM8" s="11">
        <v>160</v>
      </c>
      <c r="BN8" s="11">
        <v>189</v>
      </c>
      <c r="BO8" s="11">
        <v>341</v>
      </c>
      <c r="BP8" s="11">
        <v>83</v>
      </c>
      <c r="BQ8" s="11">
        <v>111</v>
      </c>
      <c r="BR8" s="11"/>
      <c r="BS8" s="11">
        <v>303</v>
      </c>
      <c r="BT8" s="11"/>
      <c r="BU8" s="11">
        <v>194</v>
      </c>
      <c r="BV8" s="11">
        <v>238</v>
      </c>
      <c r="BW8" s="11">
        <v>91</v>
      </c>
      <c r="BX8" s="11">
        <v>196</v>
      </c>
      <c r="BY8" s="11">
        <v>83</v>
      </c>
      <c r="BZ8" s="11"/>
      <c r="CA8" s="11">
        <v>77</v>
      </c>
      <c r="CB8" s="11"/>
      <c r="CC8" s="11">
        <v>787</v>
      </c>
      <c r="CD8" s="11">
        <v>188</v>
      </c>
      <c r="CE8" s="11"/>
      <c r="CF8" s="11">
        <v>366</v>
      </c>
      <c r="CG8" s="11"/>
      <c r="CH8" s="11">
        <v>1</v>
      </c>
      <c r="CI8" s="11" t="s">
        <v>370</v>
      </c>
    </row>
    <row r="9" spans="2:87" x14ac:dyDescent="0.35">
      <c r="B9" s="18" t="s">
        <v>350</v>
      </c>
      <c r="C9" s="17">
        <v>0.51460017077939402</v>
      </c>
      <c r="D9" s="17">
        <v>0.49277230823248602</v>
      </c>
      <c r="E9" s="17">
        <v>0.53317448805829104</v>
      </c>
      <c r="F9" s="17"/>
      <c r="G9" s="17">
        <v>0.50509860164133102</v>
      </c>
      <c r="H9" s="17">
        <v>0.52599337370692101</v>
      </c>
      <c r="I9" s="17">
        <v>0.45359874402501998</v>
      </c>
      <c r="J9" s="17">
        <v>0.49339184582548301</v>
      </c>
      <c r="K9" s="17">
        <v>0.55916559002114796</v>
      </c>
      <c r="L9" s="17">
        <v>0.550771732685431</v>
      </c>
      <c r="M9" s="17"/>
      <c r="N9" s="17">
        <v>0.53274609107724402</v>
      </c>
      <c r="O9" s="17">
        <v>0.49446983341226097</v>
      </c>
      <c r="P9" s="17">
        <v>0.55889397029514198</v>
      </c>
      <c r="Q9" s="17">
        <v>0.48292022414324798</v>
      </c>
      <c r="R9" s="17"/>
      <c r="S9" s="17">
        <v>0.461873240847331</v>
      </c>
      <c r="T9" s="17">
        <v>0.55375224981363402</v>
      </c>
      <c r="U9" s="17">
        <v>0.383816377557747</v>
      </c>
      <c r="V9" s="17">
        <v>0.51053546180171006</v>
      </c>
      <c r="W9" s="17">
        <v>0.48715410040664497</v>
      </c>
      <c r="X9" s="17">
        <v>0.54984824627190998</v>
      </c>
      <c r="Y9" s="17">
        <v>0.43183959086618801</v>
      </c>
      <c r="Z9" s="17">
        <v>0.55384941083934203</v>
      </c>
      <c r="AA9" s="17">
        <v>0.68550942904312195</v>
      </c>
      <c r="AB9" s="17">
        <v>0.559671718638723</v>
      </c>
      <c r="AC9" s="17">
        <v>0.43362888289316798</v>
      </c>
      <c r="AD9" s="17">
        <v>0.39968091023343999</v>
      </c>
      <c r="AE9" s="17"/>
      <c r="AF9" s="17">
        <v>0.44622852685344899</v>
      </c>
      <c r="AG9" s="17">
        <v>0.53294505249072499</v>
      </c>
      <c r="AH9" s="17">
        <v>0.503541841314181</v>
      </c>
      <c r="AI9" s="17">
        <v>0.56330278256327304</v>
      </c>
      <c r="AJ9" s="17">
        <v>0.54072056566890503</v>
      </c>
      <c r="AK9" s="17"/>
      <c r="AL9" s="17">
        <v>0.518600652338153</v>
      </c>
      <c r="AM9" s="17">
        <v>0.49124114510317901</v>
      </c>
      <c r="AN9" s="17">
        <v>0.53872652150007605</v>
      </c>
      <c r="AO9" s="17">
        <v>0.56516544338092101</v>
      </c>
      <c r="AP9" s="17"/>
      <c r="AQ9" s="17">
        <v>0.52299259966477896</v>
      </c>
      <c r="AR9" s="17">
        <v>0.501039941670678</v>
      </c>
      <c r="AS9" s="17"/>
      <c r="AT9" s="17">
        <v>0.49509633371376599</v>
      </c>
      <c r="AU9" s="17">
        <v>0.52863735584516902</v>
      </c>
      <c r="AV9" s="17"/>
      <c r="AW9" s="17">
        <v>0.55745286665463001</v>
      </c>
      <c r="AX9" s="17">
        <v>0.52793433027401204</v>
      </c>
      <c r="AY9" s="17">
        <v>0.450599896381986</v>
      </c>
      <c r="AZ9" s="17"/>
      <c r="BA9" s="17">
        <v>0.50546286632067705</v>
      </c>
      <c r="BB9" s="17">
        <v>0.52627700124898502</v>
      </c>
      <c r="BC9" s="17">
        <v>0.48565557588301</v>
      </c>
      <c r="BD9" s="17">
        <v>0.58951150053206702</v>
      </c>
      <c r="BE9" s="17">
        <v>0.55386623169688498</v>
      </c>
      <c r="BF9" s="17"/>
      <c r="BG9" s="17">
        <v>0.50041794636806403</v>
      </c>
      <c r="BH9" s="17">
        <v>0.52489810871575404</v>
      </c>
      <c r="BI9" s="17"/>
      <c r="BJ9" s="17">
        <v>0.50588535608186602</v>
      </c>
      <c r="BK9" s="17">
        <v>0.55130183762401297</v>
      </c>
      <c r="BL9" s="17"/>
      <c r="BM9" s="17">
        <v>0.46659769783944099</v>
      </c>
      <c r="BN9" s="17">
        <v>0.46486281139901298</v>
      </c>
      <c r="BO9" s="17">
        <v>0.58749034522042898</v>
      </c>
      <c r="BP9" s="17">
        <v>0.53825795747854299</v>
      </c>
      <c r="BQ9" s="17">
        <v>0.44614837895557202</v>
      </c>
      <c r="BR9" s="17"/>
      <c r="BS9" s="17">
        <v>0.43681304243302299</v>
      </c>
      <c r="BT9" s="17"/>
      <c r="BU9" s="17">
        <v>0.48593984358842901</v>
      </c>
      <c r="BV9" s="17">
        <v>0.61479428071339204</v>
      </c>
      <c r="BW9" s="17">
        <v>0.54492745623503003</v>
      </c>
      <c r="BX9" s="17">
        <v>0.45570727457625299</v>
      </c>
      <c r="BY9" s="17">
        <v>0.44255262981708099</v>
      </c>
      <c r="BZ9" s="17"/>
      <c r="CA9" s="17">
        <v>0.43184004732277698</v>
      </c>
      <c r="CB9" s="17"/>
      <c r="CC9" s="17">
        <v>0.52563868870131003</v>
      </c>
      <c r="CD9" s="17">
        <v>0.49795893440355699</v>
      </c>
      <c r="CE9" s="17"/>
      <c r="CF9" s="17">
        <v>0.59357917882972899</v>
      </c>
      <c r="CG9" s="17"/>
      <c r="CH9" s="17">
        <v>0</v>
      </c>
      <c r="CI9" s="17" t="s">
        <v>371</v>
      </c>
    </row>
    <row r="10" spans="2:87" x14ac:dyDescent="0.35">
      <c r="B10" s="18" t="s">
        <v>351</v>
      </c>
      <c r="C10" s="17">
        <v>0.307591616549862</v>
      </c>
      <c r="D10" s="17">
        <v>0.323703567863453</v>
      </c>
      <c r="E10" s="17">
        <v>0.29307184278196002</v>
      </c>
      <c r="F10" s="17"/>
      <c r="G10" s="17">
        <v>0.29538162405263901</v>
      </c>
      <c r="H10" s="17">
        <v>0.26307817585777898</v>
      </c>
      <c r="I10" s="17">
        <v>0.357381026610611</v>
      </c>
      <c r="J10" s="17">
        <v>0.32618272923172498</v>
      </c>
      <c r="K10" s="17">
        <v>0.28530996110416301</v>
      </c>
      <c r="L10" s="17">
        <v>0.31127555685877001</v>
      </c>
      <c r="M10" s="17"/>
      <c r="N10" s="17">
        <v>0.34057969248368403</v>
      </c>
      <c r="O10" s="17">
        <v>0.29126909769342402</v>
      </c>
      <c r="P10" s="17">
        <v>0.28112214893520299</v>
      </c>
      <c r="Q10" s="17">
        <v>0.31165863881658901</v>
      </c>
      <c r="R10" s="17"/>
      <c r="S10" s="17">
        <v>0.353859382402817</v>
      </c>
      <c r="T10" s="17">
        <v>0.305109300754976</v>
      </c>
      <c r="U10" s="17">
        <v>0.38142319591274898</v>
      </c>
      <c r="V10" s="17">
        <v>0.34669450825386</v>
      </c>
      <c r="W10" s="17">
        <v>0.32292683341102701</v>
      </c>
      <c r="X10" s="17">
        <v>0.26856508996431799</v>
      </c>
      <c r="Y10" s="17">
        <v>0.30537972372676397</v>
      </c>
      <c r="Z10" s="17">
        <v>0.19266940210779901</v>
      </c>
      <c r="AA10" s="17">
        <v>0.21881747500214199</v>
      </c>
      <c r="AB10" s="17">
        <v>0.30134674043892401</v>
      </c>
      <c r="AC10" s="17">
        <v>0.28675124663649898</v>
      </c>
      <c r="AD10" s="17">
        <v>0.477546445714913</v>
      </c>
      <c r="AE10" s="17"/>
      <c r="AF10" s="17">
        <v>0.32923220087709298</v>
      </c>
      <c r="AG10" s="17">
        <v>0.289377779144595</v>
      </c>
      <c r="AH10" s="17">
        <v>0.31075935488445899</v>
      </c>
      <c r="AI10" s="17">
        <v>0.34154007060219699</v>
      </c>
      <c r="AJ10" s="17">
        <v>0.30108855371058202</v>
      </c>
      <c r="AK10" s="17"/>
      <c r="AL10" s="17">
        <v>0.29141327533831901</v>
      </c>
      <c r="AM10" s="17">
        <v>0.31905260693132598</v>
      </c>
      <c r="AN10" s="17">
        <v>0.317056575852662</v>
      </c>
      <c r="AO10" s="17">
        <v>0.305496504027779</v>
      </c>
      <c r="AP10" s="17"/>
      <c r="AQ10" s="17">
        <v>0.294802029966512</v>
      </c>
      <c r="AR10" s="17">
        <v>0.32825663815975598</v>
      </c>
      <c r="AS10" s="17"/>
      <c r="AT10" s="17">
        <v>0.31639318798227101</v>
      </c>
      <c r="AU10" s="17">
        <v>0.32363023215405101</v>
      </c>
      <c r="AV10" s="17"/>
      <c r="AW10" s="17">
        <v>0.31412040022259102</v>
      </c>
      <c r="AX10" s="17">
        <v>0.27897287893267803</v>
      </c>
      <c r="AY10" s="17">
        <v>0.32318103839254902</v>
      </c>
      <c r="AZ10" s="17"/>
      <c r="BA10" s="17">
        <v>0.308054931011083</v>
      </c>
      <c r="BB10" s="17">
        <v>0.29156252619714801</v>
      </c>
      <c r="BC10" s="17">
        <v>0.33675703111889699</v>
      </c>
      <c r="BD10" s="17">
        <v>0.287857734147417</v>
      </c>
      <c r="BE10" s="17">
        <v>0.227926231254138</v>
      </c>
      <c r="BF10" s="17"/>
      <c r="BG10" s="17">
        <v>0.32347900805538898</v>
      </c>
      <c r="BH10" s="17">
        <v>0.29605552975914401</v>
      </c>
      <c r="BI10" s="17"/>
      <c r="BJ10" s="17">
        <v>0.30902622285546999</v>
      </c>
      <c r="BK10" s="17">
        <v>0.29785870553510702</v>
      </c>
      <c r="BL10" s="17"/>
      <c r="BM10" s="17">
        <v>0.32427401525875899</v>
      </c>
      <c r="BN10" s="17">
        <v>0.369681678261645</v>
      </c>
      <c r="BO10" s="17">
        <v>0.28122119809202001</v>
      </c>
      <c r="BP10" s="17">
        <v>0.277891189559205</v>
      </c>
      <c r="BQ10" s="17">
        <v>0.320974932394401</v>
      </c>
      <c r="BR10" s="17"/>
      <c r="BS10" s="17">
        <v>0.33305713536015502</v>
      </c>
      <c r="BT10" s="17"/>
      <c r="BU10" s="17">
        <v>0.36094801313927199</v>
      </c>
      <c r="BV10" s="17">
        <v>0.26530487109564799</v>
      </c>
      <c r="BW10" s="17">
        <v>0.28511341446389399</v>
      </c>
      <c r="BX10" s="17">
        <v>0.307715071128703</v>
      </c>
      <c r="BY10" s="17">
        <v>0.33110520144121403</v>
      </c>
      <c r="BZ10" s="17"/>
      <c r="CA10" s="17">
        <v>0.36048874565704297</v>
      </c>
      <c r="CB10" s="17"/>
      <c r="CC10" s="17">
        <v>0.30780413818421598</v>
      </c>
      <c r="CD10" s="17">
        <v>0.32651874244455398</v>
      </c>
      <c r="CE10" s="17"/>
      <c r="CF10" s="17">
        <v>0.28098789817238301</v>
      </c>
      <c r="CG10" s="17"/>
      <c r="CH10" s="17">
        <v>1</v>
      </c>
      <c r="CI10" s="17" t="s">
        <v>371</v>
      </c>
    </row>
    <row r="11" spans="2:87" x14ac:dyDescent="0.35">
      <c r="B11" s="18" t="s">
        <v>352</v>
      </c>
      <c r="C11" s="17">
        <v>4.8971172323656199E-2</v>
      </c>
      <c r="D11" s="17">
        <v>6.1967030666922503E-2</v>
      </c>
      <c r="E11" s="17">
        <v>3.7705297226259898E-2</v>
      </c>
      <c r="F11" s="17"/>
      <c r="G11" s="17">
        <v>7.4602927149370696E-2</v>
      </c>
      <c r="H11" s="17">
        <v>7.9248121411985298E-2</v>
      </c>
      <c r="I11" s="17">
        <v>4.84132309908471E-2</v>
      </c>
      <c r="J11" s="17">
        <v>4.0247485703748601E-2</v>
      </c>
      <c r="K11" s="17">
        <v>4.3458156594926599E-2</v>
      </c>
      <c r="L11" s="17">
        <v>1.6970155383608701E-2</v>
      </c>
      <c r="M11" s="17"/>
      <c r="N11" s="17">
        <v>5.5596091156991198E-2</v>
      </c>
      <c r="O11" s="17">
        <v>4.2769707233905899E-2</v>
      </c>
      <c r="P11" s="17">
        <v>3.9141478010592298E-2</v>
      </c>
      <c r="Q11" s="17">
        <v>5.7022191638271803E-2</v>
      </c>
      <c r="R11" s="17"/>
      <c r="S11" s="17">
        <v>9.2545939264873006E-2</v>
      </c>
      <c r="T11" s="17">
        <v>3.1151124059211301E-2</v>
      </c>
      <c r="U11" s="17">
        <v>6.75132073919954E-2</v>
      </c>
      <c r="V11" s="17">
        <v>1.1311747651422699E-2</v>
      </c>
      <c r="W11" s="17">
        <v>5.4278842682721602E-2</v>
      </c>
      <c r="X11" s="17">
        <v>4.7237455196106601E-2</v>
      </c>
      <c r="Y11" s="17">
        <v>4.62906450961761E-2</v>
      </c>
      <c r="Z11" s="17">
        <v>6.8207312253420097E-2</v>
      </c>
      <c r="AA11" s="17">
        <v>2.7162121088473601E-2</v>
      </c>
      <c r="AB11" s="17">
        <v>5.0863657022164097E-2</v>
      </c>
      <c r="AC11" s="17">
        <v>5.4686439605550301E-2</v>
      </c>
      <c r="AD11" s="17">
        <v>3.30457581113585E-2</v>
      </c>
      <c r="AE11" s="17"/>
      <c r="AF11" s="17">
        <v>6.5751255009755094E-2</v>
      </c>
      <c r="AG11" s="17">
        <v>3.8208234565662899E-2</v>
      </c>
      <c r="AH11" s="17">
        <v>5.5149257850991597E-2</v>
      </c>
      <c r="AI11" s="17">
        <v>4.49471057885686E-2</v>
      </c>
      <c r="AJ11" s="17">
        <v>5.8374018672577403E-2</v>
      </c>
      <c r="AK11" s="17"/>
      <c r="AL11" s="17">
        <v>3.6769200629678103E-2</v>
      </c>
      <c r="AM11" s="17">
        <v>6.4993687768581401E-2</v>
      </c>
      <c r="AN11" s="17">
        <v>4.5388903646881702E-2</v>
      </c>
      <c r="AO11" s="17">
        <v>3.3174726100741597E-2</v>
      </c>
      <c r="AP11" s="17"/>
      <c r="AQ11" s="17">
        <v>3.5508062771423501E-2</v>
      </c>
      <c r="AR11" s="17">
        <v>7.0724451682620093E-2</v>
      </c>
      <c r="AS11" s="17"/>
      <c r="AT11" s="17">
        <v>5.9550180302338697E-2</v>
      </c>
      <c r="AU11" s="17">
        <v>1.7432197621983999E-2</v>
      </c>
      <c r="AV11" s="17"/>
      <c r="AW11" s="17">
        <v>2.7725145549014701E-2</v>
      </c>
      <c r="AX11" s="17">
        <v>4.88288642098215E-2</v>
      </c>
      <c r="AY11" s="17">
        <v>7.9108623824158994E-2</v>
      </c>
      <c r="AZ11" s="17"/>
      <c r="BA11" s="17">
        <v>5.99815804049929E-2</v>
      </c>
      <c r="BB11" s="17">
        <v>3.07696660939176E-2</v>
      </c>
      <c r="BC11" s="17">
        <v>6.7202443971223005E-2</v>
      </c>
      <c r="BD11" s="17">
        <v>1.19070396961545E-2</v>
      </c>
      <c r="BE11" s="17">
        <v>3.87046584152776E-2</v>
      </c>
      <c r="BF11" s="17"/>
      <c r="BG11" s="17">
        <v>4.54375628468036E-2</v>
      </c>
      <c r="BH11" s="17">
        <v>5.15369821732653E-2</v>
      </c>
      <c r="BI11" s="17"/>
      <c r="BJ11" s="17">
        <v>5.38831801166142E-2</v>
      </c>
      <c r="BK11" s="17">
        <v>2.6950655797011499E-2</v>
      </c>
      <c r="BL11" s="17"/>
      <c r="BM11" s="17">
        <v>3.95199107460035E-2</v>
      </c>
      <c r="BN11" s="17">
        <v>3.2612818872772301E-2</v>
      </c>
      <c r="BO11" s="17">
        <v>4.1034962383060203E-2</v>
      </c>
      <c r="BP11" s="17">
        <v>6.5243719472356507E-2</v>
      </c>
      <c r="BQ11" s="17">
        <v>9.6482929773656106E-2</v>
      </c>
      <c r="BR11" s="17"/>
      <c r="BS11" s="17">
        <v>7.3101443684445905E-2</v>
      </c>
      <c r="BT11" s="17"/>
      <c r="BU11" s="17">
        <v>3.4666682798854098E-2</v>
      </c>
      <c r="BV11" s="17">
        <v>4.4789441548406202E-2</v>
      </c>
      <c r="BW11" s="17">
        <v>5.0228506504428297E-2</v>
      </c>
      <c r="BX11" s="17">
        <v>7.9244793154029602E-2</v>
      </c>
      <c r="BY11" s="17">
        <v>2.3622533671013399E-2</v>
      </c>
      <c r="BZ11" s="17"/>
      <c r="CA11" s="17">
        <v>8.1200069796122196E-2</v>
      </c>
      <c r="CB11" s="17"/>
      <c r="CC11" s="17">
        <v>4.1369779007057503E-2</v>
      </c>
      <c r="CD11" s="17">
        <v>7.6661449860292399E-2</v>
      </c>
      <c r="CE11" s="17"/>
      <c r="CF11" s="17">
        <v>2.3541610266891101E-2</v>
      </c>
      <c r="CG11" s="17"/>
      <c r="CH11" s="17">
        <v>0</v>
      </c>
      <c r="CI11" s="17" t="s">
        <v>371</v>
      </c>
    </row>
    <row r="12" spans="2:87" x14ac:dyDescent="0.35">
      <c r="B12" s="18" t="s">
        <v>353</v>
      </c>
      <c r="C12" s="17">
        <v>1.7086336230524701E-2</v>
      </c>
      <c r="D12" s="17">
        <v>2.5719833261582298E-2</v>
      </c>
      <c r="E12" s="17">
        <v>9.5131053859204995E-3</v>
      </c>
      <c r="F12" s="17"/>
      <c r="G12" s="17">
        <v>1.24047320750084E-2</v>
      </c>
      <c r="H12" s="17">
        <v>3.5380725718736898E-2</v>
      </c>
      <c r="I12" s="17">
        <v>1.1904722964599599E-2</v>
      </c>
      <c r="J12" s="17">
        <v>2.0925183128851901E-2</v>
      </c>
      <c r="K12" s="17">
        <v>7.9394095007373506E-3</v>
      </c>
      <c r="L12" s="17">
        <v>1.2321726882258801E-2</v>
      </c>
      <c r="M12" s="17"/>
      <c r="N12" s="17">
        <v>5.9948597841156803E-3</v>
      </c>
      <c r="O12" s="17">
        <v>3.1569799682579898E-2</v>
      </c>
      <c r="P12" s="17">
        <v>1.3110416990128E-2</v>
      </c>
      <c r="Q12" s="17">
        <v>1.74539003400036E-2</v>
      </c>
      <c r="R12" s="17"/>
      <c r="S12" s="17">
        <v>1.8654767498249701E-2</v>
      </c>
      <c r="T12" s="17">
        <v>6.7391734300804003E-3</v>
      </c>
      <c r="U12" s="17">
        <v>1.22296644205965E-2</v>
      </c>
      <c r="V12" s="17">
        <v>2.5567205265787599E-2</v>
      </c>
      <c r="W12" s="17">
        <v>1.1541685800880899E-2</v>
      </c>
      <c r="X12" s="17">
        <v>0</v>
      </c>
      <c r="Y12" s="17">
        <v>5.68397369674013E-2</v>
      </c>
      <c r="Z12" s="17">
        <v>0</v>
      </c>
      <c r="AA12" s="17">
        <v>8.9948641077422405E-3</v>
      </c>
      <c r="AB12" s="17">
        <v>9.4109428656104499E-3</v>
      </c>
      <c r="AC12" s="17">
        <v>3.7804449495823601E-2</v>
      </c>
      <c r="AD12" s="17">
        <v>3.0492661941102301E-2</v>
      </c>
      <c r="AE12" s="17"/>
      <c r="AF12" s="17">
        <v>1.11798615677459E-2</v>
      </c>
      <c r="AG12" s="17">
        <v>1.7188095287224599E-2</v>
      </c>
      <c r="AH12" s="17">
        <v>2.0329467618814399E-2</v>
      </c>
      <c r="AI12" s="17">
        <v>1.79512156008176E-2</v>
      </c>
      <c r="AJ12" s="17">
        <v>2.4376887996468002E-2</v>
      </c>
      <c r="AK12" s="17"/>
      <c r="AL12" s="17">
        <v>2.2887259007036899E-2</v>
      </c>
      <c r="AM12" s="17">
        <v>1.53652878588896E-2</v>
      </c>
      <c r="AN12" s="17">
        <v>4.8301811110398E-3</v>
      </c>
      <c r="AO12" s="17">
        <v>3.01069885184461E-2</v>
      </c>
      <c r="AP12" s="17"/>
      <c r="AQ12" s="17">
        <v>1.8490771359112399E-2</v>
      </c>
      <c r="AR12" s="17">
        <v>1.48170930385873E-2</v>
      </c>
      <c r="AS12" s="17"/>
      <c r="AT12" s="17">
        <v>1.7940689968888101E-2</v>
      </c>
      <c r="AU12" s="17">
        <v>1.9087803575632101E-2</v>
      </c>
      <c r="AV12" s="17"/>
      <c r="AW12" s="17">
        <v>1.1801518452600799E-2</v>
      </c>
      <c r="AX12" s="17">
        <v>1.6941223551140999E-2</v>
      </c>
      <c r="AY12" s="17">
        <v>2.0115184942065802E-2</v>
      </c>
      <c r="AZ12" s="17"/>
      <c r="BA12" s="17">
        <v>1.4042202750779701E-2</v>
      </c>
      <c r="BB12" s="17">
        <v>2.45846436198674E-2</v>
      </c>
      <c r="BC12" s="17">
        <v>1.7099936587881601E-2</v>
      </c>
      <c r="BD12" s="17">
        <v>0</v>
      </c>
      <c r="BE12" s="17">
        <v>2.44679154110411E-2</v>
      </c>
      <c r="BF12" s="17"/>
      <c r="BG12" s="17">
        <v>1.1125764500446399E-2</v>
      </c>
      <c r="BH12" s="17">
        <v>2.1414401840072098E-2</v>
      </c>
      <c r="BI12" s="17"/>
      <c r="BJ12" s="17">
        <v>1.95639152376187E-2</v>
      </c>
      <c r="BK12" s="17">
        <v>8.1295629701318393E-3</v>
      </c>
      <c r="BL12" s="17"/>
      <c r="BM12" s="17">
        <v>1.2000747015744301E-2</v>
      </c>
      <c r="BN12" s="17">
        <v>1.6420522151439899E-2</v>
      </c>
      <c r="BO12" s="17">
        <v>1.84433752549732E-2</v>
      </c>
      <c r="BP12" s="17">
        <v>2.6433567301926902E-2</v>
      </c>
      <c r="BQ12" s="17">
        <v>1.7579030051838099E-2</v>
      </c>
      <c r="BR12" s="17"/>
      <c r="BS12" s="17">
        <v>2.65592104397567E-2</v>
      </c>
      <c r="BT12" s="17"/>
      <c r="BU12" s="17">
        <v>1.94779532271235E-2</v>
      </c>
      <c r="BV12" s="17">
        <v>1.8553988155198299E-2</v>
      </c>
      <c r="BW12" s="17">
        <v>2.3936364886106301E-2</v>
      </c>
      <c r="BX12" s="17">
        <v>2.5373594159171901E-2</v>
      </c>
      <c r="BY12" s="17">
        <v>1.10028159816642E-2</v>
      </c>
      <c r="BZ12" s="17"/>
      <c r="CA12" s="17">
        <v>2.5698143036158999E-2</v>
      </c>
      <c r="CB12" s="17"/>
      <c r="CC12" s="17">
        <v>1.7811399613960499E-2</v>
      </c>
      <c r="CD12" s="17">
        <v>1.6540635705251099E-2</v>
      </c>
      <c r="CE12" s="17"/>
      <c r="CF12" s="17">
        <v>2.3396746974042198E-3</v>
      </c>
      <c r="CG12" s="17"/>
      <c r="CH12" s="17">
        <v>0</v>
      </c>
      <c r="CI12" s="17" t="s">
        <v>371</v>
      </c>
    </row>
    <row r="13" spans="2:87" ht="29" x14ac:dyDescent="0.35">
      <c r="B13" s="18" t="s">
        <v>354</v>
      </c>
      <c r="C13" s="17">
        <v>6.6481054824097205E-2</v>
      </c>
      <c r="D13" s="17">
        <v>6.3051530750717996E-2</v>
      </c>
      <c r="E13" s="17">
        <v>6.9911601135274698E-2</v>
      </c>
      <c r="F13" s="17"/>
      <c r="G13" s="17">
        <v>2.4491930879327599E-2</v>
      </c>
      <c r="H13" s="17">
        <v>4.9926239340191102E-2</v>
      </c>
      <c r="I13" s="17">
        <v>8.6417205729960395E-2</v>
      </c>
      <c r="J13" s="17">
        <v>5.73790659436803E-2</v>
      </c>
      <c r="K13" s="17">
        <v>9.7070908816906595E-2</v>
      </c>
      <c r="L13" s="17">
        <v>8.0597194360936403E-2</v>
      </c>
      <c r="M13" s="17"/>
      <c r="N13" s="17">
        <v>4.2163842469679899E-2</v>
      </c>
      <c r="O13" s="17">
        <v>6.7685718249256802E-2</v>
      </c>
      <c r="P13" s="17">
        <v>6.6503775926389702E-2</v>
      </c>
      <c r="Q13" s="17">
        <v>8.6019445693962804E-2</v>
      </c>
      <c r="R13" s="17"/>
      <c r="S13" s="17">
        <v>1.8454219071250701E-2</v>
      </c>
      <c r="T13" s="17">
        <v>7.5895057112719003E-2</v>
      </c>
      <c r="U13" s="17">
        <v>0.10356025143419401</v>
      </c>
      <c r="V13" s="17">
        <v>4.4398173388956602E-2</v>
      </c>
      <c r="W13" s="17">
        <v>8.0099439889338306E-2</v>
      </c>
      <c r="X13" s="17">
        <v>8.3502512117949901E-2</v>
      </c>
      <c r="Y13" s="17">
        <v>8.9823501326839E-2</v>
      </c>
      <c r="Z13" s="17">
        <v>0.10846559191935901</v>
      </c>
      <c r="AA13" s="17">
        <v>4.4323380122844598E-2</v>
      </c>
      <c r="AB13" s="17">
        <v>4.0925584478449101E-2</v>
      </c>
      <c r="AC13" s="17">
        <v>0.14885470743061999</v>
      </c>
      <c r="AD13" s="17">
        <v>2.8169191008371799E-2</v>
      </c>
      <c r="AE13" s="17"/>
      <c r="AF13" s="17">
        <v>7.5887227025415005E-2</v>
      </c>
      <c r="AG13" s="17">
        <v>7.4217163995156696E-2</v>
      </c>
      <c r="AH13" s="17">
        <v>7.6869766083718802E-2</v>
      </c>
      <c r="AI13" s="17">
        <v>2.4360889684694499E-2</v>
      </c>
      <c r="AJ13" s="17">
        <v>2.57488305700917E-2</v>
      </c>
      <c r="AK13" s="17"/>
      <c r="AL13" s="17">
        <v>6.56758362388013E-2</v>
      </c>
      <c r="AM13" s="17">
        <v>7.4186359932055898E-2</v>
      </c>
      <c r="AN13" s="17">
        <v>5.6677543066658703E-2</v>
      </c>
      <c r="AO13" s="17">
        <v>5.2340713284426597E-2</v>
      </c>
      <c r="AP13" s="17"/>
      <c r="AQ13" s="17">
        <v>8.0054022722662294E-2</v>
      </c>
      <c r="AR13" s="17">
        <v>4.4550269719643397E-2</v>
      </c>
      <c r="AS13" s="17"/>
      <c r="AT13" s="17">
        <v>6.9706769898114307E-2</v>
      </c>
      <c r="AU13" s="17">
        <v>8.0949111732281795E-2</v>
      </c>
      <c r="AV13" s="17"/>
      <c r="AW13" s="17">
        <v>6.1614799179030497E-2</v>
      </c>
      <c r="AX13" s="17">
        <v>7.4549949141024599E-2</v>
      </c>
      <c r="AY13" s="17">
        <v>6.7593949902141501E-2</v>
      </c>
      <c r="AZ13" s="17"/>
      <c r="BA13" s="17">
        <v>4.5451987808561502E-2</v>
      </c>
      <c r="BB13" s="17">
        <v>8.4372435926959394E-2</v>
      </c>
      <c r="BC13" s="17">
        <v>6.0066626852465901E-2</v>
      </c>
      <c r="BD13" s="17">
        <v>8.0066340727674004E-2</v>
      </c>
      <c r="BE13" s="17">
        <v>9.6893929923232203E-2</v>
      </c>
      <c r="BF13" s="17"/>
      <c r="BG13" s="17">
        <v>6.0973587567872099E-2</v>
      </c>
      <c r="BH13" s="17">
        <v>7.0480114093376997E-2</v>
      </c>
      <c r="BI13" s="17"/>
      <c r="BJ13" s="17">
        <v>6.1631542187441102E-2</v>
      </c>
      <c r="BK13" s="17">
        <v>8.7221791776525698E-2</v>
      </c>
      <c r="BL13" s="17"/>
      <c r="BM13" s="17">
        <v>8.2969250603104602E-2</v>
      </c>
      <c r="BN13" s="17">
        <v>9.6092013877871502E-2</v>
      </c>
      <c r="BO13" s="17">
        <v>4.0976759962692302E-2</v>
      </c>
      <c r="BP13" s="17">
        <v>4.3321004874240003E-2</v>
      </c>
      <c r="BQ13" s="17">
        <v>8.4304314798661101E-2</v>
      </c>
      <c r="BR13" s="17"/>
      <c r="BS13" s="17">
        <v>9.6623074105173901E-2</v>
      </c>
      <c r="BT13" s="17"/>
      <c r="BU13" s="17">
        <v>7.4591430259920405E-2</v>
      </c>
      <c r="BV13" s="17">
        <v>2.72076546487224E-2</v>
      </c>
      <c r="BW13" s="17">
        <v>5.1121576488326E-2</v>
      </c>
      <c r="BX13" s="17">
        <v>0.10076757362946399</v>
      </c>
      <c r="BY13" s="17">
        <v>9.0144715548450993E-2</v>
      </c>
      <c r="BZ13" s="17"/>
      <c r="CA13" s="17">
        <v>7.83347442961492E-2</v>
      </c>
      <c r="CB13" s="17"/>
      <c r="CC13" s="17">
        <v>6.5367802521809001E-2</v>
      </c>
      <c r="CD13" s="17">
        <v>5.7397137205699202E-2</v>
      </c>
      <c r="CE13" s="17"/>
      <c r="CF13" s="17">
        <v>5.38533281257969E-2</v>
      </c>
      <c r="CG13" s="17"/>
      <c r="CH13" s="17">
        <v>0</v>
      </c>
      <c r="CI13" s="17" t="s">
        <v>371</v>
      </c>
    </row>
    <row r="14" spans="2:87" x14ac:dyDescent="0.35">
      <c r="B14" s="18" t="s">
        <v>161</v>
      </c>
      <c r="C14" s="19">
        <v>4.52696492924657E-2</v>
      </c>
      <c r="D14" s="19">
        <v>3.2785729224838397E-2</v>
      </c>
      <c r="E14" s="19">
        <v>5.6623665412293599E-2</v>
      </c>
      <c r="F14" s="19"/>
      <c r="G14" s="19">
        <v>8.8020184202323201E-2</v>
      </c>
      <c r="H14" s="19">
        <v>4.6373363964386599E-2</v>
      </c>
      <c r="I14" s="19">
        <v>4.2285069678961999E-2</v>
      </c>
      <c r="J14" s="19">
        <v>6.1873690166511397E-2</v>
      </c>
      <c r="K14" s="19">
        <v>7.0559739621179696E-3</v>
      </c>
      <c r="L14" s="19">
        <v>2.80636338289947E-2</v>
      </c>
      <c r="M14" s="19"/>
      <c r="N14" s="19">
        <v>2.29194230282854E-2</v>
      </c>
      <c r="O14" s="19">
        <v>7.2235843728572904E-2</v>
      </c>
      <c r="P14" s="19">
        <v>4.1228209842545299E-2</v>
      </c>
      <c r="Q14" s="19">
        <v>4.4925599367925E-2</v>
      </c>
      <c r="R14" s="19"/>
      <c r="S14" s="19">
        <v>5.4612450915478103E-2</v>
      </c>
      <c r="T14" s="19">
        <v>2.7353094829379299E-2</v>
      </c>
      <c r="U14" s="19">
        <v>5.1457303282717498E-2</v>
      </c>
      <c r="V14" s="19">
        <v>6.1492903638263499E-2</v>
      </c>
      <c r="W14" s="19">
        <v>4.3999097809387301E-2</v>
      </c>
      <c r="X14" s="19">
        <v>5.08466964497164E-2</v>
      </c>
      <c r="Y14" s="19">
        <v>6.9826802016631606E-2</v>
      </c>
      <c r="Z14" s="19">
        <v>7.6808282880079903E-2</v>
      </c>
      <c r="AA14" s="19">
        <v>1.51927306356758E-2</v>
      </c>
      <c r="AB14" s="19">
        <v>3.7781356556129603E-2</v>
      </c>
      <c r="AC14" s="19">
        <v>3.8274273938339001E-2</v>
      </c>
      <c r="AD14" s="19">
        <v>3.10650329908141E-2</v>
      </c>
      <c r="AE14" s="19"/>
      <c r="AF14" s="19">
        <v>7.17209286665417E-2</v>
      </c>
      <c r="AG14" s="19">
        <v>4.8063674516635499E-2</v>
      </c>
      <c r="AH14" s="19">
        <v>3.3350312247834801E-2</v>
      </c>
      <c r="AI14" s="19">
        <v>7.8979357604489694E-3</v>
      </c>
      <c r="AJ14" s="19">
        <v>4.9691143381375702E-2</v>
      </c>
      <c r="AK14" s="19"/>
      <c r="AL14" s="19">
        <v>6.4653776448010902E-2</v>
      </c>
      <c r="AM14" s="19">
        <v>3.5160912405968303E-2</v>
      </c>
      <c r="AN14" s="19">
        <v>3.7320274822681701E-2</v>
      </c>
      <c r="AO14" s="19">
        <v>1.3715624687685699E-2</v>
      </c>
      <c r="AP14" s="19"/>
      <c r="AQ14" s="19">
        <v>4.8152513515510302E-2</v>
      </c>
      <c r="AR14" s="19">
        <v>4.0611605728714598E-2</v>
      </c>
      <c r="AS14" s="19"/>
      <c r="AT14" s="19">
        <v>4.13128381346222E-2</v>
      </c>
      <c r="AU14" s="19">
        <v>3.02632990708822E-2</v>
      </c>
      <c r="AV14" s="19"/>
      <c r="AW14" s="19">
        <v>2.72852699421322E-2</v>
      </c>
      <c r="AX14" s="19">
        <v>5.2772753891323E-2</v>
      </c>
      <c r="AY14" s="19">
        <v>5.9401306557099097E-2</v>
      </c>
      <c r="AZ14" s="19"/>
      <c r="BA14" s="19">
        <v>6.7006431703905397E-2</v>
      </c>
      <c r="BB14" s="19">
        <v>4.2433726913122603E-2</v>
      </c>
      <c r="BC14" s="19">
        <v>3.3218385586522001E-2</v>
      </c>
      <c r="BD14" s="19">
        <v>3.0657384896687099E-2</v>
      </c>
      <c r="BE14" s="19">
        <v>5.8141033299425798E-2</v>
      </c>
      <c r="BF14" s="19"/>
      <c r="BG14" s="19">
        <v>5.85661306614257E-2</v>
      </c>
      <c r="BH14" s="19">
        <v>3.5614863418388397E-2</v>
      </c>
      <c r="BI14" s="19"/>
      <c r="BJ14" s="19">
        <v>5.0009783520989601E-2</v>
      </c>
      <c r="BK14" s="19">
        <v>2.8537446297210799E-2</v>
      </c>
      <c r="BL14" s="19"/>
      <c r="BM14" s="19">
        <v>7.4638378536946895E-2</v>
      </c>
      <c r="BN14" s="19">
        <v>2.0330155437258399E-2</v>
      </c>
      <c r="BO14" s="19">
        <v>3.08333590868261E-2</v>
      </c>
      <c r="BP14" s="19">
        <v>4.8852561313729399E-2</v>
      </c>
      <c r="BQ14" s="19">
        <v>3.4510414025871503E-2</v>
      </c>
      <c r="BR14" s="19"/>
      <c r="BS14" s="19">
        <v>3.3846093977445701E-2</v>
      </c>
      <c r="BT14" s="19"/>
      <c r="BU14" s="19">
        <v>2.4376076986400201E-2</v>
      </c>
      <c r="BV14" s="19">
        <v>2.9349763838633601E-2</v>
      </c>
      <c r="BW14" s="19">
        <v>4.46726814222147E-2</v>
      </c>
      <c r="BX14" s="19">
        <v>3.1191693352379E-2</v>
      </c>
      <c r="BY14" s="19">
        <v>0.101572103540576</v>
      </c>
      <c r="BZ14" s="19"/>
      <c r="CA14" s="19">
        <v>2.24382498917499E-2</v>
      </c>
      <c r="CB14" s="19"/>
      <c r="CC14" s="19">
        <v>4.2008191971647797E-2</v>
      </c>
      <c r="CD14" s="19">
        <v>2.49231003806464E-2</v>
      </c>
      <c r="CE14" s="19"/>
      <c r="CF14" s="19">
        <v>4.5698309907795699E-2</v>
      </c>
      <c r="CG14" s="19"/>
      <c r="CH14" s="19">
        <v>0</v>
      </c>
      <c r="CI14" s="19" t="s">
        <v>371</v>
      </c>
    </row>
    <row r="15" spans="2:87" x14ac:dyDescent="0.35">
      <c r="B15" s="16" t="s">
        <v>163</v>
      </c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dimension ref="B2:CI19"/>
  <sheetViews>
    <sheetView showGridLines="0" workbookViewId="0">
      <pane xSplit="2" topLeftCell="C1" activePane="topRight" state="frozen"/>
      <selection pane="topRight" activeCell="D2" sqref="D2:BR2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375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994</v>
      </c>
      <c r="D7" s="10">
        <v>475</v>
      </c>
      <c r="E7" s="10">
        <v>516</v>
      </c>
      <c r="F7" s="10"/>
      <c r="G7" s="10">
        <v>82</v>
      </c>
      <c r="H7" s="10">
        <v>169</v>
      </c>
      <c r="I7" s="10">
        <v>177</v>
      </c>
      <c r="J7" s="10">
        <v>192</v>
      </c>
      <c r="K7" s="10">
        <v>154</v>
      </c>
      <c r="L7" s="10">
        <v>220</v>
      </c>
      <c r="M7" s="10"/>
      <c r="N7" s="10">
        <v>283</v>
      </c>
      <c r="O7" s="10">
        <v>246</v>
      </c>
      <c r="P7" s="10">
        <v>212</v>
      </c>
      <c r="Q7" s="10">
        <v>251</v>
      </c>
      <c r="R7" s="10"/>
      <c r="S7" s="10">
        <v>133</v>
      </c>
      <c r="T7" s="10">
        <v>141</v>
      </c>
      <c r="U7" s="10">
        <v>77</v>
      </c>
      <c r="V7" s="10">
        <v>85</v>
      </c>
      <c r="W7" s="10">
        <v>75</v>
      </c>
      <c r="X7" s="10">
        <v>82</v>
      </c>
      <c r="Y7" s="10">
        <v>79</v>
      </c>
      <c r="Z7" s="10">
        <v>41</v>
      </c>
      <c r="AA7" s="10">
        <v>103</v>
      </c>
      <c r="AB7" s="10">
        <v>93</v>
      </c>
      <c r="AC7" s="10">
        <v>55</v>
      </c>
      <c r="AD7" s="10">
        <v>30</v>
      </c>
      <c r="AE7" s="10"/>
      <c r="AF7" s="10">
        <v>169</v>
      </c>
      <c r="AG7" s="10">
        <v>357</v>
      </c>
      <c r="AH7" s="10">
        <v>210</v>
      </c>
      <c r="AI7" s="10">
        <v>112</v>
      </c>
      <c r="AJ7" s="10">
        <v>114</v>
      </c>
      <c r="AK7" s="10"/>
      <c r="AL7" s="10">
        <v>386</v>
      </c>
      <c r="AM7" s="10">
        <v>374</v>
      </c>
      <c r="AN7" s="10">
        <v>179</v>
      </c>
      <c r="AO7" s="10">
        <v>55</v>
      </c>
      <c r="AP7" s="10"/>
      <c r="AQ7" s="10">
        <v>608</v>
      </c>
      <c r="AR7" s="10">
        <v>386</v>
      </c>
      <c r="AS7" s="10"/>
      <c r="AT7" s="10">
        <v>649</v>
      </c>
      <c r="AU7" s="10">
        <v>207</v>
      </c>
      <c r="AV7" s="10"/>
      <c r="AW7" s="10">
        <v>400</v>
      </c>
      <c r="AX7" s="10">
        <v>233</v>
      </c>
      <c r="AY7" s="10">
        <v>325</v>
      </c>
      <c r="AZ7" s="10"/>
      <c r="BA7" s="10">
        <v>246</v>
      </c>
      <c r="BB7" s="10">
        <v>275</v>
      </c>
      <c r="BC7" s="10">
        <v>326</v>
      </c>
      <c r="BD7" s="10">
        <v>99</v>
      </c>
      <c r="BE7" s="10">
        <v>48</v>
      </c>
      <c r="BF7" s="10"/>
      <c r="BG7" s="10">
        <v>387</v>
      </c>
      <c r="BH7" s="10">
        <v>607</v>
      </c>
      <c r="BI7" s="10"/>
      <c r="BJ7" s="10">
        <v>768</v>
      </c>
      <c r="BK7" s="10">
        <v>219</v>
      </c>
      <c r="BL7" s="10"/>
      <c r="BM7" s="10">
        <v>150</v>
      </c>
      <c r="BN7" s="10">
        <v>197</v>
      </c>
      <c r="BO7" s="10">
        <v>336</v>
      </c>
      <c r="BP7" s="10">
        <v>83</v>
      </c>
      <c r="BQ7" s="10">
        <v>111</v>
      </c>
      <c r="BR7" s="10"/>
      <c r="BS7" s="10">
        <v>307</v>
      </c>
      <c r="BT7" s="10"/>
      <c r="BU7" s="10">
        <v>200</v>
      </c>
      <c r="BV7" s="10">
        <v>231</v>
      </c>
      <c r="BW7" s="10">
        <v>90</v>
      </c>
      <c r="BX7" s="10">
        <v>198</v>
      </c>
      <c r="BY7" s="10">
        <v>78</v>
      </c>
      <c r="BZ7" s="10"/>
      <c r="CA7" s="10">
        <v>79</v>
      </c>
      <c r="CB7" s="10"/>
      <c r="CC7" s="10">
        <v>786</v>
      </c>
      <c r="CD7" s="10">
        <v>182</v>
      </c>
      <c r="CE7" s="10"/>
      <c r="CF7" s="10">
        <v>379</v>
      </c>
      <c r="CG7" s="10"/>
      <c r="CH7" s="10">
        <v>1</v>
      </c>
      <c r="CI7" s="10" t="s">
        <v>370</v>
      </c>
    </row>
    <row r="8" spans="2:87" ht="30" customHeight="1" x14ac:dyDescent="0.35">
      <c r="B8" s="11" t="s">
        <v>20</v>
      </c>
      <c r="C8" s="11">
        <v>1002</v>
      </c>
      <c r="D8" s="11">
        <v>470</v>
      </c>
      <c r="E8" s="11">
        <v>529</v>
      </c>
      <c r="F8" s="11"/>
      <c r="G8" s="11">
        <v>144</v>
      </c>
      <c r="H8" s="11">
        <v>169</v>
      </c>
      <c r="I8" s="11">
        <v>168</v>
      </c>
      <c r="J8" s="11">
        <v>180</v>
      </c>
      <c r="K8" s="11">
        <v>142</v>
      </c>
      <c r="L8" s="11">
        <v>199</v>
      </c>
      <c r="M8" s="11"/>
      <c r="N8" s="11">
        <v>261</v>
      </c>
      <c r="O8" s="11">
        <v>256</v>
      </c>
      <c r="P8" s="11">
        <v>220</v>
      </c>
      <c r="Q8" s="11">
        <v>263</v>
      </c>
      <c r="R8" s="11"/>
      <c r="S8" s="11">
        <v>137</v>
      </c>
      <c r="T8" s="11">
        <v>131</v>
      </c>
      <c r="U8" s="11">
        <v>73</v>
      </c>
      <c r="V8" s="11">
        <v>88</v>
      </c>
      <c r="W8" s="11">
        <v>67</v>
      </c>
      <c r="X8" s="11">
        <v>88</v>
      </c>
      <c r="Y8" s="11">
        <v>91</v>
      </c>
      <c r="Z8" s="11">
        <v>44</v>
      </c>
      <c r="AA8" s="11">
        <v>115</v>
      </c>
      <c r="AB8" s="11">
        <v>91</v>
      </c>
      <c r="AC8" s="11">
        <v>49</v>
      </c>
      <c r="AD8" s="11">
        <v>27</v>
      </c>
      <c r="AE8" s="11"/>
      <c r="AF8" s="11">
        <v>173</v>
      </c>
      <c r="AG8" s="11">
        <v>373</v>
      </c>
      <c r="AH8" s="11">
        <v>205</v>
      </c>
      <c r="AI8" s="11">
        <v>108</v>
      </c>
      <c r="AJ8" s="11">
        <v>110</v>
      </c>
      <c r="AK8" s="11"/>
      <c r="AL8" s="11">
        <v>373</v>
      </c>
      <c r="AM8" s="11">
        <v>384</v>
      </c>
      <c r="AN8" s="11">
        <v>186</v>
      </c>
      <c r="AO8" s="11">
        <v>59</v>
      </c>
      <c r="AP8" s="11"/>
      <c r="AQ8" s="11">
        <v>619</v>
      </c>
      <c r="AR8" s="11">
        <v>383</v>
      </c>
      <c r="AS8" s="11"/>
      <c r="AT8" s="11">
        <v>656</v>
      </c>
      <c r="AU8" s="11">
        <v>187</v>
      </c>
      <c r="AV8" s="11"/>
      <c r="AW8" s="11">
        <v>379</v>
      </c>
      <c r="AX8" s="11">
        <v>234</v>
      </c>
      <c r="AY8" s="11">
        <v>343</v>
      </c>
      <c r="AZ8" s="11"/>
      <c r="BA8" s="11">
        <v>257</v>
      </c>
      <c r="BB8" s="11">
        <v>273</v>
      </c>
      <c r="BC8" s="11">
        <v>334</v>
      </c>
      <c r="BD8" s="11">
        <v>94</v>
      </c>
      <c r="BE8" s="11">
        <v>46</v>
      </c>
      <c r="BF8" s="11"/>
      <c r="BG8" s="11">
        <v>422</v>
      </c>
      <c r="BH8" s="11">
        <v>581</v>
      </c>
      <c r="BI8" s="11"/>
      <c r="BJ8" s="11">
        <v>790</v>
      </c>
      <c r="BK8" s="11">
        <v>206</v>
      </c>
      <c r="BL8" s="11"/>
      <c r="BM8" s="11">
        <v>160</v>
      </c>
      <c r="BN8" s="11">
        <v>189</v>
      </c>
      <c r="BO8" s="11">
        <v>341</v>
      </c>
      <c r="BP8" s="11">
        <v>83</v>
      </c>
      <c r="BQ8" s="11">
        <v>111</v>
      </c>
      <c r="BR8" s="11"/>
      <c r="BS8" s="11">
        <v>303</v>
      </c>
      <c r="BT8" s="11"/>
      <c r="BU8" s="11">
        <v>194</v>
      </c>
      <c r="BV8" s="11">
        <v>238</v>
      </c>
      <c r="BW8" s="11">
        <v>91</v>
      </c>
      <c r="BX8" s="11">
        <v>196</v>
      </c>
      <c r="BY8" s="11">
        <v>83</v>
      </c>
      <c r="BZ8" s="11"/>
      <c r="CA8" s="11">
        <v>77</v>
      </c>
      <c r="CB8" s="11"/>
      <c r="CC8" s="11">
        <v>787</v>
      </c>
      <c r="CD8" s="11">
        <v>188</v>
      </c>
      <c r="CE8" s="11"/>
      <c r="CF8" s="11">
        <v>366</v>
      </c>
      <c r="CG8" s="11"/>
      <c r="CH8" s="11">
        <v>1</v>
      </c>
      <c r="CI8" s="11" t="s">
        <v>370</v>
      </c>
    </row>
    <row r="9" spans="2:87" x14ac:dyDescent="0.35">
      <c r="B9" s="18" t="s">
        <v>350</v>
      </c>
      <c r="C9" s="17">
        <v>7.8423930132366995E-2</v>
      </c>
      <c r="D9" s="17">
        <v>9.7581617872444196E-2</v>
      </c>
      <c r="E9" s="17">
        <v>6.18523967945094E-2</v>
      </c>
      <c r="F9" s="17"/>
      <c r="G9" s="17">
        <v>0.110793313141302</v>
      </c>
      <c r="H9" s="17">
        <v>8.5492708838933104E-2</v>
      </c>
      <c r="I9" s="17">
        <v>5.3164348184571997E-2</v>
      </c>
      <c r="J9" s="17">
        <v>7.7844721857246099E-2</v>
      </c>
      <c r="K9" s="17">
        <v>0.12149588786283901</v>
      </c>
      <c r="L9" s="17">
        <v>4.01658573701376E-2</v>
      </c>
      <c r="M9" s="17"/>
      <c r="N9" s="17">
        <v>9.0215507544131907E-2</v>
      </c>
      <c r="O9" s="17">
        <v>9.69653821141674E-2</v>
      </c>
      <c r="P9" s="17">
        <v>6.0584110040728098E-2</v>
      </c>
      <c r="Q9" s="17">
        <v>6.0336773485311801E-2</v>
      </c>
      <c r="R9" s="17"/>
      <c r="S9" s="17">
        <v>9.9199334457097402E-2</v>
      </c>
      <c r="T9" s="17">
        <v>5.9749546168633698E-2</v>
      </c>
      <c r="U9" s="17">
        <v>7.50143356875759E-2</v>
      </c>
      <c r="V9" s="17">
        <v>6.6127827478554196E-2</v>
      </c>
      <c r="W9" s="17">
        <v>4.43667049511638E-2</v>
      </c>
      <c r="X9" s="17">
        <v>8.5446105478609993E-2</v>
      </c>
      <c r="Y9" s="17">
        <v>9.8108643248240701E-2</v>
      </c>
      <c r="Z9" s="17">
        <v>6.8939949218375901E-2</v>
      </c>
      <c r="AA9" s="17">
        <v>0.1085861470653</v>
      </c>
      <c r="AB9" s="17">
        <v>9.0872093952872796E-2</v>
      </c>
      <c r="AC9" s="17">
        <v>3.6679067508337201E-2</v>
      </c>
      <c r="AD9" s="17">
        <v>3.0441382817778698E-2</v>
      </c>
      <c r="AE9" s="17"/>
      <c r="AF9" s="17">
        <v>6.16876281701777E-2</v>
      </c>
      <c r="AG9" s="17">
        <v>6.7737937257852293E-2</v>
      </c>
      <c r="AH9" s="17">
        <v>7.7214090726543796E-2</v>
      </c>
      <c r="AI9" s="17">
        <v>0.100610761631191</v>
      </c>
      <c r="AJ9" s="17">
        <v>0.127371043238767</v>
      </c>
      <c r="AK9" s="17"/>
      <c r="AL9" s="17">
        <v>7.6511975995935497E-2</v>
      </c>
      <c r="AM9" s="17">
        <v>7.2186365320196594E-2</v>
      </c>
      <c r="AN9" s="17">
        <v>6.9282419758493405E-2</v>
      </c>
      <c r="AO9" s="17">
        <v>0.15942316942880499</v>
      </c>
      <c r="AP9" s="17"/>
      <c r="AQ9" s="17">
        <v>6.8292824607605399E-2</v>
      </c>
      <c r="AR9" s="17">
        <v>9.4793459611441394E-2</v>
      </c>
      <c r="AS9" s="17"/>
      <c r="AT9" s="17">
        <v>9.3334755773564801E-2</v>
      </c>
      <c r="AU9" s="17">
        <v>3.3323385778007197E-2</v>
      </c>
      <c r="AV9" s="17"/>
      <c r="AW9" s="17">
        <v>7.0723420326220504E-2</v>
      </c>
      <c r="AX9" s="17">
        <v>8.5968452397341397E-2</v>
      </c>
      <c r="AY9" s="17">
        <v>8.6240067392174505E-2</v>
      </c>
      <c r="AZ9" s="17"/>
      <c r="BA9" s="17">
        <v>8.5195958966417698E-2</v>
      </c>
      <c r="BB9" s="17">
        <v>7.6719637450664097E-2</v>
      </c>
      <c r="BC9" s="17">
        <v>8.5368828422783205E-2</v>
      </c>
      <c r="BD9" s="17">
        <v>3.5730252735071501E-2</v>
      </c>
      <c r="BE9" s="17">
        <v>8.7570431891851194E-2</v>
      </c>
      <c r="BF9" s="17"/>
      <c r="BG9" s="17">
        <v>7.3148562027968503E-2</v>
      </c>
      <c r="BH9" s="17">
        <v>8.2254458528684196E-2</v>
      </c>
      <c r="BI9" s="17"/>
      <c r="BJ9" s="17">
        <v>8.69299571138136E-2</v>
      </c>
      <c r="BK9" s="17">
        <v>4.4610056405091199E-2</v>
      </c>
      <c r="BL9" s="17"/>
      <c r="BM9" s="17">
        <v>5.3025757150189999E-2</v>
      </c>
      <c r="BN9" s="17">
        <v>8.2314139715322504E-2</v>
      </c>
      <c r="BO9" s="17">
        <v>0.100812251663066</v>
      </c>
      <c r="BP9" s="17">
        <v>4.1508360517549699E-2</v>
      </c>
      <c r="BQ9" s="17">
        <v>6.16317997795797E-2</v>
      </c>
      <c r="BR9" s="17"/>
      <c r="BS9" s="17">
        <v>7.9755951192399893E-2</v>
      </c>
      <c r="BT9" s="17"/>
      <c r="BU9" s="17">
        <v>6.5747837625546604E-2</v>
      </c>
      <c r="BV9" s="17">
        <v>0.114080171733146</v>
      </c>
      <c r="BW9" s="17">
        <v>7.3317195624111195E-2</v>
      </c>
      <c r="BX9" s="17">
        <v>6.6095335414461595E-2</v>
      </c>
      <c r="BY9" s="17">
        <v>0.106790631022607</v>
      </c>
      <c r="BZ9" s="17"/>
      <c r="CA9" s="17">
        <v>0.107969235268085</v>
      </c>
      <c r="CB9" s="17"/>
      <c r="CC9" s="17">
        <v>6.7377261231391899E-2</v>
      </c>
      <c r="CD9" s="17">
        <v>0.13057227555015599</v>
      </c>
      <c r="CE9" s="17"/>
      <c r="CF9" s="17">
        <v>8.8857180661511895E-2</v>
      </c>
      <c r="CG9" s="17"/>
      <c r="CH9" s="17">
        <v>0</v>
      </c>
      <c r="CI9" s="17" t="s">
        <v>371</v>
      </c>
    </row>
    <row r="10" spans="2:87" x14ac:dyDescent="0.35">
      <c r="B10" s="18" t="s">
        <v>351</v>
      </c>
      <c r="C10" s="17">
        <v>0.17171347406763399</v>
      </c>
      <c r="D10" s="17">
        <v>0.230342698026827</v>
      </c>
      <c r="E10" s="17">
        <v>0.118601003335719</v>
      </c>
      <c r="F10" s="17"/>
      <c r="G10" s="17">
        <v>0.259657795040937</v>
      </c>
      <c r="H10" s="17">
        <v>0.187446061659994</v>
      </c>
      <c r="I10" s="17">
        <v>0.199519429989753</v>
      </c>
      <c r="J10" s="17">
        <v>0.151559611875803</v>
      </c>
      <c r="K10" s="17">
        <v>0.112241434034046</v>
      </c>
      <c r="L10" s="17">
        <v>0.131811986271376</v>
      </c>
      <c r="M10" s="17"/>
      <c r="N10" s="17">
        <v>0.207499573234976</v>
      </c>
      <c r="O10" s="17">
        <v>0.16473350023148001</v>
      </c>
      <c r="P10" s="17">
        <v>0.202807607397929</v>
      </c>
      <c r="Q10" s="17">
        <v>0.114737077537509</v>
      </c>
      <c r="R10" s="17"/>
      <c r="S10" s="17">
        <v>0.17537243472813899</v>
      </c>
      <c r="T10" s="17">
        <v>0.139467404254939</v>
      </c>
      <c r="U10" s="17">
        <v>0.13603517104510901</v>
      </c>
      <c r="V10" s="17">
        <v>0.19475601742052301</v>
      </c>
      <c r="W10" s="17">
        <v>0.230328118757547</v>
      </c>
      <c r="X10" s="17">
        <v>0.164338198383505</v>
      </c>
      <c r="Y10" s="17">
        <v>0.118507108035298</v>
      </c>
      <c r="Z10" s="17">
        <v>0.17419098106238001</v>
      </c>
      <c r="AA10" s="17">
        <v>0.17779726083136799</v>
      </c>
      <c r="AB10" s="17">
        <v>0.19842600772249799</v>
      </c>
      <c r="AC10" s="17">
        <v>0.142996508218312</v>
      </c>
      <c r="AD10" s="17">
        <v>0.32217488302164299</v>
      </c>
      <c r="AE10" s="17"/>
      <c r="AF10" s="17">
        <v>0.14886577172728899</v>
      </c>
      <c r="AG10" s="17">
        <v>0.13668126638355901</v>
      </c>
      <c r="AH10" s="17">
        <v>0.188562470974728</v>
      </c>
      <c r="AI10" s="17">
        <v>0.26550113510204498</v>
      </c>
      <c r="AJ10" s="17">
        <v>0.25514247381181698</v>
      </c>
      <c r="AK10" s="17"/>
      <c r="AL10" s="17">
        <v>0.21449421123510501</v>
      </c>
      <c r="AM10" s="17">
        <v>0.152140430854072</v>
      </c>
      <c r="AN10" s="17">
        <v>0.12503391164966199</v>
      </c>
      <c r="AO10" s="17">
        <v>0.17551991336100001</v>
      </c>
      <c r="AP10" s="17"/>
      <c r="AQ10" s="17">
        <v>0.148356614748166</v>
      </c>
      <c r="AR10" s="17">
        <v>0.20945277075486499</v>
      </c>
      <c r="AS10" s="17"/>
      <c r="AT10" s="17">
        <v>0.19302863220118999</v>
      </c>
      <c r="AU10" s="17">
        <v>0.15165599081020301</v>
      </c>
      <c r="AV10" s="17"/>
      <c r="AW10" s="17">
        <v>0.166981152729935</v>
      </c>
      <c r="AX10" s="17">
        <v>0.19033233764401</v>
      </c>
      <c r="AY10" s="17">
        <v>0.16591374276162699</v>
      </c>
      <c r="AZ10" s="17"/>
      <c r="BA10" s="17">
        <v>0.189886687614575</v>
      </c>
      <c r="BB10" s="17">
        <v>0.226917695352545</v>
      </c>
      <c r="BC10" s="17">
        <v>0.14833620863900901</v>
      </c>
      <c r="BD10" s="17">
        <v>9.9970918832910594E-2</v>
      </c>
      <c r="BE10" s="17">
        <v>5.7871741620522998E-2</v>
      </c>
      <c r="BF10" s="17"/>
      <c r="BG10" s="17">
        <v>0.15864720822748099</v>
      </c>
      <c r="BH10" s="17">
        <v>0.181201096797279</v>
      </c>
      <c r="BI10" s="17"/>
      <c r="BJ10" s="17">
        <v>0.17932317517454599</v>
      </c>
      <c r="BK10" s="17">
        <v>0.14328484978543199</v>
      </c>
      <c r="BL10" s="17"/>
      <c r="BM10" s="17">
        <v>0.111699513635818</v>
      </c>
      <c r="BN10" s="17">
        <v>0.16960024004570201</v>
      </c>
      <c r="BO10" s="17">
        <v>0.21452152916662701</v>
      </c>
      <c r="BP10" s="17">
        <v>0.169465362994554</v>
      </c>
      <c r="BQ10" s="17">
        <v>0.166729993632597</v>
      </c>
      <c r="BR10" s="17"/>
      <c r="BS10" s="17">
        <v>0.19441824413404599</v>
      </c>
      <c r="BT10" s="17"/>
      <c r="BU10" s="17">
        <v>0.17201023073834901</v>
      </c>
      <c r="BV10" s="17">
        <v>0.24907735299883901</v>
      </c>
      <c r="BW10" s="17">
        <v>0.11334588033290099</v>
      </c>
      <c r="BX10" s="17">
        <v>0.15464246896089401</v>
      </c>
      <c r="BY10" s="17">
        <v>0.116465754359942</v>
      </c>
      <c r="BZ10" s="17"/>
      <c r="CA10" s="17">
        <v>0.27111132766006502</v>
      </c>
      <c r="CB10" s="17"/>
      <c r="CC10" s="17">
        <v>0.15530616715509099</v>
      </c>
      <c r="CD10" s="17">
        <v>0.249694909817014</v>
      </c>
      <c r="CE10" s="17"/>
      <c r="CF10" s="17">
        <v>0.12692648464699299</v>
      </c>
      <c r="CG10" s="17"/>
      <c r="CH10" s="17">
        <v>1</v>
      </c>
      <c r="CI10" s="17" t="s">
        <v>371</v>
      </c>
    </row>
    <row r="11" spans="2:87" x14ac:dyDescent="0.35">
      <c r="B11" s="18" t="s">
        <v>352</v>
      </c>
      <c r="C11" s="17">
        <v>0.21322808461232901</v>
      </c>
      <c r="D11" s="17">
        <v>0.213022693338381</v>
      </c>
      <c r="E11" s="17">
        <v>0.21266407647339899</v>
      </c>
      <c r="F11" s="17"/>
      <c r="G11" s="17">
        <v>0.21478423962072801</v>
      </c>
      <c r="H11" s="17">
        <v>0.21550444079035599</v>
      </c>
      <c r="I11" s="17">
        <v>0.24619655404246499</v>
      </c>
      <c r="J11" s="17">
        <v>0.19027545124907899</v>
      </c>
      <c r="K11" s="17">
        <v>0.18882602990997799</v>
      </c>
      <c r="L11" s="17">
        <v>0.220511460648598</v>
      </c>
      <c r="M11" s="17"/>
      <c r="N11" s="17">
        <v>0.21350351991998001</v>
      </c>
      <c r="O11" s="17">
        <v>0.229022270983193</v>
      </c>
      <c r="P11" s="17">
        <v>0.18759835161816499</v>
      </c>
      <c r="Q11" s="17">
        <v>0.22062483242821901</v>
      </c>
      <c r="R11" s="17"/>
      <c r="S11" s="17">
        <v>0.210269098318909</v>
      </c>
      <c r="T11" s="17">
        <v>0.22443992972062199</v>
      </c>
      <c r="U11" s="17">
        <v>0.295801202870761</v>
      </c>
      <c r="V11" s="17">
        <v>0.224827349038797</v>
      </c>
      <c r="W11" s="17">
        <v>0.16469409095920001</v>
      </c>
      <c r="X11" s="17">
        <v>0.225547565475785</v>
      </c>
      <c r="Y11" s="17">
        <v>0.23784628291606799</v>
      </c>
      <c r="Z11" s="17">
        <v>0.20237151709177401</v>
      </c>
      <c r="AA11" s="17">
        <v>0.22309280788952901</v>
      </c>
      <c r="AB11" s="17">
        <v>0.166371103739205</v>
      </c>
      <c r="AC11" s="17">
        <v>0.123589756337237</v>
      </c>
      <c r="AD11" s="17">
        <v>0.206930598120351</v>
      </c>
      <c r="AE11" s="17"/>
      <c r="AF11" s="17">
        <v>0.17600872044532401</v>
      </c>
      <c r="AG11" s="17">
        <v>0.23462958119525301</v>
      </c>
      <c r="AH11" s="17">
        <v>0.18165099842573401</v>
      </c>
      <c r="AI11" s="17">
        <v>0.22859791145604699</v>
      </c>
      <c r="AJ11" s="17">
        <v>0.21360669337539301</v>
      </c>
      <c r="AK11" s="17"/>
      <c r="AL11" s="17">
        <v>0.195045960240494</v>
      </c>
      <c r="AM11" s="17">
        <v>0.202232466194746</v>
      </c>
      <c r="AN11" s="17">
        <v>0.28426794074817502</v>
      </c>
      <c r="AO11" s="17">
        <v>0.17642969019281099</v>
      </c>
      <c r="AP11" s="17"/>
      <c r="AQ11" s="17">
        <v>0.20876817191310701</v>
      </c>
      <c r="AR11" s="17">
        <v>0.22043427471918101</v>
      </c>
      <c r="AS11" s="17"/>
      <c r="AT11" s="17">
        <v>0.21865886626855399</v>
      </c>
      <c r="AU11" s="17">
        <v>0.22006575903113401</v>
      </c>
      <c r="AV11" s="17"/>
      <c r="AW11" s="17">
        <v>0.209556466318778</v>
      </c>
      <c r="AX11" s="17">
        <v>0.230135610713638</v>
      </c>
      <c r="AY11" s="17">
        <v>0.20132107579088601</v>
      </c>
      <c r="AZ11" s="17"/>
      <c r="BA11" s="17">
        <v>0.19531640561624999</v>
      </c>
      <c r="BB11" s="17">
        <v>0.19427239612373401</v>
      </c>
      <c r="BC11" s="17">
        <v>0.24406840511196001</v>
      </c>
      <c r="BD11" s="17">
        <v>0.191125998165079</v>
      </c>
      <c r="BE11" s="17">
        <v>0.24728952306868099</v>
      </c>
      <c r="BF11" s="17"/>
      <c r="BG11" s="17">
        <v>0.22728355081899801</v>
      </c>
      <c r="BH11" s="17">
        <v>0.20302218781751999</v>
      </c>
      <c r="BI11" s="17"/>
      <c r="BJ11" s="17">
        <v>0.210599742916247</v>
      </c>
      <c r="BK11" s="17">
        <v>0.225769438376068</v>
      </c>
      <c r="BL11" s="17"/>
      <c r="BM11" s="17">
        <v>0.24493954084980199</v>
      </c>
      <c r="BN11" s="17">
        <v>0.21089654160805099</v>
      </c>
      <c r="BO11" s="17">
        <v>0.210558855572552</v>
      </c>
      <c r="BP11" s="17">
        <v>0.23089292498338301</v>
      </c>
      <c r="BQ11" s="17">
        <v>0.16517510193790999</v>
      </c>
      <c r="BR11" s="17"/>
      <c r="BS11" s="17">
        <v>0.196579574020705</v>
      </c>
      <c r="BT11" s="17"/>
      <c r="BU11" s="17">
        <v>0.18769291334789501</v>
      </c>
      <c r="BV11" s="17">
        <v>0.230741136004532</v>
      </c>
      <c r="BW11" s="17">
        <v>0.253903666101021</v>
      </c>
      <c r="BX11" s="17">
        <v>0.21272608017925801</v>
      </c>
      <c r="BY11" s="17">
        <v>0.19471731581106499</v>
      </c>
      <c r="BZ11" s="17"/>
      <c r="CA11" s="17">
        <v>0.25087929605854398</v>
      </c>
      <c r="CB11" s="17"/>
      <c r="CC11" s="17">
        <v>0.21453566251659401</v>
      </c>
      <c r="CD11" s="17">
        <v>0.23326291986547501</v>
      </c>
      <c r="CE11" s="17"/>
      <c r="CF11" s="17">
        <v>0.212284768717483</v>
      </c>
      <c r="CG11" s="17"/>
      <c r="CH11" s="17">
        <v>0</v>
      </c>
      <c r="CI11" s="17" t="s">
        <v>371</v>
      </c>
    </row>
    <row r="12" spans="2:87" x14ac:dyDescent="0.35">
      <c r="B12" s="18" t="s">
        <v>353</v>
      </c>
      <c r="C12" s="17">
        <v>0.30896601053314399</v>
      </c>
      <c r="D12" s="17">
        <v>0.26777872729493801</v>
      </c>
      <c r="E12" s="17">
        <v>0.34734521741428798</v>
      </c>
      <c r="F12" s="17"/>
      <c r="G12" s="17">
        <v>0.13765504563247999</v>
      </c>
      <c r="H12" s="17">
        <v>0.208805041447752</v>
      </c>
      <c r="I12" s="17">
        <v>0.198254721545053</v>
      </c>
      <c r="J12" s="17">
        <v>0.33998130237416502</v>
      </c>
      <c r="K12" s="17">
        <v>0.382140487687601</v>
      </c>
      <c r="L12" s="17">
        <v>0.53139441215090599</v>
      </c>
      <c r="M12" s="17"/>
      <c r="N12" s="17">
        <v>0.29966237869632301</v>
      </c>
      <c r="O12" s="17">
        <v>0.310895038536803</v>
      </c>
      <c r="P12" s="17">
        <v>0.31789175109718498</v>
      </c>
      <c r="Q12" s="17">
        <v>0.31113184441029601</v>
      </c>
      <c r="R12" s="17"/>
      <c r="S12" s="17">
        <v>0.26975968691909602</v>
      </c>
      <c r="T12" s="17">
        <v>0.32036786300278502</v>
      </c>
      <c r="U12" s="17">
        <v>0.33619884595195698</v>
      </c>
      <c r="V12" s="17">
        <v>0.30870048049432602</v>
      </c>
      <c r="W12" s="17">
        <v>0.25805170153740797</v>
      </c>
      <c r="X12" s="17">
        <v>0.253007127792713</v>
      </c>
      <c r="Y12" s="17">
        <v>0.33858816955404802</v>
      </c>
      <c r="Z12" s="17">
        <v>0.198263871494647</v>
      </c>
      <c r="AA12" s="17">
        <v>0.33750907550078502</v>
      </c>
      <c r="AB12" s="17">
        <v>0.334950187356513</v>
      </c>
      <c r="AC12" s="17">
        <v>0.48573855077515199</v>
      </c>
      <c r="AD12" s="17">
        <v>0.237631816701076</v>
      </c>
      <c r="AE12" s="17"/>
      <c r="AF12" s="17">
        <v>0.34949876131776803</v>
      </c>
      <c r="AG12" s="17">
        <v>0.33516256064902</v>
      </c>
      <c r="AH12" s="17">
        <v>0.30082146301601398</v>
      </c>
      <c r="AI12" s="17">
        <v>0.21148720122134801</v>
      </c>
      <c r="AJ12" s="17">
        <v>0.26999311429730599</v>
      </c>
      <c r="AK12" s="17"/>
      <c r="AL12" s="17">
        <v>0.31890756061729603</v>
      </c>
      <c r="AM12" s="17">
        <v>0.31575960857279201</v>
      </c>
      <c r="AN12" s="17">
        <v>0.30267239961148001</v>
      </c>
      <c r="AO12" s="17">
        <v>0.222183531312413</v>
      </c>
      <c r="AP12" s="17"/>
      <c r="AQ12" s="17">
        <v>0.334374398120866</v>
      </c>
      <c r="AR12" s="17">
        <v>0.26791191741207399</v>
      </c>
      <c r="AS12" s="17"/>
      <c r="AT12" s="17">
        <v>0.26143143796066498</v>
      </c>
      <c r="AU12" s="17">
        <v>0.526379935913173</v>
      </c>
      <c r="AV12" s="17"/>
      <c r="AW12" s="17">
        <v>0.419948921821582</v>
      </c>
      <c r="AX12" s="17">
        <v>0.238548349184384</v>
      </c>
      <c r="AY12" s="17">
        <v>0.24048255291330201</v>
      </c>
      <c r="AZ12" s="17"/>
      <c r="BA12" s="17">
        <v>0.265147289725159</v>
      </c>
      <c r="BB12" s="17">
        <v>0.26214229062028799</v>
      </c>
      <c r="BC12" s="17">
        <v>0.322278769144073</v>
      </c>
      <c r="BD12" s="17">
        <v>0.454498273843018</v>
      </c>
      <c r="BE12" s="17">
        <v>0.43884128690069102</v>
      </c>
      <c r="BF12" s="17"/>
      <c r="BG12" s="17">
        <v>0.26559832470633099</v>
      </c>
      <c r="BH12" s="17">
        <v>0.34045597459909499</v>
      </c>
      <c r="BI12" s="17"/>
      <c r="BJ12" s="17">
        <v>0.26788168476415902</v>
      </c>
      <c r="BK12" s="17">
        <v>0.462656744864478</v>
      </c>
      <c r="BL12" s="17"/>
      <c r="BM12" s="17">
        <v>0.287373808113563</v>
      </c>
      <c r="BN12" s="17">
        <v>0.36495424126911002</v>
      </c>
      <c r="BO12" s="17">
        <v>0.24600166280445299</v>
      </c>
      <c r="BP12" s="17">
        <v>0.297946554470777</v>
      </c>
      <c r="BQ12" s="17">
        <v>0.43279856372071901</v>
      </c>
      <c r="BR12" s="17"/>
      <c r="BS12" s="17">
        <v>0.36430350470772799</v>
      </c>
      <c r="BT12" s="17"/>
      <c r="BU12" s="17">
        <v>0.38016988650806199</v>
      </c>
      <c r="BV12" s="17">
        <v>0.190797077296886</v>
      </c>
      <c r="BW12" s="17">
        <v>0.33468467329014501</v>
      </c>
      <c r="BX12" s="17">
        <v>0.40517798979569503</v>
      </c>
      <c r="BY12" s="17">
        <v>0.228680000495984</v>
      </c>
      <c r="BZ12" s="17"/>
      <c r="CA12" s="17">
        <v>0.190365000761715</v>
      </c>
      <c r="CB12" s="17"/>
      <c r="CC12" s="17">
        <v>0.34724778809949503</v>
      </c>
      <c r="CD12" s="17">
        <v>0.17823874781311799</v>
      </c>
      <c r="CE12" s="17"/>
      <c r="CF12" s="17">
        <v>0.38949346837301302</v>
      </c>
      <c r="CG12" s="17"/>
      <c r="CH12" s="17">
        <v>0</v>
      </c>
      <c r="CI12" s="17" t="s">
        <v>371</v>
      </c>
    </row>
    <row r="13" spans="2:87" ht="29" x14ac:dyDescent="0.35">
      <c r="B13" s="18" t="s">
        <v>354</v>
      </c>
      <c r="C13" s="17">
        <v>0.12884952907810401</v>
      </c>
      <c r="D13" s="17">
        <v>0.113462260968061</v>
      </c>
      <c r="E13" s="17">
        <v>0.141482204769659</v>
      </c>
      <c r="F13" s="17"/>
      <c r="G13" s="17">
        <v>0.113552357828388</v>
      </c>
      <c r="H13" s="17">
        <v>0.155327055994088</v>
      </c>
      <c r="I13" s="17">
        <v>0.19092537799624101</v>
      </c>
      <c r="J13" s="17">
        <v>0.12966909784179501</v>
      </c>
      <c r="K13" s="17">
        <v>0.14336511794208501</v>
      </c>
      <c r="L13" s="17">
        <v>5.3929534470693298E-2</v>
      </c>
      <c r="M13" s="17"/>
      <c r="N13" s="17">
        <v>9.8201342122252899E-2</v>
      </c>
      <c r="O13" s="17">
        <v>0.12799902509208699</v>
      </c>
      <c r="P13" s="17">
        <v>0.125050873468292</v>
      </c>
      <c r="Q13" s="17">
        <v>0.16419966686451601</v>
      </c>
      <c r="R13" s="17"/>
      <c r="S13" s="17">
        <v>0.137324587989755</v>
      </c>
      <c r="T13" s="17">
        <v>0.143449071172912</v>
      </c>
      <c r="U13" s="17">
        <v>7.63632854211133E-2</v>
      </c>
      <c r="V13" s="17">
        <v>0.110828149225244</v>
      </c>
      <c r="W13" s="17">
        <v>0.15290631270765001</v>
      </c>
      <c r="X13" s="17">
        <v>0.144222919489323</v>
      </c>
      <c r="Y13" s="17">
        <v>0.115656891684373</v>
      </c>
      <c r="Z13" s="17">
        <v>0.19779722099778699</v>
      </c>
      <c r="AA13" s="17">
        <v>0.113812086477667</v>
      </c>
      <c r="AB13" s="17">
        <v>0.12586997686125001</v>
      </c>
      <c r="AC13" s="17">
        <v>0.111184405979445</v>
      </c>
      <c r="AD13" s="17">
        <v>0.14456656985695199</v>
      </c>
      <c r="AE13" s="17"/>
      <c r="AF13" s="17">
        <v>0.154028454342579</v>
      </c>
      <c r="AG13" s="17">
        <v>0.132077644546435</v>
      </c>
      <c r="AH13" s="17">
        <v>0.14476429230096599</v>
      </c>
      <c r="AI13" s="17">
        <v>0.11524047540225101</v>
      </c>
      <c r="AJ13" s="17">
        <v>4.8875303043514798E-2</v>
      </c>
      <c r="AK13" s="17"/>
      <c r="AL13" s="17">
        <v>0.12779054596107201</v>
      </c>
      <c r="AM13" s="17">
        <v>0.149809791786953</v>
      </c>
      <c r="AN13" s="17">
        <v>8.6486187266429995E-2</v>
      </c>
      <c r="AO13" s="17">
        <v>0.13238171458013701</v>
      </c>
      <c r="AP13" s="17"/>
      <c r="AQ13" s="17">
        <v>0.14070162658520699</v>
      </c>
      <c r="AR13" s="17">
        <v>0.109699273554934</v>
      </c>
      <c r="AS13" s="17"/>
      <c r="AT13" s="17">
        <v>0.12976859568042901</v>
      </c>
      <c r="AU13" s="17">
        <v>4.9952121478659302E-2</v>
      </c>
      <c r="AV13" s="17"/>
      <c r="AW13" s="17">
        <v>7.1940783126827806E-2</v>
      </c>
      <c r="AX13" s="17">
        <v>0.128355301138005</v>
      </c>
      <c r="AY13" s="17">
        <v>0.18873859218084699</v>
      </c>
      <c r="AZ13" s="17"/>
      <c r="BA13" s="17">
        <v>0.15339242599875599</v>
      </c>
      <c r="BB13" s="17">
        <v>0.118913310185968</v>
      </c>
      <c r="BC13" s="17">
        <v>0.13387531395420799</v>
      </c>
      <c r="BD13" s="17">
        <v>0.106026327444784</v>
      </c>
      <c r="BE13" s="17">
        <v>6.0206978353124399E-2</v>
      </c>
      <c r="BF13" s="17"/>
      <c r="BG13" s="17">
        <v>0.154245264023159</v>
      </c>
      <c r="BH13" s="17">
        <v>0.110409283406665</v>
      </c>
      <c r="BI13" s="17"/>
      <c r="BJ13" s="17">
        <v>0.141725171622852</v>
      </c>
      <c r="BK13" s="17">
        <v>7.8166222315094805E-2</v>
      </c>
      <c r="BL13" s="17"/>
      <c r="BM13" s="17">
        <v>0.18060376115002799</v>
      </c>
      <c r="BN13" s="17">
        <v>0.11423820871672299</v>
      </c>
      <c r="BO13" s="17">
        <v>0.11591199102981101</v>
      </c>
      <c r="BP13" s="17">
        <v>0.15572297379946901</v>
      </c>
      <c r="BQ13" s="17">
        <v>8.5793596782479095E-2</v>
      </c>
      <c r="BR13" s="17"/>
      <c r="BS13" s="17">
        <v>9.7451591557564402E-2</v>
      </c>
      <c r="BT13" s="17"/>
      <c r="BU13" s="17">
        <v>0.13163524688234199</v>
      </c>
      <c r="BV13" s="17">
        <v>0.11940748749636899</v>
      </c>
      <c r="BW13" s="17">
        <v>9.9264495528777502E-2</v>
      </c>
      <c r="BX13" s="17">
        <v>0.107687462360383</v>
      </c>
      <c r="BY13" s="17">
        <v>0.19114040504857199</v>
      </c>
      <c r="BZ13" s="17"/>
      <c r="CA13" s="17">
        <v>0.109713011340306</v>
      </c>
      <c r="CB13" s="17"/>
      <c r="CC13" s="17">
        <v>0.118057247333673</v>
      </c>
      <c r="CD13" s="17">
        <v>0.139764112016762</v>
      </c>
      <c r="CE13" s="17"/>
      <c r="CF13" s="17">
        <v>8.7560662513003401E-2</v>
      </c>
      <c r="CG13" s="17"/>
      <c r="CH13" s="17">
        <v>0</v>
      </c>
      <c r="CI13" s="17" t="s">
        <v>371</v>
      </c>
    </row>
    <row r="14" spans="2:87" x14ac:dyDescent="0.35">
      <c r="B14" s="18" t="s">
        <v>161</v>
      </c>
      <c r="C14" s="19">
        <v>9.8818971576421902E-2</v>
      </c>
      <c r="D14" s="19">
        <v>7.7812002499349095E-2</v>
      </c>
      <c r="E14" s="19">
        <v>0.118055101212426</v>
      </c>
      <c r="F14" s="19"/>
      <c r="G14" s="19">
        <v>0.16355724873616501</v>
      </c>
      <c r="H14" s="19">
        <v>0.147424691268877</v>
      </c>
      <c r="I14" s="19">
        <v>0.111939568241916</v>
      </c>
      <c r="J14" s="19">
        <v>0.110669814801913</v>
      </c>
      <c r="K14" s="19">
        <v>5.1931042563450297E-2</v>
      </c>
      <c r="L14" s="19">
        <v>2.2186749088289201E-2</v>
      </c>
      <c r="M14" s="19"/>
      <c r="N14" s="19">
        <v>9.0917678482336006E-2</v>
      </c>
      <c r="O14" s="19">
        <v>7.0384783042269194E-2</v>
      </c>
      <c r="P14" s="19">
        <v>0.106067306377701</v>
      </c>
      <c r="Q14" s="19">
        <v>0.128969805274149</v>
      </c>
      <c r="R14" s="19"/>
      <c r="S14" s="19">
        <v>0.108074857587004</v>
      </c>
      <c r="T14" s="19">
        <v>0.112526185680108</v>
      </c>
      <c r="U14" s="19">
        <v>8.0587159023483901E-2</v>
      </c>
      <c r="V14" s="19">
        <v>9.4760176342556096E-2</v>
      </c>
      <c r="W14" s="19">
        <v>0.14965307108703199</v>
      </c>
      <c r="X14" s="19">
        <v>0.12743808338006399</v>
      </c>
      <c r="Y14" s="19">
        <v>9.1292904561972393E-2</v>
      </c>
      <c r="Z14" s="19">
        <v>0.15843646013503601</v>
      </c>
      <c r="AA14" s="19">
        <v>3.9202622235351897E-2</v>
      </c>
      <c r="AB14" s="19">
        <v>8.3510630367661307E-2</v>
      </c>
      <c r="AC14" s="19">
        <v>9.9811711181516605E-2</v>
      </c>
      <c r="AD14" s="19">
        <v>5.8254749482199102E-2</v>
      </c>
      <c r="AE14" s="19"/>
      <c r="AF14" s="19">
        <v>0.109910663996862</v>
      </c>
      <c r="AG14" s="19">
        <v>9.3711009967880898E-2</v>
      </c>
      <c r="AH14" s="19">
        <v>0.106986684556014</v>
      </c>
      <c r="AI14" s="19">
        <v>7.8562515187117904E-2</v>
      </c>
      <c r="AJ14" s="19">
        <v>8.5011372233202098E-2</v>
      </c>
      <c r="AK14" s="19"/>
      <c r="AL14" s="19">
        <v>6.7249745950098194E-2</v>
      </c>
      <c r="AM14" s="19">
        <v>0.10787133727124</v>
      </c>
      <c r="AN14" s="19">
        <v>0.13225714096576</v>
      </c>
      <c r="AO14" s="19">
        <v>0.134061981124835</v>
      </c>
      <c r="AP14" s="19"/>
      <c r="AQ14" s="19">
        <v>9.9506364025049296E-2</v>
      </c>
      <c r="AR14" s="19">
        <v>9.7708303947504599E-2</v>
      </c>
      <c r="AS14" s="19"/>
      <c r="AT14" s="19">
        <v>0.103777712115597</v>
      </c>
      <c r="AU14" s="19">
        <v>1.86228069888233E-2</v>
      </c>
      <c r="AV14" s="19"/>
      <c r="AW14" s="19">
        <v>6.0849255676656402E-2</v>
      </c>
      <c r="AX14" s="19">
        <v>0.126659948922622</v>
      </c>
      <c r="AY14" s="19">
        <v>0.117303968961164</v>
      </c>
      <c r="AZ14" s="19"/>
      <c r="BA14" s="19">
        <v>0.111061232078842</v>
      </c>
      <c r="BB14" s="19">
        <v>0.12103467026680099</v>
      </c>
      <c r="BC14" s="19">
        <v>6.6072474727965805E-2</v>
      </c>
      <c r="BD14" s="19">
        <v>0.112648228979136</v>
      </c>
      <c r="BE14" s="19">
        <v>0.108220038165129</v>
      </c>
      <c r="BF14" s="19"/>
      <c r="BG14" s="19">
        <v>0.121077090196064</v>
      </c>
      <c r="BH14" s="19">
        <v>8.2656998850756294E-2</v>
      </c>
      <c r="BI14" s="19"/>
      <c r="BJ14" s="19">
        <v>0.11354026840838299</v>
      </c>
      <c r="BK14" s="19">
        <v>4.5512688253836302E-2</v>
      </c>
      <c r="BL14" s="19"/>
      <c r="BM14" s="19">
        <v>0.122357619100599</v>
      </c>
      <c r="BN14" s="19">
        <v>5.79966286450906E-2</v>
      </c>
      <c r="BO14" s="19">
        <v>0.112193709763491</v>
      </c>
      <c r="BP14" s="19">
        <v>0.10446382323426801</v>
      </c>
      <c r="BQ14" s="19">
        <v>8.7870944146714897E-2</v>
      </c>
      <c r="BR14" s="19"/>
      <c r="BS14" s="19">
        <v>6.74911343875568E-2</v>
      </c>
      <c r="BT14" s="19"/>
      <c r="BU14" s="19">
        <v>6.2743884897805594E-2</v>
      </c>
      <c r="BV14" s="19">
        <v>9.5896774470228499E-2</v>
      </c>
      <c r="BW14" s="19">
        <v>0.12548408912304501</v>
      </c>
      <c r="BX14" s="19">
        <v>5.3670663289309001E-2</v>
      </c>
      <c r="BY14" s="19">
        <v>0.16220589326183099</v>
      </c>
      <c r="BZ14" s="19"/>
      <c r="CA14" s="19">
        <v>6.9962128911284796E-2</v>
      </c>
      <c r="CB14" s="19"/>
      <c r="CC14" s="19">
        <v>9.7475873663755194E-2</v>
      </c>
      <c r="CD14" s="19">
        <v>6.8467034937475496E-2</v>
      </c>
      <c r="CE14" s="19"/>
      <c r="CF14" s="19">
        <v>9.4877435087996495E-2</v>
      </c>
      <c r="CG14" s="19"/>
      <c r="CH14" s="19">
        <v>0</v>
      </c>
      <c r="CI14" s="19" t="s">
        <v>371</v>
      </c>
    </row>
    <row r="15" spans="2:87" x14ac:dyDescent="0.35">
      <c r="B15" s="16" t="s">
        <v>163</v>
      </c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dimension ref="B2:CI19"/>
  <sheetViews>
    <sheetView showGridLines="0" topLeftCell="A7" workbookViewId="0">
      <pane xSplit="2" topLeftCell="C1" activePane="topRight" state="frozen"/>
      <selection pane="topRight" activeCell="D2" sqref="D2:BR2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581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994</v>
      </c>
      <c r="D7" s="10">
        <v>475</v>
      </c>
      <c r="E7" s="10">
        <v>516</v>
      </c>
      <c r="F7" s="10"/>
      <c r="G7" s="10">
        <v>82</v>
      </c>
      <c r="H7" s="10">
        <v>169</v>
      </c>
      <c r="I7" s="10">
        <v>177</v>
      </c>
      <c r="J7" s="10">
        <v>192</v>
      </c>
      <c r="K7" s="10">
        <v>154</v>
      </c>
      <c r="L7" s="10">
        <v>220</v>
      </c>
      <c r="M7" s="10"/>
      <c r="N7" s="10">
        <v>283</v>
      </c>
      <c r="O7" s="10">
        <v>246</v>
      </c>
      <c r="P7" s="10">
        <v>212</v>
      </c>
      <c r="Q7" s="10">
        <v>251</v>
      </c>
      <c r="R7" s="10"/>
      <c r="S7" s="10">
        <v>133</v>
      </c>
      <c r="T7" s="10">
        <v>141</v>
      </c>
      <c r="U7" s="10">
        <v>77</v>
      </c>
      <c r="V7" s="10">
        <v>85</v>
      </c>
      <c r="W7" s="10">
        <v>75</v>
      </c>
      <c r="X7" s="10">
        <v>82</v>
      </c>
      <c r="Y7" s="10">
        <v>79</v>
      </c>
      <c r="Z7" s="10">
        <v>41</v>
      </c>
      <c r="AA7" s="10">
        <v>103</v>
      </c>
      <c r="AB7" s="10">
        <v>93</v>
      </c>
      <c r="AC7" s="10">
        <v>55</v>
      </c>
      <c r="AD7" s="10">
        <v>30</v>
      </c>
      <c r="AE7" s="10"/>
      <c r="AF7" s="10">
        <v>169</v>
      </c>
      <c r="AG7" s="10">
        <v>357</v>
      </c>
      <c r="AH7" s="10">
        <v>210</v>
      </c>
      <c r="AI7" s="10">
        <v>112</v>
      </c>
      <c r="AJ7" s="10">
        <v>114</v>
      </c>
      <c r="AK7" s="10"/>
      <c r="AL7" s="10">
        <v>386</v>
      </c>
      <c r="AM7" s="10">
        <v>374</v>
      </c>
      <c r="AN7" s="10">
        <v>179</v>
      </c>
      <c r="AO7" s="10">
        <v>55</v>
      </c>
      <c r="AP7" s="10"/>
      <c r="AQ7" s="10">
        <v>608</v>
      </c>
      <c r="AR7" s="10">
        <v>386</v>
      </c>
      <c r="AS7" s="10"/>
      <c r="AT7" s="10">
        <v>649</v>
      </c>
      <c r="AU7" s="10">
        <v>207</v>
      </c>
      <c r="AV7" s="10"/>
      <c r="AW7" s="10">
        <v>400</v>
      </c>
      <c r="AX7" s="10">
        <v>233</v>
      </c>
      <c r="AY7" s="10">
        <v>325</v>
      </c>
      <c r="AZ7" s="10"/>
      <c r="BA7" s="10">
        <v>246</v>
      </c>
      <c r="BB7" s="10">
        <v>275</v>
      </c>
      <c r="BC7" s="10">
        <v>326</v>
      </c>
      <c r="BD7" s="10">
        <v>99</v>
      </c>
      <c r="BE7" s="10">
        <v>48</v>
      </c>
      <c r="BF7" s="10"/>
      <c r="BG7" s="10">
        <v>387</v>
      </c>
      <c r="BH7" s="10">
        <v>607</v>
      </c>
      <c r="BI7" s="10"/>
      <c r="BJ7" s="10">
        <v>768</v>
      </c>
      <c r="BK7" s="10">
        <v>219</v>
      </c>
      <c r="BL7" s="10"/>
      <c r="BM7" s="10">
        <v>150</v>
      </c>
      <c r="BN7" s="10">
        <v>197</v>
      </c>
      <c r="BO7" s="10">
        <v>336</v>
      </c>
      <c r="BP7" s="10">
        <v>83</v>
      </c>
      <c r="BQ7" s="10">
        <v>111</v>
      </c>
      <c r="BR7" s="10"/>
      <c r="BS7" s="10">
        <v>307</v>
      </c>
      <c r="BT7" s="10"/>
      <c r="BU7" s="10">
        <v>200</v>
      </c>
      <c r="BV7" s="10">
        <v>231</v>
      </c>
      <c r="BW7" s="10">
        <v>90</v>
      </c>
      <c r="BX7" s="10">
        <v>198</v>
      </c>
      <c r="BY7" s="10">
        <v>78</v>
      </c>
      <c r="BZ7" s="10"/>
      <c r="CA7" s="10">
        <v>79</v>
      </c>
      <c r="CB7" s="10"/>
      <c r="CC7" s="10">
        <v>786</v>
      </c>
      <c r="CD7" s="10">
        <v>182</v>
      </c>
      <c r="CE7" s="10"/>
      <c r="CF7" s="10">
        <v>379</v>
      </c>
      <c r="CG7" s="10"/>
      <c r="CH7" s="10">
        <v>1</v>
      </c>
      <c r="CI7" s="10" t="s">
        <v>370</v>
      </c>
    </row>
    <row r="8" spans="2:87" ht="30" customHeight="1" x14ac:dyDescent="0.35">
      <c r="B8" s="11" t="s">
        <v>20</v>
      </c>
      <c r="C8" s="11">
        <v>1002</v>
      </c>
      <c r="D8" s="11">
        <v>470</v>
      </c>
      <c r="E8" s="11">
        <v>529</v>
      </c>
      <c r="F8" s="11"/>
      <c r="G8" s="11">
        <v>144</v>
      </c>
      <c r="H8" s="11">
        <v>169</v>
      </c>
      <c r="I8" s="11">
        <v>168</v>
      </c>
      <c r="J8" s="11">
        <v>180</v>
      </c>
      <c r="K8" s="11">
        <v>142</v>
      </c>
      <c r="L8" s="11">
        <v>199</v>
      </c>
      <c r="M8" s="11"/>
      <c r="N8" s="11">
        <v>261</v>
      </c>
      <c r="O8" s="11">
        <v>256</v>
      </c>
      <c r="P8" s="11">
        <v>220</v>
      </c>
      <c r="Q8" s="11">
        <v>263</v>
      </c>
      <c r="R8" s="11"/>
      <c r="S8" s="11">
        <v>137</v>
      </c>
      <c r="T8" s="11">
        <v>131</v>
      </c>
      <c r="U8" s="11">
        <v>73</v>
      </c>
      <c r="V8" s="11">
        <v>88</v>
      </c>
      <c r="W8" s="11">
        <v>67</v>
      </c>
      <c r="X8" s="11">
        <v>88</v>
      </c>
      <c r="Y8" s="11">
        <v>91</v>
      </c>
      <c r="Z8" s="11">
        <v>44</v>
      </c>
      <c r="AA8" s="11">
        <v>115</v>
      </c>
      <c r="AB8" s="11">
        <v>91</v>
      </c>
      <c r="AC8" s="11">
        <v>49</v>
      </c>
      <c r="AD8" s="11">
        <v>27</v>
      </c>
      <c r="AE8" s="11"/>
      <c r="AF8" s="11">
        <v>173</v>
      </c>
      <c r="AG8" s="11">
        <v>373</v>
      </c>
      <c r="AH8" s="11">
        <v>205</v>
      </c>
      <c r="AI8" s="11">
        <v>108</v>
      </c>
      <c r="AJ8" s="11">
        <v>110</v>
      </c>
      <c r="AK8" s="11"/>
      <c r="AL8" s="11">
        <v>373</v>
      </c>
      <c r="AM8" s="11">
        <v>384</v>
      </c>
      <c r="AN8" s="11">
        <v>186</v>
      </c>
      <c r="AO8" s="11">
        <v>59</v>
      </c>
      <c r="AP8" s="11"/>
      <c r="AQ8" s="11">
        <v>619</v>
      </c>
      <c r="AR8" s="11">
        <v>383</v>
      </c>
      <c r="AS8" s="11"/>
      <c r="AT8" s="11">
        <v>656</v>
      </c>
      <c r="AU8" s="11">
        <v>187</v>
      </c>
      <c r="AV8" s="11"/>
      <c r="AW8" s="11">
        <v>379</v>
      </c>
      <c r="AX8" s="11">
        <v>234</v>
      </c>
      <c r="AY8" s="11">
        <v>343</v>
      </c>
      <c r="AZ8" s="11"/>
      <c r="BA8" s="11">
        <v>257</v>
      </c>
      <c r="BB8" s="11">
        <v>273</v>
      </c>
      <c r="BC8" s="11">
        <v>334</v>
      </c>
      <c r="BD8" s="11">
        <v>94</v>
      </c>
      <c r="BE8" s="11">
        <v>46</v>
      </c>
      <c r="BF8" s="11"/>
      <c r="BG8" s="11">
        <v>422</v>
      </c>
      <c r="BH8" s="11">
        <v>581</v>
      </c>
      <c r="BI8" s="11"/>
      <c r="BJ8" s="11">
        <v>790</v>
      </c>
      <c r="BK8" s="11">
        <v>206</v>
      </c>
      <c r="BL8" s="11"/>
      <c r="BM8" s="11">
        <v>160</v>
      </c>
      <c r="BN8" s="11">
        <v>189</v>
      </c>
      <c r="BO8" s="11">
        <v>341</v>
      </c>
      <c r="BP8" s="11">
        <v>83</v>
      </c>
      <c r="BQ8" s="11">
        <v>111</v>
      </c>
      <c r="BR8" s="11"/>
      <c r="BS8" s="11">
        <v>303</v>
      </c>
      <c r="BT8" s="11"/>
      <c r="BU8" s="11">
        <v>194</v>
      </c>
      <c r="BV8" s="11">
        <v>238</v>
      </c>
      <c r="BW8" s="11">
        <v>91</v>
      </c>
      <c r="BX8" s="11">
        <v>196</v>
      </c>
      <c r="BY8" s="11">
        <v>83</v>
      </c>
      <c r="BZ8" s="11"/>
      <c r="CA8" s="11">
        <v>77</v>
      </c>
      <c r="CB8" s="11"/>
      <c r="CC8" s="11">
        <v>787</v>
      </c>
      <c r="CD8" s="11">
        <v>188</v>
      </c>
      <c r="CE8" s="11"/>
      <c r="CF8" s="11">
        <v>366</v>
      </c>
      <c r="CG8" s="11"/>
      <c r="CH8" s="11">
        <v>1</v>
      </c>
      <c r="CI8" s="11" t="s">
        <v>370</v>
      </c>
    </row>
    <row r="9" spans="2:87" x14ac:dyDescent="0.35">
      <c r="B9" s="18" t="s">
        <v>350</v>
      </c>
      <c r="C9" s="17">
        <v>0.40205395623092</v>
      </c>
      <c r="D9" s="17">
        <v>0.40387785702707402</v>
      </c>
      <c r="E9" s="17">
        <v>0.40096715719461301</v>
      </c>
      <c r="F9" s="17"/>
      <c r="G9" s="17">
        <v>0.17071941230702201</v>
      </c>
      <c r="H9" s="17">
        <v>0.23621640359993601</v>
      </c>
      <c r="I9" s="17">
        <v>0.285347117508715</v>
      </c>
      <c r="J9" s="17">
        <v>0.37501923396271802</v>
      </c>
      <c r="K9" s="17">
        <v>0.53574796808442504</v>
      </c>
      <c r="L9" s="17">
        <v>0.73837220908095802</v>
      </c>
      <c r="M9" s="17"/>
      <c r="N9" s="17">
        <v>0.37679985457281301</v>
      </c>
      <c r="O9" s="17">
        <v>0.38304843777744602</v>
      </c>
      <c r="P9" s="17">
        <v>0.43694692926880302</v>
      </c>
      <c r="Q9" s="17">
        <v>0.41582350833131598</v>
      </c>
      <c r="R9" s="17"/>
      <c r="S9" s="17">
        <v>0.331169239597224</v>
      </c>
      <c r="T9" s="17">
        <v>0.44903412297815598</v>
      </c>
      <c r="U9" s="17">
        <v>0.45083449152381599</v>
      </c>
      <c r="V9" s="17">
        <v>0.376346803641189</v>
      </c>
      <c r="W9" s="17">
        <v>0.30590758883656599</v>
      </c>
      <c r="X9" s="17">
        <v>0.39815110812593002</v>
      </c>
      <c r="Y9" s="17">
        <v>0.387100030832977</v>
      </c>
      <c r="Z9" s="17">
        <v>0.30425848775090403</v>
      </c>
      <c r="AA9" s="17">
        <v>0.39451871190908</v>
      </c>
      <c r="AB9" s="17">
        <v>0.53891463891037195</v>
      </c>
      <c r="AC9" s="17">
        <v>0.51707309311928795</v>
      </c>
      <c r="AD9" s="17">
        <v>0.30832092897206398</v>
      </c>
      <c r="AE9" s="17"/>
      <c r="AF9" s="17">
        <v>0.39998942775903701</v>
      </c>
      <c r="AG9" s="17">
        <v>0.45064299822892401</v>
      </c>
      <c r="AH9" s="17">
        <v>0.38538143060432001</v>
      </c>
      <c r="AI9" s="17">
        <v>0.29241621014060398</v>
      </c>
      <c r="AJ9" s="17">
        <v>0.39431264556332501</v>
      </c>
      <c r="AK9" s="17"/>
      <c r="AL9" s="17">
        <v>0.45675585823209802</v>
      </c>
      <c r="AM9" s="17">
        <v>0.38299285073977701</v>
      </c>
      <c r="AN9" s="17">
        <v>0.36312357108207499</v>
      </c>
      <c r="AO9" s="17">
        <v>0.303355437339765</v>
      </c>
      <c r="AP9" s="17"/>
      <c r="AQ9" s="17">
        <v>0.45182394961512601</v>
      </c>
      <c r="AR9" s="17">
        <v>0.32163712789122301</v>
      </c>
      <c r="AS9" s="17"/>
      <c r="AT9" s="17">
        <v>0.33768005563873099</v>
      </c>
      <c r="AU9" s="17">
        <v>0.73342515346730996</v>
      </c>
      <c r="AV9" s="17"/>
      <c r="AW9" s="17">
        <v>0.56496758327524199</v>
      </c>
      <c r="AX9" s="17">
        <v>0.31990427685534001</v>
      </c>
      <c r="AY9" s="17">
        <v>0.305298986903694</v>
      </c>
      <c r="AZ9" s="17"/>
      <c r="BA9" s="17">
        <v>0.31648751909483203</v>
      </c>
      <c r="BB9" s="17">
        <v>0.41320889542072298</v>
      </c>
      <c r="BC9" s="17">
        <v>0.39860412563523601</v>
      </c>
      <c r="BD9" s="17">
        <v>0.54350642457106202</v>
      </c>
      <c r="BE9" s="17">
        <v>0.55133302349881297</v>
      </c>
      <c r="BF9" s="17"/>
      <c r="BG9" s="17">
        <v>0.33679480720118898</v>
      </c>
      <c r="BH9" s="17">
        <v>0.44943965871288599</v>
      </c>
      <c r="BI9" s="17"/>
      <c r="BJ9" s="17">
        <v>0.34424594473974002</v>
      </c>
      <c r="BK9" s="17">
        <v>0.62763208157281503</v>
      </c>
      <c r="BL9" s="17"/>
      <c r="BM9" s="17">
        <v>0.29452495723911898</v>
      </c>
      <c r="BN9" s="17">
        <v>0.53609969983677896</v>
      </c>
      <c r="BO9" s="17">
        <v>0.36160628979308801</v>
      </c>
      <c r="BP9" s="17">
        <v>0.37617278318661301</v>
      </c>
      <c r="BQ9" s="17">
        <v>0.54109410602984398</v>
      </c>
      <c r="BR9" s="17"/>
      <c r="BS9" s="17">
        <v>0.43214727341926701</v>
      </c>
      <c r="BT9" s="17"/>
      <c r="BU9" s="17">
        <v>0.53507043747963501</v>
      </c>
      <c r="BV9" s="17">
        <v>0.31772065950789302</v>
      </c>
      <c r="BW9" s="17">
        <v>0.35832148490266902</v>
      </c>
      <c r="BX9" s="17">
        <v>0.45780196894128899</v>
      </c>
      <c r="BY9" s="17">
        <v>0.29857305852541299</v>
      </c>
      <c r="BZ9" s="17"/>
      <c r="CA9" s="17">
        <v>0.29885690225230699</v>
      </c>
      <c r="CB9" s="17"/>
      <c r="CC9" s="17">
        <v>0.42473121963965799</v>
      </c>
      <c r="CD9" s="17">
        <v>0.32641720653935502</v>
      </c>
      <c r="CE9" s="17"/>
      <c r="CF9" s="17">
        <v>0.49129356321409801</v>
      </c>
      <c r="CG9" s="17"/>
      <c r="CH9" s="17">
        <v>0</v>
      </c>
      <c r="CI9" s="17" t="s">
        <v>371</v>
      </c>
    </row>
    <row r="10" spans="2:87" x14ac:dyDescent="0.35">
      <c r="B10" s="18" t="s">
        <v>351</v>
      </c>
      <c r="C10" s="17">
        <v>0.31973780312167099</v>
      </c>
      <c r="D10" s="17">
        <v>0.34217469298119502</v>
      </c>
      <c r="E10" s="17">
        <v>0.29766343976724002</v>
      </c>
      <c r="F10" s="17"/>
      <c r="G10" s="17">
        <v>0.36025115711967398</v>
      </c>
      <c r="H10" s="17">
        <v>0.38259088442475497</v>
      </c>
      <c r="I10" s="17">
        <v>0.360193779719649</v>
      </c>
      <c r="J10" s="17">
        <v>0.37611153523859903</v>
      </c>
      <c r="K10" s="17">
        <v>0.25855513404750102</v>
      </c>
      <c r="L10" s="17">
        <v>0.19527503883792899</v>
      </c>
      <c r="M10" s="17"/>
      <c r="N10" s="17">
        <v>0.33883096843744498</v>
      </c>
      <c r="O10" s="17">
        <v>0.36068234845097802</v>
      </c>
      <c r="P10" s="17">
        <v>0.33247430411545797</v>
      </c>
      <c r="Q10" s="17">
        <v>0.248819633793082</v>
      </c>
      <c r="R10" s="17"/>
      <c r="S10" s="17">
        <v>0.29583735384194998</v>
      </c>
      <c r="T10" s="17">
        <v>0.30183186558941499</v>
      </c>
      <c r="U10" s="17">
        <v>0.281047847538413</v>
      </c>
      <c r="V10" s="17">
        <v>0.388947702182527</v>
      </c>
      <c r="W10" s="17">
        <v>0.40970829187441299</v>
      </c>
      <c r="X10" s="17">
        <v>0.32022717136633699</v>
      </c>
      <c r="Y10" s="17">
        <v>0.35179132754098502</v>
      </c>
      <c r="Z10" s="17">
        <v>0.37833300788290902</v>
      </c>
      <c r="AA10" s="17">
        <v>0.320489337209237</v>
      </c>
      <c r="AB10" s="17">
        <v>0.24288618462113901</v>
      </c>
      <c r="AC10" s="17">
        <v>0.2765428310468</v>
      </c>
      <c r="AD10" s="17">
        <v>0.31080083192303598</v>
      </c>
      <c r="AE10" s="17"/>
      <c r="AF10" s="17">
        <v>0.34342178351765201</v>
      </c>
      <c r="AG10" s="17">
        <v>0.30417223098421697</v>
      </c>
      <c r="AH10" s="17">
        <v>0.30563291697151301</v>
      </c>
      <c r="AI10" s="17">
        <v>0.40273415725760497</v>
      </c>
      <c r="AJ10" s="17">
        <v>0.30793460284562701</v>
      </c>
      <c r="AK10" s="17"/>
      <c r="AL10" s="17">
        <v>0.28523013634875999</v>
      </c>
      <c r="AM10" s="17">
        <v>0.34616125744284498</v>
      </c>
      <c r="AN10" s="17">
        <v>0.34300434224334198</v>
      </c>
      <c r="AO10" s="17">
        <v>0.29283581780769702</v>
      </c>
      <c r="AP10" s="17"/>
      <c r="AQ10" s="17">
        <v>0.28616841146953298</v>
      </c>
      <c r="AR10" s="17">
        <v>0.373978196225974</v>
      </c>
      <c r="AS10" s="17"/>
      <c r="AT10" s="17">
        <v>0.35694653250039898</v>
      </c>
      <c r="AU10" s="17">
        <v>0.204924022091764</v>
      </c>
      <c r="AV10" s="17"/>
      <c r="AW10" s="17">
        <v>0.249967444211766</v>
      </c>
      <c r="AX10" s="17">
        <v>0.37097782028142401</v>
      </c>
      <c r="AY10" s="17">
        <v>0.34850447517512101</v>
      </c>
      <c r="AZ10" s="17"/>
      <c r="BA10" s="17">
        <v>0.32500190257786699</v>
      </c>
      <c r="BB10" s="17">
        <v>0.31099529926435199</v>
      </c>
      <c r="BC10" s="17">
        <v>0.34856043848531398</v>
      </c>
      <c r="BD10" s="17">
        <v>0.25444485503730702</v>
      </c>
      <c r="BE10" s="17">
        <v>0.26580141886731901</v>
      </c>
      <c r="BF10" s="17"/>
      <c r="BG10" s="17">
        <v>0.330766310472352</v>
      </c>
      <c r="BH10" s="17">
        <v>0.31172982913013902</v>
      </c>
      <c r="BI10" s="17"/>
      <c r="BJ10" s="17">
        <v>0.34383278833389602</v>
      </c>
      <c r="BK10" s="17">
        <v>0.214568699699419</v>
      </c>
      <c r="BL10" s="17"/>
      <c r="BM10" s="17">
        <v>0.34643155142717702</v>
      </c>
      <c r="BN10" s="17">
        <v>0.24355923020619599</v>
      </c>
      <c r="BO10" s="17">
        <v>0.367366679013508</v>
      </c>
      <c r="BP10" s="17">
        <v>0.31988828481998899</v>
      </c>
      <c r="BQ10" s="17">
        <v>0.26636974035521899</v>
      </c>
      <c r="BR10" s="17"/>
      <c r="BS10" s="17">
        <v>0.35283617428710801</v>
      </c>
      <c r="BT10" s="17"/>
      <c r="BU10" s="17">
        <v>0.23354376038911601</v>
      </c>
      <c r="BV10" s="17">
        <v>0.40953670780899498</v>
      </c>
      <c r="BW10" s="17">
        <v>0.35531641171636802</v>
      </c>
      <c r="BX10" s="17">
        <v>0.355957455218401</v>
      </c>
      <c r="BY10" s="17">
        <v>0.27890557650242698</v>
      </c>
      <c r="BZ10" s="17"/>
      <c r="CA10" s="17">
        <v>0.454807741395169</v>
      </c>
      <c r="CB10" s="17"/>
      <c r="CC10" s="17">
        <v>0.32151038592178599</v>
      </c>
      <c r="CD10" s="17">
        <v>0.35337227642050201</v>
      </c>
      <c r="CE10" s="17"/>
      <c r="CF10" s="17">
        <v>0.29034685474034</v>
      </c>
      <c r="CG10" s="17"/>
      <c r="CH10" s="17">
        <v>1</v>
      </c>
      <c r="CI10" s="17" t="s">
        <v>371</v>
      </c>
    </row>
    <row r="11" spans="2:87" x14ac:dyDescent="0.35">
      <c r="B11" s="18" t="s">
        <v>352</v>
      </c>
      <c r="C11" s="17">
        <v>6.6836648607368002E-2</v>
      </c>
      <c r="D11" s="17">
        <v>7.4616925741076201E-2</v>
      </c>
      <c r="E11" s="17">
        <v>6.0308263214906802E-2</v>
      </c>
      <c r="F11" s="17"/>
      <c r="G11" s="17">
        <v>8.5366605604427007E-2</v>
      </c>
      <c r="H11" s="17">
        <v>0.109914638465569</v>
      </c>
      <c r="I11" s="17">
        <v>9.6417649379273399E-2</v>
      </c>
      <c r="J11" s="17">
        <v>6.5367994551120204E-2</v>
      </c>
      <c r="K11" s="17">
        <v>1.83225565613068E-2</v>
      </c>
      <c r="L11" s="17">
        <v>2.7686519760973201E-2</v>
      </c>
      <c r="M11" s="17"/>
      <c r="N11" s="17">
        <v>9.8684727186140894E-2</v>
      </c>
      <c r="O11" s="17">
        <v>7.7237380836280997E-2</v>
      </c>
      <c r="P11" s="17">
        <v>4.4735309832567599E-2</v>
      </c>
      <c r="Q11" s="17">
        <v>4.4134955141266002E-2</v>
      </c>
      <c r="R11" s="17"/>
      <c r="S11" s="17">
        <v>8.8411669028494899E-2</v>
      </c>
      <c r="T11" s="17">
        <v>4.9639548920831097E-2</v>
      </c>
      <c r="U11" s="17">
        <v>9.8729869577393506E-2</v>
      </c>
      <c r="V11" s="17">
        <v>6.5159508005385003E-2</v>
      </c>
      <c r="W11" s="17">
        <v>3.3601212392934503E-2</v>
      </c>
      <c r="X11" s="17">
        <v>2.29109856999581E-2</v>
      </c>
      <c r="Y11" s="17">
        <v>5.5133355228583703E-2</v>
      </c>
      <c r="Z11" s="17">
        <v>7.1693613972860795E-2</v>
      </c>
      <c r="AA11" s="17">
        <v>0.108932619477288</v>
      </c>
      <c r="AB11" s="17">
        <v>5.0802513854055202E-2</v>
      </c>
      <c r="AC11" s="17">
        <v>3.7841307807843998E-2</v>
      </c>
      <c r="AD11" s="17">
        <v>0.14682811510565899</v>
      </c>
      <c r="AE11" s="17"/>
      <c r="AF11" s="17">
        <v>2.71107270546623E-2</v>
      </c>
      <c r="AG11" s="17">
        <v>5.1505275535584302E-2</v>
      </c>
      <c r="AH11" s="17">
        <v>9.1177683655135497E-2</v>
      </c>
      <c r="AI11" s="17">
        <v>0.105087421451656</v>
      </c>
      <c r="AJ11" s="17">
        <v>0.110679192702197</v>
      </c>
      <c r="AK11" s="17"/>
      <c r="AL11" s="17">
        <v>6.7861031031005006E-2</v>
      </c>
      <c r="AM11" s="17">
        <v>5.7915993341762798E-2</v>
      </c>
      <c r="AN11" s="17">
        <v>5.0749424155375103E-2</v>
      </c>
      <c r="AO11" s="17">
        <v>0.168476618022083</v>
      </c>
      <c r="AP11" s="17"/>
      <c r="AQ11" s="17">
        <v>4.0453987554825599E-2</v>
      </c>
      <c r="AR11" s="17">
        <v>0.109464942901655</v>
      </c>
      <c r="AS11" s="17"/>
      <c r="AT11" s="17">
        <v>7.7593310728534606E-2</v>
      </c>
      <c r="AU11" s="17">
        <v>3.54048977412365E-2</v>
      </c>
      <c r="AV11" s="17"/>
      <c r="AW11" s="17">
        <v>6.5080623350556699E-2</v>
      </c>
      <c r="AX11" s="17">
        <v>7.4039410538259007E-2</v>
      </c>
      <c r="AY11" s="17">
        <v>6.1376635669105901E-2</v>
      </c>
      <c r="AZ11" s="17"/>
      <c r="BA11" s="17">
        <v>0.115080661906814</v>
      </c>
      <c r="BB11" s="17">
        <v>5.9295467391139001E-2</v>
      </c>
      <c r="BC11" s="17">
        <v>5.3664431811000397E-2</v>
      </c>
      <c r="BD11" s="17">
        <v>3.6051280366808401E-2</v>
      </c>
      <c r="BE11" s="17">
        <v>0</v>
      </c>
      <c r="BF11" s="17"/>
      <c r="BG11" s="17">
        <v>7.0247355188054E-2</v>
      </c>
      <c r="BH11" s="17">
        <v>6.4360080498702593E-2</v>
      </c>
      <c r="BI11" s="17"/>
      <c r="BJ11" s="17">
        <v>7.6639136437886099E-2</v>
      </c>
      <c r="BK11" s="17">
        <v>3.1374798253779201E-2</v>
      </c>
      <c r="BL11" s="17"/>
      <c r="BM11" s="17">
        <v>8.0281733005946196E-2</v>
      </c>
      <c r="BN11" s="17">
        <v>7.0550731211854303E-2</v>
      </c>
      <c r="BO11" s="17">
        <v>7.7403741580474597E-2</v>
      </c>
      <c r="BP11" s="17">
        <v>7.6804593324910103E-2</v>
      </c>
      <c r="BQ11" s="17">
        <v>1.81073833647699E-2</v>
      </c>
      <c r="BR11" s="17"/>
      <c r="BS11" s="17">
        <v>4.8389121284748399E-2</v>
      </c>
      <c r="BT11" s="17"/>
      <c r="BU11" s="17">
        <v>8.8900428432915596E-2</v>
      </c>
      <c r="BV11" s="17">
        <v>8.9271441155469103E-2</v>
      </c>
      <c r="BW11" s="17">
        <v>6.6201832845368097E-2</v>
      </c>
      <c r="BX11" s="17">
        <v>1.96278428322735E-2</v>
      </c>
      <c r="BY11" s="17">
        <v>5.8315026299006999E-2</v>
      </c>
      <c r="BZ11" s="17"/>
      <c r="CA11" s="17">
        <v>7.1347847775940998E-2</v>
      </c>
      <c r="CB11" s="17"/>
      <c r="CC11" s="17">
        <v>5.6529272800907998E-2</v>
      </c>
      <c r="CD11" s="17">
        <v>0.114508260086834</v>
      </c>
      <c r="CE11" s="17"/>
      <c r="CF11" s="17">
        <v>5.4682965878114498E-2</v>
      </c>
      <c r="CG11" s="17"/>
      <c r="CH11" s="17">
        <v>0</v>
      </c>
      <c r="CI11" s="17" t="s">
        <v>371</v>
      </c>
    </row>
    <row r="12" spans="2:87" x14ac:dyDescent="0.35">
      <c r="B12" s="18" t="s">
        <v>353</v>
      </c>
      <c r="C12" s="17">
        <v>4.2476616572417303E-2</v>
      </c>
      <c r="D12" s="17">
        <v>5.1672302746991403E-2</v>
      </c>
      <c r="E12" s="17">
        <v>3.4550134185143799E-2</v>
      </c>
      <c r="F12" s="17"/>
      <c r="G12" s="17">
        <v>3.8845691725802198E-2</v>
      </c>
      <c r="H12" s="17">
        <v>6.21844394891286E-2</v>
      </c>
      <c r="I12" s="17">
        <v>5.01595156405178E-2</v>
      </c>
      <c r="J12" s="17">
        <v>6.6296794682490404E-2</v>
      </c>
      <c r="K12" s="17">
        <v>2.7005655289198599E-2</v>
      </c>
      <c r="L12" s="17">
        <v>1.12840825509107E-2</v>
      </c>
      <c r="M12" s="17"/>
      <c r="N12" s="17">
        <v>4.36092677921412E-2</v>
      </c>
      <c r="O12" s="17">
        <v>4.6214739125459897E-2</v>
      </c>
      <c r="P12" s="17">
        <v>1.31833088321729E-2</v>
      </c>
      <c r="Q12" s="17">
        <v>6.25498105211926E-2</v>
      </c>
      <c r="R12" s="17"/>
      <c r="S12" s="17">
        <v>6.1242182741222798E-2</v>
      </c>
      <c r="T12" s="17">
        <v>4.3340404375568201E-2</v>
      </c>
      <c r="U12" s="17">
        <v>2.4281925503490499E-2</v>
      </c>
      <c r="V12" s="17">
        <v>4.9328141052855101E-2</v>
      </c>
      <c r="W12" s="17">
        <v>2.6067176530660201E-2</v>
      </c>
      <c r="X12" s="17">
        <v>1.2151727184423901E-2</v>
      </c>
      <c r="Y12" s="17">
        <v>5.9081480200554003E-2</v>
      </c>
      <c r="Z12" s="17">
        <v>5.1728800767958598E-2</v>
      </c>
      <c r="AA12" s="17">
        <v>5.2077852363086999E-2</v>
      </c>
      <c r="AB12" s="17">
        <v>1.7601385253586201E-2</v>
      </c>
      <c r="AC12" s="17">
        <v>5.47664584515219E-2</v>
      </c>
      <c r="AD12" s="17">
        <v>5.9711378941908103E-2</v>
      </c>
      <c r="AE12" s="17"/>
      <c r="AF12" s="17">
        <v>5.6691458328432302E-2</v>
      </c>
      <c r="AG12" s="17">
        <v>2.8966668431278299E-2</v>
      </c>
      <c r="AH12" s="17">
        <v>3.8695315241631702E-2</v>
      </c>
      <c r="AI12" s="17">
        <v>7.5820656623029004E-2</v>
      </c>
      <c r="AJ12" s="17">
        <v>5.3049500084832703E-2</v>
      </c>
      <c r="AK12" s="17"/>
      <c r="AL12" s="17">
        <v>4.6879442255646803E-2</v>
      </c>
      <c r="AM12" s="17">
        <v>3.5607418459809997E-2</v>
      </c>
      <c r="AN12" s="17">
        <v>4.5108459445842498E-2</v>
      </c>
      <c r="AO12" s="17">
        <v>5.1027461375216299E-2</v>
      </c>
      <c r="AP12" s="17"/>
      <c r="AQ12" s="17">
        <v>4.2638228277313603E-2</v>
      </c>
      <c r="AR12" s="17">
        <v>4.2215489337981103E-2</v>
      </c>
      <c r="AS12" s="17"/>
      <c r="AT12" s="17">
        <v>4.9592737942833601E-2</v>
      </c>
      <c r="AU12" s="17">
        <v>1.19834636892982E-2</v>
      </c>
      <c r="AV12" s="17"/>
      <c r="AW12" s="17">
        <v>4.34170990104032E-2</v>
      </c>
      <c r="AX12" s="17">
        <v>4.9217817312126301E-2</v>
      </c>
      <c r="AY12" s="17">
        <v>4.2571177477825801E-2</v>
      </c>
      <c r="AZ12" s="17"/>
      <c r="BA12" s="17">
        <v>5.7296667306155603E-2</v>
      </c>
      <c r="BB12" s="17">
        <v>3.30497610323294E-2</v>
      </c>
      <c r="BC12" s="17">
        <v>3.6641864830682797E-2</v>
      </c>
      <c r="BD12" s="17">
        <v>3.6128210950690902E-2</v>
      </c>
      <c r="BE12" s="17">
        <v>7.1222002752240401E-2</v>
      </c>
      <c r="BF12" s="17"/>
      <c r="BG12" s="17">
        <v>4.8392245376887501E-2</v>
      </c>
      <c r="BH12" s="17">
        <v>3.8181184733508899E-2</v>
      </c>
      <c r="BI12" s="17"/>
      <c r="BJ12" s="17">
        <v>4.5565142039187802E-2</v>
      </c>
      <c r="BK12" s="17">
        <v>3.1991293097447998E-2</v>
      </c>
      <c r="BL12" s="17"/>
      <c r="BM12" s="17">
        <v>3.13778228713898E-2</v>
      </c>
      <c r="BN12" s="17">
        <v>4.2826955916738102E-2</v>
      </c>
      <c r="BO12" s="17">
        <v>5.1174251042111901E-2</v>
      </c>
      <c r="BP12" s="17">
        <v>4.1412518025494401E-2</v>
      </c>
      <c r="BQ12" s="17">
        <v>4.4435727080633099E-2</v>
      </c>
      <c r="BR12" s="17"/>
      <c r="BS12" s="17">
        <v>4.02802933131058E-2</v>
      </c>
      <c r="BT12" s="17"/>
      <c r="BU12" s="17">
        <v>4.5731180714260002E-2</v>
      </c>
      <c r="BV12" s="17">
        <v>4.3471674612683302E-2</v>
      </c>
      <c r="BW12" s="17">
        <v>3.5601852088401997E-2</v>
      </c>
      <c r="BX12" s="17">
        <v>5.1098928151958101E-2</v>
      </c>
      <c r="BY12" s="17">
        <v>6.3740478380222898E-2</v>
      </c>
      <c r="BZ12" s="17"/>
      <c r="CA12" s="17">
        <v>4.4018268867486297E-2</v>
      </c>
      <c r="CB12" s="17"/>
      <c r="CC12" s="17">
        <v>3.5530355566270898E-2</v>
      </c>
      <c r="CD12" s="17">
        <v>6.1628446481225299E-2</v>
      </c>
      <c r="CE12" s="17"/>
      <c r="CF12" s="17">
        <v>2.7782784194412401E-2</v>
      </c>
      <c r="CG12" s="17"/>
      <c r="CH12" s="17">
        <v>0</v>
      </c>
      <c r="CI12" s="17" t="s">
        <v>371</v>
      </c>
    </row>
    <row r="13" spans="2:87" ht="29" x14ac:dyDescent="0.35">
      <c r="B13" s="18" t="s">
        <v>354</v>
      </c>
      <c r="C13" s="17">
        <v>9.2325304019709301E-2</v>
      </c>
      <c r="D13" s="17">
        <v>7.7455374250018694E-2</v>
      </c>
      <c r="E13" s="17">
        <v>0.10607066844771799</v>
      </c>
      <c r="F13" s="17"/>
      <c r="G13" s="17">
        <v>0.18515889770841801</v>
      </c>
      <c r="H13" s="17">
        <v>0.10053581847429099</v>
      </c>
      <c r="I13" s="17">
        <v>0.128594870907901</v>
      </c>
      <c r="J13" s="17">
        <v>6.0576507972567799E-2</v>
      </c>
      <c r="K13" s="17">
        <v>0.102792511139978</v>
      </c>
      <c r="L13" s="17">
        <v>8.8571513950690302E-3</v>
      </c>
      <c r="M13" s="17"/>
      <c r="N13" s="17">
        <v>6.9777294760024797E-2</v>
      </c>
      <c r="O13" s="17">
        <v>7.4097172108134504E-2</v>
      </c>
      <c r="P13" s="17">
        <v>9.8645165488759096E-2</v>
      </c>
      <c r="Q13" s="17">
        <v>0.127803514720461</v>
      </c>
      <c r="R13" s="17"/>
      <c r="S13" s="17">
        <v>0.114433209234257</v>
      </c>
      <c r="T13" s="17">
        <v>0.10123538983303999</v>
      </c>
      <c r="U13" s="17">
        <v>4.9719853691106999E-2</v>
      </c>
      <c r="V13" s="17">
        <v>4.9060337107802499E-2</v>
      </c>
      <c r="W13" s="17">
        <v>0.110174077991676</v>
      </c>
      <c r="X13" s="17">
        <v>0.154001140116795</v>
      </c>
      <c r="Y13" s="17">
        <v>7.3736191401317194E-2</v>
      </c>
      <c r="Z13" s="17">
        <v>2.00817633620974E-2</v>
      </c>
      <c r="AA13" s="17">
        <v>9.7743608453122702E-2</v>
      </c>
      <c r="AB13" s="17">
        <v>0.10908832070524201</v>
      </c>
      <c r="AC13" s="17">
        <v>5.5871193881089999E-2</v>
      </c>
      <c r="AD13" s="17">
        <v>0.11608399557513401</v>
      </c>
      <c r="AE13" s="17"/>
      <c r="AF13" s="17">
        <v>8.19661876744186E-2</v>
      </c>
      <c r="AG13" s="17">
        <v>8.0887768502103705E-2</v>
      </c>
      <c r="AH13" s="17">
        <v>0.122611692759654</v>
      </c>
      <c r="AI13" s="17">
        <v>7.0749217312500598E-2</v>
      </c>
      <c r="AJ13" s="17">
        <v>6.6389885409183502E-2</v>
      </c>
      <c r="AK13" s="17"/>
      <c r="AL13" s="17">
        <v>8.0674882208616003E-2</v>
      </c>
      <c r="AM13" s="17">
        <v>8.30663054563585E-2</v>
      </c>
      <c r="AN13" s="17">
        <v>0.116807965346355</v>
      </c>
      <c r="AO13" s="17">
        <v>0.14889730335656101</v>
      </c>
      <c r="AP13" s="17"/>
      <c r="AQ13" s="17">
        <v>9.4933544283608007E-2</v>
      </c>
      <c r="AR13" s="17">
        <v>8.8110989423533806E-2</v>
      </c>
      <c r="AS13" s="17"/>
      <c r="AT13" s="17">
        <v>9.2817782992347705E-2</v>
      </c>
      <c r="AU13" s="17">
        <v>4.5658775523152503E-3</v>
      </c>
      <c r="AV13" s="17"/>
      <c r="AW13" s="17">
        <v>3.5487070032916103E-2</v>
      </c>
      <c r="AX13" s="17">
        <v>9.9239285287973003E-2</v>
      </c>
      <c r="AY13" s="17">
        <v>0.13881935006882301</v>
      </c>
      <c r="AZ13" s="17"/>
      <c r="BA13" s="17">
        <v>9.2282919828260104E-2</v>
      </c>
      <c r="BB13" s="17">
        <v>8.5702677103703204E-2</v>
      </c>
      <c r="BC13" s="17">
        <v>9.8044595555955502E-2</v>
      </c>
      <c r="BD13" s="17">
        <v>9.5192969384978399E-2</v>
      </c>
      <c r="BE13" s="17">
        <v>8.4401233911018794E-2</v>
      </c>
      <c r="BF13" s="17"/>
      <c r="BG13" s="17">
        <v>0.11668226411219899</v>
      </c>
      <c r="BH13" s="17">
        <v>7.4639329233522095E-2</v>
      </c>
      <c r="BI13" s="17"/>
      <c r="BJ13" s="17">
        <v>0.104841416014553</v>
      </c>
      <c r="BK13" s="17">
        <v>4.7270909084859203E-2</v>
      </c>
      <c r="BL13" s="17"/>
      <c r="BM13" s="17">
        <v>0.122422894826554</v>
      </c>
      <c r="BN13" s="17">
        <v>3.9397420501594199E-2</v>
      </c>
      <c r="BO13" s="17">
        <v>7.6431630738384895E-2</v>
      </c>
      <c r="BP13" s="17">
        <v>0.126889197488193</v>
      </c>
      <c r="BQ13" s="17">
        <v>8.7215762722154505E-2</v>
      </c>
      <c r="BR13" s="17"/>
      <c r="BS13" s="17">
        <v>6.7897061496383304E-2</v>
      </c>
      <c r="BT13" s="17"/>
      <c r="BU13" s="17">
        <v>3.3691755675542501E-2</v>
      </c>
      <c r="BV13" s="17">
        <v>7.4070603292587495E-2</v>
      </c>
      <c r="BW13" s="17">
        <v>0.10652910643237599</v>
      </c>
      <c r="BX13" s="17">
        <v>7.61439234867098E-2</v>
      </c>
      <c r="BY13" s="17">
        <v>0.17379769063827899</v>
      </c>
      <c r="BZ13" s="17"/>
      <c r="CA13" s="17">
        <v>4.8919275013559603E-2</v>
      </c>
      <c r="CB13" s="17"/>
      <c r="CC13" s="17">
        <v>8.5196432363383506E-2</v>
      </c>
      <c r="CD13" s="17">
        <v>9.1284688933837996E-2</v>
      </c>
      <c r="CE13" s="17"/>
      <c r="CF13" s="17">
        <v>7.2515041181537607E-2</v>
      </c>
      <c r="CG13" s="17"/>
      <c r="CH13" s="17">
        <v>0</v>
      </c>
      <c r="CI13" s="17" t="s">
        <v>371</v>
      </c>
    </row>
    <row r="14" spans="2:87" x14ac:dyDescent="0.35">
      <c r="B14" s="18" t="s">
        <v>161</v>
      </c>
      <c r="C14" s="19">
        <v>7.6569671447915294E-2</v>
      </c>
      <c r="D14" s="19">
        <v>5.0202847253644503E-2</v>
      </c>
      <c r="E14" s="19">
        <v>0.10044033719037899</v>
      </c>
      <c r="F14" s="19"/>
      <c r="G14" s="19">
        <v>0.159658235534656</v>
      </c>
      <c r="H14" s="19">
        <v>0.108557815546321</v>
      </c>
      <c r="I14" s="19">
        <v>7.9287066843944001E-2</v>
      </c>
      <c r="J14" s="19">
        <v>5.6627933592504197E-2</v>
      </c>
      <c r="K14" s="19">
        <v>5.7576174877590799E-2</v>
      </c>
      <c r="L14" s="19">
        <v>1.8524998374161002E-2</v>
      </c>
      <c r="M14" s="19"/>
      <c r="N14" s="19">
        <v>7.22978872514351E-2</v>
      </c>
      <c r="O14" s="19">
        <v>5.8719921701700602E-2</v>
      </c>
      <c r="P14" s="19">
        <v>7.4014982462239795E-2</v>
      </c>
      <c r="Q14" s="19">
        <v>0.10086857749268199</v>
      </c>
      <c r="R14" s="19"/>
      <c r="S14" s="19">
        <v>0.108906345556852</v>
      </c>
      <c r="T14" s="19">
        <v>5.4918668302989901E-2</v>
      </c>
      <c r="U14" s="19">
        <v>9.5386012165780104E-2</v>
      </c>
      <c r="V14" s="19">
        <v>7.1157508010241899E-2</v>
      </c>
      <c r="W14" s="19">
        <v>0.114541652373751</v>
      </c>
      <c r="X14" s="19">
        <v>9.2557867506555105E-2</v>
      </c>
      <c r="Y14" s="19">
        <v>7.3157614795582401E-2</v>
      </c>
      <c r="Z14" s="19">
        <v>0.17390432626327099</v>
      </c>
      <c r="AA14" s="19">
        <v>2.6237870588186201E-2</v>
      </c>
      <c r="AB14" s="19">
        <v>4.07069566556061E-2</v>
      </c>
      <c r="AC14" s="19">
        <v>5.7905115693456501E-2</v>
      </c>
      <c r="AD14" s="19">
        <v>5.8254749482199102E-2</v>
      </c>
      <c r="AE14" s="19"/>
      <c r="AF14" s="19">
        <v>9.0820415665797696E-2</v>
      </c>
      <c r="AG14" s="19">
        <v>8.3825058317893095E-2</v>
      </c>
      <c r="AH14" s="19">
        <v>5.65009607677463E-2</v>
      </c>
      <c r="AI14" s="19">
        <v>5.3192337214606103E-2</v>
      </c>
      <c r="AJ14" s="19">
        <v>6.7634173394835406E-2</v>
      </c>
      <c r="AK14" s="19"/>
      <c r="AL14" s="19">
        <v>6.2598649923873997E-2</v>
      </c>
      <c r="AM14" s="19">
        <v>9.4256174559446806E-2</v>
      </c>
      <c r="AN14" s="19">
        <v>8.1206237727010702E-2</v>
      </c>
      <c r="AO14" s="19">
        <v>3.5407362098678202E-2</v>
      </c>
      <c r="AP14" s="19"/>
      <c r="AQ14" s="19">
        <v>8.3981878799593596E-2</v>
      </c>
      <c r="AR14" s="19">
        <v>6.4593254219632204E-2</v>
      </c>
      <c r="AS14" s="19"/>
      <c r="AT14" s="19">
        <v>8.5369580197153697E-2</v>
      </c>
      <c r="AU14" s="19">
        <v>9.6965854580768306E-3</v>
      </c>
      <c r="AV14" s="19"/>
      <c r="AW14" s="19">
        <v>4.1080180119115302E-2</v>
      </c>
      <c r="AX14" s="19">
        <v>8.6621389724878206E-2</v>
      </c>
      <c r="AY14" s="19">
        <v>0.10342937470543</v>
      </c>
      <c r="AZ14" s="19"/>
      <c r="BA14" s="19">
        <v>9.3850329286070996E-2</v>
      </c>
      <c r="BB14" s="19">
        <v>9.7747899787753195E-2</v>
      </c>
      <c r="BC14" s="19">
        <v>6.4484543681811002E-2</v>
      </c>
      <c r="BD14" s="19">
        <v>3.4676259689152597E-2</v>
      </c>
      <c r="BE14" s="19">
        <v>2.72423209706084E-2</v>
      </c>
      <c r="BF14" s="19"/>
      <c r="BG14" s="19">
        <v>9.7117017649318099E-2</v>
      </c>
      <c r="BH14" s="19">
        <v>6.1649917691241903E-2</v>
      </c>
      <c r="BI14" s="19"/>
      <c r="BJ14" s="19">
        <v>8.4875572434737201E-2</v>
      </c>
      <c r="BK14" s="19">
        <v>4.71622182916797E-2</v>
      </c>
      <c r="BL14" s="19"/>
      <c r="BM14" s="19">
        <v>0.124961040629813</v>
      </c>
      <c r="BN14" s="19">
        <v>6.7565962326837897E-2</v>
      </c>
      <c r="BO14" s="19">
        <v>6.6017407832432498E-2</v>
      </c>
      <c r="BP14" s="19">
        <v>5.8832623154800499E-2</v>
      </c>
      <c r="BQ14" s="19">
        <v>4.27772804473796E-2</v>
      </c>
      <c r="BR14" s="19"/>
      <c r="BS14" s="19">
        <v>5.8450076199387399E-2</v>
      </c>
      <c r="BT14" s="19"/>
      <c r="BU14" s="19">
        <v>6.30624373085302E-2</v>
      </c>
      <c r="BV14" s="19">
        <v>6.5928913622371896E-2</v>
      </c>
      <c r="BW14" s="19">
        <v>7.8029312014815902E-2</v>
      </c>
      <c r="BX14" s="19">
        <v>3.9369881369368198E-2</v>
      </c>
      <c r="BY14" s="19">
        <v>0.126668169654651</v>
      </c>
      <c r="BZ14" s="19"/>
      <c r="CA14" s="19">
        <v>8.2049964695537395E-2</v>
      </c>
      <c r="CB14" s="19"/>
      <c r="CC14" s="19">
        <v>7.6502333707994294E-2</v>
      </c>
      <c r="CD14" s="19">
        <v>5.2789121538246102E-2</v>
      </c>
      <c r="CE14" s="19"/>
      <c r="CF14" s="19">
        <v>6.3378790791497594E-2</v>
      </c>
      <c r="CG14" s="19"/>
      <c r="CH14" s="19">
        <v>0</v>
      </c>
      <c r="CI14" s="19" t="s">
        <v>371</v>
      </c>
    </row>
    <row r="15" spans="2:87" x14ac:dyDescent="0.35">
      <c r="B15" s="16" t="s">
        <v>163</v>
      </c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dimension ref="B2:CI19"/>
  <sheetViews>
    <sheetView showGridLines="0" workbookViewId="0">
      <pane xSplit="2" topLeftCell="C1" activePane="topRight" state="frozen"/>
      <selection pane="topRight" activeCell="D2" sqref="D2:BR2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376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994</v>
      </c>
      <c r="D7" s="10">
        <v>475</v>
      </c>
      <c r="E7" s="10">
        <v>516</v>
      </c>
      <c r="F7" s="10"/>
      <c r="G7" s="10">
        <v>82</v>
      </c>
      <c r="H7" s="10">
        <v>169</v>
      </c>
      <c r="I7" s="10">
        <v>177</v>
      </c>
      <c r="J7" s="10">
        <v>192</v>
      </c>
      <c r="K7" s="10">
        <v>154</v>
      </c>
      <c r="L7" s="10">
        <v>220</v>
      </c>
      <c r="M7" s="10"/>
      <c r="N7" s="10">
        <v>283</v>
      </c>
      <c r="O7" s="10">
        <v>246</v>
      </c>
      <c r="P7" s="10">
        <v>212</v>
      </c>
      <c r="Q7" s="10">
        <v>251</v>
      </c>
      <c r="R7" s="10"/>
      <c r="S7" s="10">
        <v>133</v>
      </c>
      <c r="T7" s="10">
        <v>141</v>
      </c>
      <c r="U7" s="10">
        <v>77</v>
      </c>
      <c r="V7" s="10">
        <v>85</v>
      </c>
      <c r="W7" s="10">
        <v>75</v>
      </c>
      <c r="X7" s="10">
        <v>82</v>
      </c>
      <c r="Y7" s="10">
        <v>79</v>
      </c>
      <c r="Z7" s="10">
        <v>41</v>
      </c>
      <c r="AA7" s="10">
        <v>103</v>
      </c>
      <c r="AB7" s="10">
        <v>93</v>
      </c>
      <c r="AC7" s="10">
        <v>55</v>
      </c>
      <c r="AD7" s="10">
        <v>30</v>
      </c>
      <c r="AE7" s="10"/>
      <c r="AF7" s="10">
        <v>169</v>
      </c>
      <c r="AG7" s="10">
        <v>357</v>
      </c>
      <c r="AH7" s="10">
        <v>210</v>
      </c>
      <c r="AI7" s="10">
        <v>112</v>
      </c>
      <c r="AJ7" s="10">
        <v>114</v>
      </c>
      <c r="AK7" s="10"/>
      <c r="AL7" s="10">
        <v>386</v>
      </c>
      <c r="AM7" s="10">
        <v>374</v>
      </c>
      <c r="AN7" s="10">
        <v>179</v>
      </c>
      <c r="AO7" s="10">
        <v>55</v>
      </c>
      <c r="AP7" s="10"/>
      <c r="AQ7" s="10">
        <v>608</v>
      </c>
      <c r="AR7" s="10">
        <v>386</v>
      </c>
      <c r="AS7" s="10"/>
      <c r="AT7" s="10">
        <v>649</v>
      </c>
      <c r="AU7" s="10">
        <v>207</v>
      </c>
      <c r="AV7" s="10"/>
      <c r="AW7" s="10">
        <v>400</v>
      </c>
      <c r="AX7" s="10">
        <v>233</v>
      </c>
      <c r="AY7" s="10">
        <v>325</v>
      </c>
      <c r="AZ7" s="10"/>
      <c r="BA7" s="10">
        <v>246</v>
      </c>
      <c r="BB7" s="10">
        <v>275</v>
      </c>
      <c r="BC7" s="10">
        <v>326</v>
      </c>
      <c r="BD7" s="10">
        <v>99</v>
      </c>
      <c r="BE7" s="10">
        <v>48</v>
      </c>
      <c r="BF7" s="10"/>
      <c r="BG7" s="10">
        <v>387</v>
      </c>
      <c r="BH7" s="10">
        <v>607</v>
      </c>
      <c r="BI7" s="10"/>
      <c r="BJ7" s="10">
        <v>768</v>
      </c>
      <c r="BK7" s="10">
        <v>219</v>
      </c>
      <c r="BL7" s="10"/>
      <c r="BM7" s="10">
        <v>150</v>
      </c>
      <c r="BN7" s="10">
        <v>197</v>
      </c>
      <c r="BO7" s="10">
        <v>336</v>
      </c>
      <c r="BP7" s="10">
        <v>83</v>
      </c>
      <c r="BQ7" s="10">
        <v>111</v>
      </c>
      <c r="BR7" s="10"/>
      <c r="BS7" s="10">
        <v>307</v>
      </c>
      <c r="BT7" s="10"/>
      <c r="BU7" s="10">
        <v>200</v>
      </c>
      <c r="BV7" s="10">
        <v>231</v>
      </c>
      <c r="BW7" s="10">
        <v>90</v>
      </c>
      <c r="BX7" s="10">
        <v>198</v>
      </c>
      <c r="BY7" s="10">
        <v>78</v>
      </c>
      <c r="BZ7" s="10"/>
      <c r="CA7" s="10">
        <v>79</v>
      </c>
      <c r="CB7" s="10"/>
      <c r="CC7" s="10">
        <v>786</v>
      </c>
      <c r="CD7" s="10">
        <v>182</v>
      </c>
      <c r="CE7" s="10"/>
      <c r="CF7" s="10">
        <v>379</v>
      </c>
      <c r="CG7" s="10"/>
      <c r="CH7" s="10">
        <v>1</v>
      </c>
      <c r="CI7" s="10" t="s">
        <v>370</v>
      </c>
    </row>
    <row r="8" spans="2:87" ht="30" customHeight="1" x14ac:dyDescent="0.35">
      <c r="B8" s="11" t="s">
        <v>20</v>
      </c>
      <c r="C8" s="11">
        <v>1002</v>
      </c>
      <c r="D8" s="11">
        <v>470</v>
      </c>
      <c r="E8" s="11">
        <v>529</v>
      </c>
      <c r="F8" s="11"/>
      <c r="G8" s="11">
        <v>144</v>
      </c>
      <c r="H8" s="11">
        <v>169</v>
      </c>
      <c r="I8" s="11">
        <v>168</v>
      </c>
      <c r="J8" s="11">
        <v>180</v>
      </c>
      <c r="K8" s="11">
        <v>142</v>
      </c>
      <c r="L8" s="11">
        <v>199</v>
      </c>
      <c r="M8" s="11"/>
      <c r="N8" s="11">
        <v>261</v>
      </c>
      <c r="O8" s="11">
        <v>256</v>
      </c>
      <c r="P8" s="11">
        <v>220</v>
      </c>
      <c r="Q8" s="11">
        <v>263</v>
      </c>
      <c r="R8" s="11"/>
      <c r="S8" s="11">
        <v>137</v>
      </c>
      <c r="T8" s="11">
        <v>131</v>
      </c>
      <c r="U8" s="11">
        <v>73</v>
      </c>
      <c r="V8" s="11">
        <v>88</v>
      </c>
      <c r="W8" s="11">
        <v>67</v>
      </c>
      <c r="X8" s="11">
        <v>88</v>
      </c>
      <c r="Y8" s="11">
        <v>91</v>
      </c>
      <c r="Z8" s="11">
        <v>44</v>
      </c>
      <c r="AA8" s="11">
        <v>115</v>
      </c>
      <c r="AB8" s="11">
        <v>91</v>
      </c>
      <c r="AC8" s="11">
        <v>49</v>
      </c>
      <c r="AD8" s="11">
        <v>27</v>
      </c>
      <c r="AE8" s="11"/>
      <c r="AF8" s="11">
        <v>173</v>
      </c>
      <c r="AG8" s="11">
        <v>373</v>
      </c>
      <c r="AH8" s="11">
        <v>205</v>
      </c>
      <c r="AI8" s="11">
        <v>108</v>
      </c>
      <c r="AJ8" s="11">
        <v>110</v>
      </c>
      <c r="AK8" s="11"/>
      <c r="AL8" s="11">
        <v>373</v>
      </c>
      <c r="AM8" s="11">
        <v>384</v>
      </c>
      <c r="AN8" s="11">
        <v>186</v>
      </c>
      <c r="AO8" s="11">
        <v>59</v>
      </c>
      <c r="AP8" s="11"/>
      <c r="AQ8" s="11">
        <v>619</v>
      </c>
      <c r="AR8" s="11">
        <v>383</v>
      </c>
      <c r="AS8" s="11"/>
      <c r="AT8" s="11">
        <v>656</v>
      </c>
      <c r="AU8" s="11">
        <v>187</v>
      </c>
      <c r="AV8" s="11"/>
      <c r="AW8" s="11">
        <v>379</v>
      </c>
      <c r="AX8" s="11">
        <v>234</v>
      </c>
      <c r="AY8" s="11">
        <v>343</v>
      </c>
      <c r="AZ8" s="11"/>
      <c r="BA8" s="11">
        <v>257</v>
      </c>
      <c r="BB8" s="11">
        <v>273</v>
      </c>
      <c r="BC8" s="11">
        <v>334</v>
      </c>
      <c r="BD8" s="11">
        <v>94</v>
      </c>
      <c r="BE8" s="11">
        <v>46</v>
      </c>
      <c r="BF8" s="11"/>
      <c r="BG8" s="11">
        <v>422</v>
      </c>
      <c r="BH8" s="11">
        <v>581</v>
      </c>
      <c r="BI8" s="11"/>
      <c r="BJ8" s="11">
        <v>790</v>
      </c>
      <c r="BK8" s="11">
        <v>206</v>
      </c>
      <c r="BL8" s="11"/>
      <c r="BM8" s="11">
        <v>160</v>
      </c>
      <c r="BN8" s="11">
        <v>189</v>
      </c>
      <c r="BO8" s="11">
        <v>341</v>
      </c>
      <c r="BP8" s="11">
        <v>83</v>
      </c>
      <c r="BQ8" s="11">
        <v>111</v>
      </c>
      <c r="BR8" s="11"/>
      <c r="BS8" s="11">
        <v>303</v>
      </c>
      <c r="BT8" s="11"/>
      <c r="BU8" s="11">
        <v>194</v>
      </c>
      <c r="BV8" s="11">
        <v>238</v>
      </c>
      <c r="BW8" s="11">
        <v>91</v>
      </c>
      <c r="BX8" s="11">
        <v>196</v>
      </c>
      <c r="BY8" s="11">
        <v>83</v>
      </c>
      <c r="BZ8" s="11"/>
      <c r="CA8" s="11">
        <v>77</v>
      </c>
      <c r="CB8" s="11"/>
      <c r="CC8" s="11">
        <v>787</v>
      </c>
      <c r="CD8" s="11">
        <v>188</v>
      </c>
      <c r="CE8" s="11"/>
      <c r="CF8" s="11">
        <v>366</v>
      </c>
      <c r="CG8" s="11"/>
      <c r="CH8" s="11">
        <v>1</v>
      </c>
      <c r="CI8" s="11" t="s">
        <v>370</v>
      </c>
    </row>
    <row r="9" spans="2:87" x14ac:dyDescent="0.35">
      <c r="B9" s="18" t="s">
        <v>350</v>
      </c>
      <c r="C9" s="17">
        <v>0.25651668186661403</v>
      </c>
      <c r="D9" s="17">
        <v>0.27133745716508001</v>
      </c>
      <c r="E9" s="17">
        <v>0.24482514016194801</v>
      </c>
      <c r="F9" s="17"/>
      <c r="G9" s="17">
        <v>0.117449806936298</v>
      </c>
      <c r="H9" s="17">
        <v>0.26101992909079003</v>
      </c>
      <c r="I9" s="17">
        <v>0.30017744642500099</v>
      </c>
      <c r="J9" s="17">
        <v>0.216821280166754</v>
      </c>
      <c r="K9" s="17">
        <v>0.31449277604149101</v>
      </c>
      <c r="L9" s="17">
        <v>0.31119258437207198</v>
      </c>
      <c r="M9" s="17"/>
      <c r="N9" s="17">
        <v>0.31929725110319501</v>
      </c>
      <c r="O9" s="17">
        <v>0.28959954987249997</v>
      </c>
      <c r="P9" s="17">
        <v>0.24521517021293299</v>
      </c>
      <c r="Q9" s="17">
        <v>0.16604880987860801</v>
      </c>
      <c r="R9" s="17"/>
      <c r="S9" s="17">
        <v>0.22105751121294501</v>
      </c>
      <c r="T9" s="17">
        <v>0.26318601626472599</v>
      </c>
      <c r="U9" s="17">
        <v>0.26288393014685701</v>
      </c>
      <c r="V9" s="17">
        <v>0.29138383480955199</v>
      </c>
      <c r="W9" s="17">
        <v>0.25022143543825398</v>
      </c>
      <c r="X9" s="17">
        <v>0.25367693766164401</v>
      </c>
      <c r="Y9" s="17">
        <v>0.27121723369809198</v>
      </c>
      <c r="Z9" s="17">
        <v>0.28538019967875899</v>
      </c>
      <c r="AA9" s="17">
        <v>0.30188549302737999</v>
      </c>
      <c r="AB9" s="17">
        <v>0.22796201592916701</v>
      </c>
      <c r="AC9" s="17">
        <v>0.26318723043709202</v>
      </c>
      <c r="AD9" s="17">
        <v>9.1234621748853495E-2</v>
      </c>
      <c r="AE9" s="17"/>
      <c r="AF9" s="17">
        <v>0.171305459148763</v>
      </c>
      <c r="AG9" s="17">
        <v>0.232539232350613</v>
      </c>
      <c r="AH9" s="17">
        <v>0.34133533190329601</v>
      </c>
      <c r="AI9" s="17">
        <v>0.26946986623467001</v>
      </c>
      <c r="AJ9" s="17">
        <v>0.321159703721908</v>
      </c>
      <c r="AK9" s="17"/>
      <c r="AL9" s="17">
        <v>0.28806187807677802</v>
      </c>
      <c r="AM9" s="17">
        <v>0.23962432924827801</v>
      </c>
      <c r="AN9" s="17">
        <v>0.260585450803416</v>
      </c>
      <c r="AO9" s="17">
        <v>0.15481685874993101</v>
      </c>
      <c r="AP9" s="17"/>
      <c r="AQ9" s="17">
        <v>0.249675888876356</v>
      </c>
      <c r="AR9" s="17">
        <v>0.26756982530101903</v>
      </c>
      <c r="AS9" s="17"/>
      <c r="AT9" s="17">
        <v>0.26688448288260302</v>
      </c>
      <c r="AU9" s="17">
        <v>0.33410714589353702</v>
      </c>
      <c r="AV9" s="17"/>
      <c r="AW9" s="17">
        <v>0.29901934389298801</v>
      </c>
      <c r="AX9" s="17">
        <v>0.31301032643617799</v>
      </c>
      <c r="AY9" s="17">
        <v>0.182331493860732</v>
      </c>
      <c r="AZ9" s="17"/>
      <c r="BA9" s="17">
        <v>0.229671147081043</v>
      </c>
      <c r="BB9" s="17">
        <v>0.25279534065375497</v>
      </c>
      <c r="BC9" s="17">
        <v>0.280799688031175</v>
      </c>
      <c r="BD9" s="17">
        <v>0.26263025486531699</v>
      </c>
      <c r="BE9" s="17">
        <v>0.23960058571273499</v>
      </c>
      <c r="BF9" s="17"/>
      <c r="BG9" s="17">
        <v>0.197359495527102</v>
      </c>
      <c r="BH9" s="17">
        <v>0.29947165252179803</v>
      </c>
      <c r="BI9" s="17"/>
      <c r="BJ9" s="17">
        <v>0.25277275333907601</v>
      </c>
      <c r="BK9" s="17">
        <v>0.27038705549706599</v>
      </c>
      <c r="BL9" s="17"/>
      <c r="BM9" s="17">
        <v>0.18747736518863001</v>
      </c>
      <c r="BN9" s="17">
        <v>0.34875107740931099</v>
      </c>
      <c r="BO9" s="17">
        <v>0.25447039269653399</v>
      </c>
      <c r="BP9" s="17">
        <v>0.30826376133522898</v>
      </c>
      <c r="BQ9" s="17">
        <v>0.295324597766917</v>
      </c>
      <c r="BR9" s="17"/>
      <c r="BS9" s="17">
        <v>0.31011943378287099</v>
      </c>
      <c r="BT9" s="17"/>
      <c r="BU9" s="17">
        <v>0.35105391016479598</v>
      </c>
      <c r="BV9" s="17">
        <v>0.26449068406184501</v>
      </c>
      <c r="BW9" s="17">
        <v>0.29263644948795497</v>
      </c>
      <c r="BX9" s="17">
        <v>0.28982635359869402</v>
      </c>
      <c r="BY9" s="17">
        <v>8.2686709446521497E-2</v>
      </c>
      <c r="BZ9" s="17"/>
      <c r="CA9" s="17">
        <v>0.28834751529307201</v>
      </c>
      <c r="CB9" s="17"/>
      <c r="CC9" s="17">
        <v>0.23877313844791101</v>
      </c>
      <c r="CD9" s="17">
        <v>0.33799879952102002</v>
      </c>
      <c r="CE9" s="17"/>
      <c r="CF9" s="17">
        <v>0.263881185407703</v>
      </c>
      <c r="CG9" s="17"/>
      <c r="CH9" s="17">
        <v>1</v>
      </c>
      <c r="CI9" s="17" t="s">
        <v>371</v>
      </c>
    </row>
    <row r="10" spans="2:87" x14ac:dyDescent="0.35">
      <c r="B10" s="18" t="s">
        <v>351</v>
      </c>
      <c r="C10" s="17">
        <v>0.29352628399715203</v>
      </c>
      <c r="D10" s="17">
        <v>0.31661094130885198</v>
      </c>
      <c r="E10" s="17">
        <v>0.27470475427634999</v>
      </c>
      <c r="F10" s="17"/>
      <c r="G10" s="17">
        <v>0.33960266098360697</v>
      </c>
      <c r="H10" s="17">
        <v>0.30197524427245398</v>
      </c>
      <c r="I10" s="17">
        <v>0.27976439123880298</v>
      </c>
      <c r="J10" s="17">
        <v>0.28433235623292002</v>
      </c>
      <c r="K10" s="17">
        <v>0.233865048176952</v>
      </c>
      <c r="L10" s="17">
        <v>0.31541161358922198</v>
      </c>
      <c r="M10" s="17"/>
      <c r="N10" s="17">
        <v>0.31688039447069499</v>
      </c>
      <c r="O10" s="17">
        <v>0.299400970517466</v>
      </c>
      <c r="P10" s="17">
        <v>0.29925157423990001</v>
      </c>
      <c r="Q10" s="17">
        <v>0.26203677311985901</v>
      </c>
      <c r="R10" s="17"/>
      <c r="S10" s="17">
        <v>0.35793460593750998</v>
      </c>
      <c r="T10" s="17">
        <v>0.27634262127461601</v>
      </c>
      <c r="U10" s="17">
        <v>0.24367857449174499</v>
      </c>
      <c r="V10" s="17">
        <v>0.30151290421531002</v>
      </c>
      <c r="W10" s="17">
        <v>0.25900497880003798</v>
      </c>
      <c r="X10" s="17">
        <v>0.30233334516414201</v>
      </c>
      <c r="Y10" s="17">
        <v>0.196274458008911</v>
      </c>
      <c r="Z10" s="17">
        <v>0.22319274561411201</v>
      </c>
      <c r="AA10" s="17">
        <v>0.32992215511734102</v>
      </c>
      <c r="AB10" s="17">
        <v>0.35691396087916499</v>
      </c>
      <c r="AC10" s="17">
        <v>0.28745702161634101</v>
      </c>
      <c r="AD10" s="17">
        <v>0.30333586777870603</v>
      </c>
      <c r="AE10" s="17"/>
      <c r="AF10" s="17">
        <v>0.29453342433122898</v>
      </c>
      <c r="AG10" s="17">
        <v>0.28631176572672401</v>
      </c>
      <c r="AH10" s="17">
        <v>0.258977004589865</v>
      </c>
      <c r="AI10" s="17">
        <v>0.39212674672633901</v>
      </c>
      <c r="AJ10" s="17">
        <v>0.313340994131523</v>
      </c>
      <c r="AK10" s="17"/>
      <c r="AL10" s="17">
        <v>0.31394592423713003</v>
      </c>
      <c r="AM10" s="17">
        <v>0.30548964290164599</v>
      </c>
      <c r="AN10" s="17">
        <v>0.24467437960007099</v>
      </c>
      <c r="AO10" s="17">
        <v>0.24056926554781</v>
      </c>
      <c r="AP10" s="17"/>
      <c r="AQ10" s="17">
        <v>0.27177483131563202</v>
      </c>
      <c r="AR10" s="17">
        <v>0.328671613893536</v>
      </c>
      <c r="AS10" s="17"/>
      <c r="AT10" s="17">
        <v>0.31094268697529998</v>
      </c>
      <c r="AU10" s="17">
        <v>0.30637677553610698</v>
      </c>
      <c r="AV10" s="17"/>
      <c r="AW10" s="17">
        <v>0.332409240009156</v>
      </c>
      <c r="AX10" s="17">
        <v>0.28278451558537998</v>
      </c>
      <c r="AY10" s="17">
        <v>0.26506312741633198</v>
      </c>
      <c r="AZ10" s="17"/>
      <c r="BA10" s="17">
        <v>0.288906243243786</v>
      </c>
      <c r="BB10" s="17">
        <v>0.30024304213493902</v>
      </c>
      <c r="BC10" s="17">
        <v>0.30283932469040897</v>
      </c>
      <c r="BD10" s="17">
        <v>0.27456858041375298</v>
      </c>
      <c r="BE10" s="17">
        <v>0.25018424327484701</v>
      </c>
      <c r="BF10" s="17"/>
      <c r="BG10" s="17">
        <v>0.30502692401535197</v>
      </c>
      <c r="BH10" s="17">
        <v>0.28517548699233197</v>
      </c>
      <c r="BI10" s="17"/>
      <c r="BJ10" s="17">
        <v>0.30016504512169501</v>
      </c>
      <c r="BK10" s="17">
        <v>0.26879786641996201</v>
      </c>
      <c r="BL10" s="17"/>
      <c r="BM10" s="17">
        <v>0.28183418604472799</v>
      </c>
      <c r="BN10" s="17">
        <v>0.326275332932355</v>
      </c>
      <c r="BO10" s="17">
        <v>0.31796162427547697</v>
      </c>
      <c r="BP10" s="17">
        <v>0.26883828969554002</v>
      </c>
      <c r="BQ10" s="17">
        <v>0.24562561594675</v>
      </c>
      <c r="BR10" s="17"/>
      <c r="BS10" s="17">
        <v>0.31133646460015302</v>
      </c>
      <c r="BT10" s="17"/>
      <c r="BU10" s="17">
        <v>0.313485565746836</v>
      </c>
      <c r="BV10" s="17">
        <v>0.35521902822875701</v>
      </c>
      <c r="BW10" s="17">
        <v>0.147946790359886</v>
      </c>
      <c r="BX10" s="17">
        <v>0.30711275785455</v>
      </c>
      <c r="BY10" s="17">
        <v>0.26448568602514599</v>
      </c>
      <c r="BZ10" s="17"/>
      <c r="CA10" s="17">
        <v>0.42254229232605101</v>
      </c>
      <c r="CB10" s="17"/>
      <c r="CC10" s="17">
        <v>0.29665525789303399</v>
      </c>
      <c r="CD10" s="17">
        <v>0.28544204069427798</v>
      </c>
      <c r="CE10" s="17"/>
      <c r="CF10" s="17">
        <v>0.28316958750652399</v>
      </c>
      <c r="CG10" s="17"/>
      <c r="CH10" s="17">
        <v>0</v>
      </c>
      <c r="CI10" s="17" t="s">
        <v>371</v>
      </c>
    </row>
    <row r="11" spans="2:87" x14ac:dyDescent="0.35">
      <c r="B11" s="18" t="s">
        <v>352</v>
      </c>
      <c r="C11" s="17">
        <v>0.18733635780944499</v>
      </c>
      <c r="D11" s="17">
        <v>0.19490403009801499</v>
      </c>
      <c r="E11" s="17">
        <v>0.17968698480633299</v>
      </c>
      <c r="F11" s="17"/>
      <c r="G11" s="17">
        <v>0.23093825687283301</v>
      </c>
      <c r="H11" s="17">
        <v>0.176808808700748</v>
      </c>
      <c r="I11" s="17">
        <v>0.158345105728876</v>
      </c>
      <c r="J11" s="17">
        <v>0.197404524143419</v>
      </c>
      <c r="K11" s="17">
        <v>0.15320783213351999</v>
      </c>
      <c r="L11" s="17">
        <v>0.20437319419896699</v>
      </c>
      <c r="M11" s="17"/>
      <c r="N11" s="17">
        <v>0.19363299396028399</v>
      </c>
      <c r="O11" s="17">
        <v>0.179677448530358</v>
      </c>
      <c r="P11" s="17">
        <v>0.18497520146312099</v>
      </c>
      <c r="Q11" s="17">
        <v>0.19190353886759701</v>
      </c>
      <c r="R11" s="17"/>
      <c r="S11" s="17">
        <v>0.16952440080044201</v>
      </c>
      <c r="T11" s="17">
        <v>0.21826863818111</v>
      </c>
      <c r="U11" s="17">
        <v>0.19344030357631201</v>
      </c>
      <c r="V11" s="17">
        <v>0.16880420537444801</v>
      </c>
      <c r="W11" s="17">
        <v>0.19981396515366801</v>
      </c>
      <c r="X11" s="17">
        <v>0.15428625944826099</v>
      </c>
      <c r="Y11" s="17">
        <v>0.27186965548835601</v>
      </c>
      <c r="Z11" s="17">
        <v>0.202913822643674</v>
      </c>
      <c r="AA11" s="17">
        <v>0.137641135428857</v>
      </c>
      <c r="AB11" s="17">
        <v>0.185102531871843</v>
      </c>
      <c r="AC11" s="17">
        <v>0.10940504648298099</v>
      </c>
      <c r="AD11" s="17">
        <v>0.299293371089913</v>
      </c>
      <c r="AE11" s="17"/>
      <c r="AF11" s="17">
        <v>0.174651158960586</v>
      </c>
      <c r="AG11" s="17">
        <v>0.195257995512963</v>
      </c>
      <c r="AH11" s="17">
        <v>0.16404588250718399</v>
      </c>
      <c r="AI11" s="17">
        <v>0.20763870373538099</v>
      </c>
      <c r="AJ11" s="17">
        <v>0.18036429407497701</v>
      </c>
      <c r="AK11" s="17"/>
      <c r="AL11" s="17">
        <v>0.179595315941491</v>
      </c>
      <c r="AM11" s="17">
        <v>0.189997629158695</v>
      </c>
      <c r="AN11" s="17">
        <v>0.18815189107448499</v>
      </c>
      <c r="AO11" s="17">
        <v>0.21622341148528201</v>
      </c>
      <c r="AP11" s="17"/>
      <c r="AQ11" s="17">
        <v>0.175574919548737</v>
      </c>
      <c r="AR11" s="17">
        <v>0.20634012890376699</v>
      </c>
      <c r="AS11" s="17"/>
      <c r="AT11" s="17">
        <v>0.18299661684919</v>
      </c>
      <c r="AU11" s="17">
        <v>0.191029941584618</v>
      </c>
      <c r="AV11" s="17"/>
      <c r="AW11" s="17">
        <v>0.16806210289368601</v>
      </c>
      <c r="AX11" s="17">
        <v>0.197274848818492</v>
      </c>
      <c r="AY11" s="17">
        <v>0.20694091198263001</v>
      </c>
      <c r="AZ11" s="17"/>
      <c r="BA11" s="17">
        <v>0.187752219768926</v>
      </c>
      <c r="BB11" s="17">
        <v>0.18261884670619999</v>
      </c>
      <c r="BC11" s="17">
        <v>0.19138281691862599</v>
      </c>
      <c r="BD11" s="17">
        <v>0.19558264033293299</v>
      </c>
      <c r="BE11" s="17">
        <v>0.16659080219936001</v>
      </c>
      <c r="BF11" s="17"/>
      <c r="BG11" s="17">
        <v>0.20625026077745201</v>
      </c>
      <c r="BH11" s="17">
        <v>0.17360267307496499</v>
      </c>
      <c r="BI11" s="17"/>
      <c r="BJ11" s="17">
        <v>0.17634239109186201</v>
      </c>
      <c r="BK11" s="17">
        <v>0.226256028181685</v>
      </c>
      <c r="BL11" s="17"/>
      <c r="BM11" s="17">
        <v>0.20911511721581999</v>
      </c>
      <c r="BN11" s="17">
        <v>0.170736471276309</v>
      </c>
      <c r="BO11" s="17">
        <v>0.18019022249167099</v>
      </c>
      <c r="BP11" s="17">
        <v>0.21855610178312601</v>
      </c>
      <c r="BQ11" s="17">
        <v>0.16096206658034701</v>
      </c>
      <c r="BR11" s="17"/>
      <c r="BS11" s="17">
        <v>0.16414669644715801</v>
      </c>
      <c r="BT11" s="17"/>
      <c r="BU11" s="17">
        <v>0.16683872082267001</v>
      </c>
      <c r="BV11" s="17">
        <v>0.18400434543814001</v>
      </c>
      <c r="BW11" s="17">
        <v>0.24426905069556501</v>
      </c>
      <c r="BX11" s="17">
        <v>0.18559480107183199</v>
      </c>
      <c r="BY11" s="17">
        <v>0.164519894710349</v>
      </c>
      <c r="BZ11" s="17"/>
      <c r="CA11" s="17">
        <v>0.114719054842152</v>
      </c>
      <c r="CB11" s="17"/>
      <c r="CC11" s="17">
        <v>0.19385288926930999</v>
      </c>
      <c r="CD11" s="17">
        <v>0.187362284606441</v>
      </c>
      <c r="CE11" s="17"/>
      <c r="CF11" s="17">
        <v>0.19619825021244</v>
      </c>
      <c r="CG11" s="17"/>
      <c r="CH11" s="17">
        <v>0</v>
      </c>
      <c r="CI11" s="17" t="s">
        <v>371</v>
      </c>
    </row>
    <row r="12" spans="2:87" x14ac:dyDescent="0.35">
      <c r="B12" s="18" t="s">
        <v>353</v>
      </c>
      <c r="C12" s="17">
        <v>0.16818794176404001</v>
      </c>
      <c r="D12" s="17">
        <v>0.14826195735057701</v>
      </c>
      <c r="E12" s="17">
        <v>0.18310517266416901</v>
      </c>
      <c r="F12" s="17"/>
      <c r="G12" s="17">
        <v>0.19581406919185401</v>
      </c>
      <c r="H12" s="17">
        <v>0.16204891993994999</v>
      </c>
      <c r="I12" s="17">
        <v>0.14484967950749</v>
      </c>
      <c r="J12" s="17">
        <v>0.21343321427199599</v>
      </c>
      <c r="K12" s="17">
        <v>0.232033101210423</v>
      </c>
      <c r="L12" s="17">
        <v>8.6655955719125502E-2</v>
      </c>
      <c r="M12" s="17"/>
      <c r="N12" s="17">
        <v>0.112318802425267</v>
      </c>
      <c r="O12" s="17">
        <v>0.171857181804531</v>
      </c>
      <c r="P12" s="17">
        <v>0.159106086952541</v>
      </c>
      <c r="Q12" s="17">
        <v>0.228864286374758</v>
      </c>
      <c r="R12" s="17"/>
      <c r="S12" s="17">
        <v>0.14268296932475899</v>
      </c>
      <c r="T12" s="17">
        <v>0.14743765083513499</v>
      </c>
      <c r="U12" s="17">
        <v>0.20936333975587401</v>
      </c>
      <c r="V12" s="17">
        <v>0.121995576140837</v>
      </c>
      <c r="W12" s="17">
        <v>0.18914190451657201</v>
      </c>
      <c r="X12" s="17">
        <v>0.15070529712425801</v>
      </c>
      <c r="Y12" s="17">
        <v>0.18911389256990799</v>
      </c>
      <c r="Z12" s="17">
        <v>0.19034482720651499</v>
      </c>
      <c r="AA12" s="17">
        <v>0.19086192192958501</v>
      </c>
      <c r="AB12" s="17">
        <v>0.14868447929923501</v>
      </c>
      <c r="AC12" s="17">
        <v>0.206345815736415</v>
      </c>
      <c r="AD12" s="17">
        <v>0.23570176743607901</v>
      </c>
      <c r="AE12" s="17"/>
      <c r="AF12" s="17">
        <v>0.24862671360341801</v>
      </c>
      <c r="AG12" s="17">
        <v>0.189608895098129</v>
      </c>
      <c r="AH12" s="17">
        <v>0.12515347962916601</v>
      </c>
      <c r="AI12" s="17">
        <v>0.10017388226502601</v>
      </c>
      <c r="AJ12" s="17">
        <v>0.10926503243331399</v>
      </c>
      <c r="AK12" s="17"/>
      <c r="AL12" s="17">
        <v>0.106992128316042</v>
      </c>
      <c r="AM12" s="17">
        <v>0.16807259776890299</v>
      </c>
      <c r="AN12" s="17">
        <v>0.23849829329309999</v>
      </c>
      <c r="AO12" s="17">
        <v>0.33365635882706901</v>
      </c>
      <c r="AP12" s="17"/>
      <c r="AQ12" s="17">
        <v>0.190331105524777</v>
      </c>
      <c r="AR12" s="17">
        <v>0.13240969712376599</v>
      </c>
      <c r="AS12" s="17"/>
      <c r="AT12" s="17">
        <v>0.15577525276014501</v>
      </c>
      <c r="AU12" s="17">
        <v>9.7533147685806204E-2</v>
      </c>
      <c r="AV12" s="17"/>
      <c r="AW12" s="17">
        <v>0.14001983634602899</v>
      </c>
      <c r="AX12" s="17">
        <v>0.11989520906466</v>
      </c>
      <c r="AY12" s="17">
        <v>0.207557740708395</v>
      </c>
      <c r="AZ12" s="17"/>
      <c r="BA12" s="17">
        <v>0.17597218531137401</v>
      </c>
      <c r="BB12" s="17">
        <v>0.16626912422528101</v>
      </c>
      <c r="BC12" s="17">
        <v>0.153262372390366</v>
      </c>
      <c r="BD12" s="17">
        <v>0.180559292268058</v>
      </c>
      <c r="BE12" s="17">
        <v>0.21966481555005599</v>
      </c>
      <c r="BF12" s="17"/>
      <c r="BG12" s="17">
        <v>0.19565027603837501</v>
      </c>
      <c r="BH12" s="17">
        <v>0.14824710556357101</v>
      </c>
      <c r="BI12" s="17"/>
      <c r="BJ12" s="17">
        <v>0.16673112332652801</v>
      </c>
      <c r="BK12" s="17">
        <v>0.17375605336828001</v>
      </c>
      <c r="BL12" s="17"/>
      <c r="BM12" s="17">
        <v>0.158866528512108</v>
      </c>
      <c r="BN12" s="17">
        <v>0.102328208604055</v>
      </c>
      <c r="BO12" s="17">
        <v>0.16881326635749599</v>
      </c>
      <c r="BP12" s="17">
        <v>0.11633300055497001</v>
      </c>
      <c r="BQ12" s="17">
        <v>0.199391791349388</v>
      </c>
      <c r="BR12" s="17"/>
      <c r="BS12" s="17">
        <v>0.170391147772223</v>
      </c>
      <c r="BT12" s="17"/>
      <c r="BU12" s="17">
        <v>0.12084506891003401</v>
      </c>
      <c r="BV12" s="17">
        <v>9.8823801204484502E-2</v>
      </c>
      <c r="BW12" s="17">
        <v>0.21397813083815401</v>
      </c>
      <c r="BX12" s="17">
        <v>0.168436395399266</v>
      </c>
      <c r="BY12" s="17">
        <v>0.268151116295472</v>
      </c>
      <c r="BZ12" s="17"/>
      <c r="CA12" s="17">
        <v>0.12724308070214899</v>
      </c>
      <c r="CB12" s="17"/>
      <c r="CC12" s="17">
        <v>0.189481427280143</v>
      </c>
      <c r="CD12" s="17">
        <v>8.2996704688093906E-2</v>
      </c>
      <c r="CE12" s="17"/>
      <c r="CF12" s="17">
        <v>0.16329975025646701</v>
      </c>
      <c r="CG12" s="17"/>
      <c r="CH12" s="17">
        <v>0</v>
      </c>
      <c r="CI12" s="17" t="s">
        <v>371</v>
      </c>
    </row>
    <row r="13" spans="2:87" ht="29" x14ac:dyDescent="0.35">
      <c r="B13" s="18" t="s">
        <v>354</v>
      </c>
      <c r="C13" s="17">
        <v>4.7837390944662397E-2</v>
      </c>
      <c r="D13" s="17">
        <v>4.2263346324532998E-2</v>
      </c>
      <c r="E13" s="17">
        <v>5.3066117885455198E-2</v>
      </c>
      <c r="F13" s="17"/>
      <c r="G13" s="17">
        <v>6.0631158657362599E-2</v>
      </c>
      <c r="H13" s="17">
        <v>1.37966369264896E-2</v>
      </c>
      <c r="I13" s="17">
        <v>9.9629781358343203E-2</v>
      </c>
      <c r="J13" s="17">
        <v>4.5910944757386898E-2</v>
      </c>
      <c r="K13" s="17">
        <v>2.5711711852597598E-2</v>
      </c>
      <c r="L13" s="17">
        <v>4.1309692393026003E-2</v>
      </c>
      <c r="M13" s="17"/>
      <c r="N13" s="17">
        <v>3.2338466938419297E-2</v>
      </c>
      <c r="O13" s="17">
        <v>1.8023575904937601E-2</v>
      </c>
      <c r="P13" s="17">
        <v>5.8051032965942703E-2</v>
      </c>
      <c r="Q13" s="17">
        <v>8.4004328105220905E-2</v>
      </c>
      <c r="R13" s="17"/>
      <c r="S13" s="17">
        <v>6.6277518228962704E-2</v>
      </c>
      <c r="T13" s="17">
        <v>6.3057159530729698E-2</v>
      </c>
      <c r="U13" s="17">
        <v>4.0601995515482499E-2</v>
      </c>
      <c r="V13" s="17">
        <v>5.7951174816949197E-2</v>
      </c>
      <c r="W13" s="17">
        <v>4.9209469491255202E-2</v>
      </c>
      <c r="X13" s="17">
        <v>5.4730655121939503E-2</v>
      </c>
      <c r="Y13" s="17">
        <v>3.7181982727718298E-2</v>
      </c>
      <c r="Z13" s="17">
        <v>2.1360121976859998E-2</v>
      </c>
      <c r="AA13" s="17">
        <v>2.2227025160539201E-2</v>
      </c>
      <c r="AB13" s="17">
        <v>5.3007758714889198E-2</v>
      </c>
      <c r="AC13" s="17">
        <v>5.3939466212099198E-2</v>
      </c>
      <c r="AD13" s="17">
        <v>0</v>
      </c>
      <c r="AE13" s="17"/>
      <c r="AF13" s="17">
        <v>5.9445111493155602E-2</v>
      </c>
      <c r="AG13" s="17">
        <v>5.2893525978221501E-2</v>
      </c>
      <c r="AH13" s="17">
        <v>5.8299284359939502E-2</v>
      </c>
      <c r="AI13" s="17">
        <v>2.2692865278136298E-2</v>
      </c>
      <c r="AJ13" s="17">
        <v>1.5717784797939501E-2</v>
      </c>
      <c r="AK13" s="17"/>
      <c r="AL13" s="17">
        <v>4.9907138665917103E-2</v>
      </c>
      <c r="AM13" s="17">
        <v>5.0003440992797799E-2</v>
      </c>
      <c r="AN13" s="17">
        <v>4.3253610580464397E-2</v>
      </c>
      <c r="AO13" s="17">
        <v>3.5146896868473901E-2</v>
      </c>
      <c r="AP13" s="17"/>
      <c r="AQ13" s="17">
        <v>5.8137520483503298E-2</v>
      </c>
      <c r="AR13" s="17">
        <v>3.1194757649387402E-2</v>
      </c>
      <c r="AS13" s="17"/>
      <c r="AT13" s="17">
        <v>4.6564915458566898E-2</v>
      </c>
      <c r="AU13" s="17">
        <v>2.36553711256214E-2</v>
      </c>
      <c r="AV13" s="17"/>
      <c r="AW13" s="17">
        <v>2.9905048488475701E-2</v>
      </c>
      <c r="AX13" s="17">
        <v>3.4409157400570399E-2</v>
      </c>
      <c r="AY13" s="17">
        <v>7.5008710925466598E-2</v>
      </c>
      <c r="AZ13" s="17"/>
      <c r="BA13" s="17">
        <v>6.8733300217363305E-2</v>
      </c>
      <c r="BB13" s="17">
        <v>3.96335239941688E-2</v>
      </c>
      <c r="BC13" s="17">
        <v>3.6511599976482498E-2</v>
      </c>
      <c r="BD13" s="17">
        <v>5.8965327109939299E-2</v>
      </c>
      <c r="BE13" s="17">
        <v>3.9216599483021801E-2</v>
      </c>
      <c r="BF13" s="17"/>
      <c r="BG13" s="17">
        <v>4.9377462714435001E-2</v>
      </c>
      <c r="BH13" s="17">
        <v>4.67191204221633E-2</v>
      </c>
      <c r="BI13" s="17"/>
      <c r="BJ13" s="17">
        <v>5.6025127320337903E-2</v>
      </c>
      <c r="BK13" s="17">
        <v>1.7960547509771101E-2</v>
      </c>
      <c r="BL13" s="17"/>
      <c r="BM13" s="17">
        <v>8.5589417034453594E-2</v>
      </c>
      <c r="BN13" s="17">
        <v>3.5593680929635899E-2</v>
      </c>
      <c r="BO13" s="17">
        <v>4.47750242269822E-2</v>
      </c>
      <c r="BP13" s="17">
        <v>3.2779518815648299E-2</v>
      </c>
      <c r="BQ13" s="17">
        <v>5.1110225396564499E-2</v>
      </c>
      <c r="BR13" s="17"/>
      <c r="BS13" s="17">
        <v>2.4375949504990901E-2</v>
      </c>
      <c r="BT13" s="17"/>
      <c r="BU13" s="17">
        <v>3.8144837489246498E-2</v>
      </c>
      <c r="BV13" s="17">
        <v>4.8523979757436699E-2</v>
      </c>
      <c r="BW13" s="17">
        <v>2.9572319148121501E-2</v>
      </c>
      <c r="BX13" s="17">
        <v>3.22791453567704E-2</v>
      </c>
      <c r="BY13" s="17">
        <v>0.134812082625163</v>
      </c>
      <c r="BZ13" s="17"/>
      <c r="CA13" s="17">
        <v>1.25330205651206E-2</v>
      </c>
      <c r="CB13" s="17"/>
      <c r="CC13" s="17">
        <v>3.84715043079943E-2</v>
      </c>
      <c r="CD13" s="17">
        <v>6.3710708358401494E-2</v>
      </c>
      <c r="CE13" s="17"/>
      <c r="CF13" s="17">
        <v>4.2815323480876598E-2</v>
      </c>
      <c r="CG13" s="17"/>
      <c r="CH13" s="17">
        <v>0</v>
      </c>
      <c r="CI13" s="17" t="s">
        <v>371</v>
      </c>
    </row>
    <row r="14" spans="2:87" x14ac:dyDescent="0.35">
      <c r="B14" s="18" t="s">
        <v>161</v>
      </c>
      <c r="C14" s="19">
        <v>4.6595343618085601E-2</v>
      </c>
      <c r="D14" s="19">
        <v>2.6622267752942699E-2</v>
      </c>
      <c r="E14" s="19">
        <v>6.4611830205743903E-2</v>
      </c>
      <c r="F14" s="19"/>
      <c r="G14" s="19">
        <v>5.5564047358044703E-2</v>
      </c>
      <c r="H14" s="19">
        <v>8.4350461069567895E-2</v>
      </c>
      <c r="I14" s="19">
        <v>1.7233595741486401E-2</v>
      </c>
      <c r="J14" s="19">
        <v>4.2097680427524299E-2</v>
      </c>
      <c r="K14" s="19">
        <v>4.06895305850161E-2</v>
      </c>
      <c r="L14" s="19">
        <v>4.1056959727587099E-2</v>
      </c>
      <c r="M14" s="19"/>
      <c r="N14" s="19">
        <v>2.5532091102140098E-2</v>
      </c>
      <c r="O14" s="19">
        <v>4.1441273370208802E-2</v>
      </c>
      <c r="P14" s="19">
        <v>5.3400934165562998E-2</v>
      </c>
      <c r="Q14" s="19">
        <v>6.7142263653956299E-2</v>
      </c>
      <c r="R14" s="19"/>
      <c r="S14" s="19">
        <v>4.2522994495381203E-2</v>
      </c>
      <c r="T14" s="19">
        <v>3.1707913913684001E-2</v>
      </c>
      <c r="U14" s="19">
        <v>5.0031856513729801E-2</v>
      </c>
      <c r="V14" s="19">
        <v>5.8352304642904002E-2</v>
      </c>
      <c r="W14" s="19">
        <v>5.2608246600212002E-2</v>
      </c>
      <c r="X14" s="19">
        <v>8.4267505479755297E-2</v>
      </c>
      <c r="Y14" s="19">
        <v>3.4342777507014401E-2</v>
      </c>
      <c r="Z14" s="19">
        <v>7.6808282880079903E-2</v>
      </c>
      <c r="AA14" s="19">
        <v>1.74622693362987E-2</v>
      </c>
      <c r="AB14" s="19">
        <v>2.83292533057008E-2</v>
      </c>
      <c r="AC14" s="19">
        <v>7.9665419515072E-2</v>
      </c>
      <c r="AD14" s="19">
        <v>7.0434371946449095E-2</v>
      </c>
      <c r="AE14" s="19"/>
      <c r="AF14" s="19">
        <v>5.14381324628473E-2</v>
      </c>
      <c r="AG14" s="19">
        <v>4.3388585333349002E-2</v>
      </c>
      <c r="AH14" s="19">
        <v>5.2189017010549101E-2</v>
      </c>
      <c r="AI14" s="19">
        <v>7.8979357604489694E-3</v>
      </c>
      <c r="AJ14" s="19">
        <v>6.0152190840337599E-2</v>
      </c>
      <c r="AK14" s="19"/>
      <c r="AL14" s="19">
        <v>6.1497614762641803E-2</v>
      </c>
      <c r="AM14" s="19">
        <v>4.68123599296799E-2</v>
      </c>
      <c r="AN14" s="19">
        <v>2.4836374648464499E-2</v>
      </c>
      <c r="AO14" s="19">
        <v>1.95872085214342E-2</v>
      </c>
      <c r="AP14" s="19"/>
      <c r="AQ14" s="19">
        <v>5.4505734250994399E-2</v>
      </c>
      <c r="AR14" s="19">
        <v>3.38139771285247E-2</v>
      </c>
      <c r="AS14" s="19"/>
      <c r="AT14" s="19">
        <v>3.6836045074194898E-2</v>
      </c>
      <c r="AU14" s="19">
        <v>4.72976181743106E-2</v>
      </c>
      <c r="AV14" s="19"/>
      <c r="AW14" s="19">
        <v>3.0584428369666E-2</v>
      </c>
      <c r="AX14" s="19">
        <v>5.2625942694719603E-2</v>
      </c>
      <c r="AY14" s="19">
        <v>6.3098015106444194E-2</v>
      </c>
      <c r="AZ14" s="19"/>
      <c r="BA14" s="19">
        <v>4.89649043775073E-2</v>
      </c>
      <c r="BB14" s="19">
        <v>5.8440122285657502E-2</v>
      </c>
      <c r="BC14" s="19">
        <v>3.5204197992941E-2</v>
      </c>
      <c r="BD14" s="19">
        <v>2.7693905009999301E-2</v>
      </c>
      <c r="BE14" s="19">
        <v>8.4742953779980298E-2</v>
      </c>
      <c r="BF14" s="19"/>
      <c r="BG14" s="19">
        <v>4.6335580927284202E-2</v>
      </c>
      <c r="BH14" s="19">
        <v>4.67839614251708E-2</v>
      </c>
      <c r="BI14" s="19"/>
      <c r="BJ14" s="19">
        <v>4.7963559800501501E-2</v>
      </c>
      <c r="BK14" s="19">
        <v>4.2842449023237097E-2</v>
      </c>
      <c r="BL14" s="19"/>
      <c r="BM14" s="19">
        <v>7.7117386004260297E-2</v>
      </c>
      <c r="BN14" s="19">
        <v>1.6315228848333502E-2</v>
      </c>
      <c r="BO14" s="19">
        <v>3.3789469951839401E-2</v>
      </c>
      <c r="BP14" s="19">
        <v>5.5229327815486597E-2</v>
      </c>
      <c r="BQ14" s="19">
        <v>4.7585702960033199E-2</v>
      </c>
      <c r="BR14" s="19"/>
      <c r="BS14" s="19">
        <v>1.96303078926044E-2</v>
      </c>
      <c r="BT14" s="19"/>
      <c r="BU14" s="19">
        <v>9.6318968664172999E-3</v>
      </c>
      <c r="BV14" s="19">
        <v>4.8938161309337501E-2</v>
      </c>
      <c r="BW14" s="19">
        <v>7.1597259470318197E-2</v>
      </c>
      <c r="BX14" s="19">
        <v>1.6750546718886501E-2</v>
      </c>
      <c r="BY14" s="19">
        <v>8.5344510897348194E-2</v>
      </c>
      <c r="BZ14" s="19"/>
      <c r="CA14" s="19">
        <v>3.4615036271455998E-2</v>
      </c>
      <c r="CB14" s="19"/>
      <c r="CC14" s="19">
        <v>4.2765782801608303E-2</v>
      </c>
      <c r="CD14" s="19">
        <v>4.2489462131766E-2</v>
      </c>
      <c r="CE14" s="19"/>
      <c r="CF14" s="19">
        <v>5.0635903135989598E-2</v>
      </c>
      <c r="CG14" s="19"/>
      <c r="CH14" s="19">
        <v>0</v>
      </c>
      <c r="CI14" s="19" t="s">
        <v>371</v>
      </c>
    </row>
    <row r="15" spans="2:87" x14ac:dyDescent="0.35">
      <c r="B15" s="16" t="s">
        <v>163</v>
      </c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dimension ref="B2:CI19"/>
  <sheetViews>
    <sheetView showGridLines="0" topLeftCell="A7" workbookViewId="0">
      <pane xSplit="2" topLeftCell="C1" activePane="topRight" state="frozen"/>
      <selection pane="topRight" activeCell="B19" sqref="B19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377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994</v>
      </c>
      <c r="D7" s="10">
        <v>475</v>
      </c>
      <c r="E7" s="10">
        <v>516</v>
      </c>
      <c r="F7" s="10"/>
      <c r="G7" s="10">
        <v>82</v>
      </c>
      <c r="H7" s="10">
        <v>169</v>
      </c>
      <c r="I7" s="10">
        <v>177</v>
      </c>
      <c r="J7" s="10">
        <v>192</v>
      </c>
      <c r="K7" s="10">
        <v>154</v>
      </c>
      <c r="L7" s="10">
        <v>220</v>
      </c>
      <c r="M7" s="10"/>
      <c r="N7" s="10">
        <v>283</v>
      </c>
      <c r="O7" s="10">
        <v>246</v>
      </c>
      <c r="P7" s="10">
        <v>212</v>
      </c>
      <c r="Q7" s="10">
        <v>251</v>
      </c>
      <c r="R7" s="10"/>
      <c r="S7" s="10">
        <v>133</v>
      </c>
      <c r="T7" s="10">
        <v>141</v>
      </c>
      <c r="U7" s="10">
        <v>77</v>
      </c>
      <c r="V7" s="10">
        <v>85</v>
      </c>
      <c r="W7" s="10">
        <v>75</v>
      </c>
      <c r="X7" s="10">
        <v>82</v>
      </c>
      <c r="Y7" s="10">
        <v>79</v>
      </c>
      <c r="Z7" s="10">
        <v>41</v>
      </c>
      <c r="AA7" s="10">
        <v>103</v>
      </c>
      <c r="AB7" s="10">
        <v>93</v>
      </c>
      <c r="AC7" s="10">
        <v>55</v>
      </c>
      <c r="AD7" s="10">
        <v>30</v>
      </c>
      <c r="AE7" s="10"/>
      <c r="AF7" s="10">
        <v>169</v>
      </c>
      <c r="AG7" s="10">
        <v>357</v>
      </c>
      <c r="AH7" s="10">
        <v>210</v>
      </c>
      <c r="AI7" s="10">
        <v>112</v>
      </c>
      <c r="AJ7" s="10">
        <v>114</v>
      </c>
      <c r="AK7" s="10"/>
      <c r="AL7" s="10">
        <v>386</v>
      </c>
      <c r="AM7" s="10">
        <v>374</v>
      </c>
      <c r="AN7" s="10">
        <v>179</v>
      </c>
      <c r="AO7" s="10">
        <v>55</v>
      </c>
      <c r="AP7" s="10"/>
      <c r="AQ7" s="10">
        <v>608</v>
      </c>
      <c r="AR7" s="10">
        <v>386</v>
      </c>
      <c r="AS7" s="10"/>
      <c r="AT7" s="10">
        <v>649</v>
      </c>
      <c r="AU7" s="10">
        <v>207</v>
      </c>
      <c r="AV7" s="10"/>
      <c r="AW7" s="10">
        <v>400</v>
      </c>
      <c r="AX7" s="10">
        <v>233</v>
      </c>
      <c r="AY7" s="10">
        <v>325</v>
      </c>
      <c r="AZ7" s="10"/>
      <c r="BA7" s="10">
        <v>246</v>
      </c>
      <c r="BB7" s="10">
        <v>275</v>
      </c>
      <c r="BC7" s="10">
        <v>326</v>
      </c>
      <c r="BD7" s="10">
        <v>99</v>
      </c>
      <c r="BE7" s="10">
        <v>48</v>
      </c>
      <c r="BF7" s="10"/>
      <c r="BG7" s="10">
        <v>387</v>
      </c>
      <c r="BH7" s="10">
        <v>607</v>
      </c>
      <c r="BI7" s="10"/>
      <c r="BJ7" s="10">
        <v>768</v>
      </c>
      <c r="BK7" s="10">
        <v>219</v>
      </c>
      <c r="BL7" s="10"/>
      <c r="BM7" s="10">
        <v>150</v>
      </c>
      <c r="BN7" s="10">
        <v>197</v>
      </c>
      <c r="BO7" s="10">
        <v>336</v>
      </c>
      <c r="BP7" s="10">
        <v>83</v>
      </c>
      <c r="BQ7" s="10">
        <v>111</v>
      </c>
      <c r="BR7" s="10"/>
      <c r="BS7" s="10">
        <v>307</v>
      </c>
      <c r="BT7" s="10"/>
      <c r="BU7" s="10">
        <v>200</v>
      </c>
      <c r="BV7" s="10">
        <v>231</v>
      </c>
      <c r="BW7" s="10">
        <v>90</v>
      </c>
      <c r="BX7" s="10">
        <v>198</v>
      </c>
      <c r="BY7" s="10">
        <v>78</v>
      </c>
      <c r="BZ7" s="10"/>
      <c r="CA7" s="10">
        <v>79</v>
      </c>
      <c r="CB7" s="10"/>
      <c r="CC7" s="10">
        <v>786</v>
      </c>
      <c r="CD7" s="10">
        <v>182</v>
      </c>
      <c r="CE7" s="10"/>
      <c r="CF7" s="10">
        <v>379</v>
      </c>
      <c r="CG7" s="10"/>
      <c r="CH7" s="10">
        <v>1</v>
      </c>
      <c r="CI7" s="10" t="s">
        <v>370</v>
      </c>
    </row>
    <row r="8" spans="2:87" ht="30" customHeight="1" x14ac:dyDescent="0.35">
      <c r="B8" s="11" t="s">
        <v>20</v>
      </c>
      <c r="C8" s="11">
        <v>1002</v>
      </c>
      <c r="D8" s="11">
        <v>470</v>
      </c>
      <c r="E8" s="11">
        <v>529</v>
      </c>
      <c r="F8" s="11"/>
      <c r="G8" s="11">
        <v>144</v>
      </c>
      <c r="H8" s="11">
        <v>169</v>
      </c>
      <c r="I8" s="11">
        <v>168</v>
      </c>
      <c r="J8" s="11">
        <v>180</v>
      </c>
      <c r="K8" s="11">
        <v>142</v>
      </c>
      <c r="L8" s="11">
        <v>199</v>
      </c>
      <c r="M8" s="11"/>
      <c r="N8" s="11">
        <v>261</v>
      </c>
      <c r="O8" s="11">
        <v>256</v>
      </c>
      <c r="P8" s="11">
        <v>220</v>
      </c>
      <c r="Q8" s="11">
        <v>263</v>
      </c>
      <c r="R8" s="11"/>
      <c r="S8" s="11">
        <v>137</v>
      </c>
      <c r="T8" s="11">
        <v>131</v>
      </c>
      <c r="U8" s="11">
        <v>73</v>
      </c>
      <c r="V8" s="11">
        <v>88</v>
      </c>
      <c r="W8" s="11">
        <v>67</v>
      </c>
      <c r="X8" s="11">
        <v>88</v>
      </c>
      <c r="Y8" s="11">
        <v>91</v>
      </c>
      <c r="Z8" s="11">
        <v>44</v>
      </c>
      <c r="AA8" s="11">
        <v>115</v>
      </c>
      <c r="AB8" s="11">
        <v>91</v>
      </c>
      <c r="AC8" s="11">
        <v>49</v>
      </c>
      <c r="AD8" s="11">
        <v>27</v>
      </c>
      <c r="AE8" s="11"/>
      <c r="AF8" s="11">
        <v>173</v>
      </c>
      <c r="AG8" s="11">
        <v>373</v>
      </c>
      <c r="AH8" s="11">
        <v>205</v>
      </c>
      <c r="AI8" s="11">
        <v>108</v>
      </c>
      <c r="AJ8" s="11">
        <v>110</v>
      </c>
      <c r="AK8" s="11"/>
      <c r="AL8" s="11">
        <v>373</v>
      </c>
      <c r="AM8" s="11">
        <v>384</v>
      </c>
      <c r="AN8" s="11">
        <v>186</v>
      </c>
      <c r="AO8" s="11">
        <v>59</v>
      </c>
      <c r="AP8" s="11"/>
      <c r="AQ8" s="11">
        <v>619</v>
      </c>
      <c r="AR8" s="11">
        <v>383</v>
      </c>
      <c r="AS8" s="11"/>
      <c r="AT8" s="11">
        <v>656</v>
      </c>
      <c r="AU8" s="11">
        <v>187</v>
      </c>
      <c r="AV8" s="11"/>
      <c r="AW8" s="11">
        <v>379</v>
      </c>
      <c r="AX8" s="11">
        <v>234</v>
      </c>
      <c r="AY8" s="11">
        <v>343</v>
      </c>
      <c r="AZ8" s="11"/>
      <c r="BA8" s="11">
        <v>257</v>
      </c>
      <c r="BB8" s="11">
        <v>273</v>
      </c>
      <c r="BC8" s="11">
        <v>334</v>
      </c>
      <c r="BD8" s="11">
        <v>94</v>
      </c>
      <c r="BE8" s="11">
        <v>46</v>
      </c>
      <c r="BF8" s="11"/>
      <c r="BG8" s="11">
        <v>422</v>
      </c>
      <c r="BH8" s="11">
        <v>581</v>
      </c>
      <c r="BI8" s="11"/>
      <c r="BJ8" s="11">
        <v>790</v>
      </c>
      <c r="BK8" s="11">
        <v>206</v>
      </c>
      <c r="BL8" s="11"/>
      <c r="BM8" s="11">
        <v>160</v>
      </c>
      <c r="BN8" s="11">
        <v>189</v>
      </c>
      <c r="BO8" s="11">
        <v>341</v>
      </c>
      <c r="BP8" s="11">
        <v>83</v>
      </c>
      <c r="BQ8" s="11">
        <v>111</v>
      </c>
      <c r="BR8" s="11"/>
      <c r="BS8" s="11">
        <v>303</v>
      </c>
      <c r="BT8" s="11"/>
      <c r="BU8" s="11">
        <v>194</v>
      </c>
      <c r="BV8" s="11">
        <v>238</v>
      </c>
      <c r="BW8" s="11">
        <v>91</v>
      </c>
      <c r="BX8" s="11">
        <v>196</v>
      </c>
      <c r="BY8" s="11">
        <v>83</v>
      </c>
      <c r="BZ8" s="11"/>
      <c r="CA8" s="11">
        <v>77</v>
      </c>
      <c r="CB8" s="11"/>
      <c r="CC8" s="11">
        <v>787</v>
      </c>
      <c r="CD8" s="11">
        <v>188</v>
      </c>
      <c r="CE8" s="11"/>
      <c r="CF8" s="11">
        <v>366</v>
      </c>
      <c r="CG8" s="11"/>
      <c r="CH8" s="11">
        <v>1</v>
      </c>
      <c r="CI8" s="11" t="s">
        <v>370</v>
      </c>
    </row>
    <row r="9" spans="2:87" x14ac:dyDescent="0.35">
      <c r="B9" s="18" t="s">
        <v>350</v>
      </c>
      <c r="C9" s="17">
        <v>0.31666364751759002</v>
      </c>
      <c r="D9" s="17">
        <v>0.37923481480715798</v>
      </c>
      <c r="E9" s="17">
        <v>0.26288790145115398</v>
      </c>
      <c r="F9" s="17"/>
      <c r="G9" s="17">
        <v>0.16253660457860999</v>
      </c>
      <c r="H9" s="17">
        <v>0.24332586112523399</v>
      </c>
      <c r="I9" s="17">
        <v>0.292849420399103</v>
      </c>
      <c r="J9" s="17">
        <v>0.309996749901566</v>
      </c>
      <c r="K9" s="17">
        <v>0.41819737577404598</v>
      </c>
      <c r="L9" s="17">
        <v>0.44445573752393303</v>
      </c>
      <c r="M9" s="17"/>
      <c r="N9" s="17">
        <v>0.30820218764159302</v>
      </c>
      <c r="O9" s="17">
        <v>0.27411553475098399</v>
      </c>
      <c r="P9" s="17">
        <v>0.40523064189239999</v>
      </c>
      <c r="Q9" s="17">
        <v>0.28724608364819798</v>
      </c>
      <c r="R9" s="17"/>
      <c r="S9" s="17">
        <v>0.28905382689940101</v>
      </c>
      <c r="T9" s="17">
        <v>0.338623422459223</v>
      </c>
      <c r="U9" s="17">
        <v>0.319789022594894</v>
      </c>
      <c r="V9" s="17">
        <v>0.39514656962355199</v>
      </c>
      <c r="W9" s="17">
        <v>0.204380118756704</v>
      </c>
      <c r="X9" s="17">
        <v>0.212703245461492</v>
      </c>
      <c r="Y9" s="17">
        <v>0.34360595845497299</v>
      </c>
      <c r="Z9" s="17">
        <v>0.40221083306893901</v>
      </c>
      <c r="AA9" s="17">
        <v>0.32595355012690702</v>
      </c>
      <c r="AB9" s="17">
        <v>0.34090224793276902</v>
      </c>
      <c r="AC9" s="17">
        <v>0.37796548464247198</v>
      </c>
      <c r="AD9" s="17">
        <v>0.24092998658810399</v>
      </c>
      <c r="AE9" s="17"/>
      <c r="AF9" s="17">
        <v>0.27637131263840298</v>
      </c>
      <c r="AG9" s="17">
        <v>0.34574568733879402</v>
      </c>
      <c r="AH9" s="17">
        <v>0.34342851453421402</v>
      </c>
      <c r="AI9" s="17">
        <v>0.27593561285407803</v>
      </c>
      <c r="AJ9" s="17">
        <v>0.29046815107607799</v>
      </c>
      <c r="AK9" s="17"/>
      <c r="AL9" s="17">
        <v>0.34920374303009899</v>
      </c>
      <c r="AM9" s="17">
        <v>0.30176022967662203</v>
      </c>
      <c r="AN9" s="17">
        <v>0.27475857163521</v>
      </c>
      <c r="AO9" s="17">
        <v>0.33968378352138701</v>
      </c>
      <c r="AP9" s="17"/>
      <c r="AQ9" s="17">
        <v>0.36846337602437101</v>
      </c>
      <c r="AR9" s="17">
        <v>0.232967235440218</v>
      </c>
      <c r="AS9" s="17"/>
      <c r="AT9" s="17">
        <v>0.30112833487079199</v>
      </c>
      <c r="AU9" s="17">
        <v>0.44498947943547101</v>
      </c>
      <c r="AV9" s="17"/>
      <c r="AW9" s="17">
        <v>0.365846344626373</v>
      </c>
      <c r="AX9" s="17">
        <v>0.292836802591532</v>
      </c>
      <c r="AY9" s="17">
        <v>0.28734098704218602</v>
      </c>
      <c r="AZ9" s="17"/>
      <c r="BA9" s="17">
        <v>0.25418388840348299</v>
      </c>
      <c r="BB9" s="17">
        <v>0.34315883627322102</v>
      </c>
      <c r="BC9" s="17">
        <v>0.32391353278067597</v>
      </c>
      <c r="BD9" s="17">
        <v>0.36126745245259301</v>
      </c>
      <c r="BE9" s="17">
        <v>0.36516424926687302</v>
      </c>
      <c r="BF9" s="17"/>
      <c r="BG9" s="17">
        <v>0.26702184985143301</v>
      </c>
      <c r="BH9" s="17">
        <v>0.35270934363610401</v>
      </c>
      <c r="BI9" s="17"/>
      <c r="BJ9" s="17">
        <v>0.29404976396916799</v>
      </c>
      <c r="BK9" s="17">
        <v>0.40008289501508798</v>
      </c>
      <c r="BL9" s="17"/>
      <c r="BM9" s="17">
        <v>0.26383497500353797</v>
      </c>
      <c r="BN9" s="17">
        <v>0.45489926170289702</v>
      </c>
      <c r="BO9" s="17">
        <v>0.240467964492382</v>
      </c>
      <c r="BP9" s="17">
        <v>0.17152862141167599</v>
      </c>
      <c r="BQ9" s="17">
        <v>0.61661418049844696</v>
      </c>
      <c r="BR9" s="17"/>
      <c r="BS9" s="17">
        <v>0.49127651793397697</v>
      </c>
      <c r="BT9" s="17"/>
      <c r="BU9" s="17">
        <v>0.41301547157110802</v>
      </c>
      <c r="BV9" s="17">
        <v>0.22523088443568501</v>
      </c>
      <c r="BW9" s="17">
        <v>0.16974851271458799</v>
      </c>
      <c r="BX9" s="17">
        <v>0.54669276179103299</v>
      </c>
      <c r="BY9" s="17">
        <v>0.238524668766183</v>
      </c>
      <c r="BZ9" s="17"/>
      <c r="CA9" s="17">
        <v>0.31078862933945001</v>
      </c>
      <c r="CB9" s="17"/>
      <c r="CC9" s="17">
        <v>0.32018301378312403</v>
      </c>
      <c r="CD9" s="17">
        <v>0.31234835853001502</v>
      </c>
      <c r="CE9" s="17"/>
      <c r="CF9" s="17">
        <v>0.35221855364433902</v>
      </c>
      <c r="CG9" s="17"/>
      <c r="CH9" s="17">
        <v>0</v>
      </c>
      <c r="CI9" s="17" t="s">
        <v>371</v>
      </c>
    </row>
    <row r="10" spans="2:87" x14ac:dyDescent="0.35">
      <c r="B10" s="18" t="s">
        <v>351</v>
      </c>
      <c r="C10" s="17">
        <v>0.30392873999478698</v>
      </c>
      <c r="D10" s="17">
        <v>0.31538829610865299</v>
      </c>
      <c r="E10" s="17">
        <v>0.29549716723227198</v>
      </c>
      <c r="F10" s="17"/>
      <c r="G10" s="17">
        <v>0.33109562020764499</v>
      </c>
      <c r="H10" s="17">
        <v>0.31470418761438501</v>
      </c>
      <c r="I10" s="17">
        <v>0.27993251144361803</v>
      </c>
      <c r="J10" s="17">
        <v>0.35441899846905001</v>
      </c>
      <c r="K10" s="17">
        <v>0.22752606524969399</v>
      </c>
      <c r="L10" s="17">
        <v>0.303987801292321</v>
      </c>
      <c r="M10" s="17"/>
      <c r="N10" s="17">
        <v>0.34954903379110203</v>
      </c>
      <c r="O10" s="17">
        <v>0.33093918498892799</v>
      </c>
      <c r="P10" s="17">
        <v>0.28822059544863898</v>
      </c>
      <c r="Q10" s="17">
        <v>0.24782261007886</v>
      </c>
      <c r="R10" s="17"/>
      <c r="S10" s="17">
        <v>0.331250045605683</v>
      </c>
      <c r="T10" s="17">
        <v>0.303069069692328</v>
      </c>
      <c r="U10" s="17">
        <v>0.25766570521087101</v>
      </c>
      <c r="V10" s="17">
        <v>0.30542086453156497</v>
      </c>
      <c r="W10" s="17">
        <v>0.24715193843202199</v>
      </c>
      <c r="X10" s="17">
        <v>0.32494720291873602</v>
      </c>
      <c r="Y10" s="17">
        <v>0.25958844739584802</v>
      </c>
      <c r="Z10" s="17">
        <v>0.22970282669441699</v>
      </c>
      <c r="AA10" s="17">
        <v>0.35016825564593901</v>
      </c>
      <c r="AB10" s="17">
        <v>0.32347769368713403</v>
      </c>
      <c r="AC10" s="17">
        <v>0.32335918678647801</v>
      </c>
      <c r="AD10" s="17">
        <v>0.33685957309578002</v>
      </c>
      <c r="AE10" s="17"/>
      <c r="AF10" s="17">
        <v>0.29134019731050897</v>
      </c>
      <c r="AG10" s="17">
        <v>0.26777803663748601</v>
      </c>
      <c r="AH10" s="17">
        <v>0.297449753363764</v>
      </c>
      <c r="AI10" s="17">
        <v>0.410023165853933</v>
      </c>
      <c r="AJ10" s="17">
        <v>0.36485953078798899</v>
      </c>
      <c r="AK10" s="17"/>
      <c r="AL10" s="17">
        <v>0.29499573269705798</v>
      </c>
      <c r="AM10" s="17">
        <v>0.30178583563846301</v>
      </c>
      <c r="AN10" s="17">
        <v>0.32569358228501799</v>
      </c>
      <c r="AO10" s="17">
        <v>0.30585809566286798</v>
      </c>
      <c r="AP10" s="17"/>
      <c r="AQ10" s="17">
        <v>0.27575798629979598</v>
      </c>
      <c r="AR10" s="17">
        <v>0.34944617952108697</v>
      </c>
      <c r="AS10" s="17"/>
      <c r="AT10" s="17">
        <v>0.310500954990172</v>
      </c>
      <c r="AU10" s="17">
        <v>0.30189114659329003</v>
      </c>
      <c r="AV10" s="17"/>
      <c r="AW10" s="17">
        <v>0.34546992314871999</v>
      </c>
      <c r="AX10" s="17">
        <v>0.32173619376745599</v>
      </c>
      <c r="AY10" s="17">
        <v>0.26069715737506899</v>
      </c>
      <c r="AZ10" s="17"/>
      <c r="BA10" s="17">
        <v>0.29353519527884397</v>
      </c>
      <c r="BB10" s="17">
        <v>0.325466087762526</v>
      </c>
      <c r="BC10" s="17">
        <v>0.31726766663670503</v>
      </c>
      <c r="BD10" s="17">
        <v>0.27903225936088799</v>
      </c>
      <c r="BE10" s="17">
        <v>0.18712419630850299</v>
      </c>
      <c r="BF10" s="17"/>
      <c r="BG10" s="17">
        <v>0.30751135515294198</v>
      </c>
      <c r="BH10" s="17">
        <v>0.30132734634323499</v>
      </c>
      <c r="BI10" s="17"/>
      <c r="BJ10" s="17">
        <v>0.304625408739919</v>
      </c>
      <c r="BK10" s="17">
        <v>0.30168878170935598</v>
      </c>
      <c r="BL10" s="17"/>
      <c r="BM10" s="17">
        <v>0.33075556561903202</v>
      </c>
      <c r="BN10" s="17">
        <v>0.27876388638153798</v>
      </c>
      <c r="BO10" s="17">
        <v>0.35813158960444602</v>
      </c>
      <c r="BP10" s="17">
        <v>0.36123552105183299</v>
      </c>
      <c r="BQ10" s="17">
        <v>0.203016381364232</v>
      </c>
      <c r="BR10" s="17"/>
      <c r="BS10" s="17">
        <v>0.26950719352950497</v>
      </c>
      <c r="BT10" s="17"/>
      <c r="BU10" s="17">
        <v>0.28424059573608701</v>
      </c>
      <c r="BV10" s="17">
        <v>0.41756301901914999</v>
      </c>
      <c r="BW10" s="17">
        <v>0.33076374359341898</v>
      </c>
      <c r="BX10" s="17">
        <v>0.24386599942845499</v>
      </c>
      <c r="BY10" s="17">
        <v>0.27160488388710902</v>
      </c>
      <c r="BZ10" s="17"/>
      <c r="CA10" s="17">
        <v>0.36491395053465903</v>
      </c>
      <c r="CB10" s="17"/>
      <c r="CC10" s="17">
        <v>0.291070826368652</v>
      </c>
      <c r="CD10" s="17">
        <v>0.37735316407342201</v>
      </c>
      <c r="CE10" s="17"/>
      <c r="CF10" s="17">
        <v>0.27840989036393898</v>
      </c>
      <c r="CG10" s="17"/>
      <c r="CH10" s="17">
        <v>1</v>
      </c>
      <c r="CI10" s="17" t="s">
        <v>371</v>
      </c>
    </row>
    <row r="11" spans="2:87" x14ac:dyDescent="0.35">
      <c r="B11" s="18" t="s">
        <v>352</v>
      </c>
      <c r="C11" s="17">
        <v>0.13936027279916799</v>
      </c>
      <c r="D11" s="17">
        <v>0.12585211882785199</v>
      </c>
      <c r="E11" s="17">
        <v>0.15019139086698699</v>
      </c>
      <c r="F11" s="17"/>
      <c r="G11" s="17">
        <v>0.22706332028284901</v>
      </c>
      <c r="H11" s="17">
        <v>0.182899988886815</v>
      </c>
      <c r="I11" s="17">
        <v>0.156655095515077</v>
      </c>
      <c r="J11" s="17">
        <v>9.4316385676382702E-2</v>
      </c>
      <c r="K11" s="17">
        <v>0.102771175550135</v>
      </c>
      <c r="L11" s="17">
        <v>9.11226926637317E-2</v>
      </c>
      <c r="M11" s="17"/>
      <c r="N11" s="17">
        <v>0.13075660696906599</v>
      </c>
      <c r="O11" s="17">
        <v>0.18579131681473099</v>
      </c>
      <c r="P11" s="17">
        <v>0.106829952778716</v>
      </c>
      <c r="Q11" s="17">
        <v>0.13099687099969001</v>
      </c>
      <c r="R11" s="17"/>
      <c r="S11" s="17">
        <v>0.13416481079794801</v>
      </c>
      <c r="T11" s="17">
        <v>0.10345883228769701</v>
      </c>
      <c r="U11" s="17">
        <v>0.15174749981768201</v>
      </c>
      <c r="V11" s="17">
        <v>7.8578272946554797E-2</v>
      </c>
      <c r="W11" s="17">
        <v>0.22564162505556401</v>
      </c>
      <c r="X11" s="17">
        <v>0.21921965163590099</v>
      </c>
      <c r="Y11" s="17">
        <v>0.158420603841397</v>
      </c>
      <c r="Z11" s="17">
        <v>0.14540066285633299</v>
      </c>
      <c r="AA11" s="17">
        <v>0.104225612329564</v>
      </c>
      <c r="AB11" s="17">
        <v>0.159466179844826</v>
      </c>
      <c r="AC11" s="17">
        <v>0.110140144868817</v>
      </c>
      <c r="AD11" s="17">
        <v>8.8962429939446599E-2</v>
      </c>
      <c r="AE11" s="17"/>
      <c r="AF11" s="17">
        <v>0.16752625333398399</v>
      </c>
      <c r="AG11" s="17">
        <v>0.10561191819432</v>
      </c>
      <c r="AH11" s="17">
        <v>0.15207829308847401</v>
      </c>
      <c r="AI11" s="17">
        <v>0.165549797352745</v>
      </c>
      <c r="AJ11" s="17">
        <v>0.17606927383864199</v>
      </c>
      <c r="AK11" s="17"/>
      <c r="AL11" s="17">
        <v>0.13806954042247699</v>
      </c>
      <c r="AM11" s="17">
        <v>0.137632538511578</v>
      </c>
      <c r="AN11" s="17">
        <v>0.15418653952408901</v>
      </c>
      <c r="AO11" s="17">
        <v>0.112268043131592</v>
      </c>
      <c r="AP11" s="17"/>
      <c r="AQ11" s="17">
        <v>0.114206553028142</v>
      </c>
      <c r="AR11" s="17">
        <v>0.18000288147537</v>
      </c>
      <c r="AS11" s="17"/>
      <c r="AT11" s="17">
        <v>0.14643398405723701</v>
      </c>
      <c r="AU11" s="17">
        <v>0.101069958333927</v>
      </c>
      <c r="AV11" s="17"/>
      <c r="AW11" s="17">
        <v>0.105340201423575</v>
      </c>
      <c r="AX11" s="17">
        <v>0.16077278596015901</v>
      </c>
      <c r="AY11" s="17">
        <v>0.15747664785983001</v>
      </c>
      <c r="AZ11" s="17"/>
      <c r="BA11" s="17">
        <v>0.148646060680381</v>
      </c>
      <c r="BB11" s="17">
        <v>0.107601118793066</v>
      </c>
      <c r="BC11" s="17">
        <v>0.14821628875824999</v>
      </c>
      <c r="BD11" s="17">
        <v>0.14701950407185699</v>
      </c>
      <c r="BE11" s="17">
        <v>0.19651269895114201</v>
      </c>
      <c r="BF11" s="17"/>
      <c r="BG11" s="17">
        <v>0.167137375303853</v>
      </c>
      <c r="BH11" s="17">
        <v>0.11919087839749801</v>
      </c>
      <c r="BI11" s="17"/>
      <c r="BJ11" s="17">
        <v>0.147468761212698</v>
      </c>
      <c r="BK11" s="17">
        <v>0.107978968072119</v>
      </c>
      <c r="BL11" s="17"/>
      <c r="BM11" s="17">
        <v>0.13722796637736201</v>
      </c>
      <c r="BN11" s="17">
        <v>0.12114538343433399</v>
      </c>
      <c r="BO11" s="17">
        <v>0.15776451620658299</v>
      </c>
      <c r="BP11" s="17">
        <v>0.16953312527278899</v>
      </c>
      <c r="BQ11" s="17">
        <v>4.2607832213796597E-2</v>
      </c>
      <c r="BR11" s="17"/>
      <c r="BS11" s="17">
        <v>9.1877390818802293E-2</v>
      </c>
      <c r="BT11" s="17"/>
      <c r="BU11" s="17">
        <v>0.13403037942077101</v>
      </c>
      <c r="BV11" s="17">
        <v>0.157340907971533</v>
      </c>
      <c r="BW11" s="17">
        <v>0.19126063339776</v>
      </c>
      <c r="BX11" s="17">
        <v>6.3369267604121302E-2</v>
      </c>
      <c r="BY11" s="17">
        <v>0.15389207276116701</v>
      </c>
      <c r="BZ11" s="17"/>
      <c r="CA11" s="17">
        <v>0.13308391877324099</v>
      </c>
      <c r="CB11" s="17"/>
      <c r="CC11" s="17">
        <v>0.15013956184088101</v>
      </c>
      <c r="CD11" s="17">
        <v>0.108796266841409</v>
      </c>
      <c r="CE11" s="17"/>
      <c r="CF11" s="17">
        <v>0.115001882039637</v>
      </c>
      <c r="CG11" s="17"/>
      <c r="CH11" s="17">
        <v>0</v>
      </c>
      <c r="CI11" s="17" t="s">
        <v>371</v>
      </c>
    </row>
    <row r="12" spans="2:87" x14ac:dyDescent="0.35">
      <c r="B12" s="18" t="s">
        <v>353</v>
      </c>
      <c r="C12" s="17">
        <v>0.107020378870823</v>
      </c>
      <c r="D12" s="17">
        <v>9.8734349065871405E-2</v>
      </c>
      <c r="E12" s="17">
        <v>0.111212871113998</v>
      </c>
      <c r="F12" s="17"/>
      <c r="G12" s="17">
        <v>0.17023564117071599</v>
      </c>
      <c r="H12" s="17">
        <v>9.8773537711916298E-2</v>
      </c>
      <c r="I12" s="17">
        <v>8.1982833544773898E-2</v>
      </c>
      <c r="J12" s="17">
        <v>0.110030464006262</v>
      </c>
      <c r="K12" s="17">
        <v>0.108006885390379</v>
      </c>
      <c r="L12" s="17">
        <v>8.5982352223111694E-2</v>
      </c>
      <c r="M12" s="17"/>
      <c r="N12" s="17">
        <v>0.106065860862338</v>
      </c>
      <c r="O12" s="17">
        <v>0.109366161689223</v>
      </c>
      <c r="P12" s="17">
        <v>7.6336680550444097E-2</v>
      </c>
      <c r="Q12" s="17">
        <v>0.13215858556274501</v>
      </c>
      <c r="R12" s="17"/>
      <c r="S12" s="17">
        <v>0.103272095407307</v>
      </c>
      <c r="T12" s="17">
        <v>0.13812299912947701</v>
      </c>
      <c r="U12" s="17">
        <v>9.0549069215414904E-2</v>
      </c>
      <c r="V12" s="17">
        <v>0.103331887504829</v>
      </c>
      <c r="W12" s="17">
        <v>0.10226917026156999</v>
      </c>
      <c r="X12" s="17">
        <v>9.2679758564228401E-2</v>
      </c>
      <c r="Y12" s="17">
        <v>0.13616459066622699</v>
      </c>
      <c r="Z12" s="17">
        <v>4.7284233461170798E-2</v>
      </c>
      <c r="AA12" s="17">
        <v>0.120455000224664</v>
      </c>
      <c r="AB12" s="17">
        <v>8.9949498053441004E-2</v>
      </c>
      <c r="AC12" s="17">
        <v>7.53082299302055E-2</v>
      </c>
      <c r="AD12" s="17">
        <v>0.148390789914956</v>
      </c>
      <c r="AE12" s="17"/>
      <c r="AF12" s="17">
        <v>0.130056854717786</v>
      </c>
      <c r="AG12" s="17">
        <v>0.118784526915892</v>
      </c>
      <c r="AH12" s="17">
        <v>8.7624996237641098E-2</v>
      </c>
      <c r="AI12" s="17">
        <v>7.98813433063843E-2</v>
      </c>
      <c r="AJ12" s="17">
        <v>0.102715013791221</v>
      </c>
      <c r="AK12" s="17"/>
      <c r="AL12" s="17">
        <v>9.3157987963550098E-2</v>
      </c>
      <c r="AM12" s="17">
        <v>0.10453305714704</v>
      </c>
      <c r="AN12" s="17">
        <v>0.13430109431255599</v>
      </c>
      <c r="AO12" s="17">
        <v>0.124909807454536</v>
      </c>
      <c r="AP12" s="17"/>
      <c r="AQ12" s="17">
        <v>9.8716798632050698E-2</v>
      </c>
      <c r="AR12" s="17">
        <v>0.120437049062266</v>
      </c>
      <c r="AS12" s="17"/>
      <c r="AT12" s="17">
        <v>0.104347890444598</v>
      </c>
      <c r="AU12" s="17">
        <v>8.6739237635474198E-2</v>
      </c>
      <c r="AV12" s="17"/>
      <c r="AW12" s="17">
        <v>8.7750637397816897E-2</v>
      </c>
      <c r="AX12" s="17">
        <v>0.10662097165602399</v>
      </c>
      <c r="AY12" s="17">
        <v>0.11856482170954299</v>
      </c>
      <c r="AZ12" s="17"/>
      <c r="BA12" s="17">
        <v>0.135945828228593</v>
      </c>
      <c r="BB12" s="17">
        <v>8.0358364533676493E-2</v>
      </c>
      <c r="BC12" s="17">
        <v>0.11193060483316</v>
      </c>
      <c r="BD12" s="17">
        <v>9.8910041007328198E-2</v>
      </c>
      <c r="BE12" s="17">
        <v>8.4349163462683605E-2</v>
      </c>
      <c r="BF12" s="17"/>
      <c r="BG12" s="17">
        <v>0.122993175117729</v>
      </c>
      <c r="BH12" s="17">
        <v>9.54222783437053E-2</v>
      </c>
      <c r="BI12" s="17"/>
      <c r="BJ12" s="17">
        <v>0.111385828091064</v>
      </c>
      <c r="BK12" s="17">
        <v>8.9180381191148794E-2</v>
      </c>
      <c r="BL12" s="17"/>
      <c r="BM12" s="17">
        <v>4.57549718370973E-2</v>
      </c>
      <c r="BN12" s="17">
        <v>3.8394170836318901E-2</v>
      </c>
      <c r="BO12" s="17">
        <v>0.11741594563240999</v>
      </c>
      <c r="BP12" s="17">
        <v>0.13216521626334901</v>
      </c>
      <c r="BQ12" s="17">
        <v>0.105157565059917</v>
      </c>
      <c r="BR12" s="17"/>
      <c r="BS12" s="17">
        <v>7.05825515057244E-2</v>
      </c>
      <c r="BT12" s="17"/>
      <c r="BU12" s="17">
        <v>6.0122265542053202E-2</v>
      </c>
      <c r="BV12" s="17">
        <v>9.6876305434022897E-2</v>
      </c>
      <c r="BW12" s="17">
        <v>0.16305578805853399</v>
      </c>
      <c r="BX12" s="17">
        <v>7.3362198720271998E-2</v>
      </c>
      <c r="BY12" s="17">
        <v>7.2022579201643996E-2</v>
      </c>
      <c r="BZ12" s="17"/>
      <c r="CA12" s="17">
        <v>4.72252201447977E-2</v>
      </c>
      <c r="CB12" s="17"/>
      <c r="CC12" s="17">
        <v>0.110207060099671</v>
      </c>
      <c r="CD12" s="17">
        <v>9.5167156151630294E-2</v>
      </c>
      <c r="CE12" s="17"/>
      <c r="CF12" s="17">
        <v>0.11352435096013599</v>
      </c>
      <c r="CG12" s="17"/>
      <c r="CH12" s="17">
        <v>0</v>
      </c>
      <c r="CI12" s="17" t="s">
        <v>371</v>
      </c>
    </row>
    <row r="13" spans="2:87" ht="29" x14ac:dyDescent="0.35">
      <c r="B13" s="18" t="s">
        <v>354</v>
      </c>
      <c r="C13" s="17">
        <v>7.7877600399499494E-2</v>
      </c>
      <c r="D13" s="17">
        <v>5.1374639736160799E-2</v>
      </c>
      <c r="E13" s="17">
        <v>0.101876773142533</v>
      </c>
      <c r="F13" s="17"/>
      <c r="G13" s="17">
        <v>5.6219644935096298E-2</v>
      </c>
      <c r="H13" s="17">
        <v>8.9462899176319097E-2</v>
      </c>
      <c r="I13" s="17">
        <v>0.14453362422524199</v>
      </c>
      <c r="J13" s="17">
        <v>5.8264163000618999E-2</v>
      </c>
      <c r="K13" s="17">
        <v>8.8799096174823802E-2</v>
      </c>
      <c r="L13" s="17">
        <v>3.7438219493131503E-2</v>
      </c>
      <c r="M13" s="17"/>
      <c r="N13" s="17">
        <v>6.7796889367261207E-2</v>
      </c>
      <c r="O13" s="17">
        <v>6.3059015886397604E-2</v>
      </c>
      <c r="P13" s="17">
        <v>5.71731076956783E-2</v>
      </c>
      <c r="Q13" s="17">
        <v>0.120189007197405</v>
      </c>
      <c r="R13" s="17"/>
      <c r="S13" s="17">
        <v>7.8982945692179202E-2</v>
      </c>
      <c r="T13" s="17">
        <v>8.4712249493671704E-2</v>
      </c>
      <c r="U13" s="17">
        <v>0.103139989416227</v>
      </c>
      <c r="V13" s="17">
        <v>3.4950466610416703E-2</v>
      </c>
      <c r="W13" s="17">
        <v>0.12920758904267601</v>
      </c>
      <c r="X13" s="17">
        <v>0.11124943615678499</v>
      </c>
      <c r="Y13" s="17">
        <v>4.9926334253353702E-2</v>
      </c>
      <c r="Z13" s="17">
        <v>7.1466477116506805E-2</v>
      </c>
      <c r="AA13" s="17">
        <v>5.4701890935438598E-2</v>
      </c>
      <c r="AB13" s="17">
        <v>7.6645849601769095E-2</v>
      </c>
      <c r="AC13" s="17">
        <v>5.5803929644606398E-2</v>
      </c>
      <c r="AD13" s="17">
        <v>0.12165594742402</v>
      </c>
      <c r="AE13" s="17"/>
      <c r="AF13" s="17">
        <v>5.6464565072575697E-2</v>
      </c>
      <c r="AG13" s="17">
        <v>0.103233802288291</v>
      </c>
      <c r="AH13" s="17">
        <v>8.39605913315392E-2</v>
      </c>
      <c r="AI13" s="17">
        <v>3.37345150110843E-2</v>
      </c>
      <c r="AJ13" s="17">
        <v>3.7926366339794702E-2</v>
      </c>
      <c r="AK13" s="17"/>
      <c r="AL13" s="17">
        <v>6.3311377627576396E-2</v>
      </c>
      <c r="AM13" s="17">
        <v>9.95764890759398E-2</v>
      </c>
      <c r="AN13" s="17">
        <v>6.5944436519688898E-2</v>
      </c>
      <c r="AO13" s="17">
        <v>6.6330232435431499E-2</v>
      </c>
      <c r="AP13" s="17"/>
      <c r="AQ13" s="17">
        <v>8.6053918053394698E-2</v>
      </c>
      <c r="AR13" s="17">
        <v>6.4666557188214499E-2</v>
      </c>
      <c r="AS13" s="17"/>
      <c r="AT13" s="17">
        <v>7.9402345168220395E-2</v>
      </c>
      <c r="AU13" s="17">
        <v>3.4793622107097397E-2</v>
      </c>
      <c r="AV13" s="17"/>
      <c r="AW13" s="17">
        <v>4.7549159305701701E-2</v>
      </c>
      <c r="AX13" s="17">
        <v>6.1555626418941897E-2</v>
      </c>
      <c r="AY13" s="17">
        <v>0.114524697125748</v>
      </c>
      <c r="AZ13" s="17"/>
      <c r="BA13" s="17">
        <v>8.8500785751450803E-2</v>
      </c>
      <c r="BB13" s="17">
        <v>7.7380479419066603E-2</v>
      </c>
      <c r="BC13" s="17">
        <v>6.9668167490840094E-2</v>
      </c>
      <c r="BD13" s="17">
        <v>7.2744046827883796E-2</v>
      </c>
      <c r="BE13" s="17">
        <v>9.1705444086080098E-2</v>
      </c>
      <c r="BF13" s="17"/>
      <c r="BG13" s="17">
        <v>7.0874413920272397E-2</v>
      </c>
      <c r="BH13" s="17">
        <v>8.2962725104070906E-2</v>
      </c>
      <c r="BI13" s="17"/>
      <c r="BJ13" s="17">
        <v>8.2336777201411193E-2</v>
      </c>
      <c r="BK13" s="17">
        <v>6.3270530948144096E-2</v>
      </c>
      <c r="BL13" s="17"/>
      <c r="BM13" s="17">
        <v>0.146687931589572</v>
      </c>
      <c r="BN13" s="17">
        <v>5.9258511925040398E-2</v>
      </c>
      <c r="BO13" s="17">
        <v>6.6233186343840206E-2</v>
      </c>
      <c r="BP13" s="17">
        <v>0.107512785063687</v>
      </c>
      <c r="BQ13" s="17">
        <v>2.4329443413805898E-2</v>
      </c>
      <c r="BR13" s="17"/>
      <c r="BS13" s="17">
        <v>5.1280620505550101E-2</v>
      </c>
      <c r="BT13" s="17"/>
      <c r="BU13" s="17">
        <v>6.7103559659325795E-2</v>
      </c>
      <c r="BV13" s="17">
        <v>6.4188467402294905E-2</v>
      </c>
      <c r="BW13" s="17">
        <v>7.4078398716017596E-2</v>
      </c>
      <c r="BX13" s="17">
        <v>5.2364731425278699E-2</v>
      </c>
      <c r="BY13" s="17">
        <v>0.14192213685820099</v>
      </c>
      <c r="BZ13" s="17"/>
      <c r="CA13" s="17">
        <v>9.5727287553786594E-2</v>
      </c>
      <c r="CB13" s="17"/>
      <c r="CC13" s="17">
        <v>6.9764086971191394E-2</v>
      </c>
      <c r="CD13" s="17">
        <v>9.2707609925936699E-2</v>
      </c>
      <c r="CE13" s="17"/>
      <c r="CF13" s="17">
        <v>8.0033687316829499E-2</v>
      </c>
      <c r="CG13" s="17"/>
      <c r="CH13" s="17">
        <v>0</v>
      </c>
      <c r="CI13" s="17" t="s">
        <v>371</v>
      </c>
    </row>
    <row r="14" spans="2:87" x14ac:dyDescent="0.35">
      <c r="B14" s="18" t="s">
        <v>161</v>
      </c>
      <c r="C14" s="19">
        <v>5.5149360418131801E-2</v>
      </c>
      <c r="D14" s="19">
        <v>2.94157814543053E-2</v>
      </c>
      <c r="E14" s="19">
        <v>7.8333896193056696E-2</v>
      </c>
      <c r="F14" s="19"/>
      <c r="G14" s="19">
        <v>5.2849168825083601E-2</v>
      </c>
      <c r="H14" s="19">
        <v>7.0833525485331603E-2</v>
      </c>
      <c r="I14" s="19">
        <v>4.4046514872186603E-2</v>
      </c>
      <c r="J14" s="19">
        <v>7.2973238946121094E-2</v>
      </c>
      <c r="K14" s="19">
        <v>5.4699401860922203E-2</v>
      </c>
      <c r="L14" s="19">
        <v>3.7013196803771298E-2</v>
      </c>
      <c r="M14" s="19"/>
      <c r="N14" s="19">
        <v>3.7629421368639601E-2</v>
      </c>
      <c r="O14" s="19">
        <v>3.6728785869735998E-2</v>
      </c>
      <c r="P14" s="19">
        <v>6.6209021634123399E-2</v>
      </c>
      <c r="Q14" s="19">
        <v>8.1586842513103094E-2</v>
      </c>
      <c r="R14" s="19"/>
      <c r="S14" s="19">
        <v>6.32762755974806E-2</v>
      </c>
      <c r="T14" s="19">
        <v>3.2013426937604401E-2</v>
      </c>
      <c r="U14" s="19">
        <v>7.71087137449121E-2</v>
      </c>
      <c r="V14" s="19">
        <v>8.2571938783081306E-2</v>
      </c>
      <c r="W14" s="19">
        <v>9.1349558451464793E-2</v>
      </c>
      <c r="X14" s="19">
        <v>3.9200705262858598E-2</v>
      </c>
      <c r="Y14" s="19">
        <v>5.2294065388202297E-2</v>
      </c>
      <c r="Z14" s="19">
        <v>0.10393496680263301</v>
      </c>
      <c r="AA14" s="19">
        <v>4.4495690737487603E-2</v>
      </c>
      <c r="AB14" s="19">
        <v>9.5585308800610197E-3</v>
      </c>
      <c r="AC14" s="19">
        <v>5.7423024127421299E-2</v>
      </c>
      <c r="AD14" s="19">
        <v>6.32012730376946E-2</v>
      </c>
      <c r="AE14" s="19"/>
      <c r="AF14" s="19">
        <v>7.8240816926741799E-2</v>
      </c>
      <c r="AG14" s="19">
        <v>5.8846028625217497E-2</v>
      </c>
      <c r="AH14" s="19">
        <v>3.5457851444368103E-2</v>
      </c>
      <c r="AI14" s="19">
        <v>3.4875565621775503E-2</v>
      </c>
      <c r="AJ14" s="19">
        <v>2.79616641662748E-2</v>
      </c>
      <c r="AK14" s="19"/>
      <c r="AL14" s="19">
        <v>6.1261618259240203E-2</v>
      </c>
      <c r="AM14" s="19">
        <v>5.47118499503563E-2</v>
      </c>
      <c r="AN14" s="19">
        <v>4.5115775723438098E-2</v>
      </c>
      <c r="AO14" s="19">
        <v>5.09500377941857E-2</v>
      </c>
      <c r="AP14" s="19"/>
      <c r="AQ14" s="19">
        <v>5.6801367962244997E-2</v>
      </c>
      <c r="AR14" s="19">
        <v>5.2480097312844698E-2</v>
      </c>
      <c r="AS14" s="19"/>
      <c r="AT14" s="19">
        <v>5.8186490468980702E-2</v>
      </c>
      <c r="AU14" s="19">
        <v>3.0516555894741001E-2</v>
      </c>
      <c r="AV14" s="19"/>
      <c r="AW14" s="19">
        <v>4.8043734097812998E-2</v>
      </c>
      <c r="AX14" s="19">
        <v>5.6477619605887E-2</v>
      </c>
      <c r="AY14" s="19">
        <v>6.1395688887623999E-2</v>
      </c>
      <c r="AZ14" s="19"/>
      <c r="BA14" s="19">
        <v>7.9188241657247999E-2</v>
      </c>
      <c r="BB14" s="19">
        <v>6.6035113218443298E-2</v>
      </c>
      <c r="BC14" s="19">
        <v>2.9003739500369202E-2</v>
      </c>
      <c r="BD14" s="19">
        <v>4.1026696279449798E-2</v>
      </c>
      <c r="BE14" s="19">
        <v>7.5144247924718105E-2</v>
      </c>
      <c r="BF14" s="19"/>
      <c r="BG14" s="19">
        <v>6.4461830653771895E-2</v>
      </c>
      <c r="BH14" s="19">
        <v>4.8387428175387201E-2</v>
      </c>
      <c r="BI14" s="19"/>
      <c r="BJ14" s="19">
        <v>6.0133460785739501E-2</v>
      </c>
      <c r="BK14" s="19">
        <v>3.7798443064143698E-2</v>
      </c>
      <c r="BL14" s="19"/>
      <c r="BM14" s="19">
        <v>7.5738589573399101E-2</v>
      </c>
      <c r="BN14" s="19">
        <v>4.75387857198721E-2</v>
      </c>
      <c r="BO14" s="19">
        <v>5.9986797720339401E-2</v>
      </c>
      <c r="BP14" s="19">
        <v>5.80247309366662E-2</v>
      </c>
      <c r="BQ14" s="19">
        <v>8.2745974498012308E-3</v>
      </c>
      <c r="BR14" s="19"/>
      <c r="BS14" s="19">
        <v>2.5475725706440699E-2</v>
      </c>
      <c r="BT14" s="19"/>
      <c r="BU14" s="19">
        <v>4.1487728070655198E-2</v>
      </c>
      <c r="BV14" s="19">
        <v>3.8800415737314201E-2</v>
      </c>
      <c r="BW14" s="19">
        <v>7.1092923519682799E-2</v>
      </c>
      <c r="BX14" s="19">
        <v>2.0345041030840599E-2</v>
      </c>
      <c r="BY14" s="19">
        <v>0.122033658525696</v>
      </c>
      <c r="BZ14" s="19"/>
      <c r="CA14" s="19">
        <v>4.82609936540664E-2</v>
      </c>
      <c r="CB14" s="19"/>
      <c r="CC14" s="19">
        <v>5.8635450936481197E-2</v>
      </c>
      <c r="CD14" s="19">
        <v>1.3627444477587399E-2</v>
      </c>
      <c r="CE14" s="19"/>
      <c r="CF14" s="19">
        <v>6.0811635675120698E-2</v>
      </c>
      <c r="CG14" s="19"/>
      <c r="CH14" s="19">
        <v>0</v>
      </c>
      <c r="CI14" s="19" t="s">
        <v>371</v>
      </c>
    </row>
    <row r="15" spans="2:87" x14ac:dyDescent="0.35">
      <c r="B15" s="16" t="s">
        <v>163</v>
      </c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dimension ref="B2:CI23"/>
  <sheetViews>
    <sheetView showGridLines="0" topLeftCell="A14" workbookViewId="0">
      <pane xSplit="2" topLeftCell="C1" activePane="topRight" state="frozen"/>
      <selection pane="topRight" activeCell="B23" sqref="B23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386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2014</v>
      </c>
      <c r="D7" s="10">
        <v>1010</v>
      </c>
      <c r="E7" s="10">
        <v>998</v>
      </c>
      <c r="F7" s="10"/>
      <c r="G7" s="10">
        <v>162</v>
      </c>
      <c r="H7" s="10">
        <v>348</v>
      </c>
      <c r="I7" s="10">
        <v>362</v>
      </c>
      <c r="J7" s="10">
        <v>366</v>
      </c>
      <c r="K7" s="10">
        <v>313</v>
      </c>
      <c r="L7" s="10">
        <v>463</v>
      </c>
      <c r="M7" s="10"/>
      <c r="N7" s="10">
        <v>594</v>
      </c>
      <c r="O7" s="10">
        <v>504</v>
      </c>
      <c r="P7" s="10">
        <v>427</v>
      </c>
      <c r="Q7" s="10">
        <v>482</v>
      </c>
      <c r="R7" s="10"/>
      <c r="S7" s="10">
        <v>277</v>
      </c>
      <c r="T7" s="10">
        <v>281</v>
      </c>
      <c r="U7" s="10">
        <v>168</v>
      </c>
      <c r="V7" s="10">
        <v>172</v>
      </c>
      <c r="W7" s="10">
        <v>153</v>
      </c>
      <c r="X7" s="10">
        <v>169</v>
      </c>
      <c r="Y7" s="10">
        <v>143</v>
      </c>
      <c r="Z7" s="10">
        <v>76</v>
      </c>
      <c r="AA7" s="10">
        <v>207</v>
      </c>
      <c r="AB7" s="10">
        <v>190</v>
      </c>
      <c r="AC7" s="10">
        <v>109</v>
      </c>
      <c r="AD7" s="10">
        <v>69</v>
      </c>
      <c r="AE7" s="10"/>
      <c r="AF7" s="10">
        <v>331</v>
      </c>
      <c r="AG7" s="10">
        <v>748</v>
      </c>
      <c r="AH7" s="10">
        <v>407</v>
      </c>
      <c r="AI7" s="10">
        <v>228</v>
      </c>
      <c r="AJ7" s="10">
        <v>232</v>
      </c>
      <c r="AK7" s="10"/>
      <c r="AL7" s="10">
        <v>803</v>
      </c>
      <c r="AM7" s="10">
        <v>756</v>
      </c>
      <c r="AN7" s="10">
        <v>338</v>
      </c>
      <c r="AO7" s="10">
        <v>117</v>
      </c>
      <c r="AP7" s="10"/>
      <c r="AQ7" s="10">
        <v>1178</v>
      </c>
      <c r="AR7" s="10">
        <v>836</v>
      </c>
      <c r="AS7" s="10"/>
      <c r="AT7" s="10">
        <v>1305</v>
      </c>
      <c r="AU7" s="10">
        <v>438</v>
      </c>
      <c r="AV7" s="10"/>
      <c r="AW7" s="10">
        <v>799</v>
      </c>
      <c r="AX7" s="10">
        <v>470</v>
      </c>
      <c r="AY7" s="10">
        <v>680</v>
      </c>
      <c r="AZ7" s="10"/>
      <c r="BA7" s="10">
        <v>492</v>
      </c>
      <c r="BB7" s="10">
        <v>559</v>
      </c>
      <c r="BC7" s="10">
        <v>647</v>
      </c>
      <c r="BD7" s="10">
        <v>207</v>
      </c>
      <c r="BE7" s="10">
        <v>108</v>
      </c>
      <c r="BF7" s="10"/>
      <c r="BG7" s="10">
        <v>791</v>
      </c>
      <c r="BH7" s="10">
        <v>1223</v>
      </c>
      <c r="BI7" s="10"/>
      <c r="BJ7" s="10">
        <v>1546</v>
      </c>
      <c r="BK7" s="10">
        <v>457</v>
      </c>
      <c r="BL7" s="10"/>
      <c r="BM7" s="10">
        <v>280</v>
      </c>
      <c r="BN7" s="10">
        <v>408</v>
      </c>
      <c r="BO7" s="10">
        <v>699</v>
      </c>
      <c r="BP7" s="10">
        <v>159</v>
      </c>
      <c r="BQ7" s="10">
        <v>227</v>
      </c>
      <c r="BR7" s="10"/>
      <c r="BS7" s="10">
        <v>617</v>
      </c>
      <c r="BT7" s="10"/>
      <c r="BU7" s="10">
        <v>384</v>
      </c>
      <c r="BV7" s="10">
        <v>488</v>
      </c>
      <c r="BW7" s="10">
        <v>192</v>
      </c>
      <c r="BX7" s="10">
        <v>397</v>
      </c>
      <c r="BY7" s="10">
        <v>154</v>
      </c>
      <c r="BZ7" s="10"/>
      <c r="CA7" s="10">
        <v>165</v>
      </c>
      <c r="CB7" s="10"/>
      <c r="CC7" s="10">
        <v>1596</v>
      </c>
      <c r="CD7" s="10">
        <v>360</v>
      </c>
      <c r="CE7" s="10"/>
      <c r="CF7" s="10">
        <v>756</v>
      </c>
      <c r="CG7" s="10"/>
      <c r="CH7" s="10">
        <v>698</v>
      </c>
      <c r="CI7" s="10">
        <v>238</v>
      </c>
    </row>
    <row r="8" spans="2:87" ht="30" customHeight="1" x14ac:dyDescent="0.35">
      <c r="B8" s="11" t="s">
        <v>20</v>
      </c>
      <c r="C8" s="11">
        <v>2014</v>
      </c>
      <c r="D8" s="11">
        <v>993</v>
      </c>
      <c r="E8" s="11">
        <v>1015</v>
      </c>
      <c r="F8" s="11"/>
      <c r="G8" s="11">
        <v>282</v>
      </c>
      <c r="H8" s="11">
        <v>344</v>
      </c>
      <c r="I8" s="11">
        <v>342</v>
      </c>
      <c r="J8" s="11">
        <v>342</v>
      </c>
      <c r="K8" s="11">
        <v>283</v>
      </c>
      <c r="L8" s="11">
        <v>421</v>
      </c>
      <c r="M8" s="11"/>
      <c r="N8" s="11">
        <v>542</v>
      </c>
      <c r="O8" s="11">
        <v>522</v>
      </c>
      <c r="P8" s="11">
        <v>441</v>
      </c>
      <c r="Q8" s="11">
        <v>502</v>
      </c>
      <c r="R8" s="11"/>
      <c r="S8" s="11">
        <v>282</v>
      </c>
      <c r="T8" s="11">
        <v>262</v>
      </c>
      <c r="U8" s="11">
        <v>161</v>
      </c>
      <c r="V8" s="11">
        <v>181</v>
      </c>
      <c r="W8" s="11">
        <v>141</v>
      </c>
      <c r="X8" s="11">
        <v>181</v>
      </c>
      <c r="Y8" s="11">
        <v>161</v>
      </c>
      <c r="Z8" s="11">
        <v>81</v>
      </c>
      <c r="AA8" s="11">
        <v>222</v>
      </c>
      <c r="AB8" s="11">
        <v>181</v>
      </c>
      <c r="AC8" s="11">
        <v>101</v>
      </c>
      <c r="AD8" s="11">
        <v>60</v>
      </c>
      <c r="AE8" s="11"/>
      <c r="AF8" s="11">
        <v>339</v>
      </c>
      <c r="AG8" s="11">
        <v>765</v>
      </c>
      <c r="AH8" s="11">
        <v>397</v>
      </c>
      <c r="AI8" s="11">
        <v>220</v>
      </c>
      <c r="AJ8" s="11">
        <v>222</v>
      </c>
      <c r="AK8" s="11"/>
      <c r="AL8" s="11">
        <v>770</v>
      </c>
      <c r="AM8" s="11">
        <v>770</v>
      </c>
      <c r="AN8" s="11">
        <v>347</v>
      </c>
      <c r="AO8" s="11">
        <v>126</v>
      </c>
      <c r="AP8" s="11"/>
      <c r="AQ8" s="11">
        <v>1192</v>
      </c>
      <c r="AR8" s="11">
        <v>822</v>
      </c>
      <c r="AS8" s="11"/>
      <c r="AT8" s="11">
        <v>1312</v>
      </c>
      <c r="AU8" s="11">
        <v>397</v>
      </c>
      <c r="AV8" s="11"/>
      <c r="AW8" s="11">
        <v>746</v>
      </c>
      <c r="AX8" s="11">
        <v>471</v>
      </c>
      <c r="AY8" s="11">
        <v>716</v>
      </c>
      <c r="AZ8" s="11"/>
      <c r="BA8" s="11">
        <v>511</v>
      </c>
      <c r="BB8" s="11">
        <v>553</v>
      </c>
      <c r="BC8" s="11">
        <v>648</v>
      </c>
      <c r="BD8" s="11">
        <v>198</v>
      </c>
      <c r="BE8" s="11">
        <v>103</v>
      </c>
      <c r="BF8" s="11"/>
      <c r="BG8" s="11">
        <v>850</v>
      </c>
      <c r="BH8" s="11">
        <v>1164</v>
      </c>
      <c r="BI8" s="11"/>
      <c r="BJ8" s="11">
        <v>1580</v>
      </c>
      <c r="BK8" s="11">
        <v>423</v>
      </c>
      <c r="BL8" s="11"/>
      <c r="BM8" s="11">
        <v>297</v>
      </c>
      <c r="BN8" s="11">
        <v>385</v>
      </c>
      <c r="BO8" s="11">
        <v>706</v>
      </c>
      <c r="BP8" s="11">
        <v>156</v>
      </c>
      <c r="BQ8" s="11">
        <v>228</v>
      </c>
      <c r="BR8" s="11"/>
      <c r="BS8" s="11">
        <v>612</v>
      </c>
      <c r="BT8" s="11"/>
      <c r="BU8" s="11">
        <v>373</v>
      </c>
      <c r="BV8" s="11">
        <v>499</v>
      </c>
      <c r="BW8" s="11">
        <v>191</v>
      </c>
      <c r="BX8" s="11">
        <v>389</v>
      </c>
      <c r="BY8" s="11">
        <v>163</v>
      </c>
      <c r="BZ8" s="11"/>
      <c r="CA8" s="11">
        <v>167</v>
      </c>
      <c r="CB8" s="11"/>
      <c r="CC8" s="11">
        <v>1582</v>
      </c>
      <c r="CD8" s="11">
        <v>370</v>
      </c>
      <c r="CE8" s="11"/>
      <c r="CF8" s="11">
        <v>721</v>
      </c>
      <c r="CG8" s="11"/>
      <c r="CH8" s="11">
        <v>681</v>
      </c>
      <c r="CI8" s="11">
        <v>239</v>
      </c>
    </row>
    <row r="9" spans="2:87" ht="58" x14ac:dyDescent="0.35">
      <c r="B9" s="18" t="s">
        <v>378</v>
      </c>
      <c r="C9" s="17">
        <v>0.56925605335285601</v>
      </c>
      <c r="D9" s="17">
        <v>0.53925197484238196</v>
      </c>
      <c r="E9" s="17">
        <v>0.59907430234458003</v>
      </c>
      <c r="F9" s="17"/>
      <c r="G9" s="17">
        <v>0.39066784503045399</v>
      </c>
      <c r="H9" s="17">
        <v>0.39394918331826601</v>
      </c>
      <c r="I9" s="17">
        <v>0.44697032422578498</v>
      </c>
      <c r="J9" s="17">
        <v>0.58400081509253798</v>
      </c>
      <c r="K9" s="17">
        <v>0.69494434762858304</v>
      </c>
      <c r="L9" s="17">
        <v>0.83524688637017297</v>
      </c>
      <c r="M9" s="17"/>
      <c r="N9" s="17">
        <v>0.52502096015948796</v>
      </c>
      <c r="O9" s="17">
        <v>0.57776617613407599</v>
      </c>
      <c r="P9" s="17">
        <v>0.59143343962654904</v>
      </c>
      <c r="Q9" s="17">
        <v>0.588838637996422</v>
      </c>
      <c r="R9" s="17"/>
      <c r="S9" s="17">
        <v>0.51317624232181602</v>
      </c>
      <c r="T9" s="17">
        <v>0.57041503292648499</v>
      </c>
      <c r="U9" s="17">
        <v>0.577588851549797</v>
      </c>
      <c r="V9" s="17">
        <v>0.61073670850506201</v>
      </c>
      <c r="W9" s="17">
        <v>0.57719794144352299</v>
      </c>
      <c r="X9" s="17">
        <v>0.45523602031246402</v>
      </c>
      <c r="Y9" s="17">
        <v>0.58910432460441697</v>
      </c>
      <c r="Z9" s="17">
        <v>0.59035052612648697</v>
      </c>
      <c r="AA9" s="17">
        <v>0.52050815673557105</v>
      </c>
      <c r="AB9" s="17">
        <v>0.67875720752815705</v>
      </c>
      <c r="AC9" s="17">
        <v>0.73117343319248296</v>
      </c>
      <c r="AD9" s="17">
        <v>0.50123942281641198</v>
      </c>
      <c r="AE9" s="17"/>
      <c r="AF9" s="17">
        <v>0.57483504838726396</v>
      </c>
      <c r="AG9" s="17">
        <v>0.62649558588944099</v>
      </c>
      <c r="AH9" s="17">
        <v>0.58649178812408698</v>
      </c>
      <c r="AI9" s="17">
        <v>0.50443166472658996</v>
      </c>
      <c r="AJ9" s="17">
        <v>0.439619041273624</v>
      </c>
      <c r="AK9" s="17"/>
      <c r="AL9" s="17">
        <v>0.57341153903558795</v>
      </c>
      <c r="AM9" s="17">
        <v>0.57937180209065697</v>
      </c>
      <c r="AN9" s="17">
        <v>0.54637896023637</v>
      </c>
      <c r="AO9" s="17">
        <v>0.54509527539227198</v>
      </c>
      <c r="AP9" s="17"/>
      <c r="AQ9" s="17">
        <v>0.60532659291961499</v>
      </c>
      <c r="AR9" s="17">
        <v>0.51691727274356203</v>
      </c>
      <c r="AS9" s="17"/>
      <c r="AT9" s="17">
        <v>0.51060464841432995</v>
      </c>
      <c r="AU9" s="17">
        <v>0.82169659398794004</v>
      </c>
      <c r="AV9" s="17"/>
      <c r="AW9" s="17">
        <v>0.69880379752774302</v>
      </c>
      <c r="AX9" s="17">
        <v>0.55026195571705006</v>
      </c>
      <c r="AY9" s="17">
        <v>0.45952497386586899</v>
      </c>
      <c r="AZ9" s="17"/>
      <c r="BA9" s="17">
        <v>0.460742579731243</v>
      </c>
      <c r="BB9" s="17">
        <v>0.56241918008182101</v>
      </c>
      <c r="BC9" s="17">
        <v>0.628823388660807</v>
      </c>
      <c r="BD9" s="17">
        <v>0.64629962937182694</v>
      </c>
      <c r="BE9" s="17">
        <v>0.61680893664403302</v>
      </c>
      <c r="BF9" s="17"/>
      <c r="BG9" s="17">
        <v>0.53361169528155905</v>
      </c>
      <c r="BH9" s="17">
        <v>0.59526894843314504</v>
      </c>
      <c r="BI9" s="17"/>
      <c r="BJ9" s="17">
        <v>0.52232042205684304</v>
      </c>
      <c r="BK9" s="17">
        <v>0.73806169549676504</v>
      </c>
      <c r="BL9" s="17"/>
      <c r="BM9" s="17">
        <v>0.50133247929484803</v>
      </c>
      <c r="BN9" s="17">
        <v>0.66614045259883203</v>
      </c>
      <c r="BO9" s="17">
        <v>0.53973147224979301</v>
      </c>
      <c r="BP9" s="17">
        <v>0.59052516168764602</v>
      </c>
      <c r="BQ9" s="17">
        <v>0.59853212453281501</v>
      </c>
      <c r="BR9" s="17"/>
      <c r="BS9" s="17">
        <v>0.58698450950760905</v>
      </c>
      <c r="BT9" s="17"/>
      <c r="BU9" s="17">
        <v>0.62359311473440804</v>
      </c>
      <c r="BV9" s="17">
        <v>0.48769202244561899</v>
      </c>
      <c r="BW9" s="17">
        <v>0.60633735041719194</v>
      </c>
      <c r="BX9" s="17">
        <v>0.62673217371310896</v>
      </c>
      <c r="BY9" s="17">
        <v>0.53445182924927104</v>
      </c>
      <c r="BZ9" s="17"/>
      <c r="CA9" s="17">
        <v>0.51968705528166503</v>
      </c>
      <c r="CB9" s="17"/>
      <c r="CC9" s="17">
        <v>0.61854718440808198</v>
      </c>
      <c r="CD9" s="17">
        <v>0.39538976478545601</v>
      </c>
      <c r="CE9" s="17"/>
      <c r="CF9" s="17">
        <v>0.67277751045051104</v>
      </c>
      <c r="CG9" s="17"/>
      <c r="CH9" s="17">
        <v>0.65221034738746697</v>
      </c>
      <c r="CI9" s="17">
        <v>0.36307466083345602</v>
      </c>
    </row>
    <row r="10" spans="2:87" ht="43.5" x14ac:dyDescent="0.35">
      <c r="B10" s="18" t="s">
        <v>379</v>
      </c>
      <c r="C10" s="17">
        <v>0.52133847077427697</v>
      </c>
      <c r="D10" s="17">
        <v>0.49864921711815402</v>
      </c>
      <c r="E10" s="17">
        <v>0.54557713566036503</v>
      </c>
      <c r="F10" s="17"/>
      <c r="G10" s="17">
        <v>0.377036514320848</v>
      </c>
      <c r="H10" s="17">
        <v>0.39637756857533701</v>
      </c>
      <c r="I10" s="17">
        <v>0.463635867500161</v>
      </c>
      <c r="J10" s="17">
        <v>0.51892315279561396</v>
      </c>
      <c r="K10" s="17">
        <v>0.60909675039204603</v>
      </c>
      <c r="L10" s="17">
        <v>0.710126253896463</v>
      </c>
      <c r="M10" s="17"/>
      <c r="N10" s="17">
        <v>0.45110342690779398</v>
      </c>
      <c r="O10" s="17">
        <v>0.499036374121756</v>
      </c>
      <c r="P10" s="17">
        <v>0.56569870176702997</v>
      </c>
      <c r="Q10" s="17">
        <v>0.58096525079763905</v>
      </c>
      <c r="R10" s="17"/>
      <c r="S10" s="17">
        <v>0.45097558763525297</v>
      </c>
      <c r="T10" s="17">
        <v>0.54215938310935397</v>
      </c>
      <c r="U10" s="17">
        <v>0.57891534585083604</v>
      </c>
      <c r="V10" s="17">
        <v>0.53534078189277501</v>
      </c>
      <c r="W10" s="17">
        <v>0.53058350097280504</v>
      </c>
      <c r="X10" s="17">
        <v>0.50496451710244605</v>
      </c>
      <c r="Y10" s="17">
        <v>0.496141280790101</v>
      </c>
      <c r="Z10" s="17">
        <v>0.45414216521881801</v>
      </c>
      <c r="AA10" s="17">
        <v>0.49847459491197899</v>
      </c>
      <c r="AB10" s="17">
        <v>0.55911314552925895</v>
      </c>
      <c r="AC10" s="17">
        <v>0.67609248048210102</v>
      </c>
      <c r="AD10" s="17">
        <v>0.46045657472856499</v>
      </c>
      <c r="AE10" s="17"/>
      <c r="AF10" s="17">
        <v>0.56155934763780901</v>
      </c>
      <c r="AG10" s="17">
        <v>0.55311406893780501</v>
      </c>
      <c r="AH10" s="17">
        <v>0.50855298592231601</v>
      </c>
      <c r="AI10" s="17">
        <v>0.49289069156276299</v>
      </c>
      <c r="AJ10" s="17">
        <v>0.42660736329662802</v>
      </c>
      <c r="AK10" s="17"/>
      <c r="AL10" s="17">
        <v>0.51507050063884696</v>
      </c>
      <c r="AM10" s="17">
        <v>0.51156830567316103</v>
      </c>
      <c r="AN10" s="17">
        <v>0.58127714901068095</v>
      </c>
      <c r="AO10" s="17">
        <v>0.45424141271145702</v>
      </c>
      <c r="AP10" s="17"/>
      <c r="AQ10" s="17">
        <v>0.58356528167005595</v>
      </c>
      <c r="AR10" s="17">
        <v>0.43104663032474799</v>
      </c>
      <c r="AS10" s="17"/>
      <c r="AT10" s="17">
        <v>0.46155636757769197</v>
      </c>
      <c r="AU10" s="17">
        <v>0.70052096178906997</v>
      </c>
      <c r="AV10" s="17"/>
      <c r="AW10" s="17">
        <v>0.59956888845823098</v>
      </c>
      <c r="AX10" s="17">
        <v>0.487929384649263</v>
      </c>
      <c r="AY10" s="17">
        <v>0.472532002816208</v>
      </c>
      <c r="AZ10" s="17"/>
      <c r="BA10" s="17">
        <v>0.434210489005948</v>
      </c>
      <c r="BB10" s="17">
        <v>0.50793990568976199</v>
      </c>
      <c r="BC10" s="17">
        <v>0.58091769177649599</v>
      </c>
      <c r="BD10" s="17">
        <v>0.56275449022603097</v>
      </c>
      <c r="BE10" s="17">
        <v>0.56613506968357097</v>
      </c>
      <c r="BF10" s="17"/>
      <c r="BG10" s="17">
        <v>0.49503482503516599</v>
      </c>
      <c r="BH10" s="17">
        <v>0.54053460766281203</v>
      </c>
      <c r="BI10" s="17"/>
      <c r="BJ10" s="17">
        <v>0.482320841834676</v>
      </c>
      <c r="BK10" s="17">
        <v>0.66154224826117103</v>
      </c>
      <c r="BL10" s="17"/>
      <c r="BM10" s="17">
        <v>0.53022881703553004</v>
      </c>
      <c r="BN10" s="17">
        <v>0.605449908529891</v>
      </c>
      <c r="BO10" s="17">
        <v>0.44729473639796402</v>
      </c>
      <c r="BP10" s="17">
        <v>0.541669630476452</v>
      </c>
      <c r="BQ10" s="17">
        <v>0.61325978435481099</v>
      </c>
      <c r="BR10" s="17"/>
      <c r="BS10" s="17">
        <v>0.56869953657148997</v>
      </c>
      <c r="BT10" s="17"/>
      <c r="BU10" s="17">
        <v>0.58200377083355803</v>
      </c>
      <c r="BV10" s="17">
        <v>0.37418450401748998</v>
      </c>
      <c r="BW10" s="17">
        <v>0.58448245526747</v>
      </c>
      <c r="BX10" s="17">
        <v>0.64145461927526404</v>
      </c>
      <c r="BY10" s="17">
        <v>0.47803413763101898</v>
      </c>
      <c r="BZ10" s="17"/>
      <c r="CA10" s="17">
        <v>0.491375008150016</v>
      </c>
      <c r="CB10" s="17"/>
      <c r="CC10" s="17">
        <v>0.56398051649576997</v>
      </c>
      <c r="CD10" s="17">
        <v>0.36591718809629398</v>
      </c>
      <c r="CE10" s="17"/>
      <c r="CF10" s="17">
        <v>0.61567250621118497</v>
      </c>
      <c r="CG10" s="17"/>
      <c r="CH10" s="17">
        <v>0.63170038168977405</v>
      </c>
      <c r="CI10" s="17">
        <v>0.29293870905352898</v>
      </c>
    </row>
    <row r="11" spans="2:87" ht="29" x14ac:dyDescent="0.35">
      <c r="B11" s="18" t="s">
        <v>380</v>
      </c>
      <c r="C11" s="17">
        <v>0.51703069739655005</v>
      </c>
      <c r="D11" s="17">
        <v>0.48471081564764301</v>
      </c>
      <c r="E11" s="17">
        <v>0.54966549651462904</v>
      </c>
      <c r="F11" s="17"/>
      <c r="G11" s="17">
        <v>0.34878989145274902</v>
      </c>
      <c r="H11" s="17">
        <v>0.39073494853859098</v>
      </c>
      <c r="I11" s="17">
        <v>0.478807218138531</v>
      </c>
      <c r="J11" s="17">
        <v>0.54089601954113997</v>
      </c>
      <c r="K11" s="17">
        <v>0.58389615063168498</v>
      </c>
      <c r="L11" s="17">
        <v>0.69981720571479999</v>
      </c>
      <c r="M11" s="17"/>
      <c r="N11" s="17">
        <v>0.47567210429984502</v>
      </c>
      <c r="O11" s="17">
        <v>0.48888682661944899</v>
      </c>
      <c r="P11" s="17">
        <v>0.56947674463453701</v>
      </c>
      <c r="Q11" s="17">
        <v>0.54413162798787196</v>
      </c>
      <c r="R11" s="17"/>
      <c r="S11" s="17">
        <v>0.41900309397891</v>
      </c>
      <c r="T11" s="17">
        <v>0.51351209791569097</v>
      </c>
      <c r="U11" s="17">
        <v>0.58277670653291402</v>
      </c>
      <c r="V11" s="17">
        <v>0.51763057004323598</v>
      </c>
      <c r="W11" s="17">
        <v>0.49149046485572201</v>
      </c>
      <c r="X11" s="17">
        <v>0.48145055343217802</v>
      </c>
      <c r="Y11" s="17">
        <v>0.53168513279943097</v>
      </c>
      <c r="Z11" s="17">
        <v>0.47641604033520901</v>
      </c>
      <c r="AA11" s="17">
        <v>0.51516976154112903</v>
      </c>
      <c r="AB11" s="17">
        <v>0.61043677620257097</v>
      </c>
      <c r="AC11" s="17">
        <v>0.64104942003957499</v>
      </c>
      <c r="AD11" s="17">
        <v>0.51401071848913304</v>
      </c>
      <c r="AE11" s="17"/>
      <c r="AF11" s="17">
        <v>0.58688511342180205</v>
      </c>
      <c r="AG11" s="17">
        <v>0.537323348385497</v>
      </c>
      <c r="AH11" s="17">
        <v>0.49470389222278899</v>
      </c>
      <c r="AI11" s="17">
        <v>0.53850186332084504</v>
      </c>
      <c r="AJ11" s="17">
        <v>0.38637006629250098</v>
      </c>
      <c r="AK11" s="17"/>
      <c r="AL11" s="17">
        <v>0.50840262576496598</v>
      </c>
      <c r="AM11" s="17">
        <v>0.50715224665565495</v>
      </c>
      <c r="AN11" s="17">
        <v>0.55115053779671597</v>
      </c>
      <c r="AO11" s="17">
        <v>0.53609354155403099</v>
      </c>
      <c r="AP11" s="17"/>
      <c r="AQ11" s="17">
        <v>0.57905954056802</v>
      </c>
      <c r="AR11" s="17">
        <v>0.42702611046234901</v>
      </c>
      <c r="AS11" s="17"/>
      <c r="AT11" s="17">
        <v>0.46305520506020698</v>
      </c>
      <c r="AU11" s="17">
        <v>0.67783954145247005</v>
      </c>
      <c r="AV11" s="17"/>
      <c r="AW11" s="17">
        <v>0.59499356096848699</v>
      </c>
      <c r="AX11" s="17">
        <v>0.49498821766906698</v>
      </c>
      <c r="AY11" s="17">
        <v>0.46106862123678</v>
      </c>
      <c r="AZ11" s="17"/>
      <c r="BA11" s="17">
        <v>0.434640842001427</v>
      </c>
      <c r="BB11" s="17">
        <v>0.53612636937403702</v>
      </c>
      <c r="BC11" s="17">
        <v>0.55291929474319002</v>
      </c>
      <c r="BD11" s="17">
        <v>0.561343965006882</v>
      </c>
      <c r="BE11" s="17">
        <v>0.50726968794440497</v>
      </c>
      <c r="BF11" s="17"/>
      <c r="BG11" s="17">
        <v>0.47071133252334202</v>
      </c>
      <c r="BH11" s="17">
        <v>0.550834105392349</v>
      </c>
      <c r="BI11" s="17"/>
      <c r="BJ11" s="17">
        <v>0.47412160086511201</v>
      </c>
      <c r="BK11" s="17">
        <v>0.66934168825545504</v>
      </c>
      <c r="BL11" s="17"/>
      <c r="BM11" s="17">
        <v>0.51666732839364504</v>
      </c>
      <c r="BN11" s="17">
        <v>0.587969177665704</v>
      </c>
      <c r="BO11" s="17">
        <v>0.457908202990088</v>
      </c>
      <c r="BP11" s="17">
        <v>0.46731845517328002</v>
      </c>
      <c r="BQ11" s="17">
        <v>0.62209838610742596</v>
      </c>
      <c r="BR11" s="17"/>
      <c r="BS11" s="17">
        <v>0.56436999358471296</v>
      </c>
      <c r="BT11" s="17"/>
      <c r="BU11" s="17">
        <v>0.56523376221493704</v>
      </c>
      <c r="BV11" s="17">
        <v>0.37563976164263102</v>
      </c>
      <c r="BW11" s="17">
        <v>0.49328830343359698</v>
      </c>
      <c r="BX11" s="17">
        <v>0.63695737701920196</v>
      </c>
      <c r="BY11" s="17">
        <v>0.53332831827712002</v>
      </c>
      <c r="BZ11" s="17"/>
      <c r="CA11" s="17">
        <v>0.47154719118778898</v>
      </c>
      <c r="CB11" s="17"/>
      <c r="CC11" s="17">
        <v>0.56455267112518603</v>
      </c>
      <c r="CD11" s="17">
        <v>0.353946618614011</v>
      </c>
      <c r="CE11" s="17"/>
      <c r="CF11" s="17">
        <v>0.60421580517401996</v>
      </c>
      <c r="CG11" s="17"/>
      <c r="CH11" s="17">
        <v>0.66000338585826401</v>
      </c>
      <c r="CI11" s="17">
        <v>0.20734445749093999</v>
      </c>
    </row>
    <row r="12" spans="2:87" ht="43.5" x14ac:dyDescent="0.35">
      <c r="B12" s="18" t="s">
        <v>381</v>
      </c>
      <c r="C12" s="17">
        <v>0.42876158687208499</v>
      </c>
      <c r="D12" s="17">
        <v>0.385052734474574</v>
      </c>
      <c r="E12" s="17">
        <v>0.47198868071258798</v>
      </c>
      <c r="F12" s="17"/>
      <c r="G12" s="17">
        <v>0.41471763582608701</v>
      </c>
      <c r="H12" s="17">
        <v>0.32251112245402802</v>
      </c>
      <c r="I12" s="17">
        <v>0.36410606944013801</v>
      </c>
      <c r="J12" s="17">
        <v>0.42089468546365</v>
      </c>
      <c r="K12" s="17">
        <v>0.45349837788225</v>
      </c>
      <c r="L12" s="17">
        <v>0.56737237580067401</v>
      </c>
      <c r="M12" s="17"/>
      <c r="N12" s="17">
        <v>0.36136360722475402</v>
      </c>
      <c r="O12" s="17">
        <v>0.43586111064004601</v>
      </c>
      <c r="P12" s="17">
        <v>0.47967331161369797</v>
      </c>
      <c r="Q12" s="17">
        <v>0.44917999488933802</v>
      </c>
      <c r="R12" s="17"/>
      <c r="S12" s="17">
        <v>0.40501484401348797</v>
      </c>
      <c r="T12" s="17">
        <v>0.39674149501643602</v>
      </c>
      <c r="U12" s="17">
        <v>0.46237048879022102</v>
      </c>
      <c r="V12" s="17">
        <v>0.44325133065171402</v>
      </c>
      <c r="W12" s="17">
        <v>0.43983615870508302</v>
      </c>
      <c r="X12" s="17">
        <v>0.34677738967218802</v>
      </c>
      <c r="Y12" s="17">
        <v>0.42889147218555002</v>
      </c>
      <c r="Z12" s="17">
        <v>0.50460953576998901</v>
      </c>
      <c r="AA12" s="17">
        <v>0.40016574426086499</v>
      </c>
      <c r="AB12" s="17">
        <v>0.50460485695043999</v>
      </c>
      <c r="AC12" s="17">
        <v>0.51788731553773304</v>
      </c>
      <c r="AD12" s="17">
        <v>0.39178354130145399</v>
      </c>
      <c r="AE12" s="17"/>
      <c r="AF12" s="17">
        <v>0.49144323722148497</v>
      </c>
      <c r="AG12" s="17">
        <v>0.45425418392684103</v>
      </c>
      <c r="AH12" s="17">
        <v>0.36143313948205802</v>
      </c>
      <c r="AI12" s="17">
        <v>0.42595543949107301</v>
      </c>
      <c r="AJ12" s="17">
        <v>0.374907626077568</v>
      </c>
      <c r="AK12" s="17"/>
      <c r="AL12" s="17">
        <v>0.39268406139102302</v>
      </c>
      <c r="AM12" s="17">
        <v>0.437062289036591</v>
      </c>
      <c r="AN12" s="17">
        <v>0.45930955503475102</v>
      </c>
      <c r="AO12" s="17">
        <v>0.51422452414703701</v>
      </c>
      <c r="AP12" s="17"/>
      <c r="AQ12" s="17">
        <v>0.46333160825094999</v>
      </c>
      <c r="AR12" s="17">
        <v>0.37860007594546702</v>
      </c>
      <c r="AS12" s="17"/>
      <c r="AT12" s="17">
        <v>0.37509114201083399</v>
      </c>
      <c r="AU12" s="17">
        <v>0.56698013250560897</v>
      </c>
      <c r="AV12" s="17"/>
      <c r="AW12" s="17">
        <v>0.49507191051661897</v>
      </c>
      <c r="AX12" s="17">
        <v>0.38869656122981699</v>
      </c>
      <c r="AY12" s="17">
        <v>0.39528529655832301</v>
      </c>
      <c r="AZ12" s="17"/>
      <c r="BA12" s="17">
        <v>0.36124485269492002</v>
      </c>
      <c r="BB12" s="17">
        <v>0.44696412874677999</v>
      </c>
      <c r="BC12" s="17">
        <v>0.46405790196787</v>
      </c>
      <c r="BD12" s="17">
        <v>0.45080911402851198</v>
      </c>
      <c r="BE12" s="17">
        <v>0.39571564226643402</v>
      </c>
      <c r="BF12" s="17"/>
      <c r="BG12" s="17">
        <v>0.411360936563823</v>
      </c>
      <c r="BH12" s="17">
        <v>0.44146040697405597</v>
      </c>
      <c r="BI12" s="17"/>
      <c r="BJ12" s="17">
        <v>0.39785607978257098</v>
      </c>
      <c r="BK12" s="17">
        <v>0.53886776277971804</v>
      </c>
      <c r="BL12" s="17"/>
      <c r="BM12" s="17">
        <v>0.44606362026468299</v>
      </c>
      <c r="BN12" s="17">
        <v>0.43521056385594997</v>
      </c>
      <c r="BO12" s="17">
        <v>0.410897448576302</v>
      </c>
      <c r="BP12" s="17">
        <v>0.45515857853872199</v>
      </c>
      <c r="BQ12" s="17">
        <v>0.46693482161398298</v>
      </c>
      <c r="BR12" s="17"/>
      <c r="BS12" s="17">
        <v>0.45915022291882202</v>
      </c>
      <c r="BT12" s="17"/>
      <c r="BU12" s="17">
        <v>0.44552197849542202</v>
      </c>
      <c r="BV12" s="17">
        <v>0.375052298135088</v>
      </c>
      <c r="BW12" s="17">
        <v>0.45058585745513602</v>
      </c>
      <c r="BX12" s="17">
        <v>0.49018649246558499</v>
      </c>
      <c r="BY12" s="17">
        <v>0.380488915656231</v>
      </c>
      <c r="BZ12" s="17"/>
      <c r="CA12" s="17">
        <v>0.37964364296083403</v>
      </c>
      <c r="CB12" s="17"/>
      <c r="CC12" s="17">
        <v>0.47458134642445698</v>
      </c>
      <c r="CD12" s="17">
        <v>0.26519590564059597</v>
      </c>
      <c r="CE12" s="17"/>
      <c r="CF12" s="17">
        <v>0.48795058208801401</v>
      </c>
      <c r="CG12" s="17"/>
      <c r="CH12" s="17">
        <v>0.52136610271819095</v>
      </c>
      <c r="CI12" s="17">
        <v>0.24345858094768</v>
      </c>
    </row>
    <row r="13" spans="2:87" ht="43.5" x14ac:dyDescent="0.35">
      <c r="B13" s="18" t="s">
        <v>382</v>
      </c>
      <c r="C13" s="17">
        <v>0.411616159431415</v>
      </c>
      <c r="D13" s="17">
        <v>0.41567510336676</v>
      </c>
      <c r="E13" s="17">
        <v>0.40914850212725601</v>
      </c>
      <c r="F13" s="17"/>
      <c r="G13" s="17">
        <v>0.26468592125041501</v>
      </c>
      <c r="H13" s="17">
        <v>0.26349566424843301</v>
      </c>
      <c r="I13" s="17">
        <v>0.34964899766563901</v>
      </c>
      <c r="J13" s="17">
        <v>0.41263816587765001</v>
      </c>
      <c r="K13" s="17">
        <v>0.48517042785569597</v>
      </c>
      <c r="L13" s="17">
        <v>0.63132630893142405</v>
      </c>
      <c r="M13" s="17"/>
      <c r="N13" s="17">
        <v>0.40727987994387199</v>
      </c>
      <c r="O13" s="17">
        <v>0.40378965840326703</v>
      </c>
      <c r="P13" s="17">
        <v>0.41972549097915701</v>
      </c>
      <c r="Q13" s="17">
        <v>0.41918849276210501</v>
      </c>
      <c r="R13" s="17"/>
      <c r="S13" s="17">
        <v>0.339521451885405</v>
      </c>
      <c r="T13" s="17">
        <v>0.42811690364450899</v>
      </c>
      <c r="U13" s="17">
        <v>0.435450364139577</v>
      </c>
      <c r="V13" s="17">
        <v>0.411471103535131</v>
      </c>
      <c r="W13" s="17">
        <v>0.41519964705510698</v>
      </c>
      <c r="X13" s="17">
        <v>0.343884521310372</v>
      </c>
      <c r="Y13" s="17">
        <v>0.463763143004151</v>
      </c>
      <c r="Z13" s="17">
        <v>0.48790868782830099</v>
      </c>
      <c r="AA13" s="17">
        <v>0.43251435684429002</v>
      </c>
      <c r="AB13" s="17">
        <v>0.43831093963626699</v>
      </c>
      <c r="AC13" s="17">
        <v>0.46851563037015598</v>
      </c>
      <c r="AD13" s="17">
        <v>0.314178626488893</v>
      </c>
      <c r="AE13" s="17"/>
      <c r="AF13" s="17">
        <v>0.4751745273795</v>
      </c>
      <c r="AG13" s="17">
        <v>0.40739141926324401</v>
      </c>
      <c r="AH13" s="17">
        <v>0.42588791568018602</v>
      </c>
      <c r="AI13" s="17">
        <v>0.38166621005588203</v>
      </c>
      <c r="AJ13" s="17">
        <v>0.35949899471590802</v>
      </c>
      <c r="AK13" s="17"/>
      <c r="AL13" s="17">
        <v>0.42213473276293101</v>
      </c>
      <c r="AM13" s="17">
        <v>0.41916116079531701</v>
      </c>
      <c r="AN13" s="17">
        <v>0.39567002901167098</v>
      </c>
      <c r="AO13" s="17">
        <v>0.34522276128476198</v>
      </c>
      <c r="AP13" s="17"/>
      <c r="AQ13" s="17">
        <v>0.43835876461947398</v>
      </c>
      <c r="AR13" s="17">
        <v>0.37281232220940003</v>
      </c>
      <c r="AS13" s="17"/>
      <c r="AT13" s="17">
        <v>0.358297216373549</v>
      </c>
      <c r="AU13" s="17">
        <v>0.63006152778019597</v>
      </c>
      <c r="AV13" s="17"/>
      <c r="AW13" s="17">
        <v>0.54037370717312205</v>
      </c>
      <c r="AX13" s="17">
        <v>0.389867030107515</v>
      </c>
      <c r="AY13" s="17">
        <v>0.30628998527243501</v>
      </c>
      <c r="AZ13" s="17"/>
      <c r="BA13" s="17">
        <v>0.32372646041511499</v>
      </c>
      <c r="BB13" s="17">
        <v>0.42761035396216102</v>
      </c>
      <c r="BC13" s="17">
        <v>0.43288844307375901</v>
      </c>
      <c r="BD13" s="17">
        <v>0.49921270183868099</v>
      </c>
      <c r="BE13" s="17">
        <v>0.46314399497929098</v>
      </c>
      <c r="BF13" s="17"/>
      <c r="BG13" s="17">
        <v>0.38251004252946902</v>
      </c>
      <c r="BH13" s="17">
        <v>0.43285751167152398</v>
      </c>
      <c r="BI13" s="17"/>
      <c r="BJ13" s="17">
        <v>0.37672090301494099</v>
      </c>
      <c r="BK13" s="17">
        <v>0.54053414406574096</v>
      </c>
      <c r="BL13" s="17"/>
      <c r="BM13" s="17">
        <v>0.392511067670748</v>
      </c>
      <c r="BN13" s="17">
        <v>0.54588696224588895</v>
      </c>
      <c r="BO13" s="17">
        <v>0.336933525125025</v>
      </c>
      <c r="BP13" s="17">
        <v>0.43049852901358199</v>
      </c>
      <c r="BQ13" s="17">
        <v>0.481875560247577</v>
      </c>
      <c r="BR13" s="17"/>
      <c r="BS13" s="17">
        <v>0.474813631961571</v>
      </c>
      <c r="BT13" s="17"/>
      <c r="BU13" s="17">
        <v>0.507640870740382</v>
      </c>
      <c r="BV13" s="17">
        <v>0.28653044913922598</v>
      </c>
      <c r="BW13" s="17">
        <v>0.42680703540536402</v>
      </c>
      <c r="BX13" s="17">
        <v>0.50975314113895398</v>
      </c>
      <c r="BY13" s="17">
        <v>0.35409333571171298</v>
      </c>
      <c r="BZ13" s="17"/>
      <c r="CA13" s="17">
        <v>0.39636648144849701</v>
      </c>
      <c r="CB13" s="17"/>
      <c r="CC13" s="17">
        <v>0.43432608563404801</v>
      </c>
      <c r="CD13" s="17">
        <v>0.33924028786785998</v>
      </c>
      <c r="CE13" s="17"/>
      <c r="CF13" s="17">
        <v>0.47581066155756302</v>
      </c>
      <c r="CG13" s="17"/>
      <c r="CH13" s="17">
        <v>0.51268422893546906</v>
      </c>
      <c r="CI13" s="17">
        <v>0.23361533570710499</v>
      </c>
    </row>
    <row r="14" spans="2:87" ht="29" x14ac:dyDescent="0.35">
      <c r="B14" s="18" t="s">
        <v>383</v>
      </c>
      <c r="C14" s="17">
        <v>0.29072073290733202</v>
      </c>
      <c r="D14" s="17">
        <v>0.32629228119005399</v>
      </c>
      <c r="E14" s="17">
        <v>0.25670763507347499</v>
      </c>
      <c r="F14" s="17"/>
      <c r="G14" s="17">
        <v>0.187929620873001</v>
      </c>
      <c r="H14" s="17">
        <v>0.24666561092493799</v>
      </c>
      <c r="I14" s="17">
        <v>0.227669227567909</v>
      </c>
      <c r="J14" s="17">
        <v>0.29808999001290798</v>
      </c>
      <c r="K14" s="17">
        <v>0.31640606721100301</v>
      </c>
      <c r="L14" s="17">
        <v>0.42365193905932202</v>
      </c>
      <c r="M14" s="17"/>
      <c r="N14" s="17">
        <v>0.29658478558541301</v>
      </c>
      <c r="O14" s="17">
        <v>0.31965399698279701</v>
      </c>
      <c r="P14" s="17">
        <v>0.28240175466459999</v>
      </c>
      <c r="Q14" s="17">
        <v>0.25784429571596301</v>
      </c>
      <c r="R14" s="17"/>
      <c r="S14" s="17">
        <v>0.27140226839058301</v>
      </c>
      <c r="T14" s="17">
        <v>0.33113383917946598</v>
      </c>
      <c r="U14" s="17">
        <v>0.29000436408585301</v>
      </c>
      <c r="V14" s="17">
        <v>0.240699278309771</v>
      </c>
      <c r="W14" s="17">
        <v>0.241087982422794</v>
      </c>
      <c r="X14" s="17">
        <v>0.30107085020320401</v>
      </c>
      <c r="Y14" s="17">
        <v>0.34373837335037799</v>
      </c>
      <c r="Z14" s="17">
        <v>0.229076538509875</v>
      </c>
      <c r="AA14" s="17">
        <v>0.29147124087945497</v>
      </c>
      <c r="AB14" s="17">
        <v>0.31685068573337499</v>
      </c>
      <c r="AC14" s="17">
        <v>0.32119384896389402</v>
      </c>
      <c r="AD14" s="17">
        <v>0.25131749755891802</v>
      </c>
      <c r="AE14" s="17"/>
      <c r="AF14" s="17">
        <v>0.28547017742412101</v>
      </c>
      <c r="AG14" s="17">
        <v>0.31638344025071602</v>
      </c>
      <c r="AH14" s="17">
        <v>0.26164293324749299</v>
      </c>
      <c r="AI14" s="17">
        <v>0.27089449719758502</v>
      </c>
      <c r="AJ14" s="17">
        <v>0.29743666606410701</v>
      </c>
      <c r="AK14" s="17"/>
      <c r="AL14" s="17">
        <v>0.31163408729924902</v>
      </c>
      <c r="AM14" s="17">
        <v>0.288102669032956</v>
      </c>
      <c r="AN14" s="17">
        <v>0.26475875227686002</v>
      </c>
      <c r="AO14" s="17">
        <v>0.25050886046621401</v>
      </c>
      <c r="AP14" s="17"/>
      <c r="AQ14" s="17">
        <v>0.29408174689330202</v>
      </c>
      <c r="AR14" s="17">
        <v>0.28584386176125698</v>
      </c>
      <c r="AS14" s="17"/>
      <c r="AT14" s="17">
        <v>0.25924249389676801</v>
      </c>
      <c r="AU14" s="17">
        <v>0.428022500706425</v>
      </c>
      <c r="AV14" s="17"/>
      <c r="AW14" s="17">
        <v>0.37087862742701799</v>
      </c>
      <c r="AX14" s="17">
        <v>0.241548470322592</v>
      </c>
      <c r="AY14" s="17">
        <v>0.24758154317426501</v>
      </c>
      <c r="AZ14" s="17"/>
      <c r="BA14" s="17">
        <v>0.23195682731276299</v>
      </c>
      <c r="BB14" s="17">
        <v>0.334114415037359</v>
      </c>
      <c r="BC14" s="17">
        <v>0.28303130094948398</v>
      </c>
      <c r="BD14" s="17">
        <v>0.37337838734620399</v>
      </c>
      <c r="BE14" s="17">
        <v>0.241039523069145</v>
      </c>
      <c r="BF14" s="17"/>
      <c r="BG14" s="17">
        <v>0.27209193807611098</v>
      </c>
      <c r="BH14" s="17">
        <v>0.30431584056637501</v>
      </c>
      <c r="BI14" s="17"/>
      <c r="BJ14" s="17">
        <v>0.27723854911381202</v>
      </c>
      <c r="BK14" s="17">
        <v>0.343906714957122</v>
      </c>
      <c r="BL14" s="17"/>
      <c r="BM14" s="17">
        <v>0.22447726793846801</v>
      </c>
      <c r="BN14" s="17">
        <v>0.37590508884127499</v>
      </c>
      <c r="BO14" s="17">
        <v>0.23330570827663599</v>
      </c>
      <c r="BP14" s="17">
        <v>0.337170298848747</v>
      </c>
      <c r="BQ14" s="17">
        <v>0.38828641142657</v>
      </c>
      <c r="BR14" s="17"/>
      <c r="BS14" s="17">
        <v>0.36355852650117498</v>
      </c>
      <c r="BT14" s="17"/>
      <c r="BU14" s="17">
        <v>0.36449159886959498</v>
      </c>
      <c r="BV14" s="17">
        <v>0.219467321997703</v>
      </c>
      <c r="BW14" s="17">
        <v>0.24604153653647901</v>
      </c>
      <c r="BX14" s="17">
        <v>0.37671392712128998</v>
      </c>
      <c r="BY14" s="17">
        <v>0.20029083286649901</v>
      </c>
      <c r="BZ14" s="17"/>
      <c r="CA14" s="17">
        <v>0.23213885426179501</v>
      </c>
      <c r="CB14" s="17"/>
      <c r="CC14" s="17">
        <v>0.290140395918489</v>
      </c>
      <c r="CD14" s="17">
        <v>0.30690346459719697</v>
      </c>
      <c r="CE14" s="17"/>
      <c r="CF14" s="17">
        <v>0.29928993769182399</v>
      </c>
      <c r="CG14" s="17"/>
      <c r="CH14" s="17">
        <v>0.31941429851974801</v>
      </c>
      <c r="CI14" s="17">
        <v>0.211678745892806</v>
      </c>
    </row>
    <row r="15" spans="2:87" ht="58" x14ac:dyDescent="0.35">
      <c r="B15" s="18" t="s">
        <v>384</v>
      </c>
      <c r="C15" s="17">
        <v>0.20904478666114101</v>
      </c>
      <c r="D15" s="17">
        <v>0.22766082403402699</v>
      </c>
      <c r="E15" s="17">
        <v>0.189161743588876</v>
      </c>
      <c r="F15" s="17"/>
      <c r="G15" s="17">
        <v>0.230083172603983</v>
      </c>
      <c r="H15" s="17">
        <v>0.24832085296714901</v>
      </c>
      <c r="I15" s="17">
        <v>0.21005168859499701</v>
      </c>
      <c r="J15" s="17">
        <v>0.25810968280915098</v>
      </c>
      <c r="K15" s="17">
        <v>0.17198578736266501</v>
      </c>
      <c r="L15" s="17">
        <v>0.14705048334815901</v>
      </c>
      <c r="M15" s="17"/>
      <c r="N15" s="17">
        <v>0.22563999358489101</v>
      </c>
      <c r="O15" s="17">
        <v>0.19394382294181201</v>
      </c>
      <c r="P15" s="17">
        <v>0.197593064404359</v>
      </c>
      <c r="Q15" s="17">
        <v>0.21381623643629</v>
      </c>
      <c r="R15" s="17"/>
      <c r="S15" s="17">
        <v>0.26544882059711999</v>
      </c>
      <c r="T15" s="17">
        <v>0.18525576300087601</v>
      </c>
      <c r="U15" s="17">
        <v>0.14672353137460201</v>
      </c>
      <c r="V15" s="17">
        <v>0.16590818660998299</v>
      </c>
      <c r="W15" s="17">
        <v>0.13779128266589399</v>
      </c>
      <c r="X15" s="17">
        <v>0.22578953857696599</v>
      </c>
      <c r="Y15" s="17">
        <v>0.21059968641785801</v>
      </c>
      <c r="Z15" s="17">
        <v>0.17791658908642799</v>
      </c>
      <c r="AA15" s="17">
        <v>0.230801854404488</v>
      </c>
      <c r="AB15" s="17">
        <v>0.25724647205204898</v>
      </c>
      <c r="AC15" s="17">
        <v>0.24264384618898699</v>
      </c>
      <c r="AD15" s="17">
        <v>0.217507910839562</v>
      </c>
      <c r="AE15" s="17"/>
      <c r="AF15" s="17">
        <v>0.233241638064771</v>
      </c>
      <c r="AG15" s="17">
        <v>0.20693154191853</v>
      </c>
      <c r="AH15" s="17">
        <v>0.18373911476303401</v>
      </c>
      <c r="AI15" s="17">
        <v>0.223472954449042</v>
      </c>
      <c r="AJ15" s="17">
        <v>0.23346743328271799</v>
      </c>
      <c r="AK15" s="17"/>
      <c r="AL15" s="17">
        <v>0.18665490424664299</v>
      </c>
      <c r="AM15" s="17">
        <v>0.191286488049206</v>
      </c>
      <c r="AN15" s="17">
        <v>0.26282456908285801</v>
      </c>
      <c r="AO15" s="17">
        <v>0.306121720712207</v>
      </c>
      <c r="AP15" s="17"/>
      <c r="AQ15" s="17">
        <v>0.17356761474861301</v>
      </c>
      <c r="AR15" s="17">
        <v>0.26052258376842902</v>
      </c>
      <c r="AS15" s="17"/>
      <c r="AT15" s="17">
        <v>0.22468685487419199</v>
      </c>
      <c r="AU15" s="17">
        <v>0.151181373944136</v>
      </c>
      <c r="AV15" s="17"/>
      <c r="AW15" s="17">
        <v>0.182542782905013</v>
      </c>
      <c r="AX15" s="17">
        <v>0.20483104645799599</v>
      </c>
      <c r="AY15" s="17">
        <v>0.24212764259243799</v>
      </c>
      <c r="AZ15" s="17"/>
      <c r="BA15" s="17">
        <v>0.25898747559371499</v>
      </c>
      <c r="BB15" s="17">
        <v>0.188942408248859</v>
      </c>
      <c r="BC15" s="17">
        <v>0.196352798513868</v>
      </c>
      <c r="BD15" s="17">
        <v>0.160997911026562</v>
      </c>
      <c r="BE15" s="17">
        <v>0.23428953375030001</v>
      </c>
      <c r="BF15" s="17"/>
      <c r="BG15" s="17">
        <v>0.20461570508309401</v>
      </c>
      <c r="BH15" s="17">
        <v>0.212277085982153</v>
      </c>
      <c r="BI15" s="17"/>
      <c r="BJ15" s="17">
        <v>0.21984273022412501</v>
      </c>
      <c r="BK15" s="17">
        <v>0.17385998047340401</v>
      </c>
      <c r="BL15" s="17"/>
      <c r="BM15" s="17">
        <v>0.18779658813219499</v>
      </c>
      <c r="BN15" s="17">
        <v>0.16977963785550201</v>
      </c>
      <c r="BO15" s="17">
        <v>0.248779210027915</v>
      </c>
      <c r="BP15" s="17">
        <v>0.18487302014510901</v>
      </c>
      <c r="BQ15" s="17">
        <v>0.15944191640089</v>
      </c>
      <c r="BR15" s="17"/>
      <c r="BS15" s="17">
        <v>0.20714175062911799</v>
      </c>
      <c r="BT15" s="17"/>
      <c r="BU15" s="17">
        <v>0.182548928364729</v>
      </c>
      <c r="BV15" s="17">
        <v>0.27972053619884901</v>
      </c>
      <c r="BW15" s="17">
        <v>0.204173311097503</v>
      </c>
      <c r="BX15" s="17">
        <v>0.177546402828925</v>
      </c>
      <c r="BY15" s="17">
        <v>0.16233615518585701</v>
      </c>
      <c r="BZ15" s="17"/>
      <c r="CA15" s="17">
        <v>0.251734855027897</v>
      </c>
      <c r="CB15" s="17"/>
      <c r="CC15" s="17">
        <v>0.218404573143723</v>
      </c>
      <c r="CD15" s="17">
        <v>0.183384432334491</v>
      </c>
      <c r="CE15" s="17"/>
      <c r="CF15" s="17">
        <v>0.220352208826536</v>
      </c>
      <c r="CG15" s="17"/>
      <c r="CH15" s="17">
        <v>0.16247234759889101</v>
      </c>
      <c r="CI15" s="17">
        <v>0.24236076480218099</v>
      </c>
    </row>
    <row r="16" spans="2:87" ht="29" x14ac:dyDescent="0.35">
      <c r="B16" s="18" t="s">
        <v>385</v>
      </c>
      <c r="C16" s="17">
        <v>0.166316699892121</v>
      </c>
      <c r="D16" s="17">
        <v>0.19613975713693099</v>
      </c>
      <c r="E16" s="17">
        <v>0.138121437273626</v>
      </c>
      <c r="F16" s="17"/>
      <c r="G16" s="17">
        <v>9.87571440577696E-2</v>
      </c>
      <c r="H16" s="17">
        <v>0.117170073500035</v>
      </c>
      <c r="I16" s="17">
        <v>0.11070318437125599</v>
      </c>
      <c r="J16" s="17">
        <v>0.161336751216233</v>
      </c>
      <c r="K16" s="17">
        <v>0.17421841904219901</v>
      </c>
      <c r="L16" s="17">
        <v>0.295736342543856</v>
      </c>
      <c r="M16" s="17"/>
      <c r="N16" s="17">
        <v>0.19520596600687101</v>
      </c>
      <c r="O16" s="17">
        <v>0.17283153122780101</v>
      </c>
      <c r="P16" s="17">
        <v>0.15054592568912201</v>
      </c>
      <c r="Q16" s="17">
        <v>0.14452467624939</v>
      </c>
      <c r="R16" s="17"/>
      <c r="S16" s="17">
        <v>0.14588426038918101</v>
      </c>
      <c r="T16" s="17">
        <v>0.21820102916648801</v>
      </c>
      <c r="U16" s="17">
        <v>0.178470172487974</v>
      </c>
      <c r="V16" s="17">
        <v>0.16398752669971201</v>
      </c>
      <c r="W16" s="17">
        <v>0.101499588343528</v>
      </c>
      <c r="X16" s="17">
        <v>9.4137303227791E-2</v>
      </c>
      <c r="Y16" s="17">
        <v>0.143875513799056</v>
      </c>
      <c r="Z16" s="17">
        <v>0.14333261774004299</v>
      </c>
      <c r="AA16" s="17">
        <v>0.191152221317587</v>
      </c>
      <c r="AB16" s="17">
        <v>0.22318696999044799</v>
      </c>
      <c r="AC16" s="17">
        <v>0.19838281911976599</v>
      </c>
      <c r="AD16" s="17">
        <v>0.15407106109566299</v>
      </c>
      <c r="AE16" s="17"/>
      <c r="AF16" s="17">
        <v>0.146528257337978</v>
      </c>
      <c r="AG16" s="17">
        <v>0.179838549091729</v>
      </c>
      <c r="AH16" s="17">
        <v>0.18283261161985001</v>
      </c>
      <c r="AI16" s="17">
        <v>0.167254023657738</v>
      </c>
      <c r="AJ16" s="17">
        <v>0.13894697806600001</v>
      </c>
      <c r="AK16" s="17"/>
      <c r="AL16" s="17">
        <v>0.17944061067330999</v>
      </c>
      <c r="AM16" s="17">
        <v>0.173191493549681</v>
      </c>
      <c r="AN16" s="17">
        <v>0.15549696235132099</v>
      </c>
      <c r="AO16" s="17">
        <v>7.3994863240828407E-2</v>
      </c>
      <c r="AP16" s="17"/>
      <c r="AQ16" s="17">
        <v>0.14648364224218999</v>
      </c>
      <c r="AR16" s="17">
        <v>0.19509470170798199</v>
      </c>
      <c r="AS16" s="17"/>
      <c r="AT16" s="17">
        <v>0.140704082534088</v>
      </c>
      <c r="AU16" s="17">
        <v>0.27533319596357703</v>
      </c>
      <c r="AV16" s="17"/>
      <c r="AW16" s="17">
        <v>0.23308066223879501</v>
      </c>
      <c r="AX16" s="17">
        <v>0.14925197824654701</v>
      </c>
      <c r="AY16" s="17">
        <v>0.11844528671933301</v>
      </c>
      <c r="AZ16" s="17"/>
      <c r="BA16" s="17">
        <v>0.135564788974358</v>
      </c>
      <c r="BB16" s="17">
        <v>0.16685098253761399</v>
      </c>
      <c r="BC16" s="17">
        <v>0.175579993073046</v>
      </c>
      <c r="BD16" s="17">
        <v>0.199759037901826</v>
      </c>
      <c r="BE16" s="17">
        <v>0.194921285201657</v>
      </c>
      <c r="BF16" s="17"/>
      <c r="BG16" s="17">
        <v>0.15168692089376901</v>
      </c>
      <c r="BH16" s="17">
        <v>0.176993365898302</v>
      </c>
      <c r="BI16" s="17"/>
      <c r="BJ16" s="17">
        <v>0.149368606368389</v>
      </c>
      <c r="BK16" s="17">
        <v>0.22698323567345699</v>
      </c>
      <c r="BL16" s="17"/>
      <c r="BM16" s="17">
        <v>8.4803543003943604E-2</v>
      </c>
      <c r="BN16" s="17">
        <v>0.23403534859008501</v>
      </c>
      <c r="BO16" s="17">
        <v>0.15944139515606201</v>
      </c>
      <c r="BP16" s="17">
        <v>0.22126002392844901</v>
      </c>
      <c r="BQ16" s="17">
        <v>0.15757403115415899</v>
      </c>
      <c r="BR16" s="17"/>
      <c r="BS16" s="17">
        <v>0.18251484933944201</v>
      </c>
      <c r="BT16" s="17"/>
      <c r="BU16" s="17">
        <v>0.201973695385082</v>
      </c>
      <c r="BV16" s="17">
        <v>0.171399400869787</v>
      </c>
      <c r="BW16" s="17">
        <v>0.179027534444028</v>
      </c>
      <c r="BX16" s="17">
        <v>0.187223038633787</v>
      </c>
      <c r="BY16" s="17">
        <v>6.2785997172004504E-2</v>
      </c>
      <c r="BZ16" s="17"/>
      <c r="CA16" s="17">
        <v>0.14233901763736101</v>
      </c>
      <c r="CB16" s="17"/>
      <c r="CC16" s="17">
        <v>0.16688273323899</v>
      </c>
      <c r="CD16" s="17">
        <v>0.16214598940278699</v>
      </c>
      <c r="CE16" s="17"/>
      <c r="CF16" s="17">
        <v>0.170632070493625</v>
      </c>
      <c r="CG16" s="17"/>
      <c r="CH16" s="17">
        <v>0.17038482235251701</v>
      </c>
      <c r="CI16" s="17">
        <v>0.16132120773091499</v>
      </c>
    </row>
    <row r="17" spans="2:87" x14ac:dyDescent="0.35">
      <c r="B17" s="18" t="s">
        <v>161</v>
      </c>
      <c r="C17" s="17">
        <v>4.5497288634786498E-2</v>
      </c>
      <c r="D17" s="17">
        <v>4.5341006882469101E-2</v>
      </c>
      <c r="E17" s="17">
        <v>4.5055358498249702E-2</v>
      </c>
      <c r="F17" s="17"/>
      <c r="G17" s="17">
        <v>6.4348015417984697E-2</v>
      </c>
      <c r="H17" s="17">
        <v>7.2560496573425601E-2</v>
      </c>
      <c r="I17" s="17">
        <v>8.2818344311873501E-2</v>
      </c>
      <c r="J17" s="17">
        <v>2.9094555295983999E-2</v>
      </c>
      <c r="K17" s="17">
        <v>2.6440377885119101E-2</v>
      </c>
      <c r="L17" s="17">
        <v>6.5358531157586504E-3</v>
      </c>
      <c r="M17" s="17"/>
      <c r="N17" s="17">
        <v>4.8244468258160603E-2</v>
      </c>
      <c r="O17" s="17">
        <v>4.7029035253603003E-2</v>
      </c>
      <c r="P17" s="17">
        <v>5.1775804073153901E-2</v>
      </c>
      <c r="Q17" s="17">
        <v>3.6057273936046498E-2</v>
      </c>
      <c r="R17" s="17"/>
      <c r="S17" s="17">
        <v>5.4799188238965298E-2</v>
      </c>
      <c r="T17" s="17">
        <v>5.3326800073523403E-2</v>
      </c>
      <c r="U17" s="17">
        <v>5.7754039623246899E-2</v>
      </c>
      <c r="V17" s="17">
        <v>6.0729425255207498E-2</v>
      </c>
      <c r="W17" s="17">
        <v>3.6866099237405199E-2</v>
      </c>
      <c r="X17" s="17">
        <v>6.8690806794385995E-2</v>
      </c>
      <c r="Y17" s="17">
        <v>2.9553928779020099E-2</v>
      </c>
      <c r="Z17" s="17">
        <v>3.4553100076203401E-2</v>
      </c>
      <c r="AA17" s="17">
        <v>2.8495805360962599E-2</v>
      </c>
      <c r="AB17" s="17">
        <v>1.9715710333143802E-2</v>
      </c>
      <c r="AC17" s="17">
        <v>3.01154509691187E-2</v>
      </c>
      <c r="AD17" s="17">
        <v>6.3208758696603598E-2</v>
      </c>
      <c r="AE17" s="17"/>
      <c r="AF17" s="17">
        <v>3.3491515322316798E-2</v>
      </c>
      <c r="AG17" s="17">
        <v>4.2487388191613303E-2</v>
      </c>
      <c r="AH17" s="17">
        <v>4.9344194854030902E-2</v>
      </c>
      <c r="AI17" s="17">
        <v>3.2452966800663001E-2</v>
      </c>
      <c r="AJ17" s="17">
        <v>5.6980805183187801E-2</v>
      </c>
      <c r="AK17" s="17"/>
      <c r="AL17" s="17">
        <v>5.6728623854955702E-2</v>
      </c>
      <c r="AM17" s="17">
        <v>3.8386158166735899E-2</v>
      </c>
      <c r="AN17" s="17">
        <v>3.8262607323914399E-2</v>
      </c>
      <c r="AO17" s="17">
        <v>4.0274779329475603E-2</v>
      </c>
      <c r="AP17" s="17"/>
      <c r="AQ17" s="17">
        <v>4.4111948759698802E-2</v>
      </c>
      <c r="AR17" s="17">
        <v>4.7507433219880102E-2</v>
      </c>
      <c r="AS17" s="17"/>
      <c r="AT17" s="17">
        <v>5.8340709523915103E-2</v>
      </c>
      <c r="AU17" s="17">
        <v>4.5972008827318001E-3</v>
      </c>
      <c r="AV17" s="17"/>
      <c r="AW17" s="17">
        <v>1.4398724654513599E-2</v>
      </c>
      <c r="AX17" s="17">
        <v>4.4524856180044703E-2</v>
      </c>
      <c r="AY17" s="17">
        <v>7.2102680795625096E-2</v>
      </c>
      <c r="AZ17" s="17"/>
      <c r="BA17" s="17">
        <v>5.3894260314625901E-2</v>
      </c>
      <c r="BB17" s="17">
        <v>5.4451509385048898E-2</v>
      </c>
      <c r="BC17" s="17">
        <v>3.64296253934362E-2</v>
      </c>
      <c r="BD17" s="17">
        <v>3.64643175058336E-2</v>
      </c>
      <c r="BE17" s="17">
        <v>3.0665285631232799E-2</v>
      </c>
      <c r="BF17" s="17"/>
      <c r="BG17" s="17">
        <v>5.0473241188622502E-2</v>
      </c>
      <c r="BH17" s="17">
        <v>4.1865888359642701E-2</v>
      </c>
      <c r="BI17" s="17"/>
      <c r="BJ17" s="17">
        <v>5.5798922991340601E-2</v>
      </c>
      <c r="BK17" s="17">
        <v>8.1696124969197204E-3</v>
      </c>
      <c r="BL17" s="17"/>
      <c r="BM17" s="17">
        <v>9.0274575044527197E-2</v>
      </c>
      <c r="BN17" s="17">
        <v>1.6773346182054699E-2</v>
      </c>
      <c r="BO17" s="17">
        <v>4.0313189196522499E-2</v>
      </c>
      <c r="BP17" s="17">
        <v>1.7197324425848998E-2</v>
      </c>
      <c r="BQ17" s="17">
        <v>2.9798639542218602E-2</v>
      </c>
      <c r="BR17" s="17"/>
      <c r="BS17" s="17">
        <v>2.94837022356641E-2</v>
      </c>
      <c r="BT17" s="17"/>
      <c r="BU17" s="17">
        <v>1.35937191533093E-2</v>
      </c>
      <c r="BV17" s="17">
        <v>6.0250993174473501E-2</v>
      </c>
      <c r="BW17" s="17">
        <v>9.3636502155537305E-3</v>
      </c>
      <c r="BX17" s="17">
        <v>1.4259918515808699E-2</v>
      </c>
      <c r="BY17" s="17">
        <v>0.11289457353759499</v>
      </c>
      <c r="BZ17" s="17"/>
      <c r="CA17" s="17">
        <v>2.61018473746151E-2</v>
      </c>
      <c r="CB17" s="17"/>
      <c r="CC17" s="17">
        <v>3.39010813813862E-2</v>
      </c>
      <c r="CD17" s="17">
        <v>6.0649480488034799E-2</v>
      </c>
      <c r="CE17" s="17"/>
      <c r="CF17" s="17">
        <v>2.6925816948842E-2</v>
      </c>
      <c r="CG17" s="17"/>
      <c r="CH17" s="17">
        <v>1.66962954225972E-2</v>
      </c>
      <c r="CI17" s="17">
        <v>6.5604923504308396E-2</v>
      </c>
    </row>
    <row r="18" spans="2:87" x14ac:dyDescent="0.35">
      <c r="B18" s="18" t="s">
        <v>252</v>
      </c>
      <c r="C18" s="19">
        <v>3.0100530398945499E-2</v>
      </c>
      <c r="D18" s="19">
        <v>3.7910523432512902E-2</v>
      </c>
      <c r="E18" s="19">
        <v>2.2637229168252601E-2</v>
      </c>
      <c r="F18" s="19"/>
      <c r="G18" s="19">
        <v>1.8647766970254599E-2</v>
      </c>
      <c r="H18" s="19">
        <v>1.59401292319198E-2</v>
      </c>
      <c r="I18" s="19">
        <v>3.7257762723021601E-2</v>
      </c>
      <c r="J18" s="19">
        <v>3.6731523033367602E-2</v>
      </c>
      <c r="K18" s="19">
        <v>2.23874392622797E-2</v>
      </c>
      <c r="L18" s="19">
        <v>4.3337475729103403E-2</v>
      </c>
      <c r="M18" s="19"/>
      <c r="N18" s="19">
        <v>3.9569433045939698E-2</v>
      </c>
      <c r="O18" s="19">
        <v>2.8032451122656499E-2</v>
      </c>
      <c r="P18" s="19">
        <v>2.2988919000408899E-2</v>
      </c>
      <c r="Q18" s="19">
        <v>2.8694786349342399E-2</v>
      </c>
      <c r="R18" s="19"/>
      <c r="S18" s="19">
        <v>3.5570167007104601E-2</v>
      </c>
      <c r="T18" s="19">
        <v>4.0512401259134301E-2</v>
      </c>
      <c r="U18" s="19">
        <v>2.8705268761273599E-2</v>
      </c>
      <c r="V18" s="19">
        <v>4.95064483179972E-2</v>
      </c>
      <c r="W18" s="19">
        <v>4.1321048091350801E-2</v>
      </c>
      <c r="X18" s="19">
        <v>2.87008684963646E-2</v>
      </c>
      <c r="Y18" s="19">
        <v>3.0861332065309999E-2</v>
      </c>
      <c r="Z18" s="19">
        <v>1.0916834994575599E-2</v>
      </c>
      <c r="AA18" s="19">
        <v>1.4175474259028299E-2</v>
      </c>
      <c r="AB18" s="19">
        <v>2.1631034100367302E-2</v>
      </c>
      <c r="AC18" s="19">
        <v>2.4351718858431098E-2</v>
      </c>
      <c r="AD18" s="19">
        <v>0</v>
      </c>
      <c r="AE18" s="19"/>
      <c r="AF18" s="19">
        <v>2.1425921992638298E-2</v>
      </c>
      <c r="AG18" s="19">
        <v>2.4948853483720002E-2</v>
      </c>
      <c r="AH18" s="19">
        <v>2.9563543393095901E-2</v>
      </c>
      <c r="AI18" s="19">
        <v>2.0222661037282801E-2</v>
      </c>
      <c r="AJ18" s="19">
        <v>5.0999003163683998E-2</v>
      </c>
      <c r="AK18" s="19"/>
      <c r="AL18" s="19">
        <v>2.7421812765432901E-2</v>
      </c>
      <c r="AM18" s="19">
        <v>3.8479274314425098E-2</v>
      </c>
      <c r="AN18" s="19">
        <v>2.2965366880095799E-2</v>
      </c>
      <c r="AO18" s="19">
        <v>1.4929998389040701E-2</v>
      </c>
      <c r="AP18" s="19"/>
      <c r="AQ18" s="19">
        <v>2.4467952625062999E-2</v>
      </c>
      <c r="AR18" s="19">
        <v>3.8273467535813399E-2</v>
      </c>
      <c r="AS18" s="19"/>
      <c r="AT18" s="19">
        <v>2.7465472589313401E-2</v>
      </c>
      <c r="AU18" s="19">
        <v>4.1366629287945399E-2</v>
      </c>
      <c r="AV18" s="19"/>
      <c r="AW18" s="19">
        <v>3.8264069601765503E-2</v>
      </c>
      <c r="AX18" s="19">
        <v>3.0655533733777499E-2</v>
      </c>
      <c r="AY18" s="19">
        <v>2.16958847754402E-2</v>
      </c>
      <c r="AZ18" s="19"/>
      <c r="BA18" s="19">
        <v>2.3161578963508501E-2</v>
      </c>
      <c r="BB18" s="19">
        <v>4.1899804112922899E-2</v>
      </c>
      <c r="BC18" s="19">
        <v>1.9030668905976999E-2</v>
      </c>
      <c r="BD18" s="19">
        <v>4.78083322086965E-2</v>
      </c>
      <c r="BE18" s="19">
        <v>3.7098633062763599E-2</v>
      </c>
      <c r="BF18" s="19"/>
      <c r="BG18" s="19">
        <v>3.3547496106384501E-2</v>
      </c>
      <c r="BH18" s="19">
        <v>2.7584969391685501E-2</v>
      </c>
      <c r="BI18" s="19"/>
      <c r="BJ18" s="19">
        <v>2.9547970122179801E-2</v>
      </c>
      <c r="BK18" s="19">
        <v>3.2897553442174703E-2</v>
      </c>
      <c r="BL18" s="19"/>
      <c r="BM18" s="19">
        <v>1.97552312448738E-2</v>
      </c>
      <c r="BN18" s="19">
        <v>3.1560477307355103E-2</v>
      </c>
      <c r="BO18" s="19">
        <v>3.1833448946190002E-2</v>
      </c>
      <c r="BP18" s="19">
        <v>4.0329969920045297E-2</v>
      </c>
      <c r="BQ18" s="19">
        <v>4.4707570839471501E-2</v>
      </c>
      <c r="BR18" s="19"/>
      <c r="BS18" s="19">
        <v>2.4333525580574101E-2</v>
      </c>
      <c r="BT18" s="19"/>
      <c r="BU18" s="19">
        <v>3.1236163241673699E-2</v>
      </c>
      <c r="BV18" s="19">
        <v>3.6130892253216598E-2</v>
      </c>
      <c r="BW18" s="19">
        <v>4.3979668282392602E-2</v>
      </c>
      <c r="BX18" s="19">
        <v>1.7110768838222799E-2</v>
      </c>
      <c r="BY18" s="19">
        <v>1.8102665746248199E-2</v>
      </c>
      <c r="BZ18" s="19"/>
      <c r="CA18" s="19">
        <v>3.4112975897581301E-3</v>
      </c>
      <c r="CB18" s="19"/>
      <c r="CC18" s="19">
        <v>2.6657824049450999E-2</v>
      </c>
      <c r="CD18" s="19">
        <v>4.02382464779188E-2</v>
      </c>
      <c r="CE18" s="19"/>
      <c r="CF18" s="19">
        <v>3.2419048769664803E-2</v>
      </c>
      <c r="CG18" s="19"/>
      <c r="CH18" s="19">
        <v>2.1548059072318899E-2</v>
      </c>
      <c r="CI18" s="19">
        <v>6.4260668985867006E-2</v>
      </c>
    </row>
    <row r="19" spans="2:87" x14ac:dyDescent="0.35">
      <c r="B19" t="s">
        <v>586</v>
      </c>
    </row>
    <row r="20" spans="2:87" x14ac:dyDescent="0.35">
      <c r="B20" t="s">
        <v>118</v>
      </c>
    </row>
    <row r="21" spans="2:87" x14ac:dyDescent="0.35">
      <c r="B21" t="s">
        <v>119</v>
      </c>
    </row>
    <row r="23" spans="2:87" x14ac:dyDescent="0.35">
      <c r="B23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dimension ref="B2:CI26"/>
  <sheetViews>
    <sheetView showGridLines="0" topLeftCell="A16" workbookViewId="0">
      <pane xSplit="2" topLeftCell="C1" activePane="topRight" state="frozen"/>
      <selection pane="topRight" activeCell="B26" sqref="B26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398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238</v>
      </c>
      <c r="D7" s="10">
        <v>138</v>
      </c>
      <c r="E7" s="10">
        <v>99</v>
      </c>
      <c r="F7" s="10"/>
      <c r="G7" s="10">
        <v>27</v>
      </c>
      <c r="H7" s="10">
        <v>78</v>
      </c>
      <c r="I7" s="10">
        <v>50</v>
      </c>
      <c r="J7" s="10">
        <v>40</v>
      </c>
      <c r="K7" s="10">
        <v>22</v>
      </c>
      <c r="L7" s="10">
        <v>21</v>
      </c>
      <c r="M7" s="10"/>
      <c r="N7" s="10">
        <v>118</v>
      </c>
      <c r="O7" s="10">
        <v>62</v>
      </c>
      <c r="P7" s="10">
        <v>30</v>
      </c>
      <c r="Q7" s="10">
        <v>28</v>
      </c>
      <c r="R7" s="10"/>
      <c r="S7" s="10">
        <v>50</v>
      </c>
      <c r="T7" s="10">
        <v>29</v>
      </c>
      <c r="U7" s="10">
        <v>17</v>
      </c>
      <c r="V7" s="10">
        <v>19</v>
      </c>
      <c r="W7" s="10">
        <v>18</v>
      </c>
      <c r="X7" s="10">
        <v>26</v>
      </c>
      <c r="Y7" s="10">
        <v>9</v>
      </c>
      <c r="Z7" s="10">
        <v>9</v>
      </c>
      <c r="AA7" s="10">
        <v>33</v>
      </c>
      <c r="AB7" s="10">
        <v>12</v>
      </c>
      <c r="AC7" s="10">
        <v>8</v>
      </c>
      <c r="AD7" s="10">
        <v>8</v>
      </c>
      <c r="AE7" s="10"/>
      <c r="AF7" s="10">
        <v>26</v>
      </c>
      <c r="AG7" s="10">
        <v>60</v>
      </c>
      <c r="AH7" s="10">
        <v>56</v>
      </c>
      <c r="AI7" s="10">
        <v>34</v>
      </c>
      <c r="AJ7" s="10">
        <v>54</v>
      </c>
      <c r="AK7" s="10"/>
      <c r="AL7" s="10">
        <v>80</v>
      </c>
      <c r="AM7" s="10">
        <v>101</v>
      </c>
      <c r="AN7" s="10">
        <v>41</v>
      </c>
      <c r="AO7" s="10">
        <v>16</v>
      </c>
      <c r="AP7" s="10"/>
      <c r="AQ7" s="10">
        <v>76</v>
      </c>
      <c r="AR7" s="10">
        <v>162</v>
      </c>
      <c r="AS7" s="10"/>
      <c r="AT7" s="10">
        <v>189</v>
      </c>
      <c r="AU7" s="10">
        <v>19</v>
      </c>
      <c r="AV7" s="10"/>
      <c r="AW7" s="10">
        <v>68</v>
      </c>
      <c r="AX7" s="10">
        <v>61</v>
      </c>
      <c r="AY7" s="10">
        <v>101</v>
      </c>
      <c r="AZ7" s="10"/>
      <c r="BA7" s="10">
        <v>93</v>
      </c>
      <c r="BB7" s="10">
        <v>58</v>
      </c>
      <c r="BC7" s="10">
        <v>53</v>
      </c>
      <c r="BD7" s="10">
        <v>26</v>
      </c>
      <c r="BE7" s="10">
        <v>8</v>
      </c>
      <c r="BF7" s="10"/>
      <c r="BG7" s="10">
        <v>92</v>
      </c>
      <c r="BH7" s="10">
        <v>146</v>
      </c>
      <c r="BI7" s="10"/>
      <c r="BJ7" s="10">
        <v>216</v>
      </c>
      <c r="BK7" s="10">
        <v>22</v>
      </c>
      <c r="BL7" s="10"/>
      <c r="BM7" s="10">
        <v>23</v>
      </c>
      <c r="BN7" s="10">
        <v>35</v>
      </c>
      <c r="BO7" s="10">
        <v>129</v>
      </c>
      <c r="BP7" s="10">
        <v>16</v>
      </c>
      <c r="BQ7" s="10">
        <v>13</v>
      </c>
      <c r="BR7" s="10"/>
      <c r="BS7" s="10">
        <v>71</v>
      </c>
      <c r="BT7" s="10"/>
      <c r="BU7" s="10">
        <v>35</v>
      </c>
      <c r="BV7" s="10">
        <v>117</v>
      </c>
      <c r="BW7" s="10">
        <v>22</v>
      </c>
      <c r="BX7" s="10">
        <v>25</v>
      </c>
      <c r="BY7" s="10">
        <v>9</v>
      </c>
      <c r="BZ7" s="10"/>
      <c r="CA7" s="10">
        <v>36</v>
      </c>
      <c r="CB7" s="10"/>
      <c r="CC7" s="10">
        <v>167</v>
      </c>
      <c r="CD7" s="10">
        <v>67</v>
      </c>
      <c r="CE7" s="10"/>
      <c r="CF7" s="10">
        <v>75</v>
      </c>
      <c r="CG7" s="10"/>
      <c r="CH7" s="10" t="s">
        <v>370</v>
      </c>
      <c r="CI7" s="10">
        <v>238</v>
      </c>
    </row>
    <row r="8" spans="2:87" ht="30" customHeight="1" x14ac:dyDescent="0.35">
      <c r="B8" s="11" t="s">
        <v>20</v>
      </c>
      <c r="C8" s="11">
        <v>239</v>
      </c>
      <c r="D8" s="11">
        <v>138</v>
      </c>
      <c r="E8" s="11">
        <v>100</v>
      </c>
      <c r="F8" s="11"/>
      <c r="G8" s="11">
        <v>46</v>
      </c>
      <c r="H8" s="11">
        <v>73</v>
      </c>
      <c r="I8" s="11">
        <v>46</v>
      </c>
      <c r="J8" s="11">
        <v>36</v>
      </c>
      <c r="K8" s="11">
        <v>19</v>
      </c>
      <c r="L8" s="11">
        <v>19</v>
      </c>
      <c r="M8" s="11"/>
      <c r="N8" s="11">
        <v>106</v>
      </c>
      <c r="O8" s="11">
        <v>66</v>
      </c>
      <c r="P8" s="11">
        <v>37</v>
      </c>
      <c r="Q8" s="11">
        <v>30</v>
      </c>
      <c r="R8" s="11"/>
      <c r="S8" s="11">
        <v>50</v>
      </c>
      <c r="T8" s="11">
        <v>27</v>
      </c>
      <c r="U8" s="11">
        <v>15</v>
      </c>
      <c r="V8" s="11">
        <v>20</v>
      </c>
      <c r="W8" s="11">
        <v>20</v>
      </c>
      <c r="X8" s="11">
        <v>27</v>
      </c>
      <c r="Y8" s="11">
        <v>9</v>
      </c>
      <c r="Z8" s="11">
        <v>10</v>
      </c>
      <c r="AA8" s="11">
        <v>34</v>
      </c>
      <c r="AB8" s="11">
        <v>10</v>
      </c>
      <c r="AC8" s="11">
        <v>9</v>
      </c>
      <c r="AD8" s="11">
        <v>7</v>
      </c>
      <c r="AE8" s="11"/>
      <c r="AF8" s="11">
        <v>26</v>
      </c>
      <c r="AG8" s="11">
        <v>65</v>
      </c>
      <c r="AH8" s="11">
        <v>55</v>
      </c>
      <c r="AI8" s="11">
        <v>32</v>
      </c>
      <c r="AJ8" s="11">
        <v>52</v>
      </c>
      <c r="AK8" s="11"/>
      <c r="AL8" s="11">
        <v>77</v>
      </c>
      <c r="AM8" s="11">
        <v>103</v>
      </c>
      <c r="AN8" s="11">
        <v>42</v>
      </c>
      <c r="AO8" s="11">
        <v>16</v>
      </c>
      <c r="AP8" s="11"/>
      <c r="AQ8" s="11">
        <v>82</v>
      </c>
      <c r="AR8" s="11">
        <v>156</v>
      </c>
      <c r="AS8" s="11"/>
      <c r="AT8" s="11">
        <v>188</v>
      </c>
      <c r="AU8" s="11">
        <v>17</v>
      </c>
      <c r="AV8" s="11"/>
      <c r="AW8" s="11">
        <v>61</v>
      </c>
      <c r="AX8" s="11">
        <v>62</v>
      </c>
      <c r="AY8" s="11">
        <v>105</v>
      </c>
      <c r="AZ8" s="11"/>
      <c r="BA8" s="11">
        <v>93</v>
      </c>
      <c r="BB8" s="11">
        <v>59</v>
      </c>
      <c r="BC8" s="11">
        <v>55</v>
      </c>
      <c r="BD8" s="11">
        <v>25</v>
      </c>
      <c r="BE8" s="11">
        <v>7</v>
      </c>
      <c r="BF8" s="11"/>
      <c r="BG8" s="11">
        <v>105</v>
      </c>
      <c r="BH8" s="11">
        <v>134</v>
      </c>
      <c r="BI8" s="11"/>
      <c r="BJ8" s="11">
        <v>220</v>
      </c>
      <c r="BK8" s="11">
        <v>19</v>
      </c>
      <c r="BL8" s="11"/>
      <c r="BM8" s="11">
        <v>24</v>
      </c>
      <c r="BN8" s="11">
        <v>33</v>
      </c>
      <c r="BO8" s="11">
        <v>129</v>
      </c>
      <c r="BP8" s="11">
        <v>16</v>
      </c>
      <c r="BQ8" s="11">
        <v>15</v>
      </c>
      <c r="BR8" s="11"/>
      <c r="BS8" s="11">
        <v>74</v>
      </c>
      <c r="BT8" s="11"/>
      <c r="BU8" s="11">
        <v>35</v>
      </c>
      <c r="BV8" s="11">
        <v>115</v>
      </c>
      <c r="BW8" s="11">
        <v>22</v>
      </c>
      <c r="BX8" s="11">
        <v>27</v>
      </c>
      <c r="BY8" s="11">
        <v>10</v>
      </c>
      <c r="BZ8" s="11"/>
      <c r="CA8" s="11">
        <v>39</v>
      </c>
      <c r="CB8" s="11"/>
      <c r="CC8" s="11">
        <v>167</v>
      </c>
      <c r="CD8" s="11">
        <v>68</v>
      </c>
      <c r="CE8" s="11"/>
      <c r="CF8" s="11">
        <v>69</v>
      </c>
      <c r="CG8" s="11"/>
      <c r="CH8" s="11" t="s">
        <v>370</v>
      </c>
      <c r="CI8" s="11">
        <v>239</v>
      </c>
    </row>
    <row r="9" spans="2:87" ht="29" x14ac:dyDescent="0.35">
      <c r="B9" s="18" t="s">
        <v>387</v>
      </c>
      <c r="C9" s="17">
        <v>0.37955919352404999</v>
      </c>
      <c r="D9" s="17">
        <v>0.37244885556572499</v>
      </c>
      <c r="E9" s="17">
        <v>0.39262526099256301</v>
      </c>
      <c r="F9" s="17"/>
      <c r="G9" s="17">
        <v>0.30654398703834201</v>
      </c>
      <c r="H9" s="17">
        <v>0.303146529110917</v>
      </c>
      <c r="I9" s="17">
        <v>0.45218707488978599</v>
      </c>
      <c r="J9" s="17">
        <v>0.43306311200860398</v>
      </c>
      <c r="K9" s="17">
        <v>0.29861106578638802</v>
      </c>
      <c r="L9" s="17">
        <v>0.65427440708309204</v>
      </c>
      <c r="M9" s="17"/>
      <c r="N9" s="17">
        <v>0.38169235884486402</v>
      </c>
      <c r="O9" s="17">
        <v>0.36056511090661197</v>
      </c>
      <c r="P9" s="17">
        <v>0.37043238980977</v>
      </c>
      <c r="Q9" s="17">
        <v>0.42500355354103903</v>
      </c>
      <c r="R9" s="17"/>
      <c r="S9" s="17">
        <v>0.33159909750248301</v>
      </c>
      <c r="T9" s="17">
        <v>0.240632928285302</v>
      </c>
      <c r="U9" s="17">
        <v>0.46652065191646502</v>
      </c>
      <c r="V9" s="17">
        <v>0.38288997634253302</v>
      </c>
      <c r="W9" s="17">
        <v>0.37360381443470497</v>
      </c>
      <c r="X9" s="17">
        <v>0.39065291554406401</v>
      </c>
      <c r="Y9" s="17">
        <v>0.185822485249521</v>
      </c>
      <c r="Z9" s="17">
        <v>0.33934474519289398</v>
      </c>
      <c r="AA9" s="17">
        <v>0.44769833133917297</v>
      </c>
      <c r="AB9" s="17">
        <v>0.67177726005486804</v>
      </c>
      <c r="AC9" s="17">
        <v>0.20889615110253301</v>
      </c>
      <c r="AD9" s="17">
        <v>0.79348273872427899</v>
      </c>
      <c r="AE9" s="17"/>
      <c r="AF9" s="17">
        <v>0.33590292091082302</v>
      </c>
      <c r="AG9" s="17">
        <v>0.368308256251977</v>
      </c>
      <c r="AH9" s="17">
        <v>0.32928817282341499</v>
      </c>
      <c r="AI9" s="17">
        <v>0.31349698641325202</v>
      </c>
      <c r="AJ9" s="17">
        <v>0.48910143198149397</v>
      </c>
      <c r="AK9" s="17"/>
      <c r="AL9" s="17">
        <v>0.37176670414885599</v>
      </c>
      <c r="AM9" s="17">
        <v>0.32547002654481899</v>
      </c>
      <c r="AN9" s="17">
        <v>0.47786999791672702</v>
      </c>
      <c r="AO9" s="17">
        <v>0.50504755277824398</v>
      </c>
      <c r="AP9" s="17"/>
      <c r="AQ9" s="17">
        <v>0.342593983589565</v>
      </c>
      <c r="AR9" s="17">
        <v>0.39904246325355303</v>
      </c>
      <c r="AS9" s="17"/>
      <c r="AT9" s="17">
        <v>0.360954691237304</v>
      </c>
      <c r="AU9" s="17">
        <v>0.51104734172149902</v>
      </c>
      <c r="AV9" s="17"/>
      <c r="AW9" s="17">
        <v>0.42376935470134702</v>
      </c>
      <c r="AX9" s="17">
        <v>0.36582042177555202</v>
      </c>
      <c r="AY9" s="17">
        <v>0.37328880730223901</v>
      </c>
      <c r="AZ9" s="17"/>
      <c r="BA9" s="17">
        <v>0.38992311509916</v>
      </c>
      <c r="BB9" s="17">
        <v>0.33098438970433502</v>
      </c>
      <c r="BC9" s="17">
        <v>0.33577281217765598</v>
      </c>
      <c r="BD9" s="17">
        <v>0.52203322884733305</v>
      </c>
      <c r="BE9" s="17">
        <v>0.48899774477774299</v>
      </c>
      <c r="BF9" s="17"/>
      <c r="BG9" s="17">
        <v>0.34117903293944202</v>
      </c>
      <c r="BH9" s="17">
        <v>0.40959974053655401</v>
      </c>
      <c r="BI9" s="17"/>
      <c r="BJ9" s="17">
        <v>0.35802379454368799</v>
      </c>
      <c r="BK9" s="17">
        <v>0.62686046505953896</v>
      </c>
      <c r="BL9" s="17"/>
      <c r="BM9" s="17">
        <v>0.22280845057200399</v>
      </c>
      <c r="BN9" s="17">
        <v>0.27726425771107399</v>
      </c>
      <c r="BO9" s="17">
        <v>0.45538230495001503</v>
      </c>
      <c r="BP9" s="17">
        <v>0.539573439914242</v>
      </c>
      <c r="BQ9" s="17">
        <v>0.12635226811583</v>
      </c>
      <c r="BR9" s="17"/>
      <c r="BS9" s="17">
        <v>0.31031372401249502</v>
      </c>
      <c r="BT9" s="17"/>
      <c r="BU9" s="17">
        <v>0.27196172758281001</v>
      </c>
      <c r="BV9" s="17">
        <v>0.45542013878293502</v>
      </c>
      <c r="BW9" s="17">
        <v>0.48977693397246302</v>
      </c>
      <c r="BX9" s="17">
        <v>0.229781047497156</v>
      </c>
      <c r="BY9" s="17">
        <v>0.19498939182980099</v>
      </c>
      <c r="BZ9" s="17"/>
      <c r="CA9" s="17">
        <v>0.36522565216532898</v>
      </c>
      <c r="CB9" s="17"/>
      <c r="CC9" s="17">
        <v>0.341831758074223</v>
      </c>
      <c r="CD9" s="17">
        <v>0.46612439050966198</v>
      </c>
      <c r="CE9" s="17"/>
      <c r="CF9" s="17">
        <v>0.35510503319560899</v>
      </c>
      <c r="CG9" s="17"/>
      <c r="CH9" s="17" t="s">
        <v>371</v>
      </c>
      <c r="CI9" s="17">
        <v>0.37955919352404999</v>
      </c>
    </row>
    <row r="10" spans="2:87" ht="58" x14ac:dyDescent="0.35">
      <c r="B10" s="18" t="s">
        <v>388</v>
      </c>
      <c r="C10" s="17">
        <v>0.37155663848295201</v>
      </c>
      <c r="D10" s="17">
        <v>0.34970139909382802</v>
      </c>
      <c r="E10" s="17">
        <v>0.40477260472338999</v>
      </c>
      <c r="F10" s="17"/>
      <c r="G10" s="17">
        <v>0.29153590852018002</v>
      </c>
      <c r="H10" s="17">
        <v>0.30574181006950302</v>
      </c>
      <c r="I10" s="17">
        <v>0.30604859123346301</v>
      </c>
      <c r="J10" s="17">
        <v>0.47721735374239199</v>
      </c>
      <c r="K10" s="17">
        <v>0.45333792536371798</v>
      </c>
      <c r="L10" s="17">
        <v>0.69651559264526897</v>
      </c>
      <c r="M10" s="17"/>
      <c r="N10" s="17">
        <v>0.37811168619985103</v>
      </c>
      <c r="O10" s="17">
        <v>0.38591045655467998</v>
      </c>
      <c r="P10" s="17">
        <v>0.30579944983442198</v>
      </c>
      <c r="Q10" s="17">
        <v>0.39698605550528299</v>
      </c>
      <c r="R10" s="17"/>
      <c r="S10" s="17">
        <v>0.30211691285009601</v>
      </c>
      <c r="T10" s="17">
        <v>0.52712524157446505</v>
      </c>
      <c r="U10" s="17">
        <v>0.28885283986666199</v>
      </c>
      <c r="V10" s="17">
        <v>0.46211210618763199</v>
      </c>
      <c r="W10" s="17">
        <v>0.31103127801381703</v>
      </c>
      <c r="X10" s="17">
        <v>0.19317459438552401</v>
      </c>
      <c r="Y10" s="17">
        <v>0.33278492324595599</v>
      </c>
      <c r="Z10" s="17">
        <v>0.177320889623549</v>
      </c>
      <c r="AA10" s="17">
        <v>0.50482135566360398</v>
      </c>
      <c r="AB10" s="17">
        <v>0.58144602221021402</v>
      </c>
      <c r="AC10" s="17">
        <v>0.43658428299590901</v>
      </c>
      <c r="AD10" s="17">
        <v>0.355754390449254</v>
      </c>
      <c r="AE10" s="17"/>
      <c r="AF10" s="17">
        <v>0.31168617796950498</v>
      </c>
      <c r="AG10" s="17">
        <v>0.33253800311243897</v>
      </c>
      <c r="AH10" s="17">
        <v>0.41646961356869899</v>
      </c>
      <c r="AI10" s="17">
        <v>0.349708530239421</v>
      </c>
      <c r="AJ10" s="17">
        <v>0.37892654882839899</v>
      </c>
      <c r="AK10" s="17"/>
      <c r="AL10" s="17">
        <v>0.435183724214453</v>
      </c>
      <c r="AM10" s="17">
        <v>0.349378058947443</v>
      </c>
      <c r="AN10" s="17">
        <v>0.32353209306976999</v>
      </c>
      <c r="AO10" s="17">
        <v>0.335713260579238</v>
      </c>
      <c r="AP10" s="17"/>
      <c r="AQ10" s="17">
        <v>0.36102975438736001</v>
      </c>
      <c r="AR10" s="17">
        <v>0.377105047990408</v>
      </c>
      <c r="AS10" s="17"/>
      <c r="AT10" s="17">
        <v>0.34753030656634398</v>
      </c>
      <c r="AU10" s="17">
        <v>0.66145310467371299</v>
      </c>
      <c r="AV10" s="17"/>
      <c r="AW10" s="17">
        <v>0.44760001076460998</v>
      </c>
      <c r="AX10" s="17">
        <v>0.37805003011843002</v>
      </c>
      <c r="AY10" s="17">
        <v>0.32060798653503397</v>
      </c>
      <c r="AZ10" s="17"/>
      <c r="BA10" s="17">
        <v>0.350014745960253</v>
      </c>
      <c r="BB10" s="17">
        <v>0.448668527699908</v>
      </c>
      <c r="BC10" s="17">
        <v>0.25882427997034901</v>
      </c>
      <c r="BD10" s="17">
        <v>0.52326143578089501</v>
      </c>
      <c r="BE10" s="17">
        <v>0.35137783221596403</v>
      </c>
      <c r="BF10" s="17"/>
      <c r="BG10" s="17">
        <v>0.36487775625527002</v>
      </c>
      <c r="BH10" s="17">
        <v>0.37678426839631202</v>
      </c>
      <c r="BI10" s="17"/>
      <c r="BJ10" s="17">
        <v>0.34556573465881901</v>
      </c>
      <c r="BK10" s="17">
        <v>0.67002260003425496</v>
      </c>
      <c r="BL10" s="17"/>
      <c r="BM10" s="17">
        <v>0.30852866447705901</v>
      </c>
      <c r="BN10" s="17">
        <v>0.40633752412311003</v>
      </c>
      <c r="BO10" s="17">
        <v>0.37906731175634401</v>
      </c>
      <c r="BP10" s="17">
        <v>0.329909629025534</v>
      </c>
      <c r="BQ10" s="17">
        <v>0.218594074916066</v>
      </c>
      <c r="BR10" s="17"/>
      <c r="BS10" s="17">
        <v>0.28858495245640098</v>
      </c>
      <c r="BT10" s="17"/>
      <c r="BU10" s="17">
        <v>0.39895122590983501</v>
      </c>
      <c r="BV10" s="17">
        <v>0.36898449345895701</v>
      </c>
      <c r="BW10" s="17">
        <v>0.41781870760112999</v>
      </c>
      <c r="BX10" s="17">
        <v>0.33984337007341398</v>
      </c>
      <c r="BY10" s="17">
        <v>0.35065397633719497</v>
      </c>
      <c r="BZ10" s="17"/>
      <c r="CA10" s="17">
        <v>0.31716174413832798</v>
      </c>
      <c r="CB10" s="17"/>
      <c r="CC10" s="17">
        <v>0.37953364762877001</v>
      </c>
      <c r="CD10" s="17">
        <v>0.35893622741022502</v>
      </c>
      <c r="CE10" s="17"/>
      <c r="CF10" s="17">
        <v>0.41569616943284399</v>
      </c>
      <c r="CG10" s="17"/>
      <c r="CH10" s="17" t="s">
        <v>371</v>
      </c>
      <c r="CI10" s="17">
        <v>0.37155663848295201</v>
      </c>
    </row>
    <row r="11" spans="2:87" ht="43.5" x14ac:dyDescent="0.35">
      <c r="B11" s="18" t="s">
        <v>389</v>
      </c>
      <c r="C11" s="17">
        <v>0.31106228768160399</v>
      </c>
      <c r="D11" s="17">
        <v>0.30999056091604699</v>
      </c>
      <c r="E11" s="17">
        <v>0.31524920996599998</v>
      </c>
      <c r="F11" s="17"/>
      <c r="G11" s="17">
        <v>0.241999774875851</v>
      </c>
      <c r="H11" s="17">
        <v>0.23471338998786001</v>
      </c>
      <c r="I11" s="17">
        <v>0.31949688025074902</v>
      </c>
      <c r="J11" s="17">
        <v>0.36264964861719001</v>
      </c>
      <c r="K11" s="17">
        <v>0.44092402830996202</v>
      </c>
      <c r="L11" s="17">
        <v>0.52610682128094099</v>
      </c>
      <c r="M11" s="17"/>
      <c r="N11" s="17">
        <v>0.30040143948106901</v>
      </c>
      <c r="O11" s="17">
        <v>0.27701491004491202</v>
      </c>
      <c r="P11" s="17">
        <v>0.333637654766889</v>
      </c>
      <c r="Q11" s="17">
        <v>0.39636243684426398</v>
      </c>
      <c r="R11" s="17"/>
      <c r="S11" s="17">
        <v>0.37113605208824502</v>
      </c>
      <c r="T11" s="17">
        <v>0.34365878509395897</v>
      </c>
      <c r="U11" s="17">
        <v>0.17415015506637399</v>
      </c>
      <c r="V11" s="17">
        <v>0.25578091515977702</v>
      </c>
      <c r="W11" s="17">
        <v>0.42074024668726601</v>
      </c>
      <c r="X11" s="17">
        <v>0.25007485808382002</v>
      </c>
      <c r="Y11" s="17">
        <v>0.30643536980685199</v>
      </c>
      <c r="Z11" s="17">
        <v>0.275807498330015</v>
      </c>
      <c r="AA11" s="17">
        <v>0.24625189504184</v>
      </c>
      <c r="AB11" s="17">
        <v>0.39276044866504001</v>
      </c>
      <c r="AC11" s="17">
        <v>0.22686945950027601</v>
      </c>
      <c r="AD11" s="17">
        <v>0.47991930894423401</v>
      </c>
      <c r="AE11" s="17"/>
      <c r="AF11" s="17">
        <v>0.28867063388178799</v>
      </c>
      <c r="AG11" s="17">
        <v>0.31788615399387798</v>
      </c>
      <c r="AH11" s="17">
        <v>0.34162199655619202</v>
      </c>
      <c r="AI11" s="17">
        <v>0.28178198954320699</v>
      </c>
      <c r="AJ11" s="17">
        <v>0.30196660716775697</v>
      </c>
      <c r="AK11" s="17"/>
      <c r="AL11" s="17">
        <v>0.302938801938893</v>
      </c>
      <c r="AM11" s="17">
        <v>0.31982700027292799</v>
      </c>
      <c r="AN11" s="17">
        <v>0.35554512909159702</v>
      </c>
      <c r="AO11" s="17">
        <v>0.17730710036051001</v>
      </c>
      <c r="AP11" s="17"/>
      <c r="AQ11" s="17">
        <v>0.22597499227804399</v>
      </c>
      <c r="AR11" s="17">
        <v>0.35590928651752501</v>
      </c>
      <c r="AS11" s="17"/>
      <c r="AT11" s="17">
        <v>0.31031628454326199</v>
      </c>
      <c r="AU11" s="17">
        <v>0.52762301382838706</v>
      </c>
      <c r="AV11" s="17"/>
      <c r="AW11" s="17">
        <v>0.37061411319076998</v>
      </c>
      <c r="AX11" s="17">
        <v>0.264828988119921</v>
      </c>
      <c r="AY11" s="17">
        <v>0.30237273532606701</v>
      </c>
      <c r="AZ11" s="17"/>
      <c r="BA11" s="17">
        <v>0.36020958625996602</v>
      </c>
      <c r="BB11" s="17">
        <v>0.274181167243565</v>
      </c>
      <c r="BC11" s="17">
        <v>0.13463844631968</v>
      </c>
      <c r="BD11" s="17">
        <v>0.589444653648723</v>
      </c>
      <c r="BE11" s="17">
        <v>0.36883155222644398</v>
      </c>
      <c r="BF11" s="17"/>
      <c r="BG11" s="17">
        <v>0.32156659940305099</v>
      </c>
      <c r="BH11" s="17">
        <v>0.30284045470082499</v>
      </c>
      <c r="BI11" s="17"/>
      <c r="BJ11" s="17">
        <v>0.29478275843505902</v>
      </c>
      <c r="BK11" s="17">
        <v>0.49800789692436898</v>
      </c>
      <c r="BL11" s="17"/>
      <c r="BM11" s="17">
        <v>0.33161744799056603</v>
      </c>
      <c r="BN11" s="17">
        <v>0.36504549767710598</v>
      </c>
      <c r="BO11" s="17">
        <v>0.339194017657515</v>
      </c>
      <c r="BP11" s="17">
        <v>0.31404563258589302</v>
      </c>
      <c r="BQ11" s="17">
        <v>0.12635226811583</v>
      </c>
      <c r="BR11" s="17"/>
      <c r="BS11" s="17">
        <v>0.27080156583513498</v>
      </c>
      <c r="BT11" s="17"/>
      <c r="BU11" s="17">
        <v>0.30236548785165102</v>
      </c>
      <c r="BV11" s="17">
        <v>0.34594332509890302</v>
      </c>
      <c r="BW11" s="17">
        <v>0.35705386944752798</v>
      </c>
      <c r="BX11" s="17">
        <v>0.16802491363559199</v>
      </c>
      <c r="BY11" s="17">
        <v>0.34840889841234002</v>
      </c>
      <c r="BZ11" s="17"/>
      <c r="CA11" s="17">
        <v>0.26165449335602697</v>
      </c>
      <c r="CB11" s="17"/>
      <c r="CC11" s="17">
        <v>0.27389567619691102</v>
      </c>
      <c r="CD11" s="17">
        <v>0.38885101398521099</v>
      </c>
      <c r="CE11" s="17"/>
      <c r="CF11" s="17">
        <v>0.39464038205147001</v>
      </c>
      <c r="CG11" s="17"/>
      <c r="CH11" s="17" t="s">
        <v>371</v>
      </c>
      <c r="CI11" s="17">
        <v>0.31106228768160399</v>
      </c>
    </row>
    <row r="12" spans="2:87" ht="29" x14ac:dyDescent="0.35">
      <c r="B12" s="18" t="s">
        <v>390</v>
      </c>
      <c r="C12" s="17">
        <v>0.29990102719837802</v>
      </c>
      <c r="D12" s="17">
        <v>0.29710218253720899</v>
      </c>
      <c r="E12" s="17">
        <v>0.30635886231140103</v>
      </c>
      <c r="F12" s="17"/>
      <c r="G12" s="17">
        <v>0.16956024440772899</v>
      </c>
      <c r="H12" s="17">
        <v>0.23985775220275399</v>
      </c>
      <c r="I12" s="17">
        <v>0.25516092676815399</v>
      </c>
      <c r="J12" s="17">
        <v>0.45473835203902602</v>
      </c>
      <c r="K12" s="17">
        <v>0.44063331554871998</v>
      </c>
      <c r="L12" s="17">
        <v>0.520213011125497</v>
      </c>
      <c r="M12" s="17"/>
      <c r="N12" s="17">
        <v>0.29711781626511002</v>
      </c>
      <c r="O12" s="17">
        <v>0.33370591839000502</v>
      </c>
      <c r="P12" s="17">
        <v>0.15880774441443801</v>
      </c>
      <c r="Q12" s="17">
        <v>0.40763003128192499</v>
      </c>
      <c r="R12" s="17"/>
      <c r="S12" s="17">
        <v>0.39605598338286901</v>
      </c>
      <c r="T12" s="17">
        <v>0.25835414832195902</v>
      </c>
      <c r="U12" s="17">
        <v>0.296270781291745</v>
      </c>
      <c r="V12" s="17">
        <v>0.29328351687480803</v>
      </c>
      <c r="W12" s="17">
        <v>0.25672212088092899</v>
      </c>
      <c r="X12" s="17">
        <v>0.20802837656622</v>
      </c>
      <c r="Y12" s="17">
        <v>0.229866870866441</v>
      </c>
      <c r="Z12" s="17">
        <v>0.27047912772927202</v>
      </c>
      <c r="AA12" s="17">
        <v>0.210793696971004</v>
      </c>
      <c r="AB12" s="17">
        <v>0.46954668267186001</v>
      </c>
      <c r="AC12" s="17">
        <v>0.23080613366512401</v>
      </c>
      <c r="AD12" s="17">
        <v>0.679995526406729</v>
      </c>
      <c r="AE12" s="17"/>
      <c r="AF12" s="17">
        <v>0.333577068033795</v>
      </c>
      <c r="AG12" s="17">
        <v>0.25406091380275803</v>
      </c>
      <c r="AH12" s="17">
        <v>0.34213442273819</v>
      </c>
      <c r="AI12" s="17">
        <v>0.22685738714985301</v>
      </c>
      <c r="AJ12" s="17">
        <v>0.35614831991394202</v>
      </c>
      <c r="AK12" s="17"/>
      <c r="AL12" s="17">
        <v>0.31411485137039002</v>
      </c>
      <c r="AM12" s="17">
        <v>0.29630207031953998</v>
      </c>
      <c r="AN12" s="17">
        <v>0.19938042822209401</v>
      </c>
      <c r="AO12" s="17">
        <v>0.51831565200012397</v>
      </c>
      <c r="AP12" s="17"/>
      <c r="AQ12" s="17">
        <v>0.17813866323319899</v>
      </c>
      <c r="AR12" s="17">
        <v>0.36407837082066602</v>
      </c>
      <c r="AS12" s="17"/>
      <c r="AT12" s="17">
        <v>0.268279307171851</v>
      </c>
      <c r="AU12" s="17">
        <v>0.52353806296485395</v>
      </c>
      <c r="AV12" s="17"/>
      <c r="AW12" s="17">
        <v>0.39944908091852099</v>
      </c>
      <c r="AX12" s="17">
        <v>0.220920605036101</v>
      </c>
      <c r="AY12" s="17">
        <v>0.291430969041516</v>
      </c>
      <c r="AZ12" s="17"/>
      <c r="BA12" s="17">
        <v>0.274357882139177</v>
      </c>
      <c r="BB12" s="17">
        <v>0.307020764880021</v>
      </c>
      <c r="BC12" s="17">
        <v>0.30497715233552702</v>
      </c>
      <c r="BD12" s="17">
        <v>0.35057198774160198</v>
      </c>
      <c r="BE12" s="17">
        <v>0.35655405190123202</v>
      </c>
      <c r="BF12" s="17"/>
      <c r="BG12" s="17">
        <v>0.28778579337836702</v>
      </c>
      <c r="BH12" s="17">
        <v>0.309383745498506</v>
      </c>
      <c r="BI12" s="17"/>
      <c r="BJ12" s="17">
        <v>0.26950031604825297</v>
      </c>
      <c r="BK12" s="17">
        <v>0.64900691234425301</v>
      </c>
      <c r="BL12" s="17"/>
      <c r="BM12" s="17">
        <v>0.33320102075476798</v>
      </c>
      <c r="BN12" s="17">
        <v>0.24577434895768499</v>
      </c>
      <c r="BO12" s="17">
        <v>0.36196436088948403</v>
      </c>
      <c r="BP12" s="17">
        <v>0.19282924153921399</v>
      </c>
      <c r="BQ12" s="17">
        <v>5.8311915726856803E-2</v>
      </c>
      <c r="BR12" s="17"/>
      <c r="BS12" s="17">
        <v>0.19893523980017799</v>
      </c>
      <c r="BT12" s="17"/>
      <c r="BU12" s="17">
        <v>0.27946138687371502</v>
      </c>
      <c r="BV12" s="17">
        <v>0.32339358089312398</v>
      </c>
      <c r="BW12" s="17">
        <v>0.3544906981216</v>
      </c>
      <c r="BX12" s="17">
        <v>0.22893385863235399</v>
      </c>
      <c r="BY12" s="17">
        <v>0.33947023788542202</v>
      </c>
      <c r="BZ12" s="17"/>
      <c r="CA12" s="17">
        <v>0.242371520594832</v>
      </c>
      <c r="CB12" s="17"/>
      <c r="CC12" s="17">
        <v>0.25575848314081401</v>
      </c>
      <c r="CD12" s="17">
        <v>0.39886252591564297</v>
      </c>
      <c r="CE12" s="17"/>
      <c r="CF12" s="17">
        <v>0.36085524206435599</v>
      </c>
      <c r="CG12" s="17"/>
      <c r="CH12" s="17" t="s">
        <v>371</v>
      </c>
      <c r="CI12" s="17">
        <v>0.29990102719837802</v>
      </c>
    </row>
    <row r="13" spans="2:87" ht="58" x14ac:dyDescent="0.35">
      <c r="B13" s="18" t="s">
        <v>391</v>
      </c>
      <c r="C13" s="17">
        <v>0.25711435723164899</v>
      </c>
      <c r="D13" s="17">
        <v>0.26738007284097798</v>
      </c>
      <c r="E13" s="17">
        <v>0.24528289482291499</v>
      </c>
      <c r="F13" s="17"/>
      <c r="G13" s="17">
        <v>0.134609567598348</v>
      </c>
      <c r="H13" s="17">
        <v>0.31006074097875103</v>
      </c>
      <c r="I13" s="17">
        <v>0.18413297027179701</v>
      </c>
      <c r="J13" s="17">
        <v>0.37857897462026002</v>
      </c>
      <c r="K13" s="17">
        <v>0.26794841588310297</v>
      </c>
      <c r="L13" s="17">
        <v>0.28255210673585901</v>
      </c>
      <c r="M13" s="17"/>
      <c r="N13" s="17">
        <v>0.31271544474569701</v>
      </c>
      <c r="O13" s="17">
        <v>0.220163193827974</v>
      </c>
      <c r="P13" s="17">
        <v>0.18097902440382299</v>
      </c>
      <c r="Q13" s="17">
        <v>0.234245885464304</v>
      </c>
      <c r="R13" s="17"/>
      <c r="S13" s="17">
        <v>0.27926608367231798</v>
      </c>
      <c r="T13" s="17">
        <v>0.25292517420453198</v>
      </c>
      <c r="U13" s="17">
        <v>0.24649851966783301</v>
      </c>
      <c r="V13" s="17">
        <v>0.36966650957622899</v>
      </c>
      <c r="W13" s="17">
        <v>7.9124789532118406E-2</v>
      </c>
      <c r="X13" s="17">
        <v>0.13646049861003801</v>
      </c>
      <c r="Y13" s="17">
        <v>0.58034662629021205</v>
      </c>
      <c r="Z13" s="17">
        <v>0.35103520171598002</v>
      </c>
      <c r="AA13" s="17">
        <v>0.25873863531886498</v>
      </c>
      <c r="AB13" s="17">
        <v>0.39281820339916401</v>
      </c>
      <c r="AC13" s="17">
        <v>0.126656379782985</v>
      </c>
      <c r="AD13" s="17">
        <v>0.201044663923757</v>
      </c>
      <c r="AE13" s="17"/>
      <c r="AF13" s="17">
        <v>0.28320543539834703</v>
      </c>
      <c r="AG13" s="17">
        <v>0.25070280002395001</v>
      </c>
      <c r="AH13" s="17">
        <v>0.228915921276133</v>
      </c>
      <c r="AI13" s="17">
        <v>0.38240426403181299</v>
      </c>
      <c r="AJ13" s="17">
        <v>0.19768663197181699</v>
      </c>
      <c r="AK13" s="17"/>
      <c r="AL13" s="17">
        <v>0.187478955987538</v>
      </c>
      <c r="AM13" s="17">
        <v>0.273091484985719</v>
      </c>
      <c r="AN13" s="17">
        <v>0.34419382604944998</v>
      </c>
      <c r="AO13" s="17">
        <v>0.25899020253262001</v>
      </c>
      <c r="AP13" s="17"/>
      <c r="AQ13" s="17">
        <v>0.21814358864114</v>
      </c>
      <c r="AR13" s="17">
        <v>0.27765469765878598</v>
      </c>
      <c r="AS13" s="17"/>
      <c r="AT13" s="17">
        <v>0.25454243857609299</v>
      </c>
      <c r="AU13" s="17">
        <v>0.20587945045369799</v>
      </c>
      <c r="AV13" s="17"/>
      <c r="AW13" s="17">
        <v>0.27320945997047003</v>
      </c>
      <c r="AX13" s="17">
        <v>0.249007269462796</v>
      </c>
      <c r="AY13" s="17">
        <v>0.25758574840285697</v>
      </c>
      <c r="AZ13" s="17"/>
      <c r="BA13" s="17">
        <v>0.28627841341511701</v>
      </c>
      <c r="BB13" s="17">
        <v>0.232626490294011</v>
      </c>
      <c r="BC13" s="17">
        <v>0.22902423071859801</v>
      </c>
      <c r="BD13" s="17">
        <v>0.27280793695247701</v>
      </c>
      <c r="BE13" s="17">
        <v>0.24365714538473701</v>
      </c>
      <c r="BF13" s="17"/>
      <c r="BG13" s="17">
        <v>0.248563335583184</v>
      </c>
      <c r="BH13" s="17">
        <v>0.26380732995304601</v>
      </c>
      <c r="BI13" s="17"/>
      <c r="BJ13" s="17">
        <v>0.26404951549646399</v>
      </c>
      <c r="BK13" s="17">
        <v>0.17747462272973699</v>
      </c>
      <c r="BL13" s="17"/>
      <c r="BM13" s="17">
        <v>0.31760125422791102</v>
      </c>
      <c r="BN13" s="17">
        <v>0.28175283394175599</v>
      </c>
      <c r="BO13" s="17">
        <v>0.28708392042613901</v>
      </c>
      <c r="BP13" s="17">
        <v>0.29005045884787201</v>
      </c>
      <c r="BQ13" s="17">
        <v>0.127491250183914</v>
      </c>
      <c r="BR13" s="17"/>
      <c r="BS13" s="17">
        <v>0.29671779425522499</v>
      </c>
      <c r="BT13" s="17"/>
      <c r="BU13" s="17">
        <v>0.28212909537185099</v>
      </c>
      <c r="BV13" s="17">
        <v>0.31281135185346798</v>
      </c>
      <c r="BW13" s="17">
        <v>0.13642924828922601</v>
      </c>
      <c r="BX13" s="17">
        <v>0.20287606735262401</v>
      </c>
      <c r="BY13" s="17">
        <v>0.324718228624299</v>
      </c>
      <c r="BZ13" s="17"/>
      <c r="CA13" s="17">
        <v>0.29567478188683299</v>
      </c>
      <c r="CB13" s="17"/>
      <c r="CC13" s="17">
        <v>0.26886864554022999</v>
      </c>
      <c r="CD13" s="17">
        <v>0.21284769613388399</v>
      </c>
      <c r="CE13" s="17"/>
      <c r="CF13" s="17">
        <v>0.35650870753291403</v>
      </c>
      <c r="CG13" s="17"/>
      <c r="CH13" s="17" t="s">
        <v>371</v>
      </c>
      <c r="CI13" s="17">
        <v>0.25711435723164899</v>
      </c>
    </row>
    <row r="14" spans="2:87" ht="43.5" x14ac:dyDescent="0.35">
      <c r="B14" s="18" t="s">
        <v>392</v>
      </c>
      <c r="C14" s="17">
        <v>0.22349521202431599</v>
      </c>
      <c r="D14" s="17">
        <v>0.20385960398066599</v>
      </c>
      <c r="E14" s="17">
        <v>0.25237400329434501</v>
      </c>
      <c r="F14" s="17"/>
      <c r="G14" s="17">
        <v>0.13232311242487499</v>
      </c>
      <c r="H14" s="17">
        <v>0.14489258537681901</v>
      </c>
      <c r="I14" s="17">
        <v>0.32450929266032402</v>
      </c>
      <c r="J14" s="17">
        <v>0.25162121129036802</v>
      </c>
      <c r="K14" s="17">
        <v>0.39746777454089999</v>
      </c>
      <c r="L14" s="17">
        <v>0.27616427944136601</v>
      </c>
      <c r="M14" s="17"/>
      <c r="N14" s="17">
        <v>0.24292102050511899</v>
      </c>
      <c r="O14" s="17">
        <v>0.23120747920307999</v>
      </c>
      <c r="P14" s="17">
        <v>0.15155772819029001</v>
      </c>
      <c r="Q14" s="17">
        <v>0.22543660681362801</v>
      </c>
      <c r="R14" s="17"/>
      <c r="S14" s="17">
        <v>0.145637039264816</v>
      </c>
      <c r="T14" s="17">
        <v>0.31516013954345101</v>
      </c>
      <c r="U14" s="17">
        <v>0.11454430688655499</v>
      </c>
      <c r="V14" s="17">
        <v>0.146481020543868</v>
      </c>
      <c r="W14" s="17">
        <v>0.42816069567830001</v>
      </c>
      <c r="X14" s="17">
        <v>7.5000281656775594E-2</v>
      </c>
      <c r="Y14" s="17">
        <v>0.430480954999724</v>
      </c>
      <c r="Z14" s="17">
        <v>0.177320889623549</v>
      </c>
      <c r="AA14" s="17">
        <v>0.25196334331501802</v>
      </c>
      <c r="AB14" s="17">
        <v>0.57346831256120201</v>
      </c>
      <c r="AC14" s="17">
        <v>0.11343472975013801</v>
      </c>
      <c r="AD14" s="17">
        <v>0.129557240777363</v>
      </c>
      <c r="AE14" s="17"/>
      <c r="AF14" s="17">
        <v>0.243096323597082</v>
      </c>
      <c r="AG14" s="17">
        <v>0.16196267365335301</v>
      </c>
      <c r="AH14" s="17">
        <v>0.25845303423527599</v>
      </c>
      <c r="AI14" s="17">
        <v>0.18022735724062799</v>
      </c>
      <c r="AJ14" s="17">
        <v>0.28009364951163501</v>
      </c>
      <c r="AK14" s="17"/>
      <c r="AL14" s="17">
        <v>0.270183181360934</v>
      </c>
      <c r="AM14" s="17">
        <v>0.198104979470582</v>
      </c>
      <c r="AN14" s="17">
        <v>0.26213582569535798</v>
      </c>
      <c r="AO14" s="17">
        <v>6.2037015759326998E-2</v>
      </c>
      <c r="AP14" s="17"/>
      <c r="AQ14" s="17">
        <v>0.199975439906178</v>
      </c>
      <c r="AR14" s="17">
        <v>0.235891788831705</v>
      </c>
      <c r="AS14" s="17"/>
      <c r="AT14" s="17">
        <v>0.24349173361505799</v>
      </c>
      <c r="AU14" s="17">
        <v>0.146295408546287</v>
      </c>
      <c r="AV14" s="17"/>
      <c r="AW14" s="17">
        <v>0.38691196571112602</v>
      </c>
      <c r="AX14" s="17">
        <v>0.142314319240295</v>
      </c>
      <c r="AY14" s="17">
        <v>0.18208683392011399</v>
      </c>
      <c r="AZ14" s="17"/>
      <c r="BA14" s="17">
        <v>0.18380893014168601</v>
      </c>
      <c r="BB14" s="17">
        <v>0.304929272214297</v>
      </c>
      <c r="BC14" s="17">
        <v>0.178221128712403</v>
      </c>
      <c r="BD14" s="17">
        <v>0.27647122698847598</v>
      </c>
      <c r="BE14" s="17">
        <v>0.22693884793476499</v>
      </c>
      <c r="BF14" s="17"/>
      <c r="BG14" s="17">
        <v>0.16298877265921299</v>
      </c>
      <c r="BH14" s="17">
        <v>0.27085422534317899</v>
      </c>
      <c r="BI14" s="17"/>
      <c r="BJ14" s="17">
        <v>0.20755002777010401</v>
      </c>
      <c r="BK14" s="17">
        <v>0.40660137804101898</v>
      </c>
      <c r="BL14" s="17"/>
      <c r="BM14" s="17">
        <v>0.22545339333886899</v>
      </c>
      <c r="BN14" s="17">
        <v>0.21379364002777701</v>
      </c>
      <c r="BO14" s="17">
        <v>0.25402019440403001</v>
      </c>
      <c r="BP14" s="17">
        <v>0.16833675951979701</v>
      </c>
      <c r="BQ14" s="17">
        <v>0.127476627495242</v>
      </c>
      <c r="BR14" s="17"/>
      <c r="BS14" s="17">
        <v>0.20703916222399801</v>
      </c>
      <c r="BT14" s="17"/>
      <c r="BU14" s="17">
        <v>0.100835035853986</v>
      </c>
      <c r="BV14" s="17">
        <v>0.26126084219469098</v>
      </c>
      <c r="BW14" s="17">
        <v>0.289417852487385</v>
      </c>
      <c r="BX14" s="17">
        <v>0.13139430308636799</v>
      </c>
      <c r="BY14" s="17">
        <v>0.33723360043254502</v>
      </c>
      <c r="BZ14" s="17"/>
      <c r="CA14" s="17">
        <v>0.16967814502696599</v>
      </c>
      <c r="CB14" s="17"/>
      <c r="CC14" s="17">
        <v>0.20237047109269701</v>
      </c>
      <c r="CD14" s="17">
        <v>0.26126581015453598</v>
      </c>
      <c r="CE14" s="17"/>
      <c r="CF14" s="17">
        <v>0.27472991118246998</v>
      </c>
      <c r="CG14" s="17"/>
      <c r="CH14" s="17" t="s">
        <v>371</v>
      </c>
      <c r="CI14" s="17">
        <v>0.22349521202431599</v>
      </c>
    </row>
    <row r="15" spans="2:87" ht="43.5" x14ac:dyDescent="0.35">
      <c r="B15" s="18" t="s">
        <v>393</v>
      </c>
      <c r="C15" s="17">
        <v>0.200984192965453</v>
      </c>
      <c r="D15" s="17">
        <v>0.22303334803791799</v>
      </c>
      <c r="E15" s="17">
        <v>0.17250368370414401</v>
      </c>
      <c r="F15" s="17"/>
      <c r="G15" s="17">
        <v>0.11558276628177699</v>
      </c>
      <c r="H15" s="17">
        <v>0.176892028159121</v>
      </c>
      <c r="I15" s="17">
        <v>0.26748059821308001</v>
      </c>
      <c r="J15" s="17">
        <v>0.22664585624105801</v>
      </c>
      <c r="K15" s="17">
        <v>0.30061784620389298</v>
      </c>
      <c r="L15" s="17">
        <v>0.191125676714961</v>
      </c>
      <c r="M15" s="17"/>
      <c r="N15" s="17">
        <v>0.241991507067121</v>
      </c>
      <c r="O15" s="17">
        <v>0.13899964904279899</v>
      </c>
      <c r="P15" s="17">
        <v>0.17098338146358799</v>
      </c>
      <c r="Q15" s="17">
        <v>0.22872516306674601</v>
      </c>
      <c r="R15" s="17"/>
      <c r="S15" s="17">
        <v>0.24264146840386799</v>
      </c>
      <c r="T15" s="17">
        <v>0.36037616694895303</v>
      </c>
      <c r="U15" s="17">
        <v>0.113769635711259</v>
      </c>
      <c r="V15" s="17">
        <v>0.23046394591163599</v>
      </c>
      <c r="W15" s="17">
        <v>0.13142524935227001</v>
      </c>
      <c r="X15" s="17">
        <v>0.228630010365167</v>
      </c>
      <c r="Y15" s="17">
        <v>0.185822485249521</v>
      </c>
      <c r="Z15" s="17">
        <v>0.183103903808886</v>
      </c>
      <c r="AA15" s="17">
        <v>0.10204231937875501</v>
      </c>
      <c r="AB15" s="17">
        <v>0.14287080790991499</v>
      </c>
      <c r="AC15" s="17">
        <v>0.11343472975013801</v>
      </c>
      <c r="AD15" s="17">
        <v>0.201353768943628</v>
      </c>
      <c r="AE15" s="17"/>
      <c r="AF15" s="17">
        <v>0.25017813967157099</v>
      </c>
      <c r="AG15" s="17">
        <v>0.12596721786180901</v>
      </c>
      <c r="AH15" s="17">
        <v>0.243591346038012</v>
      </c>
      <c r="AI15" s="17">
        <v>0.225272142576076</v>
      </c>
      <c r="AJ15" s="17">
        <v>0.206696673114</v>
      </c>
      <c r="AK15" s="17"/>
      <c r="AL15" s="17">
        <v>0.22194199712268101</v>
      </c>
      <c r="AM15" s="17">
        <v>0.23059733173258701</v>
      </c>
      <c r="AN15" s="17">
        <v>0.15205551383912599</v>
      </c>
      <c r="AO15" s="17">
        <v>3.9888847390343103E-2</v>
      </c>
      <c r="AP15" s="17"/>
      <c r="AQ15" s="17">
        <v>0.193660459087687</v>
      </c>
      <c r="AR15" s="17">
        <v>0.20484431665528199</v>
      </c>
      <c r="AS15" s="17"/>
      <c r="AT15" s="17">
        <v>0.22285981658741399</v>
      </c>
      <c r="AU15" s="17">
        <v>0.161215863368804</v>
      </c>
      <c r="AV15" s="17"/>
      <c r="AW15" s="17">
        <v>0.26445610000737801</v>
      </c>
      <c r="AX15" s="17">
        <v>0.25522282808824598</v>
      </c>
      <c r="AY15" s="17">
        <v>0.153749653319075</v>
      </c>
      <c r="AZ15" s="17"/>
      <c r="BA15" s="17">
        <v>0.19891037438621401</v>
      </c>
      <c r="BB15" s="17">
        <v>0.153392202519648</v>
      </c>
      <c r="BC15" s="17">
        <v>0.26202855660949698</v>
      </c>
      <c r="BD15" s="17">
        <v>0.24508417339073399</v>
      </c>
      <c r="BE15" s="17">
        <v>0</v>
      </c>
      <c r="BF15" s="17"/>
      <c r="BG15" s="17">
        <v>0.20862321977781001</v>
      </c>
      <c r="BH15" s="17">
        <v>0.19500504799599599</v>
      </c>
      <c r="BI15" s="17"/>
      <c r="BJ15" s="17">
        <v>0.20213132532129499</v>
      </c>
      <c r="BK15" s="17">
        <v>0.18781112426689001</v>
      </c>
      <c r="BL15" s="17"/>
      <c r="BM15" s="17">
        <v>0.122018435632867</v>
      </c>
      <c r="BN15" s="17">
        <v>8.2269065549729695E-2</v>
      </c>
      <c r="BO15" s="17">
        <v>0.23776291119488999</v>
      </c>
      <c r="BP15" s="17">
        <v>0.37899748747591899</v>
      </c>
      <c r="BQ15" s="17">
        <v>0.27245728297618999</v>
      </c>
      <c r="BR15" s="17"/>
      <c r="BS15" s="17">
        <v>0.22509386162710299</v>
      </c>
      <c r="BT15" s="17"/>
      <c r="BU15" s="17">
        <v>7.7171510606069693E-2</v>
      </c>
      <c r="BV15" s="17">
        <v>0.266517643013571</v>
      </c>
      <c r="BW15" s="17">
        <v>0.21185204147431999</v>
      </c>
      <c r="BX15" s="17">
        <v>0.20930849724044001</v>
      </c>
      <c r="BY15" s="17">
        <v>0.100142904143731</v>
      </c>
      <c r="BZ15" s="17"/>
      <c r="CA15" s="17">
        <v>0.25355278871872</v>
      </c>
      <c r="CB15" s="17"/>
      <c r="CC15" s="17">
        <v>0.15084834203816</v>
      </c>
      <c r="CD15" s="17">
        <v>0.32129140365263997</v>
      </c>
      <c r="CE15" s="17"/>
      <c r="CF15" s="17">
        <v>0.22965280776636901</v>
      </c>
      <c r="CG15" s="17"/>
      <c r="CH15" s="17" t="s">
        <v>371</v>
      </c>
      <c r="CI15" s="17">
        <v>0.200984192965453</v>
      </c>
    </row>
    <row r="16" spans="2:87" ht="43.5" x14ac:dyDescent="0.35">
      <c r="B16" s="18" t="s">
        <v>394</v>
      </c>
      <c r="C16" s="17">
        <v>0.17844611780998099</v>
      </c>
      <c r="D16" s="17">
        <v>0.178567972486468</v>
      </c>
      <c r="E16" s="17">
        <v>0.17983781632308801</v>
      </c>
      <c r="F16" s="17"/>
      <c r="G16" s="17">
        <v>0.16140688793631799</v>
      </c>
      <c r="H16" s="17">
        <v>0.16744147851906999</v>
      </c>
      <c r="I16" s="17">
        <v>0.24600380215545301</v>
      </c>
      <c r="J16" s="17">
        <v>0.195865404229286</v>
      </c>
      <c r="K16" s="17">
        <v>0.196101431307874</v>
      </c>
      <c r="L16" s="17">
        <v>4.6118091007802398E-2</v>
      </c>
      <c r="M16" s="17"/>
      <c r="N16" s="17">
        <v>0.193111560333215</v>
      </c>
      <c r="O16" s="17">
        <v>0.15503373069576401</v>
      </c>
      <c r="P16" s="17">
        <v>0.27053463848537002</v>
      </c>
      <c r="Q16" s="17">
        <v>6.5507193587243606E-2</v>
      </c>
      <c r="R16" s="17"/>
      <c r="S16" s="17">
        <v>0.103773900942114</v>
      </c>
      <c r="T16" s="17">
        <v>6.4210498041233896E-2</v>
      </c>
      <c r="U16" s="17">
        <v>0.248824224023143</v>
      </c>
      <c r="V16" s="17">
        <v>0.34120258052837799</v>
      </c>
      <c r="W16" s="17">
        <v>0.19345124879487299</v>
      </c>
      <c r="X16" s="17">
        <v>0.22762850312233401</v>
      </c>
      <c r="Y16" s="17">
        <v>0.21613787803312101</v>
      </c>
      <c r="Z16" s="17">
        <v>0.35335208024140202</v>
      </c>
      <c r="AA16" s="17">
        <v>0.231606762917176</v>
      </c>
      <c r="AB16" s="17">
        <v>8.1286719159989307E-2</v>
      </c>
      <c r="AC16" s="17">
        <v>0</v>
      </c>
      <c r="AD16" s="17">
        <v>0.11251876585628801</v>
      </c>
      <c r="AE16" s="17"/>
      <c r="AF16" s="17">
        <v>0.22836689658041601</v>
      </c>
      <c r="AG16" s="17">
        <v>0.18882326364381499</v>
      </c>
      <c r="AH16" s="17">
        <v>0.163936139851388</v>
      </c>
      <c r="AI16" s="17">
        <v>0.14867346769899401</v>
      </c>
      <c r="AJ16" s="17">
        <v>0.18683558986410201</v>
      </c>
      <c r="AK16" s="17"/>
      <c r="AL16" s="17">
        <v>0.14181043090420201</v>
      </c>
      <c r="AM16" s="17">
        <v>0.177213711185435</v>
      </c>
      <c r="AN16" s="17">
        <v>0.29311156421941398</v>
      </c>
      <c r="AO16" s="17">
        <v>6.0774573424828102E-2</v>
      </c>
      <c r="AP16" s="17"/>
      <c r="AQ16" s="17">
        <v>0.18670520194835899</v>
      </c>
      <c r="AR16" s="17">
        <v>0.17409299864004099</v>
      </c>
      <c r="AS16" s="17"/>
      <c r="AT16" s="17">
        <v>0.201703558153906</v>
      </c>
      <c r="AU16" s="17">
        <v>0</v>
      </c>
      <c r="AV16" s="17"/>
      <c r="AW16" s="17">
        <v>0.12580232748289</v>
      </c>
      <c r="AX16" s="17">
        <v>0.22375109730529399</v>
      </c>
      <c r="AY16" s="17">
        <v>0.20127478228220699</v>
      </c>
      <c r="AZ16" s="17"/>
      <c r="BA16" s="17">
        <v>0.144758105718332</v>
      </c>
      <c r="BB16" s="17">
        <v>0.26045725120826901</v>
      </c>
      <c r="BC16" s="17">
        <v>0.20220628347820099</v>
      </c>
      <c r="BD16" s="17">
        <v>0.107416864204061</v>
      </c>
      <c r="BE16" s="17">
        <v>0</v>
      </c>
      <c r="BF16" s="17"/>
      <c r="BG16" s="17">
        <v>0.130991791475707</v>
      </c>
      <c r="BH16" s="17">
        <v>0.21558910782037599</v>
      </c>
      <c r="BI16" s="17"/>
      <c r="BJ16" s="17">
        <v>0.182328163036483</v>
      </c>
      <c r="BK16" s="17">
        <v>0.133866738456591</v>
      </c>
      <c r="BL16" s="17"/>
      <c r="BM16" s="17">
        <v>0.12196434551511</v>
      </c>
      <c r="BN16" s="17">
        <v>0.14032400809065301</v>
      </c>
      <c r="BO16" s="17">
        <v>0.20571038919894599</v>
      </c>
      <c r="BP16" s="17">
        <v>0.234558071345423</v>
      </c>
      <c r="BQ16" s="17">
        <v>6.78334077830164E-2</v>
      </c>
      <c r="BR16" s="17"/>
      <c r="BS16" s="17">
        <v>0.257701617842304</v>
      </c>
      <c r="BT16" s="17"/>
      <c r="BU16" s="17">
        <v>5.4878022066964301E-2</v>
      </c>
      <c r="BV16" s="17">
        <v>0.203803336030323</v>
      </c>
      <c r="BW16" s="17">
        <v>0.260945860224439</v>
      </c>
      <c r="BX16" s="17">
        <v>0.20838167560482601</v>
      </c>
      <c r="BY16" s="17">
        <v>0.21279970015328301</v>
      </c>
      <c r="BZ16" s="17"/>
      <c r="CA16" s="17">
        <v>0.27605234563478398</v>
      </c>
      <c r="CB16" s="17"/>
      <c r="CC16" s="17">
        <v>0.19919745564475699</v>
      </c>
      <c r="CD16" s="17">
        <v>0.13744617325415701</v>
      </c>
      <c r="CE16" s="17"/>
      <c r="CF16" s="17">
        <v>0.16572708475952599</v>
      </c>
      <c r="CG16" s="17"/>
      <c r="CH16" s="17" t="s">
        <v>371</v>
      </c>
      <c r="CI16" s="17">
        <v>0.17844611780998099</v>
      </c>
    </row>
    <row r="17" spans="2:87" ht="43.5" x14ac:dyDescent="0.35">
      <c r="B17" s="18" t="s">
        <v>395</v>
      </c>
      <c r="C17" s="17">
        <v>0.16628108120526899</v>
      </c>
      <c r="D17" s="17">
        <v>0.17451646309357099</v>
      </c>
      <c r="E17" s="17">
        <v>0.15644036677613199</v>
      </c>
      <c r="F17" s="17"/>
      <c r="G17" s="17">
        <v>7.2284715496256494E-2</v>
      </c>
      <c r="H17" s="17">
        <v>0.23236143918843999</v>
      </c>
      <c r="I17" s="17">
        <v>0.18420451218707501</v>
      </c>
      <c r="J17" s="17">
        <v>0.13097195185900701</v>
      </c>
      <c r="K17" s="17">
        <v>0.221946963084135</v>
      </c>
      <c r="L17" s="17">
        <v>0.10777711544318599</v>
      </c>
      <c r="M17" s="17"/>
      <c r="N17" s="17">
        <v>0.20400610945306399</v>
      </c>
      <c r="O17" s="17">
        <v>0.12462844396952</v>
      </c>
      <c r="P17" s="17">
        <v>0.103344838684457</v>
      </c>
      <c r="Q17" s="17">
        <v>0.20109094718204501</v>
      </c>
      <c r="R17" s="17"/>
      <c r="S17" s="17">
        <v>0.237082182518629</v>
      </c>
      <c r="T17" s="17">
        <v>0.16379742680327999</v>
      </c>
      <c r="U17" s="17">
        <v>0.10296035858142299</v>
      </c>
      <c r="V17" s="17">
        <v>0.216606590802571</v>
      </c>
      <c r="W17" s="17">
        <v>7.8802396232198701E-2</v>
      </c>
      <c r="X17" s="17">
        <v>0.11203782429135201</v>
      </c>
      <c r="Y17" s="17">
        <v>0.119822236490033</v>
      </c>
      <c r="Z17" s="17">
        <v>9.3095179222947896E-2</v>
      </c>
      <c r="AA17" s="17">
        <v>0.223773765534304</v>
      </c>
      <c r="AB17" s="17">
        <v>0.32994969729847901</v>
      </c>
      <c r="AC17" s="17">
        <v>0</v>
      </c>
      <c r="AD17" s="17">
        <v>0</v>
      </c>
      <c r="AE17" s="17"/>
      <c r="AF17" s="17">
        <v>0.106702134747059</v>
      </c>
      <c r="AG17" s="17">
        <v>0.17533002690513699</v>
      </c>
      <c r="AH17" s="17">
        <v>0.17535711619279001</v>
      </c>
      <c r="AI17" s="17">
        <v>0.20694698453275201</v>
      </c>
      <c r="AJ17" s="17">
        <v>0.14014571771439899</v>
      </c>
      <c r="AK17" s="17"/>
      <c r="AL17" s="17">
        <v>0.16401071568478501</v>
      </c>
      <c r="AM17" s="17">
        <v>0.16455778553611899</v>
      </c>
      <c r="AN17" s="17">
        <v>0.19360508546785199</v>
      </c>
      <c r="AO17" s="17">
        <v>0.11658252050074901</v>
      </c>
      <c r="AP17" s="17"/>
      <c r="AQ17" s="17">
        <v>0.168532183942222</v>
      </c>
      <c r="AR17" s="17">
        <v>0.16509459147910099</v>
      </c>
      <c r="AS17" s="17"/>
      <c r="AT17" s="17">
        <v>0.17714537647886799</v>
      </c>
      <c r="AU17" s="17">
        <v>0.11841221135463</v>
      </c>
      <c r="AV17" s="17"/>
      <c r="AW17" s="17">
        <v>0.26000377070429698</v>
      </c>
      <c r="AX17" s="17">
        <v>7.0356232281307399E-2</v>
      </c>
      <c r="AY17" s="17">
        <v>0.17630430128104099</v>
      </c>
      <c r="AZ17" s="17"/>
      <c r="BA17" s="17">
        <v>0.21496714336717301</v>
      </c>
      <c r="BB17" s="17">
        <v>0.13115285896617099</v>
      </c>
      <c r="BC17" s="17">
        <v>0.15628178479572499</v>
      </c>
      <c r="BD17" s="17">
        <v>6.21636014081869E-2</v>
      </c>
      <c r="BE17" s="17">
        <v>0.265089827086741</v>
      </c>
      <c r="BF17" s="17"/>
      <c r="BG17" s="17">
        <v>0.17952491731608</v>
      </c>
      <c r="BH17" s="17">
        <v>0.15591499426731301</v>
      </c>
      <c r="BI17" s="17"/>
      <c r="BJ17" s="17">
        <v>0.173230131649143</v>
      </c>
      <c r="BK17" s="17">
        <v>8.6481816176487397E-2</v>
      </c>
      <c r="BL17" s="17"/>
      <c r="BM17" s="17">
        <v>0.19727765556176</v>
      </c>
      <c r="BN17" s="17">
        <v>0.21858786864541599</v>
      </c>
      <c r="BO17" s="17">
        <v>0.146550087033019</v>
      </c>
      <c r="BP17" s="17">
        <v>0.19187895993816101</v>
      </c>
      <c r="BQ17" s="17">
        <v>0.12556646513119499</v>
      </c>
      <c r="BR17" s="17"/>
      <c r="BS17" s="17">
        <v>0.210750301572628</v>
      </c>
      <c r="BT17" s="17"/>
      <c r="BU17" s="17">
        <v>0.15381055562820301</v>
      </c>
      <c r="BV17" s="17">
        <v>0.178786242444023</v>
      </c>
      <c r="BW17" s="17">
        <v>0.13892845581911401</v>
      </c>
      <c r="BX17" s="17">
        <v>0.13185204135923601</v>
      </c>
      <c r="BY17" s="17">
        <v>0.113563280048381</v>
      </c>
      <c r="BZ17" s="17"/>
      <c r="CA17" s="17">
        <v>0.19934659484881401</v>
      </c>
      <c r="CB17" s="17"/>
      <c r="CC17" s="17">
        <v>0.14668891328082301</v>
      </c>
      <c r="CD17" s="17">
        <v>0.222904608720425</v>
      </c>
      <c r="CE17" s="17"/>
      <c r="CF17" s="17">
        <v>8.6401796731067806E-2</v>
      </c>
      <c r="CG17" s="17"/>
      <c r="CH17" s="17" t="s">
        <v>371</v>
      </c>
      <c r="CI17" s="17">
        <v>0.16628108120526899</v>
      </c>
    </row>
    <row r="18" spans="2:87" ht="43.5" x14ac:dyDescent="0.35">
      <c r="B18" s="18" t="s">
        <v>396</v>
      </c>
      <c r="C18" s="17">
        <v>0.163886609496698</v>
      </c>
      <c r="D18" s="17">
        <v>0.16636181714810699</v>
      </c>
      <c r="E18" s="17">
        <v>0.16192395258631101</v>
      </c>
      <c r="F18" s="17"/>
      <c r="G18" s="17">
        <v>6.8449371798780703E-2</v>
      </c>
      <c r="H18" s="17">
        <v>0.230965907049447</v>
      </c>
      <c r="I18" s="17">
        <v>0.23126027358538601</v>
      </c>
      <c r="J18" s="17">
        <v>0.120495744352231</v>
      </c>
      <c r="K18" s="17">
        <v>0.169831618046695</v>
      </c>
      <c r="L18" s="17">
        <v>4.9349731500243403E-2</v>
      </c>
      <c r="M18" s="17"/>
      <c r="N18" s="17">
        <v>0.142855758650825</v>
      </c>
      <c r="O18" s="17">
        <v>0.198394710699386</v>
      </c>
      <c r="P18" s="17">
        <v>0.16271256426130601</v>
      </c>
      <c r="Q18" s="17">
        <v>0.16389672423856699</v>
      </c>
      <c r="R18" s="17"/>
      <c r="S18" s="17">
        <v>0.17908570856817299</v>
      </c>
      <c r="T18" s="17">
        <v>0.21852305613054801</v>
      </c>
      <c r="U18" s="17">
        <v>0.11826357362418501</v>
      </c>
      <c r="V18" s="17">
        <v>0.152082522632005</v>
      </c>
      <c r="W18" s="17">
        <v>4.5604562269481702E-2</v>
      </c>
      <c r="X18" s="17">
        <v>6.1942824411804501E-2</v>
      </c>
      <c r="Y18" s="17">
        <v>0.48139259150452302</v>
      </c>
      <c r="Z18" s="17">
        <v>0.35650159376118601</v>
      </c>
      <c r="AA18" s="17">
        <v>0.211851219461475</v>
      </c>
      <c r="AB18" s="17">
        <v>6.1584088749925603E-2</v>
      </c>
      <c r="AC18" s="17">
        <v>0.11343472975013801</v>
      </c>
      <c r="AD18" s="17">
        <v>0</v>
      </c>
      <c r="AE18" s="17"/>
      <c r="AF18" s="17">
        <v>0.15438399832116001</v>
      </c>
      <c r="AG18" s="17">
        <v>0.157850868260556</v>
      </c>
      <c r="AH18" s="17">
        <v>0.195449016510679</v>
      </c>
      <c r="AI18" s="17">
        <v>0.15736094431197301</v>
      </c>
      <c r="AJ18" s="17">
        <v>0.13670793892074701</v>
      </c>
      <c r="AK18" s="17"/>
      <c r="AL18" s="17">
        <v>0.11585483109370801</v>
      </c>
      <c r="AM18" s="17">
        <v>0.19042282495920199</v>
      </c>
      <c r="AN18" s="17">
        <v>0.17616117336864801</v>
      </c>
      <c r="AO18" s="17">
        <v>0.19112473397900401</v>
      </c>
      <c r="AP18" s="17"/>
      <c r="AQ18" s="17">
        <v>7.7856879253128702E-2</v>
      </c>
      <c r="AR18" s="17">
        <v>0.20923033788516099</v>
      </c>
      <c r="AS18" s="17"/>
      <c r="AT18" s="17">
        <v>0.17991229786389701</v>
      </c>
      <c r="AU18" s="17">
        <v>5.4219402817302802E-2</v>
      </c>
      <c r="AV18" s="17"/>
      <c r="AW18" s="17">
        <v>0.15276330037199001</v>
      </c>
      <c r="AX18" s="17">
        <v>0.18091593489749</v>
      </c>
      <c r="AY18" s="17">
        <v>0.16805402864602001</v>
      </c>
      <c r="AZ18" s="17"/>
      <c r="BA18" s="17">
        <v>0.215072964086548</v>
      </c>
      <c r="BB18" s="17">
        <v>0.12551764903194301</v>
      </c>
      <c r="BC18" s="17">
        <v>0.13893236148681101</v>
      </c>
      <c r="BD18" s="17">
        <v>0.128665657736659</v>
      </c>
      <c r="BE18" s="17">
        <v>0.133015521619021</v>
      </c>
      <c r="BF18" s="17"/>
      <c r="BG18" s="17">
        <v>0.13360457767195499</v>
      </c>
      <c r="BH18" s="17">
        <v>0.18758866771659299</v>
      </c>
      <c r="BI18" s="17"/>
      <c r="BJ18" s="17">
        <v>0.174103383725454</v>
      </c>
      <c r="BK18" s="17">
        <v>4.6562511621085101E-2</v>
      </c>
      <c r="BL18" s="17"/>
      <c r="BM18" s="17">
        <v>0.131091963127694</v>
      </c>
      <c r="BN18" s="17">
        <v>0.15615943126010501</v>
      </c>
      <c r="BO18" s="17">
        <v>0.21471362426145699</v>
      </c>
      <c r="BP18" s="17">
        <v>4.1871945096532602E-2</v>
      </c>
      <c r="BQ18" s="17">
        <v>9.7652593766527795E-2</v>
      </c>
      <c r="BR18" s="17"/>
      <c r="BS18" s="17">
        <v>0.132201822095035</v>
      </c>
      <c r="BT18" s="17"/>
      <c r="BU18" s="17">
        <v>0.116629266815854</v>
      </c>
      <c r="BV18" s="17">
        <v>0.23491598890269</v>
      </c>
      <c r="BW18" s="17">
        <v>4.8822188464100802E-2</v>
      </c>
      <c r="BX18" s="17">
        <v>6.2474917093943497E-2</v>
      </c>
      <c r="BY18" s="17">
        <v>0.21339158602879399</v>
      </c>
      <c r="BZ18" s="17"/>
      <c r="CA18" s="17">
        <v>0.184132792920048</v>
      </c>
      <c r="CB18" s="17"/>
      <c r="CC18" s="17">
        <v>0.14096011870292699</v>
      </c>
      <c r="CD18" s="17">
        <v>0.212183311039911</v>
      </c>
      <c r="CE18" s="17"/>
      <c r="CF18" s="17">
        <v>0.15458910686282501</v>
      </c>
      <c r="CG18" s="17"/>
      <c r="CH18" s="17" t="s">
        <v>371</v>
      </c>
      <c r="CI18" s="17">
        <v>0.163886609496698</v>
      </c>
    </row>
    <row r="19" spans="2:87" ht="29" x14ac:dyDescent="0.35">
      <c r="B19" s="18" t="s">
        <v>397</v>
      </c>
      <c r="C19" s="17">
        <v>7.2280346584842503E-2</v>
      </c>
      <c r="D19" s="17">
        <v>9.8050801860477696E-2</v>
      </c>
      <c r="E19" s="17">
        <v>3.7572507798431902E-2</v>
      </c>
      <c r="F19" s="17"/>
      <c r="G19" s="17">
        <v>0</v>
      </c>
      <c r="H19" s="17">
        <v>0.112697578128721</v>
      </c>
      <c r="I19" s="17">
        <v>6.6562559725246398E-2</v>
      </c>
      <c r="J19" s="17">
        <v>7.3898649889719295E-2</v>
      </c>
      <c r="K19" s="17">
        <v>0.13922308136622499</v>
      </c>
      <c r="L19" s="17">
        <v>3.5547315172153697E-2</v>
      </c>
      <c r="M19" s="17"/>
      <c r="N19" s="17">
        <v>7.0977590086954395E-2</v>
      </c>
      <c r="O19" s="17">
        <v>2.8876202456472801E-2</v>
      </c>
      <c r="P19" s="17">
        <v>7.8895600876529401E-2</v>
      </c>
      <c r="Q19" s="17">
        <v>0.16449034860278999</v>
      </c>
      <c r="R19" s="17"/>
      <c r="S19" s="17">
        <v>7.10614439453785E-2</v>
      </c>
      <c r="T19" s="17">
        <v>0.103128487427066</v>
      </c>
      <c r="U19" s="17">
        <v>6.7508670494960302E-2</v>
      </c>
      <c r="V19" s="17">
        <v>0.103162692138641</v>
      </c>
      <c r="W19" s="17">
        <v>7.6932387801153801E-2</v>
      </c>
      <c r="X19" s="17">
        <v>2.4635531188195801E-2</v>
      </c>
      <c r="Y19" s="17">
        <v>0.11110724042685099</v>
      </c>
      <c r="Z19" s="17">
        <v>9.3158238105722602E-2</v>
      </c>
      <c r="AA19" s="17">
        <v>5.2382370326277898E-2</v>
      </c>
      <c r="AB19" s="17">
        <v>0.180707863896162</v>
      </c>
      <c r="AC19" s="17">
        <v>0</v>
      </c>
      <c r="AD19" s="17">
        <v>0</v>
      </c>
      <c r="AE19" s="17"/>
      <c r="AF19" s="17">
        <v>0.113564350965991</v>
      </c>
      <c r="AG19" s="17">
        <v>5.3238131331727799E-2</v>
      </c>
      <c r="AH19" s="17">
        <v>5.2507880240866403E-2</v>
      </c>
      <c r="AI19" s="17">
        <v>8.4599597026010304E-2</v>
      </c>
      <c r="AJ19" s="17">
        <v>6.3202193852726005E-2</v>
      </c>
      <c r="AK19" s="17"/>
      <c r="AL19" s="17">
        <v>0.105003713504151</v>
      </c>
      <c r="AM19" s="17">
        <v>6.4901986502650597E-2</v>
      </c>
      <c r="AN19" s="17">
        <v>5.8314094000689203E-2</v>
      </c>
      <c r="AO19" s="17">
        <v>0</v>
      </c>
      <c r="AP19" s="17"/>
      <c r="AQ19" s="17">
        <v>9.2327916292776702E-2</v>
      </c>
      <c r="AR19" s="17">
        <v>6.1713865054426401E-2</v>
      </c>
      <c r="AS19" s="17"/>
      <c r="AT19" s="17">
        <v>7.2860363592036903E-2</v>
      </c>
      <c r="AU19" s="17">
        <v>9.4839515131775104E-2</v>
      </c>
      <c r="AV19" s="17"/>
      <c r="AW19" s="17">
        <v>8.4381436191914003E-2</v>
      </c>
      <c r="AX19" s="17">
        <v>0.102540055921052</v>
      </c>
      <c r="AY19" s="17">
        <v>5.5190434648802002E-2</v>
      </c>
      <c r="AZ19" s="17"/>
      <c r="BA19" s="17">
        <v>4.8784819902663E-2</v>
      </c>
      <c r="BB19" s="17">
        <v>9.3770457445904204E-2</v>
      </c>
      <c r="BC19" s="17">
        <v>8.7970445886536505E-2</v>
      </c>
      <c r="BD19" s="17">
        <v>6.7888338551099506E-2</v>
      </c>
      <c r="BE19" s="17">
        <v>9.3187903755235599E-2</v>
      </c>
      <c r="BF19" s="17"/>
      <c r="BG19" s="17">
        <v>6.4918858697523701E-2</v>
      </c>
      <c r="BH19" s="17">
        <v>7.8042258978967993E-2</v>
      </c>
      <c r="BI19" s="17"/>
      <c r="BJ19" s="17">
        <v>6.3715444940668997E-2</v>
      </c>
      <c r="BK19" s="17">
        <v>0.17063520265748899</v>
      </c>
      <c r="BL19" s="17"/>
      <c r="BM19" s="17">
        <v>7.7247870573851504E-2</v>
      </c>
      <c r="BN19" s="17">
        <v>8.6794237995180198E-2</v>
      </c>
      <c r="BO19" s="17">
        <v>7.2333004282790395E-2</v>
      </c>
      <c r="BP19" s="17">
        <v>4.4529262235056301E-2</v>
      </c>
      <c r="BQ19" s="17">
        <v>0</v>
      </c>
      <c r="BR19" s="17"/>
      <c r="BS19" s="17">
        <v>6.5779215278928493E-2</v>
      </c>
      <c r="BT19" s="17"/>
      <c r="BU19" s="17">
        <v>6.0435596250833203E-2</v>
      </c>
      <c r="BV19" s="17">
        <v>8.58857936356935E-2</v>
      </c>
      <c r="BW19" s="17">
        <v>3.4055951725981998E-2</v>
      </c>
      <c r="BX19" s="17">
        <v>6.0452545971038697E-2</v>
      </c>
      <c r="BY19" s="17">
        <v>0.100142904143731</v>
      </c>
      <c r="BZ19" s="17"/>
      <c r="CA19" s="17">
        <v>6.4581967674201601E-2</v>
      </c>
      <c r="CB19" s="17"/>
      <c r="CC19" s="17">
        <v>7.3482195069106596E-2</v>
      </c>
      <c r="CD19" s="17">
        <v>7.3220623336527402E-2</v>
      </c>
      <c r="CE19" s="17"/>
      <c r="CF19" s="17">
        <v>5.0474766994389103E-2</v>
      </c>
      <c r="CG19" s="17"/>
      <c r="CH19" s="17" t="s">
        <v>371</v>
      </c>
      <c r="CI19" s="17">
        <v>7.2280346584842503E-2</v>
      </c>
    </row>
    <row r="20" spans="2:87" x14ac:dyDescent="0.35">
      <c r="B20" s="18" t="s">
        <v>161</v>
      </c>
      <c r="C20" s="17">
        <v>4.7151272085058801E-2</v>
      </c>
      <c r="D20" s="17">
        <v>6.2536267457171502E-2</v>
      </c>
      <c r="E20" s="17">
        <v>1.7730183639686699E-2</v>
      </c>
      <c r="F20" s="17"/>
      <c r="G20" s="17">
        <v>6.6235424658036807E-2</v>
      </c>
      <c r="H20" s="17">
        <v>6.4203543285170001E-2</v>
      </c>
      <c r="I20" s="17">
        <v>2.0138861850711402E-2</v>
      </c>
      <c r="J20" s="17">
        <v>4.6597851489237299E-2</v>
      </c>
      <c r="K20" s="17">
        <v>4.85962165965051E-2</v>
      </c>
      <c r="L20" s="17">
        <v>0</v>
      </c>
      <c r="M20" s="17"/>
      <c r="N20" s="17">
        <v>4.0154838424852998E-2</v>
      </c>
      <c r="O20" s="17">
        <v>5.6972469273327303E-2</v>
      </c>
      <c r="P20" s="17">
        <v>8.8353790265353796E-2</v>
      </c>
      <c r="Q20" s="17">
        <v>0</v>
      </c>
      <c r="R20" s="17"/>
      <c r="S20" s="17">
        <v>3.5683337566260402E-2</v>
      </c>
      <c r="T20" s="17">
        <v>5.7037630193921898E-2</v>
      </c>
      <c r="U20" s="17">
        <v>5.6611633836456898E-2</v>
      </c>
      <c r="V20" s="17">
        <v>0</v>
      </c>
      <c r="W20" s="17">
        <v>0</v>
      </c>
      <c r="X20" s="17">
        <v>0.112645819587472</v>
      </c>
      <c r="Y20" s="17">
        <v>0</v>
      </c>
      <c r="Z20" s="17">
        <v>0.21099542294019799</v>
      </c>
      <c r="AA20" s="17">
        <v>2.9196262451436701E-2</v>
      </c>
      <c r="AB20" s="17">
        <v>0</v>
      </c>
      <c r="AC20" s="17">
        <v>0</v>
      </c>
      <c r="AD20" s="17">
        <v>0.118650704649643</v>
      </c>
      <c r="AE20" s="17"/>
      <c r="AF20" s="17">
        <v>7.2262118673273604E-2</v>
      </c>
      <c r="AG20" s="17">
        <v>1.41303553495346E-2</v>
      </c>
      <c r="AH20" s="17">
        <v>5.2934505432238703E-2</v>
      </c>
      <c r="AI20" s="17">
        <v>7.5000154572925207E-2</v>
      </c>
      <c r="AJ20" s="17">
        <v>6.0094794007582102E-2</v>
      </c>
      <c r="AK20" s="17"/>
      <c r="AL20" s="17">
        <v>0.113059394926385</v>
      </c>
      <c r="AM20" s="17">
        <v>2.46827689274986E-2</v>
      </c>
      <c r="AN20" s="17">
        <v>0</v>
      </c>
      <c r="AO20" s="17">
        <v>0</v>
      </c>
      <c r="AP20" s="17"/>
      <c r="AQ20" s="17">
        <v>7.2114439903121205E-2</v>
      </c>
      <c r="AR20" s="17">
        <v>3.3993924060682301E-2</v>
      </c>
      <c r="AS20" s="17"/>
      <c r="AT20" s="17">
        <v>3.8152265397304798E-2</v>
      </c>
      <c r="AU20" s="17">
        <v>0</v>
      </c>
      <c r="AV20" s="17"/>
      <c r="AW20" s="17">
        <v>1.3862966546935101E-2</v>
      </c>
      <c r="AX20" s="17">
        <v>2.8837895908727401E-2</v>
      </c>
      <c r="AY20" s="17">
        <v>5.1424202513122498E-2</v>
      </c>
      <c r="AZ20" s="17"/>
      <c r="BA20" s="17">
        <v>4.93655095295394E-2</v>
      </c>
      <c r="BB20" s="17">
        <v>2.9835514606119599E-2</v>
      </c>
      <c r="BC20" s="17">
        <v>8.9537555087566195E-2</v>
      </c>
      <c r="BD20" s="17">
        <v>0</v>
      </c>
      <c r="BE20" s="17">
        <v>0</v>
      </c>
      <c r="BF20" s="17"/>
      <c r="BG20" s="17">
        <v>5.7432707085786398E-2</v>
      </c>
      <c r="BH20" s="17">
        <v>3.9103887009259299E-2</v>
      </c>
      <c r="BI20" s="17"/>
      <c r="BJ20" s="17">
        <v>5.1257281934820598E-2</v>
      </c>
      <c r="BK20" s="17">
        <v>0</v>
      </c>
      <c r="BL20" s="17"/>
      <c r="BM20" s="17">
        <v>0.121698675256923</v>
      </c>
      <c r="BN20" s="17">
        <v>0</v>
      </c>
      <c r="BO20" s="17">
        <v>4.2965602691622903E-2</v>
      </c>
      <c r="BP20" s="17">
        <v>0</v>
      </c>
      <c r="BQ20" s="17">
        <v>0.13079728638395799</v>
      </c>
      <c r="BR20" s="17"/>
      <c r="BS20" s="17">
        <v>4.0363575827720599E-2</v>
      </c>
      <c r="BT20" s="17"/>
      <c r="BU20" s="17">
        <v>0</v>
      </c>
      <c r="BV20" s="17">
        <v>5.6062657024896899E-2</v>
      </c>
      <c r="BW20" s="17">
        <v>0</v>
      </c>
      <c r="BX20" s="17">
        <v>7.0852867368806194E-2</v>
      </c>
      <c r="BY20" s="17">
        <v>9.17881096384182E-2</v>
      </c>
      <c r="BZ20" s="17"/>
      <c r="CA20" s="17">
        <v>0</v>
      </c>
      <c r="CB20" s="17"/>
      <c r="CC20" s="17">
        <v>5.68722301253363E-2</v>
      </c>
      <c r="CD20" s="17">
        <v>2.5994766420285E-2</v>
      </c>
      <c r="CE20" s="17"/>
      <c r="CF20" s="17">
        <v>3.3700690324372E-2</v>
      </c>
      <c r="CG20" s="17"/>
      <c r="CH20" s="17" t="s">
        <v>371</v>
      </c>
      <c r="CI20" s="17">
        <v>4.7151272085058801E-2</v>
      </c>
    </row>
    <row r="21" spans="2:87" x14ac:dyDescent="0.35">
      <c r="B21" s="18" t="s">
        <v>252</v>
      </c>
      <c r="C21" s="19">
        <v>1.73233452375256E-2</v>
      </c>
      <c r="D21" s="19">
        <v>2.3509374644713501E-2</v>
      </c>
      <c r="E21" s="19">
        <v>8.9917187626059707E-3</v>
      </c>
      <c r="F21" s="19"/>
      <c r="G21" s="19">
        <v>0</v>
      </c>
      <c r="H21" s="19">
        <v>9.1353911041505698E-3</v>
      </c>
      <c r="I21" s="19">
        <v>3.8473860892011297E-2</v>
      </c>
      <c r="J21" s="19">
        <v>0</v>
      </c>
      <c r="K21" s="19">
        <v>0</v>
      </c>
      <c r="L21" s="19">
        <v>9.05698415668649E-2</v>
      </c>
      <c r="M21" s="19"/>
      <c r="N21" s="19">
        <v>2.2258972652261701E-2</v>
      </c>
      <c r="O21" s="19">
        <v>1.36688528073647E-2</v>
      </c>
      <c r="P21" s="19">
        <v>2.3759371931178299E-2</v>
      </c>
      <c r="Q21" s="19">
        <v>0</v>
      </c>
      <c r="R21" s="19"/>
      <c r="S21" s="19">
        <v>1.34733305574797E-2</v>
      </c>
      <c r="T21" s="19">
        <v>0</v>
      </c>
      <c r="U21" s="19">
        <v>5.5945371283862101E-2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8.0885357969321406E-2</v>
      </c>
      <c r="AC21" s="19">
        <v>0.20595320355598201</v>
      </c>
      <c r="AD21" s="19">
        <v>0</v>
      </c>
      <c r="AE21" s="19"/>
      <c r="AF21" s="19">
        <v>3.28302611498687E-2</v>
      </c>
      <c r="AG21" s="19">
        <v>2.6878557948382301E-2</v>
      </c>
      <c r="AH21" s="19">
        <v>0</v>
      </c>
      <c r="AI21" s="19">
        <v>4.8490745158740897E-2</v>
      </c>
      <c r="AJ21" s="19">
        <v>0</v>
      </c>
      <c r="AK21" s="19"/>
      <c r="AL21" s="19">
        <v>1.12426348965963E-2</v>
      </c>
      <c r="AM21" s="19">
        <v>2.2930366325821398E-2</v>
      </c>
      <c r="AN21" s="19">
        <v>0</v>
      </c>
      <c r="AO21" s="19">
        <v>5.5828282078037098E-2</v>
      </c>
      <c r="AP21" s="19"/>
      <c r="AQ21" s="19">
        <v>1.05450918135758E-2</v>
      </c>
      <c r="AR21" s="19">
        <v>2.0895962300645301E-2</v>
      </c>
      <c r="AS21" s="19"/>
      <c r="AT21" s="19">
        <v>1.29936267615628E-2</v>
      </c>
      <c r="AU21" s="19">
        <v>9.9506979546361299E-2</v>
      </c>
      <c r="AV21" s="19"/>
      <c r="AW21" s="19">
        <v>1.3677464539488799E-2</v>
      </c>
      <c r="AX21" s="19">
        <v>1.40407974646357E-2</v>
      </c>
      <c r="AY21" s="19">
        <v>2.3199372849606999E-2</v>
      </c>
      <c r="AZ21" s="19"/>
      <c r="BA21" s="19">
        <v>1.6946703472511301E-2</v>
      </c>
      <c r="BB21" s="19">
        <v>1.4625057368217301E-2</v>
      </c>
      <c r="BC21" s="19">
        <v>1.5813272721423501E-2</v>
      </c>
      <c r="BD21" s="19">
        <v>3.3497404766519898E-2</v>
      </c>
      <c r="BE21" s="19">
        <v>0</v>
      </c>
      <c r="BF21" s="19"/>
      <c r="BG21" s="19">
        <v>1.49680252625858E-2</v>
      </c>
      <c r="BH21" s="19">
        <v>1.9166878442153298E-2</v>
      </c>
      <c r="BI21" s="19"/>
      <c r="BJ21" s="19">
        <v>1.48752907228139E-2</v>
      </c>
      <c r="BK21" s="19">
        <v>4.5435524390949597E-2</v>
      </c>
      <c r="BL21" s="19"/>
      <c r="BM21" s="19">
        <v>0</v>
      </c>
      <c r="BN21" s="19">
        <v>0</v>
      </c>
      <c r="BO21" s="19">
        <v>1.8843696153571201E-2</v>
      </c>
      <c r="BP21" s="19">
        <v>0</v>
      </c>
      <c r="BQ21" s="19">
        <v>5.9049447671162499E-2</v>
      </c>
      <c r="BR21" s="19"/>
      <c r="BS21" s="19">
        <v>1.17142321223634E-2</v>
      </c>
      <c r="BT21" s="19"/>
      <c r="BU21" s="19">
        <v>0</v>
      </c>
      <c r="BV21" s="19">
        <v>1.3296586738845999E-2</v>
      </c>
      <c r="BW21" s="19">
        <v>0</v>
      </c>
      <c r="BX21" s="19">
        <v>3.1987075571005802E-2</v>
      </c>
      <c r="BY21" s="19">
        <v>0</v>
      </c>
      <c r="BZ21" s="19"/>
      <c r="CA21" s="19">
        <v>0</v>
      </c>
      <c r="CB21" s="19"/>
      <c r="CC21" s="19">
        <v>1.9619724752433301E-2</v>
      </c>
      <c r="CD21" s="19">
        <v>1.26565145946475E-2</v>
      </c>
      <c r="CE21" s="19"/>
      <c r="CF21" s="19">
        <v>3.4607972438988499E-2</v>
      </c>
      <c r="CG21" s="19"/>
      <c r="CH21" s="19" t="s">
        <v>371</v>
      </c>
      <c r="CI21" s="19">
        <v>1.73233452375256E-2</v>
      </c>
    </row>
    <row r="22" spans="2:87" x14ac:dyDescent="0.35">
      <c r="B22" s="16" t="s">
        <v>399</v>
      </c>
    </row>
    <row r="23" spans="2:87" x14ac:dyDescent="0.35">
      <c r="B23" t="s">
        <v>118</v>
      </c>
    </row>
    <row r="24" spans="2:87" x14ac:dyDescent="0.35">
      <c r="B24" t="s">
        <v>119</v>
      </c>
    </row>
    <row r="26" spans="2:87" x14ac:dyDescent="0.35">
      <c r="B26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dimension ref="B2:G19"/>
  <sheetViews>
    <sheetView showGridLines="0" topLeftCell="A6" workbookViewId="0">
      <pane xSplit="2" topLeftCell="C1" activePane="topRight" state="frozen"/>
      <selection pane="topRight" activeCell="B19" sqref="B19"/>
    </sheetView>
  </sheetViews>
  <sheetFormatPr defaultColWidth="10.90625" defaultRowHeight="14.5" x14ac:dyDescent="0.35"/>
  <cols>
    <col min="2" max="2" width="25.7265625" customWidth="1"/>
    <col min="3" max="7" width="20.7265625" customWidth="1"/>
  </cols>
  <sheetData>
    <row r="2" spans="2:7" ht="40" customHeight="1" x14ac:dyDescent="0.35">
      <c r="D2" s="31" t="s">
        <v>409</v>
      </c>
      <c r="E2" s="27"/>
      <c r="F2" s="27"/>
      <c r="G2" s="27"/>
    </row>
    <row r="6" spans="2:7" ht="50" customHeight="1" x14ac:dyDescent="0.35">
      <c r="B6" s="20" t="s">
        <v>15</v>
      </c>
      <c r="C6" s="20" t="s">
        <v>400</v>
      </c>
      <c r="D6" s="20" t="s">
        <v>401</v>
      </c>
      <c r="E6" s="20" t="s">
        <v>402</v>
      </c>
      <c r="F6" s="20" t="s">
        <v>403</v>
      </c>
    </row>
    <row r="7" spans="2:7" x14ac:dyDescent="0.35">
      <c r="B7" s="18" t="s">
        <v>404</v>
      </c>
      <c r="C7" s="17">
        <v>6.0567139452225902E-2</v>
      </c>
      <c r="D7" s="17">
        <v>6.4461605057250307E-2</v>
      </c>
      <c r="E7" s="17">
        <v>4.6624369246805901E-2</v>
      </c>
      <c r="F7" s="17">
        <v>0.157418823014952</v>
      </c>
    </row>
    <row r="8" spans="2:7" x14ac:dyDescent="0.35">
      <c r="B8" s="18" t="s">
        <v>405</v>
      </c>
      <c r="C8" s="17">
        <v>0.19274978377667801</v>
      </c>
      <c r="D8" s="17">
        <v>0.21221983739880601</v>
      </c>
      <c r="E8" s="17">
        <v>0.190326063254394</v>
      </c>
      <c r="F8" s="17">
        <v>0.27719751009704402</v>
      </c>
    </row>
    <row r="9" spans="2:7" x14ac:dyDescent="0.35">
      <c r="B9" s="18" t="s">
        <v>406</v>
      </c>
      <c r="C9" s="17">
        <v>0.30260029091677099</v>
      </c>
      <c r="D9" s="17">
        <v>0.26594467648305398</v>
      </c>
      <c r="E9" s="17">
        <v>0.30152076896579699</v>
      </c>
      <c r="F9" s="17">
        <v>0.26636655312106</v>
      </c>
    </row>
    <row r="10" spans="2:7" x14ac:dyDescent="0.35">
      <c r="B10" s="18" t="s">
        <v>407</v>
      </c>
      <c r="C10" s="17">
        <v>0.25262474396791301</v>
      </c>
      <c r="D10" s="17">
        <v>0.27450795904265102</v>
      </c>
      <c r="E10" s="17">
        <v>0.280328484756378</v>
      </c>
      <c r="F10" s="17">
        <v>0.13734240978859499</v>
      </c>
    </row>
    <row r="11" spans="2:7" x14ac:dyDescent="0.35">
      <c r="B11" s="18" t="s">
        <v>408</v>
      </c>
      <c r="C11" s="17">
        <v>0.120017702832021</v>
      </c>
      <c r="D11" s="17">
        <v>0.111452635083885</v>
      </c>
      <c r="E11" s="17">
        <v>0.115698980281796</v>
      </c>
      <c r="F11" s="17">
        <v>6.0587111713104602E-2</v>
      </c>
    </row>
    <row r="12" spans="2:7" x14ac:dyDescent="0.35">
      <c r="B12" s="18" t="s">
        <v>161</v>
      </c>
      <c r="C12" s="17">
        <v>7.1440339054391205E-2</v>
      </c>
      <c r="D12" s="17">
        <v>7.1413286934353407E-2</v>
      </c>
      <c r="E12" s="17">
        <v>6.5501333494828506E-2</v>
      </c>
      <c r="F12" s="17">
        <v>0.101087592265246</v>
      </c>
    </row>
    <row r="13" spans="2:7" x14ac:dyDescent="0.35">
      <c r="B13" s="16"/>
      <c r="C13" s="16"/>
      <c r="D13" s="16"/>
      <c r="E13" s="16"/>
      <c r="F13" s="16"/>
    </row>
    <row r="14" spans="2:7" x14ac:dyDescent="0.35">
      <c r="B14" t="s">
        <v>118</v>
      </c>
    </row>
    <row r="15" spans="2:7" x14ac:dyDescent="0.35">
      <c r="B15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1">
    <mergeCell ref="D2:G2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410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2014</v>
      </c>
      <c r="D7" s="10">
        <v>1010</v>
      </c>
      <c r="E7" s="10">
        <v>998</v>
      </c>
      <c r="F7" s="10"/>
      <c r="G7" s="10">
        <v>162</v>
      </c>
      <c r="H7" s="10">
        <v>348</v>
      </c>
      <c r="I7" s="10">
        <v>362</v>
      </c>
      <c r="J7" s="10">
        <v>366</v>
      </c>
      <c r="K7" s="10">
        <v>313</v>
      </c>
      <c r="L7" s="10">
        <v>463</v>
      </c>
      <c r="M7" s="10"/>
      <c r="N7" s="10">
        <v>594</v>
      </c>
      <c r="O7" s="10">
        <v>504</v>
      </c>
      <c r="P7" s="10">
        <v>427</v>
      </c>
      <c r="Q7" s="10">
        <v>482</v>
      </c>
      <c r="R7" s="10"/>
      <c r="S7" s="10">
        <v>277</v>
      </c>
      <c r="T7" s="10">
        <v>281</v>
      </c>
      <c r="U7" s="10">
        <v>168</v>
      </c>
      <c r="V7" s="10">
        <v>172</v>
      </c>
      <c r="W7" s="10">
        <v>153</v>
      </c>
      <c r="X7" s="10">
        <v>169</v>
      </c>
      <c r="Y7" s="10">
        <v>143</v>
      </c>
      <c r="Z7" s="10">
        <v>76</v>
      </c>
      <c r="AA7" s="10">
        <v>207</v>
      </c>
      <c r="AB7" s="10">
        <v>190</v>
      </c>
      <c r="AC7" s="10">
        <v>109</v>
      </c>
      <c r="AD7" s="10">
        <v>69</v>
      </c>
      <c r="AE7" s="10"/>
      <c r="AF7" s="10">
        <v>331</v>
      </c>
      <c r="AG7" s="10">
        <v>748</v>
      </c>
      <c r="AH7" s="10">
        <v>407</v>
      </c>
      <c r="AI7" s="10">
        <v>228</v>
      </c>
      <c r="AJ7" s="10">
        <v>232</v>
      </c>
      <c r="AK7" s="10"/>
      <c r="AL7" s="10">
        <v>803</v>
      </c>
      <c r="AM7" s="10">
        <v>756</v>
      </c>
      <c r="AN7" s="10">
        <v>338</v>
      </c>
      <c r="AO7" s="10">
        <v>117</v>
      </c>
      <c r="AP7" s="10"/>
      <c r="AQ7" s="10">
        <v>1178</v>
      </c>
      <c r="AR7" s="10">
        <v>836</v>
      </c>
      <c r="AS7" s="10"/>
      <c r="AT7" s="10">
        <v>1305</v>
      </c>
      <c r="AU7" s="10">
        <v>438</v>
      </c>
      <c r="AV7" s="10"/>
      <c r="AW7" s="10">
        <v>799</v>
      </c>
      <c r="AX7" s="10">
        <v>470</v>
      </c>
      <c r="AY7" s="10">
        <v>680</v>
      </c>
      <c r="AZ7" s="10"/>
      <c r="BA7" s="10">
        <v>492</v>
      </c>
      <c r="BB7" s="10">
        <v>559</v>
      </c>
      <c r="BC7" s="10">
        <v>647</v>
      </c>
      <c r="BD7" s="10">
        <v>207</v>
      </c>
      <c r="BE7" s="10">
        <v>108</v>
      </c>
      <c r="BF7" s="10"/>
      <c r="BG7" s="10">
        <v>791</v>
      </c>
      <c r="BH7" s="10">
        <v>1223</v>
      </c>
      <c r="BI7" s="10"/>
      <c r="BJ7" s="10">
        <v>1546</v>
      </c>
      <c r="BK7" s="10">
        <v>457</v>
      </c>
      <c r="BL7" s="10"/>
      <c r="BM7" s="10">
        <v>280</v>
      </c>
      <c r="BN7" s="10">
        <v>408</v>
      </c>
      <c r="BO7" s="10">
        <v>699</v>
      </c>
      <c r="BP7" s="10">
        <v>159</v>
      </c>
      <c r="BQ7" s="10">
        <v>227</v>
      </c>
      <c r="BR7" s="10"/>
      <c r="BS7" s="10">
        <v>617</v>
      </c>
      <c r="BT7" s="10"/>
      <c r="BU7" s="10">
        <v>384</v>
      </c>
      <c r="BV7" s="10">
        <v>488</v>
      </c>
      <c r="BW7" s="10">
        <v>192</v>
      </c>
      <c r="BX7" s="10">
        <v>397</v>
      </c>
      <c r="BY7" s="10">
        <v>154</v>
      </c>
      <c r="BZ7" s="10"/>
      <c r="CA7" s="10">
        <v>165</v>
      </c>
      <c r="CB7" s="10"/>
      <c r="CC7" s="10">
        <v>1596</v>
      </c>
      <c r="CD7" s="10">
        <v>360</v>
      </c>
      <c r="CE7" s="10"/>
      <c r="CF7" s="10">
        <v>756</v>
      </c>
      <c r="CG7" s="10"/>
      <c r="CH7" s="10">
        <v>698</v>
      </c>
      <c r="CI7" s="10">
        <v>238</v>
      </c>
    </row>
    <row r="8" spans="2:87" ht="30" customHeight="1" x14ac:dyDescent="0.35">
      <c r="B8" s="11" t="s">
        <v>20</v>
      </c>
      <c r="C8" s="11">
        <v>2014</v>
      </c>
      <c r="D8" s="11">
        <v>993</v>
      </c>
      <c r="E8" s="11">
        <v>1015</v>
      </c>
      <c r="F8" s="11"/>
      <c r="G8" s="11">
        <v>282</v>
      </c>
      <c r="H8" s="11">
        <v>344</v>
      </c>
      <c r="I8" s="11">
        <v>342</v>
      </c>
      <c r="J8" s="11">
        <v>342</v>
      </c>
      <c r="K8" s="11">
        <v>283</v>
      </c>
      <c r="L8" s="11">
        <v>421</v>
      </c>
      <c r="M8" s="11"/>
      <c r="N8" s="11">
        <v>542</v>
      </c>
      <c r="O8" s="11">
        <v>522</v>
      </c>
      <c r="P8" s="11">
        <v>441</v>
      </c>
      <c r="Q8" s="11">
        <v>502</v>
      </c>
      <c r="R8" s="11"/>
      <c r="S8" s="11">
        <v>282</v>
      </c>
      <c r="T8" s="11">
        <v>262</v>
      </c>
      <c r="U8" s="11">
        <v>161</v>
      </c>
      <c r="V8" s="11">
        <v>181</v>
      </c>
      <c r="W8" s="11">
        <v>141</v>
      </c>
      <c r="X8" s="11">
        <v>181</v>
      </c>
      <c r="Y8" s="11">
        <v>161</v>
      </c>
      <c r="Z8" s="11">
        <v>81</v>
      </c>
      <c r="AA8" s="11">
        <v>222</v>
      </c>
      <c r="AB8" s="11">
        <v>181</v>
      </c>
      <c r="AC8" s="11">
        <v>101</v>
      </c>
      <c r="AD8" s="11">
        <v>60</v>
      </c>
      <c r="AE8" s="11"/>
      <c r="AF8" s="11">
        <v>339</v>
      </c>
      <c r="AG8" s="11">
        <v>765</v>
      </c>
      <c r="AH8" s="11">
        <v>397</v>
      </c>
      <c r="AI8" s="11">
        <v>220</v>
      </c>
      <c r="AJ8" s="11">
        <v>222</v>
      </c>
      <c r="AK8" s="11"/>
      <c r="AL8" s="11">
        <v>770</v>
      </c>
      <c r="AM8" s="11">
        <v>770</v>
      </c>
      <c r="AN8" s="11">
        <v>347</v>
      </c>
      <c r="AO8" s="11">
        <v>126</v>
      </c>
      <c r="AP8" s="11"/>
      <c r="AQ8" s="11">
        <v>1192</v>
      </c>
      <c r="AR8" s="11">
        <v>822</v>
      </c>
      <c r="AS8" s="11"/>
      <c r="AT8" s="11">
        <v>1312</v>
      </c>
      <c r="AU8" s="11">
        <v>397</v>
      </c>
      <c r="AV8" s="11"/>
      <c r="AW8" s="11">
        <v>746</v>
      </c>
      <c r="AX8" s="11">
        <v>471</v>
      </c>
      <c r="AY8" s="11">
        <v>716</v>
      </c>
      <c r="AZ8" s="11"/>
      <c r="BA8" s="11">
        <v>511</v>
      </c>
      <c r="BB8" s="11">
        <v>553</v>
      </c>
      <c r="BC8" s="11">
        <v>648</v>
      </c>
      <c r="BD8" s="11">
        <v>198</v>
      </c>
      <c r="BE8" s="11">
        <v>103</v>
      </c>
      <c r="BF8" s="11"/>
      <c r="BG8" s="11">
        <v>850</v>
      </c>
      <c r="BH8" s="11">
        <v>1164</v>
      </c>
      <c r="BI8" s="11"/>
      <c r="BJ8" s="11">
        <v>1580</v>
      </c>
      <c r="BK8" s="11">
        <v>423</v>
      </c>
      <c r="BL8" s="11"/>
      <c r="BM8" s="11">
        <v>297</v>
      </c>
      <c r="BN8" s="11">
        <v>385</v>
      </c>
      <c r="BO8" s="11">
        <v>706</v>
      </c>
      <c r="BP8" s="11">
        <v>156</v>
      </c>
      <c r="BQ8" s="11">
        <v>228</v>
      </c>
      <c r="BR8" s="11"/>
      <c r="BS8" s="11">
        <v>612</v>
      </c>
      <c r="BT8" s="11"/>
      <c r="BU8" s="11">
        <v>373</v>
      </c>
      <c r="BV8" s="11">
        <v>499</v>
      </c>
      <c r="BW8" s="11">
        <v>191</v>
      </c>
      <c r="BX8" s="11">
        <v>389</v>
      </c>
      <c r="BY8" s="11">
        <v>163</v>
      </c>
      <c r="BZ8" s="11"/>
      <c r="CA8" s="11">
        <v>167</v>
      </c>
      <c r="CB8" s="11"/>
      <c r="CC8" s="11">
        <v>1582</v>
      </c>
      <c r="CD8" s="11">
        <v>370</v>
      </c>
      <c r="CE8" s="11"/>
      <c r="CF8" s="11">
        <v>721</v>
      </c>
      <c r="CG8" s="11"/>
      <c r="CH8" s="11">
        <v>681</v>
      </c>
      <c r="CI8" s="11">
        <v>239</v>
      </c>
    </row>
    <row r="9" spans="2:87" x14ac:dyDescent="0.35">
      <c r="B9" s="18" t="s">
        <v>404</v>
      </c>
      <c r="C9" s="17">
        <v>6.0567139452225902E-2</v>
      </c>
      <c r="D9" s="17">
        <v>7.0181122662137205E-2</v>
      </c>
      <c r="E9" s="17">
        <v>5.1519030927705101E-2</v>
      </c>
      <c r="F9" s="17"/>
      <c r="G9" s="17">
        <v>9.9685457221120294E-2</v>
      </c>
      <c r="H9" s="17">
        <v>0.13152987457460499</v>
      </c>
      <c r="I9" s="17">
        <v>6.7373767197970502E-2</v>
      </c>
      <c r="J9" s="17">
        <v>3.7534458965870203E-2</v>
      </c>
      <c r="K9" s="17">
        <v>1.8261415643898798E-2</v>
      </c>
      <c r="L9" s="17">
        <v>1.7942465795562201E-2</v>
      </c>
      <c r="M9" s="17"/>
      <c r="N9" s="17">
        <v>9.38187499718863E-2</v>
      </c>
      <c r="O9" s="17">
        <v>6.8279884252744796E-2</v>
      </c>
      <c r="P9" s="17">
        <v>2.9775307757098201E-2</v>
      </c>
      <c r="Q9" s="17">
        <v>4.4540729225512998E-2</v>
      </c>
      <c r="R9" s="17"/>
      <c r="S9" s="17">
        <v>8.3766939447197097E-2</v>
      </c>
      <c r="T9" s="17">
        <v>5.8290737777148299E-2</v>
      </c>
      <c r="U9" s="17">
        <v>5.4310923567415702E-2</v>
      </c>
      <c r="V9" s="17">
        <v>6.7133152258543202E-2</v>
      </c>
      <c r="W9" s="17">
        <v>7.1159404224614101E-2</v>
      </c>
      <c r="X9" s="17">
        <v>6.6004391036515203E-2</v>
      </c>
      <c r="Y9" s="17">
        <v>5.8885041595377198E-2</v>
      </c>
      <c r="Z9" s="17">
        <v>8.46477038055478E-2</v>
      </c>
      <c r="AA9" s="17">
        <v>5.5312889129243703E-2</v>
      </c>
      <c r="AB9" s="17">
        <v>2.21636823129037E-2</v>
      </c>
      <c r="AC9" s="17">
        <v>3.5837813601757897E-2</v>
      </c>
      <c r="AD9" s="17">
        <v>6.6099288871586295E-2</v>
      </c>
      <c r="AE9" s="17"/>
      <c r="AF9" s="17">
        <v>4.1075127597305597E-2</v>
      </c>
      <c r="AG9" s="17">
        <v>4.8906700133615498E-2</v>
      </c>
      <c r="AH9" s="17">
        <v>5.5261753756201702E-2</v>
      </c>
      <c r="AI9" s="17">
        <v>6.5558773764098494E-2</v>
      </c>
      <c r="AJ9" s="17">
        <v>0.119107422350402</v>
      </c>
      <c r="AK9" s="17"/>
      <c r="AL9" s="17">
        <v>5.3497828483916099E-2</v>
      </c>
      <c r="AM9" s="17">
        <v>4.8653645417329902E-2</v>
      </c>
      <c r="AN9" s="17">
        <v>8.0993807978630497E-2</v>
      </c>
      <c r="AO9" s="17">
        <v>0.120244214120168</v>
      </c>
      <c r="AP9" s="17"/>
      <c r="AQ9" s="17">
        <v>4.0872814596302001E-2</v>
      </c>
      <c r="AR9" s="17">
        <v>8.9143838338990103E-2</v>
      </c>
      <c r="AS9" s="17"/>
      <c r="AT9" s="17">
        <v>7.5251075367487902E-2</v>
      </c>
      <c r="AU9" s="17">
        <v>1.77131393435957E-2</v>
      </c>
      <c r="AV9" s="17"/>
      <c r="AW9" s="17">
        <v>4.9321148654251599E-2</v>
      </c>
      <c r="AX9" s="17">
        <v>6.4489018850665394E-2</v>
      </c>
      <c r="AY9" s="17">
        <v>6.7647446105434605E-2</v>
      </c>
      <c r="AZ9" s="17"/>
      <c r="BA9" s="17">
        <v>9.4871820295287707E-2</v>
      </c>
      <c r="BB9" s="17">
        <v>5.3604749315634602E-2</v>
      </c>
      <c r="BC9" s="17">
        <v>4.9090902069610101E-2</v>
      </c>
      <c r="BD9" s="17">
        <v>4.3150122063403101E-2</v>
      </c>
      <c r="BE9" s="17">
        <v>3.4043682348890901E-2</v>
      </c>
      <c r="BF9" s="17"/>
      <c r="BG9" s="17">
        <v>6.20564170600027E-2</v>
      </c>
      <c r="BH9" s="17">
        <v>5.9480279588484501E-2</v>
      </c>
      <c r="BI9" s="17"/>
      <c r="BJ9" s="17">
        <v>7.1761448533808003E-2</v>
      </c>
      <c r="BK9" s="17">
        <v>2.0276675913478599E-2</v>
      </c>
      <c r="BL9" s="17"/>
      <c r="BM9" s="17">
        <v>3.9877140170063802E-2</v>
      </c>
      <c r="BN9" s="17">
        <v>4.0695199581810199E-2</v>
      </c>
      <c r="BO9" s="17">
        <v>9.5179147180451396E-2</v>
      </c>
      <c r="BP9" s="17">
        <v>4.8778889652391702E-2</v>
      </c>
      <c r="BQ9" s="17">
        <v>2.46860787476758E-2</v>
      </c>
      <c r="BR9" s="17"/>
      <c r="BS9" s="17">
        <v>5.6118059142689802E-2</v>
      </c>
      <c r="BT9" s="17"/>
      <c r="BU9" s="17">
        <v>4.6989826242424503E-2</v>
      </c>
      <c r="BV9" s="17">
        <v>0.11497419628713999</v>
      </c>
      <c r="BW9" s="17">
        <v>5.95644471319988E-2</v>
      </c>
      <c r="BX9" s="17">
        <v>3.2117016275630503E-2</v>
      </c>
      <c r="BY9" s="17">
        <v>6.8375963409867596E-2</v>
      </c>
      <c r="BZ9" s="17"/>
      <c r="CA9" s="17">
        <v>0.12109621822329</v>
      </c>
      <c r="CB9" s="17"/>
      <c r="CC9" s="17">
        <v>5.1785564743716699E-2</v>
      </c>
      <c r="CD9" s="17">
        <v>0.10271597786659099</v>
      </c>
      <c r="CE9" s="17"/>
      <c r="CF9" s="17">
        <v>4.2872205205157297E-2</v>
      </c>
      <c r="CG9" s="17"/>
      <c r="CH9" s="17">
        <v>2.5791075817772801E-2</v>
      </c>
      <c r="CI9" s="17">
        <v>0.14862803099411101</v>
      </c>
    </row>
    <row r="10" spans="2:87" x14ac:dyDescent="0.35">
      <c r="B10" s="18" t="s">
        <v>405</v>
      </c>
      <c r="C10" s="17">
        <v>0.19274978377667801</v>
      </c>
      <c r="D10" s="17">
        <v>0.21249531810559899</v>
      </c>
      <c r="E10" s="17">
        <v>0.17457083390984801</v>
      </c>
      <c r="F10" s="17"/>
      <c r="G10" s="17">
        <v>0.25699456710191598</v>
      </c>
      <c r="H10" s="17">
        <v>0.26868829448017401</v>
      </c>
      <c r="I10" s="17">
        <v>0.22084099985206701</v>
      </c>
      <c r="J10" s="17">
        <v>0.19178415459859499</v>
      </c>
      <c r="K10" s="17">
        <v>0.15514131645006099</v>
      </c>
      <c r="L10" s="17">
        <v>9.0819901825232599E-2</v>
      </c>
      <c r="M10" s="17"/>
      <c r="N10" s="17">
        <v>0.24799491349750699</v>
      </c>
      <c r="O10" s="17">
        <v>0.199563459064936</v>
      </c>
      <c r="P10" s="17">
        <v>0.17766507273305099</v>
      </c>
      <c r="Q10" s="17">
        <v>0.13584495691856099</v>
      </c>
      <c r="R10" s="17"/>
      <c r="S10" s="17">
        <v>0.20629811118865399</v>
      </c>
      <c r="T10" s="17">
        <v>0.19975469932444401</v>
      </c>
      <c r="U10" s="17">
        <v>0.20609097129933601</v>
      </c>
      <c r="V10" s="17">
        <v>0.197195327455329</v>
      </c>
      <c r="W10" s="17">
        <v>0.15717789000951199</v>
      </c>
      <c r="X10" s="17">
        <v>0.21191642512976799</v>
      </c>
      <c r="Y10" s="17">
        <v>0.14560683980194999</v>
      </c>
      <c r="Z10" s="17">
        <v>0.12977268857541299</v>
      </c>
      <c r="AA10" s="17">
        <v>0.23054662137597801</v>
      </c>
      <c r="AB10" s="17">
        <v>0.18316656797712599</v>
      </c>
      <c r="AC10" s="17">
        <v>0.19610799220949601</v>
      </c>
      <c r="AD10" s="17">
        <v>0.16999298612507899</v>
      </c>
      <c r="AE10" s="17"/>
      <c r="AF10" s="17">
        <v>0.14392632859625701</v>
      </c>
      <c r="AG10" s="17">
        <v>0.16883093778441699</v>
      </c>
      <c r="AH10" s="17">
        <v>0.20484616601309399</v>
      </c>
      <c r="AI10" s="17">
        <v>0.26971251198352603</v>
      </c>
      <c r="AJ10" s="17">
        <v>0.28236500276555598</v>
      </c>
      <c r="AK10" s="17"/>
      <c r="AL10" s="17">
        <v>0.18142831952597899</v>
      </c>
      <c r="AM10" s="17">
        <v>0.163768461752929</v>
      </c>
      <c r="AN10" s="17">
        <v>0.26865659212131099</v>
      </c>
      <c r="AO10" s="17">
        <v>0.22986711243569299</v>
      </c>
      <c r="AP10" s="17"/>
      <c r="AQ10" s="17">
        <v>0.152775840340588</v>
      </c>
      <c r="AR10" s="17">
        <v>0.25075244968406502</v>
      </c>
      <c r="AS10" s="17"/>
      <c r="AT10" s="17">
        <v>0.22200583327349999</v>
      </c>
      <c r="AU10" s="17">
        <v>0.104880072307638</v>
      </c>
      <c r="AV10" s="17"/>
      <c r="AW10" s="17">
        <v>0.16901349462797399</v>
      </c>
      <c r="AX10" s="17">
        <v>0.21235184076835201</v>
      </c>
      <c r="AY10" s="17">
        <v>0.21331615121276401</v>
      </c>
      <c r="AZ10" s="17"/>
      <c r="BA10" s="17">
        <v>0.218263809192667</v>
      </c>
      <c r="BB10" s="17">
        <v>0.191662509335566</v>
      </c>
      <c r="BC10" s="17">
        <v>0.18258164085696901</v>
      </c>
      <c r="BD10" s="17">
        <v>0.183398253557923</v>
      </c>
      <c r="BE10" s="17">
        <v>0.14621489919160299</v>
      </c>
      <c r="BF10" s="17"/>
      <c r="BG10" s="17">
        <v>0.228188530433724</v>
      </c>
      <c r="BH10" s="17">
        <v>0.166886941844647</v>
      </c>
      <c r="BI10" s="17"/>
      <c r="BJ10" s="17">
        <v>0.21481155367711199</v>
      </c>
      <c r="BK10" s="17">
        <v>0.11333995545443599</v>
      </c>
      <c r="BL10" s="17"/>
      <c r="BM10" s="17">
        <v>0.19063935993387199</v>
      </c>
      <c r="BN10" s="17">
        <v>0.134469457895107</v>
      </c>
      <c r="BO10" s="17">
        <v>0.26452658117035599</v>
      </c>
      <c r="BP10" s="17">
        <v>0.19648378732407401</v>
      </c>
      <c r="BQ10" s="17">
        <v>0.12068353678633501</v>
      </c>
      <c r="BR10" s="17"/>
      <c r="BS10" s="17">
        <v>0.16007515738290801</v>
      </c>
      <c r="BT10" s="17"/>
      <c r="BU10" s="17">
        <v>0.151030485894523</v>
      </c>
      <c r="BV10" s="17">
        <v>0.299459190582474</v>
      </c>
      <c r="BW10" s="17">
        <v>0.184193516414315</v>
      </c>
      <c r="BX10" s="17">
        <v>0.136817730317705</v>
      </c>
      <c r="BY10" s="17">
        <v>0.13110661798143999</v>
      </c>
      <c r="BZ10" s="17"/>
      <c r="CA10" s="17">
        <v>0.23606776744410499</v>
      </c>
      <c r="CB10" s="17"/>
      <c r="CC10" s="17">
        <v>0.179743310519726</v>
      </c>
      <c r="CD10" s="17">
        <v>0.25973777564615302</v>
      </c>
      <c r="CE10" s="17"/>
      <c r="CF10" s="17">
        <v>0.16638107962599599</v>
      </c>
      <c r="CG10" s="17"/>
      <c r="CH10" s="17">
        <v>0.164956539118741</v>
      </c>
      <c r="CI10" s="17">
        <v>0.30530159211938701</v>
      </c>
    </row>
    <row r="11" spans="2:87" x14ac:dyDescent="0.35">
      <c r="B11" s="18" t="s">
        <v>406</v>
      </c>
      <c r="C11" s="17">
        <v>0.30260029091677099</v>
      </c>
      <c r="D11" s="17">
        <v>0.30187067124163097</v>
      </c>
      <c r="E11" s="17">
        <v>0.30417486553885498</v>
      </c>
      <c r="F11" s="17"/>
      <c r="G11" s="17">
        <v>0.29472217599900502</v>
      </c>
      <c r="H11" s="17">
        <v>0.28352660972121302</v>
      </c>
      <c r="I11" s="17">
        <v>0.30194973309962603</v>
      </c>
      <c r="J11" s="17">
        <v>0.29654321626756303</v>
      </c>
      <c r="K11" s="17">
        <v>0.30704823186312302</v>
      </c>
      <c r="L11" s="17">
        <v>0.32593888454303299</v>
      </c>
      <c r="M11" s="17"/>
      <c r="N11" s="17">
        <v>0.300741038546394</v>
      </c>
      <c r="O11" s="17">
        <v>0.32210726561200098</v>
      </c>
      <c r="P11" s="17">
        <v>0.305647008541794</v>
      </c>
      <c r="Q11" s="17">
        <v>0.28172576417689499</v>
      </c>
      <c r="R11" s="17"/>
      <c r="S11" s="17">
        <v>0.26039787538543802</v>
      </c>
      <c r="T11" s="17">
        <v>0.34485005249683698</v>
      </c>
      <c r="U11" s="17">
        <v>0.28079096203616999</v>
      </c>
      <c r="V11" s="17">
        <v>0.29802825562185198</v>
      </c>
      <c r="W11" s="17">
        <v>0.29657552123439901</v>
      </c>
      <c r="X11" s="17">
        <v>0.30258535920454199</v>
      </c>
      <c r="Y11" s="17">
        <v>0.330628104547951</v>
      </c>
      <c r="Z11" s="17">
        <v>0.36404231693630001</v>
      </c>
      <c r="AA11" s="17">
        <v>0.30499936123410099</v>
      </c>
      <c r="AB11" s="17">
        <v>0.29400371367637901</v>
      </c>
      <c r="AC11" s="17">
        <v>0.26430459345232499</v>
      </c>
      <c r="AD11" s="17">
        <v>0.32633180642874099</v>
      </c>
      <c r="AE11" s="17"/>
      <c r="AF11" s="17">
        <v>0.28332860700152801</v>
      </c>
      <c r="AG11" s="17">
        <v>0.28617222120443397</v>
      </c>
      <c r="AH11" s="17">
        <v>0.33985080831332098</v>
      </c>
      <c r="AI11" s="17">
        <v>0.32845351668086797</v>
      </c>
      <c r="AJ11" s="17">
        <v>0.291609951616007</v>
      </c>
      <c r="AK11" s="17"/>
      <c r="AL11" s="17">
        <v>0.34057869152703801</v>
      </c>
      <c r="AM11" s="17">
        <v>0.29578526386609699</v>
      </c>
      <c r="AN11" s="17">
        <v>0.24856939070685299</v>
      </c>
      <c r="AO11" s="17">
        <v>0.26111593925821702</v>
      </c>
      <c r="AP11" s="17"/>
      <c r="AQ11" s="17">
        <v>0.30367836992806202</v>
      </c>
      <c r="AR11" s="17">
        <v>0.30103598548832</v>
      </c>
      <c r="AS11" s="17"/>
      <c r="AT11" s="17">
        <v>0.29420931086462399</v>
      </c>
      <c r="AU11" s="17">
        <v>0.34571163959597101</v>
      </c>
      <c r="AV11" s="17"/>
      <c r="AW11" s="17">
        <v>0.32979344386776899</v>
      </c>
      <c r="AX11" s="17">
        <v>0.29363050123330797</v>
      </c>
      <c r="AY11" s="17">
        <v>0.27299652339726899</v>
      </c>
      <c r="AZ11" s="17"/>
      <c r="BA11" s="17">
        <v>0.28157787488748098</v>
      </c>
      <c r="BB11" s="17">
        <v>0.300141504473599</v>
      </c>
      <c r="BC11" s="17">
        <v>0.31978525880606001</v>
      </c>
      <c r="BD11" s="17">
        <v>0.29716643783713897</v>
      </c>
      <c r="BE11" s="17">
        <v>0.32530790025029899</v>
      </c>
      <c r="BF11" s="17"/>
      <c r="BG11" s="17">
        <v>0.29426362497424402</v>
      </c>
      <c r="BH11" s="17">
        <v>0.30868430612188702</v>
      </c>
      <c r="BI11" s="17"/>
      <c r="BJ11" s="17">
        <v>0.29979195857815499</v>
      </c>
      <c r="BK11" s="17">
        <v>0.30510187957064</v>
      </c>
      <c r="BL11" s="17"/>
      <c r="BM11" s="17">
        <v>0.29031407031975998</v>
      </c>
      <c r="BN11" s="17">
        <v>0.31415115175945901</v>
      </c>
      <c r="BO11" s="17">
        <v>0.30011072214103401</v>
      </c>
      <c r="BP11" s="17">
        <v>0.34227333317520398</v>
      </c>
      <c r="BQ11" s="17">
        <v>0.30068718602161898</v>
      </c>
      <c r="BR11" s="17"/>
      <c r="BS11" s="17">
        <v>0.28682130828695102</v>
      </c>
      <c r="BT11" s="17"/>
      <c r="BU11" s="17">
        <v>0.29133261994544601</v>
      </c>
      <c r="BV11" s="17">
        <v>0.29517210116929998</v>
      </c>
      <c r="BW11" s="17">
        <v>0.36257447789513297</v>
      </c>
      <c r="BX11" s="17">
        <v>0.304793341417744</v>
      </c>
      <c r="BY11" s="17">
        <v>0.25390425247288501</v>
      </c>
      <c r="BZ11" s="17"/>
      <c r="CA11" s="17">
        <v>0.25816462078847502</v>
      </c>
      <c r="CB11" s="17"/>
      <c r="CC11" s="17">
        <v>0.29587502358621898</v>
      </c>
      <c r="CD11" s="17">
        <v>0.33652166921519999</v>
      </c>
      <c r="CE11" s="17"/>
      <c r="CF11" s="17">
        <v>0.28467437709099402</v>
      </c>
      <c r="CG11" s="17"/>
      <c r="CH11" s="17">
        <v>0.29908872697369199</v>
      </c>
      <c r="CI11" s="17">
        <v>0.31943882336934598</v>
      </c>
    </row>
    <row r="12" spans="2:87" x14ac:dyDescent="0.35">
      <c r="B12" s="18" t="s">
        <v>407</v>
      </c>
      <c r="C12" s="17">
        <v>0.25262474396791301</v>
      </c>
      <c r="D12" s="17">
        <v>0.240655897489788</v>
      </c>
      <c r="E12" s="17">
        <v>0.26375514092797298</v>
      </c>
      <c r="F12" s="17"/>
      <c r="G12" s="17">
        <v>0.20467905379215401</v>
      </c>
      <c r="H12" s="17">
        <v>0.18908460791045401</v>
      </c>
      <c r="I12" s="17">
        <v>0.20462982101008201</v>
      </c>
      <c r="J12" s="17">
        <v>0.249246081399707</v>
      </c>
      <c r="K12" s="17">
        <v>0.28546966109327898</v>
      </c>
      <c r="L12" s="17">
        <v>0.35640010570643299</v>
      </c>
      <c r="M12" s="17"/>
      <c r="N12" s="17">
        <v>0.236883279673965</v>
      </c>
      <c r="O12" s="17">
        <v>0.24478555181394099</v>
      </c>
      <c r="P12" s="17">
        <v>0.25367172700576401</v>
      </c>
      <c r="Q12" s="17">
        <v>0.27668351279480902</v>
      </c>
      <c r="R12" s="17"/>
      <c r="S12" s="17">
        <v>0.27001500820874103</v>
      </c>
      <c r="T12" s="17">
        <v>0.23364350956049099</v>
      </c>
      <c r="U12" s="17">
        <v>0.24474975830104601</v>
      </c>
      <c r="V12" s="17">
        <v>0.20750238164899101</v>
      </c>
      <c r="W12" s="17">
        <v>0.31692494620060002</v>
      </c>
      <c r="X12" s="17">
        <v>0.22541426568657399</v>
      </c>
      <c r="Y12" s="17">
        <v>0.22454714777386001</v>
      </c>
      <c r="Z12" s="17">
        <v>0.233961354954904</v>
      </c>
      <c r="AA12" s="17">
        <v>0.24439828415646001</v>
      </c>
      <c r="AB12" s="17">
        <v>0.31678539052537602</v>
      </c>
      <c r="AC12" s="17">
        <v>0.25737161843054801</v>
      </c>
      <c r="AD12" s="17">
        <v>0.27144180559391301</v>
      </c>
      <c r="AE12" s="17"/>
      <c r="AF12" s="17">
        <v>0.29084377645604997</v>
      </c>
      <c r="AG12" s="17">
        <v>0.26427357478617802</v>
      </c>
      <c r="AH12" s="17">
        <v>0.241444867759179</v>
      </c>
      <c r="AI12" s="17">
        <v>0.21722759631409999</v>
      </c>
      <c r="AJ12" s="17">
        <v>0.22578597667685299</v>
      </c>
      <c r="AK12" s="17"/>
      <c r="AL12" s="17">
        <v>0.239713932439477</v>
      </c>
      <c r="AM12" s="17">
        <v>0.27717488607465501</v>
      </c>
      <c r="AN12" s="17">
        <v>0.23017358159242299</v>
      </c>
      <c r="AO12" s="17">
        <v>0.24333341223701499</v>
      </c>
      <c r="AP12" s="17"/>
      <c r="AQ12" s="17">
        <v>0.27420956483584502</v>
      </c>
      <c r="AR12" s="17">
        <v>0.221304912951613</v>
      </c>
      <c r="AS12" s="17"/>
      <c r="AT12" s="17">
        <v>0.226888293265369</v>
      </c>
      <c r="AU12" s="17">
        <v>0.33918234492779498</v>
      </c>
      <c r="AV12" s="17"/>
      <c r="AW12" s="17">
        <v>0.26848505035352799</v>
      </c>
      <c r="AX12" s="17">
        <v>0.26618648984394999</v>
      </c>
      <c r="AY12" s="17">
        <v>0.23324645965509</v>
      </c>
      <c r="AZ12" s="17"/>
      <c r="BA12" s="17">
        <v>0.22453428434227199</v>
      </c>
      <c r="BB12" s="17">
        <v>0.26902984811413599</v>
      </c>
      <c r="BC12" s="17">
        <v>0.24662048243453699</v>
      </c>
      <c r="BD12" s="17">
        <v>0.29467367626136998</v>
      </c>
      <c r="BE12" s="17">
        <v>0.26315155743212199</v>
      </c>
      <c r="BF12" s="17"/>
      <c r="BG12" s="17">
        <v>0.213954935914486</v>
      </c>
      <c r="BH12" s="17">
        <v>0.28084558210607402</v>
      </c>
      <c r="BI12" s="17"/>
      <c r="BJ12" s="17">
        <v>0.22777855527031399</v>
      </c>
      <c r="BK12" s="17">
        <v>0.34688156556678101</v>
      </c>
      <c r="BL12" s="17"/>
      <c r="BM12" s="17">
        <v>0.23690206129084901</v>
      </c>
      <c r="BN12" s="17">
        <v>0.318541627405728</v>
      </c>
      <c r="BO12" s="17">
        <v>0.21631648450056301</v>
      </c>
      <c r="BP12" s="17">
        <v>0.21283897896395301</v>
      </c>
      <c r="BQ12" s="17">
        <v>0.33376579890191599</v>
      </c>
      <c r="BR12" s="17"/>
      <c r="BS12" s="17">
        <v>0.31149598421261099</v>
      </c>
      <c r="BT12" s="17"/>
      <c r="BU12" s="17">
        <v>0.33761679040539999</v>
      </c>
      <c r="BV12" s="17">
        <v>0.18488644002122201</v>
      </c>
      <c r="BW12" s="17">
        <v>0.231574234755165</v>
      </c>
      <c r="BX12" s="17">
        <v>0.322675910458531</v>
      </c>
      <c r="BY12" s="17">
        <v>0.21616841331653999</v>
      </c>
      <c r="BZ12" s="17"/>
      <c r="CA12" s="17">
        <v>0.28403592270871098</v>
      </c>
      <c r="CB12" s="17"/>
      <c r="CC12" s="17">
        <v>0.27330875649307201</v>
      </c>
      <c r="CD12" s="17">
        <v>0.17839833923350601</v>
      </c>
      <c r="CE12" s="17"/>
      <c r="CF12" s="17">
        <v>0.29263243899810099</v>
      </c>
      <c r="CG12" s="17"/>
      <c r="CH12" s="17">
        <v>0.29863375513606499</v>
      </c>
      <c r="CI12" s="17">
        <v>0.138468585022861</v>
      </c>
    </row>
    <row r="13" spans="2:87" x14ac:dyDescent="0.35">
      <c r="B13" s="18" t="s">
        <v>408</v>
      </c>
      <c r="C13" s="17">
        <v>0.120017702832021</v>
      </c>
      <c r="D13" s="17">
        <v>0.116139587612674</v>
      </c>
      <c r="E13" s="17">
        <v>0.124522082663571</v>
      </c>
      <c r="F13" s="17"/>
      <c r="G13" s="17">
        <v>6.9863314425211195E-2</v>
      </c>
      <c r="H13" s="17">
        <v>6.6888153771624298E-2</v>
      </c>
      <c r="I13" s="17">
        <v>0.11394006240532099</v>
      </c>
      <c r="J13" s="17">
        <v>0.13387052192724999</v>
      </c>
      <c r="K13" s="17">
        <v>0.16353316313500299</v>
      </c>
      <c r="L13" s="17">
        <v>0.161513191882275</v>
      </c>
      <c r="M13" s="17"/>
      <c r="N13" s="17">
        <v>6.7636555487658304E-2</v>
      </c>
      <c r="O13" s="17">
        <v>0.10205876043920201</v>
      </c>
      <c r="P13" s="17">
        <v>0.15077309483129001</v>
      </c>
      <c r="Q13" s="17">
        <v>0.169902455497045</v>
      </c>
      <c r="R13" s="17"/>
      <c r="S13" s="17">
        <v>0.110597954405233</v>
      </c>
      <c r="T13" s="17">
        <v>9.3586536250167898E-2</v>
      </c>
      <c r="U13" s="17">
        <v>0.14302594079890099</v>
      </c>
      <c r="V13" s="17">
        <v>0.13701585316536599</v>
      </c>
      <c r="W13" s="17">
        <v>8.2674752582727495E-2</v>
      </c>
      <c r="X13" s="17">
        <v>0.122989586286551</v>
      </c>
      <c r="Y13" s="17">
        <v>0.134040985291173</v>
      </c>
      <c r="Z13" s="17">
        <v>0.119713589639297</v>
      </c>
      <c r="AA13" s="17">
        <v>0.11533319951257701</v>
      </c>
      <c r="AB13" s="17">
        <v>0.14244966858803201</v>
      </c>
      <c r="AC13" s="17">
        <v>0.157407342133386</v>
      </c>
      <c r="AD13" s="17">
        <v>9.4962580978311506E-2</v>
      </c>
      <c r="AE13" s="17"/>
      <c r="AF13" s="17">
        <v>0.14785087159619001</v>
      </c>
      <c r="AG13" s="17">
        <v>0.159497905867826</v>
      </c>
      <c r="AH13" s="17">
        <v>8.0097846364421299E-2</v>
      </c>
      <c r="AI13" s="17">
        <v>7.0593457218951799E-2</v>
      </c>
      <c r="AJ13" s="17">
        <v>5.6529868798898403E-2</v>
      </c>
      <c r="AK13" s="17"/>
      <c r="AL13" s="17">
        <v>9.3995203753730106E-2</v>
      </c>
      <c r="AM13" s="17">
        <v>0.14463086261816599</v>
      </c>
      <c r="AN13" s="17">
        <v>0.134227755253127</v>
      </c>
      <c r="AO13" s="17">
        <v>8.94511286694427E-2</v>
      </c>
      <c r="AP13" s="17"/>
      <c r="AQ13" s="17">
        <v>0.15256011841043501</v>
      </c>
      <c r="AR13" s="17">
        <v>7.2798271963714301E-2</v>
      </c>
      <c r="AS13" s="17"/>
      <c r="AT13" s="17">
        <v>0.109206627421778</v>
      </c>
      <c r="AU13" s="17">
        <v>0.14282976512607001</v>
      </c>
      <c r="AV13" s="17"/>
      <c r="AW13" s="17">
        <v>0.120697093467451</v>
      </c>
      <c r="AX13" s="17">
        <v>0.104551364153744</v>
      </c>
      <c r="AY13" s="17">
        <v>0.130232033362886</v>
      </c>
      <c r="AZ13" s="17"/>
      <c r="BA13" s="17">
        <v>0.108938917251759</v>
      </c>
      <c r="BB13" s="17">
        <v>0.114520079218913</v>
      </c>
      <c r="BC13" s="17">
        <v>0.12909315037656099</v>
      </c>
      <c r="BD13" s="17">
        <v>0.10580951657547499</v>
      </c>
      <c r="BE13" s="17">
        <v>0.176089174558485</v>
      </c>
      <c r="BF13" s="17"/>
      <c r="BG13" s="17">
        <v>0.11107117540226399</v>
      </c>
      <c r="BH13" s="17">
        <v>0.12654678883485199</v>
      </c>
      <c r="BI13" s="17"/>
      <c r="BJ13" s="17">
        <v>0.105526000371485</v>
      </c>
      <c r="BK13" s="17">
        <v>0.17438682209272599</v>
      </c>
      <c r="BL13" s="17"/>
      <c r="BM13" s="17">
        <v>0.115984014000675</v>
      </c>
      <c r="BN13" s="17">
        <v>0.14034941187557401</v>
      </c>
      <c r="BO13" s="17">
        <v>7.98784811265425E-2</v>
      </c>
      <c r="BP13" s="17">
        <v>8.4950034003782302E-2</v>
      </c>
      <c r="BQ13" s="17">
        <v>0.196573771518052</v>
      </c>
      <c r="BR13" s="17"/>
      <c r="BS13" s="17">
        <v>0.15879167402082001</v>
      </c>
      <c r="BT13" s="17"/>
      <c r="BU13" s="17">
        <v>0.136361008575868</v>
      </c>
      <c r="BV13" s="17">
        <v>5.6412028948187802E-2</v>
      </c>
      <c r="BW13" s="17">
        <v>8.3928804935965398E-2</v>
      </c>
      <c r="BX13" s="17">
        <v>0.18206418680841199</v>
      </c>
      <c r="BY13" s="17">
        <v>0.136514729455608</v>
      </c>
      <c r="BZ13" s="17"/>
      <c r="CA13" s="17">
        <v>8.9374810979267305E-2</v>
      </c>
      <c r="CB13" s="17"/>
      <c r="CC13" s="17">
        <v>0.13415532237862501</v>
      </c>
      <c r="CD13" s="17">
        <v>7.1510957206391099E-2</v>
      </c>
      <c r="CE13" s="17"/>
      <c r="CF13" s="17">
        <v>0.150867951290348</v>
      </c>
      <c r="CG13" s="17"/>
      <c r="CH13" s="17">
        <v>0.14604395085685001</v>
      </c>
      <c r="CI13" s="17">
        <v>5.4201813624968703E-2</v>
      </c>
    </row>
    <row r="14" spans="2:87" x14ac:dyDescent="0.35">
      <c r="B14" s="18" t="s">
        <v>161</v>
      </c>
      <c r="C14" s="19">
        <v>7.1440339054391205E-2</v>
      </c>
      <c r="D14" s="19">
        <v>5.8657402888170201E-2</v>
      </c>
      <c r="E14" s="19">
        <v>8.1458046032047607E-2</v>
      </c>
      <c r="F14" s="19"/>
      <c r="G14" s="19">
        <v>7.4055431460594096E-2</v>
      </c>
      <c r="H14" s="19">
        <v>6.02824595419304E-2</v>
      </c>
      <c r="I14" s="19">
        <v>9.1265616434934096E-2</v>
      </c>
      <c r="J14" s="19">
        <v>9.1021566841014395E-2</v>
      </c>
      <c r="K14" s="19">
        <v>7.0546211814635204E-2</v>
      </c>
      <c r="L14" s="19">
        <v>4.73854502474646E-2</v>
      </c>
      <c r="M14" s="19"/>
      <c r="N14" s="19">
        <v>5.2925462822589801E-2</v>
      </c>
      <c r="O14" s="19">
        <v>6.3205078817174895E-2</v>
      </c>
      <c r="P14" s="19">
        <v>8.2467789131003194E-2</v>
      </c>
      <c r="Q14" s="19">
        <v>9.1302581387176202E-2</v>
      </c>
      <c r="R14" s="19"/>
      <c r="S14" s="19">
        <v>6.8924111364737695E-2</v>
      </c>
      <c r="T14" s="19">
        <v>6.9874464590911803E-2</v>
      </c>
      <c r="U14" s="19">
        <v>7.10314439971306E-2</v>
      </c>
      <c r="V14" s="19">
        <v>9.3125029849918495E-2</v>
      </c>
      <c r="W14" s="19">
        <v>7.5487485748147801E-2</v>
      </c>
      <c r="X14" s="19">
        <v>7.1089972656050299E-2</v>
      </c>
      <c r="Y14" s="19">
        <v>0.106291880989688</v>
      </c>
      <c r="Z14" s="19">
        <v>6.7862346088537598E-2</v>
      </c>
      <c r="AA14" s="19">
        <v>4.9409644591639802E-2</v>
      </c>
      <c r="AB14" s="19">
        <v>4.1430976920182397E-2</v>
      </c>
      <c r="AC14" s="19">
        <v>8.89706401724875E-2</v>
      </c>
      <c r="AD14" s="19">
        <v>7.1171532002369503E-2</v>
      </c>
      <c r="AE14" s="19"/>
      <c r="AF14" s="19">
        <v>9.2975288752668694E-2</v>
      </c>
      <c r="AG14" s="19">
        <v>7.2318660223530007E-2</v>
      </c>
      <c r="AH14" s="19">
        <v>7.8498557793782606E-2</v>
      </c>
      <c r="AI14" s="19">
        <v>4.8454144038456201E-2</v>
      </c>
      <c r="AJ14" s="19">
        <v>2.4601777792283699E-2</v>
      </c>
      <c r="AK14" s="19"/>
      <c r="AL14" s="19">
        <v>9.07860242698591E-2</v>
      </c>
      <c r="AM14" s="19">
        <v>6.9986880270823407E-2</v>
      </c>
      <c r="AN14" s="19">
        <v>3.7378872347655599E-2</v>
      </c>
      <c r="AO14" s="19">
        <v>5.5988193279464998E-2</v>
      </c>
      <c r="AP14" s="19"/>
      <c r="AQ14" s="19">
        <v>7.5903291888767599E-2</v>
      </c>
      <c r="AR14" s="19">
        <v>6.4964541573298798E-2</v>
      </c>
      <c r="AS14" s="19"/>
      <c r="AT14" s="19">
        <v>7.2438859807241296E-2</v>
      </c>
      <c r="AU14" s="19">
        <v>4.9683038698930301E-2</v>
      </c>
      <c r="AV14" s="19"/>
      <c r="AW14" s="19">
        <v>6.2689769029025594E-2</v>
      </c>
      <c r="AX14" s="19">
        <v>5.87907851499797E-2</v>
      </c>
      <c r="AY14" s="19">
        <v>8.2561386266556194E-2</v>
      </c>
      <c r="AZ14" s="19"/>
      <c r="BA14" s="19">
        <v>7.1813294030532798E-2</v>
      </c>
      <c r="BB14" s="19">
        <v>7.1041309542152306E-2</v>
      </c>
      <c r="BC14" s="19">
        <v>7.2828565456262095E-2</v>
      </c>
      <c r="BD14" s="19">
        <v>7.5801993704689694E-2</v>
      </c>
      <c r="BE14" s="19">
        <v>5.5192786218599403E-2</v>
      </c>
      <c r="BF14" s="19"/>
      <c r="BG14" s="19">
        <v>9.0465316215279701E-2</v>
      </c>
      <c r="BH14" s="19">
        <v>5.7556101504055997E-2</v>
      </c>
      <c r="BI14" s="19"/>
      <c r="BJ14" s="19">
        <v>8.0330483569126296E-2</v>
      </c>
      <c r="BK14" s="19">
        <v>4.00131014019392E-2</v>
      </c>
      <c r="BL14" s="19"/>
      <c r="BM14" s="19">
        <v>0.12628335428477999</v>
      </c>
      <c r="BN14" s="19">
        <v>5.1793151482321803E-2</v>
      </c>
      <c r="BO14" s="19">
        <v>4.3988583881052798E-2</v>
      </c>
      <c r="BP14" s="19">
        <v>0.114674976880595</v>
      </c>
      <c r="BQ14" s="19">
        <v>2.3603628024402201E-2</v>
      </c>
      <c r="BR14" s="19"/>
      <c r="BS14" s="19">
        <v>2.6697816954020601E-2</v>
      </c>
      <c r="BT14" s="19"/>
      <c r="BU14" s="19">
        <v>3.66692689363389E-2</v>
      </c>
      <c r="BV14" s="19">
        <v>4.90960429916764E-2</v>
      </c>
      <c r="BW14" s="19">
        <v>7.81645188674229E-2</v>
      </c>
      <c r="BX14" s="19">
        <v>2.1531814721978501E-2</v>
      </c>
      <c r="BY14" s="19">
        <v>0.19393002336366</v>
      </c>
      <c r="BZ14" s="19"/>
      <c r="CA14" s="19">
        <v>1.12606598561519E-2</v>
      </c>
      <c r="CB14" s="19"/>
      <c r="CC14" s="19">
        <v>6.5132022278640803E-2</v>
      </c>
      <c r="CD14" s="19">
        <v>5.11152808321595E-2</v>
      </c>
      <c r="CE14" s="19"/>
      <c r="CF14" s="19">
        <v>6.2571947789403504E-2</v>
      </c>
      <c r="CG14" s="19"/>
      <c r="CH14" s="19">
        <v>6.5485952096879199E-2</v>
      </c>
      <c r="CI14" s="19">
        <v>3.3961154869326202E-2</v>
      </c>
    </row>
    <row r="15" spans="2:87" x14ac:dyDescent="0.35">
      <c r="B15" s="16"/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168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508</v>
      </c>
      <c r="D7" s="10">
        <v>261</v>
      </c>
      <c r="E7" s="10">
        <v>246</v>
      </c>
      <c r="F7" s="10"/>
      <c r="G7" s="10">
        <v>41</v>
      </c>
      <c r="H7" s="10">
        <v>95</v>
      </c>
      <c r="I7" s="10">
        <v>78</v>
      </c>
      <c r="J7" s="10">
        <v>97</v>
      </c>
      <c r="K7" s="10">
        <v>92</v>
      </c>
      <c r="L7" s="10">
        <v>105</v>
      </c>
      <c r="M7" s="10"/>
      <c r="N7" s="10">
        <v>151</v>
      </c>
      <c r="O7" s="10">
        <v>119</v>
      </c>
      <c r="P7" s="10">
        <v>106</v>
      </c>
      <c r="Q7" s="10">
        <v>128</v>
      </c>
      <c r="R7" s="10"/>
      <c r="S7" s="10">
        <v>68</v>
      </c>
      <c r="T7" s="10">
        <v>66</v>
      </c>
      <c r="U7" s="10">
        <v>40</v>
      </c>
      <c r="V7" s="10">
        <v>37</v>
      </c>
      <c r="W7" s="10">
        <v>40</v>
      </c>
      <c r="X7" s="10">
        <v>35</v>
      </c>
      <c r="Y7" s="10">
        <v>34</v>
      </c>
      <c r="Z7" s="10">
        <v>25</v>
      </c>
      <c r="AA7" s="10">
        <v>52</v>
      </c>
      <c r="AB7" s="10">
        <v>65</v>
      </c>
      <c r="AC7" s="10">
        <v>25</v>
      </c>
      <c r="AD7" s="10">
        <v>21</v>
      </c>
      <c r="AE7" s="10"/>
      <c r="AF7" s="10">
        <v>97</v>
      </c>
      <c r="AG7" s="10">
        <v>164</v>
      </c>
      <c r="AH7" s="10">
        <v>111</v>
      </c>
      <c r="AI7" s="10">
        <v>59</v>
      </c>
      <c r="AJ7" s="10">
        <v>63</v>
      </c>
      <c r="AK7" s="10"/>
      <c r="AL7" s="10">
        <v>204</v>
      </c>
      <c r="AM7" s="10">
        <v>193</v>
      </c>
      <c r="AN7" s="10">
        <v>88</v>
      </c>
      <c r="AO7" s="10">
        <v>23</v>
      </c>
      <c r="AP7" s="10"/>
      <c r="AQ7" s="10">
        <v>291</v>
      </c>
      <c r="AR7" s="10">
        <v>217</v>
      </c>
      <c r="AS7" s="10"/>
      <c r="AT7" s="10">
        <v>343</v>
      </c>
      <c r="AU7" s="10">
        <v>100</v>
      </c>
      <c r="AV7" s="10"/>
      <c r="AW7" s="10">
        <v>206</v>
      </c>
      <c r="AX7" s="10">
        <v>133</v>
      </c>
      <c r="AY7" s="10">
        <v>160</v>
      </c>
      <c r="AZ7" s="10"/>
      <c r="BA7" s="10">
        <v>115</v>
      </c>
      <c r="BB7" s="10">
        <v>138</v>
      </c>
      <c r="BC7" s="10">
        <v>170</v>
      </c>
      <c r="BD7" s="10">
        <v>47</v>
      </c>
      <c r="BE7" s="10">
        <v>38</v>
      </c>
      <c r="BF7" s="10"/>
      <c r="BG7" s="10">
        <v>200</v>
      </c>
      <c r="BH7" s="10">
        <v>308</v>
      </c>
      <c r="BI7" s="10"/>
      <c r="BJ7" s="10">
        <v>392</v>
      </c>
      <c r="BK7" s="10">
        <v>116</v>
      </c>
      <c r="BL7" s="10"/>
      <c r="BM7" s="10">
        <v>65</v>
      </c>
      <c r="BN7" s="10">
        <v>97</v>
      </c>
      <c r="BO7" s="10">
        <v>187</v>
      </c>
      <c r="BP7" s="10">
        <v>41</v>
      </c>
      <c r="BQ7" s="10">
        <v>52</v>
      </c>
      <c r="BR7" s="10"/>
      <c r="BS7" s="10">
        <v>156</v>
      </c>
      <c r="BT7" s="10"/>
      <c r="BU7" s="10">
        <v>95</v>
      </c>
      <c r="BV7" s="10">
        <v>124</v>
      </c>
      <c r="BW7" s="10">
        <v>48</v>
      </c>
      <c r="BX7" s="10">
        <v>97</v>
      </c>
      <c r="BY7" s="10">
        <v>35</v>
      </c>
      <c r="BZ7" s="10"/>
      <c r="CA7" s="10">
        <v>51</v>
      </c>
      <c r="CB7" s="10"/>
      <c r="CC7" s="10">
        <v>406</v>
      </c>
      <c r="CD7" s="10">
        <v>85</v>
      </c>
      <c r="CE7" s="10"/>
      <c r="CF7" s="10">
        <v>208</v>
      </c>
      <c r="CG7" s="10"/>
      <c r="CH7" s="10">
        <v>171</v>
      </c>
      <c r="CI7" s="10">
        <v>67</v>
      </c>
    </row>
    <row r="8" spans="2:87" ht="30" customHeight="1" x14ac:dyDescent="0.35">
      <c r="B8" s="11" t="s">
        <v>20</v>
      </c>
      <c r="C8" s="11">
        <v>505</v>
      </c>
      <c r="D8" s="11">
        <v>255</v>
      </c>
      <c r="E8" s="11">
        <v>249</v>
      </c>
      <c r="F8" s="11"/>
      <c r="G8" s="11">
        <v>70</v>
      </c>
      <c r="H8" s="11">
        <v>93</v>
      </c>
      <c r="I8" s="11">
        <v>74</v>
      </c>
      <c r="J8" s="11">
        <v>91</v>
      </c>
      <c r="K8" s="11">
        <v>83</v>
      </c>
      <c r="L8" s="11">
        <v>95</v>
      </c>
      <c r="M8" s="11"/>
      <c r="N8" s="11">
        <v>138</v>
      </c>
      <c r="O8" s="11">
        <v>122</v>
      </c>
      <c r="P8" s="11">
        <v>111</v>
      </c>
      <c r="Q8" s="11">
        <v>131</v>
      </c>
      <c r="R8" s="11"/>
      <c r="S8" s="11">
        <v>68</v>
      </c>
      <c r="T8" s="11">
        <v>61</v>
      </c>
      <c r="U8" s="11">
        <v>38</v>
      </c>
      <c r="V8" s="11">
        <v>39</v>
      </c>
      <c r="W8" s="11">
        <v>36</v>
      </c>
      <c r="X8" s="11">
        <v>39</v>
      </c>
      <c r="Y8" s="11">
        <v>38</v>
      </c>
      <c r="Z8" s="11">
        <v>27</v>
      </c>
      <c r="AA8" s="11">
        <v>56</v>
      </c>
      <c r="AB8" s="11">
        <v>62</v>
      </c>
      <c r="AC8" s="11">
        <v>24</v>
      </c>
      <c r="AD8" s="11">
        <v>18</v>
      </c>
      <c r="AE8" s="11"/>
      <c r="AF8" s="11">
        <v>97</v>
      </c>
      <c r="AG8" s="11">
        <v>170</v>
      </c>
      <c r="AH8" s="11">
        <v>108</v>
      </c>
      <c r="AI8" s="11">
        <v>55</v>
      </c>
      <c r="AJ8" s="11">
        <v>61</v>
      </c>
      <c r="AK8" s="11"/>
      <c r="AL8" s="11">
        <v>192</v>
      </c>
      <c r="AM8" s="11">
        <v>200</v>
      </c>
      <c r="AN8" s="11">
        <v>89</v>
      </c>
      <c r="AO8" s="11">
        <v>24</v>
      </c>
      <c r="AP8" s="11"/>
      <c r="AQ8" s="11">
        <v>293</v>
      </c>
      <c r="AR8" s="11">
        <v>212</v>
      </c>
      <c r="AS8" s="11"/>
      <c r="AT8" s="11">
        <v>342</v>
      </c>
      <c r="AU8" s="11">
        <v>91</v>
      </c>
      <c r="AV8" s="11"/>
      <c r="AW8" s="11">
        <v>191</v>
      </c>
      <c r="AX8" s="11">
        <v>136</v>
      </c>
      <c r="AY8" s="11">
        <v>168</v>
      </c>
      <c r="AZ8" s="11"/>
      <c r="BA8" s="11">
        <v>115</v>
      </c>
      <c r="BB8" s="11">
        <v>137</v>
      </c>
      <c r="BC8" s="11">
        <v>173</v>
      </c>
      <c r="BD8" s="11">
        <v>44</v>
      </c>
      <c r="BE8" s="11">
        <v>36</v>
      </c>
      <c r="BF8" s="11"/>
      <c r="BG8" s="11">
        <v>210</v>
      </c>
      <c r="BH8" s="11">
        <v>296</v>
      </c>
      <c r="BI8" s="11"/>
      <c r="BJ8" s="11">
        <v>396</v>
      </c>
      <c r="BK8" s="11">
        <v>109</v>
      </c>
      <c r="BL8" s="11"/>
      <c r="BM8" s="11">
        <v>69</v>
      </c>
      <c r="BN8" s="11">
        <v>91</v>
      </c>
      <c r="BO8" s="11">
        <v>186</v>
      </c>
      <c r="BP8" s="11">
        <v>41</v>
      </c>
      <c r="BQ8" s="11">
        <v>54</v>
      </c>
      <c r="BR8" s="11"/>
      <c r="BS8" s="11">
        <v>153</v>
      </c>
      <c r="BT8" s="11"/>
      <c r="BU8" s="11">
        <v>91</v>
      </c>
      <c r="BV8" s="11">
        <v>129</v>
      </c>
      <c r="BW8" s="11">
        <v>48</v>
      </c>
      <c r="BX8" s="11">
        <v>95</v>
      </c>
      <c r="BY8" s="11">
        <v>34</v>
      </c>
      <c r="BZ8" s="11"/>
      <c r="CA8" s="11">
        <v>52</v>
      </c>
      <c r="CB8" s="11"/>
      <c r="CC8" s="11">
        <v>400</v>
      </c>
      <c r="CD8" s="11">
        <v>87</v>
      </c>
      <c r="CE8" s="11"/>
      <c r="CF8" s="11">
        <v>195</v>
      </c>
      <c r="CG8" s="11"/>
      <c r="CH8" s="11">
        <v>170</v>
      </c>
      <c r="CI8" s="11">
        <v>67</v>
      </c>
    </row>
    <row r="9" spans="2:87" x14ac:dyDescent="0.35">
      <c r="B9" s="18" t="s">
        <v>157</v>
      </c>
      <c r="C9" s="17">
        <v>8.7363726735559297E-2</v>
      </c>
      <c r="D9" s="17">
        <v>0.111552542101979</v>
      </c>
      <c r="E9" s="17">
        <v>6.29073994752187E-2</v>
      </c>
      <c r="F9" s="17"/>
      <c r="G9" s="17">
        <v>0.18588926371863801</v>
      </c>
      <c r="H9" s="17">
        <v>0.18956581726987301</v>
      </c>
      <c r="I9" s="17">
        <v>5.2807208192396801E-2</v>
      </c>
      <c r="J9" s="17">
        <v>4.7335821076956899E-2</v>
      </c>
      <c r="K9" s="17">
        <v>5.1512312930066702E-2</v>
      </c>
      <c r="L9" s="17">
        <v>1.0450904003949201E-2</v>
      </c>
      <c r="M9" s="17"/>
      <c r="N9" s="17">
        <v>0.109421582275262</v>
      </c>
      <c r="O9" s="17">
        <v>7.7442249554338399E-2</v>
      </c>
      <c r="P9" s="17">
        <v>0.13543693991349501</v>
      </c>
      <c r="Q9" s="17">
        <v>3.5253108771526799E-2</v>
      </c>
      <c r="R9" s="17"/>
      <c r="S9" s="17">
        <v>0.12408194199811901</v>
      </c>
      <c r="T9" s="17">
        <v>4.4958813736205701E-2</v>
      </c>
      <c r="U9" s="17">
        <v>2.1759865687711401E-2</v>
      </c>
      <c r="V9" s="17">
        <v>5.5547268377311901E-2</v>
      </c>
      <c r="W9" s="17">
        <v>0.123882095685851</v>
      </c>
      <c r="X9" s="17">
        <v>0.11059752302989199</v>
      </c>
      <c r="Y9" s="17">
        <v>0</v>
      </c>
      <c r="Z9" s="17">
        <v>6.1591911721638297E-2</v>
      </c>
      <c r="AA9" s="17">
        <v>0.14893762019179599</v>
      </c>
      <c r="AB9" s="17">
        <v>8.48935599409706E-2</v>
      </c>
      <c r="AC9" s="17">
        <v>7.7721274802072499E-2</v>
      </c>
      <c r="AD9" s="17">
        <v>0.23002400619781599</v>
      </c>
      <c r="AE9" s="17"/>
      <c r="AF9" s="17">
        <v>6.8323670839518194E-2</v>
      </c>
      <c r="AG9" s="17">
        <v>6.0447371400045101E-2</v>
      </c>
      <c r="AH9" s="17">
        <v>9.9535947452835796E-2</v>
      </c>
      <c r="AI9" s="17">
        <v>0.12640996251933201</v>
      </c>
      <c r="AJ9" s="17">
        <v>0.15558830547584901</v>
      </c>
      <c r="AK9" s="17"/>
      <c r="AL9" s="17">
        <v>5.4217097421132197E-2</v>
      </c>
      <c r="AM9" s="17">
        <v>9.0122329932276701E-2</v>
      </c>
      <c r="AN9" s="17">
        <v>0.12565391878945001</v>
      </c>
      <c r="AO9" s="17">
        <v>0.18722692475715599</v>
      </c>
      <c r="AP9" s="17"/>
      <c r="AQ9" s="17">
        <v>3.0350090635264601E-2</v>
      </c>
      <c r="AR9" s="17">
        <v>0.16598537659231299</v>
      </c>
      <c r="AS9" s="17"/>
      <c r="AT9" s="17">
        <v>0.118450426857286</v>
      </c>
      <c r="AU9" s="17">
        <v>1.0855202072705799E-2</v>
      </c>
      <c r="AV9" s="17"/>
      <c r="AW9" s="17">
        <v>4.8064804415022602E-2</v>
      </c>
      <c r="AX9" s="17">
        <v>0.12890561970820499</v>
      </c>
      <c r="AY9" s="17">
        <v>9.7637547587762594E-2</v>
      </c>
      <c r="AZ9" s="17"/>
      <c r="BA9" s="17">
        <v>0.162253373748768</v>
      </c>
      <c r="BB9" s="17">
        <v>0.10284915851905201</v>
      </c>
      <c r="BC9" s="17">
        <v>4.4469958952328997E-2</v>
      </c>
      <c r="BD9" s="17">
        <v>4.2128833816467599E-2</v>
      </c>
      <c r="BE9" s="17">
        <v>5.0261934111934303E-2</v>
      </c>
      <c r="BF9" s="17"/>
      <c r="BG9" s="17">
        <v>8.9130311317948505E-2</v>
      </c>
      <c r="BH9" s="17">
        <v>8.6111709174573295E-2</v>
      </c>
      <c r="BI9" s="17"/>
      <c r="BJ9" s="17">
        <v>0.10007919538235301</v>
      </c>
      <c r="BK9" s="17">
        <v>4.1157930366207497E-2</v>
      </c>
      <c r="BL9" s="17"/>
      <c r="BM9" s="17">
        <v>6.9185153140101097E-2</v>
      </c>
      <c r="BN9" s="17">
        <v>4.4255349735874201E-2</v>
      </c>
      <c r="BO9" s="17">
        <v>0.131966820985399</v>
      </c>
      <c r="BP9" s="17">
        <v>7.2259419070195494E-2</v>
      </c>
      <c r="BQ9" s="17">
        <v>5.0457227838044599E-2</v>
      </c>
      <c r="BR9" s="17"/>
      <c r="BS9" s="17">
        <v>0.10816296036666199</v>
      </c>
      <c r="BT9" s="17"/>
      <c r="BU9" s="17">
        <v>3.34670555093129E-2</v>
      </c>
      <c r="BV9" s="17">
        <v>0.18331094191413</v>
      </c>
      <c r="BW9" s="17">
        <v>2.0028651422098101E-2</v>
      </c>
      <c r="BX9" s="17">
        <v>8.86414716324114E-2</v>
      </c>
      <c r="BY9" s="17">
        <v>2.4229942805303498E-2</v>
      </c>
      <c r="BZ9" s="17"/>
      <c r="CA9" s="17">
        <v>0.18625897617446299</v>
      </c>
      <c r="CB9" s="17"/>
      <c r="CC9" s="17">
        <v>8.6404996990789795E-2</v>
      </c>
      <c r="CD9" s="17">
        <v>0.110009450363213</v>
      </c>
      <c r="CE9" s="17"/>
      <c r="CF9" s="17">
        <v>6.7891841052391697E-2</v>
      </c>
      <c r="CG9" s="17"/>
      <c r="CH9" s="17">
        <v>3.7066130090577798E-2</v>
      </c>
      <c r="CI9" s="17">
        <v>0.24371801416156899</v>
      </c>
    </row>
    <row r="10" spans="2:87" x14ac:dyDescent="0.35">
      <c r="B10" s="18" t="s">
        <v>158</v>
      </c>
      <c r="C10" s="17">
        <v>0.223746867813682</v>
      </c>
      <c r="D10" s="17">
        <v>0.24838736847684001</v>
      </c>
      <c r="E10" s="17">
        <v>0.199399667723242</v>
      </c>
      <c r="F10" s="17"/>
      <c r="G10" s="17">
        <v>0.285466908339158</v>
      </c>
      <c r="H10" s="17">
        <v>0.30634798310826</v>
      </c>
      <c r="I10" s="17">
        <v>0.21900984223700401</v>
      </c>
      <c r="J10" s="17">
        <v>0.19043590753953099</v>
      </c>
      <c r="K10" s="17">
        <v>0.16607455225984699</v>
      </c>
      <c r="L10" s="17">
        <v>0.18281250069024299</v>
      </c>
      <c r="M10" s="17"/>
      <c r="N10" s="17">
        <v>0.228959597698047</v>
      </c>
      <c r="O10" s="17">
        <v>0.259561574901782</v>
      </c>
      <c r="P10" s="17">
        <v>0.15653432242332299</v>
      </c>
      <c r="Q10" s="17">
        <v>0.24866363700814001</v>
      </c>
      <c r="R10" s="17"/>
      <c r="S10" s="17">
        <v>0.28815011827912701</v>
      </c>
      <c r="T10" s="17">
        <v>0.26457416139833601</v>
      </c>
      <c r="U10" s="17">
        <v>0.218892919200772</v>
      </c>
      <c r="V10" s="17">
        <v>0.20508450637498399</v>
      </c>
      <c r="W10" s="17">
        <v>0.27564524725831702</v>
      </c>
      <c r="X10" s="17">
        <v>0.29025570059280698</v>
      </c>
      <c r="Y10" s="17">
        <v>0.22371189942471001</v>
      </c>
      <c r="Z10" s="17">
        <v>0.207283615157661</v>
      </c>
      <c r="AA10" s="17">
        <v>0.15603993168809399</v>
      </c>
      <c r="AB10" s="17">
        <v>0.23168063763921501</v>
      </c>
      <c r="AC10" s="17">
        <v>7.7733332005252495E-2</v>
      </c>
      <c r="AD10" s="17">
        <v>4.5570095442856701E-2</v>
      </c>
      <c r="AE10" s="17"/>
      <c r="AF10" s="17">
        <v>0.299569507581743</v>
      </c>
      <c r="AG10" s="17">
        <v>0.19462466838894399</v>
      </c>
      <c r="AH10" s="17">
        <v>0.20072917396599299</v>
      </c>
      <c r="AI10" s="17">
        <v>0.22900088750667899</v>
      </c>
      <c r="AJ10" s="17">
        <v>0.24314976399336699</v>
      </c>
      <c r="AK10" s="17"/>
      <c r="AL10" s="17">
        <v>0.148882508619847</v>
      </c>
      <c r="AM10" s="17">
        <v>0.24046290721923</v>
      </c>
      <c r="AN10" s="17">
        <v>0.28626479953334699</v>
      </c>
      <c r="AO10" s="17">
        <v>0.45105489001825799</v>
      </c>
      <c r="AP10" s="17"/>
      <c r="AQ10" s="17">
        <v>0.217518511050146</v>
      </c>
      <c r="AR10" s="17">
        <v>0.23233575493156799</v>
      </c>
      <c r="AS10" s="17"/>
      <c r="AT10" s="17">
        <v>0.21110392039885201</v>
      </c>
      <c r="AU10" s="17">
        <v>0.192406397261669</v>
      </c>
      <c r="AV10" s="17"/>
      <c r="AW10" s="17">
        <v>0.190596455813936</v>
      </c>
      <c r="AX10" s="17">
        <v>0.192012162290257</v>
      </c>
      <c r="AY10" s="17">
        <v>0.29480621413662</v>
      </c>
      <c r="AZ10" s="17"/>
      <c r="BA10" s="17">
        <v>0.27650465580113198</v>
      </c>
      <c r="BB10" s="17">
        <v>0.18077274164807899</v>
      </c>
      <c r="BC10" s="17">
        <v>0.21998622935904</v>
      </c>
      <c r="BD10" s="17">
        <v>0.24318391029254799</v>
      </c>
      <c r="BE10" s="17">
        <v>0.212373020214146</v>
      </c>
      <c r="BF10" s="17"/>
      <c r="BG10" s="17">
        <v>0.21463695071158601</v>
      </c>
      <c r="BH10" s="17">
        <v>0.230203267526808</v>
      </c>
      <c r="BI10" s="17"/>
      <c r="BJ10" s="17">
        <v>0.24060681938662401</v>
      </c>
      <c r="BK10" s="17">
        <v>0.162480743000191</v>
      </c>
      <c r="BL10" s="17"/>
      <c r="BM10" s="17">
        <v>0.30256346934616501</v>
      </c>
      <c r="BN10" s="17">
        <v>0.15076598975293701</v>
      </c>
      <c r="BO10" s="17">
        <v>0.26782773344351202</v>
      </c>
      <c r="BP10" s="17">
        <v>0.30505540141229698</v>
      </c>
      <c r="BQ10" s="17">
        <v>0.19303395569797799</v>
      </c>
      <c r="BR10" s="17"/>
      <c r="BS10" s="17">
        <v>0.22955055370862701</v>
      </c>
      <c r="BT10" s="17"/>
      <c r="BU10" s="17">
        <v>0.20833557225600499</v>
      </c>
      <c r="BV10" s="17">
        <v>0.32838516969343001</v>
      </c>
      <c r="BW10" s="17">
        <v>0.336466248631279</v>
      </c>
      <c r="BX10" s="17">
        <v>0.16772346497167701</v>
      </c>
      <c r="BY10" s="17">
        <v>6.1035180025239902E-2</v>
      </c>
      <c r="BZ10" s="17"/>
      <c r="CA10" s="17">
        <v>0.26589974418246698</v>
      </c>
      <c r="CB10" s="17"/>
      <c r="CC10" s="17">
        <v>0.238594597570184</v>
      </c>
      <c r="CD10" s="17">
        <v>0.20200877940186701</v>
      </c>
      <c r="CE10" s="17"/>
      <c r="CF10" s="17">
        <v>0.18024341692572299</v>
      </c>
      <c r="CG10" s="17"/>
      <c r="CH10" s="17">
        <v>0.16756942965735699</v>
      </c>
      <c r="CI10" s="17">
        <v>0.35912824460781301</v>
      </c>
    </row>
    <row r="11" spans="2:87" x14ac:dyDescent="0.35">
      <c r="B11" s="18" t="s">
        <v>159</v>
      </c>
      <c r="C11" s="17">
        <v>0.40192965055761298</v>
      </c>
      <c r="D11" s="17">
        <v>0.36253988682023303</v>
      </c>
      <c r="E11" s="17">
        <v>0.43984116461949002</v>
      </c>
      <c r="F11" s="17"/>
      <c r="G11" s="17">
        <v>0.34698262562403398</v>
      </c>
      <c r="H11" s="17">
        <v>0.26706844887160902</v>
      </c>
      <c r="I11" s="17">
        <v>0.42174739262551297</v>
      </c>
      <c r="J11" s="17">
        <v>0.45554637427586903</v>
      </c>
      <c r="K11" s="17">
        <v>0.41589561902764699</v>
      </c>
      <c r="L11" s="17">
        <v>0.49643957363701902</v>
      </c>
      <c r="M11" s="17"/>
      <c r="N11" s="17">
        <v>0.41633518347464898</v>
      </c>
      <c r="O11" s="17">
        <v>0.36211951327304798</v>
      </c>
      <c r="P11" s="17">
        <v>0.44422647536648002</v>
      </c>
      <c r="Q11" s="17">
        <v>0.37741672999596099</v>
      </c>
      <c r="R11" s="17"/>
      <c r="S11" s="17">
        <v>0.346724099045565</v>
      </c>
      <c r="T11" s="17">
        <v>0.40531815994326698</v>
      </c>
      <c r="U11" s="17">
        <v>0.51725418964998005</v>
      </c>
      <c r="V11" s="17">
        <v>0.33394823518061401</v>
      </c>
      <c r="W11" s="17">
        <v>0.34192215642748602</v>
      </c>
      <c r="X11" s="17">
        <v>0.36213494364207699</v>
      </c>
      <c r="Y11" s="17">
        <v>0.41463308142317201</v>
      </c>
      <c r="Z11" s="17">
        <v>0.45661891740473198</v>
      </c>
      <c r="AA11" s="17">
        <v>0.51995853196634001</v>
      </c>
      <c r="AB11" s="17">
        <v>0.35055470185818899</v>
      </c>
      <c r="AC11" s="17">
        <v>0.403333516415739</v>
      </c>
      <c r="AD11" s="17">
        <v>0.40785744557145698</v>
      </c>
      <c r="AE11" s="17"/>
      <c r="AF11" s="17">
        <v>0.29245545366119602</v>
      </c>
      <c r="AG11" s="17">
        <v>0.45365135117670902</v>
      </c>
      <c r="AH11" s="17">
        <v>0.36792072094699302</v>
      </c>
      <c r="AI11" s="17">
        <v>0.48082766032000601</v>
      </c>
      <c r="AJ11" s="17">
        <v>0.43032552560847298</v>
      </c>
      <c r="AK11" s="17"/>
      <c r="AL11" s="17">
        <v>0.46170552978176399</v>
      </c>
      <c r="AM11" s="17">
        <v>0.41330303906879601</v>
      </c>
      <c r="AN11" s="17">
        <v>0.33261845330770301</v>
      </c>
      <c r="AO11" s="17">
        <v>8.6066456297260494E-2</v>
      </c>
      <c r="AP11" s="17"/>
      <c r="AQ11" s="17">
        <v>0.41194495929126101</v>
      </c>
      <c r="AR11" s="17">
        <v>0.38811856692353303</v>
      </c>
      <c r="AS11" s="17"/>
      <c r="AT11" s="17">
        <v>0.37847718800274199</v>
      </c>
      <c r="AU11" s="17">
        <v>0.50925765268754797</v>
      </c>
      <c r="AV11" s="17"/>
      <c r="AW11" s="17">
        <v>0.43161440091554498</v>
      </c>
      <c r="AX11" s="17">
        <v>0.43870917639664098</v>
      </c>
      <c r="AY11" s="17">
        <v>0.33302547552421402</v>
      </c>
      <c r="AZ11" s="17"/>
      <c r="BA11" s="17">
        <v>0.26272211769992099</v>
      </c>
      <c r="BB11" s="17">
        <v>0.41468876095193202</v>
      </c>
      <c r="BC11" s="17">
        <v>0.4465079988506</v>
      </c>
      <c r="BD11" s="17">
        <v>0.49274276944654199</v>
      </c>
      <c r="BE11" s="17">
        <v>0.47343182456340899</v>
      </c>
      <c r="BF11" s="17"/>
      <c r="BG11" s="17">
        <v>0.390895816194958</v>
      </c>
      <c r="BH11" s="17">
        <v>0.409749572980106</v>
      </c>
      <c r="BI11" s="17"/>
      <c r="BJ11" s="17">
        <v>0.38034183462686499</v>
      </c>
      <c r="BK11" s="17">
        <v>0.48037601023675303</v>
      </c>
      <c r="BL11" s="17"/>
      <c r="BM11" s="17">
        <v>0.27181298073140803</v>
      </c>
      <c r="BN11" s="17">
        <v>0.42486831260607399</v>
      </c>
      <c r="BO11" s="17">
        <v>0.40095564587648302</v>
      </c>
      <c r="BP11" s="17">
        <v>0.42091198177508099</v>
      </c>
      <c r="BQ11" s="17">
        <v>0.51887803625398699</v>
      </c>
      <c r="BR11" s="17"/>
      <c r="BS11" s="17">
        <v>0.42491361826539198</v>
      </c>
      <c r="BT11" s="17"/>
      <c r="BU11" s="17">
        <v>0.38394722366447998</v>
      </c>
      <c r="BV11" s="17">
        <v>0.38132043306019697</v>
      </c>
      <c r="BW11" s="17">
        <v>0.44012418544649901</v>
      </c>
      <c r="BX11" s="17">
        <v>0.46192358221319002</v>
      </c>
      <c r="BY11" s="17">
        <v>0.42228556938289402</v>
      </c>
      <c r="BZ11" s="17"/>
      <c r="CA11" s="17">
        <v>0.36928386001924801</v>
      </c>
      <c r="CB11" s="17"/>
      <c r="CC11" s="17">
        <v>0.41276258743480498</v>
      </c>
      <c r="CD11" s="17">
        <v>0.38327400944052697</v>
      </c>
      <c r="CE11" s="17"/>
      <c r="CF11" s="17">
        <v>0.47607426625706101</v>
      </c>
      <c r="CG11" s="17"/>
      <c r="CH11" s="17">
        <v>0.46989846999238699</v>
      </c>
      <c r="CI11" s="17">
        <v>0.24536054408774999</v>
      </c>
    </row>
    <row r="12" spans="2:87" x14ac:dyDescent="0.35">
      <c r="B12" s="18" t="s">
        <v>160</v>
      </c>
      <c r="C12" s="17">
        <v>0.17830213553742399</v>
      </c>
      <c r="D12" s="17">
        <v>0.175499623506534</v>
      </c>
      <c r="E12" s="17">
        <v>0.18192681335542901</v>
      </c>
      <c r="F12" s="17"/>
      <c r="G12" s="17">
        <v>0.112933243303104</v>
      </c>
      <c r="H12" s="17">
        <v>0.14577976391469899</v>
      </c>
      <c r="I12" s="17">
        <v>0.16997809771558101</v>
      </c>
      <c r="J12" s="17">
        <v>0.20329576495058199</v>
      </c>
      <c r="K12" s="17">
        <v>0.25702313027621398</v>
      </c>
      <c r="L12" s="17">
        <v>0.172294083881602</v>
      </c>
      <c r="M12" s="17"/>
      <c r="N12" s="17">
        <v>0.170164932597307</v>
      </c>
      <c r="O12" s="17">
        <v>0.223100947943143</v>
      </c>
      <c r="P12" s="17">
        <v>0.16928365416379501</v>
      </c>
      <c r="Q12" s="17">
        <v>0.150388361202239</v>
      </c>
      <c r="R12" s="17"/>
      <c r="S12" s="17">
        <v>0.167087763681322</v>
      </c>
      <c r="T12" s="17">
        <v>0.22135083428011301</v>
      </c>
      <c r="U12" s="17">
        <v>0.19102961988761399</v>
      </c>
      <c r="V12" s="17">
        <v>0.161774138322969</v>
      </c>
      <c r="W12" s="17">
        <v>0.20945428061615401</v>
      </c>
      <c r="X12" s="17">
        <v>0.12647378326252601</v>
      </c>
      <c r="Y12" s="17">
        <v>0.27640609439569802</v>
      </c>
      <c r="Z12" s="17">
        <v>0.18015146926273701</v>
      </c>
      <c r="AA12" s="17">
        <v>4.9557647824890597E-2</v>
      </c>
      <c r="AB12" s="17">
        <v>0.201056654031701</v>
      </c>
      <c r="AC12" s="17">
        <v>0.29819595206762101</v>
      </c>
      <c r="AD12" s="17">
        <v>8.6699160462176197E-2</v>
      </c>
      <c r="AE12" s="17"/>
      <c r="AF12" s="17">
        <v>0.18664151138694901</v>
      </c>
      <c r="AG12" s="17">
        <v>0.175218676398294</v>
      </c>
      <c r="AH12" s="17">
        <v>0.21700587389645001</v>
      </c>
      <c r="AI12" s="17">
        <v>0.119704564683316</v>
      </c>
      <c r="AJ12" s="17">
        <v>0.112917744055524</v>
      </c>
      <c r="AK12" s="17"/>
      <c r="AL12" s="17">
        <v>0.18887306499263501</v>
      </c>
      <c r="AM12" s="17">
        <v>0.141996185297011</v>
      </c>
      <c r="AN12" s="17">
        <v>0.210855170643898</v>
      </c>
      <c r="AO12" s="17">
        <v>0.27565172892732498</v>
      </c>
      <c r="AP12" s="17"/>
      <c r="AQ12" s="17">
        <v>0.205266196788531</v>
      </c>
      <c r="AR12" s="17">
        <v>0.14111876805896101</v>
      </c>
      <c r="AS12" s="17"/>
      <c r="AT12" s="17">
        <v>0.17802815249140599</v>
      </c>
      <c r="AU12" s="17">
        <v>0.182398486323926</v>
      </c>
      <c r="AV12" s="17"/>
      <c r="AW12" s="17">
        <v>0.22266320854274299</v>
      </c>
      <c r="AX12" s="17">
        <v>0.14897712301021601</v>
      </c>
      <c r="AY12" s="17">
        <v>0.15615048728817801</v>
      </c>
      <c r="AZ12" s="17"/>
      <c r="BA12" s="17">
        <v>0.18143321128933701</v>
      </c>
      <c r="BB12" s="17">
        <v>0.19394447752174401</v>
      </c>
      <c r="BC12" s="17">
        <v>0.173165473796561</v>
      </c>
      <c r="BD12" s="17">
        <v>0.137019762394235</v>
      </c>
      <c r="BE12" s="17">
        <v>0.184075201503202</v>
      </c>
      <c r="BF12" s="17"/>
      <c r="BG12" s="17">
        <v>0.18498102476738101</v>
      </c>
      <c r="BH12" s="17">
        <v>0.17356865903867699</v>
      </c>
      <c r="BI12" s="17"/>
      <c r="BJ12" s="17">
        <v>0.17072148911166399</v>
      </c>
      <c r="BK12" s="17">
        <v>0.20584888311129501</v>
      </c>
      <c r="BL12" s="17"/>
      <c r="BM12" s="17">
        <v>0.169556808408381</v>
      </c>
      <c r="BN12" s="17">
        <v>0.25299950337351601</v>
      </c>
      <c r="BO12" s="17">
        <v>0.14934795084993699</v>
      </c>
      <c r="BP12" s="17">
        <v>0.107863773297801</v>
      </c>
      <c r="BQ12" s="17">
        <v>0.15266289710365899</v>
      </c>
      <c r="BR12" s="17"/>
      <c r="BS12" s="17">
        <v>0.18947162160938799</v>
      </c>
      <c r="BT12" s="17"/>
      <c r="BU12" s="17">
        <v>0.24802184040696901</v>
      </c>
      <c r="BV12" s="17">
        <v>7.7462581571076106E-2</v>
      </c>
      <c r="BW12" s="17">
        <v>0.117007789179651</v>
      </c>
      <c r="BX12" s="17">
        <v>0.24176774826686101</v>
      </c>
      <c r="BY12" s="17">
        <v>0.15164250628454401</v>
      </c>
      <c r="BZ12" s="17"/>
      <c r="CA12" s="17">
        <v>0.15848615298226601</v>
      </c>
      <c r="CB12" s="17"/>
      <c r="CC12" s="17">
        <v>0.18279508463903099</v>
      </c>
      <c r="CD12" s="17">
        <v>0.18512652714890701</v>
      </c>
      <c r="CE12" s="17"/>
      <c r="CF12" s="17">
        <v>0.18461802238994399</v>
      </c>
      <c r="CG12" s="17"/>
      <c r="CH12" s="17">
        <v>0.21771497308886101</v>
      </c>
      <c r="CI12" s="17">
        <v>0.110681861039495</v>
      </c>
    </row>
    <row r="13" spans="2:87" x14ac:dyDescent="0.35">
      <c r="B13" s="18" t="s">
        <v>161</v>
      </c>
      <c r="C13" s="19">
        <v>0.108657619355722</v>
      </c>
      <c r="D13" s="19">
        <v>0.102020579094414</v>
      </c>
      <c r="E13" s="19">
        <v>0.11592495482662001</v>
      </c>
      <c r="F13" s="19"/>
      <c r="G13" s="19">
        <v>6.8727959015066398E-2</v>
      </c>
      <c r="H13" s="19">
        <v>9.1237986835559504E-2</v>
      </c>
      <c r="I13" s="19">
        <v>0.136457459229504</v>
      </c>
      <c r="J13" s="19">
        <v>0.10338613215706099</v>
      </c>
      <c r="K13" s="19">
        <v>0.10949438550622501</v>
      </c>
      <c r="L13" s="19">
        <v>0.138002937787186</v>
      </c>
      <c r="M13" s="19"/>
      <c r="N13" s="19">
        <v>7.51187039547348E-2</v>
      </c>
      <c r="O13" s="19">
        <v>7.7775714327688997E-2</v>
      </c>
      <c r="P13" s="19">
        <v>9.4518608132907203E-2</v>
      </c>
      <c r="Q13" s="19">
        <v>0.18827816302213299</v>
      </c>
      <c r="R13" s="19"/>
      <c r="S13" s="19">
        <v>7.3956076995866496E-2</v>
      </c>
      <c r="T13" s="19">
        <v>6.3798030642079104E-2</v>
      </c>
      <c r="U13" s="19">
        <v>5.1063405573922298E-2</v>
      </c>
      <c r="V13" s="19">
        <v>0.24364585174412101</v>
      </c>
      <c r="W13" s="19">
        <v>4.9096220012192097E-2</v>
      </c>
      <c r="X13" s="19">
        <v>0.110538049472699</v>
      </c>
      <c r="Y13" s="19">
        <v>8.5248924756419403E-2</v>
      </c>
      <c r="Z13" s="19">
        <v>9.4354086453231206E-2</v>
      </c>
      <c r="AA13" s="19">
        <v>0.12550626832888001</v>
      </c>
      <c r="AB13" s="19">
        <v>0.13181444652992499</v>
      </c>
      <c r="AC13" s="19">
        <v>0.14301592470931501</v>
      </c>
      <c r="AD13" s="19">
        <v>0.22984929232569401</v>
      </c>
      <c r="AE13" s="19"/>
      <c r="AF13" s="19">
        <v>0.15300985653059401</v>
      </c>
      <c r="AG13" s="19">
        <v>0.116057932636009</v>
      </c>
      <c r="AH13" s="19">
        <v>0.114808283737729</v>
      </c>
      <c r="AI13" s="19">
        <v>4.4056924970665899E-2</v>
      </c>
      <c r="AJ13" s="19">
        <v>5.8018660866787898E-2</v>
      </c>
      <c r="AK13" s="19"/>
      <c r="AL13" s="19">
        <v>0.14632179918462099</v>
      </c>
      <c r="AM13" s="19">
        <v>0.114115538482687</v>
      </c>
      <c r="AN13" s="19">
        <v>4.4607657725601498E-2</v>
      </c>
      <c r="AO13" s="19">
        <v>0</v>
      </c>
      <c r="AP13" s="19"/>
      <c r="AQ13" s="19">
        <v>0.13492024223479701</v>
      </c>
      <c r="AR13" s="19">
        <v>7.2441533493625296E-2</v>
      </c>
      <c r="AS13" s="19"/>
      <c r="AT13" s="19">
        <v>0.113940312249714</v>
      </c>
      <c r="AU13" s="19">
        <v>0.10508226165415099</v>
      </c>
      <c r="AV13" s="19"/>
      <c r="AW13" s="19">
        <v>0.10706113031275299</v>
      </c>
      <c r="AX13" s="19">
        <v>9.1395918594681602E-2</v>
      </c>
      <c r="AY13" s="19">
        <v>0.11838027546322601</v>
      </c>
      <c r="AZ13" s="19"/>
      <c r="BA13" s="19">
        <v>0.11708664146084199</v>
      </c>
      <c r="BB13" s="19">
        <v>0.10774486135919301</v>
      </c>
      <c r="BC13" s="19">
        <v>0.115870339041471</v>
      </c>
      <c r="BD13" s="19">
        <v>8.4924724050207595E-2</v>
      </c>
      <c r="BE13" s="19">
        <v>7.9858019607308497E-2</v>
      </c>
      <c r="BF13" s="19"/>
      <c r="BG13" s="19">
        <v>0.120355897008126</v>
      </c>
      <c r="BH13" s="19">
        <v>0.100366791279835</v>
      </c>
      <c r="BI13" s="19"/>
      <c r="BJ13" s="19">
        <v>0.108250661492494</v>
      </c>
      <c r="BK13" s="19">
        <v>0.110136433285554</v>
      </c>
      <c r="BL13" s="19"/>
      <c r="BM13" s="19">
        <v>0.186881588373946</v>
      </c>
      <c r="BN13" s="19">
        <v>0.12711084453159899</v>
      </c>
      <c r="BO13" s="19">
        <v>4.9901848844668799E-2</v>
      </c>
      <c r="BP13" s="19">
        <v>9.3909424444626396E-2</v>
      </c>
      <c r="BQ13" s="19">
        <v>8.4967883106331299E-2</v>
      </c>
      <c r="BR13" s="19"/>
      <c r="BS13" s="19">
        <v>4.79012460499307E-2</v>
      </c>
      <c r="BT13" s="19"/>
      <c r="BU13" s="19">
        <v>0.12622830816323299</v>
      </c>
      <c r="BV13" s="19">
        <v>2.9520873761166501E-2</v>
      </c>
      <c r="BW13" s="19">
        <v>8.6373125320473004E-2</v>
      </c>
      <c r="BX13" s="19">
        <v>3.9943732915860702E-2</v>
      </c>
      <c r="BY13" s="19">
        <v>0.34080680150201798</v>
      </c>
      <c r="BZ13" s="19"/>
      <c r="CA13" s="19">
        <v>2.0071266641555702E-2</v>
      </c>
      <c r="CB13" s="19"/>
      <c r="CC13" s="19">
        <v>7.9442733365190601E-2</v>
      </c>
      <c r="CD13" s="19">
        <v>0.11958123364548701</v>
      </c>
      <c r="CE13" s="19"/>
      <c r="CF13" s="19">
        <v>9.1172453374880294E-2</v>
      </c>
      <c r="CG13" s="19"/>
      <c r="CH13" s="19">
        <v>0.107750997170818</v>
      </c>
      <c r="CI13" s="19">
        <v>4.1111336103371303E-2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411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2014</v>
      </c>
      <c r="D7" s="10">
        <v>1010</v>
      </c>
      <c r="E7" s="10">
        <v>998</v>
      </c>
      <c r="F7" s="10"/>
      <c r="G7" s="10">
        <v>162</v>
      </c>
      <c r="H7" s="10">
        <v>348</v>
      </c>
      <c r="I7" s="10">
        <v>362</v>
      </c>
      <c r="J7" s="10">
        <v>366</v>
      </c>
      <c r="K7" s="10">
        <v>313</v>
      </c>
      <c r="L7" s="10">
        <v>463</v>
      </c>
      <c r="M7" s="10"/>
      <c r="N7" s="10">
        <v>594</v>
      </c>
      <c r="O7" s="10">
        <v>504</v>
      </c>
      <c r="P7" s="10">
        <v>427</v>
      </c>
      <c r="Q7" s="10">
        <v>482</v>
      </c>
      <c r="R7" s="10"/>
      <c r="S7" s="10">
        <v>277</v>
      </c>
      <c r="T7" s="10">
        <v>281</v>
      </c>
      <c r="U7" s="10">
        <v>168</v>
      </c>
      <c r="V7" s="10">
        <v>172</v>
      </c>
      <c r="W7" s="10">
        <v>153</v>
      </c>
      <c r="X7" s="10">
        <v>169</v>
      </c>
      <c r="Y7" s="10">
        <v>143</v>
      </c>
      <c r="Z7" s="10">
        <v>76</v>
      </c>
      <c r="AA7" s="10">
        <v>207</v>
      </c>
      <c r="AB7" s="10">
        <v>190</v>
      </c>
      <c r="AC7" s="10">
        <v>109</v>
      </c>
      <c r="AD7" s="10">
        <v>69</v>
      </c>
      <c r="AE7" s="10"/>
      <c r="AF7" s="10">
        <v>331</v>
      </c>
      <c r="AG7" s="10">
        <v>748</v>
      </c>
      <c r="AH7" s="10">
        <v>407</v>
      </c>
      <c r="AI7" s="10">
        <v>228</v>
      </c>
      <c r="AJ7" s="10">
        <v>232</v>
      </c>
      <c r="AK7" s="10"/>
      <c r="AL7" s="10">
        <v>803</v>
      </c>
      <c r="AM7" s="10">
        <v>756</v>
      </c>
      <c r="AN7" s="10">
        <v>338</v>
      </c>
      <c r="AO7" s="10">
        <v>117</v>
      </c>
      <c r="AP7" s="10"/>
      <c r="AQ7" s="10">
        <v>1178</v>
      </c>
      <c r="AR7" s="10">
        <v>836</v>
      </c>
      <c r="AS7" s="10"/>
      <c r="AT7" s="10">
        <v>1305</v>
      </c>
      <c r="AU7" s="10">
        <v>438</v>
      </c>
      <c r="AV7" s="10"/>
      <c r="AW7" s="10">
        <v>799</v>
      </c>
      <c r="AX7" s="10">
        <v>470</v>
      </c>
      <c r="AY7" s="10">
        <v>680</v>
      </c>
      <c r="AZ7" s="10"/>
      <c r="BA7" s="10">
        <v>492</v>
      </c>
      <c r="BB7" s="10">
        <v>559</v>
      </c>
      <c r="BC7" s="10">
        <v>647</v>
      </c>
      <c r="BD7" s="10">
        <v>207</v>
      </c>
      <c r="BE7" s="10">
        <v>108</v>
      </c>
      <c r="BF7" s="10"/>
      <c r="BG7" s="10">
        <v>791</v>
      </c>
      <c r="BH7" s="10">
        <v>1223</v>
      </c>
      <c r="BI7" s="10"/>
      <c r="BJ7" s="10">
        <v>1546</v>
      </c>
      <c r="BK7" s="10">
        <v>457</v>
      </c>
      <c r="BL7" s="10"/>
      <c r="BM7" s="10">
        <v>280</v>
      </c>
      <c r="BN7" s="10">
        <v>408</v>
      </c>
      <c r="BO7" s="10">
        <v>699</v>
      </c>
      <c r="BP7" s="10">
        <v>159</v>
      </c>
      <c r="BQ7" s="10">
        <v>227</v>
      </c>
      <c r="BR7" s="10"/>
      <c r="BS7" s="10">
        <v>617</v>
      </c>
      <c r="BT7" s="10"/>
      <c r="BU7" s="10">
        <v>384</v>
      </c>
      <c r="BV7" s="10">
        <v>488</v>
      </c>
      <c r="BW7" s="10">
        <v>192</v>
      </c>
      <c r="BX7" s="10">
        <v>397</v>
      </c>
      <c r="BY7" s="10">
        <v>154</v>
      </c>
      <c r="BZ7" s="10"/>
      <c r="CA7" s="10">
        <v>165</v>
      </c>
      <c r="CB7" s="10"/>
      <c r="CC7" s="10">
        <v>1596</v>
      </c>
      <c r="CD7" s="10">
        <v>360</v>
      </c>
      <c r="CE7" s="10"/>
      <c r="CF7" s="10">
        <v>756</v>
      </c>
      <c r="CG7" s="10"/>
      <c r="CH7" s="10">
        <v>698</v>
      </c>
      <c r="CI7" s="10">
        <v>238</v>
      </c>
    </row>
    <row r="8" spans="2:87" ht="30" customHeight="1" x14ac:dyDescent="0.35">
      <c r="B8" s="11" t="s">
        <v>20</v>
      </c>
      <c r="C8" s="11">
        <v>2014</v>
      </c>
      <c r="D8" s="11">
        <v>993</v>
      </c>
      <c r="E8" s="11">
        <v>1015</v>
      </c>
      <c r="F8" s="11"/>
      <c r="G8" s="11">
        <v>282</v>
      </c>
      <c r="H8" s="11">
        <v>344</v>
      </c>
      <c r="I8" s="11">
        <v>342</v>
      </c>
      <c r="J8" s="11">
        <v>342</v>
      </c>
      <c r="K8" s="11">
        <v>283</v>
      </c>
      <c r="L8" s="11">
        <v>421</v>
      </c>
      <c r="M8" s="11"/>
      <c r="N8" s="11">
        <v>542</v>
      </c>
      <c r="O8" s="11">
        <v>522</v>
      </c>
      <c r="P8" s="11">
        <v>441</v>
      </c>
      <c r="Q8" s="11">
        <v>502</v>
      </c>
      <c r="R8" s="11"/>
      <c r="S8" s="11">
        <v>282</v>
      </c>
      <c r="T8" s="11">
        <v>262</v>
      </c>
      <c r="U8" s="11">
        <v>161</v>
      </c>
      <c r="V8" s="11">
        <v>181</v>
      </c>
      <c r="W8" s="11">
        <v>141</v>
      </c>
      <c r="X8" s="11">
        <v>181</v>
      </c>
      <c r="Y8" s="11">
        <v>161</v>
      </c>
      <c r="Z8" s="11">
        <v>81</v>
      </c>
      <c r="AA8" s="11">
        <v>222</v>
      </c>
      <c r="AB8" s="11">
        <v>181</v>
      </c>
      <c r="AC8" s="11">
        <v>101</v>
      </c>
      <c r="AD8" s="11">
        <v>60</v>
      </c>
      <c r="AE8" s="11"/>
      <c r="AF8" s="11">
        <v>339</v>
      </c>
      <c r="AG8" s="11">
        <v>765</v>
      </c>
      <c r="AH8" s="11">
        <v>397</v>
      </c>
      <c r="AI8" s="11">
        <v>220</v>
      </c>
      <c r="AJ8" s="11">
        <v>222</v>
      </c>
      <c r="AK8" s="11"/>
      <c r="AL8" s="11">
        <v>770</v>
      </c>
      <c r="AM8" s="11">
        <v>770</v>
      </c>
      <c r="AN8" s="11">
        <v>347</v>
      </c>
      <c r="AO8" s="11">
        <v>126</v>
      </c>
      <c r="AP8" s="11"/>
      <c r="AQ8" s="11">
        <v>1192</v>
      </c>
      <c r="AR8" s="11">
        <v>822</v>
      </c>
      <c r="AS8" s="11"/>
      <c r="AT8" s="11">
        <v>1312</v>
      </c>
      <c r="AU8" s="11">
        <v>397</v>
      </c>
      <c r="AV8" s="11"/>
      <c r="AW8" s="11">
        <v>746</v>
      </c>
      <c r="AX8" s="11">
        <v>471</v>
      </c>
      <c r="AY8" s="11">
        <v>716</v>
      </c>
      <c r="AZ8" s="11"/>
      <c r="BA8" s="11">
        <v>511</v>
      </c>
      <c r="BB8" s="11">
        <v>553</v>
      </c>
      <c r="BC8" s="11">
        <v>648</v>
      </c>
      <c r="BD8" s="11">
        <v>198</v>
      </c>
      <c r="BE8" s="11">
        <v>103</v>
      </c>
      <c r="BF8" s="11"/>
      <c r="BG8" s="11">
        <v>850</v>
      </c>
      <c r="BH8" s="11">
        <v>1164</v>
      </c>
      <c r="BI8" s="11"/>
      <c r="BJ8" s="11">
        <v>1580</v>
      </c>
      <c r="BK8" s="11">
        <v>423</v>
      </c>
      <c r="BL8" s="11"/>
      <c r="BM8" s="11">
        <v>297</v>
      </c>
      <c r="BN8" s="11">
        <v>385</v>
      </c>
      <c r="BO8" s="11">
        <v>706</v>
      </c>
      <c r="BP8" s="11">
        <v>156</v>
      </c>
      <c r="BQ8" s="11">
        <v>228</v>
      </c>
      <c r="BR8" s="11"/>
      <c r="BS8" s="11">
        <v>612</v>
      </c>
      <c r="BT8" s="11"/>
      <c r="BU8" s="11">
        <v>373</v>
      </c>
      <c r="BV8" s="11">
        <v>499</v>
      </c>
      <c r="BW8" s="11">
        <v>191</v>
      </c>
      <c r="BX8" s="11">
        <v>389</v>
      </c>
      <c r="BY8" s="11">
        <v>163</v>
      </c>
      <c r="BZ8" s="11"/>
      <c r="CA8" s="11">
        <v>167</v>
      </c>
      <c r="CB8" s="11"/>
      <c r="CC8" s="11">
        <v>1582</v>
      </c>
      <c r="CD8" s="11">
        <v>370</v>
      </c>
      <c r="CE8" s="11"/>
      <c r="CF8" s="11">
        <v>721</v>
      </c>
      <c r="CG8" s="11"/>
      <c r="CH8" s="11">
        <v>681</v>
      </c>
      <c r="CI8" s="11">
        <v>239</v>
      </c>
    </row>
    <row r="9" spans="2:87" x14ac:dyDescent="0.35">
      <c r="B9" s="18" t="s">
        <v>404</v>
      </c>
      <c r="C9" s="17">
        <v>6.4461605057250307E-2</v>
      </c>
      <c r="D9" s="17">
        <v>7.1463246145739706E-2</v>
      </c>
      <c r="E9" s="17">
        <v>5.7992474769857201E-2</v>
      </c>
      <c r="F9" s="17"/>
      <c r="G9" s="17">
        <v>0.10708811843133501</v>
      </c>
      <c r="H9" s="17">
        <v>0.131293699162147</v>
      </c>
      <c r="I9" s="17">
        <v>7.03564548092738E-2</v>
      </c>
      <c r="J9" s="17">
        <v>4.6520516105415598E-2</v>
      </c>
      <c r="K9" s="17">
        <v>2.7910972725895499E-2</v>
      </c>
      <c r="L9" s="17">
        <v>1.5596778835828299E-2</v>
      </c>
      <c r="M9" s="17"/>
      <c r="N9" s="17">
        <v>8.4348629280780296E-2</v>
      </c>
      <c r="O9" s="17">
        <v>6.6616095486233207E-2</v>
      </c>
      <c r="P9" s="17">
        <v>3.7816542031144401E-2</v>
      </c>
      <c r="Q9" s="17">
        <v>6.5055814015081301E-2</v>
      </c>
      <c r="R9" s="17"/>
      <c r="S9" s="17">
        <v>8.8512701542889996E-2</v>
      </c>
      <c r="T9" s="17">
        <v>5.1245736349598801E-2</v>
      </c>
      <c r="U9" s="17">
        <v>5.1390491024893598E-2</v>
      </c>
      <c r="V9" s="17">
        <v>5.3020257324770399E-2</v>
      </c>
      <c r="W9" s="17">
        <v>6.0434168843699697E-2</v>
      </c>
      <c r="X9" s="17">
        <v>8.9979179331932294E-2</v>
      </c>
      <c r="Y9" s="17">
        <v>3.9364281115590802E-2</v>
      </c>
      <c r="Z9" s="17">
        <v>9.3452401777667296E-2</v>
      </c>
      <c r="AA9" s="17">
        <v>5.4481895997242603E-2</v>
      </c>
      <c r="AB9" s="17">
        <v>5.5563867915962302E-2</v>
      </c>
      <c r="AC9" s="17">
        <v>7.0691709668383604E-2</v>
      </c>
      <c r="AD9" s="17">
        <v>9.2701081389652107E-2</v>
      </c>
      <c r="AE9" s="17"/>
      <c r="AF9" s="17">
        <v>4.6026164314244902E-2</v>
      </c>
      <c r="AG9" s="17">
        <v>5.8527327451988603E-2</v>
      </c>
      <c r="AH9" s="17">
        <v>6.0287090472860398E-2</v>
      </c>
      <c r="AI9" s="17">
        <v>7.5796882608200403E-2</v>
      </c>
      <c r="AJ9" s="17">
        <v>9.8575564079579403E-2</v>
      </c>
      <c r="AK9" s="17"/>
      <c r="AL9" s="17">
        <v>6.6481032041769805E-2</v>
      </c>
      <c r="AM9" s="17">
        <v>4.60473105628596E-2</v>
      </c>
      <c r="AN9" s="17">
        <v>6.5619366170494894E-2</v>
      </c>
      <c r="AO9" s="17">
        <v>0.161405011383008</v>
      </c>
      <c r="AP9" s="17"/>
      <c r="AQ9" s="17">
        <v>4.3171473138859801E-2</v>
      </c>
      <c r="AR9" s="17">
        <v>9.5353838913559794E-2</v>
      </c>
      <c r="AS9" s="17"/>
      <c r="AT9" s="17">
        <v>7.7266563012512599E-2</v>
      </c>
      <c r="AU9" s="17">
        <v>1.52264348986564E-2</v>
      </c>
      <c r="AV9" s="17"/>
      <c r="AW9" s="17">
        <v>4.35926194301949E-2</v>
      </c>
      <c r="AX9" s="17">
        <v>8.3763822221373893E-2</v>
      </c>
      <c r="AY9" s="17">
        <v>7.0848295748888193E-2</v>
      </c>
      <c r="AZ9" s="17"/>
      <c r="BA9" s="17">
        <v>9.3072279173175704E-2</v>
      </c>
      <c r="BB9" s="17">
        <v>5.18120450412657E-2</v>
      </c>
      <c r="BC9" s="17">
        <v>5.4067805877937899E-2</v>
      </c>
      <c r="BD9" s="17">
        <v>7.1236066874970305E-2</v>
      </c>
      <c r="BE9" s="17">
        <v>4.3326124404064997E-2</v>
      </c>
      <c r="BF9" s="17"/>
      <c r="BG9" s="17">
        <v>7.6745393449963298E-2</v>
      </c>
      <c r="BH9" s="17">
        <v>5.5497019469568601E-2</v>
      </c>
      <c r="BI9" s="17"/>
      <c r="BJ9" s="17">
        <v>7.6078280977024695E-2</v>
      </c>
      <c r="BK9" s="17">
        <v>2.2690269179311499E-2</v>
      </c>
      <c r="BL9" s="17"/>
      <c r="BM9" s="17">
        <v>4.99150355656943E-2</v>
      </c>
      <c r="BN9" s="17">
        <v>2.8847066841950299E-2</v>
      </c>
      <c r="BO9" s="17">
        <v>9.6832639078278798E-2</v>
      </c>
      <c r="BP9" s="17">
        <v>6.4161554758793704E-2</v>
      </c>
      <c r="BQ9" s="17">
        <v>3.96297842875203E-2</v>
      </c>
      <c r="BR9" s="17"/>
      <c r="BS9" s="17">
        <v>5.0633846683713797E-2</v>
      </c>
      <c r="BT9" s="17"/>
      <c r="BU9" s="17">
        <v>4.38897057776442E-2</v>
      </c>
      <c r="BV9" s="17">
        <v>0.109509492013772</v>
      </c>
      <c r="BW9" s="17">
        <v>7.7766839312721298E-2</v>
      </c>
      <c r="BX9" s="17">
        <v>3.99327549003776E-2</v>
      </c>
      <c r="BY9" s="17">
        <v>5.1885771626465897E-2</v>
      </c>
      <c r="BZ9" s="17"/>
      <c r="CA9" s="17">
        <v>0.110388772412661</v>
      </c>
      <c r="CB9" s="17"/>
      <c r="CC9" s="17">
        <v>5.0245986154473399E-2</v>
      </c>
      <c r="CD9" s="17">
        <v>0.13362294373448999</v>
      </c>
      <c r="CE9" s="17"/>
      <c r="CF9" s="17">
        <v>3.8744034905517602E-2</v>
      </c>
      <c r="CG9" s="17"/>
      <c r="CH9" s="17">
        <v>3.4236964725570203E-2</v>
      </c>
      <c r="CI9" s="17">
        <v>0.118244279916821</v>
      </c>
    </row>
    <row r="10" spans="2:87" x14ac:dyDescent="0.35">
      <c r="B10" s="18" t="s">
        <v>405</v>
      </c>
      <c r="C10" s="17">
        <v>0.21221983739880601</v>
      </c>
      <c r="D10" s="17">
        <v>0.216231975530955</v>
      </c>
      <c r="E10" s="17">
        <v>0.20850494290930799</v>
      </c>
      <c r="F10" s="17"/>
      <c r="G10" s="17">
        <v>0.28552737796901301</v>
      </c>
      <c r="H10" s="17">
        <v>0.28196010060932902</v>
      </c>
      <c r="I10" s="17">
        <v>0.25832034670960502</v>
      </c>
      <c r="J10" s="17">
        <v>0.17859793849445199</v>
      </c>
      <c r="K10" s="17">
        <v>0.17050533491025799</v>
      </c>
      <c r="L10" s="17">
        <v>0.123941440477447</v>
      </c>
      <c r="M10" s="17"/>
      <c r="N10" s="17">
        <v>0.27059273669592099</v>
      </c>
      <c r="O10" s="17">
        <v>0.24554409815379299</v>
      </c>
      <c r="P10" s="17">
        <v>0.17546362053558701</v>
      </c>
      <c r="Q10" s="17">
        <v>0.145663817492138</v>
      </c>
      <c r="R10" s="17"/>
      <c r="S10" s="17">
        <v>0.24336267691317001</v>
      </c>
      <c r="T10" s="17">
        <v>0.221115870284328</v>
      </c>
      <c r="U10" s="17">
        <v>0.25253119835666199</v>
      </c>
      <c r="V10" s="17">
        <v>0.225571448533159</v>
      </c>
      <c r="W10" s="17">
        <v>0.21626297852190099</v>
      </c>
      <c r="X10" s="17">
        <v>0.17755466287274899</v>
      </c>
      <c r="Y10" s="17">
        <v>0.213521380273134</v>
      </c>
      <c r="Z10" s="17">
        <v>0.18460854892328599</v>
      </c>
      <c r="AA10" s="17">
        <v>0.26550860173119201</v>
      </c>
      <c r="AB10" s="17">
        <v>0.13048802823255501</v>
      </c>
      <c r="AC10" s="17">
        <v>0.17794087791784399</v>
      </c>
      <c r="AD10" s="17">
        <v>0.114543632282462</v>
      </c>
      <c r="AE10" s="17"/>
      <c r="AF10" s="17">
        <v>0.167966294690994</v>
      </c>
      <c r="AG10" s="17">
        <v>0.182117862080828</v>
      </c>
      <c r="AH10" s="17">
        <v>0.23028394514599501</v>
      </c>
      <c r="AI10" s="17">
        <v>0.28195448489271402</v>
      </c>
      <c r="AJ10" s="17">
        <v>0.31203560323246798</v>
      </c>
      <c r="AK10" s="17"/>
      <c r="AL10" s="17">
        <v>0.18406245015928999</v>
      </c>
      <c r="AM10" s="17">
        <v>0.221006512850489</v>
      </c>
      <c r="AN10" s="17">
        <v>0.246076552096961</v>
      </c>
      <c r="AO10" s="17">
        <v>0.23724896070603901</v>
      </c>
      <c r="AP10" s="17"/>
      <c r="AQ10" s="17">
        <v>0.17462332045280299</v>
      </c>
      <c r="AR10" s="17">
        <v>0.26677282927930102</v>
      </c>
      <c r="AS10" s="17"/>
      <c r="AT10" s="17">
        <v>0.23511468021239501</v>
      </c>
      <c r="AU10" s="17">
        <v>0.13598805352339699</v>
      </c>
      <c r="AV10" s="17"/>
      <c r="AW10" s="17">
        <v>0.19520629627889699</v>
      </c>
      <c r="AX10" s="17">
        <v>0.23508901961872999</v>
      </c>
      <c r="AY10" s="17">
        <v>0.21170802112575299</v>
      </c>
      <c r="AZ10" s="17"/>
      <c r="BA10" s="17">
        <v>0.25261877150995998</v>
      </c>
      <c r="BB10" s="17">
        <v>0.21148019506399801</v>
      </c>
      <c r="BC10" s="17">
        <v>0.20062736960451799</v>
      </c>
      <c r="BD10" s="17">
        <v>0.174201771260419</v>
      </c>
      <c r="BE10" s="17">
        <v>0.16385020255979399</v>
      </c>
      <c r="BF10" s="17"/>
      <c r="BG10" s="17">
        <v>0.23624495758018599</v>
      </c>
      <c r="BH10" s="17">
        <v>0.194686545613343</v>
      </c>
      <c r="BI10" s="17"/>
      <c r="BJ10" s="17">
        <v>0.233037785671975</v>
      </c>
      <c r="BK10" s="17">
        <v>0.137277565621609</v>
      </c>
      <c r="BL10" s="17"/>
      <c r="BM10" s="17">
        <v>0.23398395339542</v>
      </c>
      <c r="BN10" s="17">
        <v>0.168099981732444</v>
      </c>
      <c r="BO10" s="17">
        <v>0.26745977262482901</v>
      </c>
      <c r="BP10" s="17">
        <v>0.19474371461821899</v>
      </c>
      <c r="BQ10" s="17">
        <v>0.13246335788893401</v>
      </c>
      <c r="BR10" s="17"/>
      <c r="BS10" s="17">
        <v>0.17834276499935001</v>
      </c>
      <c r="BT10" s="17"/>
      <c r="BU10" s="17">
        <v>0.184569252763292</v>
      </c>
      <c r="BV10" s="17">
        <v>0.30704072555386203</v>
      </c>
      <c r="BW10" s="17">
        <v>0.19463764941282199</v>
      </c>
      <c r="BX10" s="17">
        <v>0.16360398834846099</v>
      </c>
      <c r="BY10" s="17">
        <v>0.184892673195796</v>
      </c>
      <c r="BZ10" s="17"/>
      <c r="CA10" s="17">
        <v>0.21876686528695199</v>
      </c>
      <c r="CB10" s="17"/>
      <c r="CC10" s="17">
        <v>0.198587843238622</v>
      </c>
      <c r="CD10" s="17">
        <v>0.26688433324534799</v>
      </c>
      <c r="CE10" s="17"/>
      <c r="CF10" s="17">
        <v>0.18282038788459801</v>
      </c>
      <c r="CG10" s="17"/>
      <c r="CH10" s="17">
        <v>0.186115923184548</v>
      </c>
      <c r="CI10" s="17">
        <v>0.35372489662267997</v>
      </c>
    </row>
    <row r="11" spans="2:87" x14ac:dyDescent="0.35">
      <c r="B11" s="18" t="s">
        <v>406</v>
      </c>
      <c r="C11" s="17">
        <v>0.26594467648305398</v>
      </c>
      <c r="D11" s="17">
        <v>0.28185891151252501</v>
      </c>
      <c r="E11" s="17">
        <v>0.251017905012767</v>
      </c>
      <c r="F11" s="17"/>
      <c r="G11" s="17">
        <v>0.288930155803163</v>
      </c>
      <c r="H11" s="17">
        <v>0.21724578180989501</v>
      </c>
      <c r="I11" s="17">
        <v>0.23722469024415199</v>
      </c>
      <c r="J11" s="17">
        <v>0.29309143574714802</v>
      </c>
      <c r="K11" s="17">
        <v>0.27403234611995703</v>
      </c>
      <c r="L11" s="17">
        <v>0.28620174320236302</v>
      </c>
      <c r="M11" s="17"/>
      <c r="N11" s="17">
        <v>0.277018114324241</v>
      </c>
      <c r="O11" s="17">
        <v>0.25092548903586698</v>
      </c>
      <c r="P11" s="17">
        <v>0.28726895054947399</v>
      </c>
      <c r="Q11" s="17">
        <v>0.25254993808223303</v>
      </c>
      <c r="R11" s="17"/>
      <c r="S11" s="17">
        <v>0.24923391427487401</v>
      </c>
      <c r="T11" s="17">
        <v>0.25288350391183301</v>
      </c>
      <c r="U11" s="17">
        <v>0.23744473509636499</v>
      </c>
      <c r="V11" s="17">
        <v>0.27155507565326897</v>
      </c>
      <c r="W11" s="17">
        <v>0.27333208840385997</v>
      </c>
      <c r="X11" s="17">
        <v>0.31706471905120098</v>
      </c>
      <c r="Y11" s="17">
        <v>0.27111722153261503</v>
      </c>
      <c r="Z11" s="17">
        <v>0.29667009434875302</v>
      </c>
      <c r="AA11" s="17">
        <v>0.241702441547932</v>
      </c>
      <c r="AB11" s="17">
        <v>0.26461357179406902</v>
      </c>
      <c r="AC11" s="17">
        <v>0.247445915481319</v>
      </c>
      <c r="AD11" s="17">
        <v>0.35897733074697802</v>
      </c>
      <c r="AE11" s="17"/>
      <c r="AF11" s="17">
        <v>0.25821117289434897</v>
      </c>
      <c r="AG11" s="17">
        <v>0.28178563178035498</v>
      </c>
      <c r="AH11" s="17">
        <v>0.27214550035441398</v>
      </c>
      <c r="AI11" s="17">
        <v>0.23509694750452401</v>
      </c>
      <c r="AJ11" s="17">
        <v>0.256125932450112</v>
      </c>
      <c r="AK11" s="17"/>
      <c r="AL11" s="17">
        <v>0.28393196857572101</v>
      </c>
      <c r="AM11" s="17">
        <v>0.27430183810772601</v>
      </c>
      <c r="AN11" s="17">
        <v>0.22483175786210899</v>
      </c>
      <c r="AO11" s="17">
        <v>0.218285582712784</v>
      </c>
      <c r="AP11" s="17"/>
      <c r="AQ11" s="17">
        <v>0.26795545235849899</v>
      </c>
      <c r="AR11" s="17">
        <v>0.26302701684548202</v>
      </c>
      <c r="AS11" s="17"/>
      <c r="AT11" s="17">
        <v>0.263145808193263</v>
      </c>
      <c r="AU11" s="17">
        <v>0.29530274720648297</v>
      </c>
      <c r="AV11" s="17"/>
      <c r="AW11" s="17">
        <v>0.28376296498598502</v>
      </c>
      <c r="AX11" s="17">
        <v>0.25168256476133799</v>
      </c>
      <c r="AY11" s="17">
        <v>0.258944560783747</v>
      </c>
      <c r="AZ11" s="17"/>
      <c r="BA11" s="17">
        <v>0.242203379374935</v>
      </c>
      <c r="BB11" s="17">
        <v>0.27838223868449502</v>
      </c>
      <c r="BC11" s="17">
        <v>0.271290556885947</v>
      </c>
      <c r="BD11" s="17">
        <v>0.25685366771929002</v>
      </c>
      <c r="BE11" s="17">
        <v>0.29399388744926902</v>
      </c>
      <c r="BF11" s="17"/>
      <c r="BG11" s="17">
        <v>0.25949856702923502</v>
      </c>
      <c r="BH11" s="17">
        <v>0.27064898252113301</v>
      </c>
      <c r="BI11" s="17"/>
      <c r="BJ11" s="17">
        <v>0.25999042176905002</v>
      </c>
      <c r="BK11" s="17">
        <v>0.27762308073432601</v>
      </c>
      <c r="BL11" s="17"/>
      <c r="BM11" s="17">
        <v>0.247374652934231</v>
      </c>
      <c r="BN11" s="17">
        <v>0.25484264225366998</v>
      </c>
      <c r="BO11" s="17">
        <v>0.27135635688471499</v>
      </c>
      <c r="BP11" s="17">
        <v>0.296609923523661</v>
      </c>
      <c r="BQ11" s="17">
        <v>0.27215402049770498</v>
      </c>
      <c r="BR11" s="17"/>
      <c r="BS11" s="17">
        <v>0.267135177422195</v>
      </c>
      <c r="BT11" s="17"/>
      <c r="BU11" s="17">
        <v>0.23683002230292399</v>
      </c>
      <c r="BV11" s="17">
        <v>0.27784382705587501</v>
      </c>
      <c r="BW11" s="17">
        <v>0.28222410874971898</v>
      </c>
      <c r="BX11" s="17">
        <v>0.27087314427400599</v>
      </c>
      <c r="BY11" s="17">
        <v>0.26676470283589898</v>
      </c>
      <c r="BZ11" s="17"/>
      <c r="CA11" s="17">
        <v>0.27003663730442901</v>
      </c>
      <c r="CB11" s="17"/>
      <c r="CC11" s="17">
        <v>0.25118545762862199</v>
      </c>
      <c r="CD11" s="17">
        <v>0.34174543417956099</v>
      </c>
      <c r="CE11" s="17"/>
      <c r="CF11" s="17">
        <v>0.251145738536734</v>
      </c>
      <c r="CG11" s="17"/>
      <c r="CH11" s="17">
        <v>0.26446345326964799</v>
      </c>
      <c r="CI11" s="17">
        <v>0.24026671958735499</v>
      </c>
    </row>
    <row r="12" spans="2:87" x14ac:dyDescent="0.35">
      <c r="B12" s="18" t="s">
        <v>407</v>
      </c>
      <c r="C12" s="17">
        <v>0.27450795904265102</v>
      </c>
      <c r="D12" s="17">
        <v>0.26879268873762902</v>
      </c>
      <c r="E12" s="17">
        <v>0.28069407966450899</v>
      </c>
      <c r="F12" s="17"/>
      <c r="G12" s="17">
        <v>0.17842940724732201</v>
      </c>
      <c r="H12" s="17">
        <v>0.22840356026595399</v>
      </c>
      <c r="I12" s="17">
        <v>0.25046314064790498</v>
      </c>
      <c r="J12" s="17">
        <v>0.26296745317556203</v>
      </c>
      <c r="K12" s="17">
        <v>0.29314859371789598</v>
      </c>
      <c r="L12" s="17">
        <v>0.39301167787688801</v>
      </c>
      <c r="M12" s="17"/>
      <c r="N12" s="17">
        <v>0.23217163201867699</v>
      </c>
      <c r="O12" s="17">
        <v>0.279332564141198</v>
      </c>
      <c r="P12" s="17">
        <v>0.28185433776061303</v>
      </c>
      <c r="Q12" s="17">
        <v>0.30677460745168</v>
      </c>
      <c r="R12" s="17"/>
      <c r="S12" s="17">
        <v>0.25173581426523001</v>
      </c>
      <c r="T12" s="17">
        <v>0.30401701288592797</v>
      </c>
      <c r="U12" s="17">
        <v>0.26321806842828799</v>
      </c>
      <c r="V12" s="17">
        <v>0.236692821714963</v>
      </c>
      <c r="W12" s="17">
        <v>0.28563449439730698</v>
      </c>
      <c r="X12" s="17">
        <v>0.21865032551208199</v>
      </c>
      <c r="Y12" s="17">
        <v>0.29763852003643299</v>
      </c>
      <c r="Z12" s="17">
        <v>0.24002419425059501</v>
      </c>
      <c r="AA12" s="17">
        <v>0.26523587820226602</v>
      </c>
      <c r="AB12" s="17">
        <v>0.35247267562379397</v>
      </c>
      <c r="AC12" s="17">
        <v>0.29811216253635597</v>
      </c>
      <c r="AD12" s="17">
        <v>0.28325274476814599</v>
      </c>
      <c r="AE12" s="17"/>
      <c r="AF12" s="17">
        <v>0.30526483513416702</v>
      </c>
      <c r="AG12" s="17">
        <v>0.27480911212610099</v>
      </c>
      <c r="AH12" s="17">
        <v>0.28189428921534199</v>
      </c>
      <c r="AI12" s="17">
        <v>0.247842557882331</v>
      </c>
      <c r="AJ12" s="17">
        <v>0.23827498677539</v>
      </c>
      <c r="AK12" s="17"/>
      <c r="AL12" s="17">
        <v>0.28301958054368598</v>
      </c>
      <c r="AM12" s="17">
        <v>0.266485430335344</v>
      </c>
      <c r="AN12" s="17">
        <v>0.28145272991540998</v>
      </c>
      <c r="AO12" s="17">
        <v>0.25241501857736298</v>
      </c>
      <c r="AP12" s="17"/>
      <c r="AQ12" s="17">
        <v>0.30172087246700302</v>
      </c>
      <c r="AR12" s="17">
        <v>0.23502169899320499</v>
      </c>
      <c r="AS12" s="17"/>
      <c r="AT12" s="17">
        <v>0.24414637763324201</v>
      </c>
      <c r="AU12" s="17">
        <v>0.386952389741964</v>
      </c>
      <c r="AV12" s="17"/>
      <c r="AW12" s="17">
        <v>0.30310945754494301</v>
      </c>
      <c r="AX12" s="17">
        <v>0.270288153900345</v>
      </c>
      <c r="AY12" s="17">
        <v>0.25734266105188602</v>
      </c>
      <c r="AZ12" s="17"/>
      <c r="BA12" s="17">
        <v>0.22912819521337799</v>
      </c>
      <c r="BB12" s="17">
        <v>0.27723720280644698</v>
      </c>
      <c r="BC12" s="17">
        <v>0.28808137305453202</v>
      </c>
      <c r="BD12" s="17">
        <v>0.344916231277477</v>
      </c>
      <c r="BE12" s="17">
        <v>0.26638881928163599</v>
      </c>
      <c r="BF12" s="17"/>
      <c r="BG12" s="17">
        <v>0.25570295836319301</v>
      </c>
      <c r="BH12" s="17">
        <v>0.28823165996275302</v>
      </c>
      <c r="BI12" s="17"/>
      <c r="BJ12" s="17">
        <v>0.25267255952874002</v>
      </c>
      <c r="BK12" s="17">
        <v>0.36038051250137199</v>
      </c>
      <c r="BL12" s="17"/>
      <c r="BM12" s="17">
        <v>0.228696570029299</v>
      </c>
      <c r="BN12" s="17">
        <v>0.367337961040135</v>
      </c>
      <c r="BO12" s="17">
        <v>0.217993936809115</v>
      </c>
      <c r="BP12" s="17">
        <v>0.30147307129305101</v>
      </c>
      <c r="BQ12" s="17">
        <v>0.33478445550263303</v>
      </c>
      <c r="BR12" s="17"/>
      <c r="BS12" s="17">
        <v>0.32847225214348202</v>
      </c>
      <c r="BT12" s="17"/>
      <c r="BU12" s="17">
        <v>0.36433226754679998</v>
      </c>
      <c r="BV12" s="17">
        <v>0.19023065505859599</v>
      </c>
      <c r="BW12" s="17">
        <v>0.31395891087636701</v>
      </c>
      <c r="BX12" s="17">
        <v>0.34030637491978999</v>
      </c>
      <c r="BY12" s="17">
        <v>0.17801311888947799</v>
      </c>
      <c r="BZ12" s="17"/>
      <c r="CA12" s="17">
        <v>0.27374624339910397</v>
      </c>
      <c r="CB12" s="17"/>
      <c r="CC12" s="17">
        <v>0.30623344154576398</v>
      </c>
      <c r="CD12" s="17">
        <v>0.157186483974006</v>
      </c>
      <c r="CE12" s="17"/>
      <c r="CF12" s="17">
        <v>0.31303145756039702</v>
      </c>
      <c r="CG12" s="17"/>
      <c r="CH12" s="17">
        <v>0.32677855897341301</v>
      </c>
      <c r="CI12" s="17">
        <v>0.17605609953012799</v>
      </c>
    </row>
    <row r="13" spans="2:87" x14ac:dyDescent="0.35">
      <c r="B13" s="18" t="s">
        <v>408</v>
      </c>
      <c r="C13" s="17">
        <v>0.111452635083885</v>
      </c>
      <c r="D13" s="17">
        <v>0.10714944545706299</v>
      </c>
      <c r="E13" s="17">
        <v>0.11632224270269</v>
      </c>
      <c r="F13" s="17"/>
      <c r="G13" s="17">
        <v>4.8502984495474299E-2</v>
      </c>
      <c r="H13" s="17">
        <v>7.9204779632554498E-2</v>
      </c>
      <c r="I13" s="17">
        <v>9.9563469731282397E-2</v>
      </c>
      <c r="J13" s="17">
        <v>0.13218885794343299</v>
      </c>
      <c r="K13" s="17">
        <v>0.16050064894247501</v>
      </c>
      <c r="L13" s="17">
        <v>0.13986228225926201</v>
      </c>
      <c r="M13" s="17"/>
      <c r="N13" s="17">
        <v>7.4844374853648102E-2</v>
      </c>
      <c r="O13" s="17">
        <v>9.2522038735414994E-2</v>
      </c>
      <c r="P13" s="17">
        <v>0.14225567164627401</v>
      </c>
      <c r="Q13" s="17">
        <v>0.145156773849351</v>
      </c>
      <c r="R13" s="17"/>
      <c r="S13" s="17">
        <v>9.9753658097296902E-2</v>
      </c>
      <c r="T13" s="17">
        <v>0.10023152481269</v>
      </c>
      <c r="U13" s="17">
        <v>0.10732101310449001</v>
      </c>
      <c r="V13" s="17">
        <v>0.13129229879549001</v>
      </c>
      <c r="W13" s="17">
        <v>9.3780401598175703E-2</v>
      </c>
      <c r="X13" s="17">
        <v>0.12616367795379901</v>
      </c>
      <c r="Y13" s="17">
        <v>8.8399251232745196E-2</v>
      </c>
      <c r="Z13" s="17">
        <v>0.10536876708269299</v>
      </c>
      <c r="AA13" s="17">
        <v>0.101243406837522</v>
      </c>
      <c r="AB13" s="17">
        <v>0.14997938472032801</v>
      </c>
      <c r="AC13" s="17">
        <v>0.14660414327184601</v>
      </c>
      <c r="AD13" s="17">
        <v>9.6259505596723804E-2</v>
      </c>
      <c r="AE13" s="17"/>
      <c r="AF13" s="17">
        <v>0.14184096498547799</v>
      </c>
      <c r="AG13" s="17">
        <v>0.14019039674577399</v>
      </c>
      <c r="AH13" s="17">
        <v>6.4326965442835907E-2</v>
      </c>
      <c r="AI13" s="17">
        <v>0.103664054231713</v>
      </c>
      <c r="AJ13" s="17">
        <v>6.2281108995212102E-2</v>
      </c>
      <c r="AK13" s="17"/>
      <c r="AL13" s="17">
        <v>8.6932468980903996E-2</v>
      </c>
      <c r="AM13" s="17">
        <v>0.1239381596261</v>
      </c>
      <c r="AN13" s="17">
        <v>0.14321281667448801</v>
      </c>
      <c r="AO13" s="17">
        <v>9.7457865814508798E-2</v>
      </c>
      <c r="AP13" s="17"/>
      <c r="AQ13" s="17">
        <v>0.13387851378753801</v>
      </c>
      <c r="AR13" s="17">
        <v>7.8912419175309695E-2</v>
      </c>
      <c r="AS13" s="17"/>
      <c r="AT13" s="17">
        <v>0.10779900312942001</v>
      </c>
      <c r="AU13" s="17">
        <v>0.12327603092442301</v>
      </c>
      <c r="AV13" s="17"/>
      <c r="AW13" s="17">
        <v>0.108457882288607</v>
      </c>
      <c r="AX13" s="17">
        <v>0.104214032920944</v>
      </c>
      <c r="AY13" s="17">
        <v>0.117568341002576</v>
      </c>
      <c r="AZ13" s="17"/>
      <c r="BA13" s="17">
        <v>0.10917645374726501</v>
      </c>
      <c r="BB13" s="17">
        <v>0.101889237520738</v>
      </c>
      <c r="BC13" s="17">
        <v>0.117464253888616</v>
      </c>
      <c r="BD13" s="17">
        <v>9.4747199559556905E-2</v>
      </c>
      <c r="BE13" s="17">
        <v>0.16970776601198201</v>
      </c>
      <c r="BF13" s="17"/>
      <c r="BG13" s="17">
        <v>8.7636663543022103E-2</v>
      </c>
      <c r="BH13" s="17">
        <v>0.128833292288833</v>
      </c>
      <c r="BI13" s="17"/>
      <c r="BJ13" s="17">
        <v>9.8693205868245301E-2</v>
      </c>
      <c r="BK13" s="17">
        <v>0.15914883184133499</v>
      </c>
      <c r="BL13" s="17"/>
      <c r="BM13" s="17">
        <v>0.100111276180554</v>
      </c>
      <c r="BN13" s="17">
        <v>0.12947228278954001</v>
      </c>
      <c r="BO13" s="17">
        <v>9.6226078351906594E-2</v>
      </c>
      <c r="BP13" s="17">
        <v>5.9104114063771702E-2</v>
      </c>
      <c r="BQ13" s="17">
        <v>0.174970458253909</v>
      </c>
      <c r="BR13" s="17"/>
      <c r="BS13" s="17">
        <v>0.147705251799959</v>
      </c>
      <c r="BT13" s="17"/>
      <c r="BU13" s="17">
        <v>0.124123332709485</v>
      </c>
      <c r="BV13" s="17">
        <v>6.6220112278469495E-2</v>
      </c>
      <c r="BW13" s="17">
        <v>7.7037834457939006E-2</v>
      </c>
      <c r="BX13" s="17">
        <v>0.163838813588501</v>
      </c>
      <c r="BY13" s="17">
        <v>0.113702459624866</v>
      </c>
      <c r="BZ13" s="17"/>
      <c r="CA13" s="17">
        <v>0.115288713257391</v>
      </c>
      <c r="CB13" s="17"/>
      <c r="CC13" s="17">
        <v>0.129122207560111</v>
      </c>
      <c r="CD13" s="17">
        <v>4.8952313437042198E-2</v>
      </c>
      <c r="CE13" s="17"/>
      <c r="CF13" s="17">
        <v>0.14918942692814999</v>
      </c>
      <c r="CG13" s="17"/>
      <c r="CH13" s="17">
        <v>0.12610547575654199</v>
      </c>
      <c r="CI13" s="17">
        <v>7.0625280821221603E-2</v>
      </c>
    </row>
    <row r="14" spans="2:87" x14ac:dyDescent="0.35">
      <c r="B14" s="18" t="s">
        <v>161</v>
      </c>
      <c r="C14" s="19">
        <v>7.1413286934353407E-2</v>
      </c>
      <c r="D14" s="19">
        <v>5.4503732616088402E-2</v>
      </c>
      <c r="E14" s="19">
        <v>8.5468354940868796E-2</v>
      </c>
      <c r="F14" s="19"/>
      <c r="G14" s="19">
        <v>9.1521956053692594E-2</v>
      </c>
      <c r="H14" s="19">
        <v>6.1892078520121102E-2</v>
      </c>
      <c r="I14" s="19">
        <v>8.4071897857782199E-2</v>
      </c>
      <c r="J14" s="19">
        <v>8.66337985339901E-2</v>
      </c>
      <c r="K14" s="19">
        <v>7.3902103583519493E-2</v>
      </c>
      <c r="L14" s="19">
        <v>4.13860773482118E-2</v>
      </c>
      <c r="M14" s="19"/>
      <c r="N14" s="19">
        <v>6.10245128267334E-2</v>
      </c>
      <c r="O14" s="19">
        <v>6.5059714447494102E-2</v>
      </c>
      <c r="P14" s="19">
        <v>7.5340877476908E-2</v>
      </c>
      <c r="Q14" s="19">
        <v>8.4799049109517202E-2</v>
      </c>
      <c r="R14" s="19"/>
      <c r="S14" s="19">
        <v>6.7401234906538696E-2</v>
      </c>
      <c r="T14" s="19">
        <v>7.0506351755621297E-2</v>
      </c>
      <c r="U14" s="19">
        <v>8.8094493989300499E-2</v>
      </c>
      <c r="V14" s="19">
        <v>8.1868097978348098E-2</v>
      </c>
      <c r="W14" s="19">
        <v>7.0555868235056995E-2</v>
      </c>
      <c r="X14" s="19">
        <v>7.0587435278236799E-2</v>
      </c>
      <c r="Y14" s="19">
        <v>8.9959345809482102E-2</v>
      </c>
      <c r="Z14" s="19">
        <v>7.9875993617005203E-2</v>
      </c>
      <c r="AA14" s="19">
        <v>7.1827775683846004E-2</v>
      </c>
      <c r="AB14" s="19">
        <v>4.6882471713293197E-2</v>
      </c>
      <c r="AC14" s="19">
        <v>5.9205191124251801E-2</v>
      </c>
      <c r="AD14" s="19">
        <v>5.42657052160379E-2</v>
      </c>
      <c r="AE14" s="19"/>
      <c r="AF14" s="19">
        <v>8.0690567980767694E-2</v>
      </c>
      <c r="AG14" s="19">
        <v>6.2569669814953197E-2</v>
      </c>
      <c r="AH14" s="19">
        <v>9.1062209368552902E-2</v>
      </c>
      <c r="AI14" s="19">
        <v>5.5645072880518703E-2</v>
      </c>
      <c r="AJ14" s="19">
        <v>3.2706804467239198E-2</v>
      </c>
      <c r="AK14" s="19"/>
      <c r="AL14" s="19">
        <v>9.5572499698628993E-2</v>
      </c>
      <c r="AM14" s="19">
        <v>6.8220748517481805E-2</v>
      </c>
      <c r="AN14" s="19">
        <v>3.8806777280536699E-2</v>
      </c>
      <c r="AO14" s="19">
        <v>3.31875608062977E-2</v>
      </c>
      <c r="AP14" s="19"/>
      <c r="AQ14" s="19">
        <v>7.8650367795296897E-2</v>
      </c>
      <c r="AR14" s="19">
        <v>6.0912196793142602E-2</v>
      </c>
      <c r="AS14" s="19"/>
      <c r="AT14" s="19">
        <v>7.2527567819167305E-2</v>
      </c>
      <c r="AU14" s="19">
        <v>4.3254343705076997E-2</v>
      </c>
      <c r="AV14" s="19"/>
      <c r="AW14" s="19">
        <v>6.5870779471372806E-2</v>
      </c>
      <c r="AX14" s="19">
        <v>5.4962406577268398E-2</v>
      </c>
      <c r="AY14" s="19">
        <v>8.3588120287148293E-2</v>
      </c>
      <c r="AZ14" s="19"/>
      <c r="BA14" s="19">
        <v>7.3800920981285101E-2</v>
      </c>
      <c r="BB14" s="19">
        <v>7.9199080883056494E-2</v>
      </c>
      <c r="BC14" s="19">
        <v>6.8468640688448795E-2</v>
      </c>
      <c r="BD14" s="19">
        <v>5.8045063308286397E-2</v>
      </c>
      <c r="BE14" s="19">
        <v>6.2733200293254104E-2</v>
      </c>
      <c r="BF14" s="19"/>
      <c r="BG14" s="19">
        <v>8.4171460034400805E-2</v>
      </c>
      <c r="BH14" s="19">
        <v>6.2102500144369098E-2</v>
      </c>
      <c r="BI14" s="19"/>
      <c r="BJ14" s="19">
        <v>7.9527746184964596E-2</v>
      </c>
      <c r="BK14" s="19">
        <v>4.2879740122046303E-2</v>
      </c>
      <c r="BL14" s="19"/>
      <c r="BM14" s="19">
        <v>0.13991851189480101</v>
      </c>
      <c r="BN14" s="19">
        <v>5.140006534226E-2</v>
      </c>
      <c r="BO14" s="19">
        <v>5.0131216251155603E-2</v>
      </c>
      <c r="BP14" s="19">
        <v>8.3907621742503102E-2</v>
      </c>
      <c r="BQ14" s="19">
        <v>4.5997923569298299E-2</v>
      </c>
      <c r="BR14" s="19"/>
      <c r="BS14" s="19">
        <v>2.7710706951300599E-2</v>
      </c>
      <c r="BT14" s="19"/>
      <c r="BU14" s="19">
        <v>4.6255418899854801E-2</v>
      </c>
      <c r="BV14" s="19">
        <v>4.9155188039425E-2</v>
      </c>
      <c r="BW14" s="19">
        <v>5.4374657190431899E-2</v>
      </c>
      <c r="BX14" s="19">
        <v>2.1444923968864701E-2</v>
      </c>
      <c r="BY14" s="19">
        <v>0.20474127382749499</v>
      </c>
      <c r="BZ14" s="19"/>
      <c r="CA14" s="19">
        <v>1.17727683394635E-2</v>
      </c>
      <c r="CB14" s="19"/>
      <c r="CC14" s="19">
        <v>6.4625063872408406E-2</v>
      </c>
      <c r="CD14" s="19">
        <v>5.1608491429552698E-2</v>
      </c>
      <c r="CE14" s="19"/>
      <c r="CF14" s="19">
        <v>6.5068954184603803E-2</v>
      </c>
      <c r="CG14" s="19"/>
      <c r="CH14" s="19">
        <v>6.2299624090278297E-2</v>
      </c>
      <c r="CI14" s="19">
        <v>4.10827235217932E-2</v>
      </c>
    </row>
    <row r="15" spans="2:87" x14ac:dyDescent="0.35">
      <c r="B15" s="16"/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412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2014</v>
      </c>
      <c r="D7" s="10">
        <v>1010</v>
      </c>
      <c r="E7" s="10">
        <v>998</v>
      </c>
      <c r="F7" s="10"/>
      <c r="G7" s="10">
        <v>162</v>
      </c>
      <c r="H7" s="10">
        <v>348</v>
      </c>
      <c r="I7" s="10">
        <v>362</v>
      </c>
      <c r="J7" s="10">
        <v>366</v>
      </c>
      <c r="K7" s="10">
        <v>313</v>
      </c>
      <c r="L7" s="10">
        <v>463</v>
      </c>
      <c r="M7" s="10"/>
      <c r="N7" s="10">
        <v>594</v>
      </c>
      <c r="O7" s="10">
        <v>504</v>
      </c>
      <c r="P7" s="10">
        <v>427</v>
      </c>
      <c r="Q7" s="10">
        <v>482</v>
      </c>
      <c r="R7" s="10"/>
      <c r="S7" s="10">
        <v>277</v>
      </c>
      <c r="T7" s="10">
        <v>281</v>
      </c>
      <c r="U7" s="10">
        <v>168</v>
      </c>
      <c r="V7" s="10">
        <v>172</v>
      </c>
      <c r="W7" s="10">
        <v>153</v>
      </c>
      <c r="X7" s="10">
        <v>169</v>
      </c>
      <c r="Y7" s="10">
        <v>143</v>
      </c>
      <c r="Z7" s="10">
        <v>76</v>
      </c>
      <c r="AA7" s="10">
        <v>207</v>
      </c>
      <c r="AB7" s="10">
        <v>190</v>
      </c>
      <c r="AC7" s="10">
        <v>109</v>
      </c>
      <c r="AD7" s="10">
        <v>69</v>
      </c>
      <c r="AE7" s="10"/>
      <c r="AF7" s="10">
        <v>331</v>
      </c>
      <c r="AG7" s="10">
        <v>748</v>
      </c>
      <c r="AH7" s="10">
        <v>407</v>
      </c>
      <c r="AI7" s="10">
        <v>228</v>
      </c>
      <c r="AJ7" s="10">
        <v>232</v>
      </c>
      <c r="AK7" s="10"/>
      <c r="AL7" s="10">
        <v>803</v>
      </c>
      <c r="AM7" s="10">
        <v>756</v>
      </c>
      <c r="AN7" s="10">
        <v>338</v>
      </c>
      <c r="AO7" s="10">
        <v>117</v>
      </c>
      <c r="AP7" s="10"/>
      <c r="AQ7" s="10">
        <v>1178</v>
      </c>
      <c r="AR7" s="10">
        <v>836</v>
      </c>
      <c r="AS7" s="10"/>
      <c r="AT7" s="10">
        <v>1305</v>
      </c>
      <c r="AU7" s="10">
        <v>438</v>
      </c>
      <c r="AV7" s="10"/>
      <c r="AW7" s="10">
        <v>799</v>
      </c>
      <c r="AX7" s="10">
        <v>470</v>
      </c>
      <c r="AY7" s="10">
        <v>680</v>
      </c>
      <c r="AZ7" s="10"/>
      <c r="BA7" s="10">
        <v>492</v>
      </c>
      <c r="BB7" s="10">
        <v>559</v>
      </c>
      <c r="BC7" s="10">
        <v>647</v>
      </c>
      <c r="BD7" s="10">
        <v>207</v>
      </c>
      <c r="BE7" s="10">
        <v>108</v>
      </c>
      <c r="BF7" s="10"/>
      <c r="BG7" s="10">
        <v>791</v>
      </c>
      <c r="BH7" s="10">
        <v>1223</v>
      </c>
      <c r="BI7" s="10"/>
      <c r="BJ7" s="10">
        <v>1546</v>
      </c>
      <c r="BK7" s="10">
        <v>457</v>
      </c>
      <c r="BL7" s="10"/>
      <c r="BM7" s="10">
        <v>280</v>
      </c>
      <c r="BN7" s="10">
        <v>408</v>
      </c>
      <c r="BO7" s="10">
        <v>699</v>
      </c>
      <c r="BP7" s="10">
        <v>159</v>
      </c>
      <c r="BQ7" s="10">
        <v>227</v>
      </c>
      <c r="BR7" s="10"/>
      <c r="BS7" s="10">
        <v>617</v>
      </c>
      <c r="BT7" s="10"/>
      <c r="BU7" s="10">
        <v>384</v>
      </c>
      <c r="BV7" s="10">
        <v>488</v>
      </c>
      <c r="BW7" s="10">
        <v>192</v>
      </c>
      <c r="BX7" s="10">
        <v>397</v>
      </c>
      <c r="BY7" s="10">
        <v>154</v>
      </c>
      <c r="BZ7" s="10"/>
      <c r="CA7" s="10">
        <v>165</v>
      </c>
      <c r="CB7" s="10"/>
      <c r="CC7" s="10">
        <v>1596</v>
      </c>
      <c r="CD7" s="10">
        <v>360</v>
      </c>
      <c r="CE7" s="10"/>
      <c r="CF7" s="10">
        <v>756</v>
      </c>
      <c r="CG7" s="10"/>
      <c r="CH7" s="10">
        <v>698</v>
      </c>
      <c r="CI7" s="10">
        <v>238</v>
      </c>
    </row>
    <row r="8" spans="2:87" ht="30" customHeight="1" x14ac:dyDescent="0.35">
      <c r="B8" s="11" t="s">
        <v>20</v>
      </c>
      <c r="C8" s="11">
        <v>2014</v>
      </c>
      <c r="D8" s="11">
        <v>993</v>
      </c>
      <c r="E8" s="11">
        <v>1015</v>
      </c>
      <c r="F8" s="11"/>
      <c r="G8" s="11">
        <v>282</v>
      </c>
      <c r="H8" s="11">
        <v>344</v>
      </c>
      <c r="I8" s="11">
        <v>342</v>
      </c>
      <c r="J8" s="11">
        <v>342</v>
      </c>
      <c r="K8" s="11">
        <v>283</v>
      </c>
      <c r="L8" s="11">
        <v>421</v>
      </c>
      <c r="M8" s="11"/>
      <c r="N8" s="11">
        <v>542</v>
      </c>
      <c r="O8" s="11">
        <v>522</v>
      </c>
      <c r="P8" s="11">
        <v>441</v>
      </c>
      <c r="Q8" s="11">
        <v>502</v>
      </c>
      <c r="R8" s="11"/>
      <c r="S8" s="11">
        <v>282</v>
      </c>
      <c r="T8" s="11">
        <v>262</v>
      </c>
      <c r="U8" s="11">
        <v>161</v>
      </c>
      <c r="V8" s="11">
        <v>181</v>
      </c>
      <c r="W8" s="11">
        <v>141</v>
      </c>
      <c r="X8" s="11">
        <v>181</v>
      </c>
      <c r="Y8" s="11">
        <v>161</v>
      </c>
      <c r="Z8" s="11">
        <v>81</v>
      </c>
      <c r="AA8" s="11">
        <v>222</v>
      </c>
      <c r="AB8" s="11">
        <v>181</v>
      </c>
      <c r="AC8" s="11">
        <v>101</v>
      </c>
      <c r="AD8" s="11">
        <v>60</v>
      </c>
      <c r="AE8" s="11"/>
      <c r="AF8" s="11">
        <v>339</v>
      </c>
      <c r="AG8" s="11">
        <v>765</v>
      </c>
      <c r="AH8" s="11">
        <v>397</v>
      </c>
      <c r="AI8" s="11">
        <v>220</v>
      </c>
      <c r="AJ8" s="11">
        <v>222</v>
      </c>
      <c r="AK8" s="11"/>
      <c r="AL8" s="11">
        <v>770</v>
      </c>
      <c r="AM8" s="11">
        <v>770</v>
      </c>
      <c r="AN8" s="11">
        <v>347</v>
      </c>
      <c r="AO8" s="11">
        <v>126</v>
      </c>
      <c r="AP8" s="11"/>
      <c r="AQ8" s="11">
        <v>1192</v>
      </c>
      <c r="AR8" s="11">
        <v>822</v>
      </c>
      <c r="AS8" s="11"/>
      <c r="AT8" s="11">
        <v>1312</v>
      </c>
      <c r="AU8" s="11">
        <v>397</v>
      </c>
      <c r="AV8" s="11"/>
      <c r="AW8" s="11">
        <v>746</v>
      </c>
      <c r="AX8" s="11">
        <v>471</v>
      </c>
      <c r="AY8" s="11">
        <v>716</v>
      </c>
      <c r="AZ8" s="11"/>
      <c r="BA8" s="11">
        <v>511</v>
      </c>
      <c r="BB8" s="11">
        <v>553</v>
      </c>
      <c r="BC8" s="11">
        <v>648</v>
      </c>
      <c r="BD8" s="11">
        <v>198</v>
      </c>
      <c r="BE8" s="11">
        <v>103</v>
      </c>
      <c r="BF8" s="11"/>
      <c r="BG8" s="11">
        <v>850</v>
      </c>
      <c r="BH8" s="11">
        <v>1164</v>
      </c>
      <c r="BI8" s="11"/>
      <c r="BJ8" s="11">
        <v>1580</v>
      </c>
      <c r="BK8" s="11">
        <v>423</v>
      </c>
      <c r="BL8" s="11"/>
      <c r="BM8" s="11">
        <v>297</v>
      </c>
      <c r="BN8" s="11">
        <v>385</v>
      </c>
      <c r="BO8" s="11">
        <v>706</v>
      </c>
      <c r="BP8" s="11">
        <v>156</v>
      </c>
      <c r="BQ8" s="11">
        <v>228</v>
      </c>
      <c r="BR8" s="11"/>
      <c r="BS8" s="11">
        <v>612</v>
      </c>
      <c r="BT8" s="11"/>
      <c r="BU8" s="11">
        <v>373</v>
      </c>
      <c r="BV8" s="11">
        <v>499</v>
      </c>
      <c r="BW8" s="11">
        <v>191</v>
      </c>
      <c r="BX8" s="11">
        <v>389</v>
      </c>
      <c r="BY8" s="11">
        <v>163</v>
      </c>
      <c r="BZ8" s="11"/>
      <c r="CA8" s="11">
        <v>167</v>
      </c>
      <c r="CB8" s="11"/>
      <c r="CC8" s="11">
        <v>1582</v>
      </c>
      <c r="CD8" s="11">
        <v>370</v>
      </c>
      <c r="CE8" s="11"/>
      <c r="CF8" s="11">
        <v>721</v>
      </c>
      <c r="CG8" s="11"/>
      <c r="CH8" s="11">
        <v>681</v>
      </c>
      <c r="CI8" s="11">
        <v>239</v>
      </c>
    </row>
    <row r="9" spans="2:87" x14ac:dyDescent="0.35">
      <c r="B9" s="18" t="s">
        <v>404</v>
      </c>
      <c r="C9" s="17">
        <v>4.6624369246805901E-2</v>
      </c>
      <c r="D9" s="17">
        <v>5.4046130397747798E-2</v>
      </c>
      <c r="E9" s="17">
        <v>3.9638668771144997E-2</v>
      </c>
      <c r="F9" s="17"/>
      <c r="G9" s="17">
        <v>6.42305321051867E-2</v>
      </c>
      <c r="H9" s="17">
        <v>9.4057984464542194E-2</v>
      </c>
      <c r="I9" s="17">
        <v>6.2617944154679403E-2</v>
      </c>
      <c r="J9" s="17">
        <v>3.6027354827056803E-2</v>
      </c>
      <c r="K9" s="17">
        <v>1.35302180605126E-2</v>
      </c>
      <c r="L9" s="17">
        <v>1.3895893879471301E-2</v>
      </c>
      <c r="M9" s="17"/>
      <c r="N9" s="17">
        <v>6.99903923809405E-2</v>
      </c>
      <c r="O9" s="17">
        <v>3.4192232555406203E-2</v>
      </c>
      <c r="P9" s="17">
        <v>3.6746348075099897E-2</v>
      </c>
      <c r="Q9" s="17">
        <v>4.3651797007084298E-2</v>
      </c>
      <c r="R9" s="17"/>
      <c r="S9" s="17">
        <v>6.8845341285712194E-2</v>
      </c>
      <c r="T9" s="17">
        <v>4.08901594039758E-2</v>
      </c>
      <c r="U9" s="17">
        <v>2.85427413006458E-2</v>
      </c>
      <c r="V9" s="17">
        <v>6.8386155146724803E-2</v>
      </c>
      <c r="W9" s="17">
        <v>9.4703216909457297E-3</v>
      </c>
      <c r="X9" s="17">
        <v>7.5204251058256497E-2</v>
      </c>
      <c r="Y9" s="17">
        <v>3.4306879433779698E-2</v>
      </c>
      <c r="Z9" s="17">
        <v>7.0052609076724198E-2</v>
      </c>
      <c r="AA9" s="17">
        <v>3.8818149203065602E-2</v>
      </c>
      <c r="AB9" s="17">
        <v>2.8973431170353E-2</v>
      </c>
      <c r="AC9" s="17">
        <v>2.6528162429806601E-2</v>
      </c>
      <c r="AD9" s="17">
        <v>6.8590441192728294E-2</v>
      </c>
      <c r="AE9" s="17"/>
      <c r="AF9" s="17">
        <v>3.5818552930707299E-2</v>
      </c>
      <c r="AG9" s="17">
        <v>3.2351286004530799E-2</v>
      </c>
      <c r="AH9" s="17">
        <v>5.1458563129488398E-2</v>
      </c>
      <c r="AI9" s="17">
        <v>3.7004137775000202E-2</v>
      </c>
      <c r="AJ9" s="17">
        <v>9.9921573577048506E-2</v>
      </c>
      <c r="AK9" s="17"/>
      <c r="AL9" s="17">
        <v>4.9920474984538901E-2</v>
      </c>
      <c r="AM9" s="17">
        <v>3.44433771272179E-2</v>
      </c>
      <c r="AN9" s="17">
        <v>5.7221119520171899E-2</v>
      </c>
      <c r="AO9" s="17">
        <v>7.17156725154693E-2</v>
      </c>
      <c r="AP9" s="17"/>
      <c r="AQ9" s="17">
        <v>3.2724672721086499E-2</v>
      </c>
      <c r="AR9" s="17">
        <v>6.6792993718002694E-2</v>
      </c>
      <c r="AS9" s="17"/>
      <c r="AT9" s="17">
        <v>5.8141073569330202E-2</v>
      </c>
      <c r="AU9" s="17">
        <v>1.3352568105886699E-2</v>
      </c>
      <c r="AV9" s="17"/>
      <c r="AW9" s="17">
        <v>3.9517092661601201E-2</v>
      </c>
      <c r="AX9" s="17">
        <v>4.0494731570800302E-2</v>
      </c>
      <c r="AY9" s="17">
        <v>5.68391819635038E-2</v>
      </c>
      <c r="AZ9" s="17"/>
      <c r="BA9" s="17">
        <v>8.1137884816691902E-2</v>
      </c>
      <c r="BB9" s="17">
        <v>3.4463759228145298E-2</v>
      </c>
      <c r="BC9" s="17">
        <v>4.55496833566797E-2</v>
      </c>
      <c r="BD9" s="17">
        <v>1.94759830399386E-2</v>
      </c>
      <c r="BE9" s="17">
        <v>0</v>
      </c>
      <c r="BF9" s="17"/>
      <c r="BG9" s="17">
        <v>4.72242722792185E-2</v>
      </c>
      <c r="BH9" s="17">
        <v>4.6186566029553899E-2</v>
      </c>
      <c r="BI9" s="17"/>
      <c r="BJ9" s="17">
        <v>5.4185351669093502E-2</v>
      </c>
      <c r="BK9" s="17">
        <v>1.95505488483847E-2</v>
      </c>
      <c r="BL9" s="17"/>
      <c r="BM9" s="17">
        <v>3.2468533633118399E-2</v>
      </c>
      <c r="BN9" s="17">
        <v>2.3603287273987701E-2</v>
      </c>
      <c r="BO9" s="17">
        <v>6.90591270783735E-2</v>
      </c>
      <c r="BP9" s="17">
        <v>6.9765489107070602E-2</v>
      </c>
      <c r="BQ9" s="17">
        <v>3.5745123492582402E-2</v>
      </c>
      <c r="BR9" s="17"/>
      <c r="BS9" s="17">
        <v>3.4844308163944099E-2</v>
      </c>
      <c r="BT9" s="17"/>
      <c r="BU9" s="17">
        <v>2.8037472780892601E-2</v>
      </c>
      <c r="BV9" s="17">
        <v>7.9083684073034205E-2</v>
      </c>
      <c r="BW9" s="17">
        <v>5.9623583678038002E-2</v>
      </c>
      <c r="BX9" s="17">
        <v>2.751371278261E-2</v>
      </c>
      <c r="BY9" s="17">
        <v>5.17915271643321E-2</v>
      </c>
      <c r="BZ9" s="17"/>
      <c r="CA9" s="17">
        <v>7.2977920318837E-2</v>
      </c>
      <c r="CB9" s="17"/>
      <c r="CC9" s="17">
        <v>3.5045869934747197E-2</v>
      </c>
      <c r="CD9" s="17">
        <v>9.8409394472170494E-2</v>
      </c>
      <c r="CE9" s="17"/>
      <c r="CF9" s="17">
        <v>2.6482589438668901E-2</v>
      </c>
      <c r="CG9" s="17"/>
      <c r="CH9" s="17">
        <v>1.67937174328395E-2</v>
      </c>
      <c r="CI9" s="17">
        <v>0.110123135341403</v>
      </c>
    </row>
    <row r="10" spans="2:87" x14ac:dyDescent="0.35">
      <c r="B10" s="18" t="s">
        <v>405</v>
      </c>
      <c r="C10" s="17">
        <v>0.190326063254394</v>
      </c>
      <c r="D10" s="17">
        <v>0.196706543855449</v>
      </c>
      <c r="E10" s="17">
        <v>0.18520926642604599</v>
      </c>
      <c r="F10" s="17"/>
      <c r="G10" s="17">
        <v>0.27883278779692999</v>
      </c>
      <c r="H10" s="17">
        <v>0.278370821842016</v>
      </c>
      <c r="I10" s="17">
        <v>0.233989707376658</v>
      </c>
      <c r="J10" s="17">
        <v>0.163011192954991</v>
      </c>
      <c r="K10" s="17">
        <v>0.13854882739700999</v>
      </c>
      <c r="L10" s="17">
        <v>8.0511079600438101E-2</v>
      </c>
      <c r="M10" s="17"/>
      <c r="N10" s="17">
        <v>0.26210410142707602</v>
      </c>
      <c r="O10" s="17">
        <v>0.20554538718092799</v>
      </c>
      <c r="P10" s="17">
        <v>0.15785362935894701</v>
      </c>
      <c r="Q10" s="17">
        <v>0.128183517460426</v>
      </c>
      <c r="R10" s="17"/>
      <c r="S10" s="17">
        <v>0.21121640223118399</v>
      </c>
      <c r="T10" s="17">
        <v>0.18860627501469901</v>
      </c>
      <c r="U10" s="17">
        <v>0.220255404942656</v>
      </c>
      <c r="V10" s="17">
        <v>0.188457643281736</v>
      </c>
      <c r="W10" s="17">
        <v>0.20391194972499899</v>
      </c>
      <c r="X10" s="17">
        <v>0.21009663334147899</v>
      </c>
      <c r="Y10" s="17">
        <v>0.154572373494195</v>
      </c>
      <c r="Z10" s="17">
        <v>0.16962419111261601</v>
      </c>
      <c r="AA10" s="17">
        <v>0.209830493073524</v>
      </c>
      <c r="AB10" s="17">
        <v>0.148941917254165</v>
      </c>
      <c r="AC10" s="17">
        <v>0.16595472713089601</v>
      </c>
      <c r="AD10" s="17">
        <v>0.151022100612105</v>
      </c>
      <c r="AE10" s="17"/>
      <c r="AF10" s="17">
        <v>0.14165363233309899</v>
      </c>
      <c r="AG10" s="17">
        <v>0.16723380043184899</v>
      </c>
      <c r="AH10" s="17">
        <v>0.21162555786529899</v>
      </c>
      <c r="AI10" s="17">
        <v>0.26876917301233999</v>
      </c>
      <c r="AJ10" s="17">
        <v>0.25723812718552702</v>
      </c>
      <c r="AK10" s="17"/>
      <c r="AL10" s="17">
        <v>0.17927710607741201</v>
      </c>
      <c r="AM10" s="17">
        <v>0.16570423572508799</v>
      </c>
      <c r="AN10" s="17">
        <v>0.25145492730888702</v>
      </c>
      <c r="AO10" s="17">
        <v>0.239844512322197</v>
      </c>
      <c r="AP10" s="17"/>
      <c r="AQ10" s="17">
        <v>0.13840110053188401</v>
      </c>
      <c r="AR10" s="17">
        <v>0.265669799852772</v>
      </c>
      <c r="AS10" s="17"/>
      <c r="AT10" s="17">
        <v>0.227713561770922</v>
      </c>
      <c r="AU10" s="17">
        <v>8.9419021169661106E-2</v>
      </c>
      <c r="AV10" s="17"/>
      <c r="AW10" s="17">
        <v>0.15771137760149001</v>
      </c>
      <c r="AX10" s="17">
        <v>0.20775511106387301</v>
      </c>
      <c r="AY10" s="17">
        <v>0.21084250428424101</v>
      </c>
      <c r="AZ10" s="17"/>
      <c r="BA10" s="17">
        <v>0.204717669681548</v>
      </c>
      <c r="BB10" s="17">
        <v>0.21501480831525599</v>
      </c>
      <c r="BC10" s="17">
        <v>0.16416729900527199</v>
      </c>
      <c r="BD10" s="17">
        <v>0.20253665198888501</v>
      </c>
      <c r="BE10" s="17">
        <v>0.12917654908127699</v>
      </c>
      <c r="BF10" s="17"/>
      <c r="BG10" s="17">
        <v>0.21025806600600899</v>
      </c>
      <c r="BH10" s="17">
        <v>0.175779887523562</v>
      </c>
      <c r="BI10" s="17"/>
      <c r="BJ10" s="17">
        <v>0.21483356258504599</v>
      </c>
      <c r="BK10" s="17">
        <v>0.103528915372779</v>
      </c>
      <c r="BL10" s="17"/>
      <c r="BM10" s="17">
        <v>0.17079301533090299</v>
      </c>
      <c r="BN10" s="17">
        <v>0.127854519213145</v>
      </c>
      <c r="BO10" s="17">
        <v>0.27119070907359399</v>
      </c>
      <c r="BP10" s="17">
        <v>0.1653388635585</v>
      </c>
      <c r="BQ10" s="17">
        <v>9.1126817811719704E-2</v>
      </c>
      <c r="BR10" s="17"/>
      <c r="BS10" s="17">
        <v>0.15916681733091001</v>
      </c>
      <c r="BT10" s="17"/>
      <c r="BU10" s="17">
        <v>0.146980576709034</v>
      </c>
      <c r="BV10" s="17">
        <v>0.31991858617882502</v>
      </c>
      <c r="BW10" s="17">
        <v>0.16982709842778601</v>
      </c>
      <c r="BX10" s="17">
        <v>0.11453599863076799</v>
      </c>
      <c r="BY10" s="17">
        <v>0.19334752911296799</v>
      </c>
      <c r="BZ10" s="17"/>
      <c r="CA10" s="17">
        <v>0.287602851149592</v>
      </c>
      <c r="CB10" s="17"/>
      <c r="CC10" s="17">
        <v>0.18051360422505699</v>
      </c>
      <c r="CD10" s="17">
        <v>0.232920323815061</v>
      </c>
      <c r="CE10" s="17"/>
      <c r="CF10" s="17">
        <v>0.15359707244125101</v>
      </c>
      <c r="CG10" s="17"/>
      <c r="CH10" s="17">
        <v>0.15810532719221099</v>
      </c>
      <c r="CI10" s="17">
        <v>0.35932625874048002</v>
      </c>
    </row>
    <row r="11" spans="2:87" x14ac:dyDescent="0.35">
      <c r="B11" s="18" t="s">
        <v>406</v>
      </c>
      <c r="C11" s="17">
        <v>0.30152076896579699</v>
      </c>
      <c r="D11" s="17">
        <v>0.31262374353382599</v>
      </c>
      <c r="E11" s="17">
        <v>0.29046701456896701</v>
      </c>
      <c r="F11" s="17"/>
      <c r="G11" s="17">
        <v>0.31818756201315102</v>
      </c>
      <c r="H11" s="17">
        <v>0.25040587498005301</v>
      </c>
      <c r="I11" s="17">
        <v>0.30923887936297101</v>
      </c>
      <c r="J11" s="17">
        <v>0.31238911878804998</v>
      </c>
      <c r="K11" s="17">
        <v>0.31014353549052898</v>
      </c>
      <c r="L11" s="17">
        <v>0.31124031066237501</v>
      </c>
      <c r="M11" s="17"/>
      <c r="N11" s="17">
        <v>0.28862120124651802</v>
      </c>
      <c r="O11" s="17">
        <v>0.33921885829593801</v>
      </c>
      <c r="P11" s="17">
        <v>0.300286864002622</v>
      </c>
      <c r="Q11" s="17">
        <v>0.27339278316486998</v>
      </c>
      <c r="R11" s="17"/>
      <c r="S11" s="17">
        <v>0.297214690920035</v>
      </c>
      <c r="T11" s="17">
        <v>0.31039113703349402</v>
      </c>
      <c r="U11" s="17">
        <v>0.31057958553214299</v>
      </c>
      <c r="V11" s="17">
        <v>0.30359684727502001</v>
      </c>
      <c r="W11" s="17">
        <v>0.310807718660224</v>
      </c>
      <c r="X11" s="17">
        <v>0.31870078772463101</v>
      </c>
      <c r="Y11" s="17">
        <v>0.28252380112074998</v>
      </c>
      <c r="Z11" s="17">
        <v>0.33264994887086002</v>
      </c>
      <c r="AA11" s="17">
        <v>0.298042006267979</v>
      </c>
      <c r="AB11" s="17">
        <v>0.29815474475652098</v>
      </c>
      <c r="AC11" s="17">
        <v>0.231750435090808</v>
      </c>
      <c r="AD11" s="17">
        <v>0.32824223578143202</v>
      </c>
      <c r="AE11" s="17"/>
      <c r="AF11" s="17">
        <v>0.24859755835662301</v>
      </c>
      <c r="AG11" s="17">
        <v>0.311549876536311</v>
      </c>
      <c r="AH11" s="17">
        <v>0.30347191018748498</v>
      </c>
      <c r="AI11" s="17">
        <v>0.31138343116645001</v>
      </c>
      <c r="AJ11" s="17">
        <v>0.32992366728028699</v>
      </c>
      <c r="AK11" s="17"/>
      <c r="AL11" s="17">
        <v>0.32010538070406003</v>
      </c>
      <c r="AM11" s="17">
        <v>0.31353961352079801</v>
      </c>
      <c r="AN11" s="17">
        <v>0.23957772785572201</v>
      </c>
      <c r="AO11" s="17">
        <v>0.285205370256706</v>
      </c>
      <c r="AP11" s="17"/>
      <c r="AQ11" s="17">
        <v>0.30763228059169601</v>
      </c>
      <c r="AR11" s="17">
        <v>0.292652893130808</v>
      </c>
      <c r="AS11" s="17"/>
      <c r="AT11" s="17">
        <v>0.29617997687594599</v>
      </c>
      <c r="AU11" s="17">
        <v>0.31396484653380802</v>
      </c>
      <c r="AV11" s="17"/>
      <c r="AW11" s="17">
        <v>0.30265433627136301</v>
      </c>
      <c r="AX11" s="17">
        <v>0.32231548526848702</v>
      </c>
      <c r="AY11" s="17">
        <v>0.28750897029869299</v>
      </c>
      <c r="AZ11" s="17"/>
      <c r="BA11" s="17">
        <v>0.29825593590736699</v>
      </c>
      <c r="BB11" s="17">
        <v>0.29614670912975199</v>
      </c>
      <c r="BC11" s="17">
        <v>0.30431348509065698</v>
      </c>
      <c r="BD11" s="17">
        <v>0.31156368477212398</v>
      </c>
      <c r="BE11" s="17">
        <v>0.30300045628588601</v>
      </c>
      <c r="BF11" s="17"/>
      <c r="BG11" s="17">
        <v>0.29764548606081698</v>
      </c>
      <c r="BH11" s="17">
        <v>0.304348911568675</v>
      </c>
      <c r="BI11" s="17"/>
      <c r="BJ11" s="17">
        <v>0.297918127766093</v>
      </c>
      <c r="BK11" s="17">
        <v>0.30926123182892601</v>
      </c>
      <c r="BL11" s="17"/>
      <c r="BM11" s="17">
        <v>0.30480032972016402</v>
      </c>
      <c r="BN11" s="17">
        <v>0.31024158994213202</v>
      </c>
      <c r="BO11" s="17">
        <v>0.31279517960660003</v>
      </c>
      <c r="BP11" s="17">
        <v>0.32095288325691901</v>
      </c>
      <c r="BQ11" s="17">
        <v>0.27051933274635698</v>
      </c>
      <c r="BR11" s="17"/>
      <c r="BS11" s="17">
        <v>0.29317285183664399</v>
      </c>
      <c r="BT11" s="17"/>
      <c r="BU11" s="17">
        <v>0.301813015164964</v>
      </c>
      <c r="BV11" s="17">
        <v>0.31098123443896503</v>
      </c>
      <c r="BW11" s="17">
        <v>0.31088597720053801</v>
      </c>
      <c r="BX11" s="17">
        <v>0.314297536252655</v>
      </c>
      <c r="BY11" s="17">
        <v>0.23247783546842099</v>
      </c>
      <c r="BZ11" s="17"/>
      <c r="CA11" s="17">
        <v>0.32641443020799199</v>
      </c>
      <c r="CB11" s="17"/>
      <c r="CC11" s="17">
        <v>0.28629856688702598</v>
      </c>
      <c r="CD11" s="17">
        <v>0.365454434038884</v>
      </c>
      <c r="CE11" s="17"/>
      <c r="CF11" s="17">
        <v>0.29465809864147802</v>
      </c>
      <c r="CG11" s="17"/>
      <c r="CH11" s="17">
        <v>0.29860322550899998</v>
      </c>
      <c r="CI11" s="17">
        <v>0.31434837625884998</v>
      </c>
    </row>
    <row r="12" spans="2:87" x14ac:dyDescent="0.35">
      <c r="B12" s="18" t="s">
        <v>407</v>
      </c>
      <c r="C12" s="17">
        <v>0.280328484756378</v>
      </c>
      <c r="D12" s="17">
        <v>0.26919300296347098</v>
      </c>
      <c r="E12" s="17">
        <v>0.29185222288211898</v>
      </c>
      <c r="F12" s="17"/>
      <c r="G12" s="17">
        <v>0.20734757868051201</v>
      </c>
      <c r="H12" s="17">
        <v>0.23293276594516801</v>
      </c>
      <c r="I12" s="17">
        <v>0.22687697408744001</v>
      </c>
      <c r="J12" s="17">
        <v>0.27950187247499603</v>
      </c>
      <c r="K12" s="17">
        <v>0.29816380604956699</v>
      </c>
      <c r="L12" s="17">
        <v>0.40014008385880701</v>
      </c>
      <c r="M12" s="17"/>
      <c r="N12" s="17">
        <v>0.25974937557181899</v>
      </c>
      <c r="O12" s="17">
        <v>0.26283741596091098</v>
      </c>
      <c r="P12" s="17">
        <v>0.28168789296008001</v>
      </c>
      <c r="Q12" s="17">
        <v>0.31764964985962302</v>
      </c>
      <c r="R12" s="17"/>
      <c r="S12" s="17">
        <v>0.26655261420427401</v>
      </c>
      <c r="T12" s="17">
        <v>0.28519665867552302</v>
      </c>
      <c r="U12" s="17">
        <v>0.27391076271652198</v>
      </c>
      <c r="V12" s="17">
        <v>0.231089484892674</v>
      </c>
      <c r="W12" s="17">
        <v>0.37282929511463703</v>
      </c>
      <c r="X12" s="17">
        <v>0.20171537885968099</v>
      </c>
      <c r="Y12" s="17">
        <v>0.29336079751190802</v>
      </c>
      <c r="Z12" s="17">
        <v>0.213088083432594</v>
      </c>
      <c r="AA12" s="17">
        <v>0.28763326070636502</v>
      </c>
      <c r="AB12" s="17">
        <v>0.33739575152101597</v>
      </c>
      <c r="AC12" s="17">
        <v>0.33490448383232602</v>
      </c>
      <c r="AD12" s="17">
        <v>0.27408565267853502</v>
      </c>
      <c r="AE12" s="17"/>
      <c r="AF12" s="17">
        <v>0.32610577176630701</v>
      </c>
      <c r="AG12" s="17">
        <v>0.28288654720591799</v>
      </c>
      <c r="AH12" s="17">
        <v>0.29534319510922102</v>
      </c>
      <c r="AI12" s="17">
        <v>0.25663443704713701</v>
      </c>
      <c r="AJ12" s="17">
        <v>0.21921984758038801</v>
      </c>
      <c r="AK12" s="17"/>
      <c r="AL12" s="17">
        <v>0.28127979769018302</v>
      </c>
      <c r="AM12" s="17">
        <v>0.277132561678119</v>
      </c>
      <c r="AN12" s="17">
        <v>0.298061278265285</v>
      </c>
      <c r="AO12" s="17">
        <v>0.24521340241246101</v>
      </c>
      <c r="AP12" s="17"/>
      <c r="AQ12" s="17">
        <v>0.30707823993685601</v>
      </c>
      <c r="AR12" s="17">
        <v>0.24151427281058299</v>
      </c>
      <c r="AS12" s="17"/>
      <c r="AT12" s="17">
        <v>0.25097369386145602</v>
      </c>
      <c r="AU12" s="17">
        <v>0.39280795539290198</v>
      </c>
      <c r="AV12" s="17"/>
      <c r="AW12" s="17">
        <v>0.31926276912450902</v>
      </c>
      <c r="AX12" s="17">
        <v>0.27073711715447402</v>
      </c>
      <c r="AY12" s="17">
        <v>0.24782973777640699</v>
      </c>
      <c r="AZ12" s="17"/>
      <c r="BA12" s="17">
        <v>0.22782428195245</v>
      </c>
      <c r="BB12" s="17">
        <v>0.28630676343234901</v>
      </c>
      <c r="BC12" s="17">
        <v>0.30134937812639101</v>
      </c>
      <c r="BD12" s="17">
        <v>0.28944406836451497</v>
      </c>
      <c r="BE12" s="17">
        <v>0.36177800419762401</v>
      </c>
      <c r="BF12" s="17"/>
      <c r="BG12" s="17">
        <v>0.26291463344157301</v>
      </c>
      <c r="BH12" s="17">
        <v>0.29303693882054499</v>
      </c>
      <c r="BI12" s="17"/>
      <c r="BJ12" s="17">
        <v>0.254157007889322</v>
      </c>
      <c r="BK12" s="17">
        <v>0.37610795386432</v>
      </c>
      <c r="BL12" s="17"/>
      <c r="BM12" s="17">
        <v>0.25830676312839002</v>
      </c>
      <c r="BN12" s="17">
        <v>0.35249476209027197</v>
      </c>
      <c r="BO12" s="17">
        <v>0.23570827432563601</v>
      </c>
      <c r="BP12" s="17">
        <v>0.26418959870448799</v>
      </c>
      <c r="BQ12" s="17">
        <v>0.34039098584106098</v>
      </c>
      <c r="BR12" s="17"/>
      <c r="BS12" s="17">
        <v>0.31645757234435901</v>
      </c>
      <c r="BT12" s="17"/>
      <c r="BU12" s="17">
        <v>0.355275407496428</v>
      </c>
      <c r="BV12" s="17">
        <v>0.199869464161927</v>
      </c>
      <c r="BW12" s="17">
        <v>0.30832345523788601</v>
      </c>
      <c r="BX12" s="17">
        <v>0.32956575719838499</v>
      </c>
      <c r="BY12" s="17">
        <v>0.20435534082027201</v>
      </c>
      <c r="BZ12" s="17"/>
      <c r="CA12" s="17">
        <v>0.20907294408729099</v>
      </c>
      <c r="CB12" s="17"/>
      <c r="CC12" s="17">
        <v>0.30538657397114699</v>
      </c>
      <c r="CD12" s="17">
        <v>0.192385187980118</v>
      </c>
      <c r="CE12" s="17"/>
      <c r="CF12" s="17">
        <v>0.31888840978800298</v>
      </c>
      <c r="CG12" s="17"/>
      <c r="CH12" s="17">
        <v>0.33623226494221298</v>
      </c>
      <c r="CI12" s="17">
        <v>0.124068866093513</v>
      </c>
    </row>
    <row r="13" spans="2:87" x14ac:dyDescent="0.35">
      <c r="B13" s="18" t="s">
        <v>408</v>
      </c>
      <c r="C13" s="17">
        <v>0.115698980281796</v>
      </c>
      <c r="D13" s="17">
        <v>0.11531557485484099</v>
      </c>
      <c r="E13" s="17">
        <v>0.11675855544732699</v>
      </c>
      <c r="F13" s="17"/>
      <c r="G13" s="17">
        <v>7.1167852334564005E-2</v>
      </c>
      <c r="H13" s="17">
        <v>7.5711594721879202E-2</v>
      </c>
      <c r="I13" s="17">
        <v>8.6483164882401695E-2</v>
      </c>
      <c r="J13" s="17">
        <v>0.12858946319018799</v>
      </c>
      <c r="K13" s="17">
        <v>0.17834336369253601</v>
      </c>
      <c r="L13" s="17">
        <v>0.149406514767737</v>
      </c>
      <c r="M13" s="17"/>
      <c r="N13" s="17">
        <v>6.9947543503970394E-2</v>
      </c>
      <c r="O13" s="17">
        <v>9.7274504714829194E-2</v>
      </c>
      <c r="P13" s="17">
        <v>0.152817835325261</v>
      </c>
      <c r="Q13" s="17">
        <v>0.15325940412112499</v>
      </c>
      <c r="R13" s="17"/>
      <c r="S13" s="17">
        <v>9.7260540849941304E-2</v>
      </c>
      <c r="T13" s="17">
        <v>9.0091564545184494E-2</v>
      </c>
      <c r="U13" s="17">
        <v>0.10158427341778201</v>
      </c>
      <c r="V13" s="17">
        <v>0.145869917161497</v>
      </c>
      <c r="W13" s="17">
        <v>5.7339667570167001E-2</v>
      </c>
      <c r="X13" s="17">
        <v>0.11763830038183599</v>
      </c>
      <c r="Y13" s="17">
        <v>0.131757467698525</v>
      </c>
      <c r="Z13" s="17">
        <v>0.157771963361309</v>
      </c>
      <c r="AA13" s="17">
        <v>0.111460446674507</v>
      </c>
      <c r="AB13" s="17">
        <v>0.14951268013632399</v>
      </c>
      <c r="AC13" s="17">
        <v>0.17338989867895699</v>
      </c>
      <c r="AD13" s="17">
        <v>0.10897144501441999</v>
      </c>
      <c r="AE13" s="17"/>
      <c r="AF13" s="17">
        <v>0.163904363065176</v>
      </c>
      <c r="AG13" s="17">
        <v>0.14532246447724401</v>
      </c>
      <c r="AH13" s="17">
        <v>6.8608646333165005E-2</v>
      </c>
      <c r="AI13" s="17">
        <v>9.3610255895403394E-2</v>
      </c>
      <c r="AJ13" s="17">
        <v>4.72905032730499E-2</v>
      </c>
      <c r="AK13" s="17"/>
      <c r="AL13" s="17">
        <v>8.5269815300980698E-2</v>
      </c>
      <c r="AM13" s="17">
        <v>0.14359138298507501</v>
      </c>
      <c r="AN13" s="17">
        <v>0.12113169905785701</v>
      </c>
      <c r="AO13" s="17">
        <v>0.116177107886363</v>
      </c>
      <c r="AP13" s="17"/>
      <c r="AQ13" s="17">
        <v>0.14225985038896399</v>
      </c>
      <c r="AR13" s="17">
        <v>7.7158842817035098E-2</v>
      </c>
      <c r="AS13" s="17"/>
      <c r="AT13" s="17">
        <v>9.89501880031496E-2</v>
      </c>
      <c r="AU13" s="17">
        <v>0.145990713981826</v>
      </c>
      <c r="AV13" s="17"/>
      <c r="AW13" s="17">
        <v>0.11548227088563599</v>
      </c>
      <c r="AX13" s="17">
        <v>0.10616620219369299</v>
      </c>
      <c r="AY13" s="17">
        <v>0.12352186728278799</v>
      </c>
      <c r="AZ13" s="17"/>
      <c r="BA13" s="17">
        <v>0.12218829629309901</v>
      </c>
      <c r="BB13" s="17">
        <v>9.7031006597391306E-2</v>
      </c>
      <c r="BC13" s="17">
        <v>0.119881019198877</v>
      </c>
      <c r="BD13" s="17">
        <v>0.124843145533737</v>
      </c>
      <c r="BE13" s="17">
        <v>0.14093238403477701</v>
      </c>
      <c r="BF13" s="17"/>
      <c r="BG13" s="17">
        <v>9.8823063459314894E-2</v>
      </c>
      <c r="BH13" s="17">
        <v>0.12801485514784999</v>
      </c>
      <c r="BI13" s="17"/>
      <c r="BJ13" s="17">
        <v>0.10503867228442</v>
      </c>
      <c r="BK13" s="17">
        <v>0.155666345633069</v>
      </c>
      <c r="BL13" s="17"/>
      <c r="BM13" s="17">
        <v>9.9503449929429194E-2</v>
      </c>
      <c r="BN13" s="17">
        <v>0.14033463193773599</v>
      </c>
      <c r="BO13" s="17">
        <v>7.1716202768267096E-2</v>
      </c>
      <c r="BP13" s="17">
        <v>8.2762689917501298E-2</v>
      </c>
      <c r="BQ13" s="17">
        <v>0.22949426799681799</v>
      </c>
      <c r="BR13" s="17"/>
      <c r="BS13" s="17">
        <v>0.17198260154503001</v>
      </c>
      <c r="BT13" s="17"/>
      <c r="BU13" s="17">
        <v>0.12564522761953301</v>
      </c>
      <c r="BV13" s="17">
        <v>4.3377123482187002E-2</v>
      </c>
      <c r="BW13" s="17">
        <v>9.2291760275954093E-2</v>
      </c>
      <c r="BX13" s="17">
        <v>0.192553623664941</v>
      </c>
      <c r="BY13" s="17">
        <v>0.14425273982727199</v>
      </c>
      <c r="BZ13" s="17"/>
      <c r="CA13" s="17">
        <v>9.2793047505775605E-2</v>
      </c>
      <c r="CB13" s="17"/>
      <c r="CC13" s="17">
        <v>0.134842179316114</v>
      </c>
      <c r="CD13" s="17">
        <v>4.4438645579569502E-2</v>
      </c>
      <c r="CE13" s="17"/>
      <c r="CF13" s="17">
        <v>0.149564480363753</v>
      </c>
      <c r="CG13" s="17"/>
      <c r="CH13" s="17">
        <v>0.13736613171048201</v>
      </c>
      <c r="CI13" s="17">
        <v>5.1110324238911799E-2</v>
      </c>
    </row>
    <row r="14" spans="2:87" x14ac:dyDescent="0.35">
      <c r="B14" s="18" t="s">
        <v>161</v>
      </c>
      <c r="C14" s="19">
        <v>6.5501333494828506E-2</v>
      </c>
      <c r="D14" s="19">
        <v>5.2115004394665501E-2</v>
      </c>
      <c r="E14" s="19">
        <v>7.6074271904396598E-2</v>
      </c>
      <c r="F14" s="19"/>
      <c r="G14" s="19">
        <v>6.02336870696564E-2</v>
      </c>
      <c r="H14" s="19">
        <v>6.8520958046341396E-2</v>
      </c>
      <c r="I14" s="19">
        <v>8.07933301358498E-2</v>
      </c>
      <c r="J14" s="19">
        <v>8.0480997764717704E-2</v>
      </c>
      <c r="K14" s="19">
        <v>6.1270249309844801E-2</v>
      </c>
      <c r="L14" s="19">
        <v>4.48061172311712E-2</v>
      </c>
      <c r="M14" s="19"/>
      <c r="N14" s="19">
        <v>4.9587385869676398E-2</v>
      </c>
      <c r="O14" s="19">
        <v>6.0931601291986402E-2</v>
      </c>
      <c r="P14" s="19">
        <v>7.0607430277989894E-2</v>
      </c>
      <c r="Q14" s="19">
        <v>8.3862848386871705E-2</v>
      </c>
      <c r="R14" s="19"/>
      <c r="S14" s="19">
        <v>5.8910410508853497E-2</v>
      </c>
      <c r="T14" s="19">
        <v>8.4824205327124397E-2</v>
      </c>
      <c r="U14" s="19">
        <v>6.5127232090251397E-2</v>
      </c>
      <c r="V14" s="19">
        <v>6.2599952242347198E-2</v>
      </c>
      <c r="W14" s="19">
        <v>4.56410472390276E-2</v>
      </c>
      <c r="X14" s="19">
        <v>7.6644648634117601E-2</v>
      </c>
      <c r="Y14" s="19">
        <v>0.103478680740842</v>
      </c>
      <c r="Z14" s="19">
        <v>5.6813204145895801E-2</v>
      </c>
      <c r="AA14" s="19">
        <v>5.4215644074560303E-2</v>
      </c>
      <c r="AB14" s="19">
        <v>3.7021475161620097E-2</v>
      </c>
      <c r="AC14" s="19">
        <v>6.7472292837206002E-2</v>
      </c>
      <c r="AD14" s="19">
        <v>6.9088124720779201E-2</v>
      </c>
      <c r="AE14" s="19"/>
      <c r="AF14" s="19">
        <v>8.3920121548088103E-2</v>
      </c>
      <c r="AG14" s="19">
        <v>6.0656025344147199E-2</v>
      </c>
      <c r="AH14" s="19">
        <v>6.9492127375341495E-2</v>
      </c>
      <c r="AI14" s="19">
        <v>3.2598565103669298E-2</v>
      </c>
      <c r="AJ14" s="19">
        <v>4.6406281103700403E-2</v>
      </c>
      <c r="AK14" s="19"/>
      <c r="AL14" s="19">
        <v>8.41474252428248E-2</v>
      </c>
      <c r="AM14" s="19">
        <v>6.5588828963702203E-2</v>
      </c>
      <c r="AN14" s="19">
        <v>3.2553247992077601E-2</v>
      </c>
      <c r="AO14" s="19">
        <v>4.1843934606804301E-2</v>
      </c>
      <c r="AP14" s="19"/>
      <c r="AQ14" s="19">
        <v>7.1903855829513905E-2</v>
      </c>
      <c r="AR14" s="19">
        <v>5.62111976707994E-2</v>
      </c>
      <c r="AS14" s="19"/>
      <c r="AT14" s="19">
        <v>6.8041505919197304E-2</v>
      </c>
      <c r="AU14" s="19">
        <v>4.4464894815916499E-2</v>
      </c>
      <c r="AV14" s="19"/>
      <c r="AW14" s="19">
        <v>6.5372153455400706E-2</v>
      </c>
      <c r="AX14" s="19">
        <v>5.2531352748672398E-2</v>
      </c>
      <c r="AY14" s="19">
        <v>7.3457738394367297E-2</v>
      </c>
      <c r="AZ14" s="19"/>
      <c r="BA14" s="19">
        <v>6.5875931348843703E-2</v>
      </c>
      <c r="BB14" s="19">
        <v>7.1036953297106298E-2</v>
      </c>
      <c r="BC14" s="19">
        <v>6.4739135222123698E-2</v>
      </c>
      <c r="BD14" s="19">
        <v>5.2136466300800897E-2</v>
      </c>
      <c r="BE14" s="19">
        <v>6.5112606400435494E-2</v>
      </c>
      <c r="BF14" s="19"/>
      <c r="BG14" s="19">
        <v>8.3134478753067106E-2</v>
      </c>
      <c r="BH14" s="19">
        <v>5.26328409098148E-2</v>
      </c>
      <c r="BI14" s="19"/>
      <c r="BJ14" s="19">
        <v>7.38672778060252E-2</v>
      </c>
      <c r="BK14" s="19">
        <v>3.58850044525219E-2</v>
      </c>
      <c r="BL14" s="19"/>
      <c r="BM14" s="19">
        <v>0.134127908257995</v>
      </c>
      <c r="BN14" s="19">
        <v>4.5471209542727903E-2</v>
      </c>
      <c r="BO14" s="19">
        <v>3.9530507147529703E-2</v>
      </c>
      <c r="BP14" s="19">
        <v>9.6990475455521294E-2</v>
      </c>
      <c r="BQ14" s="19">
        <v>3.2723472111462003E-2</v>
      </c>
      <c r="BR14" s="19"/>
      <c r="BS14" s="19">
        <v>2.4375848779113501E-2</v>
      </c>
      <c r="BT14" s="19"/>
      <c r="BU14" s="19">
        <v>4.2248300229147898E-2</v>
      </c>
      <c r="BV14" s="19">
        <v>4.6769907665061297E-2</v>
      </c>
      <c r="BW14" s="19">
        <v>5.9048125179798301E-2</v>
      </c>
      <c r="BX14" s="19">
        <v>2.1533371470640501E-2</v>
      </c>
      <c r="BY14" s="19">
        <v>0.17377502760673499</v>
      </c>
      <c r="BZ14" s="19"/>
      <c r="CA14" s="19">
        <v>1.1138806730511701E-2</v>
      </c>
      <c r="CB14" s="19"/>
      <c r="CC14" s="19">
        <v>5.7913205665909302E-2</v>
      </c>
      <c r="CD14" s="19">
        <v>6.6392014114197095E-2</v>
      </c>
      <c r="CE14" s="19"/>
      <c r="CF14" s="19">
        <v>5.6809349326846302E-2</v>
      </c>
      <c r="CG14" s="19"/>
      <c r="CH14" s="19">
        <v>5.2899333213254601E-2</v>
      </c>
      <c r="CI14" s="19">
        <v>4.1023039326842002E-2</v>
      </c>
    </row>
    <row r="15" spans="2:87" x14ac:dyDescent="0.35">
      <c r="B15" s="16"/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413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2014</v>
      </c>
      <c r="D7" s="10">
        <v>1010</v>
      </c>
      <c r="E7" s="10">
        <v>998</v>
      </c>
      <c r="F7" s="10"/>
      <c r="G7" s="10">
        <v>162</v>
      </c>
      <c r="H7" s="10">
        <v>348</v>
      </c>
      <c r="I7" s="10">
        <v>362</v>
      </c>
      <c r="J7" s="10">
        <v>366</v>
      </c>
      <c r="K7" s="10">
        <v>313</v>
      </c>
      <c r="L7" s="10">
        <v>463</v>
      </c>
      <c r="M7" s="10"/>
      <c r="N7" s="10">
        <v>594</v>
      </c>
      <c r="O7" s="10">
        <v>504</v>
      </c>
      <c r="P7" s="10">
        <v>427</v>
      </c>
      <c r="Q7" s="10">
        <v>482</v>
      </c>
      <c r="R7" s="10"/>
      <c r="S7" s="10">
        <v>277</v>
      </c>
      <c r="T7" s="10">
        <v>281</v>
      </c>
      <c r="U7" s="10">
        <v>168</v>
      </c>
      <c r="V7" s="10">
        <v>172</v>
      </c>
      <c r="W7" s="10">
        <v>153</v>
      </c>
      <c r="X7" s="10">
        <v>169</v>
      </c>
      <c r="Y7" s="10">
        <v>143</v>
      </c>
      <c r="Z7" s="10">
        <v>76</v>
      </c>
      <c r="AA7" s="10">
        <v>207</v>
      </c>
      <c r="AB7" s="10">
        <v>190</v>
      </c>
      <c r="AC7" s="10">
        <v>109</v>
      </c>
      <c r="AD7" s="10">
        <v>69</v>
      </c>
      <c r="AE7" s="10"/>
      <c r="AF7" s="10">
        <v>331</v>
      </c>
      <c r="AG7" s="10">
        <v>748</v>
      </c>
      <c r="AH7" s="10">
        <v>407</v>
      </c>
      <c r="AI7" s="10">
        <v>228</v>
      </c>
      <c r="AJ7" s="10">
        <v>232</v>
      </c>
      <c r="AK7" s="10"/>
      <c r="AL7" s="10">
        <v>803</v>
      </c>
      <c r="AM7" s="10">
        <v>756</v>
      </c>
      <c r="AN7" s="10">
        <v>338</v>
      </c>
      <c r="AO7" s="10">
        <v>117</v>
      </c>
      <c r="AP7" s="10"/>
      <c r="AQ7" s="10">
        <v>1178</v>
      </c>
      <c r="AR7" s="10">
        <v>836</v>
      </c>
      <c r="AS7" s="10"/>
      <c r="AT7" s="10">
        <v>1305</v>
      </c>
      <c r="AU7" s="10">
        <v>438</v>
      </c>
      <c r="AV7" s="10"/>
      <c r="AW7" s="10">
        <v>799</v>
      </c>
      <c r="AX7" s="10">
        <v>470</v>
      </c>
      <c r="AY7" s="10">
        <v>680</v>
      </c>
      <c r="AZ7" s="10"/>
      <c r="BA7" s="10">
        <v>492</v>
      </c>
      <c r="BB7" s="10">
        <v>559</v>
      </c>
      <c r="BC7" s="10">
        <v>647</v>
      </c>
      <c r="BD7" s="10">
        <v>207</v>
      </c>
      <c r="BE7" s="10">
        <v>108</v>
      </c>
      <c r="BF7" s="10"/>
      <c r="BG7" s="10">
        <v>791</v>
      </c>
      <c r="BH7" s="10">
        <v>1223</v>
      </c>
      <c r="BI7" s="10"/>
      <c r="BJ7" s="10">
        <v>1546</v>
      </c>
      <c r="BK7" s="10">
        <v>457</v>
      </c>
      <c r="BL7" s="10"/>
      <c r="BM7" s="10">
        <v>280</v>
      </c>
      <c r="BN7" s="10">
        <v>408</v>
      </c>
      <c r="BO7" s="10">
        <v>699</v>
      </c>
      <c r="BP7" s="10">
        <v>159</v>
      </c>
      <c r="BQ7" s="10">
        <v>227</v>
      </c>
      <c r="BR7" s="10"/>
      <c r="BS7" s="10">
        <v>617</v>
      </c>
      <c r="BT7" s="10"/>
      <c r="BU7" s="10">
        <v>384</v>
      </c>
      <c r="BV7" s="10">
        <v>488</v>
      </c>
      <c r="BW7" s="10">
        <v>192</v>
      </c>
      <c r="BX7" s="10">
        <v>397</v>
      </c>
      <c r="BY7" s="10">
        <v>154</v>
      </c>
      <c r="BZ7" s="10"/>
      <c r="CA7" s="10">
        <v>165</v>
      </c>
      <c r="CB7" s="10"/>
      <c r="CC7" s="10">
        <v>1596</v>
      </c>
      <c r="CD7" s="10">
        <v>360</v>
      </c>
      <c r="CE7" s="10"/>
      <c r="CF7" s="10">
        <v>756</v>
      </c>
      <c r="CG7" s="10"/>
      <c r="CH7" s="10">
        <v>698</v>
      </c>
      <c r="CI7" s="10">
        <v>238</v>
      </c>
    </row>
    <row r="8" spans="2:87" ht="30" customHeight="1" x14ac:dyDescent="0.35">
      <c r="B8" s="11" t="s">
        <v>20</v>
      </c>
      <c r="C8" s="11">
        <v>2014</v>
      </c>
      <c r="D8" s="11">
        <v>993</v>
      </c>
      <c r="E8" s="11">
        <v>1015</v>
      </c>
      <c r="F8" s="11"/>
      <c r="G8" s="11">
        <v>282</v>
      </c>
      <c r="H8" s="11">
        <v>344</v>
      </c>
      <c r="I8" s="11">
        <v>342</v>
      </c>
      <c r="J8" s="11">
        <v>342</v>
      </c>
      <c r="K8" s="11">
        <v>283</v>
      </c>
      <c r="L8" s="11">
        <v>421</v>
      </c>
      <c r="M8" s="11"/>
      <c r="N8" s="11">
        <v>542</v>
      </c>
      <c r="O8" s="11">
        <v>522</v>
      </c>
      <c r="P8" s="11">
        <v>441</v>
      </c>
      <c r="Q8" s="11">
        <v>502</v>
      </c>
      <c r="R8" s="11"/>
      <c r="S8" s="11">
        <v>282</v>
      </c>
      <c r="T8" s="11">
        <v>262</v>
      </c>
      <c r="U8" s="11">
        <v>161</v>
      </c>
      <c r="V8" s="11">
        <v>181</v>
      </c>
      <c r="W8" s="11">
        <v>141</v>
      </c>
      <c r="X8" s="11">
        <v>181</v>
      </c>
      <c r="Y8" s="11">
        <v>161</v>
      </c>
      <c r="Z8" s="11">
        <v>81</v>
      </c>
      <c r="AA8" s="11">
        <v>222</v>
      </c>
      <c r="AB8" s="11">
        <v>181</v>
      </c>
      <c r="AC8" s="11">
        <v>101</v>
      </c>
      <c r="AD8" s="11">
        <v>60</v>
      </c>
      <c r="AE8" s="11"/>
      <c r="AF8" s="11">
        <v>339</v>
      </c>
      <c r="AG8" s="11">
        <v>765</v>
      </c>
      <c r="AH8" s="11">
        <v>397</v>
      </c>
      <c r="AI8" s="11">
        <v>220</v>
      </c>
      <c r="AJ8" s="11">
        <v>222</v>
      </c>
      <c r="AK8" s="11"/>
      <c r="AL8" s="11">
        <v>770</v>
      </c>
      <c r="AM8" s="11">
        <v>770</v>
      </c>
      <c r="AN8" s="11">
        <v>347</v>
      </c>
      <c r="AO8" s="11">
        <v>126</v>
      </c>
      <c r="AP8" s="11"/>
      <c r="AQ8" s="11">
        <v>1192</v>
      </c>
      <c r="AR8" s="11">
        <v>822</v>
      </c>
      <c r="AS8" s="11"/>
      <c r="AT8" s="11">
        <v>1312</v>
      </c>
      <c r="AU8" s="11">
        <v>397</v>
      </c>
      <c r="AV8" s="11"/>
      <c r="AW8" s="11">
        <v>746</v>
      </c>
      <c r="AX8" s="11">
        <v>471</v>
      </c>
      <c r="AY8" s="11">
        <v>716</v>
      </c>
      <c r="AZ8" s="11"/>
      <c r="BA8" s="11">
        <v>511</v>
      </c>
      <c r="BB8" s="11">
        <v>553</v>
      </c>
      <c r="BC8" s="11">
        <v>648</v>
      </c>
      <c r="BD8" s="11">
        <v>198</v>
      </c>
      <c r="BE8" s="11">
        <v>103</v>
      </c>
      <c r="BF8" s="11"/>
      <c r="BG8" s="11">
        <v>850</v>
      </c>
      <c r="BH8" s="11">
        <v>1164</v>
      </c>
      <c r="BI8" s="11"/>
      <c r="BJ8" s="11">
        <v>1580</v>
      </c>
      <c r="BK8" s="11">
        <v>423</v>
      </c>
      <c r="BL8" s="11"/>
      <c r="BM8" s="11">
        <v>297</v>
      </c>
      <c r="BN8" s="11">
        <v>385</v>
      </c>
      <c r="BO8" s="11">
        <v>706</v>
      </c>
      <c r="BP8" s="11">
        <v>156</v>
      </c>
      <c r="BQ8" s="11">
        <v>228</v>
      </c>
      <c r="BR8" s="11"/>
      <c r="BS8" s="11">
        <v>612</v>
      </c>
      <c r="BT8" s="11"/>
      <c r="BU8" s="11">
        <v>373</v>
      </c>
      <c r="BV8" s="11">
        <v>499</v>
      </c>
      <c r="BW8" s="11">
        <v>191</v>
      </c>
      <c r="BX8" s="11">
        <v>389</v>
      </c>
      <c r="BY8" s="11">
        <v>163</v>
      </c>
      <c r="BZ8" s="11"/>
      <c r="CA8" s="11">
        <v>167</v>
      </c>
      <c r="CB8" s="11"/>
      <c r="CC8" s="11">
        <v>1582</v>
      </c>
      <c r="CD8" s="11">
        <v>370</v>
      </c>
      <c r="CE8" s="11"/>
      <c r="CF8" s="11">
        <v>721</v>
      </c>
      <c r="CG8" s="11"/>
      <c r="CH8" s="11">
        <v>681</v>
      </c>
      <c r="CI8" s="11">
        <v>239</v>
      </c>
    </row>
    <row r="9" spans="2:87" x14ac:dyDescent="0.35">
      <c r="B9" s="18" t="s">
        <v>404</v>
      </c>
      <c r="C9" s="17">
        <v>0.157418823014952</v>
      </c>
      <c r="D9" s="17">
        <v>0.165269555746274</v>
      </c>
      <c r="E9" s="17">
        <v>0.14973944292017499</v>
      </c>
      <c r="F9" s="17"/>
      <c r="G9" s="17">
        <v>0.26373765143039501</v>
      </c>
      <c r="H9" s="17">
        <v>0.23739343304482399</v>
      </c>
      <c r="I9" s="17">
        <v>0.170036633760629</v>
      </c>
      <c r="J9" s="17">
        <v>0.15469652270630199</v>
      </c>
      <c r="K9" s="17">
        <v>8.4185087943187006E-2</v>
      </c>
      <c r="L9" s="17">
        <v>6.1937002397499497E-2</v>
      </c>
      <c r="M9" s="17"/>
      <c r="N9" s="17">
        <v>0.194525585057407</v>
      </c>
      <c r="O9" s="17">
        <v>0.186427358006717</v>
      </c>
      <c r="P9" s="17">
        <v>0.102648609781925</v>
      </c>
      <c r="Q9" s="17">
        <v>0.13565240943374299</v>
      </c>
      <c r="R9" s="17"/>
      <c r="S9" s="17">
        <v>0.16995237628964399</v>
      </c>
      <c r="T9" s="17">
        <v>0.15046990200851099</v>
      </c>
      <c r="U9" s="17">
        <v>0.20220333168910701</v>
      </c>
      <c r="V9" s="17">
        <v>0.176674513456511</v>
      </c>
      <c r="W9" s="17">
        <v>0.16746454934576899</v>
      </c>
      <c r="X9" s="17">
        <v>0.205194000157852</v>
      </c>
      <c r="Y9" s="17">
        <v>0.15339648866300401</v>
      </c>
      <c r="Z9" s="17">
        <v>0.15389417491853999</v>
      </c>
      <c r="AA9" s="17">
        <v>0.153293591000601</v>
      </c>
      <c r="AB9" s="17">
        <v>8.7217160324231296E-2</v>
      </c>
      <c r="AC9" s="17">
        <v>7.0218080892136603E-2</v>
      </c>
      <c r="AD9" s="17">
        <v>0.172275701055771</v>
      </c>
      <c r="AE9" s="17"/>
      <c r="AF9" s="17">
        <v>0.100767655250096</v>
      </c>
      <c r="AG9" s="17">
        <v>0.14974202443484799</v>
      </c>
      <c r="AH9" s="17">
        <v>0.138141620783437</v>
      </c>
      <c r="AI9" s="17">
        <v>0.18851236219102999</v>
      </c>
      <c r="AJ9" s="17">
        <v>0.259737105329581</v>
      </c>
      <c r="AK9" s="17"/>
      <c r="AL9" s="17">
        <v>0.13556421689292</v>
      </c>
      <c r="AM9" s="17">
        <v>0.15046888230209601</v>
      </c>
      <c r="AN9" s="17">
        <v>0.17723444975014299</v>
      </c>
      <c r="AO9" s="17">
        <v>0.278734826081322</v>
      </c>
      <c r="AP9" s="17"/>
      <c r="AQ9" s="17">
        <v>0.12858576314092399</v>
      </c>
      <c r="AR9" s="17">
        <v>0.19925593477338099</v>
      </c>
      <c r="AS9" s="17"/>
      <c r="AT9" s="17">
        <v>0.18289599581723201</v>
      </c>
      <c r="AU9" s="17">
        <v>6.4764367636781103E-2</v>
      </c>
      <c r="AV9" s="17"/>
      <c r="AW9" s="17">
        <v>0.12014727705169199</v>
      </c>
      <c r="AX9" s="17">
        <v>0.17923925958419001</v>
      </c>
      <c r="AY9" s="17">
        <v>0.16923134930949099</v>
      </c>
      <c r="AZ9" s="17"/>
      <c r="BA9" s="17">
        <v>0.196306331446577</v>
      </c>
      <c r="BB9" s="17">
        <v>0.17596602314080301</v>
      </c>
      <c r="BC9" s="17">
        <v>0.12590616320518</v>
      </c>
      <c r="BD9" s="17">
        <v>0.14438301393745401</v>
      </c>
      <c r="BE9" s="17">
        <v>8.9735753724605197E-2</v>
      </c>
      <c r="BF9" s="17"/>
      <c r="BG9" s="17">
        <v>0.19366614469033699</v>
      </c>
      <c r="BH9" s="17">
        <v>0.130965891142893</v>
      </c>
      <c r="BI9" s="17"/>
      <c r="BJ9" s="17">
        <v>0.18057661161497501</v>
      </c>
      <c r="BK9" s="17">
        <v>7.4854131059166801E-2</v>
      </c>
      <c r="BL9" s="17"/>
      <c r="BM9" s="17">
        <v>0.16011722871261</v>
      </c>
      <c r="BN9" s="17">
        <v>7.1710673023869798E-2</v>
      </c>
      <c r="BO9" s="17">
        <v>0.205406841780199</v>
      </c>
      <c r="BP9" s="17">
        <v>0.16666245851011499</v>
      </c>
      <c r="BQ9" s="17">
        <v>0.11764500637110401</v>
      </c>
      <c r="BR9" s="17"/>
      <c r="BS9" s="17">
        <v>0.11704345632888299</v>
      </c>
      <c r="BT9" s="17"/>
      <c r="BU9" s="17">
        <v>8.0723686059203298E-2</v>
      </c>
      <c r="BV9" s="17">
        <v>0.20032391462702001</v>
      </c>
      <c r="BW9" s="17">
        <v>0.190114193644292</v>
      </c>
      <c r="BX9" s="17">
        <v>0.117381458365465</v>
      </c>
      <c r="BY9" s="17">
        <v>0.17603898661469999</v>
      </c>
      <c r="BZ9" s="17"/>
      <c r="CA9" s="17">
        <v>0.146001083627707</v>
      </c>
      <c r="CB9" s="17"/>
      <c r="CC9" s="17">
        <v>0.14422258659550299</v>
      </c>
      <c r="CD9" s="17">
        <v>0.22721231501813499</v>
      </c>
      <c r="CE9" s="17"/>
      <c r="CF9" s="17">
        <v>0.13082369900347501</v>
      </c>
      <c r="CG9" s="17"/>
      <c r="CH9" s="17">
        <v>0.112875165537897</v>
      </c>
      <c r="CI9" s="17">
        <v>0.26394777709564099</v>
      </c>
    </row>
    <row r="10" spans="2:87" x14ac:dyDescent="0.35">
      <c r="B10" s="18" t="s">
        <v>405</v>
      </c>
      <c r="C10" s="17">
        <v>0.27719751009704402</v>
      </c>
      <c r="D10" s="17">
        <v>0.29029506035552</v>
      </c>
      <c r="E10" s="17">
        <v>0.264977757551565</v>
      </c>
      <c r="F10" s="17"/>
      <c r="G10" s="17">
        <v>0.27880714008572699</v>
      </c>
      <c r="H10" s="17">
        <v>0.29049802472477898</v>
      </c>
      <c r="I10" s="17">
        <v>0.248706141107567</v>
      </c>
      <c r="J10" s="17">
        <v>0.25211630430515602</v>
      </c>
      <c r="K10" s="17">
        <v>0.28347439070028602</v>
      </c>
      <c r="L10" s="17">
        <v>0.30456235738673398</v>
      </c>
      <c r="M10" s="17"/>
      <c r="N10" s="17">
        <v>0.338300726250018</v>
      </c>
      <c r="O10" s="17">
        <v>0.301451470911619</v>
      </c>
      <c r="P10" s="17">
        <v>0.27081595615138299</v>
      </c>
      <c r="Q10" s="17">
        <v>0.19116443487240101</v>
      </c>
      <c r="R10" s="17"/>
      <c r="S10" s="17">
        <v>0.29701280123819501</v>
      </c>
      <c r="T10" s="17">
        <v>0.30304765361542502</v>
      </c>
      <c r="U10" s="17">
        <v>0.262067495630391</v>
      </c>
      <c r="V10" s="17">
        <v>0.32907504392385001</v>
      </c>
      <c r="W10" s="17">
        <v>0.237144285420541</v>
      </c>
      <c r="X10" s="17">
        <v>0.24466850389488901</v>
      </c>
      <c r="Y10" s="17">
        <v>0.23027188225689099</v>
      </c>
      <c r="Z10" s="17">
        <v>0.28372514686093803</v>
      </c>
      <c r="AA10" s="17">
        <v>0.280928767618838</v>
      </c>
      <c r="AB10" s="17">
        <v>0.25768380038139299</v>
      </c>
      <c r="AC10" s="17">
        <v>0.336578401786639</v>
      </c>
      <c r="AD10" s="17">
        <v>0.20976163064901501</v>
      </c>
      <c r="AE10" s="17"/>
      <c r="AF10" s="17">
        <v>0.23995496746425601</v>
      </c>
      <c r="AG10" s="17">
        <v>0.23900692368979701</v>
      </c>
      <c r="AH10" s="17">
        <v>0.34314797992356399</v>
      </c>
      <c r="AI10" s="17">
        <v>0.36906428919191803</v>
      </c>
      <c r="AJ10" s="17">
        <v>0.29241855894033397</v>
      </c>
      <c r="AK10" s="17"/>
      <c r="AL10" s="17">
        <v>0.286687745717839</v>
      </c>
      <c r="AM10" s="17">
        <v>0.26713590431631501</v>
      </c>
      <c r="AN10" s="17">
        <v>0.29638354001683398</v>
      </c>
      <c r="AO10" s="17">
        <v>0.22787797427729101</v>
      </c>
      <c r="AP10" s="17"/>
      <c r="AQ10" s="17">
        <v>0.242453443555704</v>
      </c>
      <c r="AR10" s="17">
        <v>0.32761156261811297</v>
      </c>
      <c r="AS10" s="17"/>
      <c r="AT10" s="17">
        <v>0.27501662306214297</v>
      </c>
      <c r="AU10" s="17">
        <v>0.32860464251385901</v>
      </c>
      <c r="AV10" s="17"/>
      <c r="AW10" s="17">
        <v>0.321408566964061</v>
      </c>
      <c r="AX10" s="17">
        <v>0.25279926535028502</v>
      </c>
      <c r="AY10" s="17">
        <v>0.25110545796814399</v>
      </c>
      <c r="AZ10" s="17"/>
      <c r="BA10" s="17">
        <v>0.28538451188557901</v>
      </c>
      <c r="BB10" s="17">
        <v>0.25568204402678602</v>
      </c>
      <c r="BC10" s="17">
        <v>0.27129946036447899</v>
      </c>
      <c r="BD10" s="17">
        <v>0.32579460141961097</v>
      </c>
      <c r="BE10" s="17">
        <v>0.29824248578935197</v>
      </c>
      <c r="BF10" s="17"/>
      <c r="BG10" s="17">
        <v>0.27727768648961998</v>
      </c>
      <c r="BH10" s="17">
        <v>0.27713899816974702</v>
      </c>
      <c r="BI10" s="17"/>
      <c r="BJ10" s="17">
        <v>0.27531042366646202</v>
      </c>
      <c r="BK10" s="17">
        <v>0.28253444513611098</v>
      </c>
      <c r="BL10" s="17"/>
      <c r="BM10" s="17">
        <v>0.21855196925662601</v>
      </c>
      <c r="BN10" s="17">
        <v>0.30996446559526802</v>
      </c>
      <c r="BO10" s="17">
        <v>0.31180512943343502</v>
      </c>
      <c r="BP10" s="17">
        <v>0.29080924156675098</v>
      </c>
      <c r="BQ10" s="17">
        <v>0.22488932938456299</v>
      </c>
      <c r="BR10" s="17"/>
      <c r="BS10" s="17">
        <v>0.29437573299348702</v>
      </c>
      <c r="BT10" s="17"/>
      <c r="BU10" s="17">
        <v>0.27984164435795</v>
      </c>
      <c r="BV10" s="17">
        <v>0.36146199878755497</v>
      </c>
      <c r="BW10" s="17">
        <v>0.248646014168178</v>
      </c>
      <c r="BX10" s="17">
        <v>0.25964196473985701</v>
      </c>
      <c r="BY10" s="17">
        <v>0.15707197355727701</v>
      </c>
      <c r="BZ10" s="17"/>
      <c r="CA10" s="17">
        <v>0.34242673810063101</v>
      </c>
      <c r="CB10" s="17"/>
      <c r="CC10" s="17">
        <v>0.27047745600440098</v>
      </c>
      <c r="CD10" s="17">
        <v>0.31316574061923302</v>
      </c>
      <c r="CE10" s="17"/>
      <c r="CF10" s="17">
        <v>0.28152421261607302</v>
      </c>
      <c r="CG10" s="17"/>
      <c r="CH10" s="17">
        <v>0.28058196607429903</v>
      </c>
      <c r="CI10" s="17">
        <v>0.35492543776236801</v>
      </c>
    </row>
    <row r="11" spans="2:87" x14ac:dyDescent="0.35">
      <c r="B11" s="18" t="s">
        <v>406</v>
      </c>
      <c r="C11" s="17">
        <v>0.26636655312106</v>
      </c>
      <c r="D11" s="17">
        <v>0.26839567056207198</v>
      </c>
      <c r="E11" s="17">
        <v>0.26492733108522698</v>
      </c>
      <c r="F11" s="17"/>
      <c r="G11" s="17">
        <v>0.20996779168351801</v>
      </c>
      <c r="H11" s="17">
        <v>0.20080985638927401</v>
      </c>
      <c r="I11" s="17">
        <v>0.22775932567839</v>
      </c>
      <c r="J11" s="17">
        <v>0.27800801110183399</v>
      </c>
      <c r="K11" s="17">
        <v>0.30922382020769301</v>
      </c>
      <c r="L11" s="17">
        <v>0.35089040396173898</v>
      </c>
      <c r="M11" s="17"/>
      <c r="N11" s="17">
        <v>0.224214547703949</v>
      </c>
      <c r="O11" s="17">
        <v>0.256300419840023</v>
      </c>
      <c r="P11" s="17">
        <v>0.29714243958292902</v>
      </c>
      <c r="Q11" s="17">
        <v>0.29309891105195701</v>
      </c>
      <c r="R11" s="17"/>
      <c r="S11" s="17">
        <v>0.25515510790368101</v>
      </c>
      <c r="T11" s="17">
        <v>0.23432272823766001</v>
      </c>
      <c r="U11" s="17">
        <v>0.29795354729673601</v>
      </c>
      <c r="V11" s="17">
        <v>0.21322975849146</v>
      </c>
      <c r="W11" s="17">
        <v>0.31637793586968999</v>
      </c>
      <c r="X11" s="17">
        <v>0.26206456969197001</v>
      </c>
      <c r="Y11" s="17">
        <v>0.33292216974448202</v>
      </c>
      <c r="Z11" s="17">
        <v>0.23630712207572099</v>
      </c>
      <c r="AA11" s="17">
        <v>0.23475321079375799</v>
      </c>
      <c r="AB11" s="17">
        <v>0.325369469735584</v>
      </c>
      <c r="AC11" s="17">
        <v>0.24781858766300899</v>
      </c>
      <c r="AD11" s="17">
        <v>0.26214144457016803</v>
      </c>
      <c r="AE11" s="17"/>
      <c r="AF11" s="17">
        <v>0.285203412072565</v>
      </c>
      <c r="AG11" s="17">
        <v>0.28455780656392898</v>
      </c>
      <c r="AH11" s="17">
        <v>0.265119770936314</v>
      </c>
      <c r="AI11" s="17">
        <v>0.25038800263706401</v>
      </c>
      <c r="AJ11" s="17">
        <v>0.20234342597074101</v>
      </c>
      <c r="AK11" s="17"/>
      <c r="AL11" s="17">
        <v>0.29290165375854799</v>
      </c>
      <c r="AM11" s="17">
        <v>0.26897856517098601</v>
      </c>
      <c r="AN11" s="17">
        <v>0.21909577593090299</v>
      </c>
      <c r="AO11" s="17">
        <v>0.21856166464370499</v>
      </c>
      <c r="AP11" s="17"/>
      <c r="AQ11" s="17">
        <v>0.29707627374145801</v>
      </c>
      <c r="AR11" s="17">
        <v>0.22180638436758199</v>
      </c>
      <c r="AS11" s="17"/>
      <c r="AT11" s="17">
        <v>0.25046826803262101</v>
      </c>
      <c r="AU11" s="17">
        <v>0.33837706366436598</v>
      </c>
      <c r="AV11" s="17"/>
      <c r="AW11" s="17">
        <v>0.30879346467924901</v>
      </c>
      <c r="AX11" s="17">
        <v>0.28141647854764401</v>
      </c>
      <c r="AY11" s="17">
        <v>0.22393075898758799</v>
      </c>
      <c r="AZ11" s="17"/>
      <c r="BA11" s="17">
        <v>0.22982440526435399</v>
      </c>
      <c r="BB11" s="17">
        <v>0.258414580734937</v>
      </c>
      <c r="BC11" s="17">
        <v>0.292866746381373</v>
      </c>
      <c r="BD11" s="17">
        <v>0.26474858159046299</v>
      </c>
      <c r="BE11" s="17">
        <v>0.31983832088286301</v>
      </c>
      <c r="BF11" s="17"/>
      <c r="BG11" s="17">
        <v>0.25861731849145603</v>
      </c>
      <c r="BH11" s="17">
        <v>0.272021866844741</v>
      </c>
      <c r="BI11" s="17"/>
      <c r="BJ11" s="17">
        <v>0.25156562847350999</v>
      </c>
      <c r="BK11" s="17">
        <v>0.314457583691644</v>
      </c>
      <c r="BL11" s="17"/>
      <c r="BM11" s="17">
        <v>0.24593183350633899</v>
      </c>
      <c r="BN11" s="17">
        <v>0.30731918519360002</v>
      </c>
      <c r="BO11" s="17">
        <v>0.25592677474341402</v>
      </c>
      <c r="BP11" s="17">
        <v>0.24770587896593901</v>
      </c>
      <c r="BQ11" s="17">
        <v>0.29035502374538003</v>
      </c>
      <c r="BR11" s="17"/>
      <c r="BS11" s="17">
        <v>0.26525118087549499</v>
      </c>
      <c r="BT11" s="17"/>
      <c r="BU11" s="17">
        <v>0.32002207334591798</v>
      </c>
      <c r="BV11" s="17">
        <v>0.22232364688658601</v>
      </c>
      <c r="BW11" s="17">
        <v>0.262114112155305</v>
      </c>
      <c r="BX11" s="17">
        <v>0.30699522925429201</v>
      </c>
      <c r="BY11" s="17">
        <v>0.244825460568175</v>
      </c>
      <c r="BZ11" s="17"/>
      <c r="CA11" s="17">
        <v>0.22822947831983201</v>
      </c>
      <c r="CB11" s="17"/>
      <c r="CC11" s="17">
        <v>0.27310477092456498</v>
      </c>
      <c r="CD11" s="17">
        <v>0.25095758382529998</v>
      </c>
      <c r="CE11" s="17"/>
      <c r="CF11" s="17">
        <v>0.26364339529568598</v>
      </c>
      <c r="CG11" s="17"/>
      <c r="CH11" s="17">
        <v>0.31054880890599701</v>
      </c>
      <c r="CI11" s="17">
        <v>0.17719948774619601</v>
      </c>
    </row>
    <row r="12" spans="2:87" x14ac:dyDescent="0.35">
      <c r="B12" s="18" t="s">
        <v>407</v>
      </c>
      <c r="C12" s="17">
        <v>0.13734240978859499</v>
      </c>
      <c r="D12" s="17">
        <v>0.128655321050655</v>
      </c>
      <c r="E12" s="17">
        <v>0.146654422299448</v>
      </c>
      <c r="F12" s="17"/>
      <c r="G12" s="17">
        <v>0.14380749939339499</v>
      </c>
      <c r="H12" s="17">
        <v>0.139217619941362</v>
      </c>
      <c r="I12" s="17">
        <v>0.148601076531196</v>
      </c>
      <c r="J12" s="17">
        <v>0.13028552134562499</v>
      </c>
      <c r="K12" s="17">
        <v>0.12982312491154199</v>
      </c>
      <c r="L12" s="17">
        <v>0.13311327504456899</v>
      </c>
      <c r="M12" s="17"/>
      <c r="N12" s="17">
        <v>0.12460984018552</v>
      </c>
      <c r="O12" s="17">
        <v>0.112985135829068</v>
      </c>
      <c r="P12" s="17">
        <v>0.14829679418368899</v>
      </c>
      <c r="Q12" s="17">
        <v>0.16684934982234101</v>
      </c>
      <c r="R12" s="17"/>
      <c r="S12" s="17">
        <v>0.139866585296824</v>
      </c>
      <c r="T12" s="17">
        <v>0.12205067881015901</v>
      </c>
      <c r="U12" s="17">
        <v>0.11686056505669699</v>
      </c>
      <c r="V12" s="17">
        <v>0.115793269177825</v>
      </c>
      <c r="W12" s="17">
        <v>0.14730009918068801</v>
      </c>
      <c r="X12" s="17">
        <v>0.14027797476544199</v>
      </c>
      <c r="Y12" s="17">
        <v>0.13267841354663701</v>
      </c>
      <c r="Z12" s="17">
        <v>0.14272945556630201</v>
      </c>
      <c r="AA12" s="17">
        <v>0.15820727256492401</v>
      </c>
      <c r="AB12" s="17">
        <v>0.128744025016649</v>
      </c>
      <c r="AC12" s="17">
        <v>0.14463810239347899</v>
      </c>
      <c r="AD12" s="17">
        <v>0.22166110884860801</v>
      </c>
      <c r="AE12" s="17"/>
      <c r="AF12" s="17">
        <v>0.14689143955520501</v>
      </c>
      <c r="AG12" s="17">
        <v>0.15239174003023501</v>
      </c>
      <c r="AH12" s="17">
        <v>0.120831503173933</v>
      </c>
      <c r="AI12" s="17">
        <v>8.93032232551772E-2</v>
      </c>
      <c r="AJ12" s="17">
        <v>0.157464192964372</v>
      </c>
      <c r="AK12" s="17"/>
      <c r="AL12" s="17">
        <v>0.12039567912131099</v>
      </c>
      <c r="AM12" s="17">
        <v>0.14330052220057901</v>
      </c>
      <c r="AN12" s="17">
        <v>0.165805236210952</v>
      </c>
      <c r="AO12" s="17">
        <v>0.12605218117936901</v>
      </c>
      <c r="AP12" s="17"/>
      <c r="AQ12" s="17">
        <v>0.14288989457655499</v>
      </c>
      <c r="AR12" s="17">
        <v>0.12929294358327001</v>
      </c>
      <c r="AS12" s="17"/>
      <c r="AT12" s="17">
        <v>0.13548485895096599</v>
      </c>
      <c r="AU12" s="17">
        <v>0.12695539146663601</v>
      </c>
      <c r="AV12" s="17"/>
      <c r="AW12" s="17">
        <v>0.115757999338513</v>
      </c>
      <c r="AX12" s="17">
        <v>0.151223508280205</v>
      </c>
      <c r="AY12" s="17">
        <v>0.15522636101474999</v>
      </c>
      <c r="AZ12" s="17"/>
      <c r="BA12" s="17">
        <v>0.13528463298645199</v>
      </c>
      <c r="BB12" s="17">
        <v>0.13103235083873099</v>
      </c>
      <c r="BC12" s="17">
        <v>0.15415201712832299</v>
      </c>
      <c r="BD12" s="17">
        <v>9.4729368151221904E-2</v>
      </c>
      <c r="BE12" s="17">
        <v>0.159082009553349</v>
      </c>
      <c r="BF12" s="17"/>
      <c r="BG12" s="17">
        <v>0.113316695299332</v>
      </c>
      <c r="BH12" s="17">
        <v>0.154876135293991</v>
      </c>
      <c r="BI12" s="17"/>
      <c r="BJ12" s="17">
        <v>0.13274981949977599</v>
      </c>
      <c r="BK12" s="17">
        <v>0.155525669567352</v>
      </c>
      <c r="BL12" s="17"/>
      <c r="BM12" s="17">
        <v>0.13317035786401199</v>
      </c>
      <c r="BN12" s="17">
        <v>0.169651872446204</v>
      </c>
      <c r="BO12" s="17">
        <v>0.124078084846708</v>
      </c>
      <c r="BP12" s="17">
        <v>0.121283367852145</v>
      </c>
      <c r="BQ12" s="17">
        <v>0.16476360546234001</v>
      </c>
      <c r="BR12" s="17"/>
      <c r="BS12" s="17">
        <v>0.16844252973959301</v>
      </c>
      <c r="BT12" s="17"/>
      <c r="BU12" s="17">
        <v>0.18638214243185</v>
      </c>
      <c r="BV12" s="17">
        <v>0.12835514751938401</v>
      </c>
      <c r="BW12" s="17">
        <v>0.153343414688104</v>
      </c>
      <c r="BX12" s="17">
        <v>0.15248802826288599</v>
      </c>
      <c r="BY12" s="17">
        <v>7.2429724248741903E-2</v>
      </c>
      <c r="BZ12" s="17"/>
      <c r="CA12" s="17">
        <v>0.16166592117293199</v>
      </c>
      <c r="CB12" s="17"/>
      <c r="CC12" s="17">
        <v>0.14612381673729599</v>
      </c>
      <c r="CD12" s="17">
        <v>0.105146145743842</v>
      </c>
      <c r="CE12" s="17"/>
      <c r="CF12" s="17">
        <v>0.15368015743574701</v>
      </c>
      <c r="CG12" s="17"/>
      <c r="CH12" s="17">
        <v>0.13929037420867299</v>
      </c>
      <c r="CI12" s="17">
        <v>0.112371101838184</v>
      </c>
    </row>
    <row r="13" spans="2:87" x14ac:dyDescent="0.35">
      <c r="B13" s="18" t="s">
        <v>408</v>
      </c>
      <c r="C13" s="17">
        <v>6.0587111713104602E-2</v>
      </c>
      <c r="D13" s="17">
        <v>6.6414856588406998E-2</v>
      </c>
      <c r="E13" s="17">
        <v>5.5243611666092901E-2</v>
      </c>
      <c r="F13" s="17"/>
      <c r="G13" s="17">
        <v>3.7877743576512697E-2</v>
      </c>
      <c r="H13" s="17">
        <v>6.4264815321371904E-2</v>
      </c>
      <c r="I13" s="17">
        <v>6.9617665705736395E-2</v>
      </c>
      <c r="J13" s="17">
        <v>7.4013379088268397E-2</v>
      </c>
      <c r="K13" s="17">
        <v>7.5661137851521496E-2</v>
      </c>
      <c r="L13" s="17">
        <v>4.4419828212120198E-2</v>
      </c>
      <c r="M13" s="17"/>
      <c r="N13" s="17">
        <v>4.4083972292923899E-2</v>
      </c>
      <c r="O13" s="17">
        <v>6.6254643097765895E-2</v>
      </c>
      <c r="P13" s="17">
        <v>7.3666060490383906E-2</v>
      </c>
      <c r="Q13" s="17">
        <v>6.1867078952459902E-2</v>
      </c>
      <c r="R13" s="17"/>
      <c r="S13" s="17">
        <v>5.4085443357911697E-2</v>
      </c>
      <c r="T13" s="17">
        <v>7.5012293442618394E-2</v>
      </c>
      <c r="U13" s="17">
        <v>2.7118067431393202E-2</v>
      </c>
      <c r="V13" s="17">
        <v>6.9692505287401799E-2</v>
      </c>
      <c r="W13" s="17">
        <v>4.1020737843738102E-2</v>
      </c>
      <c r="X13" s="17">
        <v>5.2539768038545202E-2</v>
      </c>
      <c r="Y13" s="17">
        <v>4.6157991124833597E-2</v>
      </c>
      <c r="Z13" s="17">
        <v>6.8715475994463704E-2</v>
      </c>
      <c r="AA13" s="17">
        <v>6.7765797347047602E-2</v>
      </c>
      <c r="AB13" s="17">
        <v>0.105157280569725</v>
      </c>
      <c r="AC13" s="17">
        <v>5.2772191385438101E-2</v>
      </c>
      <c r="AD13" s="17">
        <v>4.0635851782759601E-2</v>
      </c>
      <c r="AE13" s="17"/>
      <c r="AF13" s="17">
        <v>8.2335770303097702E-2</v>
      </c>
      <c r="AG13" s="17">
        <v>7.3937663268009796E-2</v>
      </c>
      <c r="AH13" s="17">
        <v>3.6741851912784798E-2</v>
      </c>
      <c r="AI13" s="17">
        <v>5.0644029229735002E-2</v>
      </c>
      <c r="AJ13" s="17">
        <v>4.1716078631677103E-2</v>
      </c>
      <c r="AK13" s="17"/>
      <c r="AL13" s="17">
        <v>4.2673717172954602E-2</v>
      </c>
      <c r="AM13" s="17">
        <v>6.6382817530569002E-2</v>
      </c>
      <c r="AN13" s="17">
        <v>7.90171079070454E-2</v>
      </c>
      <c r="AO13" s="17">
        <v>8.3814857758365405E-2</v>
      </c>
      <c r="AP13" s="17"/>
      <c r="AQ13" s="17">
        <v>7.1420847036087004E-2</v>
      </c>
      <c r="AR13" s="17">
        <v>4.4867233300992203E-2</v>
      </c>
      <c r="AS13" s="17"/>
      <c r="AT13" s="17">
        <v>6.4549168344648106E-2</v>
      </c>
      <c r="AU13" s="17">
        <v>3.97294535863075E-2</v>
      </c>
      <c r="AV13" s="17"/>
      <c r="AW13" s="17">
        <v>4.6916744500878203E-2</v>
      </c>
      <c r="AX13" s="17">
        <v>5.3596347729188303E-2</v>
      </c>
      <c r="AY13" s="17">
        <v>7.6300579281959602E-2</v>
      </c>
      <c r="AZ13" s="17"/>
      <c r="BA13" s="17">
        <v>6.9223312237211801E-2</v>
      </c>
      <c r="BB13" s="17">
        <v>6.1701459538502097E-2</v>
      </c>
      <c r="BC13" s="17">
        <v>5.2463696441871203E-2</v>
      </c>
      <c r="BD13" s="17">
        <v>5.2875162633683803E-2</v>
      </c>
      <c r="BE13" s="17">
        <v>7.8429205535373595E-2</v>
      </c>
      <c r="BF13" s="17"/>
      <c r="BG13" s="17">
        <v>5.06034883873204E-2</v>
      </c>
      <c r="BH13" s="17">
        <v>6.7873059900901603E-2</v>
      </c>
      <c r="BI13" s="17"/>
      <c r="BJ13" s="17">
        <v>5.7014829363180801E-2</v>
      </c>
      <c r="BK13" s="17">
        <v>7.5396426462603999E-2</v>
      </c>
      <c r="BL13" s="17"/>
      <c r="BM13" s="17">
        <v>6.4517021813294106E-2</v>
      </c>
      <c r="BN13" s="17">
        <v>6.9239615284179198E-2</v>
      </c>
      <c r="BO13" s="17">
        <v>4.2992170671511301E-2</v>
      </c>
      <c r="BP13" s="17">
        <v>3.4780829876959303E-2</v>
      </c>
      <c r="BQ13" s="17">
        <v>9.2578240984508495E-2</v>
      </c>
      <c r="BR13" s="17"/>
      <c r="BS13" s="17">
        <v>8.7269429568103796E-2</v>
      </c>
      <c r="BT13" s="17"/>
      <c r="BU13" s="17">
        <v>6.5937228704285006E-2</v>
      </c>
      <c r="BV13" s="17">
        <v>2.6403357358446101E-2</v>
      </c>
      <c r="BW13" s="17">
        <v>3.7481832650340101E-2</v>
      </c>
      <c r="BX13" s="17">
        <v>9.4654065442142804E-2</v>
      </c>
      <c r="BY13" s="17">
        <v>8.7852845628200005E-2</v>
      </c>
      <c r="BZ13" s="17"/>
      <c r="CA13" s="17">
        <v>7.6582235422210002E-2</v>
      </c>
      <c r="CB13" s="17"/>
      <c r="CC13" s="17">
        <v>6.5041760202993001E-2</v>
      </c>
      <c r="CD13" s="17">
        <v>4.6111388842634202E-2</v>
      </c>
      <c r="CE13" s="17"/>
      <c r="CF13" s="17">
        <v>6.0922857222927597E-2</v>
      </c>
      <c r="CG13" s="17"/>
      <c r="CH13" s="17">
        <v>5.6422101094138997E-2</v>
      </c>
      <c r="CI13" s="17">
        <v>4.7521656334503198E-2</v>
      </c>
    </row>
    <row r="14" spans="2:87" x14ac:dyDescent="0.35">
      <c r="B14" s="18" t="s">
        <v>161</v>
      </c>
      <c r="C14" s="19">
        <v>0.101087592265246</v>
      </c>
      <c r="D14" s="19">
        <v>8.0969535697072506E-2</v>
      </c>
      <c r="E14" s="19">
        <v>0.118457434477492</v>
      </c>
      <c r="F14" s="19"/>
      <c r="G14" s="19">
        <v>6.5802173830451893E-2</v>
      </c>
      <c r="H14" s="19">
        <v>6.7816250578389303E-2</v>
      </c>
      <c r="I14" s="19">
        <v>0.13527915721648001</v>
      </c>
      <c r="J14" s="19">
        <v>0.110880261452815</v>
      </c>
      <c r="K14" s="19">
        <v>0.11763243838577001</v>
      </c>
      <c r="L14" s="19">
        <v>0.10507713299733699</v>
      </c>
      <c r="M14" s="19"/>
      <c r="N14" s="19">
        <v>7.4265328510182194E-2</v>
      </c>
      <c r="O14" s="19">
        <v>7.6580972314807302E-2</v>
      </c>
      <c r="P14" s="19">
        <v>0.107430139809691</v>
      </c>
      <c r="Q14" s="19">
        <v>0.15136781586709799</v>
      </c>
      <c r="R14" s="19"/>
      <c r="S14" s="19">
        <v>8.3927685913743305E-2</v>
      </c>
      <c r="T14" s="19">
        <v>0.115096743885627</v>
      </c>
      <c r="U14" s="19">
        <v>9.3796992895675405E-2</v>
      </c>
      <c r="V14" s="19">
        <v>9.5534909662951306E-2</v>
      </c>
      <c r="W14" s="19">
        <v>9.06923923395732E-2</v>
      </c>
      <c r="X14" s="19">
        <v>9.5255183451303002E-2</v>
      </c>
      <c r="Y14" s="19">
        <v>0.104573054664152</v>
      </c>
      <c r="Z14" s="19">
        <v>0.114628624584034</v>
      </c>
      <c r="AA14" s="19">
        <v>0.10505136067483101</v>
      </c>
      <c r="AB14" s="19">
        <v>9.5828263972417393E-2</v>
      </c>
      <c r="AC14" s="19">
        <v>0.14797463587929899</v>
      </c>
      <c r="AD14" s="19">
        <v>9.3524263093679103E-2</v>
      </c>
      <c r="AE14" s="19"/>
      <c r="AF14" s="19">
        <v>0.144846755354781</v>
      </c>
      <c r="AG14" s="19">
        <v>0.10036384201317999</v>
      </c>
      <c r="AH14" s="19">
        <v>9.6017273269968298E-2</v>
      </c>
      <c r="AI14" s="19">
        <v>5.2088093495075899E-2</v>
      </c>
      <c r="AJ14" s="19">
        <v>4.6320638163295798E-2</v>
      </c>
      <c r="AK14" s="19"/>
      <c r="AL14" s="19">
        <v>0.121776987336427</v>
      </c>
      <c r="AM14" s="19">
        <v>0.103733308479456</v>
      </c>
      <c r="AN14" s="19">
        <v>6.2463890184122302E-2</v>
      </c>
      <c r="AO14" s="19">
        <v>6.4958496059948301E-2</v>
      </c>
      <c r="AP14" s="19"/>
      <c r="AQ14" s="19">
        <v>0.117573777949271</v>
      </c>
      <c r="AR14" s="19">
        <v>7.7165941356661494E-2</v>
      </c>
      <c r="AS14" s="19"/>
      <c r="AT14" s="19">
        <v>9.1585085792390206E-2</v>
      </c>
      <c r="AU14" s="19">
        <v>0.10156908113205</v>
      </c>
      <c r="AV14" s="19"/>
      <c r="AW14" s="19">
        <v>8.6975947465606704E-2</v>
      </c>
      <c r="AX14" s="19">
        <v>8.1725140508487698E-2</v>
      </c>
      <c r="AY14" s="19">
        <v>0.124205493438068</v>
      </c>
      <c r="AZ14" s="19"/>
      <c r="BA14" s="19">
        <v>8.3976806179826696E-2</v>
      </c>
      <c r="BB14" s="19">
        <v>0.117203541720241</v>
      </c>
      <c r="BC14" s="19">
        <v>0.103311916478774</v>
      </c>
      <c r="BD14" s="19">
        <v>0.117469272267566</v>
      </c>
      <c r="BE14" s="19">
        <v>5.4672224514457503E-2</v>
      </c>
      <c r="BF14" s="19"/>
      <c r="BG14" s="19">
        <v>0.106518666641935</v>
      </c>
      <c r="BH14" s="19">
        <v>9.7124048647726599E-2</v>
      </c>
      <c r="BI14" s="19"/>
      <c r="BJ14" s="19">
        <v>0.102782687382097</v>
      </c>
      <c r="BK14" s="19">
        <v>9.7231744083122101E-2</v>
      </c>
      <c r="BL14" s="19"/>
      <c r="BM14" s="19">
        <v>0.17771158884711899</v>
      </c>
      <c r="BN14" s="19">
        <v>7.2114188456878794E-2</v>
      </c>
      <c r="BO14" s="19">
        <v>5.9790998524731798E-2</v>
      </c>
      <c r="BP14" s="19">
        <v>0.138758223228091</v>
      </c>
      <c r="BQ14" s="19">
        <v>0.109768794052106</v>
      </c>
      <c r="BR14" s="19"/>
      <c r="BS14" s="19">
        <v>6.7617670494438398E-2</v>
      </c>
      <c r="BT14" s="19"/>
      <c r="BU14" s="19">
        <v>6.7093225100794504E-2</v>
      </c>
      <c r="BV14" s="19">
        <v>6.1131934821009197E-2</v>
      </c>
      <c r="BW14" s="19">
        <v>0.10830043269378101</v>
      </c>
      <c r="BX14" s="19">
        <v>6.8839253935356698E-2</v>
      </c>
      <c r="BY14" s="19">
        <v>0.26178100938290599</v>
      </c>
      <c r="BZ14" s="19"/>
      <c r="CA14" s="19">
        <v>4.5094543356688402E-2</v>
      </c>
      <c r="CB14" s="19"/>
      <c r="CC14" s="19">
        <v>0.101029609535242</v>
      </c>
      <c r="CD14" s="19">
        <v>5.7406825950856E-2</v>
      </c>
      <c r="CE14" s="19"/>
      <c r="CF14" s="19">
        <v>0.109405678426091</v>
      </c>
      <c r="CG14" s="19"/>
      <c r="CH14" s="19">
        <v>0.10028158417899601</v>
      </c>
      <c r="CI14" s="19">
        <v>4.4034539223107801E-2</v>
      </c>
    </row>
    <row r="15" spans="2:87" x14ac:dyDescent="0.35">
      <c r="B15" s="16"/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dimension ref="B2:H18"/>
  <sheetViews>
    <sheetView showGridLines="0" topLeftCell="A2" workbookViewId="0">
      <pane xSplit="2" topLeftCell="C1" activePane="topRight" state="frozen"/>
      <selection pane="topRight" activeCell="B18" sqref="B18"/>
    </sheetView>
  </sheetViews>
  <sheetFormatPr defaultColWidth="10.90625" defaultRowHeight="14.5" x14ac:dyDescent="0.35"/>
  <cols>
    <col min="2" max="2" width="25.7265625" customWidth="1"/>
    <col min="3" max="8" width="20.7265625" customWidth="1"/>
  </cols>
  <sheetData>
    <row r="2" spans="2:8" ht="40" customHeight="1" x14ac:dyDescent="0.35">
      <c r="D2" s="31" t="s">
        <v>423</v>
      </c>
      <c r="E2" s="27"/>
      <c r="F2" s="27"/>
      <c r="G2" s="27"/>
      <c r="H2" s="27"/>
    </row>
    <row r="6" spans="2:8" ht="50" customHeight="1" x14ac:dyDescent="0.35">
      <c r="B6" s="20" t="s">
        <v>15</v>
      </c>
      <c r="C6" s="20" t="s">
        <v>414</v>
      </c>
      <c r="D6" s="20" t="s">
        <v>415</v>
      </c>
      <c r="E6" s="20" t="s">
        <v>416</v>
      </c>
      <c r="F6" s="20" t="s">
        <v>417</v>
      </c>
      <c r="G6" s="20" t="s">
        <v>418</v>
      </c>
    </row>
    <row r="7" spans="2:8" x14ac:dyDescent="0.35">
      <c r="B7" s="18" t="s">
        <v>419</v>
      </c>
      <c r="C7" s="17">
        <v>3.76611066620368E-2</v>
      </c>
      <c r="D7" s="17">
        <v>3.3142300852487899E-2</v>
      </c>
      <c r="E7" s="17">
        <v>3.32108162199495E-2</v>
      </c>
      <c r="F7" s="17">
        <v>7.3796186752994902E-2</v>
      </c>
      <c r="G7" s="17">
        <v>7.3056422971779403E-2</v>
      </c>
    </row>
    <row r="8" spans="2:8" x14ac:dyDescent="0.35">
      <c r="B8" s="18" t="s">
        <v>420</v>
      </c>
      <c r="C8" s="17">
        <v>0.18708300307051801</v>
      </c>
      <c r="D8" s="17">
        <v>0.198096980760533</v>
      </c>
      <c r="E8" s="17">
        <v>0.18128272421845401</v>
      </c>
      <c r="F8" s="17">
        <v>0.34839490353258801</v>
      </c>
      <c r="G8" s="17">
        <v>0.257783909649484</v>
      </c>
    </row>
    <row r="9" spans="2:8" x14ac:dyDescent="0.35">
      <c r="B9" s="18" t="s">
        <v>370</v>
      </c>
      <c r="C9" s="17">
        <v>0.21684515164309201</v>
      </c>
      <c r="D9" s="17">
        <v>0.25341351567696302</v>
      </c>
      <c r="E9" s="17">
        <v>0.30970429611112499</v>
      </c>
      <c r="F9" s="17">
        <v>0.25486833171284901</v>
      </c>
      <c r="G9" s="17">
        <v>0.22072026548151399</v>
      </c>
    </row>
    <row r="10" spans="2:8" x14ac:dyDescent="0.35">
      <c r="B10" s="18" t="s">
        <v>421</v>
      </c>
      <c r="C10" s="17">
        <v>0.42872739412445199</v>
      </c>
      <c r="D10" s="17">
        <v>0.39158043819809402</v>
      </c>
      <c r="E10" s="17">
        <v>0.395184180677559</v>
      </c>
      <c r="F10" s="17">
        <v>0.26676811616088902</v>
      </c>
      <c r="G10" s="17">
        <v>0.32129071653170799</v>
      </c>
    </row>
    <row r="11" spans="2:8" x14ac:dyDescent="0.35">
      <c r="B11" s="18" t="s">
        <v>422</v>
      </c>
      <c r="C11" s="17">
        <v>0.12968334449990099</v>
      </c>
      <c r="D11" s="17">
        <v>0.12376676451192201</v>
      </c>
      <c r="E11" s="17">
        <v>8.0617982772913099E-2</v>
      </c>
      <c r="F11" s="17">
        <v>5.6172461840678402E-2</v>
      </c>
      <c r="G11" s="17">
        <v>0.12714868536551399</v>
      </c>
    </row>
    <row r="12" spans="2:8" x14ac:dyDescent="0.35">
      <c r="B12" s="16"/>
      <c r="C12" s="16"/>
      <c r="D12" s="16"/>
      <c r="E12" s="16"/>
      <c r="F12" s="16"/>
      <c r="G12" s="16"/>
    </row>
    <row r="13" spans="2:8" x14ac:dyDescent="0.35">
      <c r="B13" t="s">
        <v>118</v>
      </c>
    </row>
    <row r="14" spans="2:8" x14ac:dyDescent="0.35">
      <c r="B14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">
    <mergeCell ref="D2:H2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424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2014</v>
      </c>
      <c r="D7" s="10">
        <v>1010</v>
      </c>
      <c r="E7" s="10">
        <v>998</v>
      </c>
      <c r="F7" s="10"/>
      <c r="G7" s="10">
        <v>162</v>
      </c>
      <c r="H7" s="10">
        <v>348</v>
      </c>
      <c r="I7" s="10">
        <v>362</v>
      </c>
      <c r="J7" s="10">
        <v>366</v>
      </c>
      <c r="K7" s="10">
        <v>313</v>
      </c>
      <c r="L7" s="10">
        <v>463</v>
      </c>
      <c r="M7" s="10"/>
      <c r="N7" s="10">
        <v>594</v>
      </c>
      <c r="O7" s="10">
        <v>504</v>
      </c>
      <c r="P7" s="10">
        <v>427</v>
      </c>
      <c r="Q7" s="10">
        <v>482</v>
      </c>
      <c r="R7" s="10"/>
      <c r="S7" s="10">
        <v>277</v>
      </c>
      <c r="T7" s="10">
        <v>281</v>
      </c>
      <c r="U7" s="10">
        <v>168</v>
      </c>
      <c r="V7" s="10">
        <v>172</v>
      </c>
      <c r="W7" s="10">
        <v>153</v>
      </c>
      <c r="X7" s="10">
        <v>169</v>
      </c>
      <c r="Y7" s="10">
        <v>143</v>
      </c>
      <c r="Z7" s="10">
        <v>76</v>
      </c>
      <c r="AA7" s="10">
        <v>207</v>
      </c>
      <c r="AB7" s="10">
        <v>190</v>
      </c>
      <c r="AC7" s="10">
        <v>109</v>
      </c>
      <c r="AD7" s="10">
        <v>69</v>
      </c>
      <c r="AE7" s="10"/>
      <c r="AF7" s="10">
        <v>331</v>
      </c>
      <c r="AG7" s="10">
        <v>748</v>
      </c>
      <c r="AH7" s="10">
        <v>407</v>
      </c>
      <c r="AI7" s="10">
        <v>228</v>
      </c>
      <c r="AJ7" s="10">
        <v>232</v>
      </c>
      <c r="AK7" s="10"/>
      <c r="AL7" s="10">
        <v>803</v>
      </c>
      <c r="AM7" s="10">
        <v>756</v>
      </c>
      <c r="AN7" s="10">
        <v>338</v>
      </c>
      <c r="AO7" s="10">
        <v>117</v>
      </c>
      <c r="AP7" s="10"/>
      <c r="AQ7" s="10">
        <v>1178</v>
      </c>
      <c r="AR7" s="10">
        <v>836</v>
      </c>
      <c r="AS7" s="10"/>
      <c r="AT7" s="10">
        <v>1305</v>
      </c>
      <c r="AU7" s="10">
        <v>438</v>
      </c>
      <c r="AV7" s="10"/>
      <c r="AW7" s="10">
        <v>799</v>
      </c>
      <c r="AX7" s="10">
        <v>470</v>
      </c>
      <c r="AY7" s="10">
        <v>680</v>
      </c>
      <c r="AZ7" s="10"/>
      <c r="BA7" s="10">
        <v>492</v>
      </c>
      <c r="BB7" s="10">
        <v>559</v>
      </c>
      <c r="BC7" s="10">
        <v>647</v>
      </c>
      <c r="BD7" s="10">
        <v>207</v>
      </c>
      <c r="BE7" s="10">
        <v>108</v>
      </c>
      <c r="BF7" s="10"/>
      <c r="BG7" s="10">
        <v>791</v>
      </c>
      <c r="BH7" s="10">
        <v>1223</v>
      </c>
      <c r="BI7" s="10"/>
      <c r="BJ7" s="10">
        <v>1546</v>
      </c>
      <c r="BK7" s="10">
        <v>457</v>
      </c>
      <c r="BL7" s="10"/>
      <c r="BM7" s="10">
        <v>280</v>
      </c>
      <c r="BN7" s="10">
        <v>408</v>
      </c>
      <c r="BO7" s="10">
        <v>699</v>
      </c>
      <c r="BP7" s="10">
        <v>159</v>
      </c>
      <c r="BQ7" s="10">
        <v>227</v>
      </c>
      <c r="BR7" s="10"/>
      <c r="BS7" s="10">
        <v>617</v>
      </c>
      <c r="BT7" s="10"/>
      <c r="BU7" s="10">
        <v>384</v>
      </c>
      <c r="BV7" s="10">
        <v>488</v>
      </c>
      <c r="BW7" s="10">
        <v>192</v>
      </c>
      <c r="BX7" s="10">
        <v>397</v>
      </c>
      <c r="BY7" s="10">
        <v>154</v>
      </c>
      <c r="BZ7" s="10"/>
      <c r="CA7" s="10">
        <v>165</v>
      </c>
      <c r="CB7" s="10"/>
      <c r="CC7" s="10">
        <v>1596</v>
      </c>
      <c r="CD7" s="10">
        <v>360</v>
      </c>
      <c r="CE7" s="10"/>
      <c r="CF7" s="10">
        <v>756</v>
      </c>
      <c r="CG7" s="10"/>
      <c r="CH7" s="10">
        <v>698</v>
      </c>
      <c r="CI7" s="10">
        <v>238</v>
      </c>
    </row>
    <row r="8" spans="2:87" ht="30" customHeight="1" x14ac:dyDescent="0.35">
      <c r="B8" s="11" t="s">
        <v>20</v>
      </c>
      <c r="C8" s="11">
        <v>2014</v>
      </c>
      <c r="D8" s="11">
        <v>993</v>
      </c>
      <c r="E8" s="11">
        <v>1015</v>
      </c>
      <c r="F8" s="11"/>
      <c r="G8" s="11">
        <v>282</v>
      </c>
      <c r="H8" s="11">
        <v>344</v>
      </c>
      <c r="I8" s="11">
        <v>342</v>
      </c>
      <c r="J8" s="11">
        <v>342</v>
      </c>
      <c r="K8" s="11">
        <v>283</v>
      </c>
      <c r="L8" s="11">
        <v>421</v>
      </c>
      <c r="M8" s="11"/>
      <c r="N8" s="11">
        <v>542</v>
      </c>
      <c r="O8" s="11">
        <v>522</v>
      </c>
      <c r="P8" s="11">
        <v>441</v>
      </c>
      <c r="Q8" s="11">
        <v>502</v>
      </c>
      <c r="R8" s="11"/>
      <c r="S8" s="11">
        <v>282</v>
      </c>
      <c r="T8" s="11">
        <v>262</v>
      </c>
      <c r="U8" s="11">
        <v>161</v>
      </c>
      <c r="V8" s="11">
        <v>181</v>
      </c>
      <c r="W8" s="11">
        <v>141</v>
      </c>
      <c r="X8" s="11">
        <v>181</v>
      </c>
      <c r="Y8" s="11">
        <v>161</v>
      </c>
      <c r="Z8" s="11">
        <v>81</v>
      </c>
      <c r="AA8" s="11">
        <v>222</v>
      </c>
      <c r="AB8" s="11">
        <v>181</v>
      </c>
      <c r="AC8" s="11">
        <v>101</v>
      </c>
      <c r="AD8" s="11">
        <v>60</v>
      </c>
      <c r="AE8" s="11"/>
      <c r="AF8" s="11">
        <v>339</v>
      </c>
      <c r="AG8" s="11">
        <v>765</v>
      </c>
      <c r="AH8" s="11">
        <v>397</v>
      </c>
      <c r="AI8" s="11">
        <v>220</v>
      </c>
      <c r="AJ8" s="11">
        <v>222</v>
      </c>
      <c r="AK8" s="11"/>
      <c r="AL8" s="11">
        <v>770</v>
      </c>
      <c r="AM8" s="11">
        <v>770</v>
      </c>
      <c r="AN8" s="11">
        <v>347</v>
      </c>
      <c r="AO8" s="11">
        <v>126</v>
      </c>
      <c r="AP8" s="11"/>
      <c r="AQ8" s="11">
        <v>1192</v>
      </c>
      <c r="AR8" s="11">
        <v>822</v>
      </c>
      <c r="AS8" s="11"/>
      <c r="AT8" s="11">
        <v>1312</v>
      </c>
      <c r="AU8" s="11">
        <v>397</v>
      </c>
      <c r="AV8" s="11"/>
      <c r="AW8" s="11">
        <v>746</v>
      </c>
      <c r="AX8" s="11">
        <v>471</v>
      </c>
      <c r="AY8" s="11">
        <v>716</v>
      </c>
      <c r="AZ8" s="11"/>
      <c r="BA8" s="11">
        <v>511</v>
      </c>
      <c r="BB8" s="11">
        <v>553</v>
      </c>
      <c r="BC8" s="11">
        <v>648</v>
      </c>
      <c r="BD8" s="11">
        <v>198</v>
      </c>
      <c r="BE8" s="11">
        <v>103</v>
      </c>
      <c r="BF8" s="11"/>
      <c r="BG8" s="11">
        <v>850</v>
      </c>
      <c r="BH8" s="11">
        <v>1164</v>
      </c>
      <c r="BI8" s="11"/>
      <c r="BJ8" s="11">
        <v>1580</v>
      </c>
      <c r="BK8" s="11">
        <v>423</v>
      </c>
      <c r="BL8" s="11"/>
      <c r="BM8" s="11">
        <v>297</v>
      </c>
      <c r="BN8" s="11">
        <v>385</v>
      </c>
      <c r="BO8" s="11">
        <v>706</v>
      </c>
      <c r="BP8" s="11">
        <v>156</v>
      </c>
      <c r="BQ8" s="11">
        <v>228</v>
      </c>
      <c r="BR8" s="11"/>
      <c r="BS8" s="11">
        <v>612</v>
      </c>
      <c r="BT8" s="11"/>
      <c r="BU8" s="11">
        <v>373</v>
      </c>
      <c r="BV8" s="11">
        <v>499</v>
      </c>
      <c r="BW8" s="11">
        <v>191</v>
      </c>
      <c r="BX8" s="11">
        <v>389</v>
      </c>
      <c r="BY8" s="11">
        <v>163</v>
      </c>
      <c r="BZ8" s="11"/>
      <c r="CA8" s="11">
        <v>167</v>
      </c>
      <c r="CB8" s="11"/>
      <c r="CC8" s="11">
        <v>1582</v>
      </c>
      <c r="CD8" s="11">
        <v>370</v>
      </c>
      <c r="CE8" s="11"/>
      <c r="CF8" s="11">
        <v>721</v>
      </c>
      <c r="CG8" s="11"/>
      <c r="CH8" s="11">
        <v>681</v>
      </c>
      <c r="CI8" s="11">
        <v>239</v>
      </c>
    </row>
    <row r="9" spans="2:87" x14ac:dyDescent="0.35">
      <c r="B9" s="18" t="s">
        <v>419</v>
      </c>
      <c r="C9" s="17">
        <v>3.76611066620368E-2</v>
      </c>
      <c r="D9" s="17">
        <v>4.5361043754979902E-2</v>
      </c>
      <c r="E9" s="17">
        <v>3.0350211752802499E-2</v>
      </c>
      <c r="F9" s="17"/>
      <c r="G9" s="17">
        <v>6.4658326628108997E-2</v>
      </c>
      <c r="H9" s="17">
        <v>7.0476053769321395E-2</v>
      </c>
      <c r="I9" s="17">
        <v>3.37533272869368E-2</v>
      </c>
      <c r="J9" s="17">
        <v>2.27865596606254E-2</v>
      </c>
      <c r="K9" s="17">
        <v>1.61095284278438E-2</v>
      </c>
      <c r="L9" s="17">
        <v>2.2481929330595399E-2</v>
      </c>
      <c r="M9" s="17"/>
      <c r="N9" s="17">
        <v>4.4313805346485699E-2</v>
      </c>
      <c r="O9" s="17">
        <v>3.2812183496174499E-2</v>
      </c>
      <c r="P9" s="17">
        <v>2.4828253467112898E-2</v>
      </c>
      <c r="Q9" s="17">
        <v>4.7319057281965997E-2</v>
      </c>
      <c r="R9" s="17"/>
      <c r="S9" s="17">
        <v>7.6912834418190898E-2</v>
      </c>
      <c r="T9" s="17">
        <v>2.0308663060293101E-2</v>
      </c>
      <c r="U9" s="17">
        <v>2.3989527146900499E-2</v>
      </c>
      <c r="V9" s="17">
        <v>4.0318233604543598E-2</v>
      </c>
      <c r="W9" s="17">
        <v>7.2373150931501706E-2</v>
      </c>
      <c r="X9" s="17">
        <v>2.512438439471E-2</v>
      </c>
      <c r="Y9" s="17">
        <v>2.7455456333870299E-2</v>
      </c>
      <c r="Z9" s="17">
        <v>5.1912771283259301E-2</v>
      </c>
      <c r="AA9" s="17">
        <v>2.1449478379535699E-2</v>
      </c>
      <c r="AB9" s="17">
        <v>3.05159006860189E-2</v>
      </c>
      <c r="AC9" s="17">
        <v>1.7795026832891098E-2</v>
      </c>
      <c r="AD9" s="17">
        <v>3.7016209268750003E-2</v>
      </c>
      <c r="AE9" s="17"/>
      <c r="AF9" s="17">
        <v>2.3843324052737602E-2</v>
      </c>
      <c r="AG9" s="17">
        <v>3.2006658660830099E-2</v>
      </c>
      <c r="AH9" s="17">
        <v>2.79032784886807E-2</v>
      </c>
      <c r="AI9" s="17">
        <v>3.9464338467415899E-2</v>
      </c>
      <c r="AJ9" s="17">
        <v>7.84129016732701E-2</v>
      </c>
      <c r="AK9" s="17"/>
      <c r="AL9" s="17">
        <v>4.2013562460892599E-2</v>
      </c>
      <c r="AM9" s="17">
        <v>3.06613006302075E-2</v>
      </c>
      <c r="AN9" s="17">
        <v>4.1943263982625503E-2</v>
      </c>
      <c r="AO9" s="17">
        <v>4.20467167063064E-2</v>
      </c>
      <c r="AP9" s="17"/>
      <c r="AQ9" s="17">
        <v>2.7122459131007099E-2</v>
      </c>
      <c r="AR9" s="17">
        <v>5.2952809189092002E-2</v>
      </c>
      <c r="AS9" s="17"/>
      <c r="AT9" s="17">
        <v>4.5793294891844902E-2</v>
      </c>
      <c r="AU9" s="17">
        <v>2.2454776920288199E-2</v>
      </c>
      <c r="AV9" s="17"/>
      <c r="AW9" s="17">
        <v>3.5485907655109103E-2</v>
      </c>
      <c r="AX9" s="17">
        <v>3.16514163740544E-2</v>
      </c>
      <c r="AY9" s="17">
        <v>4.3738936430515601E-2</v>
      </c>
      <c r="AZ9" s="17"/>
      <c r="BA9" s="17">
        <v>5.8080350411609701E-2</v>
      </c>
      <c r="BB9" s="17">
        <v>3.7733063867564302E-2</v>
      </c>
      <c r="BC9" s="17">
        <v>2.91225202560038E-2</v>
      </c>
      <c r="BD9" s="17">
        <v>2.20870027474676E-2</v>
      </c>
      <c r="BE9" s="17">
        <v>2.0042654137084899E-2</v>
      </c>
      <c r="BF9" s="17"/>
      <c r="BG9" s="17">
        <v>2.8317402198330101E-2</v>
      </c>
      <c r="BH9" s="17">
        <v>4.4480048481369397E-2</v>
      </c>
      <c r="BI9" s="17"/>
      <c r="BJ9" s="17">
        <v>3.8264344036939998E-2</v>
      </c>
      <c r="BK9" s="17">
        <v>3.6330119361320398E-2</v>
      </c>
      <c r="BL9" s="17"/>
      <c r="BM9" s="17">
        <v>2.73228385671778E-2</v>
      </c>
      <c r="BN9" s="17">
        <v>3.4082430376733502E-2</v>
      </c>
      <c r="BO9" s="17">
        <v>4.6819082603700102E-2</v>
      </c>
      <c r="BP9" s="17">
        <v>3.6871672504785499E-2</v>
      </c>
      <c r="BQ9" s="17">
        <v>1.67263285506252E-2</v>
      </c>
      <c r="BR9" s="17"/>
      <c r="BS9" s="17">
        <v>3.5513576071036002E-2</v>
      </c>
      <c r="BT9" s="17"/>
      <c r="BU9" s="17">
        <v>3.3228392273196801E-2</v>
      </c>
      <c r="BV9" s="17">
        <v>5.9917337978967401E-2</v>
      </c>
      <c r="BW9" s="17">
        <v>4.4858999787687703E-2</v>
      </c>
      <c r="BX9" s="17">
        <v>1.7601242659380002E-2</v>
      </c>
      <c r="BY9" s="17">
        <v>4.1040402526543597E-2</v>
      </c>
      <c r="BZ9" s="17"/>
      <c r="CA9" s="17">
        <v>6.7916842094190702E-2</v>
      </c>
      <c r="CB9" s="17"/>
      <c r="CC9" s="17">
        <v>3.3255272005983702E-2</v>
      </c>
      <c r="CD9" s="17">
        <v>5.2152373819069002E-2</v>
      </c>
      <c r="CE9" s="17"/>
      <c r="CF9" s="17">
        <v>3.1825739051938702E-2</v>
      </c>
      <c r="CG9" s="17"/>
      <c r="CH9" s="17">
        <v>1.6829608025815599E-2</v>
      </c>
      <c r="CI9" s="17">
        <v>8.3728824461857004E-2</v>
      </c>
    </row>
    <row r="10" spans="2:87" x14ac:dyDescent="0.35">
      <c r="B10" s="18" t="s">
        <v>420</v>
      </c>
      <c r="C10" s="17">
        <v>0.18708300307051801</v>
      </c>
      <c r="D10" s="17">
        <v>0.220469088325699</v>
      </c>
      <c r="E10" s="17">
        <v>0.15552448968853</v>
      </c>
      <c r="F10" s="17"/>
      <c r="G10" s="17">
        <v>0.20576828034316799</v>
      </c>
      <c r="H10" s="17">
        <v>0.21346621299094601</v>
      </c>
      <c r="I10" s="17">
        <v>0.21390362084121101</v>
      </c>
      <c r="J10" s="17">
        <v>0.185840497869043</v>
      </c>
      <c r="K10" s="17">
        <v>0.16571539954078601</v>
      </c>
      <c r="L10" s="17">
        <v>0.14655760285006</v>
      </c>
      <c r="M10" s="17"/>
      <c r="N10" s="17">
        <v>0.196656107472722</v>
      </c>
      <c r="O10" s="17">
        <v>0.22659739022816799</v>
      </c>
      <c r="P10" s="17">
        <v>0.16819686604787801</v>
      </c>
      <c r="Q10" s="17">
        <v>0.15300973542961399</v>
      </c>
      <c r="R10" s="17"/>
      <c r="S10" s="17">
        <v>0.17655032906246701</v>
      </c>
      <c r="T10" s="17">
        <v>0.14927264856230901</v>
      </c>
      <c r="U10" s="17">
        <v>0.223367921824386</v>
      </c>
      <c r="V10" s="17">
        <v>0.194149590207466</v>
      </c>
      <c r="W10" s="17">
        <v>0.16372129429020599</v>
      </c>
      <c r="X10" s="17">
        <v>0.20767730508344701</v>
      </c>
      <c r="Y10" s="17">
        <v>0.18216174724384501</v>
      </c>
      <c r="Z10" s="17">
        <v>0.19578905924801701</v>
      </c>
      <c r="AA10" s="17">
        <v>0.23373831113445001</v>
      </c>
      <c r="AB10" s="17">
        <v>0.162463143467522</v>
      </c>
      <c r="AC10" s="17">
        <v>0.183067948605738</v>
      </c>
      <c r="AD10" s="17">
        <v>0.18563044741585499</v>
      </c>
      <c r="AE10" s="17"/>
      <c r="AF10" s="17">
        <v>0.138547664691969</v>
      </c>
      <c r="AG10" s="17">
        <v>0.187258081229916</v>
      </c>
      <c r="AH10" s="17">
        <v>0.208322972467476</v>
      </c>
      <c r="AI10" s="17">
        <v>0.20018211457063501</v>
      </c>
      <c r="AJ10" s="17">
        <v>0.218052180295355</v>
      </c>
      <c r="AK10" s="17"/>
      <c r="AL10" s="17">
        <v>0.190587542586031</v>
      </c>
      <c r="AM10" s="17">
        <v>0.20134778419611801</v>
      </c>
      <c r="AN10" s="17">
        <v>0.16156914993653601</v>
      </c>
      <c r="AO10" s="17">
        <v>0.14881737782549601</v>
      </c>
      <c r="AP10" s="17"/>
      <c r="AQ10" s="17">
        <v>0.177930688068417</v>
      </c>
      <c r="AR10" s="17">
        <v>0.20036312065998699</v>
      </c>
      <c r="AS10" s="17"/>
      <c r="AT10" s="17">
        <v>0.20389671860891201</v>
      </c>
      <c r="AU10" s="17">
        <v>0.17313347451251601</v>
      </c>
      <c r="AV10" s="17"/>
      <c r="AW10" s="17">
        <v>0.181073015560857</v>
      </c>
      <c r="AX10" s="17">
        <v>0.190312698676359</v>
      </c>
      <c r="AY10" s="17">
        <v>0.18938574633062799</v>
      </c>
      <c r="AZ10" s="17"/>
      <c r="BA10" s="17">
        <v>0.225453485715436</v>
      </c>
      <c r="BB10" s="17">
        <v>0.17893660536407999</v>
      </c>
      <c r="BC10" s="17">
        <v>0.164053579087756</v>
      </c>
      <c r="BD10" s="17">
        <v>0.185058161361005</v>
      </c>
      <c r="BE10" s="17">
        <v>0.18163749078619101</v>
      </c>
      <c r="BF10" s="17"/>
      <c r="BG10" s="17">
        <v>0.18897449599990801</v>
      </c>
      <c r="BH10" s="17">
        <v>0.18570261049846201</v>
      </c>
      <c r="BI10" s="17"/>
      <c r="BJ10" s="17">
        <v>0.197783420593244</v>
      </c>
      <c r="BK10" s="17">
        <v>0.14734769041805601</v>
      </c>
      <c r="BL10" s="17"/>
      <c r="BM10" s="17">
        <v>0.137372017579975</v>
      </c>
      <c r="BN10" s="17">
        <v>0.17900416502255301</v>
      </c>
      <c r="BO10" s="17">
        <v>0.240097720620983</v>
      </c>
      <c r="BP10" s="17">
        <v>0.155111953347529</v>
      </c>
      <c r="BQ10" s="17">
        <v>0.16399454010248701</v>
      </c>
      <c r="BR10" s="17"/>
      <c r="BS10" s="17">
        <v>0.19996727649207099</v>
      </c>
      <c r="BT10" s="17"/>
      <c r="BU10" s="17">
        <v>0.176173316948876</v>
      </c>
      <c r="BV10" s="17">
        <v>0.26498736033368198</v>
      </c>
      <c r="BW10" s="17">
        <v>0.149908010100156</v>
      </c>
      <c r="BX10" s="17">
        <v>0.18075277740454601</v>
      </c>
      <c r="BY10" s="17">
        <v>0.14718688032337501</v>
      </c>
      <c r="BZ10" s="17"/>
      <c r="CA10" s="17">
        <v>0.25634735958090299</v>
      </c>
      <c r="CB10" s="17"/>
      <c r="CC10" s="17">
        <v>0.171628874345294</v>
      </c>
      <c r="CD10" s="17">
        <v>0.25711963043698499</v>
      </c>
      <c r="CE10" s="17"/>
      <c r="CF10" s="17">
        <v>0.152761577288936</v>
      </c>
      <c r="CG10" s="17"/>
      <c r="CH10" s="17">
        <v>0.12660907312127601</v>
      </c>
      <c r="CI10" s="17">
        <v>0.27560879342000999</v>
      </c>
    </row>
    <row r="11" spans="2:87" x14ac:dyDescent="0.35">
      <c r="B11" s="18" t="s">
        <v>370</v>
      </c>
      <c r="C11" s="17">
        <v>0.21684515164309201</v>
      </c>
      <c r="D11" s="17">
        <v>0.21846524185077401</v>
      </c>
      <c r="E11" s="17">
        <v>0.21456235898777001</v>
      </c>
      <c r="F11" s="17"/>
      <c r="G11" s="17">
        <v>0.170566624066992</v>
      </c>
      <c r="H11" s="17">
        <v>0.17859593276115501</v>
      </c>
      <c r="I11" s="17">
        <v>0.23881051796866701</v>
      </c>
      <c r="J11" s="17">
        <v>0.25539311129102699</v>
      </c>
      <c r="K11" s="17">
        <v>0.202785868135341</v>
      </c>
      <c r="L11" s="17">
        <v>0.239421992687777</v>
      </c>
      <c r="M11" s="17"/>
      <c r="N11" s="17">
        <v>0.23996769425221401</v>
      </c>
      <c r="O11" s="17">
        <v>0.189515829758515</v>
      </c>
      <c r="P11" s="17">
        <v>0.202260515613672</v>
      </c>
      <c r="Q11" s="17">
        <v>0.23427473191201501</v>
      </c>
      <c r="R11" s="17"/>
      <c r="S11" s="17">
        <v>0.23101447517517801</v>
      </c>
      <c r="T11" s="17">
        <v>0.26562031704085098</v>
      </c>
      <c r="U11" s="17">
        <v>0.23935707234252801</v>
      </c>
      <c r="V11" s="17">
        <v>0.234084571971445</v>
      </c>
      <c r="W11" s="17">
        <v>0.17754920405966901</v>
      </c>
      <c r="X11" s="17">
        <v>0.17500646257357999</v>
      </c>
      <c r="Y11" s="17">
        <v>0.24185061675315001</v>
      </c>
      <c r="Z11" s="17">
        <v>0.16760553243259099</v>
      </c>
      <c r="AA11" s="17">
        <v>0.174431199613374</v>
      </c>
      <c r="AB11" s="17">
        <v>0.211914421145939</v>
      </c>
      <c r="AC11" s="17">
        <v>0.168076456120343</v>
      </c>
      <c r="AD11" s="17">
        <v>0.29671505381646901</v>
      </c>
      <c r="AE11" s="17"/>
      <c r="AF11" s="17">
        <v>0.19844328959796401</v>
      </c>
      <c r="AG11" s="17">
        <v>0.20841726298023999</v>
      </c>
      <c r="AH11" s="17">
        <v>0.26208955071725798</v>
      </c>
      <c r="AI11" s="17">
        <v>0.181009541326458</v>
      </c>
      <c r="AJ11" s="17">
        <v>0.22225720126939599</v>
      </c>
      <c r="AK11" s="17"/>
      <c r="AL11" s="17">
        <v>0.25522756836802202</v>
      </c>
      <c r="AM11" s="17">
        <v>0.201046359582677</v>
      </c>
      <c r="AN11" s="17">
        <v>0.18095479297693501</v>
      </c>
      <c r="AO11" s="17">
        <v>0.177812254048962</v>
      </c>
      <c r="AP11" s="17"/>
      <c r="AQ11" s="17">
        <v>0.210561727443762</v>
      </c>
      <c r="AR11" s="17">
        <v>0.22596247466054201</v>
      </c>
      <c r="AS11" s="17"/>
      <c r="AT11" s="17">
        <v>0.207910542571969</v>
      </c>
      <c r="AU11" s="17">
        <v>0.22445635686262699</v>
      </c>
      <c r="AV11" s="17"/>
      <c r="AW11" s="17">
        <v>0.229423635811494</v>
      </c>
      <c r="AX11" s="17">
        <v>0.22202966507669999</v>
      </c>
      <c r="AY11" s="17">
        <v>0.19780217149406601</v>
      </c>
      <c r="AZ11" s="17"/>
      <c r="BA11" s="17">
        <v>0.19274651883441499</v>
      </c>
      <c r="BB11" s="17">
        <v>0.23318444515397199</v>
      </c>
      <c r="BC11" s="17">
        <v>0.242546406372982</v>
      </c>
      <c r="BD11" s="17">
        <v>0.173120303539122</v>
      </c>
      <c r="BE11" s="17">
        <v>0.173010469464836</v>
      </c>
      <c r="BF11" s="17"/>
      <c r="BG11" s="17">
        <v>0.216554004435556</v>
      </c>
      <c r="BH11" s="17">
        <v>0.21705762795554001</v>
      </c>
      <c r="BI11" s="17"/>
      <c r="BJ11" s="17">
        <v>0.215179324774153</v>
      </c>
      <c r="BK11" s="17">
        <v>0.22365358257088799</v>
      </c>
      <c r="BL11" s="17"/>
      <c r="BM11" s="17">
        <v>0.216025187249272</v>
      </c>
      <c r="BN11" s="17">
        <v>0.237919509339168</v>
      </c>
      <c r="BO11" s="17">
        <v>0.20159343805652399</v>
      </c>
      <c r="BP11" s="17">
        <v>0.24278701874826999</v>
      </c>
      <c r="BQ11" s="17">
        <v>0.189938844261207</v>
      </c>
      <c r="BR11" s="17"/>
      <c r="BS11" s="17">
        <v>0.174462396542688</v>
      </c>
      <c r="BT11" s="17"/>
      <c r="BU11" s="17">
        <v>0.20793524326009399</v>
      </c>
      <c r="BV11" s="17">
        <v>0.228359202535732</v>
      </c>
      <c r="BW11" s="17">
        <v>0.19570698182794599</v>
      </c>
      <c r="BX11" s="17">
        <v>0.17670766018018</v>
      </c>
      <c r="BY11" s="17">
        <v>0.23499660666723801</v>
      </c>
      <c r="BZ11" s="17"/>
      <c r="CA11" s="17">
        <v>0.15100339127067799</v>
      </c>
      <c r="CB11" s="17"/>
      <c r="CC11" s="17">
        <v>0.191613902454909</v>
      </c>
      <c r="CD11" s="17">
        <v>0.30004055359656401</v>
      </c>
      <c r="CE11" s="17"/>
      <c r="CF11" s="17">
        <v>0.203880827168406</v>
      </c>
      <c r="CG11" s="17"/>
      <c r="CH11" s="17">
        <v>0.211631335678265</v>
      </c>
      <c r="CI11" s="17">
        <v>0.23169458013348301</v>
      </c>
    </row>
    <row r="12" spans="2:87" x14ac:dyDescent="0.35">
      <c r="B12" s="18" t="s">
        <v>421</v>
      </c>
      <c r="C12" s="17">
        <v>0.42872739412445199</v>
      </c>
      <c r="D12" s="17">
        <v>0.39774868495820398</v>
      </c>
      <c r="E12" s="17">
        <v>0.45763822002640903</v>
      </c>
      <c r="F12" s="17"/>
      <c r="G12" s="17">
        <v>0.41911033778323198</v>
      </c>
      <c r="H12" s="17">
        <v>0.43489263930604</v>
      </c>
      <c r="I12" s="17">
        <v>0.40674618166916898</v>
      </c>
      <c r="J12" s="17">
        <v>0.41108545197829399</v>
      </c>
      <c r="K12" s="17">
        <v>0.45645568844863899</v>
      </c>
      <c r="L12" s="17">
        <v>0.44369426255188199</v>
      </c>
      <c r="M12" s="17"/>
      <c r="N12" s="17">
        <v>0.40807473851409398</v>
      </c>
      <c r="O12" s="17">
        <v>0.42975993024387499</v>
      </c>
      <c r="P12" s="17">
        <v>0.44413237744767298</v>
      </c>
      <c r="Q12" s="17">
        <v>0.43216134613005502</v>
      </c>
      <c r="R12" s="17"/>
      <c r="S12" s="17">
        <v>0.37801743446214098</v>
      </c>
      <c r="T12" s="17">
        <v>0.446079840041681</v>
      </c>
      <c r="U12" s="17">
        <v>0.41810381809913399</v>
      </c>
      <c r="V12" s="17">
        <v>0.412054518289036</v>
      </c>
      <c r="W12" s="17">
        <v>0.48423012403256099</v>
      </c>
      <c r="X12" s="17">
        <v>0.41521939762427801</v>
      </c>
      <c r="Y12" s="17">
        <v>0.41085436467395797</v>
      </c>
      <c r="Z12" s="17">
        <v>0.45600669206784</v>
      </c>
      <c r="AA12" s="17">
        <v>0.457748839097051</v>
      </c>
      <c r="AB12" s="17">
        <v>0.46163534204981499</v>
      </c>
      <c r="AC12" s="17">
        <v>0.41232539860904199</v>
      </c>
      <c r="AD12" s="17">
        <v>0.41248186453121199</v>
      </c>
      <c r="AE12" s="17"/>
      <c r="AF12" s="17">
        <v>0.468593336208315</v>
      </c>
      <c r="AG12" s="17">
        <v>0.44368022070169699</v>
      </c>
      <c r="AH12" s="17">
        <v>0.38330520145957903</v>
      </c>
      <c r="AI12" s="17">
        <v>0.47364129483126</v>
      </c>
      <c r="AJ12" s="17">
        <v>0.367742389847456</v>
      </c>
      <c r="AK12" s="17"/>
      <c r="AL12" s="17">
        <v>0.406300760696785</v>
      </c>
      <c r="AM12" s="17">
        <v>0.43378516756151703</v>
      </c>
      <c r="AN12" s="17">
        <v>0.464884769499529</v>
      </c>
      <c r="AO12" s="17">
        <v>0.435206686213648</v>
      </c>
      <c r="AP12" s="17"/>
      <c r="AQ12" s="17">
        <v>0.43859840609456302</v>
      </c>
      <c r="AR12" s="17">
        <v>0.414404438712622</v>
      </c>
      <c r="AS12" s="17"/>
      <c r="AT12" s="17">
        <v>0.41387064480751801</v>
      </c>
      <c r="AU12" s="17">
        <v>0.44389002822210899</v>
      </c>
      <c r="AV12" s="17"/>
      <c r="AW12" s="17">
        <v>0.43034285195421401</v>
      </c>
      <c r="AX12" s="17">
        <v>0.43831287439029298</v>
      </c>
      <c r="AY12" s="17">
        <v>0.42890101745860199</v>
      </c>
      <c r="AZ12" s="17"/>
      <c r="BA12" s="17">
        <v>0.39505757242463502</v>
      </c>
      <c r="BB12" s="17">
        <v>0.43303806734301398</v>
      </c>
      <c r="BC12" s="17">
        <v>0.42353337563514198</v>
      </c>
      <c r="BD12" s="17">
        <v>0.493380849047797</v>
      </c>
      <c r="BE12" s="17">
        <v>0.48503262375539402</v>
      </c>
      <c r="BF12" s="17"/>
      <c r="BG12" s="17">
        <v>0.431474159519942</v>
      </c>
      <c r="BH12" s="17">
        <v>0.42672283228327301</v>
      </c>
      <c r="BI12" s="17"/>
      <c r="BJ12" s="17">
        <v>0.42356355907045601</v>
      </c>
      <c r="BK12" s="17">
        <v>0.443123624176543</v>
      </c>
      <c r="BL12" s="17"/>
      <c r="BM12" s="17">
        <v>0.48273846399898002</v>
      </c>
      <c r="BN12" s="17">
        <v>0.40914260537977598</v>
      </c>
      <c r="BO12" s="17">
        <v>0.40285706960954099</v>
      </c>
      <c r="BP12" s="17">
        <v>0.42640441795638701</v>
      </c>
      <c r="BQ12" s="17">
        <v>0.43938252713097098</v>
      </c>
      <c r="BR12" s="17"/>
      <c r="BS12" s="17">
        <v>0.42278578371090098</v>
      </c>
      <c r="BT12" s="17"/>
      <c r="BU12" s="17">
        <v>0.441608722972333</v>
      </c>
      <c r="BV12" s="17">
        <v>0.346303502703175</v>
      </c>
      <c r="BW12" s="17">
        <v>0.48531023547443902</v>
      </c>
      <c r="BX12" s="17">
        <v>0.44687313095730802</v>
      </c>
      <c r="BY12" s="17">
        <v>0.465884056595881</v>
      </c>
      <c r="BZ12" s="17"/>
      <c r="CA12" s="17">
        <v>0.38253871690436497</v>
      </c>
      <c r="CB12" s="17"/>
      <c r="CC12" s="17">
        <v>0.459443340063868</v>
      </c>
      <c r="CD12" s="17">
        <v>0.31013748515348899</v>
      </c>
      <c r="CE12" s="17"/>
      <c r="CF12" s="17">
        <v>0.46600166893047401</v>
      </c>
      <c r="CG12" s="17"/>
      <c r="CH12" s="17">
        <v>0.497370668037318</v>
      </c>
      <c r="CI12" s="17">
        <v>0.30823166103071897</v>
      </c>
    </row>
    <row r="13" spans="2:87" x14ac:dyDescent="0.35">
      <c r="B13" s="18" t="s">
        <v>422</v>
      </c>
      <c r="C13" s="19">
        <v>0.12968334449990099</v>
      </c>
      <c r="D13" s="19">
        <v>0.11795594111034299</v>
      </c>
      <c r="E13" s="19">
        <v>0.14192471954448799</v>
      </c>
      <c r="F13" s="19"/>
      <c r="G13" s="19">
        <v>0.13989643117849901</v>
      </c>
      <c r="H13" s="19">
        <v>0.102569161172538</v>
      </c>
      <c r="I13" s="19">
        <v>0.106786352234016</v>
      </c>
      <c r="J13" s="19">
        <v>0.124894379201011</v>
      </c>
      <c r="K13" s="19">
        <v>0.15893351544739001</v>
      </c>
      <c r="L13" s="19">
        <v>0.147844212579686</v>
      </c>
      <c r="M13" s="19"/>
      <c r="N13" s="19">
        <v>0.11098765441448399</v>
      </c>
      <c r="O13" s="19">
        <v>0.12131466627326799</v>
      </c>
      <c r="P13" s="19">
        <v>0.160581987423664</v>
      </c>
      <c r="Q13" s="19">
        <v>0.13323512924635</v>
      </c>
      <c r="R13" s="19"/>
      <c r="S13" s="19">
        <v>0.13750492688202201</v>
      </c>
      <c r="T13" s="19">
        <v>0.11871853129486599</v>
      </c>
      <c r="U13" s="19">
        <v>9.5181660587051298E-2</v>
      </c>
      <c r="V13" s="19">
        <v>0.119393085927509</v>
      </c>
      <c r="W13" s="19">
        <v>0.102126226686061</v>
      </c>
      <c r="X13" s="19">
        <v>0.17697245032398501</v>
      </c>
      <c r="Y13" s="19">
        <v>0.13767781499517701</v>
      </c>
      <c r="Z13" s="19">
        <v>0.128685944968293</v>
      </c>
      <c r="AA13" s="19">
        <v>0.112632171775589</v>
      </c>
      <c r="AB13" s="19">
        <v>0.13347119265070501</v>
      </c>
      <c r="AC13" s="19">
        <v>0.21873516983198599</v>
      </c>
      <c r="AD13" s="19">
        <v>6.8156424967713403E-2</v>
      </c>
      <c r="AE13" s="19"/>
      <c r="AF13" s="19">
        <v>0.17057238544901501</v>
      </c>
      <c r="AG13" s="19">
        <v>0.128637776427316</v>
      </c>
      <c r="AH13" s="19">
        <v>0.11837899686700599</v>
      </c>
      <c r="AI13" s="19">
        <v>0.10570271080423101</v>
      </c>
      <c r="AJ13" s="19">
        <v>0.113535326914524</v>
      </c>
      <c r="AK13" s="19"/>
      <c r="AL13" s="19">
        <v>0.105870565888269</v>
      </c>
      <c r="AM13" s="19">
        <v>0.13315938802948099</v>
      </c>
      <c r="AN13" s="19">
        <v>0.15064802360437399</v>
      </c>
      <c r="AO13" s="19">
        <v>0.196116965205587</v>
      </c>
      <c r="AP13" s="19"/>
      <c r="AQ13" s="19">
        <v>0.14578671926225101</v>
      </c>
      <c r="AR13" s="19">
        <v>0.10631715677775699</v>
      </c>
      <c r="AS13" s="19"/>
      <c r="AT13" s="19">
        <v>0.12852879911975601</v>
      </c>
      <c r="AU13" s="19">
        <v>0.13606536348245901</v>
      </c>
      <c r="AV13" s="19"/>
      <c r="AW13" s="19">
        <v>0.12367458901832599</v>
      </c>
      <c r="AX13" s="19">
        <v>0.117693345482594</v>
      </c>
      <c r="AY13" s="19">
        <v>0.140172128286189</v>
      </c>
      <c r="AZ13" s="19"/>
      <c r="BA13" s="19">
        <v>0.128662072613904</v>
      </c>
      <c r="BB13" s="19">
        <v>0.117107818271369</v>
      </c>
      <c r="BC13" s="19">
        <v>0.14074411864811601</v>
      </c>
      <c r="BD13" s="19">
        <v>0.126353683304609</v>
      </c>
      <c r="BE13" s="19">
        <v>0.14027676185649399</v>
      </c>
      <c r="BF13" s="19"/>
      <c r="BG13" s="19">
        <v>0.134679937846264</v>
      </c>
      <c r="BH13" s="19">
        <v>0.126036880781355</v>
      </c>
      <c r="BI13" s="19"/>
      <c r="BJ13" s="19">
        <v>0.12520935152520801</v>
      </c>
      <c r="BK13" s="19">
        <v>0.14954498347319201</v>
      </c>
      <c r="BL13" s="19"/>
      <c r="BM13" s="19">
        <v>0.136541492604595</v>
      </c>
      <c r="BN13" s="19">
        <v>0.13985128988176901</v>
      </c>
      <c r="BO13" s="19">
        <v>0.108632689109252</v>
      </c>
      <c r="BP13" s="19">
        <v>0.13882493744302901</v>
      </c>
      <c r="BQ13" s="19">
        <v>0.18995775995471001</v>
      </c>
      <c r="BR13" s="19"/>
      <c r="BS13" s="19">
        <v>0.167270967183305</v>
      </c>
      <c r="BT13" s="19"/>
      <c r="BU13" s="19">
        <v>0.14105432454550099</v>
      </c>
      <c r="BV13" s="19">
        <v>0.100432596448443</v>
      </c>
      <c r="BW13" s="19">
        <v>0.124215772809771</v>
      </c>
      <c r="BX13" s="19">
        <v>0.17806518879858599</v>
      </c>
      <c r="BY13" s="19">
        <v>0.11089205388696299</v>
      </c>
      <c r="BZ13" s="19"/>
      <c r="CA13" s="19">
        <v>0.14219369014986299</v>
      </c>
      <c r="CB13" s="19"/>
      <c r="CC13" s="19">
        <v>0.144058611129945</v>
      </c>
      <c r="CD13" s="19">
        <v>8.0549956993892696E-2</v>
      </c>
      <c r="CE13" s="19"/>
      <c r="CF13" s="19">
        <v>0.14553018756024499</v>
      </c>
      <c r="CG13" s="19"/>
      <c r="CH13" s="19">
        <v>0.14755931513732501</v>
      </c>
      <c r="CI13" s="19">
        <v>0.10073614095393101</v>
      </c>
    </row>
    <row r="14" spans="2:87" x14ac:dyDescent="0.35">
      <c r="B14" s="16"/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425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2014</v>
      </c>
      <c r="D7" s="10">
        <v>1010</v>
      </c>
      <c r="E7" s="10">
        <v>998</v>
      </c>
      <c r="F7" s="10"/>
      <c r="G7" s="10">
        <v>162</v>
      </c>
      <c r="H7" s="10">
        <v>348</v>
      </c>
      <c r="I7" s="10">
        <v>362</v>
      </c>
      <c r="J7" s="10">
        <v>366</v>
      </c>
      <c r="K7" s="10">
        <v>313</v>
      </c>
      <c r="L7" s="10">
        <v>463</v>
      </c>
      <c r="M7" s="10"/>
      <c r="N7" s="10">
        <v>594</v>
      </c>
      <c r="O7" s="10">
        <v>504</v>
      </c>
      <c r="P7" s="10">
        <v>427</v>
      </c>
      <c r="Q7" s="10">
        <v>482</v>
      </c>
      <c r="R7" s="10"/>
      <c r="S7" s="10">
        <v>277</v>
      </c>
      <c r="T7" s="10">
        <v>281</v>
      </c>
      <c r="U7" s="10">
        <v>168</v>
      </c>
      <c r="V7" s="10">
        <v>172</v>
      </c>
      <c r="W7" s="10">
        <v>153</v>
      </c>
      <c r="X7" s="10">
        <v>169</v>
      </c>
      <c r="Y7" s="10">
        <v>143</v>
      </c>
      <c r="Z7" s="10">
        <v>76</v>
      </c>
      <c r="AA7" s="10">
        <v>207</v>
      </c>
      <c r="AB7" s="10">
        <v>190</v>
      </c>
      <c r="AC7" s="10">
        <v>109</v>
      </c>
      <c r="AD7" s="10">
        <v>69</v>
      </c>
      <c r="AE7" s="10"/>
      <c r="AF7" s="10">
        <v>331</v>
      </c>
      <c r="AG7" s="10">
        <v>748</v>
      </c>
      <c r="AH7" s="10">
        <v>407</v>
      </c>
      <c r="AI7" s="10">
        <v>228</v>
      </c>
      <c r="AJ7" s="10">
        <v>232</v>
      </c>
      <c r="AK7" s="10"/>
      <c r="AL7" s="10">
        <v>803</v>
      </c>
      <c r="AM7" s="10">
        <v>756</v>
      </c>
      <c r="AN7" s="10">
        <v>338</v>
      </c>
      <c r="AO7" s="10">
        <v>117</v>
      </c>
      <c r="AP7" s="10"/>
      <c r="AQ7" s="10">
        <v>1178</v>
      </c>
      <c r="AR7" s="10">
        <v>836</v>
      </c>
      <c r="AS7" s="10"/>
      <c r="AT7" s="10">
        <v>1305</v>
      </c>
      <c r="AU7" s="10">
        <v>438</v>
      </c>
      <c r="AV7" s="10"/>
      <c r="AW7" s="10">
        <v>799</v>
      </c>
      <c r="AX7" s="10">
        <v>470</v>
      </c>
      <c r="AY7" s="10">
        <v>680</v>
      </c>
      <c r="AZ7" s="10"/>
      <c r="BA7" s="10">
        <v>492</v>
      </c>
      <c r="BB7" s="10">
        <v>559</v>
      </c>
      <c r="BC7" s="10">
        <v>647</v>
      </c>
      <c r="BD7" s="10">
        <v>207</v>
      </c>
      <c r="BE7" s="10">
        <v>108</v>
      </c>
      <c r="BF7" s="10"/>
      <c r="BG7" s="10">
        <v>791</v>
      </c>
      <c r="BH7" s="10">
        <v>1223</v>
      </c>
      <c r="BI7" s="10"/>
      <c r="BJ7" s="10">
        <v>1546</v>
      </c>
      <c r="BK7" s="10">
        <v>457</v>
      </c>
      <c r="BL7" s="10"/>
      <c r="BM7" s="10">
        <v>280</v>
      </c>
      <c r="BN7" s="10">
        <v>408</v>
      </c>
      <c r="BO7" s="10">
        <v>699</v>
      </c>
      <c r="BP7" s="10">
        <v>159</v>
      </c>
      <c r="BQ7" s="10">
        <v>227</v>
      </c>
      <c r="BR7" s="10"/>
      <c r="BS7" s="10">
        <v>617</v>
      </c>
      <c r="BT7" s="10"/>
      <c r="BU7" s="10">
        <v>384</v>
      </c>
      <c r="BV7" s="10">
        <v>488</v>
      </c>
      <c r="BW7" s="10">
        <v>192</v>
      </c>
      <c r="BX7" s="10">
        <v>397</v>
      </c>
      <c r="BY7" s="10">
        <v>154</v>
      </c>
      <c r="BZ7" s="10"/>
      <c r="CA7" s="10">
        <v>165</v>
      </c>
      <c r="CB7" s="10"/>
      <c r="CC7" s="10">
        <v>1596</v>
      </c>
      <c r="CD7" s="10">
        <v>360</v>
      </c>
      <c r="CE7" s="10"/>
      <c r="CF7" s="10">
        <v>756</v>
      </c>
      <c r="CG7" s="10"/>
      <c r="CH7" s="10">
        <v>698</v>
      </c>
      <c r="CI7" s="10">
        <v>238</v>
      </c>
    </row>
    <row r="8" spans="2:87" ht="30" customHeight="1" x14ac:dyDescent="0.35">
      <c r="B8" s="11" t="s">
        <v>20</v>
      </c>
      <c r="C8" s="11">
        <v>2014</v>
      </c>
      <c r="D8" s="11">
        <v>993</v>
      </c>
      <c r="E8" s="11">
        <v>1015</v>
      </c>
      <c r="F8" s="11"/>
      <c r="G8" s="11">
        <v>282</v>
      </c>
      <c r="H8" s="11">
        <v>344</v>
      </c>
      <c r="I8" s="11">
        <v>342</v>
      </c>
      <c r="J8" s="11">
        <v>342</v>
      </c>
      <c r="K8" s="11">
        <v>283</v>
      </c>
      <c r="L8" s="11">
        <v>421</v>
      </c>
      <c r="M8" s="11"/>
      <c r="N8" s="11">
        <v>542</v>
      </c>
      <c r="O8" s="11">
        <v>522</v>
      </c>
      <c r="P8" s="11">
        <v>441</v>
      </c>
      <c r="Q8" s="11">
        <v>502</v>
      </c>
      <c r="R8" s="11"/>
      <c r="S8" s="11">
        <v>282</v>
      </c>
      <c r="T8" s="11">
        <v>262</v>
      </c>
      <c r="U8" s="11">
        <v>161</v>
      </c>
      <c r="V8" s="11">
        <v>181</v>
      </c>
      <c r="W8" s="11">
        <v>141</v>
      </c>
      <c r="X8" s="11">
        <v>181</v>
      </c>
      <c r="Y8" s="11">
        <v>161</v>
      </c>
      <c r="Z8" s="11">
        <v>81</v>
      </c>
      <c r="AA8" s="11">
        <v>222</v>
      </c>
      <c r="AB8" s="11">
        <v>181</v>
      </c>
      <c r="AC8" s="11">
        <v>101</v>
      </c>
      <c r="AD8" s="11">
        <v>60</v>
      </c>
      <c r="AE8" s="11"/>
      <c r="AF8" s="11">
        <v>339</v>
      </c>
      <c r="AG8" s="11">
        <v>765</v>
      </c>
      <c r="AH8" s="11">
        <v>397</v>
      </c>
      <c r="AI8" s="11">
        <v>220</v>
      </c>
      <c r="AJ8" s="11">
        <v>222</v>
      </c>
      <c r="AK8" s="11"/>
      <c r="AL8" s="11">
        <v>770</v>
      </c>
      <c r="AM8" s="11">
        <v>770</v>
      </c>
      <c r="AN8" s="11">
        <v>347</v>
      </c>
      <c r="AO8" s="11">
        <v>126</v>
      </c>
      <c r="AP8" s="11"/>
      <c r="AQ8" s="11">
        <v>1192</v>
      </c>
      <c r="AR8" s="11">
        <v>822</v>
      </c>
      <c r="AS8" s="11"/>
      <c r="AT8" s="11">
        <v>1312</v>
      </c>
      <c r="AU8" s="11">
        <v>397</v>
      </c>
      <c r="AV8" s="11"/>
      <c r="AW8" s="11">
        <v>746</v>
      </c>
      <c r="AX8" s="11">
        <v>471</v>
      </c>
      <c r="AY8" s="11">
        <v>716</v>
      </c>
      <c r="AZ8" s="11"/>
      <c r="BA8" s="11">
        <v>511</v>
      </c>
      <c r="BB8" s="11">
        <v>553</v>
      </c>
      <c r="BC8" s="11">
        <v>648</v>
      </c>
      <c r="BD8" s="11">
        <v>198</v>
      </c>
      <c r="BE8" s="11">
        <v>103</v>
      </c>
      <c r="BF8" s="11"/>
      <c r="BG8" s="11">
        <v>850</v>
      </c>
      <c r="BH8" s="11">
        <v>1164</v>
      </c>
      <c r="BI8" s="11"/>
      <c r="BJ8" s="11">
        <v>1580</v>
      </c>
      <c r="BK8" s="11">
        <v>423</v>
      </c>
      <c r="BL8" s="11"/>
      <c r="BM8" s="11">
        <v>297</v>
      </c>
      <c r="BN8" s="11">
        <v>385</v>
      </c>
      <c r="BO8" s="11">
        <v>706</v>
      </c>
      <c r="BP8" s="11">
        <v>156</v>
      </c>
      <c r="BQ8" s="11">
        <v>228</v>
      </c>
      <c r="BR8" s="11"/>
      <c r="BS8" s="11">
        <v>612</v>
      </c>
      <c r="BT8" s="11"/>
      <c r="BU8" s="11">
        <v>373</v>
      </c>
      <c r="BV8" s="11">
        <v>499</v>
      </c>
      <c r="BW8" s="11">
        <v>191</v>
      </c>
      <c r="BX8" s="11">
        <v>389</v>
      </c>
      <c r="BY8" s="11">
        <v>163</v>
      </c>
      <c r="BZ8" s="11"/>
      <c r="CA8" s="11">
        <v>167</v>
      </c>
      <c r="CB8" s="11"/>
      <c r="CC8" s="11">
        <v>1582</v>
      </c>
      <c r="CD8" s="11">
        <v>370</v>
      </c>
      <c r="CE8" s="11"/>
      <c r="CF8" s="11">
        <v>721</v>
      </c>
      <c r="CG8" s="11"/>
      <c r="CH8" s="11">
        <v>681</v>
      </c>
      <c r="CI8" s="11">
        <v>239</v>
      </c>
    </row>
    <row r="9" spans="2:87" x14ac:dyDescent="0.35">
      <c r="B9" s="18" t="s">
        <v>419</v>
      </c>
      <c r="C9" s="17">
        <v>3.3142300852487899E-2</v>
      </c>
      <c r="D9" s="17">
        <v>4.07765086279002E-2</v>
      </c>
      <c r="E9" s="17">
        <v>2.5868983925176701E-2</v>
      </c>
      <c r="F9" s="17"/>
      <c r="G9" s="17">
        <v>4.96803100169401E-2</v>
      </c>
      <c r="H9" s="17">
        <v>6.6063840605319099E-2</v>
      </c>
      <c r="I9" s="17">
        <v>3.9180506767355898E-2</v>
      </c>
      <c r="J9" s="17">
        <v>1.13930097657389E-2</v>
      </c>
      <c r="K9" s="17">
        <v>1.57724675608612E-2</v>
      </c>
      <c r="L9" s="17">
        <v>1.9578948115707099E-2</v>
      </c>
      <c r="M9" s="17"/>
      <c r="N9" s="17">
        <v>4.9060505398544903E-2</v>
      </c>
      <c r="O9" s="17">
        <v>3.7045929356858798E-2</v>
      </c>
      <c r="P9" s="17">
        <v>1.79640227080646E-2</v>
      </c>
      <c r="Q9" s="17">
        <v>2.5692611259686401E-2</v>
      </c>
      <c r="R9" s="17"/>
      <c r="S9" s="17">
        <v>5.9948196053601202E-2</v>
      </c>
      <c r="T9" s="17">
        <v>2.9148088476231401E-2</v>
      </c>
      <c r="U9" s="17">
        <v>2.3374171605928501E-2</v>
      </c>
      <c r="V9" s="17">
        <v>2.25428343498019E-2</v>
      </c>
      <c r="W9" s="17">
        <v>3.93444416438678E-2</v>
      </c>
      <c r="X9" s="17">
        <v>2.6357886811995801E-2</v>
      </c>
      <c r="Y9" s="17">
        <v>3.9121992491173103E-2</v>
      </c>
      <c r="Z9" s="17">
        <v>3.8173307520545798E-2</v>
      </c>
      <c r="AA9" s="17">
        <v>2.6865983422492599E-2</v>
      </c>
      <c r="AB9" s="17">
        <v>1.5627105366210502E-2</v>
      </c>
      <c r="AC9" s="17">
        <v>1.7795026832891098E-2</v>
      </c>
      <c r="AD9" s="17">
        <v>6.7749226881146193E-2</v>
      </c>
      <c r="AE9" s="17"/>
      <c r="AF9" s="17">
        <v>8.3617072523700705E-3</v>
      </c>
      <c r="AG9" s="17">
        <v>3.0352580611391001E-2</v>
      </c>
      <c r="AH9" s="17">
        <v>2.8568262289557798E-2</v>
      </c>
      <c r="AI9" s="17">
        <v>2.57586151969822E-2</v>
      </c>
      <c r="AJ9" s="17">
        <v>8.8961790547822994E-2</v>
      </c>
      <c r="AK9" s="17"/>
      <c r="AL9" s="17">
        <v>3.8066411322289502E-2</v>
      </c>
      <c r="AM9" s="17">
        <v>2.2587761238055799E-2</v>
      </c>
      <c r="AN9" s="17">
        <v>3.6652167547035097E-2</v>
      </c>
      <c r="AO9" s="17">
        <v>5.7873767758479903E-2</v>
      </c>
      <c r="AP9" s="17"/>
      <c r="AQ9" s="17">
        <v>2.0646730633986799E-2</v>
      </c>
      <c r="AR9" s="17">
        <v>5.1273521402813903E-2</v>
      </c>
      <c r="AS9" s="17"/>
      <c r="AT9" s="17">
        <v>3.6627872055311199E-2</v>
      </c>
      <c r="AU9" s="17">
        <v>2.1565269850482901E-2</v>
      </c>
      <c r="AV9" s="17"/>
      <c r="AW9" s="17">
        <v>3.286516649184E-2</v>
      </c>
      <c r="AX9" s="17">
        <v>2.546962890575E-2</v>
      </c>
      <c r="AY9" s="17">
        <v>3.7896463306137898E-2</v>
      </c>
      <c r="AZ9" s="17"/>
      <c r="BA9" s="17">
        <v>4.76153465633661E-2</v>
      </c>
      <c r="BB9" s="17">
        <v>2.7199201933315899E-2</v>
      </c>
      <c r="BC9" s="17">
        <v>3.0847602408656902E-2</v>
      </c>
      <c r="BD9" s="17">
        <v>2.4435746874945399E-2</v>
      </c>
      <c r="BE9" s="17">
        <v>2.4744472340591701E-2</v>
      </c>
      <c r="BF9" s="17"/>
      <c r="BG9" s="17">
        <v>2.0142762329683199E-2</v>
      </c>
      <c r="BH9" s="17">
        <v>4.2629233707597997E-2</v>
      </c>
      <c r="BI9" s="17"/>
      <c r="BJ9" s="17">
        <v>3.5233351039441703E-2</v>
      </c>
      <c r="BK9" s="17">
        <v>2.6149391011503299E-2</v>
      </c>
      <c r="BL9" s="17"/>
      <c r="BM9" s="17">
        <v>3.3263477450463597E-2</v>
      </c>
      <c r="BN9" s="17">
        <v>1.71917108289763E-2</v>
      </c>
      <c r="BO9" s="17">
        <v>4.15651526354349E-2</v>
      </c>
      <c r="BP9" s="17">
        <v>2.1599656948521499E-2</v>
      </c>
      <c r="BQ9" s="17">
        <v>2.7150103733128799E-2</v>
      </c>
      <c r="BR9" s="17"/>
      <c r="BS9" s="17">
        <v>3.2458913287273898E-2</v>
      </c>
      <c r="BT9" s="17"/>
      <c r="BU9" s="17">
        <v>3.1312079998508401E-2</v>
      </c>
      <c r="BV9" s="17">
        <v>6.6845053808850197E-2</v>
      </c>
      <c r="BW9" s="17">
        <v>1.7617744414364901E-2</v>
      </c>
      <c r="BX9" s="17">
        <v>1.8023171398745302E-2</v>
      </c>
      <c r="BY9" s="17">
        <v>1.44976833885573E-2</v>
      </c>
      <c r="BZ9" s="17"/>
      <c r="CA9" s="17">
        <v>5.2903972517188501E-2</v>
      </c>
      <c r="CB9" s="17"/>
      <c r="CC9" s="17">
        <v>2.67682069461927E-2</v>
      </c>
      <c r="CD9" s="17">
        <v>6.1367123166585401E-2</v>
      </c>
      <c r="CE9" s="17"/>
      <c r="CF9" s="17">
        <v>2.4988848952455602E-2</v>
      </c>
      <c r="CG9" s="17"/>
      <c r="CH9" s="17">
        <v>1.8042987110612901E-2</v>
      </c>
      <c r="CI9" s="17">
        <v>5.6605747622976599E-2</v>
      </c>
    </row>
    <row r="10" spans="2:87" x14ac:dyDescent="0.35">
      <c r="B10" s="18" t="s">
        <v>420</v>
      </c>
      <c r="C10" s="17">
        <v>0.198096980760533</v>
      </c>
      <c r="D10" s="17">
        <v>0.229972575306822</v>
      </c>
      <c r="E10" s="17">
        <v>0.16808150143196399</v>
      </c>
      <c r="F10" s="17"/>
      <c r="G10" s="17">
        <v>0.29964156490775701</v>
      </c>
      <c r="H10" s="17">
        <v>0.27636375634795701</v>
      </c>
      <c r="I10" s="17">
        <v>0.19478015241271099</v>
      </c>
      <c r="J10" s="17">
        <v>0.20415818221853099</v>
      </c>
      <c r="K10" s="17">
        <v>0.147878032659643</v>
      </c>
      <c r="L10" s="17">
        <v>9.7553428922489693E-2</v>
      </c>
      <c r="M10" s="17"/>
      <c r="N10" s="17">
        <v>0.256691352473986</v>
      </c>
      <c r="O10" s="17">
        <v>0.22110529873448601</v>
      </c>
      <c r="P10" s="17">
        <v>0.16016783737406401</v>
      </c>
      <c r="Q10" s="17">
        <v>0.14286224508161499</v>
      </c>
      <c r="R10" s="17"/>
      <c r="S10" s="17">
        <v>0.180005279588866</v>
      </c>
      <c r="T10" s="17">
        <v>0.215959160228261</v>
      </c>
      <c r="U10" s="17">
        <v>0.186023806170522</v>
      </c>
      <c r="V10" s="17">
        <v>0.193915426206027</v>
      </c>
      <c r="W10" s="17">
        <v>0.18463642846790099</v>
      </c>
      <c r="X10" s="17">
        <v>0.20690973099358301</v>
      </c>
      <c r="Y10" s="17">
        <v>0.190704829828686</v>
      </c>
      <c r="Z10" s="17">
        <v>0.16971137193317001</v>
      </c>
      <c r="AA10" s="17">
        <v>0.26178549109153798</v>
      </c>
      <c r="AB10" s="17">
        <v>0.20446691738043599</v>
      </c>
      <c r="AC10" s="17">
        <v>0.134814939355833</v>
      </c>
      <c r="AD10" s="17">
        <v>0.16501530143846799</v>
      </c>
      <c r="AE10" s="17"/>
      <c r="AF10" s="17">
        <v>0.135985019834127</v>
      </c>
      <c r="AG10" s="17">
        <v>0.17229290798428301</v>
      </c>
      <c r="AH10" s="17">
        <v>0.231759603610771</v>
      </c>
      <c r="AI10" s="17">
        <v>0.27685855199940201</v>
      </c>
      <c r="AJ10" s="17">
        <v>0.27636220056094801</v>
      </c>
      <c r="AK10" s="17"/>
      <c r="AL10" s="17">
        <v>0.21840244674457199</v>
      </c>
      <c r="AM10" s="17">
        <v>0.18216728178789701</v>
      </c>
      <c r="AN10" s="17">
        <v>0.17858686327565401</v>
      </c>
      <c r="AO10" s="17">
        <v>0.225129436513614</v>
      </c>
      <c r="AP10" s="17"/>
      <c r="AQ10" s="17">
        <v>0.17308459224141701</v>
      </c>
      <c r="AR10" s="17">
        <v>0.234390253080277</v>
      </c>
      <c r="AS10" s="17"/>
      <c r="AT10" s="17">
        <v>0.22789063160974801</v>
      </c>
      <c r="AU10" s="17">
        <v>0.10109672292918399</v>
      </c>
      <c r="AV10" s="17"/>
      <c r="AW10" s="17">
        <v>0.179422908002035</v>
      </c>
      <c r="AX10" s="17">
        <v>0.21192427844988301</v>
      </c>
      <c r="AY10" s="17">
        <v>0.196185514955874</v>
      </c>
      <c r="AZ10" s="17"/>
      <c r="BA10" s="17">
        <v>0.24617094734731901</v>
      </c>
      <c r="BB10" s="17">
        <v>0.18153332124571001</v>
      </c>
      <c r="BC10" s="17">
        <v>0.198836941020962</v>
      </c>
      <c r="BD10" s="17">
        <v>0.16153527975005599</v>
      </c>
      <c r="BE10" s="17">
        <v>0.11583013216792901</v>
      </c>
      <c r="BF10" s="17"/>
      <c r="BG10" s="17">
        <v>0.23472631118236301</v>
      </c>
      <c r="BH10" s="17">
        <v>0.17136526273608699</v>
      </c>
      <c r="BI10" s="17"/>
      <c r="BJ10" s="17">
        <v>0.22242597373812201</v>
      </c>
      <c r="BK10" s="17">
        <v>0.107451755961157</v>
      </c>
      <c r="BL10" s="17"/>
      <c r="BM10" s="17">
        <v>0.19422176287573101</v>
      </c>
      <c r="BN10" s="17">
        <v>0.16302555259971499</v>
      </c>
      <c r="BO10" s="17">
        <v>0.25087777825267099</v>
      </c>
      <c r="BP10" s="17">
        <v>0.21327580372417199</v>
      </c>
      <c r="BQ10" s="17">
        <v>0.12948736696232399</v>
      </c>
      <c r="BR10" s="17"/>
      <c r="BS10" s="17">
        <v>0.15199920142758999</v>
      </c>
      <c r="BT10" s="17"/>
      <c r="BU10" s="17">
        <v>0.17439986812665401</v>
      </c>
      <c r="BV10" s="17">
        <v>0.27468527188694197</v>
      </c>
      <c r="BW10" s="17">
        <v>0.186653225571107</v>
      </c>
      <c r="BX10" s="17">
        <v>0.142959124118202</v>
      </c>
      <c r="BY10" s="17">
        <v>0.185551102559564</v>
      </c>
      <c r="BZ10" s="17"/>
      <c r="CA10" s="17">
        <v>0.242133857506835</v>
      </c>
      <c r="CB10" s="17"/>
      <c r="CC10" s="17">
        <v>0.159742053474596</v>
      </c>
      <c r="CD10" s="17">
        <v>0.35042145670659303</v>
      </c>
      <c r="CE10" s="17"/>
      <c r="CF10" s="17">
        <v>0.13976003081595401</v>
      </c>
      <c r="CG10" s="17"/>
      <c r="CH10" s="17">
        <v>0.134464834534156</v>
      </c>
      <c r="CI10" s="17">
        <v>0.358214754010731</v>
      </c>
    </row>
    <row r="11" spans="2:87" x14ac:dyDescent="0.35">
      <c r="B11" s="18" t="s">
        <v>370</v>
      </c>
      <c r="C11" s="17">
        <v>0.25341351567696302</v>
      </c>
      <c r="D11" s="17">
        <v>0.26140300065343097</v>
      </c>
      <c r="E11" s="17">
        <v>0.24623167581258101</v>
      </c>
      <c r="F11" s="17"/>
      <c r="G11" s="17">
        <v>0.196289063065889</v>
      </c>
      <c r="H11" s="17">
        <v>0.20068231818981699</v>
      </c>
      <c r="I11" s="17">
        <v>0.28240051844632102</v>
      </c>
      <c r="J11" s="17">
        <v>0.28434237523022898</v>
      </c>
      <c r="K11" s="17">
        <v>0.249690074395545</v>
      </c>
      <c r="L11" s="17">
        <v>0.288638687336565</v>
      </c>
      <c r="M11" s="17"/>
      <c r="N11" s="17">
        <v>0.25835182624004499</v>
      </c>
      <c r="O11" s="17">
        <v>0.25749386989870099</v>
      </c>
      <c r="P11" s="17">
        <v>0.26061461068054698</v>
      </c>
      <c r="Q11" s="17">
        <v>0.23703158345703601</v>
      </c>
      <c r="R11" s="17"/>
      <c r="S11" s="17">
        <v>0.27244700508353298</v>
      </c>
      <c r="T11" s="17">
        <v>0.26532957028235898</v>
      </c>
      <c r="U11" s="17">
        <v>0.26338390819594898</v>
      </c>
      <c r="V11" s="17">
        <v>0.289666653749304</v>
      </c>
      <c r="W11" s="17">
        <v>0.27272786014405198</v>
      </c>
      <c r="X11" s="17">
        <v>0.240123877630635</v>
      </c>
      <c r="Y11" s="17">
        <v>0.24242509155160699</v>
      </c>
      <c r="Z11" s="17">
        <v>0.28290456932451602</v>
      </c>
      <c r="AA11" s="17">
        <v>0.232831305209904</v>
      </c>
      <c r="AB11" s="17">
        <v>0.16920048275744501</v>
      </c>
      <c r="AC11" s="17">
        <v>0.24624191176454399</v>
      </c>
      <c r="AD11" s="17">
        <v>0.30247432815110098</v>
      </c>
      <c r="AE11" s="17"/>
      <c r="AF11" s="17">
        <v>0.236112614371456</v>
      </c>
      <c r="AG11" s="17">
        <v>0.231392202275501</v>
      </c>
      <c r="AH11" s="17">
        <v>0.30206983432963902</v>
      </c>
      <c r="AI11" s="17">
        <v>0.25046668043933101</v>
      </c>
      <c r="AJ11" s="17">
        <v>0.254373869941528</v>
      </c>
      <c r="AK11" s="17"/>
      <c r="AL11" s="17">
        <v>0.290991720923929</v>
      </c>
      <c r="AM11" s="17">
        <v>0.24314260495425799</v>
      </c>
      <c r="AN11" s="17">
        <v>0.22214866132910799</v>
      </c>
      <c r="AO11" s="17">
        <v>0.17279473705586901</v>
      </c>
      <c r="AP11" s="17"/>
      <c r="AQ11" s="17">
        <v>0.24143078743681001</v>
      </c>
      <c r="AR11" s="17">
        <v>0.27080059643580201</v>
      </c>
      <c r="AS11" s="17"/>
      <c r="AT11" s="17">
        <v>0.250000344615329</v>
      </c>
      <c r="AU11" s="17">
        <v>0.29574319301135898</v>
      </c>
      <c r="AV11" s="17"/>
      <c r="AW11" s="17">
        <v>0.271347261692792</v>
      </c>
      <c r="AX11" s="17">
        <v>0.25265843697482299</v>
      </c>
      <c r="AY11" s="17">
        <v>0.24364894858466499</v>
      </c>
      <c r="AZ11" s="17"/>
      <c r="BA11" s="17">
        <v>0.25252433361016202</v>
      </c>
      <c r="BB11" s="17">
        <v>0.26325626115865802</v>
      </c>
      <c r="BC11" s="17">
        <v>0.24676871191150901</v>
      </c>
      <c r="BD11" s="17">
        <v>0.26482704046295102</v>
      </c>
      <c r="BE11" s="17">
        <v>0.21762158176810201</v>
      </c>
      <c r="BF11" s="17"/>
      <c r="BG11" s="17">
        <v>0.24547643815499501</v>
      </c>
      <c r="BH11" s="17">
        <v>0.25920591525981101</v>
      </c>
      <c r="BI11" s="17"/>
      <c r="BJ11" s="17">
        <v>0.247258819323602</v>
      </c>
      <c r="BK11" s="17">
        <v>0.28077089833952401</v>
      </c>
      <c r="BL11" s="17"/>
      <c r="BM11" s="17">
        <v>0.288611670129517</v>
      </c>
      <c r="BN11" s="17">
        <v>0.24925306190907201</v>
      </c>
      <c r="BO11" s="17">
        <v>0.24364219176278301</v>
      </c>
      <c r="BP11" s="17">
        <v>0.224654889685349</v>
      </c>
      <c r="BQ11" s="17">
        <v>0.22811104119181899</v>
      </c>
      <c r="BR11" s="17"/>
      <c r="BS11" s="17">
        <v>0.216378889362731</v>
      </c>
      <c r="BT11" s="17"/>
      <c r="BU11" s="17">
        <v>0.217426162409597</v>
      </c>
      <c r="BV11" s="17">
        <v>0.25975841450637899</v>
      </c>
      <c r="BW11" s="17">
        <v>0.25189993464845001</v>
      </c>
      <c r="BX11" s="17">
        <v>0.21144368108820599</v>
      </c>
      <c r="BY11" s="17">
        <v>0.30874634933468598</v>
      </c>
      <c r="BZ11" s="17"/>
      <c r="CA11" s="17">
        <v>0.17120497311129701</v>
      </c>
      <c r="CB11" s="17"/>
      <c r="CC11" s="17">
        <v>0.241771625212723</v>
      </c>
      <c r="CD11" s="17">
        <v>0.27588587903263601</v>
      </c>
      <c r="CE11" s="17"/>
      <c r="CF11" s="17">
        <v>0.24215965692467201</v>
      </c>
      <c r="CG11" s="17"/>
      <c r="CH11" s="17">
        <v>0.24938121056382301</v>
      </c>
      <c r="CI11" s="17">
        <v>0.20496433710159301</v>
      </c>
    </row>
    <row r="12" spans="2:87" x14ac:dyDescent="0.35">
      <c r="B12" s="18" t="s">
        <v>421</v>
      </c>
      <c r="C12" s="17">
        <v>0.39158043819809402</v>
      </c>
      <c r="D12" s="17">
        <v>0.35330745173122002</v>
      </c>
      <c r="E12" s="17">
        <v>0.42733662609948297</v>
      </c>
      <c r="F12" s="17"/>
      <c r="G12" s="17">
        <v>0.35180200883913298</v>
      </c>
      <c r="H12" s="17">
        <v>0.36235625485709999</v>
      </c>
      <c r="I12" s="17">
        <v>0.39205952555916601</v>
      </c>
      <c r="J12" s="17">
        <v>0.38417332252102998</v>
      </c>
      <c r="K12" s="17">
        <v>0.43541401008360903</v>
      </c>
      <c r="L12" s="17">
        <v>0.41830509235293301</v>
      </c>
      <c r="M12" s="17"/>
      <c r="N12" s="17">
        <v>0.341624926899258</v>
      </c>
      <c r="O12" s="17">
        <v>0.391328325949718</v>
      </c>
      <c r="P12" s="17">
        <v>0.41919585890425398</v>
      </c>
      <c r="Q12" s="17">
        <v>0.42117876821939498</v>
      </c>
      <c r="R12" s="17"/>
      <c r="S12" s="17">
        <v>0.36971471683055701</v>
      </c>
      <c r="T12" s="17">
        <v>0.36538244014507798</v>
      </c>
      <c r="U12" s="17">
        <v>0.41895748652576897</v>
      </c>
      <c r="V12" s="17">
        <v>0.36897575749910899</v>
      </c>
      <c r="W12" s="17">
        <v>0.42845174783481699</v>
      </c>
      <c r="X12" s="17">
        <v>0.39488715811724701</v>
      </c>
      <c r="Y12" s="17">
        <v>0.406192539947549</v>
      </c>
      <c r="Z12" s="17">
        <v>0.39296876044627399</v>
      </c>
      <c r="AA12" s="17">
        <v>0.347387105784767</v>
      </c>
      <c r="AB12" s="17">
        <v>0.47905317517707102</v>
      </c>
      <c r="AC12" s="17">
        <v>0.36488819973889203</v>
      </c>
      <c r="AD12" s="17">
        <v>0.41031814776061998</v>
      </c>
      <c r="AE12" s="17"/>
      <c r="AF12" s="17">
        <v>0.43091689061744198</v>
      </c>
      <c r="AG12" s="17">
        <v>0.432023988410214</v>
      </c>
      <c r="AH12" s="17">
        <v>0.35141607029818001</v>
      </c>
      <c r="AI12" s="17">
        <v>0.36446987365985101</v>
      </c>
      <c r="AJ12" s="17">
        <v>0.29707808740227098</v>
      </c>
      <c r="AK12" s="17"/>
      <c r="AL12" s="17">
        <v>0.34296038629753001</v>
      </c>
      <c r="AM12" s="17">
        <v>0.42844388097020097</v>
      </c>
      <c r="AN12" s="17">
        <v>0.43315609604387201</v>
      </c>
      <c r="AO12" s="17">
        <v>0.34881741395469201</v>
      </c>
      <c r="AP12" s="17"/>
      <c r="AQ12" s="17">
        <v>0.42060801266213699</v>
      </c>
      <c r="AR12" s="17">
        <v>0.34946108346313898</v>
      </c>
      <c r="AS12" s="17"/>
      <c r="AT12" s="17">
        <v>0.37346612090165698</v>
      </c>
      <c r="AU12" s="17">
        <v>0.41727862263689203</v>
      </c>
      <c r="AV12" s="17"/>
      <c r="AW12" s="17">
        <v>0.38143598399664602</v>
      </c>
      <c r="AX12" s="17">
        <v>0.415028740536249</v>
      </c>
      <c r="AY12" s="17">
        <v>0.38884708552310898</v>
      </c>
      <c r="AZ12" s="17"/>
      <c r="BA12" s="17">
        <v>0.324491030492289</v>
      </c>
      <c r="BB12" s="17">
        <v>0.40556359937695102</v>
      </c>
      <c r="BC12" s="17">
        <v>0.41542280596258901</v>
      </c>
      <c r="BD12" s="17">
        <v>0.42058322722889901</v>
      </c>
      <c r="BE12" s="17">
        <v>0.447280064613782</v>
      </c>
      <c r="BF12" s="17"/>
      <c r="BG12" s="17">
        <v>0.38291625185752998</v>
      </c>
      <c r="BH12" s="17">
        <v>0.39790347450533697</v>
      </c>
      <c r="BI12" s="17"/>
      <c r="BJ12" s="17">
        <v>0.38364539014305299</v>
      </c>
      <c r="BK12" s="17">
        <v>0.412829457820655</v>
      </c>
      <c r="BL12" s="17"/>
      <c r="BM12" s="17">
        <v>0.37158794333983602</v>
      </c>
      <c r="BN12" s="17">
        <v>0.406247318503132</v>
      </c>
      <c r="BO12" s="17">
        <v>0.368852012889062</v>
      </c>
      <c r="BP12" s="17">
        <v>0.41684666699839901</v>
      </c>
      <c r="BQ12" s="17">
        <v>0.401790817990127</v>
      </c>
      <c r="BR12" s="17"/>
      <c r="BS12" s="17">
        <v>0.42303284087654203</v>
      </c>
      <c r="BT12" s="17"/>
      <c r="BU12" s="17">
        <v>0.40458114144190199</v>
      </c>
      <c r="BV12" s="17">
        <v>0.33032345776036298</v>
      </c>
      <c r="BW12" s="17">
        <v>0.43994600662637701</v>
      </c>
      <c r="BX12" s="17">
        <v>0.43816836014456101</v>
      </c>
      <c r="BY12" s="17">
        <v>0.37057328875366002</v>
      </c>
      <c r="BZ12" s="17"/>
      <c r="CA12" s="17">
        <v>0.38972187457994101</v>
      </c>
      <c r="CB12" s="17"/>
      <c r="CC12" s="17">
        <v>0.426702327023533</v>
      </c>
      <c r="CD12" s="17">
        <v>0.26490201304968503</v>
      </c>
      <c r="CE12" s="17"/>
      <c r="CF12" s="17">
        <v>0.44221571272745003</v>
      </c>
      <c r="CG12" s="17"/>
      <c r="CH12" s="17">
        <v>0.45326721500436701</v>
      </c>
      <c r="CI12" s="17">
        <v>0.28525379737020701</v>
      </c>
    </row>
    <row r="13" spans="2:87" x14ac:dyDescent="0.35">
      <c r="B13" s="18" t="s">
        <v>422</v>
      </c>
      <c r="C13" s="19">
        <v>0.12376676451192201</v>
      </c>
      <c r="D13" s="19">
        <v>0.11454046368062699</v>
      </c>
      <c r="E13" s="19">
        <v>0.13248121273079499</v>
      </c>
      <c r="F13" s="19"/>
      <c r="G13" s="19">
        <v>0.10258705317028</v>
      </c>
      <c r="H13" s="19">
        <v>9.4533829999806196E-2</v>
      </c>
      <c r="I13" s="19">
        <v>9.1579296814446307E-2</v>
      </c>
      <c r="J13" s="19">
        <v>0.11593311026447101</v>
      </c>
      <c r="K13" s="19">
        <v>0.151245415300342</v>
      </c>
      <c r="L13" s="19">
        <v>0.17592384327230501</v>
      </c>
      <c r="M13" s="19"/>
      <c r="N13" s="19">
        <v>9.4271388988165505E-2</v>
      </c>
      <c r="O13" s="19">
        <v>9.3026576060236094E-2</v>
      </c>
      <c r="P13" s="19">
        <v>0.14205767033307001</v>
      </c>
      <c r="Q13" s="19">
        <v>0.17323479198226699</v>
      </c>
      <c r="R13" s="19"/>
      <c r="S13" s="19">
        <v>0.117884802443443</v>
      </c>
      <c r="T13" s="19">
        <v>0.124180740868071</v>
      </c>
      <c r="U13" s="19">
        <v>0.10826062750183101</v>
      </c>
      <c r="V13" s="19">
        <v>0.124899328195759</v>
      </c>
      <c r="W13" s="19">
        <v>7.48395219093623E-2</v>
      </c>
      <c r="X13" s="19">
        <v>0.13172134644653899</v>
      </c>
      <c r="Y13" s="19">
        <v>0.12155554618098501</v>
      </c>
      <c r="Z13" s="19">
        <v>0.116241990775495</v>
      </c>
      <c r="AA13" s="19">
        <v>0.13113011449129899</v>
      </c>
      <c r="AB13" s="19">
        <v>0.131652319318838</v>
      </c>
      <c r="AC13" s="19">
        <v>0.23625992230783999</v>
      </c>
      <c r="AD13" s="19">
        <v>5.4442995768665098E-2</v>
      </c>
      <c r="AE13" s="19"/>
      <c r="AF13" s="19">
        <v>0.188623767924604</v>
      </c>
      <c r="AG13" s="19">
        <v>0.133938320718611</v>
      </c>
      <c r="AH13" s="19">
        <v>8.6186229471852505E-2</v>
      </c>
      <c r="AI13" s="19">
        <v>8.2446278704433898E-2</v>
      </c>
      <c r="AJ13" s="19">
        <v>8.3224051547429498E-2</v>
      </c>
      <c r="AK13" s="19"/>
      <c r="AL13" s="19">
        <v>0.109579034711679</v>
      </c>
      <c r="AM13" s="19">
        <v>0.12365847104958699</v>
      </c>
      <c r="AN13" s="19">
        <v>0.12945621180433101</v>
      </c>
      <c r="AO13" s="19">
        <v>0.19538464471734501</v>
      </c>
      <c r="AP13" s="19"/>
      <c r="AQ13" s="19">
        <v>0.14422987702564799</v>
      </c>
      <c r="AR13" s="19">
        <v>9.4074545617968103E-2</v>
      </c>
      <c r="AS13" s="19"/>
      <c r="AT13" s="19">
        <v>0.112015030817954</v>
      </c>
      <c r="AU13" s="19">
        <v>0.16431619157208299</v>
      </c>
      <c r="AV13" s="19"/>
      <c r="AW13" s="19">
        <v>0.13492867981668699</v>
      </c>
      <c r="AX13" s="19">
        <v>9.4918915133294604E-2</v>
      </c>
      <c r="AY13" s="19">
        <v>0.13342198763021401</v>
      </c>
      <c r="AZ13" s="19"/>
      <c r="BA13" s="19">
        <v>0.129198341986865</v>
      </c>
      <c r="BB13" s="19">
        <v>0.122447616285365</v>
      </c>
      <c r="BC13" s="19">
        <v>0.10812393869628401</v>
      </c>
      <c r="BD13" s="19">
        <v>0.12861870568314901</v>
      </c>
      <c r="BE13" s="19">
        <v>0.19452374910959599</v>
      </c>
      <c r="BF13" s="19"/>
      <c r="BG13" s="19">
        <v>0.116738236475428</v>
      </c>
      <c r="BH13" s="19">
        <v>0.128896113791168</v>
      </c>
      <c r="BI13" s="19"/>
      <c r="BJ13" s="19">
        <v>0.11143646575578101</v>
      </c>
      <c r="BK13" s="19">
        <v>0.17279849686716101</v>
      </c>
      <c r="BL13" s="19"/>
      <c r="BM13" s="19">
        <v>0.112315146204453</v>
      </c>
      <c r="BN13" s="19">
        <v>0.164282356159105</v>
      </c>
      <c r="BO13" s="19">
        <v>9.5062864460049107E-2</v>
      </c>
      <c r="BP13" s="19">
        <v>0.123622982643559</v>
      </c>
      <c r="BQ13" s="19">
        <v>0.213460670122601</v>
      </c>
      <c r="BR13" s="19"/>
      <c r="BS13" s="19">
        <v>0.17613015504586399</v>
      </c>
      <c r="BT13" s="19"/>
      <c r="BU13" s="19">
        <v>0.17228074802333901</v>
      </c>
      <c r="BV13" s="19">
        <v>6.8387802037466403E-2</v>
      </c>
      <c r="BW13" s="19">
        <v>0.10388308873970099</v>
      </c>
      <c r="BX13" s="19">
        <v>0.18940566325028599</v>
      </c>
      <c r="BY13" s="19">
        <v>0.120631575963532</v>
      </c>
      <c r="BZ13" s="19"/>
      <c r="CA13" s="19">
        <v>0.144035322284739</v>
      </c>
      <c r="CB13" s="19"/>
      <c r="CC13" s="19">
        <v>0.145015787342956</v>
      </c>
      <c r="CD13" s="19">
        <v>4.7423528044501499E-2</v>
      </c>
      <c r="CE13" s="19"/>
      <c r="CF13" s="19">
        <v>0.150875750579469</v>
      </c>
      <c r="CG13" s="19"/>
      <c r="CH13" s="19">
        <v>0.14484375278704101</v>
      </c>
      <c r="CI13" s="19">
        <v>9.4961363894491294E-2</v>
      </c>
    </row>
    <row r="14" spans="2:87" x14ac:dyDescent="0.35">
      <c r="B14" s="16"/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426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2014</v>
      </c>
      <c r="D7" s="10">
        <v>1010</v>
      </c>
      <c r="E7" s="10">
        <v>998</v>
      </c>
      <c r="F7" s="10"/>
      <c r="G7" s="10">
        <v>162</v>
      </c>
      <c r="H7" s="10">
        <v>348</v>
      </c>
      <c r="I7" s="10">
        <v>362</v>
      </c>
      <c r="J7" s="10">
        <v>366</v>
      </c>
      <c r="K7" s="10">
        <v>313</v>
      </c>
      <c r="L7" s="10">
        <v>463</v>
      </c>
      <c r="M7" s="10"/>
      <c r="N7" s="10">
        <v>594</v>
      </c>
      <c r="O7" s="10">
        <v>504</v>
      </c>
      <c r="P7" s="10">
        <v>427</v>
      </c>
      <c r="Q7" s="10">
        <v>482</v>
      </c>
      <c r="R7" s="10"/>
      <c r="S7" s="10">
        <v>277</v>
      </c>
      <c r="T7" s="10">
        <v>281</v>
      </c>
      <c r="U7" s="10">
        <v>168</v>
      </c>
      <c r="V7" s="10">
        <v>172</v>
      </c>
      <c r="W7" s="10">
        <v>153</v>
      </c>
      <c r="X7" s="10">
        <v>169</v>
      </c>
      <c r="Y7" s="10">
        <v>143</v>
      </c>
      <c r="Z7" s="10">
        <v>76</v>
      </c>
      <c r="AA7" s="10">
        <v>207</v>
      </c>
      <c r="AB7" s="10">
        <v>190</v>
      </c>
      <c r="AC7" s="10">
        <v>109</v>
      </c>
      <c r="AD7" s="10">
        <v>69</v>
      </c>
      <c r="AE7" s="10"/>
      <c r="AF7" s="10">
        <v>331</v>
      </c>
      <c r="AG7" s="10">
        <v>748</v>
      </c>
      <c r="AH7" s="10">
        <v>407</v>
      </c>
      <c r="AI7" s="10">
        <v>228</v>
      </c>
      <c r="AJ7" s="10">
        <v>232</v>
      </c>
      <c r="AK7" s="10"/>
      <c r="AL7" s="10">
        <v>803</v>
      </c>
      <c r="AM7" s="10">
        <v>756</v>
      </c>
      <c r="AN7" s="10">
        <v>338</v>
      </c>
      <c r="AO7" s="10">
        <v>117</v>
      </c>
      <c r="AP7" s="10"/>
      <c r="AQ7" s="10">
        <v>1178</v>
      </c>
      <c r="AR7" s="10">
        <v>836</v>
      </c>
      <c r="AS7" s="10"/>
      <c r="AT7" s="10">
        <v>1305</v>
      </c>
      <c r="AU7" s="10">
        <v>438</v>
      </c>
      <c r="AV7" s="10"/>
      <c r="AW7" s="10">
        <v>799</v>
      </c>
      <c r="AX7" s="10">
        <v>470</v>
      </c>
      <c r="AY7" s="10">
        <v>680</v>
      </c>
      <c r="AZ7" s="10"/>
      <c r="BA7" s="10">
        <v>492</v>
      </c>
      <c r="BB7" s="10">
        <v>559</v>
      </c>
      <c r="BC7" s="10">
        <v>647</v>
      </c>
      <c r="BD7" s="10">
        <v>207</v>
      </c>
      <c r="BE7" s="10">
        <v>108</v>
      </c>
      <c r="BF7" s="10"/>
      <c r="BG7" s="10">
        <v>791</v>
      </c>
      <c r="BH7" s="10">
        <v>1223</v>
      </c>
      <c r="BI7" s="10"/>
      <c r="BJ7" s="10">
        <v>1546</v>
      </c>
      <c r="BK7" s="10">
        <v>457</v>
      </c>
      <c r="BL7" s="10"/>
      <c r="BM7" s="10">
        <v>280</v>
      </c>
      <c r="BN7" s="10">
        <v>408</v>
      </c>
      <c r="BO7" s="10">
        <v>699</v>
      </c>
      <c r="BP7" s="10">
        <v>159</v>
      </c>
      <c r="BQ7" s="10">
        <v>227</v>
      </c>
      <c r="BR7" s="10"/>
      <c r="BS7" s="10">
        <v>617</v>
      </c>
      <c r="BT7" s="10"/>
      <c r="BU7" s="10">
        <v>384</v>
      </c>
      <c r="BV7" s="10">
        <v>488</v>
      </c>
      <c r="BW7" s="10">
        <v>192</v>
      </c>
      <c r="BX7" s="10">
        <v>397</v>
      </c>
      <c r="BY7" s="10">
        <v>154</v>
      </c>
      <c r="BZ7" s="10"/>
      <c r="CA7" s="10">
        <v>165</v>
      </c>
      <c r="CB7" s="10"/>
      <c r="CC7" s="10">
        <v>1596</v>
      </c>
      <c r="CD7" s="10">
        <v>360</v>
      </c>
      <c r="CE7" s="10"/>
      <c r="CF7" s="10">
        <v>756</v>
      </c>
      <c r="CG7" s="10"/>
      <c r="CH7" s="10">
        <v>698</v>
      </c>
      <c r="CI7" s="10">
        <v>238</v>
      </c>
    </row>
    <row r="8" spans="2:87" ht="30" customHeight="1" x14ac:dyDescent="0.35">
      <c r="B8" s="11" t="s">
        <v>20</v>
      </c>
      <c r="C8" s="11">
        <v>2014</v>
      </c>
      <c r="D8" s="11">
        <v>993</v>
      </c>
      <c r="E8" s="11">
        <v>1015</v>
      </c>
      <c r="F8" s="11"/>
      <c r="G8" s="11">
        <v>282</v>
      </c>
      <c r="H8" s="11">
        <v>344</v>
      </c>
      <c r="I8" s="11">
        <v>342</v>
      </c>
      <c r="J8" s="11">
        <v>342</v>
      </c>
      <c r="K8" s="11">
        <v>283</v>
      </c>
      <c r="L8" s="11">
        <v>421</v>
      </c>
      <c r="M8" s="11"/>
      <c r="N8" s="11">
        <v>542</v>
      </c>
      <c r="O8" s="11">
        <v>522</v>
      </c>
      <c r="P8" s="11">
        <v>441</v>
      </c>
      <c r="Q8" s="11">
        <v>502</v>
      </c>
      <c r="R8" s="11"/>
      <c r="S8" s="11">
        <v>282</v>
      </c>
      <c r="T8" s="11">
        <v>262</v>
      </c>
      <c r="U8" s="11">
        <v>161</v>
      </c>
      <c r="V8" s="11">
        <v>181</v>
      </c>
      <c r="W8" s="11">
        <v>141</v>
      </c>
      <c r="X8" s="11">
        <v>181</v>
      </c>
      <c r="Y8" s="11">
        <v>161</v>
      </c>
      <c r="Z8" s="11">
        <v>81</v>
      </c>
      <c r="AA8" s="11">
        <v>222</v>
      </c>
      <c r="AB8" s="11">
        <v>181</v>
      </c>
      <c r="AC8" s="11">
        <v>101</v>
      </c>
      <c r="AD8" s="11">
        <v>60</v>
      </c>
      <c r="AE8" s="11"/>
      <c r="AF8" s="11">
        <v>339</v>
      </c>
      <c r="AG8" s="11">
        <v>765</v>
      </c>
      <c r="AH8" s="11">
        <v>397</v>
      </c>
      <c r="AI8" s="11">
        <v>220</v>
      </c>
      <c r="AJ8" s="11">
        <v>222</v>
      </c>
      <c r="AK8" s="11"/>
      <c r="AL8" s="11">
        <v>770</v>
      </c>
      <c r="AM8" s="11">
        <v>770</v>
      </c>
      <c r="AN8" s="11">
        <v>347</v>
      </c>
      <c r="AO8" s="11">
        <v>126</v>
      </c>
      <c r="AP8" s="11"/>
      <c r="AQ8" s="11">
        <v>1192</v>
      </c>
      <c r="AR8" s="11">
        <v>822</v>
      </c>
      <c r="AS8" s="11"/>
      <c r="AT8" s="11">
        <v>1312</v>
      </c>
      <c r="AU8" s="11">
        <v>397</v>
      </c>
      <c r="AV8" s="11"/>
      <c r="AW8" s="11">
        <v>746</v>
      </c>
      <c r="AX8" s="11">
        <v>471</v>
      </c>
      <c r="AY8" s="11">
        <v>716</v>
      </c>
      <c r="AZ8" s="11"/>
      <c r="BA8" s="11">
        <v>511</v>
      </c>
      <c r="BB8" s="11">
        <v>553</v>
      </c>
      <c r="BC8" s="11">
        <v>648</v>
      </c>
      <c r="BD8" s="11">
        <v>198</v>
      </c>
      <c r="BE8" s="11">
        <v>103</v>
      </c>
      <c r="BF8" s="11"/>
      <c r="BG8" s="11">
        <v>850</v>
      </c>
      <c r="BH8" s="11">
        <v>1164</v>
      </c>
      <c r="BI8" s="11"/>
      <c r="BJ8" s="11">
        <v>1580</v>
      </c>
      <c r="BK8" s="11">
        <v>423</v>
      </c>
      <c r="BL8" s="11"/>
      <c r="BM8" s="11">
        <v>297</v>
      </c>
      <c r="BN8" s="11">
        <v>385</v>
      </c>
      <c r="BO8" s="11">
        <v>706</v>
      </c>
      <c r="BP8" s="11">
        <v>156</v>
      </c>
      <c r="BQ8" s="11">
        <v>228</v>
      </c>
      <c r="BR8" s="11"/>
      <c r="BS8" s="11">
        <v>612</v>
      </c>
      <c r="BT8" s="11"/>
      <c r="BU8" s="11">
        <v>373</v>
      </c>
      <c r="BV8" s="11">
        <v>499</v>
      </c>
      <c r="BW8" s="11">
        <v>191</v>
      </c>
      <c r="BX8" s="11">
        <v>389</v>
      </c>
      <c r="BY8" s="11">
        <v>163</v>
      </c>
      <c r="BZ8" s="11"/>
      <c r="CA8" s="11">
        <v>167</v>
      </c>
      <c r="CB8" s="11"/>
      <c r="CC8" s="11">
        <v>1582</v>
      </c>
      <c r="CD8" s="11">
        <v>370</v>
      </c>
      <c r="CE8" s="11"/>
      <c r="CF8" s="11">
        <v>721</v>
      </c>
      <c r="CG8" s="11"/>
      <c r="CH8" s="11">
        <v>681</v>
      </c>
      <c r="CI8" s="11">
        <v>239</v>
      </c>
    </row>
    <row r="9" spans="2:87" x14ac:dyDescent="0.35">
      <c r="B9" s="18" t="s">
        <v>419</v>
      </c>
      <c r="C9" s="17">
        <v>3.32108162199495E-2</v>
      </c>
      <c r="D9" s="17">
        <v>4.5358593275958099E-2</v>
      </c>
      <c r="E9" s="17">
        <v>2.1521787015978702E-2</v>
      </c>
      <c r="F9" s="17"/>
      <c r="G9" s="17">
        <v>4.8152463028218899E-2</v>
      </c>
      <c r="H9" s="17">
        <v>7.2742157436419597E-2</v>
      </c>
      <c r="I9" s="17">
        <v>4.7725169121791103E-2</v>
      </c>
      <c r="J9" s="17">
        <v>1.58157036065514E-2</v>
      </c>
      <c r="K9" s="17">
        <v>3.4707161179634901E-3</v>
      </c>
      <c r="L9" s="17">
        <v>1.3201937545273899E-2</v>
      </c>
      <c r="M9" s="17"/>
      <c r="N9" s="17">
        <v>4.0058148597197397E-2</v>
      </c>
      <c r="O9" s="17">
        <v>4.2901527056025998E-2</v>
      </c>
      <c r="P9" s="17">
        <v>2.0944869636974901E-2</v>
      </c>
      <c r="Q9" s="17">
        <v>2.69796468010872E-2</v>
      </c>
      <c r="R9" s="17"/>
      <c r="S9" s="17">
        <v>5.2690415189553801E-2</v>
      </c>
      <c r="T9" s="17">
        <v>2.5652278787593099E-2</v>
      </c>
      <c r="U9" s="17">
        <v>1.81809017974787E-2</v>
      </c>
      <c r="V9" s="17">
        <v>2.11179382053149E-2</v>
      </c>
      <c r="W9" s="17">
        <v>3.4467628738569699E-2</v>
      </c>
      <c r="X9" s="17">
        <v>3.83343183258169E-2</v>
      </c>
      <c r="Y9" s="17">
        <v>2.7123493633924099E-2</v>
      </c>
      <c r="Z9" s="17">
        <v>3.5299799905235602E-2</v>
      </c>
      <c r="AA9" s="17">
        <v>4.0346205801373797E-2</v>
      </c>
      <c r="AB9" s="17">
        <v>1.60939402502107E-2</v>
      </c>
      <c r="AC9" s="17">
        <v>8.1319763217561295E-3</v>
      </c>
      <c r="AD9" s="17">
        <v>0.114045941277184</v>
      </c>
      <c r="AE9" s="17"/>
      <c r="AF9" s="17">
        <v>1.2316908972431199E-2</v>
      </c>
      <c r="AG9" s="17">
        <v>1.75584109800794E-2</v>
      </c>
      <c r="AH9" s="17">
        <v>4.6875554520455102E-2</v>
      </c>
      <c r="AI9" s="17">
        <v>4.1235408956927101E-2</v>
      </c>
      <c r="AJ9" s="17">
        <v>7.4974372514651805E-2</v>
      </c>
      <c r="AK9" s="17"/>
      <c r="AL9" s="17">
        <v>3.8046978629902799E-2</v>
      </c>
      <c r="AM9" s="17">
        <v>2.66069591149743E-2</v>
      </c>
      <c r="AN9" s="17">
        <v>2.81663558352136E-2</v>
      </c>
      <c r="AO9" s="17">
        <v>5.7904822451995401E-2</v>
      </c>
      <c r="AP9" s="17"/>
      <c r="AQ9" s="17">
        <v>1.55671910728572E-2</v>
      </c>
      <c r="AR9" s="17">
        <v>5.8811925513510097E-2</v>
      </c>
      <c r="AS9" s="17"/>
      <c r="AT9" s="17">
        <v>3.9233758816324502E-2</v>
      </c>
      <c r="AU9" s="17">
        <v>1.3734541242635101E-2</v>
      </c>
      <c r="AV9" s="17"/>
      <c r="AW9" s="17">
        <v>2.8442522972920499E-2</v>
      </c>
      <c r="AX9" s="17">
        <v>3.3257646988370602E-2</v>
      </c>
      <c r="AY9" s="17">
        <v>3.3546990060014902E-2</v>
      </c>
      <c r="AZ9" s="17"/>
      <c r="BA9" s="17">
        <v>5.7560823119271499E-2</v>
      </c>
      <c r="BB9" s="17">
        <v>2.8828589849729001E-2</v>
      </c>
      <c r="BC9" s="17">
        <v>2.03201623743786E-2</v>
      </c>
      <c r="BD9" s="17">
        <v>2.5892247158319E-2</v>
      </c>
      <c r="BE9" s="17">
        <v>3.15148220616508E-2</v>
      </c>
      <c r="BF9" s="17"/>
      <c r="BG9" s="17">
        <v>2.2341576843042402E-2</v>
      </c>
      <c r="BH9" s="17">
        <v>4.1143078120934901E-2</v>
      </c>
      <c r="BI9" s="17"/>
      <c r="BJ9" s="17">
        <v>3.7547458653099101E-2</v>
      </c>
      <c r="BK9" s="17">
        <v>1.7840493927483599E-2</v>
      </c>
      <c r="BL9" s="17"/>
      <c r="BM9" s="17">
        <v>1.45735106167113E-2</v>
      </c>
      <c r="BN9" s="17">
        <v>2.65570644100705E-2</v>
      </c>
      <c r="BO9" s="17">
        <v>4.9681714395499399E-2</v>
      </c>
      <c r="BP9" s="17">
        <v>3.7454962417634997E-2</v>
      </c>
      <c r="BQ9" s="17">
        <v>1.3634526172048699E-2</v>
      </c>
      <c r="BR9" s="17"/>
      <c r="BS9" s="17">
        <v>3.8000435913914499E-2</v>
      </c>
      <c r="BT9" s="17"/>
      <c r="BU9" s="17">
        <v>3.3732890994233697E-2</v>
      </c>
      <c r="BV9" s="17">
        <v>7.4612959805925805E-2</v>
      </c>
      <c r="BW9" s="17">
        <v>3.9491011384026498E-2</v>
      </c>
      <c r="BX9" s="17">
        <v>1.01973648540362E-2</v>
      </c>
      <c r="BY9" s="17">
        <v>8.8838026107318294E-3</v>
      </c>
      <c r="BZ9" s="17"/>
      <c r="CA9" s="17">
        <v>8.4751044991237701E-2</v>
      </c>
      <c r="CB9" s="17"/>
      <c r="CC9" s="17">
        <v>2.34859748747029E-2</v>
      </c>
      <c r="CD9" s="17">
        <v>7.5051031137070595E-2</v>
      </c>
      <c r="CE9" s="17"/>
      <c r="CF9" s="17">
        <v>2.09007821216508E-2</v>
      </c>
      <c r="CG9" s="17"/>
      <c r="CH9" s="17">
        <v>1.50218262815236E-2</v>
      </c>
      <c r="CI9" s="17">
        <v>5.8311063210198202E-2</v>
      </c>
    </row>
    <row r="10" spans="2:87" x14ac:dyDescent="0.35">
      <c r="B10" s="18" t="s">
        <v>420</v>
      </c>
      <c r="C10" s="17">
        <v>0.18128272421845401</v>
      </c>
      <c r="D10" s="17">
        <v>0.19186405885295901</v>
      </c>
      <c r="E10" s="17">
        <v>0.17095745095905901</v>
      </c>
      <c r="F10" s="17"/>
      <c r="G10" s="17">
        <v>0.22482336197137601</v>
      </c>
      <c r="H10" s="17">
        <v>0.26380018700209301</v>
      </c>
      <c r="I10" s="17">
        <v>0.20471511057265299</v>
      </c>
      <c r="J10" s="17">
        <v>0.19172739606665301</v>
      </c>
      <c r="K10" s="17">
        <v>0.122825551052534</v>
      </c>
      <c r="L10" s="17">
        <v>9.6385950874650198E-2</v>
      </c>
      <c r="M10" s="17"/>
      <c r="N10" s="17">
        <v>0.217817943375583</v>
      </c>
      <c r="O10" s="17">
        <v>0.20656748640248199</v>
      </c>
      <c r="P10" s="17">
        <v>0.16381552698209401</v>
      </c>
      <c r="Q10" s="17">
        <v>0.131568109249556</v>
      </c>
      <c r="R10" s="17"/>
      <c r="S10" s="17">
        <v>0.20331047000319399</v>
      </c>
      <c r="T10" s="17">
        <v>0.205513282984746</v>
      </c>
      <c r="U10" s="17">
        <v>0.20182807602824601</v>
      </c>
      <c r="V10" s="17">
        <v>0.16068153801638299</v>
      </c>
      <c r="W10" s="17">
        <v>0.18387661007752701</v>
      </c>
      <c r="X10" s="17">
        <v>0.17900352698994201</v>
      </c>
      <c r="Y10" s="17">
        <v>0.168012696853582</v>
      </c>
      <c r="Z10" s="17">
        <v>0.184267859613581</v>
      </c>
      <c r="AA10" s="17">
        <v>0.191089325502666</v>
      </c>
      <c r="AB10" s="17">
        <v>0.16781881134147</v>
      </c>
      <c r="AC10" s="17">
        <v>0.116252630212443</v>
      </c>
      <c r="AD10" s="17">
        <v>0.125152073147168</v>
      </c>
      <c r="AE10" s="17"/>
      <c r="AF10" s="17">
        <v>0.15041213384414101</v>
      </c>
      <c r="AG10" s="17">
        <v>0.15543639076155699</v>
      </c>
      <c r="AH10" s="17">
        <v>0.201731846703368</v>
      </c>
      <c r="AI10" s="17">
        <v>0.23100805130506699</v>
      </c>
      <c r="AJ10" s="17">
        <v>0.23491670712153401</v>
      </c>
      <c r="AK10" s="17"/>
      <c r="AL10" s="17">
        <v>0.176565309143453</v>
      </c>
      <c r="AM10" s="17">
        <v>0.186682465970859</v>
      </c>
      <c r="AN10" s="17">
        <v>0.189304555502286</v>
      </c>
      <c r="AO10" s="17">
        <v>0.15501969354881801</v>
      </c>
      <c r="AP10" s="17"/>
      <c r="AQ10" s="17">
        <v>0.15027258835843299</v>
      </c>
      <c r="AR10" s="17">
        <v>0.22627879904672599</v>
      </c>
      <c r="AS10" s="17"/>
      <c r="AT10" s="17">
        <v>0.21007007621517701</v>
      </c>
      <c r="AU10" s="17">
        <v>0.10453642395097699</v>
      </c>
      <c r="AV10" s="17"/>
      <c r="AW10" s="17">
        <v>0.153589229770346</v>
      </c>
      <c r="AX10" s="17">
        <v>0.183915042257531</v>
      </c>
      <c r="AY10" s="17">
        <v>0.21683677361592599</v>
      </c>
      <c r="AZ10" s="17"/>
      <c r="BA10" s="17">
        <v>0.25982342968639599</v>
      </c>
      <c r="BB10" s="17">
        <v>0.185978557293941</v>
      </c>
      <c r="BC10" s="17">
        <v>0.13925118449360699</v>
      </c>
      <c r="BD10" s="17">
        <v>0.15505763814460999</v>
      </c>
      <c r="BE10" s="17">
        <v>8.2970438006994399E-2</v>
      </c>
      <c r="BF10" s="17"/>
      <c r="BG10" s="17">
        <v>0.18670248556077401</v>
      </c>
      <c r="BH10" s="17">
        <v>0.17732743673997001</v>
      </c>
      <c r="BI10" s="17"/>
      <c r="BJ10" s="17">
        <v>0.199471819821608</v>
      </c>
      <c r="BK10" s="17">
        <v>0.115444877324601</v>
      </c>
      <c r="BL10" s="17"/>
      <c r="BM10" s="17">
        <v>0.194945410923684</v>
      </c>
      <c r="BN10" s="17">
        <v>0.15650885380743501</v>
      </c>
      <c r="BO10" s="17">
        <v>0.22102734294503801</v>
      </c>
      <c r="BP10" s="17">
        <v>0.144912590310352</v>
      </c>
      <c r="BQ10" s="17">
        <v>0.146673649213626</v>
      </c>
      <c r="BR10" s="17"/>
      <c r="BS10" s="17">
        <v>0.18214057517876001</v>
      </c>
      <c r="BT10" s="17"/>
      <c r="BU10" s="17">
        <v>0.162235329920352</v>
      </c>
      <c r="BV10" s="17">
        <v>0.261355769991443</v>
      </c>
      <c r="BW10" s="17">
        <v>0.12839891899725001</v>
      </c>
      <c r="BX10" s="17">
        <v>0.15197682839497001</v>
      </c>
      <c r="BY10" s="17">
        <v>0.213343850012015</v>
      </c>
      <c r="BZ10" s="17"/>
      <c r="CA10" s="17">
        <v>0.22077666140028901</v>
      </c>
      <c r="CB10" s="17"/>
      <c r="CC10" s="17">
        <v>0.16679472336775</v>
      </c>
      <c r="CD10" s="17">
        <v>0.24235082151234699</v>
      </c>
      <c r="CE10" s="17"/>
      <c r="CF10" s="17">
        <v>0.14222479161948101</v>
      </c>
      <c r="CG10" s="17"/>
      <c r="CH10" s="17">
        <v>0.121094308658974</v>
      </c>
      <c r="CI10" s="17">
        <v>0.29250146002215699</v>
      </c>
    </row>
    <row r="11" spans="2:87" x14ac:dyDescent="0.35">
      <c r="B11" s="18" t="s">
        <v>370</v>
      </c>
      <c r="C11" s="17">
        <v>0.30970429611112499</v>
      </c>
      <c r="D11" s="17">
        <v>0.31410653441596398</v>
      </c>
      <c r="E11" s="17">
        <v>0.30636525423556699</v>
      </c>
      <c r="F11" s="17"/>
      <c r="G11" s="17">
        <v>0.285380267227755</v>
      </c>
      <c r="H11" s="17">
        <v>0.26252910404190399</v>
      </c>
      <c r="I11" s="17">
        <v>0.310994417290472</v>
      </c>
      <c r="J11" s="17">
        <v>0.311430433980731</v>
      </c>
      <c r="K11" s="17">
        <v>0.32325892145115098</v>
      </c>
      <c r="L11" s="17">
        <v>0.35302239492038701</v>
      </c>
      <c r="M11" s="17"/>
      <c r="N11" s="17">
        <v>0.33483644573222598</v>
      </c>
      <c r="O11" s="17">
        <v>0.29756677037380203</v>
      </c>
      <c r="P11" s="17">
        <v>0.279685020549577</v>
      </c>
      <c r="Q11" s="17">
        <v>0.31992910584130102</v>
      </c>
      <c r="R11" s="17"/>
      <c r="S11" s="17">
        <v>0.32815542876349202</v>
      </c>
      <c r="T11" s="17">
        <v>0.30946345096920802</v>
      </c>
      <c r="U11" s="17">
        <v>0.31580885535874198</v>
      </c>
      <c r="V11" s="17">
        <v>0.34737031114967198</v>
      </c>
      <c r="W11" s="17">
        <v>0.266900035248259</v>
      </c>
      <c r="X11" s="17">
        <v>0.29285459351882498</v>
      </c>
      <c r="Y11" s="17">
        <v>0.38519586266319999</v>
      </c>
      <c r="Z11" s="17">
        <v>0.25782810415964902</v>
      </c>
      <c r="AA11" s="17">
        <v>0.24701561922149301</v>
      </c>
      <c r="AB11" s="17">
        <v>0.29926094293302202</v>
      </c>
      <c r="AC11" s="17">
        <v>0.35315171656008199</v>
      </c>
      <c r="AD11" s="17">
        <v>0.30322466551069899</v>
      </c>
      <c r="AE11" s="17"/>
      <c r="AF11" s="17">
        <v>0.33320122307327799</v>
      </c>
      <c r="AG11" s="17">
        <v>0.28795580803358101</v>
      </c>
      <c r="AH11" s="17">
        <v>0.34174603474806903</v>
      </c>
      <c r="AI11" s="17">
        <v>0.34185260043238502</v>
      </c>
      <c r="AJ11" s="17">
        <v>0.26623239306414997</v>
      </c>
      <c r="AK11" s="17"/>
      <c r="AL11" s="17">
        <v>0.34656015949174501</v>
      </c>
      <c r="AM11" s="17">
        <v>0.30758791783141298</v>
      </c>
      <c r="AN11" s="17">
        <v>0.23746113769296301</v>
      </c>
      <c r="AO11" s="17">
        <v>0.29652305920359101</v>
      </c>
      <c r="AP11" s="17"/>
      <c r="AQ11" s="17">
        <v>0.31576015665770302</v>
      </c>
      <c r="AR11" s="17">
        <v>0.300917170652101</v>
      </c>
      <c r="AS11" s="17"/>
      <c r="AT11" s="17">
        <v>0.299088092242348</v>
      </c>
      <c r="AU11" s="17">
        <v>0.350656296875966</v>
      </c>
      <c r="AV11" s="17"/>
      <c r="AW11" s="17">
        <v>0.332821763641313</v>
      </c>
      <c r="AX11" s="17">
        <v>0.308975286431726</v>
      </c>
      <c r="AY11" s="17">
        <v>0.287034984564076</v>
      </c>
      <c r="AZ11" s="17"/>
      <c r="BA11" s="17">
        <v>0.27653636778694601</v>
      </c>
      <c r="BB11" s="17">
        <v>0.31752046622860503</v>
      </c>
      <c r="BC11" s="17">
        <v>0.33673191432063199</v>
      </c>
      <c r="BD11" s="17">
        <v>0.26658358128255299</v>
      </c>
      <c r="BE11" s="17">
        <v>0.34831110843383101</v>
      </c>
      <c r="BF11" s="17"/>
      <c r="BG11" s="17">
        <v>0.31880054166487298</v>
      </c>
      <c r="BH11" s="17">
        <v>0.30306594732277298</v>
      </c>
      <c r="BI11" s="17"/>
      <c r="BJ11" s="17">
        <v>0.306734666532823</v>
      </c>
      <c r="BK11" s="17">
        <v>0.31974999194160802</v>
      </c>
      <c r="BL11" s="17"/>
      <c r="BM11" s="17">
        <v>0.31003595883693302</v>
      </c>
      <c r="BN11" s="17">
        <v>0.36672785574921102</v>
      </c>
      <c r="BO11" s="17">
        <v>0.29069448882494298</v>
      </c>
      <c r="BP11" s="17">
        <v>0.32134986003076699</v>
      </c>
      <c r="BQ11" s="17">
        <v>0.277860842019373</v>
      </c>
      <c r="BR11" s="17"/>
      <c r="BS11" s="17">
        <v>0.25656004299618601</v>
      </c>
      <c r="BT11" s="17"/>
      <c r="BU11" s="17">
        <v>0.33932623511394999</v>
      </c>
      <c r="BV11" s="17">
        <v>0.27796532534403301</v>
      </c>
      <c r="BW11" s="17">
        <v>0.32253393175146799</v>
      </c>
      <c r="BX11" s="17">
        <v>0.263682065842341</v>
      </c>
      <c r="BY11" s="17">
        <v>0.326169713674971</v>
      </c>
      <c r="BZ11" s="17"/>
      <c r="CA11" s="17">
        <v>0.22684968078280299</v>
      </c>
      <c r="CB11" s="17"/>
      <c r="CC11" s="17">
        <v>0.290036470170426</v>
      </c>
      <c r="CD11" s="17">
        <v>0.36756854835915798</v>
      </c>
      <c r="CE11" s="17"/>
      <c r="CF11" s="17">
        <v>0.30113134151287801</v>
      </c>
      <c r="CG11" s="17"/>
      <c r="CH11" s="17">
        <v>0.30956411473780199</v>
      </c>
      <c r="CI11" s="17">
        <v>0.27567401565843502</v>
      </c>
    </row>
    <row r="12" spans="2:87" x14ac:dyDescent="0.35">
      <c r="B12" s="18" t="s">
        <v>421</v>
      </c>
      <c r="C12" s="17">
        <v>0.395184180677559</v>
      </c>
      <c r="D12" s="17">
        <v>0.37376556997244598</v>
      </c>
      <c r="E12" s="17">
        <v>0.416432261036074</v>
      </c>
      <c r="F12" s="17"/>
      <c r="G12" s="17">
        <v>0.390807768095499</v>
      </c>
      <c r="H12" s="17">
        <v>0.32842905619975699</v>
      </c>
      <c r="I12" s="17">
        <v>0.39838175700657003</v>
      </c>
      <c r="J12" s="17">
        <v>0.41100841037187702</v>
      </c>
      <c r="K12" s="17">
        <v>0.42504981441122103</v>
      </c>
      <c r="L12" s="17">
        <v>0.41716582187161699</v>
      </c>
      <c r="M12" s="17"/>
      <c r="N12" s="17">
        <v>0.33897790348269702</v>
      </c>
      <c r="O12" s="17">
        <v>0.38225745319367499</v>
      </c>
      <c r="P12" s="17">
        <v>0.444932979782659</v>
      </c>
      <c r="Q12" s="17">
        <v>0.42497377712903001</v>
      </c>
      <c r="R12" s="17"/>
      <c r="S12" s="17">
        <v>0.34767880636161602</v>
      </c>
      <c r="T12" s="17">
        <v>0.38724268317083299</v>
      </c>
      <c r="U12" s="17">
        <v>0.39731692737382301</v>
      </c>
      <c r="V12" s="17">
        <v>0.392884938114758</v>
      </c>
      <c r="W12" s="17">
        <v>0.470468405317301</v>
      </c>
      <c r="X12" s="17">
        <v>0.39269771334919101</v>
      </c>
      <c r="Y12" s="17">
        <v>0.32959761300026003</v>
      </c>
      <c r="Z12" s="17">
        <v>0.440049867668873</v>
      </c>
      <c r="AA12" s="17">
        <v>0.41207237296877403</v>
      </c>
      <c r="AB12" s="17">
        <v>0.43264083170593398</v>
      </c>
      <c r="AC12" s="17">
        <v>0.41754899736872098</v>
      </c>
      <c r="AD12" s="17">
        <v>0.38719825987324502</v>
      </c>
      <c r="AE12" s="17"/>
      <c r="AF12" s="17">
        <v>0.39181928988613801</v>
      </c>
      <c r="AG12" s="17">
        <v>0.45703818217196002</v>
      </c>
      <c r="AH12" s="17">
        <v>0.34302139636295098</v>
      </c>
      <c r="AI12" s="17">
        <v>0.32450667618791701</v>
      </c>
      <c r="AJ12" s="17">
        <v>0.35889820599289801</v>
      </c>
      <c r="AK12" s="17"/>
      <c r="AL12" s="17">
        <v>0.36468278549505201</v>
      </c>
      <c r="AM12" s="17">
        <v>0.40008303507972798</v>
      </c>
      <c r="AN12" s="17">
        <v>0.45506675514262301</v>
      </c>
      <c r="AO12" s="17">
        <v>0.38660905005736002</v>
      </c>
      <c r="AP12" s="17"/>
      <c r="AQ12" s="17">
        <v>0.42987837041728999</v>
      </c>
      <c r="AR12" s="17">
        <v>0.34484249998702399</v>
      </c>
      <c r="AS12" s="17"/>
      <c r="AT12" s="17">
        <v>0.37829438494796602</v>
      </c>
      <c r="AU12" s="17">
        <v>0.412740129187186</v>
      </c>
      <c r="AV12" s="17"/>
      <c r="AW12" s="17">
        <v>0.38368170230107401</v>
      </c>
      <c r="AX12" s="17">
        <v>0.41156099813954999</v>
      </c>
      <c r="AY12" s="17">
        <v>0.39457674041242602</v>
      </c>
      <c r="AZ12" s="17"/>
      <c r="BA12" s="17">
        <v>0.340206791049456</v>
      </c>
      <c r="BB12" s="17">
        <v>0.37898040134720801</v>
      </c>
      <c r="BC12" s="17">
        <v>0.425964450167725</v>
      </c>
      <c r="BD12" s="17">
        <v>0.44514250465556399</v>
      </c>
      <c r="BE12" s="17">
        <v>0.45930870278317498</v>
      </c>
      <c r="BF12" s="17"/>
      <c r="BG12" s="17">
        <v>0.39482723993387597</v>
      </c>
      <c r="BH12" s="17">
        <v>0.39544467245291098</v>
      </c>
      <c r="BI12" s="17"/>
      <c r="BJ12" s="17">
        <v>0.38537065763364597</v>
      </c>
      <c r="BK12" s="17">
        <v>0.42802452239309502</v>
      </c>
      <c r="BL12" s="17"/>
      <c r="BM12" s="17">
        <v>0.41614761902609299</v>
      </c>
      <c r="BN12" s="17">
        <v>0.35415545600428899</v>
      </c>
      <c r="BO12" s="17">
        <v>0.38032205926393903</v>
      </c>
      <c r="BP12" s="17">
        <v>0.41321428626467099</v>
      </c>
      <c r="BQ12" s="17">
        <v>0.42490150603664101</v>
      </c>
      <c r="BR12" s="17"/>
      <c r="BS12" s="17">
        <v>0.41083012083142501</v>
      </c>
      <c r="BT12" s="17"/>
      <c r="BU12" s="17">
        <v>0.368549867573495</v>
      </c>
      <c r="BV12" s="17">
        <v>0.32519334754389101</v>
      </c>
      <c r="BW12" s="17">
        <v>0.451570563127901</v>
      </c>
      <c r="BX12" s="17">
        <v>0.45434129721627198</v>
      </c>
      <c r="BY12" s="17">
        <v>0.38192462765226398</v>
      </c>
      <c r="BZ12" s="17"/>
      <c r="CA12" s="17">
        <v>0.39733473249453999</v>
      </c>
      <c r="CB12" s="17"/>
      <c r="CC12" s="17">
        <v>0.428005159245824</v>
      </c>
      <c r="CD12" s="17">
        <v>0.27861674639808998</v>
      </c>
      <c r="CE12" s="17"/>
      <c r="CF12" s="17">
        <v>0.43085501006459598</v>
      </c>
      <c r="CG12" s="17"/>
      <c r="CH12" s="17">
        <v>0.46462756540354899</v>
      </c>
      <c r="CI12" s="17">
        <v>0.32392506839457402</v>
      </c>
    </row>
    <row r="13" spans="2:87" x14ac:dyDescent="0.35">
      <c r="B13" s="18" t="s">
        <v>422</v>
      </c>
      <c r="C13" s="19">
        <v>8.0617982772913099E-2</v>
      </c>
      <c r="D13" s="19">
        <v>7.4905243482673703E-2</v>
      </c>
      <c r="E13" s="19">
        <v>8.4723246753321907E-2</v>
      </c>
      <c r="F13" s="19"/>
      <c r="G13" s="19">
        <v>5.0836139677151303E-2</v>
      </c>
      <c r="H13" s="19">
        <v>7.2499495319826093E-2</v>
      </c>
      <c r="I13" s="19">
        <v>3.81835460085138E-2</v>
      </c>
      <c r="J13" s="19">
        <v>7.0018055974187199E-2</v>
      </c>
      <c r="K13" s="19">
        <v>0.12539499696713</v>
      </c>
      <c r="L13" s="19">
        <v>0.12022389478807199</v>
      </c>
      <c r="M13" s="19"/>
      <c r="N13" s="19">
        <v>6.8309558812296403E-2</v>
      </c>
      <c r="O13" s="19">
        <v>7.0706762974015694E-2</v>
      </c>
      <c r="P13" s="19">
        <v>9.0621603048695099E-2</v>
      </c>
      <c r="Q13" s="19">
        <v>9.6549360979026999E-2</v>
      </c>
      <c r="R13" s="19"/>
      <c r="S13" s="19">
        <v>6.81648796821447E-2</v>
      </c>
      <c r="T13" s="19">
        <v>7.2128304087618902E-2</v>
      </c>
      <c r="U13" s="19">
        <v>6.6865239441710106E-2</v>
      </c>
      <c r="V13" s="19">
        <v>7.7945274513872106E-2</v>
      </c>
      <c r="W13" s="19">
        <v>4.4287320618343402E-2</v>
      </c>
      <c r="X13" s="19">
        <v>9.7109847816225198E-2</v>
      </c>
      <c r="Y13" s="19">
        <v>9.0070333849034803E-2</v>
      </c>
      <c r="Z13" s="19">
        <v>8.25543686526619E-2</v>
      </c>
      <c r="AA13" s="19">
        <v>0.109476476505693</v>
      </c>
      <c r="AB13" s="19">
        <v>8.4185473769363903E-2</v>
      </c>
      <c r="AC13" s="19">
        <v>0.104914679536997</v>
      </c>
      <c r="AD13" s="19">
        <v>7.0379060191703702E-2</v>
      </c>
      <c r="AE13" s="19"/>
      <c r="AF13" s="19">
        <v>0.11225044422401299</v>
      </c>
      <c r="AG13" s="19">
        <v>8.2011208052821902E-2</v>
      </c>
      <c r="AH13" s="19">
        <v>6.6625167665156096E-2</v>
      </c>
      <c r="AI13" s="19">
        <v>6.1397263117703799E-2</v>
      </c>
      <c r="AJ13" s="19">
        <v>6.4978321306765993E-2</v>
      </c>
      <c r="AK13" s="19"/>
      <c r="AL13" s="19">
        <v>7.4144767239847198E-2</v>
      </c>
      <c r="AM13" s="19">
        <v>7.9039622003025903E-2</v>
      </c>
      <c r="AN13" s="19">
        <v>9.0001195826914598E-2</v>
      </c>
      <c r="AO13" s="19">
        <v>0.10394337473823601</v>
      </c>
      <c r="AP13" s="19"/>
      <c r="AQ13" s="19">
        <v>8.8521693493716497E-2</v>
      </c>
      <c r="AR13" s="19">
        <v>6.9149604800638906E-2</v>
      </c>
      <c r="AS13" s="19"/>
      <c r="AT13" s="19">
        <v>7.3313687778184006E-2</v>
      </c>
      <c r="AU13" s="19">
        <v>0.11833260874323499</v>
      </c>
      <c r="AV13" s="19"/>
      <c r="AW13" s="19">
        <v>0.101464781314346</v>
      </c>
      <c r="AX13" s="19">
        <v>6.2291026182821702E-2</v>
      </c>
      <c r="AY13" s="19">
        <v>6.8004511347557001E-2</v>
      </c>
      <c r="AZ13" s="19"/>
      <c r="BA13" s="19">
        <v>6.58725883579305E-2</v>
      </c>
      <c r="BB13" s="19">
        <v>8.8691985280516597E-2</v>
      </c>
      <c r="BC13" s="19">
        <v>7.7732288643658207E-2</v>
      </c>
      <c r="BD13" s="19">
        <v>0.107324028758954</v>
      </c>
      <c r="BE13" s="19">
        <v>7.7894928714348693E-2</v>
      </c>
      <c r="BF13" s="19"/>
      <c r="BG13" s="19">
        <v>7.7328155997435102E-2</v>
      </c>
      <c r="BH13" s="19">
        <v>8.3018865363410604E-2</v>
      </c>
      <c r="BI13" s="19"/>
      <c r="BJ13" s="19">
        <v>7.0875397358823297E-2</v>
      </c>
      <c r="BK13" s="19">
        <v>0.11894011441321201</v>
      </c>
      <c r="BL13" s="19"/>
      <c r="BM13" s="19">
        <v>6.4297500596578794E-2</v>
      </c>
      <c r="BN13" s="19">
        <v>9.6050770028995494E-2</v>
      </c>
      <c r="BO13" s="19">
        <v>5.8274394570579799E-2</v>
      </c>
      <c r="BP13" s="19">
        <v>8.3068300976574805E-2</v>
      </c>
      <c r="BQ13" s="19">
        <v>0.136929476558311</v>
      </c>
      <c r="BR13" s="19"/>
      <c r="BS13" s="19">
        <v>0.11246882507971399</v>
      </c>
      <c r="BT13" s="19"/>
      <c r="BU13" s="19">
        <v>9.6155676397968903E-2</v>
      </c>
      <c r="BV13" s="19">
        <v>6.0872597314706997E-2</v>
      </c>
      <c r="BW13" s="19">
        <v>5.8005574739354401E-2</v>
      </c>
      <c r="BX13" s="19">
        <v>0.11980244369238099</v>
      </c>
      <c r="BY13" s="19">
        <v>6.9678006050017893E-2</v>
      </c>
      <c r="BZ13" s="19"/>
      <c r="CA13" s="19">
        <v>7.0287880331130495E-2</v>
      </c>
      <c r="CB13" s="19"/>
      <c r="CC13" s="19">
        <v>9.1677672341297395E-2</v>
      </c>
      <c r="CD13" s="19">
        <v>3.6412852593333697E-2</v>
      </c>
      <c r="CE13" s="19"/>
      <c r="CF13" s="19">
        <v>0.10488807468139499</v>
      </c>
      <c r="CG13" s="19"/>
      <c r="CH13" s="19">
        <v>8.9692184918151993E-2</v>
      </c>
      <c r="CI13" s="19">
        <v>4.9588392714635297E-2</v>
      </c>
    </row>
    <row r="14" spans="2:87" x14ac:dyDescent="0.35">
      <c r="B14" s="16"/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427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2014</v>
      </c>
      <c r="D7" s="10">
        <v>1010</v>
      </c>
      <c r="E7" s="10">
        <v>998</v>
      </c>
      <c r="F7" s="10"/>
      <c r="G7" s="10">
        <v>162</v>
      </c>
      <c r="H7" s="10">
        <v>348</v>
      </c>
      <c r="I7" s="10">
        <v>362</v>
      </c>
      <c r="J7" s="10">
        <v>366</v>
      </c>
      <c r="K7" s="10">
        <v>313</v>
      </c>
      <c r="L7" s="10">
        <v>463</v>
      </c>
      <c r="M7" s="10"/>
      <c r="N7" s="10">
        <v>594</v>
      </c>
      <c r="O7" s="10">
        <v>504</v>
      </c>
      <c r="P7" s="10">
        <v>427</v>
      </c>
      <c r="Q7" s="10">
        <v>482</v>
      </c>
      <c r="R7" s="10"/>
      <c r="S7" s="10">
        <v>277</v>
      </c>
      <c r="T7" s="10">
        <v>281</v>
      </c>
      <c r="U7" s="10">
        <v>168</v>
      </c>
      <c r="V7" s="10">
        <v>172</v>
      </c>
      <c r="W7" s="10">
        <v>153</v>
      </c>
      <c r="X7" s="10">
        <v>169</v>
      </c>
      <c r="Y7" s="10">
        <v>143</v>
      </c>
      <c r="Z7" s="10">
        <v>76</v>
      </c>
      <c r="AA7" s="10">
        <v>207</v>
      </c>
      <c r="AB7" s="10">
        <v>190</v>
      </c>
      <c r="AC7" s="10">
        <v>109</v>
      </c>
      <c r="AD7" s="10">
        <v>69</v>
      </c>
      <c r="AE7" s="10"/>
      <c r="AF7" s="10">
        <v>331</v>
      </c>
      <c r="AG7" s="10">
        <v>748</v>
      </c>
      <c r="AH7" s="10">
        <v>407</v>
      </c>
      <c r="AI7" s="10">
        <v>228</v>
      </c>
      <c r="AJ7" s="10">
        <v>232</v>
      </c>
      <c r="AK7" s="10"/>
      <c r="AL7" s="10">
        <v>803</v>
      </c>
      <c r="AM7" s="10">
        <v>756</v>
      </c>
      <c r="AN7" s="10">
        <v>338</v>
      </c>
      <c r="AO7" s="10">
        <v>117</v>
      </c>
      <c r="AP7" s="10"/>
      <c r="AQ7" s="10">
        <v>1178</v>
      </c>
      <c r="AR7" s="10">
        <v>836</v>
      </c>
      <c r="AS7" s="10"/>
      <c r="AT7" s="10">
        <v>1305</v>
      </c>
      <c r="AU7" s="10">
        <v>438</v>
      </c>
      <c r="AV7" s="10"/>
      <c r="AW7" s="10">
        <v>799</v>
      </c>
      <c r="AX7" s="10">
        <v>470</v>
      </c>
      <c r="AY7" s="10">
        <v>680</v>
      </c>
      <c r="AZ7" s="10"/>
      <c r="BA7" s="10">
        <v>492</v>
      </c>
      <c r="BB7" s="10">
        <v>559</v>
      </c>
      <c r="BC7" s="10">
        <v>647</v>
      </c>
      <c r="BD7" s="10">
        <v>207</v>
      </c>
      <c r="BE7" s="10">
        <v>108</v>
      </c>
      <c r="BF7" s="10"/>
      <c r="BG7" s="10">
        <v>791</v>
      </c>
      <c r="BH7" s="10">
        <v>1223</v>
      </c>
      <c r="BI7" s="10"/>
      <c r="BJ7" s="10">
        <v>1546</v>
      </c>
      <c r="BK7" s="10">
        <v>457</v>
      </c>
      <c r="BL7" s="10"/>
      <c r="BM7" s="10">
        <v>280</v>
      </c>
      <c r="BN7" s="10">
        <v>408</v>
      </c>
      <c r="BO7" s="10">
        <v>699</v>
      </c>
      <c r="BP7" s="10">
        <v>159</v>
      </c>
      <c r="BQ7" s="10">
        <v>227</v>
      </c>
      <c r="BR7" s="10"/>
      <c r="BS7" s="10">
        <v>617</v>
      </c>
      <c r="BT7" s="10"/>
      <c r="BU7" s="10">
        <v>384</v>
      </c>
      <c r="BV7" s="10">
        <v>488</v>
      </c>
      <c r="BW7" s="10">
        <v>192</v>
      </c>
      <c r="BX7" s="10">
        <v>397</v>
      </c>
      <c r="BY7" s="10">
        <v>154</v>
      </c>
      <c r="BZ7" s="10"/>
      <c r="CA7" s="10">
        <v>165</v>
      </c>
      <c r="CB7" s="10"/>
      <c r="CC7" s="10">
        <v>1596</v>
      </c>
      <c r="CD7" s="10">
        <v>360</v>
      </c>
      <c r="CE7" s="10"/>
      <c r="CF7" s="10">
        <v>756</v>
      </c>
      <c r="CG7" s="10"/>
      <c r="CH7" s="10">
        <v>698</v>
      </c>
      <c r="CI7" s="10">
        <v>238</v>
      </c>
    </row>
    <row r="8" spans="2:87" ht="30" customHeight="1" x14ac:dyDescent="0.35">
      <c r="B8" s="11" t="s">
        <v>20</v>
      </c>
      <c r="C8" s="11">
        <v>2014</v>
      </c>
      <c r="D8" s="11">
        <v>993</v>
      </c>
      <c r="E8" s="11">
        <v>1015</v>
      </c>
      <c r="F8" s="11"/>
      <c r="G8" s="11">
        <v>282</v>
      </c>
      <c r="H8" s="11">
        <v>344</v>
      </c>
      <c r="I8" s="11">
        <v>342</v>
      </c>
      <c r="J8" s="11">
        <v>342</v>
      </c>
      <c r="K8" s="11">
        <v>283</v>
      </c>
      <c r="L8" s="11">
        <v>421</v>
      </c>
      <c r="M8" s="11"/>
      <c r="N8" s="11">
        <v>542</v>
      </c>
      <c r="O8" s="11">
        <v>522</v>
      </c>
      <c r="P8" s="11">
        <v>441</v>
      </c>
      <c r="Q8" s="11">
        <v>502</v>
      </c>
      <c r="R8" s="11"/>
      <c r="S8" s="11">
        <v>282</v>
      </c>
      <c r="T8" s="11">
        <v>262</v>
      </c>
      <c r="U8" s="11">
        <v>161</v>
      </c>
      <c r="V8" s="11">
        <v>181</v>
      </c>
      <c r="W8" s="11">
        <v>141</v>
      </c>
      <c r="X8" s="11">
        <v>181</v>
      </c>
      <c r="Y8" s="11">
        <v>161</v>
      </c>
      <c r="Z8" s="11">
        <v>81</v>
      </c>
      <c r="AA8" s="11">
        <v>222</v>
      </c>
      <c r="AB8" s="11">
        <v>181</v>
      </c>
      <c r="AC8" s="11">
        <v>101</v>
      </c>
      <c r="AD8" s="11">
        <v>60</v>
      </c>
      <c r="AE8" s="11"/>
      <c r="AF8" s="11">
        <v>339</v>
      </c>
      <c r="AG8" s="11">
        <v>765</v>
      </c>
      <c r="AH8" s="11">
        <v>397</v>
      </c>
      <c r="AI8" s="11">
        <v>220</v>
      </c>
      <c r="AJ8" s="11">
        <v>222</v>
      </c>
      <c r="AK8" s="11"/>
      <c r="AL8" s="11">
        <v>770</v>
      </c>
      <c r="AM8" s="11">
        <v>770</v>
      </c>
      <c r="AN8" s="11">
        <v>347</v>
      </c>
      <c r="AO8" s="11">
        <v>126</v>
      </c>
      <c r="AP8" s="11"/>
      <c r="AQ8" s="11">
        <v>1192</v>
      </c>
      <c r="AR8" s="11">
        <v>822</v>
      </c>
      <c r="AS8" s="11"/>
      <c r="AT8" s="11">
        <v>1312</v>
      </c>
      <c r="AU8" s="11">
        <v>397</v>
      </c>
      <c r="AV8" s="11"/>
      <c r="AW8" s="11">
        <v>746</v>
      </c>
      <c r="AX8" s="11">
        <v>471</v>
      </c>
      <c r="AY8" s="11">
        <v>716</v>
      </c>
      <c r="AZ8" s="11"/>
      <c r="BA8" s="11">
        <v>511</v>
      </c>
      <c r="BB8" s="11">
        <v>553</v>
      </c>
      <c r="BC8" s="11">
        <v>648</v>
      </c>
      <c r="BD8" s="11">
        <v>198</v>
      </c>
      <c r="BE8" s="11">
        <v>103</v>
      </c>
      <c r="BF8" s="11"/>
      <c r="BG8" s="11">
        <v>850</v>
      </c>
      <c r="BH8" s="11">
        <v>1164</v>
      </c>
      <c r="BI8" s="11"/>
      <c r="BJ8" s="11">
        <v>1580</v>
      </c>
      <c r="BK8" s="11">
        <v>423</v>
      </c>
      <c r="BL8" s="11"/>
      <c r="BM8" s="11">
        <v>297</v>
      </c>
      <c r="BN8" s="11">
        <v>385</v>
      </c>
      <c r="BO8" s="11">
        <v>706</v>
      </c>
      <c r="BP8" s="11">
        <v>156</v>
      </c>
      <c r="BQ8" s="11">
        <v>228</v>
      </c>
      <c r="BR8" s="11"/>
      <c r="BS8" s="11">
        <v>612</v>
      </c>
      <c r="BT8" s="11"/>
      <c r="BU8" s="11">
        <v>373</v>
      </c>
      <c r="BV8" s="11">
        <v>499</v>
      </c>
      <c r="BW8" s="11">
        <v>191</v>
      </c>
      <c r="BX8" s="11">
        <v>389</v>
      </c>
      <c r="BY8" s="11">
        <v>163</v>
      </c>
      <c r="BZ8" s="11"/>
      <c r="CA8" s="11">
        <v>167</v>
      </c>
      <c r="CB8" s="11"/>
      <c r="CC8" s="11">
        <v>1582</v>
      </c>
      <c r="CD8" s="11">
        <v>370</v>
      </c>
      <c r="CE8" s="11"/>
      <c r="CF8" s="11">
        <v>721</v>
      </c>
      <c r="CG8" s="11"/>
      <c r="CH8" s="11">
        <v>681</v>
      </c>
      <c r="CI8" s="11">
        <v>239</v>
      </c>
    </row>
    <row r="9" spans="2:87" x14ac:dyDescent="0.35">
      <c r="B9" s="18" t="s">
        <v>419</v>
      </c>
      <c r="C9" s="17">
        <v>7.3796186752994902E-2</v>
      </c>
      <c r="D9" s="17">
        <v>6.5577230564119598E-2</v>
      </c>
      <c r="E9" s="17">
        <v>8.1244573285204194E-2</v>
      </c>
      <c r="F9" s="17"/>
      <c r="G9" s="17">
        <v>9.9645846102527705E-2</v>
      </c>
      <c r="H9" s="17">
        <v>0.123324307373116</v>
      </c>
      <c r="I9" s="17">
        <v>7.0582118486732195E-2</v>
      </c>
      <c r="J9" s="17">
        <v>5.2308292356365103E-2</v>
      </c>
      <c r="K9" s="17">
        <v>6.5086552713989193E-2</v>
      </c>
      <c r="L9" s="17">
        <v>4.1896416409948803E-2</v>
      </c>
      <c r="M9" s="17"/>
      <c r="N9" s="17">
        <v>8.3171834830394295E-2</v>
      </c>
      <c r="O9" s="17">
        <v>6.1822605746760698E-2</v>
      </c>
      <c r="P9" s="17">
        <v>6.9073037422368699E-2</v>
      </c>
      <c r="Q9" s="17">
        <v>8.1302342508733694E-2</v>
      </c>
      <c r="R9" s="17"/>
      <c r="S9" s="17">
        <v>7.3411658227653206E-2</v>
      </c>
      <c r="T9" s="17">
        <v>5.59801639906558E-2</v>
      </c>
      <c r="U9" s="17">
        <v>7.0312557944493398E-2</v>
      </c>
      <c r="V9" s="17">
        <v>6.5200919662540296E-2</v>
      </c>
      <c r="W9" s="17">
        <v>7.6338061931193399E-2</v>
      </c>
      <c r="X9" s="17">
        <v>7.8576266316954496E-2</v>
      </c>
      <c r="Y9" s="17">
        <v>8.2924482250365E-2</v>
      </c>
      <c r="Z9" s="17">
        <v>0.137600742058895</v>
      </c>
      <c r="AA9" s="17">
        <v>7.9510076365388996E-2</v>
      </c>
      <c r="AB9" s="17">
        <v>4.0430505202790797E-2</v>
      </c>
      <c r="AC9" s="17">
        <v>0.12374700905517901</v>
      </c>
      <c r="AD9" s="17">
        <v>5.30647150817549E-2</v>
      </c>
      <c r="AE9" s="17"/>
      <c r="AF9" s="17">
        <v>8.6464973962363301E-2</v>
      </c>
      <c r="AG9" s="17">
        <v>5.3247092333956803E-2</v>
      </c>
      <c r="AH9" s="17">
        <v>6.9184602122844399E-2</v>
      </c>
      <c r="AI9" s="17">
        <v>0.115918440022307</v>
      </c>
      <c r="AJ9" s="17">
        <v>9.5589097142639898E-2</v>
      </c>
      <c r="AK9" s="17"/>
      <c r="AL9" s="17">
        <v>6.7795863687382898E-2</v>
      </c>
      <c r="AM9" s="17">
        <v>7.8191522518597401E-2</v>
      </c>
      <c r="AN9" s="17">
        <v>7.24633544342701E-2</v>
      </c>
      <c r="AO9" s="17">
        <v>8.7256968108801097E-2</v>
      </c>
      <c r="AP9" s="17"/>
      <c r="AQ9" s="17">
        <v>5.5174334963247702E-2</v>
      </c>
      <c r="AR9" s="17">
        <v>0.10081671450414</v>
      </c>
      <c r="AS9" s="17"/>
      <c r="AT9" s="17">
        <v>8.2786251184392298E-2</v>
      </c>
      <c r="AU9" s="17">
        <v>4.4060507869657199E-2</v>
      </c>
      <c r="AV9" s="17"/>
      <c r="AW9" s="17">
        <v>5.8478893893720699E-2</v>
      </c>
      <c r="AX9" s="17">
        <v>8.0258294552970705E-2</v>
      </c>
      <c r="AY9" s="17">
        <v>8.5531596021721903E-2</v>
      </c>
      <c r="AZ9" s="17"/>
      <c r="BA9" s="17">
        <v>0.12090291901964199</v>
      </c>
      <c r="BB9" s="17">
        <v>6.2665000682323196E-2</v>
      </c>
      <c r="BC9" s="17">
        <v>5.9672907062387301E-2</v>
      </c>
      <c r="BD9" s="17">
        <v>2.5314549899970701E-2</v>
      </c>
      <c r="BE9" s="17">
        <v>8.2947548365872301E-2</v>
      </c>
      <c r="BF9" s="17"/>
      <c r="BG9" s="17">
        <v>6.1168241900439201E-2</v>
      </c>
      <c r="BH9" s="17">
        <v>8.3011934273883106E-2</v>
      </c>
      <c r="BI9" s="17"/>
      <c r="BJ9" s="17">
        <v>7.7481177260902104E-2</v>
      </c>
      <c r="BK9" s="17">
        <v>6.1848733132744499E-2</v>
      </c>
      <c r="BL9" s="17"/>
      <c r="BM9" s="17">
        <v>7.5955765932047906E-2</v>
      </c>
      <c r="BN9" s="17">
        <v>6.1327060372223199E-2</v>
      </c>
      <c r="BO9" s="17">
        <v>7.9996082437517102E-2</v>
      </c>
      <c r="BP9" s="17">
        <v>4.3672557383189099E-2</v>
      </c>
      <c r="BQ9" s="17">
        <v>9.6444192076676094E-2</v>
      </c>
      <c r="BR9" s="17"/>
      <c r="BS9" s="17">
        <v>0.102219362049813</v>
      </c>
      <c r="BT9" s="17"/>
      <c r="BU9" s="17">
        <v>7.3564372063721795E-2</v>
      </c>
      <c r="BV9" s="17">
        <v>9.7278815615752204E-2</v>
      </c>
      <c r="BW9" s="17">
        <v>5.8865485459121999E-2</v>
      </c>
      <c r="BX9" s="17">
        <v>7.0456671639374899E-2</v>
      </c>
      <c r="BY9" s="17">
        <v>7.9421080745813805E-2</v>
      </c>
      <c r="BZ9" s="17"/>
      <c r="CA9" s="17">
        <v>0.12698973179186901</v>
      </c>
      <c r="CB9" s="17"/>
      <c r="CC9" s="17">
        <v>8.1211397737675703E-2</v>
      </c>
      <c r="CD9" s="17">
        <v>5.1630724295417499E-2</v>
      </c>
      <c r="CE9" s="17"/>
      <c r="CF9" s="17">
        <v>7.6872970886984596E-2</v>
      </c>
      <c r="CG9" s="17"/>
      <c r="CH9" s="17">
        <v>6.5412275452233104E-2</v>
      </c>
      <c r="CI9" s="17">
        <v>8.5052387178770297E-2</v>
      </c>
    </row>
    <row r="10" spans="2:87" x14ac:dyDescent="0.35">
      <c r="B10" s="18" t="s">
        <v>420</v>
      </c>
      <c r="C10" s="17">
        <v>0.34839490353258801</v>
      </c>
      <c r="D10" s="17">
        <v>0.32498228379302901</v>
      </c>
      <c r="E10" s="17">
        <v>0.37336304727672598</v>
      </c>
      <c r="F10" s="17"/>
      <c r="G10" s="17">
        <v>0.43324378355329102</v>
      </c>
      <c r="H10" s="17">
        <v>0.40845797167581399</v>
      </c>
      <c r="I10" s="17">
        <v>0.35141525633266102</v>
      </c>
      <c r="J10" s="17">
        <v>0.33418265916033302</v>
      </c>
      <c r="K10" s="17">
        <v>0.36431071307167501</v>
      </c>
      <c r="L10" s="17">
        <v>0.24078915728846301</v>
      </c>
      <c r="M10" s="17"/>
      <c r="N10" s="17">
        <v>0.34024191940805698</v>
      </c>
      <c r="O10" s="17">
        <v>0.373669821282546</v>
      </c>
      <c r="P10" s="17">
        <v>0.35120022483572699</v>
      </c>
      <c r="Q10" s="17">
        <v>0.32708823963954298</v>
      </c>
      <c r="R10" s="17"/>
      <c r="S10" s="17">
        <v>0.38033381889875101</v>
      </c>
      <c r="T10" s="17">
        <v>0.366878228553149</v>
      </c>
      <c r="U10" s="17">
        <v>0.35419752915187303</v>
      </c>
      <c r="V10" s="17">
        <v>0.33691484690028001</v>
      </c>
      <c r="W10" s="17">
        <v>0.376010455005514</v>
      </c>
      <c r="X10" s="17">
        <v>0.375397678125718</v>
      </c>
      <c r="Y10" s="17">
        <v>0.33493055266632599</v>
      </c>
      <c r="Z10" s="17">
        <v>0.33453490242163098</v>
      </c>
      <c r="AA10" s="17">
        <v>0.34776343808599403</v>
      </c>
      <c r="AB10" s="17">
        <v>0.34109694734238699</v>
      </c>
      <c r="AC10" s="17">
        <v>0.18337865891109401</v>
      </c>
      <c r="AD10" s="17">
        <v>0.34730765648302298</v>
      </c>
      <c r="AE10" s="17"/>
      <c r="AF10" s="17">
        <v>0.27488673027084598</v>
      </c>
      <c r="AG10" s="17">
        <v>0.35545963380788698</v>
      </c>
      <c r="AH10" s="17">
        <v>0.371060271519219</v>
      </c>
      <c r="AI10" s="17">
        <v>0.358545333133994</v>
      </c>
      <c r="AJ10" s="17">
        <v>0.384817836251935</v>
      </c>
      <c r="AK10" s="17"/>
      <c r="AL10" s="17">
        <v>0.30764519038736099</v>
      </c>
      <c r="AM10" s="17">
        <v>0.36699875916177299</v>
      </c>
      <c r="AN10" s="17">
        <v>0.40443387804481901</v>
      </c>
      <c r="AO10" s="17">
        <v>0.32927297657622001</v>
      </c>
      <c r="AP10" s="17"/>
      <c r="AQ10" s="17">
        <v>0.33383915205189102</v>
      </c>
      <c r="AR10" s="17">
        <v>0.36951547152247499</v>
      </c>
      <c r="AS10" s="17"/>
      <c r="AT10" s="17">
        <v>0.37164651191964598</v>
      </c>
      <c r="AU10" s="17">
        <v>0.234160524752619</v>
      </c>
      <c r="AV10" s="17"/>
      <c r="AW10" s="17">
        <v>0.31182393121412999</v>
      </c>
      <c r="AX10" s="17">
        <v>0.37402218195173598</v>
      </c>
      <c r="AY10" s="17">
        <v>0.36570272035167001</v>
      </c>
      <c r="AZ10" s="17"/>
      <c r="BA10" s="17">
        <v>0.37970879891274101</v>
      </c>
      <c r="BB10" s="17">
        <v>0.35302671016617998</v>
      </c>
      <c r="BC10" s="17">
        <v>0.326216566177775</v>
      </c>
      <c r="BD10" s="17">
        <v>0.33361499335002598</v>
      </c>
      <c r="BE10" s="17">
        <v>0.33008081513452597</v>
      </c>
      <c r="BF10" s="17"/>
      <c r="BG10" s="17">
        <v>0.369958400955825</v>
      </c>
      <c r="BH10" s="17">
        <v>0.33265807935096697</v>
      </c>
      <c r="BI10" s="17"/>
      <c r="BJ10" s="17">
        <v>0.36964883101735702</v>
      </c>
      <c r="BK10" s="17">
        <v>0.270120061473692</v>
      </c>
      <c r="BL10" s="17"/>
      <c r="BM10" s="17">
        <v>0.34676560851673499</v>
      </c>
      <c r="BN10" s="17">
        <v>0.29424398789025702</v>
      </c>
      <c r="BO10" s="17">
        <v>0.38600658420505102</v>
      </c>
      <c r="BP10" s="17">
        <v>0.32808101828459701</v>
      </c>
      <c r="BQ10" s="17">
        <v>0.313332903255642</v>
      </c>
      <c r="BR10" s="17"/>
      <c r="BS10" s="17">
        <v>0.34624250003555501</v>
      </c>
      <c r="BT10" s="17"/>
      <c r="BU10" s="17">
        <v>0.327166644668204</v>
      </c>
      <c r="BV10" s="17">
        <v>0.36401987499251198</v>
      </c>
      <c r="BW10" s="17">
        <v>0.314196901659544</v>
      </c>
      <c r="BX10" s="17">
        <v>0.353427908157735</v>
      </c>
      <c r="BY10" s="17">
        <v>0.35316786451044002</v>
      </c>
      <c r="BZ10" s="17"/>
      <c r="CA10" s="17">
        <v>0.40561086932128199</v>
      </c>
      <c r="CB10" s="17"/>
      <c r="CC10" s="17">
        <v>0.35328142577167598</v>
      </c>
      <c r="CD10" s="17">
        <v>0.337745361756427</v>
      </c>
      <c r="CE10" s="17"/>
      <c r="CF10" s="17">
        <v>0.33913348045671599</v>
      </c>
      <c r="CG10" s="17"/>
      <c r="CH10" s="17">
        <v>0.34440697372457801</v>
      </c>
      <c r="CI10" s="17">
        <v>0.38222566535447799</v>
      </c>
    </row>
    <row r="11" spans="2:87" x14ac:dyDescent="0.35">
      <c r="B11" s="18" t="s">
        <v>370</v>
      </c>
      <c r="C11" s="17">
        <v>0.25486833171284901</v>
      </c>
      <c r="D11" s="17">
        <v>0.26224674198671899</v>
      </c>
      <c r="E11" s="17">
        <v>0.24736357564245301</v>
      </c>
      <c r="F11" s="17"/>
      <c r="G11" s="17">
        <v>0.178480101218462</v>
      </c>
      <c r="H11" s="17">
        <v>0.18585084365531601</v>
      </c>
      <c r="I11" s="17">
        <v>0.25997526883778899</v>
      </c>
      <c r="J11" s="17">
        <v>0.29771513059674498</v>
      </c>
      <c r="K11" s="17">
        <v>0.26291766013789603</v>
      </c>
      <c r="L11" s="17">
        <v>0.31813627362726599</v>
      </c>
      <c r="M11" s="17"/>
      <c r="N11" s="17">
        <v>0.26693954937546799</v>
      </c>
      <c r="O11" s="17">
        <v>0.23972252313706799</v>
      </c>
      <c r="P11" s="17">
        <v>0.23910348643843099</v>
      </c>
      <c r="Q11" s="17">
        <v>0.27109607856451101</v>
      </c>
      <c r="R11" s="17"/>
      <c r="S11" s="17">
        <v>0.24256861933815299</v>
      </c>
      <c r="T11" s="17">
        <v>0.25321573465659297</v>
      </c>
      <c r="U11" s="17">
        <v>0.28438981749572201</v>
      </c>
      <c r="V11" s="17">
        <v>0.26652848220294201</v>
      </c>
      <c r="W11" s="17">
        <v>0.24527963517505599</v>
      </c>
      <c r="X11" s="17">
        <v>0.22327336838549999</v>
      </c>
      <c r="Y11" s="17">
        <v>0.28725702691997301</v>
      </c>
      <c r="Z11" s="17">
        <v>0.29214452747282299</v>
      </c>
      <c r="AA11" s="17">
        <v>0.18700095255580501</v>
      </c>
      <c r="AB11" s="17">
        <v>0.24964769525656</v>
      </c>
      <c r="AC11" s="17">
        <v>0.30940956168016298</v>
      </c>
      <c r="AD11" s="17">
        <v>0.36113776694683197</v>
      </c>
      <c r="AE11" s="17"/>
      <c r="AF11" s="17">
        <v>0.288314502832692</v>
      </c>
      <c r="AG11" s="17">
        <v>0.24436203653246399</v>
      </c>
      <c r="AH11" s="17">
        <v>0.27687785056442399</v>
      </c>
      <c r="AI11" s="17">
        <v>0.221129512471537</v>
      </c>
      <c r="AJ11" s="17">
        <v>0.21818255733303199</v>
      </c>
      <c r="AK11" s="17"/>
      <c r="AL11" s="17">
        <v>0.28908503645000999</v>
      </c>
      <c r="AM11" s="17">
        <v>0.24854768937649499</v>
      </c>
      <c r="AN11" s="17">
        <v>0.185947345037556</v>
      </c>
      <c r="AO11" s="17">
        <v>0.27432945434747902</v>
      </c>
      <c r="AP11" s="17"/>
      <c r="AQ11" s="17">
        <v>0.26804094030987502</v>
      </c>
      <c r="AR11" s="17">
        <v>0.23575472044746101</v>
      </c>
      <c r="AS11" s="17"/>
      <c r="AT11" s="17">
        <v>0.23373734130041199</v>
      </c>
      <c r="AU11" s="17">
        <v>0.31172770074437001</v>
      </c>
      <c r="AV11" s="17"/>
      <c r="AW11" s="17">
        <v>0.28980312214274501</v>
      </c>
      <c r="AX11" s="17">
        <v>0.22648561128532901</v>
      </c>
      <c r="AY11" s="17">
        <v>0.23734337840779099</v>
      </c>
      <c r="AZ11" s="17"/>
      <c r="BA11" s="17">
        <v>0.229127398576081</v>
      </c>
      <c r="BB11" s="17">
        <v>0.26460385420830901</v>
      </c>
      <c r="BC11" s="17">
        <v>0.26560971495097901</v>
      </c>
      <c r="BD11" s="17">
        <v>0.2728741994135</v>
      </c>
      <c r="BE11" s="17">
        <v>0.23029396629753099</v>
      </c>
      <c r="BF11" s="17"/>
      <c r="BG11" s="17">
        <v>0.24016474239316901</v>
      </c>
      <c r="BH11" s="17">
        <v>0.26559886375136899</v>
      </c>
      <c r="BI11" s="17"/>
      <c r="BJ11" s="17">
        <v>0.241231424810534</v>
      </c>
      <c r="BK11" s="17">
        <v>0.30768881928143299</v>
      </c>
      <c r="BL11" s="17"/>
      <c r="BM11" s="17">
        <v>0.26567850519486202</v>
      </c>
      <c r="BN11" s="17">
        <v>0.28484884213636302</v>
      </c>
      <c r="BO11" s="17">
        <v>0.21155024084135299</v>
      </c>
      <c r="BP11" s="17">
        <v>0.28410979110582302</v>
      </c>
      <c r="BQ11" s="17">
        <v>0.27001033911714101</v>
      </c>
      <c r="BR11" s="17"/>
      <c r="BS11" s="17">
        <v>0.22958040462276399</v>
      </c>
      <c r="BT11" s="17"/>
      <c r="BU11" s="17">
        <v>0.26587603999561199</v>
      </c>
      <c r="BV11" s="17">
        <v>0.206247390933609</v>
      </c>
      <c r="BW11" s="17">
        <v>0.26428551518375898</v>
      </c>
      <c r="BX11" s="17">
        <v>0.24359374123754801</v>
      </c>
      <c r="BY11" s="17">
        <v>0.30454312794660598</v>
      </c>
      <c r="BZ11" s="17"/>
      <c r="CA11" s="17">
        <v>0.16676118642356599</v>
      </c>
      <c r="CB11" s="17"/>
      <c r="CC11" s="17">
        <v>0.25225726937033199</v>
      </c>
      <c r="CD11" s="17">
        <v>0.23589704851031201</v>
      </c>
      <c r="CE11" s="17"/>
      <c r="CF11" s="17">
        <v>0.25677405308511603</v>
      </c>
      <c r="CG11" s="17"/>
      <c r="CH11" s="17">
        <v>0.262175681874946</v>
      </c>
      <c r="CI11" s="17">
        <v>0.18920372260768201</v>
      </c>
    </row>
    <row r="12" spans="2:87" x14ac:dyDescent="0.35">
      <c r="B12" s="18" t="s">
        <v>421</v>
      </c>
      <c r="C12" s="17">
        <v>0.26676811616088902</v>
      </c>
      <c r="D12" s="17">
        <v>0.29082643135007902</v>
      </c>
      <c r="E12" s="17">
        <v>0.24171468245151401</v>
      </c>
      <c r="F12" s="17"/>
      <c r="G12" s="17">
        <v>0.24689098647166999</v>
      </c>
      <c r="H12" s="17">
        <v>0.226798750007498</v>
      </c>
      <c r="I12" s="17">
        <v>0.27322119310878701</v>
      </c>
      <c r="J12" s="17">
        <v>0.27264707682425199</v>
      </c>
      <c r="K12" s="17">
        <v>0.26718099969058901</v>
      </c>
      <c r="L12" s="17">
        <v>0.30247702380229702</v>
      </c>
      <c r="M12" s="17"/>
      <c r="N12" s="17">
        <v>0.25651263330627699</v>
      </c>
      <c r="O12" s="17">
        <v>0.27522125510162898</v>
      </c>
      <c r="P12" s="17">
        <v>0.28341179016826201</v>
      </c>
      <c r="Q12" s="17">
        <v>0.254317879631551</v>
      </c>
      <c r="R12" s="17"/>
      <c r="S12" s="17">
        <v>0.25756089507930102</v>
      </c>
      <c r="T12" s="17">
        <v>0.28153193478947702</v>
      </c>
      <c r="U12" s="17">
        <v>0.23312448428992399</v>
      </c>
      <c r="V12" s="17">
        <v>0.281454294495668</v>
      </c>
      <c r="W12" s="17">
        <v>0.24299008255488899</v>
      </c>
      <c r="X12" s="17">
        <v>0.25372724925538798</v>
      </c>
      <c r="Y12" s="17">
        <v>0.21023729433998001</v>
      </c>
      <c r="Z12" s="17">
        <v>0.208292270698829</v>
      </c>
      <c r="AA12" s="17">
        <v>0.326180976182113</v>
      </c>
      <c r="AB12" s="17">
        <v>0.292853727724595</v>
      </c>
      <c r="AC12" s="17">
        <v>0.33109057582662599</v>
      </c>
      <c r="AD12" s="17">
        <v>0.21059528956155199</v>
      </c>
      <c r="AE12" s="17"/>
      <c r="AF12" s="17">
        <v>0.281613068432295</v>
      </c>
      <c r="AG12" s="17">
        <v>0.276231904293813</v>
      </c>
      <c r="AH12" s="17">
        <v>0.24509825892262899</v>
      </c>
      <c r="AI12" s="17">
        <v>0.278388492157851</v>
      </c>
      <c r="AJ12" s="17">
        <v>0.24919613682293701</v>
      </c>
      <c r="AK12" s="17"/>
      <c r="AL12" s="17">
        <v>0.28602722823939702</v>
      </c>
      <c r="AM12" s="17">
        <v>0.25132102520226601</v>
      </c>
      <c r="AN12" s="17">
        <v>0.27021253435315501</v>
      </c>
      <c r="AO12" s="17">
        <v>0.23403888855114599</v>
      </c>
      <c r="AP12" s="17"/>
      <c r="AQ12" s="17">
        <v>0.28586540774239599</v>
      </c>
      <c r="AR12" s="17">
        <v>0.23905771963448599</v>
      </c>
      <c r="AS12" s="17"/>
      <c r="AT12" s="17">
        <v>0.25848049658764999</v>
      </c>
      <c r="AU12" s="17">
        <v>0.33007938409777599</v>
      </c>
      <c r="AV12" s="17"/>
      <c r="AW12" s="17">
        <v>0.27738623912563998</v>
      </c>
      <c r="AX12" s="17">
        <v>0.28163987113362599</v>
      </c>
      <c r="AY12" s="17">
        <v>0.249630112300704</v>
      </c>
      <c r="AZ12" s="17"/>
      <c r="BA12" s="17">
        <v>0.21641756296001999</v>
      </c>
      <c r="BB12" s="17">
        <v>0.27374756779841303</v>
      </c>
      <c r="BC12" s="17">
        <v>0.28958319439872499</v>
      </c>
      <c r="BD12" s="17">
        <v>0.27571565988478097</v>
      </c>
      <c r="BE12" s="17">
        <v>0.32094337781962901</v>
      </c>
      <c r="BF12" s="17"/>
      <c r="BG12" s="17">
        <v>0.27618369822406202</v>
      </c>
      <c r="BH12" s="17">
        <v>0.259896718790252</v>
      </c>
      <c r="BI12" s="17"/>
      <c r="BJ12" s="17">
        <v>0.26357742762007802</v>
      </c>
      <c r="BK12" s="17">
        <v>0.27701629844394599</v>
      </c>
      <c r="BL12" s="17"/>
      <c r="BM12" s="17">
        <v>0.25031070033823</v>
      </c>
      <c r="BN12" s="17">
        <v>0.26697296483959798</v>
      </c>
      <c r="BO12" s="17">
        <v>0.27644608128467202</v>
      </c>
      <c r="BP12" s="17">
        <v>0.29989929676907101</v>
      </c>
      <c r="BQ12" s="17">
        <v>0.27200994490038299</v>
      </c>
      <c r="BR12" s="17"/>
      <c r="BS12" s="17">
        <v>0.26211026334589899</v>
      </c>
      <c r="BT12" s="17"/>
      <c r="BU12" s="17">
        <v>0.239290815991793</v>
      </c>
      <c r="BV12" s="17">
        <v>0.283549088268577</v>
      </c>
      <c r="BW12" s="17">
        <v>0.32104476786405201</v>
      </c>
      <c r="BX12" s="17">
        <v>0.28334388293113</v>
      </c>
      <c r="BY12" s="17">
        <v>0.22864200138426199</v>
      </c>
      <c r="BZ12" s="17"/>
      <c r="CA12" s="17">
        <v>0.25257036583443099</v>
      </c>
      <c r="CB12" s="17"/>
      <c r="CC12" s="17">
        <v>0.25636050828867801</v>
      </c>
      <c r="CD12" s="17">
        <v>0.317428231867317</v>
      </c>
      <c r="CE12" s="17"/>
      <c r="CF12" s="17">
        <v>0.26769456484891102</v>
      </c>
      <c r="CG12" s="17"/>
      <c r="CH12" s="17">
        <v>0.26660726779354299</v>
      </c>
      <c r="CI12" s="17">
        <v>0.29052595193541503</v>
      </c>
    </row>
    <row r="13" spans="2:87" x14ac:dyDescent="0.35">
      <c r="B13" s="18" t="s">
        <v>422</v>
      </c>
      <c r="C13" s="19">
        <v>5.6172461840678402E-2</v>
      </c>
      <c r="D13" s="19">
        <v>5.63673123060539E-2</v>
      </c>
      <c r="E13" s="19">
        <v>5.63141213441022E-2</v>
      </c>
      <c r="F13" s="19"/>
      <c r="G13" s="19">
        <v>4.1739282654049303E-2</v>
      </c>
      <c r="H13" s="19">
        <v>5.5568127288255102E-2</v>
      </c>
      <c r="I13" s="19">
        <v>4.4806163234030798E-2</v>
      </c>
      <c r="J13" s="19">
        <v>4.3146841062305097E-2</v>
      </c>
      <c r="K13" s="19">
        <v>4.0504074385850901E-2</v>
      </c>
      <c r="L13" s="19">
        <v>9.6701128872025005E-2</v>
      </c>
      <c r="M13" s="19"/>
      <c r="N13" s="19">
        <v>5.3134063079803298E-2</v>
      </c>
      <c r="O13" s="19">
        <v>4.95637947319972E-2</v>
      </c>
      <c r="P13" s="19">
        <v>5.7211461135212201E-2</v>
      </c>
      <c r="Q13" s="19">
        <v>6.6195459655660899E-2</v>
      </c>
      <c r="R13" s="19"/>
      <c r="S13" s="19">
        <v>4.61250084561418E-2</v>
      </c>
      <c r="T13" s="19">
        <v>4.23939380101254E-2</v>
      </c>
      <c r="U13" s="19">
        <v>5.7975611117987498E-2</v>
      </c>
      <c r="V13" s="19">
        <v>4.9901456738569799E-2</v>
      </c>
      <c r="W13" s="19">
        <v>5.9381765333347603E-2</v>
      </c>
      <c r="X13" s="19">
        <v>6.9025437916439294E-2</v>
      </c>
      <c r="Y13" s="19">
        <v>8.4650643823356103E-2</v>
      </c>
      <c r="Z13" s="19">
        <v>2.74275573478217E-2</v>
      </c>
      <c r="AA13" s="19">
        <v>5.9544556810698403E-2</v>
      </c>
      <c r="AB13" s="19">
        <v>7.5971124473667107E-2</v>
      </c>
      <c r="AC13" s="19">
        <v>5.2374194526938797E-2</v>
      </c>
      <c r="AD13" s="19">
        <v>2.7894571926837999E-2</v>
      </c>
      <c r="AE13" s="19"/>
      <c r="AF13" s="19">
        <v>6.8720724501804206E-2</v>
      </c>
      <c r="AG13" s="19">
        <v>7.06993330318791E-2</v>
      </c>
      <c r="AH13" s="19">
        <v>3.7779016870883503E-2</v>
      </c>
      <c r="AI13" s="19">
        <v>2.6018222214311899E-2</v>
      </c>
      <c r="AJ13" s="19">
        <v>5.2214372449457098E-2</v>
      </c>
      <c r="AK13" s="19"/>
      <c r="AL13" s="19">
        <v>4.9446681235849103E-2</v>
      </c>
      <c r="AM13" s="19">
        <v>5.4941003740868799E-2</v>
      </c>
      <c r="AN13" s="19">
        <v>6.6942888130200107E-2</v>
      </c>
      <c r="AO13" s="19">
        <v>7.5101712416354605E-2</v>
      </c>
      <c r="AP13" s="19"/>
      <c r="AQ13" s="19">
        <v>5.7080164932590403E-2</v>
      </c>
      <c r="AR13" s="19">
        <v>5.4855373891438401E-2</v>
      </c>
      <c r="AS13" s="19"/>
      <c r="AT13" s="19">
        <v>5.3349399007899902E-2</v>
      </c>
      <c r="AU13" s="19">
        <v>7.9971882535578395E-2</v>
      </c>
      <c r="AV13" s="19"/>
      <c r="AW13" s="19">
        <v>6.2507813623764605E-2</v>
      </c>
      <c r="AX13" s="19">
        <v>3.7594041076338E-2</v>
      </c>
      <c r="AY13" s="19">
        <v>6.1792192918113498E-2</v>
      </c>
      <c r="AZ13" s="19"/>
      <c r="BA13" s="19">
        <v>5.3843320531516699E-2</v>
      </c>
      <c r="BB13" s="19">
        <v>4.5956867144774302E-2</v>
      </c>
      <c r="BC13" s="19">
        <v>5.8917617410134397E-2</v>
      </c>
      <c r="BD13" s="19">
        <v>9.2480597451722199E-2</v>
      </c>
      <c r="BE13" s="19">
        <v>3.5734292382441302E-2</v>
      </c>
      <c r="BF13" s="19"/>
      <c r="BG13" s="19">
        <v>5.2524916526504498E-2</v>
      </c>
      <c r="BH13" s="19">
        <v>5.8834403833529399E-2</v>
      </c>
      <c r="BI13" s="19"/>
      <c r="BJ13" s="19">
        <v>4.80611392911287E-2</v>
      </c>
      <c r="BK13" s="19">
        <v>8.3326087668184196E-2</v>
      </c>
      <c r="BL13" s="19"/>
      <c r="BM13" s="19">
        <v>6.1289420018124999E-2</v>
      </c>
      <c r="BN13" s="19">
        <v>9.2607144761558499E-2</v>
      </c>
      <c r="BO13" s="19">
        <v>4.6001011231406201E-2</v>
      </c>
      <c r="BP13" s="19">
        <v>4.4237336457320503E-2</v>
      </c>
      <c r="BQ13" s="19">
        <v>4.8202620650157797E-2</v>
      </c>
      <c r="BR13" s="19"/>
      <c r="BS13" s="19">
        <v>5.9847469945968401E-2</v>
      </c>
      <c r="BT13" s="19"/>
      <c r="BU13" s="19">
        <v>9.4102127280669495E-2</v>
      </c>
      <c r="BV13" s="19">
        <v>4.89048301895494E-2</v>
      </c>
      <c r="BW13" s="19">
        <v>4.1607329833522201E-2</v>
      </c>
      <c r="BX13" s="19">
        <v>4.9177796034212802E-2</v>
      </c>
      <c r="BY13" s="19">
        <v>3.4225925412877799E-2</v>
      </c>
      <c r="BZ13" s="19"/>
      <c r="CA13" s="19">
        <v>4.8067846628851399E-2</v>
      </c>
      <c r="CB13" s="19"/>
      <c r="CC13" s="19">
        <v>5.6889398831638599E-2</v>
      </c>
      <c r="CD13" s="19">
        <v>5.7298633570526197E-2</v>
      </c>
      <c r="CE13" s="19"/>
      <c r="CF13" s="19">
        <v>5.9524930722272801E-2</v>
      </c>
      <c r="CG13" s="19"/>
      <c r="CH13" s="19">
        <v>6.1397801154699901E-2</v>
      </c>
      <c r="CI13" s="19">
        <v>5.2992272923654597E-2</v>
      </c>
    </row>
    <row r="14" spans="2:87" x14ac:dyDescent="0.35">
      <c r="B14" s="16"/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428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2014</v>
      </c>
      <c r="D7" s="10">
        <v>1010</v>
      </c>
      <c r="E7" s="10">
        <v>998</v>
      </c>
      <c r="F7" s="10"/>
      <c r="G7" s="10">
        <v>162</v>
      </c>
      <c r="H7" s="10">
        <v>348</v>
      </c>
      <c r="I7" s="10">
        <v>362</v>
      </c>
      <c r="J7" s="10">
        <v>366</v>
      </c>
      <c r="K7" s="10">
        <v>313</v>
      </c>
      <c r="L7" s="10">
        <v>463</v>
      </c>
      <c r="M7" s="10"/>
      <c r="N7" s="10">
        <v>594</v>
      </c>
      <c r="O7" s="10">
        <v>504</v>
      </c>
      <c r="P7" s="10">
        <v>427</v>
      </c>
      <c r="Q7" s="10">
        <v>482</v>
      </c>
      <c r="R7" s="10"/>
      <c r="S7" s="10">
        <v>277</v>
      </c>
      <c r="T7" s="10">
        <v>281</v>
      </c>
      <c r="U7" s="10">
        <v>168</v>
      </c>
      <c r="V7" s="10">
        <v>172</v>
      </c>
      <c r="W7" s="10">
        <v>153</v>
      </c>
      <c r="X7" s="10">
        <v>169</v>
      </c>
      <c r="Y7" s="10">
        <v>143</v>
      </c>
      <c r="Z7" s="10">
        <v>76</v>
      </c>
      <c r="AA7" s="10">
        <v>207</v>
      </c>
      <c r="AB7" s="10">
        <v>190</v>
      </c>
      <c r="AC7" s="10">
        <v>109</v>
      </c>
      <c r="AD7" s="10">
        <v>69</v>
      </c>
      <c r="AE7" s="10"/>
      <c r="AF7" s="10">
        <v>331</v>
      </c>
      <c r="AG7" s="10">
        <v>748</v>
      </c>
      <c r="AH7" s="10">
        <v>407</v>
      </c>
      <c r="AI7" s="10">
        <v>228</v>
      </c>
      <c r="AJ7" s="10">
        <v>232</v>
      </c>
      <c r="AK7" s="10"/>
      <c r="AL7" s="10">
        <v>803</v>
      </c>
      <c r="AM7" s="10">
        <v>756</v>
      </c>
      <c r="AN7" s="10">
        <v>338</v>
      </c>
      <c r="AO7" s="10">
        <v>117</v>
      </c>
      <c r="AP7" s="10"/>
      <c r="AQ7" s="10">
        <v>1178</v>
      </c>
      <c r="AR7" s="10">
        <v>836</v>
      </c>
      <c r="AS7" s="10"/>
      <c r="AT7" s="10">
        <v>1305</v>
      </c>
      <c r="AU7" s="10">
        <v>438</v>
      </c>
      <c r="AV7" s="10"/>
      <c r="AW7" s="10">
        <v>799</v>
      </c>
      <c r="AX7" s="10">
        <v>470</v>
      </c>
      <c r="AY7" s="10">
        <v>680</v>
      </c>
      <c r="AZ7" s="10"/>
      <c r="BA7" s="10">
        <v>492</v>
      </c>
      <c r="BB7" s="10">
        <v>559</v>
      </c>
      <c r="BC7" s="10">
        <v>647</v>
      </c>
      <c r="BD7" s="10">
        <v>207</v>
      </c>
      <c r="BE7" s="10">
        <v>108</v>
      </c>
      <c r="BF7" s="10"/>
      <c r="BG7" s="10">
        <v>791</v>
      </c>
      <c r="BH7" s="10">
        <v>1223</v>
      </c>
      <c r="BI7" s="10"/>
      <c r="BJ7" s="10">
        <v>1546</v>
      </c>
      <c r="BK7" s="10">
        <v>457</v>
      </c>
      <c r="BL7" s="10"/>
      <c r="BM7" s="10">
        <v>280</v>
      </c>
      <c r="BN7" s="10">
        <v>408</v>
      </c>
      <c r="BO7" s="10">
        <v>699</v>
      </c>
      <c r="BP7" s="10">
        <v>159</v>
      </c>
      <c r="BQ7" s="10">
        <v>227</v>
      </c>
      <c r="BR7" s="10"/>
      <c r="BS7" s="10">
        <v>617</v>
      </c>
      <c r="BT7" s="10"/>
      <c r="BU7" s="10">
        <v>384</v>
      </c>
      <c r="BV7" s="10">
        <v>488</v>
      </c>
      <c r="BW7" s="10">
        <v>192</v>
      </c>
      <c r="BX7" s="10">
        <v>397</v>
      </c>
      <c r="BY7" s="10">
        <v>154</v>
      </c>
      <c r="BZ7" s="10"/>
      <c r="CA7" s="10">
        <v>165</v>
      </c>
      <c r="CB7" s="10"/>
      <c r="CC7" s="10">
        <v>1596</v>
      </c>
      <c r="CD7" s="10">
        <v>360</v>
      </c>
      <c r="CE7" s="10"/>
      <c r="CF7" s="10">
        <v>756</v>
      </c>
      <c r="CG7" s="10"/>
      <c r="CH7" s="10">
        <v>698</v>
      </c>
      <c r="CI7" s="10">
        <v>238</v>
      </c>
    </row>
    <row r="8" spans="2:87" ht="30" customHeight="1" x14ac:dyDescent="0.35">
      <c r="B8" s="11" t="s">
        <v>20</v>
      </c>
      <c r="C8" s="11">
        <v>2014</v>
      </c>
      <c r="D8" s="11">
        <v>993</v>
      </c>
      <c r="E8" s="11">
        <v>1015</v>
      </c>
      <c r="F8" s="11"/>
      <c r="G8" s="11">
        <v>282</v>
      </c>
      <c r="H8" s="11">
        <v>344</v>
      </c>
      <c r="I8" s="11">
        <v>342</v>
      </c>
      <c r="J8" s="11">
        <v>342</v>
      </c>
      <c r="K8" s="11">
        <v>283</v>
      </c>
      <c r="L8" s="11">
        <v>421</v>
      </c>
      <c r="M8" s="11"/>
      <c r="N8" s="11">
        <v>542</v>
      </c>
      <c r="O8" s="11">
        <v>522</v>
      </c>
      <c r="P8" s="11">
        <v>441</v>
      </c>
      <c r="Q8" s="11">
        <v>502</v>
      </c>
      <c r="R8" s="11"/>
      <c r="S8" s="11">
        <v>282</v>
      </c>
      <c r="T8" s="11">
        <v>262</v>
      </c>
      <c r="U8" s="11">
        <v>161</v>
      </c>
      <c r="V8" s="11">
        <v>181</v>
      </c>
      <c r="W8" s="11">
        <v>141</v>
      </c>
      <c r="X8" s="11">
        <v>181</v>
      </c>
      <c r="Y8" s="11">
        <v>161</v>
      </c>
      <c r="Z8" s="11">
        <v>81</v>
      </c>
      <c r="AA8" s="11">
        <v>222</v>
      </c>
      <c r="AB8" s="11">
        <v>181</v>
      </c>
      <c r="AC8" s="11">
        <v>101</v>
      </c>
      <c r="AD8" s="11">
        <v>60</v>
      </c>
      <c r="AE8" s="11"/>
      <c r="AF8" s="11">
        <v>339</v>
      </c>
      <c r="AG8" s="11">
        <v>765</v>
      </c>
      <c r="AH8" s="11">
        <v>397</v>
      </c>
      <c r="AI8" s="11">
        <v>220</v>
      </c>
      <c r="AJ8" s="11">
        <v>222</v>
      </c>
      <c r="AK8" s="11"/>
      <c r="AL8" s="11">
        <v>770</v>
      </c>
      <c r="AM8" s="11">
        <v>770</v>
      </c>
      <c r="AN8" s="11">
        <v>347</v>
      </c>
      <c r="AO8" s="11">
        <v>126</v>
      </c>
      <c r="AP8" s="11"/>
      <c r="AQ8" s="11">
        <v>1192</v>
      </c>
      <c r="AR8" s="11">
        <v>822</v>
      </c>
      <c r="AS8" s="11"/>
      <c r="AT8" s="11">
        <v>1312</v>
      </c>
      <c r="AU8" s="11">
        <v>397</v>
      </c>
      <c r="AV8" s="11"/>
      <c r="AW8" s="11">
        <v>746</v>
      </c>
      <c r="AX8" s="11">
        <v>471</v>
      </c>
      <c r="AY8" s="11">
        <v>716</v>
      </c>
      <c r="AZ8" s="11"/>
      <c r="BA8" s="11">
        <v>511</v>
      </c>
      <c r="BB8" s="11">
        <v>553</v>
      </c>
      <c r="BC8" s="11">
        <v>648</v>
      </c>
      <c r="BD8" s="11">
        <v>198</v>
      </c>
      <c r="BE8" s="11">
        <v>103</v>
      </c>
      <c r="BF8" s="11"/>
      <c r="BG8" s="11">
        <v>850</v>
      </c>
      <c r="BH8" s="11">
        <v>1164</v>
      </c>
      <c r="BI8" s="11"/>
      <c r="BJ8" s="11">
        <v>1580</v>
      </c>
      <c r="BK8" s="11">
        <v>423</v>
      </c>
      <c r="BL8" s="11"/>
      <c r="BM8" s="11">
        <v>297</v>
      </c>
      <c r="BN8" s="11">
        <v>385</v>
      </c>
      <c r="BO8" s="11">
        <v>706</v>
      </c>
      <c r="BP8" s="11">
        <v>156</v>
      </c>
      <c r="BQ8" s="11">
        <v>228</v>
      </c>
      <c r="BR8" s="11"/>
      <c r="BS8" s="11">
        <v>612</v>
      </c>
      <c r="BT8" s="11"/>
      <c r="BU8" s="11">
        <v>373</v>
      </c>
      <c r="BV8" s="11">
        <v>499</v>
      </c>
      <c r="BW8" s="11">
        <v>191</v>
      </c>
      <c r="BX8" s="11">
        <v>389</v>
      </c>
      <c r="BY8" s="11">
        <v>163</v>
      </c>
      <c r="BZ8" s="11"/>
      <c r="CA8" s="11">
        <v>167</v>
      </c>
      <c r="CB8" s="11"/>
      <c r="CC8" s="11">
        <v>1582</v>
      </c>
      <c r="CD8" s="11">
        <v>370</v>
      </c>
      <c r="CE8" s="11"/>
      <c r="CF8" s="11">
        <v>721</v>
      </c>
      <c r="CG8" s="11"/>
      <c r="CH8" s="11">
        <v>681</v>
      </c>
      <c r="CI8" s="11">
        <v>239</v>
      </c>
    </row>
    <row r="9" spans="2:87" x14ac:dyDescent="0.35">
      <c r="B9" s="18" t="s">
        <v>419</v>
      </c>
      <c r="C9" s="17">
        <v>7.3056422971779403E-2</v>
      </c>
      <c r="D9" s="17">
        <v>8.1500703866831697E-2</v>
      </c>
      <c r="E9" s="17">
        <v>6.5226645569167394E-2</v>
      </c>
      <c r="F9" s="17"/>
      <c r="G9" s="17">
        <v>0.134982790209392</v>
      </c>
      <c r="H9" s="17">
        <v>0.15749325588228599</v>
      </c>
      <c r="I9" s="17">
        <v>6.5771084656298204E-2</v>
      </c>
      <c r="J9" s="17">
        <v>3.64113255324695E-2</v>
      </c>
      <c r="K9" s="17">
        <v>3.0937332612095102E-2</v>
      </c>
      <c r="L9" s="17">
        <v>2.6513123673038701E-2</v>
      </c>
      <c r="M9" s="17"/>
      <c r="N9" s="17">
        <v>0.103486489098131</v>
      </c>
      <c r="O9" s="17">
        <v>5.83462387232812E-2</v>
      </c>
      <c r="P9" s="17">
        <v>6.2936459586382706E-2</v>
      </c>
      <c r="Q9" s="17">
        <v>6.5406859527547698E-2</v>
      </c>
      <c r="R9" s="17"/>
      <c r="S9" s="17">
        <v>0.107914115921646</v>
      </c>
      <c r="T9" s="17">
        <v>5.63040531741517E-2</v>
      </c>
      <c r="U9" s="17">
        <v>3.4139705104881998E-2</v>
      </c>
      <c r="V9" s="17">
        <v>5.9358953543356498E-2</v>
      </c>
      <c r="W9" s="17">
        <v>9.5824405227246195E-2</v>
      </c>
      <c r="X9" s="17">
        <v>8.57218478986667E-2</v>
      </c>
      <c r="Y9" s="17">
        <v>4.7840617793977698E-2</v>
      </c>
      <c r="Z9" s="17">
        <v>0.108564332787841</v>
      </c>
      <c r="AA9" s="17">
        <v>9.0471694537563499E-2</v>
      </c>
      <c r="AB9" s="17">
        <v>3.9450552337946199E-2</v>
      </c>
      <c r="AC9" s="17">
        <v>6.2775554921047402E-2</v>
      </c>
      <c r="AD9" s="17">
        <v>0.11040975797575001</v>
      </c>
      <c r="AE9" s="17"/>
      <c r="AF9" s="17">
        <v>4.6676268553075703E-2</v>
      </c>
      <c r="AG9" s="17">
        <v>5.8275726354078898E-2</v>
      </c>
      <c r="AH9" s="17">
        <v>6.8384659485142094E-2</v>
      </c>
      <c r="AI9" s="17">
        <v>8.6865394592229001E-2</v>
      </c>
      <c r="AJ9" s="17">
        <v>0.15175513787818401</v>
      </c>
      <c r="AK9" s="17"/>
      <c r="AL9" s="17">
        <v>7.7919299290210395E-2</v>
      </c>
      <c r="AM9" s="17">
        <v>5.9462378955289601E-2</v>
      </c>
      <c r="AN9" s="17">
        <v>7.5575288424742995E-2</v>
      </c>
      <c r="AO9" s="17">
        <v>0.119453350060376</v>
      </c>
      <c r="AP9" s="17"/>
      <c r="AQ9" s="17">
        <v>4.3643079062284998E-2</v>
      </c>
      <c r="AR9" s="17">
        <v>0.115735533746254</v>
      </c>
      <c r="AS9" s="17"/>
      <c r="AT9" s="17">
        <v>8.66583919942579E-2</v>
      </c>
      <c r="AU9" s="17">
        <v>2.6400751570439501E-2</v>
      </c>
      <c r="AV9" s="17"/>
      <c r="AW9" s="17">
        <v>5.6003024922847901E-2</v>
      </c>
      <c r="AX9" s="17">
        <v>6.4685731573470198E-2</v>
      </c>
      <c r="AY9" s="17">
        <v>9.4695584747405498E-2</v>
      </c>
      <c r="AZ9" s="17"/>
      <c r="BA9" s="17">
        <v>0.124641605353354</v>
      </c>
      <c r="BB9" s="17">
        <v>6.2177102964328601E-2</v>
      </c>
      <c r="BC9" s="17">
        <v>5.6329857856043698E-2</v>
      </c>
      <c r="BD9" s="17">
        <v>4.5858847800741703E-2</v>
      </c>
      <c r="BE9" s="17">
        <v>3.3801792232319501E-2</v>
      </c>
      <c r="BF9" s="17"/>
      <c r="BG9" s="17">
        <v>6.7430776136964202E-2</v>
      </c>
      <c r="BH9" s="17">
        <v>7.7161963618074494E-2</v>
      </c>
      <c r="BI9" s="17"/>
      <c r="BJ9" s="17">
        <v>8.4154298965757102E-2</v>
      </c>
      <c r="BK9" s="17">
        <v>3.3430845103720797E-2</v>
      </c>
      <c r="BL9" s="17"/>
      <c r="BM9" s="17">
        <v>8.4525158549765195E-2</v>
      </c>
      <c r="BN9" s="17">
        <v>4.6701260095674699E-2</v>
      </c>
      <c r="BO9" s="17">
        <v>9.8491647491305206E-2</v>
      </c>
      <c r="BP9" s="17">
        <v>7.9511144585767204E-2</v>
      </c>
      <c r="BQ9" s="17">
        <v>4.9146282686419102E-2</v>
      </c>
      <c r="BR9" s="17"/>
      <c r="BS9" s="17">
        <v>8.8955399371699398E-2</v>
      </c>
      <c r="BT9" s="17"/>
      <c r="BU9" s="17">
        <v>7.8194233592440904E-2</v>
      </c>
      <c r="BV9" s="17">
        <v>0.13858000477499399</v>
      </c>
      <c r="BW9" s="17">
        <v>7.1456838990552093E-2</v>
      </c>
      <c r="BX9" s="17">
        <v>4.8081549392455201E-2</v>
      </c>
      <c r="BY9" s="17">
        <v>4.3043195278325501E-2</v>
      </c>
      <c r="BZ9" s="17"/>
      <c r="CA9" s="17">
        <v>0.16499447516025201</v>
      </c>
      <c r="CB9" s="17"/>
      <c r="CC9" s="17">
        <v>6.0857973122242497E-2</v>
      </c>
      <c r="CD9" s="17">
        <v>0.12727118140898699</v>
      </c>
      <c r="CE9" s="17"/>
      <c r="CF9" s="17">
        <v>5.7786062062081797E-2</v>
      </c>
      <c r="CG9" s="17"/>
      <c r="CH9" s="17">
        <v>3.6233946526941403E-2</v>
      </c>
      <c r="CI9" s="17">
        <v>0.154512779882051</v>
      </c>
    </row>
    <row r="10" spans="2:87" x14ac:dyDescent="0.35">
      <c r="B10" s="18" t="s">
        <v>420</v>
      </c>
      <c r="C10" s="17">
        <v>0.257783909649484</v>
      </c>
      <c r="D10" s="17">
        <v>0.27916245343801399</v>
      </c>
      <c r="E10" s="17">
        <v>0.23541466082600601</v>
      </c>
      <c r="F10" s="17"/>
      <c r="G10" s="17">
        <v>0.31584225069753502</v>
      </c>
      <c r="H10" s="17">
        <v>0.365998781968772</v>
      </c>
      <c r="I10" s="17">
        <v>0.302186052441204</v>
      </c>
      <c r="J10" s="17">
        <v>0.29721837839034398</v>
      </c>
      <c r="K10" s="17">
        <v>0.15679934993981001</v>
      </c>
      <c r="L10" s="17">
        <v>0.130131364208906</v>
      </c>
      <c r="M10" s="17"/>
      <c r="N10" s="17">
        <v>0.28239672648703601</v>
      </c>
      <c r="O10" s="17">
        <v>0.28817978996666799</v>
      </c>
      <c r="P10" s="17">
        <v>0.241333949166297</v>
      </c>
      <c r="Q10" s="17">
        <v>0.21141068223196399</v>
      </c>
      <c r="R10" s="17"/>
      <c r="S10" s="17">
        <v>0.28818370254130599</v>
      </c>
      <c r="T10" s="17">
        <v>0.27138696395899198</v>
      </c>
      <c r="U10" s="17">
        <v>0.25669258768360298</v>
      </c>
      <c r="V10" s="17">
        <v>0.23718724234739699</v>
      </c>
      <c r="W10" s="17">
        <v>0.24872654509866701</v>
      </c>
      <c r="X10" s="17">
        <v>0.240387326560626</v>
      </c>
      <c r="Y10" s="17">
        <v>0.28141200247131198</v>
      </c>
      <c r="Z10" s="17">
        <v>0.17649567370873601</v>
      </c>
      <c r="AA10" s="17">
        <v>0.2815977938102</v>
      </c>
      <c r="AB10" s="17">
        <v>0.25720543704289001</v>
      </c>
      <c r="AC10" s="17">
        <v>0.196705051141116</v>
      </c>
      <c r="AD10" s="17">
        <v>0.25715356781932802</v>
      </c>
      <c r="AE10" s="17"/>
      <c r="AF10" s="17">
        <v>0.225598253851446</v>
      </c>
      <c r="AG10" s="17">
        <v>0.23301793727123801</v>
      </c>
      <c r="AH10" s="17">
        <v>0.27828606122369698</v>
      </c>
      <c r="AI10" s="17">
        <v>0.290109852422545</v>
      </c>
      <c r="AJ10" s="17">
        <v>0.31646756230419798</v>
      </c>
      <c r="AK10" s="17"/>
      <c r="AL10" s="17">
        <v>0.25365447825042198</v>
      </c>
      <c r="AM10" s="17">
        <v>0.24897493612610599</v>
      </c>
      <c r="AN10" s="17">
        <v>0.27387974428723499</v>
      </c>
      <c r="AO10" s="17">
        <v>0.292476240739864</v>
      </c>
      <c r="AP10" s="17"/>
      <c r="AQ10" s="17">
        <v>0.22330254608880401</v>
      </c>
      <c r="AR10" s="17">
        <v>0.307816777030678</v>
      </c>
      <c r="AS10" s="17"/>
      <c r="AT10" s="17">
        <v>0.30650061130491701</v>
      </c>
      <c r="AU10" s="17">
        <v>0.13372560141534001</v>
      </c>
      <c r="AV10" s="17"/>
      <c r="AW10" s="17">
        <v>0.21152594491926899</v>
      </c>
      <c r="AX10" s="17">
        <v>0.27851013965348498</v>
      </c>
      <c r="AY10" s="17">
        <v>0.29179452677033801</v>
      </c>
      <c r="AZ10" s="17"/>
      <c r="BA10" s="17">
        <v>0.30512375692997701</v>
      </c>
      <c r="BB10" s="17">
        <v>0.26119027324239202</v>
      </c>
      <c r="BC10" s="17">
        <v>0.23348167639876899</v>
      </c>
      <c r="BD10" s="17">
        <v>0.22629908167026899</v>
      </c>
      <c r="BE10" s="17">
        <v>0.220653556125078</v>
      </c>
      <c r="BF10" s="17"/>
      <c r="BG10" s="17">
        <v>0.28210559046913303</v>
      </c>
      <c r="BH10" s="17">
        <v>0.24003419088410999</v>
      </c>
      <c r="BI10" s="17"/>
      <c r="BJ10" s="17">
        <v>0.28924715959543101</v>
      </c>
      <c r="BK10" s="17">
        <v>0.14214990583829101</v>
      </c>
      <c r="BL10" s="17"/>
      <c r="BM10" s="17">
        <v>0.25704394426718102</v>
      </c>
      <c r="BN10" s="17">
        <v>0.19511609390679999</v>
      </c>
      <c r="BO10" s="17">
        <v>0.334775031089599</v>
      </c>
      <c r="BP10" s="17">
        <v>0.31653836724448797</v>
      </c>
      <c r="BQ10" s="17">
        <v>0.11374387761022101</v>
      </c>
      <c r="BR10" s="17"/>
      <c r="BS10" s="17">
        <v>0.19756539751621699</v>
      </c>
      <c r="BT10" s="17"/>
      <c r="BU10" s="17">
        <v>0.19641257280989599</v>
      </c>
      <c r="BV10" s="17">
        <v>0.35249490501153802</v>
      </c>
      <c r="BW10" s="17">
        <v>0.32969973768878402</v>
      </c>
      <c r="BX10" s="17">
        <v>0.14721914007773801</v>
      </c>
      <c r="BY10" s="17">
        <v>0.28366270050974701</v>
      </c>
      <c r="BZ10" s="17"/>
      <c r="CA10" s="17">
        <v>0.30153695918356899</v>
      </c>
      <c r="CB10" s="17"/>
      <c r="CC10" s="17">
        <v>0.23836042248039499</v>
      </c>
      <c r="CD10" s="17">
        <v>0.35122666010088799</v>
      </c>
      <c r="CE10" s="17"/>
      <c r="CF10" s="17">
        <v>0.22939713595372199</v>
      </c>
      <c r="CG10" s="17"/>
      <c r="CH10" s="17">
        <v>0.19261603085332901</v>
      </c>
      <c r="CI10" s="17">
        <v>0.41488884051977898</v>
      </c>
    </row>
    <row r="11" spans="2:87" x14ac:dyDescent="0.35">
      <c r="B11" s="18" t="s">
        <v>370</v>
      </c>
      <c r="C11" s="17">
        <v>0.22072026548151399</v>
      </c>
      <c r="D11" s="17">
        <v>0.21502896483016701</v>
      </c>
      <c r="E11" s="17">
        <v>0.224655925838561</v>
      </c>
      <c r="F11" s="17"/>
      <c r="G11" s="17">
        <v>0.233323671582672</v>
      </c>
      <c r="H11" s="17">
        <v>0.198960669983374</v>
      </c>
      <c r="I11" s="17">
        <v>0.23711247070070701</v>
      </c>
      <c r="J11" s="17">
        <v>0.25810016710909101</v>
      </c>
      <c r="K11" s="17">
        <v>0.18118546963533599</v>
      </c>
      <c r="L11" s="17">
        <v>0.212943909817877</v>
      </c>
      <c r="M11" s="17"/>
      <c r="N11" s="17">
        <v>0.24584153457662999</v>
      </c>
      <c r="O11" s="17">
        <v>0.22545516042533201</v>
      </c>
      <c r="P11" s="17">
        <v>0.20493698035357499</v>
      </c>
      <c r="Q11" s="17">
        <v>0.205616933986628</v>
      </c>
      <c r="R11" s="17"/>
      <c r="S11" s="17">
        <v>0.26638305748262597</v>
      </c>
      <c r="T11" s="17">
        <v>0.22510238424020901</v>
      </c>
      <c r="U11" s="17">
        <v>0.26158036447583999</v>
      </c>
      <c r="V11" s="17">
        <v>0.24229380938710801</v>
      </c>
      <c r="W11" s="17">
        <v>0.190008238790077</v>
      </c>
      <c r="X11" s="17">
        <v>0.183739172420091</v>
      </c>
      <c r="Y11" s="17">
        <v>0.21698034795516499</v>
      </c>
      <c r="Z11" s="17">
        <v>0.21564257722628799</v>
      </c>
      <c r="AA11" s="17">
        <v>0.17988193644496001</v>
      </c>
      <c r="AB11" s="17">
        <v>0.22217204477670299</v>
      </c>
      <c r="AC11" s="17">
        <v>0.16979203964178999</v>
      </c>
      <c r="AD11" s="17">
        <v>0.24536166602131099</v>
      </c>
      <c r="AE11" s="17"/>
      <c r="AF11" s="17">
        <v>0.20545199712161899</v>
      </c>
      <c r="AG11" s="17">
        <v>0.212752514736089</v>
      </c>
      <c r="AH11" s="17">
        <v>0.22601597270731399</v>
      </c>
      <c r="AI11" s="17">
        <v>0.24235935686259899</v>
      </c>
      <c r="AJ11" s="17">
        <v>0.21307355073300499</v>
      </c>
      <c r="AK11" s="17"/>
      <c r="AL11" s="17">
        <v>0.2365432109593</v>
      </c>
      <c r="AM11" s="17">
        <v>0.22426311930538001</v>
      </c>
      <c r="AN11" s="17">
        <v>0.18330405756375301</v>
      </c>
      <c r="AO11" s="17">
        <v>0.20549904988284801</v>
      </c>
      <c r="AP11" s="17"/>
      <c r="AQ11" s="17">
        <v>0.224187801856503</v>
      </c>
      <c r="AR11" s="17">
        <v>0.215688829085911</v>
      </c>
      <c r="AS11" s="17"/>
      <c r="AT11" s="17">
        <v>0.22218979916454901</v>
      </c>
      <c r="AU11" s="17">
        <v>0.19466798550832001</v>
      </c>
      <c r="AV11" s="17"/>
      <c r="AW11" s="17">
        <v>0.21565660495787101</v>
      </c>
      <c r="AX11" s="17">
        <v>0.215772499172768</v>
      </c>
      <c r="AY11" s="17">
        <v>0.22415119775492401</v>
      </c>
      <c r="AZ11" s="17"/>
      <c r="BA11" s="17">
        <v>0.202132668566671</v>
      </c>
      <c r="BB11" s="17">
        <v>0.22847145619062301</v>
      </c>
      <c r="BC11" s="17">
        <v>0.22169872192728601</v>
      </c>
      <c r="BD11" s="17">
        <v>0.23837541643406601</v>
      </c>
      <c r="BE11" s="17">
        <v>0.223773221052113</v>
      </c>
      <c r="BF11" s="17"/>
      <c r="BG11" s="17">
        <v>0.224329069473199</v>
      </c>
      <c r="BH11" s="17">
        <v>0.21808659651732001</v>
      </c>
      <c r="BI11" s="17"/>
      <c r="BJ11" s="17">
        <v>0.21785603536769799</v>
      </c>
      <c r="BK11" s="17">
        <v>0.230202069669456</v>
      </c>
      <c r="BL11" s="17"/>
      <c r="BM11" s="17">
        <v>0.21588111670146101</v>
      </c>
      <c r="BN11" s="17">
        <v>0.21132251484596801</v>
      </c>
      <c r="BO11" s="17">
        <v>0.20924106603841</v>
      </c>
      <c r="BP11" s="17">
        <v>0.220918704470247</v>
      </c>
      <c r="BQ11" s="17">
        <v>0.19330728698569399</v>
      </c>
      <c r="BR11" s="17"/>
      <c r="BS11" s="17">
        <v>0.17250995722103801</v>
      </c>
      <c r="BT11" s="17"/>
      <c r="BU11" s="17">
        <v>0.20004845561008</v>
      </c>
      <c r="BV11" s="17">
        <v>0.24437417125643399</v>
      </c>
      <c r="BW11" s="17">
        <v>0.19868702948717301</v>
      </c>
      <c r="BX11" s="17">
        <v>0.152036654052118</v>
      </c>
      <c r="BY11" s="17">
        <v>0.25224785959323398</v>
      </c>
      <c r="BZ11" s="17"/>
      <c r="CA11" s="17">
        <v>0.149840652459031</v>
      </c>
      <c r="CB11" s="17"/>
      <c r="CC11" s="17">
        <v>0.21054483218282899</v>
      </c>
      <c r="CD11" s="17">
        <v>0.22668997205845501</v>
      </c>
      <c r="CE11" s="17"/>
      <c r="CF11" s="17">
        <v>0.19766390999019301</v>
      </c>
      <c r="CG11" s="17"/>
      <c r="CH11" s="17">
        <v>0.22020681680968399</v>
      </c>
      <c r="CI11" s="17">
        <v>0.20430641689413501</v>
      </c>
    </row>
    <row r="12" spans="2:87" x14ac:dyDescent="0.35">
      <c r="B12" s="18" t="s">
        <v>421</v>
      </c>
      <c r="C12" s="17">
        <v>0.32129071653170799</v>
      </c>
      <c r="D12" s="17">
        <v>0.307675713608559</v>
      </c>
      <c r="E12" s="17">
        <v>0.33651244013296</v>
      </c>
      <c r="F12" s="17"/>
      <c r="G12" s="17">
        <v>0.25900110249270097</v>
      </c>
      <c r="H12" s="17">
        <v>0.216787213326601</v>
      </c>
      <c r="I12" s="17">
        <v>0.31641690606407402</v>
      </c>
      <c r="J12" s="17">
        <v>0.26593909464300303</v>
      </c>
      <c r="K12" s="17">
        <v>0.41164992366164299</v>
      </c>
      <c r="L12" s="17">
        <v>0.43669405421671398</v>
      </c>
      <c r="M12" s="17"/>
      <c r="N12" s="17">
        <v>0.27924417537424601</v>
      </c>
      <c r="O12" s="17">
        <v>0.294888542967571</v>
      </c>
      <c r="P12" s="17">
        <v>0.34771860857069098</v>
      </c>
      <c r="Q12" s="17">
        <v>0.36769904001190401</v>
      </c>
      <c r="R12" s="17"/>
      <c r="S12" s="17">
        <v>0.271684775683321</v>
      </c>
      <c r="T12" s="17">
        <v>0.30380433049944999</v>
      </c>
      <c r="U12" s="17">
        <v>0.306614825959791</v>
      </c>
      <c r="V12" s="17">
        <v>0.31299102432746001</v>
      </c>
      <c r="W12" s="17">
        <v>0.384652067991957</v>
      </c>
      <c r="X12" s="17">
        <v>0.34872625378886501</v>
      </c>
      <c r="Y12" s="17">
        <v>0.29538738724015801</v>
      </c>
      <c r="Z12" s="17">
        <v>0.34407555764388398</v>
      </c>
      <c r="AA12" s="17">
        <v>0.33846000946397198</v>
      </c>
      <c r="AB12" s="17">
        <v>0.36107505257092598</v>
      </c>
      <c r="AC12" s="17">
        <v>0.36969811990193802</v>
      </c>
      <c r="AD12" s="17">
        <v>0.23722635223207</v>
      </c>
      <c r="AE12" s="17"/>
      <c r="AF12" s="17">
        <v>0.35072096544402398</v>
      </c>
      <c r="AG12" s="17">
        <v>0.36148457919840199</v>
      </c>
      <c r="AH12" s="17">
        <v>0.29164399573521699</v>
      </c>
      <c r="AI12" s="17">
        <v>0.28752551808315502</v>
      </c>
      <c r="AJ12" s="17">
        <v>0.24046357480994199</v>
      </c>
      <c r="AK12" s="17"/>
      <c r="AL12" s="17">
        <v>0.31228560421208401</v>
      </c>
      <c r="AM12" s="17">
        <v>0.33308441816443901</v>
      </c>
      <c r="AN12" s="17">
        <v>0.34162511547202101</v>
      </c>
      <c r="AO12" s="17">
        <v>0.24825507304136499</v>
      </c>
      <c r="AP12" s="17"/>
      <c r="AQ12" s="17">
        <v>0.35092999320185397</v>
      </c>
      <c r="AR12" s="17">
        <v>0.27828377464258403</v>
      </c>
      <c r="AS12" s="17"/>
      <c r="AT12" s="17">
        <v>0.28024769991116599</v>
      </c>
      <c r="AU12" s="17">
        <v>0.44776362882764997</v>
      </c>
      <c r="AV12" s="17"/>
      <c r="AW12" s="17">
        <v>0.35462886946563699</v>
      </c>
      <c r="AX12" s="17">
        <v>0.33106082328832298</v>
      </c>
      <c r="AY12" s="17">
        <v>0.28527872368759299</v>
      </c>
      <c r="AZ12" s="17"/>
      <c r="BA12" s="17">
        <v>0.28149921648121101</v>
      </c>
      <c r="BB12" s="17">
        <v>0.31124765710417202</v>
      </c>
      <c r="BC12" s="17">
        <v>0.35152017602311803</v>
      </c>
      <c r="BD12" s="17">
        <v>0.34158160766995899</v>
      </c>
      <c r="BE12" s="17">
        <v>0.34627811779471201</v>
      </c>
      <c r="BF12" s="17"/>
      <c r="BG12" s="17">
        <v>0.31038694279461598</v>
      </c>
      <c r="BH12" s="17">
        <v>0.32924818126244798</v>
      </c>
      <c r="BI12" s="17"/>
      <c r="BJ12" s="17">
        <v>0.29738585872265699</v>
      </c>
      <c r="BK12" s="17">
        <v>0.40503720202943999</v>
      </c>
      <c r="BL12" s="17"/>
      <c r="BM12" s="17">
        <v>0.30838960186388098</v>
      </c>
      <c r="BN12" s="17">
        <v>0.36067014326743302</v>
      </c>
      <c r="BO12" s="17">
        <v>0.29002243090555202</v>
      </c>
      <c r="BP12" s="17">
        <v>0.26549863427612502</v>
      </c>
      <c r="BQ12" s="17">
        <v>0.393420632028609</v>
      </c>
      <c r="BR12" s="17"/>
      <c r="BS12" s="17">
        <v>0.346446180026307</v>
      </c>
      <c r="BT12" s="17"/>
      <c r="BU12" s="17">
        <v>0.34989635198154101</v>
      </c>
      <c r="BV12" s="17">
        <v>0.23157984522231201</v>
      </c>
      <c r="BW12" s="17">
        <v>0.31867276219507501</v>
      </c>
      <c r="BX12" s="17">
        <v>0.41543888459094203</v>
      </c>
      <c r="BY12" s="17">
        <v>0.29997543433386298</v>
      </c>
      <c r="BZ12" s="17"/>
      <c r="CA12" s="17">
        <v>0.27455381128959599</v>
      </c>
      <c r="CB12" s="17"/>
      <c r="CC12" s="17">
        <v>0.34312488710245198</v>
      </c>
      <c r="CD12" s="17">
        <v>0.24702812298322599</v>
      </c>
      <c r="CE12" s="17"/>
      <c r="CF12" s="17">
        <v>0.36157196824675703</v>
      </c>
      <c r="CG12" s="17"/>
      <c r="CH12" s="17">
        <v>0.38045444060586098</v>
      </c>
      <c r="CI12" s="17">
        <v>0.17278979977661699</v>
      </c>
    </row>
    <row r="13" spans="2:87" x14ac:dyDescent="0.35">
      <c r="B13" s="18" t="s">
        <v>422</v>
      </c>
      <c r="C13" s="19">
        <v>0.12714868536551399</v>
      </c>
      <c r="D13" s="19">
        <v>0.116632164256428</v>
      </c>
      <c r="E13" s="19">
        <v>0.13819032763330499</v>
      </c>
      <c r="F13" s="19"/>
      <c r="G13" s="19">
        <v>5.6850185017701199E-2</v>
      </c>
      <c r="H13" s="19">
        <v>6.0760078838966801E-2</v>
      </c>
      <c r="I13" s="19">
        <v>7.8513486137715804E-2</v>
      </c>
      <c r="J13" s="19">
        <v>0.142331034325093</v>
      </c>
      <c r="K13" s="19">
        <v>0.21942792415111601</v>
      </c>
      <c r="L13" s="19">
        <v>0.193717548083464</v>
      </c>
      <c r="M13" s="19"/>
      <c r="N13" s="19">
        <v>8.9031074463957194E-2</v>
      </c>
      <c r="O13" s="19">
        <v>0.13313026791714899</v>
      </c>
      <c r="P13" s="19">
        <v>0.14307400232305401</v>
      </c>
      <c r="Q13" s="19">
        <v>0.14986648424195601</v>
      </c>
      <c r="R13" s="19"/>
      <c r="S13" s="19">
        <v>6.5834348371101095E-2</v>
      </c>
      <c r="T13" s="19">
        <v>0.143402268127198</v>
      </c>
      <c r="U13" s="19">
        <v>0.14097251677588399</v>
      </c>
      <c r="V13" s="19">
        <v>0.14816897039467899</v>
      </c>
      <c r="W13" s="19">
        <v>8.0788742892053303E-2</v>
      </c>
      <c r="X13" s="19">
        <v>0.14142539933175099</v>
      </c>
      <c r="Y13" s="19">
        <v>0.15837964453938799</v>
      </c>
      <c r="Z13" s="19">
        <v>0.155221858633251</v>
      </c>
      <c r="AA13" s="19">
        <v>0.109588565743304</v>
      </c>
      <c r="AB13" s="19">
        <v>0.120096913271535</v>
      </c>
      <c r="AC13" s="19">
        <v>0.201029234394109</v>
      </c>
      <c r="AD13" s="19">
        <v>0.14984865595154001</v>
      </c>
      <c r="AE13" s="19"/>
      <c r="AF13" s="19">
        <v>0.17155251502983601</v>
      </c>
      <c r="AG13" s="19">
        <v>0.13446924244019201</v>
      </c>
      <c r="AH13" s="19">
        <v>0.13566931084862899</v>
      </c>
      <c r="AI13" s="19">
        <v>9.3139878039472698E-2</v>
      </c>
      <c r="AJ13" s="19">
        <v>7.8240174274671198E-2</v>
      </c>
      <c r="AK13" s="19"/>
      <c r="AL13" s="19">
        <v>0.119597407287983</v>
      </c>
      <c r="AM13" s="19">
        <v>0.13421514744878499</v>
      </c>
      <c r="AN13" s="19">
        <v>0.125615794252248</v>
      </c>
      <c r="AO13" s="19">
        <v>0.13431628627554801</v>
      </c>
      <c r="AP13" s="19"/>
      <c r="AQ13" s="19">
        <v>0.157936579790554</v>
      </c>
      <c r="AR13" s="19">
        <v>8.2475085494574205E-2</v>
      </c>
      <c r="AS13" s="19"/>
      <c r="AT13" s="19">
        <v>0.104403497625111</v>
      </c>
      <c r="AU13" s="19">
        <v>0.19744203267825</v>
      </c>
      <c r="AV13" s="19"/>
      <c r="AW13" s="19">
        <v>0.16218555573437601</v>
      </c>
      <c r="AX13" s="19">
        <v>0.10997080631195399</v>
      </c>
      <c r="AY13" s="19">
        <v>0.104079967039739</v>
      </c>
      <c r="AZ13" s="19"/>
      <c r="BA13" s="19">
        <v>8.6602752668787905E-2</v>
      </c>
      <c r="BB13" s="19">
        <v>0.13691351049848599</v>
      </c>
      <c r="BC13" s="19">
        <v>0.136969567794783</v>
      </c>
      <c r="BD13" s="19">
        <v>0.147885046424964</v>
      </c>
      <c r="BE13" s="19">
        <v>0.17549331279577801</v>
      </c>
      <c r="BF13" s="19"/>
      <c r="BG13" s="19">
        <v>0.115747621126089</v>
      </c>
      <c r="BH13" s="19">
        <v>0.13546906771804801</v>
      </c>
      <c r="BI13" s="19"/>
      <c r="BJ13" s="19">
        <v>0.111356647348456</v>
      </c>
      <c r="BK13" s="19">
        <v>0.18917997735909201</v>
      </c>
      <c r="BL13" s="19"/>
      <c r="BM13" s="19">
        <v>0.13416017861771201</v>
      </c>
      <c r="BN13" s="19">
        <v>0.186189987884124</v>
      </c>
      <c r="BO13" s="19">
        <v>6.7469824475133194E-2</v>
      </c>
      <c r="BP13" s="19">
        <v>0.11753314942337401</v>
      </c>
      <c r="BQ13" s="19">
        <v>0.25038192068905801</v>
      </c>
      <c r="BR13" s="19"/>
      <c r="BS13" s="19">
        <v>0.19452306586474</v>
      </c>
      <c r="BT13" s="19"/>
      <c r="BU13" s="19">
        <v>0.17544838600604101</v>
      </c>
      <c r="BV13" s="19">
        <v>3.2971073734723202E-2</v>
      </c>
      <c r="BW13" s="19">
        <v>8.1483631638416695E-2</v>
      </c>
      <c r="BX13" s="19">
        <v>0.23722377188674701</v>
      </c>
      <c r="BY13" s="19">
        <v>0.12107081028483101</v>
      </c>
      <c r="BZ13" s="19"/>
      <c r="CA13" s="19">
        <v>0.109074101907553</v>
      </c>
      <c r="CB13" s="19"/>
      <c r="CC13" s="19">
        <v>0.14711188511208101</v>
      </c>
      <c r="CD13" s="19">
        <v>4.7784063448443499E-2</v>
      </c>
      <c r="CE13" s="19"/>
      <c r="CF13" s="19">
        <v>0.153580923747246</v>
      </c>
      <c r="CG13" s="19"/>
      <c r="CH13" s="19">
        <v>0.17048876520418499</v>
      </c>
      <c r="CI13" s="19">
        <v>5.3502162927418599E-2</v>
      </c>
    </row>
    <row r="14" spans="2:87" x14ac:dyDescent="0.35">
      <c r="B14" s="16"/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dimension ref="B2:CI31"/>
  <sheetViews>
    <sheetView showGridLines="0" topLeftCell="A7" workbookViewId="0">
      <pane xSplit="2" topLeftCell="C1" activePane="topRight" state="frozen"/>
      <selection pane="topRight" activeCell="D2" sqref="D2:BR2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445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2014</v>
      </c>
      <c r="D7" s="10">
        <v>1010</v>
      </c>
      <c r="E7" s="10">
        <v>998</v>
      </c>
      <c r="F7" s="10"/>
      <c r="G7" s="10">
        <v>162</v>
      </c>
      <c r="H7" s="10">
        <v>348</v>
      </c>
      <c r="I7" s="10">
        <v>362</v>
      </c>
      <c r="J7" s="10">
        <v>366</v>
      </c>
      <c r="K7" s="10">
        <v>313</v>
      </c>
      <c r="L7" s="10">
        <v>463</v>
      </c>
      <c r="M7" s="10"/>
      <c r="N7" s="10">
        <v>594</v>
      </c>
      <c r="O7" s="10">
        <v>504</v>
      </c>
      <c r="P7" s="10">
        <v>427</v>
      </c>
      <c r="Q7" s="10">
        <v>482</v>
      </c>
      <c r="R7" s="10"/>
      <c r="S7" s="10">
        <v>277</v>
      </c>
      <c r="T7" s="10">
        <v>281</v>
      </c>
      <c r="U7" s="10">
        <v>168</v>
      </c>
      <c r="V7" s="10">
        <v>172</v>
      </c>
      <c r="W7" s="10">
        <v>153</v>
      </c>
      <c r="X7" s="10">
        <v>169</v>
      </c>
      <c r="Y7" s="10">
        <v>143</v>
      </c>
      <c r="Z7" s="10">
        <v>76</v>
      </c>
      <c r="AA7" s="10">
        <v>207</v>
      </c>
      <c r="AB7" s="10">
        <v>190</v>
      </c>
      <c r="AC7" s="10">
        <v>109</v>
      </c>
      <c r="AD7" s="10">
        <v>69</v>
      </c>
      <c r="AE7" s="10"/>
      <c r="AF7" s="10">
        <v>331</v>
      </c>
      <c r="AG7" s="10">
        <v>748</v>
      </c>
      <c r="AH7" s="10">
        <v>407</v>
      </c>
      <c r="AI7" s="10">
        <v>228</v>
      </c>
      <c r="AJ7" s="10">
        <v>232</v>
      </c>
      <c r="AK7" s="10"/>
      <c r="AL7" s="10">
        <v>803</v>
      </c>
      <c r="AM7" s="10">
        <v>756</v>
      </c>
      <c r="AN7" s="10">
        <v>338</v>
      </c>
      <c r="AO7" s="10">
        <v>117</v>
      </c>
      <c r="AP7" s="10"/>
      <c r="AQ7" s="10">
        <v>1178</v>
      </c>
      <c r="AR7" s="10">
        <v>836</v>
      </c>
      <c r="AS7" s="10"/>
      <c r="AT7" s="10">
        <v>1305</v>
      </c>
      <c r="AU7" s="10">
        <v>438</v>
      </c>
      <c r="AV7" s="10"/>
      <c r="AW7" s="10">
        <v>799</v>
      </c>
      <c r="AX7" s="10">
        <v>470</v>
      </c>
      <c r="AY7" s="10">
        <v>680</v>
      </c>
      <c r="AZ7" s="10"/>
      <c r="BA7" s="10">
        <v>492</v>
      </c>
      <c r="BB7" s="10">
        <v>559</v>
      </c>
      <c r="BC7" s="10">
        <v>647</v>
      </c>
      <c r="BD7" s="10">
        <v>207</v>
      </c>
      <c r="BE7" s="10">
        <v>108</v>
      </c>
      <c r="BF7" s="10"/>
      <c r="BG7" s="10">
        <v>791</v>
      </c>
      <c r="BH7" s="10">
        <v>1223</v>
      </c>
      <c r="BI7" s="10"/>
      <c r="BJ7" s="10">
        <v>1546</v>
      </c>
      <c r="BK7" s="10">
        <v>457</v>
      </c>
      <c r="BL7" s="10"/>
      <c r="BM7" s="10">
        <v>280</v>
      </c>
      <c r="BN7" s="10">
        <v>408</v>
      </c>
      <c r="BO7" s="10">
        <v>699</v>
      </c>
      <c r="BP7" s="10">
        <v>159</v>
      </c>
      <c r="BQ7" s="10">
        <v>227</v>
      </c>
      <c r="BR7" s="10"/>
      <c r="BS7" s="10">
        <v>617</v>
      </c>
      <c r="BT7" s="10"/>
      <c r="BU7" s="10">
        <v>384</v>
      </c>
      <c r="BV7" s="10">
        <v>488</v>
      </c>
      <c r="BW7" s="10">
        <v>192</v>
      </c>
      <c r="BX7" s="10">
        <v>397</v>
      </c>
      <c r="BY7" s="10">
        <v>154</v>
      </c>
      <c r="BZ7" s="10"/>
      <c r="CA7" s="10">
        <v>165</v>
      </c>
      <c r="CB7" s="10"/>
      <c r="CC7" s="10">
        <v>1596</v>
      </c>
      <c r="CD7" s="10">
        <v>360</v>
      </c>
      <c r="CE7" s="10"/>
      <c r="CF7" s="10">
        <v>756</v>
      </c>
      <c r="CG7" s="10"/>
      <c r="CH7" s="10">
        <v>698</v>
      </c>
      <c r="CI7" s="10">
        <v>238</v>
      </c>
    </row>
    <row r="8" spans="2:87" ht="30" customHeight="1" x14ac:dyDescent="0.35">
      <c r="B8" s="11" t="s">
        <v>20</v>
      </c>
      <c r="C8" s="11">
        <v>2014</v>
      </c>
      <c r="D8" s="11">
        <v>993</v>
      </c>
      <c r="E8" s="11">
        <v>1015</v>
      </c>
      <c r="F8" s="11"/>
      <c r="G8" s="11">
        <v>282</v>
      </c>
      <c r="H8" s="11">
        <v>344</v>
      </c>
      <c r="I8" s="11">
        <v>342</v>
      </c>
      <c r="J8" s="11">
        <v>342</v>
      </c>
      <c r="K8" s="11">
        <v>283</v>
      </c>
      <c r="L8" s="11">
        <v>421</v>
      </c>
      <c r="M8" s="11"/>
      <c r="N8" s="11">
        <v>542</v>
      </c>
      <c r="O8" s="11">
        <v>522</v>
      </c>
      <c r="P8" s="11">
        <v>441</v>
      </c>
      <c r="Q8" s="11">
        <v>502</v>
      </c>
      <c r="R8" s="11"/>
      <c r="S8" s="11">
        <v>282</v>
      </c>
      <c r="T8" s="11">
        <v>262</v>
      </c>
      <c r="U8" s="11">
        <v>161</v>
      </c>
      <c r="V8" s="11">
        <v>181</v>
      </c>
      <c r="W8" s="11">
        <v>141</v>
      </c>
      <c r="X8" s="11">
        <v>181</v>
      </c>
      <c r="Y8" s="11">
        <v>161</v>
      </c>
      <c r="Z8" s="11">
        <v>81</v>
      </c>
      <c r="AA8" s="11">
        <v>222</v>
      </c>
      <c r="AB8" s="11">
        <v>181</v>
      </c>
      <c r="AC8" s="11">
        <v>101</v>
      </c>
      <c r="AD8" s="11">
        <v>60</v>
      </c>
      <c r="AE8" s="11"/>
      <c r="AF8" s="11">
        <v>339</v>
      </c>
      <c r="AG8" s="11">
        <v>765</v>
      </c>
      <c r="AH8" s="11">
        <v>397</v>
      </c>
      <c r="AI8" s="11">
        <v>220</v>
      </c>
      <c r="AJ8" s="11">
        <v>222</v>
      </c>
      <c r="AK8" s="11"/>
      <c r="AL8" s="11">
        <v>770</v>
      </c>
      <c r="AM8" s="11">
        <v>770</v>
      </c>
      <c r="AN8" s="11">
        <v>347</v>
      </c>
      <c r="AO8" s="11">
        <v>126</v>
      </c>
      <c r="AP8" s="11"/>
      <c r="AQ8" s="11">
        <v>1192</v>
      </c>
      <c r="AR8" s="11">
        <v>822</v>
      </c>
      <c r="AS8" s="11"/>
      <c r="AT8" s="11">
        <v>1312</v>
      </c>
      <c r="AU8" s="11">
        <v>397</v>
      </c>
      <c r="AV8" s="11"/>
      <c r="AW8" s="11">
        <v>746</v>
      </c>
      <c r="AX8" s="11">
        <v>471</v>
      </c>
      <c r="AY8" s="11">
        <v>716</v>
      </c>
      <c r="AZ8" s="11"/>
      <c r="BA8" s="11">
        <v>511</v>
      </c>
      <c r="BB8" s="11">
        <v>553</v>
      </c>
      <c r="BC8" s="11">
        <v>648</v>
      </c>
      <c r="BD8" s="11">
        <v>198</v>
      </c>
      <c r="BE8" s="11">
        <v>103</v>
      </c>
      <c r="BF8" s="11"/>
      <c r="BG8" s="11">
        <v>850</v>
      </c>
      <c r="BH8" s="11">
        <v>1164</v>
      </c>
      <c r="BI8" s="11"/>
      <c r="BJ8" s="11">
        <v>1580</v>
      </c>
      <c r="BK8" s="11">
        <v>423</v>
      </c>
      <c r="BL8" s="11"/>
      <c r="BM8" s="11">
        <v>297</v>
      </c>
      <c r="BN8" s="11">
        <v>385</v>
      </c>
      <c r="BO8" s="11">
        <v>706</v>
      </c>
      <c r="BP8" s="11">
        <v>156</v>
      </c>
      <c r="BQ8" s="11">
        <v>228</v>
      </c>
      <c r="BR8" s="11"/>
      <c r="BS8" s="11">
        <v>612</v>
      </c>
      <c r="BT8" s="11"/>
      <c r="BU8" s="11">
        <v>373</v>
      </c>
      <c r="BV8" s="11">
        <v>499</v>
      </c>
      <c r="BW8" s="11">
        <v>191</v>
      </c>
      <c r="BX8" s="11">
        <v>389</v>
      </c>
      <c r="BY8" s="11">
        <v>163</v>
      </c>
      <c r="BZ8" s="11"/>
      <c r="CA8" s="11">
        <v>167</v>
      </c>
      <c r="CB8" s="11"/>
      <c r="CC8" s="11">
        <v>1582</v>
      </c>
      <c r="CD8" s="11">
        <v>370</v>
      </c>
      <c r="CE8" s="11"/>
      <c r="CF8" s="11">
        <v>721</v>
      </c>
      <c r="CG8" s="11"/>
      <c r="CH8" s="11">
        <v>681</v>
      </c>
      <c r="CI8" s="11">
        <v>239</v>
      </c>
    </row>
    <row r="9" spans="2:87" ht="29" x14ac:dyDescent="0.35">
      <c r="B9" s="18" t="s">
        <v>429</v>
      </c>
      <c r="C9" s="17">
        <v>0.44961117141729301</v>
      </c>
      <c r="D9" s="17">
        <v>0.40355777285385003</v>
      </c>
      <c r="E9" s="17">
        <v>0.49528413143996303</v>
      </c>
      <c r="F9" s="17"/>
      <c r="G9" s="17">
        <v>0.33819730536404202</v>
      </c>
      <c r="H9" s="17">
        <v>0.35084400123241799</v>
      </c>
      <c r="I9" s="17">
        <v>0.41114909018426599</v>
      </c>
      <c r="J9" s="17">
        <v>0.53900495444541796</v>
      </c>
      <c r="K9" s="17">
        <v>0.48165564887833101</v>
      </c>
      <c r="L9" s="17">
        <v>0.54214421822043202</v>
      </c>
      <c r="M9" s="17"/>
      <c r="N9" s="17">
        <v>0.41377065734424401</v>
      </c>
      <c r="O9" s="17">
        <v>0.43368936802668101</v>
      </c>
      <c r="P9" s="17">
        <v>0.46213243486497801</v>
      </c>
      <c r="Q9" s="17">
        <v>0.48804886106284501</v>
      </c>
      <c r="R9" s="17"/>
      <c r="S9" s="17">
        <v>0.394426904870956</v>
      </c>
      <c r="T9" s="17">
        <v>0.47928752983735301</v>
      </c>
      <c r="U9" s="17">
        <v>0.43003228425747703</v>
      </c>
      <c r="V9" s="17">
        <v>0.43992016694205799</v>
      </c>
      <c r="W9" s="17">
        <v>0.405744754034424</v>
      </c>
      <c r="X9" s="17">
        <v>0.47023102140024597</v>
      </c>
      <c r="Y9" s="17">
        <v>0.53154591800274598</v>
      </c>
      <c r="Z9" s="17">
        <v>0.43486909505451299</v>
      </c>
      <c r="AA9" s="17">
        <v>0.38259279696786602</v>
      </c>
      <c r="AB9" s="17">
        <v>0.55779040842468397</v>
      </c>
      <c r="AC9" s="17">
        <v>0.450958462935593</v>
      </c>
      <c r="AD9" s="17">
        <v>0.42139716093860402</v>
      </c>
      <c r="AE9" s="17"/>
      <c r="AF9" s="17">
        <v>0.51606949828126103</v>
      </c>
      <c r="AG9" s="17">
        <v>0.46825268819721599</v>
      </c>
      <c r="AH9" s="17">
        <v>0.42606399781756299</v>
      </c>
      <c r="AI9" s="17">
        <v>0.45518415615879498</v>
      </c>
      <c r="AJ9" s="17">
        <v>0.32155171469168098</v>
      </c>
      <c r="AK9" s="17"/>
      <c r="AL9" s="17">
        <v>0.41946073370389397</v>
      </c>
      <c r="AM9" s="17">
        <v>0.465500056125358</v>
      </c>
      <c r="AN9" s="17">
        <v>0.49618102788170698</v>
      </c>
      <c r="AO9" s="17">
        <v>0.40842956221624499</v>
      </c>
      <c r="AP9" s="17"/>
      <c r="AQ9" s="17">
        <v>0.49393460006876599</v>
      </c>
      <c r="AR9" s="17">
        <v>0.38529735088938999</v>
      </c>
      <c r="AS9" s="17"/>
      <c r="AT9" s="17">
        <v>0.42237017014462702</v>
      </c>
      <c r="AU9" s="17">
        <v>0.54188254419653903</v>
      </c>
      <c r="AV9" s="17"/>
      <c r="AW9" s="17">
        <v>0.45452044153096799</v>
      </c>
      <c r="AX9" s="17">
        <v>0.444915511567474</v>
      </c>
      <c r="AY9" s="17">
        <v>0.45015908883932199</v>
      </c>
      <c r="AZ9" s="17"/>
      <c r="BA9" s="17">
        <v>0.40218904351672302</v>
      </c>
      <c r="BB9" s="17">
        <v>0.46895255660034102</v>
      </c>
      <c r="BC9" s="17">
        <v>0.45774769936838999</v>
      </c>
      <c r="BD9" s="17">
        <v>0.50258871801792404</v>
      </c>
      <c r="BE9" s="17">
        <v>0.42240471040376099</v>
      </c>
      <c r="BF9" s="17"/>
      <c r="BG9" s="17">
        <v>0.449495643751048</v>
      </c>
      <c r="BH9" s="17">
        <v>0.44969548234961199</v>
      </c>
      <c r="BI9" s="17"/>
      <c r="BJ9" s="17">
        <v>0.427711191371143</v>
      </c>
      <c r="BK9" s="17">
        <v>0.52855509839444303</v>
      </c>
      <c r="BL9" s="17"/>
      <c r="BM9" s="17">
        <v>0.47652705869425299</v>
      </c>
      <c r="BN9" s="17">
        <v>0.49667931078452898</v>
      </c>
      <c r="BO9" s="17">
        <v>0.42748959394061398</v>
      </c>
      <c r="BP9" s="17">
        <v>0.407354980112206</v>
      </c>
      <c r="BQ9" s="17">
        <v>0.456342595272128</v>
      </c>
      <c r="BR9" s="17"/>
      <c r="BS9" s="17">
        <v>0.47114296723825499</v>
      </c>
      <c r="BT9" s="17"/>
      <c r="BU9" s="17">
        <v>0.490915114927301</v>
      </c>
      <c r="BV9" s="17">
        <v>0.38014222663654801</v>
      </c>
      <c r="BW9" s="17">
        <v>0.423171791267477</v>
      </c>
      <c r="BX9" s="17">
        <v>0.47955482532007099</v>
      </c>
      <c r="BY9" s="17">
        <v>0.47266791586843598</v>
      </c>
      <c r="BZ9" s="17"/>
      <c r="CA9" s="17">
        <v>0.451508186966178</v>
      </c>
      <c r="CB9" s="17"/>
      <c r="CC9" s="17">
        <v>0.47933856105278799</v>
      </c>
      <c r="CD9" s="17">
        <v>0.33840889047558098</v>
      </c>
      <c r="CE9" s="17"/>
      <c r="CF9" s="17">
        <v>0.51055015078024701</v>
      </c>
      <c r="CG9" s="17"/>
      <c r="CH9" s="17">
        <v>0.50875233671445597</v>
      </c>
      <c r="CI9" s="17">
        <v>0.26924643248006302</v>
      </c>
    </row>
    <row r="10" spans="2:87" x14ac:dyDescent="0.35">
      <c r="B10" s="18" t="s">
        <v>430</v>
      </c>
      <c r="C10" s="17">
        <v>0.37458371359331499</v>
      </c>
      <c r="D10" s="17">
        <v>0.33713622486907202</v>
      </c>
      <c r="E10" s="17">
        <v>0.40950335157101603</v>
      </c>
      <c r="F10" s="17"/>
      <c r="G10" s="17">
        <v>0.36969918362582899</v>
      </c>
      <c r="H10" s="17">
        <v>0.378178781573204</v>
      </c>
      <c r="I10" s="17">
        <v>0.424990584955451</v>
      </c>
      <c r="J10" s="17">
        <v>0.38702299164973702</v>
      </c>
      <c r="K10" s="17">
        <v>0.38920322370847099</v>
      </c>
      <c r="L10" s="17">
        <v>0.31400951325011001</v>
      </c>
      <c r="M10" s="17"/>
      <c r="N10" s="17">
        <v>0.38340355959971301</v>
      </c>
      <c r="O10" s="17">
        <v>0.377356886891974</v>
      </c>
      <c r="P10" s="17">
        <v>0.35754644010221598</v>
      </c>
      <c r="Q10" s="17">
        <v>0.37839902141812098</v>
      </c>
      <c r="R10" s="17"/>
      <c r="S10" s="17">
        <v>0.425383497585193</v>
      </c>
      <c r="T10" s="17">
        <v>0.38149214160628497</v>
      </c>
      <c r="U10" s="17">
        <v>0.41072348330900099</v>
      </c>
      <c r="V10" s="17">
        <v>0.399767235796749</v>
      </c>
      <c r="W10" s="17">
        <v>0.409117987027726</v>
      </c>
      <c r="X10" s="17">
        <v>0.31697434161337101</v>
      </c>
      <c r="Y10" s="17">
        <v>0.33144308091806601</v>
      </c>
      <c r="Z10" s="17">
        <v>0.42881509949073898</v>
      </c>
      <c r="AA10" s="17">
        <v>0.33464250707498</v>
      </c>
      <c r="AB10" s="17">
        <v>0.37463737420151</v>
      </c>
      <c r="AC10" s="17">
        <v>0.29551889619899402</v>
      </c>
      <c r="AD10" s="17">
        <v>0.34865943650693998</v>
      </c>
      <c r="AE10" s="17"/>
      <c r="AF10" s="17">
        <v>0.41799525721883202</v>
      </c>
      <c r="AG10" s="17">
        <v>0.35703155757321697</v>
      </c>
      <c r="AH10" s="17">
        <v>0.36058712786178498</v>
      </c>
      <c r="AI10" s="17">
        <v>0.426576862193772</v>
      </c>
      <c r="AJ10" s="17">
        <v>0.33463964462222601</v>
      </c>
      <c r="AK10" s="17"/>
      <c r="AL10" s="17">
        <v>0.362010492475551</v>
      </c>
      <c r="AM10" s="17">
        <v>0.37937342137328001</v>
      </c>
      <c r="AN10" s="17">
        <v>0.38969874081121803</v>
      </c>
      <c r="AO10" s="17">
        <v>0.38047883395668203</v>
      </c>
      <c r="AP10" s="17"/>
      <c r="AQ10" s="17">
        <v>0.36180811868145502</v>
      </c>
      <c r="AR10" s="17">
        <v>0.39312125329403103</v>
      </c>
      <c r="AS10" s="17"/>
      <c r="AT10" s="17">
        <v>0.38293730790828201</v>
      </c>
      <c r="AU10" s="17">
        <v>0.33117963061005401</v>
      </c>
      <c r="AV10" s="17"/>
      <c r="AW10" s="17">
        <v>0.35563587093786603</v>
      </c>
      <c r="AX10" s="17">
        <v>0.40357843640330499</v>
      </c>
      <c r="AY10" s="17">
        <v>0.38078362695149398</v>
      </c>
      <c r="AZ10" s="17"/>
      <c r="BA10" s="17">
        <v>0.37940418502886097</v>
      </c>
      <c r="BB10" s="17">
        <v>0.36936814378442501</v>
      </c>
      <c r="BC10" s="17">
        <v>0.38996712896422298</v>
      </c>
      <c r="BD10" s="17">
        <v>0.37507529144381502</v>
      </c>
      <c r="BE10" s="17">
        <v>0.284011897021135</v>
      </c>
      <c r="BF10" s="17"/>
      <c r="BG10" s="17">
        <v>0.39117644909323901</v>
      </c>
      <c r="BH10" s="17">
        <v>0.362474501616733</v>
      </c>
      <c r="BI10" s="17"/>
      <c r="BJ10" s="17">
        <v>0.38705223729393601</v>
      </c>
      <c r="BK10" s="17">
        <v>0.324059205847818</v>
      </c>
      <c r="BL10" s="17"/>
      <c r="BM10" s="17">
        <v>0.35365256416219099</v>
      </c>
      <c r="BN10" s="17">
        <v>0.34015238704857398</v>
      </c>
      <c r="BO10" s="17">
        <v>0.38258706580266</v>
      </c>
      <c r="BP10" s="17">
        <v>0.38833482730046298</v>
      </c>
      <c r="BQ10" s="17">
        <v>0.38193002572510398</v>
      </c>
      <c r="BR10" s="17"/>
      <c r="BS10" s="17">
        <v>0.37350360742146699</v>
      </c>
      <c r="BT10" s="17"/>
      <c r="BU10" s="17">
        <v>0.33283021850273697</v>
      </c>
      <c r="BV10" s="17">
        <v>0.40582113550578203</v>
      </c>
      <c r="BW10" s="17">
        <v>0.38284618368254902</v>
      </c>
      <c r="BX10" s="17">
        <v>0.36296693710744199</v>
      </c>
      <c r="BY10" s="17">
        <v>0.28847368795594303</v>
      </c>
      <c r="BZ10" s="17"/>
      <c r="CA10" s="17">
        <v>0.34780005864004099</v>
      </c>
      <c r="CB10" s="17"/>
      <c r="CC10" s="17">
        <v>0.38682297083841299</v>
      </c>
      <c r="CD10" s="17">
        <v>0.33739639329909299</v>
      </c>
      <c r="CE10" s="17"/>
      <c r="CF10" s="17">
        <v>0.39105868809069</v>
      </c>
      <c r="CG10" s="17"/>
      <c r="CH10" s="17">
        <v>0.392965864302673</v>
      </c>
      <c r="CI10" s="17">
        <v>0.34675998023155402</v>
      </c>
    </row>
    <row r="11" spans="2:87" ht="29" x14ac:dyDescent="0.35">
      <c r="B11" s="18" t="s">
        <v>431</v>
      </c>
      <c r="C11" s="17">
        <v>0.28651651344495099</v>
      </c>
      <c r="D11" s="17">
        <v>0.273916084933362</v>
      </c>
      <c r="E11" s="17">
        <v>0.298465351746523</v>
      </c>
      <c r="F11" s="17"/>
      <c r="G11" s="17">
        <v>0.205376081086734</v>
      </c>
      <c r="H11" s="17">
        <v>0.27830140142957499</v>
      </c>
      <c r="I11" s="17">
        <v>0.26135792557286502</v>
      </c>
      <c r="J11" s="17">
        <v>0.31042961608687097</v>
      </c>
      <c r="K11" s="17">
        <v>0.307092392787774</v>
      </c>
      <c r="L11" s="17">
        <v>0.334817335051667</v>
      </c>
      <c r="M11" s="17"/>
      <c r="N11" s="17">
        <v>0.28647814522605097</v>
      </c>
      <c r="O11" s="17">
        <v>0.28618166739747097</v>
      </c>
      <c r="P11" s="17">
        <v>0.29285719578562402</v>
      </c>
      <c r="Q11" s="17">
        <v>0.281467661458704</v>
      </c>
      <c r="R11" s="17"/>
      <c r="S11" s="17">
        <v>0.276959018769946</v>
      </c>
      <c r="T11" s="17">
        <v>0.28847452638653798</v>
      </c>
      <c r="U11" s="17">
        <v>0.27147388394286398</v>
      </c>
      <c r="V11" s="17">
        <v>0.30902430876485099</v>
      </c>
      <c r="W11" s="17">
        <v>0.29055385660086203</v>
      </c>
      <c r="X11" s="17">
        <v>0.29900135770633501</v>
      </c>
      <c r="Y11" s="17">
        <v>0.29801536083632901</v>
      </c>
      <c r="Z11" s="17">
        <v>0.35144876753711302</v>
      </c>
      <c r="AA11" s="17">
        <v>0.267520033547133</v>
      </c>
      <c r="AB11" s="17">
        <v>0.26904061472560198</v>
      </c>
      <c r="AC11" s="17">
        <v>0.28803345597047098</v>
      </c>
      <c r="AD11" s="17">
        <v>0.25013266001580498</v>
      </c>
      <c r="AE11" s="17"/>
      <c r="AF11" s="17">
        <v>0.276399795918785</v>
      </c>
      <c r="AG11" s="17">
        <v>0.29283640533043098</v>
      </c>
      <c r="AH11" s="17">
        <v>0.28911830968046798</v>
      </c>
      <c r="AI11" s="17">
        <v>0.25515214586249901</v>
      </c>
      <c r="AJ11" s="17">
        <v>0.32183700880414101</v>
      </c>
      <c r="AK11" s="17"/>
      <c r="AL11" s="17">
        <v>0.27722435253938399</v>
      </c>
      <c r="AM11" s="17">
        <v>0.29893446852459299</v>
      </c>
      <c r="AN11" s="17">
        <v>0.303207672374607</v>
      </c>
      <c r="AO11" s="17">
        <v>0.22145219273816699</v>
      </c>
      <c r="AP11" s="17"/>
      <c r="AQ11" s="17">
        <v>0.28138986226486901</v>
      </c>
      <c r="AR11" s="17">
        <v>0.29395534509530902</v>
      </c>
      <c r="AS11" s="17"/>
      <c r="AT11" s="17">
        <v>0.27185734059053102</v>
      </c>
      <c r="AU11" s="17">
        <v>0.33505919201606199</v>
      </c>
      <c r="AV11" s="17"/>
      <c r="AW11" s="17">
        <v>0.32067643911953397</v>
      </c>
      <c r="AX11" s="17">
        <v>0.26924730093865601</v>
      </c>
      <c r="AY11" s="17">
        <v>0.26621152531868603</v>
      </c>
      <c r="AZ11" s="17"/>
      <c r="BA11" s="17">
        <v>0.25568521336426397</v>
      </c>
      <c r="BB11" s="17">
        <v>0.30411637388257301</v>
      </c>
      <c r="BC11" s="17">
        <v>0.28701873191272498</v>
      </c>
      <c r="BD11" s="17">
        <v>0.31540292546132997</v>
      </c>
      <c r="BE11" s="17">
        <v>0.28891175700029598</v>
      </c>
      <c r="BF11" s="17"/>
      <c r="BG11" s="17">
        <v>0.26823384185652499</v>
      </c>
      <c r="BH11" s="17">
        <v>0.299859023832312</v>
      </c>
      <c r="BI11" s="17"/>
      <c r="BJ11" s="17">
        <v>0.27494190176215799</v>
      </c>
      <c r="BK11" s="17">
        <v>0.33205554003223697</v>
      </c>
      <c r="BL11" s="17"/>
      <c r="BM11" s="17">
        <v>0.21477791635771201</v>
      </c>
      <c r="BN11" s="17">
        <v>0.335196107556959</v>
      </c>
      <c r="BO11" s="17">
        <v>0.29519523843526901</v>
      </c>
      <c r="BP11" s="17">
        <v>0.32581314665292399</v>
      </c>
      <c r="BQ11" s="17">
        <v>0.29083470430668701</v>
      </c>
      <c r="BR11" s="17"/>
      <c r="BS11" s="17">
        <v>0.28128233792192497</v>
      </c>
      <c r="BT11" s="17"/>
      <c r="BU11" s="17">
        <v>0.33469392653327501</v>
      </c>
      <c r="BV11" s="17">
        <v>0.27458854566310298</v>
      </c>
      <c r="BW11" s="17">
        <v>0.31262195188772901</v>
      </c>
      <c r="BX11" s="17">
        <v>0.27661459053370102</v>
      </c>
      <c r="BY11" s="17">
        <v>0.153369963603324</v>
      </c>
      <c r="BZ11" s="17"/>
      <c r="CA11" s="17">
        <v>0.260812536412729</v>
      </c>
      <c r="CB11" s="17"/>
      <c r="CC11" s="17">
        <v>0.292758504628024</v>
      </c>
      <c r="CD11" s="17">
        <v>0.29015171052173699</v>
      </c>
      <c r="CE11" s="17"/>
      <c r="CF11" s="17">
        <v>0.317008754127032</v>
      </c>
      <c r="CG11" s="17"/>
      <c r="CH11" s="17">
        <v>0.304914438104821</v>
      </c>
      <c r="CI11" s="17">
        <v>0.277196982174297</v>
      </c>
    </row>
    <row r="12" spans="2:87" x14ac:dyDescent="0.35">
      <c r="B12" s="18" t="s">
        <v>432</v>
      </c>
      <c r="C12" s="17">
        <v>0.24382982704889899</v>
      </c>
      <c r="D12" s="17">
        <v>0.26115830248789301</v>
      </c>
      <c r="E12" s="17">
        <v>0.22652453474595699</v>
      </c>
      <c r="F12" s="17"/>
      <c r="G12" s="17">
        <v>0.13907243871410799</v>
      </c>
      <c r="H12" s="17">
        <v>0.215704796089036</v>
      </c>
      <c r="I12" s="17">
        <v>0.21802438931055701</v>
      </c>
      <c r="J12" s="17">
        <v>0.19878268000507299</v>
      </c>
      <c r="K12" s="17">
        <v>0.25077409160400399</v>
      </c>
      <c r="L12" s="17">
        <v>0.38997353830104098</v>
      </c>
      <c r="M12" s="17"/>
      <c r="N12" s="17">
        <v>0.21943991089123499</v>
      </c>
      <c r="O12" s="17">
        <v>0.224289285837457</v>
      </c>
      <c r="P12" s="17">
        <v>0.27599737900452598</v>
      </c>
      <c r="Q12" s="17">
        <v>0.26180882619498003</v>
      </c>
      <c r="R12" s="17"/>
      <c r="S12" s="17">
        <v>0.217291699400741</v>
      </c>
      <c r="T12" s="17">
        <v>0.22905721184564301</v>
      </c>
      <c r="U12" s="17">
        <v>0.234661647583608</v>
      </c>
      <c r="V12" s="17">
        <v>0.22749103992974001</v>
      </c>
      <c r="W12" s="17">
        <v>0.22907002138753699</v>
      </c>
      <c r="X12" s="17">
        <v>0.231508573580853</v>
      </c>
      <c r="Y12" s="17">
        <v>0.21970531643664501</v>
      </c>
      <c r="Z12" s="17">
        <v>0.171858150277343</v>
      </c>
      <c r="AA12" s="17">
        <v>0.246054992721396</v>
      </c>
      <c r="AB12" s="17">
        <v>0.35585794282601602</v>
      </c>
      <c r="AC12" s="17">
        <v>0.30755892929870599</v>
      </c>
      <c r="AD12" s="17">
        <v>0.28720701467705501</v>
      </c>
      <c r="AE12" s="17"/>
      <c r="AF12" s="17">
        <v>0.27109986053482299</v>
      </c>
      <c r="AG12" s="17">
        <v>0.25379635488158903</v>
      </c>
      <c r="AH12" s="17">
        <v>0.22722752491863199</v>
      </c>
      <c r="AI12" s="17">
        <v>0.26996449864586503</v>
      </c>
      <c r="AJ12" s="17">
        <v>0.17796677117871501</v>
      </c>
      <c r="AK12" s="17"/>
      <c r="AL12" s="17">
        <v>0.26761558109332401</v>
      </c>
      <c r="AM12" s="17">
        <v>0.23889068251479101</v>
      </c>
      <c r="AN12" s="17">
        <v>0.21556981510409401</v>
      </c>
      <c r="AO12" s="17">
        <v>0.20658357981400399</v>
      </c>
      <c r="AP12" s="17"/>
      <c r="AQ12" s="17">
        <v>0.27029861623085499</v>
      </c>
      <c r="AR12" s="17">
        <v>0.205423300098446</v>
      </c>
      <c r="AS12" s="17"/>
      <c r="AT12" s="17">
        <v>0.211359857775995</v>
      </c>
      <c r="AU12" s="17">
        <v>0.38019230524415698</v>
      </c>
      <c r="AV12" s="17"/>
      <c r="AW12" s="17">
        <v>0.29744376369041198</v>
      </c>
      <c r="AX12" s="17">
        <v>0.22631358255734599</v>
      </c>
      <c r="AY12" s="17">
        <v>0.20353664003048</v>
      </c>
      <c r="AZ12" s="17"/>
      <c r="BA12" s="17">
        <v>0.19391653744374099</v>
      </c>
      <c r="BB12" s="17">
        <v>0.22449067723904301</v>
      </c>
      <c r="BC12" s="17">
        <v>0.26045881969343498</v>
      </c>
      <c r="BD12" s="17">
        <v>0.32331257509067202</v>
      </c>
      <c r="BE12" s="17">
        <v>0.330527976751538</v>
      </c>
      <c r="BF12" s="17"/>
      <c r="BG12" s="17">
        <v>0.23124878227193801</v>
      </c>
      <c r="BH12" s="17">
        <v>0.25301134736492897</v>
      </c>
      <c r="BI12" s="17"/>
      <c r="BJ12" s="17">
        <v>0.21614379845800899</v>
      </c>
      <c r="BK12" s="17">
        <v>0.34219791710161601</v>
      </c>
      <c r="BL12" s="17"/>
      <c r="BM12" s="17">
        <v>0.270695431095413</v>
      </c>
      <c r="BN12" s="17">
        <v>0.272525869914437</v>
      </c>
      <c r="BO12" s="17">
        <v>0.21089705748151599</v>
      </c>
      <c r="BP12" s="17">
        <v>0.222882093930625</v>
      </c>
      <c r="BQ12" s="17">
        <v>0.29148181464602302</v>
      </c>
      <c r="BR12" s="17"/>
      <c r="BS12" s="17">
        <v>0.25402585020229701</v>
      </c>
      <c r="BT12" s="17"/>
      <c r="BU12" s="17">
        <v>0.24988968919738899</v>
      </c>
      <c r="BV12" s="17">
        <v>0.18185864671183299</v>
      </c>
      <c r="BW12" s="17">
        <v>0.271416442291322</v>
      </c>
      <c r="BX12" s="17">
        <v>0.30349836897393601</v>
      </c>
      <c r="BY12" s="17">
        <v>0.24032722017077399</v>
      </c>
      <c r="BZ12" s="17"/>
      <c r="CA12" s="17">
        <v>0.163480840106599</v>
      </c>
      <c r="CB12" s="17"/>
      <c r="CC12" s="17">
        <v>0.25988122650084899</v>
      </c>
      <c r="CD12" s="17">
        <v>0.19220023900139299</v>
      </c>
      <c r="CE12" s="17"/>
      <c r="CF12" s="17">
        <v>0.27744353045541698</v>
      </c>
      <c r="CG12" s="17"/>
      <c r="CH12" s="17">
        <v>0.29996800685201003</v>
      </c>
      <c r="CI12" s="17">
        <v>0.14576920789602299</v>
      </c>
    </row>
    <row r="13" spans="2:87" ht="29" x14ac:dyDescent="0.35">
      <c r="B13" s="18" t="s">
        <v>433</v>
      </c>
      <c r="C13" s="17">
        <v>0.209580011101971</v>
      </c>
      <c r="D13" s="17">
        <v>0.21788820328773001</v>
      </c>
      <c r="E13" s="17">
        <v>0.20269102536935699</v>
      </c>
      <c r="F13" s="17"/>
      <c r="G13" s="17">
        <v>0.21973537673367499</v>
      </c>
      <c r="H13" s="17">
        <v>0.22780602018676499</v>
      </c>
      <c r="I13" s="17">
        <v>0.25306884721772099</v>
      </c>
      <c r="J13" s="17">
        <v>0.18080025489773899</v>
      </c>
      <c r="K13" s="17">
        <v>0.22996053235195699</v>
      </c>
      <c r="L13" s="17">
        <v>0.16220398845192199</v>
      </c>
      <c r="M13" s="17"/>
      <c r="N13" s="17">
        <v>0.22795266639738601</v>
      </c>
      <c r="O13" s="17">
        <v>0.22228867923453899</v>
      </c>
      <c r="P13" s="17">
        <v>0.193181203355896</v>
      </c>
      <c r="Q13" s="17">
        <v>0.189727926241293</v>
      </c>
      <c r="R13" s="17"/>
      <c r="S13" s="17">
        <v>0.206840970957437</v>
      </c>
      <c r="T13" s="17">
        <v>0.18439446271317</v>
      </c>
      <c r="U13" s="17">
        <v>0.16576500784362</v>
      </c>
      <c r="V13" s="17">
        <v>0.17382031722025601</v>
      </c>
      <c r="W13" s="17">
        <v>0.22086326945266299</v>
      </c>
      <c r="X13" s="17">
        <v>0.23243916579430501</v>
      </c>
      <c r="Y13" s="17">
        <v>0.232316411652947</v>
      </c>
      <c r="Z13" s="17">
        <v>0.23822085206302299</v>
      </c>
      <c r="AA13" s="17">
        <v>0.27420351266947401</v>
      </c>
      <c r="AB13" s="17">
        <v>0.185718324943561</v>
      </c>
      <c r="AC13" s="17">
        <v>0.24448844117931301</v>
      </c>
      <c r="AD13" s="17">
        <v>0.13682444936390101</v>
      </c>
      <c r="AE13" s="17"/>
      <c r="AF13" s="17">
        <v>0.214127613805493</v>
      </c>
      <c r="AG13" s="17">
        <v>0.205313601129993</v>
      </c>
      <c r="AH13" s="17">
        <v>0.209391822194859</v>
      </c>
      <c r="AI13" s="17">
        <v>0.180703040830582</v>
      </c>
      <c r="AJ13" s="17">
        <v>0.25417768303573202</v>
      </c>
      <c r="AK13" s="17"/>
      <c r="AL13" s="17">
        <v>0.20394771600936401</v>
      </c>
      <c r="AM13" s="17">
        <v>0.207726177295458</v>
      </c>
      <c r="AN13" s="17">
        <v>0.22762407683408101</v>
      </c>
      <c r="AO13" s="17">
        <v>0.205606962783102</v>
      </c>
      <c r="AP13" s="17"/>
      <c r="AQ13" s="17">
        <v>0.18296573282228601</v>
      </c>
      <c r="AR13" s="17">
        <v>0.24819764445833201</v>
      </c>
      <c r="AS13" s="17"/>
      <c r="AT13" s="17">
        <v>0.224605388439788</v>
      </c>
      <c r="AU13" s="17">
        <v>0.173637662371255</v>
      </c>
      <c r="AV13" s="17"/>
      <c r="AW13" s="17">
        <v>0.190187585663259</v>
      </c>
      <c r="AX13" s="17">
        <v>0.21573953949538899</v>
      </c>
      <c r="AY13" s="17">
        <v>0.22159099118251899</v>
      </c>
      <c r="AZ13" s="17"/>
      <c r="BA13" s="17">
        <v>0.25065203313150303</v>
      </c>
      <c r="BB13" s="17">
        <v>0.19510606223207899</v>
      </c>
      <c r="BC13" s="17">
        <v>0.19047370253044499</v>
      </c>
      <c r="BD13" s="17">
        <v>0.20437842052223401</v>
      </c>
      <c r="BE13" s="17">
        <v>0.21585010355907699</v>
      </c>
      <c r="BF13" s="17"/>
      <c r="BG13" s="17">
        <v>0.217594192241266</v>
      </c>
      <c r="BH13" s="17">
        <v>0.20373134207238999</v>
      </c>
      <c r="BI13" s="17"/>
      <c r="BJ13" s="17">
        <v>0.21538226608769001</v>
      </c>
      <c r="BK13" s="17">
        <v>0.19065295917005601</v>
      </c>
      <c r="BL13" s="17"/>
      <c r="BM13" s="17">
        <v>0.185897200950803</v>
      </c>
      <c r="BN13" s="17">
        <v>0.18666761384300001</v>
      </c>
      <c r="BO13" s="17">
        <v>0.232238708863964</v>
      </c>
      <c r="BP13" s="17">
        <v>0.249782682511725</v>
      </c>
      <c r="BQ13" s="17">
        <v>0.21855273009333101</v>
      </c>
      <c r="BR13" s="17"/>
      <c r="BS13" s="17">
        <v>0.20237867630967499</v>
      </c>
      <c r="BT13" s="17"/>
      <c r="BU13" s="17">
        <v>0.22532126162185401</v>
      </c>
      <c r="BV13" s="17">
        <v>0.25155534417665398</v>
      </c>
      <c r="BW13" s="17">
        <v>0.20869318440981099</v>
      </c>
      <c r="BX13" s="17">
        <v>0.20957652110173799</v>
      </c>
      <c r="BY13" s="17">
        <v>0.16496780846338499</v>
      </c>
      <c r="BZ13" s="17"/>
      <c r="CA13" s="17">
        <v>0.212119654837923</v>
      </c>
      <c r="CB13" s="17"/>
      <c r="CC13" s="17">
        <v>0.20483990061020399</v>
      </c>
      <c r="CD13" s="17">
        <v>0.226704279250802</v>
      </c>
      <c r="CE13" s="17"/>
      <c r="CF13" s="17">
        <v>0.19618837712715501</v>
      </c>
      <c r="CG13" s="17"/>
      <c r="CH13" s="17">
        <v>0.20102555298088101</v>
      </c>
      <c r="CI13" s="17">
        <v>0.23426791294075</v>
      </c>
    </row>
    <row r="14" spans="2:87" ht="29" x14ac:dyDescent="0.35">
      <c r="B14" s="18" t="s">
        <v>434</v>
      </c>
      <c r="C14" s="17">
        <v>0.20913798345939599</v>
      </c>
      <c r="D14" s="17">
        <v>0.19332205094332999</v>
      </c>
      <c r="E14" s="17">
        <v>0.224819971364318</v>
      </c>
      <c r="F14" s="17"/>
      <c r="G14" s="17">
        <v>0.17485182722318299</v>
      </c>
      <c r="H14" s="17">
        <v>0.16563042529137501</v>
      </c>
      <c r="I14" s="17">
        <v>0.188310551464554</v>
      </c>
      <c r="J14" s="17">
        <v>0.20637628210697001</v>
      </c>
      <c r="K14" s="17">
        <v>0.253945316782897</v>
      </c>
      <c r="L14" s="17">
        <v>0.25674859023702801</v>
      </c>
      <c r="M14" s="17"/>
      <c r="N14" s="17">
        <v>0.22779365137117999</v>
      </c>
      <c r="O14" s="17">
        <v>0.205498748522458</v>
      </c>
      <c r="P14" s="17">
        <v>0.21111348163204</v>
      </c>
      <c r="Q14" s="17">
        <v>0.18957147168289301</v>
      </c>
      <c r="R14" s="17"/>
      <c r="S14" s="17">
        <v>0.14745075326933901</v>
      </c>
      <c r="T14" s="17">
        <v>0.224039777609224</v>
      </c>
      <c r="U14" s="17">
        <v>0.27165298501360202</v>
      </c>
      <c r="V14" s="17">
        <v>0.207164944067775</v>
      </c>
      <c r="W14" s="17">
        <v>0.15080892866502901</v>
      </c>
      <c r="X14" s="17">
        <v>0.24847932185788099</v>
      </c>
      <c r="Y14" s="17">
        <v>0.22546277920566801</v>
      </c>
      <c r="Z14" s="17">
        <v>0.23190086546869301</v>
      </c>
      <c r="AA14" s="17">
        <v>0.18583016285380499</v>
      </c>
      <c r="AB14" s="17">
        <v>0.19603072087645301</v>
      </c>
      <c r="AC14" s="17">
        <v>0.23880673615280101</v>
      </c>
      <c r="AD14" s="17">
        <v>0.29185045149009597</v>
      </c>
      <c r="AE14" s="17"/>
      <c r="AF14" s="17">
        <v>0.17750188784439</v>
      </c>
      <c r="AG14" s="17">
        <v>0.20893124212537101</v>
      </c>
      <c r="AH14" s="17">
        <v>0.25321581254391101</v>
      </c>
      <c r="AI14" s="17">
        <v>0.22638371463820001</v>
      </c>
      <c r="AJ14" s="17">
        <v>0.17814599188920599</v>
      </c>
      <c r="AK14" s="17"/>
      <c r="AL14" s="17">
        <v>0.22782437396760499</v>
      </c>
      <c r="AM14" s="17">
        <v>0.216085689118998</v>
      </c>
      <c r="AN14" s="17">
        <v>0.18211178926782001</v>
      </c>
      <c r="AO14" s="17">
        <v>0.127032322189705</v>
      </c>
      <c r="AP14" s="17"/>
      <c r="AQ14" s="17">
        <v>0.20895294086682201</v>
      </c>
      <c r="AR14" s="17">
        <v>0.20940648245532001</v>
      </c>
      <c r="AS14" s="17"/>
      <c r="AT14" s="17">
        <v>0.19468054978719801</v>
      </c>
      <c r="AU14" s="17">
        <v>0.26863075848802798</v>
      </c>
      <c r="AV14" s="17"/>
      <c r="AW14" s="17">
        <v>0.252785894408113</v>
      </c>
      <c r="AX14" s="17">
        <v>0.21482838323412601</v>
      </c>
      <c r="AY14" s="17">
        <v>0.15846798856370001</v>
      </c>
      <c r="AZ14" s="17"/>
      <c r="BA14" s="17">
        <v>0.174339573491016</v>
      </c>
      <c r="BB14" s="17">
        <v>0.20129302911614699</v>
      </c>
      <c r="BC14" s="17">
        <v>0.24286542032018399</v>
      </c>
      <c r="BD14" s="17">
        <v>0.18225872021867001</v>
      </c>
      <c r="BE14" s="17">
        <v>0.25598898722362001</v>
      </c>
      <c r="BF14" s="17"/>
      <c r="BG14" s="17">
        <v>0.20412964885242499</v>
      </c>
      <c r="BH14" s="17">
        <v>0.21279301583219201</v>
      </c>
      <c r="BI14" s="17"/>
      <c r="BJ14" s="17">
        <v>0.19843326325921401</v>
      </c>
      <c r="BK14" s="17">
        <v>0.24774336357056401</v>
      </c>
      <c r="BL14" s="17"/>
      <c r="BM14" s="17">
        <v>0.21394922544773601</v>
      </c>
      <c r="BN14" s="17">
        <v>0.22266255092732201</v>
      </c>
      <c r="BO14" s="17">
        <v>0.187281375240134</v>
      </c>
      <c r="BP14" s="17">
        <v>0.261637800862356</v>
      </c>
      <c r="BQ14" s="17">
        <v>0.21950893629460899</v>
      </c>
      <c r="BR14" s="17"/>
      <c r="BS14" s="17">
        <v>0.210765585189058</v>
      </c>
      <c r="BT14" s="17"/>
      <c r="BU14" s="17">
        <v>0.200273192893545</v>
      </c>
      <c r="BV14" s="17">
        <v>0.20258028878465401</v>
      </c>
      <c r="BW14" s="17">
        <v>0.203285622630095</v>
      </c>
      <c r="BX14" s="17">
        <v>0.22194519657089301</v>
      </c>
      <c r="BY14" s="17">
        <v>0.25035844123754403</v>
      </c>
      <c r="BZ14" s="17"/>
      <c r="CA14" s="17">
        <v>0.152969098460325</v>
      </c>
      <c r="CB14" s="17"/>
      <c r="CC14" s="17">
        <v>0.214110195620381</v>
      </c>
      <c r="CD14" s="17">
        <v>0.20260160653846701</v>
      </c>
      <c r="CE14" s="17"/>
      <c r="CF14" s="17">
        <v>0.23120058946819599</v>
      </c>
      <c r="CG14" s="17"/>
      <c r="CH14" s="17">
        <v>0.234648648993033</v>
      </c>
      <c r="CI14" s="17">
        <v>0.15139060002356</v>
      </c>
    </row>
    <row r="15" spans="2:87" ht="29" x14ac:dyDescent="0.35">
      <c r="B15" s="18" t="s">
        <v>435</v>
      </c>
      <c r="C15" s="17">
        <v>0.19978634604412501</v>
      </c>
      <c r="D15" s="17">
        <v>0.21267014294898201</v>
      </c>
      <c r="E15" s="17">
        <v>0.18836260966790599</v>
      </c>
      <c r="F15" s="17"/>
      <c r="G15" s="17">
        <v>0.177162477896006</v>
      </c>
      <c r="H15" s="17">
        <v>0.21873247226581799</v>
      </c>
      <c r="I15" s="17">
        <v>0.21974153703992599</v>
      </c>
      <c r="J15" s="17">
        <v>0.18529758323957399</v>
      </c>
      <c r="K15" s="17">
        <v>0.18456384966093101</v>
      </c>
      <c r="L15" s="17">
        <v>0.20525049824283001</v>
      </c>
      <c r="M15" s="17"/>
      <c r="N15" s="17">
        <v>0.18695108730686899</v>
      </c>
      <c r="O15" s="17">
        <v>0.20718315768031301</v>
      </c>
      <c r="P15" s="17">
        <v>0.20912692549511699</v>
      </c>
      <c r="Q15" s="17">
        <v>0.20053312581688401</v>
      </c>
      <c r="R15" s="17"/>
      <c r="S15" s="17">
        <v>0.167873593138293</v>
      </c>
      <c r="T15" s="17">
        <v>0.19821604141938501</v>
      </c>
      <c r="U15" s="17">
        <v>0.21161606779387801</v>
      </c>
      <c r="V15" s="17">
        <v>0.19430159950481701</v>
      </c>
      <c r="W15" s="17">
        <v>0.206983169415179</v>
      </c>
      <c r="X15" s="17">
        <v>0.22012777259952099</v>
      </c>
      <c r="Y15" s="17">
        <v>0.24345949427939401</v>
      </c>
      <c r="Z15" s="17">
        <v>0.17946612326315101</v>
      </c>
      <c r="AA15" s="17">
        <v>0.22575573714705399</v>
      </c>
      <c r="AB15" s="17">
        <v>0.14432473256648801</v>
      </c>
      <c r="AC15" s="17">
        <v>0.23739926714930901</v>
      </c>
      <c r="AD15" s="17">
        <v>0.18128581638546901</v>
      </c>
      <c r="AE15" s="17"/>
      <c r="AF15" s="17">
        <v>0.137698567629705</v>
      </c>
      <c r="AG15" s="17">
        <v>0.21410581454129701</v>
      </c>
      <c r="AH15" s="17">
        <v>0.20755485102262999</v>
      </c>
      <c r="AI15" s="17">
        <v>0.240611200414378</v>
      </c>
      <c r="AJ15" s="17">
        <v>0.206312034481937</v>
      </c>
      <c r="AK15" s="17"/>
      <c r="AL15" s="17">
        <v>0.17558833009029201</v>
      </c>
      <c r="AM15" s="17">
        <v>0.21471997609049501</v>
      </c>
      <c r="AN15" s="17">
        <v>0.230430875111166</v>
      </c>
      <c r="AO15" s="17">
        <v>0.17194536734076099</v>
      </c>
      <c r="AP15" s="17"/>
      <c r="AQ15" s="17">
        <v>0.21359701724392999</v>
      </c>
      <c r="AR15" s="17">
        <v>0.17974689837642799</v>
      </c>
      <c r="AS15" s="17"/>
      <c r="AT15" s="17">
        <v>0.20763084392544301</v>
      </c>
      <c r="AU15" s="17">
        <v>0.19027596271553501</v>
      </c>
      <c r="AV15" s="17"/>
      <c r="AW15" s="17">
        <v>0.19669795048344901</v>
      </c>
      <c r="AX15" s="17">
        <v>0.22413544816808301</v>
      </c>
      <c r="AY15" s="17">
        <v>0.192350967820487</v>
      </c>
      <c r="AZ15" s="17"/>
      <c r="BA15" s="17">
        <v>0.16766176133541599</v>
      </c>
      <c r="BB15" s="17">
        <v>0.23785789854303499</v>
      </c>
      <c r="BC15" s="17">
        <v>0.20293382772702101</v>
      </c>
      <c r="BD15" s="17">
        <v>0.16890734567329099</v>
      </c>
      <c r="BE15" s="17">
        <v>0.196415758509424</v>
      </c>
      <c r="BF15" s="17"/>
      <c r="BG15" s="17">
        <v>0.19754649388665799</v>
      </c>
      <c r="BH15" s="17">
        <v>0.20142096768750101</v>
      </c>
      <c r="BI15" s="17"/>
      <c r="BJ15" s="17">
        <v>0.198415744200864</v>
      </c>
      <c r="BK15" s="17">
        <v>0.203170123921982</v>
      </c>
      <c r="BL15" s="17"/>
      <c r="BM15" s="17">
        <v>0.206387116192294</v>
      </c>
      <c r="BN15" s="17">
        <v>0.18922326018709601</v>
      </c>
      <c r="BO15" s="17">
        <v>0.20600855507603499</v>
      </c>
      <c r="BP15" s="17">
        <v>0.244366777859158</v>
      </c>
      <c r="BQ15" s="17">
        <v>0.19018669634840099</v>
      </c>
      <c r="BR15" s="17"/>
      <c r="BS15" s="17">
        <v>0.180910790959253</v>
      </c>
      <c r="BT15" s="17"/>
      <c r="BU15" s="17">
        <v>0.200034782034963</v>
      </c>
      <c r="BV15" s="17">
        <v>0.20098635042447999</v>
      </c>
      <c r="BW15" s="17">
        <v>0.223060354131111</v>
      </c>
      <c r="BX15" s="17">
        <v>0.195966703756773</v>
      </c>
      <c r="BY15" s="17">
        <v>0.19564355472720599</v>
      </c>
      <c r="BZ15" s="17"/>
      <c r="CA15" s="17">
        <v>0.203807848325398</v>
      </c>
      <c r="CB15" s="17"/>
      <c r="CC15" s="17">
        <v>0.19924043901264701</v>
      </c>
      <c r="CD15" s="17">
        <v>0.20639834615173</v>
      </c>
      <c r="CE15" s="17"/>
      <c r="CF15" s="17">
        <v>0.187332723320526</v>
      </c>
      <c r="CG15" s="17"/>
      <c r="CH15" s="17">
        <v>0.19134904217606599</v>
      </c>
      <c r="CI15" s="17">
        <v>0.20216189570304899</v>
      </c>
    </row>
    <row r="16" spans="2:87" ht="43.5" x14ac:dyDescent="0.35">
      <c r="B16" s="18" t="s">
        <v>436</v>
      </c>
      <c r="C16" s="17">
        <v>0.147875039783634</v>
      </c>
      <c r="D16" s="17">
        <v>0.14079253355964899</v>
      </c>
      <c r="E16" s="17">
        <v>0.15351810124934201</v>
      </c>
      <c r="F16" s="17"/>
      <c r="G16" s="17">
        <v>0.109659617703569</v>
      </c>
      <c r="H16" s="17">
        <v>0.13676277058150699</v>
      </c>
      <c r="I16" s="17">
        <v>0.16137157322877699</v>
      </c>
      <c r="J16" s="17">
        <v>0.17341162093726101</v>
      </c>
      <c r="K16" s="17">
        <v>0.15431757824127301</v>
      </c>
      <c r="L16" s="17">
        <v>0.146529374345966</v>
      </c>
      <c r="M16" s="17"/>
      <c r="N16" s="17">
        <v>0.152398933596227</v>
      </c>
      <c r="O16" s="17">
        <v>0.166956583128887</v>
      </c>
      <c r="P16" s="17">
        <v>0.134099027516945</v>
      </c>
      <c r="Q16" s="17">
        <v>0.13329814368169199</v>
      </c>
      <c r="R16" s="17"/>
      <c r="S16" s="17">
        <v>0.14521516845530799</v>
      </c>
      <c r="T16" s="17">
        <v>0.17684712688913901</v>
      </c>
      <c r="U16" s="17">
        <v>0.17708993162950301</v>
      </c>
      <c r="V16" s="17">
        <v>0.15094172848567999</v>
      </c>
      <c r="W16" s="17">
        <v>0.122008476922117</v>
      </c>
      <c r="X16" s="17">
        <v>0.108221680998648</v>
      </c>
      <c r="Y16" s="17">
        <v>0.15686279276388601</v>
      </c>
      <c r="Z16" s="17">
        <v>0.18571501383255801</v>
      </c>
      <c r="AA16" s="17">
        <v>0.14960204104455899</v>
      </c>
      <c r="AB16" s="17">
        <v>0.13085597353631301</v>
      </c>
      <c r="AC16" s="17">
        <v>0.13988098840861801</v>
      </c>
      <c r="AD16" s="17">
        <v>0.109839490998943</v>
      </c>
      <c r="AE16" s="17"/>
      <c r="AF16" s="17">
        <v>0.12215362776733101</v>
      </c>
      <c r="AG16" s="17">
        <v>0.15801733986767799</v>
      </c>
      <c r="AH16" s="17">
        <v>0.16133002082140499</v>
      </c>
      <c r="AI16" s="17">
        <v>0.115773077373377</v>
      </c>
      <c r="AJ16" s="17">
        <v>0.164837940137535</v>
      </c>
      <c r="AK16" s="17"/>
      <c r="AL16" s="17">
        <v>0.16199763129755801</v>
      </c>
      <c r="AM16" s="17">
        <v>0.132946797813081</v>
      </c>
      <c r="AN16" s="17">
        <v>0.173687105640041</v>
      </c>
      <c r="AO16" s="17">
        <v>8.1750823688444496E-2</v>
      </c>
      <c r="AP16" s="17"/>
      <c r="AQ16" s="17">
        <v>0.146898258359665</v>
      </c>
      <c r="AR16" s="17">
        <v>0.149292361211769</v>
      </c>
      <c r="AS16" s="17"/>
      <c r="AT16" s="17">
        <v>0.14632140818129499</v>
      </c>
      <c r="AU16" s="17">
        <v>0.16756302649496599</v>
      </c>
      <c r="AV16" s="17"/>
      <c r="AW16" s="17">
        <v>0.153577950465317</v>
      </c>
      <c r="AX16" s="17">
        <v>0.172342159768273</v>
      </c>
      <c r="AY16" s="17">
        <v>0.12586558540322601</v>
      </c>
      <c r="AZ16" s="17"/>
      <c r="BA16" s="17">
        <v>0.14476576169532401</v>
      </c>
      <c r="BB16" s="17">
        <v>0.15319592331246701</v>
      </c>
      <c r="BC16" s="17">
        <v>0.149799930321493</v>
      </c>
      <c r="BD16" s="17">
        <v>0.12964889732905999</v>
      </c>
      <c r="BE16" s="17">
        <v>0.159200248061868</v>
      </c>
      <c r="BF16" s="17"/>
      <c r="BG16" s="17">
        <v>0.16589658518421699</v>
      </c>
      <c r="BH16" s="17">
        <v>0.134723096669598</v>
      </c>
      <c r="BI16" s="17"/>
      <c r="BJ16" s="17">
        <v>0.15188615112111301</v>
      </c>
      <c r="BK16" s="17">
        <v>0.13433271148978701</v>
      </c>
      <c r="BL16" s="17"/>
      <c r="BM16" s="17">
        <v>0.14973632461868</v>
      </c>
      <c r="BN16" s="17">
        <v>0.15399732682681799</v>
      </c>
      <c r="BO16" s="17">
        <v>0.13671702946999301</v>
      </c>
      <c r="BP16" s="17">
        <v>0.13019962298246701</v>
      </c>
      <c r="BQ16" s="17">
        <v>0.15191103446305701</v>
      </c>
      <c r="BR16" s="17"/>
      <c r="BS16" s="17">
        <v>0.140188944153012</v>
      </c>
      <c r="BT16" s="17"/>
      <c r="BU16" s="17">
        <v>0.13637035687520699</v>
      </c>
      <c r="BV16" s="17">
        <v>0.146160680193022</v>
      </c>
      <c r="BW16" s="17">
        <v>0.13794633983225399</v>
      </c>
      <c r="BX16" s="17">
        <v>0.14279208725005799</v>
      </c>
      <c r="BY16" s="17">
        <v>0.12980151179296201</v>
      </c>
      <c r="BZ16" s="17"/>
      <c r="CA16" s="17">
        <v>8.5763479518117594E-2</v>
      </c>
      <c r="CB16" s="17"/>
      <c r="CC16" s="17">
        <v>0.147671171728537</v>
      </c>
      <c r="CD16" s="17">
        <v>0.15996852348534299</v>
      </c>
      <c r="CE16" s="17"/>
      <c r="CF16" s="17">
        <v>0.17091034981171299</v>
      </c>
      <c r="CG16" s="17"/>
      <c r="CH16" s="17">
        <v>0.14947826255522501</v>
      </c>
      <c r="CI16" s="17">
        <v>0.16975024127205801</v>
      </c>
    </row>
    <row r="17" spans="2:87" x14ac:dyDescent="0.35">
      <c r="B17" s="18" t="s">
        <v>437</v>
      </c>
      <c r="C17" s="17">
        <v>0.13934051082762899</v>
      </c>
      <c r="D17" s="17">
        <v>0.14789193334806</v>
      </c>
      <c r="E17" s="17">
        <v>0.13179802604802901</v>
      </c>
      <c r="F17" s="17"/>
      <c r="G17" s="17">
        <v>0.21062934058848401</v>
      </c>
      <c r="H17" s="17">
        <v>0.154231796910199</v>
      </c>
      <c r="I17" s="17">
        <v>0.121933080759024</v>
      </c>
      <c r="J17" s="17">
        <v>0.14918713743135401</v>
      </c>
      <c r="K17" s="17">
        <v>9.2933996935143898E-2</v>
      </c>
      <c r="L17" s="17">
        <v>0.116717113475251</v>
      </c>
      <c r="M17" s="17"/>
      <c r="N17" s="17">
        <v>0.134636639403971</v>
      </c>
      <c r="O17" s="17">
        <v>0.135483465318751</v>
      </c>
      <c r="P17" s="17">
        <v>0.140963151661335</v>
      </c>
      <c r="Q17" s="17">
        <v>0.14894743320887799</v>
      </c>
      <c r="R17" s="17"/>
      <c r="S17" s="17">
        <v>0.18274614596904301</v>
      </c>
      <c r="T17" s="17">
        <v>0.105124519505449</v>
      </c>
      <c r="U17" s="17">
        <v>0.13664731951810699</v>
      </c>
      <c r="V17" s="17">
        <v>0.11872532019363299</v>
      </c>
      <c r="W17" s="17">
        <v>0.14636935667435999</v>
      </c>
      <c r="X17" s="17">
        <v>0.14485044009224901</v>
      </c>
      <c r="Y17" s="17">
        <v>0.16448125958065299</v>
      </c>
      <c r="Z17" s="17">
        <v>0.106883396600537</v>
      </c>
      <c r="AA17" s="17">
        <v>0.12624193831590499</v>
      </c>
      <c r="AB17" s="17">
        <v>0.12635696289409501</v>
      </c>
      <c r="AC17" s="17">
        <v>0.13461560405175599</v>
      </c>
      <c r="AD17" s="17">
        <v>0.19298019173259601</v>
      </c>
      <c r="AE17" s="17"/>
      <c r="AF17" s="17">
        <v>0.15903405028827799</v>
      </c>
      <c r="AG17" s="17">
        <v>0.13755566828600099</v>
      </c>
      <c r="AH17" s="17">
        <v>0.12132455238534801</v>
      </c>
      <c r="AI17" s="17">
        <v>0.16179270542371299</v>
      </c>
      <c r="AJ17" s="17">
        <v>0.12761185473596701</v>
      </c>
      <c r="AK17" s="17"/>
      <c r="AL17" s="17">
        <v>0.106817794109031</v>
      </c>
      <c r="AM17" s="17">
        <v>0.13316122081206999</v>
      </c>
      <c r="AN17" s="17">
        <v>0.180214156594078</v>
      </c>
      <c r="AO17" s="17">
        <v>0.26310218645099998</v>
      </c>
      <c r="AP17" s="17"/>
      <c r="AQ17" s="17">
        <v>0.131716127245467</v>
      </c>
      <c r="AR17" s="17">
        <v>0.15040358180968</v>
      </c>
      <c r="AS17" s="17"/>
      <c r="AT17" s="17">
        <v>0.15015857653506401</v>
      </c>
      <c r="AU17" s="17">
        <v>0.102693308193173</v>
      </c>
      <c r="AV17" s="17"/>
      <c r="AW17" s="17">
        <v>0.12846400679693501</v>
      </c>
      <c r="AX17" s="17">
        <v>0.13321109206458601</v>
      </c>
      <c r="AY17" s="17">
        <v>0.16070066057086099</v>
      </c>
      <c r="AZ17" s="17"/>
      <c r="BA17" s="17">
        <v>0.157999210151544</v>
      </c>
      <c r="BB17" s="17">
        <v>0.15816193386124799</v>
      </c>
      <c r="BC17" s="17">
        <v>0.112263238986617</v>
      </c>
      <c r="BD17" s="17">
        <v>0.11316870746461501</v>
      </c>
      <c r="BE17" s="17">
        <v>0.16816010449204699</v>
      </c>
      <c r="BF17" s="17"/>
      <c r="BG17" s="17">
        <v>0.133064089591893</v>
      </c>
      <c r="BH17" s="17">
        <v>0.143920980105778</v>
      </c>
      <c r="BI17" s="17"/>
      <c r="BJ17" s="17">
        <v>0.14907831020180001</v>
      </c>
      <c r="BK17" s="17">
        <v>0.106408891409457</v>
      </c>
      <c r="BL17" s="17"/>
      <c r="BM17" s="17">
        <v>0.13121779221754301</v>
      </c>
      <c r="BN17" s="17">
        <v>0.14851864765754999</v>
      </c>
      <c r="BO17" s="17">
        <v>0.17396743001464901</v>
      </c>
      <c r="BP17" s="17">
        <v>7.6390291507249297E-2</v>
      </c>
      <c r="BQ17" s="17">
        <v>0.111969607947962</v>
      </c>
      <c r="BR17" s="17"/>
      <c r="BS17" s="17">
        <v>0.15222845799909299</v>
      </c>
      <c r="BT17" s="17"/>
      <c r="BU17" s="17">
        <v>0.14150124314439999</v>
      </c>
      <c r="BV17" s="17">
        <v>0.158601104706556</v>
      </c>
      <c r="BW17" s="17">
        <v>0.12758439584171</v>
      </c>
      <c r="BX17" s="17">
        <v>0.128070230969589</v>
      </c>
      <c r="BY17" s="17">
        <v>0.104325860609917</v>
      </c>
      <c r="BZ17" s="17"/>
      <c r="CA17" s="17">
        <v>0.225712458084282</v>
      </c>
      <c r="CB17" s="17"/>
      <c r="CC17" s="17">
        <v>0.14948219775626401</v>
      </c>
      <c r="CD17" s="17">
        <v>0.105519138941559</v>
      </c>
      <c r="CE17" s="17"/>
      <c r="CF17" s="17">
        <v>0.14297778865893099</v>
      </c>
      <c r="CG17" s="17"/>
      <c r="CH17" s="17">
        <v>0.119598287394339</v>
      </c>
      <c r="CI17" s="17">
        <v>0.17234406590562701</v>
      </c>
    </row>
    <row r="18" spans="2:87" ht="29" x14ac:dyDescent="0.35">
      <c r="B18" s="18" t="s">
        <v>438</v>
      </c>
      <c r="C18" s="17">
        <v>0.13797609772775299</v>
      </c>
      <c r="D18" s="17">
        <v>0.132129148028962</v>
      </c>
      <c r="E18" s="17">
        <v>0.143649052065564</v>
      </c>
      <c r="F18" s="17"/>
      <c r="G18" s="17">
        <v>0.12061779168461401</v>
      </c>
      <c r="H18" s="17">
        <v>8.9697463265772603E-2</v>
      </c>
      <c r="I18" s="17">
        <v>0.11108645254468701</v>
      </c>
      <c r="J18" s="17">
        <v>0.136307099728572</v>
      </c>
      <c r="K18" s="17">
        <v>0.18698085341353199</v>
      </c>
      <c r="L18" s="17">
        <v>0.17935636928538801</v>
      </c>
      <c r="M18" s="17"/>
      <c r="N18" s="17">
        <v>0.105172049573711</v>
      </c>
      <c r="O18" s="17">
        <v>0.13565751544136001</v>
      </c>
      <c r="P18" s="17">
        <v>0.155616806593489</v>
      </c>
      <c r="Q18" s="17">
        <v>0.16223182308092499</v>
      </c>
      <c r="R18" s="17"/>
      <c r="S18" s="17">
        <v>0.15295795620140301</v>
      </c>
      <c r="T18" s="17">
        <v>0.140651655601776</v>
      </c>
      <c r="U18" s="17">
        <v>0.12614448845406601</v>
      </c>
      <c r="V18" s="17">
        <v>0.169644045590401</v>
      </c>
      <c r="W18" s="17">
        <v>0.15904665718757999</v>
      </c>
      <c r="X18" s="17">
        <v>0.12623900285540501</v>
      </c>
      <c r="Y18" s="17">
        <v>7.2576117034454796E-2</v>
      </c>
      <c r="Z18" s="17">
        <v>9.7692992976885801E-2</v>
      </c>
      <c r="AA18" s="17">
        <v>0.12740386685303401</v>
      </c>
      <c r="AB18" s="17">
        <v>0.17833532179311601</v>
      </c>
      <c r="AC18" s="17">
        <v>0.17212494208203499</v>
      </c>
      <c r="AD18" s="17">
        <v>6.7749057825814807E-2</v>
      </c>
      <c r="AE18" s="17"/>
      <c r="AF18" s="17">
        <v>0.13932402433253299</v>
      </c>
      <c r="AG18" s="17">
        <v>0.141570079485797</v>
      </c>
      <c r="AH18" s="17">
        <v>0.124078924257209</v>
      </c>
      <c r="AI18" s="17">
        <v>0.13792093838591299</v>
      </c>
      <c r="AJ18" s="17">
        <v>0.16628946891789401</v>
      </c>
      <c r="AK18" s="17"/>
      <c r="AL18" s="17">
        <v>0.14150903963626801</v>
      </c>
      <c r="AM18" s="17">
        <v>0.13472062405747001</v>
      </c>
      <c r="AN18" s="17">
        <v>0.130354595279848</v>
      </c>
      <c r="AO18" s="17">
        <v>0.157272982944408</v>
      </c>
      <c r="AP18" s="17"/>
      <c r="AQ18" s="17">
        <v>0.16226781524452999</v>
      </c>
      <c r="AR18" s="17">
        <v>0.10272852757759</v>
      </c>
      <c r="AS18" s="17"/>
      <c r="AT18" s="17">
        <v>0.13332474459949101</v>
      </c>
      <c r="AU18" s="17">
        <v>0.16719605108365701</v>
      </c>
      <c r="AV18" s="17"/>
      <c r="AW18" s="17">
        <v>0.16049223036945501</v>
      </c>
      <c r="AX18" s="17">
        <v>0.11322199300307501</v>
      </c>
      <c r="AY18" s="17">
        <v>0.12673519579251599</v>
      </c>
      <c r="AZ18" s="17"/>
      <c r="BA18" s="17">
        <v>0.13167457777831601</v>
      </c>
      <c r="BB18" s="17">
        <v>0.127143243475378</v>
      </c>
      <c r="BC18" s="17">
        <v>0.14766632745632799</v>
      </c>
      <c r="BD18" s="17">
        <v>0.142169457963299</v>
      </c>
      <c r="BE18" s="17">
        <v>0.159669363829678</v>
      </c>
      <c r="BF18" s="17"/>
      <c r="BG18" s="17">
        <v>0.11166565526771299</v>
      </c>
      <c r="BH18" s="17">
        <v>0.15717719479506501</v>
      </c>
      <c r="BI18" s="17"/>
      <c r="BJ18" s="17">
        <v>0.126562792573817</v>
      </c>
      <c r="BK18" s="17">
        <v>0.17777359988935101</v>
      </c>
      <c r="BL18" s="17"/>
      <c r="BM18" s="17">
        <v>0.13178095729616701</v>
      </c>
      <c r="BN18" s="17">
        <v>0.12682716514299699</v>
      </c>
      <c r="BO18" s="17">
        <v>0.133140051084498</v>
      </c>
      <c r="BP18" s="17">
        <v>0.152386481914113</v>
      </c>
      <c r="BQ18" s="17">
        <v>0.16653663621146</v>
      </c>
      <c r="BR18" s="17"/>
      <c r="BS18" s="17">
        <v>0.147439052565634</v>
      </c>
      <c r="BT18" s="17"/>
      <c r="BU18" s="17">
        <v>0.12989532914933799</v>
      </c>
      <c r="BV18" s="17">
        <v>0.11697686584278701</v>
      </c>
      <c r="BW18" s="17">
        <v>0.14761152196853899</v>
      </c>
      <c r="BX18" s="17">
        <v>0.153900719115759</v>
      </c>
      <c r="BY18" s="17">
        <v>0.18340230336264399</v>
      </c>
      <c r="BZ18" s="17"/>
      <c r="CA18" s="17">
        <v>0.113142917248635</v>
      </c>
      <c r="CB18" s="17"/>
      <c r="CC18" s="17">
        <v>0.15198019117485101</v>
      </c>
      <c r="CD18" s="17">
        <v>8.5601670088734802E-2</v>
      </c>
      <c r="CE18" s="17"/>
      <c r="CF18" s="17">
        <v>0.17703274626378199</v>
      </c>
      <c r="CG18" s="17"/>
      <c r="CH18" s="17">
        <v>0.16422884394059201</v>
      </c>
      <c r="CI18" s="17">
        <v>9.8737691846611103E-2</v>
      </c>
    </row>
    <row r="19" spans="2:87" ht="43.5" x14ac:dyDescent="0.35">
      <c r="B19" s="18" t="s">
        <v>439</v>
      </c>
      <c r="C19" s="17">
        <v>0.10031821600471399</v>
      </c>
      <c r="D19" s="17">
        <v>0.114769863467235</v>
      </c>
      <c r="E19" s="17">
        <v>8.5908061521252202E-2</v>
      </c>
      <c r="F19" s="17"/>
      <c r="G19" s="17">
        <v>0.146694740618527</v>
      </c>
      <c r="H19" s="17">
        <v>0.135617362248559</v>
      </c>
      <c r="I19" s="17">
        <v>0.105266178124025</v>
      </c>
      <c r="J19" s="17">
        <v>7.2671489974059006E-2</v>
      </c>
      <c r="K19" s="17">
        <v>6.26797695072943E-2</v>
      </c>
      <c r="L19" s="17">
        <v>8.4111442669038E-2</v>
      </c>
      <c r="M19" s="17"/>
      <c r="N19" s="17">
        <v>0.135181641998497</v>
      </c>
      <c r="O19" s="17">
        <v>0.10021835259727301</v>
      </c>
      <c r="P19" s="17">
        <v>7.4584896975522993E-2</v>
      </c>
      <c r="Q19" s="17">
        <v>8.6785891331330106E-2</v>
      </c>
      <c r="R19" s="17"/>
      <c r="S19" s="17">
        <v>0.12487030453694301</v>
      </c>
      <c r="T19" s="17">
        <v>8.0530997767087206E-2</v>
      </c>
      <c r="U19" s="17">
        <v>0.10039327918836</v>
      </c>
      <c r="V19" s="17">
        <v>9.6480550429464601E-2</v>
      </c>
      <c r="W19" s="17">
        <v>9.3544037266858004E-2</v>
      </c>
      <c r="X19" s="17">
        <v>0.121483073501875</v>
      </c>
      <c r="Y19" s="17">
        <v>0.107616888024751</v>
      </c>
      <c r="Z19" s="17">
        <v>9.0226856905583006E-2</v>
      </c>
      <c r="AA19" s="17">
        <v>0.100516171349478</v>
      </c>
      <c r="AB19" s="17">
        <v>8.0856057051881702E-2</v>
      </c>
      <c r="AC19" s="17">
        <v>8.4899284947908396E-2</v>
      </c>
      <c r="AD19" s="17">
        <v>0.11276122441228401</v>
      </c>
      <c r="AE19" s="17"/>
      <c r="AF19" s="17">
        <v>4.2379021535729401E-2</v>
      </c>
      <c r="AG19" s="17">
        <v>0.103933422790048</v>
      </c>
      <c r="AH19" s="17">
        <v>0.105179892602929</v>
      </c>
      <c r="AI19" s="17">
        <v>0.118922889130935</v>
      </c>
      <c r="AJ19" s="17">
        <v>0.16512186011146099</v>
      </c>
      <c r="AK19" s="17"/>
      <c r="AL19" s="17">
        <v>0.109833360241163</v>
      </c>
      <c r="AM19" s="17">
        <v>9.49095367659262E-2</v>
      </c>
      <c r="AN19" s="17">
        <v>8.1549824092145298E-2</v>
      </c>
      <c r="AO19" s="17">
        <v>0.12693320516725401</v>
      </c>
      <c r="AP19" s="17"/>
      <c r="AQ19" s="17">
        <v>7.7834576093810795E-2</v>
      </c>
      <c r="AR19" s="17">
        <v>0.13294224410989999</v>
      </c>
      <c r="AS19" s="17"/>
      <c r="AT19" s="17">
        <v>0.110198471137197</v>
      </c>
      <c r="AU19" s="17">
        <v>7.7744033872539101E-2</v>
      </c>
      <c r="AV19" s="17"/>
      <c r="AW19" s="17">
        <v>0.102541187487435</v>
      </c>
      <c r="AX19" s="17">
        <v>9.6265464872030096E-2</v>
      </c>
      <c r="AY19" s="17">
        <v>9.8252878122869106E-2</v>
      </c>
      <c r="AZ19" s="17"/>
      <c r="BA19" s="17">
        <v>0.128375997926615</v>
      </c>
      <c r="BB19" s="17">
        <v>9.2446423089183702E-2</v>
      </c>
      <c r="BC19" s="17">
        <v>0.10157421862937401</v>
      </c>
      <c r="BD19" s="17">
        <v>5.4890341431468898E-2</v>
      </c>
      <c r="BE19" s="17">
        <v>8.3893062844815805E-2</v>
      </c>
      <c r="BF19" s="17"/>
      <c r="BG19" s="17">
        <v>8.3924937060880098E-2</v>
      </c>
      <c r="BH19" s="17">
        <v>0.112281866586804</v>
      </c>
      <c r="BI19" s="17"/>
      <c r="BJ19" s="17">
        <v>0.10499778587648401</v>
      </c>
      <c r="BK19" s="17">
        <v>8.5307461506104701E-2</v>
      </c>
      <c r="BL19" s="17"/>
      <c r="BM19" s="17">
        <v>6.1168880249058102E-2</v>
      </c>
      <c r="BN19" s="17">
        <v>0.104265474979058</v>
      </c>
      <c r="BO19" s="17">
        <v>0.137925914823811</v>
      </c>
      <c r="BP19" s="17">
        <v>7.4529109027293303E-2</v>
      </c>
      <c r="BQ19" s="17">
        <v>7.6892508045976596E-2</v>
      </c>
      <c r="BR19" s="17"/>
      <c r="BS19" s="17">
        <v>0.107680082336693</v>
      </c>
      <c r="BT19" s="17"/>
      <c r="BU19" s="17">
        <v>9.8375788693848595E-2</v>
      </c>
      <c r="BV19" s="17">
        <v>0.167872333548549</v>
      </c>
      <c r="BW19" s="17">
        <v>0.102800023069925</v>
      </c>
      <c r="BX19" s="17">
        <v>7.52240103235437E-2</v>
      </c>
      <c r="BY19" s="17">
        <v>1.9872480174216899E-2</v>
      </c>
      <c r="BZ19" s="17"/>
      <c r="CA19" s="17">
        <v>0.190788922457301</v>
      </c>
      <c r="CB19" s="17"/>
      <c r="CC19" s="17">
        <v>9.1361746703893507E-2</v>
      </c>
      <c r="CD19" s="17">
        <v>0.136086916551306</v>
      </c>
      <c r="CE19" s="17"/>
      <c r="CF19" s="17">
        <v>7.5664827017609002E-2</v>
      </c>
      <c r="CG19" s="17"/>
      <c r="CH19" s="17">
        <v>7.6109021516039904E-2</v>
      </c>
      <c r="CI19" s="17">
        <v>0.158960085415256</v>
      </c>
    </row>
    <row r="20" spans="2:87" ht="43.5" x14ac:dyDescent="0.35">
      <c r="B20" s="18" t="s">
        <v>440</v>
      </c>
      <c r="C20" s="17">
        <v>8.9789096089609499E-2</v>
      </c>
      <c r="D20" s="17">
        <v>8.2556402721057506E-2</v>
      </c>
      <c r="E20" s="17">
        <v>9.7396800680027804E-2</v>
      </c>
      <c r="F20" s="17"/>
      <c r="G20" s="17">
        <v>6.4648468567942194E-2</v>
      </c>
      <c r="H20" s="17">
        <v>0.136487671759671</v>
      </c>
      <c r="I20" s="17">
        <v>7.1345638818017407E-2</v>
      </c>
      <c r="J20" s="17">
        <v>6.4210079484579602E-2</v>
      </c>
      <c r="K20" s="17">
        <v>0.112041056918621</v>
      </c>
      <c r="L20" s="17">
        <v>8.9275953058226096E-2</v>
      </c>
      <c r="M20" s="17"/>
      <c r="N20" s="17">
        <v>9.9210718368800493E-2</v>
      </c>
      <c r="O20" s="17">
        <v>9.18471852815545E-2</v>
      </c>
      <c r="P20" s="17">
        <v>9.1186619029773403E-2</v>
      </c>
      <c r="Q20" s="17">
        <v>7.7500996931239394E-2</v>
      </c>
      <c r="R20" s="17"/>
      <c r="S20" s="17">
        <v>8.9497845222259398E-2</v>
      </c>
      <c r="T20" s="17">
        <v>7.5366128528899401E-2</v>
      </c>
      <c r="U20" s="17">
        <v>9.2394560433456105E-2</v>
      </c>
      <c r="V20" s="17">
        <v>0.100384218721512</v>
      </c>
      <c r="W20" s="17">
        <v>0.129208103531296</v>
      </c>
      <c r="X20" s="17">
        <v>7.5337558127128695E-2</v>
      </c>
      <c r="Y20" s="17">
        <v>5.8619444825615097E-2</v>
      </c>
      <c r="Z20" s="17">
        <v>0.122083276851603</v>
      </c>
      <c r="AA20" s="17">
        <v>0.102389951516124</v>
      </c>
      <c r="AB20" s="17">
        <v>6.4728604675604207E-2</v>
      </c>
      <c r="AC20" s="17">
        <v>0.106805137233129</v>
      </c>
      <c r="AD20" s="17">
        <v>0.106520452489898</v>
      </c>
      <c r="AE20" s="17"/>
      <c r="AF20" s="17">
        <v>9.0042235571129406E-2</v>
      </c>
      <c r="AG20" s="17">
        <v>9.6581403809056998E-2</v>
      </c>
      <c r="AH20" s="17">
        <v>7.2445271104512696E-2</v>
      </c>
      <c r="AI20" s="17">
        <v>7.1001073928987996E-2</v>
      </c>
      <c r="AJ20" s="17">
        <v>0.12718409773964301</v>
      </c>
      <c r="AK20" s="17"/>
      <c r="AL20" s="17">
        <v>9.2588746870839803E-2</v>
      </c>
      <c r="AM20" s="17">
        <v>8.24988358367863E-2</v>
      </c>
      <c r="AN20" s="17">
        <v>7.5445357480681097E-2</v>
      </c>
      <c r="AO20" s="17">
        <v>0.15671334705133999</v>
      </c>
      <c r="AP20" s="17"/>
      <c r="AQ20" s="17">
        <v>8.5994256361098004E-2</v>
      </c>
      <c r="AR20" s="17">
        <v>9.5295453532098007E-2</v>
      </c>
      <c r="AS20" s="17"/>
      <c r="AT20" s="17">
        <v>9.0494242939899994E-2</v>
      </c>
      <c r="AU20" s="17">
        <v>8.0265520625605699E-2</v>
      </c>
      <c r="AV20" s="17"/>
      <c r="AW20" s="17">
        <v>0.107110259805748</v>
      </c>
      <c r="AX20" s="17">
        <v>7.3634928738117597E-2</v>
      </c>
      <c r="AY20" s="17">
        <v>8.5715201098598398E-2</v>
      </c>
      <c r="AZ20" s="17"/>
      <c r="BA20" s="17">
        <v>8.9734540183162195E-2</v>
      </c>
      <c r="BB20" s="17">
        <v>9.1937654425943802E-2</v>
      </c>
      <c r="BC20" s="17">
        <v>8.4423739186829494E-2</v>
      </c>
      <c r="BD20" s="17">
        <v>9.3055234927469005E-2</v>
      </c>
      <c r="BE20" s="17">
        <v>0.106944155749735</v>
      </c>
      <c r="BF20" s="17"/>
      <c r="BG20" s="17">
        <v>8.2841231611022095E-2</v>
      </c>
      <c r="BH20" s="17">
        <v>9.4859577913186E-2</v>
      </c>
      <c r="BI20" s="17"/>
      <c r="BJ20" s="17">
        <v>9.1988918949119897E-2</v>
      </c>
      <c r="BK20" s="17">
        <v>7.90504262461528E-2</v>
      </c>
      <c r="BL20" s="17"/>
      <c r="BM20" s="17">
        <v>0.116838056161275</v>
      </c>
      <c r="BN20" s="17">
        <v>9.0175778664495804E-2</v>
      </c>
      <c r="BO20" s="17">
        <v>8.1814533486617394E-2</v>
      </c>
      <c r="BP20" s="17">
        <v>7.0108486063930803E-2</v>
      </c>
      <c r="BQ20" s="17">
        <v>0.10034104893383999</v>
      </c>
      <c r="BR20" s="17"/>
      <c r="BS20" s="17">
        <v>9.6131004967106706E-2</v>
      </c>
      <c r="BT20" s="17"/>
      <c r="BU20" s="17">
        <v>8.4797054158583199E-2</v>
      </c>
      <c r="BV20" s="17">
        <v>8.5605518912948E-2</v>
      </c>
      <c r="BW20" s="17">
        <v>8.2775687206531806E-2</v>
      </c>
      <c r="BX20" s="17">
        <v>0.104355772632427</v>
      </c>
      <c r="BY20" s="17">
        <v>0.114960973633967</v>
      </c>
      <c r="BZ20" s="17"/>
      <c r="CA20" s="17">
        <v>9.6508156554408198E-2</v>
      </c>
      <c r="CB20" s="17"/>
      <c r="CC20" s="17">
        <v>8.9284057194383606E-2</v>
      </c>
      <c r="CD20" s="17">
        <v>9.6159216630976693E-2</v>
      </c>
      <c r="CE20" s="17"/>
      <c r="CF20" s="17">
        <v>9.9943895776232305E-2</v>
      </c>
      <c r="CG20" s="17"/>
      <c r="CH20" s="17">
        <v>8.3815720034063401E-2</v>
      </c>
      <c r="CI20" s="17">
        <v>0.13694976980533499</v>
      </c>
    </row>
    <row r="21" spans="2:87" x14ac:dyDescent="0.35">
      <c r="B21" s="18" t="s">
        <v>441</v>
      </c>
      <c r="C21" s="17">
        <v>7.7232006581896495E-2</v>
      </c>
      <c r="D21" s="17">
        <v>9.0640598568383704E-2</v>
      </c>
      <c r="E21" s="17">
        <v>6.45698034226804E-2</v>
      </c>
      <c r="F21" s="17"/>
      <c r="G21" s="17">
        <v>0.137141087233589</v>
      </c>
      <c r="H21" s="17">
        <v>0.13335554819088299</v>
      </c>
      <c r="I21" s="17">
        <v>8.7743913854631803E-2</v>
      </c>
      <c r="J21" s="17">
        <v>5.35952248391929E-2</v>
      </c>
      <c r="K21" s="17">
        <v>4.8359877194014203E-2</v>
      </c>
      <c r="L21" s="17">
        <v>2.1249635253256599E-2</v>
      </c>
      <c r="M21" s="17"/>
      <c r="N21" s="17">
        <v>7.8995084115475594E-2</v>
      </c>
      <c r="O21" s="17">
        <v>7.5433940363052204E-2</v>
      </c>
      <c r="P21" s="17">
        <v>7.4857851054351707E-2</v>
      </c>
      <c r="Q21" s="17">
        <v>7.8501030469695005E-2</v>
      </c>
      <c r="R21" s="17"/>
      <c r="S21" s="17">
        <v>0.115066299671054</v>
      </c>
      <c r="T21" s="17">
        <v>6.8087292165906296E-2</v>
      </c>
      <c r="U21" s="17">
        <v>7.9344651270762706E-2</v>
      </c>
      <c r="V21" s="17">
        <v>4.3932585521583897E-2</v>
      </c>
      <c r="W21" s="17">
        <v>2.8455986747975601E-2</v>
      </c>
      <c r="X21" s="17">
        <v>5.9100166986449897E-2</v>
      </c>
      <c r="Y21" s="17">
        <v>6.2300749842488998E-2</v>
      </c>
      <c r="Z21" s="17">
        <v>6.17859654485187E-2</v>
      </c>
      <c r="AA21" s="17">
        <v>0.15165427554781499</v>
      </c>
      <c r="AB21" s="17">
        <v>6.16781856014074E-2</v>
      </c>
      <c r="AC21" s="17">
        <v>5.3403870209731197E-2</v>
      </c>
      <c r="AD21" s="17">
        <v>7.6063505456966704E-2</v>
      </c>
      <c r="AE21" s="17"/>
      <c r="AF21" s="17">
        <v>0.10934559281020199</v>
      </c>
      <c r="AG21" s="17">
        <v>6.2084280775423301E-2</v>
      </c>
      <c r="AH21" s="17">
        <v>6.2922533902921199E-2</v>
      </c>
      <c r="AI21" s="17">
        <v>7.1276714817402803E-2</v>
      </c>
      <c r="AJ21" s="17">
        <v>0.114952968105693</v>
      </c>
      <c r="AK21" s="17"/>
      <c r="AL21" s="17">
        <v>6.5387864967588902E-2</v>
      </c>
      <c r="AM21" s="17">
        <v>8.3290223363589003E-2</v>
      </c>
      <c r="AN21" s="17">
        <v>7.9298663349882698E-2</v>
      </c>
      <c r="AO21" s="17">
        <v>0.106855907341215</v>
      </c>
      <c r="AP21" s="17"/>
      <c r="AQ21" s="17">
        <v>6.2550664097383996E-2</v>
      </c>
      <c r="AR21" s="17">
        <v>9.85348086074848E-2</v>
      </c>
      <c r="AS21" s="17"/>
      <c r="AT21" s="17">
        <v>9.5537529253702999E-2</v>
      </c>
      <c r="AU21" s="17">
        <v>1.7942043004491901E-2</v>
      </c>
      <c r="AV21" s="17"/>
      <c r="AW21" s="17">
        <v>4.2261587397196501E-2</v>
      </c>
      <c r="AX21" s="17">
        <v>7.7515291685381904E-2</v>
      </c>
      <c r="AY21" s="17">
        <v>0.109342429186084</v>
      </c>
      <c r="AZ21" s="17"/>
      <c r="BA21" s="17">
        <v>0.131215171291444</v>
      </c>
      <c r="BB21" s="17">
        <v>6.7380807879280205E-2</v>
      </c>
      <c r="BC21" s="17">
        <v>6.2380654847199901E-2</v>
      </c>
      <c r="BD21" s="17">
        <v>2.21164763478389E-2</v>
      </c>
      <c r="BE21" s="17">
        <v>6.2703803586601201E-2</v>
      </c>
      <c r="BF21" s="17"/>
      <c r="BG21" s="17">
        <v>8.2527571584486994E-2</v>
      </c>
      <c r="BH21" s="17">
        <v>7.3367356346711904E-2</v>
      </c>
      <c r="BI21" s="17"/>
      <c r="BJ21" s="17">
        <v>8.7880076269958696E-2</v>
      </c>
      <c r="BK21" s="17">
        <v>3.9386804356728297E-2</v>
      </c>
      <c r="BL21" s="17"/>
      <c r="BM21" s="17">
        <v>8.2431225167255096E-2</v>
      </c>
      <c r="BN21" s="17">
        <v>6.2607325666674193E-2</v>
      </c>
      <c r="BO21" s="17">
        <v>8.0765665187078006E-2</v>
      </c>
      <c r="BP21" s="17">
        <v>8.7871921423417501E-2</v>
      </c>
      <c r="BQ21" s="17">
        <v>4.9729470612026198E-2</v>
      </c>
      <c r="BR21" s="17"/>
      <c r="BS21" s="17">
        <v>9.4715388633238098E-2</v>
      </c>
      <c r="BT21" s="17"/>
      <c r="BU21" s="17">
        <v>6.0107470915225801E-2</v>
      </c>
      <c r="BV21" s="17">
        <v>0.10461392770641401</v>
      </c>
      <c r="BW21" s="17">
        <v>6.4171306965056005E-2</v>
      </c>
      <c r="BX21" s="17">
        <v>7.0609074080324699E-2</v>
      </c>
      <c r="BY21" s="17">
        <v>5.35266709131458E-2</v>
      </c>
      <c r="BZ21" s="17"/>
      <c r="CA21" s="17">
        <v>0.128300369038715</v>
      </c>
      <c r="CB21" s="17"/>
      <c r="CC21" s="17">
        <v>7.2098398812965606E-2</v>
      </c>
      <c r="CD21" s="17">
        <v>0.10188532549598101</v>
      </c>
      <c r="CE21" s="17"/>
      <c r="CF21" s="17">
        <v>5.8615092672491501E-2</v>
      </c>
      <c r="CG21" s="17"/>
      <c r="CH21" s="17">
        <v>5.0271324955165897E-2</v>
      </c>
      <c r="CI21" s="17">
        <v>0.137475002431936</v>
      </c>
    </row>
    <row r="22" spans="2:87" ht="29" x14ac:dyDescent="0.35">
      <c r="B22" s="18" t="s">
        <v>442</v>
      </c>
      <c r="C22" s="17">
        <v>7.2565734427916403E-2</v>
      </c>
      <c r="D22" s="17">
        <v>7.4754392396208097E-2</v>
      </c>
      <c r="E22" s="17">
        <v>7.0853613096613699E-2</v>
      </c>
      <c r="F22" s="17"/>
      <c r="G22" s="17">
        <v>9.8961743396178803E-2</v>
      </c>
      <c r="H22" s="17">
        <v>8.4327732481899301E-2</v>
      </c>
      <c r="I22" s="17">
        <v>7.0322892757299804E-2</v>
      </c>
      <c r="J22" s="17">
        <v>7.1434465262447205E-2</v>
      </c>
      <c r="K22" s="17">
        <v>6.2522415097006095E-2</v>
      </c>
      <c r="L22" s="17">
        <v>5.4745814072204101E-2</v>
      </c>
      <c r="M22" s="17"/>
      <c r="N22" s="17">
        <v>7.8600128117924301E-2</v>
      </c>
      <c r="O22" s="17">
        <v>8.5376104116205997E-2</v>
      </c>
      <c r="P22" s="17">
        <v>4.6945226392970198E-2</v>
      </c>
      <c r="Q22" s="17">
        <v>7.43891819220453E-2</v>
      </c>
      <c r="R22" s="17"/>
      <c r="S22" s="17">
        <v>5.2543449759189502E-2</v>
      </c>
      <c r="T22" s="17">
        <v>9.4868223147063196E-2</v>
      </c>
      <c r="U22" s="17">
        <v>7.4195650863967996E-2</v>
      </c>
      <c r="V22" s="17">
        <v>7.85192668930417E-2</v>
      </c>
      <c r="W22" s="17">
        <v>0.10651601881672999</v>
      </c>
      <c r="X22" s="17">
        <v>4.0962672450026702E-2</v>
      </c>
      <c r="Y22" s="17">
        <v>4.0453752884756299E-2</v>
      </c>
      <c r="Z22" s="17">
        <v>8.1006575420850394E-2</v>
      </c>
      <c r="AA22" s="17">
        <v>7.6481080147646097E-2</v>
      </c>
      <c r="AB22" s="17">
        <v>7.5105726122462094E-2</v>
      </c>
      <c r="AC22" s="17">
        <v>0.100634268038368</v>
      </c>
      <c r="AD22" s="17">
        <v>6.7868965755328206E-2</v>
      </c>
      <c r="AE22" s="17"/>
      <c r="AF22" s="17">
        <v>5.4130275614355197E-2</v>
      </c>
      <c r="AG22" s="17">
        <v>8.6599636310568801E-2</v>
      </c>
      <c r="AH22" s="17">
        <v>5.5038509069079401E-2</v>
      </c>
      <c r="AI22" s="17">
        <v>5.6130399223962797E-2</v>
      </c>
      <c r="AJ22" s="17">
        <v>9.3906205104957105E-2</v>
      </c>
      <c r="AK22" s="17"/>
      <c r="AL22" s="17">
        <v>7.3806419524635403E-2</v>
      </c>
      <c r="AM22" s="17">
        <v>6.5715045267380506E-2</v>
      </c>
      <c r="AN22" s="17">
        <v>7.4155727872360203E-2</v>
      </c>
      <c r="AO22" s="17">
        <v>0.10245181746866</v>
      </c>
      <c r="AP22" s="17"/>
      <c r="AQ22" s="17">
        <v>5.83832608152366E-2</v>
      </c>
      <c r="AR22" s="17">
        <v>9.3144671805255402E-2</v>
      </c>
      <c r="AS22" s="17"/>
      <c r="AT22" s="17">
        <v>7.3225536927113893E-2</v>
      </c>
      <c r="AU22" s="17">
        <v>5.9682661900245799E-2</v>
      </c>
      <c r="AV22" s="17"/>
      <c r="AW22" s="17">
        <v>6.3650898427591404E-2</v>
      </c>
      <c r="AX22" s="17">
        <v>6.32476763263633E-2</v>
      </c>
      <c r="AY22" s="17">
        <v>8.3106651272072105E-2</v>
      </c>
      <c r="AZ22" s="17"/>
      <c r="BA22" s="17">
        <v>8.0749032194924894E-2</v>
      </c>
      <c r="BB22" s="17">
        <v>7.9907987222148993E-2</v>
      </c>
      <c r="BC22" s="17">
        <v>6.2556430057835205E-2</v>
      </c>
      <c r="BD22" s="17">
        <v>6.10766510909376E-2</v>
      </c>
      <c r="BE22" s="17">
        <v>7.8451111765707099E-2</v>
      </c>
      <c r="BF22" s="17"/>
      <c r="BG22" s="17">
        <v>7.7574722893635595E-2</v>
      </c>
      <c r="BH22" s="17">
        <v>6.8910224875562906E-2</v>
      </c>
      <c r="BI22" s="17"/>
      <c r="BJ22" s="17">
        <v>7.6462984881938104E-2</v>
      </c>
      <c r="BK22" s="17">
        <v>5.7488224815592397E-2</v>
      </c>
      <c r="BL22" s="17"/>
      <c r="BM22" s="17">
        <v>6.8233521717829898E-2</v>
      </c>
      <c r="BN22" s="17">
        <v>7.5648482884407495E-2</v>
      </c>
      <c r="BO22" s="17">
        <v>7.3571141434192605E-2</v>
      </c>
      <c r="BP22" s="17">
        <v>9.7624578959787905E-2</v>
      </c>
      <c r="BQ22" s="17">
        <v>4.4384176505488197E-2</v>
      </c>
      <c r="BR22" s="17"/>
      <c r="BS22" s="17">
        <v>7.2536216286223199E-2</v>
      </c>
      <c r="BT22" s="17"/>
      <c r="BU22" s="17">
        <v>7.8706692692763799E-2</v>
      </c>
      <c r="BV22" s="17">
        <v>7.2840639810072202E-2</v>
      </c>
      <c r="BW22" s="17">
        <v>7.9299857106067698E-2</v>
      </c>
      <c r="BX22" s="17">
        <v>7.3035975464911307E-2</v>
      </c>
      <c r="BY22" s="17">
        <v>8.1103765838576605E-2</v>
      </c>
      <c r="BZ22" s="17"/>
      <c r="CA22" s="17">
        <v>8.3984913845031803E-2</v>
      </c>
      <c r="CB22" s="17"/>
      <c r="CC22" s="17">
        <v>7.2048263687586406E-2</v>
      </c>
      <c r="CD22" s="17">
        <v>7.6737150306421503E-2</v>
      </c>
      <c r="CE22" s="17"/>
      <c r="CF22" s="17">
        <v>5.6782279567936203E-2</v>
      </c>
      <c r="CG22" s="17"/>
      <c r="CH22" s="17">
        <v>7.1386292640942997E-2</v>
      </c>
      <c r="CI22" s="17">
        <v>0.11360428687075599</v>
      </c>
    </row>
    <row r="23" spans="2:87" x14ac:dyDescent="0.35">
      <c r="B23" s="18" t="s">
        <v>443</v>
      </c>
      <c r="C23" s="17">
        <v>5.8274222991050298E-2</v>
      </c>
      <c r="D23" s="17">
        <v>6.03001489215736E-2</v>
      </c>
      <c r="E23" s="17">
        <v>5.66367749801771E-2</v>
      </c>
      <c r="F23" s="17"/>
      <c r="G23" s="17">
        <v>9.7002086321982497E-2</v>
      </c>
      <c r="H23" s="17">
        <v>9.5494942376568401E-2</v>
      </c>
      <c r="I23" s="17">
        <v>4.2935492772078303E-2</v>
      </c>
      <c r="J23" s="17">
        <v>5.6986188236073002E-2</v>
      </c>
      <c r="K23" s="17">
        <v>3.6418830191944099E-2</v>
      </c>
      <c r="L23" s="17">
        <v>3.00827558841519E-2</v>
      </c>
      <c r="M23" s="17"/>
      <c r="N23" s="17">
        <v>6.8176240489242201E-2</v>
      </c>
      <c r="O23" s="17">
        <v>6.3724880787866506E-2</v>
      </c>
      <c r="P23" s="17">
        <v>5.1122959314088799E-2</v>
      </c>
      <c r="Q23" s="17">
        <v>4.7161623123710299E-2</v>
      </c>
      <c r="R23" s="17"/>
      <c r="S23" s="17">
        <v>7.3071048254351595E-2</v>
      </c>
      <c r="T23" s="17">
        <v>7.1411945074552494E-2</v>
      </c>
      <c r="U23" s="17">
        <v>6.7819298567726796E-2</v>
      </c>
      <c r="V23" s="17">
        <v>5.0172432564492997E-2</v>
      </c>
      <c r="W23" s="17">
        <v>5.7301650789460201E-2</v>
      </c>
      <c r="X23" s="17">
        <v>8.6119802056188105E-2</v>
      </c>
      <c r="Y23" s="17">
        <v>2.0517854278512201E-2</v>
      </c>
      <c r="Z23" s="17">
        <v>4.5925417613435299E-2</v>
      </c>
      <c r="AA23" s="17">
        <v>5.88205749735463E-2</v>
      </c>
      <c r="AB23" s="17">
        <v>4.4318241557958001E-2</v>
      </c>
      <c r="AC23" s="17">
        <v>2.9093877475006798E-2</v>
      </c>
      <c r="AD23" s="17">
        <v>5.5677620984048097E-2</v>
      </c>
      <c r="AE23" s="17"/>
      <c r="AF23" s="17">
        <v>5.7618118707171803E-2</v>
      </c>
      <c r="AG23" s="17">
        <v>6.3208612776470802E-2</v>
      </c>
      <c r="AH23" s="17">
        <v>5.6815330057605001E-2</v>
      </c>
      <c r="AI23" s="17">
        <v>6.1085006505942903E-2</v>
      </c>
      <c r="AJ23" s="17">
        <v>3.84098491202138E-2</v>
      </c>
      <c r="AK23" s="17"/>
      <c r="AL23" s="17">
        <v>4.8285995269064803E-2</v>
      </c>
      <c r="AM23" s="17">
        <v>5.69777854010345E-2</v>
      </c>
      <c r="AN23" s="17">
        <v>7.5246942472261796E-2</v>
      </c>
      <c r="AO23" s="17">
        <v>8.0441555233037698E-2</v>
      </c>
      <c r="AP23" s="17"/>
      <c r="AQ23" s="17">
        <v>4.5347457739588003E-2</v>
      </c>
      <c r="AR23" s="17">
        <v>7.70311126469964E-2</v>
      </c>
      <c r="AS23" s="17"/>
      <c r="AT23" s="17">
        <v>6.79120987373526E-2</v>
      </c>
      <c r="AU23" s="17">
        <v>2.62358465868801E-2</v>
      </c>
      <c r="AV23" s="17"/>
      <c r="AW23" s="17">
        <v>4.2298134241875798E-2</v>
      </c>
      <c r="AX23" s="17">
        <v>5.2017334543510797E-2</v>
      </c>
      <c r="AY23" s="17">
        <v>7.5010290776793304E-2</v>
      </c>
      <c r="AZ23" s="17"/>
      <c r="BA23" s="17">
        <v>8.4070246471374302E-2</v>
      </c>
      <c r="BB23" s="17">
        <v>5.0049622722119602E-2</v>
      </c>
      <c r="BC23" s="17">
        <v>4.5936663843660602E-2</v>
      </c>
      <c r="BD23" s="17">
        <v>5.1723624023058502E-2</v>
      </c>
      <c r="BE23" s="17">
        <v>6.5336107849393199E-2</v>
      </c>
      <c r="BF23" s="17"/>
      <c r="BG23" s="17">
        <v>5.3537922311524898E-2</v>
      </c>
      <c r="BH23" s="17">
        <v>6.1730727731541202E-2</v>
      </c>
      <c r="BI23" s="17"/>
      <c r="BJ23" s="17">
        <v>6.0730130888728598E-2</v>
      </c>
      <c r="BK23" s="17">
        <v>5.0533768436334503E-2</v>
      </c>
      <c r="BL23" s="17"/>
      <c r="BM23" s="17">
        <v>5.41663238790102E-2</v>
      </c>
      <c r="BN23" s="17">
        <v>2.6653818862275701E-2</v>
      </c>
      <c r="BO23" s="17">
        <v>7.2800980207723104E-2</v>
      </c>
      <c r="BP23" s="17">
        <v>4.7684224471200097E-2</v>
      </c>
      <c r="BQ23" s="17">
        <v>6.88761915348019E-2</v>
      </c>
      <c r="BR23" s="17"/>
      <c r="BS23" s="17">
        <v>5.2233949224053798E-2</v>
      </c>
      <c r="BT23" s="17"/>
      <c r="BU23" s="17">
        <v>3.6932690702000899E-2</v>
      </c>
      <c r="BV23" s="17">
        <v>7.8622182491923404E-2</v>
      </c>
      <c r="BW23" s="17">
        <v>4.2527851724596E-2</v>
      </c>
      <c r="BX23" s="17">
        <v>6.9328900028031701E-2</v>
      </c>
      <c r="BY23" s="17">
        <v>4.1884831371004502E-2</v>
      </c>
      <c r="BZ23" s="17"/>
      <c r="CA23" s="17">
        <v>8.7705424431934007E-2</v>
      </c>
      <c r="CB23" s="17"/>
      <c r="CC23" s="17">
        <v>5.7673317037337898E-2</v>
      </c>
      <c r="CD23" s="17">
        <v>6.0330242786465198E-2</v>
      </c>
      <c r="CE23" s="17"/>
      <c r="CF23" s="17">
        <v>4.1051343470058899E-2</v>
      </c>
      <c r="CG23" s="17"/>
      <c r="CH23" s="17">
        <v>4.66018094443734E-2</v>
      </c>
      <c r="CI23" s="17">
        <v>9.5572230054434701E-2</v>
      </c>
    </row>
    <row r="24" spans="2:87" x14ac:dyDescent="0.35">
      <c r="B24" s="18" t="s">
        <v>161</v>
      </c>
      <c r="C24" s="17">
        <v>2.1532607757190899E-2</v>
      </c>
      <c r="D24" s="17">
        <v>2.9610564404474099E-2</v>
      </c>
      <c r="E24" s="17">
        <v>1.3756442666133999E-2</v>
      </c>
      <c r="F24" s="17"/>
      <c r="G24" s="17">
        <v>4.05777567207442E-2</v>
      </c>
      <c r="H24" s="17">
        <v>1.8353051134484401E-2</v>
      </c>
      <c r="I24" s="17">
        <v>3.0596231645531199E-2</v>
      </c>
      <c r="J24" s="17">
        <v>1.85024235270329E-2</v>
      </c>
      <c r="K24" s="17">
        <v>2.0347120614853699E-2</v>
      </c>
      <c r="L24" s="17">
        <v>7.2561569017464897E-3</v>
      </c>
      <c r="M24" s="17"/>
      <c r="N24" s="17">
        <v>1.9271342595318999E-2</v>
      </c>
      <c r="O24" s="17">
        <v>1.8807126778663801E-2</v>
      </c>
      <c r="P24" s="17">
        <v>1.9476929501317401E-2</v>
      </c>
      <c r="Q24" s="17">
        <v>2.89142594577213E-2</v>
      </c>
      <c r="R24" s="17"/>
      <c r="S24" s="17">
        <v>1.2173883976367501E-2</v>
      </c>
      <c r="T24" s="17">
        <v>2.3587797301927199E-2</v>
      </c>
      <c r="U24" s="17">
        <v>1.89448082232106E-2</v>
      </c>
      <c r="V24" s="17">
        <v>3.7437108062640397E-2</v>
      </c>
      <c r="W24" s="17">
        <v>2.5533367518286301E-2</v>
      </c>
      <c r="X24" s="17">
        <v>2.3504710821462601E-2</v>
      </c>
      <c r="Y24" s="17">
        <v>3.8378108464109099E-2</v>
      </c>
      <c r="Z24" s="17">
        <v>0</v>
      </c>
      <c r="AA24" s="17">
        <v>2.1259242304712E-2</v>
      </c>
      <c r="AB24" s="17">
        <v>1.44223648632312E-2</v>
      </c>
      <c r="AC24" s="17">
        <v>1.83016883161773E-2</v>
      </c>
      <c r="AD24" s="17">
        <v>1.19221942957357E-2</v>
      </c>
      <c r="AE24" s="17"/>
      <c r="AF24" s="17">
        <v>2.8298734545432899E-2</v>
      </c>
      <c r="AG24" s="17">
        <v>1.1015193139209701E-2</v>
      </c>
      <c r="AH24" s="17">
        <v>3.3454588188481002E-2</v>
      </c>
      <c r="AI24" s="17">
        <v>1.2732908363283099E-2</v>
      </c>
      <c r="AJ24" s="17">
        <v>1.9770234012105401E-2</v>
      </c>
      <c r="AK24" s="17"/>
      <c r="AL24" s="17">
        <v>2.9924277499173001E-2</v>
      </c>
      <c r="AM24" s="17">
        <v>2.1052991506748199E-2</v>
      </c>
      <c r="AN24" s="17">
        <v>2.3730386544295102E-3</v>
      </c>
      <c r="AO24" s="17">
        <v>2.59809315695523E-2</v>
      </c>
      <c r="AP24" s="17"/>
      <c r="AQ24" s="17">
        <v>2.2692690753699701E-2</v>
      </c>
      <c r="AR24" s="17">
        <v>1.98493135738457E-2</v>
      </c>
      <c r="AS24" s="17"/>
      <c r="AT24" s="17">
        <v>2.2139322876249399E-2</v>
      </c>
      <c r="AU24" s="17">
        <v>7.3267661916475903E-3</v>
      </c>
      <c r="AV24" s="17"/>
      <c r="AW24" s="17">
        <v>1.15710602882306E-2</v>
      </c>
      <c r="AX24" s="17">
        <v>2.45913386825862E-2</v>
      </c>
      <c r="AY24" s="17">
        <v>3.2350141307970898E-2</v>
      </c>
      <c r="AZ24" s="17"/>
      <c r="BA24" s="17">
        <v>2.27463359679595E-2</v>
      </c>
      <c r="BB24" s="17">
        <v>2.03314397940699E-2</v>
      </c>
      <c r="BC24" s="17">
        <v>1.9838105219436099E-2</v>
      </c>
      <c r="BD24" s="17">
        <v>3.3242280603333597E-2</v>
      </c>
      <c r="BE24" s="17">
        <v>1.0216921413294699E-2</v>
      </c>
      <c r="BF24" s="17"/>
      <c r="BG24" s="17">
        <v>3.2280802843787801E-2</v>
      </c>
      <c r="BH24" s="17">
        <v>1.36886827654467E-2</v>
      </c>
      <c r="BI24" s="17"/>
      <c r="BJ24" s="17">
        <v>2.5672296302385302E-2</v>
      </c>
      <c r="BK24" s="17">
        <v>6.6119398059600598E-3</v>
      </c>
      <c r="BL24" s="17"/>
      <c r="BM24" s="17">
        <v>4.0779545475710298E-2</v>
      </c>
      <c r="BN24" s="17">
        <v>2.0342980522806101E-2</v>
      </c>
      <c r="BO24" s="17">
        <v>1.08642851729651E-2</v>
      </c>
      <c r="BP24" s="17">
        <v>2.2841758720485598E-2</v>
      </c>
      <c r="BQ24" s="17">
        <v>4.0718894723250102E-3</v>
      </c>
      <c r="BR24" s="17"/>
      <c r="BS24" s="17">
        <v>9.5593954120897998E-3</v>
      </c>
      <c r="BT24" s="17"/>
      <c r="BU24" s="17">
        <v>2.09906737816151E-2</v>
      </c>
      <c r="BV24" s="17">
        <v>9.1074881469538401E-3</v>
      </c>
      <c r="BW24" s="17">
        <v>1.87120999038662E-2</v>
      </c>
      <c r="BX24" s="17">
        <v>9.7210044988113604E-3</v>
      </c>
      <c r="BY24" s="17">
        <v>7.4408592897710804E-2</v>
      </c>
      <c r="BZ24" s="17"/>
      <c r="CA24" s="17">
        <v>5.68567794037149E-3</v>
      </c>
      <c r="CB24" s="17"/>
      <c r="CC24" s="17">
        <v>1.15685325396329E-2</v>
      </c>
      <c r="CD24" s="17">
        <v>3.3406216980129501E-2</v>
      </c>
      <c r="CE24" s="17"/>
      <c r="CF24" s="17">
        <v>8.1183038298736302E-3</v>
      </c>
      <c r="CG24" s="17"/>
      <c r="CH24" s="17">
        <v>8.1856305633545602E-3</v>
      </c>
      <c r="CI24" s="17">
        <v>1.91612226162752E-2</v>
      </c>
    </row>
    <row r="25" spans="2:87" ht="29" x14ac:dyDescent="0.35">
      <c r="B25" s="18" t="s">
        <v>444</v>
      </c>
      <c r="C25" s="17">
        <v>5.7972543953581897E-3</v>
      </c>
      <c r="D25" s="17">
        <v>7.2240794995909099E-3</v>
      </c>
      <c r="E25" s="17">
        <v>4.4355308064907796E-3</v>
      </c>
      <c r="F25" s="17"/>
      <c r="G25" s="17">
        <v>1.2584006243571E-2</v>
      </c>
      <c r="H25" s="17">
        <v>2.6851861752834401E-3</v>
      </c>
      <c r="I25" s="17">
        <v>2.7544311740582898E-3</v>
      </c>
      <c r="J25" s="17">
        <v>1.3828079334045999E-2</v>
      </c>
      <c r="K25" s="17">
        <v>0</v>
      </c>
      <c r="L25" s="17">
        <v>3.63680015535416E-3</v>
      </c>
      <c r="M25" s="17"/>
      <c r="N25" s="17">
        <v>6.0854280210709101E-3</v>
      </c>
      <c r="O25" s="17">
        <v>4.9053355033593302E-3</v>
      </c>
      <c r="P25" s="17">
        <v>4.4019906555077398E-3</v>
      </c>
      <c r="Q25" s="17">
        <v>7.7201301852559499E-3</v>
      </c>
      <c r="R25" s="17"/>
      <c r="S25" s="17">
        <v>6.2697046976827103E-3</v>
      </c>
      <c r="T25" s="17">
        <v>3.1840385421265799E-3</v>
      </c>
      <c r="U25" s="17">
        <v>0</v>
      </c>
      <c r="V25" s="17">
        <v>5.1800214921335699E-3</v>
      </c>
      <c r="W25" s="17">
        <v>3.88151266498533E-3</v>
      </c>
      <c r="X25" s="17">
        <v>0</v>
      </c>
      <c r="Y25" s="17">
        <v>1.30247953446991E-2</v>
      </c>
      <c r="Z25" s="17">
        <v>1.2334176012384899E-2</v>
      </c>
      <c r="AA25" s="17">
        <v>9.4763031000126893E-3</v>
      </c>
      <c r="AB25" s="17">
        <v>5.2050610021992898E-3</v>
      </c>
      <c r="AC25" s="17">
        <v>0</v>
      </c>
      <c r="AD25" s="17">
        <v>2.4110640196923799E-2</v>
      </c>
      <c r="AE25" s="17"/>
      <c r="AF25" s="17">
        <v>1.14425051578453E-2</v>
      </c>
      <c r="AG25" s="17">
        <v>2.68904581278623E-3</v>
      </c>
      <c r="AH25" s="17">
        <v>6.9647102073235601E-3</v>
      </c>
      <c r="AI25" s="17">
        <v>0</v>
      </c>
      <c r="AJ25" s="17">
        <v>6.8794168411796903E-3</v>
      </c>
      <c r="AK25" s="17"/>
      <c r="AL25" s="17">
        <v>1.12052815722692E-2</v>
      </c>
      <c r="AM25" s="17">
        <v>0</v>
      </c>
      <c r="AN25" s="17">
        <v>0</v>
      </c>
      <c r="AO25" s="17">
        <v>2.4146411381600098E-2</v>
      </c>
      <c r="AP25" s="17"/>
      <c r="AQ25" s="17">
        <v>6.1469804510067604E-3</v>
      </c>
      <c r="AR25" s="17">
        <v>5.2897977418177901E-3</v>
      </c>
      <c r="AS25" s="17"/>
      <c r="AT25" s="17">
        <v>5.8303546353068803E-3</v>
      </c>
      <c r="AU25" s="17">
        <v>2.4767204745792899E-3</v>
      </c>
      <c r="AV25" s="17"/>
      <c r="AW25" s="17">
        <v>3.1848316444409801E-3</v>
      </c>
      <c r="AX25" s="17">
        <v>2.1202635257968399E-3</v>
      </c>
      <c r="AY25" s="17">
        <v>9.5791421056500604E-3</v>
      </c>
      <c r="AZ25" s="17"/>
      <c r="BA25" s="17">
        <v>8.1424639785842596E-3</v>
      </c>
      <c r="BB25" s="17">
        <v>4.8954358283563003E-3</v>
      </c>
      <c r="BC25" s="17">
        <v>0</v>
      </c>
      <c r="BD25" s="17">
        <v>2.0034228705036801E-2</v>
      </c>
      <c r="BE25" s="17">
        <v>8.1346223805981391E-3</v>
      </c>
      <c r="BF25" s="17"/>
      <c r="BG25" s="17">
        <v>7.5745730556283798E-3</v>
      </c>
      <c r="BH25" s="17">
        <v>4.50018505997077E-3</v>
      </c>
      <c r="BI25" s="17"/>
      <c r="BJ25" s="17">
        <v>6.4203400508971399E-3</v>
      </c>
      <c r="BK25" s="17">
        <v>3.6139073778342101E-3</v>
      </c>
      <c r="BL25" s="17"/>
      <c r="BM25" s="17">
        <v>1.2435257728627001E-2</v>
      </c>
      <c r="BN25" s="17">
        <v>6.1740699477249496E-3</v>
      </c>
      <c r="BO25" s="17">
        <v>2.97961084918543E-3</v>
      </c>
      <c r="BP25" s="17">
        <v>0</v>
      </c>
      <c r="BQ25" s="17">
        <v>0</v>
      </c>
      <c r="BR25" s="17"/>
      <c r="BS25" s="17">
        <v>3.4282901679833998E-3</v>
      </c>
      <c r="BT25" s="17"/>
      <c r="BU25" s="17">
        <v>6.3706440672387102E-3</v>
      </c>
      <c r="BV25" s="17">
        <v>0</v>
      </c>
      <c r="BW25" s="17">
        <v>4.9094500915707901E-3</v>
      </c>
      <c r="BX25" s="17">
        <v>2.8662320216321598E-3</v>
      </c>
      <c r="BY25" s="17">
        <v>3.8735245229848898E-2</v>
      </c>
      <c r="BZ25" s="17"/>
      <c r="CA25" s="17">
        <v>0</v>
      </c>
      <c r="CB25" s="17"/>
      <c r="CC25" s="17">
        <v>3.58528167827483E-3</v>
      </c>
      <c r="CD25" s="17">
        <v>1.3669984762443599E-2</v>
      </c>
      <c r="CE25" s="17"/>
      <c r="CF25" s="17">
        <v>3.4285109238208402E-3</v>
      </c>
      <c r="CG25" s="17"/>
      <c r="CH25" s="17">
        <v>8.0324468184760002E-4</v>
      </c>
      <c r="CI25" s="17">
        <v>7.3993313992997099E-3</v>
      </c>
    </row>
    <row r="26" spans="2:87" x14ac:dyDescent="0.35">
      <c r="B26" s="18" t="s">
        <v>252</v>
      </c>
      <c r="C26" s="19">
        <v>4.4179302971475397E-3</v>
      </c>
      <c r="D26" s="19">
        <v>7.0972865124955403E-3</v>
      </c>
      <c r="E26" s="19">
        <v>1.82255902201549E-3</v>
      </c>
      <c r="F26" s="19"/>
      <c r="G26" s="19">
        <v>0</v>
      </c>
      <c r="H26" s="19">
        <v>0</v>
      </c>
      <c r="I26" s="19">
        <v>1.06547360798167E-2</v>
      </c>
      <c r="J26" s="19">
        <v>9.9599288943599106E-3</v>
      </c>
      <c r="K26" s="19">
        <v>0</v>
      </c>
      <c r="L26" s="19">
        <v>4.3897514765684703E-3</v>
      </c>
      <c r="M26" s="19"/>
      <c r="N26" s="19">
        <v>4.7553903239211104E-3</v>
      </c>
      <c r="O26" s="19">
        <v>5.4153674608045099E-3</v>
      </c>
      <c r="P26" s="19">
        <v>4.1068875489974604E-3</v>
      </c>
      <c r="Q26" s="19">
        <v>3.3512566518766299E-3</v>
      </c>
      <c r="R26" s="19"/>
      <c r="S26" s="19">
        <v>1.2787608384167501E-2</v>
      </c>
      <c r="T26" s="19">
        <v>1.3569524990528299E-2</v>
      </c>
      <c r="U26" s="19">
        <v>0</v>
      </c>
      <c r="V26" s="19">
        <v>0</v>
      </c>
      <c r="W26" s="19">
        <v>5.7810932253938201E-3</v>
      </c>
      <c r="X26" s="19">
        <v>0</v>
      </c>
      <c r="Y26" s="19">
        <v>0</v>
      </c>
      <c r="Z26" s="19">
        <v>0</v>
      </c>
      <c r="AA26" s="19">
        <v>4.1520839249387098E-3</v>
      </c>
      <c r="AB26" s="19">
        <v>0</v>
      </c>
      <c r="AC26" s="19">
        <v>0</v>
      </c>
      <c r="AD26" s="19">
        <v>0</v>
      </c>
      <c r="AE26" s="19"/>
      <c r="AF26" s="19">
        <v>5.0520404609525798E-3</v>
      </c>
      <c r="AG26" s="19">
        <v>4.7494283572231096E-3</v>
      </c>
      <c r="AH26" s="19">
        <v>4.5587689820182804E-3</v>
      </c>
      <c r="AI26" s="19">
        <v>4.2409191840534002E-3</v>
      </c>
      <c r="AJ26" s="19">
        <v>3.64895191378397E-3</v>
      </c>
      <c r="AK26" s="19"/>
      <c r="AL26" s="19">
        <v>4.5701482513569201E-3</v>
      </c>
      <c r="AM26" s="19">
        <v>4.5129516431164397E-3</v>
      </c>
      <c r="AN26" s="19">
        <v>2.7901953561475599E-3</v>
      </c>
      <c r="AO26" s="19">
        <v>7.3900423679109104E-3</v>
      </c>
      <c r="AP26" s="19"/>
      <c r="AQ26" s="19">
        <v>5.9730168945232899E-3</v>
      </c>
      <c r="AR26" s="19">
        <v>2.1614812052822602E-3</v>
      </c>
      <c r="AS26" s="19"/>
      <c r="AT26" s="19">
        <v>4.7929749652518604E-3</v>
      </c>
      <c r="AU26" s="19">
        <v>2.3315731921647802E-3</v>
      </c>
      <c r="AV26" s="19"/>
      <c r="AW26" s="19">
        <v>8.1398744986001803E-3</v>
      </c>
      <c r="AX26" s="19">
        <v>1.9782527007729499E-3</v>
      </c>
      <c r="AY26" s="19">
        <v>2.6508335826547799E-3</v>
      </c>
      <c r="AZ26" s="19"/>
      <c r="BA26" s="19">
        <v>3.5943592697511698E-3</v>
      </c>
      <c r="BB26" s="19">
        <v>4.6766875922790102E-3</v>
      </c>
      <c r="BC26" s="19">
        <v>6.9036589424247797E-3</v>
      </c>
      <c r="BD26" s="19">
        <v>0</v>
      </c>
      <c r="BE26" s="19">
        <v>0</v>
      </c>
      <c r="BF26" s="19"/>
      <c r="BG26" s="19">
        <v>6.1894101621676398E-3</v>
      </c>
      <c r="BH26" s="19">
        <v>3.1251220559824302E-3</v>
      </c>
      <c r="BI26" s="19"/>
      <c r="BJ26" s="19">
        <v>5.04513876628211E-3</v>
      </c>
      <c r="BK26" s="19">
        <v>2.18550858531006E-3</v>
      </c>
      <c r="BL26" s="19"/>
      <c r="BM26" s="19">
        <v>2.7433566342191002E-3</v>
      </c>
      <c r="BN26" s="19">
        <v>9.1966449969244201E-3</v>
      </c>
      <c r="BO26" s="19">
        <v>2.5096761260156E-3</v>
      </c>
      <c r="BP26" s="19">
        <v>0</v>
      </c>
      <c r="BQ26" s="19">
        <v>8.2948423946592898E-3</v>
      </c>
      <c r="BR26" s="19"/>
      <c r="BS26" s="19">
        <v>4.4407601180418699E-3</v>
      </c>
      <c r="BT26" s="19"/>
      <c r="BU26" s="19">
        <v>6.9882321759607204E-3</v>
      </c>
      <c r="BV26" s="19">
        <v>3.54909811792146E-3</v>
      </c>
      <c r="BW26" s="19">
        <v>0</v>
      </c>
      <c r="BX26" s="19">
        <v>2.0973666715883598E-3</v>
      </c>
      <c r="BY26" s="19">
        <v>0</v>
      </c>
      <c r="BZ26" s="19"/>
      <c r="CA26" s="19">
        <v>0</v>
      </c>
      <c r="CB26" s="19"/>
      <c r="CC26" s="19">
        <v>3.9323010467558596E-3</v>
      </c>
      <c r="CD26" s="19">
        <v>7.2279452665280301E-3</v>
      </c>
      <c r="CE26" s="19"/>
      <c r="CF26" s="19">
        <v>2.3726118124826E-3</v>
      </c>
      <c r="CG26" s="19"/>
      <c r="CH26" s="19">
        <v>5.2757529389318098E-3</v>
      </c>
      <c r="CI26" s="19">
        <v>3.5320738899340602E-3</v>
      </c>
    </row>
    <row r="27" spans="2:87" x14ac:dyDescent="0.35">
      <c r="B27" s="16"/>
    </row>
    <row r="28" spans="2:87" x14ac:dyDescent="0.35">
      <c r="B28" t="s">
        <v>118</v>
      </c>
    </row>
    <row r="29" spans="2:87" x14ac:dyDescent="0.35">
      <c r="B29" t="s">
        <v>119</v>
      </c>
    </row>
    <row r="31" spans="2:87" x14ac:dyDescent="0.35">
      <c r="B31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169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508</v>
      </c>
      <c r="D7" s="10">
        <v>261</v>
      </c>
      <c r="E7" s="10">
        <v>246</v>
      </c>
      <c r="F7" s="10"/>
      <c r="G7" s="10">
        <v>41</v>
      </c>
      <c r="H7" s="10">
        <v>95</v>
      </c>
      <c r="I7" s="10">
        <v>78</v>
      </c>
      <c r="J7" s="10">
        <v>97</v>
      </c>
      <c r="K7" s="10">
        <v>92</v>
      </c>
      <c r="L7" s="10">
        <v>105</v>
      </c>
      <c r="M7" s="10"/>
      <c r="N7" s="10">
        <v>151</v>
      </c>
      <c r="O7" s="10">
        <v>119</v>
      </c>
      <c r="P7" s="10">
        <v>106</v>
      </c>
      <c r="Q7" s="10">
        <v>128</v>
      </c>
      <c r="R7" s="10"/>
      <c r="S7" s="10">
        <v>68</v>
      </c>
      <c r="T7" s="10">
        <v>66</v>
      </c>
      <c r="U7" s="10">
        <v>40</v>
      </c>
      <c r="V7" s="10">
        <v>37</v>
      </c>
      <c r="W7" s="10">
        <v>40</v>
      </c>
      <c r="X7" s="10">
        <v>35</v>
      </c>
      <c r="Y7" s="10">
        <v>34</v>
      </c>
      <c r="Z7" s="10">
        <v>25</v>
      </c>
      <c r="AA7" s="10">
        <v>52</v>
      </c>
      <c r="AB7" s="10">
        <v>65</v>
      </c>
      <c r="AC7" s="10">
        <v>25</v>
      </c>
      <c r="AD7" s="10">
        <v>21</v>
      </c>
      <c r="AE7" s="10"/>
      <c r="AF7" s="10">
        <v>97</v>
      </c>
      <c r="AG7" s="10">
        <v>164</v>
      </c>
      <c r="AH7" s="10">
        <v>111</v>
      </c>
      <c r="AI7" s="10">
        <v>59</v>
      </c>
      <c r="AJ7" s="10">
        <v>63</v>
      </c>
      <c r="AK7" s="10"/>
      <c r="AL7" s="10">
        <v>204</v>
      </c>
      <c r="AM7" s="10">
        <v>193</v>
      </c>
      <c r="AN7" s="10">
        <v>88</v>
      </c>
      <c r="AO7" s="10">
        <v>23</v>
      </c>
      <c r="AP7" s="10"/>
      <c r="AQ7" s="10">
        <v>291</v>
      </c>
      <c r="AR7" s="10">
        <v>217</v>
      </c>
      <c r="AS7" s="10"/>
      <c r="AT7" s="10">
        <v>343</v>
      </c>
      <c r="AU7" s="10">
        <v>100</v>
      </c>
      <c r="AV7" s="10"/>
      <c r="AW7" s="10">
        <v>206</v>
      </c>
      <c r="AX7" s="10">
        <v>133</v>
      </c>
      <c r="AY7" s="10">
        <v>160</v>
      </c>
      <c r="AZ7" s="10"/>
      <c r="BA7" s="10">
        <v>115</v>
      </c>
      <c r="BB7" s="10">
        <v>138</v>
      </c>
      <c r="BC7" s="10">
        <v>170</v>
      </c>
      <c r="BD7" s="10">
        <v>47</v>
      </c>
      <c r="BE7" s="10">
        <v>38</v>
      </c>
      <c r="BF7" s="10"/>
      <c r="BG7" s="10">
        <v>200</v>
      </c>
      <c r="BH7" s="10">
        <v>308</v>
      </c>
      <c r="BI7" s="10"/>
      <c r="BJ7" s="10">
        <v>392</v>
      </c>
      <c r="BK7" s="10">
        <v>116</v>
      </c>
      <c r="BL7" s="10"/>
      <c r="BM7" s="10">
        <v>65</v>
      </c>
      <c r="BN7" s="10">
        <v>97</v>
      </c>
      <c r="BO7" s="10">
        <v>187</v>
      </c>
      <c r="BP7" s="10">
        <v>41</v>
      </c>
      <c r="BQ7" s="10">
        <v>52</v>
      </c>
      <c r="BR7" s="10"/>
      <c r="BS7" s="10">
        <v>156</v>
      </c>
      <c r="BT7" s="10"/>
      <c r="BU7" s="10">
        <v>95</v>
      </c>
      <c r="BV7" s="10">
        <v>124</v>
      </c>
      <c r="BW7" s="10">
        <v>48</v>
      </c>
      <c r="BX7" s="10">
        <v>97</v>
      </c>
      <c r="BY7" s="10">
        <v>35</v>
      </c>
      <c r="BZ7" s="10"/>
      <c r="CA7" s="10">
        <v>51</v>
      </c>
      <c r="CB7" s="10"/>
      <c r="CC7" s="10">
        <v>406</v>
      </c>
      <c r="CD7" s="10">
        <v>85</v>
      </c>
      <c r="CE7" s="10"/>
      <c r="CF7" s="10">
        <v>208</v>
      </c>
      <c r="CG7" s="10"/>
      <c r="CH7" s="10">
        <v>171</v>
      </c>
      <c r="CI7" s="10">
        <v>67</v>
      </c>
    </row>
    <row r="8" spans="2:87" ht="30" customHeight="1" x14ac:dyDescent="0.35">
      <c r="B8" s="11" t="s">
        <v>20</v>
      </c>
      <c r="C8" s="11">
        <v>505</v>
      </c>
      <c r="D8" s="11">
        <v>255</v>
      </c>
      <c r="E8" s="11">
        <v>249</v>
      </c>
      <c r="F8" s="11"/>
      <c r="G8" s="11">
        <v>70</v>
      </c>
      <c r="H8" s="11">
        <v>93</v>
      </c>
      <c r="I8" s="11">
        <v>74</v>
      </c>
      <c r="J8" s="11">
        <v>91</v>
      </c>
      <c r="K8" s="11">
        <v>83</v>
      </c>
      <c r="L8" s="11">
        <v>95</v>
      </c>
      <c r="M8" s="11"/>
      <c r="N8" s="11">
        <v>138</v>
      </c>
      <c r="O8" s="11">
        <v>122</v>
      </c>
      <c r="P8" s="11">
        <v>111</v>
      </c>
      <c r="Q8" s="11">
        <v>131</v>
      </c>
      <c r="R8" s="11"/>
      <c r="S8" s="11">
        <v>68</v>
      </c>
      <c r="T8" s="11">
        <v>61</v>
      </c>
      <c r="U8" s="11">
        <v>38</v>
      </c>
      <c r="V8" s="11">
        <v>39</v>
      </c>
      <c r="W8" s="11">
        <v>36</v>
      </c>
      <c r="X8" s="11">
        <v>39</v>
      </c>
      <c r="Y8" s="11">
        <v>38</v>
      </c>
      <c r="Z8" s="11">
        <v>27</v>
      </c>
      <c r="AA8" s="11">
        <v>56</v>
      </c>
      <c r="AB8" s="11">
        <v>62</v>
      </c>
      <c r="AC8" s="11">
        <v>24</v>
      </c>
      <c r="AD8" s="11">
        <v>18</v>
      </c>
      <c r="AE8" s="11"/>
      <c r="AF8" s="11">
        <v>97</v>
      </c>
      <c r="AG8" s="11">
        <v>170</v>
      </c>
      <c r="AH8" s="11">
        <v>108</v>
      </c>
      <c r="AI8" s="11">
        <v>55</v>
      </c>
      <c r="AJ8" s="11">
        <v>61</v>
      </c>
      <c r="AK8" s="11"/>
      <c r="AL8" s="11">
        <v>192</v>
      </c>
      <c r="AM8" s="11">
        <v>200</v>
      </c>
      <c r="AN8" s="11">
        <v>89</v>
      </c>
      <c r="AO8" s="11">
        <v>24</v>
      </c>
      <c r="AP8" s="11"/>
      <c r="AQ8" s="11">
        <v>293</v>
      </c>
      <c r="AR8" s="11">
        <v>212</v>
      </c>
      <c r="AS8" s="11"/>
      <c r="AT8" s="11">
        <v>342</v>
      </c>
      <c r="AU8" s="11">
        <v>91</v>
      </c>
      <c r="AV8" s="11"/>
      <c r="AW8" s="11">
        <v>191</v>
      </c>
      <c r="AX8" s="11">
        <v>136</v>
      </c>
      <c r="AY8" s="11">
        <v>168</v>
      </c>
      <c r="AZ8" s="11"/>
      <c r="BA8" s="11">
        <v>115</v>
      </c>
      <c r="BB8" s="11">
        <v>137</v>
      </c>
      <c r="BC8" s="11">
        <v>173</v>
      </c>
      <c r="BD8" s="11">
        <v>44</v>
      </c>
      <c r="BE8" s="11">
        <v>36</v>
      </c>
      <c r="BF8" s="11"/>
      <c r="BG8" s="11">
        <v>210</v>
      </c>
      <c r="BH8" s="11">
        <v>296</v>
      </c>
      <c r="BI8" s="11"/>
      <c r="BJ8" s="11">
        <v>396</v>
      </c>
      <c r="BK8" s="11">
        <v>109</v>
      </c>
      <c r="BL8" s="11"/>
      <c r="BM8" s="11">
        <v>69</v>
      </c>
      <c r="BN8" s="11">
        <v>91</v>
      </c>
      <c r="BO8" s="11">
        <v>186</v>
      </c>
      <c r="BP8" s="11">
        <v>41</v>
      </c>
      <c r="BQ8" s="11">
        <v>54</v>
      </c>
      <c r="BR8" s="11"/>
      <c r="BS8" s="11">
        <v>153</v>
      </c>
      <c r="BT8" s="11"/>
      <c r="BU8" s="11">
        <v>91</v>
      </c>
      <c r="BV8" s="11">
        <v>129</v>
      </c>
      <c r="BW8" s="11">
        <v>48</v>
      </c>
      <c r="BX8" s="11">
        <v>95</v>
      </c>
      <c r="BY8" s="11">
        <v>34</v>
      </c>
      <c r="BZ8" s="11"/>
      <c r="CA8" s="11">
        <v>52</v>
      </c>
      <c r="CB8" s="11"/>
      <c r="CC8" s="11">
        <v>400</v>
      </c>
      <c r="CD8" s="11">
        <v>87</v>
      </c>
      <c r="CE8" s="11"/>
      <c r="CF8" s="11">
        <v>195</v>
      </c>
      <c r="CG8" s="11"/>
      <c r="CH8" s="11">
        <v>170</v>
      </c>
      <c r="CI8" s="11">
        <v>67</v>
      </c>
    </row>
    <row r="9" spans="2:87" x14ac:dyDescent="0.35">
      <c r="B9" s="18" t="s">
        <v>157</v>
      </c>
      <c r="C9" s="17">
        <v>0.170290855073889</v>
      </c>
      <c r="D9" s="17">
        <v>0.15594205542338099</v>
      </c>
      <c r="E9" s="17">
        <v>0.18573097905414501</v>
      </c>
      <c r="F9" s="17"/>
      <c r="G9" s="17">
        <v>0.16751428172996999</v>
      </c>
      <c r="H9" s="17">
        <v>0.243408795269318</v>
      </c>
      <c r="I9" s="17">
        <v>0.22772663966315301</v>
      </c>
      <c r="J9" s="17">
        <v>0.162726825775449</v>
      </c>
      <c r="K9" s="17">
        <v>0.10764739464786099</v>
      </c>
      <c r="L9" s="17">
        <v>0.11765890091687201</v>
      </c>
      <c r="M9" s="17"/>
      <c r="N9" s="17">
        <v>0.150451952619296</v>
      </c>
      <c r="O9" s="17">
        <v>0.17022679992147099</v>
      </c>
      <c r="P9" s="17">
        <v>0.19579466418664901</v>
      </c>
      <c r="Q9" s="17">
        <v>0.16764404156138801</v>
      </c>
      <c r="R9" s="17"/>
      <c r="S9" s="17">
        <v>0.140452575951447</v>
      </c>
      <c r="T9" s="17">
        <v>0.204869607704176</v>
      </c>
      <c r="U9" s="17">
        <v>0.12609185926010399</v>
      </c>
      <c r="V9" s="17">
        <v>0.11171889493498501</v>
      </c>
      <c r="W9" s="17">
        <v>0.23207572497642601</v>
      </c>
      <c r="X9" s="17">
        <v>0.21140506338030501</v>
      </c>
      <c r="Y9" s="17">
        <v>0.12579213035693099</v>
      </c>
      <c r="Z9" s="17">
        <v>0.26346345307883701</v>
      </c>
      <c r="AA9" s="17">
        <v>0.16460057349721199</v>
      </c>
      <c r="AB9" s="17">
        <v>0.11598161901967401</v>
      </c>
      <c r="AC9" s="17">
        <v>0.25463651081344901</v>
      </c>
      <c r="AD9" s="17">
        <v>0.21792302286176701</v>
      </c>
      <c r="AE9" s="17"/>
      <c r="AF9" s="17">
        <v>0.15516527566871699</v>
      </c>
      <c r="AG9" s="17">
        <v>0.153924878295399</v>
      </c>
      <c r="AH9" s="17">
        <v>0.20015728222837001</v>
      </c>
      <c r="AI9" s="17">
        <v>0.171668119999177</v>
      </c>
      <c r="AJ9" s="17">
        <v>0.20542975083189999</v>
      </c>
      <c r="AK9" s="17"/>
      <c r="AL9" s="17">
        <v>0.13626523623411699</v>
      </c>
      <c r="AM9" s="17">
        <v>0.182491730351967</v>
      </c>
      <c r="AN9" s="17">
        <v>0.205909230726603</v>
      </c>
      <c r="AO9" s="17">
        <v>0.20820154312007899</v>
      </c>
      <c r="AP9" s="17"/>
      <c r="AQ9" s="17">
        <v>0.179364257188288</v>
      </c>
      <c r="AR9" s="17">
        <v>0.15777865811818401</v>
      </c>
      <c r="AS9" s="17"/>
      <c r="AT9" s="17">
        <v>0.18218724105226</v>
      </c>
      <c r="AU9" s="17">
        <v>0.111314275238588</v>
      </c>
      <c r="AV9" s="17"/>
      <c r="AW9" s="17">
        <v>0.15254157989221601</v>
      </c>
      <c r="AX9" s="17">
        <v>0.152605748935284</v>
      </c>
      <c r="AY9" s="17">
        <v>0.18999562231879699</v>
      </c>
      <c r="AZ9" s="17"/>
      <c r="BA9" s="17">
        <v>0.14517441881870499</v>
      </c>
      <c r="BB9" s="17">
        <v>0.18820428582357099</v>
      </c>
      <c r="BC9" s="17">
        <v>0.175780022455164</v>
      </c>
      <c r="BD9" s="17">
        <v>0.147118972828124</v>
      </c>
      <c r="BE9" s="17">
        <v>0.18463406132254701</v>
      </c>
      <c r="BF9" s="17"/>
      <c r="BG9" s="17">
        <v>0.17399382771427099</v>
      </c>
      <c r="BH9" s="17">
        <v>0.16766647647360799</v>
      </c>
      <c r="BI9" s="17"/>
      <c r="BJ9" s="17">
        <v>0.18328850331812699</v>
      </c>
      <c r="BK9" s="17">
        <v>0.123059667239914</v>
      </c>
      <c r="BL9" s="17"/>
      <c r="BM9" s="17">
        <v>0.114108989735169</v>
      </c>
      <c r="BN9" s="17">
        <v>8.4829329357231004E-2</v>
      </c>
      <c r="BO9" s="17">
        <v>0.19675403882537301</v>
      </c>
      <c r="BP9" s="17">
        <v>0.11949203624407601</v>
      </c>
      <c r="BQ9" s="17">
        <v>0.22596586629547399</v>
      </c>
      <c r="BR9" s="17"/>
      <c r="BS9" s="17">
        <v>0.18566225981089499</v>
      </c>
      <c r="BT9" s="17"/>
      <c r="BU9" s="17">
        <v>0.103857356878558</v>
      </c>
      <c r="BV9" s="17">
        <v>0.119036233744213</v>
      </c>
      <c r="BW9" s="17">
        <v>0.16199688995141001</v>
      </c>
      <c r="BX9" s="17">
        <v>0.23314778911476799</v>
      </c>
      <c r="BY9" s="17">
        <v>9.45760524973637E-2</v>
      </c>
      <c r="BZ9" s="17"/>
      <c r="CA9" s="17">
        <v>0.241358811154714</v>
      </c>
      <c r="CB9" s="17"/>
      <c r="CC9" s="17">
        <v>0.18598178400732501</v>
      </c>
      <c r="CD9" s="17">
        <v>0.12101845817481501</v>
      </c>
      <c r="CE9" s="17"/>
      <c r="CF9" s="17">
        <v>0.168299210652818</v>
      </c>
      <c r="CG9" s="17"/>
      <c r="CH9" s="17">
        <v>0.17749583692492599</v>
      </c>
      <c r="CI9" s="17">
        <v>8.0742069186401602E-2</v>
      </c>
    </row>
    <row r="10" spans="2:87" x14ac:dyDescent="0.35">
      <c r="B10" s="18" t="s">
        <v>158</v>
      </c>
      <c r="C10" s="17">
        <v>0.17802221425456299</v>
      </c>
      <c r="D10" s="17">
        <v>0.18062636016484901</v>
      </c>
      <c r="E10" s="17">
        <v>0.17609727121396099</v>
      </c>
      <c r="F10" s="17"/>
      <c r="G10" s="17">
        <v>0.26731631156372199</v>
      </c>
      <c r="H10" s="17">
        <v>0.188255460483369</v>
      </c>
      <c r="I10" s="17">
        <v>0.13699510129286599</v>
      </c>
      <c r="J10" s="17">
        <v>0.13951839502214999</v>
      </c>
      <c r="K10" s="17">
        <v>0.178243194549769</v>
      </c>
      <c r="L10" s="17">
        <v>0.17054258419905499</v>
      </c>
      <c r="M10" s="17"/>
      <c r="N10" s="17">
        <v>0.204496341117649</v>
      </c>
      <c r="O10" s="17">
        <v>0.16296591171043501</v>
      </c>
      <c r="P10" s="17">
        <v>0.20326983887303199</v>
      </c>
      <c r="Q10" s="17">
        <v>0.14824893318420199</v>
      </c>
      <c r="R10" s="17"/>
      <c r="S10" s="17">
        <v>0.22869668797371301</v>
      </c>
      <c r="T10" s="17">
        <v>0.18036809940022799</v>
      </c>
      <c r="U10" s="17">
        <v>0.22941844038711001</v>
      </c>
      <c r="V10" s="17">
        <v>0.105517318746169</v>
      </c>
      <c r="W10" s="17">
        <v>0.21394034674939599</v>
      </c>
      <c r="X10" s="17">
        <v>0.18439248403642999</v>
      </c>
      <c r="Y10" s="17">
        <v>0.242585579984928</v>
      </c>
      <c r="Z10" s="17">
        <v>0.101941882396572</v>
      </c>
      <c r="AA10" s="17">
        <v>0.14136821836796201</v>
      </c>
      <c r="AB10" s="17">
        <v>0.14581511199562899</v>
      </c>
      <c r="AC10" s="17">
        <v>7.04308261268458E-2</v>
      </c>
      <c r="AD10" s="17">
        <v>0.28888949570877098</v>
      </c>
      <c r="AE10" s="17"/>
      <c r="AF10" s="17">
        <v>0.16251852938590899</v>
      </c>
      <c r="AG10" s="17">
        <v>0.14170995988731899</v>
      </c>
      <c r="AH10" s="17">
        <v>0.185277606166972</v>
      </c>
      <c r="AI10" s="17">
        <v>0.18234228296289001</v>
      </c>
      <c r="AJ10" s="17">
        <v>0.29478429330021</v>
      </c>
      <c r="AK10" s="17"/>
      <c r="AL10" s="17">
        <v>0.17354344048894299</v>
      </c>
      <c r="AM10" s="17">
        <v>0.17319766964990199</v>
      </c>
      <c r="AN10" s="17">
        <v>0.16547828064022599</v>
      </c>
      <c r="AO10" s="17">
        <v>0.30113252215677999</v>
      </c>
      <c r="AP10" s="17"/>
      <c r="AQ10" s="17">
        <v>0.14497102654712199</v>
      </c>
      <c r="AR10" s="17">
        <v>0.22359971263956399</v>
      </c>
      <c r="AS10" s="17"/>
      <c r="AT10" s="17">
        <v>0.17602867533754099</v>
      </c>
      <c r="AU10" s="17">
        <v>0.17876806760967401</v>
      </c>
      <c r="AV10" s="17"/>
      <c r="AW10" s="17">
        <v>0.17264485960547099</v>
      </c>
      <c r="AX10" s="17">
        <v>0.204207699953006</v>
      </c>
      <c r="AY10" s="17">
        <v>0.167421262723496</v>
      </c>
      <c r="AZ10" s="17"/>
      <c r="BA10" s="17">
        <v>0.19914473110098399</v>
      </c>
      <c r="BB10" s="17">
        <v>0.17455843956980899</v>
      </c>
      <c r="BC10" s="17">
        <v>0.17409348314783801</v>
      </c>
      <c r="BD10" s="17">
        <v>0.15965888068058201</v>
      </c>
      <c r="BE10" s="17">
        <v>0.16501363757802401</v>
      </c>
      <c r="BF10" s="17"/>
      <c r="BG10" s="17">
        <v>0.14993542525904599</v>
      </c>
      <c r="BH10" s="17">
        <v>0.197927942745943</v>
      </c>
      <c r="BI10" s="17"/>
      <c r="BJ10" s="17">
        <v>0.15977218870045401</v>
      </c>
      <c r="BK10" s="17">
        <v>0.24433962558342301</v>
      </c>
      <c r="BL10" s="17"/>
      <c r="BM10" s="17">
        <v>0.13540362876842099</v>
      </c>
      <c r="BN10" s="17">
        <v>0.183736260117594</v>
      </c>
      <c r="BO10" s="17">
        <v>0.21516903807089899</v>
      </c>
      <c r="BP10" s="17">
        <v>0.13416359478554399</v>
      </c>
      <c r="BQ10" s="17">
        <v>0.118662491497526</v>
      </c>
      <c r="BR10" s="17"/>
      <c r="BS10" s="17">
        <v>0.215255853571133</v>
      </c>
      <c r="BT10" s="17"/>
      <c r="BU10" s="17">
        <v>0.20386966527558001</v>
      </c>
      <c r="BV10" s="17">
        <v>0.24447613222683301</v>
      </c>
      <c r="BW10" s="17">
        <v>0.22306434963088101</v>
      </c>
      <c r="BX10" s="17">
        <v>0.142062430634805</v>
      </c>
      <c r="BY10" s="17">
        <v>7.4480077864598093E-2</v>
      </c>
      <c r="BZ10" s="17"/>
      <c r="CA10" s="17">
        <v>0.24068009597661499</v>
      </c>
      <c r="CB10" s="17"/>
      <c r="CC10" s="17">
        <v>0.16989452110887299</v>
      </c>
      <c r="CD10" s="17">
        <v>0.232722671414819</v>
      </c>
      <c r="CE10" s="17"/>
      <c r="CF10" s="17">
        <v>0.15000476297995699</v>
      </c>
      <c r="CG10" s="17"/>
      <c r="CH10" s="17">
        <v>0.177016262023305</v>
      </c>
      <c r="CI10" s="17">
        <v>0.308551590700818</v>
      </c>
    </row>
    <row r="11" spans="2:87" x14ac:dyDescent="0.35">
      <c r="B11" s="18" t="s">
        <v>159</v>
      </c>
      <c r="C11" s="17">
        <v>0.221726071345868</v>
      </c>
      <c r="D11" s="17">
        <v>0.21314809213796801</v>
      </c>
      <c r="E11" s="17">
        <v>0.227261118565311</v>
      </c>
      <c r="F11" s="17"/>
      <c r="G11" s="17">
        <v>0.33377146719217399</v>
      </c>
      <c r="H11" s="17">
        <v>0.25335514585037699</v>
      </c>
      <c r="I11" s="17">
        <v>0.20069376637237801</v>
      </c>
      <c r="J11" s="17">
        <v>0.238027176747095</v>
      </c>
      <c r="K11" s="17">
        <v>0.118030913539479</v>
      </c>
      <c r="L11" s="17">
        <v>0.19931002319591401</v>
      </c>
      <c r="M11" s="17"/>
      <c r="N11" s="17">
        <v>0.21687308048877599</v>
      </c>
      <c r="O11" s="17">
        <v>0.235079087695616</v>
      </c>
      <c r="P11" s="17">
        <v>0.15860471865803299</v>
      </c>
      <c r="Q11" s="17">
        <v>0.25836590446794</v>
      </c>
      <c r="R11" s="17"/>
      <c r="S11" s="17">
        <v>0.29088423213965903</v>
      </c>
      <c r="T11" s="17">
        <v>0.17169886202093801</v>
      </c>
      <c r="U11" s="17">
        <v>0.168243333632067</v>
      </c>
      <c r="V11" s="17">
        <v>0.26632303766990101</v>
      </c>
      <c r="W11" s="17">
        <v>0.15232427035164101</v>
      </c>
      <c r="X11" s="17">
        <v>0.15331050761100401</v>
      </c>
      <c r="Y11" s="17">
        <v>0.13931253618161199</v>
      </c>
      <c r="Z11" s="17">
        <v>0.163600923688212</v>
      </c>
      <c r="AA11" s="17">
        <v>0.28324242965491903</v>
      </c>
      <c r="AB11" s="17">
        <v>0.31683257789534702</v>
      </c>
      <c r="AC11" s="17">
        <v>0.21997194606656001</v>
      </c>
      <c r="AD11" s="17">
        <v>0.17828014062421299</v>
      </c>
      <c r="AE11" s="17"/>
      <c r="AF11" s="17">
        <v>0.228149778827762</v>
      </c>
      <c r="AG11" s="17">
        <v>0.258896445673653</v>
      </c>
      <c r="AH11" s="17">
        <v>0.148101240700065</v>
      </c>
      <c r="AI11" s="17">
        <v>0.30252212888190899</v>
      </c>
      <c r="AJ11" s="17">
        <v>0.183600412717528</v>
      </c>
      <c r="AK11" s="17"/>
      <c r="AL11" s="17">
        <v>0.17565125917966801</v>
      </c>
      <c r="AM11" s="17">
        <v>0.25684684440960898</v>
      </c>
      <c r="AN11" s="17">
        <v>0.24911294424518399</v>
      </c>
      <c r="AO11" s="17">
        <v>0.19531082944740299</v>
      </c>
      <c r="AP11" s="17"/>
      <c r="AQ11" s="17">
        <v>0.20668633928564001</v>
      </c>
      <c r="AR11" s="17">
        <v>0.242465821147101</v>
      </c>
      <c r="AS11" s="17"/>
      <c r="AT11" s="17">
        <v>0.20454967521217299</v>
      </c>
      <c r="AU11" s="17">
        <v>0.19763483389664199</v>
      </c>
      <c r="AV11" s="17"/>
      <c r="AW11" s="17">
        <v>0.16901034932832501</v>
      </c>
      <c r="AX11" s="17">
        <v>0.26009866985087099</v>
      </c>
      <c r="AY11" s="17">
        <v>0.25349543576750699</v>
      </c>
      <c r="AZ11" s="17"/>
      <c r="BA11" s="17">
        <v>0.28350740064695501</v>
      </c>
      <c r="BB11" s="17">
        <v>0.143582704977714</v>
      </c>
      <c r="BC11" s="17">
        <v>0.255894113006012</v>
      </c>
      <c r="BD11" s="17">
        <v>0.16314848771609899</v>
      </c>
      <c r="BE11" s="17">
        <v>0.228662120663464</v>
      </c>
      <c r="BF11" s="17"/>
      <c r="BG11" s="17">
        <v>0.25321240278166801</v>
      </c>
      <c r="BH11" s="17">
        <v>0.19941101194727701</v>
      </c>
      <c r="BI11" s="17"/>
      <c r="BJ11" s="17">
        <v>0.236803277345802</v>
      </c>
      <c r="BK11" s="17">
        <v>0.16693813315789099</v>
      </c>
      <c r="BL11" s="17"/>
      <c r="BM11" s="17">
        <v>0.28347976285781101</v>
      </c>
      <c r="BN11" s="17">
        <v>0.19475297518762</v>
      </c>
      <c r="BO11" s="17">
        <v>0.26459647072356701</v>
      </c>
      <c r="BP11" s="17">
        <v>0.234272990167048</v>
      </c>
      <c r="BQ11" s="17">
        <v>0.133071259486781</v>
      </c>
      <c r="BR11" s="17"/>
      <c r="BS11" s="17">
        <v>0.174844125216879</v>
      </c>
      <c r="BT11" s="17"/>
      <c r="BU11" s="17">
        <v>0.20503599139678599</v>
      </c>
      <c r="BV11" s="17">
        <v>0.31531307243934298</v>
      </c>
      <c r="BW11" s="17">
        <v>0.25339094777500698</v>
      </c>
      <c r="BX11" s="17">
        <v>0.14794128089601899</v>
      </c>
      <c r="BY11" s="17">
        <v>0.18992204347776401</v>
      </c>
      <c r="BZ11" s="17"/>
      <c r="CA11" s="17">
        <v>0.27833654199792901</v>
      </c>
      <c r="CB11" s="17"/>
      <c r="CC11" s="17">
        <v>0.226580908100563</v>
      </c>
      <c r="CD11" s="17">
        <v>0.21499281609127699</v>
      </c>
      <c r="CE11" s="17"/>
      <c r="CF11" s="17">
        <v>0.190042233535618</v>
      </c>
      <c r="CG11" s="17"/>
      <c r="CH11" s="17">
        <v>0.22940020456902199</v>
      </c>
      <c r="CI11" s="17">
        <v>0.23624006934466199</v>
      </c>
    </row>
    <row r="12" spans="2:87" x14ac:dyDescent="0.35">
      <c r="B12" s="18" t="s">
        <v>160</v>
      </c>
      <c r="C12" s="17">
        <v>0.33879798702742098</v>
      </c>
      <c r="D12" s="17">
        <v>0.37627469493569998</v>
      </c>
      <c r="E12" s="17">
        <v>0.30176104195292802</v>
      </c>
      <c r="F12" s="17"/>
      <c r="G12" s="17">
        <v>0.18735740147729699</v>
      </c>
      <c r="H12" s="17">
        <v>0.235253540540732</v>
      </c>
      <c r="I12" s="17">
        <v>0.33524175492307701</v>
      </c>
      <c r="J12" s="17">
        <v>0.35088815693323999</v>
      </c>
      <c r="K12" s="17">
        <v>0.51372873615736803</v>
      </c>
      <c r="L12" s="17">
        <v>0.39078928427345999</v>
      </c>
      <c r="M12" s="17"/>
      <c r="N12" s="17">
        <v>0.37061574298769201</v>
      </c>
      <c r="O12" s="17">
        <v>0.34651853001667798</v>
      </c>
      <c r="P12" s="17">
        <v>0.38545841688862098</v>
      </c>
      <c r="Q12" s="17">
        <v>0.26167028131547398</v>
      </c>
      <c r="R12" s="17"/>
      <c r="S12" s="17">
        <v>0.29003305830657899</v>
      </c>
      <c r="T12" s="17">
        <v>0.35138027977983399</v>
      </c>
      <c r="U12" s="17">
        <v>0.42857230241259803</v>
      </c>
      <c r="V12" s="17">
        <v>0.405018588125033</v>
      </c>
      <c r="W12" s="17">
        <v>0.37550900335447301</v>
      </c>
      <c r="X12" s="17">
        <v>0.41884607135299801</v>
      </c>
      <c r="Y12" s="17">
        <v>0.31742574237409299</v>
      </c>
      <c r="Z12" s="17">
        <v>0.376639654383147</v>
      </c>
      <c r="AA12" s="17">
        <v>0.33858773685608401</v>
      </c>
      <c r="AB12" s="17">
        <v>0.321181818173565</v>
      </c>
      <c r="AC12" s="17">
        <v>0.26957464592963798</v>
      </c>
      <c r="AD12" s="17">
        <v>4.2770177001941301E-2</v>
      </c>
      <c r="AE12" s="17"/>
      <c r="AF12" s="17">
        <v>0.31504204966983501</v>
      </c>
      <c r="AG12" s="17">
        <v>0.35903342453885001</v>
      </c>
      <c r="AH12" s="17">
        <v>0.37970916696137802</v>
      </c>
      <c r="AI12" s="17">
        <v>0.30978097215786998</v>
      </c>
      <c r="AJ12" s="17">
        <v>0.25816688228357498</v>
      </c>
      <c r="AK12" s="17"/>
      <c r="AL12" s="17">
        <v>0.403130854235076</v>
      </c>
      <c r="AM12" s="17">
        <v>0.29322598088900398</v>
      </c>
      <c r="AN12" s="17">
        <v>0.31430902869966598</v>
      </c>
      <c r="AO12" s="17">
        <v>0.29535510527573799</v>
      </c>
      <c r="AP12" s="17"/>
      <c r="AQ12" s="17">
        <v>0.37103439099832097</v>
      </c>
      <c r="AR12" s="17">
        <v>0.29434407320963901</v>
      </c>
      <c r="AS12" s="17"/>
      <c r="AT12" s="17">
        <v>0.34697017543090602</v>
      </c>
      <c r="AU12" s="17">
        <v>0.42450380142917399</v>
      </c>
      <c r="AV12" s="17"/>
      <c r="AW12" s="17">
        <v>0.40631611589191002</v>
      </c>
      <c r="AX12" s="17">
        <v>0.30718590196367401</v>
      </c>
      <c r="AY12" s="17">
        <v>0.30208431289214099</v>
      </c>
      <c r="AZ12" s="17"/>
      <c r="BA12" s="17">
        <v>0.29275192171071901</v>
      </c>
      <c r="BB12" s="17">
        <v>0.402095085266504</v>
      </c>
      <c r="BC12" s="17">
        <v>0.30205921747688502</v>
      </c>
      <c r="BD12" s="17">
        <v>0.42303582948636398</v>
      </c>
      <c r="BE12" s="17">
        <v>0.31884226134556998</v>
      </c>
      <c r="BF12" s="17"/>
      <c r="BG12" s="17">
        <v>0.326405488613283</v>
      </c>
      <c r="BH12" s="17">
        <v>0.34758082470961699</v>
      </c>
      <c r="BI12" s="17"/>
      <c r="BJ12" s="17">
        <v>0.33333854293715198</v>
      </c>
      <c r="BK12" s="17">
        <v>0.35863665510423398</v>
      </c>
      <c r="BL12" s="17"/>
      <c r="BM12" s="17">
        <v>0.27391464818078198</v>
      </c>
      <c r="BN12" s="17">
        <v>0.462657984704688</v>
      </c>
      <c r="BO12" s="17">
        <v>0.28563523775479899</v>
      </c>
      <c r="BP12" s="17">
        <v>0.41816195435870601</v>
      </c>
      <c r="BQ12" s="17">
        <v>0.43427862919268301</v>
      </c>
      <c r="BR12" s="17"/>
      <c r="BS12" s="17">
        <v>0.37853625625714499</v>
      </c>
      <c r="BT12" s="17"/>
      <c r="BU12" s="17">
        <v>0.40509483039688798</v>
      </c>
      <c r="BV12" s="17">
        <v>0.30621556341759298</v>
      </c>
      <c r="BW12" s="17">
        <v>0.29966316171229801</v>
      </c>
      <c r="BX12" s="17">
        <v>0.43893594414828402</v>
      </c>
      <c r="BY12" s="17">
        <v>0.27538552564297503</v>
      </c>
      <c r="BZ12" s="17"/>
      <c r="CA12" s="17">
        <v>0.239624550870742</v>
      </c>
      <c r="CB12" s="17"/>
      <c r="CC12" s="17">
        <v>0.34341552924956598</v>
      </c>
      <c r="CD12" s="17">
        <v>0.356324296162916</v>
      </c>
      <c r="CE12" s="17"/>
      <c r="CF12" s="17">
        <v>0.39804229200802599</v>
      </c>
      <c r="CG12" s="17"/>
      <c r="CH12" s="17">
        <v>0.32120952376490902</v>
      </c>
      <c r="CI12" s="17">
        <v>0.34916405074405699</v>
      </c>
    </row>
    <row r="13" spans="2:87" x14ac:dyDescent="0.35">
      <c r="B13" s="18" t="s">
        <v>161</v>
      </c>
      <c r="C13" s="19">
        <v>9.1162872298258493E-2</v>
      </c>
      <c r="D13" s="19">
        <v>7.4008797338102394E-2</v>
      </c>
      <c r="E13" s="19">
        <v>0.109149589213655</v>
      </c>
      <c r="F13" s="19"/>
      <c r="G13" s="19">
        <v>4.4040538036837398E-2</v>
      </c>
      <c r="H13" s="19">
        <v>7.9727057856203903E-2</v>
      </c>
      <c r="I13" s="19">
        <v>9.9342737748526505E-2</v>
      </c>
      <c r="J13" s="19">
        <v>0.10883944552206599</v>
      </c>
      <c r="K13" s="19">
        <v>8.2349761105522404E-2</v>
      </c>
      <c r="L13" s="19">
        <v>0.121699207414699</v>
      </c>
      <c r="M13" s="19"/>
      <c r="N13" s="19">
        <v>5.75628827865882E-2</v>
      </c>
      <c r="O13" s="19">
        <v>8.5209670655799805E-2</v>
      </c>
      <c r="P13" s="19">
        <v>5.6872361393664403E-2</v>
      </c>
      <c r="Q13" s="19">
        <v>0.16407083947099599</v>
      </c>
      <c r="R13" s="19"/>
      <c r="S13" s="19">
        <v>4.9933445628602399E-2</v>
      </c>
      <c r="T13" s="19">
        <v>9.1683151094823501E-2</v>
      </c>
      <c r="U13" s="19">
        <v>4.7674064308121503E-2</v>
      </c>
      <c r="V13" s="19">
        <v>0.111422160523913</v>
      </c>
      <c r="W13" s="19">
        <v>2.61506545680639E-2</v>
      </c>
      <c r="X13" s="19">
        <v>3.2045873619263102E-2</v>
      </c>
      <c r="Y13" s="19">
        <v>0.17488401110243601</v>
      </c>
      <c r="Z13" s="19">
        <v>9.4354086453231206E-2</v>
      </c>
      <c r="AA13" s="19">
        <v>7.2201041623821904E-2</v>
      </c>
      <c r="AB13" s="19">
        <v>0.100188872915786</v>
      </c>
      <c r="AC13" s="19">
        <v>0.18538607106350599</v>
      </c>
      <c r="AD13" s="19">
        <v>0.27213716380330699</v>
      </c>
      <c r="AE13" s="19"/>
      <c r="AF13" s="19">
        <v>0.13912436644777801</v>
      </c>
      <c r="AG13" s="19">
        <v>8.6435291604778502E-2</v>
      </c>
      <c r="AH13" s="19">
        <v>8.6754703943215203E-2</v>
      </c>
      <c r="AI13" s="19">
        <v>3.3686495998154299E-2</v>
      </c>
      <c r="AJ13" s="19">
        <v>5.8018660866787898E-2</v>
      </c>
      <c r="AK13" s="19"/>
      <c r="AL13" s="19">
        <v>0.111409209862196</v>
      </c>
      <c r="AM13" s="19">
        <v>9.4237774699517607E-2</v>
      </c>
      <c r="AN13" s="19">
        <v>6.5190515688320697E-2</v>
      </c>
      <c r="AO13" s="19">
        <v>0</v>
      </c>
      <c r="AP13" s="19"/>
      <c r="AQ13" s="19">
        <v>9.7943985980629103E-2</v>
      </c>
      <c r="AR13" s="19">
        <v>8.1811734885511897E-2</v>
      </c>
      <c r="AS13" s="19"/>
      <c r="AT13" s="19">
        <v>9.0264232967119995E-2</v>
      </c>
      <c r="AU13" s="19">
        <v>8.7779021825922399E-2</v>
      </c>
      <c r="AV13" s="19"/>
      <c r="AW13" s="19">
        <v>9.9487095282078206E-2</v>
      </c>
      <c r="AX13" s="19">
        <v>7.5901979297164301E-2</v>
      </c>
      <c r="AY13" s="19">
        <v>8.7003366298058105E-2</v>
      </c>
      <c r="AZ13" s="19"/>
      <c r="BA13" s="19">
        <v>7.9421527722637095E-2</v>
      </c>
      <c r="BB13" s="19">
        <v>9.15594843624013E-2</v>
      </c>
      <c r="BC13" s="19">
        <v>9.21731639141007E-2</v>
      </c>
      <c r="BD13" s="19">
        <v>0.107037829288831</v>
      </c>
      <c r="BE13" s="19">
        <v>0.10284791909039501</v>
      </c>
      <c r="BF13" s="19"/>
      <c r="BG13" s="19">
        <v>9.6452855631731504E-2</v>
      </c>
      <c r="BH13" s="19">
        <v>8.7413744123555098E-2</v>
      </c>
      <c r="BI13" s="19"/>
      <c r="BJ13" s="19">
        <v>8.6797487698465695E-2</v>
      </c>
      <c r="BK13" s="19">
        <v>0.107025918914538</v>
      </c>
      <c r="BL13" s="19"/>
      <c r="BM13" s="19">
        <v>0.19309297045781801</v>
      </c>
      <c r="BN13" s="19">
        <v>7.4023450632867194E-2</v>
      </c>
      <c r="BO13" s="19">
        <v>3.7845214625361702E-2</v>
      </c>
      <c r="BP13" s="19">
        <v>9.3909424444626396E-2</v>
      </c>
      <c r="BQ13" s="19">
        <v>8.8021753527535301E-2</v>
      </c>
      <c r="BR13" s="19"/>
      <c r="BS13" s="19">
        <v>4.57015051439481E-2</v>
      </c>
      <c r="BT13" s="19"/>
      <c r="BU13" s="19">
        <v>8.2142156052188803E-2</v>
      </c>
      <c r="BV13" s="19">
        <v>1.49589981720186E-2</v>
      </c>
      <c r="BW13" s="19">
        <v>6.1884650930404198E-2</v>
      </c>
      <c r="BX13" s="19">
        <v>3.7912555206124403E-2</v>
      </c>
      <c r="BY13" s="19">
        <v>0.36563630051729901</v>
      </c>
      <c r="BZ13" s="19"/>
      <c r="CA13" s="19">
        <v>0</v>
      </c>
      <c r="CB13" s="19"/>
      <c r="CC13" s="19">
        <v>7.4127257533673205E-2</v>
      </c>
      <c r="CD13" s="19">
        <v>7.4941758156172503E-2</v>
      </c>
      <c r="CE13" s="19"/>
      <c r="CF13" s="19">
        <v>9.3611500823581606E-2</v>
      </c>
      <c r="CG13" s="19"/>
      <c r="CH13" s="19">
        <v>9.4878172717838202E-2</v>
      </c>
      <c r="CI13" s="19">
        <v>2.5302220024060799E-2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dimension ref="B2:I21"/>
  <sheetViews>
    <sheetView showGridLines="0" topLeftCell="A5" workbookViewId="0">
      <pane xSplit="2" topLeftCell="C1" activePane="topRight" state="frozen"/>
      <selection pane="topRight" activeCell="B21" sqref="B21"/>
    </sheetView>
  </sheetViews>
  <sheetFormatPr defaultColWidth="10.90625" defaultRowHeight="14.5" x14ac:dyDescent="0.35"/>
  <cols>
    <col min="2" max="2" width="25.7265625" customWidth="1"/>
    <col min="3" max="9" width="20.7265625" customWidth="1"/>
  </cols>
  <sheetData>
    <row r="2" spans="2:9" ht="40" customHeight="1" x14ac:dyDescent="0.35">
      <c r="D2" s="31" t="s">
        <v>458</v>
      </c>
      <c r="E2" s="27"/>
      <c r="F2" s="27"/>
      <c r="G2" s="27"/>
      <c r="H2" s="27"/>
      <c r="I2" s="27"/>
    </row>
    <row r="6" spans="2:9" ht="50" customHeight="1" x14ac:dyDescent="0.35">
      <c r="B6" s="20" t="s">
        <v>15</v>
      </c>
      <c r="C6" s="20" t="s">
        <v>446</v>
      </c>
      <c r="D6" s="20" t="s">
        <v>447</v>
      </c>
      <c r="E6" s="20" t="s">
        <v>448</v>
      </c>
      <c r="F6" s="20" t="s">
        <v>449</v>
      </c>
      <c r="G6" s="20" t="s">
        <v>450</v>
      </c>
      <c r="H6" s="20" t="s">
        <v>451</v>
      </c>
    </row>
    <row r="7" spans="2:9" x14ac:dyDescent="0.35">
      <c r="B7" s="18" t="s">
        <v>452</v>
      </c>
      <c r="C7" s="17">
        <v>0.50366514619756098</v>
      </c>
      <c r="D7" s="17">
        <v>0.46028234313570698</v>
      </c>
      <c r="E7" s="17">
        <v>0.41558646512445002</v>
      </c>
      <c r="F7" s="17">
        <v>0.39636905435220099</v>
      </c>
      <c r="G7" s="17">
        <v>0.38144648334597703</v>
      </c>
      <c r="H7" s="17">
        <v>6.3275526211072505E-2</v>
      </c>
    </row>
    <row r="8" spans="2:9" x14ac:dyDescent="0.35">
      <c r="B8" s="18" t="s">
        <v>453</v>
      </c>
      <c r="C8" s="17">
        <v>0.37830051869683101</v>
      </c>
      <c r="D8" s="17">
        <v>0.39934135722622</v>
      </c>
      <c r="E8" s="17">
        <v>0.40399573255378701</v>
      </c>
      <c r="F8" s="17">
        <v>0.41967187734735001</v>
      </c>
      <c r="G8" s="17">
        <v>0.40452930798924702</v>
      </c>
      <c r="H8" s="17">
        <v>0.134178787025867</v>
      </c>
    </row>
    <row r="9" spans="2:9" x14ac:dyDescent="0.35">
      <c r="B9" s="18" t="s">
        <v>454</v>
      </c>
      <c r="C9" s="17">
        <v>5.9527416735631999E-2</v>
      </c>
      <c r="D9" s="17">
        <v>8.0987232379919102E-2</v>
      </c>
      <c r="E9" s="17">
        <v>9.8807199964571005E-2</v>
      </c>
      <c r="F9" s="17">
        <v>9.3871690078566494E-2</v>
      </c>
      <c r="G9" s="17">
        <v>0.116904883847482</v>
      </c>
      <c r="H9" s="17">
        <v>0.27368207474702599</v>
      </c>
    </row>
    <row r="10" spans="2:9" x14ac:dyDescent="0.35">
      <c r="B10" s="18" t="s">
        <v>455</v>
      </c>
      <c r="C10" s="17">
        <v>1.9436560508388299E-2</v>
      </c>
      <c r="D10" s="17">
        <v>1.79939437456836E-2</v>
      </c>
      <c r="E10" s="17">
        <v>2.2024507032002899E-2</v>
      </c>
      <c r="F10" s="17">
        <v>2.7864266681645201E-2</v>
      </c>
      <c r="G10" s="17">
        <v>3.02457018501072E-2</v>
      </c>
      <c r="H10" s="17">
        <v>0.46165466250255899</v>
      </c>
    </row>
    <row r="11" spans="2:9" x14ac:dyDescent="0.35">
      <c r="B11" s="18" t="s">
        <v>115</v>
      </c>
      <c r="C11" s="17">
        <v>3.9070357861587197E-2</v>
      </c>
      <c r="D11" s="17">
        <v>4.1395123512470301E-2</v>
      </c>
      <c r="E11" s="17">
        <v>5.9586095325189201E-2</v>
      </c>
      <c r="F11" s="17">
        <v>6.2223111540236901E-2</v>
      </c>
      <c r="G11" s="17">
        <v>6.68736229671862E-2</v>
      </c>
      <c r="H11" s="17">
        <v>6.7208949513474794E-2</v>
      </c>
    </row>
    <row r="12" spans="2:9" x14ac:dyDescent="0.35">
      <c r="B12" s="23" t="s">
        <v>456</v>
      </c>
      <c r="C12" s="21">
        <v>0.88196566489439199</v>
      </c>
      <c r="D12" s="21">
        <v>0.85962370036192703</v>
      </c>
      <c r="E12" s="21">
        <v>0.81958219767823703</v>
      </c>
      <c r="F12" s="21">
        <v>0.81604093169955105</v>
      </c>
      <c r="G12" s="21">
        <v>0.78597579133522399</v>
      </c>
      <c r="H12" s="21">
        <v>0.19745431323693999</v>
      </c>
    </row>
    <row r="13" spans="2:9" x14ac:dyDescent="0.35">
      <c r="B13" s="23" t="s">
        <v>457</v>
      </c>
      <c r="C13" s="21">
        <v>7.8963977244020295E-2</v>
      </c>
      <c r="D13" s="21">
        <v>9.8981176125602699E-2</v>
      </c>
      <c r="E13" s="21">
        <v>0.120831706996574</v>
      </c>
      <c r="F13" s="21">
        <v>0.121735956760212</v>
      </c>
      <c r="G13" s="21">
        <v>0.14715058569758999</v>
      </c>
      <c r="H13" s="21">
        <v>0.73533673724958504</v>
      </c>
    </row>
    <row r="14" spans="2:9" x14ac:dyDescent="0.35">
      <c r="B14" s="23" t="s">
        <v>281</v>
      </c>
      <c r="C14" s="22">
        <v>0.80300168765037205</v>
      </c>
      <c r="D14" s="22">
        <v>0.76064252423632395</v>
      </c>
      <c r="E14" s="22">
        <v>0.69875049068166295</v>
      </c>
      <c r="F14" s="22">
        <v>0.69430497493933996</v>
      </c>
      <c r="G14" s="22">
        <v>0.63882520563763501</v>
      </c>
      <c r="H14" s="22">
        <v>-0.53788242401264497</v>
      </c>
    </row>
    <row r="15" spans="2:9" x14ac:dyDescent="0.35">
      <c r="B15" s="16"/>
      <c r="C15" s="16"/>
      <c r="D15" s="16"/>
      <c r="E15" s="16"/>
      <c r="F15" s="16"/>
      <c r="G15" s="16"/>
      <c r="H15" s="16"/>
    </row>
    <row r="16" spans="2:9" x14ac:dyDescent="0.35">
      <c r="B16" t="s">
        <v>118</v>
      </c>
    </row>
    <row r="17" spans="2:2" x14ac:dyDescent="0.35">
      <c r="B17" t="s">
        <v>119</v>
      </c>
    </row>
    <row r="21" spans="2:2" x14ac:dyDescent="0.35">
      <c r="B21" s="8" t="str">
        <f>HYPERLINK("#'Contents'!A1", "Return to Contents")</f>
        <v>Return to Contents</v>
      </c>
    </row>
  </sheetData>
  <mergeCells count="1">
    <mergeCell ref="D2:I2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dimension ref="B2:CI21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459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2014</v>
      </c>
      <c r="D7" s="10">
        <v>1010</v>
      </c>
      <c r="E7" s="10">
        <v>998</v>
      </c>
      <c r="F7" s="10"/>
      <c r="G7" s="10">
        <v>162</v>
      </c>
      <c r="H7" s="10">
        <v>348</v>
      </c>
      <c r="I7" s="10">
        <v>362</v>
      </c>
      <c r="J7" s="10">
        <v>366</v>
      </c>
      <c r="K7" s="10">
        <v>313</v>
      </c>
      <c r="L7" s="10">
        <v>463</v>
      </c>
      <c r="M7" s="10"/>
      <c r="N7" s="10">
        <v>594</v>
      </c>
      <c r="O7" s="10">
        <v>504</v>
      </c>
      <c r="P7" s="10">
        <v>427</v>
      </c>
      <c r="Q7" s="10">
        <v>482</v>
      </c>
      <c r="R7" s="10"/>
      <c r="S7" s="10">
        <v>277</v>
      </c>
      <c r="T7" s="10">
        <v>281</v>
      </c>
      <c r="U7" s="10">
        <v>168</v>
      </c>
      <c r="V7" s="10">
        <v>172</v>
      </c>
      <c r="W7" s="10">
        <v>153</v>
      </c>
      <c r="X7" s="10">
        <v>169</v>
      </c>
      <c r="Y7" s="10">
        <v>143</v>
      </c>
      <c r="Z7" s="10">
        <v>76</v>
      </c>
      <c r="AA7" s="10">
        <v>207</v>
      </c>
      <c r="AB7" s="10">
        <v>190</v>
      </c>
      <c r="AC7" s="10">
        <v>109</v>
      </c>
      <c r="AD7" s="10">
        <v>69</v>
      </c>
      <c r="AE7" s="10"/>
      <c r="AF7" s="10">
        <v>331</v>
      </c>
      <c r="AG7" s="10">
        <v>748</v>
      </c>
      <c r="AH7" s="10">
        <v>407</v>
      </c>
      <c r="AI7" s="10">
        <v>228</v>
      </c>
      <c r="AJ7" s="10">
        <v>232</v>
      </c>
      <c r="AK7" s="10"/>
      <c r="AL7" s="10">
        <v>803</v>
      </c>
      <c r="AM7" s="10">
        <v>756</v>
      </c>
      <c r="AN7" s="10">
        <v>338</v>
      </c>
      <c r="AO7" s="10">
        <v>117</v>
      </c>
      <c r="AP7" s="10"/>
      <c r="AQ7" s="10">
        <v>1178</v>
      </c>
      <c r="AR7" s="10">
        <v>836</v>
      </c>
      <c r="AS7" s="10"/>
      <c r="AT7" s="10">
        <v>1305</v>
      </c>
      <c r="AU7" s="10">
        <v>438</v>
      </c>
      <c r="AV7" s="10"/>
      <c r="AW7" s="10">
        <v>799</v>
      </c>
      <c r="AX7" s="10">
        <v>470</v>
      </c>
      <c r="AY7" s="10">
        <v>680</v>
      </c>
      <c r="AZ7" s="10"/>
      <c r="BA7" s="10">
        <v>492</v>
      </c>
      <c r="BB7" s="10">
        <v>559</v>
      </c>
      <c r="BC7" s="10">
        <v>647</v>
      </c>
      <c r="BD7" s="10">
        <v>207</v>
      </c>
      <c r="BE7" s="10">
        <v>108</v>
      </c>
      <c r="BF7" s="10"/>
      <c r="BG7" s="10">
        <v>791</v>
      </c>
      <c r="BH7" s="10">
        <v>1223</v>
      </c>
      <c r="BI7" s="10"/>
      <c r="BJ7" s="10">
        <v>1546</v>
      </c>
      <c r="BK7" s="10">
        <v>457</v>
      </c>
      <c r="BL7" s="10"/>
      <c r="BM7" s="10">
        <v>280</v>
      </c>
      <c r="BN7" s="10">
        <v>408</v>
      </c>
      <c r="BO7" s="10">
        <v>699</v>
      </c>
      <c r="BP7" s="10">
        <v>159</v>
      </c>
      <c r="BQ7" s="10">
        <v>227</v>
      </c>
      <c r="BR7" s="10"/>
      <c r="BS7" s="10">
        <v>617</v>
      </c>
      <c r="BT7" s="10"/>
      <c r="BU7" s="10">
        <v>384</v>
      </c>
      <c r="BV7" s="10">
        <v>488</v>
      </c>
      <c r="BW7" s="10">
        <v>192</v>
      </c>
      <c r="BX7" s="10">
        <v>397</v>
      </c>
      <c r="BY7" s="10">
        <v>154</v>
      </c>
      <c r="BZ7" s="10"/>
      <c r="CA7" s="10">
        <v>165</v>
      </c>
      <c r="CB7" s="10"/>
      <c r="CC7" s="10">
        <v>1596</v>
      </c>
      <c r="CD7" s="10">
        <v>360</v>
      </c>
      <c r="CE7" s="10"/>
      <c r="CF7" s="10">
        <v>756</v>
      </c>
      <c r="CG7" s="10"/>
      <c r="CH7" s="10">
        <v>698</v>
      </c>
      <c r="CI7" s="10">
        <v>238</v>
      </c>
    </row>
    <row r="8" spans="2:87" ht="30" customHeight="1" x14ac:dyDescent="0.35">
      <c r="B8" s="11" t="s">
        <v>20</v>
      </c>
      <c r="C8" s="11">
        <v>2014</v>
      </c>
      <c r="D8" s="11">
        <v>993</v>
      </c>
      <c r="E8" s="11">
        <v>1015</v>
      </c>
      <c r="F8" s="11"/>
      <c r="G8" s="11">
        <v>282</v>
      </c>
      <c r="H8" s="11">
        <v>344</v>
      </c>
      <c r="I8" s="11">
        <v>342</v>
      </c>
      <c r="J8" s="11">
        <v>342</v>
      </c>
      <c r="K8" s="11">
        <v>283</v>
      </c>
      <c r="L8" s="11">
        <v>421</v>
      </c>
      <c r="M8" s="11"/>
      <c r="N8" s="11">
        <v>542</v>
      </c>
      <c r="O8" s="11">
        <v>522</v>
      </c>
      <c r="P8" s="11">
        <v>441</v>
      </c>
      <c r="Q8" s="11">
        <v>502</v>
      </c>
      <c r="R8" s="11"/>
      <c r="S8" s="11">
        <v>282</v>
      </c>
      <c r="T8" s="11">
        <v>262</v>
      </c>
      <c r="U8" s="11">
        <v>161</v>
      </c>
      <c r="V8" s="11">
        <v>181</v>
      </c>
      <c r="W8" s="11">
        <v>141</v>
      </c>
      <c r="X8" s="11">
        <v>181</v>
      </c>
      <c r="Y8" s="11">
        <v>161</v>
      </c>
      <c r="Z8" s="11">
        <v>81</v>
      </c>
      <c r="AA8" s="11">
        <v>222</v>
      </c>
      <c r="AB8" s="11">
        <v>181</v>
      </c>
      <c r="AC8" s="11">
        <v>101</v>
      </c>
      <c r="AD8" s="11">
        <v>60</v>
      </c>
      <c r="AE8" s="11"/>
      <c r="AF8" s="11">
        <v>339</v>
      </c>
      <c r="AG8" s="11">
        <v>765</v>
      </c>
      <c r="AH8" s="11">
        <v>397</v>
      </c>
      <c r="AI8" s="11">
        <v>220</v>
      </c>
      <c r="AJ8" s="11">
        <v>222</v>
      </c>
      <c r="AK8" s="11"/>
      <c r="AL8" s="11">
        <v>770</v>
      </c>
      <c r="AM8" s="11">
        <v>770</v>
      </c>
      <c r="AN8" s="11">
        <v>347</v>
      </c>
      <c r="AO8" s="11">
        <v>126</v>
      </c>
      <c r="AP8" s="11"/>
      <c r="AQ8" s="11">
        <v>1192</v>
      </c>
      <c r="AR8" s="11">
        <v>822</v>
      </c>
      <c r="AS8" s="11"/>
      <c r="AT8" s="11">
        <v>1312</v>
      </c>
      <c r="AU8" s="11">
        <v>397</v>
      </c>
      <c r="AV8" s="11"/>
      <c r="AW8" s="11">
        <v>746</v>
      </c>
      <c r="AX8" s="11">
        <v>471</v>
      </c>
      <c r="AY8" s="11">
        <v>716</v>
      </c>
      <c r="AZ8" s="11"/>
      <c r="BA8" s="11">
        <v>511</v>
      </c>
      <c r="BB8" s="11">
        <v>553</v>
      </c>
      <c r="BC8" s="11">
        <v>648</v>
      </c>
      <c r="BD8" s="11">
        <v>198</v>
      </c>
      <c r="BE8" s="11">
        <v>103</v>
      </c>
      <c r="BF8" s="11"/>
      <c r="BG8" s="11">
        <v>850</v>
      </c>
      <c r="BH8" s="11">
        <v>1164</v>
      </c>
      <c r="BI8" s="11"/>
      <c r="BJ8" s="11">
        <v>1580</v>
      </c>
      <c r="BK8" s="11">
        <v>423</v>
      </c>
      <c r="BL8" s="11"/>
      <c r="BM8" s="11">
        <v>297</v>
      </c>
      <c r="BN8" s="11">
        <v>385</v>
      </c>
      <c r="BO8" s="11">
        <v>706</v>
      </c>
      <c r="BP8" s="11">
        <v>156</v>
      </c>
      <c r="BQ8" s="11">
        <v>228</v>
      </c>
      <c r="BR8" s="11"/>
      <c r="BS8" s="11">
        <v>612</v>
      </c>
      <c r="BT8" s="11"/>
      <c r="BU8" s="11">
        <v>373</v>
      </c>
      <c r="BV8" s="11">
        <v>499</v>
      </c>
      <c r="BW8" s="11">
        <v>191</v>
      </c>
      <c r="BX8" s="11">
        <v>389</v>
      </c>
      <c r="BY8" s="11">
        <v>163</v>
      </c>
      <c r="BZ8" s="11"/>
      <c r="CA8" s="11">
        <v>167</v>
      </c>
      <c r="CB8" s="11"/>
      <c r="CC8" s="11">
        <v>1582</v>
      </c>
      <c r="CD8" s="11">
        <v>370</v>
      </c>
      <c r="CE8" s="11"/>
      <c r="CF8" s="11">
        <v>721</v>
      </c>
      <c r="CG8" s="11"/>
      <c r="CH8" s="11">
        <v>681</v>
      </c>
      <c r="CI8" s="11">
        <v>239</v>
      </c>
    </row>
    <row r="9" spans="2:87" x14ac:dyDescent="0.35">
      <c r="B9" s="18" t="s">
        <v>452</v>
      </c>
      <c r="C9" s="17">
        <v>0.39636905435220099</v>
      </c>
      <c r="D9" s="17">
        <v>0.38916571530710098</v>
      </c>
      <c r="E9" s="17">
        <v>0.40378746516276198</v>
      </c>
      <c r="F9" s="17"/>
      <c r="G9" s="17">
        <v>0.279699679280139</v>
      </c>
      <c r="H9" s="17">
        <v>0.352089596815511</v>
      </c>
      <c r="I9" s="17">
        <v>0.348541057769578</v>
      </c>
      <c r="J9" s="17">
        <v>0.42464492992598002</v>
      </c>
      <c r="K9" s="17">
        <v>0.49177745614073998</v>
      </c>
      <c r="L9" s="17">
        <v>0.46254841071851599</v>
      </c>
      <c r="M9" s="17"/>
      <c r="N9" s="17">
        <v>0.33667579276277598</v>
      </c>
      <c r="O9" s="17">
        <v>0.34474150708807</v>
      </c>
      <c r="P9" s="17">
        <v>0.46047256312762203</v>
      </c>
      <c r="Q9" s="17">
        <v>0.46185647323420698</v>
      </c>
      <c r="R9" s="17"/>
      <c r="S9" s="17">
        <v>0.40933720288186498</v>
      </c>
      <c r="T9" s="17">
        <v>0.39271789654407602</v>
      </c>
      <c r="U9" s="17">
        <v>0.339637945717914</v>
      </c>
      <c r="V9" s="17">
        <v>0.336916525580157</v>
      </c>
      <c r="W9" s="17">
        <v>0.34422155125152798</v>
      </c>
      <c r="X9" s="17">
        <v>0.37895546726437401</v>
      </c>
      <c r="Y9" s="17">
        <v>0.37882342980396599</v>
      </c>
      <c r="Z9" s="17">
        <v>0.371792402850738</v>
      </c>
      <c r="AA9" s="17">
        <v>0.42779316352159802</v>
      </c>
      <c r="AB9" s="17">
        <v>0.45392599983138698</v>
      </c>
      <c r="AC9" s="17">
        <v>0.50169805702381798</v>
      </c>
      <c r="AD9" s="17">
        <v>0.47104962777654902</v>
      </c>
      <c r="AE9" s="17"/>
      <c r="AF9" s="17">
        <v>0.46397122159311399</v>
      </c>
      <c r="AG9" s="17">
        <v>0.429624108261277</v>
      </c>
      <c r="AH9" s="17">
        <v>0.34114810134643497</v>
      </c>
      <c r="AI9" s="17">
        <v>0.37388737976750902</v>
      </c>
      <c r="AJ9" s="17">
        <v>0.32454494407047302</v>
      </c>
      <c r="AK9" s="17"/>
      <c r="AL9" s="17">
        <v>0.338317087000927</v>
      </c>
      <c r="AM9" s="17">
        <v>0.421324347754363</v>
      </c>
      <c r="AN9" s="17">
        <v>0.439724976295918</v>
      </c>
      <c r="AO9" s="17">
        <v>0.479015846374439</v>
      </c>
      <c r="AP9" s="17"/>
      <c r="AQ9" s="17">
        <v>0.44000540302065799</v>
      </c>
      <c r="AR9" s="17">
        <v>0.33305219502654299</v>
      </c>
      <c r="AS9" s="17"/>
      <c r="AT9" s="17">
        <v>0.37848021492199002</v>
      </c>
      <c r="AU9" s="17">
        <v>0.46144703113625302</v>
      </c>
      <c r="AV9" s="17"/>
      <c r="AW9" s="17">
        <v>0.43225939168005501</v>
      </c>
      <c r="AX9" s="17">
        <v>0.36066563905928201</v>
      </c>
      <c r="AY9" s="17">
        <v>0.39170731127713498</v>
      </c>
      <c r="AZ9" s="17"/>
      <c r="BA9" s="17">
        <v>0.39908729114719299</v>
      </c>
      <c r="BB9" s="17">
        <v>0.38130744162215402</v>
      </c>
      <c r="BC9" s="17">
        <v>0.40197632734090599</v>
      </c>
      <c r="BD9" s="17">
        <v>0.36000686786706598</v>
      </c>
      <c r="BE9" s="17">
        <v>0.49316564805420599</v>
      </c>
      <c r="BF9" s="17"/>
      <c r="BG9" s="17">
        <v>0.352704008518193</v>
      </c>
      <c r="BH9" s="17">
        <v>0.428235366930593</v>
      </c>
      <c r="BI9" s="17"/>
      <c r="BJ9" s="17">
        <v>0.37209796978805199</v>
      </c>
      <c r="BK9" s="17">
        <v>0.48572920298349498</v>
      </c>
      <c r="BL9" s="17"/>
      <c r="BM9" s="17">
        <v>0.40196884289199297</v>
      </c>
      <c r="BN9" s="17">
        <v>0.44905314243212602</v>
      </c>
      <c r="BO9" s="17">
        <v>0.36956914327094298</v>
      </c>
      <c r="BP9" s="17">
        <v>0.34151480241571502</v>
      </c>
      <c r="BQ9" s="17">
        <v>0.46548432280934798</v>
      </c>
      <c r="BR9" s="17"/>
      <c r="BS9" s="17">
        <v>0.48436341087401202</v>
      </c>
      <c r="BT9" s="17"/>
      <c r="BU9" s="17">
        <v>0.44652110457505101</v>
      </c>
      <c r="BV9" s="17">
        <v>0.323182038357749</v>
      </c>
      <c r="BW9" s="17">
        <v>0.34951369364726298</v>
      </c>
      <c r="BX9" s="17">
        <v>0.532528015285194</v>
      </c>
      <c r="BY9" s="17">
        <v>0.35059102859630398</v>
      </c>
      <c r="BZ9" s="17"/>
      <c r="CA9" s="17">
        <v>0.45937158529908201</v>
      </c>
      <c r="CB9" s="17"/>
      <c r="CC9" s="17">
        <v>0.44410801412753798</v>
      </c>
      <c r="CD9" s="17">
        <v>0.216510375547076</v>
      </c>
      <c r="CE9" s="17"/>
      <c r="CF9" s="17">
        <v>0.48444177598833599</v>
      </c>
      <c r="CG9" s="17"/>
      <c r="CH9" s="17">
        <v>0.43828959378198601</v>
      </c>
      <c r="CI9" s="17">
        <v>0.27374757186895199</v>
      </c>
    </row>
    <row r="10" spans="2:87" x14ac:dyDescent="0.35">
      <c r="B10" s="18" t="s">
        <v>453</v>
      </c>
      <c r="C10" s="17">
        <v>0.41967187734735001</v>
      </c>
      <c r="D10" s="17">
        <v>0.42431684387867502</v>
      </c>
      <c r="E10" s="17">
        <v>0.417609878951819</v>
      </c>
      <c r="F10" s="17"/>
      <c r="G10" s="17">
        <v>0.421807214452389</v>
      </c>
      <c r="H10" s="17">
        <v>0.42817664961399399</v>
      </c>
      <c r="I10" s="17">
        <v>0.45084726201470898</v>
      </c>
      <c r="J10" s="17">
        <v>0.41161231640332602</v>
      </c>
      <c r="K10" s="17">
        <v>0.35291500246589202</v>
      </c>
      <c r="L10" s="17">
        <v>0.43737774309255401</v>
      </c>
      <c r="M10" s="17"/>
      <c r="N10" s="17">
        <v>0.45716809022388299</v>
      </c>
      <c r="O10" s="17">
        <v>0.46210365816891003</v>
      </c>
      <c r="P10" s="17">
        <v>0.37622787576835798</v>
      </c>
      <c r="Q10" s="17">
        <v>0.37138745261765699</v>
      </c>
      <c r="R10" s="17"/>
      <c r="S10" s="17">
        <v>0.39500797576386398</v>
      </c>
      <c r="T10" s="17">
        <v>0.39601798766102803</v>
      </c>
      <c r="U10" s="17">
        <v>0.44447298089572901</v>
      </c>
      <c r="V10" s="17">
        <v>0.48483463908795399</v>
      </c>
      <c r="W10" s="17">
        <v>0.48741378031344101</v>
      </c>
      <c r="X10" s="17">
        <v>0.40570898837854802</v>
      </c>
      <c r="Y10" s="17">
        <v>0.43297857967324199</v>
      </c>
      <c r="Z10" s="17">
        <v>0.47330972509906399</v>
      </c>
      <c r="AA10" s="17">
        <v>0.380446403647348</v>
      </c>
      <c r="AB10" s="17">
        <v>0.42147433947990298</v>
      </c>
      <c r="AC10" s="17">
        <v>0.38231727105158803</v>
      </c>
      <c r="AD10" s="17">
        <v>0.353136120806048</v>
      </c>
      <c r="AE10" s="17"/>
      <c r="AF10" s="17">
        <v>0.34866659799593802</v>
      </c>
      <c r="AG10" s="17">
        <v>0.40745791200711201</v>
      </c>
      <c r="AH10" s="17">
        <v>0.48388924557547103</v>
      </c>
      <c r="AI10" s="17">
        <v>0.44901605606046902</v>
      </c>
      <c r="AJ10" s="17">
        <v>0.45463257980843602</v>
      </c>
      <c r="AK10" s="17"/>
      <c r="AL10" s="17">
        <v>0.449893336905133</v>
      </c>
      <c r="AM10" s="17">
        <v>0.40555288940977002</v>
      </c>
      <c r="AN10" s="17">
        <v>0.408722189546324</v>
      </c>
      <c r="AO10" s="17">
        <v>0.35153462237638899</v>
      </c>
      <c r="AP10" s="17"/>
      <c r="AQ10" s="17">
        <v>0.384951863757446</v>
      </c>
      <c r="AR10" s="17">
        <v>0.470051028750685</v>
      </c>
      <c r="AS10" s="17"/>
      <c r="AT10" s="17">
        <v>0.41590908778553998</v>
      </c>
      <c r="AU10" s="17">
        <v>0.43962912128031501</v>
      </c>
      <c r="AV10" s="17"/>
      <c r="AW10" s="17">
        <v>0.42130622875306001</v>
      </c>
      <c r="AX10" s="17">
        <v>0.42734393003425297</v>
      </c>
      <c r="AY10" s="17">
        <v>0.41056284827317202</v>
      </c>
      <c r="AZ10" s="17"/>
      <c r="BA10" s="17">
        <v>0.410093852641921</v>
      </c>
      <c r="BB10" s="17">
        <v>0.423294554388703</v>
      </c>
      <c r="BC10" s="17">
        <v>0.42292598595811698</v>
      </c>
      <c r="BD10" s="17">
        <v>0.46211820949715399</v>
      </c>
      <c r="BE10" s="17">
        <v>0.34913302191101597</v>
      </c>
      <c r="BF10" s="17"/>
      <c r="BG10" s="17">
        <v>0.41102775109433598</v>
      </c>
      <c r="BH10" s="17">
        <v>0.42598027400386101</v>
      </c>
      <c r="BI10" s="17"/>
      <c r="BJ10" s="17">
        <v>0.41816595495055398</v>
      </c>
      <c r="BK10" s="17">
        <v>0.42864499008032902</v>
      </c>
      <c r="BL10" s="17"/>
      <c r="BM10" s="17">
        <v>0.37683344156627502</v>
      </c>
      <c r="BN10" s="17">
        <v>0.40130579833881103</v>
      </c>
      <c r="BO10" s="17">
        <v>0.44595995963065499</v>
      </c>
      <c r="BP10" s="17">
        <v>0.42307612598239702</v>
      </c>
      <c r="BQ10" s="17">
        <v>0.405292674673084</v>
      </c>
      <c r="BR10" s="17"/>
      <c r="BS10" s="17">
        <v>0.39084064055362</v>
      </c>
      <c r="BT10" s="17"/>
      <c r="BU10" s="17">
        <v>0.40301454078283</v>
      </c>
      <c r="BV10" s="17">
        <v>0.47730989070850799</v>
      </c>
      <c r="BW10" s="17">
        <v>0.42690683305090399</v>
      </c>
      <c r="BX10" s="17">
        <v>0.36000056323663299</v>
      </c>
      <c r="BY10" s="17">
        <v>0.33489524093862699</v>
      </c>
      <c r="BZ10" s="17"/>
      <c r="CA10" s="17">
        <v>0.40120997091497101</v>
      </c>
      <c r="CB10" s="17"/>
      <c r="CC10" s="17">
        <v>0.42323227855970003</v>
      </c>
      <c r="CD10" s="17">
        <v>0.42369227946937998</v>
      </c>
      <c r="CE10" s="17"/>
      <c r="CF10" s="17">
        <v>0.39919971287561801</v>
      </c>
      <c r="CG10" s="17"/>
      <c r="CH10" s="17">
        <v>0.427952129764265</v>
      </c>
      <c r="CI10" s="17">
        <v>0.428641302749596</v>
      </c>
    </row>
    <row r="11" spans="2:87" x14ac:dyDescent="0.35">
      <c r="B11" s="18" t="s">
        <v>454</v>
      </c>
      <c r="C11" s="17">
        <v>9.3871690078566494E-2</v>
      </c>
      <c r="D11" s="17">
        <v>0.1081429038965</v>
      </c>
      <c r="E11" s="17">
        <v>7.9434249847927699E-2</v>
      </c>
      <c r="F11" s="17"/>
      <c r="G11" s="17">
        <v>0.15284778369069901</v>
      </c>
      <c r="H11" s="17">
        <v>0.13139391761199301</v>
      </c>
      <c r="I11" s="17">
        <v>8.8303157075617603E-2</v>
      </c>
      <c r="J11" s="17">
        <v>7.4143231764705705E-2</v>
      </c>
      <c r="K11" s="17">
        <v>7.4029390900271705E-2</v>
      </c>
      <c r="L11" s="17">
        <v>5.7548546841885699E-2</v>
      </c>
      <c r="M11" s="17"/>
      <c r="N11" s="17">
        <v>0.11679629323820701</v>
      </c>
      <c r="O11" s="17">
        <v>0.10828918093933899</v>
      </c>
      <c r="P11" s="17">
        <v>7.5499562579792304E-2</v>
      </c>
      <c r="Q11" s="17">
        <v>6.9296755973199703E-2</v>
      </c>
      <c r="R11" s="17"/>
      <c r="S11" s="17">
        <v>0.105681438842732</v>
      </c>
      <c r="T11" s="17">
        <v>8.7664569208005194E-2</v>
      </c>
      <c r="U11" s="17">
        <v>0.120983499731488</v>
      </c>
      <c r="V11" s="17">
        <v>0.109359183270216</v>
      </c>
      <c r="W11" s="17">
        <v>9.8188921454451406E-2</v>
      </c>
      <c r="X11" s="17">
        <v>0.13439932365536</v>
      </c>
      <c r="Y11" s="17">
        <v>7.8368186280780197E-2</v>
      </c>
      <c r="Z11" s="17">
        <v>4.3707416613272598E-2</v>
      </c>
      <c r="AA11" s="17">
        <v>9.9682712783776106E-2</v>
      </c>
      <c r="AB11" s="17">
        <v>7.8562770159636502E-2</v>
      </c>
      <c r="AC11" s="17">
        <v>5.5165450782004799E-2</v>
      </c>
      <c r="AD11" s="17">
        <v>1.27739210911938E-2</v>
      </c>
      <c r="AE11" s="17"/>
      <c r="AF11" s="17">
        <v>7.9277199493701003E-2</v>
      </c>
      <c r="AG11" s="17">
        <v>8.8817186850674801E-2</v>
      </c>
      <c r="AH11" s="17">
        <v>9.7928287379153295E-2</v>
      </c>
      <c r="AI11" s="17">
        <v>9.1237381168253404E-2</v>
      </c>
      <c r="AJ11" s="17">
        <v>0.13025043053107599</v>
      </c>
      <c r="AK11" s="17"/>
      <c r="AL11" s="17">
        <v>0.10348913555844</v>
      </c>
      <c r="AM11" s="17">
        <v>8.5842554719325795E-2</v>
      </c>
      <c r="AN11" s="17">
        <v>8.56849422368271E-2</v>
      </c>
      <c r="AO11" s="17">
        <v>0.10673050656206701</v>
      </c>
      <c r="AP11" s="17"/>
      <c r="AQ11" s="17">
        <v>8.7461511892817201E-2</v>
      </c>
      <c r="AR11" s="17">
        <v>0.103172934633267</v>
      </c>
      <c r="AS11" s="17"/>
      <c r="AT11" s="17">
        <v>0.106504506890781</v>
      </c>
      <c r="AU11" s="17">
        <v>5.3507661853173599E-2</v>
      </c>
      <c r="AV11" s="17"/>
      <c r="AW11" s="17">
        <v>7.7027376220622099E-2</v>
      </c>
      <c r="AX11" s="17">
        <v>0.121864582970013</v>
      </c>
      <c r="AY11" s="17">
        <v>9.57019559012805E-2</v>
      </c>
      <c r="AZ11" s="17"/>
      <c r="BA11" s="17">
        <v>9.2357393259142495E-2</v>
      </c>
      <c r="BB11" s="17">
        <v>0.10988105935192199</v>
      </c>
      <c r="BC11" s="17">
        <v>8.7906412144481805E-2</v>
      </c>
      <c r="BD11" s="17">
        <v>9.3066227260576506E-2</v>
      </c>
      <c r="BE11" s="17">
        <v>5.5314089936027398E-2</v>
      </c>
      <c r="BF11" s="17"/>
      <c r="BG11" s="17">
        <v>0.121502178967937</v>
      </c>
      <c r="BH11" s="17">
        <v>7.3707236364499606E-2</v>
      </c>
      <c r="BI11" s="17"/>
      <c r="BJ11" s="17">
        <v>0.107277674966132</v>
      </c>
      <c r="BK11" s="17">
        <v>4.3834198074119798E-2</v>
      </c>
      <c r="BL11" s="17"/>
      <c r="BM11" s="17">
        <v>8.4734535382332499E-2</v>
      </c>
      <c r="BN11" s="17">
        <v>8.5198121161868007E-2</v>
      </c>
      <c r="BO11" s="17">
        <v>0.11796375689178</v>
      </c>
      <c r="BP11" s="17">
        <v>0.13676834779764899</v>
      </c>
      <c r="BQ11" s="17">
        <v>7.0018895551471394E-2</v>
      </c>
      <c r="BR11" s="17"/>
      <c r="BS11" s="17">
        <v>7.2336547106794699E-2</v>
      </c>
      <c r="BT11" s="17"/>
      <c r="BU11" s="17">
        <v>0.105036787341482</v>
      </c>
      <c r="BV11" s="17">
        <v>0.12893467391428401</v>
      </c>
      <c r="BW11" s="17">
        <v>0.12135968696381</v>
      </c>
      <c r="BX11" s="17">
        <v>6.2059747538148302E-2</v>
      </c>
      <c r="BY11" s="17">
        <v>8.4064250659138806E-2</v>
      </c>
      <c r="BZ11" s="17"/>
      <c r="CA11" s="17">
        <v>0.10675488337132499</v>
      </c>
      <c r="CB11" s="17"/>
      <c r="CC11" s="17">
        <v>6.8331181811804503E-2</v>
      </c>
      <c r="CD11" s="17">
        <v>0.19687925766769099</v>
      </c>
      <c r="CE11" s="17"/>
      <c r="CF11" s="17">
        <v>6.3273544048489602E-2</v>
      </c>
      <c r="CG11" s="17"/>
      <c r="CH11" s="17">
        <v>7.8892467901020905E-2</v>
      </c>
      <c r="CI11" s="17">
        <v>0.193144190325093</v>
      </c>
    </row>
    <row r="12" spans="2:87" x14ac:dyDescent="0.35">
      <c r="B12" s="18" t="s">
        <v>455</v>
      </c>
      <c r="C12" s="17">
        <v>2.7864266681645201E-2</v>
      </c>
      <c r="D12" s="17">
        <v>2.9536103265287699E-2</v>
      </c>
      <c r="E12" s="17">
        <v>2.6393364834042601E-2</v>
      </c>
      <c r="F12" s="17"/>
      <c r="G12" s="17">
        <v>7.2337972083721197E-2</v>
      </c>
      <c r="H12" s="17">
        <v>2.56733954573823E-2</v>
      </c>
      <c r="I12" s="17">
        <v>3.6763088593978803E-2</v>
      </c>
      <c r="J12" s="17">
        <v>2.7017946024993401E-2</v>
      </c>
      <c r="K12" s="17">
        <v>8.8091206412371208E-3</v>
      </c>
      <c r="L12" s="17">
        <v>6.1046167005232698E-3</v>
      </c>
      <c r="M12" s="17"/>
      <c r="N12" s="17">
        <v>3.5818338539264499E-2</v>
      </c>
      <c r="O12" s="17">
        <v>2.6951981432387601E-2</v>
      </c>
      <c r="P12" s="17">
        <v>2.0399701664725399E-2</v>
      </c>
      <c r="Q12" s="17">
        <v>2.7171097344027499E-2</v>
      </c>
      <c r="R12" s="17"/>
      <c r="S12" s="17">
        <v>2.6987502380960902E-2</v>
      </c>
      <c r="T12" s="17">
        <v>3.4457200355392299E-2</v>
      </c>
      <c r="U12" s="17">
        <v>4.0050597078655298E-2</v>
      </c>
      <c r="V12" s="17">
        <v>1.05128031901227E-2</v>
      </c>
      <c r="W12" s="17">
        <v>1.2062900108909201E-2</v>
      </c>
      <c r="X12" s="17">
        <v>3.1246428390087799E-2</v>
      </c>
      <c r="Y12" s="17">
        <v>2.6097902240080201E-2</v>
      </c>
      <c r="Z12" s="17">
        <v>5.0249877547371799E-2</v>
      </c>
      <c r="AA12" s="17">
        <v>4.7176400435969899E-2</v>
      </c>
      <c r="AB12" s="17">
        <v>1.5248892699798001E-2</v>
      </c>
      <c r="AC12" s="17">
        <v>8.1319763217561295E-3</v>
      </c>
      <c r="AD12" s="17">
        <v>2.4110640196923799E-2</v>
      </c>
      <c r="AE12" s="17"/>
      <c r="AF12" s="17">
        <v>3.7981767329041197E-2</v>
      </c>
      <c r="AG12" s="17">
        <v>1.8419901660515301E-2</v>
      </c>
      <c r="AH12" s="17">
        <v>2.1422473697266901E-2</v>
      </c>
      <c r="AI12" s="17">
        <v>3.2526611395779899E-2</v>
      </c>
      <c r="AJ12" s="17">
        <v>2.03094664868365E-2</v>
      </c>
      <c r="AK12" s="17"/>
      <c r="AL12" s="17">
        <v>2.9101622411590099E-2</v>
      </c>
      <c r="AM12" s="17">
        <v>3.1324711675916599E-2</v>
      </c>
      <c r="AN12" s="17">
        <v>1.8724059330373698E-2</v>
      </c>
      <c r="AO12" s="17">
        <v>2.4342451955383902E-2</v>
      </c>
      <c r="AP12" s="17"/>
      <c r="AQ12" s="17">
        <v>2.38644989649664E-2</v>
      </c>
      <c r="AR12" s="17">
        <v>3.3667977064849801E-2</v>
      </c>
      <c r="AS12" s="17"/>
      <c r="AT12" s="17">
        <v>3.5010376498796202E-2</v>
      </c>
      <c r="AU12" s="17">
        <v>4.3131994488844897E-3</v>
      </c>
      <c r="AV12" s="17"/>
      <c r="AW12" s="17">
        <v>2.2013953234727698E-2</v>
      </c>
      <c r="AX12" s="17">
        <v>3.24547650511137E-2</v>
      </c>
      <c r="AY12" s="17">
        <v>2.8078498029547799E-2</v>
      </c>
      <c r="AZ12" s="17"/>
      <c r="BA12" s="17">
        <v>4.0443411255498898E-2</v>
      </c>
      <c r="BB12" s="17">
        <v>1.8891798758974E-2</v>
      </c>
      <c r="BC12" s="17">
        <v>3.0716832052730202E-2</v>
      </c>
      <c r="BD12" s="17">
        <v>1.6522463957506998E-2</v>
      </c>
      <c r="BE12" s="17">
        <v>1.7727813642063901E-2</v>
      </c>
      <c r="BF12" s="17"/>
      <c r="BG12" s="17">
        <v>3.9053973166555199E-2</v>
      </c>
      <c r="BH12" s="17">
        <v>1.96981310988701E-2</v>
      </c>
      <c r="BI12" s="17"/>
      <c r="BJ12" s="17">
        <v>3.4430762198503898E-2</v>
      </c>
      <c r="BK12" s="17">
        <v>4.0429931418706402E-3</v>
      </c>
      <c r="BL12" s="17"/>
      <c r="BM12" s="17">
        <v>2.95519394999849E-2</v>
      </c>
      <c r="BN12" s="17">
        <v>1.6883292438623899E-2</v>
      </c>
      <c r="BO12" s="17">
        <v>2.4706761365410401E-2</v>
      </c>
      <c r="BP12" s="17">
        <v>2.8824768342632E-2</v>
      </c>
      <c r="BQ12" s="17">
        <v>2.99731782929408E-2</v>
      </c>
      <c r="BR12" s="17"/>
      <c r="BS12" s="17">
        <v>2.7477308306826001E-2</v>
      </c>
      <c r="BT12" s="17"/>
      <c r="BU12" s="17">
        <v>7.5271550066111003E-3</v>
      </c>
      <c r="BV12" s="17">
        <v>2.8692973702841899E-2</v>
      </c>
      <c r="BW12" s="17">
        <v>4.8493520452392899E-2</v>
      </c>
      <c r="BX12" s="17">
        <v>2.36283360004872E-2</v>
      </c>
      <c r="BY12" s="17">
        <v>7.3925923506920302E-2</v>
      </c>
      <c r="BZ12" s="17"/>
      <c r="CA12" s="17">
        <v>1.1493291618997901E-2</v>
      </c>
      <c r="CB12" s="17"/>
      <c r="CC12" s="17">
        <v>1.53493913183212E-2</v>
      </c>
      <c r="CD12" s="17">
        <v>7.88479549967082E-2</v>
      </c>
      <c r="CE12" s="17"/>
      <c r="CF12" s="17">
        <v>1.32650396171499E-2</v>
      </c>
      <c r="CG12" s="17"/>
      <c r="CH12" s="17">
        <v>1.2471713195939101E-2</v>
      </c>
      <c r="CI12" s="17">
        <v>5.9211046092438401E-2</v>
      </c>
    </row>
    <row r="13" spans="2:87" x14ac:dyDescent="0.35">
      <c r="B13" s="18" t="s">
        <v>115</v>
      </c>
      <c r="C13" s="17">
        <v>6.2223111540236901E-2</v>
      </c>
      <c r="D13" s="17">
        <v>4.8838433652436702E-2</v>
      </c>
      <c r="E13" s="17">
        <v>7.2775041203448396E-2</v>
      </c>
      <c r="F13" s="17"/>
      <c r="G13" s="17">
        <v>7.3307350493052204E-2</v>
      </c>
      <c r="H13" s="17">
        <v>6.2666440501120496E-2</v>
      </c>
      <c r="I13" s="17">
        <v>7.5545434546116799E-2</v>
      </c>
      <c r="J13" s="17">
        <v>6.2581575880994597E-2</v>
      </c>
      <c r="K13" s="17">
        <v>7.2469029851858699E-2</v>
      </c>
      <c r="L13" s="17">
        <v>3.6420682646520999E-2</v>
      </c>
      <c r="M13" s="17"/>
      <c r="N13" s="17">
        <v>5.3541485235869497E-2</v>
      </c>
      <c r="O13" s="17">
        <v>5.7913672371293197E-2</v>
      </c>
      <c r="P13" s="17">
        <v>6.7400296859501704E-2</v>
      </c>
      <c r="Q13" s="17">
        <v>7.0288220830909201E-2</v>
      </c>
      <c r="R13" s="17"/>
      <c r="S13" s="17">
        <v>6.2985880130577904E-2</v>
      </c>
      <c r="T13" s="17">
        <v>8.9142346231498304E-2</v>
      </c>
      <c r="U13" s="17">
        <v>5.4854976576214402E-2</v>
      </c>
      <c r="V13" s="17">
        <v>5.8376848871550001E-2</v>
      </c>
      <c r="W13" s="17">
        <v>5.8112846871670801E-2</v>
      </c>
      <c r="X13" s="17">
        <v>4.9689792311631099E-2</v>
      </c>
      <c r="Y13" s="17">
        <v>8.3731902001930897E-2</v>
      </c>
      <c r="Z13" s="17">
        <v>6.0940577889553198E-2</v>
      </c>
      <c r="AA13" s="17">
        <v>4.4901319611308603E-2</v>
      </c>
      <c r="AB13" s="17">
        <v>3.0787997829275E-2</v>
      </c>
      <c r="AC13" s="17">
        <v>5.2687244820832098E-2</v>
      </c>
      <c r="AD13" s="17">
        <v>0.13892969012928499</v>
      </c>
      <c r="AE13" s="17"/>
      <c r="AF13" s="17">
        <v>7.0103213588206106E-2</v>
      </c>
      <c r="AG13" s="17">
        <v>5.5680891220420498E-2</v>
      </c>
      <c r="AH13" s="17">
        <v>5.5611892001674497E-2</v>
      </c>
      <c r="AI13" s="17">
        <v>5.3332571607988301E-2</v>
      </c>
      <c r="AJ13" s="17">
        <v>7.0262579103178999E-2</v>
      </c>
      <c r="AK13" s="17"/>
      <c r="AL13" s="17">
        <v>7.9198818123909401E-2</v>
      </c>
      <c r="AM13" s="17">
        <v>5.5955496440624697E-2</v>
      </c>
      <c r="AN13" s="17">
        <v>4.7143832590557197E-2</v>
      </c>
      <c r="AO13" s="17">
        <v>3.8376572731721299E-2</v>
      </c>
      <c r="AP13" s="17"/>
      <c r="AQ13" s="17">
        <v>6.3716722364111703E-2</v>
      </c>
      <c r="AR13" s="17">
        <v>6.0055864524656097E-2</v>
      </c>
      <c r="AS13" s="17"/>
      <c r="AT13" s="17">
        <v>6.4095813902892096E-2</v>
      </c>
      <c r="AU13" s="17">
        <v>4.1102986281373398E-2</v>
      </c>
      <c r="AV13" s="17"/>
      <c r="AW13" s="17">
        <v>4.7393050111535599E-2</v>
      </c>
      <c r="AX13" s="17">
        <v>5.7671082885338697E-2</v>
      </c>
      <c r="AY13" s="17">
        <v>7.3949386518863805E-2</v>
      </c>
      <c r="AZ13" s="17"/>
      <c r="BA13" s="17">
        <v>5.8018051696244202E-2</v>
      </c>
      <c r="BB13" s="17">
        <v>6.6625145878246902E-2</v>
      </c>
      <c r="BC13" s="17">
        <v>5.6474442503765397E-2</v>
      </c>
      <c r="BD13" s="17">
        <v>6.8286231417695895E-2</v>
      </c>
      <c r="BE13" s="17">
        <v>8.4659426456686296E-2</v>
      </c>
      <c r="BF13" s="17"/>
      <c r="BG13" s="17">
        <v>7.5712088252978899E-2</v>
      </c>
      <c r="BH13" s="17">
        <v>5.2378991602176503E-2</v>
      </c>
      <c r="BI13" s="17"/>
      <c r="BJ13" s="17">
        <v>6.8027638096758505E-2</v>
      </c>
      <c r="BK13" s="17">
        <v>3.7748615720185001E-2</v>
      </c>
      <c r="BL13" s="17"/>
      <c r="BM13" s="17">
        <v>0.106911240659414</v>
      </c>
      <c r="BN13" s="17">
        <v>4.7559645628571602E-2</v>
      </c>
      <c r="BO13" s="17">
        <v>4.1800378841212203E-2</v>
      </c>
      <c r="BP13" s="17">
        <v>6.9815955461607307E-2</v>
      </c>
      <c r="BQ13" s="17">
        <v>2.9230928673155701E-2</v>
      </c>
      <c r="BR13" s="17"/>
      <c r="BS13" s="17">
        <v>2.4982093158747699E-2</v>
      </c>
      <c r="BT13" s="17"/>
      <c r="BU13" s="17">
        <v>3.7900412294025597E-2</v>
      </c>
      <c r="BV13" s="17">
        <v>4.1880423316617697E-2</v>
      </c>
      <c r="BW13" s="17">
        <v>5.3726265885629898E-2</v>
      </c>
      <c r="BX13" s="17">
        <v>2.1783337939537899E-2</v>
      </c>
      <c r="BY13" s="17">
        <v>0.15652355629900999</v>
      </c>
      <c r="BZ13" s="17"/>
      <c r="CA13" s="17">
        <v>2.1170268795624E-2</v>
      </c>
      <c r="CB13" s="17"/>
      <c r="CC13" s="17">
        <v>4.8979134182636302E-2</v>
      </c>
      <c r="CD13" s="17">
        <v>8.4070132319144994E-2</v>
      </c>
      <c r="CE13" s="17"/>
      <c r="CF13" s="17">
        <v>3.9819927470406899E-2</v>
      </c>
      <c r="CG13" s="17"/>
      <c r="CH13" s="17">
        <v>4.2394095356789202E-2</v>
      </c>
      <c r="CI13" s="17">
        <v>4.52558889639205E-2</v>
      </c>
    </row>
    <row r="14" spans="2:87" x14ac:dyDescent="0.35">
      <c r="B14" s="18" t="s">
        <v>456</v>
      </c>
      <c r="C14" s="21">
        <v>0.81604093169955105</v>
      </c>
      <c r="D14" s="21">
        <v>0.81348255918577606</v>
      </c>
      <c r="E14" s="21">
        <v>0.82139734411458099</v>
      </c>
      <c r="F14" s="21"/>
      <c r="G14" s="21">
        <v>0.70150689373252795</v>
      </c>
      <c r="H14" s="21">
        <v>0.78026624642950504</v>
      </c>
      <c r="I14" s="21">
        <v>0.79938831978428704</v>
      </c>
      <c r="J14" s="21">
        <v>0.83625724632930598</v>
      </c>
      <c r="K14" s="21">
        <v>0.844692458606632</v>
      </c>
      <c r="L14" s="21">
        <v>0.89992615381107</v>
      </c>
      <c r="M14" s="21"/>
      <c r="N14" s="21">
        <v>0.79384388298665898</v>
      </c>
      <c r="O14" s="21">
        <v>0.80684516525698002</v>
      </c>
      <c r="P14" s="21">
        <v>0.836700438895981</v>
      </c>
      <c r="Q14" s="21">
        <v>0.83324392585186402</v>
      </c>
      <c r="R14" s="21"/>
      <c r="S14" s="21">
        <v>0.80434517864572996</v>
      </c>
      <c r="T14" s="21">
        <v>0.78873588420510399</v>
      </c>
      <c r="U14" s="21">
        <v>0.78411092661364201</v>
      </c>
      <c r="V14" s="21">
        <v>0.82175116466811104</v>
      </c>
      <c r="W14" s="21">
        <v>0.83163533156496805</v>
      </c>
      <c r="X14" s="21">
        <v>0.78466445564292198</v>
      </c>
      <c r="Y14" s="21">
        <v>0.81180200947720904</v>
      </c>
      <c r="Z14" s="21">
        <v>0.845102127949802</v>
      </c>
      <c r="AA14" s="21">
        <v>0.80823956716894496</v>
      </c>
      <c r="AB14" s="21">
        <v>0.87540033931129002</v>
      </c>
      <c r="AC14" s="21">
        <v>0.88401532807540695</v>
      </c>
      <c r="AD14" s="21">
        <v>0.82418574858259797</v>
      </c>
      <c r="AE14" s="21"/>
      <c r="AF14" s="21">
        <v>0.81263781958905201</v>
      </c>
      <c r="AG14" s="21">
        <v>0.83708202026838896</v>
      </c>
      <c r="AH14" s="21">
        <v>0.825037346921905</v>
      </c>
      <c r="AI14" s="21">
        <v>0.82290343582797798</v>
      </c>
      <c r="AJ14" s="21">
        <v>0.77917752387890904</v>
      </c>
      <c r="AK14" s="21"/>
      <c r="AL14" s="21">
        <v>0.788210423906061</v>
      </c>
      <c r="AM14" s="21">
        <v>0.82687723716413297</v>
      </c>
      <c r="AN14" s="21">
        <v>0.848447165842242</v>
      </c>
      <c r="AO14" s="21">
        <v>0.83055046875082805</v>
      </c>
      <c r="AP14" s="21"/>
      <c r="AQ14" s="21">
        <v>0.82495726677810499</v>
      </c>
      <c r="AR14" s="21">
        <v>0.80310322377722698</v>
      </c>
      <c r="AS14" s="21"/>
      <c r="AT14" s="21">
        <v>0.79438930270753005</v>
      </c>
      <c r="AU14" s="21">
        <v>0.90107615241656802</v>
      </c>
      <c r="AV14" s="21"/>
      <c r="AW14" s="21">
        <v>0.85356562043311501</v>
      </c>
      <c r="AX14" s="21">
        <v>0.78800956909353503</v>
      </c>
      <c r="AY14" s="21">
        <v>0.802270159550308</v>
      </c>
      <c r="AZ14" s="21"/>
      <c r="BA14" s="21">
        <v>0.80918114378911499</v>
      </c>
      <c r="BB14" s="21">
        <v>0.80460199601085702</v>
      </c>
      <c r="BC14" s="21">
        <v>0.82490231329902297</v>
      </c>
      <c r="BD14" s="21">
        <v>0.82212507736422102</v>
      </c>
      <c r="BE14" s="21">
        <v>0.84229866996522196</v>
      </c>
      <c r="BF14" s="21"/>
      <c r="BG14" s="21">
        <v>0.76373175961252904</v>
      </c>
      <c r="BH14" s="21">
        <v>0.85421564093445401</v>
      </c>
      <c r="BI14" s="21"/>
      <c r="BJ14" s="21">
        <v>0.79026392473860596</v>
      </c>
      <c r="BK14" s="21">
        <v>0.91437419306382495</v>
      </c>
      <c r="BL14" s="21"/>
      <c r="BM14" s="21">
        <v>0.77880228445826805</v>
      </c>
      <c r="BN14" s="21">
        <v>0.85035894077093599</v>
      </c>
      <c r="BO14" s="21">
        <v>0.81552910290159797</v>
      </c>
      <c r="BP14" s="21">
        <v>0.76459092839811205</v>
      </c>
      <c r="BQ14" s="21">
        <v>0.87077699748243198</v>
      </c>
      <c r="BR14" s="21"/>
      <c r="BS14" s="21">
        <v>0.87520405142763102</v>
      </c>
      <c r="BT14" s="21"/>
      <c r="BU14" s="21">
        <v>0.84953564535788095</v>
      </c>
      <c r="BV14" s="21">
        <v>0.80049192906625699</v>
      </c>
      <c r="BW14" s="21">
        <v>0.77642052669816697</v>
      </c>
      <c r="BX14" s="21">
        <v>0.89252857852182699</v>
      </c>
      <c r="BY14" s="21">
        <v>0.68548626953493097</v>
      </c>
      <c r="BZ14" s="21"/>
      <c r="CA14" s="21">
        <v>0.86058155621405297</v>
      </c>
      <c r="CB14" s="21"/>
      <c r="CC14" s="21">
        <v>0.867340292687238</v>
      </c>
      <c r="CD14" s="21">
        <v>0.64020265501645601</v>
      </c>
      <c r="CE14" s="21"/>
      <c r="CF14" s="21">
        <v>0.883641488863953</v>
      </c>
      <c r="CG14" s="21"/>
      <c r="CH14" s="21">
        <v>0.86624172354625095</v>
      </c>
      <c r="CI14" s="21">
        <v>0.70238887461854804</v>
      </c>
    </row>
    <row r="15" spans="2:87" x14ac:dyDescent="0.35">
      <c r="B15" s="18" t="s">
        <v>457</v>
      </c>
      <c r="C15" s="21">
        <v>0.121735956760212</v>
      </c>
      <c r="D15" s="21">
        <v>0.13767900716178799</v>
      </c>
      <c r="E15" s="21">
        <v>0.10582761468196999</v>
      </c>
      <c r="F15" s="21"/>
      <c r="G15" s="21">
        <v>0.22518575577441999</v>
      </c>
      <c r="H15" s="21">
        <v>0.15706731306937499</v>
      </c>
      <c r="I15" s="21">
        <v>0.12506624566959601</v>
      </c>
      <c r="J15" s="21">
        <v>0.10116117778969901</v>
      </c>
      <c r="K15" s="21">
        <v>8.28385115415088E-2</v>
      </c>
      <c r="L15" s="21">
        <v>6.3653163542409005E-2</v>
      </c>
      <c r="M15" s="21"/>
      <c r="N15" s="21">
        <v>0.152614631777472</v>
      </c>
      <c r="O15" s="21">
        <v>0.13524116237172601</v>
      </c>
      <c r="P15" s="21">
        <v>9.5899264244517696E-2</v>
      </c>
      <c r="Q15" s="21">
        <v>9.6467853317227195E-2</v>
      </c>
      <c r="R15" s="21"/>
      <c r="S15" s="21">
        <v>0.13266894122369299</v>
      </c>
      <c r="T15" s="21">
        <v>0.122121769563398</v>
      </c>
      <c r="U15" s="21">
        <v>0.161034096810143</v>
      </c>
      <c r="V15" s="21">
        <v>0.119871986460339</v>
      </c>
      <c r="W15" s="21">
        <v>0.110251821563361</v>
      </c>
      <c r="X15" s="21">
        <v>0.16564575204544699</v>
      </c>
      <c r="Y15" s="21">
        <v>0.10446608852086001</v>
      </c>
      <c r="Z15" s="21">
        <v>9.3957294160644397E-2</v>
      </c>
      <c r="AA15" s="21">
        <v>0.14685911321974601</v>
      </c>
      <c r="AB15" s="21">
        <v>9.3811662859434403E-2</v>
      </c>
      <c r="AC15" s="21">
        <v>6.3297427103761003E-2</v>
      </c>
      <c r="AD15" s="21">
        <v>3.6884561288117602E-2</v>
      </c>
      <c r="AE15" s="21"/>
      <c r="AF15" s="21">
        <v>0.11725896682274201</v>
      </c>
      <c r="AG15" s="21">
        <v>0.10723708851119</v>
      </c>
      <c r="AH15" s="21">
        <v>0.11935076107641999</v>
      </c>
      <c r="AI15" s="21">
        <v>0.123763992564033</v>
      </c>
      <c r="AJ15" s="21">
        <v>0.150559897017913</v>
      </c>
      <c r="AK15" s="21"/>
      <c r="AL15" s="21">
        <v>0.13259075797003</v>
      </c>
      <c r="AM15" s="21">
        <v>0.117167266395242</v>
      </c>
      <c r="AN15" s="21">
        <v>0.104409001567201</v>
      </c>
      <c r="AO15" s="21">
        <v>0.13107295851745099</v>
      </c>
      <c r="AP15" s="21"/>
      <c r="AQ15" s="21">
        <v>0.111326010857784</v>
      </c>
      <c r="AR15" s="21">
        <v>0.13684091169811699</v>
      </c>
      <c r="AS15" s="21"/>
      <c r="AT15" s="21">
        <v>0.14151488338957799</v>
      </c>
      <c r="AU15" s="21">
        <v>5.7820861302058102E-2</v>
      </c>
      <c r="AV15" s="21"/>
      <c r="AW15" s="21">
        <v>9.9041329455349797E-2</v>
      </c>
      <c r="AX15" s="21">
        <v>0.15431934802112601</v>
      </c>
      <c r="AY15" s="21">
        <v>0.123780453930828</v>
      </c>
      <c r="AZ15" s="21"/>
      <c r="BA15" s="21">
        <v>0.13280080451464099</v>
      </c>
      <c r="BB15" s="21">
        <v>0.128772858110896</v>
      </c>
      <c r="BC15" s="21">
        <v>0.118623244197212</v>
      </c>
      <c r="BD15" s="21">
        <v>0.109588691218083</v>
      </c>
      <c r="BE15" s="21">
        <v>7.3041903578091205E-2</v>
      </c>
      <c r="BF15" s="21"/>
      <c r="BG15" s="21">
        <v>0.16055615213449201</v>
      </c>
      <c r="BH15" s="21">
        <v>9.3405367463369707E-2</v>
      </c>
      <c r="BI15" s="21"/>
      <c r="BJ15" s="21">
        <v>0.14170843716463499</v>
      </c>
      <c r="BK15" s="21">
        <v>4.7877191215990503E-2</v>
      </c>
      <c r="BL15" s="21"/>
      <c r="BM15" s="21">
        <v>0.114286474882317</v>
      </c>
      <c r="BN15" s="21">
        <v>0.102081413600492</v>
      </c>
      <c r="BO15" s="21">
        <v>0.14267051825718999</v>
      </c>
      <c r="BP15" s="21">
        <v>0.16559311614028099</v>
      </c>
      <c r="BQ15" s="21">
        <v>9.9992073844412194E-2</v>
      </c>
      <c r="BR15" s="21"/>
      <c r="BS15" s="21">
        <v>9.98138554136207E-2</v>
      </c>
      <c r="BT15" s="21"/>
      <c r="BU15" s="21">
        <v>0.112563942348093</v>
      </c>
      <c r="BV15" s="21">
        <v>0.157627647617125</v>
      </c>
      <c r="BW15" s="21">
        <v>0.16985320741620299</v>
      </c>
      <c r="BX15" s="21">
        <v>8.5688083538635607E-2</v>
      </c>
      <c r="BY15" s="21">
        <v>0.15799017416605901</v>
      </c>
      <c r="BZ15" s="21"/>
      <c r="CA15" s="21">
        <v>0.118248174990323</v>
      </c>
      <c r="CB15" s="21"/>
      <c r="CC15" s="21">
        <v>8.3680573130125696E-2</v>
      </c>
      <c r="CD15" s="21">
        <v>0.27572721266439898</v>
      </c>
      <c r="CE15" s="21"/>
      <c r="CF15" s="21">
        <v>7.6538583665639495E-2</v>
      </c>
      <c r="CG15" s="21"/>
      <c r="CH15" s="21">
        <v>9.1364181096959998E-2</v>
      </c>
      <c r="CI15" s="21">
        <v>0.25235523641753099</v>
      </c>
    </row>
    <row r="16" spans="2:87" x14ac:dyDescent="0.35">
      <c r="B16" s="18" t="s">
        <v>281</v>
      </c>
      <c r="C16" s="22">
        <v>0.69430497493933996</v>
      </c>
      <c r="D16" s="22">
        <v>0.67580355202398801</v>
      </c>
      <c r="E16" s="22">
        <v>0.71556972943261099</v>
      </c>
      <c r="F16" s="22"/>
      <c r="G16" s="22">
        <v>0.47632113795810799</v>
      </c>
      <c r="H16" s="22">
        <v>0.62319893336012999</v>
      </c>
      <c r="I16" s="22">
        <v>0.67432207411469103</v>
      </c>
      <c r="J16" s="22">
        <v>0.73509606853960696</v>
      </c>
      <c r="K16" s="22">
        <v>0.76185394706512399</v>
      </c>
      <c r="L16" s="22">
        <v>0.83627299026866098</v>
      </c>
      <c r="M16" s="22"/>
      <c r="N16" s="22">
        <v>0.64122925120918695</v>
      </c>
      <c r="O16" s="22">
        <v>0.67160400288525401</v>
      </c>
      <c r="P16" s="22">
        <v>0.740801174651463</v>
      </c>
      <c r="Q16" s="22">
        <v>0.73677607253463695</v>
      </c>
      <c r="R16" s="22"/>
      <c r="S16" s="22">
        <v>0.67167623742203697</v>
      </c>
      <c r="T16" s="22">
        <v>0.66661411464170695</v>
      </c>
      <c r="U16" s="22">
        <v>0.62307682980349899</v>
      </c>
      <c r="V16" s="22">
        <v>0.70187917820777301</v>
      </c>
      <c r="W16" s="22">
        <v>0.72138351000160805</v>
      </c>
      <c r="X16" s="22">
        <v>0.61901870359747402</v>
      </c>
      <c r="Y16" s="22">
        <v>0.70733592095634801</v>
      </c>
      <c r="Z16" s="22">
        <v>0.75114483378915797</v>
      </c>
      <c r="AA16" s="22">
        <v>0.66138045394919898</v>
      </c>
      <c r="AB16" s="22">
        <v>0.78158867645185603</v>
      </c>
      <c r="AC16" s="22">
        <v>0.82071790097164599</v>
      </c>
      <c r="AD16" s="22">
        <v>0.78730118729447995</v>
      </c>
      <c r="AE16" s="22"/>
      <c r="AF16" s="22">
        <v>0.69537885276630895</v>
      </c>
      <c r="AG16" s="22">
        <v>0.729844931757199</v>
      </c>
      <c r="AH16" s="22">
        <v>0.70568658584548505</v>
      </c>
      <c r="AI16" s="22">
        <v>0.69913944326394495</v>
      </c>
      <c r="AJ16" s="22">
        <v>0.62861762686099598</v>
      </c>
      <c r="AK16" s="22"/>
      <c r="AL16" s="22">
        <v>0.65561966593603105</v>
      </c>
      <c r="AM16" s="22">
        <v>0.70970997076889097</v>
      </c>
      <c r="AN16" s="22">
        <v>0.74403816427504099</v>
      </c>
      <c r="AO16" s="22">
        <v>0.69947751023337701</v>
      </c>
      <c r="AP16" s="22"/>
      <c r="AQ16" s="22">
        <v>0.71363125592032095</v>
      </c>
      <c r="AR16" s="22">
        <v>0.66626231207911102</v>
      </c>
      <c r="AS16" s="22"/>
      <c r="AT16" s="22">
        <v>0.65287441931795298</v>
      </c>
      <c r="AU16" s="22">
        <v>0.84325529111451003</v>
      </c>
      <c r="AV16" s="22"/>
      <c r="AW16" s="22">
        <v>0.75452429097776497</v>
      </c>
      <c r="AX16" s="22">
        <v>0.63369022107240902</v>
      </c>
      <c r="AY16" s="22">
        <v>0.67848970561947997</v>
      </c>
      <c r="AZ16" s="22"/>
      <c r="BA16" s="22">
        <v>0.67638033927447305</v>
      </c>
      <c r="BB16" s="22">
        <v>0.67582913789996202</v>
      </c>
      <c r="BC16" s="22">
        <v>0.70627906910181104</v>
      </c>
      <c r="BD16" s="22">
        <v>0.71253638614613701</v>
      </c>
      <c r="BE16" s="22">
        <v>0.76925676638713103</v>
      </c>
      <c r="BF16" s="22"/>
      <c r="BG16" s="22">
        <v>0.603175607478037</v>
      </c>
      <c r="BH16" s="22">
        <v>0.76081027347108399</v>
      </c>
      <c r="BI16" s="22"/>
      <c r="BJ16" s="22">
        <v>0.64855548757397097</v>
      </c>
      <c r="BK16" s="22">
        <v>0.86649700184783396</v>
      </c>
      <c r="BL16" s="22"/>
      <c r="BM16" s="22">
        <v>0.66451580957595102</v>
      </c>
      <c r="BN16" s="22">
        <v>0.74827752717044405</v>
      </c>
      <c r="BO16" s="22">
        <v>0.67285858464440795</v>
      </c>
      <c r="BP16" s="22">
        <v>0.598997812257831</v>
      </c>
      <c r="BQ16" s="22">
        <v>0.77078492363801998</v>
      </c>
      <c r="BR16" s="22"/>
      <c r="BS16" s="22">
        <v>0.77539019601401105</v>
      </c>
      <c r="BT16" s="22"/>
      <c r="BU16" s="22">
        <v>0.73697170300978798</v>
      </c>
      <c r="BV16" s="22">
        <v>0.64286428144913099</v>
      </c>
      <c r="BW16" s="22">
        <v>0.60656731928196495</v>
      </c>
      <c r="BX16" s="22">
        <v>0.80684049498319099</v>
      </c>
      <c r="BY16" s="22">
        <v>0.52749609536887199</v>
      </c>
      <c r="BZ16" s="22"/>
      <c r="CA16" s="22">
        <v>0.74233338122373005</v>
      </c>
      <c r="CB16" s="22"/>
      <c r="CC16" s="22">
        <v>0.783659719557112</v>
      </c>
      <c r="CD16" s="22">
        <v>0.36447544235205598</v>
      </c>
      <c r="CE16" s="22"/>
      <c r="CF16" s="22">
        <v>0.80710290519831396</v>
      </c>
      <c r="CG16" s="22"/>
      <c r="CH16" s="22">
        <v>0.77487754244929097</v>
      </c>
      <c r="CI16" s="22">
        <v>0.45003363820101699</v>
      </c>
    </row>
    <row r="17" spans="2:2" x14ac:dyDescent="0.35">
      <c r="B17" s="16"/>
    </row>
    <row r="18" spans="2:2" x14ac:dyDescent="0.35">
      <c r="B18" t="s">
        <v>118</v>
      </c>
    </row>
    <row r="19" spans="2:2" x14ac:dyDescent="0.35">
      <c r="B19" t="s">
        <v>119</v>
      </c>
    </row>
    <row r="21" spans="2:2" x14ac:dyDescent="0.35">
      <c r="B21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dimension ref="B2:CI21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460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2014</v>
      </c>
      <c r="D7" s="10">
        <v>1010</v>
      </c>
      <c r="E7" s="10">
        <v>998</v>
      </c>
      <c r="F7" s="10"/>
      <c r="G7" s="10">
        <v>162</v>
      </c>
      <c r="H7" s="10">
        <v>348</v>
      </c>
      <c r="I7" s="10">
        <v>362</v>
      </c>
      <c r="J7" s="10">
        <v>366</v>
      </c>
      <c r="K7" s="10">
        <v>313</v>
      </c>
      <c r="L7" s="10">
        <v>463</v>
      </c>
      <c r="M7" s="10"/>
      <c r="N7" s="10">
        <v>594</v>
      </c>
      <c r="O7" s="10">
        <v>504</v>
      </c>
      <c r="P7" s="10">
        <v>427</v>
      </c>
      <c r="Q7" s="10">
        <v>482</v>
      </c>
      <c r="R7" s="10"/>
      <c r="S7" s="10">
        <v>277</v>
      </c>
      <c r="T7" s="10">
        <v>281</v>
      </c>
      <c r="U7" s="10">
        <v>168</v>
      </c>
      <c r="V7" s="10">
        <v>172</v>
      </c>
      <c r="W7" s="10">
        <v>153</v>
      </c>
      <c r="X7" s="10">
        <v>169</v>
      </c>
      <c r="Y7" s="10">
        <v>143</v>
      </c>
      <c r="Z7" s="10">
        <v>76</v>
      </c>
      <c r="AA7" s="10">
        <v>207</v>
      </c>
      <c r="AB7" s="10">
        <v>190</v>
      </c>
      <c r="AC7" s="10">
        <v>109</v>
      </c>
      <c r="AD7" s="10">
        <v>69</v>
      </c>
      <c r="AE7" s="10"/>
      <c r="AF7" s="10">
        <v>331</v>
      </c>
      <c r="AG7" s="10">
        <v>748</v>
      </c>
      <c r="AH7" s="10">
        <v>407</v>
      </c>
      <c r="AI7" s="10">
        <v>228</v>
      </c>
      <c r="AJ7" s="10">
        <v>232</v>
      </c>
      <c r="AK7" s="10"/>
      <c r="AL7" s="10">
        <v>803</v>
      </c>
      <c r="AM7" s="10">
        <v>756</v>
      </c>
      <c r="AN7" s="10">
        <v>338</v>
      </c>
      <c r="AO7" s="10">
        <v>117</v>
      </c>
      <c r="AP7" s="10"/>
      <c r="AQ7" s="10">
        <v>1178</v>
      </c>
      <c r="AR7" s="10">
        <v>836</v>
      </c>
      <c r="AS7" s="10"/>
      <c r="AT7" s="10">
        <v>1305</v>
      </c>
      <c r="AU7" s="10">
        <v>438</v>
      </c>
      <c r="AV7" s="10"/>
      <c r="AW7" s="10">
        <v>799</v>
      </c>
      <c r="AX7" s="10">
        <v>470</v>
      </c>
      <c r="AY7" s="10">
        <v>680</v>
      </c>
      <c r="AZ7" s="10"/>
      <c r="BA7" s="10">
        <v>492</v>
      </c>
      <c r="BB7" s="10">
        <v>559</v>
      </c>
      <c r="BC7" s="10">
        <v>647</v>
      </c>
      <c r="BD7" s="10">
        <v>207</v>
      </c>
      <c r="BE7" s="10">
        <v>108</v>
      </c>
      <c r="BF7" s="10"/>
      <c r="BG7" s="10">
        <v>791</v>
      </c>
      <c r="BH7" s="10">
        <v>1223</v>
      </c>
      <c r="BI7" s="10"/>
      <c r="BJ7" s="10">
        <v>1546</v>
      </c>
      <c r="BK7" s="10">
        <v>457</v>
      </c>
      <c r="BL7" s="10"/>
      <c r="BM7" s="10">
        <v>280</v>
      </c>
      <c r="BN7" s="10">
        <v>408</v>
      </c>
      <c r="BO7" s="10">
        <v>699</v>
      </c>
      <c r="BP7" s="10">
        <v>159</v>
      </c>
      <c r="BQ7" s="10">
        <v>227</v>
      </c>
      <c r="BR7" s="10"/>
      <c r="BS7" s="10">
        <v>617</v>
      </c>
      <c r="BT7" s="10"/>
      <c r="BU7" s="10">
        <v>384</v>
      </c>
      <c r="BV7" s="10">
        <v>488</v>
      </c>
      <c r="BW7" s="10">
        <v>192</v>
      </c>
      <c r="BX7" s="10">
        <v>397</v>
      </c>
      <c r="BY7" s="10">
        <v>154</v>
      </c>
      <c r="BZ7" s="10"/>
      <c r="CA7" s="10">
        <v>165</v>
      </c>
      <c r="CB7" s="10"/>
      <c r="CC7" s="10">
        <v>1596</v>
      </c>
      <c r="CD7" s="10">
        <v>360</v>
      </c>
      <c r="CE7" s="10"/>
      <c r="CF7" s="10">
        <v>756</v>
      </c>
      <c r="CG7" s="10"/>
      <c r="CH7" s="10">
        <v>698</v>
      </c>
      <c r="CI7" s="10">
        <v>238</v>
      </c>
    </row>
    <row r="8" spans="2:87" ht="30" customHeight="1" x14ac:dyDescent="0.35">
      <c r="B8" s="11" t="s">
        <v>20</v>
      </c>
      <c r="C8" s="11">
        <v>2014</v>
      </c>
      <c r="D8" s="11">
        <v>993</v>
      </c>
      <c r="E8" s="11">
        <v>1015</v>
      </c>
      <c r="F8" s="11"/>
      <c r="G8" s="11">
        <v>282</v>
      </c>
      <c r="H8" s="11">
        <v>344</v>
      </c>
      <c r="I8" s="11">
        <v>342</v>
      </c>
      <c r="J8" s="11">
        <v>342</v>
      </c>
      <c r="K8" s="11">
        <v>283</v>
      </c>
      <c r="L8" s="11">
        <v>421</v>
      </c>
      <c r="M8" s="11"/>
      <c r="N8" s="11">
        <v>542</v>
      </c>
      <c r="O8" s="11">
        <v>522</v>
      </c>
      <c r="P8" s="11">
        <v>441</v>
      </c>
      <c r="Q8" s="11">
        <v>502</v>
      </c>
      <c r="R8" s="11"/>
      <c r="S8" s="11">
        <v>282</v>
      </c>
      <c r="T8" s="11">
        <v>262</v>
      </c>
      <c r="U8" s="11">
        <v>161</v>
      </c>
      <c r="V8" s="11">
        <v>181</v>
      </c>
      <c r="W8" s="11">
        <v>141</v>
      </c>
      <c r="X8" s="11">
        <v>181</v>
      </c>
      <c r="Y8" s="11">
        <v>161</v>
      </c>
      <c r="Z8" s="11">
        <v>81</v>
      </c>
      <c r="AA8" s="11">
        <v>222</v>
      </c>
      <c r="AB8" s="11">
        <v>181</v>
      </c>
      <c r="AC8" s="11">
        <v>101</v>
      </c>
      <c r="AD8" s="11">
        <v>60</v>
      </c>
      <c r="AE8" s="11"/>
      <c r="AF8" s="11">
        <v>339</v>
      </c>
      <c r="AG8" s="11">
        <v>765</v>
      </c>
      <c r="AH8" s="11">
        <v>397</v>
      </c>
      <c r="AI8" s="11">
        <v>220</v>
      </c>
      <c r="AJ8" s="11">
        <v>222</v>
      </c>
      <c r="AK8" s="11"/>
      <c r="AL8" s="11">
        <v>770</v>
      </c>
      <c r="AM8" s="11">
        <v>770</v>
      </c>
      <c r="AN8" s="11">
        <v>347</v>
      </c>
      <c r="AO8" s="11">
        <v>126</v>
      </c>
      <c r="AP8" s="11"/>
      <c r="AQ8" s="11">
        <v>1192</v>
      </c>
      <c r="AR8" s="11">
        <v>822</v>
      </c>
      <c r="AS8" s="11"/>
      <c r="AT8" s="11">
        <v>1312</v>
      </c>
      <c r="AU8" s="11">
        <v>397</v>
      </c>
      <c r="AV8" s="11"/>
      <c r="AW8" s="11">
        <v>746</v>
      </c>
      <c r="AX8" s="11">
        <v>471</v>
      </c>
      <c r="AY8" s="11">
        <v>716</v>
      </c>
      <c r="AZ8" s="11"/>
      <c r="BA8" s="11">
        <v>511</v>
      </c>
      <c r="BB8" s="11">
        <v>553</v>
      </c>
      <c r="BC8" s="11">
        <v>648</v>
      </c>
      <c r="BD8" s="11">
        <v>198</v>
      </c>
      <c r="BE8" s="11">
        <v>103</v>
      </c>
      <c r="BF8" s="11"/>
      <c r="BG8" s="11">
        <v>850</v>
      </c>
      <c r="BH8" s="11">
        <v>1164</v>
      </c>
      <c r="BI8" s="11"/>
      <c r="BJ8" s="11">
        <v>1580</v>
      </c>
      <c r="BK8" s="11">
        <v>423</v>
      </c>
      <c r="BL8" s="11"/>
      <c r="BM8" s="11">
        <v>297</v>
      </c>
      <c r="BN8" s="11">
        <v>385</v>
      </c>
      <c r="BO8" s="11">
        <v>706</v>
      </c>
      <c r="BP8" s="11">
        <v>156</v>
      </c>
      <c r="BQ8" s="11">
        <v>228</v>
      </c>
      <c r="BR8" s="11"/>
      <c r="BS8" s="11">
        <v>612</v>
      </c>
      <c r="BT8" s="11"/>
      <c r="BU8" s="11">
        <v>373</v>
      </c>
      <c r="BV8" s="11">
        <v>499</v>
      </c>
      <c r="BW8" s="11">
        <v>191</v>
      </c>
      <c r="BX8" s="11">
        <v>389</v>
      </c>
      <c r="BY8" s="11">
        <v>163</v>
      </c>
      <c r="BZ8" s="11"/>
      <c r="CA8" s="11">
        <v>167</v>
      </c>
      <c r="CB8" s="11"/>
      <c r="CC8" s="11">
        <v>1582</v>
      </c>
      <c r="CD8" s="11">
        <v>370</v>
      </c>
      <c r="CE8" s="11"/>
      <c r="CF8" s="11">
        <v>721</v>
      </c>
      <c r="CG8" s="11"/>
      <c r="CH8" s="11">
        <v>681</v>
      </c>
      <c r="CI8" s="11">
        <v>239</v>
      </c>
    </row>
    <row r="9" spans="2:87" x14ac:dyDescent="0.35">
      <c r="B9" s="18" t="s">
        <v>452</v>
      </c>
      <c r="C9" s="17">
        <v>0.41558646512445002</v>
      </c>
      <c r="D9" s="17">
        <v>0.399507095277783</v>
      </c>
      <c r="E9" s="17">
        <v>0.43284777561188098</v>
      </c>
      <c r="F9" s="17"/>
      <c r="G9" s="17">
        <v>0.263755447529606</v>
      </c>
      <c r="H9" s="17">
        <v>0.34137083503610499</v>
      </c>
      <c r="I9" s="17">
        <v>0.35214468234802898</v>
      </c>
      <c r="J9" s="17">
        <v>0.42960895379083502</v>
      </c>
      <c r="K9" s="17">
        <v>0.52454355393332097</v>
      </c>
      <c r="L9" s="17">
        <v>0.54498280147553102</v>
      </c>
      <c r="M9" s="17"/>
      <c r="N9" s="17">
        <v>0.374894468030737</v>
      </c>
      <c r="O9" s="17">
        <v>0.35377553698414599</v>
      </c>
      <c r="P9" s="17">
        <v>0.48386906610525299</v>
      </c>
      <c r="Q9" s="17">
        <v>0.46774436542780901</v>
      </c>
      <c r="R9" s="17"/>
      <c r="S9" s="17">
        <v>0.39853761402513699</v>
      </c>
      <c r="T9" s="17">
        <v>0.39970694295632397</v>
      </c>
      <c r="U9" s="17">
        <v>0.34458421424257502</v>
      </c>
      <c r="V9" s="17">
        <v>0.34247087258814901</v>
      </c>
      <c r="W9" s="17">
        <v>0.36870271091470902</v>
      </c>
      <c r="X9" s="17">
        <v>0.44286806517934502</v>
      </c>
      <c r="Y9" s="17">
        <v>0.41898857768216902</v>
      </c>
      <c r="Z9" s="17">
        <v>0.36244384867323498</v>
      </c>
      <c r="AA9" s="17">
        <v>0.42769533276681798</v>
      </c>
      <c r="AB9" s="17">
        <v>0.51457275369818201</v>
      </c>
      <c r="AC9" s="17">
        <v>0.59223817715125704</v>
      </c>
      <c r="AD9" s="17">
        <v>0.42579335161217302</v>
      </c>
      <c r="AE9" s="17"/>
      <c r="AF9" s="17">
        <v>0.50327188120529398</v>
      </c>
      <c r="AG9" s="17">
        <v>0.44219092132787102</v>
      </c>
      <c r="AH9" s="17">
        <v>0.36302343303832502</v>
      </c>
      <c r="AI9" s="17">
        <v>0.38523646359442298</v>
      </c>
      <c r="AJ9" s="17">
        <v>0.35517912330856299</v>
      </c>
      <c r="AK9" s="17"/>
      <c r="AL9" s="17">
        <v>0.38580035319448103</v>
      </c>
      <c r="AM9" s="17">
        <v>0.426240514968657</v>
      </c>
      <c r="AN9" s="17">
        <v>0.43070988751663403</v>
      </c>
      <c r="AO9" s="17">
        <v>0.49073506859103899</v>
      </c>
      <c r="AP9" s="17"/>
      <c r="AQ9" s="17">
        <v>0.46608025077064202</v>
      </c>
      <c r="AR9" s="17">
        <v>0.34231938343365598</v>
      </c>
      <c r="AS9" s="17"/>
      <c r="AT9" s="17">
        <v>0.37928558271554502</v>
      </c>
      <c r="AU9" s="17">
        <v>0.54183307691661198</v>
      </c>
      <c r="AV9" s="17"/>
      <c r="AW9" s="17">
        <v>0.49099837028538501</v>
      </c>
      <c r="AX9" s="17">
        <v>0.34764153583886898</v>
      </c>
      <c r="AY9" s="17">
        <v>0.39191928188368103</v>
      </c>
      <c r="AZ9" s="17"/>
      <c r="BA9" s="17">
        <v>0.40107620087066298</v>
      </c>
      <c r="BB9" s="17">
        <v>0.41093721410895601</v>
      </c>
      <c r="BC9" s="17">
        <v>0.42073613558394901</v>
      </c>
      <c r="BD9" s="17">
        <v>0.41497990288645897</v>
      </c>
      <c r="BE9" s="17">
        <v>0.47597552366761098</v>
      </c>
      <c r="BF9" s="17"/>
      <c r="BG9" s="17">
        <v>0.357797274935233</v>
      </c>
      <c r="BH9" s="17">
        <v>0.45776043661693999</v>
      </c>
      <c r="BI9" s="17"/>
      <c r="BJ9" s="17">
        <v>0.37781221202538401</v>
      </c>
      <c r="BK9" s="17">
        <v>0.55580103369377298</v>
      </c>
      <c r="BL9" s="17"/>
      <c r="BM9" s="17">
        <v>0.38117075882448498</v>
      </c>
      <c r="BN9" s="17">
        <v>0.50241293258887199</v>
      </c>
      <c r="BO9" s="17">
        <v>0.37988655455064202</v>
      </c>
      <c r="BP9" s="17">
        <v>0.33556264631127802</v>
      </c>
      <c r="BQ9" s="17">
        <v>0.51738042906007398</v>
      </c>
      <c r="BR9" s="17"/>
      <c r="BS9" s="17">
        <v>0.519233218589356</v>
      </c>
      <c r="BT9" s="17"/>
      <c r="BU9" s="17">
        <v>0.48268772895060902</v>
      </c>
      <c r="BV9" s="17">
        <v>0.336530810295532</v>
      </c>
      <c r="BW9" s="17">
        <v>0.35617594070096897</v>
      </c>
      <c r="BX9" s="17">
        <v>0.54347644392085204</v>
      </c>
      <c r="BY9" s="17">
        <v>0.35777286370866102</v>
      </c>
      <c r="BZ9" s="17"/>
      <c r="CA9" s="17">
        <v>0.45585613906526701</v>
      </c>
      <c r="CB9" s="17"/>
      <c r="CC9" s="17">
        <v>0.46749081764554201</v>
      </c>
      <c r="CD9" s="17">
        <v>0.21997362171908799</v>
      </c>
      <c r="CE9" s="17"/>
      <c r="CF9" s="17">
        <v>0.50691051476109605</v>
      </c>
      <c r="CG9" s="17"/>
      <c r="CH9" s="17">
        <v>0.46465784649666703</v>
      </c>
      <c r="CI9" s="17">
        <v>0.28989734673123102</v>
      </c>
    </row>
    <row r="10" spans="2:87" x14ac:dyDescent="0.35">
      <c r="B10" s="18" t="s">
        <v>453</v>
      </c>
      <c r="C10" s="17">
        <v>0.40399573255378701</v>
      </c>
      <c r="D10" s="17">
        <v>0.41410949862565899</v>
      </c>
      <c r="E10" s="17">
        <v>0.39441577371543701</v>
      </c>
      <c r="F10" s="17"/>
      <c r="G10" s="17">
        <v>0.45706824003084301</v>
      </c>
      <c r="H10" s="17">
        <v>0.43515274777440699</v>
      </c>
      <c r="I10" s="17">
        <v>0.43411683334099799</v>
      </c>
      <c r="J10" s="17">
        <v>0.37804093610413603</v>
      </c>
      <c r="K10" s="17">
        <v>0.353794998356042</v>
      </c>
      <c r="L10" s="17">
        <v>0.37329646539206901</v>
      </c>
      <c r="M10" s="17"/>
      <c r="N10" s="17">
        <v>0.41637085803611301</v>
      </c>
      <c r="O10" s="17">
        <v>0.46602618546328201</v>
      </c>
      <c r="P10" s="17">
        <v>0.36127558986193897</v>
      </c>
      <c r="Q10" s="17">
        <v>0.35924253912091197</v>
      </c>
      <c r="R10" s="17"/>
      <c r="S10" s="17">
        <v>0.41134964473147301</v>
      </c>
      <c r="T10" s="17">
        <v>0.42525424915332999</v>
      </c>
      <c r="U10" s="17">
        <v>0.49030473091488203</v>
      </c>
      <c r="V10" s="17">
        <v>0.432141141768424</v>
      </c>
      <c r="W10" s="17">
        <v>0.45436914393545402</v>
      </c>
      <c r="X10" s="17">
        <v>0.36709369823476801</v>
      </c>
      <c r="Y10" s="17">
        <v>0.35690921983115897</v>
      </c>
      <c r="Z10" s="17">
        <v>0.44939984754201601</v>
      </c>
      <c r="AA10" s="17">
        <v>0.41167745613466</v>
      </c>
      <c r="AB10" s="17">
        <v>0.347991490121353</v>
      </c>
      <c r="AC10" s="17">
        <v>0.25879973327660899</v>
      </c>
      <c r="AD10" s="17">
        <v>0.40309057254331399</v>
      </c>
      <c r="AE10" s="17"/>
      <c r="AF10" s="17">
        <v>0.35884166586904098</v>
      </c>
      <c r="AG10" s="17">
        <v>0.38440000667378299</v>
      </c>
      <c r="AH10" s="17">
        <v>0.44592720846577899</v>
      </c>
      <c r="AI10" s="17">
        <v>0.47438726590124602</v>
      </c>
      <c r="AJ10" s="17">
        <v>0.40654452998971202</v>
      </c>
      <c r="AK10" s="17"/>
      <c r="AL10" s="17">
        <v>0.42359694879888599</v>
      </c>
      <c r="AM10" s="17">
        <v>0.39937038712668399</v>
      </c>
      <c r="AN10" s="17">
        <v>0.40659789330898299</v>
      </c>
      <c r="AO10" s="17">
        <v>0.30540584955459898</v>
      </c>
      <c r="AP10" s="17"/>
      <c r="AQ10" s="17">
        <v>0.37076818779465698</v>
      </c>
      <c r="AR10" s="17">
        <v>0.45220929398706899</v>
      </c>
      <c r="AS10" s="17"/>
      <c r="AT10" s="17">
        <v>0.41578270458199001</v>
      </c>
      <c r="AU10" s="17">
        <v>0.374160127703068</v>
      </c>
      <c r="AV10" s="17"/>
      <c r="AW10" s="17">
        <v>0.390982418959122</v>
      </c>
      <c r="AX10" s="17">
        <v>0.45691888996525398</v>
      </c>
      <c r="AY10" s="17">
        <v>0.382044513425567</v>
      </c>
      <c r="AZ10" s="17"/>
      <c r="BA10" s="17">
        <v>0.396024750467108</v>
      </c>
      <c r="BB10" s="17">
        <v>0.42089964127329899</v>
      </c>
      <c r="BC10" s="17">
        <v>0.41124164456996798</v>
      </c>
      <c r="BD10" s="17">
        <v>0.38609411344071498</v>
      </c>
      <c r="BE10" s="17">
        <v>0.34528112233568697</v>
      </c>
      <c r="BF10" s="17"/>
      <c r="BG10" s="17">
        <v>0.40887695893154002</v>
      </c>
      <c r="BH10" s="17">
        <v>0.40043346249203798</v>
      </c>
      <c r="BI10" s="17"/>
      <c r="BJ10" s="17">
        <v>0.41600790972931401</v>
      </c>
      <c r="BK10" s="17">
        <v>0.35780957601491098</v>
      </c>
      <c r="BL10" s="17"/>
      <c r="BM10" s="17">
        <v>0.37348355422989699</v>
      </c>
      <c r="BN10" s="17">
        <v>0.39308081785796201</v>
      </c>
      <c r="BO10" s="17">
        <v>0.427342862748116</v>
      </c>
      <c r="BP10" s="17">
        <v>0.43629767992691199</v>
      </c>
      <c r="BQ10" s="17">
        <v>0.38786360497536099</v>
      </c>
      <c r="BR10" s="17"/>
      <c r="BS10" s="17">
        <v>0.378137969806282</v>
      </c>
      <c r="BT10" s="17"/>
      <c r="BU10" s="17">
        <v>0.393947630984115</v>
      </c>
      <c r="BV10" s="17">
        <v>0.44427822785305199</v>
      </c>
      <c r="BW10" s="17">
        <v>0.43947467255900002</v>
      </c>
      <c r="BX10" s="17">
        <v>0.366111264155357</v>
      </c>
      <c r="BY10" s="17">
        <v>0.37154861032297198</v>
      </c>
      <c r="BZ10" s="17"/>
      <c r="CA10" s="17">
        <v>0.44711259350531901</v>
      </c>
      <c r="CB10" s="17"/>
      <c r="CC10" s="17">
        <v>0.39952143253482197</v>
      </c>
      <c r="CD10" s="17">
        <v>0.43270829192986598</v>
      </c>
      <c r="CE10" s="17"/>
      <c r="CF10" s="17">
        <v>0.38602453437790801</v>
      </c>
      <c r="CG10" s="17"/>
      <c r="CH10" s="17">
        <v>0.43814581805831798</v>
      </c>
      <c r="CI10" s="17">
        <v>0.39319896626613599</v>
      </c>
    </row>
    <row r="11" spans="2:87" x14ac:dyDescent="0.35">
      <c r="B11" s="18" t="s">
        <v>454</v>
      </c>
      <c r="C11" s="17">
        <v>9.8807199964571005E-2</v>
      </c>
      <c r="D11" s="17">
        <v>0.107125400482423</v>
      </c>
      <c r="E11" s="17">
        <v>9.1253116260546094E-2</v>
      </c>
      <c r="F11" s="17"/>
      <c r="G11" s="17">
        <v>0.15622755795870599</v>
      </c>
      <c r="H11" s="17">
        <v>0.13514070346294901</v>
      </c>
      <c r="I11" s="17">
        <v>9.3223466703594202E-2</v>
      </c>
      <c r="J11" s="17">
        <v>0.110124634500832</v>
      </c>
      <c r="K11" s="17">
        <v>6.4703636026300804E-2</v>
      </c>
      <c r="L11" s="17">
        <v>4.8871277124552498E-2</v>
      </c>
      <c r="M11" s="17"/>
      <c r="N11" s="17">
        <v>0.13376703370693499</v>
      </c>
      <c r="O11" s="17">
        <v>9.2333282761469307E-2</v>
      </c>
      <c r="P11" s="17">
        <v>7.9721496757562405E-2</v>
      </c>
      <c r="Q11" s="17">
        <v>8.5937878063576306E-2</v>
      </c>
      <c r="R11" s="17"/>
      <c r="S11" s="17">
        <v>7.3007507793863197E-2</v>
      </c>
      <c r="T11" s="17">
        <v>0.100130208594909</v>
      </c>
      <c r="U11" s="17">
        <v>0.115291776504881</v>
      </c>
      <c r="V11" s="17">
        <v>0.11850780856139401</v>
      </c>
      <c r="W11" s="17">
        <v>0.12101712323448199</v>
      </c>
      <c r="X11" s="17">
        <v>0.108405537133702</v>
      </c>
      <c r="Y11" s="17">
        <v>0.10848359052121601</v>
      </c>
      <c r="Z11" s="17">
        <v>9.3165376759975493E-2</v>
      </c>
      <c r="AA11" s="17">
        <v>0.103847674089071</v>
      </c>
      <c r="AB11" s="17">
        <v>0.100525972877683</v>
      </c>
      <c r="AC11" s="17">
        <v>6.0545207162608798E-2</v>
      </c>
      <c r="AD11" s="17">
        <v>5.1696188080569097E-2</v>
      </c>
      <c r="AE11" s="17"/>
      <c r="AF11" s="17">
        <v>7.5087083110531597E-2</v>
      </c>
      <c r="AG11" s="17">
        <v>9.5915999496060306E-2</v>
      </c>
      <c r="AH11" s="17">
        <v>0.100916023196372</v>
      </c>
      <c r="AI11" s="17">
        <v>9.9314056021336403E-2</v>
      </c>
      <c r="AJ11" s="17">
        <v>0.13847020559901899</v>
      </c>
      <c r="AK11" s="17"/>
      <c r="AL11" s="17">
        <v>9.4200418353301701E-2</v>
      </c>
      <c r="AM11" s="17">
        <v>9.2901582879470701E-2</v>
      </c>
      <c r="AN11" s="17">
        <v>0.117689411731041</v>
      </c>
      <c r="AO11" s="17">
        <v>0.111010469891619</v>
      </c>
      <c r="AP11" s="17"/>
      <c r="AQ11" s="17">
        <v>8.6285293405962304E-2</v>
      </c>
      <c r="AR11" s="17">
        <v>0.11697663485666999</v>
      </c>
      <c r="AS11" s="17"/>
      <c r="AT11" s="17">
        <v>0.115083479873449</v>
      </c>
      <c r="AU11" s="17">
        <v>4.9058969706547099E-2</v>
      </c>
      <c r="AV11" s="17"/>
      <c r="AW11" s="17">
        <v>6.9670276822342905E-2</v>
      </c>
      <c r="AX11" s="17">
        <v>0.11369775605162299</v>
      </c>
      <c r="AY11" s="17">
        <v>0.1110002108989</v>
      </c>
      <c r="AZ11" s="17"/>
      <c r="BA11" s="17">
        <v>0.102262391368186</v>
      </c>
      <c r="BB11" s="17">
        <v>9.0789376497761795E-2</v>
      </c>
      <c r="BC11" s="17">
        <v>9.7427699057649697E-2</v>
      </c>
      <c r="BD11" s="17">
        <v>0.115492620756668</v>
      </c>
      <c r="BE11" s="17">
        <v>0.102174359230137</v>
      </c>
      <c r="BF11" s="17"/>
      <c r="BG11" s="17">
        <v>0.124630431725891</v>
      </c>
      <c r="BH11" s="17">
        <v>7.9961664379456301E-2</v>
      </c>
      <c r="BI11" s="17"/>
      <c r="BJ11" s="17">
        <v>0.111457801593041</v>
      </c>
      <c r="BK11" s="17">
        <v>5.4016844859384898E-2</v>
      </c>
      <c r="BL11" s="17"/>
      <c r="BM11" s="17">
        <v>0.11230490190747699</v>
      </c>
      <c r="BN11" s="17">
        <v>6.1410840608649597E-2</v>
      </c>
      <c r="BO11" s="17">
        <v>0.125905917240588</v>
      </c>
      <c r="BP11" s="17">
        <v>0.113335150078279</v>
      </c>
      <c r="BQ11" s="17">
        <v>5.1152968116375E-2</v>
      </c>
      <c r="BR11" s="17"/>
      <c r="BS11" s="17">
        <v>6.0034545378101198E-2</v>
      </c>
      <c r="BT11" s="17"/>
      <c r="BU11" s="17">
        <v>8.5719241300277096E-2</v>
      </c>
      <c r="BV11" s="17">
        <v>0.149010248002135</v>
      </c>
      <c r="BW11" s="17">
        <v>0.110726883252557</v>
      </c>
      <c r="BX11" s="17">
        <v>4.8582322367699902E-2</v>
      </c>
      <c r="BY11" s="17">
        <v>0.103071047374495</v>
      </c>
      <c r="BZ11" s="17"/>
      <c r="CA11" s="17">
        <v>3.4946692268737402E-2</v>
      </c>
      <c r="CB11" s="17"/>
      <c r="CC11" s="17">
        <v>7.21064807190063E-2</v>
      </c>
      <c r="CD11" s="17">
        <v>0.21449460941911</v>
      </c>
      <c r="CE11" s="17"/>
      <c r="CF11" s="17">
        <v>6.78278846137568E-2</v>
      </c>
      <c r="CG11" s="17"/>
      <c r="CH11" s="17">
        <v>5.8865584116923199E-2</v>
      </c>
      <c r="CI11" s="17">
        <v>0.19440627920353201</v>
      </c>
    </row>
    <row r="12" spans="2:87" x14ac:dyDescent="0.35">
      <c r="B12" s="18" t="s">
        <v>455</v>
      </c>
      <c r="C12" s="17">
        <v>2.2024507032002899E-2</v>
      </c>
      <c r="D12" s="17">
        <v>2.5642688352643699E-2</v>
      </c>
      <c r="E12" s="17">
        <v>1.8614736999839999E-2</v>
      </c>
      <c r="F12" s="17"/>
      <c r="G12" s="17">
        <v>5.0392292038152202E-2</v>
      </c>
      <c r="H12" s="17">
        <v>2.38558795822108E-2</v>
      </c>
      <c r="I12" s="17">
        <v>2.6791417131070201E-2</v>
      </c>
      <c r="J12" s="17">
        <v>2.43418523337832E-2</v>
      </c>
      <c r="K12" s="17">
        <v>6.2277069665278998E-3</v>
      </c>
      <c r="L12" s="17">
        <v>6.3709528397894299E-3</v>
      </c>
      <c r="M12" s="17"/>
      <c r="N12" s="17">
        <v>2.9800933420671E-2</v>
      </c>
      <c r="O12" s="17">
        <v>2.55872690106719E-2</v>
      </c>
      <c r="P12" s="17">
        <v>9.6400667770636696E-3</v>
      </c>
      <c r="Q12" s="17">
        <v>2.11104130999888E-2</v>
      </c>
      <c r="R12" s="17"/>
      <c r="S12" s="17">
        <v>3.9448447891992401E-2</v>
      </c>
      <c r="T12" s="17">
        <v>1.70371075339679E-2</v>
      </c>
      <c r="U12" s="17">
        <v>1.04705727878077E-2</v>
      </c>
      <c r="V12" s="17">
        <v>2.1611284844482201E-2</v>
      </c>
      <c r="W12" s="17">
        <v>1.9154508528210601E-2</v>
      </c>
      <c r="X12" s="17">
        <v>3.4275693536088198E-2</v>
      </c>
      <c r="Y12" s="17">
        <v>6.9185719593294198E-3</v>
      </c>
      <c r="Z12" s="17">
        <v>3.2273520672489502E-2</v>
      </c>
      <c r="AA12" s="17">
        <v>1.29649877693753E-2</v>
      </c>
      <c r="AB12" s="17">
        <v>1.1053631244797401E-2</v>
      </c>
      <c r="AC12" s="17">
        <v>4.1720607961851702E-2</v>
      </c>
      <c r="AD12" s="17">
        <v>2.4110640196923799E-2</v>
      </c>
      <c r="AE12" s="17"/>
      <c r="AF12" s="17">
        <v>1.8113083670704501E-2</v>
      </c>
      <c r="AG12" s="17">
        <v>2.0442976852999301E-2</v>
      </c>
      <c r="AH12" s="17">
        <v>1.9926025531628901E-2</v>
      </c>
      <c r="AI12" s="17">
        <v>1.22072047233007E-2</v>
      </c>
      <c r="AJ12" s="17">
        <v>2.0122285857081399E-2</v>
      </c>
      <c r="AK12" s="17"/>
      <c r="AL12" s="17">
        <v>1.86277743977564E-2</v>
      </c>
      <c r="AM12" s="17">
        <v>3.0468652926503699E-2</v>
      </c>
      <c r="AN12" s="17">
        <v>7.9877424771293004E-3</v>
      </c>
      <c r="AO12" s="17">
        <v>2.98410856069302E-2</v>
      </c>
      <c r="AP12" s="17"/>
      <c r="AQ12" s="17">
        <v>1.88765602080938E-2</v>
      </c>
      <c r="AR12" s="17">
        <v>2.6592215199533101E-2</v>
      </c>
      <c r="AS12" s="17"/>
      <c r="AT12" s="17">
        <v>2.5113422998246301E-2</v>
      </c>
      <c r="AU12" s="17">
        <v>4.2917246782147901E-3</v>
      </c>
      <c r="AV12" s="17"/>
      <c r="AW12" s="17">
        <v>1.1130266850199E-2</v>
      </c>
      <c r="AX12" s="17">
        <v>2.1172339588196198E-2</v>
      </c>
      <c r="AY12" s="17">
        <v>3.4423384374616402E-2</v>
      </c>
      <c r="AZ12" s="17"/>
      <c r="BA12" s="17">
        <v>3.13401977465897E-2</v>
      </c>
      <c r="BB12" s="17">
        <v>2.1346201258207301E-2</v>
      </c>
      <c r="BC12" s="17">
        <v>2.1851933620048399E-2</v>
      </c>
      <c r="BD12" s="17">
        <v>1.19858943813991E-2</v>
      </c>
      <c r="BE12" s="17">
        <v>0</v>
      </c>
      <c r="BF12" s="17"/>
      <c r="BG12" s="17">
        <v>3.6307284927135197E-2</v>
      </c>
      <c r="BH12" s="17">
        <v>1.16010789512393E-2</v>
      </c>
      <c r="BI12" s="17"/>
      <c r="BJ12" s="17">
        <v>2.6932854658665899E-2</v>
      </c>
      <c r="BK12" s="17">
        <v>1.93973407422152E-3</v>
      </c>
      <c r="BL12" s="17"/>
      <c r="BM12" s="17">
        <v>2.5292434106674401E-2</v>
      </c>
      <c r="BN12" s="17">
        <v>1.44720326922009E-2</v>
      </c>
      <c r="BO12" s="17">
        <v>2.3417396939108201E-2</v>
      </c>
      <c r="BP12" s="17">
        <v>2.98227911254796E-2</v>
      </c>
      <c r="BQ12" s="17">
        <v>4.3448319031861096E-3</v>
      </c>
      <c r="BR12" s="17"/>
      <c r="BS12" s="17">
        <v>1.8331526502582698E-2</v>
      </c>
      <c r="BT12" s="17"/>
      <c r="BU12" s="17">
        <v>1.1974574601916199E-2</v>
      </c>
      <c r="BV12" s="17">
        <v>2.91791099433669E-2</v>
      </c>
      <c r="BW12" s="17">
        <v>3.4941121014812698E-2</v>
      </c>
      <c r="BX12" s="17">
        <v>1.6477239374448199E-2</v>
      </c>
      <c r="BY12" s="17">
        <v>4.0465723183594302E-2</v>
      </c>
      <c r="BZ12" s="17"/>
      <c r="CA12" s="17">
        <v>3.7941614872412197E-2</v>
      </c>
      <c r="CB12" s="17"/>
      <c r="CC12" s="17">
        <v>1.26666461954313E-2</v>
      </c>
      <c r="CD12" s="17">
        <v>5.73464973889697E-2</v>
      </c>
      <c r="CE12" s="17"/>
      <c r="CF12" s="17">
        <v>1.2996025397847701E-2</v>
      </c>
      <c r="CG12" s="17"/>
      <c r="CH12" s="17">
        <v>6.4762041637878602E-3</v>
      </c>
      <c r="CI12" s="17">
        <v>7.1226058943126294E-2</v>
      </c>
    </row>
    <row r="13" spans="2:87" x14ac:dyDescent="0.35">
      <c r="B13" s="18" t="s">
        <v>115</v>
      </c>
      <c r="C13" s="17">
        <v>5.9586095325189201E-2</v>
      </c>
      <c r="D13" s="17">
        <v>5.3615317261491803E-2</v>
      </c>
      <c r="E13" s="17">
        <v>6.2868597412295293E-2</v>
      </c>
      <c r="F13" s="17"/>
      <c r="G13" s="17">
        <v>7.2556462442692995E-2</v>
      </c>
      <c r="H13" s="17">
        <v>6.4479834144328604E-2</v>
      </c>
      <c r="I13" s="17">
        <v>9.3723600476307997E-2</v>
      </c>
      <c r="J13" s="17">
        <v>5.7883623270413999E-2</v>
      </c>
      <c r="K13" s="17">
        <v>5.07301047178077E-2</v>
      </c>
      <c r="L13" s="17">
        <v>2.6478503168057499E-2</v>
      </c>
      <c r="M13" s="17"/>
      <c r="N13" s="17">
        <v>4.5166706805543903E-2</v>
      </c>
      <c r="O13" s="17">
        <v>6.2277725780431399E-2</v>
      </c>
      <c r="P13" s="17">
        <v>6.5493780498182205E-2</v>
      </c>
      <c r="Q13" s="17">
        <v>6.5964804287713397E-2</v>
      </c>
      <c r="R13" s="17"/>
      <c r="S13" s="17">
        <v>7.7656785557534899E-2</v>
      </c>
      <c r="T13" s="17">
        <v>5.7871491761469197E-2</v>
      </c>
      <c r="U13" s="17">
        <v>3.9348705549853501E-2</v>
      </c>
      <c r="V13" s="17">
        <v>8.5268892237550603E-2</v>
      </c>
      <c r="W13" s="17">
        <v>3.6756513387145202E-2</v>
      </c>
      <c r="X13" s="17">
        <v>4.7357005916097497E-2</v>
      </c>
      <c r="Y13" s="17">
        <v>0.108700040006126</v>
      </c>
      <c r="Z13" s="17">
        <v>6.2717406352283595E-2</v>
      </c>
      <c r="AA13" s="17">
        <v>4.38145492400751E-2</v>
      </c>
      <c r="AB13" s="17">
        <v>2.5856152057984399E-2</v>
      </c>
      <c r="AC13" s="17">
        <v>4.6696274447673401E-2</v>
      </c>
      <c r="AD13" s="17">
        <v>9.5309247567019903E-2</v>
      </c>
      <c r="AE13" s="17"/>
      <c r="AF13" s="17">
        <v>4.4686286144428697E-2</v>
      </c>
      <c r="AG13" s="17">
        <v>5.7050095649286203E-2</v>
      </c>
      <c r="AH13" s="17">
        <v>7.0207309767895507E-2</v>
      </c>
      <c r="AI13" s="17">
        <v>2.88550097596941E-2</v>
      </c>
      <c r="AJ13" s="17">
        <v>7.9683855245624602E-2</v>
      </c>
      <c r="AK13" s="17"/>
      <c r="AL13" s="17">
        <v>7.77745052555745E-2</v>
      </c>
      <c r="AM13" s="17">
        <v>5.1018862098684101E-2</v>
      </c>
      <c r="AN13" s="17">
        <v>3.7015064966213103E-2</v>
      </c>
      <c r="AO13" s="17">
        <v>6.3007526355812596E-2</v>
      </c>
      <c r="AP13" s="17"/>
      <c r="AQ13" s="17">
        <v>5.7989707820645102E-2</v>
      </c>
      <c r="AR13" s="17">
        <v>6.1902472523071503E-2</v>
      </c>
      <c r="AS13" s="17"/>
      <c r="AT13" s="17">
        <v>6.4734809830770304E-2</v>
      </c>
      <c r="AU13" s="17">
        <v>3.0656100995558301E-2</v>
      </c>
      <c r="AV13" s="17"/>
      <c r="AW13" s="17">
        <v>3.7218667082951302E-2</v>
      </c>
      <c r="AX13" s="17">
        <v>6.0569478556057203E-2</v>
      </c>
      <c r="AY13" s="17">
        <v>8.0612609417235803E-2</v>
      </c>
      <c r="AZ13" s="17"/>
      <c r="BA13" s="17">
        <v>6.9296459547453698E-2</v>
      </c>
      <c r="BB13" s="17">
        <v>5.6027566861776498E-2</v>
      </c>
      <c r="BC13" s="17">
        <v>4.8742587168384699E-2</v>
      </c>
      <c r="BD13" s="17">
        <v>7.1447468534759306E-2</v>
      </c>
      <c r="BE13" s="17">
        <v>7.6568994766565299E-2</v>
      </c>
      <c r="BF13" s="17"/>
      <c r="BG13" s="17">
        <v>7.2388049480200806E-2</v>
      </c>
      <c r="BH13" s="17">
        <v>5.0243357560326697E-2</v>
      </c>
      <c r="BI13" s="17"/>
      <c r="BJ13" s="17">
        <v>6.7789221993595702E-2</v>
      </c>
      <c r="BK13" s="17">
        <v>3.0432811357709401E-2</v>
      </c>
      <c r="BL13" s="17"/>
      <c r="BM13" s="17">
        <v>0.10774835093146599</v>
      </c>
      <c r="BN13" s="17">
        <v>2.86233762523159E-2</v>
      </c>
      <c r="BO13" s="17">
        <v>4.3447268521546303E-2</v>
      </c>
      <c r="BP13" s="17">
        <v>8.4981732558051901E-2</v>
      </c>
      <c r="BQ13" s="17">
        <v>3.9258165945004399E-2</v>
      </c>
      <c r="BR13" s="17"/>
      <c r="BS13" s="17">
        <v>2.42627397236777E-2</v>
      </c>
      <c r="BT13" s="17"/>
      <c r="BU13" s="17">
        <v>2.5670824163082601E-2</v>
      </c>
      <c r="BV13" s="17">
        <v>4.1001603905915299E-2</v>
      </c>
      <c r="BW13" s="17">
        <v>5.8681382472660602E-2</v>
      </c>
      <c r="BX13" s="17">
        <v>2.53527301816431E-2</v>
      </c>
      <c r="BY13" s="17">
        <v>0.127141755410278</v>
      </c>
      <c r="BZ13" s="17"/>
      <c r="CA13" s="17">
        <v>2.4142960288264299E-2</v>
      </c>
      <c r="CB13" s="17"/>
      <c r="CC13" s="17">
        <v>4.82146229051982E-2</v>
      </c>
      <c r="CD13" s="17">
        <v>7.5476979542966005E-2</v>
      </c>
      <c r="CE13" s="17"/>
      <c r="CF13" s="17">
        <v>2.6241040849390801E-2</v>
      </c>
      <c r="CG13" s="17"/>
      <c r="CH13" s="17">
        <v>3.1854547164304498E-2</v>
      </c>
      <c r="CI13" s="17">
        <v>5.1271348855974397E-2</v>
      </c>
    </row>
    <row r="14" spans="2:87" x14ac:dyDescent="0.35">
      <c r="B14" s="18" t="s">
        <v>456</v>
      </c>
      <c r="C14" s="21">
        <v>0.81958219767823703</v>
      </c>
      <c r="D14" s="21">
        <v>0.81361659390344199</v>
      </c>
      <c r="E14" s="21">
        <v>0.82726354932731805</v>
      </c>
      <c r="F14" s="21"/>
      <c r="G14" s="21">
        <v>0.72082368756044901</v>
      </c>
      <c r="H14" s="21">
        <v>0.77652358281051204</v>
      </c>
      <c r="I14" s="21">
        <v>0.78626151568902802</v>
      </c>
      <c r="J14" s="21">
        <v>0.807649889894971</v>
      </c>
      <c r="K14" s="21">
        <v>0.87833855228936397</v>
      </c>
      <c r="L14" s="21">
        <v>0.91827926686760097</v>
      </c>
      <c r="M14" s="21"/>
      <c r="N14" s="21">
        <v>0.79126532606684996</v>
      </c>
      <c r="O14" s="21">
        <v>0.81980172244742699</v>
      </c>
      <c r="P14" s="21">
        <v>0.84514465596719202</v>
      </c>
      <c r="Q14" s="21">
        <v>0.82698690454872104</v>
      </c>
      <c r="R14" s="21"/>
      <c r="S14" s="21">
        <v>0.80988725875660905</v>
      </c>
      <c r="T14" s="21">
        <v>0.82496119210965402</v>
      </c>
      <c r="U14" s="21">
        <v>0.83488894515745704</v>
      </c>
      <c r="V14" s="21">
        <v>0.77461201435657301</v>
      </c>
      <c r="W14" s="21">
        <v>0.82307185485016299</v>
      </c>
      <c r="X14" s="21">
        <v>0.80996176341411297</v>
      </c>
      <c r="Y14" s="21">
        <v>0.77589779751332799</v>
      </c>
      <c r="Z14" s="21">
        <v>0.81184369621525099</v>
      </c>
      <c r="AA14" s="21">
        <v>0.83937278890147804</v>
      </c>
      <c r="AB14" s="21">
        <v>0.862564243819535</v>
      </c>
      <c r="AC14" s="21">
        <v>0.85103791042786603</v>
      </c>
      <c r="AD14" s="21">
        <v>0.82888392415548695</v>
      </c>
      <c r="AE14" s="21"/>
      <c r="AF14" s="21">
        <v>0.86211354707433496</v>
      </c>
      <c r="AG14" s="21">
        <v>0.82659092800165401</v>
      </c>
      <c r="AH14" s="21">
        <v>0.80895064150410301</v>
      </c>
      <c r="AI14" s="21">
        <v>0.85962372949566901</v>
      </c>
      <c r="AJ14" s="21">
        <v>0.76172365329827496</v>
      </c>
      <c r="AK14" s="21"/>
      <c r="AL14" s="21">
        <v>0.80939730199336701</v>
      </c>
      <c r="AM14" s="21">
        <v>0.82561090209534105</v>
      </c>
      <c r="AN14" s="21">
        <v>0.83730778082561597</v>
      </c>
      <c r="AO14" s="21">
        <v>0.79614091814563803</v>
      </c>
      <c r="AP14" s="21"/>
      <c r="AQ14" s="21">
        <v>0.836848438565299</v>
      </c>
      <c r="AR14" s="21">
        <v>0.79452867742072497</v>
      </c>
      <c r="AS14" s="21"/>
      <c r="AT14" s="21">
        <v>0.79506828729753498</v>
      </c>
      <c r="AU14" s="21">
        <v>0.91599320461968003</v>
      </c>
      <c r="AV14" s="21"/>
      <c r="AW14" s="21">
        <v>0.88198078924450696</v>
      </c>
      <c r="AX14" s="21">
        <v>0.80456042580412401</v>
      </c>
      <c r="AY14" s="21">
        <v>0.77396379530924797</v>
      </c>
      <c r="AZ14" s="21"/>
      <c r="BA14" s="21">
        <v>0.79710095133777104</v>
      </c>
      <c r="BB14" s="21">
        <v>0.83183685538225405</v>
      </c>
      <c r="BC14" s="21">
        <v>0.83197778015391699</v>
      </c>
      <c r="BD14" s="21">
        <v>0.80107401632717301</v>
      </c>
      <c r="BE14" s="21">
        <v>0.82125664600329795</v>
      </c>
      <c r="BF14" s="21"/>
      <c r="BG14" s="21">
        <v>0.76667423386677302</v>
      </c>
      <c r="BH14" s="21">
        <v>0.85819389910897803</v>
      </c>
      <c r="BI14" s="21"/>
      <c r="BJ14" s="21">
        <v>0.79382012175469696</v>
      </c>
      <c r="BK14" s="21">
        <v>0.91361060970868402</v>
      </c>
      <c r="BL14" s="21"/>
      <c r="BM14" s="21">
        <v>0.75465431305438202</v>
      </c>
      <c r="BN14" s="21">
        <v>0.89549375044683399</v>
      </c>
      <c r="BO14" s="21">
        <v>0.80722941729875697</v>
      </c>
      <c r="BP14" s="21">
        <v>0.77186032623818901</v>
      </c>
      <c r="BQ14" s="21">
        <v>0.90524403403543496</v>
      </c>
      <c r="BR14" s="21"/>
      <c r="BS14" s="21">
        <v>0.89737118839563801</v>
      </c>
      <c r="BT14" s="21"/>
      <c r="BU14" s="21">
        <v>0.87663535993472397</v>
      </c>
      <c r="BV14" s="21">
        <v>0.78080903814858305</v>
      </c>
      <c r="BW14" s="21">
        <v>0.795650613259969</v>
      </c>
      <c r="BX14" s="21">
        <v>0.90958770807620903</v>
      </c>
      <c r="BY14" s="21">
        <v>0.72932147403163305</v>
      </c>
      <c r="BZ14" s="21"/>
      <c r="CA14" s="21">
        <v>0.90296873257058596</v>
      </c>
      <c r="CB14" s="21"/>
      <c r="CC14" s="21">
        <v>0.86701225018036399</v>
      </c>
      <c r="CD14" s="21">
        <v>0.652681913648954</v>
      </c>
      <c r="CE14" s="21"/>
      <c r="CF14" s="21">
        <v>0.89293504913900401</v>
      </c>
      <c r="CG14" s="21"/>
      <c r="CH14" s="21">
        <v>0.90280366455498395</v>
      </c>
      <c r="CI14" s="21">
        <v>0.68309631299736695</v>
      </c>
    </row>
    <row r="15" spans="2:87" x14ac:dyDescent="0.35">
      <c r="B15" s="18" t="s">
        <v>457</v>
      </c>
      <c r="C15" s="21">
        <v>0.120831706996574</v>
      </c>
      <c r="D15" s="21">
        <v>0.13276808883506599</v>
      </c>
      <c r="E15" s="21">
        <v>0.10986785326038601</v>
      </c>
      <c r="F15" s="21"/>
      <c r="G15" s="21">
        <v>0.20661984999685801</v>
      </c>
      <c r="H15" s="21">
        <v>0.15899658304516001</v>
      </c>
      <c r="I15" s="21">
        <v>0.12001488383466399</v>
      </c>
      <c r="J15" s="21">
        <v>0.13446648683461501</v>
      </c>
      <c r="K15" s="21">
        <v>7.0931342992828703E-2</v>
      </c>
      <c r="L15" s="21">
        <v>5.5242229964341902E-2</v>
      </c>
      <c r="M15" s="21"/>
      <c r="N15" s="21">
        <v>0.16356796712760599</v>
      </c>
      <c r="O15" s="21">
        <v>0.117920551772141</v>
      </c>
      <c r="P15" s="21">
        <v>8.9361563534626098E-2</v>
      </c>
      <c r="Q15" s="21">
        <v>0.107048291163565</v>
      </c>
      <c r="R15" s="21"/>
      <c r="S15" s="21">
        <v>0.11245595568585599</v>
      </c>
      <c r="T15" s="21">
        <v>0.117167316128877</v>
      </c>
      <c r="U15" s="21">
        <v>0.12576234929268901</v>
      </c>
      <c r="V15" s="21">
        <v>0.140119093405876</v>
      </c>
      <c r="W15" s="21">
        <v>0.14017163176269201</v>
      </c>
      <c r="X15" s="21">
        <v>0.14268123066978999</v>
      </c>
      <c r="Y15" s="21">
        <v>0.11540216248054599</v>
      </c>
      <c r="Z15" s="21">
        <v>0.125438897432465</v>
      </c>
      <c r="AA15" s="21">
        <v>0.11681266185844701</v>
      </c>
      <c r="AB15" s="21">
        <v>0.111579604122481</v>
      </c>
      <c r="AC15" s="21">
        <v>0.10226581512446099</v>
      </c>
      <c r="AD15" s="21">
        <v>7.5806828277492896E-2</v>
      </c>
      <c r="AE15" s="21"/>
      <c r="AF15" s="21">
        <v>9.3200166781236105E-2</v>
      </c>
      <c r="AG15" s="21">
        <v>0.11635897634906001</v>
      </c>
      <c r="AH15" s="21">
        <v>0.120842048728001</v>
      </c>
      <c r="AI15" s="21">
        <v>0.111521260744637</v>
      </c>
      <c r="AJ15" s="21">
        <v>0.15859249145609999</v>
      </c>
      <c r="AK15" s="21"/>
      <c r="AL15" s="21">
        <v>0.112828192751058</v>
      </c>
      <c r="AM15" s="21">
        <v>0.123370235805974</v>
      </c>
      <c r="AN15" s="21">
        <v>0.12567715420817099</v>
      </c>
      <c r="AO15" s="21">
        <v>0.140851555498549</v>
      </c>
      <c r="AP15" s="21"/>
      <c r="AQ15" s="21">
        <v>0.105161853614056</v>
      </c>
      <c r="AR15" s="21">
        <v>0.14356885005620301</v>
      </c>
      <c r="AS15" s="21"/>
      <c r="AT15" s="21">
        <v>0.14019690287169501</v>
      </c>
      <c r="AU15" s="21">
        <v>5.33506943847619E-2</v>
      </c>
      <c r="AV15" s="21"/>
      <c r="AW15" s="21">
        <v>8.08005436725419E-2</v>
      </c>
      <c r="AX15" s="21">
        <v>0.134870095639819</v>
      </c>
      <c r="AY15" s="21">
        <v>0.145423595273517</v>
      </c>
      <c r="AZ15" s="21"/>
      <c r="BA15" s="21">
        <v>0.13360258911477599</v>
      </c>
      <c r="BB15" s="21">
        <v>0.112135577755969</v>
      </c>
      <c r="BC15" s="21">
        <v>0.11927963267769801</v>
      </c>
      <c r="BD15" s="21">
        <v>0.12747851513806699</v>
      </c>
      <c r="BE15" s="21">
        <v>0.102174359230137</v>
      </c>
      <c r="BF15" s="21"/>
      <c r="BG15" s="21">
        <v>0.160937716653026</v>
      </c>
      <c r="BH15" s="21">
        <v>9.1562743330695598E-2</v>
      </c>
      <c r="BI15" s="21"/>
      <c r="BJ15" s="21">
        <v>0.13839065625170699</v>
      </c>
      <c r="BK15" s="21">
        <v>5.59565789336064E-2</v>
      </c>
      <c r="BL15" s="21"/>
      <c r="BM15" s="21">
        <v>0.137597336014152</v>
      </c>
      <c r="BN15" s="21">
        <v>7.5882873300850501E-2</v>
      </c>
      <c r="BO15" s="21">
        <v>0.14932331417969599</v>
      </c>
      <c r="BP15" s="21">
        <v>0.14315794120375899</v>
      </c>
      <c r="BQ15" s="21">
        <v>5.5497800019561103E-2</v>
      </c>
      <c r="BR15" s="21"/>
      <c r="BS15" s="21">
        <v>7.8366071880683896E-2</v>
      </c>
      <c r="BT15" s="21"/>
      <c r="BU15" s="21">
        <v>9.7693815902193407E-2</v>
      </c>
      <c r="BV15" s="21">
        <v>0.178189357945501</v>
      </c>
      <c r="BW15" s="21">
        <v>0.14566800426737</v>
      </c>
      <c r="BX15" s="21">
        <v>6.5059561742148095E-2</v>
      </c>
      <c r="BY15" s="21">
        <v>0.143536770558089</v>
      </c>
      <c r="BZ15" s="21"/>
      <c r="CA15" s="21">
        <v>7.2888307141149605E-2</v>
      </c>
      <c r="CB15" s="21"/>
      <c r="CC15" s="21">
        <v>8.4773126914437599E-2</v>
      </c>
      <c r="CD15" s="21">
        <v>0.27184110680807999</v>
      </c>
      <c r="CE15" s="21"/>
      <c r="CF15" s="21">
        <v>8.0823910011604494E-2</v>
      </c>
      <c r="CG15" s="21"/>
      <c r="CH15" s="21">
        <v>6.5341788280711105E-2</v>
      </c>
      <c r="CI15" s="21">
        <v>0.26563233814665799</v>
      </c>
    </row>
    <row r="16" spans="2:87" x14ac:dyDescent="0.35">
      <c r="B16" s="18" t="s">
        <v>281</v>
      </c>
      <c r="C16" s="22">
        <v>0.69875049068166295</v>
      </c>
      <c r="D16" s="22">
        <v>0.68084850506837502</v>
      </c>
      <c r="E16" s="22">
        <v>0.71739569606693199</v>
      </c>
      <c r="F16" s="22"/>
      <c r="G16" s="22">
        <v>0.514203837563591</v>
      </c>
      <c r="H16" s="22">
        <v>0.61752699976535197</v>
      </c>
      <c r="I16" s="22">
        <v>0.66624663185436295</v>
      </c>
      <c r="J16" s="22">
        <v>0.67318340306035696</v>
      </c>
      <c r="K16" s="22">
        <v>0.80740720929653498</v>
      </c>
      <c r="L16" s="22">
        <v>0.86303703690325895</v>
      </c>
      <c r="M16" s="22"/>
      <c r="N16" s="22">
        <v>0.62769735893924505</v>
      </c>
      <c r="O16" s="22">
        <v>0.70188117067528599</v>
      </c>
      <c r="P16" s="22">
        <v>0.75578309243256603</v>
      </c>
      <c r="Q16" s="22">
        <v>0.71993861338515597</v>
      </c>
      <c r="R16" s="22"/>
      <c r="S16" s="22">
        <v>0.69743130307075396</v>
      </c>
      <c r="T16" s="22">
        <v>0.70779387598077703</v>
      </c>
      <c r="U16" s="22">
        <v>0.70912659586476801</v>
      </c>
      <c r="V16" s="22">
        <v>0.63449292095069698</v>
      </c>
      <c r="W16" s="22">
        <v>0.68290022308747</v>
      </c>
      <c r="X16" s="22">
        <v>0.66728053274432297</v>
      </c>
      <c r="Y16" s="22">
        <v>0.66049563503278297</v>
      </c>
      <c r="Z16" s="22">
        <v>0.68640479878278604</v>
      </c>
      <c r="AA16" s="22">
        <v>0.72256012704303196</v>
      </c>
      <c r="AB16" s="22">
        <v>0.75098463969705398</v>
      </c>
      <c r="AC16" s="22">
        <v>0.74877209530340505</v>
      </c>
      <c r="AD16" s="22">
        <v>0.75307709587799398</v>
      </c>
      <c r="AE16" s="22"/>
      <c r="AF16" s="22">
        <v>0.76891338029309897</v>
      </c>
      <c r="AG16" s="22">
        <v>0.71023195165259501</v>
      </c>
      <c r="AH16" s="22">
        <v>0.68810859277610203</v>
      </c>
      <c r="AI16" s="22">
        <v>0.74810246875103203</v>
      </c>
      <c r="AJ16" s="22">
        <v>0.60313116184217497</v>
      </c>
      <c r="AK16" s="22"/>
      <c r="AL16" s="22">
        <v>0.69656910924230897</v>
      </c>
      <c r="AM16" s="22">
        <v>0.70224066628936699</v>
      </c>
      <c r="AN16" s="22">
        <v>0.71163062661744603</v>
      </c>
      <c r="AO16" s="22">
        <v>0.65528936264708904</v>
      </c>
      <c r="AP16" s="22"/>
      <c r="AQ16" s="22">
        <v>0.73168658495124295</v>
      </c>
      <c r="AR16" s="22">
        <v>0.65095982736452196</v>
      </c>
      <c r="AS16" s="22"/>
      <c r="AT16" s="22">
        <v>0.65487138442584003</v>
      </c>
      <c r="AU16" s="22">
        <v>0.862642510234918</v>
      </c>
      <c r="AV16" s="22"/>
      <c r="AW16" s="22">
        <v>0.80118024557196499</v>
      </c>
      <c r="AX16" s="22">
        <v>0.66969033016430501</v>
      </c>
      <c r="AY16" s="22">
        <v>0.62854020003573097</v>
      </c>
      <c r="AZ16" s="22"/>
      <c r="BA16" s="22">
        <v>0.66349836222299496</v>
      </c>
      <c r="BB16" s="22">
        <v>0.719701277626285</v>
      </c>
      <c r="BC16" s="22">
        <v>0.71269814747621896</v>
      </c>
      <c r="BD16" s="22">
        <v>0.67359550118910605</v>
      </c>
      <c r="BE16" s="22">
        <v>0.71908228677316099</v>
      </c>
      <c r="BF16" s="22"/>
      <c r="BG16" s="22">
        <v>0.60573651721374799</v>
      </c>
      <c r="BH16" s="22">
        <v>0.766631155778282</v>
      </c>
      <c r="BI16" s="22"/>
      <c r="BJ16" s="22">
        <v>0.65542946550298997</v>
      </c>
      <c r="BK16" s="22">
        <v>0.85765403077507796</v>
      </c>
      <c r="BL16" s="22"/>
      <c r="BM16" s="22">
        <v>0.61705697704023099</v>
      </c>
      <c r="BN16" s="22">
        <v>0.81961087714598302</v>
      </c>
      <c r="BO16" s="22">
        <v>0.65790610311906095</v>
      </c>
      <c r="BP16" s="22">
        <v>0.62870238503442999</v>
      </c>
      <c r="BQ16" s="22">
        <v>0.84974623401587301</v>
      </c>
      <c r="BR16" s="22"/>
      <c r="BS16" s="22">
        <v>0.819005116514954</v>
      </c>
      <c r="BT16" s="22"/>
      <c r="BU16" s="22">
        <v>0.77894154403253002</v>
      </c>
      <c r="BV16" s="22">
        <v>0.60261968020308199</v>
      </c>
      <c r="BW16" s="22">
        <v>0.64998260899259996</v>
      </c>
      <c r="BX16" s="22">
        <v>0.84452814633406104</v>
      </c>
      <c r="BY16" s="22">
        <v>0.58578470347354406</v>
      </c>
      <c r="BZ16" s="22"/>
      <c r="CA16" s="22">
        <v>0.83008042542943605</v>
      </c>
      <c r="CB16" s="22"/>
      <c r="CC16" s="22">
        <v>0.78223912326592704</v>
      </c>
      <c r="CD16" s="22">
        <v>0.38084080684087401</v>
      </c>
      <c r="CE16" s="22"/>
      <c r="CF16" s="22">
        <v>0.81211113912739996</v>
      </c>
      <c r="CG16" s="22"/>
      <c r="CH16" s="22">
        <v>0.83746187627427304</v>
      </c>
      <c r="CI16" s="22">
        <v>0.41746397485070902</v>
      </c>
    </row>
    <row r="17" spans="2:2" x14ac:dyDescent="0.35">
      <c r="B17" s="16"/>
    </row>
    <row r="18" spans="2:2" x14ac:dyDescent="0.35">
      <c r="B18" t="s">
        <v>118</v>
      </c>
    </row>
    <row r="19" spans="2:2" x14ac:dyDescent="0.35">
      <c r="B19" t="s">
        <v>119</v>
      </c>
    </row>
    <row r="21" spans="2:2" x14ac:dyDescent="0.35">
      <c r="B21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dimension ref="B2:CI21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461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2014</v>
      </c>
      <c r="D7" s="10">
        <v>1010</v>
      </c>
      <c r="E7" s="10">
        <v>998</v>
      </c>
      <c r="F7" s="10"/>
      <c r="G7" s="10">
        <v>162</v>
      </c>
      <c r="H7" s="10">
        <v>348</v>
      </c>
      <c r="I7" s="10">
        <v>362</v>
      </c>
      <c r="J7" s="10">
        <v>366</v>
      </c>
      <c r="K7" s="10">
        <v>313</v>
      </c>
      <c r="L7" s="10">
        <v>463</v>
      </c>
      <c r="M7" s="10"/>
      <c r="N7" s="10">
        <v>594</v>
      </c>
      <c r="O7" s="10">
        <v>504</v>
      </c>
      <c r="P7" s="10">
        <v>427</v>
      </c>
      <c r="Q7" s="10">
        <v>482</v>
      </c>
      <c r="R7" s="10"/>
      <c r="S7" s="10">
        <v>277</v>
      </c>
      <c r="T7" s="10">
        <v>281</v>
      </c>
      <c r="U7" s="10">
        <v>168</v>
      </c>
      <c r="V7" s="10">
        <v>172</v>
      </c>
      <c r="W7" s="10">
        <v>153</v>
      </c>
      <c r="X7" s="10">
        <v>169</v>
      </c>
      <c r="Y7" s="10">
        <v>143</v>
      </c>
      <c r="Z7" s="10">
        <v>76</v>
      </c>
      <c r="AA7" s="10">
        <v>207</v>
      </c>
      <c r="AB7" s="10">
        <v>190</v>
      </c>
      <c r="AC7" s="10">
        <v>109</v>
      </c>
      <c r="AD7" s="10">
        <v>69</v>
      </c>
      <c r="AE7" s="10"/>
      <c r="AF7" s="10">
        <v>331</v>
      </c>
      <c r="AG7" s="10">
        <v>748</v>
      </c>
      <c r="AH7" s="10">
        <v>407</v>
      </c>
      <c r="AI7" s="10">
        <v>228</v>
      </c>
      <c r="AJ7" s="10">
        <v>232</v>
      </c>
      <c r="AK7" s="10"/>
      <c r="AL7" s="10">
        <v>803</v>
      </c>
      <c r="AM7" s="10">
        <v>756</v>
      </c>
      <c r="AN7" s="10">
        <v>338</v>
      </c>
      <c r="AO7" s="10">
        <v>117</v>
      </c>
      <c r="AP7" s="10"/>
      <c r="AQ7" s="10">
        <v>1178</v>
      </c>
      <c r="AR7" s="10">
        <v>836</v>
      </c>
      <c r="AS7" s="10"/>
      <c r="AT7" s="10">
        <v>1305</v>
      </c>
      <c r="AU7" s="10">
        <v>438</v>
      </c>
      <c r="AV7" s="10"/>
      <c r="AW7" s="10">
        <v>799</v>
      </c>
      <c r="AX7" s="10">
        <v>470</v>
      </c>
      <c r="AY7" s="10">
        <v>680</v>
      </c>
      <c r="AZ7" s="10"/>
      <c r="BA7" s="10">
        <v>492</v>
      </c>
      <c r="BB7" s="10">
        <v>559</v>
      </c>
      <c r="BC7" s="10">
        <v>647</v>
      </c>
      <c r="BD7" s="10">
        <v>207</v>
      </c>
      <c r="BE7" s="10">
        <v>108</v>
      </c>
      <c r="BF7" s="10"/>
      <c r="BG7" s="10">
        <v>791</v>
      </c>
      <c r="BH7" s="10">
        <v>1223</v>
      </c>
      <c r="BI7" s="10"/>
      <c r="BJ7" s="10">
        <v>1546</v>
      </c>
      <c r="BK7" s="10">
        <v>457</v>
      </c>
      <c r="BL7" s="10"/>
      <c r="BM7" s="10">
        <v>280</v>
      </c>
      <c r="BN7" s="10">
        <v>408</v>
      </c>
      <c r="BO7" s="10">
        <v>699</v>
      </c>
      <c r="BP7" s="10">
        <v>159</v>
      </c>
      <c r="BQ7" s="10">
        <v>227</v>
      </c>
      <c r="BR7" s="10"/>
      <c r="BS7" s="10">
        <v>617</v>
      </c>
      <c r="BT7" s="10"/>
      <c r="BU7" s="10">
        <v>384</v>
      </c>
      <c r="BV7" s="10">
        <v>488</v>
      </c>
      <c r="BW7" s="10">
        <v>192</v>
      </c>
      <c r="BX7" s="10">
        <v>397</v>
      </c>
      <c r="BY7" s="10">
        <v>154</v>
      </c>
      <c r="BZ7" s="10"/>
      <c r="CA7" s="10">
        <v>165</v>
      </c>
      <c r="CB7" s="10"/>
      <c r="CC7" s="10">
        <v>1596</v>
      </c>
      <c r="CD7" s="10">
        <v>360</v>
      </c>
      <c r="CE7" s="10"/>
      <c r="CF7" s="10">
        <v>756</v>
      </c>
      <c r="CG7" s="10"/>
      <c r="CH7" s="10">
        <v>698</v>
      </c>
      <c r="CI7" s="10">
        <v>238</v>
      </c>
    </row>
    <row r="8" spans="2:87" ht="30" customHeight="1" x14ac:dyDescent="0.35">
      <c r="B8" s="11" t="s">
        <v>20</v>
      </c>
      <c r="C8" s="11">
        <v>2014</v>
      </c>
      <c r="D8" s="11">
        <v>993</v>
      </c>
      <c r="E8" s="11">
        <v>1015</v>
      </c>
      <c r="F8" s="11"/>
      <c r="G8" s="11">
        <v>282</v>
      </c>
      <c r="H8" s="11">
        <v>344</v>
      </c>
      <c r="I8" s="11">
        <v>342</v>
      </c>
      <c r="J8" s="11">
        <v>342</v>
      </c>
      <c r="K8" s="11">
        <v>283</v>
      </c>
      <c r="L8" s="11">
        <v>421</v>
      </c>
      <c r="M8" s="11"/>
      <c r="N8" s="11">
        <v>542</v>
      </c>
      <c r="O8" s="11">
        <v>522</v>
      </c>
      <c r="P8" s="11">
        <v>441</v>
      </c>
      <c r="Q8" s="11">
        <v>502</v>
      </c>
      <c r="R8" s="11"/>
      <c r="S8" s="11">
        <v>282</v>
      </c>
      <c r="T8" s="11">
        <v>262</v>
      </c>
      <c r="U8" s="11">
        <v>161</v>
      </c>
      <c r="V8" s="11">
        <v>181</v>
      </c>
      <c r="W8" s="11">
        <v>141</v>
      </c>
      <c r="X8" s="11">
        <v>181</v>
      </c>
      <c r="Y8" s="11">
        <v>161</v>
      </c>
      <c r="Z8" s="11">
        <v>81</v>
      </c>
      <c r="AA8" s="11">
        <v>222</v>
      </c>
      <c r="AB8" s="11">
        <v>181</v>
      </c>
      <c r="AC8" s="11">
        <v>101</v>
      </c>
      <c r="AD8" s="11">
        <v>60</v>
      </c>
      <c r="AE8" s="11"/>
      <c r="AF8" s="11">
        <v>339</v>
      </c>
      <c r="AG8" s="11">
        <v>765</v>
      </c>
      <c r="AH8" s="11">
        <v>397</v>
      </c>
      <c r="AI8" s="11">
        <v>220</v>
      </c>
      <c r="AJ8" s="11">
        <v>222</v>
      </c>
      <c r="AK8" s="11"/>
      <c r="AL8" s="11">
        <v>770</v>
      </c>
      <c r="AM8" s="11">
        <v>770</v>
      </c>
      <c r="AN8" s="11">
        <v>347</v>
      </c>
      <c r="AO8" s="11">
        <v>126</v>
      </c>
      <c r="AP8" s="11"/>
      <c r="AQ8" s="11">
        <v>1192</v>
      </c>
      <c r="AR8" s="11">
        <v>822</v>
      </c>
      <c r="AS8" s="11"/>
      <c r="AT8" s="11">
        <v>1312</v>
      </c>
      <c r="AU8" s="11">
        <v>397</v>
      </c>
      <c r="AV8" s="11"/>
      <c r="AW8" s="11">
        <v>746</v>
      </c>
      <c r="AX8" s="11">
        <v>471</v>
      </c>
      <c r="AY8" s="11">
        <v>716</v>
      </c>
      <c r="AZ8" s="11"/>
      <c r="BA8" s="11">
        <v>511</v>
      </c>
      <c r="BB8" s="11">
        <v>553</v>
      </c>
      <c r="BC8" s="11">
        <v>648</v>
      </c>
      <c r="BD8" s="11">
        <v>198</v>
      </c>
      <c r="BE8" s="11">
        <v>103</v>
      </c>
      <c r="BF8" s="11"/>
      <c r="BG8" s="11">
        <v>850</v>
      </c>
      <c r="BH8" s="11">
        <v>1164</v>
      </c>
      <c r="BI8" s="11"/>
      <c r="BJ8" s="11">
        <v>1580</v>
      </c>
      <c r="BK8" s="11">
        <v>423</v>
      </c>
      <c r="BL8" s="11"/>
      <c r="BM8" s="11">
        <v>297</v>
      </c>
      <c r="BN8" s="11">
        <v>385</v>
      </c>
      <c r="BO8" s="11">
        <v>706</v>
      </c>
      <c r="BP8" s="11">
        <v>156</v>
      </c>
      <c r="BQ8" s="11">
        <v>228</v>
      </c>
      <c r="BR8" s="11"/>
      <c r="BS8" s="11">
        <v>612</v>
      </c>
      <c r="BT8" s="11"/>
      <c r="BU8" s="11">
        <v>373</v>
      </c>
      <c r="BV8" s="11">
        <v>499</v>
      </c>
      <c r="BW8" s="11">
        <v>191</v>
      </c>
      <c r="BX8" s="11">
        <v>389</v>
      </c>
      <c r="BY8" s="11">
        <v>163</v>
      </c>
      <c r="BZ8" s="11"/>
      <c r="CA8" s="11">
        <v>167</v>
      </c>
      <c r="CB8" s="11"/>
      <c r="CC8" s="11">
        <v>1582</v>
      </c>
      <c r="CD8" s="11">
        <v>370</v>
      </c>
      <c r="CE8" s="11"/>
      <c r="CF8" s="11">
        <v>721</v>
      </c>
      <c r="CG8" s="11"/>
      <c r="CH8" s="11">
        <v>681</v>
      </c>
      <c r="CI8" s="11">
        <v>239</v>
      </c>
    </row>
    <row r="9" spans="2:87" x14ac:dyDescent="0.35">
      <c r="B9" s="18" t="s">
        <v>452</v>
      </c>
      <c r="C9" s="17">
        <v>6.3275526211072505E-2</v>
      </c>
      <c r="D9" s="17">
        <v>7.9252033951057996E-2</v>
      </c>
      <c r="E9" s="17">
        <v>4.8018287483353801E-2</v>
      </c>
      <c r="F9" s="17"/>
      <c r="G9" s="17">
        <v>0.13150762370702199</v>
      </c>
      <c r="H9" s="17">
        <v>9.6196182890895002E-2</v>
      </c>
      <c r="I9" s="17">
        <v>7.9225989913573505E-2</v>
      </c>
      <c r="J9" s="17">
        <v>5.7874638604597697E-2</v>
      </c>
      <c r="K9" s="17">
        <v>2.21658817337816E-2</v>
      </c>
      <c r="L9" s="17">
        <v>9.6741139695070907E-3</v>
      </c>
      <c r="M9" s="17"/>
      <c r="N9" s="17">
        <v>7.8498551373140699E-2</v>
      </c>
      <c r="O9" s="17">
        <v>6.9618813663062107E-2</v>
      </c>
      <c r="P9" s="17">
        <v>4.8963836206661601E-2</v>
      </c>
      <c r="Q9" s="17">
        <v>5.3698451086855802E-2</v>
      </c>
      <c r="R9" s="17"/>
      <c r="S9" s="17">
        <v>0.107069012675018</v>
      </c>
      <c r="T9" s="17">
        <v>4.6301074346656201E-2</v>
      </c>
      <c r="U9" s="17">
        <v>4.5291810654168298E-2</v>
      </c>
      <c r="V9" s="17">
        <v>7.6093123956956901E-2</v>
      </c>
      <c r="W9" s="17">
        <v>3.4050856738983101E-2</v>
      </c>
      <c r="X9" s="17">
        <v>7.10511277175154E-2</v>
      </c>
      <c r="Y9" s="17">
        <v>6.5688190771802102E-2</v>
      </c>
      <c r="Z9" s="17">
        <v>2.14620318783116E-2</v>
      </c>
      <c r="AA9" s="17">
        <v>7.1999368431098304E-2</v>
      </c>
      <c r="AB9" s="17">
        <v>4.3017953099904201E-2</v>
      </c>
      <c r="AC9" s="17">
        <v>5.1735766731812301E-2</v>
      </c>
      <c r="AD9" s="17">
        <v>8.4638862878304702E-2</v>
      </c>
      <c r="AE9" s="17"/>
      <c r="AF9" s="17">
        <v>5.3707206306607802E-2</v>
      </c>
      <c r="AG9" s="17">
        <v>5.3413603010030099E-2</v>
      </c>
      <c r="AH9" s="17">
        <v>6.2943272728702093E-2</v>
      </c>
      <c r="AI9" s="17">
        <v>7.5576541453202001E-2</v>
      </c>
      <c r="AJ9" s="17">
        <v>8.1926729303876594E-2</v>
      </c>
      <c r="AK9" s="17"/>
      <c r="AL9" s="17">
        <v>5.90995299602982E-2</v>
      </c>
      <c r="AM9" s="17">
        <v>6.2893011912055402E-2</v>
      </c>
      <c r="AN9" s="17">
        <v>6.4282466689157297E-2</v>
      </c>
      <c r="AO9" s="17">
        <v>8.8335260967488893E-2</v>
      </c>
      <c r="AP9" s="17"/>
      <c r="AQ9" s="17">
        <v>4.2601476301732701E-2</v>
      </c>
      <c r="AR9" s="17">
        <v>9.32738177672022E-2</v>
      </c>
      <c r="AS9" s="17"/>
      <c r="AT9" s="17">
        <v>7.2578150693133198E-2</v>
      </c>
      <c r="AU9" s="17">
        <v>9.9579047303489793E-3</v>
      </c>
      <c r="AV9" s="17"/>
      <c r="AW9" s="17">
        <v>4.2307461557216999E-2</v>
      </c>
      <c r="AX9" s="17">
        <v>7.1215116944267798E-2</v>
      </c>
      <c r="AY9" s="17">
        <v>7.7009610101019393E-2</v>
      </c>
      <c r="AZ9" s="17"/>
      <c r="BA9" s="17">
        <v>0.108380277872827</v>
      </c>
      <c r="BB9" s="17">
        <v>5.29669016926443E-2</v>
      </c>
      <c r="BC9" s="17">
        <v>4.8534990487442302E-2</v>
      </c>
      <c r="BD9" s="17">
        <v>5.0037504644539203E-2</v>
      </c>
      <c r="BE9" s="17">
        <v>1.3560876307695899E-2</v>
      </c>
      <c r="BF9" s="17"/>
      <c r="BG9" s="17">
        <v>7.1904490786949396E-2</v>
      </c>
      <c r="BH9" s="17">
        <v>5.6978194394496202E-2</v>
      </c>
      <c r="BI9" s="17"/>
      <c r="BJ9" s="17">
        <v>7.4737054083454393E-2</v>
      </c>
      <c r="BK9" s="17">
        <v>2.2054130799691998E-2</v>
      </c>
      <c r="BL9" s="17"/>
      <c r="BM9" s="17">
        <v>5.3797875741251597E-2</v>
      </c>
      <c r="BN9" s="17">
        <v>4.2381650111809097E-2</v>
      </c>
      <c r="BO9" s="17">
        <v>8.4594705651489702E-2</v>
      </c>
      <c r="BP9" s="17">
        <v>8.6437529227435597E-2</v>
      </c>
      <c r="BQ9" s="17">
        <v>5.8131215730066001E-2</v>
      </c>
      <c r="BR9" s="17"/>
      <c r="BS9" s="17">
        <v>7.1641464863702098E-2</v>
      </c>
      <c r="BT9" s="17"/>
      <c r="BU9" s="17">
        <v>5.7028683920494198E-2</v>
      </c>
      <c r="BV9" s="17">
        <v>8.7928069632873307E-2</v>
      </c>
      <c r="BW9" s="17">
        <v>7.0762554274724096E-2</v>
      </c>
      <c r="BX9" s="17">
        <v>6.0969299984716702E-2</v>
      </c>
      <c r="BY9" s="17">
        <v>8.5045513096024497E-2</v>
      </c>
      <c r="BZ9" s="17"/>
      <c r="CA9" s="17">
        <v>0.13001350522143701</v>
      </c>
      <c r="CB9" s="17"/>
      <c r="CC9" s="17">
        <v>5.6515677647164898E-2</v>
      </c>
      <c r="CD9" s="17">
        <v>9.7355201167684896E-2</v>
      </c>
      <c r="CE9" s="17"/>
      <c r="CF9" s="17">
        <v>4.0735822542235699E-2</v>
      </c>
      <c r="CG9" s="17"/>
      <c r="CH9" s="17">
        <v>3.4014334463156402E-2</v>
      </c>
      <c r="CI9" s="17">
        <v>0.14074456381249101</v>
      </c>
    </row>
    <row r="10" spans="2:87" x14ac:dyDescent="0.35">
      <c r="B10" s="18" t="s">
        <v>453</v>
      </c>
      <c r="C10" s="17">
        <v>0.134178787025867</v>
      </c>
      <c r="D10" s="17">
        <v>0.149664979177666</v>
      </c>
      <c r="E10" s="17">
        <v>0.11879104808926901</v>
      </c>
      <c r="F10" s="17"/>
      <c r="G10" s="17">
        <v>0.24398063260518599</v>
      </c>
      <c r="H10" s="17">
        <v>0.24525136800497799</v>
      </c>
      <c r="I10" s="17">
        <v>0.14649876524886701</v>
      </c>
      <c r="J10" s="17">
        <v>0.13015728746147501</v>
      </c>
      <c r="K10" s="17">
        <v>5.3293078325810803E-2</v>
      </c>
      <c r="L10" s="17">
        <v>1.7375728853718801E-2</v>
      </c>
      <c r="M10" s="17"/>
      <c r="N10" s="17">
        <v>0.183936713438313</v>
      </c>
      <c r="O10" s="17">
        <v>0.13436741670233701</v>
      </c>
      <c r="P10" s="17">
        <v>0.106816590280288</v>
      </c>
      <c r="Q10" s="17">
        <v>0.10616826803646399</v>
      </c>
      <c r="R10" s="17"/>
      <c r="S10" s="17">
        <v>0.15459513153884899</v>
      </c>
      <c r="T10" s="17">
        <v>0.128591027658885</v>
      </c>
      <c r="U10" s="17">
        <v>8.03850417138567E-2</v>
      </c>
      <c r="V10" s="17">
        <v>0.135050869792151</v>
      </c>
      <c r="W10" s="17">
        <v>0.16304912948470199</v>
      </c>
      <c r="X10" s="17">
        <v>0.174421472571196</v>
      </c>
      <c r="Y10" s="17">
        <v>9.8943394750855299E-2</v>
      </c>
      <c r="Z10" s="17">
        <v>0.16987972429537501</v>
      </c>
      <c r="AA10" s="17">
        <v>0.18708581492442999</v>
      </c>
      <c r="AB10" s="17">
        <v>9.0829912715557903E-2</v>
      </c>
      <c r="AC10" s="17">
        <v>7.3864422566865207E-2</v>
      </c>
      <c r="AD10" s="17">
        <v>9.8019140091804097E-2</v>
      </c>
      <c r="AE10" s="17"/>
      <c r="AF10" s="17">
        <v>0.107258561937356</v>
      </c>
      <c r="AG10" s="17">
        <v>0.11583732755924001</v>
      </c>
      <c r="AH10" s="17">
        <v>0.13362915539567599</v>
      </c>
      <c r="AI10" s="17">
        <v>0.16074609675964599</v>
      </c>
      <c r="AJ10" s="17">
        <v>0.21801530324822099</v>
      </c>
      <c r="AK10" s="17"/>
      <c r="AL10" s="17">
        <v>0.121225192746755</v>
      </c>
      <c r="AM10" s="17">
        <v>0.12454502057942</v>
      </c>
      <c r="AN10" s="17">
        <v>0.16443617384941001</v>
      </c>
      <c r="AO10" s="17">
        <v>0.18879114901264901</v>
      </c>
      <c r="AP10" s="17"/>
      <c r="AQ10" s="17">
        <v>0.10137457781499699</v>
      </c>
      <c r="AR10" s="17">
        <v>0.181778083559025</v>
      </c>
      <c r="AS10" s="17"/>
      <c r="AT10" s="17">
        <v>0.17127832270019999</v>
      </c>
      <c r="AU10" s="17">
        <v>1.6043054056257701E-2</v>
      </c>
      <c r="AV10" s="17"/>
      <c r="AW10" s="17">
        <v>7.58501107892115E-2</v>
      </c>
      <c r="AX10" s="17">
        <v>0.16955538800568901</v>
      </c>
      <c r="AY10" s="17">
        <v>0.176100167428513</v>
      </c>
      <c r="AZ10" s="17"/>
      <c r="BA10" s="17">
        <v>0.18772284920127399</v>
      </c>
      <c r="BB10" s="17">
        <v>0.14186015459402701</v>
      </c>
      <c r="BC10" s="17">
        <v>0.108648533563119</v>
      </c>
      <c r="BD10" s="17">
        <v>8.3006795550999796E-2</v>
      </c>
      <c r="BE10" s="17">
        <v>8.7792350458434906E-2</v>
      </c>
      <c r="BF10" s="17"/>
      <c r="BG10" s="17">
        <v>0.154356734391525</v>
      </c>
      <c r="BH10" s="17">
        <v>0.11945312338203</v>
      </c>
      <c r="BI10" s="17"/>
      <c r="BJ10" s="17">
        <v>0.16131105709813501</v>
      </c>
      <c r="BK10" s="17">
        <v>3.6216266243580202E-2</v>
      </c>
      <c r="BL10" s="17"/>
      <c r="BM10" s="17">
        <v>0.12390888731618301</v>
      </c>
      <c r="BN10" s="17">
        <v>7.8570305050629896E-2</v>
      </c>
      <c r="BO10" s="17">
        <v>0.19995738124604301</v>
      </c>
      <c r="BP10" s="17">
        <v>0.16829503720278899</v>
      </c>
      <c r="BQ10" s="17">
        <v>7.0548894780899499E-2</v>
      </c>
      <c r="BR10" s="17"/>
      <c r="BS10" s="17">
        <v>0.114563648024371</v>
      </c>
      <c r="BT10" s="17"/>
      <c r="BU10" s="17">
        <v>0.12264210130804901</v>
      </c>
      <c r="BV10" s="17">
        <v>0.24071094978840701</v>
      </c>
      <c r="BW10" s="17">
        <v>0.13492744051884001</v>
      </c>
      <c r="BX10" s="17">
        <v>6.6105273080961993E-2</v>
      </c>
      <c r="BY10" s="17">
        <v>0.109932572732996</v>
      </c>
      <c r="BZ10" s="17"/>
      <c r="CA10" s="17">
        <v>0.206380605030928</v>
      </c>
      <c r="CB10" s="17"/>
      <c r="CC10" s="17">
        <v>0.113496509509734</v>
      </c>
      <c r="CD10" s="17">
        <v>0.21500095145054701</v>
      </c>
      <c r="CE10" s="17"/>
      <c r="CF10" s="17">
        <v>8.75826738671594E-2</v>
      </c>
      <c r="CG10" s="17"/>
      <c r="CH10" s="17">
        <v>7.7120938089892704E-2</v>
      </c>
      <c r="CI10" s="17">
        <v>0.270086874182206</v>
      </c>
    </row>
    <row r="11" spans="2:87" x14ac:dyDescent="0.35">
      <c r="B11" s="18" t="s">
        <v>454</v>
      </c>
      <c r="C11" s="17">
        <v>0.27368207474702599</v>
      </c>
      <c r="D11" s="17">
        <v>0.271959830765656</v>
      </c>
      <c r="E11" s="17">
        <v>0.27698617242594897</v>
      </c>
      <c r="F11" s="17"/>
      <c r="G11" s="17">
        <v>0.29747293805276798</v>
      </c>
      <c r="H11" s="17">
        <v>0.31176387638524</v>
      </c>
      <c r="I11" s="17">
        <v>0.30299796955006703</v>
      </c>
      <c r="J11" s="17">
        <v>0.24084230211450799</v>
      </c>
      <c r="K11" s="17">
        <v>0.25658827367190701</v>
      </c>
      <c r="L11" s="17">
        <v>0.240942699694846</v>
      </c>
      <c r="M11" s="17"/>
      <c r="N11" s="17">
        <v>0.29601215823027299</v>
      </c>
      <c r="O11" s="17">
        <v>0.29762230007259599</v>
      </c>
      <c r="P11" s="17">
        <v>0.26617240598810199</v>
      </c>
      <c r="Q11" s="17">
        <v>0.22694826231863199</v>
      </c>
      <c r="R11" s="17"/>
      <c r="S11" s="17">
        <v>0.25918123478435101</v>
      </c>
      <c r="T11" s="17">
        <v>0.246964561949015</v>
      </c>
      <c r="U11" s="17">
        <v>0.37368519059935101</v>
      </c>
      <c r="V11" s="17">
        <v>0.30266148323303099</v>
      </c>
      <c r="W11" s="17">
        <v>0.294945176108108</v>
      </c>
      <c r="X11" s="17">
        <v>0.33378524782170199</v>
      </c>
      <c r="Y11" s="17">
        <v>0.22471546981389301</v>
      </c>
      <c r="Z11" s="17">
        <v>0.26970852612264501</v>
      </c>
      <c r="AA11" s="17">
        <v>0.25975857520749301</v>
      </c>
      <c r="AB11" s="17">
        <v>0.24429046225540699</v>
      </c>
      <c r="AC11" s="17">
        <v>0.20502863130219001</v>
      </c>
      <c r="AD11" s="17">
        <v>0.263975397335932</v>
      </c>
      <c r="AE11" s="17"/>
      <c r="AF11" s="17">
        <v>0.22753568853206499</v>
      </c>
      <c r="AG11" s="17">
        <v>0.25586626183835898</v>
      </c>
      <c r="AH11" s="17">
        <v>0.28080920123442998</v>
      </c>
      <c r="AI11" s="17">
        <v>0.36209501761255702</v>
      </c>
      <c r="AJ11" s="17">
        <v>0.31072714457809097</v>
      </c>
      <c r="AK11" s="17"/>
      <c r="AL11" s="17">
        <v>0.27938692617769101</v>
      </c>
      <c r="AM11" s="17">
        <v>0.28122857546998498</v>
      </c>
      <c r="AN11" s="17">
        <v>0.24772311194626401</v>
      </c>
      <c r="AO11" s="17">
        <v>0.26423839916407099</v>
      </c>
      <c r="AP11" s="17"/>
      <c r="AQ11" s="17">
        <v>0.24713814525328201</v>
      </c>
      <c r="AR11" s="17">
        <v>0.31219763118084198</v>
      </c>
      <c r="AS11" s="17"/>
      <c r="AT11" s="17">
        <v>0.282503045110366</v>
      </c>
      <c r="AU11" s="17">
        <v>0.24186561621980701</v>
      </c>
      <c r="AV11" s="17"/>
      <c r="AW11" s="17">
        <v>0.26221439398811203</v>
      </c>
      <c r="AX11" s="17">
        <v>0.27548007921387502</v>
      </c>
      <c r="AY11" s="17">
        <v>0.27329622785798702</v>
      </c>
      <c r="AZ11" s="17"/>
      <c r="BA11" s="17">
        <v>0.252025988733724</v>
      </c>
      <c r="BB11" s="17">
        <v>0.27881090671805397</v>
      </c>
      <c r="BC11" s="17">
        <v>0.29447325832773802</v>
      </c>
      <c r="BD11" s="17">
        <v>0.251444925749294</v>
      </c>
      <c r="BE11" s="17">
        <v>0.26809710282355198</v>
      </c>
      <c r="BF11" s="17"/>
      <c r="BG11" s="17">
        <v>0.27251955121011101</v>
      </c>
      <c r="BH11" s="17">
        <v>0.27453047276652898</v>
      </c>
      <c r="BI11" s="17"/>
      <c r="BJ11" s="17">
        <v>0.28470386406287101</v>
      </c>
      <c r="BK11" s="17">
        <v>0.23268820779292401</v>
      </c>
      <c r="BL11" s="17"/>
      <c r="BM11" s="17">
        <v>0.308191418328079</v>
      </c>
      <c r="BN11" s="17">
        <v>0.24665643520418201</v>
      </c>
      <c r="BO11" s="17">
        <v>0.28987343624178802</v>
      </c>
      <c r="BP11" s="17">
        <v>0.29386667591311799</v>
      </c>
      <c r="BQ11" s="17">
        <v>0.21785318668249601</v>
      </c>
      <c r="BR11" s="17"/>
      <c r="BS11" s="17">
        <v>0.225354586953179</v>
      </c>
      <c r="BT11" s="17"/>
      <c r="BU11" s="17">
        <v>0.22237871235158199</v>
      </c>
      <c r="BV11" s="17">
        <v>0.32667398596229802</v>
      </c>
      <c r="BW11" s="17">
        <v>0.29194838865015899</v>
      </c>
      <c r="BX11" s="17">
        <v>0.19798371981945601</v>
      </c>
      <c r="BY11" s="17">
        <v>0.27114937416666202</v>
      </c>
      <c r="BZ11" s="17"/>
      <c r="CA11" s="17">
        <v>0.24637848776771201</v>
      </c>
      <c r="CB11" s="17"/>
      <c r="CC11" s="17">
        <v>0.26405723170559497</v>
      </c>
      <c r="CD11" s="17">
        <v>0.325254058924762</v>
      </c>
      <c r="CE11" s="17"/>
      <c r="CF11" s="17">
        <v>0.230281401943218</v>
      </c>
      <c r="CG11" s="17"/>
      <c r="CH11" s="17">
        <v>0.27099443664463102</v>
      </c>
      <c r="CI11" s="17">
        <v>0.29369230203491098</v>
      </c>
    </row>
    <row r="12" spans="2:87" x14ac:dyDescent="0.35">
      <c r="B12" s="18" t="s">
        <v>455</v>
      </c>
      <c r="C12" s="17">
        <v>0.46165466250255899</v>
      </c>
      <c r="D12" s="17">
        <v>0.44150155809053399</v>
      </c>
      <c r="E12" s="17">
        <v>0.48212945676848501</v>
      </c>
      <c r="F12" s="17"/>
      <c r="G12" s="17">
        <v>0.23876267507170401</v>
      </c>
      <c r="H12" s="17">
        <v>0.24461531989479099</v>
      </c>
      <c r="I12" s="17">
        <v>0.38609058088520098</v>
      </c>
      <c r="J12" s="17">
        <v>0.48876143220729401</v>
      </c>
      <c r="K12" s="17">
        <v>0.628383181669108</v>
      </c>
      <c r="L12" s="17">
        <v>0.71585835913305795</v>
      </c>
      <c r="M12" s="17"/>
      <c r="N12" s="17">
        <v>0.391391027032859</v>
      </c>
      <c r="O12" s="17">
        <v>0.43856370581051701</v>
      </c>
      <c r="P12" s="17">
        <v>0.50368013389885002</v>
      </c>
      <c r="Q12" s="17">
        <v>0.527355132384836</v>
      </c>
      <c r="R12" s="17"/>
      <c r="S12" s="17">
        <v>0.38558015881613</v>
      </c>
      <c r="T12" s="17">
        <v>0.49071004844498201</v>
      </c>
      <c r="U12" s="17">
        <v>0.44221049998335099</v>
      </c>
      <c r="V12" s="17">
        <v>0.39876089563081102</v>
      </c>
      <c r="W12" s="17">
        <v>0.47221012935632301</v>
      </c>
      <c r="X12" s="17">
        <v>0.35689001947016202</v>
      </c>
      <c r="Y12" s="17">
        <v>0.513482426842644</v>
      </c>
      <c r="Z12" s="17">
        <v>0.46886524901960502</v>
      </c>
      <c r="AA12" s="17">
        <v>0.42666583675835701</v>
      </c>
      <c r="AB12" s="17">
        <v>0.60725168344704095</v>
      </c>
      <c r="AC12" s="17">
        <v>0.63098888009560505</v>
      </c>
      <c r="AD12" s="17">
        <v>0.48176351847861099</v>
      </c>
      <c r="AE12" s="17"/>
      <c r="AF12" s="17">
        <v>0.55177386016365904</v>
      </c>
      <c r="AG12" s="17">
        <v>0.51676358801611699</v>
      </c>
      <c r="AH12" s="17">
        <v>0.447949517883032</v>
      </c>
      <c r="AI12" s="17">
        <v>0.34425618789463203</v>
      </c>
      <c r="AJ12" s="17">
        <v>0.30518676841794501</v>
      </c>
      <c r="AK12" s="17"/>
      <c r="AL12" s="17">
        <v>0.45814780363152902</v>
      </c>
      <c r="AM12" s="17">
        <v>0.47692392423264601</v>
      </c>
      <c r="AN12" s="17">
        <v>0.456729593504621</v>
      </c>
      <c r="AO12" s="17">
        <v>0.403372952157599</v>
      </c>
      <c r="AP12" s="17"/>
      <c r="AQ12" s="17">
        <v>0.54723283502678599</v>
      </c>
      <c r="AR12" s="17">
        <v>0.33747971944687999</v>
      </c>
      <c r="AS12" s="17"/>
      <c r="AT12" s="17">
        <v>0.39291977454820698</v>
      </c>
      <c r="AU12" s="17">
        <v>0.71910753682778195</v>
      </c>
      <c r="AV12" s="17"/>
      <c r="AW12" s="17">
        <v>0.58223670726627896</v>
      </c>
      <c r="AX12" s="17">
        <v>0.41759428515767499</v>
      </c>
      <c r="AY12" s="17">
        <v>0.38012799127739499</v>
      </c>
      <c r="AZ12" s="17"/>
      <c r="BA12" s="17">
        <v>0.36919606142525802</v>
      </c>
      <c r="BB12" s="17">
        <v>0.46703525955307201</v>
      </c>
      <c r="BC12" s="17">
        <v>0.48862984818172001</v>
      </c>
      <c r="BD12" s="17">
        <v>0.54751729027249396</v>
      </c>
      <c r="BE12" s="17">
        <v>0.55139091470355195</v>
      </c>
      <c r="BF12" s="17"/>
      <c r="BG12" s="17">
        <v>0.41287872522299501</v>
      </c>
      <c r="BH12" s="17">
        <v>0.49725085240611</v>
      </c>
      <c r="BI12" s="17"/>
      <c r="BJ12" s="17">
        <v>0.40169399068551798</v>
      </c>
      <c r="BK12" s="17">
        <v>0.67879192573827796</v>
      </c>
      <c r="BL12" s="17"/>
      <c r="BM12" s="17">
        <v>0.40346839382962502</v>
      </c>
      <c r="BN12" s="17">
        <v>0.587662875163798</v>
      </c>
      <c r="BO12" s="17">
        <v>0.37810051276663798</v>
      </c>
      <c r="BP12" s="17">
        <v>0.380913704482224</v>
      </c>
      <c r="BQ12" s="17">
        <v>0.61209402800371704</v>
      </c>
      <c r="BR12" s="17"/>
      <c r="BS12" s="17">
        <v>0.55293332565559605</v>
      </c>
      <c r="BT12" s="17"/>
      <c r="BU12" s="17">
        <v>0.55373119696183004</v>
      </c>
      <c r="BV12" s="17">
        <v>0.291372723550756</v>
      </c>
      <c r="BW12" s="17">
        <v>0.43777073236557501</v>
      </c>
      <c r="BX12" s="17">
        <v>0.64277642945640201</v>
      </c>
      <c r="BY12" s="17">
        <v>0.41475295026102998</v>
      </c>
      <c r="BZ12" s="17"/>
      <c r="CA12" s="17">
        <v>0.38784747742408499</v>
      </c>
      <c r="CB12" s="17"/>
      <c r="CC12" s="17">
        <v>0.50867741186020399</v>
      </c>
      <c r="CD12" s="17">
        <v>0.28702394789166302</v>
      </c>
      <c r="CE12" s="17"/>
      <c r="CF12" s="17">
        <v>0.60188565707376895</v>
      </c>
      <c r="CG12" s="17"/>
      <c r="CH12" s="17">
        <v>0.59139241466348402</v>
      </c>
      <c r="CI12" s="17">
        <v>0.23896315344732399</v>
      </c>
    </row>
    <row r="13" spans="2:87" x14ac:dyDescent="0.35">
      <c r="B13" s="18" t="s">
        <v>115</v>
      </c>
      <c r="C13" s="17">
        <v>6.7208949513474794E-2</v>
      </c>
      <c r="D13" s="17">
        <v>5.7621598015085901E-2</v>
      </c>
      <c r="E13" s="17">
        <v>7.4075035232943204E-2</v>
      </c>
      <c r="F13" s="17"/>
      <c r="G13" s="17">
        <v>8.8276130563321106E-2</v>
      </c>
      <c r="H13" s="17">
        <v>0.10217325282409701</v>
      </c>
      <c r="I13" s="17">
        <v>8.5186694402292096E-2</v>
      </c>
      <c r="J13" s="17">
        <v>8.2364339612125595E-2</v>
      </c>
      <c r="K13" s="17">
        <v>3.9569584599393297E-2</v>
      </c>
      <c r="L13" s="17">
        <v>1.6149098348870301E-2</v>
      </c>
      <c r="M13" s="17"/>
      <c r="N13" s="17">
        <v>5.0161549925414599E-2</v>
      </c>
      <c r="O13" s="17">
        <v>5.9827763751488502E-2</v>
      </c>
      <c r="P13" s="17">
        <v>7.4367033626098505E-2</v>
      </c>
      <c r="Q13" s="17">
        <v>8.5829886173213202E-2</v>
      </c>
      <c r="R13" s="17"/>
      <c r="S13" s="17">
        <v>9.3574462185651297E-2</v>
      </c>
      <c r="T13" s="17">
        <v>8.7433287600462095E-2</v>
      </c>
      <c r="U13" s="17">
        <v>5.8427457049273199E-2</v>
      </c>
      <c r="V13" s="17">
        <v>8.7433627387050294E-2</v>
      </c>
      <c r="W13" s="17">
        <v>3.57447083118849E-2</v>
      </c>
      <c r="X13" s="17">
        <v>6.3852132419423793E-2</v>
      </c>
      <c r="Y13" s="17">
        <v>9.7170517820805893E-2</v>
      </c>
      <c r="Z13" s="17">
        <v>7.0084468684064302E-2</v>
      </c>
      <c r="AA13" s="17">
        <v>5.4490404678620798E-2</v>
      </c>
      <c r="AB13" s="17">
        <v>1.46099884820896E-2</v>
      </c>
      <c r="AC13" s="17">
        <v>3.83822993035269E-2</v>
      </c>
      <c r="AD13" s="17">
        <v>7.1603081215348002E-2</v>
      </c>
      <c r="AE13" s="17"/>
      <c r="AF13" s="17">
        <v>5.97246830603122E-2</v>
      </c>
      <c r="AG13" s="17">
        <v>5.8119219576254301E-2</v>
      </c>
      <c r="AH13" s="17">
        <v>7.4668852758159501E-2</v>
      </c>
      <c r="AI13" s="17">
        <v>5.7326156279962903E-2</v>
      </c>
      <c r="AJ13" s="17">
        <v>8.4144054451866998E-2</v>
      </c>
      <c r="AK13" s="17"/>
      <c r="AL13" s="17">
        <v>8.21405474837264E-2</v>
      </c>
      <c r="AM13" s="17">
        <v>5.4409467805893702E-2</v>
      </c>
      <c r="AN13" s="17">
        <v>6.6828654010547703E-2</v>
      </c>
      <c r="AO13" s="17">
        <v>5.5262238698192301E-2</v>
      </c>
      <c r="AP13" s="17"/>
      <c r="AQ13" s="17">
        <v>6.1652965603201902E-2</v>
      </c>
      <c r="AR13" s="17">
        <v>7.5270748046051494E-2</v>
      </c>
      <c r="AS13" s="17"/>
      <c r="AT13" s="17">
        <v>8.0720706948094606E-2</v>
      </c>
      <c r="AU13" s="17">
        <v>1.3025888165804E-2</v>
      </c>
      <c r="AV13" s="17"/>
      <c r="AW13" s="17">
        <v>3.7391326399179803E-2</v>
      </c>
      <c r="AX13" s="17">
        <v>6.6155130678493004E-2</v>
      </c>
      <c r="AY13" s="17">
        <v>9.3466003335085798E-2</v>
      </c>
      <c r="AZ13" s="17"/>
      <c r="BA13" s="17">
        <v>8.26748227669164E-2</v>
      </c>
      <c r="BB13" s="17">
        <v>5.9326777442202099E-2</v>
      </c>
      <c r="BC13" s="17">
        <v>5.9713369439980298E-2</v>
      </c>
      <c r="BD13" s="17">
        <v>6.7993483782673503E-2</v>
      </c>
      <c r="BE13" s="17">
        <v>7.9158755706765602E-2</v>
      </c>
      <c r="BF13" s="17"/>
      <c r="BG13" s="17">
        <v>8.8340498388420299E-2</v>
      </c>
      <c r="BH13" s="17">
        <v>5.1787357050834801E-2</v>
      </c>
      <c r="BI13" s="17"/>
      <c r="BJ13" s="17">
        <v>7.7554034070021094E-2</v>
      </c>
      <c r="BK13" s="17">
        <v>3.0249469425526199E-2</v>
      </c>
      <c r="BL13" s="17"/>
      <c r="BM13" s="17">
        <v>0.110633424784861</v>
      </c>
      <c r="BN13" s="17">
        <v>4.47287344695802E-2</v>
      </c>
      <c r="BO13" s="17">
        <v>4.7473964094040803E-2</v>
      </c>
      <c r="BP13" s="17">
        <v>7.0487053174434794E-2</v>
      </c>
      <c r="BQ13" s="17">
        <v>4.1372674802821897E-2</v>
      </c>
      <c r="BR13" s="17"/>
      <c r="BS13" s="17">
        <v>3.5506974503151399E-2</v>
      </c>
      <c r="BT13" s="17"/>
      <c r="BU13" s="17">
        <v>4.42193054580447E-2</v>
      </c>
      <c r="BV13" s="17">
        <v>5.3314271065665997E-2</v>
      </c>
      <c r="BW13" s="17">
        <v>6.45908841907014E-2</v>
      </c>
      <c r="BX13" s="17">
        <v>3.2165277658463998E-2</v>
      </c>
      <c r="BY13" s="17">
        <v>0.119119589743287</v>
      </c>
      <c r="BZ13" s="17"/>
      <c r="CA13" s="17">
        <v>2.9379924555837902E-2</v>
      </c>
      <c r="CB13" s="17"/>
      <c r="CC13" s="17">
        <v>5.7253169277303E-2</v>
      </c>
      <c r="CD13" s="17">
        <v>7.53658405653434E-2</v>
      </c>
      <c r="CE13" s="17"/>
      <c r="CF13" s="17">
        <v>3.95144445736186E-2</v>
      </c>
      <c r="CG13" s="17"/>
      <c r="CH13" s="17">
        <v>2.6477876138836301E-2</v>
      </c>
      <c r="CI13" s="17">
        <v>5.6513106523067798E-2</v>
      </c>
    </row>
    <row r="14" spans="2:87" x14ac:dyDescent="0.35">
      <c r="B14" s="18" t="s">
        <v>456</v>
      </c>
      <c r="C14" s="21">
        <v>0.19745431323693999</v>
      </c>
      <c r="D14" s="21">
        <v>0.22891701312872401</v>
      </c>
      <c r="E14" s="21">
        <v>0.16680933557262301</v>
      </c>
      <c r="F14" s="21"/>
      <c r="G14" s="21">
        <v>0.375488256312208</v>
      </c>
      <c r="H14" s="21">
        <v>0.34144755089587298</v>
      </c>
      <c r="I14" s="21">
        <v>0.22572475516244001</v>
      </c>
      <c r="J14" s="21">
        <v>0.188031926066072</v>
      </c>
      <c r="K14" s="21">
        <v>7.5458960059592406E-2</v>
      </c>
      <c r="L14" s="21">
        <v>2.7049842823225902E-2</v>
      </c>
      <c r="M14" s="21"/>
      <c r="N14" s="21">
        <v>0.26243526481145402</v>
      </c>
      <c r="O14" s="21">
        <v>0.20398623036539901</v>
      </c>
      <c r="P14" s="21">
        <v>0.15578042648695001</v>
      </c>
      <c r="Q14" s="21">
        <v>0.15986671912332001</v>
      </c>
      <c r="R14" s="21"/>
      <c r="S14" s="21">
        <v>0.26166414421386702</v>
      </c>
      <c r="T14" s="21">
        <v>0.17489210200554101</v>
      </c>
      <c r="U14" s="21">
        <v>0.125676852368025</v>
      </c>
      <c r="V14" s="21">
        <v>0.211143993749108</v>
      </c>
      <c r="W14" s="21">
        <v>0.19709998622368499</v>
      </c>
      <c r="X14" s="21">
        <v>0.24547260028871201</v>
      </c>
      <c r="Y14" s="21">
        <v>0.164631585522657</v>
      </c>
      <c r="Z14" s="21">
        <v>0.19134175617368601</v>
      </c>
      <c r="AA14" s="21">
        <v>0.25908518335552799</v>
      </c>
      <c r="AB14" s="21">
        <v>0.13384786581546201</v>
      </c>
      <c r="AC14" s="21">
        <v>0.125600189298678</v>
      </c>
      <c r="AD14" s="21">
        <v>0.18265800297010901</v>
      </c>
      <c r="AE14" s="21"/>
      <c r="AF14" s="21">
        <v>0.160965768243963</v>
      </c>
      <c r="AG14" s="21">
        <v>0.16925093056926999</v>
      </c>
      <c r="AH14" s="21">
        <v>0.196572428124378</v>
      </c>
      <c r="AI14" s="21">
        <v>0.23632263821284799</v>
      </c>
      <c r="AJ14" s="21">
        <v>0.299942032552097</v>
      </c>
      <c r="AK14" s="21"/>
      <c r="AL14" s="21">
        <v>0.18032472270705299</v>
      </c>
      <c r="AM14" s="21">
        <v>0.187438032491475</v>
      </c>
      <c r="AN14" s="21">
        <v>0.228718640538567</v>
      </c>
      <c r="AO14" s="21">
        <v>0.27712640998013799</v>
      </c>
      <c r="AP14" s="21"/>
      <c r="AQ14" s="21">
        <v>0.14397605411673001</v>
      </c>
      <c r="AR14" s="21">
        <v>0.27505190132622698</v>
      </c>
      <c r="AS14" s="21"/>
      <c r="AT14" s="21">
        <v>0.243856473393333</v>
      </c>
      <c r="AU14" s="21">
        <v>2.60009587866066E-2</v>
      </c>
      <c r="AV14" s="21"/>
      <c r="AW14" s="21">
        <v>0.118157572346429</v>
      </c>
      <c r="AX14" s="21">
        <v>0.240770504949957</v>
      </c>
      <c r="AY14" s="21">
        <v>0.25310977752953201</v>
      </c>
      <c r="AZ14" s="21"/>
      <c r="BA14" s="21">
        <v>0.29610312707410102</v>
      </c>
      <c r="BB14" s="21">
        <v>0.19482705628667199</v>
      </c>
      <c r="BC14" s="21">
        <v>0.15718352405056099</v>
      </c>
      <c r="BD14" s="21">
        <v>0.13304430019553901</v>
      </c>
      <c r="BE14" s="21">
        <v>0.101353226766131</v>
      </c>
      <c r="BF14" s="21"/>
      <c r="BG14" s="21">
        <v>0.226261225178474</v>
      </c>
      <c r="BH14" s="21">
        <v>0.17643131777652599</v>
      </c>
      <c r="BI14" s="21"/>
      <c r="BJ14" s="21">
        <v>0.23604811118159</v>
      </c>
      <c r="BK14" s="21">
        <v>5.82703970432722E-2</v>
      </c>
      <c r="BL14" s="21"/>
      <c r="BM14" s="21">
        <v>0.17770676305743499</v>
      </c>
      <c r="BN14" s="21">
        <v>0.12095195516243901</v>
      </c>
      <c r="BO14" s="21">
        <v>0.28455208689753198</v>
      </c>
      <c r="BP14" s="21">
        <v>0.25473256643022402</v>
      </c>
      <c r="BQ14" s="21">
        <v>0.12868011051096601</v>
      </c>
      <c r="BR14" s="21"/>
      <c r="BS14" s="21">
        <v>0.18620511288807301</v>
      </c>
      <c r="BT14" s="21"/>
      <c r="BU14" s="21">
        <v>0.17967078522854299</v>
      </c>
      <c r="BV14" s="21">
        <v>0.32863901942127999</v>
      </c>
      <c r="BW14" s="21">
        <v>0.20568999479356401</v>
      </c>
      <c r="BX14" s="21">
        <v>0.12707457306567899</v>
      </c>
      <c r="BY14" s="21">
        <v>0.19497808582902099</v>
      </c>
      <c r="BZ14" s="21"/>
      <c r="CA14" s="21">
        <v>0.33639411025236399</v>
      </c>
      <c r="CB14" s="21"/>
      <c r="CC14" s="21">
        <v>0.170012187156898</v>
      </c>
      <c r="CD14" s="21">
        <v>0.31235615261823202</v>
      </c>
      <c r="CE14" s="21"/>
      <c r="CF14" s="21">
        <v>0.12831849640939499</v>
      </c>
      <c r="CG14" s="21"/>
      <c r="CH14" s="21">
        <v>0.111135272553049</v>
      </c>
      <c r="CI14" s="21">
        <v>0.41083143799469701</v>
      </c>
    </row>
    <row r="15" spans="2:87" x14ac:dyDescent="0.35">
      <c r="B15" s="18" t="s">
        <v>457</v>
      </c>
      <c r="C15" s="21">
        <v>0.73533673724958504</v>
      </c>
      <c r="D15" s="21">
        <v>0.71346138885619004</v>
      </c>
      <c r="E15" s="21">
        <v>0.75911562919443398</v>
      </c>
      <c r="F15" s="21"/>
      <c r="G15" s="21">
        <v>0.53623561312447099</v>
      </c>
      <c r="H15" s="21">
        <v>0.55637919628003096</v>
      </c>
      <c r="I15" s="21">
        <v>0.68908855043526795</v>
      </c>
      <c r="J15" s="21">
        <v>0.72960373432180203</v>
      </c>
      <c r="K15" s="21">
        <v>0.88497145534101396</v>
      </c>
      <c r="L15" s="21">
        <v>0.95680105882790401</v>
      </c>
      <c r="M15" s="21"/>
      <c r="N15" s="21">
        <v>0.68740318526313204</v>
      </c>
      <c r="O15" s="21">
        <v>0.736186005883113</v>
      </c>
      <c r="P15" s="21">
        <v>0.76985253988695201</v>
      </c>
      <c r="Q15" s="21">
        <v>0.75430339470346697</v>
      </c>
      <c r="R15" s="21"/>
      <c r="S15" s="21">
        <v>0.64476139360048201</v>
      </c>
      <c r="T15" s="21">
        <v>0.73767461039399695</v>
      </c>
      <c r="U15" s="21">
        <v>0.81589569058270195</v>
      </c>
      <c r="V15" s="21">
        <v>0.70142237886384196</v>
      </c>
      <c r="W15" s="21">
        <v>0.76715530546443</v>
      </c>
      <c r="X15" s="21">
        <v>0.69067526729186401</v>
      </c>
      <c r="Y15" s="21">
        <v>0.73819789665653701</v>
      </c>
      <c r="Z15" s="21">
        <v>0.73857377514224998</v>
      </c>
      <c r="AA15" s="21">
        <v>0.68642441196585102</v>
      </c>
      <c r="AB15" s="21">
        <v>0.85154214570244802</v>
      </c>
      <c r="AC15" s="21">
        <v>0.83601751139779601</v>
      </c>
      <c r="AD15" s="21">
        <v>0.74573891581454299</v>
      </c>
      <c r="AE15" s="21"/>
      <c r="AF15" s="21">
        <v>0.779309548695724</v>
      </c>
      <c r="AG15" s="21">
        <v>0.77262984985447503</v>
      </c>
      <c r="AH15" s="21">
        <v>0.72875871911746204</v>
      </c>
      <c r="AI15" s="21">
        <v>0.706351205507189</v>
      </c>
      <c r="AJ15" s="21">
        <v>0.61591391299603604</v>
      </c>
      <c r="AK15" s="21"/>
      <c r="AL15" s="21">
        <v>0.73753472980921997</v>
      </c>
      <c r="AM15" s="21">
        <v>0.75815249970263099</v>
      </c>
      <c r="AN15" s="21">
        <v>0.70445270545088501</v>
      </c>
      <c r="AO15" s="21">
        <v>0.66761135132167004</v>
      </c>
      <c r="AP15" s="21"/>
      <c r="AQ15" s="21">
        <v>0.79437098028006803</v>
      </c>
      <c r="AR15" s="21">
        <v>0.64967735062772103</v>
      </c>
      <c r="AS15" s="21"/>
      <c r="AT15" s="21">
        <v>0.67542281965857298</v>
      </c>
      <c r="AU15" s="21">
        <v>0.96097315304758901</v>
      </c>
      <c r="AV15" s="21"/>
      <c r="AW15" s="21">
        <v>0.84445110125439204</v>
      </c>
      <c r="AX15" s="21">
        <v>0.69307436437155001</v>
      </c>
      <c r="AY15" s="21">
        <v>0.65342421913538196</v>
      </c>
      <c r="AZ15" s="21"/>
      <c r="BA15" s="21">
        <v>0.62122205015898202</v>
      </c>
      <c r="BB15" s="21">
        <v>0.74584616627112599</v>
      </c>
      <c r="BC15" s="21">
        <v>0.78310310650945902</v>
      </c>
      <c r="BD15" s="21">
        <v>0.79896221602178796</v>
      </c>
      <c r="BE15" s="21">
        <v>0.81948801752710398</v>
      </c>
      <c r="BF15" s="21"/>
      <c r="BG15" s="21">
        <v>0.68539827643310602</v>
      </c>
      <c r="BH15" s="21">
        <v>0.77178132517263998</v>
      </c>
      <c r="BI15" s="21"/>
      <c r="BJ15" s="21">
        <v>0.68639785474838899</v>
      </c>
      <c r="BK15" s="21">
        <v>0.91148013353120205</v>
      </c>
      <c r="BL15" s="21"/>
      <c r="BM15" s="21">
        <v>0.71165981215770402</v>
      </c>
      <c r="BN15" s="21">
        <v>0.83431931036798102</v>
      </c>
      <c r="BO15" s="21">
        <v>0.66797394900842699</v>
      </c>
      <c r="BP15" s="21">
        <v>0.67478038039534105</v>
      </c>
      <c r="BQ15" s="21">
        <v>0.82994721468621302</v>
      </c>
      <c r="BR15" s="21"/>
      <c r="BS15" s="21">
        <v>0.77828791260877495</v>
      </c>
      <c r="BT15" s="21"/>
      <c r="BU15" s="21">
        <v>0.77610990931341195</v>
      </c>
      <c r="BV15" s="21">
        <v>0.61804670951305396</v>
      </c>
      <c r="BW15" s="21">
        <v>0.729719121015734</v>
      </c>
      <c r="BX15" s="21">
        <v>0.84076014927585696</v>
      </c>
      <c r="BY15" s="21">
        <v>0.68590232442769195</v>
      </c>
      <c r="BZ15" s="21"/>
      <c r="CA15" s="21">
        <v>0.63422596519179797</v>
      </c>
      <c r="CB15" s="21"/>
      <c r="CC15" s="21">
        <v>0.77273464356579902</v>
      </c>
      <c r="CD15" s="21">
        <v>0.61227800681642497</v>
      </c>
      <c r="CE15" s="21"/>
      <c r="CF15" s="21">
        <v>0.83216705901698595</v>
      </c>
      <c r="CG15" s="21"/>
      <c r="CH15" s="21">
        <v>0.86238685130811499</v>
      </c>
      <c r="CI15" s="21">
        <v>0.53265545548223503</v>
      </c>
    </row>
    <row r="16" spans="2:87" x14ac:dyDescent="0.35">
      <c r="B16" s="18" t="s">
        <v>281</v>
      </c>
      <c r="C16" s="22">
        <v>-0.53788242401264497</v>
      </c>
      <c r="D16" s="22">
        <v>-0.484544375727466</v>
      </c>
      <c r="E16" s="22">
        <v>-0.59230629362181098</v>
      </c>
      <c r="F16" s="22"/>
      <c r="G16" s="22">
        <v>-0.16074735681226399</v>
      </c>
      <c r="H16" s="22">
        <v>-0.21493164538415799</v>
      </c>
      <c r="I16" s="22">
        <v>-0.46336379527282701</v>
      </c>
      <c r="J16" s="22">
        <v>-0.54157180825573004</v>
      </c>
      <c r="K16" s="22">
        <v>-0.809512495281422</v>
      </c>
      <c r="L16" s="22">
        <v>-0.92975121600467803</v>
      </c>
      <c r="M16" s="22"/>
      <c r="N16" s="22">
        <v>-0.42496792045167803</v>
      </c>
      <c r="O16" s="22">
        <v>-0.53219977551771402</v>
      </c>
      <c r="P16" s="22">
        <v>-0.61407211340000201</v>
      </c>
      <c r="Q16" s="22">
        <v>-0.59443667558014801</v>
      </c>
      <c r="R16" s="22"/>
      <c r="S16" s="22">
        <v>-0.38309724938661499</v>
      </c>
      <c r="T16" s="22">
        <v>-0.56278250838845501</v>
      </c>
      <c r="U16" s="22">
        <v>-0.690218838214677</v>
      </c>
      <c r="V16" s="22">
        <v>-0.49027838511473398</v>
      </c>
      <c r="W16" s="22">
        <v>-0.57005531924074604</v>
      </c>
      <c r="X16" s="22">
        <v>-0.44520266700315198</v>
      </c>
      <c r="Y16" s="22">
        <v>-0.57356631113387901</v>
      </c>
      <c r="Z16" s="22">
        <v>-0.54723201896856299</v>
      </c>
      <c r="AA16" s="22">
        <v>-0.42733922861032198</v>
      </c>
      <c r="AB16" s="22">
        <v>-0.71769427988698598</v>
      </c>
      <c r="AC16" s="22">
        <v>-0.71041732209911801</v>
      </c>
      <c r="AD16" s="22">
        <v>-0.56308091284443496</v>
      </c>
      <c r="AE16" s="22"/>
      <c r="AF16" s="22">
        <v>-0.61834378045176097</v>
      </c>
      <c r="AG16" s="22">
        <v>-0.60337891928520504</v>
      </c>
      <c r="AH16" s="22">
        <v>-0.53218629099308401</v>
      </c>
      <c r="AI16" s="22">
        <v>-0.470028567294341</v>
      </c>
      <c r="AJ16" s="22">
        <v>-0.31597188044393898</v>
      </c>
      <c r="AK16" s="22"/>
      <c r="AL16" s="22">
        <v>-0.55721000710216695</v>
      </c>
      <c r="AM16" s="22">
        <v>-0.57071446721115604</v>
      </c>
      <c r="AN16" s="22">
        <v>-0.47573406491231801</v>
      </c>
      <c r="AO16" s="22">
        <v>-0.390484941341532</v>
      </c>
      <c r="AP16" s="22"/>
      <c r="AQ16" s="22">
        <v>-0.65039492616333905</v>
      </c>
      <c r="AR16" s="22">
        <v>-0.374625449301494</v>
      </c>
      <c r="AS16" s="22"/>
      <c r="AT16" s="22">
        <v>-0.43156634626523899</v>
      </c>
      <c r="AU16" s="22">
        <v>-0.93497219426098299</v>
      </c>
      <c r="AV16" s="22"/>
      <c r="AW16" s="22">
        <v>-0.72629352890796295</v>
      </c>
      <c r="AX16" s="22">
        <v>-0.45230385942159301</v>
      </c>
      <c r="AY16" s="22">
        <v>-0.40031444160585</v>
      </c>
      <c r="AZ16" s="22"/>
      <c r="BA16" s="22">
        <v>-0.325118923084881</v>
      </c>
      <c r="BB16" s="22">
        <v>-0.55101910998445502</v>
      </c>
      <c r="BC16" s="22">
        <v>-0.62591958245889801</v>
      </c>
      <c r="BD16" s="22">
        <v>-0.66591791582624904</v>
      </c>
      <c r="BE16" s="22">
        <v>-0.71813479076097297</v>
      </c>
      <c r="BF16" s="22"/>
      <c r="BG16" s="22">
        <v>-0.459137051254631</v>
      </c>
      <c r="BH16" s="22">
        <v>-0.59535000739611399</v>
      </c>
      <c r="BI16" s="22"/>
      <c r="BJ16" s="22">
        <v>-0.45034974356679902</v>
      </c>
      <c r="BK16" s="22">
        <v>-0.85320973648792897</v>
      </c>
      <c r="BL16" s="22"/>
      <c r="BM16" s="22">
        <v>-0.53395304910026997</v>
      </c>
      <c r="BN16" s="22">
        <v>-0.71336735520554195</v>
      </c>
      <c r="BO16" s="22">
        <v>-0.38342186211089402</v>
      </c>
      <c r="BP16" s="22">
        <v>-0.42004781396511698</v>
      </c>
      <c r="BQ16" s="22">
        <v>-0.70126710417524696</v>
      </c>
      <c r="BR16" s="22"/>
      <c r="BS16" s="22">
        <v>-0.59208279972070199</v>
      </c>
      <c r="BT16" s="22"/>
      <c r="BU16" s="22">
        <v>-0.59643912408486899</v>
      </c>
      <c r="BV16" s="22">
        <v>-0.28940769009177397</v>
      </c>
      <c r="BW16" s="22">
        <v>-0.52402912622217002</v>
      </c>
      <c r="BX16" s="22">
        <v>-0.71368557621017903</v>
      </c>
      <c r="BY16" s="22">
        <v>-0.49092423859867101</v>
      </c>
      <c r="BZ16" s="22"/>
      <c r="CA16" s="22">
        <v>-0.29783185493943298</v>
      </c>
      <c r="CB16" s="22"/>
      <c r="CC16" s="22">
        <v>-0.60272245640889999</v>
      </c>
      <c r="CD16" s="22">
        <v>-0.299921854198194</v>
      </c>
      <c r="CE16" s="22"/>
      <c r="CF16" s="22">
        <v>-0.70384856260759099</v>
      </c>
      <c r="CG16" s="22"/>
      <c r="CH16" s="22">
        <v>-0.75125157875506599</v>
      </c>
      <c r="CI16" s="22">
        <v>-0.121824017487537</v>
      </c>
    </row>
    <row r="17" spans="2:2" x14ac:dyDescent="0.35">
      <c r="B17" s="16"/>
    </row>
    <row r="18" spans="2:2" x14ac:dyDescent="0.35">
      <c r="B18" t="s">
        <v>118</v>
      </c>
    </row>
    <row r="19" spans="2:2" x14ac:dyDescent="0.35">
      <c r="B19" t="s">
        <v>119</v>
      </c>
    </row>
    <row r="21" spans="2:2" x14ac:dyDescent="0.35">
      <c r="B21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dimension ref="B2:CI21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462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2014</v>
      </c>
      <c r="D7" s="10">
        <v>1010</v>
      </c>
      <c r="E7" s="10">
        <v>998</v>
      </c>
      <c r="F7" s="10"/>
      <c r="G7" s="10">
        <v>162</v>
      </c>
      <c r="H7" s="10">
        <v>348</v>
      </c>
      <c r="I7" s="10">
        <v>362</v>
      </c>
      <c r="J7" s="10">
        <v>366</v>
      </c>
      <c r="K7" s="10">
        <v>313</v>
      </c>
      <c r="L7" s="10">
        <v>463</v>
      </c>
      <c r="M7" s="10"/>
      <c r="N7" s="10">
        <v>594</v>
      </c>
      <c r="O7" s="10">
        <v>504</v>
      </c>
      <c r="P7" s="10">
        <v>427</v>
      </c>
      <c r="Q7" s="10">
        <v>482</v>
      </c>
      <c r="R7" s="10"/>
      <c r="S7" s="10">
        <v>277</v>
      </c>
      <c r="T7" s="10">
        <v>281</v>
      </c>
      <c r="U7" s="10">
        <v>168</v>
      </c>
      <c r="V7" s="10">
        <v>172</v>
      </c>
      <c r="W7" s="10">
        <v>153</v>
      </c>
      <c r="X7" s="10">
        <v>169</v>
      </c>
      <c r="Y7" s="10">
        <v>143</v>
      </c>
      <c r="Z7" s="10">
        <v>76</v>
      </c>
      <c r="AA7" s="10">
        <v>207</v>
      </c>
      <c r="AB7" s="10">
        <v>190</v>
      </c>
      <c r="AC7" s="10">
        <v>109</v>
      </c>
      <c r="AD7" s="10">
        <v>69</v>
      </c>
      <c r="AE7" s="10"/>
      <c r="AF7" s="10">
        <v>331</v>
      </c>
      <c r="AG7" s="10">
        <v>748</v>
      </c>
      <c r="AH7" s="10">
        <v>407</v>
      </c>
      <c r="AI7" s="10">
        <v>228</v>
      </c>
      <c r="AJ7" s="10">
        <v>232</v>
      </c>
      <c r="AK7" s="10"/>
      <c r="AL7" s="10">
        <v>803</v>
      </c>
      <c r="AM7" s="10">
        <v>756</v>
      </c>
      <c r="AN7" s="10">
        <v>338</v>
      </c>
      <c r="AO7" s="10">
        <v>117</v>
      </c>
      <c r="AP7" s="10"/>
      <c r="AQ7" s="10">
        <v>1178</v>
      </c>
      <c r="AR7" s="10">
        <v>836</v>
      </c>
      <c r="AS7" s="10"/>
      <c r="AT7" s="10">
        <v>1305</v>
      </c>
      <c r="AU7" s="10">
        <v>438</v>
      </c>
      <c r="AV7" s="10"/>
      <c r="AW7" s="10">
        <v>799</v>
      </c>
      <c r="AX7" s="10">
        <v>470</v>
      </c>
      <c r="AY7" s="10">
        <v>680</v>
      </c>
      <c r="AZ7" s="10"/>
      <c r="BA7" s="10">
        <v>492</v>
      </c>
      <c r="BB7" s="10">
        <v>559</v>
      </c>
      <c r="BC7" s="10">
        <v>647</v>
      </c>
      <c r="BD7" s="10">
        <v>207</v>
      </c>
      <c r="BE7" s="10">
        <v>108</v>
      </c>
      <c r="BF7" s="10"/>
      <c r="BG7" s="10">
        <v>791</v>
      </c>
      <c r="BH7" s="10">
        <v>1223</v>
      </c>
      <c r="BI7" s="10"/>
      <c r="BJ7" s="10">
        <v>1546</v>
      </c>
      <c r="BK7" s="10">
        <v>457</v>
      </c>
      <c r="BL7" s="10"/>
      <c r="BM7" s="10">
        <v>280</v>
      </c>
      <c r="BN7" s="10">
        <v>408</v>
      </c>
      <c r="BO7" s="10">
        <v>699</v>
      </c>
      <c r="BP7" s="10">
        <v>159</v>
      </c>
      <c r="BQ7" s="10">
        <v>227</v>
      </c>
      <c r="BR7" s="10"/>
      <c r="BS7" s="10">
        <v>617</v>
      </c>
      <c r="BT7" s="10"/>
      <c r="BU7" s="10">
        <v>384</v>
      </c>
      <c r="BV7" s="10">
        <v>488</v>
      </c>
      <c r="BW7" s="10">
        <v>192</v>
      </c>
      <c r="BX7" s="10">
        <v>397</v>
      </c>
      <c r="BY7" s="10">
        <v>154</v>
      </c>
      <c r="BZ7" s="10"/>
      <c r="CA7" s="10">
        <v>165</v>
      </c>
      <c r="CB7" s="10"/>
      <c r="CC7" s="10">
        <v>1596</v>
      </c>
      <c r="CD7" s="10">
        <v>360</v>
      </c>
      <c r="CE7" s="10"/>
      <c r="CF7" s="10">
        <v>756</v>
      </c>
      <c r="CG7" s="10"/>
      <c r="CH7" s="10">
        <v>698</v>
      </c>
      <c r="CI7" s="10">
        <v>238</v>
      </c>
    </row>
    <row r="8" spans="2:87" ht="30" customHeight="1" x14ac:dyDescent="0.35">
      <c r="B8" s="11" t="s">
        <v>20</v>
      </c>
      <c r="C8" s="11">
        <v>2014</v>
      </c>
      <c r="D8" s="11">
        <v>993</v>
      </c>
      <c r="E8" s="11">
        <v>1015</v>
      </c>
      <c r="F8" s="11"/>
      <c r="G8" s="11">
        <v>282</v>
      </c>
      <c r="H8" s="11">
        <v>344</v>
      </c>
      <c r="I8" s="11">
        <v>342</v>
      </c>
      <c r="J8" s="11">
        <v>342</v>
      </c>
      <c r="K8" s="11">
        <v>283</v>
      </c>
      <c r="L8" s="11">
        <v>421</v>
      </c>
      <c r="M8" s="11"/>
      <c r="N8" s="11">
        <v>542</v>
      </c>
      <c r="O8" s="11">
        <v>522</v>
      </c>
      <c r="P8" s="11">
        <v>441</v>
      </c>
      <c r="Q8" s="11">
        <v>502</v>
      </c>
      <c r="R8" s="11"/>
      <c r="S8" s="11">
        <v>282</v>
      </c>
      <c r="T8" s="11">
        <v>262</v>
      </c>
      <c r="U8" s="11">
        <v>161</v>
      </c>
      <c r="V8" s="11">
        <v>181</v>
      </c>
      <c r="W8" s="11">
        <v>141</v>
      </c>
      <c r="X8" s="11">
        <v>181</v>
      </c>
      <c r="Y8" s="11">
        <v>161</v>
      </c>
      <c r="Z8" s="11">
        <v>81</v>
      </c>
      <c r="AA8" s="11">
        <v>222</v>
      </c>
      <c r="AB8" s="11">
        <v>181</v>
      </c>
      <c r="AC8" s="11">
        <v>101</v>
      </c>
      <c r="AD8" s="11">
        <v>60</v>
      </c>
      <c r="AE8" s="11"/>
      <c r="AF8" s="11">
        <v>339</v>
      </c>
      <c r="AG8" s="11">
        <v>765</v>
      </c>
      <c r="AH8" s="11">
        <v>397</v>
      </c>
      <c r="AI8" s="11">
        <v>220</v>
      </c>
      <c r="AJ8" s="11">
        <v>222</v>
      </c>
      <c r="AK8" s="11"/>
      <c r="AL8" s="11">
        <v>770</v>
      </c>
      <c r="AM8" s="11">
        <v>770</v>
      </c>
      <c r="AN8" s="11">
        <v>347</v>
      </c>
      <c r="AO8" s="11">
        <v>126</v>
      </c>
      <c r="AP8" s="11"/>
      <c r="AQ8" s="11">
        <v>1192</v>
      </c>
      <c r="AR8" s="11">
        <v>822</v>
      </c>
      <c r="AS8" s="11"/>
      <c r="AT8" s="11">
        <v>1312</v>
      </c>
      <c r="AU8" s="11">
        <v>397</v>
      </c>
      <c r="AV8" s="11"/>
      <c r="AW8" s="11">
        <v>746</v>
      </c>
      <c r="AX8" s="11">
        <v>471</v>
      </c>
      <c r="AY8" s="11">
        <v>716</v>
      </c>
      <c r="AZ8" s="11"/>
      <c r="BA8" s="11">
        <v>511</v>
      </c>
      <c r="BB8" s="11">
        <v>553</v>
      </c>
      <c r="BC8" s="11">
        <v>648</v>
      </c>
      <c r="BD8" s="11">
        <v>198</v>
      </c>
      <c r="BE8" s="11">
        <v>103</v>
      </c>
      <c r="BF8" s="11"/>
      <c r="BG8" s="11">
        <v>850</v>
      </c>
      <c r="BH8" s="11">
        <v>1164</v>
      </c>
      <c r="BI8" s="11"/>
      <c r="BJ8" s="11">
        <v>1580</v>
      </c>
      <c r="BK8" s="11">
        <v>423</v>
      </c>
      <c r="BL8" s="11"/>
      <c r="BM8" s="11">
        <v>297</v>
      </c>
      <c r="BN8" s="11">
        <v>385</v>
      </c>
      <c r="BO8" s="11">
        <v>706</v>
      </c>
      <c r="BP8" s="11">
        <v>156</v>
      </c>
      <c r="BQ8" s="11">
        <v>228</v>
      </c>
      <c r="BR8" s="11"/>
      <c r="BS8" s="11">
        <v>612</v>
      </c>
      <c r="BT8" s="11"/>
      <c r="BU8" s="11">
        <v>373</v>
      </c>
      <c r="BV8" s="11">
        <v>499</v>
      </c>
      <c r="BW8" s="11">
        <v>191</v>
      </c>
      <c r="BX8" s="11">
        <v>389</v>
      </c>
      <c r="BY8" s="11">
        <v>163</v>
      </c>
      <c r="BZ8" s="11"/>
      <c r="CA8" s="11">
        <v>167</v>
      </c>
      <c r="CB8" s="11"/>
      <c r="CC8" s="11">
        <v>1582</v>
      </c>
      <c r="CD8" s="11">
        <v>370</v>
      </c>
      <c r="CE8" s="11"/>
      <c r="CF8" s="11">
        <v>721</v>
      </c>
      <c r="CG8" s="11"/>
      <c r="CH8" s="11">
        <v>681</v>
      </c>
      <c r="CI8" s="11">
        <v>239</v>
      </c>
    </row>
    <row r="9" spans="2:87" x14ac:dyDescent="0.35">
      <c r="B9" s="18" t="s">
        <v>452</v>
      </c>
      <c r="C9" s="17">
        <v>0.38144648334597703</v>
      </c>
      <c r="D9" s="17">
        <v>0.36270622393827801</v>
      </c>
      <c r="E9" s="17">
        <v>0.40203867219313599</v>
      </c>
      <c r="F9" s="17"/>
      <c r="G9" s="17">
        <v>0.239625449517261</v>
      </c>
      <c r="H9" s="17">
        <v>0.30158919677503099</v>
      </c>
      <c r="I9" s="17">
        <v>0.34009150695637003</v>
      </c>
      <c r="J9" s="17">
        <v>0.41395391461272901</v>
      </c>
      <c r="K9" s="17">
        <v>0.47654993699927101</v>
      </c>
      <c r="L9" s="17">
        <v>0.48508519932244498</v>
      </c>
      <c r="M9" s="17"/>
      <c r="N9" s="17">
        <v>0.31730112253235099</v>
      </c>
      <c r="O9" s="17">
        <v>0.336599108851664</v>
      </c>
      <c r="P9" s="17">
        <v>0.45483741876255002</v>
      </c>
      <c r="Q9" s="17">
        <v>0.436151381403587</v>
      </c>
      <c r="R9" s="17"/>
      <c r="S9" s="17">
        <v>0.29464437880011402</v>
      </c>
      <c r="T9" s="17">
        <v>0.41521416127924698</v>
      </c>
      <c r="U9" s="17">
        <v>0.37557103816130699</v>
      </c>
      <c r="V9" s="17">
        <v>0.33490378673148002</v>
      </c>
      <c r="W9" s="17">
        <v>0.40531348155254099</v>
      </c>
      <c r="X9" s="17">
        <v>0.36140375155188897</v>
      </c>
      <c r="Y9" s="17">
        <v>0.38660218715447298</v>
      </c>
      <c r="Z9" s="17">
        <v>0.32968954101856901</v>
      </c>
      <c r="AA9" s="17">
        <v>0.38254318369781198</v>
      </c>
      <c r="AB9" s="17">
        <v>0.46860161251695098</v>
      </c>
      <c r="AC9" s="17">
        <v>0.54023375698867104</v>
      </c>
      <c r="AD9" s="17">
        <v>0.324192248869899</v>
      </c>
      <c r="AE9" s="17"/>
      <c r="AF9" s="17">
        <v>0.47237517970332399</v>
      </c>
      <c r="AG9" s="17">
        <v>0.41555736591775699</v>
      </c>
      <c r="AH9" s="17">
        <v>0.33984021897294298</v>
      </c>
      <c r="AI9" s="17">
        <v>0.33626962807145599</v>
      </c>
      <c r="AJ9" s="17">
        <v>0.28407464359520002</v>
      </c>
      <c r="AK9" s="17"/>
      <c r="AL9" s="17">
        <v>0.33940144528440003</v>
      </c>
      <c r="AM9" s="17">
        <v>0.40113840882312402</v>
      </c>
      <c r="AN9" s="17">
        <v>0.416224998641953</v>
      </c>
      <c r="AO9" s="17">
        <v>0.42212616524944002</v>
      </c>
      <c r="AP9" s="17"/>
      <c r="AQ9" s="17">
        <v>0.44024858238876102</v>
      </c>
      <c r="AR9" s="17">
        <v>0.296123940402858</v>
      </c>
      <c r="AS9" s="17"/>
      <c r="AT9" s="17">
        <v>0.361212758478833</v>
      </c>
      <c r="AU9" s="17">
        <v>0.47034371494407201</v>
      </c>
      <c r="AV9" s="17"/>
      <c r="AW9" s="17">
        <v>0.43137921732511098</v>
      </c>
      <c r="AX9" s="17">
        <v>0.34637203996103</v>
      </c>
      <c r="AY9" s="17">
        <v>0.35500540600679997</v>
      </c>
      <c r="AZ9" s="17"/>
      <c r="BA9" s="17">
        <v>0.32387146234196201</v>
      </c>
      <c r="BB9" s="17">
        <v>0.38063744247984099</v>
      </c>
      <c r="BC9" s="17">
        <v>0.39939034868350098</v>
      </c>
      <c r="BD9" s="17">
        <v>0.432661716969933</v>
      </c>
      <c r="BE9" s="17">
        <v>0.45415722695193</v>
      </c>
      <c r="BF9" s="17"/>
      <c r="BG9" s="17">
        <v>0.35234027948719698</v>
      </c>
      <c r="BH9" s="17">
        <v>0.40268789904631103</v>
      </c>
      <c r="BI9" s="17"/>
      <c r="BJ9" s="17">
        <v>0.34993634266329099</v>
      </c>
      <c r="BK9" s="17">
        <v>0.497453573909592</v>
      </c>
      <c r="BL9" s="17"/>
      <c r="BM9" s="17">
        <v>0.31848323277769702</v>
      </c>
      <c r="BN9" s="17">
        <v>0.46359340222898399</v>
      </c>
      <c r="BO9" s="17">
        <v>0.33598142203051301</v>
      </c>
      <c r="BP9" s="17">
        <v>0.352072515513424</v>
      </c>
      <c r="BQ9" s="17">
        <v>0.52670854233392395</v>
      </c>
      <c r="BR9" s="17"/>
      <c r="BS9" s="17">
        <v>0.46834495396668702</v>
      </c>
      <c r="BT9" s="17"/>
      <c r="BU9" s="17">
        <v>0.451144376383113</v>
      </c>
      <c r="BV9" s="17">
        <v>0.27341081988016303</v>
      </c>
      <c r="BW9" s="17">
        <v>0.380627050266795</v>
      </c>
      <c r="BX9" s="17">
        <v>0.53370665682889995</v>
      </c>
      <c r="BY9" s="17">
        <v>0.28072325329750902</v>
      </c>
      <c r="BZ9" s="17"/>
      <c r="CA9" s="17">
        <v>0.37114179539525799</v>
      </c>
      <c r="CB9" s="17"/>
      <c r="CC9" s="17">
        <v>0.43642875809533099</v>
      </c>
      <c r="CD9" s="17">
        <v>0.17131810260600999</v>
      </c>
      <c r="CE9" s="17"/>
      <c r="CF9" s="17">
        <v>0.45126479783619</v>
      </c>
      <c r="CG9" s="17"/>
      <c r="CH9" s="17">
        <v>0.43718426051380499</v>
      </c>
      <c r="CI9" s="17">
        <v>0.270066536563772</v>
      </c>
    </row>
    <row r="10" spans="2:87" x14ac:dyDescent="0.35">
      <c r="B10" s="18" t="s">
        <v>453</v>
      </c>
      <c r="C10" s="17">
        <v>0.40452930798924702</v>
      </c>
      <c r="D10" s="17">
        <v>0.40230870116234302</v>
      </c>
      <c r="E10" s="17">
        <v>0.40609116562314701</v>
      </c>
      <c r="F10" s="17"/>
      <c r="G10" s="17">
        <v>0.45335291722764598</v>
      </c>
      <c r="H10" s="17">
        <v>0.44202946282914202</v>
      </c>
      <c r="I10" s="17">
        <v>0.422404285761038</v>
      </c>
      <c r="J10" s="17">
        <v>0.37807872581430702</v>
      </c>
      <c r="K10" s="17">
        <v>0.35742024005050399</v>
      </c>
      <c r="L10" s="17">
        <v>0.37977014300434297</v>
      </c>
      <c r="M10" s="17"/>
      <c r="N10" s="17">
        <v>0.42971816707780702</v>
      </c>
      <c r="O10" s="17">
        <v>0.436142354664659</v>
      </c>
      <c r="P10" s="17">
        <v>0.36563998932382202</v>
      </c>
      <c r="Q10" s="17">
        <v>0.37235301672156401</v>
      </c>
      <c r="R10" s="17"/>
      <c r="S10" s="17">
        <v>0.48184232775387598</v>
      </c>
      <c r="T10" s="17">
        <v>0.37679163370940599</v>
      </c>
      <c r="U10" s="17">
        <v>0.39501399999481801</v>
      </c>
      <c r="V10" s="17">
        <v>0.442106977411794</v>
      </c>
      <c r="W10" s="17">
        <v>0.38942476835877299</v>
      </c>
      <c r="X10" s="17">
        <v>0.409659074687867</v>
      </c>
      <c r="Y10" s="17">
        <v>0.39340835283599901</v>
      </c>
      <c r="Z10" s="17">
        <v>0.46258121701104199</v>
      </c>
      <c r="AA10" s="17">
        <v>0.40749174326029503</v>
      </c>
      <c r="AB10" s="17">
        <v>0.34663663316534599</v>
      </c>
      <c r="AC10" s="17">
        <v>0.29048720931329902</v>
      </c>
      <c r="AD10" s="17">
        <v>0.40166684495529698</v>
      </c>
      <c r="AE10" s="17"/>
      <c r="AF10" s="17">
        <v>0.36223361056550502</v>
      </c>
      <c r="AG10" s="17">
        <v>0.398279841031007</v>
      </c>
      <c r="AH10" s="17">
        <v>0.43007444103473602</v>
      </c>
      <c r="AI10" s="17">
        <v>0.465591452724887</v>
      </c>
      <c r="AJ10" s="17">
        <v>0.39673270202206001</v>
      </c>
      <c r="AK10" s="17"/>
      <c r="AL10" s="17">
        <v>0.39904755929535701</v>
      </c>
      <c r="AM10" s="17">
        <v>0.40369143485071401</v>
      </c>
      <c r="AN10" s="17">
        <v>0.43676964550923902</v>
      </c>
      <c r="AO10" s="17">
        <v>0.354344585456141</v>
      </c>
      <c r="AP10" s="17"/>
      <c r="AQ10" s="17">
        <v>0.37349306285484601</v>
      </c>
      <c r="AR10" s="17">
        <v>0.449563267684229</v>
      </c>
      <c r="AS10" s="17"/>
      <c r="AT10" s="17">
        <v>0.41761534420947799</v>
      </c>
      <c r="AU10" s="17">
        <v>0.38429477313124599</v>
      </c>
      <c r="AV10" s="17"/>
      <c r="AW10" s="17">
        <v>0.39550422473156999</v>
      </c>
      <c r="AX10" s="17">
        <v>0.42587258757840901</v>
      </c>
      <c r="AY10" s="17">
        <v>0.402832955018951</v>
      </c>
      <c r="AZ10" s="17"/>
      <c r="BA10" s="17">
        <v>0.435178901665012</v>
      </c>
      <c r="BB10" s="17">
        <v>0.40135928928325398</v>
      </c>
      <c r="BC10" s="17">
        <v>0.40272317065012903</v>
      </c>
      <c r="BD10" s="17">
        <v>0.38364099517189298</v>
      </c>
      <c r="BE10" s="17">
        <v>0.324620271264002</v>
      </c>
      <c r="BF10" s="17"/>
      <c r="BG10" s="17">
        <v>0.387897486057316</v>
      </c>
      <c r="BH10" s="17">
        <v>0.41666704485195</v>
      </c>
      <c r="BI10" s="17"/>
      <c r="BJ10" s="17">
        <v>0.411626626768897</v>
      </c>
      <c r="BK10" s="17">
        <v>0.38095054458608602</v>
      </c>
      <c r="BL10" s="17"/>
      <c r="BM10" s="17">
        <v>0.44325130014650499</v>
      </c>
      <c r="BN10" s="17">
        <v>0.367913851692663</v>
      </c>
      <c r="BO10" s="17">
        <v>0.43559246035061899</v>
      </c>
      <c r="BP10" s="17">
        <v>0.39380101554082902</v>
      </c>
      <c r="BQ10" s="17">
        <v>0.34593961525565797</v>
      </c>
      <c r="BR10" s="17"/>
      <c r="BS10" s="17">
        <v>0.38988356766509102</v>
      </c>
      <c r="BT10" s="17"/>
      <c r="BU10" s="17">
        <v>0.362136018744249</v>
      </c>
      <c r="BV10" s="17">
        <v>0.45363204193245199</v>
      </c>
      <c r="BW10" s="17">
        <v>0.38854087862308601</v>
      </c>
      <c r="BX10" s="17">
        <v>0.34900721727092998</v>
      </c>
      <c r="BY10" s="17">
        <v>0.42642565670447302</v>
      </c>
      <c r="BZ10" s="17"/>
      <c r="CA10" s="17">
        <v>0.46414825405944599</v>
      </c>
      <c r="CB10" s="17"/>
      <c r="CC10" s="17">
        <v>0.406211128603297</v>
      </c>
      <c r="CD10" s="17">
        <v>0.41583363889755898</v>
      </c>
      <c r="CE10" s="17"/>
      <c r="CF10" s="17">
        <v>0.40006604180977801</v>
      </c>
      <c r="CG10" s="17"/>
      <c r="CH10" s="17">
        <v>0.42358249385139202</v>
      </c>
      <c r="CI10" s="17">
        <v>0.41189916533402499</v>
      </c>
    </row>
    <row r="11" spans="2:87" x14ac:dyDescent="0.35">
      <c r="B11" s="18" t="s">
        <v>454</v>
      </c>
      <c r="C11" s="17">
        <v>0.116904883847482</v>
      </c>
      <c r="D11" s="17">
        <v>0.13810366178012001</v>
      </c>
      <c r="E11" s="17">
        <v>9.6855386631640394E-2</v>
      </c>
      <c r="F11" s="17"/>
      <c r="G11" s="17">
        <v>0.188747501635398</v>
      </c>
      <c r="H11" s="17">
        <v>0.12965237134678501</v>
      </c>
      <c r="I11" s="17">
        <v>0.10563661080660899</v>
      </c>
      <c r="J11" s="17">
        <v>0.119234710093008</v>
      </c>
      <c r="K11" s="17">
        <v>8.9032077007192206E-2</v>
      </c>
      <c r="L11" s="17">
        <v>8.4320677079502998E-2</v>
      </c>
      <c r="M11" s="17"/>
      <c r="N11" s="17">
        <v>0.161228791529159</v>
      </c>
      <c r="O11" s="17">
        <v>0.123110355102097</v>
      </c>
      <c r="P11" s="17">
        <v>8.7142263208857901E-2</v>
      </c>
      <c r="Q11" s="17">
        <v>9.0372684505227202E-2</v>
      </c>
      <c r="R11" s="17"/>
      <c r="S11" s="17">
        <v>0.10678745786451201</v>
      </c>
      <c r="T11" s="17">
        <v>0.10875630804191801</v>
      </c>
      <c r="U11" s="17">
        <v>0.167495109309027</v>
      </c>
      <c r="V11" s="17">
        <v>0.149776057476774</v>
      </c>
      <c r="W11" s="17">
        <v>9.7662181283264496E-2</v>
      </c>
      <c r="X11" s="17">
        <v>0.131732405100289</v>
      </c>
      <c r="Y11" s="17">
        <v>9.6403712589614998E-2</v>
      </c>
      <c r="Z11" s="17">
        <v>5.3480309789920702E-2</v>
      </c>
      <c r="AA11" s="17">
        <v>0.12769912974661901</v>
      </c>
      <c r="AB11" s="17">
        <v>0.118362497240468</v>
      </c>
      <c r="AC11" s="17">
        <v>7.0813674564630905E-2</v>
      </c>
      <c r="AD11" s="17">
        <v>0.13951286849025199</v>
      </c>
      <c r="AE11" s="17"/>
      <c r="AF11" s="17">
        <v>8.4004063929009706E-2</v>
      </c>
      <c r="AG11" s="17">
        <v>0.11389259610482</v>
      </c>
      <c r="AH11" s="17">
        <v>0.11192127017221</v>
      </c>
      <c r="AI11" s="17">
        <v>0.104713692063317</v>
      </c>
      <c r="AJ11" s="17">
        <v>0.20199978748369901</v>
      </c>
      <c r="AK11" s="17"/>
      <c r="AL11" s="17">
        <v>0.14015158832560001</v>
      </c>
      <c r="AM11" s="17">
        <v>0.112141892768677</v>
      </c>
      <c r="AN11" s="17">
        <v>7.6143964396815506E-2</v>
      </c>
      <c r="AO11" s="17">
        <v>0.116293755126367</v>
      </c>
      <c r="AP11" s="17"/>
      <c r="AQ11" s="17">
        <v>9.7994307081973805E-2</v>
      </c>
      <c r="AR11" s="17">
        <v>0.144344354961945</v>
      </c>
      <c r="AS11" s="17"/>
      <c r="AT11" s="17">
        <v>0.123027708453241</v>
      </c>
      <c r="AU11" s="17">
        <v>8.40406243131437E-2</v>
      </c>
      <c r="AV11" s="17"/>
      <c r="AW11" s="17">
        <v>9.4460930746071994E-2</v>
      </c>
      <c r="AX11" s="17">
        <v>0.137913399310826</v>
      </c>
      <c r="AY11" s="17">
        <v>0.128487023050606</v>
      </c>
      <c r="AZ11" s="17"/>
      <c r="BA11" s="17">
        <v>0.12115529908584</v>
      </c>
      <c r="BB11" s="17">
        <v>0.117477419577945</v>
      </c>
      <c r="BC11" s="17">
        <v>0.10751777801845699</v>
      </c>
      <c r="BD11" s="17">
        <v>0.110827973990582</v>
      </c>
      <c r="BE11" s="17">
        <v>0.164879092059213</v>
      </c>
      <c r="BF11" s="17"/>
      <c r="BG11" s="17">
        <v>0.14461943004404801</v>
      </c>
      <c r="BH11" s="17">
        <v>9.6679085953547905E-2</v>
      </c>
      <c r="BI11" s="17"/>
      <c r="BJ11" s="17">
        <v>0.13082159346529401</v>
      </c>
      <c r="BK11" s="17">
        <v>6.3470356350961002E-2</v>
      </c>
      <c r="BL11" s="17"/>
      <c r="BM11" s="17">
        <v>9.2302879270681898E-2</v>
      </c>
      <c r="BN11" s="17">
        <v>9.9587904534696001E-2</v>
      </c>
      <c r="BO11" s="17">
        <v>0.14191662149999801</v>
      </c>
      <c r="BP11" s="17">
        <v>0.152048233138768</v>
      </c>
      <c r="BQ11" s="17">
        <v>9.3498089503370699E-2</v>
      </c>
      <c r="BR11" s="17"/>
      <c r="BS11" s="17">
        <v>9.0072546123019195E-2</v>
      </c>
      <c r="BT11" s="17"/>
      <c r="BU11" s="17">
        <v>0.114908361839726</v>
      </c>
      <c r="BV11" s="17">
        <v>0.175570860304301</v>
      </c>
      <c r="BW11" s="17">
        <v>0.12101319240330401</v>
      </c>
      <c r="BX11" s="17">
        <v>7.5747945869303404E-2</v>
      </c>
      <c r="BY11" s="17">
        <v>8.5580288915782704E-2</v>
      </c>
      <c r="BZ11" s="17"/>
      <c r="CA11" s="17">
        <v>9.4492164932513806E-2</v>
      </c>
      <c r="CB11" s="17"/>
      <c r="CC11" s="17">
        <v>8.1928336857082298E-2</v>
      </c>
      <c r="CD11" s="17">
        <v>0.26902781583722102</v>
      </c>
      <c r="CE11" s="17"/>
      <c r="CF11" s="17">
        <v>9.8369859302397694E-2</v>
      </c>
      <c r="CG11" s="17"/>
      <c r="CH11" s="17">
        <v>7.8591408580165403E-2</v>
      </c>
      <c r="CI11" s="17">
        <v>0.227443672102425</v>
      </c>
    </row>
    <row r="12" spans="2:87" x14ac:dyDescent="0.35">
      <c r="B12" s="18" t="s">
        <v>455</v>
      </c>
      <c r="C12" s="17">
        <v>3.02457018501072E-2</v>
      </c>
      <c r="D12" s="17">
        <v>3.8838404784101499E-2</v>
      </c>
      <c r="E12" s="17">
        <v>2.2017448871200499E-2</v>
      </c>
      <c r="F12" s="17"/>
      <c r="G12" s="17">
        <v>3.8871802548762303E-2</v>
      </c>
      <c r="H12" s="17">
        <v>3.8819089800080697E-2</v>
      </c>
      <c r="I12" s="17">
        <v>5.02525992104201E-2</v>
      </c>
      <c r="J12" s="17">
        <v>1.87555972561733E-2</v>
      </c>
      <c r="K12" s="17">
        <v>1.95136814340067E-2</v>
      </c>
      <c r="L12" s="17">
        <v>1.7742448160324699E-2</v>
      </c>
      <c r="M12" s="17"/>
      <c r="N12" s="17">
        <v>3.5902039579802598E-2</v>
      </c>
      <c r="O12" s="17">
        <v>3.2656065475427501E-2</v>
      </c>
      <c r="P12" s="17">
        <v>1.9707753247881099E-2</v>
      </c>
      <c r="Q12" s="17">
        <v>3.1311459588394902E-2</v>
      </c>
      <c r="R12" s="17"/>
      <c r="S12" s="17">
        <v>4.1966943080288699E-2</v>
      </c>
      <c r="T12" s="17">
        <v>1.6756171681996199E-2</v>
      </c>
      <c r="U12" s="17">
        <v>2.2557699411549999E-2</v>
      </c>
      <c r="V12" s="17">
        <v>1.6180189081364701E-2</v>
      </c>
      <c r="W12" s="17">
        <v>3.2463541921421799E-2</v>
      </c>
      <c r="X12" s="17">
        <v>4.4135167904141202E-2</v>
      </c>
      <c r="Y12" s="17">
        <v>4.2437744285477703E-2</v>
      </c>
      <c r="Z12" s="17">
        <v>3.40634912907875E-2</v>
      </c>
      <c r="AA12" s="17">
        <v>2.09885387262722E-2</v>
      </c>
      <c r="AB12" s="17">
        <v>3.1227695317810798E-2</v>
      </c>
      <c r="AC12" s="17">
        <v>4.1720607961851702E-2</v>
      </c>
      <c r="AD12" s="17">
        <v>2.4110640196923799E-2</v>
      </c>
      <c r="AE12" s="17"/>
      <c r="AF12" s="17">
        <v>2.17695909269854E-2</v>
      </c>
      <c r="AG12" s="17">
        <v>2.2456291750338201E-2</v>
      </c>
      <c r="AH12" s="17">
        <v>2.8514251170961898E-2</v>
      </c>
      <c r="AI12" s="17">
        <v>3.45466717524536E-2</v>
      </c>
      <c r="AJ12" s="17">
        <v>3.5129513190174697E-2</v>
      </c>
      <c r="AK12" s="17"/>
      <c r="AL12" s="17">
        <v>3.8233990131295602E-2</v>
      </c>
      <c r="AM12" s="17">
        <v>2.58172856376674E-2</v>
      </c>
      <c r="AN12" s="17">
        <v>1.65352922935229E-2</v>
      </c>
      <c r="AO12" s="17">
        <v>4.6269475183713299E-2</v>
      </c>
      <c r="AP12" s="17"/>
      <c r="AQ12" s="17">
        <v>2.0791178892020201E-2</v>
      </c>
      <c r="AR12" s="17">
        <v>4.3964326767070801E-2</v>
      </c>
      <c r="AS12" s="17"/>
      <c r="AT12" s="17">
        <v>3.1663319198435E-2</v>
      </c>
      <c r="AU12" s="17">
        <v>2.3401799943363499E-2</v>
      </c>
      <c r="AV12" s="17"/>
      <c r="AW12" s="17">
        <v>2.77944570745631E-2</v>
      </c>
      <c r="AX12" s="17">
        <v>2.1983497153648099E-2</v>
      </c>
      <c r="AY12" s="17">
        <v>3.8316050004817297E-2</v>
      </c>
      <c r="AZ12" s="17"/>
      <c r="BA12" s="17">
        <v>4.3797718162752498E-2</v>
      </c>
      <c r="BB12" s="17">
        <v>2.6413407528097101E-2</v>
      </c>
      <c r="BC12" s="17">
        <v>3.00696598706661E-2</v>
      </c>
      <c r="BD12" s="17">
        <v>1.19858943813991E-2</v>
      </c>
      <c r="BE12" s="17">
        <v>2.0124969914669399E-2</v>
      </c>
      <c r="BF12" s="17"/>
      <c r="BG12" s="17">
        <v>3.1370354393484297E-2</v>
      </c>
      <c r="BH12" s="17">
        <v>2.9424941701919598E-2</v>
      </c>
      <c r="BI12" s="17"/>
      <c r="BJ12" s="17">
        <v>3.1917697862218798E-2</v>
      </c>
      <c r="BK12" s="17">
        <v>2.4745677301030299E-2</v>
      </c>
      <c r="BL12" s="17"/>
      <c r="BM12" s="17">
        <v>4.1142144055585701E-2</v>
      </c>
      <c r="BN12" s="17">
        <v>1.9413771923676802E-2</v>
      </c>
      <c r="BO12" s="17">
        <v>3.5879380066329E-2</v>
      </c>
      <c r="BP12" s="17">
        <v>2.98227911254796E-2</v>
      </c>
      <c r="BQ12" s="17">
        <v>0</v>
      </c>
      <c r="BR12" s="17"/>
      <c r="BS12" s="17">
        <v>2.4347892355879398E-2</v>
      </c>
      <c r="BT12" s="17"/>
      <c r="BU12" s="17">
        <v>2.2947508758510999E-2</v>
      </c>
      <c r="BV12" s="17">
        <v>4.8744769275521203E-2</v>
      </c>
      <c r="BW12" s="17">
        <v>2.9312315867384801E-2</v>
      </c>
      <c r="BX12" s="17">
        <v>2.0778320885355701E-2</v>
      </c>
      <c r="BY12" s="17">
        <v>6.9394350806462196E-2</v>
      </c>
      <c r="BZ12" s="17"/>
      <c r="CA12" s="17">
        <v>4.41969348195125E-2</v>
      </c>
      <c r="CB12" s="17"/>
      <c r="CC12" s="17">
        <v>1.8875185500634498E-2</v>
      </c>
      <c r="CD12" s="17">
        <v>6.9921914957690207E-2</v>
      </c>
      <c r="CE12" s="17"/>
      <c r="CF12" s="17">
        <v>9.5010812991452396E-3</v>
      </c>
      <c r="CG12" s="17"/>
      <c r="CH12" s="17">
        <v>1.6085073294137799E-2</v>
      </c>
      <c r="CI12" s="17">
        <v>3.5666511063965602E-2</v>
      </c>
    </row>
    <row r="13" spans="2:87" x14ac:dyDescent="0.35">
      <c r="B13" s="18" t="s">
        <v>115</v>
      </c>
      <c r="C13" s="17">
        <v>6.68736229671862E-2</v>
      </c>
      <c r="D13" s="17">
        <v>5.8043008335157797E-2</v>
      </c>
      <c r="E13" s="17">
        <v>7.2997326680876107E-2</v>
      </c>
      <c r="F13" s="17"/>
      <c r="G13" s="17">
        <v>7.9402329070933197E-2</v>
      </c>
      <c r="H13" s="17">
        <v>8.7909879248961403E-2</v>
      </c>
      <c r="I13" s="17">
        <v>8.1614997265562303E-2</v>
      </c>
      <c r="J13" s="17">
        <v>6.9977052223783295E-2</v>
      </c>
      <c r="K13" s="17">
        <v>5.74840645090266E-2</v>
      </c>
      <c r="L13" s="17">
        <v>3.3081532433384499E-2</v>
      </c>
      <c r="M13" s="17"/>
      <c r="N13" s="17">
        <v>5.5849879280881198E-2</v>
      </c>
      <c r="O13" s="17">
        <v>7.1492115906152606E-2</v>
      </c>
      <c r="P13" s="17">
        <v>7.2672575456889196E-2</v>
      </c>
      <c r="Q13" s="17">
        <v>6.9811457781226494E-2</v>
      </c>
      <c r="R13" s="17"/>
      <c r="S13" s="17">
        <v>7.4758892501209498E-2</v>
      </c>
      <c r="T13" s="17">
        <v>8.2481725287433E-2</v>
      </c>
      <c r="U13" s="17">
        <v>3.9362153123297799E-2</v>
      </c>
      <c r="V13" s="17">
        <v>5.70329892985873E-2</v>
      </c>
      <c r="W13" s="17">
        <v>7.5136026883998994E-2</v>
      </c>
      <c r="X13" s="17">
        <v>5.3069600755812803E-2</v>
      </c>
      <c r="Y13" s="17">
        <v>8.1148003134435598E-2</v>
      </c>
      <c r="Z13" s="17">
        <v>0.12018544088968</v>
      </c>
      <c r="AA13" s="17">
        <v>6.12774045690022E-2</v>
      </c>
      <c r="AB13" s="17">
        <v>3.5171561759424402E-2</v>
      </c>
      <c r="AC13" s="17">
        <v>5.67447511715473E-2</v>
      </c>
      <c r="AD13" s="17">
        <v>0.110517397487628</v>
      </c>
      <c r="AE13" s="17"/>
      <c r="AF13" s="17">
        <v>5.96175548751759E-2</v>
      </c>
      <c r="AG13" s="17">
        <v>4.9813905196077798E-2</v>
      </c>
      <c r="AH13" s="17">
        <v>8.9649818649149504E-2</v>
      </c>
      <c r="AI13" s="17">
        <v>5.88785553878865E-2</v>
      </c>
      <c r="AJ13" s="17">
        <v>8.2063353708866194E-2</v>
      </c>
      <c r="AK13" s="17"/>
      <c r="AL13" s="17">
        <v>8.31654169633462E-2</v>
      </c>
      <c r="AM13" s="17">
        <v>5.7210977919817198E-2</v>
      </c>
      <c r="AN13" s="17">
        <v>5.4326099158469199E-2</v>
      </c>
      <c r="AO13" s="17">
        <v>6.0966018984338198E-2</v>
      </c>
      <c r="AP13" s="17"/>
      <c r="AQ13" s="17">
        <v>6.7472868782398901E-2</v>
      </c>
      <c r="AR13" s="17">
        <v>6.6004110183896597E-2</v>
      </c>
      <c r="AS13" s="17"/>
      <c r="AT13" s="17">
        <v>6.6480869660012806E-2</v>
      </c>
      <c r="AU13" s="17">
        <v>3.7919087668174999E-2</v>
      </c>
      <c r="AV13" s="17"/>
      <c r="AW13" s="17">
        <v>5.0861170122683701E-2</v>
      </c>
      <c r="AX13" s="17">
        <v>6.7858475996087103E-2</v>
      </c>
      <c r="AY13" s="17">
        <v>7.5358565918826198E-2</v>
      </c>
      <c r="AZ13" s="17"/>
      <c r="BA13" s="17">
        <v>7.59966187444336E-2</v>
      </c>
      <c r="BB13" s="17">
        <v>7.41124411308626E-2</v>
      </c>
      <c r="BC13" s="17">
        <v>6.0299042777246702E-2</v>
      </c>
      <c r="BD13" s="17">
        <v>6.0883419486192102E-2</v>
      </c>
      <c r="BE13" s="17">
        <v>3.6218439810186E-2</v>
      </c>
      <c r="BF13" s="17"/>
      <c r="BG13" s="17">
        <v>8.3772450017955094E-2</v>
      </c>
      <c r="BH13" s="17">
        <v>5.45410284462714E-2</v>
      </c>
      <c r="BI13" s="17"/>
      <c r="BJ13" s="17">
        <v>7.5697739240298906E-2</v>
      </c>
      <c r="BK13" s="17">
        <v>3.3379847852331002E-2</v>
      </c>
      <c r="BL13" s="17"/>
      <c r="BM13" s="17">
        <v>0.10482044374953001</v>
      </c>
      <c r="BN13" s="17">
        <v>4.9491069619980198E-2</v>
      </c>
      <c r="BO13" s="17">
        <v>5.0630116052541398E-2</v>
      </c>
      <c r="BP13" s="17">
        <v>7.2255444681499095E-2</v>
      </c>
      <c r="BQ13" s="17">
        <v>3.3853752907047702E-2</v>
      </c>
      <c r="BR13" s="17"/>
      <c r="BS13" s="17">
        <v>2.73510398893228E-2</v>
      </c>
      <c r="BT13" s="17"/>
      <c r="BU13" s="17">
        <v>4.8863734274401202E-2</v>
      </c>
      <c r="BV13" s="17">
        <v>4.86415086075625E-2</v>
      </c>
      <c r="BW13" s="17">
        <v>8.0506562839429405E-2</v>
      </c>
      <c r="BX13" s="17">
        <v>2.0759859145511001E-2</v>
      </c>
      <c r="BY13" s="17">
        <v>0.137876450275774</v>
      </c>
      <c r="BZ13" s="17"/>
      <c r="CA13" s="17">
        <v>2.6020850793269601E-2</v>
      </c>
      <c r="CB13" s="17"/>
      <c r="CC13" s="17">
        <v>5.65565909436559E-2</v>
      </c>
      <c r="CD13" s="17">
        <v>7.3898527701519195E-2</v>
      </c>
      <c r="CE13" s="17"/>
      <c r="CF13" s="17">
        <v>4.0798219752489102E-2</v>
      </c>
      <c r="CG13" s="17"/>
      <c r="CH13" s="17">
        <v>4.45567637604996E-2</v>
      </c>
      <c r="CI13" s="17">
        <v>5.4924114935812597E-2</v>
      </c>
    </row>
    <row r="14" spans="2:87" x14ac:dyDescent="0.35">
      <c r="B14" s="18" t="s">
        <v>456</v>
      </c>
      <c r="C14" s="21">
        <v>0.78597579133522399</v>
      </c>
      <c r="D14" s="21">
        <v>0.76501492510061997</v>
      </c>
      <c r="E14" s="21">
        <v>0.808129837816283</v>
      </c>
      <c r="F14" s="21"/>
      <c r="G14" s="21">
        <v>0.69297836674490698</v>
      </c>
      <c r="H14" s="21">
        <v>0.74361865960417295</v>
      </c>
      <c r="I14" s="21">
        <v>0.76249579271740797</v>
      </c>
      <c r="J14" s="21">
        <v>0.79203264042703603</v>
      </c>
      <c r="K14" s="21">
        <v>0.83397017704977405</v>
      </c>
      <c r="L14" s="21">
        <v>0.86485534232678796</v>
      </c>
      <c r="M14" s="21"/>
      <c r="N14" s="21">
        <v>0.74701928961015696</v>
      </c>
      <c r="O14" s="21">
        <v>0.772741463516323</v>
      </c>
      <c r="P14" s="21">
        <v>0.82047740808637204</v>
      </c>
      <c r="Q14" s="21">
        <v>0.80850439812515096</v>
      </c>
      <c r="R14" s="21"/>
      <c r="S14" s="21">
        <v>0.77648670655398999</v>
      </c>
      <c r="T14" s="21">
        <v>0.79200579498865298</v>
      </c>
      <c r="U14" s="21">
        <v>0.770585038156125</v>
      </c>
      <c r="V14" s="21">
        <v>0.77701076414327397</v>
      </c>
      <c r="W14" s="21">
        <v>0.79473824991131503</v>
      </c>
      <c r="X14" s="21">
        <v>0.77106282623975697</v>
      </c>
      <c r="Y14" s="21">
        <v>0.78001053999047198</v>
      </c>
      <c r="Z14" s="21">
        <v>0.792270758029612</v>
      </c>
      <c r="AA14" s="21">
        <v>0.79003492695810695</v>
      </c>
      <c r="AB14" s="21">
        <v>0.81523824568229697</v>
      </c>
      <c r="AC14" s="21">
        <v>0.83072096630197001</v>
      </c>
      <c r="AD14" s="21">
        <v>0.72585909382519498</v>
      </c>
      <c r="AE14" s="21"/>
      <c r="AF14" s="21">
        <v>0.83460879026882895</v>
      </c>
      <c r="AG14" s="21">
        <v>0.81383720694876405</v>
      </c>
      <c r="AH14" s="21">
        <v>0.76991466000767905</v>
      </c>
      <c r="AI14" s="21">
        <v>0.801861080796343</v>
      </c>
      <c r="AJ14" s="21">
        <v>0.68080734561726097</v>
      </c>
      <c r="AK14" s="21"/>
      <c r="AL14" s="21">
        <v>0.73844900457975804</v>
      </c>
      <c r="AM14" s="21">
        <v>0.80482984367383803</v>
      </c>
      <c r="AN14" s="21">
        <v>0.85299464415119197</v>
      </c>
      <c r="AO14" s="21">
        <v>0.77647075070558202</v>
      </c>
      <c r="AP14" s="21"/>
      <c r="AQ14" s="21">
        <v>0.81374164524360704</v>
      </c>
      <c r="AR14" s="21">
        <v>0.74568720808708699</v>
      </c>
      <c r="AS14" s="21"/>
      <c r="AT14" s="21">
        <v>0.77882810268831204</v>
      </c>
      <c r="AU14" s="21">
        <v>0.85463848807531795</v>
      </c>
      <c r="AV14" s="21"/>
      <c r="AW14" s="21">
        <v>0.82688344205668096</v>
      </c>
      <c r="AX14" s="21">
        <v>0.77224462753943901</v>
      </c>
      <c r="AY14" s="21">
        <v>0.75783836102574997</v>
      </c>
      <c r="AZ14" s="21"/>
      <c r="BA14" s="21">
        <v>0.75905036400697401</v>
      </c>
      <c r="BB14" s="21">
        <v>0.78199673176309503</v>
      </c>
      <c r="BC14" s="21">
        <v>0.80211351933362995</v>
      </c>
      <c r="BD14" s="21">
        <v>0.81630271214182604</v>
      </c>
      <c r="BE14" s="21">
        <v>0.77877749821593101</v>
      </c>
      <c r="BF14" s="21"/>
      <c r="BG14" s="21">
        <v>0.74023776554451304</v>
      </c>
      <c r="BH14" s="21">
        <v>0.81935494389826102</v>
      </c>
      <c r="BI14" s="21"/>
      <c r="BJ14" s="21">
        <v>0.76156296943218804</v>
      </c>
      <c r="BK14" s="21">
        <v>0.87840411849567801</v>
      </c>
      <c r="BL14" s="21"/>
      <c r="BM14" s="21">
        <v>0.76173453292420201</v>
      </c>
      <c r="BN14" s="21">
        <v>0.83150725392164704</v>
      </c>
      <c r="BO14" s="21">
        <v>0.771573882381132</v>
      </c>
      <c r="BP14" s="21">
        <v>0.74587353105425303</v>
      </c>
      <c r="BQ14" s="21">
        <v>0.87264815758958203</v>
      </c>
      <c r="BR14" s="21"/>
      <c r="BS14" s="21">
        <v>0.85822852163177898</v>
      </c>
      <c r="BT14" s="21"/>
      <c r="BU14" s="21">
        <v>0.81328039512736205</v>
      </c>
      <c r="BV14" s="21">
        <v>0.72704286181261502</v>
      </c>
      <c r="BW14" s="21">
        <v>0.76916792888988095</v>
      </c>
      <c r="BX14" s="21">
        <v>0.88271387409983004</v>
      </c>
      <c r="BY14" s="21">
        <v>0.70714891000198099</v>
      </c>
      <c r="BZ14" s="21"/>
      <c r="CA14" s="21">
        <v>0.83529004945470398</v>
      </c>
      <c r="CB14" s="21"/>
      <c r="CC14" s="21">
        <v>0.84263988669862699</v>
      </c>
      <c r="CD14" s="21">
        <v>0.58715174150356897</v>
      </c>
      <c r="CE14" s="21"/>
      <c r="CF14" s="21">
        <v>0.85133083964596801</v>
      </c>
      <c r="CG14" s="21"/>
      <c r="CH14" s="21">
        <v>0.86076675436519701</v>
      </c>
      <c r="CI14" s="21">
        <v>0.68196570189779704</v>
      </c>
    </row>
    <row r="15" spans="2:87" x14ac:dyDescent="0.35">
      <c r="B15" s="18" t="s">
        <v>457</v>
      </c>
      <c r="C15" s="21">
        <v>0.14715058569758999</v>
      </c>
      <c r="D15" s="21">
        <v>0.17694206656422201</v>
      </c>
      <c r="E15" s="21">
        <v>0.118872835502841</v>
      </c>
      <c r="F15" s="21"/>
      <c r="G15" s="21">
        <v>0.22761930418415999</v>
      </c>
      <c r="H15" s="21">
        <v>0.16847146114686501</v>
      </c>
      <c r="I15" s="21">
        <v>0.15588921001702899</v>
      </c>
      <c r="J15" s="21">
        <v>0.137990307349181</v>
      </c>
      <c r="K15" s="21">
        <v>0.108545758441199</v>
      </c>
      <c r="L15" s="21">
        <v>0.102063125239828</v>
      </c>
      <c r="M15" s="21"/>
      <c r="N15" s="21">
        <v>0.19713083110896201</v>
      </c>
      <c r="O15" s="21">
        <v>0.15576642057752499</v>
      </c>
      <c r="P15" s="21">
        <v>0.106850016456739</v>
      </c>
      <c r="Q15" s="21">
        <v>0.12168414409362199</v>
      </c>
      <c r="R15" s="21"/>
      <c r="S15" s="21">
        <v>0.148754400944801</v>
      </c>
      <c r="T15" s="21">
        <v>0.12551247972391399</v>
      </c>
      <c r="U15" s="21">
        <v>0.190052808720577</v>
      </c>
      <c r="V15" s="21">
        <v>0.16595624655813901</v>
      </c>
      <c r="W15" s="21">
        <v>0.13012572320468599</v>
      </c>
      <c r="X15" s="21">
        <v>0.17586757300443101</v>
      </c>
      <c r="Y15" s="21">
        <v>0.138841456875093</v>
      </c>
      <c r="Z15" s="21">
        <v>8.7543801080708306E-2</v>
      </c>
      <c r="AA15" s="21">
        <v>0.148687668472891</v>
      </c>
      <c r="AB15" s="21">
        <v>0.14959019255827899</v>
      </c>
      <c r="AC15" s="21">
        <v>0.112534282526483</v>
      </c>
      <c r="AD15" s="21">
        <v>0.16362350868717601</v>
      </c>
      <c r="AE15" s="21"/>
      <c r="AF15" s="21">
        <v>0.10577365485599501</v>
      </c>
      <c r="AG15" s="21">
        <v>0.136348887855159</v>
      </c>
      <c r="AH15" s="21">
        <v>0.140435521343172</v>
      </c>
      <c r="AI15" s="21">
        <v>0.139260363815771</v>
      </c>
      <c r="AJ15" s="21">
        <v>0.237129300673873</v>
      </c>
      <c r="AK15" s="21"/>
      <c r="AL15" s="21">
        <v>0.17838557845689601</v>
      </c>
      <c r="AM15" s="21">
        <v>0.137959178406344</v>
      </c>
      <c r="AN15" s="21">
        <v>9.2679256690338399E-2</v>
      </c>
      <c r="AO15" s="21">
        <v>0.16256323031007999</v>
      </c>
      <c r="AP15" s="21"/>
      <c r="AQ15" s="21">
        <v>0.11878548597399401</v>
      </c>
      <c r="AR15" s="21">
        <v>0.18830868172901599</v>
      </c>
      <c r="AS15" s="21"/>
      <c r="AT15" s="21">
        <v>0.154691027651676</v>
      </c>
      <c r="AU15" s="21">
        <v>0.107442424256507</v>
      </c>
      <c r="AV15" s="21"/>
      <c r="AW15" s="21">
        <v>0.122255387820635</v>
      </c>
      <c r="AX15" s="21">
        <v>0.159896896464474</v>
      </c>
      <c r="AY15" s="21">
        <v>0.166803073055423</v>
      </c>
      <c r="AZ15" s="21"/>
      <c r="BA15" s="21">
        <v>0.16495301724859199</v>
      </c>
      <c r="BB15" s="21">
        <v>0.14389082710604201</v>
      </c>
      <c r="BC15" s="21">
        <v>0.137587437889123</v>
      </c>
      <c r="BD15" s="21">
        <v>0.12281386837198099</v>
      </c>
      <c r="BE15" s="21">
        <v>0.185004061973883</v>
      </c>
      <c r="BF15" s="21"/>
      <c r="BG15" s="21">
        <v>0.17598978443753199</v>
      </c>
      <c r="BH15" s="21">
        <v>0.12610402765546699</v>
      </c>
      <c r="BI15" s="21"/>
      <c r="BJ15" s="21">
        <v>0.162739291327513</v>
      </c>
      <c r="BK15" s="21">
        <v>8.8216033651991294E-2</v>
      </c>
      <c r="BL15" s="21"/>
      <c r="BM15" s="21">
        <v>0.13344502332626801</v>
      </c>
      <c r="BN15" s="21">
        <v>0.11900167645837301</v>
      </c>
      <c r="BO15" s="21">
        <v>0.17779600156632699</v>
      </c>
      <c r="BP15" s="21">
        <v>0.181871024264248</v>
      </c>
      <c r="BQ15" s="21">
        <v>9.3498089503370699E-2</v>
      </c>
      <c r="BR15" s="21"/>
      <c r="BS15" s="21">
        <v>0.114420438478899</v>
      </c>
      <c r="BT15" s="21"/>
      <c r="BU15" s="21">
        <v>0.13785587059823701</v>
      </c>
      <c r="BV15" s="21">
        <v>0.22431562957982301</v>
      </c>
      <c r="BW15" s="21">
        <v>0.150325508270689</v>
      </c>
      <c r="BX15" s="21">
        <v>9.6526266754659099E-2</v>
      </c>
      <c r="BY15" s="21">
        <v>0.15497463972224501</v>
      </c>
      <c r="BZ15" s="21"/>
      <c r="CA15" s="21">
        <v>0.13868909975202601</v>
      </c>
      <c r="CB15" s="21"/>
      <c r="CC15" s="21">
        <v>0.100803522357717</v>
      </c>
      <c r="CD15" s="21">
        <v>0.33894973079491098</v>
      </c>
      <c r="CE15" s="21"/>
      <c r="CF15" s="21">
        <v>0.10787094060154299</v>
      </c>
      <c r="CG15" s="21"/>
      <c r="CH15" s="21">
        <v>9.4676481874303095E-2</v>
      </c>
      <c r="CI15" s="21">
        <v>0.26311018316639001</v>
      </c>
    </row>
    <row r="16" spans="2:87" x14ac:dyDescent="0.35">
      <c r="B16" s="18" t="s">
        <v>281</v>
      </c>
      <c r="C16" s="22">
        <v>0.63882520563763501</v>
      </c>
      <c r="D16" s="22">
        <v>0.58807285853639901</v>
      </c>
      <c r="E16" s="22">
        <v>0.689257002313442</v>
      </c>
      <c r="F16" s="22"/>
      <c r="G16" s="22">
        <v>0.465359062560746</v>
      </c>
      <c r="H16" s="22">
        <v>0.575147198457308</v>
      </c>
      <c r="I16" s="22">
        <v>0.60660658270037904</v>
      </c>
      <c r="J16" s="22">
        <v>0.65404233307785498</v>
      </c>
      <c r="K16" s="22">
        <v>0.72542441860857598</v>
      </c>
      <c r="L16" s="22">
        <v>0.76279221708695999</v>
      </c>
      <c r="M16" s="22"/>
      <c r="N16" s="22">
        <v>0.54988845850119505</v>
      </c>
      <c r="O16" s="22">
        <v>0.61697504293879801</v>
      </c>
      <c r="P16" s="22">
        <v>0.71362739162963296</v>
      </c>
      <c r="Q16" s="22">
        <v>0.68682025403152902</v>
      </c>
      <c r="R16" s="22"/>
      <c r="S16" s="22">
        <v>0.62773230560918902</v>
      </c>
      <c r="T16" s="22">
        <v>0.66649331526473998</v>
      </c>
      <c r="U16" s="22">
        <v>0.58053222943554905</v>
      </c>
      <c r="V16" s="22">
        <v>0.61105451758513496</v>
      </c>
      <c r="W16" s="22">
        <v>0.66461252670662896</v>
      </c>
      <c r="X16" s="22">
        <v>0.59519525323532596</v>
      </c>
      <c r="Y16" s="22">
        <v>0.64116908311537901</v>
      </c>
      <c r="Z16" s="22">
        <v>0.70472695694890297</v>
      </c>
      <c r="AA16" s="22">
        <v>0.64134725848521601</v>
      </c>
      <c r="AB16" s="22">
        <v>0.66564805312401798</v>
      </c>
      <c r="AC16" s="22">
        <v>0.718186683775488</v>
      </c>
      <c r="AD16" s="22">
        <v>0.56223558513801897</v>
      </c>
      <c r="AE16" s="22"/>
      <c r="AF16" s="22">
        <v>0.72883513541283396</v>
      </c>
      <c r="AG16" s="22">
        <v>0.67748831909360496</v>
      </c>
      <c r="AH16" s="22">
        <v>0.629479138664507</v>
      </c>
      <c r="AI16" s="22">
        <v>0.66260071698057299</v>
      </c>
      <c r="AJ16" s="22">
        <v>0.44367804494338697</v>
      </c>
      <c r="AK16" s="22"/>
      <c r="AL16" s="22">
        <v>0.56006342612286197</v>
      </c>
      <c r="AM16" s="22">
        <v>0.66687066526749395</v>
      </c>
      <c r="AN16" s="22">
        <v>0.76031538746085403</v>
      </c>
      <c r="AO16" s="22">
        <v>0.61390752039550101</v>
      </c>
      <c r="AP16" s="22"/>
      <c r="AQ16" s="22">
        <v>0.69495615926961296</v>
      </c>
      <c r="AR16" s="22">
        <v>0.55737852635807095</v>
      </c>
      <c r="AS16" s="22"/>
      <c r="AT16" s="22">
        <v>0.62413707503663596</v>
      </c>
      <c r="AU16" s="22">
        <v>0.74719606381880999</v>
      </c>
      <c r="AV16" s="22"/>
      <c r="AW16" s="22">
        <v>0.70462805423604602</v>
      </c>
      <c r="AX16" s="22">
        <v>0.61234773107496498</v>
      </c>
      <c r="AY16" s="22">
        <v>0.59103528797032701</v>
      </c>
      <c r="AZ16" s="22"/>
      <c r="BA16" s="22">
        <v>0.59409734675838199</v>
      </c>
      <c r="BB16" s="22">
        <v>0.63810590465705297</v>
      </c>
      <c r="BC16" s="22">
        <v>0.66452608144450698</v>
      </c>
      <c r="BD16" s="22">
        <v>0.69348884376984499</v>
      </c>
      <c r="BE16" s="22">
        <v>0.59377343624204904</v>
      </c>
      <c r="BF16" s="22"/>
      <c r="BG16" s="22">
        <v>0.56424798110698104</v>
      </c>
      <c r="BH16" s="22">
        <v>0.693250916242794</v>
      </c>
      <c r="BI16" s="22"/>
      <c r="BJ16" s="22">
        <v>0.59882367810467596</v>
      </c>
      <c r="BK16" s="22">
        <v>0.79018808484368597</v>
      </c>
      <c r="BL16" s="22"/>
      <c r="BM16" s="22">
        <v>0.62828950959793395</v>
      </c>
      <c r="BN16" s="22">
        <v>0.71250557746327403</v>
      </c>
      <c r="BO16" s="22">
        <v>0.59377788081480398</v>
      </c>
      <c r="BP16" s="22">
        <v>0.56400250679000496</v>
      </c>
      <c r="BQ16" s="22">
        <v>0.77915006808621101</v>
      </c>
      <c r="BR16" s="22"/>
      <c r="BS16" s="22">
        <v>0.74380808315288005</v>
      </c>
      <c r="BT16" s="22"/>
      <c r="BU16" s="22">
        <v>0.67542452452912505</v>
      </c>
      <c r="BV16" s="22">
        <v>0.50272723223279203</v>
      </c>
      <c r="BW16" s="22">
        <v>0.61884242061919204</v>
      </c>
      <c r="BX16" s="22">
        <v>0.78618760734517101</v>
      </c>
      <c r="BY16" s="22">
        <v>0.55217427027973698</v>
      </c>
      <c r="BZ16" s="22"/>
      <c r="CA16" s="22">
        <v>0.69660094970267805</v>
      </c>
      <c r="CB16" s="22"/>
      <c r="CC16" s="22">
        <v>0.74183636434091005</v>
      </c>
      <c r="CD16" s="22">
        <v>0.24820201070865799</v>
      </c>
      <c r="CE16" s="22"/>
      <c r="CF16" s="22">
        <v>0.743459899044425</v>
      </c>
      <c r="CG16" s="22"/>
      <c r="CH16" s="22">
        <v>0.76609027249089401</v>
      </c>
      <c r="CI16" s="22">
        <v>0.41885551873140597</v>
      </c>
    </row>
    <row r="17" spans="2:2" x14ac:dyDescent="0.35">
      <c r="B17" s="16"/>
    </row>
    <row r="18" spans="2:2" x14ac:dyDescent="0.35">
      <c r="B18" t="s">
        <v>118</v>
      </c>
    </row>
    <row r="19" spans="2:2" x14ac:dyDescent="0.35">
      <c r="B19" t="s">
        <v>119</v>
      </c>
    </row>
    <row r="21" spans="2:2" x14ac:dyDescent="0.35">
      <c r="B21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dimension ref="B2:CI21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463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2014</v>
      </c>
      <c r="D7" s="10">
        <v>1010</v>
      </c>
      <c r="E7" s="10">
        <v>998</v>
      </c>
      <c r="F7" s="10"/>
      <c r="G7" s="10">
        <v>162</v>
      </c>
      <c r="H7" s="10">
        <v>348</v>
      </c>
      <c r="I7" s="10">
        <v>362</v>
      </c>
      <c r="J7" s="10">
        <v>366</v>
      </c>
      <c r="K7" s="10">
        <v>313</v>
      </c>
      <c r="L7" s="10">
        <v>463</v>
      </c>
      <c r="M7" s="10"/>
      <c r="N7" s="10">
        <v>594</v>
      </c>
      <c r="O7" s="10">
        <v>504</v>
      </c>
      <c r="P7" s="10">
        <v>427</v>
      </c>
      <c r="Q7" s="10">
        <v>482</v>
      </c>
      <c r="R7" s="10"/>
      <c r="S7" s="10">
        <v>277</v>
      </c>
      <c r="T7" s="10">
        <v>281</v>
      </c>
      <c r="U7" s="10">
        <v>168</v>
      </c>
      <c r="V7" s="10">
        <v>172</v>
      </c>
      <c r="W7" s="10">
        <v>153</v>
      </c>
      <c r="X7" s="10">
        <v>169</v>
      </c>
      <c r="Y7" s="10">
        <v>143</v>
      </c>
      <c r="Z7" s="10">
        <v>76</v>
      </c>
      <c r="AA7" s="10">
        <v>207</v>
      </c>
      <c r="AB7" s="10">
        <v>190</v>
      </c>
      <c r="AC7" s="10">
        <v>109</v>
      </c>
      <c r="AD7" s="10">
        <v>69</v>
      </c>
      <c r="AE7" s="10"/>
      <c r="AF7" s="10">
        <v>331</v>
      </c>
      <c r="AG7" s="10">
        <v>748</v>
      </c>
      <c r="AH7" s="10">
        <v>407</v>
      </c>
      <c r="AI7" s="10">
        <v>228</v>
      </c>
      <c r="AJ7" s="10">
        <v>232</v>
      </c>
      <c r="AK7" s="10"/>
      <c r="AL7" s="10">
        <v>803</v>
      </c>
      <c r="AM7" s="10">
        <v>756</v>
      </c>
      <c r="AN7" s="10">
        <v>338</v>
      </c>
      <c r="AO7" s="10">
        <v>117</v>
      </c>
      <c r="AP7" s="10"/>
      <c r="AQ7" s="10">
        <v>1178</v>
      </c>
      <c r="AR7" s="10">
        <v>836</v>
      </c>
      <c r="AS7" s="10"/>
      <c r="AT7" s="10">
        <v>1305</v>
      </c>
      <c r="AU7" s="10">
        <v>438</v>
      </c>
      <c r="AV7" s="10"/>
      <c r="AW7" s="10">
        <v>799</v>
      </c>
      <c r="AX7" s="10">
        <v>470</v>
      </c>
      <c r="AY7" s="10">
        <v>680</v>
      </c>
      <c r="AZ7" s="10"/>
      <c r="BA7" s="10">
        <v>492</v>
      </c>
      <c r="BB7" s="10">
        <v>559</v>
      </c>
      <c r="BC7" s="10">
        <v>647</v>
      </c>
      <c r="BD7" s="10">
        <v>207</v>
      </c>
      <c r="BE7" s="10">
        <v>108</v>
      </c>
      <c r="BF7" s="10"/>
      <c r="BG7" s="10">
        <v>791</v>
      </c>
      <c r="BH7" s="10">
        <v>1223</v>
      </c>
      <c r="BI7" s="10"/>
      <c r="BJ7" s="10">
        <v>1546</v>
      </c>
      <c r="BK7" s="10">
        <v>457</v>
      </c>
      <c r="BL7" s="10"/>
      <c r="BM7" s="10">
        <v>280</v>
      </c>
      <c r="BN7" s="10">
        <v>408</v>
      </c>
      <c r="BO7" s="10">
        <v>699</v>
      </c>
      <c r="BP7" s="10">
        <v>159</v>
      </c>
      <c r="BQ7" s="10">
        <v>227</v>
      </c>
      <c r="BR7" s="10"/>
      <c r="BS7" s="10">
        <v>617</v>
      </c>
      <c r="BT7" s="10"/>
      <c r="BU7" s="10">
        <v>384</v>
      </c>
      <c r="BV7" s="10">
        <v>488</v>
      </c>
      <c r="BW7" s="10">
        <v>192</v>
      </c>
      <c r="BX7" s="10">
        <v>397</v>
      </c>
      <c r="BY7" s="10">
        <v>154</v>
      </c>
      <c r="BZ7" s="10"/>
      <c r="CA7" s="10">
        <v>165</v>
      </c>
      <c r="CB7" s="10"/>
      <c r="CC7" s="10">
        <v>1596</v>
      </c>
      <c r="CD7" s="10">
        <v>360</v>
      </c>
      <c r="CE7" s="10"/>
      <c r="CF7" s="10">
        <v>756</v>
      </c>
      <c r="CG7" s="10"/>
      <c r="CH7" s="10">
        <v>698</v>
      </c>
      <c r="CI7" s="10">
        <v>238</v>
      </c>
    </row>
    <row r="8" spans="2:87" ht="30" customHeight="1" x14ac:dyDescent="0.35">
      <c r="B8" s="11" t="s">
        <v>20</v>
      </c>
      <c r="C8" s="11">
        <v>2014</v>
      </c>
      <c r="D8" s="11">
        <v>993</v>
      </c>
      <c r="E8" s="11">
        <v>1015</v>
      </c>
      <c r="F8" s="11"/>
      <c r="G8" s="11">
        <v>282</v>
      </c>
      <c r="H8" s="11">
        <v>344</v>
      </c>
      <c r="I8" s="11">
        <v>342</v>
      </c>
      <c r="J8" s="11">
        <v>342</v>
      </c>
      <c r="K8" s="11">
        <v>283</v>
      </c>
      <c r="L8" s="11">
        <v>421</v>
      </c>
      <c r="M8" s="11"/>
      <c r="N8" s="11">
        <v>542</v>
      </c>
      <c r="O8" s="11">
        <v>522</v>
      </c>
      <c r="P8" s="11">
        <v>441</v>
      </c>
      <c r="Q8" s="11">
        <v>502</v>
      </c>
      <c r="R8" s="11"/>
      <c r="S8" s="11">
        <v>282</v>
      </c>
      <c r="T8" s="11">
        <v>262</v>
      </c>
      <c r="U8" s="11">
        <v>161</v>
      </c>
      <c r="V8" s="11">
        <v>181</v>
      </c>
      <c r="W8" s="11">
        <v>141</v>
      </c>
      <c r="X8" s="11">
        <v>181</v>
      </c>
      <c r="Y8" s="11">
        <v>161</v>
      </c>
      <c r="Z8" s="11">
        <v>81</v>
      </c>
      <c r="AA8" s="11">
        <v>222</v>
      </c>
      <c r="AB8" s="11">
        <v>181</v>
      </c>
      <c r="AC8" s="11">
        <v>101</v>
      </c>
      <c r="AD8" s="11">
        <v>60</v>
      </c>
      <c r="AE8" s="11"/>
      <c r="AF8" s="11">
        <v>339</v>
      </c>
      <c r="AG8" s="11">
        <v>765</v>
      </c>
      <c r="AH8" s="11">
        <v>397</v>
      </c>
      <c r="AI8" s="11">
        <v>220</v>
      </c>
      <c r="AJ8" s="11">
        <v>222</v>
      </c>
      <c r="AK8" s="11"/>
      <c r="AL8" s="11">
        <v>770</v>
      </c>
      <c r="AM8" s="11">
        <v>770</v>
      </c>
      <c r="AN8" s="11">
        <v>347</v>
      </c>
      <c r="AO8" s="11">
        <v>126</v>
      </c>
      <c r="AP8" s="11"/>
      <c r="AQ8" s="11">
        <v>1192</v>
      </c>
      <c r="AR8" s="11">
        <v>822</v>
      </c>
      <c r="AS8" s="11"/>
      <c r="AT8" s="11">
        <v>1312</v>
      </c>
      <c r="AU8" s="11">
        <v>397</v>
      </c>
      <c r="AV8" s="11"/>
      <c r="AW8" s="11">
        <v>746</v>
      </c>
      <c r="AX8" s="11">
        <v>471</v>
      </c>
      <c r="AY8" s="11">
        <v>716</v>
      </c>
      <c r="AZ8" s="11"/>
      <c r="BA8" s="11">
        <v>511</v>
      </c>
      <c r="BB8" s="11">
        <v>553</v>
      </c>
      <c r="BC8" s="11">
        <v>648</v>
      </c>
      <c r="BD8" s="11">
        <v>198</v>
      </c>
      <c r="BE8" s="11">
        <v>103</v>
      </c>
      <c r="BF8" s="11"/>
      <c r="BG8" s="11">
        <v>850</v>
      </c>
      <c r="BH8" s="11">
        <v>1164</v>
      </c>
      <c r="BI8" s="11"/>
      <c r="BJ8" s="11">
        <v>1580</v>
      </c>
      <c r="BK8" s="11">
        <v>423</v>
      </c>
      <c r="BL8" s="11"/>
      <c r="BM8" s="11">
        <v>297</v>
      </c>
      <c r="BN8" s="11">
        <v>385</v>
      </c>
      <c r="BO8" s="11">
        <v>706</v>
      </c>
      <c r="BP8" s="11">
        <v>156</v>
      </c>
      <c r="BQ8" s="11">
        <v>228</v>
      </c>
      <c r="BR8" s="11"/>
      <c r="BS8" s="11">
        <v>612</v>
      </c>
      <c r="BT8" s="11"/>
      <c r="BU8" s="11">
        <v>373</v>
      </c>
      <c r="BV8" s="11">
        <v>499</v>
      </c>
      <c r="BW8" s="11">
        <v>191</v>
      </c>
      <c r="BX8" s="11">
        <v>389</v>
      </c>
      <c r="BY8" s="11">
        <v>163</v>
      </c>
      <c r="BZ8" s="11"/>
      <c r="CA8" s="11">
        <v>167</v>
      </c>
      <c r="CB8" s="11"/>
      <c r="CC8" s="11">
        <v>1582</v>
      </c>
      <c r="CD8" s="11">
        <v>370</v>
      </c>
      <c r="CE8" s="11"/>
      <c r="CF8" s="11">
        <v>721</v>
      </c>
      <c r="CG8" s="11"/>
      <c r="CH8" s="11">
        <v>681</v>
      </c>
      <c r="CI8" s="11">
        <v>239</v>
      </c>
    </row>
    <row r="9" spans="2:87" x14ac:dyDescent="0.35">
      <c r="B9" s="18" t="s">
        <v>452</v>
      </c>
      <c r="C9" s="17">
        <v>0.50366514619756098</v>
      </c>
      <c r="D9" s="17">
        <v>0.50146641981055395</v>
      </c>
      <c r="E9" s="17">
        <v>0.50682173634394401</v>
      </c>
      <c r="F9" s="17"/>
      <c r="G9" s="17">
        <v>0.354928318040304</v>
      </c>
      <c r="H9" s="17">
        <v>0.45149651497835802</v>
      </c>
      <c r="I9" s="17">
        <v>0.445443654603909</v>
      </c>
      <c r="J9" s="17">
        <v>0.50871079629833704</v>
      </c>
      <c r="K9" s="17">
        <v>0.60721395993203797</v>
      </c>
      <c r="L9" s="17">
        <v>0.61964705627705696</v>
      </c>
      <c r="M9" s="17"/>
      <c r="N9" s="17">
        <v>0.47971155064523902</v>
      </c>
      <c r="O9" s="17">
        <v>0.44928640892921301</v>
      </c>
      <c r="P9" s="17">
        <v>0.53394129241393495</v>
      </c>
      <c r="Q9" s="17">
        <v>0.55884964715488605</v>
      </c>
      <c r="R9" s="17"/>
      <c r="S9" s="17">
        <v>0.50934831859886398</v>
      </c>
      <c r="T9" s="17">
        <v>0.513106226276003</v>
      </c>
      <c r="U9" s="17">
        <v>0.48764877990167499</v>
      </c>
      <c r="V9" s="17">
        <v>0.47827292887599199</v>
      </c>
      <c r="W9" s="17">
        <v>0.41978644081466399</v>
      </c>
      <c r="X9" s="17">
        <v>0.49670533134322498</v>
      </c>
      <c r="Y9" s="17">
        <v>0.48096848812958298</v>
      </c>
      <c r="Z9" s="17">
        <v>0.50252000559489196</v>
      </c>
      <c r="AA9" s="17">
        <v>0.522038633227631</v>
      </c>
      <c r="AB9" s="17">
        <v>0.56715765002156104</v>
      </c>
      <c r="AC9" s="17">
        <v>0.57759994526337799</v>
      </c>
      <c r="AD9" s="17">
        <v>0.45186918244516699</v>
      </c>
      <c r="AE9" s="17"/>
      <c r="AF9" s="17">
        <v>0.55724760276526697</v>
      </c>
      <c r="AG9" s="17">
        <v>0.52282853411629604</v>
      </c>
      <c r="AH9" s="17">
        <v>0.50183717924103999</v>
      </c>
      <c r="AI9" s="17">
        <v>0.44197785215524199</v>
      </c>
      <c r="AJ9" s="17">
        <v>0.47667751444657103</v>
      </c>
      <c r="AK9" s="17"/>
      <c r="AL9" s="17">
        <v>0.46698502404513698</v>
      </c>
      <c r="AM9" s="17">
        <v>0.52319885799541899</v>
      </c>
      <c r="AN9" s="17">
        <v>0.54398997242668301</v>
      </c>
      <c r="AO9" s="17">
        <v>0.49728499438492102</v>
      </c>
      <c r="AP9" s="17"/>
      <c r="AQ9" s="17">
        <v>0.55066748132046195</v>
      </c>
      <c r="AR9" s="17">
        <v>0.43546420061511398</v>
      </c>
      <c r="AS9" s="17"/>
      <c r="AT9" s="17">
        <v>0.46626387637415001</v>
      </c>
      <c r="AU9" s="17">
        <v>0.62432225230203497</v>
      </c>
      <c r="AV9" s="17"/>
      <c r="AW9" s="17">
        <v>0.55195646429115197</v>
      </c>
      <c r="AX9" s="17">
        <v>0.47777811858844099</v>
      </c>
      <c r="AY9" s="17">
        <v>0.47099461309628499</v>
      </c>
      <c r="AZ9" s="17"/>
      <c r="BA9" s="17">
        <v>0.48333900661893398</v>
      </c>
      <c r="BB9" s="17">
        <v>0.50691595064247796</v>
      </c>
      <c r="BC9" s="17">
        <v>0.501825974505969</v>
      </c>
      <c r="BD9" s="17">
        <v>0.524668005712983</v>
      </c>
      <c r="BE9" s="17">
        <v>0.55366464541517701</v>
      </c>
      <c r="BF9" s="17"/>
      <c r="BG9" s="17">
        <v>0.45821868393672499</v>
      </c>
      <c r="BH9" s="17">
        <v>0.536831518620282</v>
      </c>
      <c r="BI9" s="17"/>
      <c r="BJ9" s="17">
        <v>0.47377732058251898</v>
      </c>
      <c r="BK9" s="17">
        <v>0.61176123276567995</v>
      </c>
      <c r="BL9" s="17"/>
      <c r="BM9" s="17">
        <v>0.49777302753214497</v>
      </c>
      <c r="BN9" s="17">
        <v>0.556501354125161</v>
      </c>
      <c r="BO9" s="17">
        <v>0.48378550737494402</v>
      </c>
      <c r="BP9" s="17">
        <v>0.464488372238678</v>
      </c>
      <c r="BQ9" s="17">
        <v>0.57000651432557903</v>
      </c>
      <c r="BR9" s="17"/>
      <c r="BS9" s="17">
        <v>0.57377181988743997</v>
      </c>
      <c r="BT9" s="17"/>
      <c r="BU9" s="17">
        <v>0.55978937760640002</v>
      </c>
      <c r="BV9" s="17">
        <v>0.46851857341735198</v>
      </c>
      <c r="BW9" s="17">
        <v>0.49930587582188701</v>
      </c>
      <c r="BX9" s="17">
        <v>0.58927120828850499</v>
      </c>
      <c r="BY9" s="17">
        <v>0.37466405182836099</v>
      </c>
      <c r="BZ9" s="17"/>
      <c r="CA9" s="17">
        <v>0.50817701749690103</v>
      </c>
      <c r="CB9" s="17"/>
      <c r="CC9" s="17">
        <v>0.55780151009499102</v>
      </c>
      <c r="CD9" s="17">
        <v>0.30647255574591598</v>
      </c>
      <c r="CE9" s="17"/>
      <c r="CF9" s="17">
        <v>0.62161668074293996</v>
      </c>
      <c r="CG9" s="17"/>
      <c r="CH9" s="17">
        <v>0.56338741797149605</v>
      </c>
      <c r="CI9" s="17">
        <v>0.36918879862342002</v>
      </c>
    </row>
    <row r="10" spans="2:87" x14ac:dyDescent="0.35">
      <c r="B10" s="18" t="s">
        <v>453</v>
      </c>
      <c r="C10" s="17">
        <v>0.37830051869683101</v>
      </c>
      <c r="D10" s="17">
        <v>0.36985423351014801</v>
      </c>
      <c r="E10" s="17">
        <v>0.38665620425998798</v>
      </c>
      <c r="F10" s="17"/>
      <c r="G10" s="17">
        <v>0.405999205713376</v>
      </c>
      <c r="H10" s="17">
        <v>0.36885927929151102</v>
      </c>
      <c r="I10" s="17">
        <v>0.42554676730852897</v>
      </c>
      <c r="J10" s="17">
        <v>0.38433897459511601</v>
      </c>
      <c r="K10" s="17">
        <v>0.347154262214246</v>
      </c>
      <c r="L10" s="17">
        <v>0.34508092244948202</v>
      </c>
      <c r="M10" s="17"/>
      <c r="N10" s="17">
        <v>0.42459774730621602</v>
      </c>
      <c r="O10" s="17">
        <v>0.41734903219922898</v>
      </c>
      <c r="P10" s="17">
        <v>0.33758909583415098</v>
      </c>
      <c r="Q10" s="17">
        <v>0.32245435308647902</v>
      </c>
      <c r="R10" s="17"/>
      <c r="S10" s="17">
        <v>0.352606839342542</v>
      </c>
      <c r="T10" s="17">
        <v>0.36518704740694002</v>
      </c>
      <c r="U10" s="17">
        <v>0.39194260828977301</v>
      </c>
      <c r="V10" s="17">
        <v>0.42026588819314398</v>
      </c>
      <c r="W10" s="17">
        <v>0.41959960034633598</v>
      </c>
      <c r="X10" s="17">
        <v>0.36479281318977202</v>
      </c>
      <c r="Y10" s="17">
        <v>0.38487820030294001</v>
      </c>
      <c r="Z10" s="17">
        <v>0.36717265631127199</v>
      </c>
      <c r="AA10" s="17">
        <v>0.381770281071734</v>
      </c>
      <c r="AB10" s="17">
        <v>0.38776654054263299</v>
      </c>
      <c r="AC10" s="17">
        <v>0.34224056784684198</v>
      </c>
      <c r="AD10" s="17">
        <v>0.353491571630135</v>
      </c>
      <c r="AE10" s="17"/>
      <c r="AF10" s="17">
        <v>0.307747725484599</v>
      </c>
      <c r="AG10" s="17">
        <v>0.36370218420919498</v>
      </c>
      <c r="AH10" s="17">
        <v>0.39516379569147803</v>
      </c>
      <c r="AI10" s="17">
        <v>0.47487979846516798</v>
      </c>
      <c r="AJ10" s="17">
        <v>0.39533618830592998</v>
      </c>
      <c r="AK10" s="17"/>
      <c r="AL10" s="17">
        <v>0.41396196139938102</v>
      </c>
      <c r="AM10" s="17">
        <v>0.36685325874695601</v>
      </c>
      <c r="AN10" s="17">
        <v>0.35188233112970402</v>
      </c>
      <c r="AO10" s="17">
        <v>0.30322384834949401</v>
      </c>
      <c r="AP10" s="17"/>
      <c r="AQ10" s="17">
        <v>0.34079568239734997</v>
      </c>
      <c r="AR10" s="17">
        <v>0.43272048087214199</v>
      </c>
      <c r="AS10" s="17"/>
      <c r="AT10" s="17">
        <v>0.39695931120237299</v>
      </c>
      <c r="AU10" s="17">
        <v>0.34134941090243298</v>
      </c>
      <c r="AV10" s="17"/>
      <c r="AW10" s="17">
        <v>0.38107820296169198</v>
      </c>
      <c r="AX10" s="17">
        <v>0.39225138864900999</v>
      </c>
      <c r="AY10" s="17">
        <v>0.37442466979362798</v>
      </c>
      <c r="AZ10" s="17"/>
      <c r="BA10" s="17">
        <v>0.38021918986257303</v>
      </c>
      <c r="BB10" s="17">
        <v>0.37472057308557599</v>
      </c>
      <c r="BC10" s="17">
        <v>0.384524427837241</v>
      </c>
      <c r="BD10" s="17">
        <v>0.379053159229779</v>
      </c>
      <c r="BE10" s="17">
        <v>0.35082192345477398</v>
      </c>
      <c r="BF10" s="17"/>
      <c r="BG10" s="17">
        <v>0.3948428633744</v>
      </c>
      <c r="BH10" s="17">
        <v>0.36622808143708702</v>
      </c>
      <c r="BI10" s="17"/>
      <c r="BJ10" s="17">
        <v>0.39076872523616601</v>
      </c>
      <c r="BK10" s="17">
        <v>0.33462799875472499</v>
      </c>
      <c r="BL10" s="17"/>
      <c r="BM10" s="17">
        <v>0.33890100273757101</v>
      </c>
      <c r="BN10" s="17">
        <v>0.366702536588289</v>
      </c>
      <c r="BO10" s="17">
        <v>0.40427953437123598</v>
      </c>
      <c r="BP10" s="17">
        <v>0.43973182565260299</v>
      </c>
      <c r="BQ10" s="17">
        <v>0.32461399668820101</v>
      </c>
      <c r="BR10" s="17"/>
      <c r="BS10" s="17">
        <v>0.347007906785817</v>
      </c>
      <c r="BT10" s="17"/>
      <c r="BU10" s="17">
        <v>0.37502651422156402</v>
      </c>
      <c r="BV10" s="17">
        <v>0.40268767473494199</v>
      </c>
      <c r="BW10" s="17">
        <v>0.39789881450056802</v>
      </c>
      <c r="BX10" s="17">
        <v>0.33006031974995698</v>
      </c>
      <c r="BY10" s="17">
        <v>0.38005776922521101</v>
      </c>
      <c r="BZ10" s="17"/>
      <c r="CA10" s="17">
        <v>0.40782972083531099</v>
      </c>
      <c r="CB10" s="17"/>
      <c r="CC10" s="17">
        <v>0.35339846072671399</v>
      </c>
      <c r="CD10" s="17">
        <v>0.480825981095025</v>
      </c>
      <c r="CE10" s="17"/>
      <c r="CF10" s="17">
        <v>0.32120666436427803</v>
      </c>
      <c r="CG10" s="17"/>
      <c r="CH10" s="17">
        <v>0.35474287102388502</v>
      </c>
      <c r="CI10" s="17">
        <v>0.52514890777499801</v>
      </c>
    </row>
    <row r="11" spans="2:87" x14ac:dyDescent="0.35">
      <c r="B11" s="18" t="s">
        <v>454</v>
      </c>
      <c r="C11" s="17">
        <v>5.9527416735631999E-2</v>
      </c>
      <c r="D11" s="17">
        <v>7.0475695222636706E-2</v>
      </c>
      <c r="E11" s="17">
        <v>4.9167670716025201E-2</v>
      </c>
      <c r="F11" s="17"/>
      <c r="G11" s="17">
        <v>0.119663992051438</v>
      </c>
      <c r="H11" s="17">
        <v>0.11230070083113899</v>
      </c>
      <c r="I11" s="17">
        <v>5.5968260776487103E-2</v>
      </c>
      <c r="J11" s="17">
        <v>4.5336447781974501E-2</v>
      </c>
      <c r="K11" s="17">
        <v>1.6199344915378801E-2</v>
      </c>
      <c r="L11" s="17">
        <v>1.9612588241788399E-2</v>
      </c>
      <c r="M11" s="17"/>
      <c r="N11" s="17">
        <v>5.5624463878832298E-2</v>
      </c>
      <c r="O11" s="17">
        <v>7.1990806633537602E-2</v>
      </c>
      <c r="P11" s="17">
        <v>6.3410918547796999E-2</v>
      </c>
      <c r="Q11" s="17">
        <v>4.8199883946116899E-2</v>
      </c>
      <c r="R11" s="17"/>
      <c r="S11" s="17">
        <v>5.8186735389402701E-2</v>
      </c>
      <c r="T11" s="17">
        <v>5.1694140132652798E-2</v>
      </c>
      <c r="U11" s="17">
        <v>8.0226164170465797E-2</v>
      </c>
      <c r="V11" s="17">
        <v>4.5677288446476803E-2</v>
      </c>
      <c r="W11" s="17">
        <v>6.4603281751015998E-2</v>
      </c>
      <c r="X11" s="17">
        <v>9.70660573137751E-2</v>
      </c>
      <c r="Y11" s="17">
        <v>4.3713417642071803E-2</v>
      </c>
      <c r="Z11" s="17">
        <v>6.1959253115903903E-2</v>
      </c>
      <c r="AA11" s="17">
        <v>6.1003146815913602E-2</v>
      </c>
      <c r="AB11" s="17">
        <v>2.9461833576518701E-2</v>
      </c>
      <c r="AC11" s="17">
        <v>3.3588631640095602E-2</v>
      </c>
      <c r="AD11" s="17">
        <v>0.12916219595290299</v>
      </c>
      <c r="AE11" s="17"/>
      <c r="AF11" s="17">
        <v>7.4103205468598596E-2</v>
      </c>
      <c r="AG11" s="17">
        <v>5.24585321277624E-2</v>
      </c>
      <c r="AH11" s="17">
        <v>4.9220591998421201E-2</v>
      </c>
      <c r="AI11" s="17">
        <v>4.5816527444447398E-2</v>
      </c>
      <c r="AJ11" s="17">
        <v>8.3271406836595493E-2</v>
      </c>
      <c r="AK11" s="17"/>
      <c r="AL11" s="17">
        <v>5.5999229299713398E-2</v>
      </c>
      <c r="AM11" s="17">
        <v>5.3278475969359002E-2</v>
      </c>
      <c r="AN11" s="17">
        <v>5.9418873439838003E-2</v>
      </c>
      <c r="AO11" s="17">
        <v>0.11953107078684</v>
      </c>
      <c r="AP11" s="17"/>
      <c r="AQ11" s="17">
        <v>5.7150505603619499E-2</v>
      </c>
      <c r="AR11" s="17">
        <v>6.2976342971846205E-2</v>
      </c>
      <c r="AS11" s="17"/>
      <c r="AT11" s="17">
        <v>6.9235204233709699E-2</v>
      </c>
      <c r="AU11" s="17">
        <v>1.7730370896627799E-2</v>
      </c>
      <c r="AV11" s="17"/>
      <c r="AW11" s="17">
        <v>3.56808310597461E-2</v>
      </c>
      <c r="AX11" s="17">
        <v>7.2989854742576202E-2</v>
      </c>
      <c r="AY11" s="17">
        <v>7.6113877499905905E-2</v>
      </c>
      <c r="AZ11" s="17"/>
      <c r="BA11" s="17">
        <v>7.4807725980645001E-2</v>
      </c>
      <c r="BB11" s="17">
        <v>6.2925333316792995E-2</v>
      </c>
      <c r="BC11" s="17">
        <v>5.4888188060675303E-2</v>
      </c>
      <c r="BD11" s="17">
        <v>3.1726933306757701E-2</v>
      </c>
      <c r="BE11" s="17">
        <v>4.8799257105200902E-2</v>
      </c>
      <c r="BF11" s="17"/>
      <c r="BG11" s="17">
        <v>7.1266532699350502E-2</v>
      </c>
      <c r="BH11" s="17">
        <v>5.0960327624677899E-2</v>
      </c>
      <c r="BI11" s="17"/>
      <c r="BJ11" s="17">
        <v>6.86416238691505E-2</v>
      </c>
      <c r="BK11" s="17">
        <v>2.46651557418439E-2</v>
      </c>
      <c r="BL11" s="17"/>
      <c r="BM11" s="17">
        <v>8.6200935737803797E-2</v>
      </c>
      <c r="BN11" s="17">
        <v>3.7348169222879903E-2</v>
      </c>
      <c r="BO11" s="17">
        <v>7.3396193247161401E-2</v>
      </c>
      <c r="BP11" s="17">
        <v>3.4435713677880099E-2</v>
      </c>
      <c r="BQ11" s="17">
        <v>4.6763475750195599E-2</v>
      </c>
      <c r="BR11" s="17"/>
      <c r="BS11" s="17">
        <v>4.26458894894549E-2</v>
      </c>
      <c r="BT11" s="17"/>
      <c r="BU11" s="17">
        <v>4.4089669178547397E-2</v>
      </c>
      <c r="BV11" s="17">
        <v>8.1520161425914103E-2</v>
      </c>
      <c r="BW11" s="17">
        <v>4.0511078820005701E-2</v>
      </c>
      <c r="BX11" s="17">
        <v>3.4015929176515802E-2</v>
      </c>
      <c r="BY11" s="17">
        <v>9.7124791342991401E-2</v>
      </c>
      <c r="BZ11" s="17"/>
      <c r="CA11" s="17">
        <v>7.2920837700730795E-2</v>
      </c>
      <c r="CB11" s="17"/>
      <c r="CC11" s="17">
        <v>4.4769363183789802E-2</v>
      </c>
      <c r="CD11" s="17">
        <v>0.123858834397037</v>
      </c>
      <c r="CE11" s="17"/>
      <c r="CF11" s="17">
        <v>2.9841953737449699E-2</v>
      </c>
      <c r="CG11" s="17"/>
      <c r="CH11" s="17">
        <v>4.8277961822652198E-2</v>
      </c>
      <c r="CI11" s="17">
        <v>5.4338618346722101E-2</v>
      </c>
    </row>
    <row r="12" spans="2:87" x14ac:dyDescent="0.35">
      <c r="B12" s="18" t="s">
        <v>455</v>
      </c>
      <c r="C12" s="17">
        <v>1.9436560508388299E-2</v>
      </c>
      <c r="D12" s="17">
        <v>2.0687993413760899E-2</v>
      </c>
      <c r="E12" s="17">
        <v>1.8327129162290599E-2</v>
      </c>
      <c r="F12" s="17"/>
      <c r="G12" s="17">
        <v>5.1874686070445299E-2</v>
      </c>
      <c r="H12" s="17">
        <v>2.4299113257751699E-2</v>
      </c>
      <c r="I12" s="17">
        <v>1.70975348149538E-2</v>
      </c>
      <c r="J12" s="17">
        <v>1.7497699484892899E-2</v>
      </c>
      <c r="K12" s="17">
        <v>6.1742665845363597E-3</v>
      </c>
      <c r="L12" s="17">
        <v>6.1060279744714896E-3</v>
      </c>
      <c r="M12" s="17"/>
      <c r="N12" s="17">
        <v>1.3233802276924901E-2</v>
      </c>
      <c r="O12" s="17">
        <v>2.34386293679739E-2</v>
      </c>
      <c r="P12" s="17">
        <v>1.6238612665654101E-2</v>
      </c>
      <c r="Q12" s="17">
        <v>2.5052428912678899E-2</v>
      </c>
      <c r="R12" s="17"/>
      <c r="S12" s="17">
        <v>2.65165832709587E-2</v>
      </c>
      <c r="T12" s="17">
        <v>2.6551093240452E-2</v>
      </c>
      <c r="U12" s="17">
        <v>1.2087126623742299E-2</v>
      </c>
      <c r="V12" s="17">
        <v>1.15197415467868E-2</v>
      </c>
      <c r="W12" s="17">
        <v>3.1591032074673397E-2</v>
      </c>
      <c r="X12" s="17">
        <v>1.7060549744449399E-2</v>
      </c>
      <c r="Y12" s="17">
        <v>2.1573764044025001E-2</v>
      </c>
      <c r="Z12" s="17">
        <v>2.31466562962119E-2</v>
      </c>
      <c r="AA12" s="17">
        <v>1.57098788851559E-2</v>
      </c>
      <c r="AB12" s="17">
        <v>1.03856481438714E-2</v>
      </c>
      <c r="AC12" s="17">
        <v>9.6630505111349307E-3</v>
      </c>
      <c r="AD12" s="17">
        <v>2.4110640196923799E-2</v>
      </c>
      <c r="AE12" s="17"/>
      <c r="AF12" s="17">
        <v>2.0599878104718802E-2</v>
      </c>
      <c r="AG12" s="17">
        <v>2.2852696287275199E-2</v>
      </c>
      <c r="AH12" s="17">
        <v>1.6714893776188601E-2</v>
      </c>
      <c r="AI12" s="17">
        <v>1.3658760151524601E-2</v>
      </c>
      <c r="AJ12" s="17">
        <v>4.1415629540265501E-3</v>
      </c>
      <c r="AK12" s="17"/>
      <c r="AL12" s="17">
        <v>1.6544763096435301E-2</v>
      </c>
      <c r="AM12" s="17">
        <v>2.2681534557217001E-2</v>
      </c>
      <c r="AN12" s="17">
        <v>1.7276855181152601E-2</v>
      </c>
      <c r="AO12" s="17">
        <v>2.3220792296233101E-2</v>
      </c>
      <c r="AP12" s="17"/>
      <c r="AQ12" s="17">
        <v>1.50349138144471E-2</v>
      </c>
      <c r="AR12" s="17">
        <v>2.5823402052785899E-2</v>
      </c>
      <c r="AS12" s="17"/>
      <c r="AT12" s="17">
        <v>2.1357617858603201E-2</v>
      </c>
      <c r="AU12" s="17">
        <v>6.4731088016809803E-3</v>
      </c>
      <c r="AV12" s="17"/>
      <c r="AW12" s="17">
        <v>1.0242150872561299E-2</v>
      </c>
      <c r="AX12" s="17">
        <v>1.8133987287899399E-2</v>
      </c>
      <c r="AY12" s="17">
        <v>2.47549522408444E-2</v>
      </c>
      <c r="AZ12" s="17"/>
      <c r="BA12" s="17">
        <v>2.1106120369136901E-2</v>
      </c>
      <c r="BB12" s="17">
        <v>2.0741468430940099E-2</v>
      </c>
      <c r="BC12" s="17">
        <v>1.6307805840428902E-2</v>
      </c>
      <c r="BD12" s="17">
        <v>2.1998638895984201E-2</v>
      </c>
      <c r="BE12" s="17">
        <v>1.9098255124334398E-2</v>
      </c>
      <c r="BF12" s="17"/>
      <c r="BG12" s="17">
        <v>2.2143545375096899E-2</v>
      </c>
      <c r="BH12" s="17">
        <v>1.74610300981962E-2</v>
      </c>
      <c r="BI12" s="17"/>
      <c r="BJ12" s="17">
        <v>1.94922118718222E-2</v>
      </c>
      <c r="BK12" s="17">
        <v>1.9703658711834601E-2</v>
      </c>
      <c r="BL12" s="17"/>
      <c r="BM12" s="17">
        <v>1.8244054099880998E-2</v>
      </c>
      <c r="BN12" s="17">
        <v>2.29665975427072E-2</v>
      </c>
      <c r="BO12" s="17">
        <v>1.05944729798499E-2</v>
      </c>
      <c r="BP12" s="17">
        <v>6.2607739625129902E-3</v>
      </c>
      <c r="BQ12" s="17">
        <v>3.05457466582413E-2</v>
      </c>
      <c r="BR12" s="17"/>
      <c r="BS12" s="17">
        <v>1.7852670957468099E-2</v>
      </c>
      <c r="BT12" s="17"/>
      <c r="BU12" s="17">
        <v>7.9522346565163698E-3</v>
      </c>
      <c r="BV12" s="17">
        <v>2.0959532454928102E-2</v>
      </c>
      <c r="BW12" s="17">
        <v>1.07576671276133E-2</v>
      </c>
      <c r="BX12" s="17">
        <v>3.0235798365343299E-2</v>
      </c>
      <c r="BY12" s="17">
        <v>5.4943623321855303E-2</v>
      </c>
      <c r="BZ12" s="17"/>
      <c r="CA12" s="17">
        <v>5.5237011465782996E-3</v>
      </c>
      <c r="CB12" s="17"/>
      <c r="CC12" s="17">
        <v>1.2456093325175799E-2</v>
      </c>
      <c r="CD12" s="17">
        <v>4.2774700610289901E-2</v>
      </c>
      <c r="CE12" s="17"/>
      <c r="CF12" s="17">
        <v>2.9254499680013298E-3</v>
      </c>
      <c r="CG12" s="17"/>
      <c r="CH12" s="17">
        <v>1.6984688151687698E-2</v>
      </c>
      <c r="CI12" s="17">
        <v>2.8020034063487301E-2</v>
      </c>
    </row>
    <row r="13" spans="2:87" x14ac:dyDescent="0.35">
      <c r="B13" s="18" t="s">
        <v>115</v>
      </c>
      <c r="C13" s="17">
        <v>3.9070357861587197E-2</v>
      </c>
      <c r="D13" s="17">
        <v>3.7515658042901003E-2</v>
      </c>
      <c r="E13" s="17">
        <v>3.9027259517752599E-2</v>
      </c>
      <c r="F13" s="17"/>
      <c r="G13" s="17">
        <v>6.7533798124436495E-2</v>
      </c>
      <c r="H13" s="17">
        <v>4.3044391641239403E-2</v>
      </c>
      <c r="I13" s="17">
        <v>5.5943782496120802E-2</v>
      </c>
      <c r="J13" s="17">
        <v>4.4116081839679099E-2</v>
      </c>
      <c r="K13" s="17">
        <v>2.32581663538011E-2</v>
      </c>
      <c r="L13" s="17">
        <v>9.5534050572014303E-3</v>
      </c>
      <c r="M13" s="17"/>
      <c r="N13" s="17">
        <v>2.68324358927877E-2</v>
      </c>
      <c r="O13" s="17">
        <v>3.7935122870046002E-2</v>
      </c>
      <c r="P13" s="17">
        <v>4.8820080538463498E-2</v>
      </c>
      <c r="Q13" s="17">
        <v>4.5443686899839401E-2</v>
      </c>
      <c r="R13" s="17"/>
      <c r="S13" s="17">
        <v>5.3341523398231901E-2</v>
      </c>
      <c r="T13" s="17">
        <v>4.3461492943952199E-2</v>
      </c>
      <c r="U13" s="17">
        <v>2.8095321014343699E-2</v>
      </c>
      <c r="V13" s="17">
        <v>4.4264152937600602E-2</v>
      </c>
      <c r="W13" s="17">
        <v>6.4419645013310795E-2</v>
      </c>
      <c r="X13" s="17">
        <v>2.4375248408777899E-2</v>
      </c>
      <c r="Y13" s="17">
        <v>6.8866129881379898E-2</v>
      </c>
      <c r="Z13" s="17">
        <v>4.52014286817198E-2</v>
      </c>
      <c r="AA13" s="17">
        <v>1.9478059999565599E-2</v>
      </c>
      <c r="AB13" s="17">
        <v>5.2283277154156699E-3</v>
      </c>
      <c r="AC13" s="17">
        <v>3.6907804738549502E-2</v>
      </c>
      <c r="AD13" s="17">
        <v>4.1366409774871403E-2</v>
      </c>
      <c r="AE13" s="17"/>
      <c r="AF13" s="17">
        <v>4.03015881768157E-2</v>
      </c>
      <c r="AG13" s="17">
        <v>3.8158053259471199E-2</v>
      </c>
      <c r="AH13" s="17">
        <v>3.7063539292872302E-2</v>
      </c>
      <c r="AI13" s="17">
        <v>2.3667061783618298E-2</v>
      </c>
      <c r="AJ13" s="17">
        <v>4.0573327456877202E-2</v>
      </c>
      <c r="AK13" s="17"/>
      <c r="AL13" s="17">
        <v>4.6509022159333398E-2</v>
      </c>
      <c r="AM13" s="17">
        <v>3.3987872731049397E-2</v>
      </c>
      <c r="AN13" s="17">
        <v>2.7431967822622499E-2</v>
      </c>
      <c r="AO13" s="17">
        <v>5.6739294182512799E-2</v>
      </c>
      <c r="AP13" s="17"/>
      <c r="AQ13" s="17">
        <v>3.6351416864121702E-2</v>
      </c>
      <c r="AR13" s="17">
        <v>4.3015573488112302E-2</v>
      </c>
      <c r="AS13" s="17"/>
      <c r="AT13" s="17">
        <v>4.6183990331164403E-2</v>
      </c>
      <c r="AU13" s="17">
        <v>1.01248570972233E-2</v>
      </c>
      <c r="AV13" s="17"/>
      <c r="AW13" s="17">
        <v>2.10423508148486E-2</v>
      </c>
      <c r="AX13" s="17">
        <v>3.8846650732072802E-2</v>
      </c>
      <c r="AY13" s="17">
        <v>5.3711887369337297E-2</v>
      </c>
      <c r="AZ13" s="17"/>
      <c r="BA13" s="17">
        <v>4.0527957168710597E-2</v>
      </c>
      <c r="BB13" s="17">
        <v>3.4696674524212698E-2</v>
      </c>
      <c r="BC13" s="17">
        <v>4.2453603755686201E-2</v>
      </c>
      <c r="BD13" s="17">
        <v>4.2553262854496003E-2</v>
      </c>
      <c r="BE13" s="17">
        <v>2.7615918900513799E-2</v>
      </c>
      <c r="BF13" s="17"/>
      <c r="BG13" s="17">
        <v>5.3528374614427603E-2</v>
      </c>
      <c r="BH13" s="17">
        <v>2.8519042219756301E-2</v>
      </c>
      <c r="BI13" s="17"/>
      <c r="BJ13" s="17">
        <v>4.7320118440341903E-2</v>
      </c>
      <c r="BK13" s="17">
        <v>9.2419540259163005E-3</v>
      </c>
      <c r="BL13" s="17"/>
      <c r="BM13" s="17">
        <v>5.8880979892599099E-2</v>
      </c>
      <c r="BN13" s="17">
        <v>1.6481342520963099E-2</v>
      </c>
      <c r="BO13" s="17">
        <v>2.79442920268081E-2</v>
      </c>
      <c r="BP13" s="17">
        <v>5.5083314468326497E-2</v>
      </c>
      <c r="BQ13" s="17">
        <v>2.8070266577782998E-2</v>
      </c>
      <c r="BR13" s="17"/>
      <c r="BS13" s="17">
        <v>1.8721712879819899E-2</v>
      </c>
      <c r="BT13" s="17"/>
      <c r="BU13" s="17">
        <v>1.31422043369729E-2</v>
      </c>
      <c r="BV13" s="17">
        <v>2.63140579668633E-2</v>
      </c>
      <c r="BW13" s="17">
        <v>5.1526563729925902E-2</v>
      </c>
      <c r="BX13" s="17">
        <v>1.6416744419679299E-2</v>
      </c>
      <c r="BY13" s="17">
        <v>9.3209764281581606E-2</v>
      </c>
      <c r="BZ13" s="17"/>
      <c r="CA13" s="17">
        <v>5.5487228204792001E-3</v>
      </c>
      <c r="CB13" s="17"/>
      <c r="CC13" s="17">
        <v>3.1574572669330003E-2</v>
      </c>
      <c r="CD13" s="17">
        <v>4.6067928151733002E-2</v>
      </c>
      <c r="CE13" s="17"/>
      <c r="CF13" s="17">
        <v>2.44092511873308E-2</v>
      </c>
      <c r="CG13" s="17"/>
      <c r="CH13" s="17">
        <v>1.6607061030279001E-2</v>
      </c>
      <c r="CI13" s="17">
        <v>2.3303641191372401E-2</v>
      </c>
    </row>
    <row r="14" spans="2:87" x14ac:dyDescent="0.35">
      <c r="B14" s="18" t="s">
        <v>456</v>
      </c>
      <c r="C14" s="21">
        <v>0.88196566489439199</v>
      </c>
      <c r="D14" s="21">
        <v>0.87132065332070097</v>
      </c>
      <c r="E14" s="21">
        <v>0.89347794060393204</v>
      </c>
      <c r="F14" s="21"/>
      <c r="G14" s="21">
        <v>0.76092752375368</v>
      </c>
      <c r="H14" s="21">
        <v>0.82035579426987004</v>
      </c>
      <c r="I14" s="21">
        <v>0.87099042191243803</v>
      </c>
      <c r="J14" s="21">
        <v>0.89304977089345305</v>
      </c>
      <c r="K14" s="21">
        <v>0.95436822214628403</v>
      </c>
      <c r="L14" s="21">
        <v>0.96472797872653904</v>
      </c>
      <c r="M14" s="21"/>
      <c r="N14" s="21">
        <v>0.90430929795145498</v>
      </c>
      <c r="O14" s="21">
        <v>0.86663544112844204</v>
      </c>
      <c r="P14" s="21">
        <v>0.87153038824808504</v>
      </c>
      <c r="Q14" s="21">
        <v>0.88130400024136502</v>
      </c>
      <c r="R14" s="21"/>
      <c r="S14" s="21">
        <v>0.86195515794140698</v>
      </c>
      <c r="T14" s="21">
        <v>0.87829327368294297</v>
      </c>
      <c r="U14" s="21">
        <v>0.879591388191448</v>
      </c>
      <c r="V14" s="21">
        <v>0.89853881706913596</v>
      </c>
      <c r="W14" s="21">
        <v>0.83938604116100002</v>
      </c>
      <c r="X14" s="21">
        <v>0.861498144532998</v>
      </c>
      <c r="Y14" s="21">
        <v>0.86584668843252299</v>
      </c>
      <c r="Z14" s="21">
        <v>0.86969266190616401</v>
      </c>
      <c r="AA14" s="21">
        <v>0.90380891429936505</v>
      </c>
      <c r="AB14" s="21">
        <v>0.95492419056419398</v>
      </c>
      <c r="AC14" s="21">
        <v>0.91984051311021997</v>
      </c>
      <c r="AD14" s="21">
        <v>0.80536075407530205</v>
      </c>
      <c r="AE14" s="21"/>
      <c r="AF14" s="21">
        <v>0.86499532824986702</v>
      </c>
      <c r="AG14" s="21">
        <v>0.88653071832549102</v>
      </c>
      <c r="AH14" s="21">
        <v>0.89700097493251796</v>
      </c>
      <c r="AI14" s="21">
        <v>0.91685765062041003</v>
      </c>
      <c r="AJ14" s="21">
        <v>0.87201370275250101</v>
      </c>
      <c r="AK14" s="21"/>
      <c r="AL14" s="21">
        <v>0.88094698544451799</v>
      </c>
      <c r="AM14" s="21">
        <v>0.89005211674237505</v>
      </c>
      <c r="AN14" s="21">
        <v>0.89587230355638703</v>
      </c>
      <c r="AO14" s="21">
        <v>0.80050884273441403</v>
      </c>
      <c r="AP14" s="21"/>
      <c r="AQ14" s="21">
        <v>0.89146316371781198</v>
      </c>
      <c r="AR14" s="21">
        <v>0.86818468148725603</v>
      </c>
      <c r="AS14" s="21"/>
      <c r="AT14" s="21">
        <v>0.86322318757652305</v>
      </c>
      <c r="AU14" s="21">
        <v>0.96567166320446796</v>
      </c>
      <c r="AV14" s="21"/>
      <c r="AW14" s="21">
        <v>0.93303466725284401</v>
      </c>
      <c r="AX14" s="21">
        <v>0.87002950723745198</v>
      </c>
      <c r="AY14" s="21">
        <v>0.84541928288991197</v>
      </c>
      <c r="AZ14" s="21"/>
      <c r="BA14" s="21">
        <v>0.863558196481508</v>
      </c>
      <c r="BB14" s="21">
        <v>0.88163652372805401</v>
      </c>
      <c r="BC14" s="21">
        <v>0.88635040234320905</v>
      </c>
      <c r="BD14" s="21">
        <v>0.903721164942762</v>
      </c>
      <c r="BE14" s="21">
        <v>0.90448656886995105</v>
      </c>
      <c r="BF14" s="21"/>
      <c r="BG14" s="21">
        <v>0.85306154731112505</v>
      </c>
      <c r="BH14" s="21">
        <v>0.90305960005736996</v>
      </c>
      <c r="BI14" s="21"/>
      <c r="BJ14" s="21">
        <v>0.86454604581868499</v>
      </c>
      <c r="BK14" s="21">
        <v>0.94638923152040499</v>
      </c>
      <c r="BL14" s="21"/>
      <c r="BM14" s="21">
        <v>0.83667403026971598</v>
      </c>
      <c r="BN14" s="21">
        <v>0.92320389071344999</v>
      </c>
      <c r="BO14" s="21">
        <v>0.88806504174618095</v>
      </c>
      <c r="BP14" s="21">
        <v>0.90422019789128005</v>
      </c>
      <c r="BQ14" s="21">
        <v>0.89462051101378004</v>
      </c>
      <c r="BR14" s="21"/>
      <c r="BS14" s="21">
        <v>0.92077972667325703</v>
      </c>
      <c r="BT14" s="21"/>
      <c r="BU14" s="21">
        <v>0.93481589182796299</v>
      </c>
      <c r="BV14" s="21">
        <v>0.87120624815229497</v>
      </c>
      <c r="BW14" s="21">
        <v>0.89720469032245498</v>
      </c>
      <c r="BX14" s="21">
        <v>0.91933152803846196</v>
      </c>
      <c r="BY14" s="21">
        <v>0.754721821053572</v>
      </c>
      <c r="BZ14" s="21"/>
      <c r="CA14" s="21">
        <v>0.91600673833221202</v>
      </c>
      <c r="CB14" s="21"/>
      <c r="CC14" s="21">
        <v>0.91119997082170401</v>
      </c>
      <c r="CD14" s="21">
        <v>0.78729853684093998</v>
      </c>
      <c r="CE14" s="21"/>
      <c r="CF14" s="21">
        <v>0.94282334510721799</v>
      </c>
      <c r="CG14" s="21"/>
      <c r="CH14" s="21">
        <v>0.91813028899538096</v>
      </c>
      <c r="CI14" s="21">
        <v>0.89433770639841803</v>
      </c>
    </row>
    <row r="15" spans="2:87" x14ac:dyDescent="0.35">
      <c r="B15" s="18" t="s">
        <v>457</v>
      </c>
      <c r="C15" s="21">
        <v>7.8963977244020295E-2</v>
      </c>
      <c r="D15" s="21">
        <v>9.1163688636397594E-2</v>
      </c>
      <c r="E15" s="21">
        <v>6.7494799878315803E-2</v>
      </c>
      <c r="F15" s="21"/>
      <c r="G15" s="21">
        <v>0.171538678121884</v>
      </c>
      <c r="H15" s="21">
        <v>0.13659981408889099</v>
      </c>
      <c r="I15" s="21">
        <v>7.3065795591440899E-2</v>
      </c>
      <c r="J15" s="21">
        <v>6.2834147266867396E-2</v>
      </c>
      <c r="K15" s="21">
        <v>2.23736114999151E-2</v>
      </c>
      <c r="L15" s="21">
        <v>2.5718616216259899E-2</v>
      </c>
      <c r="M15" s="21"/>
      <c r="N15" s="21">
        <v>6.88582661557572E-2</v>
      </c>
      <c r="O15" s="21">
        <v>9.5429436001511603E-2</v>
      </c>
      <c r="P15" s="21">
        <v>7.96495312134511E-2</v>
      </c>
      <c r="Q15" s="21">
        <v>7.3252312858795701E-2</v>
      </c>
      <c r="R15" s="21"/>
      <c r="S15" s="21">
        <v>8.4703318660361404E-2</v>
      </c>
      <c r="T15" s="21">
        <v>7.8245233373104794E-2</v>
      </c>
      <c r="U15" s="21">
        <v>9.2313290794208094E-2</v>
      </c>
      <c r="V15" s="21">
        <v>5.71970299932636E-2</v>
      </c>
      <c r="W15" s="21">
        <v>9.6194313825689506E-2</v>
      </c>
      <c r="X15" s="21">
        <v>0.114126607058224</v>
      </c>
      <c r="Y15" s="21">
        <v>6.5287181686096804E-2</v>
      </c>
      <c r="Z15" s="21">
        <v>8.5105909412115793E-2</v>
      </c>
      <c r="AA15" s="21">
        <v>7.6713025701069401E-2</v>
      </c>
      <c r="AB15" s="21">
        <v>3.9847481720390099E-2</v>
      </c>
      <c r="AC15" s="21">
        <v>4.32516821512305E-2</v>
      </c>
      <c r="AD15" s="21">
        <v>0.15327283614982701</v>
      </c>
      <c r="AE15" s="21"/>
      <c r="AF15" s="21">
        <v>9.4703083573317401E-2</v>
      </c>
      <c r="AG15" s="21">
        <v>7.5311228415037595E-2</v>
      </c>
      <c r="AH15" s="21">
        <v>6.5935485774609795E-2</v>
      </c>
      <c r="AI15" s="21">
        <v>5.9475287595972003E-2</v>
      </c>
      <c r="AJ15" s="21">
        <v>8.7412969790622103E-2</v>
      </c>
      <c r="AK15" s="21"/>
      <c r="AL15" s="21">
        <v>7.2543992396148699E-2</v>
      </c>
      <c r="AM15" s="21">
        <v>7.5960010526575902E-2</v>
      </c>
      <c r="AN15" s="21">
        <v>7.6695728620990597E-2</v>
      </c>
      <c r="AO15" s="21">
        <v>0.142751863083073</v>
      </c>
      <c r="AP15" s="21"/>
      <c r="AQ15" s="21">
        <v>7.2185419418066499E-2</v>
      </c>
      <c r="AR15" s="21">
        <v>8.8799745024632101E-2</v>
      </c>
      <c r="AS15" s="21"/>
      <c r="AT15" s="21">
        <v>9.0592822092312897E-2</v>
      </c>
      <c r="AU15" s="21">
        <v>2.42034796983088E-2</v>
      </c>
      <c r="AV15" s="21"/>
      <c r="AW15" s="21">
        <v>4.59229819323074E-2</v>
      </c>
      <c r="AX15" s="21">
        <v>9.1123842030475605E-2</v>
      </c>
      <c r="AY15" s="21">
        <v>0.10086882974075</v>
      </c>
      <c r="AZ15" s="21"/>
      <c r="BA15" s="21">
        <v>9.5913846349781895E-2</v>
      </c>
      <c r="BB15" s="21">
        <v>8.3666801747733097E-2</v>
      </c>
      <c r="BC15" s="21">
        <v>7.1195993901104301E-2</v>
      </c>
      <c r="BD15" s="21">
        <v>5.3725572202741899E-2</v>
      </c>
      <c r="BE15" s="21">
        <v>6.7897512229535398E-2</v>
      </c>
      <c r="BF15" s="21"/>
      <c r="BG15" s="21">
        <v>9.34100780744474E-2</v>
      </c>
      <c r="BH15" s="21">
        <v>6.8421357722874096E-2</v>
      </c>
      <c r="BI15" s="21"/>
      <c r="BJ15" s="21">
        <v>8.8133835740972694E-2</v>
      </c>
      <c r="BK15" s="21">
        <v>4.43688144536784E-2</v>
      </c>
      <c r="BL15" s="21"/>
      <c r="BM15" s="21">
        <v>0.10444498983768501</v>
      </c>
      <c r="BN15" s="21">
        <v>6.0314766765587099E-2</v>
      </c>
      <c r="BO15" s="21">
        <v>8.3990666227011304E-2</v>
      </c>
      <c r="BP15" s="21">
        <v>4.0696487640393103E-2</v>
      </c>
      <c r="BQ15" s="21">
        <v>7.7309222408436906E-2</v>
      </c>
      <c r="BR15" s="21"/>
      <c r="BS15" s="21">
        <v>6.0498560446922998E-2</v>
      </c>
      <c r="BT15" s="21"/>
      <c r="BU15" s="21">
        <v>5.2041903835063803E-2</v>
      </c>
      <c r="BV15" s="21">
        <v>0.10247969388084199</v>
      </c>
      <c r="BW15" s="21">
        <v>5.1268745947619099E-2</v>
      </c>
      <c r="BX15" s="21">
        <v>6.4251727541859094E-2</v>
      </c>
      <c r="BY15" s="21">
        <v>0.152068414664847</v>
      </c>
      <c r="BZ15" s="21"/>
      <c r="CA15" s="21">
        <v>7.8444538847309106E-2</v>
      </c>
      <c r="CB15" s="21"/>
      <c r="CC15" s="21">
        <v>5.7225456508965697E-2</v>
      </c>
      <c r="CD15" s="21">
        <v>0.166633535007327</v>
      </c>
      <c r="CE15" s="21"/>
      <c r="CF15" s="21">
        <v>3.2767403705450997E-2</v>
      </c>
      <c r="CG15" s="21"/>
      <c r="CH15" s="21">
        <v>6.5262649974339906E-2</v>
      </c>
      <c r="CI15" s="21">
        <v>8.2358652410209399E-2</v>
      </c>
    </row>
    <row r="16" spans="2:87" x14ac:dyDescent="0.35">
      <c r="B16" s="18" t="s">
        <v>281</v>
      </c>
      <c r="C16" s="22">
        <v>0.80300168765037205</v>
      </c>
      <c r="D16" s="22">
        <v>0.78015696468430396</v>
      </c>
      <c r="E16" s="22">
        <v>0.82598314072561596</v>
      </c>
      <c r="F16" s="22"/>
      <c r="G16" s="22">
        <v>0.58938884563179605</v>
      </c>
      <c r="H16" s="22">
        <v>0.68375598018097905</v>
      </c>
      <c r="I16" s="22">
        <v>0.79792462632099703</v>
      </c>
      <c r="J16" s="22">
        <v>0.83021562362658596</v>
      </c>
      <c r="K16" s="22">
        <v>0.93199461064636901</v>
      </c>
      <c r="L16" s="22">
        <v>0.939009362510279</v>
      </c>
      <c r="M16" s="22"/>
      <c r="N16" s="22">
        <v>0.83545103179569802</v>
      </c>
      <c r="O16" s="22">
        <v>0.77120600512693105</v>
      </c>
      <c r="P16" s="22">
        <v>0.79188085703463396</v>
      </c>
      <c r="Q16" s="22">
        <v>0.80805168738256905</v>
      </c>
      <c r="R16" s="22"/>
      <c r="S16" s="22">
        <v>0.77725183928104502</v>
      </c>
      <c r="T16" s="22">
        <v>0.800048040309838</v>
      </c>
      <c r="U16" s="22">
        <v>0.78727809739723997</v>
      </c>
      <c r="V16" s="22">
        <v>0.84134178707587204</v>
      </c>
      <c r="W16" s="22">
        <v>0.74319172733531003</v>
      </c>
      <c r="X16" s="22">
        <v>0.74737153747477303</v>
      </c>
      <c r="Y16" s="22">
        <v>0.80055950674642695</v>
      </c>
      <c r="Z16" s="22">
        <v>0.78458675249404897</v>
      </c>
      <c r="AA16" s="22">
        <v>0.82709588859829597</v>
      </c>
      <c r="AB16" s="22">
        <v>0.91507670884380399</v>
      </c>
      <c r="AC16" s="22">
        <v>0.87658883095898998</v>
      </c>
      <c r="AD16" s="22">
        <v>0.65208791792547505</v>
      </c>
      <c r="AE16" s="22"/>
      <c r="AF16" s="22">
        <v>0.770292244676549</v>
      </c>
      <c r="AG16" s="22">
        <v>0.81121948991045401</v>
      </c>
      <c r="AH16" s="22">
        <v>0.83106548915790801</v>
      </c>
      <c r="AI16" s="22">
        <v>0.85738236302443804</v>
      </c>
      <c r="AJ16" s="22">
        <v>0.78460073296187904</v>
      </c>
      <c r="AK16" s="22"/>
      <c r="AL16" s="22">
        <v>0.80840299304836905</v>
      </c>
      <c r="AM16" s="22">
        <v>0.81409210621579897</v>
      </c>
      <c r="AN16" s="22">
        <v>0.81917657493539597</v>
      </c>
      <c r="AO16" s="22">
        <v>0.65775697965134206</v>
      </c>
      <c r="AP16" s="22"/>
      <c r="AQ16" s="22">
        <v>0.81927774429974498</v>
      </c>
      <c r="AR16" s="22">
        <v>0.77938493646262397</v>
      </c>
      <c r="AS16" s="22"/>
      <c r="AT16" s="22">
        <v>0.77263036548421005</v>
      </c>
      <c r="AU16" s="22">
        <v>0.94146818350615902</v>
      </c>
      <c r="AV16" s="22"/>
      <c r="AW16" s="22">
        <v>0.88711168532053697</v>
      </c>
      <c r="AX16" s="22">
        <v>0.77890566520697602</v>
      </c>
      <c r="AY16" s="22">
        <v>0.74455045314916202</v>
      </c>
      <c r="AZ16" s="22"/>
      <c r="BA16" s="22">
        <v>0.76764435013172605</v>
      </c>
      <c r="BB16" s="22">
        <v>0.79796972198032101</v>
      </c>
      <c r="BC16" s="22">
        <v>0.81515440844210496</v>
      </c>
      <c r="BD16" s="22">
        <v>0.84999559274002001</v>
      </c>
      <c r="BE16" s="22">
        <v>0.83658905664041505</v>
      </c>
      <c r="BF16" s="22"/>
      <c r="BG16" s="22">
        <v>0.75965146923667703</v>
      </c>
      <c r="BH16" s="22">
        <v>0.83463824233449502</v>
      </c>
      <c r="BI16" s="22"/>
      <c r="BJ16" s="22">
        <v>0.77641221007771299</v>
      </c>
      <c r="BK16" s="22">
        <v>0.90202041706672698</v>
      </c>
      <c r="BL16" s="22"/>
      <c r="BM16" s="22">
        <v>0.73222904043203096</v>
      </c>
      <c r="BN16" s="22">
        <v>0.86288912394786299</v>
      </c>
      <c r="BO16" s="22">
        <v>0.80407437551916905</v>
      </c>
      <c r="BP16" s="22">
        <v>0.86352371025088703</v>
      </c>
      <c r="BQ16" s="22">
        <v>0.81731128860534297</v>
      </c>
      <c r="BR16" s="22"/>
      <c r="BS16" s="22">
        <v>0.86028116622633399</v>
      </c>
      <c r="BT16" s="22"/>
      <c r="BU16" s="22">
        <v>0.88277398799289997</v>
      </c>
      <c r="BV16" s="22">
        <v>0.76872655427145198</v>
      </c>
      <c r="BW16" s="22">
        <v>0.84593594437483599</v>
      </c>
      <c r="BX16" s="22">
        <v>0.85507980049660304</v>
      </c>
      <c r="BY16" s="22">
        <v>0.602653406388725</v>
      </c>
      <c r="BZ16" s="22"/>
      <c r="CA16" s="22">
        <v>0.83756219948490296</v>
      </c>
      <c r="CB16" s="22"/>
      <c r="CC16" s="22">
        <v>0.85397451431273896</v>
      </c>
      <c r="CD16" s="22">
        <v>0.62066500183361395</v>
      </c>
      <c r="CE16" s="22"/>
      <c r="CF16" s="22">
        <v>0.91005594140176704</v>
      </c>
      <c r="CG16" s="22"/>
      <c r="CH16" s="22">
        <v>0.85286763902104101</v>
      </c>
      <c r="CI16" s="22">
        <v>0.81197905398820902</v>
      </c>
    </row>
    <row r="17" spans="2:2" x14ac:dyDescent="0.35">
      <c r="B17" s="16"/>
    </row>
    <row r="18" spans="2:2" x14ac:dyDescent="0.35">
      <c r="B18" t="s">
        <v>118</v>
      </c>
    </row>
    <row r="19" spans="2:2" x14ac:dyDescent="0.35">
      <c r="B19" t="s">
        <v>119</v>
      </c>
    </row>
    <row r="21" spans="2:2" x14ac:dyDescent="0.35">
      <c r="B21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dimension ref="B2:CI21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464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2014</v>
      </c>
      <c r="D7" s="10">
        <v>1010</v>
      </c>
      <c r="E7" s="10">
        <v>998</v>
      </c>
      <c r="F7" s="10"/>
      <c r="G7" s="10">
        <v>162</v>
      </c>
      <c r="H7" s="10">
        <v>348</v>
      </c>
      <c r="I7" s="10">
        <v>362</v>
      </c>
      <c r="J7" s="10">
        <v>366</v>
      </c>
      <c r="K7" s="10">
        <v>313</v>
      </c>
      <c r="L7" s="10">
        <v>463</v>
      </c>
      <c r="M7" s="10"/>
      <c r="N7" s="10">
        <v>594</v>
      </c>
      <c r="O7" s="10">
        <v>504</v>
      </c>
      <c r="P7" s="10">
        <v>427</v>
      </c>
      <c r="Q7" s="10">
        <v>482</v>
      </c>
      <c r="R7" s="10"/>
      <c r="S7" s="10">
        <v>277</v>
      </c>
      <c r="T7" s="10">
        <v>281</v>
      </c>
      <c r="U7" s="10">
        <v>168</v>
      </c>
      <c r="V7" s="10">
        <v>172</v>
      </c>
      <c r="W7" s="10">
        <v>153</v>
      </c>
      <c r="X7" s="10">
        <v>169</v>
      </c>
      <c r="Y7" s="10">
        <v>143</v>
      </c>
      <c r="Z7" s="10">
        <v>76</v>
      </c>
      <c r="AA7" s="10">
        <v>207</v>
      </c>
      <c r="AB7" s="10">
        <v>190</v>
      </c>
      <c r="AC7" s="10">
        <v>109</v>
      </c>
      <c r="AD7" s="10">
        <v>69</v>
      </c>
      <c r="AE7" s="10"/>
      <c r="AF7" s="10">
        <v>331</v>
      </c>
      <c r="AG7" s="10">
        <v>748</v>
      </c>
      <c r="AH7" s="10">
        <v>407</v>
      </c>
      <c r="AI7" s="10">
        <v>228</v>
      </c>
      <c r="AJ7" s="10">
        <v>232</v>
      </c>
      <c r="AK7" s="10"/>
      <c r="AL7" s="10">
        <v>803</v>
      </c>
      <c r="AM7" s="10">
        <v>756</v>
      </c>
      <c r="AN7" s="10">
        <v>338</v>
      </c>
      <c r="AO7" s="10">
        <v>117</v>
      </c>
      <c r="AP7" s="10"/>
      <c r="AQ7" s="10">
        <v>1178</v>
      </c>
      <c r="AR7" s="10">
        <v>836</v>
      </c>
      <c r="AS7" s="10"/>
      <c r="AT7" s="10">
        <v>1305</v>
      </c>
      <c r="AU7" s="10">
        <v>438</v>
      </c>
      <c r="AV7" s="10"/>
      <c r="AW7" s="10">
        <v>799</v>
      </c>
      <c r="AX7" s="10">
        <v>470</v>
      </c>
      <c r="AY7" s="10">
        <v>680</v>
      </c>
      <c r="AZ7" s="10"/>
      <c r="BA7" s="10">
        <v>492</v>
      </c>
      <c r="BB7" s="10">
        <v>559</v>
      </c>
      <c r="BC7" s="10">
        <v>647</v>
      </c>
      <c r="BD7" s="10">
        <v>207</v>
      </c>
      <c r="BE7" s="10">
        <v>108</v>
      </c>
      <c r="BF7" s="10"/>
      <c r="BG7" s="10">
        <v>791</v>
      </c>
      <c r="BH7" s="10">
        <v>1223</v>
      </c>
      <c r="BI7" s="10"/>
      <c r="BJ7" s="10">
        <v>1546</v>
      </c>
      <c r="BK7" s="10">
        <v>457</v>
      </c>
      <c r="BL7" s="10"/>
      <c r="BM7" s="10">
        <v>280</v>
      </c>
      <c r="BN7" s="10">
        <v>408</v>
      </c>
      <c r="BO7" s="10">
        <v>699</v>
      </c>
      <c r="BP7" s="10">
        <v>159</v>
      </c>
      <c r="BQ7" s="10">
        <v>227</v>
      </c>
      <c r="BR7" s="10"/>
      <c r="BS7" s="10">
        <v>617</v>
      </c>
      <c r="BT7" s="10"/>
      <c r="BU7" s="10">
        <v>384</v>
      </c>
      <c r="BV7" s="10">
        <v>488</v>
      </c>
      <c r="BW7" s="10">
        <v>192</v>
      </c>
      <c r="BX7" s="10">
        <v>397</v>
      </c>
      <c r="BY7" s="10">
        <v>154</v>
      </c>
      <c r="BZ7" s="10"/>
      <c r="CA7" s="10">
        <v>165</v>
      </c>
      <c r="CB7" s="10"/>
      <c r="CC7" s="10">
        <v>1596</v>
      </c>
      <c r="CD7" s="10">
        <v>360</v>
      </c>
      <c r="CE7" s="10"/>
      <c r="CF7" s="10">
        <v>756</v>
      </c>
      <c r="CG7" s="10"/>
      <c r="CH7" s="10">
        <v>698</v>
      </c>
      <c r="CI7" s="10">
        <v>238</v>
      </c>
    </row>
    <row r="8" spans="2:87" ht="30" customHeight="1" x14ac:dyDescent="0.35">
      <c r="B8" s="11" t="s">
        <v>20</v>
      </c>
      <c r="C8" s="11">
        <v>2014</v>
      </c>
      <c r="D8" s="11">
        <v>993</v>
      </c>
      <c r="E8" s="11">
        <v>1015</v>
      </c>
      <c r="F8" s="11"/>
      <c r="G8" s="11">
        <v>282</v>
      </c>
      <c r="H8" s="11">
        <v>344</v>
      </c>
      <c r="I8" s="11">
        <v>342</v>
      </c>
      <c r="J8" s="11">
        <v>342</v>
      </c>
      <c r="K8" s="11">
        <v>283</v>
      </c>
      <c r="L8" s="11">
        <v>421</v>
      </c>
      <c r="M8" s="11"/>
      <c r="N8" s="11">
        <v>542</v>
      </c>
      <c r="O8" s="11">
        <v>522</v>
      </c>
      <c r="P8" s="11">
        <v>441</v>
      </c>
      <c r="Q8" s="11">
        <v>502</v>
      </c>
      <c r="R8" s="11"/>
      <c r="S8" s="11">
        <v>282</v>
      </c>
      <c r="T8" s="11">
        <v>262</v>
      </c>
      <c r="U8" s="11">
        <v>161</v>
      </c>
      <c r="V8" s="11">
        <v>181</v>
      </c>
      <c r="W8" s="11">
        <v>141</v>
      </c>
      <c r="X8" s="11">
        <v>181</v>
      </c>
      <c r="Y8" s="11">
        <v>161</v>
      </c>
      <c r="Z8" s="11">
        <v>81</v>
      </c>
      <c r="AA8" s="11">
        <v>222</v>
      </c>
      <c r="AB8" s="11">
        <v>181</v>
      </c>
      <c r="AC8" s="11">
        <v>101</v>
      </c>
      <c r="AD8" s="11">
        <v>60</v>
      </c>
      <c r="AE8" s="11"/>
      <c r="AF8" s="11">
        <v>339</v>
      </c>
      <c r="AG8" s="11">
        <v>765</v>
      </c>
      <c r="AH8" s="11">
        <v>397</v>
      </c>
      <c r="AI8" s="11">
        <v>220</v>
      </c>
      <c r="AJ8" s="11">
        <v>222</v>
      </c>
      <c r="AK8" s="11"/>
      <c r="AL8" s="11">
        <v>770</v>
      </c>
      <c r="AM8" s="11">
        <v>770</v>
      </c>
      <c r="AN8" s="11">
        <v>347</v>
      </c>
      <c r="AO8" s="11">
        <v>126</v>
      </c>
      <c r="AP8" s="11"/>
      <c r="AQ8" s="11">
        <v>1192</v>
      </c>
      <c r="AR8" s="11">
        <v>822</v>
      </c>
      <c r="AS8" s="11"/>
      <c r="AT8" s="11">
        <v>1312</v>
      </c>
      <c r="AU8" s="11">
        <v>397</v>
      </c>
      <c r="AV8" s="11"/>
      <c r="AW8" s="11">
        <v>746</v>
      </c>
      <c r="AX8" s="11">
        <v>471</v>
      </c>
      <c r="AY8" s="11">
        <v>716</v>
      </c>
      <c r="AZ8" s="11"/>
      <c r="BA8" s="11">
        <v>511</v>
      </c>
      <c r="BB8" s="11">
        <v>553</v>
      </c>
      <c r="BC8" s="11">
        <v>648</v>
      </c>
      <c r="BD8" s="11">
        <v>198</v>
      </c>
      <c r="BE8" s="11">
        <v>103</v>
      </c>
      <c r="BF8" s="11"/>
      <c r="BG8" s="11">
        <v>850</v>
      </c>
      <c r="BH8" s="11">
        <v>1164</v>
      </c>
      <c r="BI8" s="11"/>
      <c r="BJ8" s="11">
        <v>1580</v>
      </c>
      <c r="BK8" s="11">
        <v>423</v>
      </c>
      <c r="BL8" s="11"/>
      <c r="BM8" s="11">
        <v>297</v>
      </c>
      <c r="BN8" s="11">
        <v>385</v>
      </c>
      <c r="BO8" s="11">
        <v>706</v>
      </c>
      <c r="BP8" s="11">
        <v>156</v>
      </c>
      <c r="BQ8" s="11">
        <v>228</v>
      </c>
      <c r="BR8" s="11"/>
      <c r="BS8" s="11">
        <v>612</v>
      </c>
      <c r="BT8" s="11"/>
      <c r="BU8" s="11">
        <v>373</v>
      </c>
      <c r="BV8" s="11">
        <v>499</v>
      </c>
      <c r="BW8" s="11">
        <v>191</v>
      </c>
      <c r="BX8" s="11">
        <v>389</v>
      </c>
      <c r="BY8" s="11">
        <v>163</v>
      </c>
      <c r="BZ8" s="11"/>
      <c r="CA8" s="11">
        <v>167</v>
      </c>
      <c r="CB8" s="11"/>
      <c r="CC8" s="11">
        <v>1582</v>
      </c>
      <c r="CD8" s="11">
        <v>370</v>
      </c>
      <c r="CE8" s="11"/>
      <c r="CF8" s="11">
        <v>721</v>
      </c>
      <c r="CG8" s="11"/>
      <c r="CH8" s="11">
        <v>681</v>
      </c>
      <c r="CI8" s="11">
        <v>239</v>
      </c>
    </row>
    <row r="9" spans="2:87" x14ac:dyDescent="0.35">
      <c r="B9" s="18" t="s">
        <v>452</v>
      </c>
      <c r="C9" s="17">
        <v>0.46028234313570698</v>
      </c>
      <c r="D9" s="17">
        <v>0.44779540792421901</v>
      </c>
      <c r="E9" s="17">
        <v>0.47429319284798699</v>
      </c>
      <c r="F9" s="17"/>
      <c r="G9" s="17">
        <v>0.33374642953206102</v>
      </c>
      <c r="H9" s="17">
        <v>0.41196795010537202</v>
      </c>
      <c r="I9" s="17">
        <v>0.39810089889931</v>
      </c>
      <c r="J9" s="17">
        <v>0.47596966299293098</v>
      </c>
      <c r="K9" s="17">
        <v>0.53758624666923505</v>
      </c>
      <c r="L9" s="17">
        <v>0.57044460067164804</v>
      </c>
      <c r="M9" s="17"/>
      <c r="N9" s="17">
        <v>0.42042286680489799</v>
      </c>
      <c r="O9" s="17">
        <v>0.40140388352447098</v>
      </c>
      <c r="P9" s="17">
        <v>0.51539763535437899</v>
      </c>
      <c r="Q9" s="17">
        <v>0.51700231487132897</v>
      </c>
      <c r="R9" s="17"/>
      <c r="S9" s="17">
        <v>0.44799189456900401</v>
      </c>
      <c r="T9" s="17">
        <v>0.44174648335935202</v>
      </c>
      <c r="U9" s="17">
        <v>0.44350405379185398</v>
      </c>
      <c r="V9" s="17">
        <v>0.36931649080331702</v>
      </c>
      <c r="W9" s="17">
        <v>0.42361233543342203</v>
      </c>
      <c r="X9" s="17">
        <v>0.46399756755475702</v>
      </c>
      <c r="Y9" s="17">
        <v>0.43674544762016898</v>
      </c>
      <c r="Z9" s="17">
        <v>0.44714370187488001</v>
      </c>
      <c r="AA9" s="17">
        <v>0.48076293686789501</v>
      </c>
      <c r="AB9" s="17">
        <v>0.56826221746958705</v>
      </c>
      <c r="AC9" s="17">
        <v>0.60107261877499996</v>
      </c>
      <c r="AD9" s="17">
        <v>0.43571276110669599</v>
      </c>
      <c r="AE9" s="17"/>
      <c r="AF9" s="17">
        <v>0.54218126675294298</v>
      </c>
      <c r="AG9" s="17">
        <v>0.48407836023123102</v>
      </c>
      <c r="AH9" s="17">
        <v>0.42347008239053202</v>
      </c>
      <c r="AI9" s="17">
        <v>0.44884502980893398</v>
      </c>
      <c r="AJ9" s="17">
        <v>0.356706538957964</v>
      </c>
      <c r="AK9" s="17"/>
      <c r="AL9" s="17">
        <v>0.40609653073088098</v>
      </c>
      <c r="AM9" s="17">
        <v>0.48205045172203198</v>
      </c>
      <c r="AN9" s="17">
        <v>0.51305920344951395</v>
      </c>
      <c r="AO9" s="17">
        <v>0.51285015513617804</v>
      </c>
      <c r="AP9" s="17"/>
      <c r="AQ9" s="17">
        <v>0.50389025099957296</v>
      </c>
      <c r="AR9" s="17">
        <v>0.39700675175474098</v>
      </c>
      <c r="AS9" s="17"/>
      <c r="AT9" s="17">
        <v>0.43198120571552101</v>
      </c>
      <c r="AU9" s="17">
        <v>0.56235155249985402</v>
      </c>
      <c r="AV9" s="17"/>
      <c r="AW9" s="17">
        <v>0.50727150850468905</v>
      </c>
      <c r="AX9" s="17">
        <v>0.406146999299691</v>
      </c>
      <c r="AY9" s="17">
        <v>0.44642789329712501</v>
      </c>
      <c r="AZ9" s="17"/>
      <c r="BA9" s="17">
        <v>0.45074617230464498</v>
      </c>
      <c r="BB9" s="17">
        <v>0.46105389294857801</v>
      </c>
      <c r="BC9" s="17">
        <v>0.461182558290753</v>
      </c>
      <c r="BD9" s="17">
        <v>0.44960015149402799</v>
      </c>
      <c r="BE9" s="17">
        <v>0.51347549268506398</v>
      </c>
      <c r="BF9" s="17"/>
      <c r="BG9" s="17">
        <v>0.41017142433494203</v>
      </c>
      <c r="BH9" s="17">
        <v>0.496852789166291</v>
      </c>
      <c r="BI9" s="17"/>
      <c r="BJ9" s="17">
        <v>0.42684589125177702</v>
      </c>
      <c r="BK9" s="17">
        <v>0.58540279698108699</v>
      </c>
      <c r="BL9" s="17"/>
      <c r="BM9" s="17">
        <v>0.42466899588610302</v>
      </c>
      <c r="BN9" s="17">
        <v>0.52126697143302803</v>
      </c>
      <c r="BO9" s="17">
        <v>0.44454442681284201</v>
      </c>
      <c r="BP9" s="17">
        <v>0.36296010667878398</v>
      </c>
      <c r="BQ9" s="17">
        <v>0.55931382837001997</v>
      </c>
      <c r="BR9" s="17"/>
      <c r="BS9" s="17">
        <v>0.54652734316357399</v>
      </c>
      <c r="BT9" s="17"/>
      <c r="BU9" s="17">
        <v>0.50627493677274205</v>
      </c>
      <c r="BV9" s="17">
        <v>0.41020452665473101</v>
      </c>
      <c r="BW9" s="17">
        <v>0.38155487302841201</v>
      </c>
      <c r="BX9" s="17">
        <v>0.58216376523987301</v>
      </c>
      <c r="BY9" s="17">
        <v>0.36959327495415001</v>
      </c>
      <c r="BZ9" s="17"/>
      <c r="CA9" s="17">
        <v>0.52298810229820403</v>
      </c>
      <c r="CB9" s="17"/>
      <c r="CC9" s="17">
        <v>0.52137312565607996</v>
      </c>
      <c r="CD9" s="17">
        <v>0.22150190845791101</v>
      </c>
      <c r="CE9" s="17"/>
      <c r="CF9" s="17">
        <v>0.54608207840058498</v>
      </c>
      <c r="CG9" s="17"/>
      <c r="CH9" s="17">
        <v>0.513821626476891</v>
      </c>
      <c r="CI9" s="17">
        <v>0.378480926427752</v>
      </c>
    </row>
    <row r="10" spans="2:87" x14ac:dyDescent="0.35">
      <c r="B10" s="18" t="s">
        <v>453</v>
      </c>
      <c r="C10" s="17">
        <v>0.39934135722622</v>
      </c>
      <c r="D10" s="17">
        <v>0.39620070341859998</v>
      </c>
      <c r="E10" s="17">
        <v>0.40158561293940498</v>
      </c>
      <c r="F10" s="17"/>
      <c r="G10" s="17">
        <v>0.42160493716460401</v>
      </c>
      <c r="H10" s="17">
        <v>0.42614523293125001</v>
      </c>
      <c r="I10" s="17">
        <v>0.43854882906662801</v>
      </c>
      <c r="J10" s="17">
        <v>0.38217051365165799</v>
      </c>
      <c r="K10" s="17">
        <v>0.34732797108700503</v>
      </c>
      <c r="L10" s="17">
        <v>0.37955226871391301</v>
      </c>
      <c r="M10" s="17"/>
      <c r="N10" s="17">
        <v>0.43082299649393402</v>
      </c>
      <c r="O10" s="17">
        <v>0.45929725945681499</v>
      </c>
      <c r="P10" s="17">
        <v>0.35450820691478502</v>
      </c>
      <c r="Q10" s="17">
        <v>0.34158808479168401</v>
      </c>
      <c r="R10" s="17"/>
      <c r="S10" s="17">
        <v>0.38994209219068499</v>
      </c>
      <c r="T10" s="17">
        <v>0.40987129653471699</v>
      </c>
      <c r="U10" s="17">
        <v>0.41361604087862902</v>
      </c>
      <c r="V10" s="17">
        <v>0.47491918059427501</v>
      </c>
      <c r="W10" s="17">
        <v>0.43469585082531598</v>
      </c>
      <c r="X10" s="17">
        <v>0.38663211224796601</v>
      </c>
      <c r="Y10" s="17">
        <v>0.43030615766729502</v>
      </c>
      <c r="Z10" s="17">
        <v>0.35974507026832098</v>
      </c>
      <c r="AA10" s="17">
        <v>0.378070024990941</v>
      </c>
      <c r="AB10" s="17">
        <v>0.34368982351550798</v>
      </c>
      <c r="AC10" s="17">
        <v>0.32466807649121898</v>
      </c>
      <c r="AD10" s="17">
        <v>0.42917378536523398</v>
      </c>
      <c r="AE10" s="17"/>
      <c r="AF10" s="17">
        <v>0.34896657782197699</v>
      </c>
      <c r="AG10" s="17">
        <v>0.37414050683411598</v>
      </c>
      <c r="AH10" s="17">
        <v>0.43429948943265601</v>
      </c>
      <c r="AI10" s="17">
        <v>0.459805576131392</v>
      </c>
      <c r="AJ10" s="17">
        <v>0.45042478279405801</v>
      </c>
      <c r="AK10" s="17"/>
      <c r="AL10" s="17">
        <v>0.43196439906775103</v>
      </c>
      <c r="AM10" s="17">
        <v>0.38092408634288299</v>
      </c>
      <c r="AN10" s="17">
        <v>0.378898529714424</v>
      </c>
      <c r="AO10" s="17">
        <v>0.36893041799549597</v>
      </c>
      <c r="AP10" s="17"/>
      <c r="AQ10" s="17">
        <v>0.37059012201366398</v>
      </c>
      <c r="AR10" s="17">
        <v>0.441059740430639</v>
      </c>
      <c r="AS10" s="17"/>
      <c r="AT10" s="17">
        <v>0.40799079532209098</v>
      </c>
      <c r="AU10" s="17">
        <v>0.38027148546545497</v>
      </c>
      <c r="AV10" s="17"/>
      <c r="AW10" s="17">
        <v>0.40023665535990899</v>
      </c>
      <c r="AX10" s="17">
        <v>0.44057116477515001</v>
      </c>
      <c r="AY10" s="17">
        <v>0.37379720134730399</v>
      </c>
      <c r="AZ10" s="17"/>
      <c r="BA10" s="17">
        <v>0.39526609688456099</v>
      </c>
      <c r="BB10" s="17">
        <v>0.41101213887426702</v>
      </c>
      <c r="BC10" s="17">
        <v>0.3979403447646</v>
      </c>
      <c r="BD10" s="17">
        <v>0.41006543190438599</v>
      </c>
      <c r="BE10" s="17">
        <v>0.34865468110068198</v>
      </c>
      <c r="BF10" s="17"/>
      <c r="BG10" s="17">
        <v>0.42518702109488299</v>
      </c>
      <c r="BH10" s="17">
        <v>0.380479450914114</v>
      </c>
      <c r="BI10" s="17"/>
      <c r="BJ10" s="17">
        <v>0.41150124266803301</v>
      </c>
      <c r="BK10" s="17">
        <v>0.35018237754373499</v>
      </c>
      <c r="BL10" s="17"/>
      <c r="BM10" s="17">
        <v>0.42209531713801102</v>
      </c>
      <c r="BN10" s="17">
        <v>0.37984127801135098</v>
      </c>
      <c r="BO10" s="17">
        <v>0.41343189960568399</v>
      </c>
      <c r="BP10" s="17">
        <v>0.498754345381687</v>
      </c>
      <c r="BQ10" s="17">
        <v>0.30986220756414901</v>
      </c>
      <c r="BR10" s="17"/>
      <c r="BS10" s="17">
        <v>0.34419727163951003</v>
      </c>
      <c r="BT10" s="17"/>
      <c r="BU10" s="17">
        <v>0.40544477160644699</v>
      </c>
      <c r="BV10" s="17">
        <v>0.42617992576639102</v>
      </c>
      <c r="BW10" s="17">
        <v>0.47696127615016198</v>
      </c>
      <c r="BX10" s="17">
        <v>0.31828197217269599</v>
      </c>
      <c r="BY10" s="17">
        <v>0.385360939471521</v>
      </c>
      <c r="BZ10" s="17"/>
      <c r="CA10" s="17">
        <v>0.36362487097135499</v>
      </c>
      <c r="CB10" s="17"/>
      <c r="CC10" s="17">
        <v>0.38488575610474801</v>
      </c>
      <c r="CD10" s="17">
        <v>0.46871462855959101</v>
      </c>
      <c r="CE10" s="17"/>
      <c r="CF10" s="17">
        <v>0.385245516048834</v>
      </c>
      <c r="CG10" s="17"/>
      <c r="CH10" s="17">
        <v>0.39651388932311099</v>
      </c>
      <c r="CI10" s="17">
        <v>0.42867596808167502</v>
      </c>
    </row>
    <row r="11" spans="2:87" x14ac:dyDescent="0.35">
      <c r="B11" s="18" t="s">
        <v>454</v>
      </c>
      <c r="C11" s="17">
        <v>8.0987232379919102E-2</v>
      </c>
      <c r="D11" s="17">
        <v>0.1005608264392</v>
      </c>
      <c r="E11" s="17">
        <v>6.2315349653967997E-2</v>
      </c>
      <c r="F11" s="17"/>
      <c r="G11" s="17">
        <v>0.14827229945925999</v>
      </c>
      <c r="H11" s="17">
        <v>0.101114696058002</v>
      </c>
      <c r="I11" s="17">
        <v>8.0657339252445406E-2</v>
      </c>
      <c r="J11" s="17">
        <v>8.2795358988981493E-2</v>
      </c>
      <c r="K11" s="17">
        <v>6.6776629312959704E-2</v>
      </c>
      <c r="L11" s="17">
        <v>2.7771545257036501E-2</v>
      </c>
      <c r="M11" s="17"/>
      <c r="N11" s="17">
        <v>0.103445576791054</v>
      </c>
      <c r="O11" s="17">
        <v>8.7677916134686201E-2</v>
      </c>
      <c r="P11" s="17">
        <v>7.0729301373457204E-2</v>
      </c>
      <c r="Q11" s="17">
        <v>5.7891056130666203E-2</v>
      </c>
      <c r="R11" s="17"/>
      <c r="S11" s="17">
        <v>8.4237835487511695E-2</v>
      </c>
      <c r="T11" s="17">
        <v>7.4761844521184298E-2</v>
      </c>
      <c r="U11" s="17">
        <v>8.1929792815567601E-2</v>
      </c>
      <c r="V11" s="17">
        <v>9.4447583101892496E-2</v>
      </c>
      <c r="W11" s="17">
        <v>8.4845583437582403E-2</v>
      </c>
      <c r="X11" s="17">
        <v>0.101400229817267</v>
      </c>
      <c r="Y11" s="17">
        <v>6.3042147905846294E-2</v>
      </c>
      <c r="Z11" s="17">
        <v>9.7498024062087199E-2</v>
      </c>
      <c r="AA11" s="17">
        <v>0.102786008563898</v>
      </c>
      <c r="AB11" s="17">
        <v>7.2787987388130304E-2</v>
      </c>
      <c r="AC11" s="17">
        <v>1.7615691334855701E-2</v>
      </c>
      <c r="AD11" s="17">
        <v>5.5747416850998301E-2</v>
      </c>
      <c r="AE11" s="17"/>
      <c r="AF11" s="17">
        <v>4.5264498405134801E-2</v>
      </c>
      <c r="AG11" s="17">
        <v>8.7906842929109094E-2</v>
      </c>
      <c r="AH11" s="17">
        <v>7.7939895248082106E-2</v>
      </c>
      <c r="AI11" s="17">
        <v>6.3658891833319395E-2</v>
      </c>
      <c r="AJ11" s="17">
        <v>0.12761069797888999</v>
      </c>
      <c r="AK11" s="17"/>
      <c r="AL11" s="17">
        <v>8.1380818078304995E-2</v>
      </c>
      <c r="AM11" s="17">
        <v>8.2077894479346797E-2</v>
      </c>
      <c r="AN11" s="17">
        <v>8.4124774926836801E-2</v>
      </c>
      <c r="AO11" s="17">
        <v>6.3284431712320593E-2</v>
      </c>
      <c r="AP11" s="17"/>
      <c r="AQ11" s="17">
        <v>6.8708925022684594E-2</v>
      </c>
      <c r="AR11" s="17">
        <v>9.8803201942404106E-2</v>
      </c>
      <c r="AS11" s="17"/>
      <c r="AT11" s="17">
        <v>9.3282449033507006E-2</v>
      </c>
      <c r="AU11" s="17">
        <v>3.1443022564567498E-2</v>
      </c>
      <c r="AV11" s="17"/>
      <c r="AW11" s="17">
        <v>5.2591171074515698E-2</v>
      </c>
      <c r="AX11" s="17">
        <v>9.3642172682095695E-2</v>
      </c>
      <c r="AY11" s="17">
        <v>0.104240379957924</v>
      </c>
      <c r="AZ11" s="17"/>
      <c r="BA11" s="17">
        <v>8.4459413471580702E-2</v>
      </c>
      <c r="BB11" s="17">
        <v>8.4347680247752396E-2</v>
      </c>
      <c r="BC11" s="17">
        <v>7.9491568793329997E-2</v>
      </c>
      <c r="BD11" s="17">
        <v>7.6349966679114006E-2</v>
      </c>
      <c r="BE11" s="17">
        <v>6.4783373642347694E-2</v>
      </c>
      <c r="BF11" s="17"/>
      <c r="BG11" s="17">
        <v>9.03755060069725E-2</v>
      </c>
      <c r="BH11" s="17">
        <v>7.4135764432113796E-2</v>
      </c>
      <c r="BI11" s="17"/>
      <c r="BJ11" s="17">
        <v>9.1394891975390094E-2</v>
      </c>
      <c r="BK11" s="17">
        <v>4.41308081094526E-2</v>
      </c>
      <c r="BL11" s="17"/>
      <c r="BM11" s="17">
        <v>7.9435872590559897E-2</v>
      </c>
      <c r="BN11" s="17">
        <v>5.9918950831218898E-2</v>
      </c>
      <c r="BO11" s="17">
        <v>9.3456959298253595E-2</v>
      </c>
      <c r="BP11" s="17">
        <v>6.6060766809077007E-2</v>
      </c>
      <c r="BQ11" s="17">
        <v>9.6872100835041802E-2</v>
      </c>
      <c r="BR11" s="17"/>
      <c r="BS11" s="17">
        <v>7.6134975747692304E-2</v>
      </c>
      <c r="BT11" s="17"/>
      <c r="BU11" s="17">
        <v>5.8032140655175597E-2</v>
      </c>
      <c r="BV11" s="17">
        <v>0.108109856042203</v>
      </c>
      <c r="BW11" s="17">
        <v>7.3036637028669096E-2</v>
      </c>
      <c r="BX11" s="17">
        <v>6.2487763763827101E-2</v>
      </c>
      <c r="BY11" s="17">
        <v>0.120340292019986</v>
      </c>
      <c r="BZ11" s="17"/>
      <c r="CA11" s="17">
        <v>6.7207373176918203E-2</v>
      </c>
      <c r="CB11" s="17"/>
      <c r="CC11" s="17">
        <v>5.16801556088742E-2</v>
      </c>
      <c r="CD11" s="17">
        <v>0.200587558513909</v>
      </c>
      <c r="CE11" s="17"/>
      <c r="CF11" s="17">
        <v>4.9442539435204297E-2</v>
      </c>
      <c r="CG11" s="17"/>
      <c r="CH11" s="17">
        <v>5.94880810295976E-2</v>
      </c>
      <c r="CI11" s="17">
        <v>0.12240427729483599</v>
      </c>
    </row>
    <row r="12" spans="2:87" x14ac:dyDescent="0.35">
      <c r="B12" s="18" t="s">
        <v>455</v>
      </c>
      <c r="C12" s="17">
        <v>1.79939437456836E-2</v>
      </c>
      <c r="D12" s="17">
        <v>2.19803215576976E-2</v>
      </c>
      <c r="E12" s="17">
        <v>1.42000830298113E-2</v>
      </c>
      <c r="F12" s="17"/>
      <c r="G12" s="17">
        <v>2.74001467632672E-2</v>
      </c>
      <c r="H12" s="17">
        <v>2.0687182836714401E-2</v>
      </c>
      <c r="I12" s="17">
        <v>2.7718609713289301E-2</v>
      </c>
      <c r="J12" s="17">
        <v>1.6215796993110199E-2</v>
      </c>
      <c r="K12" s="17">
        <v>1.3296365748692E-2</v>
      </c>
      <c r="L12" s="17">
        <v>6.1842364979489001E-3</v>
      </c>
      <c r="M12" s="17"/>
      <c r="N12" s="17">
        <v>1.4518375698711001E-2</v>
      </c>
      <c r="O12" s="17">
        <v>1.5578381604015999E-2</v>
      </c>
      <c r="P12" s="17">
        <v>8.9839361908836905E-3</v>
      </c>
      <c r="Q12" s="17">
        <v>3.2424326728345103E-2</v>
      </c>
      <c r="R12" s="17"/>
      <c r="S12" s="17">
        <v>1.31772277739408E-2</v>
      </c>
      <c r="T12" s="17">
        <v>2.0951471082748401E-2</v>
      </c>
      <c r="U12" s="17">
        <v>2.1008167559835499E-2</v>
      </c>
      <c r="V12" s="17">
        <v>5.0407730087529802E-3</v>
      </c>
      <c r="W12" s="17">
        <v>1.9672685092697501E-2</v>
      </c>
      <c r="X12" s="17">
        <v>2.8856938793722298E-2</v>
      </c>
      <c r="Y12" s="17">
        <v>6.9185719593294198E-3</v>
      </c>
      <c r="Z12" s="17">
        <v>3.7957529272790697E-2</v>
      </c>
      <c r="AA12" s="17">
        <v>2.3923132307379798E-2</v>
      </c>
      <c r="AB12" s="17">
        <v>5.6538837860109197E-3</v>
      </c>
      <c r="AC12" s="17">
        <v>2.7458077344026E-2</v>
      </c>
      <c r="AD12" s="17">
        <v>2.4110640196923799E-2</v>
      </c>
      <c r="AE12" s="17"/>
      <c r="AF12" s="17">
        <v>2.5210232318057E-2</v>
      </c>
      <c r="AG12" s="17">
        <v>1.56986995143285E-2</v>
      </c>
      <c r="AH12" s="17">
        <v>1.7192714295819998E-2</v>
      </c>
      <c r="AI12" s="17">
        <v>8.2807856667345796E-3</v>
      </c>
      <c r="AJ12" s="17">
        <v>1.1980821867396E-2</v>
      </c>
      <c r="AK12" s="17"/>
      <c r="AL12" s="17">
        <v>2.41360125364019E-2</v>
      </c>
      <c r="AM12" s="17">
        <v>1.8982313113293601E-2</v>
      </c>
      <c r="AN12" s="17">
        <v>6.23813967712172E-3</v>
      </c>
      <c r="AO12" s="17">
        <v>6.8262134937124401E-3</v>
      </c>
      <c r="AP12" s="17"/>
      <c r="AQ12" s="17">
        <v>1.20210445745328E-2</v>
      </c>
      <c r="AR12" s="17">
        <v>2.6660691265268498E-2</v>
      </c>
      <c r="AS12" s="17"/>
      <c r="AT12" s="17">
        <v>2.06168960846425E-2</v>
      </c>
      <c r="AU12" s="17">
        <v>6.5560190477205798E-3</v>
      </c>
      <c r="AV12" s="17"/>
      <c r="AW12" s="17">
        <v>1.6039164710555501E-2</v>
      </c>
      <c r="AX12" s="17">
        <v>1.6525891605493399E-2</v>
      </c>
      <c r="AY12" s="17">
        <v>2.1026750641946201E-2</v>
      </c>
      <c r="AZ12" s="17"/>
      <c r="BA12" s="17">
        <v>2.5190414513318899E-2</v>
      </c>
      <c r="BB12" s="17">
        <v>9.7429302033606099E-3</v>
      </c>
      <c r="BC12" s="17">
        <v>2.1224054298167101E-2</v>
      </c>
      <c r="BD12" s="17">
        <v>1.6471700921391001E-2</v>
      </c>
      <c r="BE12" s="17">
        <v>9.2992100082991604E-3</v>
      </c>
      <c r="BF12" s="17"/>
      <c r="BG12" s="17">
        <v>1.7349752155054101E-2</v>
      </c>
      <c r="BH12" s="17">
        <v>1.84640683085984E-2</v>
      </c>
      <c r="BI12" s="17"/>
      <c r="BJ12" s="17">
        <v>2.0575007821811601E-2</v>
      </c>
      <c r="BK12" s="17">
        <v>8.8026114237529408E-3</v>
      </c>
      <c r="BL12" s="17"/>
      <c r="BM12" s="17">
        <v>1.9880394894396601E-2</v>
      </c>
      <c r="BN12" s="17">
        <v>1.3733550238756199E-2</v>
      </c>
      <c r="BO12" s="17">
        <v>1.8187784713628599E-2</v>
      </c>
      <c r="BP12" s="17">
        <v>1.7012552463112798E-2</v>
      </c>
      <c r="BQ12" s="17">
        <v>1.38861104330951E-2</v>
      </c>
      <c r="BR12" s="17"/>
      <c r="BS12" s="17">
        <v>1.6299968979106998E-2</v>
      </c>
      <c r="BT12" s="17"/>
      <c r="BU12" s="17">
        <v>9.4848351579153601E-3</v>
      </c>
      <c r="BV12" s="17">
        <v>2.3374328476273201E-2</v>
      </c>
      <c r="BW12" s="17">
        <v>1.88180947972885E-2</v>
      </c>
      <c r="BX12" s="17">
        <v>2.0622101793121399E-2</v>
      </c>
      <c r="BY12" s="17">
        <v>3.2647336914603302E-2</v>
      </c>
      <c r="BZ12" s="17"/>
      <c r="CA12" s="17">
        <v>2.34044169732621E-2</v>
      </c>
      <c r="CB12" s="17"/>
      <c r="CC12" s="17">
        <v>9.9381778014485805E-3</v>
      </c>
      <c r="CD12" s="17">
        <v>4.9669449455075697E-2</v>
      </c>
      <c r="CE12" s="17"/>
      <c r="CF12" s="17">
        <v>2.6666941417005001E-3</v>
      </c>
      <c r="CG12" s="17"/>
      <c r="CH12" s="17">
        <v>1.16325459610574E-2</v>
      </c>
      <c r="CI12" s="17">
        <v>2.7555221488641299E-2</v>
      </c>
    </row>
    <row r="13" spans="2:87" x14ac:dyDescent="0.35">
      <c r="B13" s="18" t="s">
        <v>115</v>
      </c>
      <c r="C13" s="17">
        <v>4.1395123512470301E-2</v>
      </c>
      <c r="D13" s="17">
        <v>3.3462740660282798E-2</v>
      </c>
      <c r="E13" s="17">
        <v>4.7605761528828797E-2</v>
      </c>
      <c r="F13" s="17"/>
      <c r="G13" s="17">
        <v>6.8976187080808396E-2</v>
      </c>
      <c r="H13" s="17">
        <v>4.0084938068662902E-2</v>
      </c>
      <c r="I13" s="17">
        <v>5.4974323068327002E-2</v>
      </c>
      <c r="J13" s="17">
        <v>4.28486673733195E-2</v>
      </c>
      <c r="K13" s="17">
        <v>3.5012787182108797E-2</v>
      </c>
      <c r="L13" s="17">
        <v>1.60473488594534E-2</v>
      </c>
      <c r="M13" s="17"/>
      <c r="N13" s="17">
        <v>3.0790184211403299E-2</v>
      </c>
      <c r="O13" s="17">
        <v>3.6042559280012397E-2</v>
      </c>
      <c r="P13" s="17">
        <v>5.0380920166495202E-2</v>
      </c>
      <c r="Q13" s="17">
        <v>5.1094217477975802E-2</v>
      </c>
      <c r="R13" s="17"/>
      <c r="S13" s="17">
        <v>6.4650949978857605E-2</v>
      </c>
      <c r="T13" s="17">
        <v>5.26689045019983E-2</v>
      </c>
      <c r="U13" s="17">
        <v>3.9941944954113802E-2</v>
      </c>
      <c r="V13" s="17">
        <v>5.6275972491761701E-2</v>
      </c>
      <c r="W13" s="17">
        <v>3.7173545210981603E-2</v>
      </c>
      <c r="X13" s="17">
        <v>1.9113151586287399E-2</v>
      </c>
      <c r="Y13" s="17">
        <v>6.2987674847360203E-2</v>
      </c>
      <c r="Z13" s="17">
        <v>5.7655674521921801E-2</v>
      </c>
      <c r="AA13" s="17">
        <v>1.44578972698855E-2</v>
      </c>
      <c r="AB13" s="17">
        <v>9.6060878407632708E-3</v>
      </c>
      <c r="AC13" s="17">
        <v>2.9185536054899298E-2</v>
      </c>
      <c r="AD13" s="17">
        <v>5.5255396480147302E-2</v>
      </c>
      <c r="AE13" s="17"/>
      <c r="AF13" s="17">
        <v>3.8377424701888402E-2</v>
      </c>
      <c r="AG13" s="17">
        <v>3.8175590491215702E-2</v>
      </c>
      <c r="AH13" s="17">
        <v>4.7097818632910203E-2</v>
      </c>
      <c r="AI13" s="17">
        <v>1.940971655962E-2</v>
      </c>
      <c r="AJ13" s="17">
        <v>5.32771584016924E-2</v>
      </c>
      <c r="AK13" s="17"/>
      <c r="AL13" s="17">
        <v>5.6422239586660497E-2</v>
      </c>
      <c r="AM13" s="17">
        <v>3.5965254342444297E-2</v>
      </c>
      <c r="AN13" s="17">
        <v>1.7679352232104099E-2</v>
      </c>
      <c r="AO13" s="17">
        <v>4.8108781662292703E-2</v>
      </c>
      <c r="AP13" s="17"/>
      <c r="AQ13" s="17">
        <v>4.47896573895461E-2</v>
      </c>
      <c r="AR13" s="17">
        <v>3.6469614606947399E-2</v>
      </c>
      <c r="AS13" s="17"/>
      <c r="AT13" s="17">
        <v>4.6128653844238698E-2</v>
      </c>
      <c r="AU13" s="17">
        <v>1.9377920422403098E-2</v>
      </c>
      <c r="AV13" s="17"/>
      <c r="AW13" s="17">
        <v>2.3861500350330699E-2</v>
      </c>
      <c r="AX13" s="17">
        <v>4.31137716375702E-2</v>
      </c>
      <c r="AY13" s="17">
        <v>5.4507774755701101E-2</v>
      </c>
      <c r="AZ13" s="17"/>
      <c r="BA13" s="17">
        <v>4.4337902825895198E-2</v>
      </c>
      <c r="BB13" s="17">
        <v>3.3843357726041502E-2</v>
      </c>
      <c r="BC13" s="17">
        <v>4.0161473853149797E-2</v>
      </c>
      <c r="BD13" s="17">
        <v>4.75127490010811E-2</v>
      </c>
      <c r="BE13" s="17">
        <v>6.3787242563607405E-2</v>
      </c>
      <c r="BF13" s="17"/>
      <c r="BG13" s="17">
        <v>5.6916296408148499E-2</v>
      </c>
      <c r="BH13" s="17">
        <v>3.0067927178882001E-2</v>
      </c>
      <c r="BI13" s="17"/>
      <c r="BJ13" s="17">
        <v>4.96829662829881E-2</v>
      </c>
      <c r="BK13" s="17">
        <v>1.1481405941973E-2</v>
      </c>
      <c r="BL13" s="17"/>
      <c r="BM13" s="17">
        <v>5.39194194909293E-2</v>
      </c>
      <c r="BN13" s="17">
        <v>2.52392494856459E-2</v>
      </c>
      <c r="BO13" s="17">
        <v>3.0378929569591599E-2</v>
      </c>
      <c r="BP13" s="17">
        <v>5.5212228667339103E-2</v>
      </c>
      <c r="BQ13" s="17">
        <v>2.0065752797693799E-2</v>
      </c>
      <c r="BR13" s="17"/>
      <c r="BS13" s="17">
        <v>1.6840440470116499E-2</v>
      </c>
      <c r="BT13" s="17"/>
      <c r="BU13" s="17">
        <v>2.0763315807719999E-2</v>
      </c>
      <c r="BV13" s="17">
        <v>3.2131363060401499E-2</v>
      </c>
      <c r="BW13" s="17">
        <v>4.9629118995468798E-2</v>
      </c>
      <c r="BX13" s="17">
        <v>1.64443970304828E-2</v>
      </c>
      <c r="BY13" s="17">
        <v>9.2058156639739805E-2</v>
      </c>
      <c r="BZ13" s="17"/>
      <c r="CA13" s="17">
        <v>2.2775236580261201E-2</v>
      </c>
      <c r="CB13" s="17"/>
      <c r="CC13" s="17">
        <v>3.21227848288494E-2</v>
      </c>
      <c r="CD13" s="17">
        <v>5.95264550135138E-2</v>
      </c>
      <c r="CE13" s="17"/>
      <c r="CF13" s="17">
        <v>1.65631719736767E-2</v>
      </c>
      <c r="CG13" s="17"/>
      <c r="CH13" s="17">
        <v>1.85438572093427E-2</v>
      </c>
      <c r="CI13" s="17">
        <v>4.2883606707095803E-2</v>
      </c>
    </row>
    <row r="14" spans="2:87" x14ac:dyDescent="0.35">
      <c r="B14" s="18" t="s">
        <v>456</v>
      </c>
      <c r="C14" s="21">
        <v>0.85962370036192703</v>
      </c>
      <c r="D14" s="21">
        <v>0.84399611134281904</v>
      </c>
      <c r="E14" s="21">
        <v>0.87587880578739197</v>
      </c>
      <c r="F14" s="21"/>
      <c r="G14" s="21">
        <v>0.75535136669666503</v>
      </c>
      <c r="H14" s="21">
        <v>0.83811318303662097</v>
      </c>
      <c r="I14" s="21">
        <v>0.83664972796593795</v>
      </c>
      <c r="J14" s="21">
        <v>0.85814017664458897</v>
      </c>
      <c r="K14" s="21">
        <v>0.88491421775623902</v>
      </c>
      <c r="L14" s="21">
        <v>0.94999686938556105</v>
      </c>
      <c r="M14" s="21"/>
      <c r="N14" s="21">
        <v>0.85124586329883201</v>
      </c>
      <c r="O14" s="21">
        <v>0.86070114298128497</v>
      </c>
      <c r="P14" s="21">
        <v>0.86990584226916401</v>
      </c>
      <c r="Q14" s="21">
        <v>0.85859039966301298</v>
      </c>
      <c r="R14" s="21"/>
      <c r="S14" s="21">
        <v>0.83793398675969</v>
      </c>
      <c r="T14" s="21">
        <v>0.85161777989406895</v>
      </c>
      <c r="U14" s="21">
        <v>0.857120094670483</v>
      </c>
      <c r="V14" s="21">
        <v>0.84423567139759303</v>
      </c>
      <c r="W14" s="21">
        <v>0.85830818625873895</v>
      </c>
      <c r="X14" s="21">
        <v>0.85062967980272297</v>
      </c>
      <c r="Y14" s="21">
        <v>0.86705160528746394</v>
      </c>
      <c r="Z14" s="21">
        <v>0.80688877214319998</v>
      </c>
      <c r="AA14" s="21">
        <v>0.85883296185883595</v>
      </c>
      <c r="AB14" s="21">
        <v>0.91195204098509497</v>
      </c>
      <c r="AC14" s="21">
        <v>0.92574069526621905</v>
      </c>
      <c r="AD14" s="21">
        <v>0.86488654647193097</v>
      </c>
      <c r="AE14" s="21"/>
      <c r="AF14" s="21">
        <v>0.89114784457492002</v>
      </c>
      <c r="AG14" s="21">
        <v>0.858218867065347</v>
      </c>
      <c r="AH14" s="21">
        <v>0.85776957182318803</v>
      </c>
      <c r="AI14" s="21">
        <v>0.90865060594032598</v>
      </c>
      <c r="AJ14" s="21">
        <v>0.80713132175202196</v>
      </c>
      <c r="AK14" s="21"/>
      <c r="AL14" s="21">
        <v>0.838060929798633</v>
      </c>
      <c r="AM14" s="21">
        <v>0.86297453806491498</v>
      </c>
      <c r="AN14" s="21">
        <v>0.89195773316393701</v>
      </c>
      <c r="AO14" s="21">
        <v>0.88178057313167402</v>
      </c>
      <c r="AP14" s="21"/>
      <c r="AQ14" s="21">
        <v>0.874480373013237</v>
      </c>
      <c r="AR14" s="21">
        <v>0.83806649218537999</v>
      </c>
      <c r="AS14" s="21"/>
      <c r="AT14" s="21">
        <v>0.83997200103761205</v>
      </c>
      <c r="AU14" s="21">
        <v>0.942623037965309</v>
      </c>
      <c r="AV14" s="21"/>
      <c r="AW14" s="21">
        <v>0.90750816386459798</v>
      </c>
      <c r="AX14" s="21">
        <v>0.84671816407484102</v>
      </c>
      <c r="AY14" s="21">
        <v>0.82022509464442905</v>
      </c>
      <c r="AZ14" s="21"/>
      <c r="BA14" s="21">
        <v>0.84601226918920502</v>
      </c>
      <c r="BB14" s="21">
        <v>0.87206603182284503</v>
      </c>
      <c r="BC14" s="21">
        <v>0.85912290305535299</v>
      </c>
      <c r="BD14" s="21">
        <v>0.85966558339841403</v>
      </c>
      <c r="BE14" s="21">
        <v>0.86213017378574597</v>
      </c>
      <c r="BF14" s="21"/>
      <c r="BG14" s="21">
        <v>0.83535844542982496</v>
      </c>
      <c r="BH14" s="21">
        <v>0.877332240080406</v>
      </c>
      <c r="BI14" s="21"/>
      <c r="BJ14" s="21">
        <v>0.83834713391980997</v>
      </c>
      <c r="BK14" s="21">
        <v>0.93558517452482104</v>
      </c>
      <c r="BL14" s="21"/>
      <c r="BM14" s="21">
        <v>0.84676431302411403</v>
      </c>
      <c r="BN14" s="21">
        <v>0.90110824944437895</v>
      </c>
      <c r="BO14" s="21">
        <v>0.85797632641852595</v>
      </c>
      <c r="BP14" s="21">
        <v>0.86171445206047104</v>
      </c>
      <c r="BQ14" s="21">
        <v>0.86917603593416903</v>
      </c>
      <c r="BR14" s="21"/>
      <c r="BS14" s="21">
        <v>0.89072461480308396</v>
      </c>
      <c r="BT14" s="21"/>
      <c r="BU14" s="21">
        <v>0.91171970837918903</v>
      </c>
      <c r="BV14" s="21">
        <v>0.83638445242112203</v>
      </c>
      <c r="BW14" s="21">
        <v>0.858516149178574</v>
      </c>
      <c r="BX14" s="21">
        <v>0.90044573741256895</v>
      </c>
      <c r="BY14" s="21">
        <v>0.75495421442567101</v>
      </c>
      <c r="BZ14" s="21"/>
      <c r="CA14" s="21">
        <v>0.88661297326955801</v>
      </c>
      <c r="CB14" s="21"/>
      <c r="CC14" s="21">
        <v>0.90625888176082803</v>
      </c>
      <c r="CD14" s="21">
        <v>0.69021653701750096</v>
      </c>
      <c r="CE14" s="21"/>
      <c r="CF14" s="21">
        <v>0.93132759444941804</v>
      </c>
      <c r="CG14" s="21"/>
      <c r="CH14" s="21">
        <v>0.91033551580000205</v>
      </c>
      <c r="CI14" s="21">
        <v>0.80715689450942696</v>
      </c>
    </row>
    <row r="15" spans="2:87" x14ac:dyDescent="0.35">
      <c r="B15" s="18" t="s">
        <v>457</v>
      </c>
      <c r="C15" s="21">
        <v>9.8981176125602699E-2</v>
      </c>
      <c r="D15" s="21">
        <v>0.122541147996898</v>
      </c>
      <c r="E15" s="21">
        <v>7.6515432683779305E-2</v>
      </c>
      <c r="F15" s="21"/>
      <c r="G15" s="21">
        <v>0.17567244622252701</v>
      </c>
      <c r="H15" s="21">
        <v>0.121801878894716</v>
      </c>
      <c r="I15" s="21">
        <v>0.10837594896573501</v>
      </c>
      <c r="J15" s="21">
        <v>9.9011155982091606E-2</v>
      </c>
      <c r="K15" s="21">
        <v>8.0072995061651706E-2</v>
      </c>
      <c r="L15" s="21">
        <v>3.3955781754985398E-2</v>
      </c>
      <c r="M15" s="21"/>
      <c r="N15" s="21">
        <v>0.117963952489765</v>
      </c>
      <c r="O15" s="21">
        <v>0.103256297738702</v>
      </c>
      <c r="P15" s="21">
        <v>7.97132375643409E-2</v>
      </c>
      <c r="Q15" s="21">
        <v>9.0315382859011306E-2</v>
      </c>
      <c r="R15" s="21"/>
      <c r="S15" s="21">
        <v>9.7415063261452495E-2</v>
      </c>
      <c r="T15" s="21">
        <v>9.5713315603932703E-2</v>
      </c>
      <c r="U15" s="21">
        <v>0.102937960375403</v>
      </c>
      <c r="V15" s="21">
        <v>9.9488356110645507E-2</v>
      </c>
      <c r="W15" s="21">
        <v>0.10451826853028</v>
      </c>
      <c r="X15" s="21">
        <v>0.13025716861098999</v>
      </c>
      <c r="Y15" s="21">
        <v>6.99607198651757E-2</v>
      </c>
      <c r="Z15" s="21">
        <v>0.13545555333487799</v>
      </c>
      <c r="AA15" s="21">
        <v>0.12670914087127799</v>
      </c>
      <c r="AB15" s="21">
        <v>7.8441871174141198E-2</v>
      </c>
      <c r="AC15" s="21">
        <v>4.5073768678881701E-2</v>
      </c>
      <c r="AD15" s="21">
        <v>7.9858057047922107E-2</v>
      </c>
      <c r="AE15" s="21"/>
      <c r="AF15" s="21">
        <v>7.0474730723191895E-2</v>
      </c>
      <c r="AG15" s="21">
        <v>0.103605542443438</v>
      </c>
      <c r="AH15" s="21">
        <v>9.5132609543902097E-2</v>
      </c>
      <c r="AI15" s="21">
        <v>7.1939677500053895E-2</v>
      </c>
      <c r="AJ15" s="21">
        <v>0.13959151984628601</v>
      </c>
      <c r="AK15" s="21"/>
      <c r="AL15" s="21">
        <v>0.105516830614707</v>
      </c>
      <c r="AM15" s="21">
        <v>0.10106020759264001</v>
      </c>
      <c r="AN15" s="21">
        <v>9.0362914603958594E-2</v>
      </c>
      <c r="AO15" s="21">
        <v>7.0110645206032995E-2</v>
      </c>
      <c r="AP15" s="21"/>
      <c r="AQ15" s="21">
        <v>8.0729969597217302E-2</v>
      </c>
      <c r="AR15" s="21">
        <v>0.12546389320767301</v>
      </c>
      <c r="AS15" s="21"/>
      <c r="AT15" s="21">
        <v>0.11389934511815</v>
      </c>
      <c r="AU15" s="21">
        <v>3.7999041612288002E-2</v>
      </c>
      <c r="AV15" s="21"/>
      <c r="AW15" s="21">
        <v>6.86303357850713E-2</v>
      </c>
      <c r="AX15" s="21">
        <v>0.110168064287589</v>
      </c>
      <c r="AY15" s="21">
        <v>0.12526713059986999</v>
      </c>
      <c r="AZ15" s="21"/>
      <c r="BA15" s="21">
        <v>0.1096498279849</v>
      </c>
      <c r="BB15" s="21">
        <v>9.4090610451112999E-2</v>
      </c>
      <c r="BC15" s="21">
        <v>0.10071562309149699</v>
      </c>
      <c r="BD15" s="21">
        <v>9.2821667600505003E-2</v>
      </c>
      <c r="BE15" s="21">
        <v>7.4082583650646794E-2</v>
      </c>
      <c r="BF15" s="21"/>
      <c r="BG15" s="21">
        <v>0.10772525816202699</v>
      </c>
      <c r="BH15" s="21">
        <v>9.2599832740712207E-2</v>
      </c>
      <c r="BI15" s="21"/>
      <c r="BJ15" s="21">
        <v>0.111969899797202</v>
      </c>
      <c r="BK15" s="21">
        <v>5.29334195332056E-2</v>
      </c>
      <c r="BL15" s="21"/>
      <c r="BM15" s="21">
        <v>9.9316267484956394E-2</v>
      </c>
      <c r="BN15" s="21">
        <v>7.3652501069975104E-2</v>
      </c>
      <c r="BO15" s="21">
        <v>0.111644744011882</v>
      </c>
      <c r="BP15" s="21">
        <v>8.3073319272189805E-2</v>
      </c>
      <c r="BQ15" s="21">
        <v>0.11075821126813699</v>
      </c>
      <c r="BR15" s="21"/>
      <c r="BS15" s="21">
        <v>9.2434944726799306E-2</v>
      </c>
      <c r="BT15" s="21"/>
      <c r="BU15" s="21">
        <v>6.7516975813091004E-2</v>
      </c>
      <c r="BV15" s="21">
        <v>0.13148418451847599</v>
      </c>
      <c r="BW15" s="21">
        <v>9.1854731825957603E-2</v>
      </c>
      <c r="BX15" s="21">
        <v>8.3109865556948395E-2</v>
      </c>
      <c r="BY15" s="21">
        <v>0.15298762893459</v>
      </c>
      <c r="BZ15" s="21"/>
      <c r="CA15" s="21">
        <v>9.0611790150180296E-2</v>
      </c>
      <c r="CB15" s="21"/>
      <c r="CC15" s="21">
        <v>6.1618333410322697E-2</v>
      </c>
      <c r="CD15" s="21">
        <v>0.25025700796898498</v>
      </c>
      <c r="CE15" s="21"/>
      <c r="CF15" s="21">
        <v>5.21092335769048E-2</v>
      </c>
      <c r="CG15" s="21"/>
      <c r="CH15" s="21">
        <v>7.1120626990655106E-2</v>
      </c>
      <c r="CI15" s="21">
        <v>0.149959498783477</v>
      </c>
    </row>
    <row r="16" spans="2:87" x14ac:dyDescent="0.35">
      <c r="B16" s="18" t="s">
        <v>281</v>
      </c>
      <c r="C16" s="22">
        <v>0.76064252423632395</v>
      </c>
      <c r="D16" s="22">
        <v>0.72145496334592196</v>
      </c>
      <c r="E16" s="22">
        <v>0.79936337310361305</v>
      </c>
      <c r="F16" s="22"/>
      <c r="G16" s="22">
        <v>0.57967892047413805</v>
      </c>
      <c r="H16" s="22">
        <v>0.71631130414190503</v>
      </c>
      <c r="I16" s="22">
        <v>0.72827377900020396</v>
      </c>
      <c r="J16" s="22">
        <v>0.75912902066249699</v>
      </c>
      <c r="K16" s="22">
        <v>0.80484122269458802</v>
      </c>
      <c r="L16" s="22">
        <v>0.91604108763057601</v>
      </c>
      <c r="M16" s="22"/>
      <c r="N16" s="22">
        <v>0.73328191080906702</v>
      </c>
      <c r="O16" s="22">
        <v>0.75744484524258304</v>
      </c>
      <c r="P16" s="22">
        <v>0.790192604704823</v>
      </c>
      <c r="Q16" s="22">
        <v>0.76827501680400201</v>
      </c>
      <c r="R16" s="22"/>
      <c r="S16" s="22">
        <v>0.740518923498237</v>
      </c>
      <c r="T16" s="22">
        <v>0.75590446429013602</v>
      </c>
      <c r="U16" s="22">
        <v>0.75418213429507996</v>
      </c>
      <c r="V16" s="22">
        <v>0.74474731528694704</v>
      </c>
      <c r="W16" s="22">
        <v>0.75378991772845905</v>
      </c>
      <c r="X16" s="22">
        <v>0.72037251119173296</v>
      </c>
      <c r="Y16" s="22">
        <v>0.79709088542228801</v>
      </c>
      <c r="Z16" s="22">
        <v>0.67143321880832296</v>
      </c>
      <c r="AA16" s="22">
        <v>0.73212382098755802</v>
      </c>
      <c r="AB16" s="22">
        <v>0.83351016981095405</v>
      </c>
      <c r="AC16" s="22">
        <v>0.88066692658733703</v>
      </c>
      <c r="AD16" s="22">
        <v>0.78502848942400805</v>
      </c>
      <c r="AE16" s="22"/>
      <c r="AF16" s="22">
        <v>0.82067311385172803</v>
      </c>
      <c r="AG16" s="22">
        <v>0.754613324621909</v>
      </c>
      <c r="AH16" s="22">
        <v>0.76263696227928601</v>
      </c>
      <c r="AI16" s="22">
        <v>0.83671092844027195</v>
      </c>
      <c r="AJ16" s="22">
        <v>0.66753980190573703</v>
      </c>
      <c r="AK16" s="22"/>
      <c r="AL16" s="22">
        <v>0.73254409918392605</v>
      </c>
      <c r="AM16" s="22">
        <v>0.76191433047227497</v>
      </c>
      <c r="AN16" s="22">
        <v>0.80159481855997905</v>
      </c>
      <c r="AO16" s="22">
        <v>0.81166992792564097</v>
      </c>
      <c r="AP16" s="22"/>
      <c r="AQ16" s="22">
        <v>0.79375040341601899</v>
      </c>
      <c r="AR16" s="22">
        <v>0.71260259897770695</v>
      </c>
      <c r="AS16" s="22"/>
      <c r="AT16" s="22">
        <v>0.72607265591946202</v>
      </c>
      <c r="AU16" s="22">
        <v>0.90462399635302104</v>
      </c>
      <c r="AV16" s="22"/>
      <c r="AW16" s="22">
        <v>0.83887782807952704</v>
      </c>
      <c r="AX16" s="22">
        <v>0.73655009978725094</v>
      </c>
      <c r="AY16" s="22">
        <v>0.69495796404455901</v>
      </c>
      <c r="AZ16" s="22"/>
      <c r="BA16" s="22">
        <v>0.73636244120430505</v>
      </c>
      <c r="BB16" s="22">
        <v>0.77797542137173203</v>
      </c>
      <c r="BC16" s="22">
        <v>0.75840727996385604</v>
      </c>
      <c r="BD16" s="22">
        <v>0.766843915797909</v>
      </c>
      <c r="BE16" s="22">
        <v>0.78804759013509895</v>
      </c>
      <c r="BF16" s="22"/>
      <c r="BG16" s="22">
        <v>0.72763318726779802</v>
      </c>
      <c r="BH16" s="22">
        <v>0.78473240733969396</v>
      </c>
      <c r="BI16" s="22"/>
      <c r="BJ16" s="22">
        <v>0.72637723412260802</v>
      </c>
      <c r="BK16" s="22">
        <v>0.88265175499161597</v>
      </c>
      <c r="BL16" s="22"/>
      <c r="BM16" s="22">
        <v>0.747448045539158</v>
      </c>
      <c r="BN16" s="22">
        <v>0.82745574837440405</v>
      </c>
      <c r="BO16" s="22">
        <v>0.74633158240664399</v>
      </c>
      <c r="BP16" s="22">
        <v>0.77864113278828095</v>
      </c>
      <c r="BQ16" s="22">
        <v>0.75841782466603203</v>
      </c>
      <c r="BR16" s="22"/>
      <c r="BS16" s="22">
        <v>0.79828967007628504</v>
      </c>
      <c r="BT16" s="22"/>
      <c r="BU16" s="22">
        <v>0.84420273256609801</v>
      </c>
      <c r="BV16" s="22">
        <v>0.70490026790264604</v>
      </c>
      <c r="BW16" s="22">
        <v>0.76666141735261595</v>
      </c>
      <c r="BX16" s="22">
        <v>0.81733587185561996</v>
      </c>
      <c r="BY16" s="22">
        <v>0.60196658549108095</v>
      </c>
      <c r="BZ16" s="22"/>
      <c r="CA16" s="22">
        <v>0.79600118311937795</v>
      </c>
      <c r="CB16" s="22"/>
      <c r="CC16" s="22">
        <v>0.84464054835050495</v>
      </c>
      <c r="CD16" s="22">
        <v>0.43995952904851698</v>
      </c>
      <c r="CE16" s="22"/>
      <c r="CF16" s="22">
        <v>0.87921836087251404</v>
      </c>
      <c r="CG16" s="22"/>
      <c r="CH16" s="22">
        <v>0.83921488880934703</v>
      </c>
      <c r="CI16" s="22">
        <v>0.65719739572595004</v>
      </c>
    </row>
    <row r="17" spans="2:2" x14ac:dyDescent="0.35">
      <c r="B17" s="16"/>
    </row>
    <row r="18" spans="2:2" x14ac:dyDescent="0.35">
      <c r="B18" t="s">
        <v>118</v>
      </c>
    </row>
    <row r="19" spans="2:2" x14ac:dyDescent="0.35">
      <c r="B19" t="s">
        <v>119</v>
      </c>
    </row>
    <row r="21" spans="2:2" x14ac:dyDescent="0.35">
      <c r="B21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dimension ref="B2:CI18"/>
  <sheetViews>
    <sheetView showGridLines="0" topLeftCell="A10" workbookViewId="0">
      <pane xSplit="2" topLeftCell="C1" activePane="topRight" state="frozen"/>
      <selection pane="topRight" activeCell="B18" sqref="B18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2" t="s">
        <v>470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2014</v>
      </c>
      <c r="D7" s="10">
        <v>1010</v>
      </c>
      <c r="E7" s="10">
        <v>998</v>
      </c>
      <c r="F7" s="10"/>
      <c r="G7" s="10">
        <v>162</v>
      </c>
      <c r="H7" s="10">
        <v>348</v>
      </c>
      <c r="I7" s="10">
        <v>362</v>
      </c>
      <c r="J7" s="10">
        <v>366</v>
      </c>
      <c r="K7" s="10">
        <v>313</v>
      </c>
      <c r="L7" s="10">
        <v>463</v>
      </c>
      <c r="M7" s="10"/>
      <c r="N7" s="10">
        <v>594</v>
      </c>
      <c r="O7" s="10">
        <v>504</v>
      </c>
      <c r="P7" s="10">
        <v>427</v>
      </c>
      <c r="Q7" s="10">
        <v>482</v>
      </c>
      <c r="R7" s="10"/>
      <c r="S7" s="10">
        <v>277</v>
      </c>
      <c r="T7" s="10">
        <v>281</v>
      </c>
      <c r="U7" s="10">
        <v>168</v>
      </c>
      <c r="V7" s="10">
        <v>172</v>
      </c>
      <c r="W7" s="10">
        <v>153</v>
      </c>
      <c r="X7" s="10">
        <v>169</v>
      </c>
      <c r="Y7" s="10">
        <v>143</v>
      </c>
      <c r="Z7" s="10">
        <v>76</v>
      </c>
      <c r="AA7" s="10">
        <v>207</v>
      </c>
      <c r="AB7" s="10">
        <v>190</v>
      </c>
      <c r="AC7" s="10">
        <v>109</v>
      </c>
      <c r="AD7" s="10">
        <v>69</v>
      </c>
      <c r="AE7" s="10"/>
      <c r="AF7" s="10">
        <v>331</v>
      </c>
      <c r="AG7" s="10">
        <v>748</v>
      </c>
      <c r="AH7" s="10">
        <v>407</v>
      </c>
      <c r="AI7" s="10">
        <v>228</v>
      </c>
      <c r="AJ7" s="10">
        <v>232</v>
      </c>
      <c r="AK7" s="10"/>
      <c r="AL7" s="10">
        <v>803</v>
      </c>
      <c r="AM7" s="10">
        <v>756</v>
      </c>
      <c r="AN7" s="10">
        <v>338</v>
      </c>
      <c r="AO7" s="10">
        <v>117</v>
      </c>
      <c r="AP7" s="10"/>
      <c r="AQ7" s="10">
        <v>1178</v>
      </c>
      <c r="AR7" s="10">
        <v>836</v>
      </c>
      <c r="AS7" s="10"/>
      <c r="AT7" s="10">
        <v>1305</v>
      </c>
      <c r="AU7" s="10">
        <v>438</v>
      </c>
      <c r="AV7" s="10"/>
      <c r="AW7" s="10">
        <v>799</v>
      </c>
      <c r="AX7" s="10">
        <v>470</v>
      </c>
      <c r="AY7" s="10">
        <v>680</v>
      </c>
      <c r="AZ7" s="10"/>
      <c r="BA7" s="10">
        <v>492</v>
      </c>
      <c r="BB7" s="10">
        <v>559</v>
      </c>
      <c r="BC7" s="10">
        <v>647</v>
      </c>
      <c r="BD7" s="10">
        <v>207</v>
      </c>
      <c r="BE7" s="10">
        <v>108</v>
      </c>
      <c r="BF7" s="10"/>
      <c r="BG7" s="10">
        <v>791</v>
      </c>
      <c r="BH7" s="10">
        <v>1223</v>
      </c>
      <c r="BI7" s="10"/>
      <c r="BJ7" s="10">
        <v>1546</v>
      </c>
      <c r="BK7" s="10">
        <v>457</v>
      </c>
      <c r="BL7" s="10"/>
      <c r="BM7" s="10">
        <v>280</v>
      </c>
      <c r="BN7" s="10">
        <v>408</v>
      </c>
      <c r="BO7" s="10">
        <v>699</v>
      </c>
      <c r="BP7" s="10">
        <v>159</v>
      </c>
      <c r="BQ7" s="10">
        <v>227</v>
      </c>
      <c r="BR7" s="10"/>
      <c r="BS7" s="10">
        <v>617</v>
      </c>
      <c r="BT7" s="10"/>
      <c r="BU7" s="10">
        <v>384</v>
      </c>
      <c r="BV7" s="10">
        <v>488</v>
      </c>
      <c r="BW7" s="10">
        <v>192</v>
      </c>
      <c r="BX7" s="10">
        <v>397</v>
      </c>
      <c r="BY7" s="10">
        <v>154</v>
      </c>
      <c r="BZ7" s="10"/>
      <c r="CA7" s="10">
        <v>165</v>
      </c>
      <c r="CB7" s="10"/>
      <c r="CC7" s="10">
        <v>1596</v>
      </c>
      <c r="CD7" s="10">
        <v>360</v>
      </c>
      <c r="CE7" s="10"/>
      <c r="CF7" s="10">
        <v>756</v>
      </c>
      <c r="CG7" s="10"/>
      <c r="CH7" s="10">
        <v>698</v>
      </c>
      <c r="CI7" s="10">
        <v>238</v>
      </c>
    </row>
    <row r="8" spans="2:87" ht="30" customHeight="1" x14ac:dyDescent="0.35">
      <c r="B8" s="11" t="s">
        <v>20</v>
      </c>
      <c r="C8" s="11">
        <v>2014</v>
      </c>
      <c r="D8" s="11">
        <v>993</v>
      </c>
      <c r="E8" s="11">
        <v>1015</v>
      </c>
      <c r="F8" s="11"/>
      <c r="G8" s="11">
        <v>282</v>
      </c>
      <c r="H8" s="11">
        <v>344</v>
      </c>
      <c r="I8" s="11">
        <v>342</v>
      </c>
      <c r="J8" s="11">
        <v>342</v>
      </c>
      <c r="K8" s="11">
        <v>283</v>
      </c>
      <c r="L8" s="11">
        <v>421</v>
      </c>
      <c r="M8" s="11"/>
      <c r="N8" s="11">
        <v>542</v>
      </c>
      <c r="O8" s="11">
        <v>522</v>
      </c>
      <c r="P8" s="11">
        <v>441</v>
      </c>
      <c r="Q8" s="11">
        <v>502</v>
      </c>
      <c r="R8" s="11"/>
      <c r="S8" s="11">
        <v>282</v>
      </c>
      <c r="T8" s="11">
        <v>262</v>
      </c>
      <c r="U8" s="11">
        <v>161</v>
      </c>
      <c r="V8" s="11">
        <v>181</v>
      </c>
      <c r="W8" s="11">
        <v>141</v>
      </c>
      <c r="X8" s="11">
        <v>181</v>
      </c>
      <c r="Y8" s="11">
        <v>161</v>
      </c>
      <c r="Z8" s="11">
        <v>81</v>
      </c>
      <c r="AA8" s="11">
        <v>222</v>
      </c>
      <c r="AB8" s="11">
        <v>181</v>
      </c>
      <c r="AC8" s="11">
        <v>101</v>
      </c>
      <c r="AD8" s="11">
        <v>60</v>
      </c>
      <c r="AE8" s="11"/>
      <c r="AF8" s="11">
        <v>339</v>
      </c>
      <c r="AG8" s="11">
        <v>765</v>
      </c>
      <c r="AH8" s="11">
        <v>397</v>
      </c>
      <c r="AI8" s="11">
        <v>220</v>
      </c>
      <c r="AJ8" s="11">
        <v>222</v>
      </c>
      <c r="AK8" s="11"/>
      <c r="AL8" s="11">
        <v>770</v>
      </c>
      <c r="AM8" s="11">
        <v>770</v>
      </c>
      <c r="AN8" s="11">
        <v>347</v>
      </c>
      <c r="AO8" s="11">
        <v>126</v>
      </c>
      <c r="AP8" s="11"/>
      <c r="AQ8" s="11">
        <v>1192</v>
      </c>
      <c r="AR8" s="11">
        <v>822</v>
      </c>
      <c r="AS8" s="11"/>
      <c r="AT8" s="11">
        <v>1312</v>
      </c>
      <c r="AU8" s="11">
        <v>397</v>
      </c>
      <c r="AV8" s="11"/>
      <c r="AW8" s="11">
        <v>746</v>
      </c>
      <c r="AX8" s="11">
        <v>471</v>
      </c>
      <c r="AY8" s="11">
        <v>716</v>
      </c>
      <c r="AZ8" s="11"/>
      <c r="BA8" s="11">
        <v>511</v>
      </c>
      <c r="BB8" s="11">
        <v>553</v>
      </c>
      <c r="BC8" s="11">
        <v>648</v>
      </c>
      <c r="BD8" s="11">
        <v>198</v>
      </c>
      <c r="BE8" s="11">
        <v>103</v>
      </c>
      <c r="BF8" s="11"/>
      <c r="BG8" s="11">
        <v>850</v>
      </c>
      <c r="BH8" s="11">
        <v>1164</v>
      </c>
      <c r="BI8" s="11"/>
      <c r="BJ8" s="11">
        <v>1580</v>
      </c>
      <c r="BK8" s="11">
        <v>423</v>
      </c>
      <c r="BL8" s="11"/>
      <c r="BM8" s="11">
        <v>297</v>
      </c>
      <c r="BN8" s="11">
        <v>385</v>
      </c>
      <c r="BO8" s="11">
        <v>706</v>
      </c>
      <c r="BP8" s="11">
        <v>156</v>
      </c>
      <c r="BQ8" s="11">
        <v>228</v>
      </c>
      <c r="BR8" s="11"/>
      <c r="BS8" s="11">
        <v>612</v>
      </c>
      <c r="BT8" s="11"/>
      <c r="BU8" s="11">
        <v>373</v>
      </c>
      <c r="BV8" s="11">
        <v>499</v>
      </c>
      <c r="BW8" s="11">
        <v>191</v>
      </c>
      <c r="BX8" s="11">
        <v>389</v>
      </c>
      <c r="BY8" s="11">
        <v>163</v>
      </c>
      <c r="BZ8" s="11"/>
      <c r="CA8" s="11">
        <v>167</v>
      </c>
      <c r="CB8" s="11"/>
      <c r="CC8" s="11">
        <v>1582</v>
      </c>
      <c r="CD8" s="11">
        <v>370</v>
      </c>
      <c r="CE8" s="11"/>
      <c r="CF8" s="11">
        <v>721</v>
      </c>
      <c r="CG8" s="11"/>
      <c r="CH8" s="11">
        <v>681</v>
      </c>
      <c r="CI8" s="11">
        <v>239</v>
      </c>
    </row>
    <row r="9" spans="2:87" ht="29" x14ac:dyDescent="0.35">
      <c r="B9" s="18" t="s">
        <v>465</v>
      </c>
      <c r="C9" s="17">
        <v>0.13731543181291</v>
      </c>
      <c r="D9" s="17">
        <v>0.139850705297103</v>
      </c>
      <c r="E9" s="17">
        <v>0.134617546176899</v>
      </c>
      <c r="F9" s="17"/>
      <c r="G9" s="17">
        <v>0.13522228754356699</v>
      </c>
      <c r="H9" s="17">
        <v>0.160168912377777</v>
      </c>
      <c r="I9" s="17">
        <v>0.130407523061081</v>
      </c>
      <c r="J9" s="17">
        <v>0.103323132791624</v>
      </c>
      <c r="K9" s="17">
        <v>0.140681224250743</v>
      </c>
      <c r="L9" s="17">
        <v>0.151006366880689</v>
      </c>
      <c r="M9" s="17"/>
      <c r="N9" s="17">
        <v>0.14058026433210799</v>
      </c>
      <c r="O9" s="17">
        <v>0.115204833683661</v>
      </c>
      <c r="P9" s="17">
        <v>0.159058790337234</v>
      </c>
      <c r="Q9" s="17">
        <v>0.139595471477303</v>
      </c>
      <c r="R9" s="17"/>
      <c r="S9" s="17">
        <v>0.137005824495013</v>
      </c>
      <c r="T9" s="17">
        <v>0.100538294701259</v>
      </c>
      <c r="U9" s="17">
        <v>0.104272593764884</v>
      </c>
      <c r="V9" s="17">
        <v>0.16222008189668999</v>
      </c>
      <c r="W9" s="17">
        <v>9.0363600739957001E-2</v>
      </c>
      <c r="X9" s="17">
        <v>0.12445883664482001</v>
      </c>
      <c r="Y9" s="17">
        <v>0.15837446185714099</v>
      </c>
      <c r="Z9" s="17">
        <v>0.15425293805742299</v>
      </c>
      <c r="AA9" s="17">
        <v>0.158311498500221</v>
      </c>
      <c r="AB9" s="17">
        <v>0.154483215006256</v>
      </c>
      <c r="AC9" s="17">
        <v>0.19271745994848599</v>
      </c>
      <c r="AD9" s="17">
        <v>0.15988910858955399</v>
      </c>
      <c r="AE9" s="17"/>
      <c r="AF9" s="17">
        <v>0.12688567042286</v>
      </c>
      <c r="AG9" s="17">
        <v>0.144530668618707</v>
      </c>
      <c r="AH9" s="17">
        <v>0.112017068899726</v>
      </c>
      <c r="AI9" s="17">
        <v>0.16121216538375499</v>
      </c>
      <c r="AJ9" s="17">
        <v>0.14978114406124801</v>
      </c>
      <c r="AK9" s="17"/>
      <c r="AL9" s="17">
        <v>0.104842583540829</v>
      </c>
      <c r="AM9" s="17">
        <v>0.123681263663493</v>
      </c>
      <c r="AN9" s="17">
        <v>0.195216440422597</v>
      </c>
      <c r="AO9" s="17">
        <v>0.25941850029220098</v>
      </c>
      <c r="AP9" s="17"/>
      <c r="AQ9" s="17">
        <v>0.130115654038022</v>
      </c>
      <c r="AR9" s="17">
        <v>0.14776239473394001</v>
      </c>
      <c r="AS9" s="17"/>
      <c r="AT9" s="17">
        <v>0.14098284134005401</v>
      </c>
      <c r="AU9" s="17">
        <v>0.141572836414735</v>
      </c>
      <c r="AV9" s="17"/>
      <c r="AW9" s="17">
        <v>0.14520222514661901</v>
      </c>
      <c r="AX9" s="17">
        <v>0.114838022120148</v>
      </c>
      <c r="AY9" s="17">
        <v>0.152026215023575</v>
      </c>
      <c r="AZ9" s="17"/>
      <c r="BA9" s="17">
        <v>0.163803994662338</v>
      </c>
      <c r="BB9" s="17">
        <v>0.138248536407648</v>
      </c>
      <c r="BC9" s="17">
        <v>0.11154655093468301</v>
      </c>
      <c r="BD9" s="17">
        <v>0.116615170358739</v>
      </c>
      <c r="BE9" s="17">
        <v>0.19512708527398301</v>
      </c>
      <c r="BF9" s="17"/>
      <c r="BG9" s="17">
        <v>0.118514377944774</v>
      </c>
      <c r="BH9" s="17">
        <v>0.15103625238968699</v>
      </c>
      <c r="BI9" s="17"/>
      <c r="BJ9" s="17">
        <v>0.13346683310457599</v>
      </c>
      <c r="BK9" s="17">
        <v>0.15502992673084501</v>
      </c>
      <c r="BL9" s="17"/>
      <c r="BM9" s="17">
        <v>8.9964533467344204E-2</v>
      </c>
      <c r="BN9" s="17">
        <v>0.137785880437967</v>
      </c>
      <c r="BO9" s="17">
        <v>0.14579536832887699</v>
      </c>
      <c r="BP9" s="17">
        <v>0.13279637640174799</v>
      </c>
      <c r="BQ9" s="17">
        <v>0.21866294207902201</v>
      </c>
      <c r="BR9" s="17"/>
      <c r="BS9" s="17">
        <v>0.195025151202872</v>
      </c>
      <c r="BT9" s="17"/>
      <c r="BU9" s="17">
        <v>0.13333671702740199</v>
      </c>
      <c r="BV9" s="17">
        <v>0.143677382759618</v>
      </c>
      <c r="BW9" s="17">
        <v>9.5196198676244806E-2</v>
      </c>
      <c r="BX9" s="17">
        <v>0.212289064073102</v>
      </c>
      <c r="BY9" s="17">
        <v>0.105232099550852</v>
      </c>
      <c r="BZ9" s="17"/>
      <c r="CA9" s="17">
        <v>0.23926864488439401</v>
      </c>
      <c r="CB9" s="17"/>
      <c r="CC9" s="17">
        <v>0.15714906532011599</v>
      </c>
      <c r="CD9" s="17">
        <v>7.2914468912264899E-2</v>
      </c>
      <c r="CE9" s="17"/>
      <c r="CF9" s="17">
        <v>0.165777910822623</v>
      </c>
      <c r="CG9" s="17"/>
      <c r="CH9" s="17">
        <v>0.128120369250942</v>
      </c>
      <c r="CI9" s="17">
        <v>0.16689580372879201</v>
      </c>
    </row>
    <row r="10" spans="2:87" ht="29" x14ac:dyDescent="0.35">
      <c r="B10" s="18" t="s">
        <v>466</v>
      </c>
      <c r="C10" s="17">
        <v>0.48164177239703798</v>
      </c>
      <c r="D10" s="17">
        <v>0.48370964503488101</v>
      </c>
      <c r="E10" s="17">
        <v>0.48160383671548401</v>
      </c>
      <c r="F10" s="17"/>
      <c r="G10" s="17">
        <v>0.43937223320878199</v>
      </c>
      <c r="H10" s="17">
        <v>0.46351501877434997</v>
      </c>
      <c r="I10" s="17">
        <v>0.46579112143495</v>
      </c>
      <c r="J10" s="17">
        <v>0.47535754531882402</v>
      </c>
      <c r="K10" s="17">
        <v>0.47391014137439302</v>
      </c>
      <c r="L10" s="17">
        <v>0.54799171426846405</v>
      </c>
      <c r="M10" s="17"/>
      <c r="N10" s="17">
        <v>0.517365359422569</v>
      </c>
      <c r="O10" s="17">
        <v>0.47769091136928299</v>
      </c>
      <c r="P10" s="17">
        <v>0.49274890606088001</v>
      </c>
      <c r="Q10" s="17">
        <v>0.435857678267562</v>
      </c>
      <c r="R10" s="17"/>
      <c r="S10" s="17">
        <v>0.49618586678610499</v>
      </c>
      <c r="T10" s="17">
        <v>0.49189723264780899</v>
      </c>
      <c r="U10" s="17">
        <v>0.48037121925273701</v>
      </c>
      <c r="V10" s="17">
        <v>0.48705036749087299</v>
      </c>
      <c r="W10" s="17">
        <v>0.464799754858922</v>
      </c>
      <c r="X10" s="17">
        <v>0.44987306505208602</v>
      </c>
      <c r="Y10" s="17">
        <v>0.44840501357182999</v>
      </c>
      <c r="Z10" s="17">
        <v>0.51931224056417102</v>
      </c>
      <c r="AA10" s="17">
        <v>0.48541033934597499</v>
      </c>
      <c r="AB10" s="17">
        <v>0.50881717038393204</v>
      </c>
      <c r="AC10" s="17">
        <v>0.50568968813223103</v>
      </c>
      <c r="AD10" s="17">
        <v>0.39294040049086698</v>
      </c>
      <c r="AE10" s="17"/>
      <c r="AF10" s="17">
        <v>0.473627384210911</v>
      </c>
      <c r="AG10" s="17">
        <v>0.47369674664452599</v>
      </c>
      <c r="AH10" s="17">
        <v>0.495379007055472</v>
      </c>
      <c r="AI10" s="17">
        <v>0.51094673517063105</v>
      </c>
      <c r="AJ10" s="17">
        <v>0.49333539855070502</v>
      </c>
      <c r="AK10" s="17"/>
      <c r="AL10" s="17">
        <v>0.46854841535485098</v>
      </c>
      <c r="AM10" s="17">
        <v>0.50572933119448904</v>
      </c>
      <c r="AN10" s="17">
        <v>0.45647068535448199</v>
      </c>
      <c r="AO10" s="17">
        <v>0.48377906386531999</v>
      </c>
      <c r="AP10" s="17"/>
      <c r="AQ10" s="17">
        <v>0.47636342781562202</v>
      </c>
      <c r="AR10" s="17">
        <v>0.48930071297140099</v>
      </c>
      <c r="AS10" s="17"/>
      <c r="AT10" s="17">
        <v>0.465625278558221</v>
      </c>
      <c r="AU10" s="17">
        <v>0.54243978989625097</v>
      </c>
      <c r="AV10" s="17"/>
      <c r="AW10" s="17">
        <v>0.52281296467462501</v>
      </c>
      <c r="AX10" s="17">
        <v>0.50885648425889396</v>
      </c>
      <c r="AY10" s="17">
        <v>0.42503398789076202</v>
      </c>
      <c r="AZ10" s="17"/>
      <c r="BA10" s="17">
        <v>0.44369899155181902</v>
      </c>
      <c r="BB10" s="17">
        <v>0.51249186038551597</v>
      </c>
      <c r="BC10" s="17">
        <v>0.48708729869477202</v>
      </c>
      <c r="BD10" s="17">
        <v>0.53678189855698999</v>
      </c>
      <c r="BE10" s="17">
        <v>0.36784546254775002</v>
      </c>
      <c r="BF10" s="17"/>
      <c r="BG10" s="17">
        <v>0.43449473662313598</v>
      </c>
      <c r="BH10" s="17">
        <v>0.51604920631631401</v>
      </c>
      <c r="BI10" s="17"/>
      <c r="BJ10" s="17">
        <v>0.46308506297535301</v>
      </c>
      <c r="BK10" s="17">
        <v>0.55193761473264202</v>
      </c>
      <c r="BL10" s="17"/>
      <c r="BM10" s="17">
        <v>0.37268579059004397</v>
      </c>
      <c r="BN10" s="17">
        <v>0.54347497442828296</v>
      </c>
      <c r="BO10" s="17">
        <v>0.51637922537234004</v>
      </c>
      <c r="BP10" s="17">
        <v>0.48931611634604399</v>
      </c>
      <c r="BQ10" s="17">
        <v>0.47339839915763698</v>
      </c>
      <c r="BR10" s="17"/>
      <c r="BS10" s="17">
        <v>0.51320967392917305</v>
      </c>
      <c r="BT10" s="17"/>
      <c r="BU10" s="17">
        <v>0.52546106739373799</v>
      </c>
      <c r="BV10" s="17">
        <v>0.50562567256875601</v>
      </c>
      <c r="BW10" s="17">
        <v>0.51790134519581899</v>
      </c>
      <c r="BX10" s="17">
        <v>0.49054864625507599</v>
      </c>
      <c r="BY10" s="17">
        <v>0.331171673501654</v>
      </c>
      <c r="BZ10" s="17"/>
      <c r="CA10" s="17">
        <v>0.51218258189029398</v>
      </c>
      <c r="CB10" s="17"/>
      <c r="CC10" s="17">
        <v>0.50764505277691296</v>
      </c>
      <c r="CD10" s="17">
        <v>0.419906606248581</v>
      </c>
      <c r="CE10" s="17"/>
      <c r="CF10" s="17">
        <v>0.52391682934164596</v>
      </c>
      <c r="CG10" s="17"/>
      <c r="CH10" s="17">
        <v>0.51943710553213296</v>
      </c>
      <c r="CI10" s="17">
        <v>0.48054408317566299</v>
      </c>
    </row>
    <row r="11" spans="2:87" ht="29" x14ac:dyDescent="0.35">
      <c r="B11" s="18" t="s">
        <v>467</v>
      </c>
      <c r="C11" s="17">
        <v>0.28472570819876802</v>
      </c>
      <c r="D11" s="17">
        <v>0.27446410089830298</v>
      </c>
      <c r="E11" s="17">
        <v>0.29335940383544301</v>
      </c>
      <c r="F11" s="17"/>
      <c r="G11" s="17">
        <v>0.31077078400643399</v>
      </c>
      <c r="H11" s="17">
        <v>0.26963638041540999</v>
      </c>
      <c r="I11" s="17">
        <v>0.31696574913025199</v>
      </c>
      <c r="J11" s="17">
        <v>0.31019857899664099</v>
      </c>
      <c r="K11" s="17">
        <v>0.29059950708100701</v>
      </c>
      <c r="L11" s="17">
        <v>0.22874820244699201</v>
      </c>
      <c r="M11" s="17"/>
      <c r="N11" s="17">
        <v>0.26776035021514699</v>
      </c>
      <c r="O11" s="17">
        <v>0.32013288451033201</v>
      </c>
      <c r="P11" s="17">
        <v>0.24269043969523901</v>
      </c>
      <c r="Q11" s="17">
        <v>0.303308085657989</v>
      </c>
      <c r="R11" s="17"/>
      <c r="S11" s="17">
        <v>0.25797310255308997</v>
      </c>
      <c r="T11" s="17">
        <v>0.29206755335314899</v>
      </c>
      <c r="U11" s="17">
        <v>0.33182842898501302</v>
      </c>
      <c r="V11" s="17">
        <v>0.25955624912382103</v>
      </c>
      <c r="W11" s="17">
        <v>0.32730648714814597</v>
      </c>
      <c r="X11" s="17">
        <v>0.31091545013451299</v>
      </c>
      <c r="Y11" s="17">
        <v>0.26694359254593197</v>
      </c>
      <c r="Z11" s="17">
        <v>0.23580844402874199</v>
      </c>
      <c r="AA11" s="17">
        <v>0.30596764964242801</v>
      </c>
      <c r="AB11" s="17">
        <v>0.25743437802954899</v>
      </c>
      <c r="AC11" s="17">
        <v>0.24401846011000999</v>
      </c>
      <c r="AD11" s="17">
        <v>0.33488247122218601</v>
      </c>
      <c r="AE11" s="17"/>
      <c r="AF11" s="17">
        <v>0.27020095211221401</v>
      </c>
      <c r="AG11" s="17">
        <v>0.29417478210488002</v>
      </c>
      <c r="AH11" s="17">
        <v>0.30546692768234102</v>
      </c>
      <c r="AI11" s="17">
        <v>0.278962536199303</v>
      </c>
      <c r="AJ11" s="17">
        <v>0.26304549808605199</v>
      </c>
      <c r="AK11" s="17"/>
      <c r="AL11" s="17">
        <v>0.300369840039239</v>
      </c>
      <c r="AM11" s="17">
        <v>0.28369036315325202</v>
      </c>
      <c r="AN11" s="17">
        <v>0.29431841848104601</v>
      </c>
      <c r="AO11" s="17">
        <v>0.16912271968815301</v>
      </c>
      <c r="AP11" s="17"/>
      <c r="AQ11" s="17">
        <v>0.27956177957578499</v>
      </c>
      <c r="AR11" s="17">
        <v>0.29221862986078301</v>
      </c>
      <c r="AS11" s="17"/>
      <c r="AT11" s="17">
        <v>0.29414996495012002</v>
      </c>
      <c r="AU11" s="17">
        <v>0.24179461904210101</v>
      </c>
      <c r="AV11" s="17"/>
      <c r="AW11" s="17">
        <v>0.26154009802929401</v>
      </c>
      <c r="AX11" s="17">
        <v>0.29985943797118503</v>
      </c>
      <c r="AY11" s="17">
        <v>0.29580041160092901</v>
      </c>
      <c r="AZ11" s="17"/>
      <c r="BA11" s="17">
        <v>0.28613737537058898</v>
      </c>
      <c r="BB11" s="17">
        <v>0.26255663660655798</v>
      </c>
      <c r="BC11" s="17">
        <v>0.30639186941933799</v>
      </c>
      <c r="BD11" s="17">
        <v>0.23977276102087899</v>
      </c>
      <c r="BE11" s="17">
        <v>0.34986780872936102</v>
      </c>
      <c r="BF11" s="17"/>
      <c r="BG11" s="17">
        <v>0.32201859711081399</v>
      </c>
      <c r="BH11" s="17">
        <v>0.25750973184229897</v>
      </c>
      <c r="BI11" s="17"/>
      <c r="BJ11" s="17">
        <v>0.29729235583028202</v>
      </c>
      <c r="BK11" s="17">
        <v>0.23107421821319901</v>
      </c>
      <c r="BL11" s="17"/>
      <c r="BM11" s="17">
        <v>0.36558273950986198</v>
      </c>
      <c r="BN11" s="17">
        <v>0.22444560412428599</v>
      </c>
      <c r="BO11" s="17">
        <v>0.27507827878686902</v>
      </c>
      <c r="BP11" s="17">
        <v>0.30723870803134301</v>
      </c>
      <c r="BQ11" s="17">
        <v>0.239860737376204</v>
      </c>
      <c r="BR11" s="17"/>
      <c r="BS11" s="17">
        <v>0.22583853880982699</v>
      </c>
      <c r="BT11" s="17"/>
      <c r="BU11" s="17">
        <v>0.25083371941258098</v>
      </c>
      <c r="BV11" s="17">
        <v>0.28134877774255002</v>
      </c>
      <c r="BW11" s="17">
        <v>0.29864391503659399</v>
      </c>
      <c r="BX11" s="17">
        <v>0.236934483642254</v>
      </c>
      <c r="BY11" s="17">
        <v>0.33388901605388599</v>
      </c>
      <c r="BZ11" s="17"/>
      <c r="CA11" s="17">
        <v>0.20188516486997199</v>
      </c>
      <c r="CB11" s="17"/>
      <c r="CC11" s="17">
        <v>0.26292337338872401</v>
      </c>
      <c r="CD11" s="17">
        <v>0.36428868317289298</v>
      </c>
      <c r="CE11" s="17"/>
      <c r="CF11" s="17">
        <v>0.24702823671988799</v>
      </c>
      <c r="CG11" s="17"/>
      <c r="CH11" s="17">
        <v>0.28526391820417601</v>
      </c>
      <c r="CI11" s="17">
        <v>0.26930188536663302</v>
      </c>
    </row>
    <row r="12" spans="2:87" ht="29" x14ac:dyDescent="0.35">
      <c r="B12" s="18" t="s">
        <v>468</v>
      </c>
      <c r="C12" s="17">
        <v>7.2171797027310594E-2</v>
      </c>
      <c r="D12" s="17">
        <v>7.3452086801566202E-2</v>
      </c>
      <c r="E12" s="17">
        <v>7.04147279578827E-2</v>
      </c>
      <c r="F12" s="17"/>
      <c r="G12" s="17">
        <v>7.4235299685487505E-2</v>
      </c>
      <c r="H12" s="17">
        <v>7.5276335268174094E-2</v>
      </c>
      <c r="I12" s="17">
        <v>6.9633634295319394E-2</v>
      </c>
      <c r="J12" s="17">
        <v>7.50701058027895E-2</v>
      </c>
      <c r="K12" s="17">
        <v>7.9281071236816894E-2</v>
      </c>
      <c r="L12" s="17">
        <v>6.3177886308525902E-2</v>
      </c>
      <c r="M12" s="17"/>
      <c r="N12" s="17">
        <v>6.0549659747730099E-2</v>
      </c>
      <c r="O12" s="17">
        <v>7.14914338955321E-2</v>
      </c>
      <c r="P12" s="17">
        <v>6.8492810807597601E-2</v>
      </c>
      <c r="Q12" s="17">
        <v>8.7817152287234398E-2</v>
      </c>
      <c r="R12" s="17"/>
      <c r="S12" s="17">
        <v>8.6681835684827596E-2</v>
      </c>
      <c r="T12" s="17">
        <v>0.10153455855268199</v>
      </c>
      <c r="U12" s="17">
        <v>4.7446350332958999E-2</v>
      </c>
      <c r="V12" s="17">
        <v>4.0234137627098897E-2</v>
      </c>
      <c r="W12" s="17">
        <v>9.9798370667544101E-2</v>
      </c>
      <c r="X12" s="17">
        <v>0.10283020385217</v>
      </c>
      <c r="Y12" s="17">
        <v>8.3020295925746598E-2</v>
      </c>
      <c r="Z12" s="17">
        <v>4.60547916004687E-2</v>
      </c>
      <c r="AA12" s="17">
        <v>2.64347417247618E-2</v>
      </c>
      <c r="AB12" s="17">
        <v>6.9731835562188302E-2</v>
      </c>
      <c r="AC12" s="17">
        <v>4.9621750985552701E-2</v>
      </c>
      <c r="AD12" s="17">
        <v>0.10175046604733699</v>
      </c>
      <c r="AE12" s="17"/>
      <c r="AF12" s="17">
        <v>9.2782952875200095E-2</v>
      </c>
      <c r="AG12" s="17">
        <v>6.8982830782444104E-2</v>
      </c>
      <c r="AH12" s="17">
        <v>6.2144146586923098E-2</v>
      </c>
      <c r="AI12" s="17">
        <v>4.3590172578803203E-2</v>
      </c>
      <c r="AJ12" s="17">
        <v>6.2120907276103303E-2</v>
      </c>
      <c r="AK12" s="17"/>
      <c r="AL12" s="17">
        <v>9.2141508291565394E-2</v>
      </c>
      <c r="AM12" s="17">
        <v>6.50702969913734E-2</v>
      </c>
      <c r="AN12" s="17">
        <v>4.7438762168060401E-2</v>
      </c>
      <c r="AO12" s="17">
        <v>6.1718915921598998E-2</v>
      </c>
      <c r="AP12" s="17"/>
      <c r="AQ12" s="17">
        <v>8.7610453284808196E-2</v>
      </c>
      <c r="AR12" s="17">
        <v>4.9770123737451197E-2</v>
      </c>
      <c r="AS12" s="17"/>
      <c r="AT12" s="17">
        <v>7.2548982135218099E-2</v>
      </c>
      <c r="AU12" s="17">
        <v>6.4571305823183101E-2</v>
      </c>
      <c r="AV12" s="17"/>
      <c r="AW12" s="17">
        <v>5.4836087931027802E-2</v>
      </c>
      <c r="AX12" s="17">
        <v>5.6055763059001402E-2</v>
      </c>
      <c r="AY12" s="17">
        <v>9.5362659612016204E-2</v>
      </c>
      <c r="AZ12" s="17"/>
      <c r="BA12" s="17">
        <v>8.1197508321065495E-2</v>
      </c>
      <c r="BB12" s="17">
        <v>7.2992668700769495E-2</v>
      </c>
      <c r="BC12" s="17">
        <v>6.9565361796235806E-2</v>
      </c>
      <c r="BD12" s="17">
        <v>6.1889778579234701E-2</v>
      </c>
      <c r="BE12" s="17">
        <v>5.9852016725399998E-2</v>
      </c>
      <c r="BF12" s="17"/>
      <c r="BG12" s="17">
        <v>9.6846324732070693E-2</v>
      </c>
      <c r="BH12" s="17">
        <v>5.4164574143516497E-2</v>
      </c>
      <c r="BI12" s="17"/>
      <c r="BJ12" s="17">
        <v>7.9522122750120203E-2</v>
      </c>
      <c r="BK12" s="17">
        <v>4.6508025463420297E-2</v>
      </c>
      <c r="BL12" s="17"/>
      <c r="BM12" s="17">
        <v>0.117397949993434</v>
      </c>
      <c r="BN12" s="17">
        <v>8.0746526120064596E-2</v>
      </c>
      <c r="BO12" s="17">
        <v>4.9231113533621598E-2</v>
      </c>
      <c r="BP12" s="17">
        <v>7.0648799220865297E-2</v>
      </c>
      <c r="BQ12" s="17">
        <v>4.4695974798741898E-2</v>
      </c>
      <c r="BR12" s="17"/>
      <c r="BS12" s="17">
        <v>5.39714625023495E-2</v>
      </c>
      <c r="BT12" s="17"/>
      <c r="BU12" s="17">
        <v>7.9193077761516004E-2</v>
      </c>
      <c r="BV12" s="17">
        <v>5.2520050858014797E-2</v>
      </c>
      <c r="BW12" s="17">
        <v>8.8258541091342305E-2</v>
      </c>
      <c r="BX12" s="17">
        <v>4.63455640998095E-2</v>
      </c>
      <c r="BY12" s="17">
        <v>0.14879749630060399</v>
      </c>
      <c r="BZ12" s="17"/>
      <c r="CA12" s="17">
        <v>4.6663608355339899E-2</v>
      </c>
      <c r="CB12" s="17"/>
      <c r="CC12" s="17">
        <v>5.46220558855188E-2</v>
      </c>
      <c r="CD12" s="17">
        <v>0.11343900497572799</v>
      </c>
      <c r="CE12" s="17"/>
      <c r="CF12" s="17">
        <v>5.0968215803621202E-2</v>
      </c>
      <c r="CG12" s="17"/>
      <c r="CH12" s="17">
        <v>5.2780340185241997E-2</v>
      </c>
      <c r="CI12" s="17">
        <v>6.5047589879319495E-2</v>
      </c>
    </row>
    <row r="13" spans="2:87" x14ac:dyDescent="0.35">
      <c r="B13" s="18" t="s">
        <v>469</v>
      </c>
      <c r="C13" s="19">
        <v>2.4145290563973801E-2</v>
      </c>
      <c r="D13" s="19">
        <v>2.8523461968147101E-2</v>
      </c>
      <c r="E13" s="19">
        <v>2.0004485314290599E-2</v>
      </c>
      <c r="F13" s="19"/>
      <c r="G13" s="19">
        <v>4.0399395555729599E-2</v>
      </c>
      <c r="H13" s="19">
        <v>3.1403353164289098E-2</v>
      </c>
      <c r="I13" s="19">
        <v>1.7201972078398201E-2</v>
      </c>
      <c r="J13" s="19">
        <v>3.6050637090121997E-2</v>
      </c>
      <c r="K13" s="19">
        <v>1.5528056057040201E-2</v>
      </c>
      <c r="L13" s="19">
        <v>9.0758300953289305E-3</v>
      </c>
      <c r="M13" s="19"/>
      <c r="N13" s="19">
        <v>1.37443662824449E-2</v>
      </c>
      <c r="O13" s="19">
        <v>1.5479936541191701E-2</v>
      </c>
      <c r="P13" s="19">
        <v>3.7009053099049498E-2</v>
      </c>
      <c r="Q13" s="19">
        <v>3.3421612309910899E-2</v>
      </c>
      <c r="R13" s="19"/>
      <c r="S13" s="19">
        <v>2.2153370480964302E-2</v>
      </c>
      <c r="T13" s="19">
        <v>1.39623607450998E-2</v>
      </c>
      <c r="U13" s="19">
        <v>3.6081407664406699E-2</v>
      </c>
      <c r="V13" s="19">
        <v>5.0939163861516402E-2</v>
      </c>
      <c r="W13" s="19">
        <v>1.7731786585430599E-2</v>
      </c>
      <c r="X13" s="19">
        <v>1.19224443164123E-2</v>
      </c>
      <c r="Y13" s="19">
        <v>4.3256636099351098E-2</v>
      </c>
      <c r="Z13" s="19">
        <v>4.45715857491953E-2</v>
      </c>
      <c r="AA13" s="19">
        <v>2.3875770786614198E-2</v>
      </c>
      <c r="AB13" s="19">
        <v>9.5334010180742595E-3</v>
      </c>
      <c r="AC13" s="19">
        <v>7.9526408237207396E-3</v>
      </c>
      <c r="AD13" s="19">
        <v>1.0537553650055599E-2</v>
      </c>
      <c r="AE13" s="19"/>
      <c r="AF13" s="19">
        <v>3.65030403788143E-2</v>
      </c>
      <c r="AG13" s="19">
        <v>1.8614971849443499E-2</v>
      </c>
      <c r="AH13" s="19">
        <v>2.4992849775537201E-2</v>
      </c>
      <c r="AI13" s="19">
        <v>5.2883906675077899E-3</v>
      </c>
      <c r="AJ13" s="19">
        <v>3.1717052025892201E-2</v>
      </c>
      <c r="AK13" s="19"/>
      <c r="AL13" s="19">
        <v>3.4097652773514897E-2</v>
      </c>
      <c r="AM13" s="19">
        <v>2.18287449973932E-2</v>
      </c>
      <c r="AN13" s="19">
        <v>6.5556935738148997E-3</v>
      </c>
      <c r="AO13" s="19">
        <v>2.5960800232727298E-2</v>
      </c>
      <c r="AP13" s="19"/>
      <c r="AQ13" s="19">
        <v>2.63486852857624E-2</v>
      </c>
      <c r="AR13" s="19">
        <v>2.0948138696424701E-2</v>
      </c>
      <c r="AS13" s="19"/>
      <c r="AT13" s="19">
        <v>2.66929330163868E-2</v>
      </c>
      <c r="AU13" s="19">
        <v>9.6214488237289508E-3</v>
      </c>
      <c r="AV13" s="19"/>
      <c r="AW13" s="19">
        <v>1.5608624218434E-2</v>
      </c>
      <c r="AX13" s="19">
        <v>2.0390292590770999E-2</v>
      </c>
      <c r="AY13" s="19">
        <v>3.1776725872717501E-2</v>
      </c>
      <c r="AZ13" s="19"/>
      <c r="BA13" s="19">
        <v>2.51621300941881E-2</v>
      </c>
      <c r="BB13" s="19">
        <v>1.37102978995092E-2</v>
      </c>
      <c r="BC13" s="19">
        <v>2.5408919154971201E-2</v>
      </c>
      <c r="BD13" s="19">
        <v>4.4940391484157703E-2</v>
      </c>
      <c r="BE13" s="19">
        <v>2.7307626723505798E-2</v>
      </c>
      <c r="BF13" s="19"/>
      <c r="BG13" s="19">
        <v>2.81259635892054E-2</v>
      </c>
      <c r="BH13" s="19">
        <v>2.12402353081837E-2</v>
      </c>
      <c r="BI13" s="19"/>
      <c r="BJ13" s="19">
        <v>2.6633625339668499E-2</v>
      </c>
      <c r="BK13" s="19">
        <v>1.54502148598937E-2</v>
      </c>
      <c r="BL13" s="19"/>
      <c r="BM13" s="19">
        <v>5.4368986439316203E-2</v>
      </c>
      <c r="BN13" s="19">
        <v>1.3547014889399399E-2</v>
      </c>
      <c r="BO13" s="19">
        <v>1.35160139782923E-2</v>
      </c>
      <c r="BP13" s="19">
        <v>0</v>
      </c>
      <c r="BQ13" s="19">
        <v>2.33819465883956E-2</v>
      </c>
      <c r="BR13" s="19"/>
      <c r="BS13" s="19">
        <v>1.1955173555778201E-2</v>
      </c>
      <c r="BT13" s="19"/>
      <c r="BU13" s="19">
        <v>1.11754184047641E-2</v>
      </c>
      <c r="BV13" s="19">
        <v>1.6828116071061699E-2</v>
      </c>
      <c r="BW13" s="19">
        <v>0</v>
      </c>
      <c r="BX13" s="19">
        <v>1.38822419297581E-2</v>
      </c>
      <c r="BY13" s="19">
        <v>8.0909714593002904E-2</v>
      </c>
      <c r="BZ13" s="19"/>
      <c r="CA13" s="19">
        <v>0</v>
      </c>
      <c r="CB13" s="19"/>
      <c r="CC13" s="19">
        <v>1.76604526287279E-2</v>
      </c>
      <c r="CD13" s="19">
        <v>2.9451236690532599E-2</v>
      </c>
      <c r="CE13" s="19"/>
      <c r="CF13" s="19">
        <v>1.23088073122215E-2</v>
      </c>
      <c r="CG13" s="19"/>
      <c r="CH13" s="19">
        <v>1.4398266827507099E-2</v>
      </c>
      <c r="CI13" s="19">
        <v>1.8210637849592599E-2</v>
      </c>
    </row>
    <row r="14" spans="2:87" x14ac:dyDescent="0.35">
      <c r="B14" s="16"/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dimension ref="B2:CI26"/>
  <sheetViews>
    <sheetView showGridLines="0" workbookViewId="0">
      <pane xSplit="2" topLeftCell="C1" activePane="topRight" state="frozen"/>
      <selection pane="topRight" activeCell="D2" sqref="D2:BR2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483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2014</v>
      </c>
      <c r="D7" s="10">
        <v>1010</v>
      </c>
      <c r="E7" s="10">
        <v>998</v>
      </c>
      <c r="F7" s="10"/>
      <c r="G7" s="10">
        <v>162</v>
      </c>
      <c r="H7" s="10">
        <v>348</v>
      </c>
      <c r="I7" s="10">
        <v>362</v>
      </c>
      <c r="J7" s="10">
        <v>366</v>
      </c>
      <c r="K7" s="10">
        <v>313</v>
      </c>
      <c r="L7" s="10">
        <v>463</v>
      </c>
      <c r="M7" s="10"/>
      <c r="N7" s="10">
        <v>594</v>
      </c>
      <c r="O7" s="10">
        <v>504</v>
      </c>
      <c r="P7" s="10">
        <v>427</v>
      </c>
      <c r="Q7" s="10">
        <v>482</v>
      </c>
      <c r="R7" s="10"/>
      <c r="S7" s="10">
        <v>277</v>
      </c>
      <c r="T7" s="10">
        <v>281</v>
      </c>
      <c r="U7" s="10">
        <v>168</v>
      </c>
      <c r="V7" s="10">
        <v>172</v>
      </c>
      <c r="W7" s="10">
        <v>153</v>
      </c>
      <c r="X7" s="10">
        <v>169</v>
      </c>
      <c r="Y7" s="10">
        <v>143</v>
      </c>
      <c r="Z7" s="10">
        <v>76</v>
      </c>
      <c r="AA7" s="10">
        <v>207</v>
      </c>
      <c r="AB7" s="10">
        <v>190</v>
      </c>
      <c r="AC7" s="10">
        <v>109</v>
      </c>
      <c r="AD7" s="10">
        <v>69</v>
      </c>
      <c r="AE7" s="10"/>
      <c r="AF7" s="10">
        <v>331</v>
      </c>
      <c r="AG7" s="10">
        <v>748</v>
      </c>
      <c r="AH7" s="10">
        <v>407</v>
      </c>
      <c r="AI7" s="10">
        <v>228</v>
      </c>
      <c r="AJ7" s="10">
        <v>232</v>
      </c>
      <c r="AK7" s="10"/>
      <c r="AL7" s="10">
        <v>803</v>
      </c>
      <c r="AM7" s="10">
        <v>756</v>
      </c>
      <c r="AN7" s="10">
        <v>338</v>
      </c>
      <c r="AO7" s="10">
        <v>117</v>
      </c>
      <c r="AP7" s="10"/>
      <c r="AQ7" s="10">
        <v>1178</v>
      </c>
      <c r="AR7" s="10">
        <v>836</v>
      </c>
      <c r="AS7" s="10"/>
      <c r="AT7" s="10">
        <v>1305</v>
      </c>
      <c r="AU7" s="10">
        <v>438</v>
      </c>
      <c r="AV7" s="10"/>
      <c r="AW7" s="10">
        <v>799</v>
      </c>
      <c r="AX7" s="10">
        <v>470</v>
      </c>
      <c r="AY7" s="10">
        <v>680</v>
      </c>
      <c r="AZ7" s="10"/>
      <c r="BA7" s="10">
        <v>492</v>
      </c>
      <c r="BB7" s="10">
        <v>559</v>
      </c>
      <c r="BC7" s="10">
        <v>647</v>
      </c>
      <c r="BD7" s="10">
        <v>207</v>
      </c>
      <c r="BE7" s="10">
        <v>108</v>
      </c>
      <c r="BF7" s="10"/>
      <c r="BG7" s="10">
        <v>791</v>
      </c>
      <c r="BH7" s="10">
        <v>1223</v>
      </c>
      <c r="BI7" s="10"/>
      <c r="BJ7" s="10">
        <v>1546</v>
      </c>
      <c r="BK7" s="10">
        <v>457</v>
      </c>
      <c r="BL7" s="10"/>
      <c r="BM7" s="10">
        <v>280</v>
      </c>
      <c r="BN7" s="10">
        <v>408</v>
      </c>
      <c r="BO7" s="10">
        <v>699</v>
      </c>
      <c r="BP7" s="10">
        <v>159</v>
      </c>
      <c r="BQ7" s="10">
        <v>227</v>
      </c>
      <c r="BR7" s="10"/>
      <c r="BS7" s="10">
        <v>617</v>
      </c>
      <c r="BT7" s="10"/>
      <c r="BU7" s="10">
        <v>384</v>
      </c>
      <c r="BV7" s="10">
        <v>488</v>
      </c>
      <c r="BW7" s="10">
        <v>192</v>
      </c>
      <c r="BX7" s="10">
        <v>397</v>
      </c>
      <c r="BY7" s="10">
        <v>154</v>
      </c>
      <c r="BZ7" s="10"/>
      <c r="CA7" s="10">
        <v>165</v>
      </c>
      <c r="CB7" s="10"/>
      <c r="CC7" s="10">
        <v>1596</v>
      </c>
      <c r="CD7" s="10">
        <v>360</v>
      </c>
      <c r="CE7" s="10"/>
      <c r="CF7" s="10">
        <v>756</v>
      </c>
      <c r="CG7" s="10"/>
      <c r="CH7" s="10">
        <v>698</v>
      </c>
      <c r="CI7" s="10">
        <v>238</v>
      </c>
    </row>
    <row r="8" spans="2:87" ht="30" customHeight="1" x14ac:dyDescent="0.35">
      <c r="B8" s="11" t="s">
        <v>20</v>
      </c>
      <c r="C8" s="11">
        <v>2014</v>
      </c>
      <c r="D8" s="11">
        <v>993</v>
      </c>
      <c r="E8" s="11">
        <v>1015</v>
      </c>
      <c r="F8" s="11"/>
      <c r="G8" s="11">
        <v>282</v>
      </c>
      <c r="H8" s="11">
        <v>344</v>
      </c>
      <c r="I8" s="11">
        <v>342</v>
      </c>
      <c r="J8" s="11">
        <v>342</v>
      </c>
      <c r="K8" s="11">
        <v>283</v>
      </c>
      <c r="L8" s="11">
        <v>421</v>
      </c>
      <c r="M8" s="11"/>
      <c r="N8" s="11">
        <v>542</v>
      </c>
      <c r="O8" s="11">
        <v>522</v>
      </c>
      <c r="P8" s="11">
        <v>441</v>
      </c>
      <c r="Q8" s="11">
        <v>502</v>
      </c>
      <c r="R8" s="11"/>
      <c r="S8" s="11">
        <v>282</v>
      </c>
      <c r="T8" s="11">
        <v>262</v>
      </c>
      <c r="U8" s="11">
        <v>161</v>
      </c>
      <c r="V8" s="11">
        <v>181</v>
      </c>
      <c r="W8" s="11">
        <v>141</v>
      </c>
      <c r="X8" s="11">
        <v>181</v>
      </c>
      <c r="Y8" s="11">
        <v>161</v>
      </c>
      <c r="Z8" s="11">
        <v>81</v>
      </c>
      <c r="AA8" s="11">
        <v>222</v>
      </c>
      <c r="AB8" s="11">
        <v>181</v>
      </c>
      <c r="AC8" s="11">
        <v>101</v>
      </c>
      <c r="AD8" s="11">
        <v>60</v>
      </c>
      <c r="AE8" s="11"/>
      <c r="AF8" s="11">
        <v>339</v>
      </c>
      <c r="AG8" s="11">
        <v>765</v>
      </c>
      <c r="AH8" s="11">
        <v>397</v>
      </c>
      <c r="AI8" s="11">
        <v>220</v>
      </c>
      <c r="AJ8" s="11">
        <v>222</v>
      </c>
      <c r="AK8" s="11"/>
      <c r="AL8" s="11">
        <v>770</v>
      </c>
      <c r="AM8" s="11">
        <v>770</v>
      </c>
      <c r="AN8" s="11">
        <v>347</v>
      </c>
      <c r="AO8" s="11">
        <v>126</v>
      </c>
      <c r="AP8" s="11"/>
      <c r="AQ8" s="11">
        <v>1192</v>
      </c>
      <c r="AR8" s="11">
        <v>822</v>
      </c>
      <c r="AS8" s="11"/>
      <c r="AT8" s="11">
        <v>1312</v>
      </c>
      <c r="AU8" s="11">
        <v>397</v>
      </c>
      <c r="AV8" s="11"/>
      <c r="AW8" s="11">
        <v>746</v>
      </c>
      <c r="AX8" s="11">
        <v>471</v>
      </c>
      <c r="AY8" s="11">
        <v>716</v>
      </c>
      <c r="AZ8" s="11"/>
      <c r="BA8" s="11">
        <v>511</v>
      </c>
      <c r="BB8" s="11">
        <v>553</v>
      </c>
      <c r="BC8" s="11">
        <v>648</v>
      </c>
      <c r="BD8" s="11">
        <v>198</v>
      </c>
      <c r="BE8" s="11">
        <v>103</v>
      </c>
      <c r="BF8" s="11"/>
      <c r="BG8" s="11">
        <v>850</v>
      </c>
      <c r="BH8" s="11">
        <v>1164</v>
      </c>
      <c r="BI8" s="11"/>
      <c r="BJ8" s="11">
        <v>1580</v>
      </c>
      <c r="BK8" s="11">
        <v>423</v>
      </c>
      <c r="BL8" s="11"/>
      <c r="BM8" s="11">
        <v>297</v>
      </c>
      <c r="BN8" s="11">
        <v>385</v>
      </c>
      <c r="BO8" s="11">
        <v>706</v>
      </c>
      <c r="BP8" s="11">
        <v>156</v>
      </c>
      <c r="BQ8" s="11">
        <v>228</v>
      </c>
      <c r="BR8" s="11"/>
      <c r="BS8" s="11">
        <v>612</v>
      </c>
      <c r="BT8" s="11"/>
      <c r="BU8" s="11">
        <v>373</v>
      </c>
      <c r="BV8" s="11">
        <v>499</v>
      </c>
      <c r="BW8" s="11">
        <v>191</v>
      </c>
      <c r="BX8" s="11">
        <v>389</v>
      </c>
      <c r="BY8" s="11">
        <v>163</v>
      </c>
      <c r="BZ8" s="11"/>
      <c r="CA8" s="11">
        <v>167</v>
      </c>
      <c r="CB8" s="11"/>
      <c r="CC8" s="11">
        <v>1582</v>
      </c>
      <c r="CD8" s="11">
        <v>370</v>
      </c>
      <c r="CE8" s="11"/>
      <c r="CF8" s="11">
        <v>721</v>
      </c>
      <c r="CG8" s="11"/>
      <c r="CH8" s="11">
        <v>681</v>
      </c>
      <c r="CI8" s="11">
        <v>239</v>
      </c>
    </row>
    <row r="9" spans="2:87" x14ac:dyDescent="0.35">
      <c r="B9" s="18" t="s">
        <v>471</v>
      </c>
      <c r="C9" s="17">
        <v>0.76837003164807205</v>
      </c>
      <c r="D9" s="17">
        <v>0.76186692484194096</v>
      </c>
      <c r="E9" s="17">
        <v>0.77644000970323401</v>
      </c>
      <c r="F9" s="17"/>
      <c r="G9" s="17">
        <v>0.60696751543137195</v>
      </c>
      <c r="H9" s="17">
        <v>0.70005246594168802</v>
      </c>
      <c r="I9" s="17">
        <v>0.75418888108208204</v>
      </c>
      <c r="J9" s="17">
        <v>0.78203632545297297</v>
      </c>
      <c r="K9" s="17">
        <v>0.87259076577460504</v>
      </c>
      <c r="L9" s="17">
        <v>0.86279435153994999</v>
      </c>
      <c r="M9" s="17"/>
      <c r="N9" s="17">
        <v>0.77637148656465005</v>
      </c>
      <c r="O9" s="17">
        <v>0.77880318131910897</v>
      </c>
      <c r="P9" s="17">
        <v>0.76119158066362602</v>
      </c>
      <c r="Q9" s="17">
        <v>0.75634784667474397</v>
      </c>
      <c r="R9" s="17"/>
      <c r="S9" s="17">
        <v>0.74242869790493504</v>
      </c>
      <c r="T9" s="17">
        <v>0.72893426563779895</v>
      </c>
      <c r="U9" s="17">
        <v>0.79054518166670096</v>
      </c>
      <c r="V9" s="17">
        <v>0.75273792628931502</v>
      </c>
      <c r="W9" s="17">
        <v>0.72914888953611001</v>
      </c>
      <c r="X9" s="17">
        <v>0.71989588487389</v>
      </c>
      <c r="Y9" s="17">
        <v>0.75437226153613901</v>
      </c>
      <c r="Z9" s="17">
        <v>0.79361848163811699</v>
      </c>
      <c r="AA9" s="17">
        <v>0.76920343561629001</v>
      </c>
      <c r="AB9" s="17">
        <v>0.88154770144405503</v>
      </c>
      <c r="AC9" s="17">
        <v>0.88355133356575799</v>
      </c>
      <c r="AD9" s="17">
        <v>0.75357483895671795</v>
      </c>
      <c r="AE9" s="17"/>
      <c r="AF9" s="17">
        <v>0.77708448210451297</v>
      </c>
      <c r="AG9" s="17">
        <v>0.75252343175714298</v>
      </c>
      <c r="AH9" s="17">
        <v>0.81072037549226805</v>
      </c>
      <c r="AI9" s="17">
        <v>0.78254930271855905</v>
      </c>
      <c r="AJ9" s="17">
        <v>0.742115907074683</v>
      </c>
      <c r="AK9" s="17"/>
      <c r="AL9" s="17">
        <v>0.75887030135819</v>
      </c>
      <c r="AM9" s="17">
        <v>0.77468235137089603</v>
      </c>
      <c r="AN9" s="17">
        <v>0.78846008810976498</v>
      </c>
      <c r="AO9" s="17">
        <v>0.73250312987769095</v>
      </c>
      <c r="AP9" s="17"/>
      <c r="AQ9" s="17">
        <v>0.782769425208933</v>
      </c>
      <c r="AR9" s="17">
        <v>0.74747634085384296</v>
      </c>
      <c r="AS9" s="17"/>
      <c r="AT9" s="17">
        <v>0.73707028797275398</v>
      </c>
      <c r="AU9" s="17">
        <v>0.86999025921566997</v>
      </c>
      <c r="AV9" s="17"/>
      <c r="AW9" s="17">
        <v>0.82465095909492503</v>
      </c>
      <c r="AX9" s="17">
        <v>0.78634243250437896</v>
      </c>
      <c r="AY9" s="17">
        <v>0.71857835762696998</v>
      </c>
      <c r="AZ9" s="17"/>
      <c r="BA9" s="17">
        <v>0.73652259751816396</v>
      </c>
      <c r="BB9" s="17">
        <v>0.78098332230308698</v>
      </c>
      <c r="BC9" s="17">
        <v>0.76306280950806005</v>
      </c>
      <c r="BD9" s="17">
        <v>0.79748948747235804</v>
      </c>
      <c r="BE9" s="17">
        <v>0.83405351596895405</v>
      </c>
      <c r="BF9" s="17"/>
      <c r="BG9" s="17">
        <v>0.751020828193386</v>
      </c>
      <c r="BH9" s="17">
        <v>0.78103130635220896</v>
      </c>
      <c r="BI9" s="17"/>
      <c r="BJ9" s="17">
        <v>0.74795555455166096</v>
      </c>
      <c r="BK9" s="17">
        <v>0.83888581010575702</v>
      </c>
      <c r="BL9" s="17"/>
      <c r="BM9" s="17">
        <v>0.75875307846309004</v>
      </c>
      <c r="BN9" s="17">
        <v>0.78102269299618099</v>
      </c>
      <c r="BO9" s="17">
        <v>0.77748193225824203</v>
      </c>
      <c r="BP9" s="17">
        <v>0.72797209600596002</v>
      </c>
      <c r="BQ9" s="17">
        <v>0.78013103055891397</v>
      </c>
      <c r="BR9" s="17"/>
      <c r="BS9" s="17">
        <v>0.78368295915903097</v>
      </c>
      <c r="BT9" s="17"/>
      <c r="BU9" s="17">
        <v>0.77274098465560803</v>
      </c>
      <c r="BV9" s="17">
        <v>0.73417667333313796</v>
      </c>
      <c r="BW9" s="17">
        <v>0.79890791047874199</v>
      </c>
      <c r="BX9" s="17">
        <v>0.82449404481379396</v>
      </c>
      <c r="BY9" s="17">
        <v>0.63131162648304096</v>
      </c>
      <c r="BZ9" s="17"/>
      <c r="CA9" s="17">
        <v>0.77342711280722698</v>
      </c>
      <c r="CB9" s="17"/>
      <c r="CC9" s="17">
        <v>0.80974057186609705</v>
      </c>
      <c r="CD9" s="17">
        <v>0.62630794676287105</v>
      </c>
      <c r="CE9" s="17"/>
      <c r="CF9" s="17">
        <v>0.85511610429727902</v>
      </c>
      <c r="CG9" s="17"/>
      <c r="CH9" s="17">
        <v>0.82267859199837801</v>
      </c>
      <c r="CI9" s="17">
        <v>0.67015821587480695</v>
      </c>
    </row>
    <row r="10" spans="2:87" ht="29" x14ac:dyDescent="0.35">
      <c r="B10" s="18" t="s">
        <v>472</v>
      </c>
      <c r="C10" s="17">
        <v>0.56576124519855897</v>
      </c>
      <c r="D10" s="17">
        <v>0.563063239100978</v>
      </c>
      <c r="E10" s="17">
        <v>0.56977368101648396</v>
      </c>
      <c r="F10" s="17"/>
      <c r="G10" s="17">
        <v>0.39864048832348697</v>
      </c>
      <c r="H10" s="17">
        <v>0.523450101010977</v>
      </c>
      <c r="I10" s="17">
        <v>0.55785337607702601</v>
      </c>
      <c r="J10" s="17">
        <v>0.60250192679954295</v>
      </c>
      <c r="K10" s="17">
        <v>0.60402109123300796</v>
      </c>
      <c r="L10" s="17">
        <v>0.66325170042137405</v>
      </c>
      <c r="M10" s="17"/>
      <c r="N10" s="17">
        <v>0.53138974044945098</v>
      </c>
      <c r="O10" s="17">
        <v>0.56235134393955499</v>
      </c>
      <c r="P10" s="17">
        <v>0.57567799305103695</v>
      </c>
      <c r="Q10" s="17">
        <v>0.59802277716520302</v>
      </c>
      <c r="R10" s="17"/>
      <c r="S10" s="17">
        <v>0.54510062752580801</v>
      </c>
      <c r="T10" s="17">
        <v>0.53904988060455405</v>
      </c>
      <c r="U10" s="17">
        <v>0.63340510498495195</v>
      </c>
      <c r="V10" s="17">
        <v>0.549461744408973</v>
      </c>
      <c r="W10" s="17">
        <v>0.520335477227445</v>
      </c>
      <c r="X10" s="17">
        <v>0.49090029074032299</v>
      </c>
      <c r="Y10" s="17">
        <v>0.55100884025563801</v>
      </c>
      <c r="Z10" s="17">
        <v>0.57874039188967197</v>
      </c>
      <c r="AA10" s="17">
        <v>0.59758848956852995</v>
      </c>
      <c r="AB10" s="17">
        <v>0.61536884815812798</v>
      </c>
      <c r="AC10" s="17">
        <v>0.60686861760952204</v>
      </c>
      <c r="AD10" s="17">
        <v>0.66517440147138396</v>
      </c>
      <c r="AE10" s="17"/>
      <c r="AF10" s="17">
        <v>0.57459106724862297</v>
      </c>
      <c r="AG10" s="17">
        <v>0.57429047111770104</v>
      </c>
      <c r="AH10" s="17">
        <v>0.58716288753095702</v>
      </c>
      <c r="AI10" s="17">
        <v>0.57787094720156595</v>
      </c>
      <c r="AJ10" s="17">
        <v>0.50128416937741904</v>
      </c>
      <c r="AK10" s="17"/>
      <c r="AL10" s="17">
        <v>0.54324466498155299</v>
      </c>
      <c r="AM10" s="17">
        <v>0.57027058223236005</v>
      </c>
      <c r="AN10" s="17">
        <v>0.62417336986927796</v>
      </c>
      <c r="AO10" s="17">
        <v>0.51486322790195505</v>
      </c>
      <c r="AP10" s="17"/>
      <c r="AQ10" s="17">
        <v>0.57953553392070201</v>
      </c>
      <c r="AR10" s="17">
        <v>0.54577458893734399</v>
      </c>
      <c r="AS10" s="17"/>
      <c r="AT10" s="17">
        <v>0.54637635329464795</v>
      </c>
      <c r="AU10" s="17">
        <v>0.658009890651439</v>
      </c>
      <c r="AV10" s="17"/>
      <c r="AW10" s="17">
        <v>0.59023483766167395</v>
      </c>
      <c r="AX10" s="17">
        <v>0.55948350083294696</v>
      </c>
      <c r="AY10" s="17">
        <v>0.55326689552865504</v>
      </c>
      <c r="AZ10" s="17"/>
      <c r="BA10" s="17">
        <v>0.49925678088217901</v>
      </c>
      <c r="BB10" s="17">
        <v>0.60130411933846695</v>
      </c>
      <c r="BC10" s="17">
        <v>0.57736660028069697</v>
      </c>
      <c r="BD10" s="17">
        <v>0.59158871140333003</v>
      </c>
      <c r="BE10" s="17">
        <v>0.57802464453262903</v>
      </c>
      <c r="BF10" s="17"/>
      <c r="BG10" s="17">
        <v>0.54887738508621997</v>
      </c>
      <c r="BH10" s="17">
        <v>0.57808291699789505</v>
      </c>
      <c r="BI10" s="17"/>
      <c r="BJ10" s="17">
        <v>0.54825080880293797</v>
      </c>
      <c r="BK10" s="17">
        <v>0.62502240290259403</v>
      </c>
      <c r="BL10" s="17"/>
      <c r="BM10" s="17">
        <v>0.57959676032584995</v>
      </c>
      <c r="BN10" s="17">
        <v>0.59321892294835299</v>
      </c>
      <c r="BO10" s="17">
        <v>0.53235375309887201</v>
      </c>
      <c r="BP10" s="17">
        <v>0.56544891577226497</v>
      </c>
      <c r="BQ10" s="17">
        <v>0.584357055588965</v>
      </c>
      <c r="BR10" s="17"/>
      <c r="BS10" s="17">
        <v>0.567669288505533</v>
      </c>
      <c r="BT10" s="17"/>
      <c r="BU10" s="17">
        <v>0.56878132930987302</v>
      </c>
      <c r="BV10" s="17">
        <v>0.52239542126518201</v>
      </c>
      <c r="BW10" s="17">
        <v>0.60922649456174005</v>
      </c>
      <c r="BX10" s="17">
        <v>0.60405679154255798</v>
      </c>
      <c r="BY10" s="17">
        <v>0.48237317243659</v>
      </c>
      <c r="BZ10" s="17"/>
      <c r="CA10" s="17">
        <v>0.49207643831713999</v>
      </c>
      <c r="CB10" s="17"/>
      <c r="CC10" s="17">
        <v>0.59771318375775795</v>
      </c>
      <c r="CD10" s="17">
        <v>0.46648454705696402</v>
      </c>
      <c r="CE10" s="17"/>
      <c r="CF10" s="17">
        <v>0.62261179601162198</v>
      </c>
      <c r="CG10" s="17"/>
      <c r="CH10" s="17">
        <v>0.59924218960261799</v>
      </c>
      <c r="CI10" s="17">
        <v>0.47286861982776102</v>
      </c>
    </row>
    <row r="11" spans="2:87" x14ac:dyDescent="0.35">
      <c r="B11" s="18" t="s">
        <v>473</v>
      </c>
      <c r="C11" s="17">
        <v>0.47355587610746602</v>
      </c>
      <c r="D11" s="17">
        <v>0.44318756072618098</v>
      </c>
      <c r="E11" s="17">
        <v>0.50427656649726305</v>
      </c>
      <c r="F11" s="17"/>
      <c r="G11" s="17">
        <v>0.36727465847957502</v>
      </c>
      <c r="H11" s="17">
        <v>0.45619732444125399</v>
      </c>
      <c r="I11" s="17">
        <v>0.460349345752533</v>
      </c>
      <c r="J11" s="17">
        <v>0.439119102737419</v>
      </c>
      <c r="K11" s="17">
        <v>0.51573795793101096</v>
      </c>
      <c r="L11" s="17">
        <v>0.56936335353231904</v>
      </c>
      <c r="M11" s="17"/>
      <c r="N11" s="17">
        <v>0.49945039738615998</v>
      </c>
      <c r="O11" s="17">
        <v>0.458898941125848</v>
      </c>
      <c r="P11" s="17">
        <v>0.43265683230330398</v>
      </c>
      <c r="Q11" s="17">
        <v>0.49966317624837098</v>
      </c>
      <c r="R11" s="17"/>
      <c r="S11" s="17">
        <v>0.47564027510777401</v>
      </c>
      <c r="T11" s="17">
        <v>0.459277547618203</v>
      </c>
      <c r="U11" s="17">
        <v>0.47292879283922601</v>
      </c>
      <c r="V11" s="17">
        <v>0.440730689031542</v>
      </c>
      <c r="W11" s="17">
        <v>0.481282156783712</v>
      </c>
      <c r="X11" s="17">
        <v>0.420968655340896</v>
      </c>
      <c r="Y11" s="17">
        <v>0.46281692898307902</v>
      </c>
      <c r="Z11" s="17">
        <v>0.45173004961305102</v>
      </c>
      <c r="AA11" s="17">
        <v>0.51848446084373501</v>
      </c>
      <c r="AB11" s="17">
        <v>0.44532313622508801</v>
      </c>
      <c r="AC11" s="17">
        <v>0.54740580780181503</v>
      </c>
      <c r="AD11" s="17">
        <v>0.62018542356793405</v>
      </c>
      <c r="AE11" s="17"/>
      <c r="AF11" s="17">
        <v>0.437485511779303</v>
      </c>
      <c r="AG11" s="17">
        <v>0.49525252427186001</v>
      </c>
      <c r="AH11" s="17">
        <v>0.48135925918390698</v>
      </c>
      <c r="AI11" s="17">
        <v>0.45426110807095699</v>
      </c>
      <c r="AJ11" s="17">
        <v>0.48017251304177899</v>
      </c>
      <c r="AK11" s="17"/>
      <c r="AL11" s="17">
        <v>0.45003753789230699</v>
      </c>
      <c r="AM11" s="17">
        <v>0.467380752138084</v>
      </c>
      <c r="AN11" s="17">
        <v>0.51524534854253101</v>
      </c>
      <c r="AO11" s="17">
        <v>0.54007050218090302</v>
      </c>
      <c r="AP11" s="17"/>
      <c r="AQ11" s="17">
        <v>0.470420001740598</v>
      </c>
      <c r="AR11" s="17">
        <v>0.47810606699668501</v>
      </c>
      <c r="AS11" s="17"/>
      <c r="AT11" s="17">
        <v>0.44315338890049</v>
      </c>
      <c r="AU11" s="17">
        <v>0.55821917465597803</v>
      </c>
      <c r="AV11" s="17"/>
      <c r="AW11" s="17">
        <v>0.53560995132371603</v>
      </c>
      <c r="AX11" s="17">
        <v>0.44004380190109299</v>
      </c>
      <c r="AY11" s="17">
        <v>0.44100657715199099</v>
      </c>
      <c r="AZ11" s="17"/>
      <c r="BA11" s="17">
        <v>0.47242263275970398</v>
      </c>
      <c r="BB11" s="17">
        <v>0.48589328273490701</v>
      </c>
      <c r="BC11" s="17">
        <v>0.471063803634657</v>
      </c>
      <c r="BD11" s="17">
        <v>0.464226183016339</v>
      </c>
      <c r="BE11" s="17">
        <v>0.44151735428294803</v>
      </c>
      <c r="BF11" s="17"/>
      <c r="BG11" s="17">
        <v>0.439134387243166</v>
      </c>
      <c r="BH11" s="17">
        <v>0.49867633350337098</v>
      </c>
      <c r="BI11" s="17"/>
      <c r="BJ11" s="17">
        <v>0.44861243211708701</v>
      </c>
      <c r="BK11" s="17">
        <v>0.57117603105416304</v>
      </c>
      <c r="BL11" s="17"/>
      <c r="BM11" s="17">
        <v>0.43981484652439701</v>
      </c>
      <c r="BN11" s="17">
        <v>0.49693515789579201</v>
      </c>
      <c r="BO11" s="17">
        <v>0.48402663912495902</v>
      </c>
      <c r="BP11" s="17">
        <v>0.502807479381294</v>
      </c>
      <c r="BQ11" s="17">
        <v>0.40862483198190203</v>
      </c>
      <c r="BR11" s="17"/>
      <c r="BS11" s="17">
        <v>0.46800945358077201</v>
      </c>
      <c r="BT11" s="17"/>
      <c r="BU11" s="17">
        <v>0.50807585068043604</v>
      </c>
      <c r="BV11" s="17">
        <v>0.50745918878868201</v>
      </c>
      <c r="BW11" s="17">
        <v>0.50173545799431996</v>
      </c>
      <c r="BX11" s="17">
        <v>0.43469678333123701</v>
      </c>
      <c r="BY11" s="17">
        <v>0.39315679039402102</v>
      </c>
      <c r="BZ11" s="17"/>
      <c r="CA11" s="17">
        <v>0.47312150602104902</v>
      </c>
      <c r="CB11" s="17"/>
      <c r="CC11" s="17">
        <v>0.50291913473607897</v>
      </c>
      <c r="CD11" s="17">
        <v>0.389777133932659</v>
      </c>
      <c r="CE11" s="17"/>
      <c r="CF11" s="17">
        <v>0.51677970579283194</v>
      </c>
      <c r="CG11" s="17"/>
      <c r="CH11" s="17">
        <v>0.498295610982252</v>
      </c>
      <c r="CI11" s="17">
        <v>0.44066086442409902</v>
      </c>
    </row>
    <row r="12" spans="2:87" ht="43.5" x14ac:dyDescent="0.35">
      <c r="B12" s="18" t="s">
        <v>474</v>
      </c>
      <c r="C12" s="17">
        <v>0.428678508461588</v>
      </c>
      <c r="D12" s="17">
        <v>0.40256079313659898</v>
      </c>
      <c r="E12" s="17">
        <v>0.45480920131344399</v>
      </c>
      <c r="F12" s="17"/>
      <c r="G12" s="17">
        <v>0.28238403947722301</v>
      </c>
      <c r="H12" s="17">
        <v>0.29765765618765699</v>
      </c>
      <c r="I12" s="17">
        <v>0.36769230789165902</v>
      </c>
      <c r="J12" s="17">
        <v>0.48392551354595897</v>
      </c>
      <c r="K12" s="17">
        <v>0.52741586439208299</v>
      </c>
      <c r="L12" s="17">
        <v>0.57218739321940404</v>
      </c>
      <c r="M12" s="17"/>
      <c r="N12" s="17">
        <v>0.39204691124070801</v>
      </c>
      <c r="O12" s="17">
        <v>0.43946634451246902</v>
      </c>
      <c r="P12" s="17">
        <v>0.41767813606760301</v>
      </c>
      <c r="Q12" s="17">
        <v>0.464680858152351</v>
      </c>
      <c r="R12" s="17"/>
      <c r="S12" s="17">
        <v>0.32876431073948198</v>
      </c>
      <c r="T12" s="17">
        <v>0.46674464316325198</v>
      </c>
      <c r="U12" s="17">
        <v>0.46863531442652101</v>
      </c>
      <c r="V12" s="17">
        <v>0.418133236009473</v>
      </c>
      <c r="W12" s="17">
        <v>0.45577350263297201</v>
      </c>
      <c r="X12" s="17">
        <v>0.413643941168511</v>
      </c>
      <c r="Y12" s="17">
        <v>0.44135633078236303</v>
      </c>
      <c r="Z12" s="17">
        <v>0.40860738156465398</v>
      </c>
      <c r="AA12" s="17">
        <v>0.44668979584673701</v>
      </c>
      <c r="AB12" s="17">
        <v>0.46249987482091698</v>
      </c>
      <c r="AC12" s="17">
        <v>0.47622836083751502</v>
      </c>
      <c r="AD12" s="17">
        <v>0.38263195969762298</v>
      </c>
      <c r="AE12" s="17"/>
      <c r="AF12" s="17">
        <v>0.46354522075760801</v>
      </c>
      <c r="AG12" s="17">
        <v>0.45261689619670697</v>
      </c>
      <c r="AH12" s="17">
        <v>0.41325064130135802</v>
      </c>
      <c r="AI12" s="17">
        <v>0.42595336626874097</v>
      </c>
      <c r="AJ12" s="17">
        <v>0.34339357011295601</v>
      </c>
      <c r="AK12" s="17"/>
      <c r="AL12" s="17">
        <v>0.403996331792429</v>
      </c>
      <c r="AM12" s="17">
        <v>0.42907266749464101</v>
      </c>
      <c r="AN12" s="17">
        <v>0.47731255795827998</v>
      </c>
      <c r="AO12" s="17">
        <v>0.44305752493223199</v>
      </c>
      <c r="AP12" s="17"/>
      <c r="AQ12" s="17">
        <v>0.45213677561218701</v>
      </c>
      <c r="AR12" s="17">
        <v>0.39464028467519202</v>
      </c>
      <c r="AS12" s="17"/>
      <c r="AT12" s="17">
        <v>0.37487311775752802</v>
      </c>
      <c r="AU12" s="17">
        <v>0.57494001508460701</v>
      </c>
      <c r="AV12" s="17"/>
      <c r="AW12" s="17">
        <v>0.48479915419580999</v>
      </c>
      <c r="AX12" s="17">
        <v>0.40535526022319002</v>
      </c>
      <c r="AY12" s="17">
        <v>0.400108087130432</v>
      </c>
      <c r="AZ12" s="17"/>
      <c r="BA12" s="17">
        <v>0.33816665508086302</v>
      </c>
      <c r="BB12" s="17">
        <v>0.45812759335702002</v>
      </c>
      <c r="BC12" s="17">
        <v>0.453534509720808</v>
      </c>
      <c r="BD12" s="17">
        <v>0.46893774089419099</v>
      </c>
      <c r="BE12" s="17">
        <v>0.48035540215343903</v>
      </c>
      <c r="BF12" s="17"/>
      <c r="BG12" s="17">
        <v>0.40266197673002602</v>
      </c>
      <c r="BH12" s="17">
        <v>0.44766511242658202</v>
      </c>
      <c r="BI12" s="17"/>
      <c r="BJ12" s="17">
        <v>0.38669314302711699</v>
      </c>
      <c r="BK12" s="17">
        <v>0.57535991183150303</v>
      </c>
      <c r="BL12" s="17"/>
      <c r="BM12" s="17">
        <v>0.36573881589732898</v>
      </c>
      <c r="BN12" s="17">
        <v>0.46886540827476603</v>
      </c>
      <c r="BO12" s="17">
        <v>0.41070436891335599</v>
      </c>
      <c r="BP12" s="17">
        <v>0.46205235649575799</v>
      </c>
      <c r="BQ12" s="17">
        <v>0.45322376954974403</v>
      </c>
      <c r="BR12" s="17"/>
      <c r="BS12" s="17">
        <v>0.40333394033834402</v>
      </c>
      <c r="BT12" s="17"/>
      <c r="BU12" s="17">
        <v>0.411301841224957</v>
      </c>
      <c r="BV12" s="17">
        <v>0.38505300468139803</v>
      </c>
      <c r="BW12" s="17">
        <v>0.45054476010968703</v>
      </c>
      <c r="BX12" s="17">
        <v>0.46468607361084802</v>
      </c>
      <c r="BY12" s="17">
        <v>0.39056602061969498</v>
      </c>
      <c r="BZ12" s="17"/>
      <c r="CA12" s="17">
        <v>0.32379529355958198</v>
      </c>
      <c r="CB12" s="17"/>
      <c r="CC12" s="17">
        <v>0.46839390908907802</v>
      </c>
      <c r="CD12" s="17">
        <v>0.29738038369568298</v>
      </c>
      <c r="CE12" s="17"/>
      <c r="CF12" s="17">
        <v>0.51552071992804005</v>
      </c>
      <c r="CG12" s="17"/>
      <c r="CH12" s="17">
        <v>0.47593464820025999</v>
      </c>
      <c r="CI12" s="17">
        <v>0.28985504681574098</v>
      </c>
    </row>
    <row r="13" spans="2:87" ht="29" x14ac:dyDescent="0.35">
      <c r="B13" s="18" t="s">
        <v>475</v>
      </c>
      <c r="C13" s="17">
        <v>0.374612530741466</v>
      </c>
      <c r="D13" s="17">
        <v>0.36236612632537901</v>
      </c>
      <c r="E13" s="17">
        <v>0.38685156420186001</v>
      </c>
      <c r="F13" s="17"/>
      <c r="G13" s="17">
        <v>0.228801704019722</v>
      </c>
      <c r="H13" s="17">
        <v>0.36640484797864098</v>
      </c>
      <c r="I13" s="17">
        <v>0.386407964151182</v>
      </c>
      <c r="J13" s="17">
        <v>0.397917666042921</v>
      </c>
      <c r="K13" s="17">
        <v>0.419293665688732</v>
      </c>
      <c r="L13" s="17">
        <v>0.420515272252448</v>
      </c>
      <c r="M13" s="17"/>
      <c r="N13" s="17">
        <v>0.44757094586481699</v>
      </c>
      <c r="O13" s="17">
        <v>0.35893931462544099</v>
      </c>
      <c r="P13" s="17">
        <v>0.32472967474368097</v>
      </c>
      <c r="Q13" s="17">
        <v>0.35162857408150799</v>
      </c>
      <c r="R13" s="17"/>
      <c r="S13" s="17">
        <v>0.36548667057439799</v>
      </c>
      <c r="T13" s="17">
        <v>0.41086801654427002</v>
      </c>
      <c r="U13" s="17">
        <v>0.360021943898445</v>
      </c>
      <c r="V13" s="17">
        <v>0.35673932489814802</v>
      </c>
      <c r="W13" s="17">
        <v>0.32457662356042999</v>
      </c>
      <c r="X13" s="17">
        <v>0.346287675580851</v>
      </c>
      <c r="Y13" s="17">
        <v>0.36707904561444998</v>
      </c>
      <c r="Z13" s="17">
        <v>0.39696322339621698</v>
      </c>
      <c r="AA13" s="17">
        <v>0.41213212471462601</v>
      </c>
      <c r="AB13" s="17">
        <v>0.38732630694231701</v>
      </c>
      <c r="AC13" s="17">
        <v>0.30209077105707399</v>
      </c>
      <c r="AD13" s="17">
        <v>0.49024898940147799</v>
      </c>
      <c r="AE13" s="17"/>
      <c r="AF13" s="17">
        <v>0.36066170452030399</v>
      </c>
      <c r="AG13" s="17">
        <v>0.36299666698588501</v>
      </c>
      <c r="AH13" s="17">
        <v>0.354842861637581</v>
      </c>
      <c r="AI13" s="17">
        <v>0.45821633192560801</v>
      </c>
      <c r="AJ13" s="17">
        <v>0.42783435716052398</v>
      </c>
      <c r="AK13" s="17"/>
      <c r="AL13" s="17">
        <v>0.37594222796681398</v>
      </c>
      <c r="AM13" s="17">
        <v>0.39449343613208698</v>
      </c>
      <c r="AN13" s="17">
        <v>0.36905628134290103</v>
      </c>
      <c r="AO13" s="17">
        <v>0.26037517022737</v>
      </c>
      <c r="AP13" s="17"/>
      <c r="AQ13" s="17">
        <v>0.34039685008503301</v>
      </c>
      <c r="AR13" s="17">
        <v>0.42425988907832501</v>
      </c>
      <c r="AS13" s="17"/>
      <c r="AT13" s="17">
        <v>0.36541839984191599</v>
      </c>
      <c r="AU13" s="17">
        <v>0.42104987644764902</v>
      </c>
      <c r="AV13" s="17"/>
      <c r="AW13" s="17">
        <v>0.403287757758582</v>
      </c>
      <c r="AX13" s="17">
        <v>0.35347444605205602</v>
      </c>
      <c r="AY13" s="17">
        <v>0.364086128064812</v>
      </c>
      <c r="AZ13" s="17"/>
      <c r="BA13" s="17">
        <v>0.39012618204898297</v>
      </c>
      <c r="BB13" s="17">
        <v>0.37645782988552801</v>
      </c>
      <c r="BC13" s="17">
        <v>0.35126971868679502</v>
      </c>
      <c r="BD13" s="17">
        <v>0.390935156063628</v>
      </c>
      <c r="BE13" s="17">
        <v>0.39744792624365799</v>
      </c>
      <c r="BF13" s="17"/>
      <c r="BG13" s="17">
        <v>0.34294869166784703</v>
      </c>
      <c r="BH13" s="17">
        <v>0.39772048297372897</v>
      </c>
      <c r="BI13" s="17"/>
      <c r="BJ13" s="17">
        <v>0.36447227816970301</v>
      </c>
      <c r="BK13" s="17">
        <v>0.41942292733685099</v>
      </c>
      <c r="BL13" s="17"/>
      <c r="BM13" s="17">
        <v>0.37312640723210899</v>
      </c>
      <c r="BN13" s="17">
        <v>0.43569201700834498</v>
      </c>
      <c r="BO13" s="17">
        <v>0.38428876047956601</v>
      </c>
      <c r="BP13" s="17">
        <v>0.362395945625205</v>
      </c>
      <c r="BQ13" s="17">
        <v>0.28809232202719198</v>
      </c>
      <c r="BR13" s="17"/>
      <c r="BS13" s="17">
        <v>0.36147869696981899</v>
      </c>
      <c r="BT13" s="17"/>
      <c r="BU13" s="17">
        <v>0.43646554376219998</v>
      </c>
      <c r="BV13" s="17">
        <v>0.39900814162415899</v>
      </c>
      <c r="BW13" s="17">
        <v>0.368065948695665</v>
      </c>
      <c r="BX13" s="17">
        <v>0.33335797570975001</v>
      </c>
      <c r="BY13" s="17">
        <v>0.32504427406708197</v>
      </c>
      <c r="BZ13" s="17"/>
      <c r="CA13" s="17">
        <v>0.39890998382438198</v>
      </c>
      <c r="CB13" s="17"/>
      <c r="CC13" s="17">
        <v>0.36950398336769702</v>
      </c>
      <c r="CD13" s="17">
        <v>0.41458845771131803</v>
      </c>
      <c r="CE13" s="17"/>
      <c r="CF13" s="17">
        <v>0.429620702590023</v>
      </c>
      <c r="CG13" s="17"/>
      <c r="CH13" s="17">
        <v>0.35494357755535499</v>
      </c>
      <c r="CI13" s="17">
        <v>0.43938036675306003</v>
      </c>
    </row>
    <row r="14" spans="2:87" ht="43.5" x14ac:dyDescent="0.35">
      <c r="B14" s="18" t="s">
        <v>476</v>
      </c>
      <c r="C14" s="17">
        <v>0.35859700168470998</v>
      </c>
      <c r="D14" s="17">
        <v>0.34729380632425999</v>
      </c>
      <c r="E14" s="17">
        <v>0.37084812305752901</v>
      </c>
      <c r="F14" s="17"/>
      <c r="G14" s="17">
        <v>0.26577069322911001</v>
      </c>
      <c r="H14" s="17">
        <v>0.287653677052643</v>
      </c>
      <c r="I14" s="17">
        <v>0.30990219575040201</v>
      </c>
      <c r="J14" s="17">
        <v>0.38156660487643501</v>
      </c>
      <c r="K14" s="17">
        <v>0.39142571574581703</v>
      </c>
      <c r="L14" s="17">
        <v>0.47768440703270798</v>
      </c>
      <c r="M14" s="17"/>
      <c r="N14" s="17">
        <v>0.34182189448017603</v>
      </c>
      <c r="O14" s="17">
        <v>0.35932014867555601</v>
      </c>
      <c r="P14" s="17">
        <v>0.36224289207493798</v>
      </c>
      <c r="Q14" s="17">
        <v>0.37404595072521202</v>
      </c>
      <c r="R14" s="17"/>
      <c r="S14" s="17">
        <v>0.27767060143287398</v>
      </c>
      <c r="T14" s="17">
        <v>0.37715271353430302</v>
      </c>
      <c r="U14" s="17">
        <v>0.44058684570138401</v>
      </c>
      <c r="V14" s="17">
        <v>0.367893158329404</v>
      </c>
      <c r="W14" s="17">
        <v>0.33565379083563401</v>
      </c>
      <c r="X14" s="17">
        <v>0.31570190849339302</v>
      </c>
      <c r="Y14" s="17">
        <v>0.38650449072355902</v>
      </c>
      <c r="Z14" s="17">
        <v>0.37773731120208998</v>
      </c>
      <c r="AA14" s="17">
        <v>0.34344584222414298</v>
      </c>
      <c r="AB14" s="17">
        <v>0.38001480298474</v>
      </c>
      <c r="AC14" s="17">
        <v>0.42614057812519202</v>
      </c>
      <c r="AD14" s="17">
        <v>0.37015558418407002</v>
      </c>
      <c r="AE14" s="17"/>
      <c r="AF14" s="17">
        <v>0.37981975465082701</v>
      </c>
      <c r="AG14" s="17">
        <v>0.39067256278505602</v>
      </c>
      <c r="AH14" s="17">
        <v>0.33476532399338998</v>
      </c>
      <c r="AI14" s="17">
        <v>0.32410165017548798</v>
      </c>
      <c r="AJ14" s="17">
        <v>0.30798262177814001</v>
      </c>
      <c r="AK14" s="17"/>
      <c r="AL14" s="17">
        <v>0.31974584070235101</v>
      </c>
      <c r="AM14" s="17">
        <v>0.36131540268238799</v>
      </c>
      <c r="AN14" s="17">
        <v>0.409828412513073</v>
      </c>
      <c r="AO14" s="17">
        <v>0.438137068865183</v>
      </c>
      <c r="AP14" s="17"/>
      <c r="AQ14" s="17">
        <v>0.36493053338884501</v>
      </c>
      <c r="AR14" s="17">
        <v>0.34940697208365001</v>
      </c>
      <c r="AS14" s="17"/>
      <c r="AT14" s="17">
        <v>0.31593636316637003</v>
      </c>
      <c r="AU14" s="17">
        <v>0.47484252790127701</v>
      </c>
      <c r="AV14" s="17"/>
      <c r="AW14" s="17">
        <v>0.38784442884411902</v>
      </c>
      <c r="AX14" s="17">
        <v>0.350263275609833</v>
      </c>
      <c r="AY14" s="17">
        <v>0.33409910951583</v>
      </c>
      <c r="AZ14" s="17"/>
      <c r="BA14" s="17">
        <v>0.31096204412661599</v>
      </c>
      <c r="BB14" s="17">
        <v>0.382977860195932</v>
      </c>
      <c r="BC14" s="17">
        <v>0.37349560380770203</v>
      </c>
      <c r="BD14" s="17">
        <v>0.37057195449505098</v>
      </c>
      <c r="BE14" s="17">
        <v>0.34102088976526601</v>
      </c>
      <c r="BF14" s="17"/>
      <c r="BG14" s="17">
        <v>0.32968135109424601</v>
      </c>
      <c r="BH14" s="17">
        <v>0.37969935352068601</v>
      </c>
      <c r="BI14" s="17"/>
      <c r="BJ14" s="17">
        <v>0.32862811073187098</v>
      </c>
      <c r="BK14" s="17">
        <v>0.46589048470479599</v>
      </c>
      <c r="BL14" s="17"/>
      <c r="BM14" s="17">
        <v>0.36191124596733298</v>
      </c>
      <c r="BN14" s="17">
        <v>0.377361365851552</v>
      </c>
      <c r="BO14" s="17">
        <v>0.34875146450393102</v>
      </c>
      <c r="BP14" s="17">
        <v>0.39204031596190098</v>
      </c>
      <c r="BQ14" s="17">
        <v>0.28887422966690701</v>
      </c>
      <c r="BR14" s="17"/>
      <c r="BS14" s="17">
        <v>0.33340254320353702</v>
      </c>
      <c r="BT14" s="17"/>
      <c r="BU14" s="17">
        <v>0.359222911823802</v>
      </c>
      <c r="BV14" s="17">
        <v>0.34521387189178299</v>
      </c>
      <c r="BW14" s="17">
        <v>0.37008905046314799</v>
      </c>
      <c r="BX14" s="17">
        <v>0.37159030403117799</v>
      </c>
      <c r="BY14" s="17">
        <v>0.31715926343520001</v>
      </c>
      <c r="BZ14" s="17"/>
      <c r="CA14" s="17">
        <v>0.25203337659785702</v>
      </c>
      <c r="CB14" s="17"/>
      <c r="CC14" s="17">
        <v>0.39474675094922501</v>
      </c>
      <c r="CD14" s="17">
        <v>0.23702376877897599</v>
      </c>
      <c r="CE14" s="17"/>
      <c r="CF14" s="17">
        <v>0.44345268721428899</v>
      </c>
      <c r="CG14" s="17"/>
      <c r="CH14" s="17">
        <v>0.38837889866747999</v>
      </c>
      <c r="CI14" s="17">
        <v>0.276875518241332</v>
      </c>
    </row>
    <row r="15" spans="2:87" x14ac:dyDescent="0.35">
      <c r="B15" s="18" t="s">
        <v>477</v>
      </c>
      <c r="C15" s="17">
        <v>0.32756928373889099</v>
      </c>
      <c r="D15" s="17">
        <v>0.33249508222428398</v>
      </c>
      <c r="E15" s="17">
        <v>0.322713431945511</v>
      </c>
      <c r="F15" s="17"/>
      <c r="G15" s="17">
        <v>0.32767959677404601</v>
      </c>
      <c r="H15" s="17">
        <v>0.38122816721755598</v>
      </c>
      <c r="I15" s="17">
        <v>0.31287904825764101</v>
      </c>
      <c r="J15" s="17">
        <v>0.33076194995984598</v>
      </c>
      <c r="K15" s="17">
        <v>0.29732372478157099</v>
      </c>
      <c r="L15" s="17">
        <v>0.313299976886112</v>
      </c>
      <c r="M15" s="17"/>
      <c r="N15" s="17">
        <v>0.37264140099418003</v>
      </c>
      <c r="O15" s="17">
        <v>0.326825582919477</v>
      </c>
      <c r="P15" s="17">
        <v>0.26953543922909401</v>
      </c>
      <c r="Q15" s="17">
        <v>0.327256983290658</v>
      </c>
      <c r="R15" s="17"/>
      <c r="S15" s="17">
        <v>0.36295079864676399</v>
      </c>
      <c r="T15" s="17">
        <v>0.25047175996815602</v>
      </c>
      <c r="U15" s="17">
        <v>0.31830924627188301</v>
      </c>
      <c r="V15" s="17">
        <v>0.31345801935242801</v>
      </c>
      <c r="W15" s="17">
        <v>0.33696349985773899</v>
      </c>
      <c r="X15" s="17">
        <v>0.35655026965852898</v>
      </c>
      <c r="Y15" s="17">
        <v>0.31815316367081398</v>
      </c>
      <c r="Z15" s="17">
        <v>0.31498062669168198</v>
      </c>
      <c r="AA15" s="17">
        <v>0.36789738288714102</v>
      </c>
      <c r="AB15" s="17">
        <v>0.33165064883895001</v>
      </c>
      <c r="AC15" s="17">
        <v>0.34068832807025401</v>
      </c>
      <c r="AD15" s="17">
        <v>0.314504799763617</v>
      </c>
      <c r="AE15" s="17"/>
      <c r="AF15" s="17">
        <v>0.29443744885392797</v>
      </c>
      <c r="AG15" s="17">
        <v>0.29539855510839802</v>
      </c>
      <c r="AH15" s="17">
        <v>0.35685164511031903</v>
      </c>
      <c r="AI15" s="17">
        <v>0.43989081357534998</v>
      </c>
      <c r="AJ15" s="17">
        <v>0.32680544340574702</v>
      </c>
      <c r="AK15" s="17"/>
      <c r="AL15" s="17">
        <v>0.292099539480907</v>
      </c>
      <c r="AM15" s="17">
        <v>0.32949760981174298</v>
      </c>
      <c r="AN15" s="17">
        <v>0.37125377869553799</v>
      </c>
      <c r="AO15" s="17">
        <v>0.41206920232446398</v>
      </c>
      <c r="AP15" s="17"/>
      <c r="AQ15" s="17">
        <v>0.29348483896146199</v>
      </c>
      <c r="AR15" s="17">
        <v>0.37702621725921698</v>
      </c>
      <c r="AS15" s="17"/>
      <c r="AT15" s="17">
        <v>0.33278838620395201</v>
      </c>
      <c r="AU15" s="17">
        <v>0.31412152338794203</v>
      </c>
      <c r="AV15" s="17"/>
      <c r="AW15" s="17">
        <v>0.32321157062766998</v>
      </c>
      <c r="AX15" s="17">
        <v>0.35534804673639903</v>
      </c>
      <c r="AY15" s="17">
        <v>0.31837656825694899</v>
      </c>
      <c r="AZ15" s="17"/>
      <c r="BA15" s="17">
        <v>0.385726508935201</v>
      </c>
      <c r="BB15" s="17">
        <v>0.32869951044116802</v>
      </c>
      <c r="BC15" s="17">
        <v>0.28751524219334701</v>
      </c>
      <c r="BD15" s="17">
        <v>0.29268991447023102</v>
      </c>
      <c r="BE15" s="17">
        <v>0.34613695605533701</v>
      </c>
      <c r="BF15" s="17"/>
      <c r="BG15" s="17">
        <v>0.32562866687939102</v>
      </c>
      <c r="BH15" s="17">
        <v>0.32898552646252999</v>
      </c>
      <c r="BI15" s="17"/>
      <c r="BJ15" s="17">
        <v>0.32841847126335599</v>
      </c>
      <c r="BK15" s="17">
        <v>0.32178150292708102</v>
      </c>
      <c r="BL15" s="17"/>
      <c r="BM15" s="17">
        <v>0.34900156547848898</v>
      </c>
      <c r="BN15" s="17">
        <v>0.32957085727318602</v>
      </c>
      <c r="BO15" s="17">
        <v>0.35645481815982499</v>
      </c>
      <c r="BP15" s="17">
        <v>0.28506710038573002</v>
      </c>
      <c r="BQ15" s="17">
        <v>0.24704310983903399</v>
      </c>
      <c r="BR15" s="17"/>
      <c r="BS15" s="17">
        <v>0.28880683840851301</v>
      </c>
      <c r="BT15" s="17"/>
      <c r="BU15" s="17">
        <v>0.33515014704603302</v>
      </c>
      <c r="BV15" s="17">
        <v>0.38181908368275003</v>
      </c>
      <c r="BW15" s="17">
        <v>0.33906224117685402</v>
      </c>
      <c r="BX15" s="17">
        <v>0.29363489806641802</v>
      </c>
      <c r="BY15" s="17">
        <v>0.26973286829563498</v>
      </c>
      <c r="BZ15" s="17"/>
      <c r="CA15" s="17">
        <v>0.333193162489336</v>
      </c>
      <c r="CB15" s="17"/>
      <c r="CC15" s="17">
        <v>0.34501228492214697</v>
      </c>
      <c r="CD15" s="17">
        <v>0.26547518586168301</v>
      </c>
      <c r="CE15" s="17"/>
      <c r="CF15" s="17">
        <v>0.35399207610939598</v>
      </c>
      <c r="CG15" s="17"/>
      <c r="CH15" s="17">
        <v>0.30699949724598102</v>
      </c>
      <c r="CI15" s="17">
        <v>0.374976357380642</v>
      </c>
    </row>
    <row r="16" spans="2:87" x14ac:dyDescent="0.35">
      <c r="B16" s="18" t="s">
        <v>478</v>
      </c>
      <c r="C16" s="17">
        <v>0.30406084311570503</v>
      </c>
      <c r="D16" s="17">
        <v>0.32577689072886301</v>
      </c>
      <c r="E16" s="17">
        <v>0.28246624117394598</v>
      </c>
      <c r="F16" s="17"/>
      <c r="G16" s="17">
        <v>0.19393333748709199</v>
      </c>
      <c r="H16" s="17">
        <v>0.26957102052154103</v>
      </c>
      <c r="I16" s="17">
        <v>0.27430033258529801</v>
      </c>
      <c r="J16" s="17">
        <v>0.33332872499666</v>
      </c>
      <c r="K16" s="17">
        <v>0.32872689757632101</v>
      </c>
      <c r="L16" s="17">
        <v>0.38991961360744398</v>
      </c>
      <c r="M16" s="17"/>
      <c r="N16" s="17">
        <v>0.35139789089708301</v>
      </c>
      <c r="O16" s="17">
        <v>0.34084964828724901</v>
      </c>
      <c r="P16" s="17">
        <v>0.244201203185374</v>
      </c>
      <c r="Q16" s="17">
        <v>0.26151961266121898</v>
      </c>
      <c r="R16" s="17"/>
      <c r="S16" s="17">
        <v>0.294834079799485</v>
      </c>
      <c r="T16" s="17">
        <v>0.30577145539879602</v>
      </c>
      <c r="U16" s="17">
        <v>0.34540216556261799</v>
      </c>
      <c r="V16" s="17">
        <v>0.28549863417313498</v>
      </c>
      <c r="W16" s="17">
        <v>0.25737555866308298</v>
      </c>
      <c r="X16" s="17">
        <v>0.25909021461405701</v>
      </c>
      <c r="Y16" s="17">
        <v>0.351341357985476</v>
      </c>
      <c r="Z16" s="17">
        <v>0.29958283003283498</v>
      </c>
      <c r="AA16" s="17">
        <v>0.32058020900654799</v>
      </c>
      <c r="AB16" s="17">
        <v>0.29956934226568599</v>
      </c>
      <c r="AC16" s="17">
        <v>0.32597585339602497</v>
      </c>
      <c r="AD16" s="17">
        <v>0.325091641499624</v>
      </c>
      <c r="AE16" s="17"/>
      <c r="AF16" s="17">
        <v>0.25558977150856599</v>
      </c>
      <c r="AG16" s="17">
        <v>0.27845255362155502</v>
      </c>
      <c r="AH16" s="17">
        <v>0.36206023003633198</v>
      </c>
      <c r="AI16" s="17">
        <v>0.34823266445331502</v>
      </c>
      <c r="AJ16" s="17">
        <v>0.31304668325810697</v>
      </c>
      <c r="AK16" s="17"/>
      <c r="AL16" s="17">
        <v>0.33432497278381101</v>
      </c>
      <c r="AM16" s="17">
        <v>0.28609990066505198</v>
      </c>
      <c r="AN16" s="17">
        <v>0.27654406343604898</v>
      </c>
      <c r="AO16" s="17">
        <v>0.30474241215880399</v>
      </c>
      <c r="AP16" s="17"/>
      <c r="AQ16" s="17">
        <v>0.28490491234829701</v>
      </c>
      <c r="AR16" s="17">
        <v>0.33185632579615099</v>
      </c>
      <c r="AS16" s="17"/>
      <c r="AT16" s="17">
        <v>0.28264486456057097</v>
      </c>
      <c r="AU16" s="17">
        <v>0.39119941914085199</v>
      </c>
      <c r="AV16" s="17"/>
      <c r="AW16" s="17">
        <v>0.37233219425366298</v>
      </c>
      <c r="AX16" s="17">
        <v>0.27735011953696298</v>
      </c>
      <c r="AY16" s="17">
        <v>0.255447759698818</v>
      </c>
      <c r="AZ16" s="17"/>
      <c r="BA16" s="17">
        <v>0.27007249495216401</v>
      </c>
      <c r="BB16" s="17">
        <v>0.33303047658775298</v>
      </c>
      <c r="BC16" s="17">
        <v>0.28946535143372898</v>
      </c>
      <c r="BD16" s="17">
        <v>0.32031724598487499</v>
      </c>
      <c r="BE16" s="17">
        <v>0.37147391665596402</v>
      </c>
      <c r="BF16" s="17"/>
      <c r="BG16" s="17">
        <v>0.29479964101825101</v>
      </c>
      <c r="BH16" s="17">
        <v>0.31081957553547701</v>
      </c>
      <c r="BI16" s="17"/>
      <c r="BJ16" s="17">
        <v>0.29613242510128102</v>
      </c>
      <c r="BK16" s="17">
        <v>0.334753345721229</v>
      </c>
      <c r="BL16" s="17"/>
      <c r="BM16" s="17">
        <v>0.25199139541273602</v>
      </c>
      <c r="BN16" s="17">
        <v>0.383475397980929</v>
      </c>
      <c r="BO16" s="17">
        <v>0.30113777342590903</v>
      </c>
      <c r="BP16" s="17">
        <v>0.30261484542809303</v>
      </c>
      <c r="BQ16" s="17">
        <v>0.27710194176946501</v>
      </c>
      <c r="BR16" s="17"/>
      <c r="BS16" s="17">
        <v>0.27375783199864401</v>
      </c>
      <c r="BT16" s="17"/>
      <c r="BU16" s="17">
        <v>0.34607793835940998</v>
      </c>
      <c r="BV16" s="17">
        <v>0.31406380423220998</v>
      </c>
      <c r="BW16" s="17">
        <v>0.31041463164091898</v>
      </c>
      <c r="BX16" s="17">
        <v>0.28435298069742398</v>
      </c>
      <c r="BY16" s="17">
        <v>0.250307351852805</v>
      </c>
      <c r="BZ16" s="17"/>
      <c r="CA16" s="17">
        <v>0.22846793262172499</v>
      </c>
      <c r="CB16" s="17"/>
      <c r="CC16" s="17">
        <v>0.290502582447627</v>
      </c>
      <c r="CD16" s="17">
        <v>0.36995691248530299</v>
      </c>
      <c r="CE16" s="17"/>
      <c r="CF16" s="17">
        <v>0.31293172526596602</v>
      </c>
      <c r="CG16" s="17"/>
      <c r="CH16" s="17">
        <v>0.32279622536960501</v>
      </c>
      <c r="CI16" s="17">
        <v>0.30100006152863201</v>
      </c>
    </row>
    <row r="17" spans="2:87" ht="29" x14ac:dyDescent="0.35">
      <c r="B17" s="18" t="s">
        <v>479</v>
      </c>
      <c r="C17" s="17">
        <v>0.21102294635358701</v>
      </c>
      <c r="D17" s="17">
        <v>0.21918876650201799</v>
      </c>
      <c r="E17" s="17">
        <v>0.20316529750312201</v>
      </c>
      <c r="F17" s="17"/>
      <c r="G17" s="17">
        <v>0.195395715055381</v>
      </c>
      <c r="H17" s="17">
        <v>0.31573123691812799</v>
      </c>
      <c r="I17" s="17">
        <v>0.22733323985231901</v>
      </c>
      <c r="J17" s="17">
        <v>0.18596701789463699</v>
      </c>
      <c r="K17" s="17">
        <v>0.205087032161165</v>
      </c>
      <c r="L17" s="17">
        <v>0.14697534901183801</v>
      </c>
      <c r="M17" s="17"/>
      <c r="N17" s="17">
        <v>0.26951133419805101</v>
      </c>
      <c r="O17" s="17">
        <v>0.190350856126173</v>
      </c>
      <c r="P17" s="17">
        <v>0.204856315430264</v>
      </c>
      <c r="Q17" s="17">
        <v>0.1758810232993</v>
      </c>
      <c r="R17" s="17"/>
      <c r="S17" s="17">
        <v>0.27864855997624399</v>
      </c>
      <c r="T17" s="17">
        <v>0.23498889591275701</v>
      </c>
      <c r="U17" s="17">
        <v>0.227897048774724</v>
      </c>
      <c r="V17" s="17">
        <v>0.182490277602634</v>
      </c>
      <c r="W17" s="17">
        <v>0.17806596782474901</v>
      </c>
      <c r="X17" s="17">
        <v>0.22240609975881101</v>
      </c>
      <c r="Y17" s="17">
        <v>0.22348699219240001</v>
      </c>
      <c r="Z17" s="17">
        <v>0.22343241356934199</v>
      </c>
      <c r="AA17" s="17">
        <v>0.20364399459334101</v>
      </c>
      <c r="AB17" s="17">
        <v>0.124036987552855</v>
      </c>
      <c r="AC17" s="17">
        <v>0.15252166560585501</v>
      </c>
      <c r="AD17" s="17">
        <v>0.210482717325716</v>
      </c>
      <c r="AE17" s="17"/>
      <c r="AF17" s="17">
        <v>0.19767153325200501</v>
      </c>
      <c r="AG17" s="17">
        <v>0.18440051252411199</v>
      </c>
      <c r="AH17" s="17">
        <v>0.211955658901676</v>
      </c>
      <c r="AI17" s="17">
        <v>0.26639965870457999</v>
      </c>
      <c r="AJ17" s="17">
        <v>0.28116997093047902</v>
      </c>
      <c r="AK17" s="17"/>
      <c r="AL17" s="17">
        <v>0.176468103811668</v>
      </c>
      <c r="AM17" s="17">
        <v>0.226128280209239</v>
      </c>
      <c r="AN17" s="17">
        <v>0.24241644091613501</v>
      </c>
      <c r="AO17" s="17">
        <v>0.24330369591825299</v>
      </c>
      <c r="AP17" s="17"/>
      <c r="AQ17" s="17">
        <v>0.156086927242614</v>
      </c>
      <c r="AR17" s="17">
        <v>0.29073576147451802</v>
      </c>
      <c r="AS17" s="17"/>
      <c r="AT17" s="17">
        <v>0.22700545830855001</v>
      </c>
      <c r="AU17" s="17">
        <v>0.147342051411122</v>
      </c>
      <c r="AV17" s="17"/>
      <c r="AW17" s="17">
        <v>0.18927334440212701</v>
      </c>
      <c r="AX17" s="17">
        <v>0.22545823199811699</v>
      </c>
      <c r="AY17" s="17">
        <v>0.22414655433185299</v>
      </c>
      <c r="AZ17" s="17"/>
      <c r="BA17" s="17">
        <v>0.256575277908204</v>
      </c>
      <c r="BB17" s="17">
        <v>0.22190232999902601</v>
      </c>
      <c r="BC17" s="17">
        <v>0.20345007671565701</v>
      </c>
      <c r="BD17" s="17">
        <v>0.13419047672349699</v>
      </c>
      <c r="BE17" s="17">
        <v>0.114534063607533</v>
      </c>
      <c r="BF17" s="17"/>
      <c r="BG17" s="17">
        <v>0.222374744758631</v>
      </c>
      <c r="BH17" s="17">
        <v>0.20273851771295001</v>
      </c>
      <c r="BI17" s="17"/>
      <c r="BJ17" s="17">
        <v>0.22988109969443199</v>
      </c>
      <c r="BK17" s="17">
        <v>0.143723467305377</v>
      </c>
      <c r="BL17" s="17"/>
      <c r="BM17" s="17">
        <v>0.21807061347453699</v>
      </c>
      <c r="BN17" s="17">
        <v>0.18263331609189001</v>
      </c>
      <c r="BO17" s="17">
        <v>0.22394497085937701</v>
      </c>
      <c r="BP17" s="17">
        <v>0.31739337727959299</v>
      </c>
      <c r="BQ17" s="17">
        <v>0.13829029726584699</v>
      </c>
      <c r="BR17" s="17"/>
      <c r="BS17" s="17">
        <v>0.197493638579574</v>
      </c>
      <c r="BT17" s="17"/>
      <c r="BU17" s="17">
        <v>0.18414905643629401</v>
      </c>
      <c r="BV17" s="17">
        <v>0.26490259397004301</v>
      </c>
      <c r="BW17" s="17">
        <v>0.26471134783697903</v>
      </c>
      <c r="BX17" s="17">
        <v>0.15869701986885101</v>
      </c>
      <c r="BY17" s="17">
        <v>0.16173600288603199</v>
      </c>
      <c r="BZ17" s="17"/>
      <c r="CA17" s="17">
        <v>0.240755119230533</v>
      </c>
      <c r="CB17" s="17"/>
      <c r="CC17" s="17">
        <v>0.217059880919206</v>
      </c>
      <c r="CD17" s="17">
        <v>0.18798031475733801</v>
      </c>
      <c r="CE17" s="17"/>
      <c r="CF17" s="17">
        <v>0.236389479806319</v>
      </c>
      <c r="CG17" s="17"/>
      <c r="CH17" s="17">
        <v>0.20030960371659901</v>
      </c>
      <c r="CI17" s="17">
        <v>0.234130401154381</v>
      </c>
    </row>
    <row r="18" spans="2:87" x14ac:dyDescent="0.35">
      <c r="B18" s="18" t="s">
        <v>480</v>
      </c>
      <c r="C18" s="17">
        <v>0.19760158081045001</v>
      </c>
      <c r="D18" s="17">
        <v>0.200767629079803</v>
      </c>
      <c r="E18" s="17">
        <v>0.19480886548232401</v>
      </c>
      <c r="F18" s="17"/>
      <c r="G18" s="17">
        <v>0.13185638123567001</v>
      </c>
      <c r="H18" s="17">
        <v>0.20070563733570199</v>
      </c>
      <c r="I18" s="17">
        <v>0.24107659689892499</v>
      </c>
      <c r="J18" s="17">
        <v>0.19039830195719001</v>
      </c>
      <c r="K18" s="17">
        <v>0.20821431074211899</v>
      </c>
      <c r="L18" s="17">
        <v>0.20252245348037201</v>
      </c>
      <c r="M18" s="17"/>
      <c r="N18" s="17">
        <v>0.22986688725702001</v>
      </c>
      <c r="O18" s="17">
        <v>0.18618251173427</v>
      </c>
      <c r="P18" s="17">
        <v>0.176112298606831</v>
      </c>
      <c r="Q18" s="17">
        <v>0.190581450934703</v>
      </c>
      <c r="R18" s="17"/>
      <c r="S18" s="17">
        <v>0.20400552835043301</v>
      </c>
      <c r="T18" s="17">
        <v>0.19022331999731301</v>
      </c>
      <c r="U18" s="17">
        <v>0.17116399650163899</v>
      </c>
      <c r="V18" s="17">
        <v>0.153493414115837</v>
      </c>
      <c r="W18" s="17">
        <v>0.17446080285545601</v>
      </c>
      <c r="X18" s="17">
        <v>0.22184708983337001</v>
      </c>
      <c r="Y18" s="17">
        <v>0.22823746810546999</v>
      </c>
      <c r="Z18" s="17">
        <v>0.258598078778495</v>
      </c>
      <c r="AA18" s="17">
        <v>0.17894111459093601</v>
      </c>
      <c r="AB18" s="17">
        <v>0.24548160570335301</v>
      </c>
      <c r="AC18" s="17">
        <v>0.15258574155702201</v>
      </c>
      <c r="AD18" s="17">
        <v>0.220788557597104</v>
      </c>
      <c r="AE18" s="17"/>
      <c r="AF18" s="17">
        <v>0.182907160100688</v>
      </c>
      <c r="AG18" s="17">
        <v>0.201637626139926</v>
      </c>
      <c r="AH18" s="17">
        <v>0.197961803032003</v>
      </c>
      <c r="AI18" s="17">
        <v>0.20425851322805899</v>
      </c>
      <c r="AJ18" s="17">
        <v>0.208752925088664</v>
      </c>
      <c r="AK18" s="17"/>
      <c r="AL18" s="17">
        <v>0.18917329343372899</v>
      </c>
      <c r="AM18" s="17">
        <v>0.204904762546081</v>
      </c>
      <c r="AN18" s="17">
        <v>0.205888791815248</v>
      </c>
      <c r="AO18" s="17">
        <v>0.18163944150280101</v>
      </c>
      <c r="AP18" s="17"/>
      <c r="AQ18" s="17">
        <v>0.17930520098630101</v>
      </c>
      <c r="AR18" s="17">
        <v>0.22414984488030401</v>
      </c>
      <c r="AS18" s="17"/>
      <c r="AT18" s="17">
        <v>0.19407019652423299</v>
      </c>
      <c r="AU18" s="17">
        <v>0.21002390981054</v>
      </c>
      <c r="AV18" s="17"/>
      <c r="AW18" s="17">
        <v>0.20589271325185299</v>
      </c>
      <c r="AX18" s="17">
        <v>0.17696323703515501</v>
      </c>
      <c r="AY18" s="17">
        <v>0.21346548787178901</v>
      </c>
      <c r="AZ18" s="17"/>
      <c r="BA18" s="17">
        <v>0.21733951653842101</v>
      </c>
      <c r="BB18" s="17">
        <v>0.21970806928605399</v>
      </c>
      <c r="BC18" s="17">
        <v>0.18081328701878999</v>
      </c>
      <c r="BD18" s="17">
        <v>0.162317559399311</v>
      </c>
      <c r="BE18" s="17">
        <v>0.146947299336498</v>
      </c>
      <c r="BF18" s="17"/>
      <c r="BG18" s="17">
        <v>0.18060537509660801</v>
      </c>
      <c r="BH18" s="17">
        <v>0.210005241303166</v>
      </c>
      <c r="BI18" s="17"/>
      <c r="BJ18" s="17">
        <v>0.191680563184459</v>
      </c>
      <c r="BK18" s="17">
        <v>0.22452152691284299</v>
      </c>
      <c r="BL18" s="17"/>
      <c r="BM18" s="17">
        <v>0.17814895974667999</v>
      </c>
      <c r="BN18" s="17">
        <v>0.20566024492955001</v>
      </c>
      <c r="BO18" s="17">
        <v>0.21487090138874099</v>
      </c>
      <c r="BP18" s="17">
        <v>0.21341482883539001</v>
      </c>
      <c r="BQ18" s="17">
        <v>0.14880668601532099</v>
      </c>
      <c r="BR18" s="17"/>
      <c r="BS18" s="17">
        <v>0.173847091715323</v>
      </c>
      <c r="BT18" s="17"/>
      <c r="BU18" s="17">
        <v>0.20676273184265601</v>
      </c>
      <c r="BV18" s="17">
        <v>0.244299110710825</v>
      </c>
      <c r="BW18" s="17">
        <v>0.203513314076679</v>
      </c>
      <c r="BX18" s="17">
        <v>0.163529755984962</v>
      </c>
      <c r="BY18" s="17">
        <v>0.126618484581934</v>
      </c>
      <c r="BZ18" s="17"/>
      <c r="CA18" s="17">
        <v>0.148921612912778</v>
      </c>
      <c r="CB18" s="17"/>
      <c r="CC18" s="17">
        <v>0.20127505482267999</v>
      </c>
      <c r="CD18" s="17">
        <v>0.18543444739548201</v>
      </c>
      <c r="CE18" s="17"/>
      <c r="CF18" s="17">
        <v>0.20793702600091599</v>
      </c>
      <c r="CG18" s="17"/>
      <c r="CH18" s="17">
        <v>0.18607107856969399</v>
      </c>
      <c r="CI18" s="17">
        <v>0.18002978825179</v>
      </c>
    </row>
    <row r="19" spans="2:87" x14ac:dyDescent="0.35">
      <c r="B19" s="18" t="s">
        <v>481</v>
      </c>
      <c r="C19" s="17">
        <v>0.115298882460261</v>
      </c>
      <c r="D19" s="17">
        <v>0.12511427021706001</v>
      </c>
      <c r="E19" s="17">
        <v>0.10544809426504199</v>
      </c>
      <c r="F19" s="17"/>
      <c r="G19" s="17">
        <v>0.14999729829956299</v>
      </c>
      <c r="H19" s="17">
        <v>0.13999468939746501</v>
      </c>
      <c r="I19" s="17">
        <v>0.117234665276996</v>
      </c>
      <c r="J19" s="17">
        <v>0.123228216142379</v>
      </c>
      <c r="K19" s="17">
        <v>9.2260211225348304E-2</v>
      </c>
      <c r="L19" s="17">
        <v>7.9314678340767997E-2</v>
      </c>
      <c r="M19" s="17"/>
      <c r="N19" s="17">
        <v>0.134125119629384</v>
      </c>
      <c r="O19" s="17">
        <v>0.119039641094598</v>
      </c>
      <c r="P19" s="17">
        <v>0.10718932991615</v>
      </c>
      <c r="Q19" s="17">
        <v>9.6106280845480896E-2</v>
      </c>
      <c r="R19" s="17"/>
      <c r="S19" s="17">
        <v>0.1212542155719</v>
      </c>
      <c r="T19" s="17">
        <v>9.91352323873608E-2</v>
      </c>
      <c r="U19" s="17">
        <v>8.0069529067273604E-2</v>
      </c>
      <c r="V19" s="17">
        <v>8.2638068395098005E-2</v>
      </c>
      <c r="W19" s="17">
        <v>0.104543746280806</v>
      </c>
      <c r="X19" s="17">
        <v>8.4535642459270102E-2</v>
      </c>
      <c r="Y19" s="17">
        <v>9.0515614828444904E-2</v>
      </c>
      <c r="Z19" s="17">
        <v>0.14656304436281301</v>
      </c>
      <c r="AA19" s="17">
        <v>0.16105838956419</v>
      </c>
      <c r="AB19" s="17">
        <v>0.14761211423052401</v>
      </c>
      <c r="AC19" s="17">
        <v>0.12752583822821401</v>
      </c>
      <c r="AD19" s="17">
        <v>0.205947377660922</v>
      </c>
      <c r="AE19" s="17"/>
      <c r="AF19" s="17">
        <v>0.109107882093915</v>
      </c>
      <c r="AG19" s="17">
        <v>0.10588578639195</v>
      </c>
      <c r="AH19" s="17">
        <v>0.12978199236025101</v>
      </c>
      <c r="AI19" s="17">
        <v>0.13176052953884501</v>
      </c>
      <c r="AJ19" s="17">
        <v>0.121111022866757</v>
      </c>
      <c r="AK19" s="17"/>
      <c r="AL19" s="17">
        <v>9.7107808339868901E-2</v>
      </c>
      <c r="AM19" s="17">
        <v>0.117549034559043</v>
      </c>
      <c r="AN19" s="17">
        <v>0.121518805306339</v>
      </c>
      <c r="AO19" s="17">
        <v>0.19549457153653099</v>
      </c>
      <c r="AP19" s="17"/>
      <c r="AQ19" s="17">
        <v>9.0151510497943496E-2</v>
      </c>
      <c r="AR19" s="17">
        <v>0.151788017356625</v>
      </c>
      <c r="AS19" s="17"/>
      <c r="AT19" s="17">
        <v>0.11899046258436199</v>
      </c>
      <c r="AU19" s="17">
        <v>8.5547384090201406E-2</v>
      </c>
      <c r="AV19" s="17"/>
      <c r="AW19" s="17">
        <v>0.11440541937634199</v>
      </c>
      <c r="AX19" s="17">
        <v>0.11110658580429</v>
      </c>
      <c r="AY19" s="17">
        <v>0.114773023806073</v>
      </c>
      <c r="AZ19" s="17"/>
      <c r="BA19" s="17">
        <v>0.15018964171821</v>
      </c>
      <c r="BB19" s="17">
        <v>0.11901647049506101</v>
      </c>
      <c r="BC19" s="17">
        <v>9.5764421179699397E-2</v>
      </c>
      <c r="BD19" s="17">
        <v>9.1944678325993207E-2</v>
      </c>
      <c r="BE19" s="17">
        <v>9.1268987266986804E-2</v>
      </c>
      <c r="BF19" s="17"/>
      <c r="BG19" s="17">
        <v>0.12437686892823401</v>
      </c>
      <c r="BH19" s="17">
        <v>0.108673858969606</v>
      </c>
      <c r="BI19" s="17"/>
      <c r="BJ19" s="17">
        <v>0.122449287707736</v>
      </c>
      <c r="BK19" s="17">
        <v>9.1434495679162897E-2</v>
      </c>
      <c r="BL19" s="17"/>
      <c r="BM19" s="17">
        <v>0.124044410432119</v>
      </c>
      <c r="BN19" s="17">
        <v>8.9650575892828904E-2</v>
      </c>
      <c r="BO19" s="17">
        <v>0.130731120222914</v>
      </c>
      <c r="BP19" s="17">
        <v>0.11615828978369599</v>
      </c>
      <c r="BQ19" s="17">
        <v>6.9690976209090497E-2</v>
      </c>
      <c r="BR19" s="17"/>
      <c r="BS19" s="17">
        <v>8.5019676788438206E-2</v>
      </c>
      <c r="BT19" s="17"/>
      <c r="BU19" s="17">
        <v>8.5821913638667993E-2</v>
      </c>
      <c r="BV19" s="17">
        <v>0.16860262001986401</v>
      </c>
      <c r="BW19" s="17">
        <v>0.11651566895733199</v>
      </c>
      <c r="BX19" s="17">
        <v>9.2673635304127505E-2</v>
      </c>
      <c r="BY19" s="17">
        <v>6.8156493667041407E-2</v>
      </c>
      <c r="BZ19" s="17"/>
      <c r="CA19" s="17">
        <v>0.107043135810283</v>
      </c>
      <c r="CB19" s="17"/>
      <c r="CC19" s="17">
        <v>0.120151944271778</v>
      </c>
      <c r="CD19" s="17">
        <v>9.5181028000866294E-2</v>
      </c>
      <c r="CE19" s="17"/>
      <c r="CF19" s="17">
        <v>0.11452691437608099</v>
      </c>
      <c r="CG19" s="17"/>
      <c r="CH19" s="17">
        <v>0.109728986255414</v>
      </c>
      <c r="CI19" s="17">
        <v>0.13864268673217001</v>
      </c>
    </row>
    <row r="20" spans="2:87" x14ac:dyDescent="0.35">
      <c r="B20" s="18" t="s">
        <v>131</v>
      </c>
      <c r="C20" s="17">
        <v>3.9597370002413902E-2</v>
      </c>
      <c r="D20" s="17">
        <v>3.8336633630079699E-2</v>
      </c>
      <c r="E20" s="17">
        <v>4.0133761630470097E-2</v>
      </c>
      <c r="F20" s="17"/>
      <c r="G20" s="17">
        <v>6.7851138812944106E-2</v>
      </c>
      <c r="H20" s="17">
        <v>3.8091038382101601E-2</v>
      </c>
      <c r="I20" s="17">
        <v>4.1832630857943399E-2</v>
      </c>
      <c r="J20" s="17">
        <v>4.0995762038579998E-2</v>
      </c>
      <c r="K20" s="17">
        <v>3.3834097857810601E-2</v>
      </c>
      <c r="L20" s="17">
        <v>2.2808190478150501E-2</v>
      </c>
      <c r="M20" s="17"/>
      <c r="N20" s="17">
        <v>2.4859667307713901E-2</v>
      </c>
      <c r="O20" s="17">
        <v>3.4514216543490003E-2</v>
      </c>
      <c r="P20" s="17">
        <v>5.4124727202767203E-2</v>
      </c>
      <c r="Q20" s="17">
        <v>4.6476157126960897E-2</v>
      </c>
      <c r="R20" s="17"/>
      <c r="S20" s="17">
        <v>3.6230139445031402E-2</v>
      </c>
      <c r="T20" s="17">
        <v>5.5445682146650098E-2</v>
      </c>
      <c r="U20" s="17">
        <v>4.4468466140117999E-2</v>
      </c>
      <c r="V20" s="17">
        <v>7.7017498971577406E-2</v>
      </c>
      <c r="W20" s="17">
        <v>3.8998086689164498E-2</v>
      </c>
      <c r="X20" s="17">
        <v>3.4221841794822502E-2</v>
      </c>
      <c r="Y20" s="17">
        <v>3.7332947219258499E-2</v>
      </c>
      <c r="Z20" s="17">
        <v>1.29640189449094E-2</v>
      </c>
      <c r="AA20" s="17">
        <v>3.6090567818044698E-2</v>
      </c>
      <c r="AB20" s="17">
        <v>2.0706870364110001E-2</v>
      </c>
      <c r="AC20" s="17">
        <v>1.83016883161773E-2</v>
      </c>
      <c r="AD20" s="17">
        <v>2.57409760373099E-2</v>
      </c>
      <c r="AE20" s="17"/>
      <c r="AF20" s="17">
        <v>5.0839437406091897E-2</v>
      </c>
      <c r="AG20" s="17">
        <v>4.0628673754352897E-2</v>
      </c>
      <c r="AH20" s="17">
        <v>3.5589614390334E-2</v>
      </c>
      <c r="AI20" s="17">
        <v>3.0393830861707299E-2</v>
      </c>
      <c r="AJ20" s="17">
        <v>1.9770234012105401E-2</v>
      </c>
      <c r="AK20" s="17"/>
      <c r="AL20" s="17">
        <v>4.7228617142404998E-2</v>
      </c>
      <c r="AM20" s="17">
        <v>4.77354561259812E-2</v>
      </c>
      <c r="AN20" s="17">
        <v>9.5774155500210692E-3</v>
      </c>
      <c r="AO20" s="17">
        <v>2.5960800232727298E-2</v>
      </c>
      <c r="AP20" s="17"/>
      <c r="AQ20" s="17">
        <v>4.0047647565409697E-2</v>
      </c>
      <c r="AR20" s="17">
        <v>3.8944011919446797E-2</v>
      </c>
      <c r="AS20" s="17"/>
      <c r="AT20" s="17">
        <v>4.5799637075902302E-2</v>
      </c>
      <c r="AU20" s="17">
        <v>1.90970754129265E-2</v>
      </c>
      <c r="AV20" s="17"/>
      <c r="AW20" s="17">
        <v>2.06797696692777E-2</v>
      </c>
      <c r="AX20" s="17">
        <v>3.3358587136811502E-2</v>
      </c>
      <c r="AY20" s="17">
        <v>5.3746615598306402E-2</v>
      </c>
      <c r="AZ20" s="17"/>
      <c r="BA20" s="17">
        <v>3.6514263328328099E-2</v>
      </c>
      <c r="BB20" s="17">
        <v>4.1353565097952703E-2</v>
      </c>
      <c r="BC20" s="17">
        <v>4.1499762889594401E-2</v>
      </c>
      <c r="BD20" s="17">
        <v>4.7599954402408898E-2</v>
      </c>
      <c r="BE20" s="17">
        <v>1.8351543793892901E-2</v>
      </c>
      <c r="BF20" s="17"/>
      <c r="BG20" s="17">
        <v>4.8319858842227101E-2</v>
      </c>
      <c r="BH20" s="17">
        <v>3.3231785115874303E-2</v>
      </c>
      <c r="BI20" s="17"/>
      <c r="BJ20" s="17">
        <v>4.4419204825120497E-2</v>
      </c>
      <c r="BK20" s="17">
        <v>2.2572622532398098E-2</v>
      </c>
      <c r="BL20" s="17"/>
      <c r="BM20" s="17">
        <v>5.9046916994821202E-2</v>
      </c>
      <c r="BN20" s="17">
        <v>3.5219310478382303E-2</v>
      </c>
      <c r="BO20" s="17">
        <v>2.6613273279170201E-2</v>
      </c>
      <c r="BP20" s="17">
        <v>5.3607243536482399E-2</v>
      </c>
      <c r="BQ20" s="17">
        <v>1.72116096932074E-2</v>
      </c>
      <c r="BR20" s="17"/>
      <c r="BS20" s="17">
        <v>2.1012625943183399E-2</v>
      </c>
      <c r="BT20" s="17"/>
      <c r="BU20" s="17">
        <v>3.6667662996455803E-2</v>
      </c>
      <c r="BV20" s="17">
        <v>2.7344397228216299E-2</v>
      </c>
      <c r="BW20" s="17">
        <v>1.87120999038662E-2</v>
      </c>
      <c r="BX20" s="17">
        <v>9.6950896220520406E-3</v>
      </c>
      <c r="BY20" s="17">
        <v>0.11386222903632801</v>
      </c>
      <c r="BZ20" s="17"/>
      <c r="CA20" s="17">
        <v>6.1720172412654904E-3</v>
      </c>
      <c r="CB20" s="17"/>
      <c r="CC20" s="17">
        <v>3.1533993674811897E-2</v>
      </c>
      <c r="CD20" s="17">
        <v>3.7218570597019399E-2</v>
      </c>
      <c r="CE20" s="17"/>
      <c r="CF20" s="17">
        <v>2.3374460133740001E-2</v>
      </c>
      <c r="CG20" s="17"/>
      <c r="CH20" s="17">
        <v>3.86548633739177E-2</v>
      </c>
      <c r="CI20" s="17">
        <v>1.49449288120981E-2</v>
      </c>
    </row>
    <row r="21" spans="2:87" x14ac:dyDescent="0.35">
      <c r="B21" s="18" t="s">
        <v>482</v>
      </c>
      <c r="C21" s="19">
        <v>1.00508367329613E-2</v>
      </c>
      <c r="D21" s="19">
        <v>1.2965584610079101E-2</v>
      </c>
      <c r="E21" s="19">
        <v>7.2584790371688001E-3</v>
      </c>
      <c r="F21" s="19"/>
      <c r="G21" s="19">
        <v>1.4850659620203601E-2</v>
      </c>
      <c r="H21" s="19">
        <v>1.54199036984956E-2</v>
      </c>
      <c r="I21" s="19">
        <v>1.1880917602708299E-2</v>
      </c>
      <c r="J21" s="19">
        <v>8.8935122572363409E-3</v>
      </c>
      <c r="K21" s="19">
        <v>1.2870189492913801E-2</v>
      </c>
      <c r="L21" s="19">
        <v>0</v>
      </c>
      <c r="M21" s="19"/>
      <c r="N21" s="19">
        <v>1.6233664893095601E-3</v>
      </c>
      <c r="O21" s="19">
        <v>1.76884209580821E-2</v>
      </c>
      <c r="P21" s="19">
        <v>1.8336690335729301E-2</v>
      </c>
      <c r="Q21" s="19">
        <v>4.0690923601648197E-3</v>
      </c>
      <c r="R21" s="19"/>
      <c r="S21" s="19">
        <v>6.4755561954056998E-3</v>
      </c>
      <c r="T21" s="19">
        <v>3.6905224742318902E-3</v>
      </c>
      <c r="U21" s="19">
        <v>1.25995608181817E-2</v>
      </c>
      <c r="V21" s="19">
        <v>1.0945929166218501E-2</v>
      </c>
      <c r="W21" s="19">
        <v>1.28233184680799E-2</v>
      </c>
      <c r="X21" s="19">
        <v>1.79608863976615E-2</v>
      </c>
      <c r="Y21" s="19">
        <v>1.4633671106640401E-2</v>
      </c>
      <c r="Z21" s="19">
        <v>3.9015863025150102E-2</v>
      </c>
      <c r="AA21" s="19">
        <v>5.02016272968012E-3</v>
      </c>
      <c r="AB21" s="19">
        <v>5.2283277154156699E-3</v>
      </c>
      <c r="AC21" s="19">
        <v>7.9526408237207396E-3</v>
      </c>
      <c r="AD21" s="19">
        <v>0</v>
      </c>
      <c r="AE21" s="19"/>
      <c r="AF21" s="19">
        <v>3.2905117551843802E-3</v>
      </c>
      <c r="AG21" s="19">
        <v>1.38866098281461E-2</v>
      </c>
      <c r="AH21" s="19">
        <v>5.2085271727746801E-3</v>
      </c>
      <c r="AI21" s="19">
        <v>0</v>
      </c>
      <c r="AJ21" s="19">
        <v>1.43630089017835E-2</v>
      </c>
      <c r="AK21" s="19"/>
      <c r="AL21" s="19">
        <v>1.5729118449232599E-2</v>
      </c>
      <c r="AM21" s="19">
        <v>6.6496840708303497E-3</v>
      </c>
      <c r="AN21" s="19">
        <v>8.6541305528112806E-3</v>
      </c>
      <c r="AO21" s="19">
        <v>0</v>
      </c>
      <c r="AP21" s="19"/>
      <c r="AQ21" s="19">
        <v>1.14778306327475E-2</v>
      </c>
      <c r="AR21" s="19">
        <v>7.9802516641272903E-3</v>
      </c>
      <c r="AS21" s="19"/>
      <c r="AT21" s="19">
        <v>1.1957552061044201E-2</v>
      </c>
      <c r="AU21" s="19">
        <v>0</v>
      </c>
      <c r="AV21" s="19"/>
      <c r="AW21" s="19">
        <v>3.7338884267290101E-3</v>
      </c>
      <c r="AX21" s="19">
        <v>1.4645031056315899E-2</v>
      </c>
      <c r="AY21" s="19">
        <v>8.3937444960642208E-3</v>
      </c>
      <c r="AZ21" s="19"/>
      <c r="BA21" s="19">
        <v>4.0740578182283703E-3</v>
      </c>
      <c r="BB21" s="19">
        <v>9.4811522593647793E-3</v>
      </c>
      <c r="BC21" s="19">
        <v>1.25865422622708E-2</v>
      </c>
      <c r="BD21" s="19">
        <v>1.3758539436683599E-2</v>
      </c>
      <c r="BE21" s="19">
        <v>1.9781440796241299E-2</v>
      </c>
      <c r="BF21" s="19"/>
      <c r="BG21" s="19">
        <v>1.5493670508443601E-2</v>
      </c>
      <c r="BH21" s="19">
        <v>6.0787112241254496E-3</v>
      </c>
      <c r="BI21" s="19"/>
      <c r="BJ21" s="19">
        <v>1.21414602990464E-2</v>
      </c>
      <c r="BK21" s="19">
        <v>2.4954921531836699E-3</v>
      </c>
      <c r="BL21" s="19"/>
      <c r="BM21" s="19">
        <v>1.4158437788813901E-2</v>
      </c>
      <c r="BN21" s="19">
        <v>2.2879510661614898E-3</v>
      </c>
      <c r="BO21" s="19">
        <v>1.06559720901088E-2</v>
      </c>
      <c r="BP21" s="19">
        <v>5.47675598795148E-3</v>
      </c>
      <c r="BQ21" s="19">
        <v>2.1130907083596901E-2</v>
      </c>
      <c r="BR21" s="19"/>
      <c r="BS21" s="19">
        <v>1.2224277630116799E-2</v>
      </c>
      <c r="BT21" s="19"/>
      <c r="BU21" s="19">
        <v>0</v>
      </c>
      <c r="BV21" s="19">
        <v>1.50693111742952E-2</v>
      </c>
      <c r="BW21" s="19">
        <v>0</v>
      </c>
      <c r="BX21" s="19">
        <v>1.22503502907742E-2</v>
      </c>
      <c r="BY21" s="19">
        <v>1.8990291027419001E-2</v>
      </c>
      <c r="BZ21" s="19"/>
      <c r="CA21" s="19">
        <v>5.7966623688459496E-3</v>
      </c>
      <c r="CB21" s="19"/>
      <c r="CC21" s="19">
        <v>7.8152878576152399E-3</v>
      </c>
      <c r="CD21" s="19">
        <v>1.8265982210676698E-2</v>
      </c>
      <c r="CE21" s="19"/>
      <c r="CF21" s="19">
        <v>2.4698306076759899E-3</v>
      </c>
      <c r="CG21" s="19"/>
      <c r="CH21" s="19">
        <v>4.1563047270775696E-3</v>
      </c>
      <c r="CI21" s="19">
        <v>1.7852826917594398E-2</v>
      </c>
    </row>
    <row r="22" spans="2:87" x14ac:dyDescent="0.35">
      <c r="B22" s="16"/>
    </row>
    <row r="23" spans="2:87" x14ac:dyDescent="0.35">
      <c r="B23" t="s">
        <v>118</v>
      </c>
    </row>
    <row r="24" spans="2:87" x14ac:dyDescent="0.35">
      <c r="B24" t="s">
        <v>119</v>
      </c>
    </row>
    <row r="26" spans="2:87" x14ac:dyDescent="0.35">
      <c r="B26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dimension ref="B2:CI25"/>
  <sheetViews>
    <sheetView showGridLines="0" workbookViewId="0">
      <pane xSplit="2" topLeftCell="C1" activePane="topRight" state="frozen"/>
      <selection pane="topRight" activeCell="D2" sqref="D2:BR2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494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2014</v>
      </c>
      <c r="D7" s="10">
        <v>1010</v>
      </c>
      <c r="E7" s="10">
        <v>998</v>
      </c>
      <c r="F7" s="10"/>
      <c r="G7" s="10">
        <v>162</v>
      </c>
      <c r="H7" s="10">
        <v>348</v>
      </c>
      <c r="I7" s="10">
        <v>362</v>
      </c>
      <c r="J7" s="10">
        <v>366</v>
      </c>
      <c r="K7" s="10">
        <v>313</v>
      </c>
      <c r="L7" s="10">
        <v>463</v>
      </c>
      <c r="M7" s="10"/>
      <c r="N7" s="10">
        <v>594</v>
      </c>
      <c r="O7" s="10">
        <v>504</v>
      </c>
      <c r="P7" s="10">
        <v>427</v>
      </c>
      <c r="Q7" s="10">
        <v>482</v>
      </c>
      <c r="R7" s="10"/>
      <c r="S7" s="10">
        <v>277</v>
      </c>
      <c r="T7" s="10">
        <v>281</v>
      </c>
      <c r="U7" s="10">
        <v>168</v>
      </c>
      <c r="V7" s="10">
        <v>172</v>
      </c>
      <c r="W7" s="10">
        <v>153</v>
      </c>
      <c r="X7" s="10">
        <v>169</v>
      </c>
      <c r="Y7" s="10">
        <v>143</v>
      </c>
      <c r="Z7" s="10">
        <v>76</v>
      </c>
      <c r="AA7" s="10">
        <v>207</v>
      </c>
      <c r="AB7" s="10">
        <v>190</v>
      </c>
      <c r="AC7" s="10">
        <v>109</v>
      </c>
      <c r="AD7" s="10">
        <v>69</v>
      </c>
      <c r="AE7" s="10"/>
      <c r="AF7" s="10">
        <v>331</v>
      </c>
      <c r="AG7" s="10">
        <v>748</v>
      </c>
      <c r="AH7" s="10">
        <v>407</v>
      </c>
      <c r="AI7" s="10">
        <v>228</v>
      </c>
      <c r="AJ7" s="10">
        <v>232</v>
      </c>
      <c r="AK7" s="10"/>
      <c r="AL7" s="10">
        <v>803</v>
      </c>
      <c r="AM7" s="10">
        <v>756</v>
      </c>
      <c r="AN7" s="10">
        <v>338</v>
      </c>
      <c r="AO7" s="10">
        <v>117</v>
      </c>
      <c r="AP7" s="10"/>
      <c r="AQ7" s="10">
        <v>1178</v>
      </c>
      <c r="AR7" s="10">
        <v>836</v>
      </c>
      <c r="AS7" s="10"/>
      <c r="AT7" s="10">
        <v>1305</v>
      </c>
      <c r="AU7" s="10">
        <v>438</v>
      </c>
      <c r="AV7" s="10"/>
      <c r="AW7" s="10">
        <v>799</v>
      </c>
      <c r="AX7" s="10">
        <v>470</v>
      </c>
      <c r="AY7" s="10">
        <v>680</v>
      </c>
      <c r="AZ7" s="10"/>
      <c r="BA7" s="10">
        <v>492</v>
      </c>
      <c r="BB7" s="10">
        <v>559</v>
      </c>
      <c r="BC7" s="10">
        <v>647</v>
      </c>
      <c r="BD7" s="10">
        <v>207</v>
      </c>
      <c r="BE7" s="10">
        <v>108</v>
      </c>
      <c r="BF7" s="10"/>
      <c r="BG7" s="10">
        <v>791</v>
      </c>
      <c r="BH7" s="10">
        <v>1223</v>
      </c>
      <c r="BI7" s="10"/>
      <c r="BJ7" s="10">
        <v>1546</v>
      </c>
      <c r="BK7" s="10">
        <v>457</v>
      </c>
      <c r="BL7" s="10"/>
      <c r="BM7" s="10">
        <v>280</v>
      </c>
      <c r="BN7" s="10">
        <v>408</v>
      </c>
      <c r="BO7" s="10">
        <v>699</v>
      </c>
      <c r="BP7" s="10">
        <v>159</v>
      </c>
      <c r="BQ7" s="10">
        <v>227</v>
      </c>
      <c r="BR7" s="10"/>
      <c r="BS7" s="10">
        <v>617</v>
      </c>
      <c r="BT7" s="10"/>
      <c r="BU7" s="10">
        <v>384</v>
      </c>
      <c r="BV7" s="10">
        <v>488</v>
      </c>
      <c r="BW7" s="10">
        <v>192</v>
      </c>
      <c r="BX7" s="10">
        <v>397</v>
      </c>
      <c r="BY7" s="10">
        <v>154</v>
      </c>
      <c r="BZ7" s="10"/>
      <c r="CA7" s="10">
        <v>165</v>
      </c>
      <c r="CB7" s="10"/>
      <c r="CC7" s="10">
        <v>1596</v>
      </c>
      <c r="CD7" s="10">
        <v>360</v>
      </c>
      <c r="CE7" s="10"/>
      <c r="CF7" s="10">
        <v>756</v>
      </c>
      <c r="CG7" s="10"/>
      <c r="CH7" s="10">
        <v>698</v>
      </c>
      <c r="CI7" s="10">
        <v>238</v>
      </c>
    </row>
    <row r="8" spans="2:87" ht="30" customHeight="1" x14ac:dyDescent="0.35">
      <c r="B8" s="11" t="s">
        <v>20</v>
      </c>
      <c r="C8" s="11">
        <v>2014</v>
      </c>
      <c r="D8" s="11">
        <v>993</v>
      </c>
      <c r="E8" s="11">
        <v>1015</v>
      </c>
      <c r="F8" s="11"/>
      <c r="G8" s="11">
        <v>282</v>
      </c>
      <c r="H8" s="11">
        <v>344</v>
      </c>
      <c r="I8" s="11">
        <v>342</v>
      </c>
      <c r="J8" s="11">
        <v>342</v>
      </c>
      <c r="K8" s="11">
        <v>283</v>
      </c>
      <c r="L8" s="11">
        <v>421</v>
      </c>
      <c r="M8" s="11"/>
      <c r="N8" s="11">
        <v>542</v>
      </c>
      <c r="O8" s="11">
        <v>522</v>
      </c>
      <c r="P8" s="11">
        <v>441</v>
      </c>
      <c r="Q8" s="11">
        <v>502</v>
      </c>
      <c r="R8" s="11"/>
      <c r="S8" s="11">
        <v>282</v>
      </c>
      <c r="T8" s="11">
        <v>262</v>
      </c>
      <c r="U8" s="11">
        <v>161</v>
      </c>
      <c r="V8" s="11">
        <v>181</v>
      </c>
      <c r="W8" s="11">
        <v>141</v>
      </c>
      <c r="X8" s="11">
        <v>181</v>
      </c>
      <c r="Y8" s="11">
        <v>161</v>
      </c>
      <c r="Z8" s="11">
        <v>81</v>
      </c>
      <c r="AA8" s="11">
        <v>222</v>
      </c>
      <c r="AB8" s="11">
        <v>181</v>
      </c>
      <c r="AC8" s="11">
        <v>101</v>
      </c>
      <c r="AD8" s="11">
        <v>60</v>
      </c>
      <c r="AE8" s="11"/>
      <c r="AF8" s="11">
        <v>339</v>
      </c>
      <c r="AG8" s="11">
        <v>765</v>
      </c>
      <c r="AH8" s="11">
        <v>397</v>
      </c>
      <c r="AI8" s="11">
        <v>220</v>
      </c>
      <c r="AJ8" s="11">
        <v>222</v>
      </c>
      <c r="AK8" s="11"/>
      <c r="AL8" s="11">
        <v>770</v>
      </c>
      <c r="AM8" s="11">
        <v>770</v>
      </c>
      <c r="AN8" s="11">
        <v>347</v>
      </c>
      <c r="AO8" s="11">
        <v>126</v>
      </c>
      <c r="AP8" s="11"/>
      <c r="AQ8" s="11">
        <v>1192</v>
      </c>
      <c r="AR8" s="11">
        <v>822</v>
      </c>
      <c r="AS8" s="11"/>
      <c r="AT8" s="11">
        <v>1312</v>
      </c>
      <c r="AU8" s="11">
        <v>397</v>
      </c>
      <c r="AV8" s="11"/>
      <c r="AW8" s="11">
        <v>746</v>
      </c>
      <c r="AX8" s="11">
        <v>471</v>
      </c>
      <c r="AY8" s="11">
        <v>716</v>
      </c>
      <c r="AZ8" s="11"/>
      <c r="BA8" s="11">
        <v>511</v>
      </c>
      <c r="BB8" s="11">
        <v>553</v>
      </c>
      <c r="BC8" s="11">
        <v>648</v>
      </c>
      <c r="BD8" s="11">
        <v>198</v>
      </c>
      <c r="BE8" s="11">
        <v>103</v>
      </c>
      <c r="BF8" s="11"/>
      <c r="BG8" s="11">
        <v>850</v>
      </c>
      <c r="BH8" s="11">
        <v>1164</v>
      </c>
      <c r="BI8" s="11"/>
      <c r="BJ8" s="11">
        <v>1580</v>
      </c>
      <c r="BK8" s="11">
        <v>423</v>
      </c>
      <c r="BL8" s="11"/>
      <c r="BM8" s="11">
        <v>297</v>
      </c>
      <c r="BN8" s="11">
        <v>385</v>
      </c>
      <c r="BO8" s="11">
        <v>706</v>
      </c>
      <c r="BP8" s="11">
        <v>156</v>
      </c>
      <c r="BQ8" s="11">
        <v>228</v>
      </c>
      <c r="BR8" s="11"/>
      <c r="BS8" s="11">
        <v>612</v>
      </c>
      <c r="BT8" s="11"/>
      <c r="BU8" s="11">
        <v>373</v>
      </c>
      <c r="BV8" s="11">
        <v>499</v>
      </c>
      <c r="BW8" s="11">
        <v>191</v>
      </c>
      <c r="BX8" s="11">
        <v>389</v>
      </c>
      <c r="BY8" s="11">
        <v>163</v>
      </c>
      <c r="BZ8" s="11"/>
      <c r="CA8" s="11">
        <v>167</v>
      </c>
      <c r="CB8" s="11"/>
      <c r="CC8" s="11">
        <v>1582</v>
      </c>
      <c r="CD8" s="11">
        <v>370</v>
      </c>
      <c r="CE8" s="11"/>
      <c r="CF8" s="11">
        <v>721</v>
      </c>
      <c r="CG8" s="11"/>
      <c r="CH8" s="11">
        <v>681</v>
      </c>
      <c r="CI8" s="11">
        <v>239</v>
      </c>
    </row>
    <row r="9" spans="2:87" x14ac:dyDescent="0.35">
      <c r="B9" s="18" t="s">
        <v>484</v>
      </c>
      <c r="C9" s="17">
        <v>0.79302462787522499</v>
      </c>
      <c r="D9" s="17">
        <v>0.77328271391322201</v>
      </c>
      <c r="E9" s="17">
        <v>0.81395606627585704</v>
      </c>
      <c r="F9" s="17"/>
      <c r="G9" s="17">
        <v>0.66512398902104397</v>
      </c>
      <c r="H9" s="17">
        <v>0.70372446882135298</v>
      </c>
      <c r="I9" s="17">
        <v>0.74050372638616202</v>
      </c>
      <c r="J9" s="17">
        <v>0.859216951464704</v>
      </c>
      <c r="K9" s="17">
        <v>0.86857071126440699</v>
      </c>
      <c r="L9" s="17">
        <v>0.88990387437940899</v>
      </c>
      <c r="M9" s="17"/>
      <c r="N9" s="17">
        <v>0.78876939884006503</v>
      </c>
      <c r="O9" s="17">
        <v>0.79108347448626404</v>
      </c>
      <c r="P9" s="17">
        <v>0.79570879336945799</v>
      </c>
      <c r="Q9" s="17">
        <v>0.79878267637929601</v>
      </c>
      <c r="R9" s="17"/>
      <c r="S9" s="17">
        <v>0.76786146303462599</v>
      </c>
      <c r="T9" s="17">
        <v>0.82741224490952603</v>
      </c>
      <c r="U9" s="17">
        <v>0.82999327722225302</v>
      </c>
      <c r="V9" s="17">
        <v>0.75076875117492703</v>
      </c>
      <c r="W9" s="17">
        <v>0.76200557653548495</v>
      </c>
      <c r="X9" s="17">
        <v>0.77677588593577196</v>
      </c>
      <c r="Y9" s="17">
        <v>0.76108777414238604</v>
      </c>
      <c r="Z9" s="17">
        <v>0.71339282213639699</v>
      </c>
      <c r="AA9" s="17">
        <v>0.811555243699559</v>
      </c>
      <c r="AB9" s="17">
        <v>0.81479364524299802</v>
      </c>
      <c r="AC9" s="17">
        <v>0.87365301108048699</v>
      </c>
      <c r="AD9" s="17">
        <v>0.83453612178903502</v>
      </c>
      <c r="AE9" s="17"/>
      <c r="AF9" s="17">
        <v>0.78195370059596603</v>
      </c>
      <c r="AG9" s="17">
        <v>0.79852692943638603</v>
      </c>
      <c r="AH9" s="17">
        <v>0.80941105388690504</v>
      </c>
      <c r="AI9" s="17">
        <v>0.80700371461749498</v>
      </c>
      <c r="AJ9" s="17">
        <v>0.75225468691270203</v>
      </c>
      <c r="AK9" s="17"/>
      <c r="AL9" s="17">
        <v>0.76139624793536498</v>
      </c>
      <c r="AM9" s="17">
        <v>0.80366236216058595</v>
      </c>
      <c r="AN9" s="17">
        <v>0.84405701286560997</v>
      </c>
      <c r="AO9" s="17">
        <v>0.78064943679919097</v>
      </c>
      <c r="AP9" s="17"/>
      <c r="AQ9" s="17">
        <v>0.80773518143381895</v>
      </c>
      <c r="AR9" s="17">
        <v>0.77167944023477997</v>
      </c>
      <c r="AS9" s="17"/>
      <c r="AT9" s="17">
        <v>0.77130447462381202</v>
      </c>
      <c r="AU9" s="17">
        <v>0.87790790473679203</v>
      </c>
      <c r="AV9" s="17"/>
      <c r="AW9" s="17">
        <v>0.83627781820805902</v>
      </c>
      <c r="AX9" s="17">
        <v>0.78353070869874097</v>
      </c>
      <c r="AY9" s="17">
        <v>0.76984109196386896</v>
      </c>
      <c r="AZ9" s="17"/>
      <c r="BA9" s="17">
        <v>0.75436814053629297</v>
      </c>
      <c r="BB9" s="17">
        <v>0.81372258772639094</v>
      </c>
      <c r="BC9" s="17">
        <v>0.79938679458714801</v>
      </c>
      <c r="BD9" s="17">
        <v>0.82720386092470899</v>
      </c>
      <c r="BE9" s="17">
        <v>0.76570991945080003</v>
      </c>
      <c r="BF9" s="17"/>
      <c r="BG9" s="17">
        <v>0.78067282104332802</v>
      </c>
      <c r="BH9" s="17">
        <v>0.802038852637737</v>
      </c>
      <c r="BI9" s="17"/>
      <c r="BJ9" s="17">
        <v>0.773176508589275</v>
      </c>
      <c r="BK9" s="17">
        <v>0.86202933558888095</v>
      </c>
      <c r="BL9" s="17"/>
      <c r="BM9" s="17">
        <v>0.79337046482943596</v>
      </c>
      <c r="BN9" s="17">
        <v>0.840067857274857</v>
      </c>
      <c r="BO9" s="17">
        <v>0.79659347610089204</v>
      </c>
      <c r="BP9" s="17">
        <v>0.75530544226599095</v>
      </c>
      <c r="BQ9" s="17">
        <v>0.78868431729005495</v>
      </c>
      <c r="BR9" s="17"/>
      <c r="BS9" s="17">
        <v>0.78141991257719501</v>
      </c>
      <c r="BT9" s="17"/>
      <c r="BU9" s="17">
        <v>0.82108429795209603</v>
      </c>
      <c r="BV9" s="17">
        <v>0.78366669662478605</v>
      </c>
      <c r="BW9" s="17">
        <v>0.74760549702749002</v>
      </c>
      <c r="BX9" s="17">
        <v>0.82174850467396199</v>
      </c>
      <c r="BY9" s="17">
        <v>0.73664653348435205</v>
      </c>
      <c r="BZ9" s="17"/>
      <c r="CA9" s="17">
        <v>0.73490793671745303</v>
      </c>
      <c r="CB9" s="17"/>
      <c r="CC9" s="17">
        <v>0.81981382604448105</v>
      </c>
      <c r="CD9" s="17">
        <v>0.70807710638385601</v>
      </c>
      <c r="CE9" s="17"/>
      <c r="CF9" s="17">
        <v>0.86502678000284405</v>
      </c>
      <c r="CG9" s="17"/>
      <c r="CH9" s="17">
        <v>0.84473743043889404</v>
      </c>
      <c r="CI9" s="17">
        <v>0.73689222154179701</v>
      </c>
    </row>
    <row r="10" spans="2:87" ht="29" x14ac:dyDescent="0.35">
      <c r="B10" s="18" t="s">
        <v>485</v>
      </c>
      <c r="C10" s="17">
        <v>0.62991352293145197</v>
      </c>
      <c r="D10" s="17">
        <v>0.58133993102364501</v>
      </c>
      <c r="E10" s="17">
        <v>0.67834172135201998</v>
      </c>
      <c r="F10" s="17"/>
      <c r="G10" s="17">
        <v>0.378333739328851</v>
      </c>
      <c r="H10" s="17">
        <v>0.44632089051247698</v>
      </c>
      <c r="I10" s="17">
        <v>0.60443545342872895</v>
      </c>
      <c r="J10" s="17">
        <v>0.66976863542765397</v>
      </c>
      <c r="K10" s="17">
        <v>0.76027240174986199</v>
      </c>
      <c r="L10" s="17">
        <v>0.84938332529293004</v>
      </c>
      <c r="M10" s="17"/>
      <c r="N10" s="17">
        <v>0.59114159101111696</v>
      </c>
      <c r="O10" s="17">
        <v>0.63520550982026502</v>
      </c>
      <c r="P10" s="17">
        <v>0.62314740537382896</v>
      </c>
      <c r="Q10" s="17">
        <v>0.66705540031848898</v>
      </c>
      <c r="R10" s="17"/>
      <c r="S10" s="17">
        <v>0.52969377434289899</v>
      </c>
      <c r="T10" s="17">
        <v>0.66086947197689805</v>
      </c>
      <c r="U10" s="17">
        <v>0.721332171748718</v>
      </c>
      <c r="V10" s="17">
        <v>0.61577592916194102</v>
      </c>
      <c r="W10" s="17">
        <v>0.58966431688641197</v>
      </c>
      <c r="X10" s="17">
        <v>0.562150964255268</v>
      </c>
      <c r="Y10" s="17">
        <v>0.66107030525049304</v>
      </c>
      <c r="Z10" s="17">
        <v>0.59122464538845498</v>
      </c>
      <c r="AA10" s="17">
        <v>0.55847425756076696</v>
      </c>
      <c r="AB10" s="17">
        <v>0.74690803266356098</v>
      </c>
      <c r="AC10" s="17">
        <v>0.76643819861779205</v>
      </c>
      <c r="AD10" s="17">
        <v>0.71222168497207095</v>
      </c>
      <c r="AE10" s="17"/>
      <c r="AF10" s="17">
        <v>0.68470482534055099</v>
      </c>
      <c r="AG10" s="17">
        <v>0.67239299641623396</v>
      </c>
      <c r="AH10" s="17">
        <v>0.61853913007128303</v>
      </c>
      <c r="AI10" s="17">
        <v>0.60546793535387999</v>
      </c>
      <c r="AJ10" s="17">
        <v>0.48200509232723598</v>
      </c>
      <c r="AK10" s="17"/>
      <c r="AL10" s="17">
        <v>0.62866570321916804</v>
      </c>
      <c r="AM10" s="17">
        <v>0.63478015424218304</v>
      </c>
      <c r="AN10" s="17">
        <v>0.643376755915678</v>
      </c>
      <c r="AO10" s="17">
        <v>0.57074078750645396</v>
      </c>
      <c r="AP10" s="17"/>
      <c r="AQ10" s="17">
        <v>0.687994547482769</v>
      </c>
      <c r="AR10" s="17">
        <v>0.54563726762542097</v>
      </c>
      <c r="AS10" s="17"/>
      <c r="AT10" s="17">
        <v>0.56790274737834401</v>
      </c>
      <c r="AU10" s="17">
        <v>0.83511826929474497</v>
      </c>
      <c r="AV10" s="17"/>
      <c r="AW10" s="17">
        <v>0.72639387487922102</v>
      </c>
      <c r="AX10" s="17">
        <v>0.61831057191013405</v>
      </c>
      <c r="AY10" s="17">
        <v>0.55876035440971805</v>
      </c>
      <c r="AZ10" s="17"/>
      <c r="BA10" s="17">
        <v>0.50052040742307702</v>
      </c>
      <c r="BB10" s="17">
        <v>0.67123696232013297</v>
      </c>
      <c r="BC10" s="17">
        <v>0.66530184060174602</v>
      </c>
      <c r="BD10" s="17">
        <v>0.73896097148666595</v>
      </c>
      <c r="BE10" s="17">
        <v>0.613481165223009</v>
      </c>
      <c r="BF10" s="17"/>
      <c r="BG10" s="17">
        <v>0.58622249960625405</v>
      </c>
      <c r="BH10" s="17">
        <v>0.66179879362241301</v>
      </c>
      <c r="BI10" s="17"/>
      <c r="BJ10" s="17">
        <v>0.58901458324425104</v>
      </c>
      <c r="BK10" s="17">
        <v>0.77579003838273097</v>
      </c>
      <c r="BL10" s="17"/>
      <c r="BM10" s="17">
        <v>0.55449543046171601</v>
      </c>
      <c r="BN10" s="17">
        <v>0.70701473480941002</v>
      </c>
      <c r="BO10" s="17">
        <v>0.58660731905524099</v>
      </c>
      <c r="BP10" s="17">
        <v>0.64825676371352403</v>
      </c>
      <c r="BQ10" s="17">
        <v>0.68491620374869899</v>
      </c>
      <c r="BR10" s="17"/>
      <c r="BS10" s="17">
        <v>0.65171518775910298</v>
      </c>
      <c r="BT10" s="17"/>
      <c r="BU10" s="17">
        <v>0.67564373036803105</v>
      </c>
      <c r="BV10" s="17">
        <v>0.50059431064736304</v>
      </c>
      <c r="BW10" s="17">
        <v>0.69741030180994301</v>
      </c>
      <c r="BX10" s="17">
        <v>0.70937057276085602</v>
      </c>
      <c r="BY10" s="17">
        <v>0.53176283812707703</v>
      </c>
      <c r="BZ10" s="17"/>
      <c r="CA10" s="17">
        <v>0.51552814585663798</v>
      </c>
      <c r="CB10" s="17"/>
      <c r="CC10" s="17">
        <v>0.67491976630131001</v>
      </c>
      <c r="CD10" s="17">
        <v>0.47214167447788402</v>
      </c>
      <c r="CE10" s="17"/>
      <c r="CF10" s="17">
        <v>0.74508700570625197</v>
      </c>
      <c r="CG10" s="17"/>
      <c r="CH10" s="17">
        <v>0.72670962617227497</v>
      </c>
      <c r="CI10" s="17">
        <v>0.425800445426116</v>
      </c>
    </row>
    <row r="11" spans="2:87" x14ac:dyDescent="0.35">
      <c r="B11" s="18" t="s">
        <v>486</v>
      </c>
      <c r="C11" s="17">
        <v>0.494768159607616</v>
      </c>
      <c r="D11" s="17">
        <v>0.49026832964595002</v>
      </c>
      <c r="E11" s="17">
        <v>0.50012353813820798</v>
      </c>
      <c r="F11" s="17"/>
      <c r="G11" s="17">
        <v>0.37942611432572498</v>
      </c>
      <c r="H11" s="17">
        <v>0.393056050756108</v>
      </c>
      <c r="I11" s="17">
        <v>0.46194939790956302</v>
      </c>
      <c r="J11" s="17">
        <v>0.53216988394235198</v>
      </c>
      <c r="K11" s="17">
        <v>0.54059384889363105</v>
      </c>
      <c r="L11" s="17">
        <v>0.62073998278568399</v>
      </c>
      <c r="M11" s="17"/>
      <c r="N11" s="17">
        <v>0.46185987063260497</v>
      </c>
      <c r="O11" s="17">
        <v>0.47394159120084201</v>
      </c>
      <c r="P11" s="17">
        <v>0.53123746322669196</v>
      </c>
      <c r="Q11" s="17">
        <v>0.52114194146727</v>
      </c>
      <c r="R11" s="17"/>
      <c r="S11" s="17">
        <v>0.469710913519643</v>
      </c>
      <c r="T11" s="17">
        <v>0.46789255910731298</v>
      </c>
      <c r="U11" s="17">
        <v>0.451965732163087</v>
      </c>
      <c r="V11" s="17">
        <v>0.45846971234244099</v>
      </c>
      <c r="W11" s="17">
        <v>0.44745021765491699</v>
      </c>
      <c r="X11" s="17">
        <v>0.49368944335035497</v>
      </c>
      <c r="Y11" s="17">
        <v>0.46844268480048701</v>
      </c>
      <c r="Z11" s="17">
        <v>0.41773173726790103</v>
      </c>
      <c r="AA11" s="17">
        <v>0.51286633538485404</v>
      </c>
      <c r="AB11" s="17">
        <v>0.64980019290778601</v>
      </c>
      <c r="AC11" s="17">
        <v>0.62344203299823397</v>
      </c>
      <c r="AD11" s="17">
        <v>0.49203331264483102</v>
      </c>
      <c r="AE11" s="17"/>
      <c r="AF11" s="17">
        <v>0.50592975744375301</v>
      </c>
      <c r="AG11" s="17">
        <v>0.52861604028786902</v>
      </c>
      <c r="AH11" s="17">
        <v>0.47885229122873202</v>
      </c>
      <c r="AI11" s="17">
        <v>0.51302121319663796</v>
      </c>
      <c r="AJ11" s="17">
        <v>0.402662096481892</v>
      </c>
      <c r="AK11" s="17"/>
      <c r="AL11" s="17">
        <v>0.48972371751628702</v>
      </c>
      <c r="AM11" s="17">
        <v>0.47869227784087198</v>
      </c>
      <c r="AN11" s="17">
        <v>0.55496540317793097</v>
      </c>
      <c r="AO11" s="17">
        <v>0.45799959054323403</v>
      </c>
      <c r="AP11" s="17"/>
      <c r="AQ11" s="17">
        <v>0.52071715905645699</v>
      </c>
      <c r="AR11" s="17">
        <v>0.45711585372319902</v>
      </c>
      <c r="AS11" s="17"/>
      <c r="AT11" s="17">
        <v>0.47183953717482102</v>
      </c>
      <c r="AU11" s="17">
        <v>0.60517992086111105</v>
      </c>
      <c r="AV11" s="17"/>
      <c r="AW11" s="17">
        <v>0.53975193356834805</v>
      </c>
      <c r="AX11" s="17">
        <v>0.491123034862949</v>
      </c>
      <c r="AY11" s="17">
        <v>0.45950122756504103</v>
      </c>
      <c r="AZ11" s="17"/>
      <c r="BA11" s="17">
        <v>0.44987447576676298</v>
      </c>
      <c r="BB11" s="17">
        <v>0.47986453652855598</v>
      </c>
      <c r="BC11" s="17">
        <v>0.52015446249130404</v>
      </c>
      <c r="BD11" s="17">
        <v>0.54201691267053398</v>
      </c>
      <c r="BE11" s="17">
        <v>0.54195189551462297</v>
      </c>
      <c r="BF11" s="17"/>
      <c r="BG11" s="17">
        <v>0.46062370344999998</v>
      </c>
      <c r="BH11" s="17">
        <v>0.51968644131225505</v>
      </c>
      <c r="BI11" s="17"/>
      <c r="BJ11" s="17">
        <v>0.46134126363762601</v>
      </c>
      <c r="BK11" s="17">
        <v>0.61141017954116395</v>
      </c>
      <c r="BL11" s="17"/>
      <c r="BM11" s="17">
        <v>0.49170385719209098</v>
      </c>
      <c r="BN11" s="17">
        <v>0.51171962479372901</v>
      </c>
      <c r="BO11" s="17">
        <v>0.49087852997249998</v>
      </c>
      <c r="BP11" s="17">
        <v>0.45853880666376501</v>
      </c>
      <c r="BQ11" s="17">
        <v>0.53244832331405201</v>
      </c>
      <c r="BR11" s="17"/>
      <c r="BS11" s="17">
        <v>0.520147440815106</v>
      </c>
      <c r="BT11" s="17"/>
      <c r="BU11" s="17">
        <v>0.50420233074961196</v>
      </c>
      <c r="BV11" s="17">
        <v>0.43499312624688302</v>
      </c>
      <c r="BW11" s="17">
        <v>0.52292089774447503</v>
      </c>
      <c r="BX11" s="17">
        <v>0.57471895230680103</v>
      </c>
      <c r="BY11" s="17">
        <v>0.47584021008850702</v>
      </c>
      <c r="BZ11" s="17"/>
      <c r="CA11" s="17">
        <v>0.485627849672781</v>
      </c>
      <c r="CB11" s="17"/>
      <c r="CC11" s="17">
        <v>0.54094218102179203</v>
      </c>
      <c r="CD11" s="17">
        <v>0.33031089978697298</v>
      </c>
      <c r="CE11" s="17"/>
      <c r="CF11" s="17">
        <v>0.55980560604459195</v>
      </c>
      <c r="CG11" s="17"/>
      <c r="CH11" s="17">
        <v>0.56016097045283897</v>
      </c>
      <c r="CI11" s="17">
        <v>0.40009850561074001</v>
      </c>
    </row>
    <row r="12" spans="2:87" ht="29" x14ac:dyDescent="0.35">
      <c r="B12" s="18" t="s">
        <v>487</v>
      </c>
      <c r="C12" s="17">
        <v>0.48101028799010098</v>
      </c>
      <c r="D12" s="17">
        <v>0.42331360547514402</v>
      </c>
      <c r="E12" s="17">
        <v>0.53937739089058501</v>
      </c>
      <c r="F12" s="17"/>
      <c r="G12" s="17">
        <v>0.33041947303507302</v>
      </c>
      <c r="H12" s="17">
        <v>0.404148463468185</v>
      </c>
      <c r="I12" s="17">
        <v>0.412472445115106</v>
      </c>
      <c r="J12" s="17">
        <v>0.54517534048601801</v>
      </c>
      <c r="K12" s="17">
        <v>0.56442938582977398</v>
      </c>
      <c r="L12" s="17">
        <v>0.59230431358577396</v>
      </c>
      <c r="M12" s="17"/>
      <c r="N12" s="17">
        <v>0.50411323387927998</v>
      </c>
      <c r="O12" s="17">
        <v>0.49547687220445003</v>
      </c>
      <c r="P12" s="17">
        <v>0.45519283119725701</v>
      </c>
      <c r="Q12" s="17">
        <v>0.46270491086351501</v>
      </c>
      <c r="R12" s="17"/>
      <c r="S12" s="17">
        <v>0.382490569855509</v>
      </c>
      <c r="T12" s="17">
        <v>0.51111031772124604</v>
      </c>
      <c r="U12" s="17">
        <v>0.52053813288293105</v>
      </c>
      <c r="V12" s="17">
        <v>0.485687647451719</v>
      </c>
      <c r="W12" s="17">
        <v>0.56340390122676798</v>
      </c>
      <c r="X12" s="17">
        <v>0.44135060422342798</v>
      </c>
      <c r="Y12" s="17">
        <v>0.52934656183770801</v>
      </c>
      <c r="Z12" s="17">
        <v>0.49909481447599102</v>
      </c>
      <c r="AA12" s="17">
        <v>0.46084035084082398</v>
      </c>
      <c r="AB12" s="17">
        <v>0.50419644383216899</v>
      </c>
      <c r="AC12" s="17">
        <v>0.54169925463452795</v>
      </c>
      <c r="AD12" s="17">
        <v>0.36679529564430402</v>
      </c>
      <c r="AE12" s="17"/>
      <c r="AF12" s="17">
        <v>0.47791559551289597</v>
      </c>
      <c r="AG12" s="17">
        <v>0.502061847511033</v>
      </c>
      <c r="AH12" s="17">
        <v>0.473065202324638</v>
      </c>
      <c r="AI12" s="17">
        <v>0.50100182941773497</v>
      </c>
      <c r="AJ12" s="17">
        <v>0.43897083814117099</v>
      </c>
      <c r="AK12" s="17"/>
      <c r="AL12" s="17">
        <v>0.46804434502779602</v>
      </c>
      <c r="AM12" s="17">
        <v>0.48694499562705301</v>
      </c>
      <c r="AN12" s="17">
        <v>0.503514735931337</v>
      </c>
      <c r="AO12" s="17">
        <v>0.46196441496832402</v>
      </c>
      <c r="AP12" s="17"/>
      <c r="AQ12" s="17">
        <v>0.48865461596994902</v>
      </c>
      <c r="AR12" s="17">
        <v>0.469918277450524</v>
      </c>
      <c r="AS12" s="17"/>
      <c r="AT12" s="17">
        <v>0.44145800225967302</v>
      </c>
      <c r="AU12" s="17">
        <v>0.60728141330980201</v>
      </c>
      <c r="AV12" s="17"/>
      <c r="AW12" s="17">
        <v>0.55626308204191599</v>
      </c>
      <c r="AX12" s="17">
        <v>0.46540518556926003</v>
      </c>
      <c r="AY12" s="17">
        <v>0.41916488393399698</v>
      </c>
      <c r="AZ12" s="17"/>
      <c r="BA12" s="17">
        <v>0.41750175884860202</v>
      </c>
      <c r="BB12" s="17">
        <v>0.510591707592293</v>
      </c>
      <c r="BC12" s="17">
        <v>0.487582731167157</v>
      </c>
      <c r="BD12" s="17">
        <v>0.56209001307572903</v>
      </c>
      <c r="BE12" s="17">
        <v>0.43456049374987199</v>
      </c>
      <c r="BF12" s="17"/>
      <c r="BG12" s="17">
        <v>0.46268354357195901</v>
      </c>
      <c r="BH12" s="17">
        <v>0.49438496228662898</v>
      </c>
      <c r="BI12" s="17"/>
      <c r="BJ12" s="17">
        <v>0.45325079695618098</v>
      </c>
      <c r="BK12" s="17">
        <v>0.58300742680324602</v>
      </c>
      <c r="BL12" s="17"/>
      <c r="BM12" s="17">
        <v>0.44688637193603598</v>
      </c>
      <c r="BN12" s="17">
        <v>0.50353626263128204</v>
      </c>
      <c r="BO12" s="17">
        <v>0.47366758442569001</v>
      </c>
      <c r="BP12" s="17">
        <v>0.52529324093118201</v>
      </c>
      <c r="BQ12" s="17">
        <v>0.47626137091593101</v>
      </c>
      <c r="BR12" s="17"/>
      <c r="BS12" s="17">
        <v>0.47612590906757402</v>
      </c>
      <c r="BT12" s="17"/>
      <c r="BU12" s="17">
        <v>0.504762374908032</v>
      </c>
      <c r="BV12" s="17">
        <v>0.42604112257368798</v>
      </c>
      <c r="BW12" s="17">
        <v>0.57923271261541098</v>
      </c>
      <c r="BX12" s="17">
        <v>0.49440709370307301</v>
      </c>
      <c r="BY12" s="17">
        <v>0.34178034200697899</v>
      </c>
      <c r="BZ12" s="17"/>
      <c r="CA12" s="17">
        <v>0.41674500265351599</v>
      </c>
      <c r="CB12" s="17"/>
      <c r="CC12" s="17">
        <v>0.52328218526000303</v>
      </c>
      <c r="CD12" s="17">
        <v>0.34333193239394599</v>
      </c>
      <c r="CE12" s="17"/>
      <c r="CF12" s="17">
        <v>0.577760044289233</v>
      </c>
      <c r="CG12" s="17"/>
      <c r="CH12" s="17">
        <v>0.54964524671715698</v>
      </c>
      <c r="CI12" s="17">
        <v>0.35345219581369203</v>
      </c>
    </row>
    <row r="13" spans="2:87" ht="29" x14ac:dyDescent="0.35">
      <c r="B13" s="18" t="s">
        <v>488</v>
      </c>
      <c r="C13" s="17">
        <v>0.428105678491016</v>
      </c>
      <c r="D13" s="17">
        <v>0.42820561405676899</v>
      </c>
      <c r="E13" s="17">
        <v>0.42858139243083498</v>
      </c>
      <c r="F13" s="17"/>
      <c r="G13" s="17">
        <v>0.224885037211838</v>
      </c>
      <c r="H13" s="17">
        <v>0.27502581871784099</v>
      </c>
      <c r="I13" s="17">
        <v>0.34086031775296899</v>
      </c>
      <c r="J13" s="17">
        <v>0.42901678604160498</v>
      </c>
      <c r="K13" s="17">
        <v>0.54162476290891304</v>
      </c>
      <c r="L13" s="17">
        <v>0.68337779583755298</v>
      </c>
      <c r="M13" s="17"/>
      <c r="N13" s="17">
        <v>0.42351507056785398</v>
      </c>
      <c r="O13" s="17">
        <v>0.42148403749084701</v>
      </c>
      <c r="P13" s="17">
        <v>0.41781385490172401</v>
      </c>
      <c r="Q13" s="17">
        <v>0.445154933530443</v>
      </c>
      <c r="R13" s="17"/>
      <c r="S13" s="17">
        <v>0.36995144415592002</v>
      </c>
      <c r="T13" s="17">
        <v>0.453735368297009</v>
      </c>
      <c r="U13" s="17">
        <v>0.511117429811069</v>
      </c>
      <c r="V13" s="17">
        <v>0.428901449136257</v>
      </c>
      <c r="W13" s="17">
        <v>0.368467739615704</v>
      </c>
      <c r="X13" s="17">
        <v>0.38567346327920898</v>
      </c>
      <c r="Y13" s="17">
        <v>0.44534043753116298</v>
      </c>
      <c r="Z13" s="17">
        <v>0.32644033783929599</v>
      </c>
      <c r="AA13" s="17">
        <v>0.43847890320229299</v>
      </c>
      <c r="AB13" s="17">
        <v>0.49579160753006801</v>
      </c>
      <c r="AC13" s="17">
        <v>0.49081824629867199</v>
      </c>
      <c r="AD13" s="17">
        <v>0.37534136642743199</v>
      </c>
      <c r="AE13" s="17"/>
      <c r="AF13" s="17">
        <v>0.45808585842855298</v>
      </c>
      <c r="AG13" s="17">
        <v>0.44939984235981201</v>
      </c>
      <c r="AH13" s="17">
        <v>0.40223447613670599</v>
      </c>
      <c r="AI13" s="17">
        <v>0.42507573922432301</v>
      </c>
      <c r="AJ13" s="17">
        <v>0.36229072679179197</v>
      </c>
      <c r="AK13" s="17"/>
      <c r="AL13" s="17">
        <v>0.44855004776839902</v>
      </c>
      <c r="AM13" s="17">
        <v>0.437973007190196</v>
      </c>
      <c r="AN13" s="17">
        <v>0.383270768371344</v>
      </c>
      <c r="AO13" s="17">
        <v>0.36647026866572302</v>
      </c>
      <c r="AP13" s="17"/>
      <c r="AQ13" s="17">
        <v>0.44507208139118298</v>
      </c>
      <c r="AR13" s="17">
        <v>0.403487226707747</v>
      </c>
      <c r="AS13" s="17"/>
      <c r="AT13" s="17">
        <v>0.36402326602032298</v>
      </c>
      <c r="AU13" s="17">
        <v>0.68147132401038402</v>
      </c>
      <c r="AV13" s="17"/>
      <c r="AW13" s="17">
        <v>0.57375480879248097</v>
      </c>
      <c r="AX13" s="17">
        <v>0.38942525118715599</v>
      </c>
      <c r="AY13" s="17">
        <v>0.30832225693743598</v>
      </c>
      <c r="AZ13" s="17"/>
      <c r="BA13" s="17">
        <v>0.32361333885863097</v>
      </c>
      <c r="BB13" s="17">
        <v>0.47149517190394102</v>
      </c>
      <c r="BC13" s="17">
        <v>0.434564947544886</v>
      </c>
      <c r="BD13" s="17">
        <v>0.505995853799309</v>
      </c>
      <c r="BE13" s="17">
        <v>0.51780329150887305</v>
      </c>
      <c r="BF13" s="17"/>
      <c r="BG13" s="17">
        <v>0.41014945079502801</v>
      </c>
      <c r="BH13" s="17">
        <v>0.44120995339924302</v>
      </c>
      <c r="BI13" s="17"/>
      <c r="BJ13" s="17">
        <v>0.38183720162274398</v>
      </c>
      <c r="BK13" s="17">
        <v>0.59850925805366595</v>
      </c>
      <c r="BL13" s="17"/>
      <c r="BM13" s="17">
        <v>0.37955248865986402</v>
      </c>
      <c r="BN13" s="17">
        <v>0.56328353836533895</v>
      </c>
      <c r="BO13" s="17">
        <v>0.405284568718838</v>
      </c>
      <c r="BP13" s="17">
        <v>0.39425853274254102</v>
      </c>
      <c r="BQ13" s="17">
        <v>0.41871806049272697</v>
      </c>
      <c r="BR13" s="17"/>
      <c r="BS13" s="17">
        <v>0.40999877710326099</v>
      </c>
      <c r="BT13" s="17"/>
      <c r="BU13" s="17">
        <v>0.54042325810393899</v>
      </c>
      <c r="BV13" s="17">
        <v>0.362461574347271</v>
      </c>
      <c r="BW13" s="17">
        <v>0.45255643447038402</v>
      </c>
      <c r="BX13" s="17">
        <v>0.46188241937659402</v>
      </c>
      <c r="BY13" s="17">
        <v>0.30361435456478503</v>
      </c>
      <c r="BZ13" s="17"/>
      <c r="CA13" s="17">
        <v>0.27767383026810899</v>
      </c>
      <c r="CB13" s="17"/>
      <c r="CC13" s="17">
        <v>0.46535652786635801</v>
      </c>
      <c r="CD13" s="17">
        <v>0.29500245272046999</v>
      </c>
      <c r="CE13" s="17"/>
      <c r="CF13" s="17">
        <v>0.51092450388632504</v>
      </c>
      <c r="CG13" s="17"/>
      <c r="CH13" s="17">
        <v>0.513128998906214</v>
      </c>
      <c r="CI13" s="17">
        <v>0.25665057353695903</v>
      </c>
    </row>
    <row r="14" spans="2:87" x14ac:dyDescent="0.35">
      <c r="B14" s="18" t="s">
        <v>489</v>
      </c>
      <c r="C14" s="17">
        <v>0.39736388055730898</v>
      </c>
      <c r="D14" s="17">
        <v>0.39465762129835702</v>
      </c>
      <c r="E14" s="17">
        <v>0.40143301644734303</v>
      </c>
      <c r="F14" s="17"/>
      <c r="G14" s="17">
        <v>0.34231449332240799</v>
      </c>
      <c r="H14" s="17">
        <v>0.42668947053192202</v>
      </c>
      <c r="I14" s="17">
        <v>0.38416880217125698</v>
      </c>
      <c r="J14" s="17">
        <v>0.41226658062961302</v>
      </c>
      <c r="K14" s="17">
        <v>0.40536523062192797</v>
      </c>
      <c r="L14" s="17">
        <v>0.40352748171689601</v>
      </c>
      <c r="M14" s="17"/>
      <c r="N14" s="17">
        <v>0.415285982676381</v>
      </c>
      <c r="O14" s="17">
        <v>0.36437050127774201</v>
      </c>
      <c r="P14" s="17">
        <v>0.38968116989649099</v>
      </c>
      <c r="Q14" s="17">
        <v>0.418622906567581</v>
      </c>
      <c r="R14" s="17"/>
      <c r="S14" s="17">
        <v>0.37920428573024001</v>
      </c>
      <c r="T14" s="17">
        <v>0.42732616817985197</v>
      </c>
      <c r="U14" s="17">
        <v>0.34730133569794702</v>
      </c>
      <c r="V14" s="17">
        <v>0.39199875902424403</v>
      </c>
      <c r="W14" s="17">
        <v>0.36736426205553802</v>
      </c>
      <c r="X14" s="17">
        <v>0.35676354190807003</v>
      </c>
      <c r="Y14" s="17">
        <v>0.39837147532230299</v>
      </c>
      <c r="Z14" s="17">
        <v>0.40834400573697799</v>
      </c>
      <c r="AA14" s="17">
        <v>0.44147875193522501</v>
      </c>
      <c r="AB14" s="17">
        <v>0.40425257676619902</v>
      </c>
      <c r="AC14" s="17">
        <v>0.427362253047947</v>
      </c>
      <c r="AD14" s="17">
        <v>0.44333455050518999</v>
      </c>
      <c r="AE14" s="17"/>
      <c r="AF14" s="17">
        <v>0.39577101705090401</v>
      </c>
      <c r="AG14" s="17">
        <v>0.39622633638744698</v>
      </c>
      <c r="AH14" s="17">
        <v>0.40209015708206902</v>
      </c>
      <c r="AI14" s="17">
        <v>0.38706628772624602</v>
      </c>
      <c r="AJ14" s="17">
        <v>0.43264123649149799</v>
      </c>
      <c r="AK14" s="17"/>
      <c r="AL14" s="17">
        <v>0.37918816821791401</v>
      </c>
      <c r="AM14" s="17">
        <v>0.37553935299985303</v>
      </c>
      <c r="AN14" s="17">
        <v>0.46253665862872501</v>
      </c>
      <c r="AO14" s="17">
        <v>0.462175765799059</v>
      </c>
      <c r="AP14" s="17"/>
      <c r="AQ14" s="17">
        <v>0.38982874636913101</v>
      </c>
      <c r="AR14" s="17">
        <v>0.40829744961043202</v>
      </c>
      <c r="AS14" s="17"/>
      <c r="AT14" s="17">
        <v>0.39385780228575601</v>
      </c>
      <c r="AU14" s="17">
        <v>0.41493897699885102</v>
      </c>
      <c r="AV14" s="17"/>
      <c r="AW14" s="17">
        <v>0.39067279482592598</v>
      </c>
      <c r="AX14" s="17">
        <v>0.39139577461050601</v>
      </c>
      <c r="AY14" s="17">
        <v>0.41431760407470603</v>
      </c>
      <c r="AZ14" s="17"/>
      <c r="BA14" s="17">
        <v>0.39566780148783398</v>
      </c>
      <c r="BB14" s="17">
        <v>0.401538277892389</v>
      </c>
      <c r="BC14" s="17">
        <v>0.39865334238445799</v>
      </c>
      <c r="BD14" s="17">
        <v>0.410424872074513</v>
      </c>
      <c r="BE14" s="17">
        <v>0.34414783665423598</v>
      </c>
      <c r="BF14" s="17"/>
      <c r="BG14" s="17">
        <v>0.38213254400618801</v>
      </c>
      <c r="BH14" s="17">
        <v>0.40847955723310497</v>
      </c>
      <c r="BI14" s="17"/>
      <c r="BJ14" s="17">
        <v>0.39708853212836798</v>
      </c>
      <c r="BK14" s="17">
        <v>0.394314651723216</v>
      </c>
      <c r="BL14" s="17"/>
      <c r="BM14" s="17">
        <v>0.415034263656064</v>
      </c>
      <c r="BN14" s="17">
        <v>0.41267415453964901</v>
      </c>
      <c r="BO14" s="17">
        <v>0.41250148052734398</v>
      </c>
      <c r="BP14" s="17">
        <v>0.40472940878175201</v>
      </c>
      <c r="BQ14" s="17">
        <v>0.37670523557969299</v>
      </c>
      <c r="BR14" s="17"/>
      <c r="BS14" s="17">
        <v>0.390693054242578</v>
      </c>
      <c r="BT14" s="17"/>
      <c r="BU14" s="17">
        <v>0.42814693471394499</v>
      </c>
      <c r="BV14" s="17">
        <v>0.39413244387545499</v>
      </c>
      <c r="BW14" s="17">
        <v>0.433222884234439</v>
      </c>
      <c r="BX14" s="17">
        <v>0.389220579058073</v>
      </c>
      <c r="BY14" s="17">
        <v>0.34423421687857098</v>
      </c>
      <c r="BZ14" s="17"/>
      <c r="CA14" s="17">
        <v>0.37052827836478702</v>
      </c>
      <c r="CB14" s="17"/>
      <c r="CC14" s="17">
        <v>0.41935693610680702</v>
      </c>
      <c r="CD14" s="17">
        <v>0.32070552637368799</v>
      </c>
      <c r="CE14" s="17"/>
      <c r="CF14" s="17">
        <v>0.42942206967826302</v>
      </c>
      <c r="CG14" s="17"/>
      <c r="CH14" s="17">
        <v>0.40594254853460998</v>
      </c>
      <c r="CI14" s="17">
        <v>0.35020044005374501</v>
      </c>
    </row>
    <row r="15" spans="2:87" ht="29" x14ac:dyDescent="0.35">
      <c r="B15" s="18" t="s">
        <v>490</v>
      </c>
      <c r="C15" s="17">
        <v>0.39045734793192299</v>
      </c>
      <c r="D15" s="17">
        <v>0.34402720703455902</v>
      </c>
      <c r="E15" s="17">
        <v>0.43535666050961702</v>
      </c>
      <c r="F15" s="17"/>
      <c r="G15" s="17">
        <v>0.37866522068524699</v>
      </c>
      <c r="H15" s="17">
        <v>0.37476604782220502</v>
      </c>
      <c r="I15" s="17">
        <v>0.36974101094200901</v>
      </c>
      <c r="J15" s="17">
        <v>0.40228361536639301</v>
      </c>
      <c r="K15" s="17">
        <v>0.37301545554119098</v>
      </c>
      <c r="L15" s="17">
        <v>0.43014907119036899</v>
      </c>
      <c r="M15" s="17"/>
      <c r="N15" s="17">
        <v>0.3887561538414</v>
      </c>
      <c r="O15" s="17">
        <v>0.40300178269572501</v>
      </c>
      <c r="P15" s="17">
        <v>0.37195950698519897</v>
      </c>
      <c r="Q15" s="17">
        <v>0.39908488251022101</v>
      </c>
      <c r="R15" s="17"/>
      <c r="S15" s="17">
        <v>0.37913715294738498</v>
      </c>
      <c r="T15" s="17">
        <v>0.38654330168213702</v>
      </c>
      <c r="U15" s="17">
        <v>0.39358102771651798</v>
      </c>
      <c r="V15" s="17">
        <v>0.38073632145438002</v>
      </c>
      <c r="W15" s="17">
        <v>0.39691120954683801</v>
      </c>
      <c r="X15" s="17">
        <v>0.41328490735647799</v>
      </c>
      <c r="Y15" s="17">
        <v>0.40018906075558103</v>
      </c>
      <c r="Z15" s="17">
        <v>0.417328707454245</v>
      </c>
      <c r="AA15" s="17">
        <v>0.38416579569220899</v>
      </c>
      <c r="AB15" s="17">
        <v>0.36105453059598702</v>
      </c>
      <c r="AC15" s="17">
        <v>0.42564974829471502</v>
      </c>
      <c r="AD15" s="17">
        <v>0.38799783711779301</v>
      </c>
      <c r="AE15" s="17"/>
      <c r="AF15" s="17">
        <v>0.38718667452350902</v>
      </c>
      <c r="AG15" s="17">
        <v>0.40180195349208803</v>
      </c>
      <c r="AH15" s="17">
        <v>0.38519400024739098</v>
      </c>
      <c r="AI15" s="17">
        <v>0.400299710295763</v>
      </c>
      <c r="AJ15" s="17">
        <v>0.35946009938594498</v>
      </c>
      <c r="AK15" s="17"/>
      <c r="AL15" s="17">
        <v>0.34094428864767201</v>
      </c>
      <c r="AM15" s="17">
        <v>0.41651697478795802</v>
      </c>
      <c r="AN15" s="17">
        <v>0.441740312505007</v>
      </c>
      <c r="AO15" s="17">
        <v>0.39240006382463499</v>
      </c>
      <c r="AP15" s="17"/>
      <c r="AQ15" s="17">
        <v>0.38117871537803599</v>
      </c>
      <c r="AR15" s="17">
        <v>0.40392075378681402</v>
      </c>
      <c r="AS15" s="17"/>
      <c r="AT15" s="17">
        <v>0.37957171906050302</v>
      </c>
      <c r="AU15" s="17">
        <v>0.41171238341196897</v>
      </c>
      <c r="AV15" s="17"/>
      <c r="AW15" s="17">
        <v>0.40487017715590001</v>
      </c>
      <c r="AX15" s="17">
        <v>0.39047499572449801</v>
      </c>
      <c r="AY15" s="17">
        <v>0.37906753332439702</v>
      </c>
      <c r="AZ15" s="17"/>
      <c r="BA15" s="17">
        <v>0.42898852955389299</v>
      </c>
      <c r="BB15" s="17">
        <v>0.37701610624979298</v>
      </c>
      <c r="BC15" s="17">
        <v>0.38589184291189998</v>
      </c>
      <c r="BD15" s="17">
        <v>0.38110714540616902</v>
      </c>
      <c r="BE15" s="17">
        <v>0.31210043155433098</v>
      </c>
      <c r="BF15" s="17"/>
      <c r="BG15" s="17">
        <v>0.39356018579302099</v>
      </c>
      <c r="BH15" s="17">
        <v>0.38819292797602301</v>
      </c>
      <c r="BI15" s="17"/>
      <c r="BJ15" s="17">
        <v>0.39167913313240399</v>
      </c>
      <c r="BK15" s="17">
        <v>0.38260515731125799</v>
      </c>
      <c r="BL15" s="17"/>
      <c r="BM15" s="17">
        <v>0.36514675681884301</v>
      </c>
      <c r="BN15" s="17">
        <v>0.39018560001126701</v>
      </c>
      <c r="BO15" s="17">
        <v>0.39641962866514702</v>
      </c>
      <c r="BP15" s="17">
        <v>0.33484972836578403</v>
      </c>
      <c r="BQ15" s="17">
        <v>0.39237349042930397</v>
      </c>
      <c r="BR15" s="17"/>
      <c r="BS15" s="17">
        <v>0.37784939042642401</v>
      </c>
      <c r="BT15" s="17"/>
      <c r="BU15" s="17">
        <v>0.42419333455512198</v>
      </c>
      <c r="BV15" s="17">
        <v>0.390820057597844</v>
      </c>
      <c r="BW15" s="17">
        <v>0.37746093698546102</v>
      </c>
      <c r="BX15" s="17">
        <v>0.39270752958263999</v>
      </c>
      <c r="BY15" s="17">
        <v>0.28070465601459299</v>
      </c>
      <c r="BZ15" s="17"/>
      <c r="CA15" s="17">
        <v>0.36349670168985498</v>
      </c>
      <c r="CB15" s="17"/>
      <c r="CC15" s="17">
        <v>0.42698021956020799</v>
      </c>
      <c r="CD15" s="17">
        <v>0.26727830856812901</v>
      </c>
      <c r="CE15" s="17"/>
      <c r="CF15" s="17">
        <v>0.45844783168050202</v>
      </c>
      <c r="CG15" s="17"/>
      <c r="CH15" s="17">
        <v>0.40061101470700899</v>
      </c>
      <c r="CI15" s="17">
        <v>0.39526852004556801</v>
      </c>
    </row>
    <row r="16" spans="2:87" ht="29" x14ac:dyDescent="0.35">
      <c r="B16" s="18" t="s">
        <v>491</v>
      </c>
      <c r="C16" s="17">
        <v>0.27497102783888899</v>
      </c>
      <c r="D16" s="17">
        <v>0.25937792149460498</v>
      </c>
      <c r="E16" s="17">
        <v>0.29185412966395602</v>
      </c>
      <c r="F16" s="17"/>
      <c r="G16" s="17">
        <v>0.22028246753665501</v>
      </c>
      <c r="H16" s="17">
        <v>0.253964365822475</v>
      </c>
      <c r="I16" s="17">
        <v>0.21804525909948899</v>
      </c>
      <c r="J16" s="17">
        <v>0.30585961122559502</v>
      </c>
      <c r="K16" s="17">
        <v>0.25647803071987901</v>
      </c>
      <c r="L16" s="17">
        <v>0.36241677262737898</v>
      </c>
      <c r="M16" s="17"/>
      <c r="N16" s="17">
        <v>0.25047449993064402</v>
      </c>
      <c r="O16" s="17">
        <v>0.25765855543661098</v>
      </c>
      <c r="P16" s="17">
        <v>0.30003948477133202</v>
      </c>
      <c r="Q16" s="17">
        <v>0.30123365016542503</v>
      </c>
      <c r="R16" s="17"/>
      <c r="S16" s="17">
        <v>0.26385705236245699</v>
      </c>
      <c r="T16" s="17">
        <v>0.25038541898072703</v>
      </c>
      <c r="U16" s="17">
        <v>0.25798992662438103</v>
      </c>
      <c r="V16" s="17">
        <v>0.34632254822405101</v>
      </c>
      <c r="W16" s="17">
        <v>0.226623030357197</v>
      </c>
      <c r="X16" s="17">
        <v>0.26293151977392298</v>
      </c>
      <c r="Y16" s="17">
        <v>0.31459305268967702</v>
      </c>
      <c r="Z16" s="17">
        <v>0.17067503727663599</v>
      </c>
      <c r="AA16" s="17">
        <v>0.25312307293931702</v>
      </c>
      <c r="AB16" s="17">
        <v>0.32508802882126298</v>
      </c>
      <c r="AC16" s="17">
        <v>0.34370528644744802</v>
      </c>
      <c r="AD16" s="17">
        <v>0.26322479422519102</v>
      </c>
      <c r="AE16" s="17"/>
      <c r="AF16" s="17">
        <v>0.34167835457068801</v>
      </c>
      <c r="AG16" s="17">
        <v>0.27123959725118901</v>
      </c>
      <c r="AH16" s="17">
        <v>0.26263412997811802</v>
      </c>
      <c r="AI16" s="17">
        <v>0.231700022895862</v>
      </c>
      <c r="AJ16" s="17">
        <v>0.259588807827979</v>
      </c>
      <c r="AK16" s="17"/>
      <c r="AL16" s="17">
        <v>0.26401247145478202</v>
      </c>
      <c r="AM16" s="17">
        <v>0.26503531161025701</v>
      </c>
      <c r="AN16" s="17">
        <v>0.281383978835613</v>
      </c>
      <c r="AO16" s="17">
        <v>0.38489989359344501</v>
      </c>
      <c r="AP16" s="17"/>
      <c r="AQ16" s="17">
        <v>0.28000019970536399</v>
      </c>
      <c r="AR16" s="17">
        <v>0.26767363982841103</v>
      </c>
      <c r="AS16" s="17"/>
      <c r="AT16" s="17">
        <v>0.242958655843935</v>
      </c>
      <c r="AU16" s="17">
        <v>0.35880967095491201</v>
      </c>
      <c r="AV16" s="17"/>
      <c r="AW16" s="17">
        <v>0.30625916998538699</v>
      </c>
      <c r="AX16" s="17">
        <v>0.22910589282583199</v>
      </c>
      <c r="AY16" s="17">
        <v>0.281024122110476</v>
      </c>
      <c r="AZ16" s="17"/>
      <c r="BA16" s="17">
        <v>0.26123681207558502</v>
      </c>
      <c r="BB16" s="17">
        <v>0.28892570790080402</v>
      </c>
      <c r="BC16" s="17">
        <v>0.26900332316332298</v>
      </c>
      <c r="BD16" s="17">
        <v>0.31239734630737098</v>
      </c>
      <c r="BE16" s="17">
        <v>0.22659041505004601</v>
      </c>
      <c r="BF16" s="17"/>
      <c r="BG16" s="17">
        <v>0.24048265735694199</v>
      </c>
      <c r="BH16" s="17">
        <v>0.30014029476866499</v>
      </c>
      <c r="BI16" s="17"/>
      <c r="BJ16" s="17">
        <v>0.25630215714368798</v>
      </c>
      <c r="BK16" s="17">
        <v>0.33827680578510699</v>
      </c>
      <c r="BL16" s="17"/>
      <c r="BM16" s="17">
        <v>0.244552384938586</v>
      </c>
      <c r="BN16" s="17">
        <v>0.28979850634210103</v>
      </c>
      <c r="BO16" s="17">
        <v>0.290863404349953</v>
      </c>
      <c r="BP16" s="17">
        <v>0.25378057666209702</v>
      </c>
      <c r="BQ16" s="17">
        <v>0.23264865243423699</v>
      </c>
      <c r="BR16" s="17"/>
      <c r="BS16" s="17">
        <v>0.28259007394122898</v>
      </c>
      <c r="BT16" s="17"/>
      <c r="BU16" s="17">
        <v>0.27955403233715997</v>
      </c>
      <c r="BV16" s="17">
        <v>0.27953421486756902</v>
      </c>
      <c r="BW16" s="17">
        <v>0.24591278647525899</v>
      </c>
      <c r="BX16" s="17">
        <v>0.291778674485068</v>
      </c>
      <c r="BY16" s="17">
        <v>0.21545738190608599</v>
      </c>
      <c r="BZ16" s="17"/>
      <c r="CA16" s="17">
        <v>0.30077940207999199</v>
      </c>
      <c r="CB16" s="17"/>
      <c r="CC16" s="17">
        <v>0.30140588623350401</v>
      </c>
      <c r="CD16" s="17">
        <v>0.17161791584807101</v>
      </c>
      <c r="CE16" s="17"/>
      <c r="CF16" s="17">
        <v>0.33414761290880501</v>
      </c>
      <c r="CG16" s="17"/>
      <c r="CH16" s="17">
        <v>0.29042638882955801</v>
      </c>
      <c r="CI16" s="17">
        <v>0.24830827408676301</v>
      </c>
    </row>
    <row r="17" spans="2:87" ht="29" x14ac:dyDescent="0.35">
      <c r="B17" s="18" t="s">
        <v>492</v>
      </c>
      <c r="C17" s="17">
        <v>0.19140996056765799</v>
      </c>
      <c r="D17" s="17">
        <v>0.17846294294929399</v>
      </c>
      <c r="E17" s="17">
        <v>0.20323554971520399</v>
      </c>
      <c r="F17" s="17"/>
      <c r="G17" s="17">
        <v>0.17504393768401699</v>
      </c>
      <c r="H17" s="17">
        <v>0.197722588587459</v>
      </c>
      <c r="I17" s="17">
        <v>0.18690848285626099</v>
      </c>
      <c r="J17" s="17">
        <v>0.208796839693384</v>
      </c>
      <c r="K17" s="17">
        <v>0.20529339352928799</v>
      </c>
      <c r="L17" s="17">
        <v>0.17741643986029701</v>
      </c>
      <c r="M17" s="17"/>
      <c r="N17" s="17">
        <v>0.20239170709507801</v>
      </c>
      <c r="O17" s="17">
        <v>0.191916870318185</v>
      </c>
      <c r="P17" s="17">
        <v>0.19816636750934499</v>
      </c>
      <c r="Q17" s="17">
        <v>0.175759723027924</v>
      </c>
      <c r="R17" s="17"/>
      <c r="S17" s="17">
        <v>0.21623149816456599</v>
      </c>
      <c r="T17" s="17">
        <v>0.221784031729371</v>
      </c>
      <c r="U17" s="17">
        <v>0.18592579695780401</v>
      </c>
      <c r="V17" s="17">
        <v>0.17574417979965101</v>
      </c>
      <c r="W17" s="17">
        <v>0.161653779395562</v>
      </c>
      <c r="X17" s="17">
        <v>0.196453612942324</v>
      </c>
      <c r="Y17" s="17">
        <v>0.15485357742815101</v>
      </c>
      <c r="Z17" s="17">
        <v>0.21939051235646601</v>
      </c>
      <c r="AA17" s="17">
        <v>0.179041047295037</v>
      </c>
      <c r="AB17" s="17">
        <v>0.17189917722482401</v>
      </c>
      <c r="AC17" s="17">
        <v>0.215392317292638</v>
      </c>
      <c r="AD17" s="17">
        <v>0.18338778581107101</v>
      </c>
      <c r="AE17" s="17"/>
      <c r="AF17" s="17">
        <v>0.22143879622541701</v>
      </c>
      <c r="AG17" s="17">
        <v>0.179566961562621</v>
      </c>
      <c r="AH17" s="17">
        <v>0.184023931491478</v>
      </c>
      <c r="AI17" s="17">
        <v>0.18446699858183799</v>
      </c>
      <c r="AJ17" s="17">
        <v>0.21960590844980099</v>
      </c>
      <c r="AK17" s="17"/>
      <c r="AL17" s="17">
        <v>0.17680327564706499</v>
      </c>
      <c r="AM17" s="17">
        <v>0.19469841069286001</v>
      </c>
      <c r="AN17" s="17">
        <v>0.20108478852060899</v>
      </c>
      <c r="AO17" s="17">
        <v>0.23386769995819801</v>
      </c>
      <c r="AP17" s="17"/>
      <c r="AQ17" s="17">
        <v>0.17804698742507399</v>
      </c>
      <c r="AR17" s="17">
        <v>0.210799793045856</v>
      </c>
      <c r="AS17" s="17"/>
      <c r="AT17" s="17">
        <v>0.19267163197105799</v>
      </c>
      <c r="AU17" s="17">
        <v>0.17236244623042701</v>
      </c>
      <c r="AV17" s="17"/>
      <c r="AW17" s="17">
        <v>0.194301696127817</v>
      </c>
      <c r="AX17" s="17">
        <v>0.18783727645384399</v>
      </c>
      <c r="AY17" s="17">
        <v>0.1911905127936</v>
      </c>
      <c r="AZ17" s="17"/>
      <c r="BA17" s="17">
        <v>0.19811488631379401</v>
      </c>
      <c r="BB17" s="17">
        <v>0.201007263414724</v>
      </c>
      <c r="BC17" s="17">
        <v>0.17795378592781499</v>
      </c>
      <c r="BD17" s="17">
        <v>0.18482435403754</v>
      </c>
      <c r="BE17" s="17">
        <v>0.196425404159005</v>
      </c>
      <c r="BF17" s="17"/>
      <c r="BG17" s="17">
        <v>0.204270818721414</v>
      </c>
      <c r="BH17" s="17">
        <v>0.18202423525519901</v>
      </c>
      <c r="BI17" s="17"/>
      <c r="BJ17" s="17">
        <v>0.19282592149511299</v>
      </c>
      <c r="BK17" s="17">
        <v>0.18861441501743501</v>
      </c>
      <c r="BL17" s="17"/>
      <c r="BM17" s="17">
        <v>0.19089631605340601</v>
      </c>
      <c r="BN17" s="17">
        <v>0.19945651180955901</v>
      </c>
      <c r="BO17" s="17">
        <v>0.195219984827119</v>
      </c>
      <c r="BP17" s="17">
        <v>0.20252191779091</v>
      </c>
      <c r="BQ17" s="17">
        <v>0.18110252091913601</v>
      </c>
      <c r="BR17" s="17"/>
      <c r="BS17" s="17">
        <v>0.19946967797329901</v>
      </c>
      <c r="BT17" s="17"/>
      <c r="BU17" s="17">
        <v>0.177623048083733</v>
      </c>
      <c r="BV17" s="17">
        <v>0.207377090121277</v>
      </c>
      <c r="BW17" s="17">
        <v>0.20290250882272601</v>
      </c>
      <c r="BX17" s="17">
        <v>0.20703231689051599</v>
      </c>
      <c r="BY17" s="17">
        <v>0.173588452760611</v>
      </c>
      <c r="BZ17" s="17"/>
      <c r="CA17" s="17">
        <v>0.188905791236475</v>
      </c>
      <c r="CB17" s="17"/>
      <c r="CC17" s="17">
        <v>0.20146916652588601</v>
      </c>
      <c r="CD17" s="17">
        <v>0.149269751425265</v>
      </c>
      <c r="CE17" s="17"/>
      <c r="CF17" s="17">
        <v>0.218872157487223</v>
      </c>
      <c r="CG17" s="17"/>
      <c r="CH17" s="17">
        <v>0.17537789816534799</v>
      </c>
      <c r="CI17" s="17">
        <v>0.17958659167982199</v>
      </c>
    </row>
    <row r="18" spans="2:87" x14ac:dyDescent="0.35">
      <c r="B18" s="18" t="s">
        <v>493</v>
      </c>
      <c r="C18" s="17">
        <v>0.146274612479834</v>
      </c>
      <c r="D18" s="17">
        <v>0.148936831430765</v>
      </c>
      <c r="E18" s="17">
        <v>0.143671210185603</v>
      </c>
      <c r="F18" s="17"/>
      <c r="G18" s="17">
        <v>0.12676155336946901</v>
      </c>
      <c r="H18" s="17">
        <v>0.14409900635539699</v>
      </c>
      <c r="I18" s="17">
        <v>0.141833853420026</v>
      </c>
      <c r="J18" s="17">
        <v>0.17432476640927</v>
      </c>
      <c r="K18" s="17">
        <v>0.16398985313998499</v>
      </c>
      <c r="L18" s="17">
        <v>0.130041009970012</v>
      </c>
      <c r="M18" s="17"/>
      <c r="N18" s="17">
        <v>0.14078892210667299</v>
      </c>
      <c r="O18" s="17">
        <v>0.15895167672309601</v>
      </c>
      <c r="P18" s="17">
        <v>0.12848812502755</v>
      </c>
      <c r="Q18" s="17">
        <v>0.154820430639205</v>
      </c>
      <c r="R18" s="17"/>
      <c r="S18" s="17">
        <v>0.13779042488753601</v>
      </c>
      <c r="T18" s="17">
        <v>0.19762415498757799</v>
      </c>
      <c r="U18" s="17">
        <v>9.2468023615940004E-2</v>
      </c>
      <c r="V18" s="17">
        <v>0.133735479781456</v>
      </c>
      <c r="W18" s="17">
        <v>0.14083776951285101</v>
      </c>
      <c r="X18" s="17">
        <v>0.175281250788167</v>
      </c>
      <c r="Y18" s="17">
        <v>0.12905313331602999</v>
      </c>
      <c r="Z18" s="17">
        <v>0.160190696793516</v>
      </c>
      <c r="AA18" s="17">
        <v>0.15219063947342801</v>
      </c>
      <c r="AB18" s="17">
        <v>0.118885714171388</v>
      </c>
      <c r="AC18" s="17">
        <v>0.20836950388483899</v>
      </c>
      <c r="AD18" s="17">
        <v>5.3027801233128599E-2</v>
      </c>
      <c r="AE18" s="17"/>
      <c r="AF18" s="17">
        <v>0.14539216737546001</v>
      </c>
      <c r="AG18" s="17">
        <v>0.14781370848602399</v>
      </c>
      <c r="AH18" s="17">
        <v>0.14449949252357899</v>
      </c>
      <c r="AI18" s="17">
        <v>0.152517838762941</v>
      </c>
      <c r="AJ18" s="17">
        <v>0.15672340196967799</v>
      </c>
      <c r="AK18" s="17"/>
      <c r="AL18" s="17">
        <v>0.13849132475032999</v>
      </c>
      <c r="AM18" s="17">
        <v>0.127130757061268</v>
      </c>
      <c r="AN18" s="17">
        <v>0.200703071338723</v>
      </c>
      <c r="AO18" s="17">
        <v>0.16084833794446499</v>
      </c>
      <c r="AP18" s="17"/>
      <c r="AQ18" s="17">
        <v>0.13035804984660801</v>
      </c>
      <c r="AR18" s="17">
        <v>0.16936973358753801</v>
      </c>
      <c r="AS18" s="17"/>
      <c r="AT18" s="17">
        <v>0.13778353839920901</v>
      </c>
      <c r="AU18" s="17">
        <v>0.146579788310777</v>
      </c>
      <c r="AV18" s="17"/>
      <c r="AW18" s="17">
        <v>0.14737439248954601</v>
      </c>
      <c r="AX18" s="17">
        <v>0.15535327224835099</v>
      </c>
      <c r="AY18" s="17">
        <v>0.14550749210727501</v>
      </c>
      <c r="AZ18" s="17"/>
      <c r="BA18" s="17">
        <v>0.15783593056839601</v>
      </c>
      <c r="BB18" s="17">
        <v>0.15594868434162101</v>
      </c>
      <c r="BC18" s="17">
        <v>0.128112827094509</v>
      </c>
      <c r="BD18" s="17">
        <v>0.15319816071776099</v>
      </c>
      <c r="BE18" s="17">
        <v>0.12986390069224699</v>
      </c>
      <c r="BF18" s="17"/>
      <c r="BG18" s="17">
        <v>0.14958107144559801</v>
      </c>
      <c r="BH18" s="17">
        <v>0.14386159188365299</v>
      </c>
      <c r="BI18" s="17"/>
      <c r="BJ18" s="17">
        <v>0.147511051592013</v>
      </c>
      <c r="BK18" s="17">
        <v>0.138801816151428</v>
      </c>
      <c r="BL18" s="17"/>
      <c r="BM18" s="17">
        <v>0.16647957212887399</v>
      </c>
      <c r="BN18" s="17">
        <v>0.14942515069920201</v>
      </c>
      <c r="BO18" s="17">
        <v>0.14326758799028899</v>
      </c>
      <c r="BP18" s="17">
        <v>0.15728905986580599</v>
      </c>
      <c r="BQ18" s="17">
        <v>0.14220375147297101</v>
      </c>
      <c r="BR18" s="17"/>
      <c r="BS18" s="17">
        <v>0.13655848487508099</v>
      </c>
      <c r="BT18" s="17"/>
      <c r="BU18" s="17">
        <v>0.16692293595643101</v>
      </c>
      <c r="BV18" s="17">
        <v>0.14610880907586901</v>
      </c>
      <c r="BW18" s="17">
        <v>0.13930165410485701</v>
      </c>
      <c r="BX18" s="17">
        <v>0.15992189476546101</v>
      </c>
      <c r="BY18" s="17">
        <v>0.14202894530696999</v>
      </c>
      <c r="BZ18" s="17"/>
      <c r="CA18" s="17">
        <v>0.12470117758013601</v>
      </c>
      <c r="CB18" s="17"/>
      <c r="CC18" s="17">
        <v>0.161395467380749</v>
      </c>
      <c r="CD18" s="17">
        <v>8.4337539610141704E-2</v>
      </c>
      <c r="CE18" s="17"/>
      <c r="CF18" s="17">
        <v>0.15643909438819201</v>
      </c>
      <c r="CG18" s="17"/>
      <c r="CH18" s="17">
        <v>0.13833488188316501</v>
      </c>
      <c r="CI18" s="17">
        <v>0.120940169501881</v>
      </c>
    </row>
    <row r="19" spans="2:87" x14ac:dyDescent="0.35">
      <c r="B19" s="18" t="s">
        <v>161</v>
      </c>
      <c r="C19" s="17">
        <v>3.9174140005753998E-2</v>
      </c>
      <c r="D19" s="17">
        <v>4.7661323141475802E-2</v>
      </c>
      <c r="E19" s="17">
        <v>3.0170574018862199E-2</v>
      </c>
      <c r="F19" s="17"/>
      <c r="G19" s="17">
        <v>5.1082807853627503E-2</v>
      </c>
      <c r="H19" s="17">
        <v>5.2071260573062002E-2</v>
      </c>
      <c r="I19" s="17">
        <v>4.6759207792274299E-2</v>
      </c>
      <c r="J19" s="17">
        <v>3.9806348564969403E-2</v>
      </c>
      <c r="K19" s="17">
        <v>3.03361244296954E-2</v>
      </c>
      <c r="L19" s="17">
        <v>1.9907199911501298E-2</v>
      </c>
      <c r="M19" s="17"/>
      <c r="N19" s="17">
        <v>3.4112359482381401E-2</v>
      </c>
      <c r="O19" s="17">
        <v>2.97904656558453E-2</v>
      </c>
      <c r="P19" s="17">
        <v>5.0679309482893703E-2</v>
      </c>
      <c r="Q19" s="17">
        <v>4.48358975653994E-2</v>
      </c>
      <c r="R19" s="17"/>
      <c r="S19" s="17">
        <v>4.9821380597322301E-2</v>
      </c>
      <c r="T19" s="17">
        <v>4.83175748931347E-2</v>
      </c>
      <c r="U19" s="17">
        <v>3.5519970012423199E-2</v>
      </c>
      <c r="V19" s="17">
        <v>5.5722967127577003E-2</v>
      </c>
      <c r="W19" s="17">
        <v>3.1991479126462601E-2</v>
      </c>
      <c r="X19" s="17">
        <v>1.7994771729623198E-2</v>
      </c>
      <c r="Y19" s="17">
        <v>2.8011413254680501E-2</v>
      </c>
      <c r="Z19" s="17">
        <v>7.2382721780270304E-2</v>
      </c>
      <c r="AA19" s="17">
        <v>3.1364698547313101E-2</v>
      </c>
      <c r="AB19" s="17">
        <v>2.04571377956126E-2</v>
      </c>
      <c r="AC19" s="17">
        <v>2.7034823913092799E-2</v>
      </c>
      <c r="AD19" s="17">
        <v>8.0786654016973505E-2</v>
      </c>
      <c r="AE19" s="17"/>
      <c r="AF19" s="17">
        <v>3.6776971817770697E-2</v>
      </c>
      <c r="AG19" s="17">
        <v>3.8691630131190799E-2</v>
      </c>
      <c r="AH19" s="17">
        <v>3.96984563226861E-2</v>
      </c>
      <c r="AI19" s="17">
        <v>2.48086609185874E-2</v>
      </c>
      <c r="AJ19" s="17">
        <v>3.1370343289255802E-2</v>
      </c>
      <c r="AK19" s="17"/>
      <c r="AL19" s="17">
        <v>5.7067035821850499E-2</v>
      </c>
      <c r="AM19" s="17">
        <v>3.6482489389819198E-2</v>
      </c>
      <c r="AN19" s="17">
        <v>1.04566119351454E-2</v>
      </c>
      <c r="AO19" s="17">
        <v>2.54398681483455E-2</v>
      </c>
      <c r="AP19" s="17"/>
      <c r="AQ19" s="17">
        <v>3.8044993830840403E-2</v>
      </c>
      <c r="AR19" s="17">
        <v>4.0812544494138403E-2</v>
      </c>
      <c r="AS19" s="17"/>
      <c r="AT19" s="17">
        <v>4.6334779290552998E-2</v>
      </c>
      <c r="AU19" s="17">
        <v>1.6246318685441598E-2</v>
      </c>
      <c r="AV19" s="17"/>
      <c r="AW19" s="17">
        <v>2.6205980574200399E-2</v>
      </c>
      <c r="AX19" s="17">
        <v>3.8101094658305301E-2</v>
      </c>
      <c r="AY19" s="17">
        <v>4.9295844355525101E-2</v>
      </c>
      <c r="AZ19" s="17"/>
      <c r="BA19" s="17">
        <v>4.0226082015604799E-2</v>
      </c>
      <c r="BB19" s="17">
        <v>4.0894474143837102E-2</v>
      </c>
      <c r="BC19" s="17">
        <v>3.5472711022246903E-2</v>
      </c>
      <c r="BD19" s="17">
        <v>3.6056157993697803E-2</v>
      </c>
      <c r="BE19" s="17">
        <v>5.4476314455438102E-2</v>
      </c>
      <c r="BF19" s="17"/>
      <c r="BG19" s="17">
        <v>5.2068102926191601E-2</v>
      </c>
      <c r="BH19" s="17">
        <v>2.9764255166543602E-2</v>
      </c>
      <c r="BI19" s="17"/>
      <c r="BJ19" s="17">
        <v>4.39308279027356E-2</v>
      </c>
      <c r="BK19" s="17">
        <v>2.2382140667316398E-2</v>
      </c>
      <c r="BL19" s="17"/>
      <c r="BM19" s="17">
        <v>5.9033614277981997E-2</v>
      </c>
      <c r="BN19" s="17">
        <v>2.9727985863894898E-2</v>
      </c>
      <c r="BO19" s="17">
        <v>2.0518998600510902E-2</v>
      </c>
      <c r="BP19" s="17">
        <v>6.6649617556050797E-2</v>
      </c>
      <c r="BQ19" s="17">
        <v>3.3706754458763699E-2</v>
      </c>
      <c r="BR19" s="17"/>
      <c r="BS19" s="17">
        <v>2.4121945097710901E-2</v>
      </c>
      <c r="BT19" s="17"/>
      <c r="BU19" s="17">
        <v>3.8156557120205603E-2</v>
      </c>
      <c r="BV19" s="17">
        <v>1.8739168120329899E-2</v>
      </c>
      <c r="BW19" s="17">
        <v>5.3993550776724103E-2</v>
      </c>
      <c r="BX19" s="17">
        <v>1.40546446070531E-2</v>
      </c>
      <c r="BY19" s="17">
        <v>8.4543081016847502E-2</v>
      </c>
      <c r="BZ19" s="17"/>
      <c r="CA19" s="17">
        <v>2.9998712388971199E-2</v>
      </c>
      <c r="CB19" s="17"/>
      <c r="CC19" s="17">
        <v>3.1488622661191797E-2</v>
      </c>
      <c r="CD19" s="17">
        <v>5.0554097039444502E-2</v>
      </c>
      <c r="CE19" s="17"/>
      <c r="CF19" s="17">
        <v>1.41799590972872E-2</v>
      </c>
      <c r="CG19" s="17"/>
      <c r="CH19" s="17">
        <v>2.40250964227256E-2</v>
      </c>
      <c r="CI19" s="17">
        <v>3.3968011886075199E-2</v>
      </c>
    </row>
    <row r="20" spans="2:87" x14ac:dyDescent="0.35">
      <c r="B20" s="18" t="s">
        <v>252</v>
      </c>
      <c r="C20" s="19">
        <v>1.8370963849242101E-2</v>
      </c>
      <c r="D20" s="19">
        <v>2.37362218168032E-2</v>
      </c>
      <c r="E20" s="19">
        <v>1.3230224499265201E-2</v>
      </c>
      <c r="F20" s="19"/>
      <c r="G20" s="19">
        <v>0</v>
      </c>
      <c r="H20" s="19">
        <v>0</v>
      </c>
      <c r="I20" s="19">
        <v>2.4313384754228801E-2</v>
      </c>
      <c r="J20" s="19">
        <v>1.6416066455378301E-2</v>
      </c>
      <c r="K20" s="19">
        <v>3.72697972331184E-2</v>
      </c>
      <c r="L20" s="19">
        <v>2.9761625086983101E-2</v>
      </c>
      <c r="M20" s="19"/>
      <c r="N20" s="19">
        <v>2.4304430686630601E-2</v>
      </c>
      <c r="O20" s="19">
        <v>1.99494187884388E-2</v>
      </c>
      <c r="P20" s="19">
        <v>1.5994850953615001E-2</v>
      </c>
      <c r="Q20" s="19">
        <v>1.2666920083885799E-2</v>
      </c>
      <c r="R20" s="19"/>
      <c r="S20" s="19">
        <v>1.79362434675093E-2</v>
      </c>
      <c r="T20" s="19">
        <v>1.6880280208916101E-2</v>
      </c>
      <c r="U20" s="19">
        <v>2.24624828079419E-2</v>
      </c>
      <c r="V20" s="19">
        <v>3.2355603539114E-2</v>
      </c>
      <c r="W20" s="19">
        <v>1.54355923128012E-2</v>
      </c>
      <c r="X20" s="19">
        <v>1.15516846309565E-2</v>
      </c>
      <c r="Y20" s="19">
        <v>2.3373970327115499E-2</v>
      </c>
      <c r="Z20" s="19">
        <v>2.33710808347776E-2</v>
      </c>
      <c r="AA20" s="19">
        <v>1.21240114213682E-2</v>
      </c>
      <c r="AB20" s="19">
        <v>8.2290221305381106E-3</v>
      </c>
      <c r="AC20" s="19">
        <v>7.9526408237207396E-3</v>
      </c>
      <c r="AD20" s="19">
        <v>5.2301588339733703E-2</v>
      </c>
      <c r="AE20" s="19"/>
      <c r="AF20" s="19">
        <v>1.5268489758857501E-2</v>
      </c>
      <c r="AG20" s="19">
        <v>1.72040626702805E-2</v>
      </c>
      <c r="AH20" s="19">
        <v>2.8152490982635298E-2</v>
      </c>
      <c r="AI20" s="19">
        <v>1.2443996337726099E-2</v>
      </c>
      <c r="AJ20" s="19">
        <v>1.35616405445195E-2</v>
      </c>
      <c r="AK20" s="19"/>
      <c r="AL20" s="19">
        <v>1.8169658755874101E-2</v>
      </c>
      <c r="AM20" s="19">
        <v>2.7388301352495901E-2</v>
      </c>
      <c r="AN20" s="19">
        <v>2.7901953561475599E-3</v>
      </c>
      <c r="AO20" s="19">
        <v>7.4288006807705998E-3</v>
      </c>
      <c r="AP20" s="19"/>
      <c r="AQ20" s="19">
        <v>1.7946874775317E-2</v>
      </c>
      <c r="AR20" s="19">
        <v>1.89863221240439E-2</v>
      </c>
      <c r="AS20" s="19"/>
      <c r="AT20" s="19">
        <v>1.6220090613307901E-2</v>
      </c>
      <c r="AU20" s="19">
        <v>2.9544347642760298E-2</v>
      </c>
      <c r="AV20" s="19"/>
      <c r="AW20" s="19">
        <v>2.9794482429257099E-2</v>
      </c>
      <c r="AX20" s="19">
        <v>1.9579256844822299E-2</v>
      </c>
      <c r="AY20" s="19">
        <v>7.7699438685609901E-3</v>
      </c>
      <c r="AZ20" s="19"/>
      <c r="BA20" s="19">
        <v>6.7662626050034799E-3</v>
      </c>
      <c r="BB20" s="19">
        <v>1.8264818843491099E-2</v>
      </c>
      <c r="BC20" s="19">
        <v>2.5061830997146001E-2</v>
      </c>
      <c r="BD20" s="19">
        <v>2.7765973009578102E-2</v>
      </c>
      <c r="BE20" s="19">
        <v>1.64374500500989E-2</v>
      </c>
      <c r="BF20" s="19"/>
      <c r="BG20" s="19">
        <v>1.56905741686925E-2</v>
      </c>
      <c r="BH20" s="19">
        <v>2.0327085359270799E-2</v>
      </c>
      <c r="BI20" s="19"/>
      <c r="BJ20" s="19">
        <v>1.6267742497350302E-2</v>
      </c>
      <c r="BK20" s="19">
        <v>2.6667539291251201E-2</v>
      </c>
      <c r="BL20" s="19"/>
      <c r="BM20" s="19">
        <v>1.08211489398459E-2</v>
      </c>
      <c r="BN20" s="19">
        <v>2.3824795745700799E-2</v>
      </c>
      <c r="BO20" s="19">
        <v>1.6247802884904201E-2</v>
      </c>
      <c r="BP20" s="19">
        <v>1.6788740501734501E-2</v>
      </c>
      <c r="BQ20" s="19">
        <v>2.3537410286227599E-2</v>
      </c>
      <c r="BR20" s="19"/>
      <c r="BS20" s="19">
        <v>1.6862429044326201E-2</v>
      </c>
      <c r="BT20" s="19"/>
      <c r="BU20" s="19">
        <v>2.0778137445975099E-2</v>
      </c>
      <c r="BV20" s="19">
        <v>1.7331410352304101E-2</v>
      </c>
      <c r="BW20" s="19">
        <v>1.01273117111271E-2</v>
      </c>
      <c r="BX20" s="19">
        <v>1.31046734182588E-2</v>
      </c>
      <c r="BY20" s="19">
        <v>1.4677949596383799E-2</v>
      </c>
      <c r="BZ20" s="19"/>
      <c r="CA20" s="19">
        <v>8.9150565424369107E-3</v>
      </c>
      <c r="CB20" s="19"/>
      <c r="CC20" s="19">
        <v>1.51709966760077E-2</v>
      </c>
      <c r="CD20" s="19">
        <v>3.05460751189695E-2</v>
      </c>
      <c r="CE20" s="19"/>
      <c r="CF20" s="19">
        <v>1.7509038998201401E-2</v>
      </c>
      <c r="CG20" s="19"/>
      <c r="CH20" s="19">
        <v>1.9209525371344301E-2</v>
      </c>
      <c r="CI20" s="19">
        <v>2.4172690760503299E-2</v>
      </c>
    </row>
    <row r="21" spans="2:87" x14ac:dyDescent="0.35">
      <c r="B21" s="16"/>
    </row>
    <row r="22" spans="2:87" x14ac:dyDescent="0.35">
      <c r="B22" t="s">
        <v>118</v>
      </c>
    </row>
    <row r="23" spans="2:87" x14ac:dyDescent="0.35">
      <c r="B23" t="s">
        <v>119</v>
      </c>
    </row>
    <row r="25" spans="2:87" x14ac:dyDescent="0.35">
      <c r="B25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2:F251"/>
  <sheetViews>
    <sheetView showGridLines="0" tabSelected="1" topLeftCell="A201" workbookViewId="0"/>
  </sheetViews>
  <sheetFormatPr defaultColWidth="10.90625" defaultRowHeight="14.5" x14ac:dyDescent="0.35"/>
  <cols>
    <col min="4" max="4" width="104.36328125" customWidth="1"/>
    <col min="5" max="5" width="20.7265625" customWidth="1"/>
  </cols>
  <sheetData>
    <row r="2" spans="3:6" ht="40" customHeight="1" x14ac:dyDescent="0.35">
      <c r="D2" s="1" t="s">
        <v>11</v>
      </c>
    </row>
    <row r="6" spans="3:6" x14ac:dyDescent="0.35">
      <c r="D6" s="8" t="str">
        <f>HYPERLINK("#'Full Results'!A1", "Full Results")</f>
        <v>Full Results</v>
      </c>
    </row>
    <row r="8" spans="3:6" x14ac:dyDescent="0.35">
      <c r="D8" s="6" t="s">
        <v>12</v>
      </c>
      <c r="E8" s="6" t="s">
        <v>13</v>
      </c>
      <c r="F8" s="6" t="s">
        <v>14</v>
      </c>
    </row>
    <row r="9" spans="3:6" x14ac:dyDescent="0.35">
      <c r="C9">
        <v>1</v>
      </c>
      <c r="D9" s="8" t="str">
        <f>HYPERLINK("#'Table 1'!A1", "Which do you think are the most important issues facing the country at this time? Please select up to three  ")</f>
        <v>Which do you think are the most important issues facing the country at this time? Please select up to three  </v>
      </c>
      <c r="E9" s="14" t="str">
        <f>HYPERLINK("#'Full Results'!A11", "11")</f>
        <v>11</v>
      </c>
      <c r="F9" t="s">
        <v>117</v>
      </c>
    </row>
    <row r="10" spans="3:6" x14ac:dyDescent="0.35">
      <c r="C10">
        <v>2</v>
      </c>
      <c r="D10" s="8" t="str">
        <f>HYPERLINK("#'Table 2'!A1", "Grid Summary: For each of the following, would you say they are significant issues in the UK or not?")</f>
        <v>Grid Summary: For each of the following, would you say they are significant issues in the UK or not?</v>
      </c>
      <c r="E10" s="7"/>
      <c r="F10" t="s">
        <v>117</v>
      </c>
    </row>
    <row r="11" spans="3:6" x14ac:dyDescent="0.35">
      <c r="C11">
        <v>3</v>
      </c>
      <c r="D11" s="8" t="str">
        <f>HYPERLINK("#'Table 3'!A1", "For each of the following, would you say they are significant issues in the UK or not?: Children living in poverty ")</f>
        <v xml:space="preserve">For each of the following, would you say they are significant issues in the UK or not?: Children living in poverty </v>
      </c>
      <c r="E11" s="14" t="str">
        <f>HYPERLINK("#'Full Results'!A30", "30")</f>
        <v>30</v>
      </c>
      <c r="F11" t="s">
        <v>117</v>
      </c>
    </row>
    <row r="12" spans="3:6" x14ac:dyDescent="0.35">
      <c r="C12">
        <v>4</v>
      </c>
      <c r="D12" s="8" t="str">
        <f>HYPERLINK("#'Table 4'!A1", "For each of the following, would you say they are significant issues in the UK or not?: Older people living in poverty ")</f>
        <v xml:space="preserve">For each of the following, would you say they are significant issues in the UK or not?: Older people living in poverty </v>
      </c>
      <c r="E12" s="14" t="str">
        <f>HYPERLINK("#'Full Results'!A38", "38")</f>
        <v>38</v>
      </c>
      <c r="F12" t="s">
        <v>117</v>
      </c>
    </row>
    <row r="13" spans="3:6" x14ac:dyDescent="0.35">
      <c r="C13">
        <v>5</v>
      </c>
      <c r="D13" s="8" t="str">
        <f>HYPERLINK("#'Table 5'!A1", "For each of the following, would you say they are significant issues in the UK or not?: Cost of living for all ages")</f>
        <v>For each of the following, would you say they are significant issues in the UK or not?: Cost of living for all ages</v>
      </c>
      <c r="E13" s="14" t="str">
        <f>HYPERLINK("#'Full Results'!A46", "46")</f>
        <v>46</v>
      </c>
      <c r="F13" t="s">
        <v>117</v>
      </c>
    </row>
    <row r="14" spans="3:6" x14ac:dyDescent="0.35">
      <c r="C14">
        <v>6</v>
      </c>
      <c r="D14" s="8" t="str">
        <f>HYPERLINK("#'Table 6'!A1", "For each of the following, would you say they are significant issues in the UK or not?: Levels of unemployment")</f>
        <v>For each of the following, would you say they are significant issues in the UK or not?: Levels of unemployment</v>
      </c>
      <c r="E14" s="14" t="str">
        <f>HYPERLINK("#'Full Results'!A54", "54")</f>
        <v>54</v>
      </c>
      <c r="F14" t="s">
        <v>117</v>
      </c>
    </row>
    <row r="15" spans="3:6" x14ac:dyDescent="0.35">
      <c r="C15">
        <v>7</v>
      </c>
      <c r="D15" s="8" t="str">
        <f>HYPERLINK("#'Table 7'!A1", "For each of the following, would you say they are significant issues in the UK or not?: Illegal immigration")</f>
        <v>For each of the following, would you say they are significant issues in the UK or not?: Illegal immigration</v>
      </c>
      <c r="E15" s="14" t="str">
        <f>HYPERLINK("#'Full Results'!A62", "62")</f>
        <v>62</v>
      </c>
      <c r="F15" t="s">
        <v>117</v>
      </c>
    </row>
    <row r="16" spans="3:6" x14ac:dyDescent="0.35">
      <c r="C16">
        <v>8</v>
      </c>
      <c r="D16" s="8" t="str">
        <f>HYPERLINK("#'Table 8'!A1", "For each of the following, would you say they are significant issues in the UK or not?: Availability and affordability of housing")</f>
        <v>For each of the following, would you say they are significant issues in the UK or not?: Availability and affordability of housing</v>
      </c>
      <c r="E16" s="14" t="str">
        <f>HYPERLINK("#'Full Results'!A70", "70")</f>
        <v>70</v>
      </c>
      <c r="F16" t="s">
        <v>117</v>
      </c>
    </row>
    <row r="17" spans="3:6" x14ac:dyDescent="0.35">
      <c r="C17">
        <v>9</v>
      </c>
      <c r="D17" s="8" t="str">
        <f>HYPERLINK("#'Table 9'!A1", "For each of the following, would you say they are significant issues in the UK or not?: Public health")</f>
        <v>For each of the following, would you say they are significant issues in the UK or not?: Public health</v>
      </c>
      <c r="E17" s="14" t="str">
        <f>HYPERLINK("#'Full Results'!A78", "78")</f>
        <v>78</v>
      </c>
      <c r="F17" t="s">
        <v>117</v>
      </c>
    </row>
    <row r="18" spans="3:6" x14ac:dyDescent="0.35">
      <c r="C18">
        <v>10</v>
      </c>
      <c r="D18" s="8" t="str">
        <f>HYPERLINK("#'Table 10'!A1", "Grid Summary: In your opinion, how much is supporting the following groups in society a priority to the Labour Party?")</f>
        <v>Grid Summary: In your opinion, how much is supporting the following groups in society a priority to the Labour Party?</v>
      </c>
      <c r="E18" s="7"/>
      <c r="F18" t="s">
        <v>163</v>
      </c>
    </row>
    <row r="19" spans="3:6" x14ac:dyDescent="0.35">
      <c r="C19">
        <v>11</v>
      </c>
      <c r="D19" s="8" t="str">
        <f>HYPERLINK("#'Table 11'!A1", "In your opinion, how much is supporting the following groups in society a priority to the Labour Party?: Families with children ")</f>
        <v xml:space="preserve">In your opinion, how much is supporting the following groups in society a priority to the Labour Party?: Families with children </v>
      </c>
      <c r="E19" s="14" t="str">
        <f>HYPERLINK("#'Full Results'!A86", "86")</f>
        <v>86</v>
      </c>
      <c r="F19" t="s">
        <v>163</v>
      </c>
    </row>
    <row r="20" spans="3:6" x14ac:dyDescent="0.35">
      <c r="C20">
        <v>12</v>
      </c>
      <c r="D20" s="8" t="str">
        <f>HYPERLINK("#'Table 12'!A1", "In your opinion, how much is supporting the following groups in society a priority to the Labour Party?: Single people")</f>
        <v>In your opinion, how much is supporting the following groups in society a priority to the Labour Party?: Single people</v>
      </c>
      <c r="E20" s="14" t="str">
        <f>HYPERLINK("#'Full Results'!A94", "94")</f>
        <v>94</v>
      </c>
      <c r="F20" t="s">
        <v>163</v>
      </c>
    </row>
    <row r="21" spans="3:6" x14ac:dyDescent="0.35">
      <c r="C21">
        <v>13</v>
      </c>
      <c r="D21" s="8" t="str">
        <f>HYPERLINK("#'Table 13'!A1", "In your opinion, how much is supporting the following groups in society a priority to the Labour Party?: Working adults")</f>
        <v>In your opinion, how much is supporting the following groups in society a priority to the Labour Party?: Working adults</v>
      </c>
      <c r="E21" s="14" t="str">
        <f>HYPERLINK("#'Full Results'!A102", "102")</f>
        <v>102</v>
      </c>
      <c r="F21" t="s">
        <v>163</v>
      </c>
    </row>
    <row r="22" spans="3:6" x14ac:dyDescent="0.35">
      <c r="C22">
        <v>14</v>
      </c>
      <c r="D22" s="8" t="str">
        <f>HYPERLINK("#'Table 14'!A1", "In your opinion, how much is supporting the following groups in society a priority to the Labour Party?: Retired adults")</f>
        <v>In your opinion, how much is supporting the following groups in society a priority to the Labour Party?: Retired adults</v>
      </c>
      <c r="E22" s="14" t="str">
        <f>HYPERLINK("#'Full Results'!A110", "110")</f>
        <v>110</v>
      </c>
      <c r="F22" t="s">
        <v>163</v>
      </c>
    </row>
    <row r="23" spans="3:6" x14ac:dyDescent="0.35">
      <c r="C23">
        <v>15</v>
      </c>
      <c r="D23" s="8" t="str">
        <f>HYPERLINK("#'Table 15'!A1", "In your opinion, how much is supporting the following groups in society a priority to the Labour Party?: Students")</f>
        <v>In your opinion, how much is supporting the following groups in society a priority to the Labour Party?: Students</v>
      </c>
      <c r="E23" s="14" t="str">
        <f>HYPERLINK("#'Full Results'!A118", "118")</f>
        <v>118</v>
      </c>
      <c r="F23" t="s">
        <v>163</v>
      </c>
    </row>
    <row r="24" spans="3:6" x14ac:dyDescent="0.35">
      <c r="C24">
        <v>16</v>
      </c>
      <c r="D24" s="8" t="str">
        <f>HYPERLINK("#'Table 16'!A1", "In your opinion, how much is supporting the following groups in society a priority to the Labour Party?: People who are rich")</f>
        <v>In your opinion, how much is supporting the following groups in society a priority to the Labour Party?: People who are rich</v>
      </c>
      <c r="E24" s="14" t="str">
        <f>HYPERLINK("#'Full Results'!A126", "126")</f>
        <v>126</v>
      </c>
      <c r="F24" t="s">
        <v>163</v>
      </c>
    </row>
    <row r="25" spans="3:6" x14ac:dyDescent="0.35">
      <c r="C25">
        <v>17</v>
      </c>
      <c r="D25" s="8" t="str">
        <f>HYPERLINK("#'Table 17'!A1", "In your opinion, how much is supporting the following groups in society a priority to the Labour Party?: People who are poor")</f>
        <v>In your opinion, how much is supporting the following groups in society a priority to the Labour Party?: People who are poor</v>
      </c>
      <c r="E25" s="14" t="str">
        <f>HYPERLINK("#'Full Results'!A134", "134")</f>
        <v>134</v>
      </c>
      <c r="F25" t="s">
        <v>163</v>
      </c>
    </row>
    <row r="26" spans="3:6" x14ac:dyDescent="0.35">
      <c r="C26">
        <v>18</v>
      </c>
      <c r="D26" s="8" t="str">
        <f>HYPERLINK("#'Table 18'!A1", "In your opinion, how much is supporting the following groups in society a priority to the Labour Party?: Young people in general")</f>
        <v>In your opinion, how much is supporting the following groups in society a priority to the Labour Party?: Young people in general</v>
      </c>
      <c r="E26" s="14" t="str">
        <f>HYPERLINK("#'Full Results'!A142", "142")</f>
        <v>142</v>
      </c>
      <c r="F26" t="s">
        <v>163</v>
      </c>
    </row>
    <row r="27" spans="3:6" x14ac:dyDescent="0.35">
      <c r="C27">
        <v>19</v>
      </c>
      <c r="D27" s="8" t="str">
        <f>HYPERLINK("#'Table 19'!A1", "In your opinion, how much is supporting the following groups in society a priority to the Labour Party?: Older people in general")</f>
        <v>In your opinion, how much is supporting the following groups in society a priority to the Labour Party?: Older people in general</v>
      </c>
      <c r="E27" s="14" t="str">
        <f>HYPERLINK("#'Full Results'!A150", "150")</f>
        <v>150</v>
      </c>
      <c r="F27" t="s">
        <v>163</v>
      </c>
    </row>
    <row r="28" spans="3:6" x14ac:dyDescent="0.35">
      <c r="C28">
        <v>20</v>
      </c>
      <c r="D28" s="8" t="str">
        <f>HYPERLINK("#'Table 20'!A1", "In your opinion, how much is supporting the following groups in society a priority to the Labour Party?: Middle-aged people")</f>
        <v>In your opinion, how much is supporting the following groups in society a priority to the Labour Party?: Middle-aged people</v>
      </c>
      <c r="E28" s="14" t="str">
        <f>HYPERLINK("#'Full Results'!A158", "158")</f>
        <v>158</v>
      </c>
      <c r="F28" t="s">
        <v>163</v>
      </c>
    </row>
    <row r="29" spans="3:6" x14ac:dyDescent="0.35">
      <c r="C29">
        <v>21</v>
      </c>
      <c r="D29" s="8" t="str">
        <f>HYPERLINK("#'Table 21'!A1", "In your opinion, how much is supporting the following groups in society a priority to the Labour Party?: Homeowners")</f>
        <v>In your opinion, how much is supporting the following groups in society a priority to the Labour Party?: Homeowners</v>
      </c>
      <c r="E29" s="14" t="str">
        <f>HYPERLINK("#'Full Results'!A166", "166")</f>
        <v>166</v>
      </c>
      <c r="F29" t="s">
        <v>163</v>
      </c>
    </row>
    <row r="30" spans="3:6" x14ac:dyDescent="0.35">
      <c r="C30">
        <v>22</v>
      </c>
      <c r="D30" s="8" t="str">
        <f>HYPERLINK("#'Table 22'!A1", "In your opinion, how much is supporting the following groups in society a priority to the Labour Party?: Renters")</f>
        <v>In your opinion, how much is supporting the following groups in society a priority to the Labour Party?: Renters</v>
      </c>
      <c r="E30" s="14" t="str">
        <f>HYPERLINK("#'Full Results'!A174", "174")</f>
        <v>174</v>
      </c>
      <c r="F30" t="s">
        <v>163</v>
      </c>
    </row>
    <row r="31" spans="3:6" x14ac:dyDescent="0.35">
      <c r="C31">
        <v>23</v>
      </c>
      <c r="D31" s="8" t="str">
        <f>HYPERLINK("#'Table 23'!A1", "In your opinion, how much is supporting the following groups in society a priority to the Labour Party?: Immigrants")</f>
        <v>In your opinion, how much is supporting the following groups in society a priority to the Labour Party?: Immigrants</v>
      </c>
      <c r="E31" s="14" t="str">
        <f>HYPERLINK("#'Full Results'!A182", "182")</f>
        <v>182</v>
      </c>
      <c r="F31" t="s">
        <v>163</v>
      </c>
    </row>
    <row r="32" spans="3:6" x14ac:dyDescent="0.35">
      <c r="C32">
        <v>24</v>
      </c>
      <c r="D32" s="8" t="str">
        <f>HYPERLINK("#'Table 24'!A1", "In your opinion, how much is supporting the following groups in society a priority to the Labour Party?: People born and raised in the UK")</f>
        <v>In your opinion, how much is supporting the following groups in society a priority to the Labour Party?: People born and raised in the UK</v>
      </c>
      <c r="E32" s="14" t="str">
        <f>HYPERLINK("#'Full Results'!A190", "190")</f>
        <v>190</v>
      </c>
      <c r="F32" t="s">
        <v>163</v>
      </c>
    </row>
    <row r="33" spans="3:6" x14ac:dyDescent="0.35">
      <c r="C33">
        <v>25</v>
      </c>
      <c r="D33" s="8" t="str">
        <f>HYPERLINK("#'Table 25'!A1", "In your opinion, how much is supporting the following groups in society a priority to the Labour Party?: Older people in poverty")</f>
        <v>In your opinion, how much is supporting the following groups in society a priority to the Labour Party?: Older people in poverty</v>
      </c>
      <c r="E33" s="14" t="str">
        <f>HYPERLINK("#'Full Results'!A198", "198")</f>
        <v>198</v>
      </c>
      <c r="F33" t="s">
        <v>163</v>
      </c>
    </row>
    <row r="34" spans="3:6" x14ac:dyDescent="0.35">
      <c r="C34">
        <v>26</v>
      </c>
      <c r="D34" s="8" t="str">
        <f>HYPERLINK("#'Table 26'!A1", "In your opinion, how much is supporting the following groups in society a priority to the Labour Party?: Working-age adults in poverty")</f>
        <v>In your opinion, how much is supporting the following groups in society a priority to the Labour Party?: Working-age adults in poverty</v>
      </c>
      <c r="E34" s="14" t="str">
        <f>HYPERLINK("#'Full Results'!A206", "206")</f>
        <v>206</v>
      </c>
      <c r="F34" t="s">
        <v>163</v>
      </c>
    </row>
    <row r="35" spans="3:6" x14ac:dyDescent="0.35">
      <c r="C35">
        <v>27</v>
      </c>
      <c r="D35" s="8" t="str">
        <f>HYPERLINK("#'Table 27'!A1", "In your opinion, how much is supporting the following groups in society a priority to the Labour Party?: Families with children in poverty")</f>
        <v>In your opinion, how much is supporting the following groups in society a priority to the Labour Party?: Families with children in poverty</v>
      </c>
      <c r="E35" s="14" t="str">
        <f>HYPERLINK("#'Full Results'!A214", "214")</f>
        <v>214</v>
      </c>
      <c r="F35" t="s">
        <v>163</v>
      </c>
    </row>
    <row r="36" spans="3:6" x14ac:dyDescent="0.35">
      <c r="C36">
        <v>28</v>
      </c>
      <c r="D36" s="8" t="str">
        <f>HYPERLINK("#'Table 28'!A1", "Grid Summary: In your opinion, how much is supporting the following groups in society a priority to the Conservative Party?")</f>
        <v>Grid Summary: In your opinion, how much is supporting the following groups in society a priority to the Conservative Party?</v>
      </c>
      <c r="E36" s="7"/>
      <c r="F36" t="s">
        <v>163</v>
      </c>
    </row>
    <row r="37" spans="3:6" x14ac:dyDescent="0.35">
      <c r="C37">
        <v>29</v>
      </c>
      <c r="D37" s="8" t="str">
        <f>HYPERLINK("#'Table 29'!A1", "In your opinion, how much is supporting the following groups in society a priority to the Conservative Party?: Families with children ")</f>
        <v xml:space="preserve">In your opinion, how much is supporting the following groups in society a priority to the Conservative Party?: Families with children </v>
      </c>
      <c r="E37" s="14" t="str">
        <f>HYPERLINK("#'Full Results'!A222", "222")</f>
        <v>222</v>
      </c>
      <c r="F37" t="s">
        <v>163</v>
      </c>
    </row>
    <row r="38" spans="3:6" x14ac:dyDescent="0.35">
      <c r="C38">
        <v>30</v>
      </c>
      <c r="D38" s="8" t="str">
        <f>HYPERLINK("#'Table 30'!A1", "In your opinion, how much is supporting the following groups in society a priority to the Conservative Party?: Single people")</f>
        <v>In your opinion, how much is supporting the following groups in society a priority to the Conservative Party?: Single people</v>
      </c>
      <c r="E38" s="14" t="str">
        <f>HYPERLINK("#'Full Results'!A230", "230")</f>
        <v>230</v>
      </c>
      <c r="F38" t="s">
        <v>163</v>
      </c>
    </row>
    <row r="39" spans="3:6" x14ac:dyDescent="0.35">
      <c r="C39">
        <v>31</v>
      </c>
      <c r="D39" s="8" t="str">
        <f>HYPERLINK("#'Table 31'!A1", "In your opinion, how much is supporting the following groups in society a priority to the Conservative Party?: Working adults")</f>
        <v>In your opinion, how much is supporting the following groups in society a priority to the Conservative Party?: Working adults</v>
      </c>
      <c r="E39" s="14" t="str">
        <f>HYPERLINK("#'Full Results'!A238", "238")</f>
        <v>238</v>
      </c>
      <c r="F39" t="s">
        <v>163</v>
      </c>
    </row>
    <row r="40" spans="3:6" x14ac:dyDescent="0.35">
      <c r="C40">
        <v>32</v>
      </c>
      <c r="D40" s="8" t="str">
        <f>HYPERLINK("#'Table 32'!A1", "In your opinion, how much is supporting the following groups in society a priority to the Conservative Party?: Retired adults")</f>
        <v>In your opinion, how much is supporting the following groups in society a priority to the Conservative Party?: Retired adults</v>
      </c>
      <c r="E40" s="14" t="str">
        <f>HYPERLINK("#'Full Results'!A246", "246")</f>
        <v>246</v>
      </c>
      <c r="F40" t="s">
        <v>163</v>
      </c>
    </row>
    <row r="41" spans="3:6" x14ac:dyDescent="0.35">
      <c r="C41">
        <v>33</v>
      </c>
      <c r="D41" s="8" t="str">
        <f>HYPERLINK("#'Table 33'!A1", "In your opinion, how much is supporting the following groups in society a priority to the Conservative Party?: Students")</f>
        <v>In your opinion, how much is supporting the following groups in society a priority to the Conservative Party?: Students</v>
      </c>
      <c r="E41" s="14" t="str">
        <f>HYPERLINK("#'Full Results'!A254", "254")</f>
        <v>254</v>
      </c>
      <c r="F41" t="s">
        <v>163</v>
      </c>
    </row>
    <row r="42" spans="3:6" x14ac:dyDescent="0.35">
      <c r="C42">
        <v>34</v>
      </c>
      <c r="D42" s="8" t="str">
        <f>HYPERLINK("#'Table 34'!A1", "In your opinion, how much is supporting the following groups in society a priority to the Conservative Party?: People who are rich")</f>
        <v>In your opinion, how much is supporting the following groups in society a priority to the Conservative Party?: People who are rich</v>
      </c>
      <c r="E42" s="14" t="str">
        <f>HYPERLINK("#'Full Results'!A262", "262")</f>
        <v>262</v>
      </c>
      <c r="F42" t="s">
        <v>163</v>
      </c>
    </row>
    <row r="43" spans="3:6" x14ac:dyDescent="0.35">
      <c r="C43">
        <v>35</v>
      </c>
      <c r="D43" s="8" t="str">
        <f>HYPERLINK("#'Table 35'!A1", "In your opinion, how much is supporting the following groups in society a priority to the Conservative Party?: People who are poor")</f>
        <v>In your opinion, how much is supporting the following groups in society a priority to the Conservative Party?: People who are poor</v>
      </c>
      <c r="E43" s="14" t="str">
        <f>HYPERLINK("#'Full Results'!A270", "270")</f>
        <v>270</v>
      </c>
      <c r="F43" t="s">
        <v>163</v>
      </c>
    </row>
    <row r="44" spans="3:6" x14ac:dyDescent="0.35">
      <c r="C44">
        <v>36</v>
      </c>
      <c r="D44" s="8" t="str">
        <f>HYPERLINK("#'Table 36'!A1", "In your opinion, how much is supporting the following groups in society a priority to the Conservative Party?: Young people in general")</f>
        <v>In your opinion, how much is supporting the following groups in society a priority to the Conservative Party?: Young people in general</v>
      </c>
      <c r="E44" s="14" t="str">
        <f>HYPERLINK("#'Full Results'!A278", "278")</f>
        <v>278</v>
      </c>
      <c r="F44" t="s">
        <v>163</v>
      </c>
    </row>
    <row r="45" spans="3:6" x14ac:dyDescent="0.35">
      <c r="C45">
        <v>37</v>
      </c>
      <c r="D45" s="8" t="str">
        <f>HYPERLINK("#'Table 37'!A1", "In your opinion, how much is supporting the following groups in society a priority to the Conservative Party?: Older people in general")</f>
        <v>In your opinion, how much is supporting the following groups in society a priority to the Conservative Party?: Older people in general</v>
      </c>
      <c r="E45" s="14" t="str">
        <f>HYPERLINK("#'Full Results'!A286", "286")</f>
        <v>286</v>
      </c>
      <c r="F45" t="s">
        <v>163</v>
      </c>
    </row>
    <row r="46" spans="3:6" x14ac:dyDescent="0.35">
      <c r="C46">
        <v>38</v>
      </c>
      <c r="D46" s="8" t="str">
        <f>HYPERLINK("#'Table 38'!A1", "In your opinion, how much is supporting the following groups in society a priority to the Conservative Party?: Middle-aged people")</f>
        <v>In your opinion, how much is supporting the following groups in society a priority to the Conservative Party?: Middle-aged people</v>
      </c>
      <c r="E46" s="14" t="str">
        <f>HYPERLINK("#'Full Results'!A294", "294")</f>
        <v>294</v>
      </c>
      <c r="F46" t="s">
        <v>163</v>
      </c>
    </row>
    <row r="47" spans="3:6" x14ac:dyDescent="0.35">
      <c r="C47">
        <v>39</v>
      </c>
      <c r="D47" s="8" t="str">
        <f>HYPERLINK("#'Table 39'!A1", "In your opinion, how much is supporting the following groups in society a priority to the Conservative Party?: Homeowners")</f>
        <v>In your opinion, how much is supporting the following groups in society a priority to the Conservative Party?: Homeowners</v>
      </c>
      <c r="E47" s="14" t="str">
        <f>HYPERLINK("#'Full Results'!A302", "302")</f>
        <v>302</v>
      </c>
      <c r="F47" t="s">
        <v>163</v>
      </c>
    </row>
    <row r="48" spans="3:6" x14ac:dyDescent="0.35">
      <c r="C48">
        <v>40</v>
      </c>
      <c r="D48" s="8" t="str">
        <f>HYPERLINK("#'Table 40'!A1", "In your opinion, how much is supporting the following groups in society a priority to the Conservative Party?: Renters")</f>
        <v>In your opinion, how much is supporting the following groups in society a priority to the Conservative Party?: Renters</v>
      </c>
      <c r="E48" s="14" t="str">
        <f>HYPERLINK("#'Full Results'!A310", "310")</f>
        <v>310</v>
      </c>
      <c r="F48" t="s">
        <v>163</v>
      </c>
    </row>
    <row r="49" spans="3:6" x14ac:dyDescent="0.35">
      <c r="C49">
        <v>41</v>
      </c>
      <c r="D49" s="8" t="str">
        <f>HYPERLINK("#'Table 41'!A1", "In your opinion, how much is supporting the following groups in society a priority to the Conservative Party?: Immigrants")</f>
        <v>In your opinion, how much is supporting the following groups in society a priority to the Conservative Party?: Immigrants</v>
      </c>
      <c r="E49" s="14" t="str">
        <f>HYPERLINK("#'Full Results'!A318", "318")</f>
        <v>318</v>
      </c>
      <c r="F49" t="s">
        <v>163</v>
      </c>
    </row>
    <row r="50" spans="3:6" x14ac:dyDescent="0.35">
      <c r="C50">
        <v>42</v>
      </c>
      <c r="D50" s="8" t="str">
        <f>HYPERLINK("#'Table 42'!A1", "In your opinion, how much is supporting the following groups in society a priority to the Conservative Party?: People born and raised in the UK")</f>
        <v>In your opinion, how much is supporting the following groups in society a priority to the Conservative Party?: People born and raised in the UK</v>
      </c>
      <c r="E50" s="14" t="str">
        <f>HYPERLINK("#'Full Results'!A326", "326")</f>
        <v>326</v>
      </c>
      <c r="F50" t="s">
        <v>163</v>
      </c>
    </row>
    <row r="51" spans="3:6" x14ac:dyDescent="0.35">
      <c r="C51">
        <v>43</v>
      </c>
      <c r="D51" s="8" t="str">
        <f>HYPERLINK("#'Table 43'!A1", "In your opinion, how much is supporting the following groups in society a priority to the Conservative Party?: Older people in poverty")</f>
        <v>In your opinion, how much is supporting the following groups in society a priority to the Conservative Party?: Older people in poverty</v>
      </c>
      <c r="E51" s="14" t="str">
        <f>HYPERLINK("#'Full Results'!A334", "334")</f>
        <v>334</v>
      </c>
      <c r="F51" t="s">
        <v>163</v>
      </c>
    </row>
    <row r="52" spans="3:6" x14ac:dyDescent="0.35">
      <c r="C52">
        <v>44</v>
      </c>
      <c r="D52" s="8" t="str">
        <f>HYPERLINK("#'Table 44'!A1", "In your opinion, how much is supporting the following groups in society a priority to the Conservative Party?: Working-age adults in poverty")</f>
        <v>In your opinion, how much is supporting the following groups in society a priority to the Conservative Party?: Working-age adults in poverty</v>
      </c>
      <c r="E52" s="14" t="str">
        <f>HYPERLINK("#'Full Results'!A342", "342")</f>
        <v>342</v>
      </c>
      <c r="F52" t="s">
        <v>163</v>
      </c>
    </row>
    <row r="53" spans="3:6" x14ac:dyDescent="0.35">
      <c r="C53">
        <v>45</v>
      </c>
      <c r="D53" s="8" t="str">
        <f>HYPERLINK("#'Table 45'!A1", "In your opinion, how much is supporting the following groups in society a priority to the Conservative Party?: Families with children in poverty")</f>
        <v>In your opinion, how much is supporting the following groups in society a priority to the Conservative Party?: Families with children in poverty</v>
      </c>
      <c r="E53" s="14" t="str">
        <f>HYPERLINK("#'Full Results'!A350", "350")</f>
        <v>350</v>
      </c>
      <c r="F53" t="s">
        <v>163</v>
      </c>
    </row>
    <row r="54" spans="3:6" x14ac:dyDescent="0.35">
      <c r="C54">
        <v>46</v>
      </c>
      <c r="D54" s="8" t="str">
        <f>HYPERLINK("#'Table 46'!A1", "Grid Summary: In your opinion, how much is supporting the following groups in society a priority to the Reform Party?")</f>
        <v>Grid Summary: In your opinion, how much is supporting the following groups in society a priority to the Reform Party?</v>
      </c>
      <c r="E54" s="7"/>
      <c r="F54" t="s">
        <v>163</v>
      </c>
    </row>
    <row r="55" spans="3:6" x14ac:dyDescent="0.35">
      <c r="C55">
        <v>47</v>
      </c>
      <c r="D55" s="8" t="str">
        <f>HYPERLINK("#'Table 47'!A1", "In your opinion, how much is supporting the following groups in society a priority to the Reform Party?: Families with children ")</f>
        <v xml:space="preserve">In your opinion, how much is supporting the following groups in society a priority to the Reform Party?: Families with children </v>
      </c>
      <c r="E55" s="14" t="str">
        <f>HYPERLINK("#'Full Results'!A358", "358")</f>
        <v>358</v>
      </c>
      <c r="F55" t="s">
        <v>163</v>
      </c>
    </row>
    <row r="56" spans="3:6" x14ac:dyDescent="0.35">
      <c r="C56">
        <v>48</v>
      </c>
      <c r="D56" s="8" t="str">
        <f>HYPERLINK("#'Table 48'!A1", "In your opinion, how much is supporting the following groups in society a priority to the Reform Party?: Single people")</f>
        <v>In your opinion, how much is supporting the following groups in society a priority to the Reform Party?: Single people</v>
      </c>
      <c r="E56" s="14" t="str">
        <f>HYPERLINK("#'Full Results'!A366", "366")</f>
        <v>366</v>
      </c>
      <c r="F56" t="s">
        <v>163</v>
      </c>
    </row>
    <row r="57" spans="3:6" x14ac:dyDescent="0.35">
      <c r="C57">
        <v>49</v>
      </c>
      <c r="D57" s="8" t="str">
        <f>HYPERLINK("#'Table 49'!A1", "In your opinion, how much is supporting the following groups in society a priority to the Reform Party?: Working adults")</f>
        <v>In your opinion, how much is supporting the following groups in society a priority to the Reform Party?: Working adults</v>
      </c>
      <c r="E57" s="14" t="str">
        <f>HYPERLINK("#'Full Results'!A374", "374")</f>
        <v>374</v>
      </c>
      <c r="F57" t="s">
        <v>163</v>
      </c>
    </row>
    <row r="58" spans="3:6" x14ac:dyDescent="0.35">
      <c r="C58">
        <v>50</v>
      </c>
      <c r="D58" s="8" t="str">
        <f>HYPERLINK("#'Table 50'!A1", "In your opinion, how much is supporting the following groups in society a priority to the Reform Party?: Retired adults")</f>
        <v>In your opinion, how much is supporting the following groups in society a priority to the Reform Party?: Retired adults</v>
      </c>
      <c r="E58" s="14" t="str">
        <f>HYPERLINK("#'Full Results'!A382", "382")</f>
        <v>382</v>
      </c>
      <c r="F58" t="s">
        <v>163</v>
      </c>
    </row>
    <row r="59" spans="3:6" x14ac:dyDescent="0.35">
      <c r="C59">
        <v>51</v>
      </c>
      <c r="D59" s="8" t="str">
        <f>HYPERLINK("#'Table 51'!A1", "In your opinion, how much is supporting the following groups in society a priority to the Reform Party?: Students")</f>
        <v>In your opinion, how much is supporting the following groups in society a priority to the Reform Party?: Students</v>
      </c>
      <c r="E59" s="14" t="str">
        <f>HYPERLINK("#'Full Results'!A390", "390")</f>
        <v>390</v>
      </c>
      <c r="F59" t="s">
        <v>163</v>
      </c>
    </row>
    <row r="60" spans="3:6" x14ac:dyDescent="0.35">
      <c r="C60">
        <v>52</v>
      </c>
      <c r="D60" s="8" t="str">
        <f>HYPERLINK("#'Table 52'!A1", "In your opinion, how much is supporting the following groups in society a priority to the Reform Party?: People who are rich")</f>
        <v>In your opinion, how much is supporting the following groups in society a priority to the Reform Party?: People who are rich</v>
      </c>
      <c r="E60" s="14" t="str">
        <f>HYPERLINK("#'Full Results'!A398", "398")</f>
        <v>398</v>
      </c>
      <c r="F60" t="s">
        <v>163</v>
      </c>
    </row>
    <row r="61" spans="3:6" x14ac:dyDescent="0.35">
      <c r="C61">
        <v>53</v>
      </c>
      <c r="D61" s="8" t="str">
        <f>HYPERLINK("#'Table 53'!A1", "In your opinion, how much is supporting the following groups in society a priority to the Reform Party?: People who are poor")</f>
        <v>In your opinion, how much is supporting the following groups in society a priority to the Reform Party?: People who are poor</v>
      </c>
      <c r="E61" s="14" t="str">
        <f>HYPERLINK("#'Full Results'!A406", "406")</f>
        <v>406</v>
      </c>
      <c r="F61" t="s">
        <v>163</v>
      </c>
    </row>
    <row r="62" spans="3:6" x14ac:dyDescent="0.35">
      <c r="C62">
        <v>54</v>
      </c>
      <c r="D62" s="8" t="str">
        <f>HYPERLINK("#'Table 54'!A1", "In your opinion, how much is supporting the following groups in society a priority to the Reform Party?: Young people in general")</f>
        <v>In your opinion, how much is supporting the following groups in society a priority to the Reform Party?: Young people in general</v>
      </c>
      <c r="E62" s="14" t="str">
        <f>HYPERLINK("#'Full Results'!A414", "414")</f>
        <v>414</v>
      </c>
      <c r="F62" t="s">
        <v>163</v>
      </c>
    </row>
    <row r="63" spans="3:6" x14ac:dyDescent="0.35">
      <c r="C63">
        <v>55</v>
      </c>
      <c r="D63" s="8" t="str">
        <f>HYPERLINK("#'Table 55'!A1", "In your opinion, how much is supporting the following groups in society a priority to the Reform Party?: Older people in general")</f>
        <v>In your opinion, how much is supporting the following groups in society a priority to the Reform Party?: Older people in general</v>
      </c>
      <c r="E63" s="14" t="str">
        <f>HYPERLINK("#'Full Results'!A422", "422")</f>
        <v>422</v>
      </c>
      <c r="F63" t="s">
        <v>163</v>
      </c>
    </row>
    <row r="64" spans="3:6" x14ac:dyDescent="0.35">
      <c r="C64">
        <v>56</v>
      </c>
      <c r="D64" s="8" t="str">
        <f>HYPERLINK("#'Table 56'!A1", "In your opinion, how much is supporting the following groups in society a priority to the Reform Party?: Middle-aged people")</f>
        <v>In your opinion, how much is supporting the following groups in society a priority to the Reform Party?: Middle-aged people</v>
      </c>
      <c r="E64" s="14" t="str">
        <f>HYPERLINK("#'Full Results'!A430", "430")</f>
        <v>430</v>
      </c>
      <c r="F64" t="s">
        <v>163</v>
      </c>
    </row>
    <row r="65" spans="3:6" x14ac:dyDescent="0.35">
      <c r="C65">
        <v>57</v>
      </c>
      <c r="D65" s="8" t="str">
        <f>HYPERLINK("#'Table 57'!A1", "In your opinion, how much is supporting the following groups in society a priority to the Reform Party?: Homeowners")</f>
        <v>In your opinion, how much is supporting the following groups in society a priority to the Reform Party?: Homeowners</v>
      </c>
      <c r="E65" s="14" t="str">
        <f>HYPERLINK("#'Full Results'!A438", "438")</f>
        <v>438</v>
      </c>
      <c r="F65" t="s">
        <v>163</v>
      </c>
    </row>
    <row r="66" spans="3:6" x14ac:dyDescent="0.35">
      <c r="C66">
        <v>58</v>
      </c>
      <c r="D66" s="8" t="str">
        <f>HYPERLINK("#'Table 58'!A1", "In your opinion, how much is supporting the following groups in society a priority to the Reform Party?: Renters")</f>
        <v>In your opinion, how much is supporting the following groups in society a priority to the Reform Party?: Renters</v>
      </c>
      <c r="E66" s="14" t="str">
        <f>HYPERLINK("#'Full Results'!A446", "446")</f>
        <v>446</v>
      </c>
      <c r="F66" t="s">
        <v>163</v>
      </c>
    </row>
    <row r="67" spans="3:6" x14ac:dyDescent="0.35">
      <c r="C67">
        <v>59</v>
      </c>
      <c r="D67" s="8" t="str">
        <f>HYPERLINK("#'Table 59'!A1", "In your opinion, how much is supporting the following groups in society a priority to the Reform Party?: Immigrants")</f>
        <v>In your opinion, how much is supporting the following groups in society a priority to the Reform Party?: Immigrants</v>
      </c>
      <c r="E67" s="14" t="str">
        <f>HYPERLINK("#'Full Results'!A454", "454")</f>
        <v>454</v>
      </c>
      <c r="F67" t="s">
        <v>163</v>
      </c>
    </row>
    <row r="68" spans="3:6" x14ac:dyDescent="0.35">
      <c r="C68">
        <v>60</v>
      </c>
      <c r="D68" s="8" t="str">
        <f>HYPERLINK("#'Table 60'!A1", "In your opinion, how much is supporting the following groups in society a priority to the Reform Party?: People born and raised in the UK")</f>
        <v>In your opinion, how much is supporting the following groups in society a priority to the Reform Party?: People born and raised in the UK</v>
      </c>
      <c r="E68" s="14" t="str">
        <f>HYPERLINK("#'Full Results'!A462", "462")</f>
        <v>462</v>
      </c>
      <c r="F68" t="s">
        <v>163</v>
      </c>
    </row>
    <row r="69" spans="3:6" x14ac:dyDescent="0.35">
      <c r="C69">
        <v>61</v>
      </c>
      <c r="D69" s="8" t="str">
        <f>HYPERLINK("#'Table 61'!A1", "In your opinion, how much is supporting the following groups in society a priority to the Reform Party?: Older people in poverty")</f>
        <v>In your opinion, how much is supporting the following groups in society a priority to the Reform Party?: Older people in poverty</v>
      </c>
      <c r="E69" s="14" t="str">
        <f>HYPERLINK("#'Full Results'!A470", "470")</f>
        <v>470</v>
      </c>
      <c r="F69" t="s">
        <v>163</v>
      </c>
    </row>
    <row r="70" spans="3:6" x14ac:dyDescent="0.35">
      <c r="C70">
        <v>62</v>
      </c>
      <c r="D70" s="8" t="str">
        <f>HYPERLINK("#'Table 62'!A1", "In your opinion, how much is supporting the following groups in society a priority to the Reform Party?: Working-age adults in poverty")</f>
        <v>In your opinion, how much is supporting the following groups in society a priority to the Reform Party?: Working-age adults in poverty</v>
      </c>
      <c r="E70" s="14" t="str">
        <f>HYPERLINK("#'Full Results'!A478", "478")</f>
        <v>478</v>
      </c>
      <c r="F70" t="s">
        <v>163</v>
      </c>
    </row>
    <row r="71" spans="3:6" x14ac:dyDescent="0.35">
      <c r="C71">
        <v>63</v>
      </c>
      <c r="D71" s="8" t="str">
        <f>HYPERLINK("#'Table 63'!A1", "In your opinion, how much is supporting the following groups in society a priority to the Reform Party?: Families with children in poverty")</f>
        <v>In your opinion, how much is supporting the following groups in society a priority to the Reform Party?: Families with children in poverty</v>
      </c>
      <c r="E71" s="14" t="str">
        <f>HYPERLINK("#'Full Results'!A486", "486")</f>
        <v>486</v>
      </c>
      <c r="F71" t="s">
        <v>163</v>
      </c>
    </row>
    <row r="72" spans="3:6" x14ac:dyDescent="0.35">
      <c r="C72">
        <v>64</v>
      </c>
      <c r="D72" s="8" t="str">
        <f>HYPERLINK("#'Table 64'!A1", "Grid Summary: In your opinion, how much is supporting the following groups in society a priority to the Liberal Democrat Party?")</f>
        <v>Grid Summary: In your opinion, how much is supporting the following groups in society a priority to the Liberal Democrat Party?</v>
      </c>
      <c r="E72" s="7"/>
      <c r="F72" t="s">
        <v>163</v>
      </c>
    </row>
    <row r="73" spans="3:6" x14ac:dyDescent="0.35">
      <c r="C73">
        <v>65</v>
      </c>
      <c r="D73" s="8" t="str">
        <f>HYPERLINK("#'Table 65'!A1", "In your opinion, how much is supporting the following groups in society a priority to the Liberal Democrat Party?: Families with children ")</f>
        <v xml:space="preserve">In your opinion, how much is supporting the following groups in society a priority to the Liberal Democrat Party?: Families with children </v>
      </c>
      <c r="E73" s="14" t="str">
        <f>HYPERLINK("#'Full Results'!A494", "494")</f>
        <v>494</v>
      </c>
      <c r="F73" t="s">
        <v>163</v>
      </c>
    </row>
    <row r="74" spans="3:6" x14ac:dyDescent="0.35">
      <c r="C74">
        <v>66</v>
      </c>
      <c r="D74" s="8" t="str">
        <f>HYPERLINK("#'Table 66'!A1", "In your opinion, how much is supporting the following groups in society a priority to the Liberal Democrat Party?: Single people")</f>
        <v>In your opinion, how much is supporting the following groups in society a priority to the Liberal Democrat Party?: Single people</v>
      </c>
      <c r="E74" s="14" t="str">
        <f>HYPERLINK("#'Full Results'!A502", "502")</f>
        <v>502</v>
      </c>
      <c r="F74" t="s">
        <v>163</v>
      </c>
    </row>
    <row r="75" spans="3:6" x14ac:dyDescent="0.35">
      <c r="C75">
        <v>67</v>
      </c>
      <c r="D75" s="8" t="str">
        <f>HYPERLINK("#'Table 67'!A1", "In your opinion, how much is supporting the following groups in society a priority to the Liberal Democrat Party?: Working adults")</f>
        <v>In your opinion, how much is supporting the following groups in society a priority to the Liberal Democrat Party?: Working adults</v>
      </c>
      <c r="E75" s="14" t="str">
        <f>HYPERLINK("#'Full Results'!A510", "510")</f>
        <v>510</v>
      </c>
      <c r="F75" t="s">
        <v>163</v>
      </c>
    </row>
    <row r="76" spans="3:6" x14ac:dyDescent="0.35">
      <c r="C76">
        <v>68</v>
      </c>
      <c r="D76" s="8" t="str">
        <f>HYPERLINK("#'Table 68'!A1", "In your opinion, how much is supporting the following groups in society a priority to the Liberal Democrat Party?: Retired adults")</f>
        <v>In your opinion, how much is supporting the following groups in society a priority to the Liberal Democrat Party?: Retired adults</v>
      </c>
      <c r="E76" s="14" t="str">
        <f>HYPERLINK("#'Full Results'!A518", "518")</f>
        <v>518</v>
      </c>
      <c r="F76" t="s">
        <v>163</v>
      </c>
    </row>
    <row r="77" spans="3:6" x14ac:dyDescent="0.35">
      <c r="C77">
        <v>69</v>
      </c>
      <c r="D77" s="8" t="str">
        <f>HYPERLINK("#'Table 69'!A1", "In your opinion, how much is supporting the following groups in society a priority to the Liberal Democrat Party?: Students")</f>
        <v>In your opinion, how much is supporting the following groups in society a priority to the Liberal Democrat Party?: Students</v>
      </c>
      <c r="E77" s="14" t="str">
        <f>HYPERLINK("#'Full Results'!A526", "526")</f>
        <v>526</v>
      </c>
      <c r="F77" t="s">
        <v>163</v>
      </c>
    </row>
    <row r="78" spans="3:6" x14ac:dyDescent="0.35">
      <c r="C78">
        <v>70</v>
      </c>
      <c r="D78" s="8" t="str">
        <f>HYPERLINK("#'Table 70'!A1", "In your opinion, how much is supporting the following groups in society a priority to the Liberal Democrat Party?: People who are rich")</f>
        <v>In your opinion, how much is supporting the following groups in society a priority to the Liberal Democrat Party?: People who are rich</v>
      </c>
      <c r="E78" s="14" t="str">
        <f>HYPERLINK("#'Full Results'!A534", "534")</f>
        <v>534</v>
      </c>
      <c r="F78" t="s">
        <v>163</v>
      </c>
    </row>
    <row r="79" spans="3:6" x14ac:dyDescent="0.35">
      <c r="C79">
        <v>71</v>
      </c>
      <c r="D79" s="8" t="str">
        <f>HYPERLINK("#'Table 71'!A1", "In your opinion, how much is supporting the following groups in society a priority to the Liberal Democrat Party?: People who are poor")</f>
        <v>In your opinion, how much is supporting the following groups in society a priority to the Liberal Democrat Party?: People who are poor</v>
      </c>
      <c r="E79" s="14" t="str">
        <f>HYPERLINK("#'Full Results'!A542", "542")</f>
        <v>542</v>
      </c>
      <c r="F79" t="s">
        <v>163</v>
      </c>
    </row>
    <row r="80" spans="3:6" x14ac:dyDescent="0.35">
      <c r="C80">
        <v>72</v>
      </c>
      <c r="D80" s="8" t="str">
        <f>HYPERLINK("#'Table 72'!A1", "In your opinion, how much is supporting the following groups in society a priority to the Liberal Democrat Party?: Young people in general")</f>
        <v>In your opinion, how much is supporting the following groups in society a priority to the Liberal Democrat Party?: Young people in general</v>
      </c>
      <c r="E80" s="14" t="str">
        <f>HYPERLINK("#'Full Results'!A550", "550")</f>
        <v>550</v>
      </c>
      <c r="F80" t="s">
        <v>163</v>
      </c>
    </row>
    <row r="81" spans="3:6" x14ac:dyDescent="0.35">
      <c r="C81">
        <v>73</v>
      </c>
      <c r="D81" s="8" t="str">
        <f>HYPERLINK("#'Table 73'!A1", "In your opinion, how much is supporting the following groups in society a priority to the Liberal Democrat Party?: Older people in general")</f>
        <v>In your opinion, how much is supporting the following groups in society a priority to the Liberal Democrat Party?: Older people in general</v>
      </c>
      <c r="E81" s="14" t="str">
        <f>HYPERLINK("#'Full Results'!A558", "558")</f>
        <v>558</v>
      </c>
      <c r="F81" t="s">
        <v>163</v>
      </c>
    </row>
    <row r="82" spans="3:6" x14ac:dyDescent="0.35">
      <c r="C82">
        <v>74</v>
      </c>
      <c r="D82" s="8" t="str">
        <f>HYPERLINK("#'Table 74'!A1", "In your opinion, how much is supporting the following groups in society a priority to the Liberal Democrat Party?: Middle-aged people")</f>
        <v>In your opinion, how much is supporting the following groups in society a priority to the Liberal Democrat Party?: Middle-aged people</v>
      </c>
      <c r="E82" s="14" t="str">
        <f>HYPERLINK("#'Full Results'!A566", "566")</f>
        <v>566</v>
      </c>
      <c r="F82" t="s">
        <v>163</v>
      </c>
    </row>
    <row r="83" spans="3:6" x14ac:dyDescent="0.35">
      <c r="C83">
        <v>75</v>
      </c>
      <c r="D83" s="8" t="str">
        <f>HYPERLINK("#'Table 75'!A1", "In your opinion, how much is supporting the following groups in society a priority to the Liberal Democrat Party?: Homeowners")</f>
        <v>In your opinion, how much is supporting the following groups in society a priority to the Liberal Democrat Party?: Homeowners</v>
      </c>
      <c r="E83" s="14" t="str">
        <f>HYPERLINK("#'Full Results'!A574", "574")</f>
        <v>574</v>
      </c>
      <c r="F83" t="s">
        <v>163</v>
      </c>
    </row>
    <row r="84" spans="3:6" x14ac:dyDescent="0.35">
      <c r="C84">
        <v>76</v>
      </c>
      <c r="D84" s="8" t="str">
        <f>HYPERLINK("#'Table 76'!A1", "In your opinion, how much is supporting the following groups in society a priority to the Liberal Democrat Party?: Renters")</f>
        <v>In your opinion, how much is supporting the following groups in society a priority to the Liberal Democrat Party?: Renters</v>
      </c>
      <c r="E84" s="14" t="str">
        <f>HYPERLINK("#'Full Results'!A582", "582")</f>
        <v>582</v>
      </c>
      <c r="F84" t="s">
        <v>163</v>
      </c>
    </row>
    <row r="85" spans="3:6" x14ac:dyDescent="0.35">
      <c r="C85">
        <v>77</v>
      </c>
      <c r="D85" s="8" t="str">
        <f>HYPERLINK("#'Table 77'!A1", "In your opinion, how much is supporting the following groups in society a priority to the Liberal Democrat Party?: Immigrants")</f>
        <v>In your opinion, how much is supporting the following groups in society a priority to the Liberal Democrat Party?: Immigrants</v>
      </c>
      <c r="E85" s="14" t="str">
        <f>HYPERLINK("#'Full Results'!A590", "590")</f>
        <v>590</v>
      </c>
      <c r="F85" t="s">
        <v>163</v>
      </c>
    </row>
    <row r="86" spans="3:6" x14ac:dyDescent="0.35">
      <c r="C86">
        <v>78</v>
      </c>
      <c r="D86" s="8" t="str">
        <f>HYPERLINK("#'Table 78'!A1", "In your opinion, how much is supporting the following groups in society a priority to the Liberal Democrat Party?: People born and raised in the UK")</f>
        <v>In your opinion, how much is supporting the following groups in society a priority to the Liberal Democrat Party?: People born and raised in the UK</v>
      </c>
      <c r="E86" s="14" t="str">
        <f>HYPERLINK("#'Full Results'!A598", "598")</f>
        <v>598</v>
      </c>
      <c r="F86" t="s">
        <v>163</v>
      </c>
    </row>
    <row r="87" spans="3:6" x14ac:dyDescent="0.35">
      <c r="C87">
        <v>79</v>
      </c>
      <c r="D87" s="8" t="str">
        <f>HYPERLINK("#'Table 79'!A1", "In your opinion, how much is supporting the following groups in society a priority to the Liberal Democrat Party?: Older people in poverty")</f>
        <v>In your opinion, how much is supporting the following groups in society a priority to the Liberal Democrat Party?: Older people in poverty</v>
      </c>
      <c r="E87" s="14" t="str">
        <f>HYPERLINK("#'Full Results'!A606", "606")</f>
        <v>606</v>
      </c>
      <c r="F87" t="s">
        <v>163</v>
      </c>
    </row>
    <row r="88" spans="3:6" x14ac:dyDescent="0.35">
      <c r="C88">
        <v>80</v>
      </c>
      <c r="D88" s="8" t="str">
        <f>HYPERLINK("#'Table 80'!A1", "In your opinion, how much is supporting the following groups in society a priority to the Liberal Democrat Party?: Working-age adults in poverty")</f>
        <v>In your opinion, how much is supporting the following groups in society a priority to the Liberal Democrat Party?: Working-age adults in poverty</v>
      </c>
      <c r="E88" s="14" t="str">
        <f>HYPERLINK("#'Full Results'!A614", "614")</f>
        <v>614</v>
      </c>
      <c r="F88" t="s">
        <v>163</v>
      </c>
    </row>
    <row r="89" spans="3:6" x14ac:dyDescent="0.35">
      <c r="C89">
        <v>81</v>
      </c>
      <c r="D89" s="8" t="str">
        <f>HYPERLINK("#'Table 81'!A1", "In your opinion, how much is supporting the following groups in society a priority to the Liberal Democrat Party?: Families with children in poverty")</f>
        <v>In your opinion, how much is supporting the following groups in society a priority to the Liberal Democrat Party?: Families with children in poverty</v>
      </c>
      <c r="E89" s="14" t="str">
        <f>HYPERLINK("#'Full Results'!A622", "622")</f>
        <v>622</v>
      </c>
      <c r="F89" t="s">
        <v>163</v>
      </c>
    </row>
    <row r="90" spans="3:6" x14ac:dyDescent="0.35">
      <c r="C90">
        <v>82</v>
      </c>
      <c r="D90" s="8" t="str">
        <f>HYPERLINK("#'Table 82'!A1", "If you had to choose, which of these groups of people should be a top priority for the UK Government to support? Select up to three.")</f>
        <v>If you had to choose, which of these groups of people should be a top priority for the UK Government to support? Select up to three.</v>
      </c>
      <c r="E90" s="14" t="str">
        <f>HYPERLINK("#'Full Results'!A630", "630")</f>
        <v>630</v>
      </c>
      <c r="F90" t="s">
        <v>117</v>
      </c>
    </row>
    <row r="91" spans="3:6" x14ac:dyDescent="0.35">
      <c r="C91">
        <v>83</v>
      </c>
      <c r="D91" s="8" t="str">
        <f>HYPERLINK("#'Table 83'!A1", "Which of the following groups in society do you think are most at risk of Government cuts under the Labour Government? Select up to three")</f>
        <v>Which of the following groups in society do you think are most at risk of Government cuts under the Labour Government? Select up to three</v>
      </c>
      <c r="E91" s="14" t="str">
        <f>HYPERLINK("#'Full Results'!A652", "652")</f>
        <v>652</v>
      </c>
      <c r="F91" t="s">
        <v>117</v>
      </c>
    </row>
    <row r="92" spans="3:6" x14ac:dyDescent="0.35">
      <c r="C92">
        <v>84</v>
      </c>
      <c r="D92" s="8" t="str">
        <f>HYPERLINK("#'Table 84'!A1", "Grid Summary: Would you be willing to pay more in taxes if it meant better support for the following people in the UK?")</f>
        <v>Grid Summary: Would you be willing to pay more in taxes if it meant better support for the following people in the UK?</v>
      </c>
      <c r="E92" s="7"/>
      <c r="F92" t="s">
        <v>163</v>
      </c>
    </row>
    <row r="93" spans="3:6" x14ac:dyDescent="0.35">
      <c r="C93">
        <v>85</v>
      </c>
      <c r="D93" s="8" t="str">
        <f>HYPERLINK("#'Table 85'!A1", "Would you be willing to pay more in taxes if it meant better support for the following people in the UK?: Families with children ")</f>
        <v xml:space="preserve">Would you be willing to pay more in taxes if it meant better support for the following people in the UK?: Families with children </v>
      </c>
      <c r="E93" s="14" t="str">
        <f>HYPERLINK("#'Full Results'!A674", "674")</f>
        <v>674</v>
      </c>
      <c r="F93" t="s">
        <v>163</v>
      </c>
    </row>
    <row r="94" spans="3:6" x14ac:dyDescent="0.35">
      <c r="C94">
        <v>86</v>
      </c>
      <c r="D94" s="8" t="str">
        <f>HYPERLINK("#'Table 86'!A1", "Would you be willing to pay more in taxes if it meant better support for the following people in the UK?: Single people")</f>
        <v>Would you be willing to pay more in taxes if it meant better support for the following people in the UK?: Single people</v>
      </c>
      <c r="E94" s="14" t="str">
        <f>HYPERLINK("#'Full Results'!A681", "681")</f>
        <v>681</v>
      </c>
      <c r="F94" t="s">
        <v>163</v>
      </c>
    </row>
    <row r="95" spans="3:6" x14ac:dyDescent="0.35">
      <c r="C95">
        <v>87</v>
      </c>
      <c r="D95" s="8" t="str">
        <f>HYPERLINK("#'Table 87'!A1", "Would you be willing to pay more in taxes if it meant better support for the following people in the UK?: Working adults")</f>
        <v>Would you be willing to pay more in taxes if it meant better support for the following people in the UK?: Working adults</v>
      </c>
      <c r="E95" s="14" t="str">
        <f>HYPERLINK("#'Full Results'!A688", "688")</f>
        <v>688</v>
      </c>
      <c r="F95" t="s">
        <v>163</v>
      </c>
    </row>
    <row r="96" spans="3:6" x14ac:dyDescent="0.35">
      <c r="C96">
        <v>88</v>
      </c>
      <c r="D96" s="8" t="str">
        <f>HYPERLINK("#'Table 88'!A1", "Would you be willing to pay more in taxes if it meant better support for the following people in the UK?: Retired adults")</f>
        <v>Would you be willing to pay more in taxes if it meant better support for the following people in the UK?: Retired adults</v>
      </c>
      <c r="E96" s="14" t="str">
        <f>HYPERLINK("#'Full Results'!A695", "695")</f>
        <v>695</v>
      </c>
      <c r="F96" t="s">
        <v>163</v>
      </c>
    </row>
    <row r="97" spans="3:6" x14ac:dyDescent="0.35">
      <c r="C97">
        <v>89</v>
      </c>
      <c r="D97" s="8" t="str">
        <f>HYPERLINK("#'Table 89'!A1", "Would you be willing to pay more in taxes if it meant better support for the following people in the UK?: Students")</f>
        <v>Would you be willing to pay more in taxes if it meant better support for the following people in the UK?: Students</v>
      </c>
      <c r="E97" s="14" t="str">
        <f>HYPERLINK("#'Full Results'!A702", "702")</f>
        <v>702</v>
      </c>
      <c r="F97" t="s">
        <v>163</v>
      </c>
    </row>
    <row r="98" spans="3:6" x14ac:dyDescent="0.35">
      <c r="C98">
        <v>90</v>
      </c>
      <c r="D98" s="8" t="str">
        <f>HYPERLINK("#'Table 90'!A1", "Would you be willing to pay more in taxes if it meant better support for the following people in the UK?: People who are rich")</f>
        <v>Would you be willing to pay more in taxes if it meant better support for the following people in the UK?: People who are rich</v>
      </c>
      <c r="E98" s="14" t="str">
        <f>HYPERLINK("#'Full Results'!A709", "709")</f>
        <v>709</v>
      </c>
      <c r="F98" t="s">
        <v>163</v>
      </c>
    </row>
    <row r="99" spans="3:6" x14ac:dyDescent="0.35">
      <c r="C99">
        <v>91</v>
      </c>
      <c r="D99" s="8" t="str">
        <f>HYPERLINK("#'Table 91'!A1", "Would you be willing to pay more in taxes if it meant better support for the following people in the UK?: People who are poor")</f>
        <v>Would you be willing to pay more in taxes if it meant better support for the following people in the UK?: People who are poor</v>
      </c>
      <c r="E99" s="14" t="str">
        <f>HYPERLINK("#'Full Results'!A716", "716")</f>
        <v>716</v>
      </c>
      <c r="F99" t="s">
        <v>163</v>
      </c>
    </row>
    <row r="100" spans="3:6" x14ac:dyDescent="0.35">
      <c r="C100">
        <v>92</v>
      </c>
      <c r="D100" s="8" t="str">
        <f>HYPERLINK("#'Table 92'!A1", "Would you be willing to pay more in taxes if it meant better support for the following people in the UK?: Young people in general")</f>
        <v>Would you be willing to pay more in taxes if it meant better support for the following people in the UK?: Young people in general</v>
      </c>
      <c r="E100" s="14" t="str">
        <f>HYPERLINK("#'Full Results'!A723", "723")</f>
        <v>723</v>
      </c>
      <c r="F100" t="s">
        <v>163</v>
      </c>
    </row>
    <row r="101" spans="3:6" x14ac:dyDescent="0.35">
      <c r="C101">
        <v>93</v>
      </c>
      <c r="D101" s="8" t="str">
        <f>HYPERLINK("#'Table 93'!A1", "Would you be willing to pay more in taxes if it meant better support for the following people in the UK?: Older people in general")</f>
        <v>Would you be willing to pay more in taxes if it meant better support for the following people in the UK?: Older people in general</v>
      </c>
      <c r="E101" s="14" t="str">
        <f>HYPERLINK("#'Full Results'!A730", "730")</f>
        <v>730</v>
      </c>
      <c r="F101" t="s">
        <v>163</v>
      </c>
    </row>
    <row r="102" spans="3:6" x14ac:dyDescent="0.35">
      <c r="C102">
        <v>94</v>
      </c>
      <c r="D102" s="8" t="str">
        <f>HYPERLINK("#'Table 94'!A1", "Would you be willing to pay more in taxes if it meant better support for the following people in the UK?: Middle-aged people")</f>
        <v>Would you be willing to pay more in taxes if it meant better support for the following people in the UK?: Middle-aged people</v>
      </c>
      <c r="E102" s="14" t="str">
        <f>HYPERLINK("#'Full Results'!A737", "737")</f>
        <v>737</v>
      </c>
      <c r="F102" t="s">
        <v>163</v>
      </c>
    </row>
    <row r="103" spans="3:6" x14ac:dyDescent="0.35">
      <c r="C103">
        <v>95</v>
      </c>
      <c r="D103" s="8" t="str">
        <f>HYPERLINK("#'Table 95'!A1", "Would you be willing to pay more in taxes if it meant better support for the following people in the UK?: Homeowners")</f>
        <v>Would you be willing to pay more in taxes if it meant better support for the following people in the UK?: Homeowners</v>
      </c>
      <c r="E103" s="14" t="str">
        <f>HYPERLINK("#'Full Results'!A744", "744")</f>
        <v>744</v>
      </c>
      <c r="F103" t="s">
        <v>163</v>
      </c>
    </row>
    <row r="104" spans="3:6" x14ac:dyDescent="0.35">
      <c r="C104">
        <v>96</v>
      </c>
      <c r="D104" s="8" t="str">
        <f>HYPERLINK("#'Table 96'!A1", "Would you be willing to pay more in taxes if it meant better support for the following people in the UK?: Renters")</f>
        <v>Would you be willing to pay more in taxes if it meant better support for the following people in the UK?: Renters</v>
      </c>
      <c r="E104" s="14" t="str">
        <f>HYPERLINK("#'Full Results'!A751", "751")</f>
        <v>751</v>
      </c>
      <c r="F104" t="s">
        <v>163</v>
      </c>
    </row>
    <row r="105" spans="3:6" x14ac:dyDescent="0.35">
      <c r="C105">
        <v>97</v>
      </c>
      <c r="D105" s="8" t="str">
        <f>HYPERLINK("#'Table 97'!A1", "Would you be willing to pay more in taxes if it meant better support for the following people in the UK?: Immigrants")</f>
        <v>Would you be willing to pay more in taxes if it meant better support for the following people in the UK?: Immigrants</v>
      </c>
      <c r="E105" s="14" t="str">
        <f>HYPERLINK("#'Full Results'!A758", "758")</f>
        <v>758</v>
      </c>
      <c r="F105" t="s">
        <v>163</v>
      </c>
    </row>
    <row r="106" spans="3:6" x14ac:dyDescent="0.35">
      <c r="C106">
        <v>98</v>
      </c>
      <c r="D106" s="8" t="str">
        <f>HYPERLINK("#'Table 98'!A1", "Would you be willing to pay more in taxes if it meant better support for the following people in the UK?: People born and raised in the UK")</f>
        <v>Would you be willing to pay more in taxes if it meant better support for the following people in the UK?: People born and raised in the UK</v>
      </c>
      <c r="E106" s="14" t="str">
        <f>HYPERLINK("#'Full Results'!A765", "765")</f>
        <v>765</v>
      </c>
      <c r="F106" t="s">
        <v>163</v>
      </c>
    </row>
    <row r="107" spans="3:6" x14ac:dyDescent="0.35">
      <c r="C107">
        <v>99</v>
      </c>
      <c r="D107" s="8" t="str">
        <f>HYPERLINK("#'Table 99'!A1", "Would you be willing to pay more in taxes if it meant better support for the following people in the UK?: Older people in poverty")</f>
        <v>Would you be willing to pay more in taxes if it meant better support for the following people in the UK?: Older people in poverty</v>
      </c>
      <c r="E107" s="14" t="str">
        <f>HYPERLINK("#'Full Results'!A772", "772")</f>
        <v>772</v>
      </c>
      <c r="F107" t="s">
        <v>163</v>
      </c>
    </row>
    <row r="108" spans="3:6" x14ac:dyDescent="0.35">
      <c r="C108">
        <v>100</v>
      </c>
      <c r="D108" s="8" t="str">
        <f>HYPERLINK("#'Table 100'!A1", "Would you be willing to pay more in taxes if it meant better support for the following people in the UK?: Working-age adults in poverty")</f>
        <v>Would you be willing to pay more in taxes if it meant better support for the following people in the UK?: Working-age adults in poverty</v>
      </c>
      <c r="E108" s="14" t="str">
        <f>HYPERLINK("#'Full Results'!A779", "779")</f>
        <v>779</v>
      </c>
      <c r="F108" t="s">
        <v>163</v>
      </c>
    </row>
    <row r="109" spans="3:6" x14ac:dyDescent="0.35">
      <c r="C109">
        <v>101</v>
      </c>
      <c r="D109" s="8" t="str">
        <f>HYPERLINK("#'Table 101'!A1", "Would you be willing to pay more in taxes if it meant better support for the following people in the UK?: Families with children in poverty")</f>
        <v>Would you be willing to pay more in taxes if it meant better support for the following people in the UK?: Families with children in poverty</v>
      </c>
      <c r="E109" s="14" t="str">
        <f>HYPERLINK("#'Full Results'!A786", "786")</f>
        <v>786</v>
      </c>
      <c r="F109" t="s">
        <v>163</v>
      </c>
    </row>
    <row r="110" spans="3:6" x14ac:dyDescent="0.35">
      <c r="C110">
        <v>102</v>
      </c>
      <c r="D110" s="8" t="str">
        <f>HYPERLINK("#'Table 102'!A1", "Grid Summary: If there were an election tomorrow, how much would the different political parties’ policies towards the following groups influence your vote?")</f>
        <v>Grid Summary: If there were an election tomorrow, how much would the different political parties’ policies towards the following groups influence your vote?</v>
      </c>
      <c r="E110" s="7"/>
      <c r="F110" t="s">
        <v>163</v>
      </c>
    </row>
    <row r="111" spans="3:6" x14ac:dyDescent="0.35">
      <c r="C111">
        <v>103</v>
      </c>
      <c r="D111" s="8" t="str">
        <f>HYPERLINK("#'Table 103'!A1", "If there were an election tomorrow, how much would the different political parties’ policies towards the following groups influence your vote?: Families with children ")</f>
        <v xml:space="preserve">If there were an election tomorrow, how much would the different political parties’ policies towards the following groups influence your vote?: Families with children </v>
      </c>
      <c r="E111" s="14" t="str">
        <f>HYPERLINK("#'Full Results'!A793", "793")</f>
        <v>793</v>
      </c>
      <c r="F111" t="s">
        <v>163</v>
      </c>
    </row>
    <row r="112" spans="3:6" x14ac:dyDescent="0.35">
      <c r="C112">
        <v>104</v>
      </c>
      <c r="D112" s="8" t="str">
        <f>HYPERLINK("#'Table 104'!A1", "If there were an election tomorrow, how much would the different political parties’ policies towards the following groups influence your vote?: Single people")</f>
        <v>If there were an election tomorrow, how much would the different political parties’ policies towards the following groups influence your vote?: Single people</v>
      </c>
      <c r="E112" s="14" t="str">
        <f>HYPERLINK("#'Full Results'!A803", "803")</f>
        <v>803</v>
      </c>
      <c r="F112" t="s">
        <v>163</v>
      </c>
    </row>
    <row r="113" spans="3:6" x14ac:dyDescent="0.35">
      <c r="C113">
        <v>105</v>
      </c>
      <c r="D113" s="8" t="str">
        <f>HYPERLINK("#'Table 105'!A1", "If there were an election tomorrow, how much would the different political parties’ policies towards the following groups influence your vote?: Working adults")</f>
        <v>If there were an election tomorrow, how much would the different political parties’ policies towards the following groups influence your vote?: Working adults</v>
      </c>
      <c r="E113" s="14" t="str">
        <f>HYPERLINK("#'Full Results'!A813", "813")</f>
        <v>813</v>
      </c>
      <c r="F113" t="s">
        <v>163</v>
      </c>
    </row>
    <row r="114" spans="3:6" x14ac:dyDescent="0.35">
      <c r="C114">
        <v>106</v>
      </c>
      <c r="D114" s="8" t="str">
        <f>HYPERLINK("#'Table 106'!A1", "If there were an election tomorrow, how much would the different political parties’ policies towards the following groups influence your vote?: Retired adults")</f>
        <v>If there were an election tomorrow, how much would the different political parties’ policies towards the following groups influence your vote?: Retired adults</v>
      </c>
      <c r="E114" s="14" t="str">
        <f>HYPERLINK("#'Full Results'!A823", "823")</f>
        <v>823</v>
      </c>
      <c r="F114" t="s">
        <v>163</v>
      </c>
    </row>
    <row r="115" spans="3:6" x14ac:dyDescent="0.35">
      <c r="C115">
        <v>107</v>
      </c>
      <c r="D115" s="8" t="str">
        <f>HYPERLINK("#'Table 107'!A1", "If there were an election tomorrow, how much would the different political parties’ policies towards the following groups influence your vote?: Students")</f>
        <v>If there were an election tomorrow, how much would the different political parties’ policies towards the following groups influence your vote?: Students</v>
      </c>
      <c r="E115" s="14" t="str">
        <f>HYPERLINK("#'Full Results'!A833", "833")</f>
        <v>833</v>
      </c>
      <c r="F115" t="s">
        <v>163</v>
      </c>
    </row>
    <row r="116" spans="3:6" x14ac:dyDescent="0.35">
      <c r="C116">
        <v>108</v>
      </c>
      <c r="D116" s="8" t="str">
        <f>HYPERLINK("#'Table 108'!A1", "If there were an election tomorrow, how much would the different political parties’ policies towards the following groups influence your vote?: People who are rich")</f>
        <v>If there were an election tomorrow, how much would the different political parties’ policies towards the following groups influence your vote?: People who are rich</v>
      </c>
      <c r="E116" s="14" t="str">
        <f>HYPERLINK("#'Full Results'!A843", "843")</f>
        <v>843</v>
      </c>
      <c r="F116" t="s">
        <v>163</v>
      </c>
    </row>
    <row r="117" spans="3:6" x14ac:dyDescent="0.35">
      <c r="C117">
        <v>109</v>
      </c>
      <c r="D117" s="8" t="str">
        <f>HYPERLINK("#'Table 109'!A1", "If there were an election tomorrow, how much would the different political parties’ policies towards the following groups influence your vote?: People who are poor")</f>
        <v>If there were an election tomorrow, how much would the different political parties’ policies towards the following groups influence your vote?: People who are poor</v>
      </c>
      <c r="E117" s="14" t="str">
        <f>HYPERLINK("#'Full Results'!A853", "853")</f>
        <v>853</v>
      </c>
      <c r="F117" t="s">
        <v>163</v>
      </c>
    </row>
    <row r="118" spans="3:6" x14ac:dyDescent="0.35">
      <c r="C118">
        <v>110</v>
      </c>
      <c r="D118" s="8" t="str">
        <f>HYPERLINK("#'Table 110'!A1", "If there were an election tomorrow, how much would the different political parties’ policies towards the following groups influence your vote?: Young people in general")</f>
        <v>If there were an election tomorrow, how much would the different political parties’ policies towards the following groups influence your vote?: Young people in general</v>
      </c>
      <c r="E118" s="14" t="str">
        <f>HYPERLINK("#'Full Results'!A863", "863")</f>
        <v>863</v>
      </c>
      <c r="F118" t="s">
        <v>163</v>
      </c>
    </row>
    <row r="119" spans="3:6" x14ac:dyDescent="0.35">
      <c r="C119">
        <v>111</v>
      </c>
      <c r="D119" s="8" t="str">
        <f>HYPERLINK("#'Table 111'!A1", "If there were an election tomorrow, how much would the different political parties’ policies towards the following groups influence your vote?: Older people in general")</f>
        <v>If there were an election tomorrow, how much would the different political parties’ policies towards the following groups influence your vote?: Older people in general</v>
      </c>
      <c r="E119" s="14" t="str">
        <f>HYPERLINK("#'Full Results'!A873", "873")</f>
        <v>873</v>
      </c>
      <c r="F119" t="s">
        <v>163</v>
      </c>
    </row>
    <row r="120" spans="3:6" x14ac:dyDescent="0.35">
      <c r="C120">
        <v>112</v>
      </c>
      <c r="D120" s="8" t="str">
        <f>HYPERLINK("#'Table 112'!A1", "If there were an election tomorrow, how much would the different political parties’ policies towards the following groups influence your vote?: Middle-aged people")</f>
        <v>If there were an election tomorrow, how much would the different political parties’ policies towards the following groups influence your vote?: Middle-aged people</v>
      </c>
      <c r="E120" s="14" t="str">
        <f>HYPERLINK("#'Full Results'!A883", "883")</f>
        <v>883</v>
      </c>
      <c r="F120" t="s">
        <v>163</v>
      </c>
    </row>
    <row r="121" spans="3:6" x14ac:dyDescent="0.35">
      <c r="C121">
        <v>113</v>
      </c>
      <c r="D121" s="8" t="str">
        <f>HYPERLINK("#'Table 113'!A1", "If there were an election tomorrow, how much would the different political parties’ policies towards the following groups influence your vote?: Homeowners")</f>
        <v>If there were an election tomorrow, how much would the different political parties’ policies towards the following groups influence your vote?: Homeowners</v>
      </c>
      <c r="E121" s="14" t="str">
        <f>HYPERLINK("#'Full Results'!A893", "893")</f>
        <v>893</v>
      </c>
      <c r="F121" t="s">
        <v>163</v>
      </c>
    </row>
    <row r="122" spans="3:6" x14ac:dyDescent="0.35">
      <c r="C122">
        <v>114</v>
      </c>
      <c r="D122" s="8" t="str">
        <f>HYPERLINK("#'Table 114'!A1", "If there were an election tomorrow, how much would the different political parties’ policies towards the following groups influence your vote?: Renters")</f>
        <v>If there were an election tomorrow, how much would the different political parties’ policies towards the following groups influence your vote?: Renters</v>
      </c>
      <c r="E122" s="14" t="str">
        <f>HYPERLINK("#'Full Results'!A903", "903")</f>
        <v>903</v>
      </c>
      <c r="F122" t="s">
        <v>163</v>
      </c>
    </row>
    <row r="123" spans="3:6" x14ac:dyDescent="0.35">
      <c r="C123">
        <v>115</v>
      </c>
      <c r="D123" s="8" t="str">
        <f>HYPERLINK("#'Table 115'!A1", "If there were an election tomorrow, how much would the different political parties’ policies towards the following groups influence your vote?: Immigrants")</f>
        <v>If there were an election tomorrow, how much would the different political parties’ policies towards the following groups influence your vote?: Immigrants</v>
      </c>
      <c r="E123" s="14" t="str">
        <f>HYPERLINK("#'Full Results'!A913", "913")</f>
        <v>913</v>
      </c>
      <c r="F123" t="s">
        <v>163</v>
      </c>
    </row>
    <row r="124" spans="3:6" x14ac:dyDescent="0.35">
      <c r="C124">
        <v>116</v>
      </c>
      <c r="D124" s="8" t="str">
        <f>HYPERLINK("#'Table 116'!A1", "If there were an election tomorrow, how much would the different political parties’ policies towards the following groups influence your vote?: People born and raised in the UK")</f>
        <v>If there were an election tomorrow, how much would the different political parties’ policies towards the following groups influence your vote?: People born and raised in the UK</v>
      </c>
      <c r="E124" s="14" t="str">
        <f>HYPERLINK("#'Full Results'!A923", "923")</f>
        <v>923</v>
      </c>
      <c r="F124" t="s">
        <v>163</v>
      </c>
    </row>
    <row r="125" spans="3:6" x14ac:dyDescent="0.35">
      <c r="C125">
        <v>117</v>
      </c>
      <c r="D125" s="8" t="str">
        <f>HYPERLINK("#'Table 117'!A1", "If there were an election tomorrow, how much would the different political parties’ policies towards the following groups influence your vote?: Older people in poverty")</f>
        <v>If there were an election tomorrow, how much would the different political parties’ policies towards the following groups influence your vote?: Older people in poverty</v>
      </c>
      <c r="E125" s="14" t="str">
        <f>HYPERLINK("#'Full Results'!A933", "933")</f>
        <v>933</v>
      </c>
      <c r="F125" t="s">
        <v>163</v>
      </c>
    </row>
    <row r="126" spans="3:6" x14ac:dyDescent="0.35">
      <c r="C126">
        <v>118</v>
      </c>
      <c r="D126" s="8" t="str">
        <f>HYPERLINK("#'Table 118'!A1", "If there were an election tomorrow, how much would the different political parties’ policies towards the following groups influence your vote?: Working-age adults in poverty")</f>
        <v>If there were an election tomorrow, how much would the different political parties’ policies towards the following groups influence your vote?: Working-age adults in poverty</v>
      </c>
      <c r="E126" s="14" t="str">
        <f>HYPERLINK("#'Full Results'!A943", "943")</f>
        <v>943</v>
      </c>
      <c r="F126" t="s">
        <v>163</v>
      </c>
    </row>
    <row r="127" spans="3:6" x14ac:dyDescent="0.35">
      <c r="C127">
        <v>119</v>
      </c>
      <c r="D127" s="8" t="str">
        <f>HYPERLINK("#'Table 119'!A1", "If there were an election tomorrow, how much would the different political parties’ policies towards the following groups influence your vote?: Families with children in poverty")</f>
        <v>If there were an election tomorrow, how much would the different political parties’ policies towards the following groups influence your vote?: Families with children in poverty</v>
      </c>
      <c r="E127" s="14" t="str">
        <f>HYPERLINK("#'Full Results'!A953", "953")</f>
        <v>953</v>
      </c>
      <c r="F127" t="s">
        <v>163</v>
      </c>
    </row>
    <row r="128" spans="3:6" x14ac:dyDescent="0.35">
      <c r="C128">
        <v>120</v>
      </c>
      <c r="D128" s="8" t="str">
        <f>HYPERLINK("#'Table 120'!A1", "Grid Summary: In your view, how have the following groups been impacted by the Labour Government's decisions so far, if at all? ")</f>
        <v>Grid Summary: In your view, how have the following groups been impacted by the Labour Government's decisions so far, if at all? </v>
      </c>
      <c r="E128" s="7"/>
      <c r="F128" t="s">
        <v>163</v>
      </c>
    </row>
    <row r="129" spans="3:6" x14ac:dyDescent="0.35">
      <c r="C129">
        <v>121</v>
      </c>
      <c r="D129" s="8" t="str">
        <f>HYPERLINK("#'Table 121'!A1", "In your view, how have the following groups been impacted by the Labour Government's decisions so far, if at all? : Families with children ")</f>
        <v xml:space="preserve">In your view, how have the following groups been impacted by the Labour Government's decisions so far, if at all? : Families with children </v>
      </c>
      <c r="E129" s="14" t="str">
        <f>HYPERLINK("#'Full Results'!A963", "963")</f>
        <v>963</v>
      </c>
      <c r="F129" t="s">
        <v>163</v>
      </c>
    </row>
    <row r="130" spans="3:6" x14ac:dyDescent="0.35">
      <c r="C130">
        <v>122</v>
      </c>
      <c r="D130" s="8" t="str">
        <f>HYPERLINK("#'Table 122'!A1", "In your view, how have the following groups been impacted by the Labour Government's decisions so far, if at all? : Single people")</f>
        <v>In your view, how have the following groups been impacted by the Labour Government's decisions so far, if at all? : Single people</v>
      </c>
      <c r="E130" s="14" t="str">
        <f>HYPERLINK("#'Full Results'!A972", "972")</f>
        <v>972</v>
      </c>
      <c r="F130" t="s">
        <v>163</v>
      </c>
    </row>
    <row r="131" spans="3:6" x14ac:dyDescent="0.35">
      <c r="C131">
        <v>123</v>
      </c>
      <c r="D131" s="8" t="str">
        <f>HYPERLINK("#'Table 123'!A1", "In your view, how have the following groups been impacted by the Labour Government's decisions so far, if at all? : Working adults")</f>
        <v>In your view, how have the following groups been impacted by the Labour Government's decisions so far, if at all? : Working adults</v>
      </c>
      <c r="E131" s="14" t="str">
        <f>HYPERLINK("#'Full Results'!A981", "981")</f>
        <v>981</v>
      </c>
      <c r="F131" t="s">
        <v>163</v>
      </c>
    </row>
    <row r="132" spans="3:6" x14ac:dyDescent="0.35">
      <c r="C132">
        <v>124</v>
      </c>
      <c r="D132" s="8" t="str">
        <f>HYPERLINK("#'Table 124'!A1", "In your view, how have the following groups been impacted by the Labour Government's decisions so far, if at all? : Retired adults")</f>
        <v>In your view, how have the following groups been impacted by the Labour Government's decisions so far, if at all? : Retired adults</v>
      </c>
      <c r="E132" s="14" t="str">
        <f>HYPERLINK("#'Full Results'!A990", "990")</f>
        <v>990</v>
      </c>
      <c r="F132" t="s">
        <v>163</v>
      </c>
    </row>
    <row r="133" spans="3:6" x14ac:dyDescent="0.35">
      <c r="C133">
        <v>125</v>
      </c>
      <c r="D133" s="8" t="str">
        <f>HYPERLINK("#'Table 125'!A1", "In your view, how have the following groups been impacted by the Labour Government's decisions so far, if at all? : Students")</f>
        <v>In your view, how have the following groups been impacted by the Labour Government's decisions so far, if at all? : Students</v>
      </c>
      <c r="E133" s="14" t="str">
        <f>HYPERLINK("#'Full Results'!A999", "999")</f>
        <v>999</v>
      </c>
      <c r="F133" t="s">
        <v>163</v>
      </c>
    </row>
    <row r="134" spans="3:6" x14ac:dyDescent="0.35">
      <c r="C134">
        <v>126</v>
      </c>
      <c r="D134" s="8" t="str">
        <f>HYPERLINK("#'Table 126'!A1", "In your view, how have the following groups been impacted by the Labour Government's decisions so far, if at all? : People who are rich")</f>
        <v>In your view, how have the following groups been impacted by the Labour Government's decisions so far, if at all? : People who are rich</v>
      </c>
      <c r="E134" s="14" t="str">
        <f>HYPERLINK("#'Full Results'!A1008", "1008")</f>
        <v>1008</v>
      </c>
      <c r="F134" t="s">
        <v>163</v>
      </c>
    </row>
    <row r="135" spans="3:6" x14ac:dyDescent="0.35">
      <c r="C135">
        <v>127</v>
      </c>
      <c r="D135" s="8" t="str">
        <f>HYPERLINK("#'Table 127'!A1", "In your view, how have the following groups been impacted by the Labour Government's decisions so far, if at all? : People who are poor")</f>
        <v>In your view, how have the following groups been impacted by the Labour Government's decisions so far, if at all? : People who are poor</v>
      </c>
      <c r="E135" s="14" t="str">
        <f>HYPERLINK("#'Full Results'!A1017", "1017")</f>
        <v>1017</v>
      </c>
      <c r="F135" t="s">
        <v>163</v>
      </c>
    </row>
    <row r="136" spans="3:6" x14ac:dyDescent="0.35">
      <c r="C136">
        <v>128</v>
      </c>
      <c r="D136" s="8" t="str">
        <f>HYPERLINK("#'Table 128'!A1", "In your view, how have the following groups been impacted by the Labour Government's decisions so far, if at all? : Young people in general")</f>
        <v>In your view, how have the following groups been impacted by the Labour Government's decisions so far, if at all? : Young people in general</v>
      </c>
      <c r="E136" s="14" t="str">
        <f>HYPERLINK("#'Full Results'!A1026", "1026")</f>
        <v>1026</v>
      </c>
      <c r="F136" t="s">
        <v>163</v>
      </c>
    </row>
    <row r="137" spans="3:6" x14ac:dyDescent="0.35">
      <c r="C137">
        <v>129</v>
      </c>
      <c r="D137" s="8" t="str">
        <f>HYPERLINK("#'Table 129'!A1", "In your view, how have the following groups been impacted by the Labour Government's decisions so far, if at all? : Older people in general")</f>
        <v>In your view, how have the following groups been impacted by the Labour Government's decisions so far, if at all? : Older people in general</v>
      </c>
      <c r="E137" s="14" t="str">
        <f>HYPERLINK("#'Full Results'!A1035", "1035")</f>
        <v>1035</v>
      </c>
      <c r="F137" t="s">
        <v>163</v>
      </c>
    </row>
    <row r="138" spans="3:6" x14ac:dyDescent="0.35">
      <c r="C138">
        <v>130</v>
      </c>
      <c r="D138" s="8" t="str">
        <f>HYPERLINK("#'Table 130'!A1", "In your view, how have the following groups been impacted by the Labour Government's decisions so far, if at all? : Middle-aged people")</f>
        <v>In your view, how have the following groups been impacted by the Labour Government's decisions so far, if at all? : Middle-aged people</v>
      </c>
      <c r="E138" s="14" t="str">
        <f>HYPERLINK("#'Full Results'!A1044", "1044")</f>
        <v>1044</v>
      </c>
      <c r="F138" t="s">
        <v>163</v>
      </c>
    </row>
    <row r="139" spans="3:6" x14ac:dyDescent="0.35">
      <c r="C139">
        <v>131</v>
      </c>
      <c r="D139" s="8" t="str">
        <f>HYPERLINK("#'Table 131'!A1", "In your view, how have the following groups been impacted by the Labour Government's decisions so far, if at all? : Homeowners")</f>
        <v>In your view, how have the following groups been impacted by the Labour Government's decisions so far, if at all? : Homeowners</v>
      </c>
      <c r="E139" s="14" t="str">
        <f>HYPERLINK("#'Full Results'!A1053", "1053")</f>
        <v>1053</v>
      </c>
      <c r="F139" t="s">
        <v>163</v>
      </c>
    </row>
    <row r="140" spans="3:6" x14ac:dyDescent="0.35">
      <c r="C140">
        <v>132</v>
      </c>
      <c r="D140" s="8" t="str">
        <f>HYPERLINK("#'Table 132'!A1", "In your view, how have the following groups been impacted by the Labour Government's decisions so far, if at all? : Renters")</f>
        <v>In your view, how have the following groups been impacted by the Labour Government's decisions so far, if at all? : Renters</v>
      </c>
      <c r="E140" s="14" t="str">
        <f>HYPERLINK("#'Full Results'!A1062", "1062")</f>
        <v>1062</v>
      </c>
      <c r="F140" t="s">
        <v>163</v>
      </c>
    </row>
    <row r="141" spans="3:6" x14ac:dyDescent="0.35">
      <c r="C141">
        <v>133</v>
      </c>
      <c r="D141" s="8" t="str">
        <f>HYPERLINK("#'Table 133'!A1", "In your view, how have the following groups been impacted by the Labour Government's decisions so far, if at all? : Immigrants")</f>
        <v>In your view, how have the following groups been impacted by the Labour Government's decisions so far, if at all? : Immigrants</v>
      </c>
      <c r="E141" s="14" t="str">
        <f>HYPERLINK("#'Full Results'!A1071", "1071")</f>
        <v>1071</v>
      </c>
      <c r="F141" t="s">
        <v>163</v>
      </c>
    </row>
    <row r="142" spans="3:6" x14ac:dyDescent="0.35">
      <c r="C142">
        <v>134</v>
      </c>
      <c r="D142" s="8" t="str">
        <f>HYPERLINK("#'Table 134'!A1", "In your view, how have the following groups been impacted by the Labour Government's decisions so far, if at all? : People born and raised in the UK")</f>
        <v>In your view, how have the following groups been impacted by the Labour Government's decisions so far, if at all? : People born and raised in the UK</v>
      </c>
      <c r="E142" s="14" t="str">
        <f>HYPERLINK("#'Full Results'!A1080", "1080")</f>
        <v>1080</v>
      </c>
      <c r="F142" t="s">
        <v>163</v>
      </c>
    </row>
    <row r="143" spans="3:6" x14ac:dyDescent="0.35">
      <c r="C143">
        <v>135</v>
      </c>
      <c r="D143" s="8" t="str">
        <f>HYPERLINK("#'Table 135'!A1", "In your view, how have the following groups been impacted by the Labour Government's decisions so far, if at all? : Older people in poverty")</f>
        <v>In your view, how have the following groups been impacted by the Labour Government's decisions so far, if at all? : Older people in poverty</v>
      </c>
      <c r="E143" s="14" t="str">
        <f>HYPERLINK("#'Full Results'!A1089", "1089")</f>
        <v>1089</v>
      </c>
      <c r="F143" t="s">
        <v>163</v>
      </c>
    </row>
    <row r="144" spans="3:6" x14ac:dyDescent="0.35">
      <c r="C144">
        <v>136</v>
      </c>
      <c r="D144" s="8" t="str">
        <f>HYPERLINK("#'Table 136'!A1", "In your view, how have the following groups been impacted by the Labour Government's decisions so far, if at all? : Working-age adults in poverty")</f>
        <v>In your view, how have the following groups been impacted by the Labour Government's decisions so far, if at all? : Working-age adults in poverty</v>
      </c>
      <c r="E144" s="14" t="str">
        <f>HYPERLINK("#'Full Results'!A1098", "1098")</f>
        <v>1098</v>
      </c>
      <c r="F144" t="s">
        <v>163</v>
      </c>
    </row>
    <row r="145" spans="3:6" x14ac:dyDescent="0.35">
      <c r="C145">
        <v>137</v>
      </c>
      <c r="D145" s="8" t="str">
        <f>HYPERLINK("#'Table 137'!A1", "In your view, how have the following groups been impacted by the Labour Government's decisions so far, if at all? : Families with children in poverty")</f>
        <v>In your view, how have the following groups been impacted by the Labour Government's decisions so far, if at all? : Families with children in poverty</v>
      </c>
      <c r="E145" s="14" t="str">
        <f>HYPERLINK("#'Full Results'!A1107", "1107")</f>
        <v>1107</v>
      </c>
      <c r="F145" t="s">
        <v>163</v>
      </c>
    </row>
    <row r="146" spans="3:6" x14ac:dyDescent="0.35">
      <c r="C146">
        <v>138</v>
      </c>
      <c r="D146" s="8" t="str">
        <f>HYPERLINK("#'Table 138'!A1", "Grid Summary: In your view, to what extent has the Labour Government prioritised helping the following groups since it came to power?")</f>
        <v>Grid Summary: In your view, to what extent has the Labour Government prioritised helping the following groups since it came to power?</v>
      </c>
      <c r="E146" s="7"/>
      <c r="F146" t="s">
        <v>163</v>
      </c>
    </row>
    <row r="147" spans="3:6" x14ac:dyDescent="0.35">
      <c r="C147">
        <v>139</v>
      </c>
      <c r="D147" s="8" t="str">
        <f>HYPERLINK("#'Table 139'!A1", "In your view, to what extent has the Labour Government prioritised helping the following groups since it came to power?: Families with children ")</f>
        <v xml:space="preserve">In your view, to what extent has the Labour Government prioritised helping the following groups since it came to power?: Families with children </v>
      </c>
      <c r="E147" s="14" t="str">
        <f>HYPERLINK("#'Full Results'!A1116", "1116")</f>
        <v>1116</v>
      </c>
      <c r="F147" t="s">
        <v>163</v>
      </c>
    </row>
    <row r="148" spans="3:6" x14ac:dyDescent="0.35">
      <c r="C148">
        <v>140</v>
      </c>
      <c r="D148" s="8" t="str">
        <f>HYPERLINK("#'Table 140'!A1", "In your view, to what extent has the Labour Government prioritised helping the following groups since it came to power?: Single people")</f>
        <v>In your view, to what extent has the Labour Government prioritised helping the following groups since it came to power?: Single people</v>
      </c>
      <c r="E148" s="14" t="str">
        <f>HYPERLINK("#'Full Results'!A1124", "1124")</f>
        <v>1124</v>
      </c>
      <c r="F148" t="s">
        <v>163</v>
      </c>
    </row>
    <row r="149" spans="3:6" x14ac:dyDescent="0.35">
      <c r="C149">
        <v>141</v>
      </c>
      <c r="D149" s="8" t="str">
        <f>HYPERLINK("#'Table 141'!A1", "In your view, to what extent has the Labour Government prioritised helping the following groups since it came to power?: Working adults")</f>
        <v>In your view, to what extent has the Labour Government prioritised helping the following groups since it came to power?: Working adults</v>
      </c>
      <c r="E149" s="14" t="str">
        <f>HYPERLINK("#'Full Results'!A1132", "1132")</f>
        <v>1132</v>
      </c>
      <c r="F149" t="s">
        <v>163</v>
      </c>
    </row>
    <row r="150" spans="3:6" x14ac:dyDescent="0.35">
      <c r="C150">
        <v>142</v>
      </c>
      <c r="D150" s="8" t="str">
        <f>HYPERLINK("#'Table 142'!A1", "In your view, to what extent has the Labour Government prioritised helping the following groups since it came to power?: Retired adults")</f>
        <v>In your view, to what extent has the Labour Government prioritised helping the following groups since it came to power?: Retired adults</v>
      </c>
      <c r="E150" s="14" t="str">
        <f>HYPERLINK("#'Full Results'!A1140", "1140")</f>
        <v>1140</v>
      </c>
      <c r="F150" t="s">
        <v>163</v>
      </c>
    </row>
    <row r="151" spans="3:6" x14ac:dyDescent="0.35">
      <c r="C151">
        <v>143</v>
      </c>
      <c r="D151" s="8" t="str">
        <f>HYPERLINK("#'Table 143'!A1", "In your view, to what extent has the Labour Government prioritised helping the following groups since it came to power?: Students")</f>
        <v>In your view, to what extent has the Labour Government prioritised helping the following groups since it came to power?: Students</v>
      </c>
      <c r="E151" s="14" t="str">
        <f>HYPERLINK("#'Full Results'!A1148", "1148")</f>
        <v>1148</v>
      </c>
      <c r="F151" t="s">
        <v>163</v>
      </c>
    </row>
    <row r="152" spans="3:6" x14ac:dyDescent="0.35">
      <c r="C152">
        <v>144</v>
      </c>
      <c r="D152" s="8" t="str">
        <f>HYPERLINK("#'Table 144'!A1", "In your view, to what extent has the Labour Government prioritised helping the following groups since it came to power?: People who are rich")</f>
        <v>In your view, to what extent has the Labour Government prioritised helping the following groups since it came to power?: People who are rich</v>
      </c>
      <c r="E152" s="14" t="str">
        <f>HYPERLINK("#'Full Results'!A1156", "1156")</f>
        <v>1156</v>
      </c>
      <c r="F152" t="s">
        <v>163</v>
      </c>
    </row>
    <row r="153" spans="3:6" x14ac:dyDescent="0.35">
      <c r="C153">
        <v>145</v>
      </c>
      <c r="D153" s="8" t="str">
        <f>HYPERLINK("#'Table 145'!A1", "In your view, to what extent has the Labour Government prioritised helping the following groups since it came to power?: People who are poor")</f>
        <v>In your view, to what extent has the Labour Government prioritised helping the following groups since it came to power?: People who are poor</v>
      </c>
      <c r="E153" s="14" t="str">
        <f>HYPERLINK("#'Full Results'!A1164", "1164")</f>
        <v>1164</v>
      </c>
      <c r="F153" t="s">
        <v>163</v>
      </c>
    </row>
    <row r="154" spans="3:6" x14ac:dyDescent="0.35">
      <c r="C154">
        <v>146</v>
      </c>
      <c r="D154" s="8" t="str">
        <f>HYPERLINK("#'Table 146'!A1", "In your view, to what extent has the Labour Government prioritised helping the following groups since it came to power?: Young people in general")</f>
        <v>In your view, to what extent has the Labour Government prioritised helping the following groups since it came to power?: Young people in general</v>
      </c>
      <c r="E154" s="14" t="str">
        <f>HYPERLINK("#'Full Results'!A1172", "1172")</f>
        <v>1172</v>
      </c>
      <c r="F154" t="s">
        <v>163</v>
      </c>
    </row>
    <row r="155" spans="3:6" x14ac:dyDescent="0.35">
      <c r="C155">
        <v>147</v>
      </c>
      <c r="D155" s="8" t="str">
        <f>HYPERLINK("#'Table 147'!A1", "In your view, to what extent has the Labour Government prioritised helping the following groups since it came to power?: Older people in general")</f>
        <v>In your view, to what extent has the Labour Government prioritised helping the following groups since it came to power?: Older people in general</v>
      </c>
      <c r="E155" s="14" t="str">
        <f>HYPERLINK("#'Full Results'!A1180", "1180")</f>
        <v>1180</v>
      </c>
      <c r="F155" t="s">
        <v>163</v>
      </c>
    </row>
    <row r="156" spans="3:6" x14ac:dyDescent="0.35">
      <c r="C156">
        <v>148</v>
      </c>
      <c r="D156" s="8" t="str">
        <f>HYPERLINK("#'Table 148'!A1", "In your view, to what extent has the Labour Government prioritised helping the following groups since it came to power?: Middle-aged people")</f>
        <v>In your view, to what extent has the Labour Government prioritised helping the following groups since it came to power?: Middle-aged people</v>
      </c>
      <c r="E156" s="14" t="str">
        <f>HYPERLINK("#'Full Results'!A1188", "1188")</f>
        <v>1188</v>
      </c>
      <c r="F156" t="s">
        <v>163</v>
      </c>
    </row>
    <row r="157" spans="3:6" x14ac:dyDescent="0.35">
      <c r="C157">
        <v>149</v>
      </c>
      <c r="D157" s="8" t="str">
        <f>HYPERLINK("#'Table 149'!A1", "In your view, to what extent has the Labour Government prioritised helping the following groups since it came to power?: Homeowners")</f>
        <v>In your view, to what extent has the Labour Government prioritised helping the following groups since it came to power?: Homeowners</v>
      </c>
      <c r="E157" s="14" t="str">
        <f>HYPERLINK("#'Full Results'!A1196", "1196")</f>
        <v>1196</v>
      </c>
      <c r="F157" t="s">
        <v>163</v>
      </c>
    </row>
    <row r="158" spans="3:6" x14ac:dyDescent="0.35">
      <c r="C158">
        <v>150</v>
      </c>
      <c r="D158" s="8" t="str">
        <f>HYPERLINK("#'Table 150'!A1", "In your view, to what extent has the Labour Government prioritised helping the following groups since it came to power?: Renters")</f>
        <v>In your view, to what extent has the Labour Government prioritised helping the following groups since it came to power?: Renters</v>
      </c>
      <c r="E158" s="14" t="str">
        <f>HYPERLINK("#'Full Results'!A1204", "1204")</f>
        <v>1204</v>
      </c>
      <c r="F158" t="s">
        <v>163</v>
      </c>
    </row>
    <row r="159" spans="3:6" x14ac:dyDescent="0.35">
      <c r="C159">
        <v>151</v>
      </c>
      <c r="D159" s="8" t="str">
        <f>HYPERLINK("#'Table 151'!A1", "In your view, to what extent has the Labour Government prioritised helping the following groups since it came to power?: Immigrants")</f>
        <v>In your view, to what extent has the Labour Government prioritised helping the following groups since it came to power?: Immigrants</v>
      </c>
      <c r="E159" s="14" t="str">
        <f>HYPERLINK("#'Full Results'!A1212", "1212")</f>
        <v>1212</v>
      </c>
      <c r="F159" t="s">
        <v>163</v>
      </c>
    </row>
    <row r="160" spans="3:6" x14ac:dyDescent="0.35">
      <c r="C160">
        <v>152</v>
      </c>
      <c r="D160" s="8" t="str">
        <f>HYPERLINK("#'Table 152'!A1", "In your view, to what extent has the Labour Government prioritised helping the following groups since it came to power?: People born and raised in the UK")</f>
        <v>In your view, to what extent has the Labour Government prioritised helping the following groups since it came to power?: People born and raised in the UK</v>
      </c>
      <c r="E160" s="14" t="str">
        <f>HYPERLINK("#'Full Results'!A1220", "1220")</f>
        <v>1220</v>
      </c>
      <c r="F160" t="s">
        <v>163</v>
      </c>
    </row>
    <row r="161" spans="3:6" x14ac:dyDescent="0.35">
      <c r="C161">
        <v>153</v>
      </c>
      <c r="D161" s="8" t="str">
        <f>HYPERLINK("#'Table 153'!A1", "In your view, to what extent has the Labour Government prioritised helping the following groups since it came to power?: Older people in poverty")</f>
        <v>In your view, to what extent has the Labour Government prioritised helping the following groups since it came to power?: Older people in poverty</v>
      </c>
      <c r="E161" s="14" t="str">
        <f>HYPERLINK("#'Full Results'!A1228", "1228")</f>
        <v>1228</v>
      </c>
      <c r="F161" t="s">
        <v>163</v>
      </c>
    </row>
    <row r="162" spans="3:6" x14ac:dyDescent="0.35">
      <c r="C162">
        <v>154</v>
      </c>
      <c r="D162" s="8" t="str">
        <f>HYPERLINK("#'Table 154'!A1", "In your view, to what extent has the Labour Government prioritised helping the following groups since it came to power?: Working-age adults in poverty")</f>
        <v>In your view, to what extent has the Labour Government prioritised helping the following groups since it came to power?: Working-age adults in poverty</v>
      </c>
      <c r="E162" s="14" t="str">
        <f>HYPERLINK("#'Full Results'!A1236", "1236")</f>
        <v>1236</v>
      </c>
      <c r="F162" t="s">
        <v>163</v>
      </c>
    </row>
    <row r="163" spans="3:6" x14ac:dyDescent="0.35">
      <c r="C163">
        <v>155</v>
      </c>
      <c r="D163" s="8" t="str">
        <f>HYPERLINK("#'Table 155'!A1", "In your view, to what extent has the Labour Government prioritised helping the following groups since it came to power?: Families with children in poverty")</f>
        <v>In your view, to what extent has the Labour Government prioritised helping the following groups since it came to power?: Families with children in poverty</v>
      </c>
      <c r="E163" s="14" t="str">
        <f>HYPERLINK("#'Full Results'!A1244", "1244")</f>
        <v>1244</v>
      </c>
      <c r="F163" t="s">
        <v>163</v>
      </c>
    </row>
    <row r="164" spans="3:6" x14ac:dyDescent="0.35">
      <c r="C164">
        <v>156</v>
      </c>
      <c r="D164" s="8" t="str">
        <f>HYPERLINK("#'Table 156'!A1", "Grid Summary: Since coming to power, the UK Labour Government has introduced the following policies. Please indicate to what extent you support or oppose these policies in the UK. ")</f>
        <v>Grid Summary: Since coming to power, the UK Labour Government has introduced the following policies. Please indicate to what extent you support or oppose these policies in the UK. </v>
      </c>
      <c r="E164" s="7"/>
      <c r="F164" t="s">
        <v>163</v>
      </c>
    </row>
    <row r="165" spans="3:6" x14ac:dyDescent="0.35">
      <c r="C165">
        <v>157</v>
      </c>
      <c r="D165" s="8" t="str">
        <f>HYPERLINK("#'Table 157'!A1", "Since coming to power, the UK Labour Government has introduced the following policies. Please indicate to what extent you support or oppose these policies in the UK. : Launched a state-owned energy investment and generation company (GB Energy)")</f>
        <v>Since coming to power, the UK Labour Government has introduced the following policies. Please indicate to what extent you support or oppose these policies in the UK. : Launched a state-owned energy investment and generation company (GB Energy)</v>
      </c>
      <c r="E165" s="14" t="str">
        <f>HYPERLINK("#'Full Results'!A1252", "1252")</f>
        <v>1252</v>
      </c>
      <c r="F165" t="s">
        <v>163</v>
      </c>
    </row>
    <row r="166" spans="3:6" x14ac:dyDescent="0.35">
      <c r="C166">
        <v>158</v>
      </c>
      <c r="D166" s="8" t="str">
        <f>HYPERLINK("#'Table 158'!A1", "Since coming to power, the UK Labour Government has introduced the following policies. Please indicate to what extent you support or oppose these policies in the UK. : Passed legislation to renationalise the railways")</f>
        <v>Since coming to power, the UK Labour Government has introduced the following policies. Please indicate to what extent you support or oppose these policies in the UK. : Passed legislation to renationalise the railways</v>
      </c>
      <c r="E166" s="14" t="str">
        <f>HYPERLINK("#'Full Results'!A1261", "1261")</f>
        <v>1261</v>
      </c>
      <c r="F166" t="s">
        <v>163</v>
      </c>
    </row>
    <row r="167" spans="3:6" x14ac:dyDescent="0.35">
      <c r="C167">
        <v>159</v>
      </c>
      <c r="D167" s="8" t="str">
        <f>HYPERLINK("#'Table 159'!A1", "Since coming to power, the UK Labour Government has introduced the following policies. Please indicate to what extent you support or oppose these policies in the UK. : Introduced a law to enhance the rights of people who rent, including banning n...")</f>
        <v>Since coming to power, the UK Labour Government has introduced the following policies. Please indicate to what extent you support or oppose these policies in the UK. : Introduced a law to enhance the rights of people who rent, including banning n...</v>
      </c>
      <c r="E167" s="14" t="str">
        <f>HYPERLINK("#'Full Results'!A1270", "1270")</f>
        <v>1270</v>
      </c>
      <c r="F167" t="s">
        <v>163</v>
      </c>
    </row>
    <row r="168" spans="3:6" x14ac:dyDescent="0.35">
      <c r="C168">
        <v>160</v>
      </c>
      <c r="D168" s="8" t="str">
        <f>HYPERLINK("#'Table 160'!A1", "Since coming to power, the UK Labour Government has introduced the following policies. Please indicate to what extent you support or oppose these policies in the UK. : Raised the National Living Wage for over-21s (the minimum wage) by 6.7% from A...")</f>
        <v>Since coming to power, the UK Labour Government has introduced the following policies. Please indicate to what extent you support or oppose these policies in the UK. : Raised the National Living Wage for over-21s (the minimum wage) by 6.7% from A...</v>
      </c>
      <c r="E168" s="14" t="str">
        <f>HYPERLINK("#'Full Results'!A1279", "1279")</f>
        <v>1279</v>
      </c>
      <c r="F168" t="s">
        <v>163</v>
      </c>
    </row>
    <row r="169" spans="3:6" x14ac:dyDescent="0.35">
      <c r="C169">
        <v>161</v>
      </c>
      <c r="D169" s="8" t="str">
        <f>HYPERLINK("#'Table 161'!A1", "Since coming to power, the UK Labour Government has introduced the following policies. Please indicate to what extent you support or oppose these policies in the UK. : Introduced planning reforms to make it easier to build houses and infrastructure")</f>
        <v>Since coming to power, the UK Labour Government has introduced the following policies. Please indicate to what extent you support or oppose these policies in the UK. : Introduced planning reforms to make it easier to build houses and infrastructure</v>
      </c>
      <c r="E169" s="14" t="str">
        <f>HYPERLINK("#'Full Results'!A1288", "1288")</f>
        <v>1288</v>
      </c>
      <c r="F169" t="s">
        <v>163</v>
      </c>
    </row>
    <row r="170" spans="3:6" x14ac:dyDescent="0.35">
      <c r="C170">
        <v>162</v>
      </c>
      <c r="D170" s="8" t="str">
        <f>HYPERLINK("#'Table 162'!A1", "Since coming to power, the UK Labour Government has introduced the following policies. Please indicate to what extent you support or oppose these policies in the UK. : Introduced legislation to increase workers’ rights, including on sick pay, fle...")</f>
        <v>Since coming to power, the UK Labour Government has introduced the following policies. Please indicate to what extent you support or oppose these policies in the UK. : Introduced legislation to increase workers’ rights, including on sick pay, fle...</v>
      </c>
      <c r="E170" s="14" t="str">
        <f>HYPERLINK("#'Full Results'!A1297", "1297")</f>
        <v>1297</v>
      </c>
      <c r="F170" t="s">
        <v>163</v>
      </c>
    </row>
    <row r="171" spans="3:6" x14ac:dyDescent="0.35">
      <c r="C171">
        <v>163</v>
      </c>
      <c r="D171" s="8" t="str">
        <f>HYPERLINK("#'Table 163'!A1", "Since coming to power, the UK Labour Government has introduced the following policies. Please indicate to what extent you support or oppose these policies in the UK. : Ended Winter Fuel Payments for most pensioners")</f>
        <v>Since coming to power, the UK Labour Government has introduced the following policies. Please indicate to what extent you support or oppose these policies in the UK. : Ended Winter Fuel Payments for most pensioners</v>
      </c>
      <c r="E171" s="14" t="str">
        <f>HYPERLINK("#'Full Results'!A1306", "1306")</f>
        <v>1306</v>
      </c>
      <c r="F171" t="s">
        <v>163</v>
      </c>
    </row>
    <row r="172" spans="3:6" x14ac:dyDescent="0.35">
      <c r="C172">
        <v>164</v>
      </c>
      <c r="D172" s="8" t="str">
        <f>HYPERLINK("#'Table 164'!A1", "Since coming to power, the UK Labour Government has introduced the following policies. Please indicate to what extent you support or oppose these policies in the UK. : Increased employer National Insurance Contributions (NICs)")</f>
        <v>Since coming to power, the UK Labour Government has introduced the following policies. Please indicate to what extent you support or oppose these policies in the UK. : Increased employer National Insurance Contributions (NICs)</v>
      </c>
      <c r="E172" s="14" t="str">
        <f>HYPERLINK("#'Full Results'!A1315", "1315")</f>
        <v>1315</v>
      </c>
      <c r="F172" t="s">
        <v>163</v>
      </c>
    </row>
    <row r="173" spans="3:6" x14ac:dyDescent="0.35">
      <c r="C173">
        <v>165</v>
      </c>
      <c r="D173" s="8" t="str">
        <f>HYPERLINK("#'Table 165'!A1", "Grid Summary: Since coming to power, the UK Labour Government has introduced the following policies. Please indicate to what extent you support or oppose these policies in the UK. ")</f>
        <v>Grid Summary: Since coming to power, the UK Labour Government has introduced the following policies. Please indicate to what extent you support or oppose these policies in the UK. </v>
      </c>
      <c r="E173" s="7"/>
      <c r="F173" t="s">
        <v>163</v>
      </c>
    </row>
    <row r="174" spans="3:6" x14ac:dyDescent="0.35">
      <c r="C174">
        <v>166</v>
      </c>
      <c r="D174" s="8" t="str">
        <f>HYPERLINK("#'Table 166'!A1", "Since coming to power, the UK Labour Government has introduced the following policies. Please indicate to what extent you support or oppose these policies in the UK. : Introduced VAT on private schools")</f>
        <v>Since coming to power, the UK Labour Government has introduced the following policies. Please indicate to what extent you support or oppose these policies in the UK. : Introduced VAT on private schools</v>
      </c>
      <c r="E174" s="14" t="str">
        <f>HYPERLINK("#'Full Results'!A1324", "1324")</f>
        <v>1324</v>
      </c>
      <c r="F174" t="s">
        <v>163</v>
      </c>
    </row>
    <row r="175" spans="3:6" x14ac:dyDescent="0.35">
      <c r="C175">
        <v>167</v>
      </c>
      <c r="D175" s="25" t="str">
        <f>HYPERLINK("#'Table 167'!A1", "Since coming to power, the UK Labour Government has introduced the following policies. Please indicate to what extent you support or oppose these policies in the UK: No increases to income tax, employee national insurance or VAT")</f>
        <v>Since coming to power, the UK Labour Government has introduced the following policies. Please indicate to what extent you support or oppose these policies in the UK: No increases to income tax, employee national insurance or VAT</v>
      </c>
      <c r="E175" s="14" t="str">
        <f>HYPERLINK("#'Full Results'!A1333", "1333")</f>
        <v>1333</v>
      </c>
      <c r="F175" t="s">
        <v>163</v>
      </c>
    </row>
    <row r="176" spans="3:6" x14ac:dyDescent="0.35">
      <c r="C176">
        <v>168</v>
      </c>
      <c r="D176" s="8" t="str">
        <f>HYPERLINK("#'Table 168'!A1", "Since coming to power, the UK Labour Government has introduced the following policies. Please indicate to what extent you support or oppose these policies in the UK. : Delivered 200,000 extra NHS appointments")</f>
        <v>Since coming to power, the UK Labour Government has introduced the following policies. Please indicate to what extent you support or oppose these policies in the UK. : Delivered 200,000 extra NHS appointments</v>
      </c>
      <c r="E176" s="14" t="str">
        <f>HYPERLINK("#'Full Results'!A1342", "1342")</f>
        <v>1342</v>
      </c>
      <c r="F176" t="s">
        <v>163</v>
      </c>
    </row>
    <row r="177" spans="3:6" x14ac:dyDescent="0.35">
      <c r="C177">
        <v>169</v>
      </c>
      <c r="D177" s="8" t="str">
        <f>HYPERLINK("#'Table 169'!A1", "Since coming to power, the UK Labour Government has introduced the following policies. Please indicate to what extent you support or oppose these policies in the UK. : Decided not to compensate women affected by previous increases to the rising s...")</f>
        <v>Since coming to power, the UK Labour Government has introduced the following policies. Please indicate to what extent you support or oppose these policies in the UK. : Decided not to compensate women affected by previous increases to the rising s...</v>
      </c>
      <c r="E177" s="14" t="str">
        <f>HYPERLINK("#'Full Results'!A1351", "1351")</f>
        <v>1351</v>
      </c>
      <c r="F177" t="s">
        <v>163</v>
      </c>
    </row>
    <row r="178" spans="3:6" x14ac:dyDescent="0.35">
      <c r="C178">
        <v>170</v>
      </c>
      <c r="D178" s="25" t="str">
        <f>HYPERLINK("#'Table 170'!A1", "Since coming to power, the UK Labour Government has introduced the following policies. Please indicate to what extent you support or oppose these policies in the UK. :Kept the triple lock in place, so that the state")</f>
        <v>Since coming to power, the UK Labour Government has introduced the following policies. Please indicate to what extent you support or oppose these policies in the UK. :Kept the triple lock in place, so that the state</v>
      </c>
      <c r="E178" s="14" t="str">
        <f>HYPERLINK("#'Full Results'!A1360", "1360")</f>
        <v>1360</v>
      </c>
      <c r="F178" t="s">
        <v>163</v>
      </c>
    </row>
    <row r="179" spans="3:6" x14ac:dyDescent="0.35">
      <c r="C179">
        <v>171</v>
      </c>
      <c r="D179" s="8" t="str">
        <f>HYPERLINK("#'Table 171'!A1", "Since coming to power, the UK Labour Government has introduced the following policies. Please indicate to what extent you support or oppose these policies in the UK. : Introduced welfare reforms aimed at getting more people into work and cutting ...")</f>
        <v>Since coming to power, the UK Labour Government has introduced the following policies. Please indicate to what extent you support or oppose these policies in the UK. : Introduced welfare reforms aimed at getting more people into work and cutting ...</v>
      </c>
      <c r="E179" s="14" t="str">
        <f>HYPERLINK("#'Full Results'!A1369", "1369")</f>
        <v>1369</v>
      </c>
      <c r="F179" t="s">
        <v>163</v>
      </c>
    </row>
    <row r="180" spans="3:6" x14ac:dyDescent="0.35">
      <c r="C180">
        <v>173</v>
      </c>
      <c r="D180" s="8" t="str">
        <f>HYPERLINK("#'Table 173'!A1", "Since coming to power, the UK Labour Government has introduced the following policies. Please indicate to what extent you support or oppose these policies in the UK. : Cut the international aid budget to pay for increased defence spending")</f>
        <v>Since coming to power, the UK Labour Government has introduced the following policies. Please indicate to what extent you support or oppose these policies in the UK. : Cut the international aid budget to pay for increased defence spending</v>
      </c>
      <c r="E180" s="14" t="str">
        <f>HYPERLINK("#'Full Results'!A1387", "1387")</f>
        <v>1387</v>
      </c>
      <c r="F180" t="s">
        <v>163</v>
      </c>
    </row>
    <row r="181" spans="3:6" x14ac:dyDescent="0.35">
      <c r="C181">
        <v>174</v>
      </c>
      <c r="D181" s="8" t="str">
        <f>HYPERLINK("#'Table 174'!A1", "You said that you oppose ending Winter Fuel Payments for most pensioners in the UK, what are your reasons for this? Select all that apply")</f>
        <v>You said that you oppose ending Winter Fuel Payments for most pensioners in the UK, what are your reasons for this? Select all that apply</v>
      </c>
      <c r="E181" s="14" t="str">
        <f>HYPERLINK("#'Full Results'!A1396", "1396")</f>
        <v>1396</v>
      </c>
      <c r="F181" t="s">
        <v>586</v>
      </c>
    </row>
    <row r="182" spans="3:6" x14ac:dyDescent="0.35">
      <c r="C182">
        <v>175</v>
      </c>
      <c r="D182" s="8" t="str">
        <f>HYPERLINK("#'Table 175'!A1", "You said that you support ending Winter Fuel Payments for most pensioners in the UK, what are your reasons for this? Select all that apply")</f>
        <v>You said that you support ending Winter Fuel Payments for most pensioners in the UK, what are your reasons for this? Select all that apply</v>
      </c>
      <c r="E182" s="14" t="str">
        <f>HYPERLINK("#'Full Results'!A1409", "1409")</f>
        <v>1409</v>
      </c>
      <c r="F182" t="s">
        <v>399</v>
      </c>
    </row>
    <row r="183" spans="3:6" x14ac:dyDescent="0.35">
      <c r="C183">
        <v>176</v>
      </c>
      <c r="D183" s="8" t="str">
        <f>HYPERLINK("#'Table 176'!A1", "Grid Summary: In your opinion, do most older people have it better or worse off than other people in the UK in the following ways?")</f>
        <v>Grid Summary: In your opinion, do most older people have it better or worse off than other people in the UK in the following ways?</v>
      </c>
      <c r="E183" s="7"/>
      <c r="F183" t="s">
        <v>117</v>
      </c>
    </row>
    <row r="184" spans="3:6" x14ac:dyDescent="0.35">
      <c r="C184">
        <v>177</v>
      </c>
      <c r="D184" s="8" t="str">
        <f>HYPERLINK("#'Table 177'!A1", "In your opinion, do most older people have it better or worse off than other people in the UK in the following ways?: In general")</f>
        <v>In your opinion, do most older people have it better or worse off than other people in the UK in the following ways?: In general</v>
      </c>
      <c r="E184" s="14" t="str">
        <f>HYPERLINK("#'Full Results'!A1425", "1425")</f>
        <v>1425</v>
      </c>
      <c r="F184" t="s">
        <v>117</v>
      </c>
    </row>
    <row r="185" spans="3:6" x14ac:dyDescent="0.35">
      <c r="C185">
        <v>178</v>
      </c>
      <c r="D185" s="8" t="str">
        <f>HYPERLINK("#'Table 178'!A1", "In your opinion, do most older people have it better or worse off than other people in the UK in the following ways?: Financial stability")</f>
        <v>In your opinion, do most older people have it better or worse off than other people in the UK in the following ways?: Financial stability</v>
      </c>
      <c r="E185" s="14" t="str">
        <f>HYPERLINK("#'Full Results'!A1434", "1434")</f>
        <v>1434</v>
      </c>
      <c r="F185" t="s">
        <v>117</v>
      </c>
    </row>
    <row r="186" spans="3:6" x14ac:dyDescent="0.35">
      <c r="C186">
        <v>179</v>
      </c>
      <c r="D186" s="8" t="str">
        <f>HYPERLINK("#'Table 179'!A1", "In your opinion, do most older people have it better or worse off than other people in the UK in the following ways?: Living standards")</f>
        <v>In your opinion, do most older people have it better or worse off than other people in the UK in the following ways?: Living standards</v>
      </c>
      <c r="E186" s="14" t="str">
        <f>HYPERLINK("#'Full Results'!A1443", "1443")</f>
        <v>1443</v>
      </c>
      <c r="F186" t="s">
        <v>117</v>
      </c>
    </row>
    <row r="187" spans="3:6" x14ac:dyDescent="0.35">
      <c r="C187">
        <v>180</v>
      </c>
      <c r="D187" s="8" t="str">
        <f>HYPERLINK("#'Table 180'!A1", "In your opinion, do most older people have it better or worse off than other people in the UK in the following ways?: Levels of home ownership")</f>
        <v>In your opinion, do most older people have it better or worse off than other people in the UK in the following ways?: Levels of home ownership</v>
      </c>
      <c r="E187" s="14" t="str">
        <f>HYPERLINK("#'Full Results'!A1452", "1452")</f>
        <v>1452</v>
      </c>
      <c r="F187" t="s">
        <v>117</v>
      </c>
    </row>
    <row r="188" spans="3:6" x14ac:dyDescent="0.35">
      <c r="C188">
        <v>181</v>
      </c>
      <c r="D188" s="8" t="str">
        <f>HYPERLINK("#'Table 181'!A1", "Grid Summary: Thinking about older people in the UK in general, how would you describe their lives?")</f>
        <v>Grid Summary: Thinking about older people in the UK in general, how would you describe their lives?</v>
      </c>
      <c r="E188" s="7"/>
      <c r="F188" t="s">
        <v>117</v>
      </c>
    </row>
    <row r="189" spans="3:6" x14ac:dyDescent="0.35">
      <c r="C189">
        <v>182</v>
      </c>
      <c r="D189" s="8" t="str">
        <f>HYPERLINK("#'Table 182'!A1", "Thinking about older people in the UK in general, how would you describe their lives?: Sociable|Isolated")</f>
        <v>Thinking about older people in the UK in general, how would you describe their lives?: Sociable|Isolated</v>
      </c>
      <c r="E189" s="14" t="str">
        <f>HYPERLINK("#'Full Results'!A1461", "1461")</f>
        <v>1461</v>
      </c>
      <c r="F189" t="s">
        <v>117</v>
      </c>
    </row>
    <row r="190" spans="3:6" x14ac:dyDescent="0.35">
      <c r="C190">
        <v>183</v>
      </c>
      <c r="D190" s="8" t="str">
        <f>HYPERLINK("#'Table 183'!A1", "Thinking about older people in the UK in general, how would you describe their lives?: Stable|Struggling")</f>
        <v>Thinking about older people in the UK in general, how would you describe their lives?: Stable|Struggling</v>
      </c>
      <c r="E190" s="14" t="str">
        <f>HYPERLINK("#'Full Results'!A1469", "1469")</f>
        <v>1469</v>
      </c>
      <c r="F190" t="s">
        <v>117</v>
      </c>
    </row>
    <row r="191" spans="3:6" x14ac:dyDescent="0.35">
      <c r="C191">
        <v>184</v>
      </c>
      <c r="D191" s="8" t="str">
        <f>HYPERLINK("#'Table 184'!A1", "Thinking about older people in the UK in general, how would you describe their lives?: Healthy|Unhealthy")</f>
        <v>Thinking about older people in the UK in general, how would you describe their lives?: Healthy|Unhealthy</v>
      </c>
      <c r="E191" s="14" t="str">
        <f>HYPERLINK("#'Full Results'!A1477", "1477")</f>
        <v>1477</v>
      </c>
      <c r="F191" t="s">
        <v>117</v>
      </c>
    </row>
    <row r="192" spans="3:6" x14ac:dyDescent="0.35">
      <c r="C192">
        <v>185</v>
      </c>
      <c r="D192" s="8" t="str">
        <f>HYPERLINK("#'Table 185'!A1", "Thinking about older people in the UK in general, how would you describe their lives?: Dependent|Independent")</f>
        <v>Thinking about older people in the UK in general, how would you describe their lives?: Dependent|Independent</v>
      </c>
      <c r="E192" s="14" t="str">
        <f>HYPERLINK("#'Full Results'!A1485", "1485")</f>
        <v>1485</v>
      </c>
      <c r="F192" t="s">
        <v>117</v>
      </c>
    </row>
    <row r="193" spans="3:6" x14ac:dyDescent="0.35">
      <c r="C193">
        <v>186</v>
      </c>
      <c r="D193" s="8" t="str">
        <f>HYPERLINK("#'Table 186'!A1", "Thinking about older people in the UK in general, how would you describe their lives?: Respected|Disrespected")</f>
        <v>Thinking about older people in the UK in general, how would you describe their lives?: Respected|Disrespected</v>
      </c>
      <c r="E193" s="14" t="str">
        <f>HYPERLINK("#'Full Results'!A1493", "1493")</f>
        <v>1493</v>
      </c>
      <c r="F193" t="s">
        <v>117</v>
      </c>
    </row>
    <row r="194" spans="3:6" x14ac:dyDescent="0.35">
      <c r="C194">
        <v>187</v>
      </c>
      <c r="D194" s="8" t="str">
        <f>HYPERLINK("#'Table 187'!A1", "What are the biggest challenges currently facing older people in the UK? Select up to three.")</f>
        <v>What are the biggest challenges currently facing older people in the UK? Select up to three.</v>
      </c>
      <c r="E194" s="14" t="str">
        <f>HYPERLINK("#'Full Results'!A1501", "1501")</f>
        <v>1501</v>
      </c>
      <c r="F194" t="s">
        <v>117</v>
      </c>
    </row>
    <row r="195" spans="3:6" x14ac:dyDescent="0.35">
      <c r="C195">
        <v>188</v>
      </c>
      <c r="D195" s="8" t="str">
        <f>HYPERLINK("#'Table 188'!A1", "Grid Summary: To what extent do you agree or disagree with the following?")</f>
        <v>Grid Summary: To what extent do you agree or disagree with the following?</v>
      </c>
      <c r="E195" s="7"/>
      <c r="F195" t="s">
        <v>117</v>
      </c>
    </row>
    <row r="196" spans="3:6" x14ac:dyDescent="0.35">
      <c r="C196">
        <v>189</v>
      </c>
      <c r="D196" s="8" t="str">
        <f>HYPERLINK("#'Table 189'!A1", "To what extent do you agree or disagree with the following?: Older people in the UK deserve more support and attention from society than they currently receive.")</f>
        <v>To what extent do you agree or disagree with the following?: Older people in the UK deserve more support and attention from society than they currently receive.</v>
      </c>
      <c r="E196" s="14" t="str">
        <f>HYPERLINK("#'Full Results'!A1522", "1522")</f>
        <v>1522</v>
      </c>
      <c r="F196" t="s">
        <v>117</v>
      </c>
    </row>
    <row r="197" spans="3:6" x14ac:dyDescent="0.35">
      <c r="C197">
        <v>190</v>
      </c>
      <c r="D197" s="8" t="str">
        <f>HYPERLINK("#'Table 190'!A1", "To what extent do you agree or disagree with the following?: Older people in the UK deserve more support and attention from the Government than they currently receive.")</f>
        <v>To what extent do you agree or disagree with the following?: Older people in the UK deserve more support and attention from the Government than they currently receive.</v>
      </c>
      <c r="E197" s="14" t="str">
        <f>HYPERLINK("#'Full Results'!A1533", "1533")</f>
        <v>1533</v>
      </c>
      <c r="F197" t="s">
        <v>117</v>
      </c>
    </row>
    <row r="198" spans="3:6" x14ac:dyDescent="0.35">
      <c r="C198">
        <v>191</v>
      </c>
      <c r="D198" s="8" t="str">
        <f>HYPERLINK("#'Table 191'!A1", "To what extent do you agree or disagree with the following?: Politicians care too much about looking after older people in the UK.")</f>
        <v>To what extent do you agree or disagree with the following?: Politicians care too much about looking after older people in the UK.</v>
      </c>
      <c r="E198" s="14" t="str">
        <f>HYPERLINK("#'Full Results'!A1544", "1544")</f>
        <v>1544</v>
      </c>
      <c r="F198" t="s">
        <v>117</v>
      </c>
    </row>
    <row r="199" spans="3:6" x14ac:dyDescent="0.35">
      <c r="C199">
        <v>192</v>
      </c>
      <c r="D199" s="8" t="str">
        <f>HYPERLINK("#'Table 192'!A1", "To what extent do you agree or disagree with the following?: Life is getting more difficult for older people in the UK than it used to be.")</f>
        <v>To what extent do you agree or disagree with the following?: Life is getting more difficult for older people in the UK than it used to be.</v>
      </c>
      <c r="E199" s="14" t="str">
        <f>HYPERLINK("#'Full Results'!A1555", "1555")</f>
        <v>1555</v>
      </c>
      <c r="F199" t="s">
        <v>117</v>
      </c>
    </row>
    <row r="200" spans="3:6" x14ac:dyDescent="0.35">
      <c r="C200">
        <v>193</v>
      </c>
      <c r="D200" s="8" t="str">
        <f>HYPERLINK("#'Table 193'!A1", "To what extent do you agree or disagree with the following?: The Government has a role to play in ensuring that older people maintain a decent standard of living")</f>
        <v>To what extent do you agree or disagree with the following?: The Government has a role to play in ensuring that older people maintain a decent standard of living</v>
      </c>
      <c r="E200" s="14" t="str">
        <f>HYPERLINK("#'Full Results'!A1566", "1566")</f>
        <v>1566</v>
      </c>
      <c r="F200" t="s">
        <v>117</v>
      </c>
    </row>
    <row r="201" spans="3:6" x14ac:dyDescent="0.35">
      <c r="C201">
        <v>194</v>
      </c>
      <c r="D201" s="8" t="str">
        <f>HYPERLINK("#'Table 194'!A1", "To what extent do you agree or disagree with the following?: The Government should do more to ensure that older people maintain a decent standard of living")</f>
        <v>To what extent do you agree or disagree with the following?: The Government should do more to ensure that older people maintain a decent standard of living</v>
      </c>
      <c r="E201" s="14" t="str">
        <f>HYPERLINK("#'Full Results'!A1577", "1577")</f>
        <v>1577</v>
      </c>
      <c r="F201" t="s">
        <v>117</v>
      </c>
    </row>
    <row r="202" spans="3:6" x14ac:dyDescent="0.35">
      <c r="C202">
        <v>195</v>
      </c>
      <c r="D202" s="8" t="str">
        <f>HYPERLINK("#'Table 195'!A1", " Before today, how aware were you of the issue of older people living in poverty in the UK?")</f>
        <v xml:space="preserve"> Before today, how aware were you of the issue of older people living in poverty in the UK?</v>
      </c>
      <c r="E202" s="14" t="str">
        <f>HYPERLINK("#'Full Results'!A1588", "1588")</f>
        <v>1588</v>
      </c>
      <c r="F202" t="s">
        <v>117</v>
      </c>
    </row>
    <row r="203" spans="3:6" x14ac:dyDescent="0.35">
      <c r="C203">
        <v>196</v>
      </c>
      <c r="D203" s="8" t="str">
        <f>HYPERLINK("#'Table 196'!A1", "Which of the following has a role to play in addressing older people living in poverty in the UK? Select any which apply")</f>
        <v>Which of the following has a role to play in addressing older people living in poverty in the UK? Select any which apply</v>
      </c>
      <c r="E203" s="14" t="str">
        <f>HYPERLINK("#'Full Results'!A1596", "1596")</f>
        <v>1596</v>
      </c>
      <c r="F203" t="s">
        <v>117</v>
      </c>
    </row>
    <row r="204" spans="3:6" x14ac:dyDescent="0.35">
      <c r="C204">
        <v>197</v>
      </c>
      <c r="D204" s="8" t="str">
        <f>HYPERLINK("#'Table 197'!A1", "As far as you are aware, what has led to rising levels of older people living in poverty? Select all that apply.")</f>
        <v>As far as you are aware, what has led to rising levels of older people living in poverty? Select all that apply.</v>
      </c>
      <c r="E204" s="14" t="str">
        <f>HYPERLINK("#'Full Results'!A1612", "1612")</f>
        <v>1612</v>
      </c>
      <c r="F204" t="s">
        <v>117</v>
      </c>
    </row>
    <row r="205" spans="3:6" x14ac:dyDescent="0.35">
      <c r="C205">
        <v>198</v>
      </c>
      <c r="D205" s="8" t="str">
        <f>HYPERLINK("#'Table 198'!A1", "What are the biggest challenges currently facing older people living in poverty? Select up to three.")</f>
        <v>What are the biggest challenges currently facing older people living in poverty? Select up to three.</v>
      </c>
      <c r="E205" s="14" t="str">
        <f>HYPERLINK("#'Full Results'!A1627", "1627")</f>
        <v>1627</v>
      </c>
      <c r="F205" t="s">
        <v>117</v>
      </c>
    </row>
    <row r="206" spans="3:6" x14ac:dyDescent="0.35">
      <c r="C206">
        <v>199</v>
      </c>
      <c r="D206" s="8" t="str">
        <f>HYPERLINK("#'Table 199'!A1", "Grid Summary: To what extent do you expect the following policies to be good or bad, or make no difference either way, for people over 65? ")</f>
        <v>Grid Summary: To what extent do you expect the following policies to be good or bad, or make no difference either way, for people over 65? </v>
      </c>
      <c r="E206" s="7"/>
      <c r="F206" t="s">
        <v>117</v>
      </c>
    </row>
    <row r="207" spans="3:6" x14ac:dyDescent="0.35">
      <c r="C207">
        <v>200</v>
      </c>
      <c r="D207" s="8" t="str">
        <f>HYPERLINK("#'Table 200'!A1", "To what extent do you expect the following policies to be good or bad, or make no difference either way, for people over 65? : Launched a state-owned energy investment and generation company (GB Energy)")</f>
        <v>To what extent do you expect the following policies to be good or bad, or make no difference either way, for people over 65? : Launched a state-owned energy investment and generation company (GB Energy)</v>
      </c>
      <c r="E207" s="14" t="str">
        <f>HYPERLINK("#'Full Results'!A1648", "1648")</f>
        <v>1648</v>
      </c>
      <c r="F207" t="s">
        <v>117</v>
      </c>
    </row>
    <row r="208" spans="3:6" x14ac:dyDescent="0.35">
      <c r="C208">
        <v>201</v>
      </c>
      <c r="D208" s="8" t="str">
        <f>HYPERLINK("#'Table 201'!A1", "To what extent do you expect the following policies to be good or bad, or make no difference either way, for people over 65? : Passed legislation to renationalise the railways")</f>
        <v>To what extent do you expect the following policies to be good or bad, or make no difference either way, for people over 65? : Passed legislation to renationalise the railways</v>
      </c>
      <c r="E208" s="14" t="str">
        <f>HYPERLINK("#'Full Results'!A1657", "1657")</f>
        <v>1657</v>
      </c>
      <c r="F208" t="s">
        <v>117</v>
      </c>
    </row>
    <row r="209" spans="3:6" x14ac:dyDescent="0.35">
      <c r="C209">
        <v>202</v>
      </c>
      <c r="D209" s="8" t="str">
        <f>HYPERLINK("#'Table 202'!A1", "To what extent do you expect the following policies to be good or bad, or make no difference either way, for people over 65? : Introduced a law to enhance the rights of people who rent, including banning no-fault evictions")</f>
        <v>To what extent do you expect the following policies to be good or bad, or make no difference either way, for people over 65? : Introduced a law to enhance the rights of people who rent, including banning no-fault evictions</v>
      </c>
      <c r="E209" s="14" t="str">
        <f>HYPERLINK("#'Full Results'!A1666", "1666")</f>
        <v>1666</v>
      </c>
      <c r="F209" t="s">
        <v>117</v>
      </c>
    </row>
    <row r="210" spans="3:6" x14ac:dyDescent="0.35">
      <c r="C210">
        <v>203</v>
      </c>
      <c r="D210" s="8" t="str">
        <f>HYPERLINK("#'Table 203'!A1", "To what extent do you expect the following policies to be good or bad, or make no difference either way, for people over 65? : Raised the National Living Wage for over-21s (the minimum wage) by 6.7% from April 2025")</f>
        <v>To what extent do you expect the following policies to be good or bad, or make no difference either way, for people over 65? : Raised the National Living Wage for over-21s (the minimum wage) by 6.7% from April 2025</v>
      </c>
      <c r="E210" s="14" t="str">
        <f>HYPERLINK("#'Full Results'!A1675", "1675")</f>
        <v>1675</v>
      </c>
      <c r="F210" t="s">
        <v>117</v>
      </c>
    </row>
    <row r="211" spans="3:6" x14ac:dyDescent="0.35">
      <c r="C211">
        <v>204</v>
      </c>
      <c r="D211" s="8" t="str">
        <f>HYPERLINK("#'Table 204'!A1", "To what extent do you expect the following policies to be good or bad, or make no difference either way, for people over 65? : Introduced planning reforms to make it easier to build houses and infrastructure")</f>
        <v>To what extent do you expect the following policies to be good or bad, or make no difference either way, for people over 65? : Introduced planning reforms to make it easier to build houses and infrastructure</v>
      </c>
      <c r="E211" s="14" t="str">
        <f>HYPERLINK("#'Full Results'!A1684", "1684")</f>
        <v>1684</v>
      </c>
      <c r="F211" t="s">
        <v>117</v>
      </c>
    </row>
    <row r="212" spans="3:6" x14ac:dyDescent="0.35">
      <c r="C212">
        <v>205</v>
      </c>
      <c r="D212" s="8" t="str">
        <f>HYPERLINK("#'Table 205'!A1", "To what extent do you expect the following policies to be good or bad, or make no difference either way, for people over 65? : Introduced legislation to increase workers’ rights, including on sick pay, flexible working and protection from unfair ...")</f>
        <v>To what extent do you expect the following policies to be good or bad, or make no difference either way, for people over 65? : Introduced legislation to increase workers’ rights, including on sick pay, flexible working and protection from unfair ...</v>
      </c>
      <c r="E212" s="14" t="str">
        <f>HYPERLINK("#'Full Results'!A1693", "1693")</f>
        <v>1693</v>
      </c>
      <c r="F212" t="s">
        <v>117</v>
      </c>
    </row>
    <row r="213" spans="3:6" x14ac:dyDescent="0.35">
      <c r="C213">
        <v>206</v>
      </c>
      <c r="D213" s="8" t="str">
        <f>HYPERLINK("#'Table 206'!A1", "To what extent do you expect the following policies to be good or bad, or make no difference either way, for people over 65? : Ended Winter Fuel Payments for most pensioners")</f>
        <v>To what extent do you expect the following policies to be good or bad, or make no difference either way, for people over 65? : Ended Winter Fuel Payments for most pensioners</v>
      </c>
      <c r="E213" s="14" t="str">
        <f>HYPERLINK("#'Full Results'!A1702", "1702")</f>
        <v>1702</v>
      </c>
      <c r="F213" t="s">
        <v>117</v>
      </c>
    </row>
    <row r="214" spans="3:6" x14ac:dyDescent="0.35">
      <c r="C214">
        <v>207</v>
      </c>
      <c r="D214" s="8" t="str">
        <f>HYPERLINK("#'Table 207'!A1", "To what extent do you expect the following policies to be good or bad, or make no difference either way, for people over 65? : Increased employer National Insurance Contributions (NICs)")</f>
        <v>To what extent do you expect the following policies to be good or bad, or make no difference either way, for people over 65? : Increased employer National Insurance Contributions (NICs)</v>
      </c>
      <c r="E214" s="14" t="str">
        <f>HYPERLINK("#'Full Results'!A1711", "1711")</f>
        <v>1711</v>
      </c>
      <c r="F214" t="s">
        <v>117</v>
      </c>
    </row>
    <row r="215" spans="3:6" x14ac:dyDescent="0.35">
      <c r="C215">
        <v>208</v>
      </c>
      <c r="D215" s="8" t="str">
        <f>HYPERLINK("#'Table 208'!A1", "To what extent do you expect the following policies to be good or bad, or make no difference either way, for people over 65? : Introduced VAT on private schools")</f>
        <v>To what extent do you expect the following policies to be good or bad, or make no difference either way, for people over 65? : Introduced VAT on private schools</v>
      </c>
      <c r="E215" s="14" t="str">
        <f>HYPERLINK("#'Full Results'!A1720", "1720")</f>
        <v>1720</v>
      </c>
      <c r="F215" t="s">
        <v>117</v>
      </c>
    </row>
    <row r="216" spans="3:6" x14ac:dyDescent="0.35">
      <c r="C216">
        <v>209</v>
      </c>
      <c r="D216" s="8" t="str">
        <f>HYPERLINK("#'Table 209'!A1", "To what extent do you expect the following policies to be good or bad, or make no difference either way, for people over 65? : No increases to income tax, employee national insurance or VAT")</f>
        <v>To what extent do you expect the following policies to be good or bad, or make no difference either way, for people over 65? : No increases to income tax, employee national insurance or VAT</v>
      </c>
      <c r="E216" s="14" t="str">
        <f>HYPERLINK("#'Full Results'!A1729", "1729")</f>
        <v>1729</v>
      </c>
      <c r="F216" t="s">
        <v>117</v>
      </c>
    </row>
    <row r="217" spans="3:6" x14ac:dyDescent="0.35">
      <c r="C217">
        <v>210</v>
      </c>
      <c r="D217" s="8" t="str">
        <f>HYPERLINK("#'Table 210'!A1", "To what extent do you expect the following policies to be good or bad, or make no difference either way, for people over 65? : Delivered 200,000 extra NHS appointments")</f>
        <v>To what extent do you expect the following policies to be good or bad, or make no difference either way, for people over 65? : Delivered 200,000 extra NHS appointments</v>
      </c>
      <c r="E217" s="14" t="str">
        <f>HYPERLINK("#'Full Results'!A1738", "1738")</f>
        <v>1738</v>
      </c>
      <c r="F217" t="s">
        <v>117</v>
      </c>
    </row>
    <row r="218" spans="3:6" x14ac:dyDescent="0.35">
      <c r="C218">
        <v>211</v>
      </c>
      <c r="D218" s="8" t="str">
        <f>HYPERLINK("#'Table 211'!A1", "To what extent do you expect the following policies to be good or bad, or make no difference either way, for people over 65? : Decided not to compensate women affected by previous increases to the rising state pension age (“Waspi women”)")</f>
        <v>To what extent do you expect the following policies to be good or bad, or make no difference either way, for people over 65? : Decided not to compensate women affected by previous increases to the rising state pension age (“Waspi women”)</v>
      </c>
      <c r="E218" s="14" t="str">
        <f>HYPERLINK("#'Full Results'!A1747", "1747")</f>
        <v>1747</v>
      </c>
      <c r="F218" t="s">
        <v>117</v>
      </c>
    </row>
    <row r="219" spans="3:6" x14ac:dyDescent="0.35">
      <c r="C219">
        <v>212</v>
      </c>
      <c r="D219" s="25" t="str">
        <f>HYPERLINK("#'Table 212'!A1", "To what extent do you expect the following policies to be good or bad, or make no difference either way, for people over 65? : Kept the triple lock in place, so that the state pension automatically rises ea...")</f>
        <v>To what extent do you expect the following policies to be good or bad, or make no difference either way, for people over 65? : Kept the triple lock in place, so that the state pension automatically rises ea...</v>
      </c>
      <c r="E219" s="14" t="str">
        <f>HYPERLINK("#'Full Results'!A1756", "1756")</f>
        <v>1756</v>
      </c>
      <c r="F219" t="s">
        <v>117</v>
      </c>
    </row>
    <row r="220" spans="3:6" x14ac:dyDescent="0.35">
      <c r="C220">
        <v>213</v>
      </c>
      <c r="D220" s="8" t="str">
        <f>HYPERLINK("#'Table 213'!A1", "To what extent do you expect the following policies to be good or bad, or make no difference either way, for people over 65? : Introduced welfare reforms aimed at getting more people into work and cutting disability benefits by £5 billion")</f>
        <v>To what extent do you expect the following policies to be good or bad, or make no difference either way, for people over 65? : Introduced welfare reforms aimed at getting more people into work and cutting disability benefits by £5 billion</v>
      </c>
      <c r="E220" s="14" t="str">
        <f>HYPERLINK("#'Full Results'!A1765", "1765")</f>
        <v>1765</v>
      </c>
      <c r="F220" t="s">
        <v>117</v>
      </c>
    </row>
    <row r="221" spans="3:6" x14ac:dyDescent="0.35">
      <c r="C221">
        <v>214</v>
      </c>
      <c r="D221" s="8" t="str">
        <f>HYPERLINK("#'Table 214'!A1", "To what extent do you expect the following policies to be good or bad, or make no difference either way, for people over 65? : Setting up a commission on the future of social care to report in 2028")</f>
        <v>To what extent do you expect the following policies to be good or bad, or make no difference either way, for people over 65? : Setting up a commission on the future of social care to report in 2028</v>
      </c>
      <c r="E221" s="14" t="str">
        <f>HYPERLINK("#'Full Results'!A1774", "1774")</f>
        <v>1774</v>
      </c>
      <c r="F221" t="s">
        <v>117</v>
      </c>
    </row>
    <row r="222" spans="3:6" x14ac:dyDescent="0.35">
      <c r="C222">
        <v>215</v>
      </c>
      <c r="D222" s="8" t="str">
        <f>HYPERLINK("#'Table 215'!A1", "To what extent do you expect the following policies to be good or bad, or make no difference either way, for people over 65? : Cut the international aid budget to pay for increased defence spending")</f>
        <v>To what extent do you expect the following policies to be good or bad, or make no difference either way, for people over 65? : Cut the international aid budget to pay for increased defence spending</v>
      </c>
      <c r="E222" s="14" t="str">
        <f>HYPERLINK("#'Full Results'!A1783", "1783")</f>
        <v>1783</v>
      </c>
      <c r="F222" t="s">
        <v>117</v>
      </c>
    </row>
    <row r="223" spans="3:6" x14ac:dyDescent="0.35">
      <c r="C223">
        <v>216</v>
      </c>
      <c r="D223" s="8" t="str">
        <f>HYPERLINK("#'Table 216'!A1", "Grid Summary: To what extent would you support or oppose a UK government decision to do the following? ")</f>
        <v>Grid Summary: To what extent would you support or oppose a UK government decision to do the following? </v>
      </c>
      <c r="E223" s="7"/>
      <c r="F223" t="s">
        <v>163</v>
      </c>
    </row>
    <row r="224" spans="3:6" x14ac:dyDescent="0.35">
      <c r="C224">
        <v>217</v>
      </c>
      <c r="D224" s="8" t="str">
        <f>HYPERLINK("#'Table 217'!A1", "To what extent would you support or oppose a UK government decision to do the following? : Provide further help to older people in poverty with their gas and electricity costs")</f>
        <v>To what extent would you support or oppose a UK government decision to do the following? : Provide further help to older people in poverty with their gas and electricity costs</v>
      </c>
      <c r="E224" s="14" t="str">
        <f>HYPERLINK("#'Full Results'!A1792", "1792")</f>
        <v>1792</v>
      </c>
      <c r="F224" t="s">
        <v>163</v>
      </c>
    </row>
    <row r="225" spans="3:6" x14ac:dyDescent="0.35">
      <c r="C225">
        <v>218</v>
      </c>
      <c r="D225" s="8" t="str">
        <f>HYPERLINK("#'Table 218'!A1", "To what extent would you support or oppose a UK government decision to do the following? : Provide further help to older people in poverty with their water costs")</f>
        <v>To what extent would you support or oppose a UK government decision to do the following? : Provide further help to older people in poverty with their water costs</v>
      </c>
      <c r="E225" s="14" t="str">
        <f>HYPERLINK("#'Full Results'!A1801", "1801")</f>
        <v>1801</v>
      </c>
      <c r="F225" t="s">
        <v>163</v>
      </c>
    </row>
    <row r="226" spans="3:6" x14ac:dyDescent="0.35">
      <c r="C226">
        <v>219</v>
      </c>
      <c r="D226" s="8" t="str">
        <f>HYPERLINK("#'Table 219'!A1", "To what extent would you support or oppose a UK government decision to do the following? : Provide more support to older people in poverty with their housing costs")</f>
        <v>To what extent would you support or oppose a UK government decision to do the following? : Provide more support to older people in poverty with their housing costs</v>
      </c>
      <c r="E226" s="14" t="str">
        <f>HYPERLINK("#'Full Results'!A1810", "1810")</f>
        <v>1810</v>
      </c>
      <c r="F226" t="s">
        <v>163</v>
      </c>
    </row>
    <row r="227" spans="3:6" x14ac:dyDescent="0.35">
      <c r="C227">
        <v>220</v>
      </c>
      <c r="D227" s="8" t="str">
        <f>HYPERLINK("#'Table 220'!A1", "To what extent would you support or oppose a UK government decision to do the following? : Provide more funding for social care services that support older people in general")</f>
        <v>To what extent would you support or oppose a UK government decision to do the following? : Provide more funding for social care services that support older people in general</v>
      </c>
      <c r="E227" s="14" t="str">
        <f>HYPERLINK("#'Full Results'!A1819", "1819")</f>
        <v>1819</v>
      </c>
      <c r="F227" t="s">
        <v>163</v>
      </c>
    </row>
    <row r="228" spans="3:6" x14ac:dyDescent="0.35">
      <c r="C228">
        <v>221</v>
      </c>
      <c r="D228" s="8" t="str">
        <f>HYPERLINK("#'Table 221'!A1", "To what extent would you support or oppose a UK government decision to do the following? : Provide more funding to build or adapt more suitable housing for older people in general")</f>
        <v>To what extent would you support or oppose a UK government decision to do the following? : Provide more funding to build or adapt more suitable housing for older people in general</v>
      </c>
      <c r="E228" s="14" t="str">
        <f>HYPERLINK("#'Full Results'!A1828", "1828")</f>
        <v>1828</v>
      </c>
      <c r="F228" t="s">
        <v>163</v>
      </c>
    </row>
    <row r="229" spans="3:6" x14ac:dyDescent="0.35">
      <c r="C229">
        <v>222</v>
      </c>
      <c r="D229" s="8" t="str">
        <f>HYPERLINK("#'Table 222'!A1", "To what extent would you support or oppose a UK government decision to do the following? : Changing the benefit system so that all older people are receiving the benefits they are entitled to without having to apply")</f>
        <v>To what extent would you support or oppose a UK government decision to do the following? : Changing the benefit system so that all older people are receiving the benefits they are entitled to without having to apply</v>
      </c>
      <c r="E229" s="14" t="str">
        <f>HYPERLINK("#'Full Results'!A1837", "1837")</f>
        <v>1837</v>
      </c>
      <c r="F229" t="s">
        <v>163</v>
      </c>
    </row>
    <row r="230" spans="3:6" x14ac:dyDescent="0.35">
      <c r="C230">
        <v>223</v>
      </c>
      <c r="D230" s="8" t="str">
        <f>HYPERLINK("#'Table 223'!A1", "To what extent would you support or oppose a UK government decision to do the following? : Make sure that pensions and means-tested benefits are high enough to keep older people out of poverty")</f>
        <v>To what extent would you support or oppose a UK government decision to do the following? : Make sure that pensions and means-tested benefits are high enough to keep older people out of poverty</v>
      </c>
      <c r="E230" s="14" t="str">
        <f>HYPERLINK("#'Full Results'!A1846", "1846")</f>
        <v>1846</v>
      </c>
      <c r="F230" t="s">
        <v>163</v>
      </c>
    </row>
    <row r="231" spans="3:6" x14ac:dyDescent="0.35">
      <c r="C231">
        <v>224</v>
      </c>
      <c r="D231" s="8" t="str">
        <f>HYPERLINK("#'Table 224'!A1", "To what extent would you support or oppose a UK government decision to do the following? : Create a long-term strategy to ensure that the state pension is fit for purpose")</f>
        <v>To what extent would you support or oppose a UK government decision to do the following? : Create a long-term strategy to ensure that the state pension is fit for purpose</v>
      </c>
      <c r="E231" s="14" t="str">
        <f>HYPERLINK("#'Full Results'!A1855", "1855")</f>
        <v>1855</v>
      </c>
      <c r="F231" t="s">
        <v>163</v>
      </c>
    </row>
    <row r="232" spans="3:6" x14ac:dyDescent="0.35">
      <c r="C232">
        <v>225</v>
      </c>
      <c r="D232" s="25" t="str">
        <f>HYPERLINK("#'Table 225'!A1", "Grid Summary:To what extent would you support or oppose a government decision to do the following?")</f>
        <v>Grid Summary:To what extent would you support or oppose a government decision to do the following?</v>
      </c>
      <c r="E232" s="7"/>
      <c r="F232" t="s">
        <v>163</v>
      </c>
    </row>
    <row r="233" spans="3:6" x14ac:dyDescent="0.35">
      <c r="C233">
        <v>226</v>
      </c>
      <c r="D233" s="25" t="str">
        <f>HYPERLINK("#'Table 226'!A1", "To what extent would you support or oppose a government decision to do the following?  : Abolish the triple lock, so that the state pension no longer automatically rises each year by the highest of earnings growth, CPI inflation or 2.5%")</f>
        <v>To what extent would you support or oppose a government decision to do the following?  : Abolish the triple lock, so that the state pension no longer automatically rises each year by the highest of earnings growth, CPI inflation or 2.5%</v>
      </c>
      <c r="E233" s="14" t="str">
        <f>HYPERLINK("#'Full Results'!A1864", "1864")</f>
        <v>1864</v>
      </c>
      <c r="F233" t="s">
        <v>163</v>
      </c>
    </row>
    <row r="234" spans="3:6" x14ac:dyDescent="0.35">
      <c r="C234">
        <v>227</v>
      </c>
      <c r="D234" s="25" t="str">
        <f>HYPERLINK("#'Table 227'!A1", "To what extent would you support or oppose a government decision to do the following?  : Means-test the state pension so it is only received by lower-income pensioners")</f>
        <v>To what extent would you support or oppose a government decision to do the following?  : Means-test the state pension so it is only received by lower-income pensioners</v>
      </c>
      <c r="E234" s="14" t="str">
        <f>HYPERLINK("#'Full Results'!A1873", "1873")</f>
        <v>1873</v>
      </c>
      <c r="F234" t="s">
        <v>163</v>
      </c>
    </row>
    <row r="235" spans="3:6" x14ac:dyDescent="0.35">
      <c r="C235">
        <v>228</v>
      </c>
      <c r="D235" s="8" t="str">
        <f>HYPERLINK("#'Table 228'!A1", "To what extent would you support or oppose a government decision to do the following?  : Replace the triple lock with a guarantee that the state pension will always rise, but not necessarily as quickly as under the current system")</f>
        <v>To what extent would you support or oppose a government decision to do the following?  : Replace the triple lock with a guarantee that the state pension will always rise, but not necessarily as quickly as under the current system</v>
      </c>
      <c r="E235" s="14" t="str">
        <f>HYPERLINK("#'Full Results'!A1882", "1882")</f>
        <v>1882</v>
      </c>
      <c r="F235" t="s">
        <v>163</v>
      </c>
    </row>
    <row r="236" spans="3:6" x14ac:dyDescent="0.35">
      <c r="C236">
        <v>229</v>
      </c>
      <c r="D236" s="8" t="str">
        <f>HYPERLINK("#'Table 229'!A1", "To what extent would you support or oppose a government decision to do the following?  : Increase the State Pension age")</f>
        <v>To what extent would you support or oppose a government decision to do the following?  : Increase the State Pension age</v>
      </c>
      <c r="E236" s="14" t="str">
        <f>HYPERLINK("#'Full Results'!A1891", "1891")</f>
        <v>1891</v>
      </c>
      <c r="F236" t="s">
        <v>163</v>
      </c>
    </row>
    <row r="237" spans="3:6" x14ac:dyDescent="0.35">
      <c r="C237">
        <v>230</v>
      </c>
      <c r="D237" s="8" t="str">
        <f>HYPERLINK("#'Table 230'!A1", "To what extent would you support or oppose a government decision to do the following?  : Introduce a more restrictive health assessment that leads to fewer older people being eligible for Attendance Allowance (a benefit for older people with disa...")</f>
        <v>To what extent would you support or oppose a government decision to do the following?  : Introduce a more restrictive health assessment that leads to fewer older people being eligible for Attendance Allowance (a benefit for older people with disa...</v>
      </c>
      <c r="E237" s="14" t="str">
        <f>HYPERLINK("#'Full Results'!A1900", "1900")</f>
        <v>1900</v>
      </c>
      <c r="F237" t="s">
        <v>163</v>
      </c>
    </row>
    <row r="238" spans="3:6" x14ac:dyDescent="0.35">
      <c r="C238">
        <v>231</v>
      </c>
      <c r="D238" s="8" t="str">
        <f>HYPERLINK("#'Table 231'!A1", "To what extent would you support or oppose a government decision to do the following?  : Means-test Attendance Allowance (a benefit for older people with disabilities and care needs) so it is only paid to older people who have a low income")</f>
        <v>To what extent would you support or oppose a government decision to do the following?  : Means-test Attendance Allowance (a benefit for older people with disabilities and care needs) so it is only paid to older people who have a low income</v>
      </c>
      <c r="E238" s="14" t="str">
        <f>HYPERLINK("#'Full Results'!A1909", "1909")</f>
        <v>1909</v>
      </c>
      <c r="F238" t="s">
        <v>163</v>
      </c>
    </row>
    <row r="239" spans="3:6" x14ac:dyDescent="0.35">
      <c r="C239">
        <v>232</v>
      </c>
      <c r="D239" s="8" t="str">
        <f>HYPERLINK("#'Table 232'!A1", "To what extent would you support or oppose a government decision to do the following?  : Changing housing benefit so that it covers the cost of the rent of pensioners on low income")</f>
        <v>To what extent would you support or oppose a government decision to do the following?  : Changing housing benefit so that it covers the cost of the rent of pensioners on low income</v>
      </c>
      <c r="E239" s="14" t="str">
        <f>HYPERLINK("#'Full Results'!A1918", "1918")</f>
        <v>1918</v>
      </c>
      <c r="F239" t="s">
        <v>163</v>
      </c>
    </row>
    <row r="240" spans="3:6" x14ac:dyDescent="0.35">
      <c r="C240">
        <v>233</v>
      </c>
      <c r="D240" s="8" t="str">
        <f>HYPERLINK("#'Table 233'!A1", "To what extent would you support or oppose a government decision to do the following?  : Introducing a commissioner for older people, similar to the Children's Commissioner")</f>
        <v>To what extent would you support or oppose a government decision to do the following?  : Introducing a commissioner for older people, similar to the Children's Commissioner</v>
      </c>
      <c r="E240" s="14" t="str">
        <f>HYPERLINK("#'Full Results'!A1927", "1927")</f>
        <v>1927</v>
      </c>
      <c r="F240" t="s">
        <v>163</v>
      </c>
    </row>
    <row r="241" spans="3:6" x14ac:dyDescent="0.35">
      <c r="C241">
        <v>234</v>
      </c>
      <c r="D241" s="8" t="str">
        <f>HYPERLINK("#'Table 234'!A1", "To what extent would you support or oppose a government decision to do the following?  : Compensating WASPI women (women born in the 1950’s who were negatively affected by changes to the State Pension Age) for the pension that they lost")</f>
        <v>To what extent would you support or oppose a government decision to do the following?  : Compensating WASPI women (women born in the 1950’s who were negatively affected by changes to the State Pension Age) for the pension that they lost</v>
      </c>
      <c r="E241" s="14" t="str">
        <f>HYPERLINK("#'Full Results'!A1936", "1936")</f>
        <v>1936</v>
      </c>
      <c r="F241" t="s">
        <v>163</v>
      </c>
    </row>
    <row r="242" spans="3:6" x14ac:dyDescent="0.35">
      <c r="C242">
        <v>235</v>
      </c>
      <c r="D242" s="8" t="str">
        <f>HYPERLINK("#'Table 235'!A1", "Grid Summary: To what extent would you support or oppose a future government decision to change the Winter Fuel Payment again in the following ways? ")</f>
        <v>Grid Summary: To what extent would you support or oppose a future government decision to change the Winter Fuel Payment again in the following ways? </v>
      </c>
      <c r="E242" s="7"/>
      <c r="F242" t="s">
        <v>117</v>
      </c>
    </row>
    <row r="243" spans="3:6" x14ac:dyDescent="0.35">
      <c r="C243">
        <v>236</v>
      </c>
      <c r="D243" s="8" t="str">
        <f>HYPERLINK("#'Table 236'!A1", "To what extent would you support or oppose a future government decision to change the Winter Fuel Payment again in the following ways? : Introduce a sliding scale so that higher payments go to low-income pensioners, and lower payments go to wealt...")</f>
        <v>To what extent would you support or oppose a future government decision to change the Winter Fuel Payment again in the following ways? : Introduce a sliding scale so that higher payments go to low-income pensioners, and lower payments go to wealt...</v>
      </c>
      <c r="E243" s="14" t="str">
        <f>HYPERLINK("#'Full Results'!A1945", "1945")</f>
        <v>1945</v>
      </c>
      <c r="F243" t="s">
        <v>117</v>
      </c>
    </row>
    <row r="244" spans="3:6" x14ac:dyDescent="0.35">
      <c r="C244">
        <v>237</v>
      </c>
      <c r="D244" s="8" t="str">
        <f>HYPERLINK("#'Table 237'!A1", "To what extent would you support or oppose a future government decision to change the Winter Fuel Payment again in the following ways? : Restore Winter Fuel Payments for all pensioners regardless of income")</f>
        <v>To what extent would you support or oppose a future government decision to change the Winter Fuel Payment again in the following ways? : Restore Winter Fuel Payments for all pensioners regardless of income</v>
      </c>
      <c r="E244" s="14" t="str">
        <f>HYPERLINK("#'Full Results'!A1954", "1954")</f>
        <v>1954</v>
      </c>
      <c r="F244" t="s">
        <v>117</v>
      </c>
    </row>
    <row r="245" spans="3:6" x14ac:dyDescent="0.35">
      <c r="C245">
        <v>238</v>
      </c>
      <c r="D245" s="8" t="str">
        <f>HYPERLINK("#'Table 238'!A1", "To what extent would you support or oppose a future government decision to change the Winter Fuel Payment again in the following ways? : Restore Winter Fuel Payments for all pensioners regardless of income but make it taxable income so that those...")</f>
        <v>To what extent would you support or oppose a future government decision to change the Winter Fuel Payment again in the following ways? : Restore Winter Fuel Payments for all pensioners regardless of income but make it taxable income so that those...</v>
      </c>
      <c r="E245" s="14" t="str">
        <f>HYPERLINK("#'Full Results'!A1963", "1963")</f>
        <v>1963</v>
      </c>
      <c r="F245" t="s">
        <v>117</v>
      </c>
    </row>
    <row r="246" spans="3:6" x14ac:dyDescent="0.35">
      <c r="C246">
        <v>239</v>
      </c>
      <c r="D246" s="8" t="str">
        <f>HYPERLINK("#'Table 239'!A1", "To what extent would you support or oppose a future government decision to change the Winter Fuel Payment again in the following ways? : Restore Winter Fuel Payments for all pensioners except the richest 10%")</f>
        <v>To what extent would you support or oppose a future government decision to change the Winter Fuel Payment again in the following ways? : Restore Winter Fuel Payments for all pensioners except the richest 10%</v>
      </c>
      <c r="E246" s="14" t="str">
        <f>HYPERLINK("#'Full Results'!A1972", "1972")</f>
        <v>1972</v>
      </c>
      <c r="F246" t="s">
        <v>117</v>
      </c>
    </row>
    <row r="247" spans="3:6" x14ac:dyDescent="0.35">
      <c r="C247">
        <v>240</v>
      </c>
      <c r="D247" s="8" t="str">
        <f>HYPERLINK("#'Table 240'!A1", "To what extent would you support or oppose a future government decision to change the Winter Fuel Payment again in the following ways? : Restrict Winter Fuel Payments for only pensioners who have a disability")</f>
        <v>To what extent would you support or oppose a future government decision to change the Winter Fuel Payment again in the following ways? : Restrict Winter Fuel Payments for only pensioners who have a disability</v>
      </c>
      <c r="E247" s="14" t="str">
        <f>HYPERLINK("#'Full Results'!A1981", "1981")</f>
        <v>1981</v>
      </c>
      <c r="F247" t="s">
        <v>117</v>
      </c>
    </row>
    <row r="248" spans="3:6" x14ac:dyDescent="0.35">
      <c r="C248">
        <v>241</v>
      </c>
      <c r="D248" s="8" t="str">
        <f>HYPERLINK("#'Table 241'!A1", "To what extent would you support or oppose a future government decision to change the Winter Fuel Payment again in the following ways? : Restrict Winter Fuel Payments for only pensioners who have low or no private pension")</f>
        <v>To what extent would you support or oppose a future government decision to change the Winter Fuel Payment again in the following ways? : Restrict Winter Fuel Payments for only pensioners who have low or no private pension</v>
      </c>
      <c r="E248" s="14" t="str">
        <f>HYPERLINK("#'Full Results'!A1990", "1990")</f>
        <v>1990</v>
      </c>
      <c r="F248" t="s">
        <v>117</v>
      </c>
    </row>
    <row r="249" spans="3:6" x14ac:dyDescent="0.35">
      <c r="C249">
        <v>242</v>
      </c>
      <c r="D249" s="8" t="str">
        <f>HYPERLINK("#'Table 242'!A1", "To what extent would you support or oppose a future government decision to change the Winter Fuel Payment again in the following ways? : Replace cash payments with energy vouchers or direct credits to energy bills, ensuring funds are used for hea...")</f>
        <v>To what extent would you support or oppose a future government decision to change the Winter Fuel Payment again in the following ways? : Replace cash payments with energy vouchers or direct credits to energy bills, ensuring funds are used for hea...</v>
      </c>
      <c r="E249" s="14" t="str">
        <f>HYPERLINK("#'Full Results'!A1999", "1999")</f>
        <v>1999</v>
      </c>
      <c r="F249" t="s">
        <v>117</v>
      </c>
    </row>
    <row r="250" spans="3:6" x14ac:dyDescent="0.35">
      <c r="C250">
        <v>243</v>
      </c>
      <c r="D250" s="8" t="str">
        <f>HYPERLINK("#'Table 243'!A1", "To what extent would you support or oppose a future government decision to change the Winter Fuel Payment again in the following ways? : Require recipients to opt-in annually with a brief self-assessment on need or income")</f>
        <v>To what extent would you support or oppose a future government decision to change the Winter Fuel Payment again in the following ways? : Require recipients to opt-in annually with a brief self-assessment on need or income</v>
      </c>
      <c r="E250" s="14" t="str">
        <f>HYPERLINK("#'Full Results'!A2008", "2008")</f>
        <v>2008</v>
      </c>
      <c r="F250" t="s">
        <v>117</v>
      </c>
    </row>
    <row r="251" spans="3:6" x14ac:dyDescent="0.35">
      <c r="C251">
        <v>244</v>
      </c>
      <c r="D251" s="8" t="str">
        <f>HYPERLINK("#'Table 244'!A1", "To what extent would you support or oppose a future government decision to change the Winter Fuel Payment again in the following ways? : Abolish Winter Fuel Payments for all pensioners regardless of income")</f>
        <v>To what extent would you support or oppose a future government decision to change the Winter Fuel Payment again in the following ways? : Abolish Winter Fuel Payments for all pensioners regardless of income</v>
      </c>
      <c r="E251" s="14" t="str">
        <f>HYPERLINK("#'Full Results'!A2017", "2017")</f>
        <v>2017</v>
      </c>
      <c r="F251" t="s">
        <v>117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170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508</v>
      </c>
      <c r="D7" s="10">
        <v>261</v>
      </c>
      <c r="E7" s="10">
        <v>246</v>
      </c>
      <c r="F7" s="10"/>
      <c r="G7" s="10">
        <v>41</v>
      </c>
      <c r="H7" s="10">
        <v>95</v>
      </c>
      <c r="I7" s="10">
        <v>78</v>
      </c>
      <c r="J7" s="10">
        <v>97</v>
      </c>
      <c r="K7" s="10">
        <v>92</v>
      </c>
      <c r="L7" s="10">
        <v>105</v>
      </c>
      <c r="M7" s="10"/>
      <c r="N7" s="10">
        <v>151</v>
      </c>
      <c r="O7" s="10">
        <v>119</v>
      </c>
      <c r="P7" s="10">
        <v>106</v>
      </c>
      <c r="Q7" s="10">
        <v>128</v>
      </c>
      <c r="R7" s="10"/>
      <c r="S7" s="10">
        <v>68</v>
      </c>
      <c r="T7" s="10">
        <v>66</v>
      </c>
      <c r="U7" s="10">
        <v>40</v>
      </c>
      <c r="V7" s="10">
        <v>37</v>
      </c>
      <c r="W7" s="10">
        <v>40</v>
      </c>
      <c r="X7" s="10">
        <v>35</v>
      </c>
      <c r="Y7" s="10">
        <v>34</v>
      </c>
      <c r="Z7" s="10">
        <v>25</v>
      </c>
      <c r="AA7" s="10">
        <v>52</v>
      </c>
      <c r="AB7" s="10">
        <v>65</v>
      </c>
      <c r="AC7" s="10">
        <v>25</v>
      </c>
      <c r="AD7" s="10">
        <v>21</v>
      </c>
      <c r="AE7" s="10"/>
      <c r="AF7" s="10">
        <v>97</v>
      </c>
      <c r="AG7" s="10">
        <v>164</v>
      </c>
      <c r="AH7" s="10">
        <v>111</v>
      </c>
      <c r="AI7" s="10">
        <v>59</v>
      </c>
      <c r="AJ7" s="10">
        <v>63</v>
      </c>
      <c r="AK7" s="10"/>
      <c r="AL7" s="10">
        <v>204</v>
      </c>
      <c r="AM7" s="10">
        <v>193</v>
      </c>
      <c r="AN7" s="10">
        <v>88</v>
      </c>
      <c r="AO7" s="10">
        <v>23</v>
      </c>
      <c r="AP7" s="10"/>
      <c r="AQ7" s="10">
        <v>291</v>
      </c>
      <c r="AR7" s="10">
        <v>217</v>
      </c>
      <c r="AS7" s="10"/>
      <c r="AT7" s="10">
        <v>343</v>
      </c>
      <c r="AU7" s="10">
        <v>100</v>
      </c>
      <c r="AV7" s="10"/>
      <c r="AW7" s="10">
        <v>206</v>
      </c>
      <c r="AX7" s="10">
        <v>133</v>
      </c>
      <c r="AY7" s="10">
        <v>160</v>
      </c>
      <c r="AZ7" s="10"/>
      <c r="BA7" s="10">
        <v>115</v>
      </c>
      <c r="BB7" s="10">
        <v>138</v>
      </c>
      <c r="BC7" s="10">
        <v>170</v>
      </c>
      <c r="BD7" s="10">
        <v>47</v>
      </c>
      <c r="BE7" s="10">
        <v>38</v>
      </c>
      <c r="BF7" s="10"/>
      <c r="BG7" s="10">
        <v>200</v>
      </c>
      <c r="BH7" s="10">
        <v>308</v>
      </c>
      <c r="BI7" s="10"/>
      <c r="BJ7" s="10">
        <v>392</v>
      </c>
      <c r="BK7" s="10">
        <v>116</v>
      </c>
      <c r="BL7" s="10"/>
      <c r="BM7" s="10">
        <v>65</v>
      </c>
      <c r="BN7" s="10">
        <v>97</v>
      </c>
      <c r="BO7" s="10">
        <v>187</v>
      </c>
      <c r="BP7" s="10">
        <v>41</v>
      </c>
      <c r="BQ7" s="10">
        <v>52</v>
      </c>
      <c r="BR7" s="10"/>
      <c r="BS7" s="10">
        <v>156</v>
      </c>
      <c r="BT7" s="10"/>
      <c r="BU7" s="10">
        <v>95</v>
      </c>
      <c r="BV7" s="10">
        <v>124</v>
      </c>
      <c r="BW7" s="10">
        <v>48</v>
      </c>
      <c r="BX7" s="10">
        <v>97</v>
      </c>
      <c r="BY7" s="10">
        <v>35</v>
      </c>
      <c r="BZ7" s="10"/>
      <c r="CA7" s="10">
        <v>51</v>
      </c>
      <c r="CB7" s="10"/>
      <c r="CC7" s="10">
        <v>406</v>
      </c>
      <c r="CD7" s="10">
        <v>85</v>
      </c>
      <c r="CE7" s="10"/>
      <c r="CF7" s="10">
        <v>208</v>
      </c>
      <c r="CG7" s="10"/>
      <c r="CH7" s="10">
        <v>171</v>
      </c>
      <c r="CI7" s="10">
        <v>67</v>
      </c>
    </row>
    <row r="8" spans="2:87" ht="30" customHeight="1" x14ac:dyDescent="0.35">
      <c r="B8" s="11" t="s">
        <v>20</v>
      </c>
      <c r="C8" s="11">
        <v>505</v>
      </c>
      <c r="D8" s="11">
        <v>255</v>
      </c>
      <c r="E8" s="11">
        <v>249</v>
      </c>
      <c r="F8" s="11"/>
      <c r="G8" s="11">
        <v>70</v>
      </c>
      <c r="H8" s="11">
        <v>93</v>
      </c>
      <c r="I8" s="11">
        <v>74</v>
      </c>
      <c r="J8" s="11">
        <v>91</v>
      </c>
      <c r="K8" s="11">
        <v>83</v>
      </c>
      <c r="L8" s="11">
        <v>95</v>
      </c>
      <c r="M8" s="11"/>
      <c r="N8" s="11">
        <v>138</v>
      </c>
      <c r="O8" s="11">
        <v>122</v>
      </c>
      <c r="P8" s="11">
        <v>111</v>
      </c>
      <c r="Q8" s="11">
        <v>131</v>
      </c>
      <c r="R8" s="11"/>
      <c r="S8" s="11">
        <v>68</v>
      </c>
      <c r="T8" s="11">
        <v>61</v>
      </c>
      <c r="U8" s="11">
        <v>38</v>
      </c>
      <c r="V8" s="11">
        <v>39</v>
      </c>
      <c r="W8" s="11">
        <v>36</v>
      </c>
      <c r="X8" s="11">
        <v>39</v>
      </c>
      <c r="Y8" s="11">
        <v>38</v>
      </c>
      <c r="Z8" s="11">
        <v>27</v>
      </c>
      <c r="AA8" s="11">
        <v>56</v>
      </c>
      <c r="AB8" s="11">
        <v>62</v>
      </c>
      <c r="AC8" s="11">
        <v>24</v>
      </c>
      <c r="AD8" s="11">
        <v>18</v>
      </c>
      <c r="AE8" s="11"/>
      <c r="AF8" s="11">
        <v>97</v>
      </c>
      <c r="AG8" s="11">
        <v>170</v>
      </c>
      <c r="AH8" s="11">
        <v>108</v>
      </c>
      <c r="AI8" s="11">
        <v>55</v>
      </c>
      <c r="AJ8" s="11">
        <v>61</v>
      </c>
      <c r="AK8" s="11"/>
      <c r="AL8" s="11">
        <v>192</v>
      </c>
      <c r="AM8" s="11">
        <v>200</v>
      </c>
      <c r="AN8" s="11">
        <v>89</v>
      </c>
      <c r="AO8" s="11">
        <v>24</v>
      </c>
      <c r="AP8" s="11"/>
      <c r="AQ8" s="11">
        <v>293</v>
      </c>
      <c r="AR8" s="11">
        <v>212</v>
      </c>
      <c r="AS8" s="11"/>
      <c r="AT8" s="11">
        <v>342</v>
      </c>
      <c r="AU8" s="11">
        <v>91</v>
      </c>
      <c r="AV8" s="11"/>
      <c r="AW8" s="11">
        <v>191</v>
      </c>
      <c r="AX8" s="11">
        <v>136</v>
      </c>
      <c r="AY8" s="11">
        <v>168</v>
      </c>
      <c r="AZ8" s="11"/>
      <c r="BA8" s="11">
        <v>115</v>
      </c>
      <c r="BB8" s="11">
        <v>137</v>
      </c>
      <c r="BC8" s="11">
        <v>173</v>
      </c>
      <c r="BD8" s="11">
        <v>44</v>
      </c>
      <c r="BE8" s="11">
        <v>36</v>
      </c>
      <c r="BF8" s="11"/>
      <c r="BG8" s="11">
        <v>210</v>
      </c>
      <c r="BH8" s="11">
        <v>296</v>
      </c>
      <c r="BI8" s="11"/>
      <c r="BJ8" s="11">
        <v>396</v>
      </c>
      <c r="BK8" s="11">
        <v>109</v>
      </c>
      <c r="BL8" s="11"/>
      <c r="BM8" s="11">
        <v>69</v>
      </c>
      <c r="BN8" s="11">
        <v>91</v>
      </c>
      <c r="BO8" s="11">
        <v>186</v>
      </c>
      <c r="BP8" s="11">
        <v>41</v>
      </c>
      <c r="BQ8" s="11">
        <v>54</v>
      </c>
      <c r="BR8" s="11"/>
      <c r="BS8" s="11">
        <v>153</v>
      </c>
      <c r="BT8" s="11"/>
      <c r="BU8" s="11">
        <v>91</v>
      </c>
      <c r="BV8" s="11">
        <v>129</v>
      </c>
      <c r="BW8" s="11">
        <v>48</v>
      </c>
      <c r="BX8" s="11">
        <v>95</v>
      </c>
      <c r="BY8" s="11">
        <v>34</v>
      </c>
      <c r="BZ8" s="11"/>
      <c r="CA8" s="11">
        <v>52</v>
      </c>
      <c r="CB8" s="11"/>
      <c r="CC8" s="11">
        <v>400</v>
      </c>
      <c r="CD8" s="11">
        <v>87</v>
      </c>
      <c r="CE8" s="11"/>
      <c r="CF8" s="11">
        <v>195</v>
      </c>
      <c r="CG8" s="11"/>
      <c r="CH8" s="11">
        <v>170</v>
      </c>
      <c r="CI8" s="11">
        <v>67</v>
      </c>
    </row>
    <row r="9" spans="2:87" x14ac:dyDescent="0.35">
      <c r="B9" s="18" t="s">
        <v>157</v>
      </c>
      <c r="C9" s="17">
        <v>0.23475894730511501</v>
      </c>
      <c r="D9" s="17">
        <v>0.238822387450975</v>
      </c>
      <c r="E9" s="17">
        <v>0.23157467186390601</v>
      </c>
      <c r="F9" s="17"/>
      <c r="G9" s="17">
        <v>0.25390805025536001</v>
      </c>
      <c r="H9" s="17">
        <v>0.31485365188946202</v>
      </c>
      <c r="I9" s="17">
        <v>0.225672812461368</v>
      </c>
      <c r="J9" s="17">
        <v>0.23950860437131699</v>
      </c>
      <c r="K9" s="17">
        <v>0.25070613348922499</v>
      </c>
      <c r="L9" s="17">
        <v>0.130244239197324</v>
      </c>
      <c r="M9" s="17"/>
      <c r="N9" s="17">
        <v>0.21590711783241501</v>
      </c>
      <c r="O9" s="17">
        <v>0.185068978119662</v>
      </c>
      <c r="P9" s="17">
        <v>0.24997834488201201</v>
      </c>
      <c r="Q9" s="17">
        <v>0.29545382442195101</v>
      </c>
      <c r="R9" s="17"/>
      <c r="S9" s="17">
        <v>0.261540361749177</v>
      </c>
      <c r="T9" s="17">
        <v>0.21135737796859899</v>
      </c>
      <c r="U9" s="17">
        <v>0.19196243517947501</v>
      </c>
      <c r="V9" s="17">
        <v>0.113068677289895</v>
      </c>
      <c r="W9" s="17">
        <v>0.19858665320712099</v>
      </c>
      <c r="X9" s="17">
        <v>0.37868252170463801</v>
      </c>
      <c r="Y9" s="17">
        <v>0.17858600964861401</v>
      </c>
      <c r="Z9" s="17">
        <v>0.296573845921414</v>
      </c>
      <c r="AA9" s="17">
        <v>0.36792580083141502</v>
      </c>
      <c r="AB9" s="17">
        <v>0.21086246650214999</v>
      </c>
      <c r="AC9" s="17">
        <v>0.15175534052022599</v>
      </c>
      <c r="AD9" s="17">
        <v>0.130209428092773</v>
      </c>
      <c r="AE9" s="17"/>
      <c r="AF9" s="17">
        <v>0.31872097188026199</v>
      </c>
      <c r="AG9" s="17">
        <v>0.24514183111313301</v>
      </c>
      <c r="AH9" s="17">
        <v>0.15970147444671901</v>
      </c>
      <c r="AI9" s="17">
        <v>0.24263523366015999</v>
      </c>
      <c r="AJ9" s="17">
        <v>0.23409761982243901</v>
      </c>
      <c r="AK9" s="17"/>
      <c r="AL9" s="17">
        <v>0.178293059956634</v>
      </c>
      <c r="AM9" s="17">
        <v>0.221508256190871</v>
      </c>
      <c r="AN9" s="17">
        <v>0.34519499582837698</v>
      </c>
      <c r="AO9" s="17">
        <v>0.38624285792246399</v>
      </c>
      <c r="AP9" s="17"/>
      <c r="AQ9" s="17">
        <v>0.24152572221733201</v>
      </c>
      <c r="AR9" s="17">
        <v>0.22542758301759699</v>
      </c>
      <c r="AS9" s="17"/>
      <c r="AT9" s="17">
        <v>0.25141432966740801</v>
      </c>
      <c r="AU9" s="17">
        <v>0.133472428990002</v>
      </c>
      <c r="AV9" s="17"/>
      <c r="AW9" s="17">
        <v>0.20275874780146699</v>
      </c>
      <c r="AX9" s="17">
        <v>0.231216670435299</v>
      </c>
      <c r="AY9" s="17">
        <v>0.28740456234004502</v>
      </c>
      <c r="AZ9" s="17"/>
      <c r="BA9" s="17">
        <v>0.27623069950745299</v>
      </c>
      <c r="BB9" s="17">
        <v>0.28179400803048799</v>
      </c>
      <c r="BC9" s="17">
        <v>0.17564335613078799</v>
      </c>
      <c r="BD9" s="17">
        <v>0.18304167307938801</v>
      </c>
      <c r="BE9" s="17">
        <v>0.270021701849674</v>
      </c>
      <c r="BF9" s="17"/>
      <c r="BG9" s="17">
        <v>0.22270091311338699</v>
      </c>
      <c r="BH9" s="17">
        <v>0.24330474279632</v>
      </c>
      <c r="BI9" s="17"/>
      <c r="BJ9" s="17">
        <v>0.25089612595963801</v>
      </c>
      <c r="BK9" s="17">
        <v>0.17611925327584699</v>
      </c>
      <c r="BL9" s="17"/>
      <c r="BM9" s="17">
        <v>0.34168279175464</v>
      </c>
      <c r="BN9" s="17">
        <v>0.122596550510387</v>
      </c>
      <c r="BO9" s="17">
        <v>0.29814771502375398</v>
      </c>
      <c r="BP9" s="17">
        <v>0.27153277338889897</v>
      </c>
      <c r="BQ9" s="17">
        <v>0.19071731112064799</v>
      </c>
      <c r="BR9" s="17"/>
      <c r="BS9" s="17">
        <v>0.22043148999268</v>
      </c>
      <c r="BT9" s="17"/>
      <c r="BU9" s="17">
        <v>0.10896347741334</v>
      </c>
      <c r="BV9" s="17">
        <v>0.35458229920300099</v>
      </c>
      <c r="BW9" s="17">
        <v>0.31652295199705499</v>
      </c>
      <c r="BX9" s="17">
        <v>0.23990107561712901</v>
      </c>
      <c r="BY9" s="17">
        <v>0.19880159961841001</v>
      </c>
      <c r="BZ9" s="17"/>
      <c r="CA9" s="17">
        <v>0.26523571037815202</v>
      </c>
      <c r="CB9" s="17"/>
      <c r="CC9" s="17">
        <v>0.27733276368172999</v>
      </c>
      <c r="CD9" s="17">
        <v>7.7282282961024698E-2</v>
      </c>
      <c r="CE9" s="17"/>
      <c r="CF9" s="17">
        <v>0.20895390845867601</v>
      </c>
      <c r="CG9" s="17"/>
      <c r="CH9" s="17">
        <v>0.17948816590057501</v>
      </c>
      <c r="CI9" s="17">
        <v>0.32456646241883502</v>
      </c>
    </row>
    <row r="10" spans="2:87" x14ac:dyDescent="0.35">
      <c r="B10" s="18" t="s">
        <v>158</v>
      </c>
      <c r="C10" s="17">
        <v>0.26503675932573401</v>
      </c>
      <c r="D10" s="17">
        <v>0.26502210736620302</v>
      </c>
      <c r="E10" s="17">
        <v>0.261965766073811</v>
      </c>
      <c r="F10" s="17"/>
      <c r="G10" s="17">
        <v>0.26585887255310198</v>
      </c>
      <c r="H10" s="17">
        <v>0.27857450264601102</v>
      </c>
      <c r="I10" s="17">
        <v>0.27894165501735302</v>
      </c>
      <c r="J10" s="17">
        <v>0.23713327761028</v>
      </c>
      <c r="K10" s="17">
        <v>0.25163731470302098</v>
      </c>
      <c r="L10" s="17">
        <v>0.278706239337769</v>
      </c>
      <c r="M10" s="17"/>
      <c r="N10" s="17">
        <v>0.35324767316098599</v>
      </c>
      <c r="O10" s="17">
        <v>0.27273180522861901</v>
      </c>
      <c r="P10" s="17">
        <v>0.25621180561157098</v>
      </c>
      <c r="Q10" s="17">
        <v>0.164651940296697</v>
      </c>
      <c r="R10" s="17"/>
      <c r="S10" s="17">
        <v>0.38322124656314999</v>
      </c>
      <c r="T10" s="17">
        <v>0.249823429978554</v>
      </c>
      <c r="U10" s="17">
        <v>0.25964023257236701</v>
      </c>
      <c r="V10" s="17">
        <v>0.38807714088050299</v>
      </c>
      <c r="W10" s="17">
        <v>0.18116186671739601</v>
      </c>
      <c r="X10" s="17">
        <v>0.22980727199397599</v>
      </c>
      <c r="Y10" s="17">
        <v>0.13471379467582201</v>
      </c>
      <c r="Z10" s="17">
        <v>0.134368911681266</v>
      </c>
      <c r="AA10" s="17">
        <v>0.27581008307592098</v>
      </c>
      <c r="AB10" s="17">
        <v>0.30801504266657898</v>
      </c>
      <c r="AC10" s="17">
        <v>0.30702528863755002</v>
      </c>
      <c r="AD10" s="17">
        <v>9.3213559625563394E-2</v>
      </c>
      <c r="AE10" s="17"/>
      <c r="AF10" s="17">
        <v>0.159658459974023</v>
      </c>
      <c r="AG10" s="17">
        <v>0.24786127201646599</v>
      </c>
      <c r="AH10" s="17">
        <v>0.30657201861431299</v>
      </c>
      <c r="AI10" s="17">
        <v>0.36508134756541399</v>
      </c>
      <c r="AJ10" s="17">
        <v>0.32720464624206302</v>
      </c>
      <c r="AK10" s="17"/>
      <c r="AL10" s="17">
        <v>0.32263236364122899</v>
      </c>
      <c r="AM10" s="17">
        <v>0.24287331401234999</v>
      </c>
      <c r="AN10" s="17">
        <v>0.19940291624359199</v>
      </c>
      <c r="AO10" s="17">
        <v>0.23344595004584701</v>
      </c>
      <c r="AP10" s="17"/>
      <c r="AQ10" s="17">
        <v>0.23315935812175601</v>
      </c>
      <c r="AR10" s="17">
        <v>0.308995609299687</v>
      </c>
      <c r="AS10" s="17"/>
      <c r="AT10" s="17">
        <v>0.268188670875251</v>
      </c>
      <c r="AU10" s="17">
        <v>0.29960073911415003</v>
      </c>
      <c r="AV10" s="17"/>
      <c r="AW10" s="17">
        <v>0.26525874618199802</v>
      </c>
      <c r="AX10" s="17">
        <v>0.30878879719220798</v>
      </c>
      <c r="AY10" s="17">
        <v>0.233784105478135</v>
      </c>
      <c r="AZ10" s="17"/>
      <c r="BA10" s="17">
        <v>0.29618295940573097</v>
      </c>
      <c r="BB10" s="17">
        <v>0.19520617309389601</v>
      </c>
      <c r="BC10" s="17">
        <v>0.29505873705833102</v>
      </c>
      <c r="BD10" s="17">
        <v>0.26804209102403997</v>
      </c>
      <c r="BE10" s="17">
        <v>0.28276660886455401</v>
      </c>
      <c r="BF10" s="17"/>
      <c r="BG10" s="17">
        <v>0.22355544024023899</v>
      </c>
      <c r="BH10" s="17">
        <v>0.29443548750758403</v>
      </c>
      <c r="BI10" s="17"/>
      <c r="BJ10" s="17">
        <v>0.254020662464573</v>
      </c>
      <c r="BK10" s="17">
        <v>0.30506733487830701</v>
      </c>
      <c r="BL10" s="17"/>
      <c r="BM10" s="17">
        <v>0.15946093812742301</v>
      </c>
      <c r="BN10" s="17">
        <v>0.26470531254948698</v>
      </c>
      <c r="BO10" s="17">
        <v>0.32923008214615401</v>
      </c>
      <c r="BP10" s="17">
        <v>0.32237952311263302</v>
      </c>
      <c r="BQ10" s="17">
        <v>0.27497900324817498</v>
      </c>
      <c r="BR10" s="17"/>
      <c r="BS10" s="17">
        <v>0.27518968949566402</v>
      </c>
      <c r="BT10" s="17"/>
      <c r="BU10" s="17">
        <v>0.32962725144946098</v>
      </c>
      <c r="BV10" s="17">
        <v>0.37829779123574397</v>
      </c>
      <c r="BW10" s="17">
        <v>0.230577630945656</v>
      </c>
      <c r="BX10" s="17">
        <v>0.243154879463992</v>
      </c>
      <c r="BY10" s="17">
        <v>0.15386019460817099</v>
      </c>
      <c r="BZ10" s="17"/>
      <c r="CA10" s="17">
        <v>0.30905117515983599</v>
      </c>
      <c r="CB10" s="17"/>
      <c r="CC10" s="17">
        <v>0.25176024056202501</v>
      </c>
      <c r="CD10" s="17">
        <v>0.369772890599673</v>
      </c>
      <c r="CE10" s="17"/>
      <c r="CF10" s="17">
        <v>0.29955005760360398</v>
      </c>
      <c r="CG10" s="17"/>
      <c r="CH10" s="17">
        <v>0.20844811092027801</v>
      </c>
      <c r="CI10" s="17">
        <v>0.432108166332484</v>
      </c>
    </row>
    <row r="11" spans="2:87" x14ac:dyDescent="0.35">
      <c r="B11" s="18" t="s">
        <v>159</v>
      </c>
      <c r="C11" s="17">
        <v>0.22498316074685401</v>
      </c>
      <c r="D11" s="17">
        <v>0.25792660887551699</v>
      </c>
      <c r="E11" s="17">
        <v>0.192120462592511</v>
      </c>
      <c r="F11" s="17"/>
      <c r="G11" s="17">
        <v>0.254863570436344</v>
      </c>
      <c r="H11" s="17">
        <v>0.174908490440599</v>
      </c>
      <c r="I11" s="17">
        <v>0.216043349718434</v>
      </c>
      <c r="J11" s="17">
        <v>0.219225365504231</v>
      </c>
      <c r="K11" s="17">
        <v>0.22226647337481201</v>
      </c>
      <c r="L11" s="17">
        <v>0.267084155686799</v>
      </c>
      <c r="M11" s="17"/>
      <c r="N11" s="17">
        <v>0.25780581043565298</v>
      </c>
      <c r="O11" s="17">
        <v>0.25119071245800401</v>
      </c>
      <c r="P11" s="17">
        <v>0.182381488734422</v>
      </c>
      <c r="Q11" s="17">
        <v>0.20131929614421101</v>
      </c>
      <c r="R11" s="17"/>
      <c r="S11" s="17">
        <v>0.174098364193183</v>
      </c>
      <c r="T11" s="17">
        <v>0.28867706343363497</v>
      </c>
      <c r="U11" s="17">
        <v>0.321956528606262</v>
      </c>
      <c r="V11" s="17">
        <v>0.17460216749469701</v>
      </c>
      <c r="W11" s="17">
        <v>0.28877737919178997</v>
      </c>
      <c r="X11" s="17">
        <v>0.123915792115637</v>
      </c>
      <c r="Y11" s="17">
        <v>0.37718017410592902</v>
      </c>
      <c r="Z11" s="17">
        <v>0.260689183404827</v>
      </c>
      <c r="AA11" s="17">
        <v>0.174795759976935</v>
      </c>
      <c r="AB11" s="17">
        <v>0.13994407716080601</v>
      </c>
      <c r="AC11" s="17">
        <v>0.146438609845152</v>
      </c>
      <c r="AD11" s="17">
        <v>0.373644021496228</v>
      </c>
      <c r="AE11" s="17"/>
      <c r="AF11" s="17">
        <v>0.209343467329348</v>
      </c>
      <c r="AG11" s="17">
        <v>0.19686637264093201</v>
      </c>
      <c r="AH11" s="17">
        <v>0.26614459937569601</v>
      </c>
      <c r="AI11" s="17">
        <v>0.18749207768337101</v>
      </c>
      <c r="AJ11" s="17">
        <v>0.27414683614035601</v>
      </c>
      <c r="AK11" s="17"/>
      <c r="AL11" s="17">
        <v>0.22693227387225601</v>
      </c>
      <c r="AM11" s="17">
        <v>0.22714934443953</v>
      </c>
      <c r="AN11" s="17">
        <v>0.22720868800979099</v>
      </c>
      <c r="AO11" s="17">
        <v>0.18292127910129599</v>
      </c>
      <c r="AP11" s="17"/>
      <c r="AQ11" s="17">
        <v>0.203755810922577</v>
      </c>
      <c r="AR11" s="17">
        <v>0.25425561869595298</v>
      </c>
      <c r="AS11" s="17"/>
      <c r="AT11" s="17">
        <v>0.20685607515846099</v>
      </c>
      <c r="AU11" s="17">
        <v>0.28837590767117499</v>
      </c>
      <c r="AV11" s="17"/>
      <c r="AW11" s="17">
        <v>0.24827981872386801</v>
      </c>
      <c r="AX11" s="17">
        <v>0.24442519160513099</v>
      </c>
      <c r="AY11" s="17">
        <v>0.18466511354477599</v>
      </c>
      <c r="AZ11" s="17"/>
      <c r="BA11" s="17">
        <v>0.21555559706482699</v>
      </c>
      <c r="BB11" s="17">
        <v>0.26246391287834497</v>
      </c>
      <c r="BC11" s="17">
        <v>0.20833424184809801</v>
      </c>
      <c r="BD11" s="17">
        <v>0.26181379711647401</v>
      </c>
      <c r="BE11" s="17">
        <v>0.14805163109830999</v>
      </c>
      <c r="BF11" s="17"/>
      <c r="BG11" s="17">
        <v>0.26037856036435097</v>
      </c>
      <c r="BH11" s="17">
        <v>0.19989765828011599</v>
      </c>
      <c r="BI11" s="17"/>
      <c r="BJ11" s="17">
        <v>0.22368658124726101</v>
      </c>
      <c r="BK11" s="17">
        <v>0.22969470461511499</v>
      </c>
      <c r="BL11" s="17"/>
      <c r="BM11" s="17">
        <v>0.19955719167331701</v>
      </c>
      <c r="BN11" s="17">
        <v>0.301037678736503</v>
      </c>
      <c r="BO11" s="17">
        <v>0.178339298781413</v>
      </c>
      <c r="BP11" s="17">
        <v>0.193348731250714</v>
      </c>
      <c r="BQ11" s="17">
        <v>0.18107142233917101</v>
      </c>
      <c r="BR11" s="17"/>
      <c r="BS11" s="17">
        <v>0.270005712522421</v>
      </c>
      <c r="BT11" s="17"/>
      <c r="BU11" s="17">
        <v>0.30034728290816398</v>
      </c>
      <c r="BV11" s="17">
        <v>0.19936755515833801</v>
      </c>
      <c r="BW11" s="17">
        <v>0.25524948459250402</v>
      </c>
      <c r="BX11" s="17">
        <v>0.19798988297089901</v>
      </c>
      <c r="BY11" s="17">
        <v>0.178879285504012</v>
      </c>
      <c r="BZ11" s="17"/>
      <c r="CA11" s="17">
        <v>0.233681171502469</v>
      </c>
      <c r="CB11" s="17"/>
      <c r="CC11" s="17">
        <v>0.21437023715824799</v>
      </c>
      <c r="CD11" s="17">
        <v>0.29858755194807002</v>
      </c>
      <c r="CE11" s="17"/>
      <c r="CF11" s="17">
        <v>0.23054866410288699</v>
      </c>
      <c r="CG11" s="17"/>
      <c r="CH11" s="17">
        <v>0.268839469097507</v>
      </c>
      <c r="CI11" s="17">
        <v>0.15724209949075499</v>
      </c>
    </row>
    <row r="12" spans="2:87" x14ac:dyDescent="0.35">
      <c r="B12" s="18" t="s">
        <v>160</v>
      </c>
      <c r="C12" s="17">
        <v>0.19373202444451401</v>
      </c>
      <c r="D12" s="17">
        <v>0.17006288995143201</v>
      </c>
      <c r="E12" s="17">
        <v>0.218835332402778</v>
      </c>
      <c r="F12" s="17"/>
      <c r="G12" s="17">
        <v>7.9065309228841099E-2</v>
      </c>
      <c r="H12" s="17">
        <v>0.151936297167725</v>
      </c>
      <c r="I12" s="17">
        <v>0.196272948942815</v>
      </c>
      <c r="J12" s="17">
        <v>0.25871582605839899</v>
      </c>
      <c r="K12" s="17">
        <v>0.204978061377876</v>
      </c>
      <c r="L12" s="17">
        <v>0.24566338942567301</v>
      </c>
      <c r="M12" s="17"/>
      <c r="N12" s="17">
        <v>0.128900138668401</v>
      </c>
      <c r="O12" s="17">
        <v>0.22903303017556201</v>
      </c>
      <c r="P12" s="17">
        <v>0.214473812465589</v>
      </c>
      <c r="Q12" s="17">
        <v>0.21009731892202099</v>
      </c>
      <c r="R12" s="17"/>
      <c r="S12" s="17">
        <v>0.11970104813773</v>
      </c>
      <c r="T12" s="17">
        <v>0.1872508667068</v>
      </c>
      <c r="U12" s="17">
        <v>0.20257585611425399</v>
      </c>
      <c r="V12" s="17">
        <v>0.21282985381099101</v>
      </c>
      <c r="W12" s="17">
        <v>0.284081363151241</v>
      </c>
      <c r="X12" s="17">
        <v>0.16237497221344599</v>
      </c>
      <c r="Y12" s="17">
        <v>0.224271096813216</v>
      </c>
      <c r="Z12" s="17">
        <v>0.24664563282542801</v>
      </c>
      <c r="AA12" s="17">
        <v>0.127627787774233</v>
      </c>
      <c r="AB12" s="17">
        <v>0.22226183451956</v>
      </c>
      <c r="AC12" s="17">
        <v>0.24550314090212</v>
      </c>
      <c r="AD12" s="17">
        <v>0.21865379390259801</v>
      </c>
      <c r="AE12" s="17"/>
      <c r="AF12" s="17">
        <v>0.18954267573734801</v>
      </c>
      <c r="AG12" s="17">
        <v>0.22607178290961</v>
      </c>
      <c r="AH12" s="17">
        <v>0.188576164944284</v>
      </c>
      <c r="AI12" s="17">
        <v>0.186626267806875</v>
      </c>
      <c r="AJ12" s="17">
        <v>0.10653223692835501</v>
      </c>
      <c r="AK12" s="17"/>
      <c r="AL12" s="17">
        <v>0.18235004236021499</v>
      </c>
      <c r="AM12" s="17">
        <v>0.198569449522565</v>
      </c>
      <c r="AN12" s="17">
        <v>0.20636991633815599</v>
      </c>
      <c r="AO12" s="17">
        <v>0.19738991293039301</v>
      </c>
      <c r="AP12" s="17"/>
      <c r="AQ12" s="17">
        <v>0.22893210225725699</v>
      </c>
      <c r="AR12" s="17">
        <v>0.14519121242095501</v>
      </c>
      <c r="AS12" s="17"/>
      <c r="AT12" s="17">
        <v>0.17731019780833401</v>
      </c>
      <c r="AU12" s="17">
        <v>0.22721265904746901</v>
      </c>
      <c r="AV12" s="17"/>
      <c r="AW12" s="17">
        <v>0.20696543008177601</v>
      </c>
      <c r="AX12" s="17">
        <v>0.14103959970476199</v>
      </c>
      <c r="AY12" s="17">
        <v>0.21366907654915501</v>
      </c>
      <c r="AZ12" s="17"/>
      <c r="BA12" s="17">
        <v>0.12522630897152301</v>
      </c>
      <c r="BB12" s="17">
        <v>0.21202420820867299</v>
      </c>
      <c r="BC12" s="17">
        <v>0.21771589096428701</v>
      </c>
      <c r="BD12" s="17">
        <v>0.20110355894750001</v>
      </c>
      <c r="BE12" s="17">
        <v>0.21930203858015199</v>
      </c>
      <c r="BF12" s="17"/>
      <c r="BG12" s="17">
        <v>0.19118332119404099</v>
      </c>
      <c r="BH12" s="17">
        <v>0.19553834680187299</v>
      </c>
      <c r="BI12" s="17"/>
      <c r="BJ12" s="17">
        <v>0.182380789577191</v>
      </c>
      <c r="BK12" s="17">
        <v>0.234980433086728</v>
      </c>
      <c r="BL12" s="17"/>
      <c r="BM12" s="17">
        <v>0.14333032465470999</v>
      </c>
      <c r="BN12" s="17">
        <v>0.240063156253188</v>
      </c>
      <c r="BO12" s="17">
        <v>0.176831155713285</v>
      </c>
      <c r="BP12" s="17">
        <v>6.9531956341312498E-2</v>
      </c>
      <c r="BQ12" s="17">
        <v>0.27353903002728103</v>
      </c>
      <c r="BR12" s="17"/>
      <c r="BS12" s="17">
        <v>0.20610951549310499</v>
      </c>
      <c r="BT12" s="17"/>
      <c r="BU12" s="17">
        <v>0.209951071454135</v>
      </c>
      <c r="BV12" s="17">
        <v>5.9927356495518197E-2</v>
      </c>
      <c r="BW12" s="17">
        <v>0.135765281534381</v>
      </c>
      <c r="BX12" s="17">
        <v>0.26882021605546103</v>
      </c>
      <c r="BY12" s="17">
        <v>0.184788110058835</v>
      </c>
      <c r="BZ12" s="17"/>
      <c r="CA12" s="17">
        <v>0.19203194295954201</v>
      </c>
      <c r="CB12" s="17"/>
      <c r="CC12" s="17">
        <v>0.20537689680076801</v>
      </c>
      <c r="CD12" s="17">
        <v>0.15931402356671301</v>
      </c>
      <c r="CE12" s="17"/>
      <c r="CF12" s="17">
        <v>0.19020122934050601</v>
      </c>
      <c r="CG12" s="17"/>
      <c r="CH12" s="17">
        <v>0.25485681154051498</v>
      </c>
      <c r="CI12" s="17">
        <v>7.4217472506744098E-2</v>
      </c>
    </row>
    <row r="13" spans="2:87" x14ac:dyDescent="0.35">
      <c r="B13" s="18" t="s">
        <v>161</v>
      </c>
      <c r="C13" s="19">
        <v>8.1489108177783098E-2</v>
      </c>
      <c r="D13" s="19">
        <v>6.8166006355872097E-2</v>
      </c>
      <c r="E13" s="19">
        <v>9.5503767066993803E-2</v>
      </c>
      <c r="F13" s="19"/>
      <c r="G13" s="19">
        <v>0.14630419752635301</v>
      </c>
      <c r="H13" s="19">
        <v>7.9727057856203903E-2</v>
      </c>
      <c r="I13" s="19">
        <v>8.3069233860029804E-2</v>
      </c>
      <c r="J13" s="19">
        <v>4.5416926455772402E-2</v>
      </c>
      <c r="K13" s="19">
        <v>7.0412017055066306E-2</v>
      </c>
      <c r="L13" s="19">
        <v>7.8301976352435104E-2</v>
      </c>
      <c r="M13" s="19"/>
      <c r="N13" s="19">
        <v>4.4139259902545198E-2</v>
      </c>
      <c r="O13" s="19">
        <v>6.1975474018153301E-2</v>
      </c>
      <c r="P13" s="19">
        <v>9.6954548306406402E-2</v>
      </c>
      <c r="Q13" s="19">
        <v>0.12847762021512099</v>
      </c>
      <c r="R13" s="19"/>
      <c r="S13" s="19">
        <v>6.1438979356760098E-2</v>
      </c>
      <c r="T13" s="19">
        <v>6.2891261912411303E-2</v>
      </c>
      <c r="U13" s="19">
        <v>2.3864947527641199E-2</v>
      </c>
      <c r="V13" s="19">
        <v>0.111422160523913</v>
      </c>
      <c r="W13" s="19">
        <v>4.7392737732452103E-2</v>
      </c>
      <c r="X13" s="19">
        <v>0.105219441972304</v>
      </c>
      <c r="Y13" s="19">
        <v>8.5248924756419403E-2</v>
      </c>
      <c r="Z13" s="19">
        <v>6.1722426167065698E-2</v>
      </c>
      <c r="AA13" s="19">
        <v>5.3840568341496503E-2</v>
      </c>
      <c r="AB13" s="19">
        <v>0.11891657915090501</v>
      </c>
      <c r="AC13" s="19">
        <v>0.14927762009495099</v>
      </c>
      <c r="AD13" s="19">
        <v>0.184279196882837</v>
      </c>
      <c r="AE13" s="19"/>
      <c r="AF13" s="19">
        <v>0.12273442507901799</v>
      </c>
      <c r="AG13" s="19">
        <v>8.4058741319859298E-2</v>
      </c>
      <c r="AH13" s="19">
        <v>7.9005742618987407E-2</v>
      </c>
      <c r="AI13" s="19">
        <v>1.8165073284179201E-2</v>
      </c>
      <c r="AJ13" s="19">
        <v>5.8018660866787898E-2</v>
      </c>
      <c r="AK13" s="19"/>
      <c r="AL13" s="19">
        <v>8.9792260169666099E-2</v>
      </c>
      <c r="AM13" s="19">
        <v>0.109899635834685</v>
      </c>
      <c r="AN13" s="19">
        <v>2.1823483580084801E-2</v>
      </c>
      <c r="AO13" s="19">
        <v>0</v>
      </c>
      <c r="AP13" s="19"/>
      <c r="AQ13" s="19">
        <v>9.2627006481076898E-2</v>
      </c>
      <c r="AR13" s="19">
        <v>6.6129976565807699E-2</v>
      </c>
      <c r="AS13" s="19"/>
      <c r="AT13" s="19">
        <v>9.6230726490546495E-2</v>
      </c>
      <c r="AU13" s="19">
        <v>5.13382651772036E-2</v>
      </c>
      <c r="AV13" s="19"/>
      <c r="AW13" s="19">
        <v>7.6737257210891696E-2</v>
      </c>
      <c r="AX13" s="19">
        <v>7.4529741062600602E-2</v>
      </c>
      <c r="AY13" s="19">
        <v>8.0477142087889197E-2</v>
      </c>
      <c r="AZ13" s="19"/>
      <c r="BA13" s="19">
        <v>8.68044350504662E-2</v>
      </c>
      <c r="BB13" s="19">
        <v>4.8511697788597402E-2</v>
      </c>
      <c r="BC13" s="19">
        <v>0.103247773998496</v>
      </c>
      <c r="BD13" s="19">
        <v>8.5998879832597894E-2</v>
      </c>
      <c r="BE13" s="19">
        <v>7.9858019607308497E-2</v>
      </c>
      <c r="BF13" s="19"/>
      <c r="BG13" s="19">
        <v>0.102181765087982</v>
      </c>
      <c r="BH13" s="19">
        <v>6.6823764614107703E-2</v>
      </c>
      <c r="BI13" s="19"/>
      <c r="BJ13" s="19">
        <v>8.9015840751336894E-2</v>
      </c>
      <c r="BK13" s="19">
        <v>5.4138274144002199E-2</v>
      </c>
      <c r="BL13" s="19"/>
      <c r="BM13" s="19">
        <v>0.15596875378991101</v>
      </c>
      <c r="BN13" s="19">
        <v>7.1597301950435205E-2</v>
      </c>
      <c r="BO13" s="19">
        <v>1.7451748335393501E-2</v>
      </c>
      <c r="BP13" s="19">
        <v>0.143207015906442</v>
      </c>
      <c r="BQ13" s="19">
        <v>7.9693233264725702E-2</v>
      </c>
      <c r="BR13" s="19"/>
      <c r="BS13" s="19">
        <v>2.8263592496128899E-2</v>
      </c>
      <c r="BT13" s="19"/>
      <c r="BU13" s="19">
        <v>5.1110916774900601E-2</v>
      </c>
      <c r="BV13" s="19">
        <v>7.8249979073983199E-3</v>
      </c>
      <c r="BW13" s="19">
        <v>6.1884650930404198E-2</v>
      </c>
      <c r="BX13" s="19">
        <v>5.0133945892520099E-2</v>
      </c>
      <c r="BY13" s="19">
        <v>0.283670810210572</v>
      </c>
      <c r="BZ13" s="19"/>
      <c r="CA13" s="19">
        <v>0</v>
      </c>
      <c r="CB13" s="19"/>
      <c r="CC13" s="19">
        <v>5.1159861797228999E-2</v>
      </c>
      <c r="CD13" s="19">
        <v>9.5043250924520303E-2</v>
      </c>
      <c r="CE13" s="19"/>
      <c r="CF13" s="19">
        <v>7.07461404943273E-2</v>
      </c>
      <c r="CG13" s="19"/>
      <c r="CH13" s="19">
        <v>8.8367442541125094E-2</v>
      </c>
      <c r="CI13" s="19">
        <v>1.1865799251182E-2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dimension ref="B2:CI31"/>
  <sheetViews>
    <sheetView showGridLines="0" workbookViewId="0">
      <pane xSplit="2" topLeftCell="C1" activePane="topRight" state="frozen"/>
      <selection pane="topRight" activeCell="D2" sqref="D2:BR2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495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2014</v>
      </c>
      <c r="D7" s="10">
        <v>1010</v>
      </c>
      <c r="E7" s="10">
        <v>998</v>
      </c>
      <c r="F7" s="10"/>
      <c r="G7" s="10">
        <v>162</v>
      </c>
      <c r="H7" s="10">
        <v>348</v>
      </c>
      <c r="I7" s="10">
        <v>362</v>
      </c>
      <c r="J7" s="10">
        <v>366</v>
      </c>
      <c r="K7" s="10">
        <v>313</v>
      </c>
      <c r="L7" s="10">
        <v>463</v>
      </c>
      <c r="M7" s="10"/>
      <c r="N7" s="10">
        <v>594</v>
      </c>
      <c r="O7" s="10">
        <v>504</v>
      </c>
      <c r="P7" s="10">
        <v>427</v>
      </c>
      <c r="Q7" s="10">
        <v>482</v>
      </c>
      <c r="R7" s="10"/>
      <c r="S7" s="10">
        <v>277</v>
      </c>
      <c r="T7" s="10">
        <v>281</v>
      </c>
      <c r="U7" s="10">
        <v>168</v>
      </c>
      <c r="V7" s="10">
        <v>172</v>
      </c>
      <c r="W7" s="10">
        <v>153</v>
      </c>
      <c r="X7" s="10">
        <v>169</v>
      </c>
      <c r="Y7" s="10">
        <v>143</v>
      </c>
      <c r="Z7" s="10">
        <v>76</v>
      </c>
      <c r="AA7" s="10">
        <v>207</v>
      </c>
      <c r="AB7" s="10">
        <v>190</v>
      </c>
      <c r="AC7" s="10">
        <v>109</v>
      </c>
      <c r="AD7" s="10">
        <v>69</v>
      </c>
      <c r="AE7" s="10"/>
      <c r="AF7" s="10">
        <v>331</v>
      </c>
      <c r="AG7" s="10">
        <v>748</v>
      </c>
      <c r="AH7" s="10">
        <v>407</v>
      </c>
      <c r="AI7" s="10">
        <v>228</v>
      </c>
      <c r="AJ7" s="10">
        <v>232</v>
      </c>
      <c r="AK7" s="10"/>
      <c r="AL7" s="10">
        <v>803</v>
      </c>
      <c r="AM7" s="10">
        <v>756</v>
      </c>
      <c r="AN7" s="10">
        <v>338</v>
      </c>
      <c r="AO7" s="10">
        <v>117</v>
      </c>
      <c r="AP7" s="10"/>
      <c r="AQ7" s="10">
        <v>1178</v>
      </c>
      <c r="AR7" s="10">
        <v>836</v>
      </c>
      <c r="AS7" s="10"/>
      <c r="AT7" s="10">
        <v>1305</v>
      </c>
      <c r="AU7" s="10">
        <v>438</v>
      </c>
      <c r="AV7" s="10"/>
      <c r="AW7" s="10">
        <v>799</v>
      </c>
      <c r="AX7" s="10">
        <v>470</v>
      </c>
      <c r="AY7" s="10">
        <v>680</v>
      </c>
      <c r="AZ7" s="10"/>
      <c r="BA7" s="10">
        <v>492</v>
      </c>
      <c r="BB7" s="10">
        <v>559</v>
      </c>
      <c r="BC7" s="10">
        <v>647</v>
      </c>
      <c r="BD7" s="10">
        <v>207</v>
      </c>
      <c r="BE7" s="10">
        <v>108</v>
      </c>
      <c r="BF7" s="10"/>
      <c r="BG7" s="10">
        <v>791</v>
      </c>
      <c r="BH7" s="10">
        <v>1223</v>
      </c>
      <c r="BI7" s="10"/>
      <c r="BJ7" s="10">
        <v>1546</v>
      </c>
      <c r="BK7" s="10">
        <v>457</v>
      </c>
      <c r="BL7" s="10"/>
      <c r="BM7" s="10">
        <v>280</v>
      </c>
      <c r="BN7" s="10">
        <v>408</v>
      </c>
      <c r="BO7" s="10">
        <v>699</v>
      </c>
      <c r="BP7" s="10">
        <v>159</v>
      </c>
      <c r="BQ7" s="10">
        <v>227</v>
      </c>
      <c r="BR7" s="10"/>
      <c r="BS7" s="10">
        <v>617</v>
      </c>
      <c r="BT7" s="10"/>
      <c r="BU7" s="10">
        <v>384</v>
      </c>
      <c r="BV7" s="10">
        <v>488</v>
      </c>
      <c r="BW7" s="10">
        <v>192</v>
      </c>
      <c r="BX7" s="10">
        <v>397</v>
      </c>
      <c r="BY7" s="10">
        <v>154</v>
      </c>
      <c r="BZ7" s="10"/>
      <c r="CA7" s="10">
        <v>165</v>
      </c>
      <c r="CB7" s="10"/>
      <c r="CC7" s="10">
        <v>1596</v>
      </c>
      <c r="CD7" s="10">
        <v>360</v>
      </c>
      <c r="CE7" s="10"/>
      <c r="CF7" s="10">
        <v>756</v>
      </c>
      <c r="CG7" s="10"/>
      <c r="CH7" s="10">
        <v>698</v>
      </c>
      <c r="CI7" s="10">
        <v>238</v>
      </c>
    </row>
    <row r="8" spans="2:87" ht="30" customHeight="1" x14ac:dyDescent="0.35">
      <c r="B8" s="11" t="s">
        <v>20</v>
      </c>
      <c r="C8" s="11">
        <v>2014</v>
      </c>
      <c r="D8" s="11">
        <v>993</v>
      </c>
      <c r="E8" s="11">
        <v>1015</v>
      </c>
      <c r="F8" s="11"/>
      <c r="G8" s="11">
        <v>282</v>
      </c>
      <c r="H8" s="11">
        <v>344</v>
      </c>
      <c r="I8" s="11">
        <v>342</v>
      </c>
      <c r="J8" s="11">
        <v>342</v>
      </c>
      <c r="K8" s="11">
        <v>283</v>
      </c>
      <c r="L8" s="11">
        <v>421</v>
      </c>
      <c r="M8" s="11"/>
      <c r="N8" s="11">
        <v>542</v>
      </c>
      <c r="O8" s="11">
        <v>522</v>
      </c>
      <c r="P8" s="11">
        <v>441</v>
      </c>
      <c r="Q8" s="11">
        <v>502</v>
      </c>
      <c r="R8" s="11"/>
      <c r="S8" s="11">
        <v>282</v>
      </c>
      <c r="T8" s="11">
        <v>262</v>
      </c>
      <c r="U8" s="11">
        <v>161</v>
      </c>
      <c r="V8" s="11">
        <v>181</v>
      </c>
      <c r="W8" s="11">
        <v>141</v>
      </c>
      <c r="X8" s="11">
        <v>181</v>
      </c>
      <c r="Y8" s="11">
        <v>161</v>
      </c>
      <c r="Z8" s="11">
        <v>81</v>
      </c>
      <c r="AA8" s="11">
        <v>222</v>
      </c>
      <c r="AB8" s="11">
        <v>181</v>
      </c>
      <c r="AC8" s="11">
        <v>101</v>
      </c>
      <c r="AD8" s="11">
        <v>60</v>
      </c>
      <c r="AE8" s="11"/>
      <c r="AF8" s="11">
        <v>339</v>
      </c>
      <c r="AG8" s="11">
        <v>765</v>
      </c>
      <c r="AH8" s="11">
        <v>397</v>
      </c>
      <c r="AI8" s="11">
        <v>220</v>
      </c>
      <c r="AJ8" s="11">
        <v>222</v>
      </c>
      <c r="AK8" s="11"/>
      <c r="AL8" s="11">
        <v>770</v>
      </c>
      <c r="AM8" s="11">
        <v>770</v>
      </c>
      <c r="AN8" s="11">
        <v>347</v>
      </c>
      <c r="AO8" s="11">
        <v>126</v>
      </c>
      <c r="AP8" s="11"/>
      <c r="AQ8" s="11">
        <v>1192</v>
      </c>
      <c r="AR8" s="11">
        <v>822</v>
      </c>
      <c r="AS8" s="11"/>
      <c r="AT8" s="11">
        <v>1312</v>
      </c>
      <c r="AU8" s="11">
        <v>397</v>
      </c>
      <c r="AV8" s="11"/>
      <c r="AW8" s="11">
        <v>746</v>
      </c>
      <c r="AX8" s="11">
        <v>471</v>
      </c>
      <c r="AY8" s="11">
        <v>716</v>
      </c>
      <c r="AZ8" s="11"/>
      <c r="BA8" s="11">
        <v>511</v>
      </c>
      <c r="BB8" s="11">
        <v>553</v>
      </c>
      <c r="BC8" s="11">
        <v>648</v>
      </c>
      <c r="BD8" s="11">
        <v>198</v>
      </c>
      <c r="BE8" s="11">
        <v>103</v>
      </c>
      <c r="BF8" s="11"/>
      <c r="BG8" s="11">
        <v>850</v>
      </c>
      <c r="BH8" s="11">
        <v>1164</v>
      </c>
      <c r="BI8" s="11"/>
      <c r="BJ8" s="11">
        <v>1580</v>
      </c>
      <c r="BK8" s="11">
        <v>423</v>
      </c>
      <c r="BL8" s="11"/>
      <c r="BM8" s="11">
        <v>297</v>
      </c>
      <c r="BN8" s="11">
        <v>385</v>
      </c>
      <c r="BO8" s="11">
        <v>706</v>
      </c>
      <c r="BP8" s="11">
        <v>156</v>
      </c>
      <c r="BQ8" s="11">
        <v>228</v>
      </c>
      <c r="BR8" s="11"/>
      <c r="BS8" s="11">
        <v>612</v>
      </c>
      <c r="BT8" s="11"/>
      <c r="BU8" s="11">
        <v>373</v>
      </c>
      <c r="BV8" s="11">
        <v>499</v>
      </c>
      <c r="BW8" s="11">
        <v>191</v>
      </c>
      <c r="BX8" s="11">
        <v>389</v>
      </c>
      <c r="BY8" s="11">
        <v>163</v>
      </c>
      <c r="BZ8" s="11"/>
      <c r="CA8" s="11">
        <v>167</v>
      </c>
      <c r="CB8" s="11"/>
      <c r="CC8" s="11">
        <v>1582</v>
      </c>
      <c r="CD8" s="11">
        <v>370</v>
      </c>
      <c r="CE8" s="11"/>
      <c r="CF8" s="11">
        <v>721</v>
      </c>
      <c r="CG8" s="11"/>
      <c r="CH8" s="11">
        <v>681</v>
      </c>
      <c r="CI8" s="11">
        <v>239</v>
      </c>
    </row>
    <row r="9" spans="2:87" ht="29" x14ac:dyDescent="0.35">
      <c r="B9" s="18" t="s">
        <v>429</v>
      </c>
      <c r="C9" s="17">
        <v>0.562173079658981</v>
      </c>
      <c r="D9" s="17">
        <v>0.52941775303674798</v>
      </c>
      <c r="E9" s="17">
        <v>0.59470865809843099</v>
      </c>
      <c r="F9" s="17"/>
      <c r="G9" s="17">
        <v>0.39346570618600601</v>
      </c>
      <c r="H9" s="17">
        <v>0.48021941684561498</v>
      </c>
      <c r="I9" s="17">
        <v>0.55369586668190396</v>
      </c>
      <c r="J9" s="17">
        <v>0.61823190332353195</v>
      </c>
      <c r="K9" s="17">
        <v>0.60502664720319099</v>
      </c>
      <c r="L9" s="17">
        <v>0.67481866555824799</v>
      </c>
      <c r="M9" s="17"/>
      <c r="N9" s="17">
        <v>0.57508890041789895</v>
      </c>
      <c r="O9" s="17">
        <v>0.54626980018612104</v>
      </c>
      <c r="P9" s="17">
        <v>0.54106155041429105</v>
      </c>
      <c r="Q9" s="17">
        <v>0.58485502924631605</v>
      </c>
      <c r="R9" s="17"/>
      <c r="S9" s="17">
        <v>0.55779413990636195</v>
      </c>
      <c r="T9" s="17">
        <v>0.60062843304788605</v>
      </c>
      <c r="U9" s="17">
        <v>0.53722715273362198</v>
      </c>
      <c r="V9" s="17">
        <v>0.55142579992003904</v>
      </c>
      <c r="W9" s="17">
        <v>0.51733912165646001</v>
      </c>
      <c r="X9" s="17">
        <v>0.56254741169077005</v>
      </c>
      <c r="Y9" s="17">
        <v>0.54275259099770501</v>
      </c>
      <c r="Z9" s="17">
        <v>0.46022563470010802</v>
      </c>
      <c r="AA9" s="17">
        <v>0.52968544218995195</v>
      </c>
      <c r="AB9" s="17">
        <v>0.64260331845743301</v>
      </c>
      <c r="AC9" s="17">
        <v>0.61289040755429502</v>
      </c>
      <c r="AD9" s="17">
        <v>0.60035045433608603</v>
      </c>
      <c r="AE9" s="17"/>
      <c r="AF9" s="17">
        <v>0.57334318233170001</v>
      </c>
      <c r="AG9" s="17">
        <v>0.55932308348217796</v>
      </c>
      <c r="AH9" s="17">
        <v>0.55880944665002696</v>
      </c>
      <c r="AI9" s="17">
        <v>0.59805693959683404</v>
      </c>
      <c r="AJ9" s="17">
        <v>0.51305119284930401</v>
      </c>
      <c r="AK9" s="17"/>
      <c r="AL9" s="17">
        <v>0.54083670336085898</v>
      </c>
      <c r="AM9" s="17">
        <v>0.57521814666698701</v>
      </c>
      <c r="AN9" s="17">
        <v>0.54791347922968603</v>
      </c>
      <c r="AO9" s="17">
        <v>0.65203294459548999</v>
      </c>
      <c r="AP9" s="17"/>
      <c r="AQ9" s="17">
        <v>0.59342520134431898</v>
      </c>
      <c r="AR9" s="17">
        <v>0.51682588052888301</v>
      </c>
      <c r="AS9" s="17"/>
      <c r="AT9" s="17">
        <v>0.53715557167730399</v>
      </c>
      <c r="AU9" s="17">
        <v>0.66904757252135605</v>
      </c>
      <c r="AV9" s="17"/>
      <c r="AW9" s="17">
        <v>0.62240461451194196</v>
      </c>
      <c r="AX9" s="17">
        <v>0.54934001571119995</v>
      </c>
      <c r="AY9" s="17">
        <v>0.52774165643818105</v>
      </c>
      <c r="AZ9" s="17"/>
      <c r="BA9" s="17">
        <v>0.51295852148216803</v>
      </c>
      <c r="BB9" s="17">
        <v>0.57746006486889001</v>
      </c>
      <c r="BC9" s="17">
        <v>0.56484233671692397</v>
      </c>
      <c r="BD9" s="17">
        <v>0.60601000492008095</v>
      </c>
      <c r="BE9" s="17">
        <v>0.62860139393245495</v>
      </c>
      <c r="BF9" s="17"/>
      <c r="BG9" s="17">
        <v>0.54016536122515202</v>
      </c>
      <c r="BH9" s="17">
        <v>0.57823409187950203</v>
      </c>
      <c r="BI9" s="17"/>
      <c r="BJ9" s="17">
        <v>0.54537574633699604</v>
      </c>
      <c r="BK9" s="17">
        <v>0.62936110525280897</v>
      </c>
      <c r="BL9" s="17"/>
      <c r="BM9" s="17">
        <v>0.56705682678045799</v>
      </c>
      <c r="BN9" s="17">
        <v>0.60912038628660103</v>
      </c>
      <c r="BO9" s="17">
        <v>0.55222615597158498</v>
      </c>
      <c r="BP9" s="17">
        <v>0.526480400020927</v>
      </c>
      <c r="BQ9" s="17">
        <v>0.59019047050662499</v>
      </c>
      <c r="BR9" s="17"/>
      <c r="BS9" s="17">
        <v>0.57475931879301401</v>
      </c>
      <c r="BT9" s="17"/>
      <c r="BU9" s="17">
        <v>0.57560585793171803</v>
      </c>
      <c r="BV9" s="17">
        <v>0.50336530394187595</v>
      </c>
      <c r="BW9" s="17">
        <v>0.58521956938536901</v>
      </c>
      <c r="BX9" s="17">
        <v>0.58948428110545803</v>
      </c>
      <c r="BY9" s="17">
        <v>0.54244568100130097</v>
      </c>
      <c r="BZ9" s="17"/>
      <c r="CA9" s="17">
        <v>0.52860213628364805</v>
      </c>
      <c r="CB9" s="17"/>
      <c r="CC9" s="17">
        <v>0.58650707976183802</v>
      </c>
      <c r="CD9" s="17">
        <v>0.46967676340319398</v>
      </c>
      <c r="CE9" s="17"/>
      <c r="CF9" s="17">
        <v>0.63208107096564403</v>
      </c>
      <c r="CG9" s="17"/>
      <c r="CH9" s="17">
        <v>0.59566730598654205</v>
      </c>
      <c r="CI9" s="17">
        <v>0.43276966758548802</v>
      </c>
    </row>
    <row r="10" spans="2:87" x14ac:dyDescent="0.35">
      <c r="B10" s="18" t="s">
        <v>432</v>
      </c>
      <c r="C10" s="17">
        <v>0.28492355440964601</v>
      </c>
      <c r="D10" s="17">
        <v>0.31202335289025901</v>
      </c>
      <c r="E10" s="17">
        <v>0.25813532319193599</v>
      </c>
      <c r="F10" s="17"/>
      <c r="G10" s="17">
        <v>0.18178283304733101</v>
      </c>
      <c r="H10" s="17">
        <v>0.20494832120334</v>
      </c>
      <c r="I10" s="17">
        <v>0.246469474117638</v>
      </c>
      <c r="J10" s="17">
        <v>0.29172922288291098</v>
      </c>
      <c r="K10" s="17">
        <v>0.33174345988128101</v>
      </c>
      <c r="L10" s="17">
        <v>0.41371600087934302</v>
      </c>
      <c r="M10" s="17"/>
      <c r="N10" s="17">
        <v>0.23237991027268001</v>
      </c>
      <c r="O10" s="17">
        <v>0.29405049871644201</v>
      </c>
      <c r="P10" s="17">
        <v>0.292388916579924</v>
      </c>
      <c r="Q10" s="17">
        <v>0.32205518424122498</v>
      </c>
      <c r="R10" s="17"/>
      <c r="S10" s="17">
        <v>0.22950122839617099</v>
      </c>
      <c r="T10" s="17">
        <v>0.27166760328582001</v>
      </c>
      <c r="U10" s="17">
        <v>0.28793055747560797</v>
      </c>
      <c r="V10" s="17">
        <v>0.25198650314033599</v>
      </c>
      <c r="W10" s="17">
        <v>0.219179752985841</v>
      </c>
      <c r="X10" s="17">
        <v>0.27864942223081801</v>
      </c>
      <c r="Y10" s="17">
        <v>0.28047142996662999</v>
      </c>
      <c r="Z10" s="17">
        <v>0.19381305041867999</v>
      </c>
      <c r="AA10" s="17">
        <v>0.32543336576347298</v>
      </c>
      <c r="AB10" s="17">
        <v>0.42488617170252002</v>
      </c>
      <c r="AC10" s="17">
        <v>0.37526057730602302</v>
      </c>
      <c r="AD10" s="17">
        <v>0.27871481721652502</v>
      </c>
      <c r="AE10" s="17"/>
      <c r="AF10" s="17">
        <v>0.28376284313004202</v>
      </c>
      <c r="AG10" s="17">
        <v>0.32155610559655301</v>
      </c>
      <c r="AH10" s="17">
        <v>0.27549419099512001</v>
      </c>
      <c r="AI10" s="17">
        <v>0.25401058961357698</v>
      </c>
      <c r="AJ10" s="17">
        <v>0.22396798287150299</v>
      </c>
      <c r="AK10" s="17"/>
      <c r="AL10" s="17">
        <v>0.29355982895841698</v>
      </c>
      <c r="AM10" s="17">
        <v>0.28850644187880398</v>
      </c>
      <c r="AN10" s="17">
        <v>0.26787776016683201</v>
      </c>
      <c r="AO10" s="17">
        <v>0.25724773273468698</v>
      </c>
      <c r="AP10" s="17"/>
      <c r="AQ10" s="17">
        <v>0.32412229414957899</v>
      </c>
      <c r="AR10" s="17">
        <v>0.22804571825717801</v>
      </c>
      <c r="AS10" s="17"/>
      <c r="AT10" s="17">
        <v>0.26292621539962102</v>
      </c>
      <c r="AU10" s="17">
        <v>0.39610704117373302</v>
      </c>
      <c r="AV10" s="17"/>
      <c r="AW10" s="17">
        <v>0.33360895447783201</v>
      </c>
      <c r="AX10" s="17">
        <v>0.26911693042016699</v>
      </c>
      <c r="AY10" s="17">
        <v>0.25729642431141098</v>
      </c>
      <c r="AZ10" s="17"/>
      <c r="BA10" s="17">
        <v>0.24248830096354801</v>
      </c>
      <c r="BB10" s="17">
        <v>0.25987402400260201</v>
      </c>
      <c r="BC10" s="17">
        <v>0.30779092794951102</v>
      </c>
      <c r="BD10" s="17">
        <v>0.35671496098201599</v>
      </c>
      <c r="BE10" s="17">
        <v>0.35048908562456699</v>
      </c>
      <c r="BF10" s="17"/>
      <c r="BG10" s="17">
        <v>0.25431581024413602</v>
      </c>
      <c r="BH10" s="17">
        <v>0.30726077916844702</v>
      </c>
      <c r="BI10" s="17"/>
      <c r="BJ10" s="17">
        <v>0.25353302715874199</v>
      </c>
      <c r="BK10" s="17">
        <v>0.40244400237029199</v>
      </c>
      <c r="BL10" s="17"/>
      <c r="BM10" s="17">
        <v>0.307786986346549</v>
      </c>
      <c r="BN10" s="17">
        <v>0.29507778037611399</v>
      </c>
      <c r="BO10" s="17">
        <v>0.25076655834032802</v>
      </c>
      <c r="BP10" s="17">
        <v>0.25507629461341202</v>
      </c>
      <c r="BQ10" s="17">
        <v>0.38230479494334202</v>
      </c>
      <c r="BR10" s="17"/>
      <c r="BS10" s="17">
        <v>0.31484282327558299</v>
      </c>
      <c r="BT10" s="17"/>
      <c r="BU10" s="17">
        <v>0.28687590234175198</v>
      </c>
      <c r="BV10" s="17">
        <v>0.23098220486381299</v>
      </c>
      <c r="BW10" s="17">
        <v>0.27722370440713501</v>
      </c>
      <c r="BX10" s="17">
        <v>0.37335812921681899</v>
      </c>
      <c r="BY10" s="17">
        <v>0.26928587799263998</v>
      </c>
      <c r="BZ10" s="17"/>
      <c r="CA10" s="17">
        <v>0.21809155765542901</v>
      </c>
      <c r="CB10" s="17"/>
      <c r="CC10" s="17">
        <v>0.30159613392561901</v>
      </c>
      <c r="CD10" s="17">
        <v>0.22887413838881801</v>
      </c>
      <c r="CE10" s="17"/>
      <c r="CF10" s="17">
        <v>0.319819082952988</v>
      </c>
      <c r="CG10" s="17"/>
      <c r="CH10" s="17">
        <v>0.31726025367643901</v>
      </c>
      <c r="CI10" s="17">
        <v>0.16421924364224</v>
      </c>
    </row>
    <row r="11" spans="2:87" x14ac:dyDescent="0.35">
      <c r="B11" s="18" t="s">
        <v>430</v>
      </c>
      <c r="C11" s="17">
        <v>0.28242995885921302</v>
      </c>
      <c r="D11" s="17">
        <v>0.26546368876878801</v>
      </c>
      <c r="E11" s="17">
        <v>0.29880703675168402</v>
      </c>
      <c r="F11" s="17"/>
      <c r="G11" s="17">
        <v>0.27817860584830201</v>
      </c>
      <c r="H11" s="17">
        <v>0.267372735133243</v>
      </c>
      <c r="I11" s="17">
        <v>0.30107181730743998</v>
      </c>
      <c r="J11" s="17">
        <v>0.28867318710840301</v>
      </c>
      <c r="K11" s="17">
        <v>0.28927682860278298</v>
      </c>
      <c r="L11" s="17">
        <v>0.27276318179558501</v>
      </c>
      <c r="M11" s="17"/>
      <c r="N11" s="17">
        <v>0.29058369986739402</v>
      </c>
      <c r="O11" s="17">
        <v>0.29277581918388201</v>
      </c>
      <c r="P11" s="17">
        <v>0.266309627253698</v>
      </c>
      <c r="Q11" s="17">
        <v>0.277027564110845</v>
      </c>
      <c r="R11" s="17"/>
      <c r="S11" s="17">
        <v>0.272207634178394</v>
      </c>
      <c r="T11" s="17">
        <v>0.242693172051798</v>
      </c>
      <c r="U11" s="17">
        <v>0.26817216530398702</v>
      </c>
      <c r="V11" s="17">
        <v>0.28906668429712801</v>
      </c>
      <c r="W11" s="17">
        <v>0.32669474610960803</v>
      </c>
      <c r="X11" s="17">
        <v>0.26346748140850601</v>
      </c>
      <c r="Y11" s="17">
        <v>0.33007595711166199</v>
      </c>
      <c r="Z11" s="17">
        <v>0.240016689310493</v>
      </c>
      <c r="AA11" s="17">
        <v>0.27871101024963202</v>
      </c>
      <c r="AB11" s="17">
        <v>0.29968558983090499</v>
      </c>
      <c r="AC11" s="17">
        <v>0.33494162458315702</v>
      </c>
      <c r="AD11" s="17">
        <v>0.27810432060009999</v>
      </c>
      <c r="AE11" s="17"/>
      <c r="AF11" s="17">
        <v>0.31642142124621397</v>
      </c>
      <c r="AG11" s="17">
        <v>0.27711553751406898</v>
      </c>
      <c r="AH11" s="17">
        <v>0.27022235220674601</v>
      </c>
      <c r="AI11" s="17">
        <v>0.27073678574746302</v>
      </c>
      <c r="AJ11" s="17">
        <v>0.26830838759103798</v>
      </c>
      <c r="AK11" s="17"/>
      <c r="AL11" s="17">
        <v>0.28898497992748901</v>
      </c>
      <c r="AM11" s="17">
        <v>0.281632483577195</v>
      </c>
      <c r="AN11" s="17">
        <v>0.27194224719237498</v>
      </c>
      <c r="AO11" s="17">
        <v>0.27615603071532502</v>
      </c>
      <c r="AP11" s="17"/>
      <c r="AQ11" s="17">
        <v>0.276694601360915</v>
      </c>
      <c r="AR11" s="17">
        <v>0.29075203059489402</v>
      </c>
      <c r="AS11" s="17"/>
      <c r="AT11" s="17">
        <v>0.285931647571807</v>
      </c>
      <c r="AU11" s="17">
        <v>0.27750934630388802</v>
      </c>
      <c r="AV11" s="17"/>
      <c r="AW11" s="17">
        <v>0.24575178789110799</v>
      </c>
      <c r="AX11" s="17">
        <v>0.30297148395455797</v>
      </c>
      <c r="AY11" s="17">
        <v>0.31047260683373301</v>
      </c>
      <c r="AZ11" s="17"/>
      <c r="BA11" s="17">
        <v>0.27930420018059698</v>
      </c>
      <c r="BB11" s="17">
        <v>0.286490413113344</v>
      </c>
      <c r="BC11" s="17">
        <v>0.29622342784095201</v>
      </c>
      <c r="BD11" s="17">
        <v>0.26139057198478199</v>
      </c>
      <c r="BE11" s="17">
        <v>0.222782826908798</v>
      </c>
      <c r="BF11" s="17"/>
      <c r="BG11" s="17">
        <v>0.302849753207593</v>
      </c>
      <c r="BH11" s="17">
        <v>0.26752779771261498</v>
      </c>
      <c r="BI11" s="17"/>
      <c r="BJ11" s="17">
        <v>0.288699257917856</v>
      </c>
      <c r="BK11" s="17">
        <v>0.25503966120668498</v>
      </c>
      <c r="BL11" s="17"/>
      <c r="BM11" s="17">
        <v>0.29052101978698702</v>
      </c>
      <c r="BN11" s="17">
        <v>0.305439948961793</v>
      </c>
      <c r="BO11" s="17">
        <v>0.28163982487064498</v>
      </c>
      <c r="BP11" s="17">
        <v>0.23910372952103801</v>
      </c>
      <c r="BQ11" s="17">
        <v>0.23033871855416099</v>
      </c>
      <c r="BR11" s="17"/>
      <c r="BS11" s="17">
        <v>0.28739390758592198</v>
      </c>
      <c r="BT11" s="17"/>
      <c r="BU11" s="17">
        <v>0.32377563720728197</v>
      </c>
      <c r="BV11" s="17">
        <v>0.26355398536484198</v>
      </c>
      <c r="BW11" s="17">
        <v>0.25755499417799399</v>
      </c>
      <c r="BX11" s="17">
        <v>0.28767326479320598</v>
      </c>
      <c r="BY11" s="17">
        <v>0.26515532071203501</v>
      </c>
      <c r="BZ11" s="17"/>
      <c r="CA11" s="17">
        <v>0.31337959868931903</v>
      </c>
      <c r="CB11" s="17"/>
      <c r="CC11" s="17">
        <v>0.28705965237995701</v>
      </c>
      <c r="CD11" s="17">
        <v>0.27487241915583699</v>
      </c>
      <c r="CE11" s="17"/>
      <c r="CF11" s="17">
        <v>0.30674605017812401</v>
      </c>
      <c r="CG11" s="17"/>
      <c r="CH11" s="17">
        <v>0.28561487738630698</v>
      </c>
      <c r="CI11" s="17">
        <v>0.27819612275447803</v>
      </c>
    </row>
    <row r="12" spans="2:87" ht="29" x14ac:dyDescent="0.35">
      <c r="B12" s="18" t="s">
        <v>431</v>
      </c>
      <c r="C12" s="17">
        <v>0.25992782573802797</v>
      </c>
      <c r="D12" s="17">
        <v>0.23972178667473201</v>
      </c>
      <c r="E12" s="17">
        <v>0.28030586758874498</v>
      </c>
      <c r="F12" s="17"/>
      <c r="G12" s="17">
        <v>0.20090367168169601</v>
      </c>
      <c r="H12" s="17">
        <v>0.215347058259382</v>
      </c>
      <c r="I12" s="17">
        <v>0.24813120369757599</v>
      </c>
      <c r="J12" s="17">
        <v>0.32464750072415399</v>
      </c>
      <c r="K12" s="17">
        <v>0.27306099388828903</v>
      </c>
      <c r="L12" s="17">
        <v>0.28411980947486098</v>
      </c>
      <c r="M12" s="17"/>
      <c r="N12" s="17">
        <v>0.27051442111943802</v>
      </c>
      <c r="O12" s="17">
        <v>0.29121784194977801</v>
      </c>
      <c r="P12" s="17">
        <v>0.26851638927016402</v>
      </c>
      <c r="Q12" s="17">
        <v>0.20589668963499599</v>
      </c>
      <c r="R12" s="17"/>
      <c r="S12" s="17">
        <v>0.22396250660692901</v>
      </c>
      <c r="T12" s="17">
        <v>0.29091041403679602</v>
      </c>
      <c r="U12" s="17">
        <v>0.32036159335582398</v>
      </c>
      <c r="V12" s="17">
        <v>0.29426743783708598</v>
      </c>
      <c r="W12" s="17">
        <v>0.29915989958762101</v>
      </c>
      <c r="X12" s="17">
        <v>0.22197589660726399</v>
      </c>
      <c r="Y12" s="17">
        <v>0.25751864877130798</v>
      </c>
      <c r="Z12" s="17">
        <v>0.30443176159048202</v>
      </c>
      <c r="AA12" s="17">
        <v>0.23784263409170001</v>
      </c>
      <c r="AB12" s="17">
        <v>0.236294577232325</v>
      </c>
      <c r="AC12" s="17">
        <v>0.24335880055401601</v>
      </c>
      <c r="AD12" s="17">
        <v>0.177489909531625</v>
      </c>
      <c r="AE12" s="17"/>
      <c r="AF12" s="17">
        <v>0.24827708156825901</v>
      </c>
      <c r="AG12" s="17">
        <v>0.24524075850770399</v>
      </c>
      <c r="AH12" s="17">
        <v>0.25457973610914397</v>
      </c>
      <c r="AI12" s="17">
        <v>0.28830718843430603</v>
      </c>
      <c r="AJ12" s="17">
        <v>0.31678551420159501</v>
      </c>
      <c r="AK12" s="17"/>
      <c r="AL12" s="17">
        <v>0.24250020187431601</v>
      </c>
      <c r="AM12" s="17">
        <v>0.27260517474430701</v>
      </c>
      <c r="AN12" s="17">
        <v>0.275933263125344</v>
      </c>
      <c r="AO12" s="17">
        <v>0.244837624266802</v>
      </c>
      <c r="AP12" s="17"/>
      <c r="AQ12" s="17">
        <v>0.24715465279663201</v>
      </c>
      <c r="AR12" s="17">
        <v>0.27846185113088301</v>
      </c>
      <c r="AS12" s="17"/>
      <c r="AT12" s="17">
        <v>0.25242232194473202</v>
      </c>
      <c r="AU12" s="17">
        <v>0.29199527295843802</v>
      </c>
      <c r="AV12" s="17"/>
      <c r="AW12" s="17">
        <v>0.28985143186582102</v>
      </c>
      <c r="AX12" s="17">
        <v>0.25285968740449599</v>
      </c>
      <c r="AY12" s="17">
        <v>0.22912734582351599</v>
      </c>
      <c r="AZ12" s="17"/>
      <c r="BA12" s="17">
        <v>0.24455265349757699</v>
      </c>
      <c r="BB12" s="17">
        <v>0.26495528380841499</v>
      </c>
      <c r="BC12" s="17">
        <v>0.25666931989574099</v>
      </c>
      <c r="BD12" s="17">
        <v>0.30493890255752798</v>
      </c>
      <c r="BE12" s="17">
        <v>0.245397801744484</v>
      </c>
      <c r="BF12" s="17"/>
      <c r="BG12" s="17">
        <v>0.24446562718491599</v>
      </c>
      <c r="BH12" s="17">
        <v>0.27121198318780299</v>
      </c>
      <c r="BI12" s="17"/>
      <c r="BJ12" s="17">
        <v>0.25216968180447102</v>
      </c>
      <c r="BK12" s="17">
        <v>0.28846507676095001</v>
      </c>
      <c r="BL12" s="17"/>
      <c r="BM12" s="17">
        <v>0.21710455066745701</v>
      </c>
      <c r="BN12" s="17">
        <v>0.27077212316646998</v>
      </c>
      <c r="BO12" s="17">
        <v>0.26117199162858401</v>
      </c>
      <c r="BP12" s="17">
        <v>0.31194382314478403</v>
      </c>
      <c r="BQ12" s="17">
        <v>0.22291653805044501</v>
      </c>
      <c r="BR12" s="17"/>
      <c r="BS12" s="17">
        <v>0.22243205833142601</v>
      </c>
      <c r="BT12" s="17"/>
      <c r="BU12" s="17">
        <v>0.26495311955888901</v>
      </c>
      <c r="BV12" s="17">
        <v>0.25013691808084898</v>
      </c>
      <c r="BW12" s="17">
        <v>0.30894500091852201</v>
      </c>
      <c r="BX12" s="17">
        <v>0.21206818788338599</v>
      </c>
      <c r="BY12" s="17">
        <v>0.242874772523959</v>
      </c>
      <c r="BZ12" s="17"/>
      <c r="CA12" s="17">
        <v>0.20387467326083</v>
      </c>
      <c r="CB12" s="17"/>
      <c r="CC12" s="17">
        <v>0.27042124276317198</v>
      </c>
      <c r="CD12" s="17">
        <v>0.23710440010241501</v>
      </c>
      <c r="CE12" s="17"/>
      <c r="CF12" s="17">
        <v>0.28736592331842298</v>
      </c>
      <c r="CG12" s="17"/>
      <c r="CH12" s="17">
        <v>0.298221694381191</v>
      </c>
      <c r="CI12" s="17">
        <v>0.25787108364434802</v>
      </c>
    </row>
    <row r="13" spans="2:87" ht="29" x14ac:dyDescent="0.35">
      <c r="B13" s="18" t="s">
        <v>433</v>
      </c>
      <c r="C13" s="17">
        <v>0.202018610560392</v>
      </c>
      <c r="D13" s="17">
        <v>0.20114285956151901</v>
      </c>
      <c r="E13" s="17">
        <v>0.204070547649188</v>
      </c>
      <c r="F13" s="17"/>
      <c r="G13" s="17">
        <v>0.223688306665109</v>
      </c>
      <c r="H13" s="17">
        <v>0.19617833966704001</v>
      </c>
      <c r="I13" s="17">
        <v>0.18979737699002699</v>
      </c>
      <c r="J13" s="17">
        <v>0.17723243666770599</v>
      </c>
      <c r="K13" s="17">
        <v>0.20879052720935101</v>
      </c>
      <c r="L13" s="17">
        <v>0.217788322251114</v>
      </c>
      <c r="M13" s="17"/>
      <c r="N13" s="17">
        <v>0.22405998478412401</v>
      </c>
      <c r="O13" s="17">
        <v>0.19829398862935399</v>
      </c>
      <c r="P13" s="17">
        <v>0.195441379300966</v>
      </c>
      <c r="Q13" s="17">
        <v>0.182467972818466</v>
      </c>
      <c r="R13" s="17"/>
      <c r="S13" s="17">
        <v>0.208942326325531</v>
      </c>
      <c r="T13" s="17">
        <v>0.20986525513228499</v>
      </c>
      <c r="U13" s="17">
        <v>0.23572427722865</v>
      </c>
      <c r="V13" s="17">
        <v>0.204377468584098</v>
      </c>
      <c r="W13" s="17">
        <v>0.16535597408948699</v>
      </c>
      <c r="X13" s="17">
        <v>0.26189961487065999</v>
      </c>
      <c r="Y13" s="17">
        <v>0.137429972466693</v>
      </c>
      <c r="Z13" s="17">
        <v>0.106254262511962</v>
      </c>
      <c r="AA13" s="17">
        <v>0.220469856946649</v>
      </c>
      <c r="AB13" s="17">
        <v>0.15856631037068999</v>
      </c>
      <c r="AC13" s="17">
        <v>0.24513455156040201</v>
      </c>
      <c r="AD13" s="17">
        <v>0.23600563455903301</v>
      </c>
      <c r="AE13" s="17"/>
      <c r="AF13" s="17">
        <v>0.21845886069464701</v>
      </c>
      <c r="AG13" s="17">
        <v>0.17212441553830601</v>
      </c>
      <c r="AH13" s="17">
        <v>0.21394001415470601</v>
      </c>
      <c r="AI13" s="17">
        <v>0.25738533116375401</v>
      </c>
      <c r="AJ13" s="17">
        <v>0.21364511824839599</v>
      </c>
      <c r="AK13" s="17"/>
      <c r="AL13" s="17">
        <v>0.2002956444441</v>
      </c>
      <c r="AM13" s="17">
        <v>0.200911514442871</v>
      </c>
      <c r="AN13" s="17">
        <v>0.19409516702783999</v>
      </c>
      <c r="AO13" s="17">
        <v>0.241115605872703</v>
      </c>
      <c r="AP13" s="17"/>
      <c r="AQ13" s="17">
        <v>0.19383513645793801</v>
      </c>
      <c r="AR13" s="17">
        <v>0.213892928516669</v>
      </c>
      <c r="AS13" s="17"/>
      <c r="AT13" s="17">
        <v>0.20352461826132601</v>
      </c>
      <c r="AU13" s="17">
        <v>0.20882995261678899</v>
      </c>
      <c r="AV13" s="17"/>
      <c r="AW13" s="17">
        <v>0.22335022602311699</v>
      </c>
      <c r="AX13" s="17">
        <v>0.182836708845001</v>
      </c>
      <c r="AY13" s="17">
        <v>0.191219007714896</v>
      </c>
      <c r="AZ13" s="17"/>
      <c r="BA13" s="17">
        <v>0.206539750015278</v>
      </c>
      <c r="BB13" s="17">
        <v>0.191572200611209</v>
      </c>
      <c r="BC13" s="17">
        <v>0.201596436613242</v>
      </c>
      <c r="BD13" s="17">
        <v>0.207585833527414</v>
      </c>
      <c r="BE13" s="17">
        <v>0.229610086919143</v>
      </c>
      <c r="BF13" s="17"/>
      <c r="BG13" s="17">
        <v>0.19942374776909599</v>
      </c>
      <c r="BH13" s="17">
        <v>0.20391231540430299</v>
      </c>
      <c r="BI13" s="17"/>
      <c r="BJ13" s="17">
        <v>0.20053273374427699</v>
      </c>
      <c r="BK13" s="17">
        <v>0.21029602619208199</v>
      </c>
      <c r="BL13" s="17"/>
      <c r="BM13" s="17">
        <v>0.20415661822671599</v>
      </c>
      <c r="BN13" s="17">
        <v>0.232881166818205</v>
      </c>
      <c r="BO13" s="17">
        <v>0.20850119707485101</v>
      </c>
      <c r="BP13" s="17">
        <v>0.17925621961170199</v>
      </c>
      <c r="BQ13" s="17">
        <v>0.176591523374032</v>
      </c>
      <c r="BR13" s="17"/>
      <c r="BS13" s="17">
        <v>0.213211239039098</v>
      </c>
      <c r="BT13" s="17"/>
      <c r="BU13" s="17">
        <v>0.25338890612832399</v>
      </c>
      <c r="BV13" s="17">
        <v>0.22158348840139699</v>
      </c>
      <c r="BW13" s="17">
        <v>0.150631311456879</v>
      </c>
      <c r="BX13" s="17">
        <v>0.20688046324411499</v>
      </c>
      <c r="BY13" s="17">
        <v>0.159380380219698</v>
      </c>
      <c r="BZ13" s="17"/>
      <c r="CA13" s="17">
        <v>0.24854801324797099</v>
      </c>
      <c r="CB13" s="17"/>
      <c r="CC13" s="17">
        <v>0.198600763353525</v>
      </c>
      <c r="CD13" s="17">
        <v>0.21964256816275299</v>
      </c>
      <c r="CE13" s="17"/>
      <c r="CF13" s="17">
        <v>0.217568403693153</v>
      </c>
      <c r="CG13" s="17"/>
      <c r="CH13" s="17">
        <v>0.20724528375926801</v>
      </c>
      <c r="CI13" s="17">
        <v>0.20847043610305599</v>
      </c>
    </row>
    <row r="14" spans="2:87" ht="29" x14ac:dyDescent="0.35">
      <c r="B14" s="18" t="s">
        <v>434</v>
      </c>
      <c r="C14" s="17">
        <v>0.201956231388629</v>
      </c>
      <c r="D14" s="17">
        <v>0.18831888042706599</v>
      </c>
      <c r="E14" s="17">
        <v>0.216493865951637</v>
      </c>
      <c r="F14" s="17"/>
      <c r="G14" s="17">
        <v>0.19639739588135499</v>
      </c>
      <c r="H14" s="17">
        <v>0.191106038419011</v>
      </c>
      <c r="I14" s="17">
        <v>0.203462057632078</v>
      </c>
      <c r="J14" s="17">
        <v>0.159436641710968</v>
      </c>
      <c r="K14" s="17">
        <v>0.222564637342613</v>
      </c>
      <c r="L14" s="17">
        <v>0.234027776094517</v>
      </c>
      <c r="M14" s="17"/>
      <c r="N14" s="17">
        <v>0.22221557752933099</v>
      </c>
      <c r="O14" s="17">
        <v>0.18038106741603399</v>
      </c>
      <c r="P14" s="17">
        <v>0.19642124577127801</v>
      </c>
      <c r="Q14" s="17">
        <v>0.21019585740935801</v>
      </c>
      <c r="R14" s="17"/>
      <c r="S14" s="17">
        <v>0.19691007566499599</v>
      </c>
      <c r="T14" s="17">
        <v>0.22351398157753999</v>
      </c>
      <c r="U14" s="17">
        <v>0.20192038040052601</v>
      </c>
      <c r="V14" s="17">
        <v>0.16736571712501</v>
      </c>
      <c r="W14" s="17">
        <v>0.24076887859198601</v>
      </c>
      <c r="X14" s="17">
        <v>0.226208487931712</v>
      </c>
      <c r="Y14" s="17">
        <v>0.18602314501987299</v>
      </c>
      <c r="Z14" s="17">
        <v>0.15033295377484199</v>
      </c>
      <c r="AA14" s="17">
        <v>0.162420042488016</v>
      </c>
      <c r="AB14" s="17">
        <v>0.21453668799657299</v>
      </c>
      <c r="AC14" s="17">
        <v>0.210358401009619</v>
      </c>
      <c r="AD14" s="17">
        <v>0.27824513178979299</v>
      </c>
      <c r="AE14" s="17"/>
      <c r="AF14" s="17">
        <v>0.199413074194847</v>
      </c>
      <c r="AG14" s="17">
        <v>0.19255319836990001</v>
      </c>
      <c r="AH14" s="17">
        <v>0.22675526282432601</v>
      </c>
      <c r="AI14" s="17">
        <v>0.201791217272623</v>
      </c>
      <c r="AJ14" s="17">
        <v>0.21045949934040101</v>
      </c>
      <c r="AK14" s="17"/>
      <c r="AL14" s="17">
        <v>0.21575559846312101</v>
      </c>
      <c r="AM14" s="17">
        <v>0.204857725381383</v>
      </c>
      <c r="AN14" s="17">
        <v>0.17995283862088299</v>
      </c>
      <c r="AO14" s="17">
        <v>0.16056928694476999</v>
      </c>
      <c r="AP14" s="17"/>
      <c r="AQ14" s="17">
        <v>0.195063416419613</v>
      </c>
      <c r="AR14" s="17">
        <v>0.21195778763859999</v>
      </c>
      <c r="AS14" s="17"/>
      <c r="AT14" s="17">
        <v>0.19559178755630399</v>
      </c>
      <c r="AU14" s="17">
        <v>0.228336155101552</v>
      </c>
      <c r="AV14" s="17"/>
      <c r="AW14" s="17">
        <v>0.24052454912759799</v>
      </c>
      <c r="AX14" s="17">
        <v>0.15326212265512901</v>
      </c>
      <c r="AY14" s="17">
        <v>0.194343062837321</v>
      </c>
      <c r="AZ14" s="17"/>
      <c r="BA14" s="17">
        <v>0.18300326770150299</v>
      </c>
      <c r="BB14" s="17">
        <v>0.18996456707905901</v>
      </c>
      <c r="BC14" s="17">
        <v>0.221726684389148</v>
      </c>
      <c r="BD14" s="17">
        <v>0.211584306022229</v>
      </c>
      <c r="BE14" s="17">
        <v>0.219269523403299</v>
      </c>
      <c r="BF14" s="17"/>
      <c r="BG14" s="17">
        <v>0.21125126971421199</v>
      </c>
      <c r="BH14" s="17">
        <v>0.19517280562887701</v>
      </c>
      <c r="BI14" s="17"/>
      <c r="BJ14" s="17">
        <v>0.19983134583658099</v>
      </c>
      <c r="BK14" s="17">
        <v>0.205774063203571</v>
      </c>
      <c r="BL14" s="17"/>
      <c r="BM14" s="17">
        <v>0.16504109107920101</v>
      </c>
      <c r="BN14" s="17">
        <v>0.195641922496607</v>
      </c>
      <c r="BO14" s="17">
        <v>0.185295356372877</v>
      </c>
      <c r="BP14" s="17">
        <v>0.278555432233622</v>
      </c>
      <c r="BQ14" s="17">
        <v>0.24223102835406299</v>
      </c>
      <c r="BR14" s="17"/>
      <c r="BS14" s="17">
        <v>0.21328366949211999</v>
      </c>
      <c r="BT14" s="17"/>
      <c r="BU14" s="17">
        <v>0.205064810517499</v>
      </c>
      <c r="BV14" s="17">
        <v>0.19919242806543</v>
      </c>
      <c r="BW14" s="17">
        <v>0.22453716770089799</v>
      </c>
      <c r="BX14" s="17">
        <v>0.203343811011229</v>
      </c>
      <c r="BY14" s="17">
        <v>0.170656892648888</v>
      </c>
      <c r="BZ14" s="17"/>
      <c r="CA14" s="17">
        <v>0.18868605759573101</v>
      </c>
      <c r="CB14" s="17"/>
      <c r="CC14" s="17">
        <v>0.212977722603956</v>
      </c>
      <c r="CD14" s="17">
        <v>0.174732814600743</v>
      </c>
      <c r="CE14" s="17"/>
      <c r="CF14" s="17">
        <v>0.21674836831866201</v>
      </c>
      <c r="CG14" s="17"/>
      <c r="CH14" s="17">
        <v>0.20933189556592299</v>
      </c>
      <c r="CI14" s="17">
        <v>0.22695748324805601</v>
      </c>
    </row>
    <row r="15" spans="2:87" x14ac:dyDescent="0.35">
      <c r="B15" s="18" t="s">
        <v>437</v>
      </c>
      <c r="C15" s="17">
        <v>0.19075848265277601</v>
      </c>
      <c r="D15" s="17">
        <v>0.211072388397468</v>
      </c>
      <c r="E15" s="17">
        <v>0.169937152478702</v>
      </c>
      <c r="F15" s="17"/>
      <c r="G15" s="17">
        <v>0.24442966759196899</v>
      </c>
      <c r="H15" s="17">
        <v>0.22108139552872</v>
      </c>
      <c r="I15" s="17">
        <v>0.18763530372967099</v>
      </c>
      <c r="J15" s="17">
        <v>0.194400119815476</v>
      </c>
      <c r="K15" s="17">
        <v>0.166794744309371</v>
      </c>
      <c r="L15" s="17">
        <v>0.14567116920444101</v>
      </c>
      <c r="M15" s="17"/>
      <c r="N15" s="17">
        <v>0.195975789038321</v>
      </c>
      <c r="O15" s="17">
        <v>0.17087107417454001</v>
      </c>
      <c r="P15" s="17">
        <v>0.20407597866244701</v>
      </c>
      <c r="Q15" s="17">
        <v>0.196765934451539</v>
      </c>
      <c r="R15" s="17"/>
      <c r="S15" s="17">
        <v>0.197990453956436</v>
      </c>
      <c r="T15" s="17">
        <v>0.16013001587065401</v>
      </c>
      <c r="U15" s="17">
        <v>0.20057985937298201</v>
      </c>
      <c r="V15" s="17">
        <v>0.16974607215822601</v>
      </c>
      <c r="W15" s="17">
        <v>0.180809787511447</v>
      </c>
      <c r="X15" s="17">
        <v>0.13600975372757701</v>
      </c>
      <c r="Y15" s="17">
        <v>0.20452468996763601</v>
      </c>
      <c r="Z15" s="17">
        <v>0.24594768723709401</v>
      </c>
      <c r="AA15" s="17">
        <v>0.285206971438206</v>
      </c>
      <c r="AB15" s="17">
        <v>0.17728084364441099</v>
      </c>
      <c r="AC15" s="17">
        <v>0.164940008283533</v>
      </c>
      <c r="AD15" s="17">
        <v>0.139304289553462</v>
      </c>
      <c r="AE15" s="17"/>
      <c r="AF15" s="17">
        <v>0.225555559837886</v>
      </c>
      <c r="AG15" s="17">
        <v>0.17076179777051001</v>
      </c>
      <c r="AH15" s="17">
        <v>0.18196434097751099</v>
      </c>
      <c r="AI15" s="17">
        <v>0.22122301122743401</v>
      </c>
      <c r="AJ15" s="17">
        <v>0.21736014780310101</v>
      </c>
      <c r="AK15" s="17"/>
      <c r="AL15" s="17">
        <v>0.16689578841097299</v>
      </c>
      <c r="AM15" s="17">
        <v>0.19271116086556001</v>
      </c>
      <c r="AN15" s="17">
        <v>0.21960419625187</v>
      </c>
      <c r="AO15" s="17">
        <v>0.24510089432655199</v>
      </c>
      <c r="AP15" s="17"/>
      <c r="AQ15" s="17">
        <v>0.18470331297002701</v>
      </c>
      <c r="AR15" s="17">
        <v>0.199544605660195</v>
      </c>
      <c r="AS15" s="17"/>
      <c r="AT15" s="17">
        <v>0.195786187789631</v>
      </c>
      <c r="AU15" s="17">
        <v>0.152422149386579</v>
      </c>
      <c r="AV15" s="17"/>
      <c r="AW15" s="17">
        <v>0.17471081117266399</v>
      </c>
      <c r="AX15" s="17">
        <v>0.216065292341625</v>
      </c>
      <c r="AY15" s="17">
        <v>0.19293990775927999</v>
      </c>
      <c r="AZ15" s="17"/>
      <c r="BA15" s="17">
        <v>0.23810302197418501</v>
      </c>
      <c r="BB15" s="17">
        <v>0.18515770960501199</v>
      </c>
      <c r="BC15" s="17">
        <v>0.16601345708848</v>
      </c>
      <c r="BD15" s="17">
        <v>0.16451480669351801</v>
      </c>
      <c r="BE15" s="17">
        <v>0.18464328880563999</v>
      </c>
      <c r="BF15" s="17"/>
      <c r="BG15" s="17">
        <v>0.180236218733551</v>
      </c>
      <c r="BH15" s="17">
        <v>0.198437525344201</v>
      </c>
      <c r="BI15" s="17"/>
      <c r="BJ15" s="17">
        <v>0.19919907782349</v>
      </c>
      <c r="BK15" s="17">
        <v>0.16183556280445299</v>
      </c>
      <c r="BL15" s="17"/>
      <c r="BM15" s="17">
        <v>0.19466708329913099</v>
      </c>
      <c r="BN15" s="17">
        <v>0.196628486804997</v>
      </c>
      <c r="BO15" s="17">
        <v>0.23218512918543799</v>
      </c>
      <c r="BP15" s="17">
        <v>0.17399323070273601</v>
      </c>
      <c r="BQ15" s="17">
        <v>0.130836644410257</v>
      </c>
      <c r="BR15" s="17"/>
      <c r="BS15" s="17">
        <v>0.21963160317970701</v>
      </c>
      <c r="BT15" s="17"/>
      <c r="BU15" s="17">
        <v>0.19760680891895199</v>
      </c>
      <c r="BV15" s="17">
        <v>0.241743725634119</v>
      </c>
      <c r="BW15" s="17">
        <v>0.21187905692754699</v>
      </c>
      <c r="BX15" s="17">
        <v>0.17291011092293901</v>
      </c>
      <c r="BY15" s="17">
        <v>0.16193801951359099</v>
      </c>
      <c r="BZ15" s="17"/>
      <c r="CA15" s="17">
        <v>0.247319402170292</v>
      </c>
      <c r="CB15" s="17"/>
      <c r="CC15" s="17">
        <v>0.20519675521966799</v>
      </c>
      <c r="CD15" s="17">
        <v>0.15048982451149001</v>
      </c>
      <c r="CE15" s="17"/>
      <c r="CF15" s="17">
        <v>0.179839636690206</v>
      </c>
      <c r="CG15" s="17"/>
      <c r="CH15" s="17">
        <v>0.18371664657385101</v>
      </c>
      <c r="CI15" s="17">
        <v>0.21347145796490499</v>
      </c>
    </row>
    <row r="16" spans="2:87" ht="29" x14ac:dyDescent="0.35">
      <c r="B16" s="18" t="s">
        <v>438</v>
      </c>
      <c r="C16" s="17">
        <v>0.15451716972719301</v>
      </c>
      <c r="D16" s="17">
        <v>0.141813002291685</v>
      </c>
      <c r="E16" s="17">
        <v>0.16786113070754899</v>
      </c>
      <c r="F16" s="17"/>
      <c r="G16" s="17">
        <v>0.15191350591750499</v>
      </c>
      <c r="H16" s="17">
        <v>0.13462125517850801</v>
      </c>
      <c r="I16" s="17">
        <v>0.110686455937168</v>
      </c>
      <c r="J16" s="17">
        <v>0.15439339970527799</v>
      </c>
      <c r="K16" s="17">
        <v>0.20302646749167899</v>
      </c>
      <c r="L16" s="17">
        <v>0.175644537633349</v>
      </c>
      <c r="M16" s="17"/>
      <c r="N16" s="17">
        <v>0.112895020503414</v>
      </c>
      <c r="O16" s="17">
        <v>0.154918973679634</v>
      </c>
      <c r="P16" s="17">
        <v>0.176943483228587</v>
      </c>
      <c r="Q16" s="17">
        <v>0.18149143098234999</v>
      </c>
      <c r="R16" s="17"/>
      <c r="S16" s="17">
        <v>0.156098182507691</v>
      </c>
      <c r="T16" s="17">
        <v>0.14626758777007001</v>
      </c>
      <c r="U16" s="17">
        <v>0.130897551214647</v>
      </c>
      <c r="V16" s="17">
        <v>0.17063079981644799</v>
      </c>
      <c r="W16" s="17">
        <v>0.14635656792527199</v>
      </c>
      <c r="X16" s="17">
        <v>0.15280030856099</v>
      </c>
      <c r="Y16" s="17">
        <v>0.14614476990336001</v>
      </c>
      <c r="Z16" s="17">
        <v>0.17807331530352399</v>
      </c>
      <c r="AA16" s="17">
        <v>0.18325406250458701</v>
      </c>
      <c r="AB16" s="17">
        <v>0.13606995971408101</v>
      </c>
      <c r="AC16" s="17">
        <v>0.14459179459576799</v>
      </c>
      <c r="AD16" s="17">
        <v>0.17893672702007901</v>
      </c>
      <c r="AE16" s="17"/>
      <c r="AF16" s="17">
        <v>0.170813837013471</v>
      </c>
      <c r="AG16" s="17">
        <v>0.169555694404424</v>
      </c>
      <c r="AH16" s="17">
        <v>0.140310726785252</v>
      </c>
      <c r="AI16" s="17">
        <v>0.11086246165717301</v>
      </c>
      <c r="AJ16" s="17">
        <v>0.14006296212293701</v>
      </c>
      <c r="AK16" s="17"/>
      <c r="AL16" s="17">
        <v>0.15668188755352</v>
      </c>
      <c r="AM16" s="17">
        <v>0.139076422550895</v>
      </c>
      <c r="AN16" s="17">
        <v>0.18372935216939201</v>
      </c>
      <c r="AO16" s="17">
        <v>0.15516870265730001</v>
      </c>
      <c r="AP16" s="17"/>
      <c r="AQ16" s="17">
        <v>0.171746368889692</v>
      </c>
      <c r="AR16" s="17">
        <v>0.129517397451235</v>
      </c>
      <c r="AS16" s="17"/>
      <c r="AT16" s="17">
        <v>0.146088409794628</v>
      </c>
      <c r="AU16" s="17">
        <v>0.166700324893538</v>
      </c>
      <c r="AV16" s="17"/>
      <c r="AW16" s="17">
        <v>0.16149030851787299</v>
      </c>
      <c r="AX16" s="17">
        <v>0.15036110056634999</v>
      </c>
      <c r="AY16" s="17">
        <v>0.154561553485217</v>
      </c>
      <c r="AZ16" s="17"/>
      <c r="BA16" s="17">
        <v>0.15049011654005101</v>
      </c>
      <c r="BB16" s="17">
        <v>0.13077810953959801</v>
      </c>
      <c r="BC16" s="17">
        <v>0.18264230702010001</v>
      </c>
      <c r="BD16" s="17">
        <v>0.13921769585959801</v>
      </c>
      <c r="BE16" s="17">
        <v>0.15574051081934601</v>
      </c>
      <c r="BF16" s="17"/>
      <c r="BG16" s="17">
        <v>0.15070875604928699</v>
      </c>
      <c r="BH16" s="17">
        <v>0.15729651183871399</v>
      </c>
      <c r="BI16" s="17"/>
      <c r="BJ16" s="17">
        <v>0.14340410805373</v>
      </c>
      <c r="BK16" s="17">
        <v>0.19076180484152899</v>
      </c>
      <c r="BL16" s="17"/>
      <c r="BM16" s="17">
        <v>0.189096745581742</v>
      </c>
      <c r="BN16" s="17">
        <v>0.14766501381216299</v>
      </c>
      <c r="BO16" s="17">
        <v>0.15993988189529901</v>
      </c>
      <c r="BP16" s="17">
        <v>0.13666540879830699</v>
      </c>
      <c r="BQ16" s="17">
        <v>0.15269414012978699</v>
      </c>
      <c r="BR16" s="17"/>
      <c r="BS16" s="17">
        <v>0.150597201563197</v>
      </c>
      <c r="BT16" s="17"/>
      <c r="BU16" s="17">
        <v>0.118933341455859</v>
      </c>
      <c r="BV16" s="17">
        <v>0.163723877814235</v>
      </c>
      <c r="BW16" s="17">
        <v>0.16906202493528899</v>
      </c>
      <c r="BX16" s="17">
        <v>0.16330884672495699</v>
      </c>
      <c r="BY16" s="17">
        <v>0.18168562246282399</v>
      </c>
      <c r="BZ16" s="17"/>
      <c r="CA16" s="17">
        <v>0.13446016413111</v>
      </c>
      <c r="CB16" s="17"/>
      <c r="CC16" s="17">
        <v>0.15827139980558599</v>
      </c>
      <c r="CD16" s="17">
        <v>0.13605089951184701</v>
      </c>
      <c r="CE16" s="17"/>
      <c r="CF16" s="17">
        <v>0.178537318642668</v>
      </c>
      <c r="CG16" s="17"/>
      <c r="CH16" s="17">
        <v>0.16412421487846501</v>
      </c>
      <c r="CI16" s="17">
        <v>0.13841448387914901</v>
      </c>
    </row>
    <row r="17" spans="2:87" ht="29" x14ac:dyDescent="0.35">
      <c r="B17" s="18" t="s">
        <v>435</v>
      </c>
      <c r="C17" s="17">
        <v>0.14618069857563301</v>
      </c>
      <c r="D17" s="17">
        <v>0.143686834590666</v>
      </c>
      <c r="E17" s="17">
        <v>0.14948548838784501</v>
      </c>
      <c r="F17" s="17"/>
      <c r="G17" s="17">
        <v>0.13530215218136199</v>
      </c>
      <c r="H17" s="17">
        <v>0.168898262299537</v>
      </c>
      <c r="I17" s="17">
        <v>0.13204659950914299</v>
      </c>
      <c r="J17" s="17">
        <v>0.13761875148790401</v>
      </c>
      <c r="K17" s="17">
        <v>0.13502009019220301</v>
      </c>
      <c r="L17" s="17">
        <v>0.16084784404694499</v>
      </c>
      <c r="M17" s="17"/>
      <c r="N17" s="17">
        <v>0.14806780168230399</v>
      </c>
      <c r="O17" s="17">
        <v>0.12948682394347399</v>
      </c>
      <c r="P17" s="17">
        <v>0.12921171775224999</v>
      </c>
      <c r="Q17" s="17">
        <v>0.17633860935867901</v>
      </c>
      <c r="R17" s="17"/>
      <c r="S17" s="17">
        <v>0.16297795543117999</v>
      </c>
      <c r="T17" s="17">
        <v>0.141575732579417</v>
      </c>
      <c r="U17" s="17">
        <v>0.14424633626939401</v>
      </c>
      <c r="V17" s="17">
        <v>0.12570206783317101</v>
      </c>
      <c r="W17" s="17">
        <v>0.112559716468301</v>
      </c>
      <c r="X17" s="17">
        <v>0.190492994373996</v>
      </c>
      <c r="Y17" s="17">
        <v>0.15498845764234201</v>
      </c>
      <c r="Z17" s="17">
        <v>0.21858410688590199</v>
      </c>
      <c r="AA17" s="17">
        <v>0.112677977910075</v>
      </c>
      <c r="AB17" s="17">
        <v>0.16029733010448999</v>
      </c>
      <c r="AC17" s="17">
        <v>9.2387542294922895E-2</v>
      </c>
      <c r="AD17" s="17">
        <v>0.15019954753203699</v>
      </c>
      <c r="AE17" s="17"/>
      <c r="AF17" s="17">
        <v>0.135093866365706</v>
      </c>
      <c r="AG17" s="17">
        <v>0.160528235395626</v>
      </c>
      <c r="AH17" s="17">
        <v>0.161958794474757</v>
      </c>
      <c r="AI17" s="17">
        <v>0.152055683671627</v>
      </c>
      <c r="AJ17" s="17">
        <v>9.8363284133843099E-2</v>
      </c>
      <c r="AK17" s="17"/>
      <c r="AL17" s="17">
        <v>0.135684009587374</v>
      </c>
      <c r="AM17" s="17">
        <v>0.15694615165456899</v>
      </c>
      <c r="AN17" s="17">
        <v>0.161261356094588</v>
      </c>
      <c r="AO17" s="17">
        <v>0.10299706511213499</v>
      </c>
      <c r="AP17" s="17"/>
      <c r="AQ17" s="17">
        <v>0.14665448367859599</v>
      </c>
      <c r="AR17" s="17">
        <v>0.14549323077343801</v>
      </c>
      <c r="AS17" s="17"/>
      <c r="AT17" s="17">
        <v>0.140698075225447</v>
      </c>
      <c r="AU17" s="17">
        <v>0.157707468266818</v>
      </c>
      <c r="AV17" s="17"/>
      <c r="AW17" s="17">
        <v>0.15021380855991801</v>
      </c>
      <c r="AX17" s="17">
        <v>0.138560914305245</v>
      </c>
      <c r="AY17" s="17">
        <v>0.150234629931562</v>
      </c>
      <c r="AZ17" s="17"/>
      <c r="BA17" s="17">
        <v>0.14925216268631999</v>
      </c>
      <c r="BB17" s="17">
        <v>0.15933380581325801</v>
      </c>
      <c r="BC17" s="17">
        <v>0.14243476551786299</v>
      </c>
      <c r="BD17" s="17">
        <v>0.1113090800978</v>
      </c>
      <c r="BE17" s="17">
        <v>0.15256491339039099</v>
      </c>
      <c r="BF17" s="17"/>
      <c r="BG17" s="17">
        <v>0.132126578371909</v>
      </c>
      <c r="BH17" s="17">
        <v>0.15643725456617699</v>
      </c>
      <c r="BI17" s="17"/>
      <c r="BJ17" s="17">
        <v>0.141386194713289</v>
      </c>
      <c r="BK17" s="17">
        <v>0.159345170939314</v>
      </c>
      <c r="BL17" s="17"/>
      <c r="BM17" s="17">
        <v>0.146009345064294</v>
      </c>
      <c r="BN17" s="17">
        <v>0.13109126911105701</v>
      </c>
      <c r="BO17" s="17">
        <v>0.15116250506005699</v>
      </c>
      <c r="BP17" s="17">
        <v>0.15085954750108399</v>
      </c>
      <c r="BQ17" s="17">
        <v>0.161395013957433</v>
      </c>
      <c r="BR17" s="17"/>
      <c r="BS17" s="17">
        <v>0.154131344670496</v>
      </c>
      <c r="BT17" s="17"/>
      <c r="BU17" s="17">
        <v>0.13006650268075301</v>
      </c>
      <c r="BV17" s="17">
        <v>0.152426365853018</v>
      </c>
      <c r="BW17" s="17">
        <v>0.146406319319347</v>
      </c>
      <c r="BX17" s="17">
        <v>0.161321722213917</v>
      </c>
      <c r="BY17" s="17">
        <v>0.122154003833983</v>
      </c>
      <c r="BZ17" s="17"/>
      <c r="CA17" s="17">
        <v>0.16929032599320001</v>
      </c>
      <c r="CB17" s="17"/>
      <c r="CC17" s="17">
        <v>0.14611696734239699</v>
      </c>
      <c r="CD17" s="17">
        <v>0.14742428801006099</v>
      </c>
      <c r="CE17" s="17"/>
      <c r="CF17" s="17">
        <v>0.14532903319496701</v>
      </c>
      <c r="CG17" s="17"/>
      <c r="CH17" s="17">
        <v>0.137811527363699</v>
      </c>
      <c r="CI17" s="17">
        <v>0.14971636325635501</v>
      </c>
    </row>
    <row r="18" spans="2:87" ht="43.5" x14ac:dyDescent="0.35">
      <c r="B18" s="18" t="s">
        <v>436</v>
      </c>
      <c r="C18" s="17">
        <v>0.109534671557745</v>
      </c>
      <c r="D18" s="17">
        <v>0.10330238046482799</v>
      </c>
      <c r="E18" s="17">
        <v>0.116280383532823</v>
      </c>
      <c r="F18" s="17"/>
      <c r="G18" s="17">
        <v>8.9524327954625102E-2</v>
      </c>
      <c r="H18" s="17">
        <v>0.125214785470358</v>
      </c>
      <c r="I18" s="17">
        <v>9.4935889203586199E-2</v>
      </c>
      <c r="J18" s="17">
        <v>0.116229734842952</v>
      </c>
      <c r="K18" s="17">
        <v>0.13773252645856801</v>
      </c>
      <c r="L18" s="17">
        <v>9.7596424567215706E-2</v>
      </c>
      <c r="M18" s="17"/>
      <c r="N18" s="17">
        <v>0.13311440836945901</v>
      </c>
      <c r="O18" s="17">
        <v>0.119716384777969</v>
      </c>
      <c r="P18" s="17">
        <v>8.9382826645136304E-2</v>
      </c>
      <c r="Q18" s="17">
        <v>9.0687371891703894E-2</v>
      </c>
      <c r="R18" s="17"/>
      <c r="S18" s="17">
        <v>0.112484258088868</v>
      </c>
      <c r="T18" s="17">
        <v>0.121793913110462</v>
      </c>
      <c r="U18" s="17">
        <v>0.13417768229556701</v>
      </c>
      <c r="V18" s="17">
        <v>0.11392428495008</v>
      </c>
      <c r="W18" s="17">
        <v>0.161848770159328</v>
      </c>
      <c r="X18" s="17">
        <v>6.6723178350881998E-2</v>
      </c>
      <c r="Y18" s="17">
        <v>9.5198469575893396E-2</v>
      </c>
      <c r="Z18" s="17">
        <v>0.13744419015556</v>
      </c>
      <c r="AA18" s="17">
        <v>0.106085624899385</v>
      </c>
      <c r="AB18" s="17">
        <v>9.7806874763192095E-2</v>
      </c>
      <c r="AC18" s="17">
        <v>7.8791848883735097E-2</v>
      </c>
      <c r="AD18" s="17">
        <v>6.9679859828123802E-2</v>
      </c>
      <c r="AE18" s="17"/>
      <c r="AF18" s="17">
        <v>9.1472875774662302E-2</v>
      </c>
      <c r="AG18" s="17">
        <v>0.11953054501167699</v>
      </c>
      <c r="AH18" s="17">
        <v>8.9349344808084805E-2</v>
      </c>
      <c r="AI18" s="17">
        <v>0.123631668770074</v>
      </c>
      <c r="AJ18" s="17">
        <v>0.14666270482730301</v>
      </c>
      <c r="AK18" s="17"/>
      <c r="AL18" s="17">
        <v>9.3775491369903596E-2</v>
      </c>
      <c r="AM18" s="17">
        <v>0.113051757089307</v>
      </c>
      <c r="AN18" s="17">
        <v>0.14678998837582</v>
      </c>
      <c r="AO18" s="17">
        <v>8.1692802797232594E-2</v>
      </c>
      <c r="AP18" s="17"/>
      <c r="AQ18" s="17">
        <v>0.103461792411933</v>
      </c>
      <c r="AR18" s="17">
        <v>0.11834649120605099</v>
      </c>
      <c r="AS18" s="17"/>
      <c r="AT18" s="17">
        <v>0.107169400977861</v>
      </c>
      <c r="AU18" s="17">
        <v>0.12063878013325301</v>
      </c>
      <c r="AV18" s="17"/>
      <c r="AW18" s="17">
        <v>0.12521911627196899</v>
      </c>
      <c r="AX18" s="17">
        <v>0.12846732269494601</v>
      </c>
      <c r="AY18" s="17">
        <v>8.0624756029839206E-2</v>
      </c>
      <c r="AZ18" s="17"/>
      <c r="BA18" s="17">
        <v>8.9072210661491499E-2</v>
      </c>
      <c r="BB18" s="17">
        <v>0.124947774956698</v>
      </c>
      <c r="BC18" s="17">
        <v>0.10857726331670101</v>
      </c>
      <c r="BD18" s="17">
        <v>0.117488572672832</v>
      </c>
      <c r="BE18" s="17">
        <v>0.110595784414073</v>
      </c>
      <c r="BF18" s="17"/>
      <c r="BG18" s="17">
        <v>0.121595125373248</v>
      </c>
      <c r="BH18" s="17">
        <v>0.10073307330492</v>
      </c>
      <c r="BI18" s="17"/>
      <c r="BJ18" s="17">
        <v>0.11426061743344799</v>
      </c>
      <c r="BK18" s="17">
        <v>9.4575991003575804E-2</v>
      </c>
      <c r="BL18" s="17"/>
      <c r="BM18" s="17">
        <v>7.45339806459515E-2</v>
      </c>
      <c r="BN18" s="17">
        <v>0.104307465615443</v>
      </c>
      <c r="BO18" s="17">
        <v>0.111631028679346</v>
      </c>
      <c r="BP18" s="17">
        <v>0.146781112683323</v>
      </c>
      <c r="BQ18" s="17">
        <v>0.107231910073427</v>
      </c>
      <c r="BR18" s="17"/>
      <c r="BS18" s="17">
        <v>0.104926773452462</v>
      </c>
      <c r="BT18" s="17"/>
      <c r="BU18" s="17">
        <v>0.10655349431028401</v>
      </c>
      <c r="BV18" s="17">
        <v>0.111137582488351</v>
      </c>
      <c r="BW18" s="17">
        <v>0.104478786116409</v>
      </c>
      <c r="BX18" s="17">
        <v>0.10884019325687</v>
      </c>
      <c r="BY18" s="17">
        <v>6.6626386014887906E-2</v>
      </c>
      <c r="BZ18" s="17"/>
      <c r="CA18" s="17">
        <v>8.0467095357315097E-2</v>
      </c>
      <c r="CB18" s="17"/>
      <c r="CC18" s="17">
        <v>0.119187982464718</v>
      </c>
      <c r="CD18" s="17">
        <v>8.4162088513155195E-2</v>
      </c>
      <c r="CE18" s="17"/>
      <c r="CF18" s="17">
        <v>0.124755580614945</v>
      </c>
      <c r="CG18" s="17"/>
      <c r="CH18" s="17">
        <v>9.7545513269692394E-2</v>
      </c>
      <c r="CI18" s="17">
        <v>0.13035601866105401</v>
      </c>
    </row>
    <row r="19" spans="2:87" x14ac:dyDescent="0.35">
      <c r="B19" s="18" t="s">
        <v>441</v>
      </c>
      <c r="C19" s="17">
        <v>8.8190006507849097E-2</v>
      </c>
      <c r="D19" s="17">
        <v>8.7402418705204404E-2</v>
      </c>
      <c r="E19" s="17">
        <v>8.7573487967814501E-2</v>
      </c>
      <c r="F19" s="17"/>
      <c r="G19" s="17">
        <v>0.124226903078292</v>
      </c>
      <c r="H19" s="17">
        <v>0.13270451240886799</v>
      </c>
      <c r="I19" s="17">
        <v>0.118230935248106</v>
      </c>
      <c r="J19" s="17">
        <v>7.1083046502068106E-2</v>
      </c>
      <c r="K19" s="17">
        <v>5.7471345823752101E-2</v>
      </c>
      <c r="L19" s="17">
        <v>3.7766722421728197E-2</v>
      </c>
      <c r="M19" s="17"/>
      <c r="N19" s="17">
        <v>0.112306369787796</v>
      </c>
      <c r="O19" s="17">
        <v>9.1216303957791497E-2</v>
      </c>
      <c r="P19" s="17">
        <v>7.5430786953012405E-2</v>
      </c>
      <c r="Q19" s="17">
        <v>6.9583971682260104E-2</v>
      </c>
      <c r="R19" s="17"/>
      <c r="S19" s="17">
        <v>0.104175151165615</v>
      </c>
      <c r="T19" s="17">
        <v>9.6663050416178703E-2</v>
      </c>
      <c r="U19" s="17">
        <v>7.9497405461938994E-2</v>
      </c>
      <c r="V19" s="17">
        <v>6.4718271219772E-2</v>
      </c>
      <c r="W19" s="17">
        <v>0.15597471074472399</v>
      </c>
      <c r="X19" s="17">
        <v>7.0859732213556806E-2</v>
      </c>
      <c r="Y19" s="17">
        <v>5.96034536878726E-2</v>
      </c>
      <c r="Z19" s="17">
        <v>0.16000767325815701</v>
      </c>
      <c r="AA19" s="17">
        <v>8.9124416274747806E-2</v>
      </c>
      <c r="AB19" s="17">
        <v>6.5676097573535097E-2</v>
      </c>
      <c r="AC19" s="17">
        <v>2.58767149335478E-2</v>
      </c>
      <c r="AD19" s="17">
        <v>0.112313398875834</v>
      </c>
      <c r="AE19" s="17"/>
      <c r="AF19" s="17">
        <v>7.9813895134916005E-2</v>
      </c>
      <c r="AG19" s="17">
        <v>7.6457019285699798E-2</v>
      </c>
      <c r="AH19" s="17">
        <v>9.2497586828820394E-2</v>
      </c>
      <c r="AI19" s="17">
        <v>0.111474115526664</v>
      </c>
      <c r="AJ19" s="17">
        <v>0.115420485323788</v>
      </c>
      <c r="AK19" s="17"/>
      <c r="AL19" s="17">
        <v>8.8501317057602502E-2</v>
      </c>
      <c r="AM19" s="17">
        <v>7.6332062609578297E-2</v>
      </c>
      <c r="AN19" s="17">
        <v>0.113912552264367</v>
      </c>
      <c r="AO19" s="17">
        <v>8.7884593893871696E-2</v>
      </c>
      <c r="AP19" s="17"/>
      <c r="AQ19" s="17">
        <v>6.4962062198167095E-2</v>
      </c>
      <c r="AR19" s="17">
        <v>0.121894029121077</v>
      </c>
      <c r="AS19" s="17"/>
      <c r="AT19" s="17">
        <v>0.101646187507233</v>
      </c>
      <c r="AU19" s="17">
        <v>3.70728646983641E-2</v>
      </c>
      <c r="AV19" s="17"/>
      <c r="AW19" s="17">
        <v>5.4802042198677299E-2</v>
      </c>
      <c r="AX19" s="17">
        <v>9.1608628316796004E-2</v>
      </c>
      <c r="AY19" s="17">
        <v>0.112980203474159</v>
      </c>
      <c r="AZ19" s="17"/>
      <c r="BA19" s="17">
        <v>0.132428779782508</v>
      </c>
      <c r="BB19" s="17">
        <v>7.6453732666248997E-2</v>
      </c>
      <c r="BC19" s="17">
        <v>7.3733772003434006E-2</v>
      </c>
      <c r="BD19" s="17">
        <v>5.7952469101349699E-2</v>
      </c>
      <c r="BE19" s="17">
        <v>8.1823249077648305E-2</v>
      </c>
      <c r="BF19" s="17"/>
      <c r="BG19" s="17">
        <v>0.100824120298263</v>
      </c>
      <c r="BH19" s="17">
        <v>7.8969756957973897E-2</v>
      </c>
      <c r="BI19" s="17"/>
      <c r="BJ19" s="17">
        <v>9.8164456963026697E-2</v>
      </c>
      <c r="BK19" s="17">
        <v>5.04899808604218E-2</v>
      </c>
      <c r="BL19" s="17"/>
      <c r="BM19" s="17">
        <v>9.3419135904115005E-2</v>
      </c>
      <c r="BN19" s="17">
        <v>5.3273987395843402E-2</v>
      </c>
      <c r="BO19" s="17">
        <v>0.115817160140973</v>
      </c>
      <c r="BP19" s="17">
        <v>0.102808772966353</v>
      </c>
      <c r="BQ19" s="17">
        <v>6.8497513652914302E-2</v>
      </c>
      <c r="BR19" s="17"/>
      <c r="BS19" s="17">
        <v>9.4820585868459206E-2</v>
      </c>
      <c r="BT19" s="17"/>
      <c r="BU19" s="17">
        <v>5.9064600296080898E-2</v>
      </c>
      <c r="BV19" s="17">
        <v>0.13909365862118001</v>
      </c>
      <c r="BW19" s="17">
        <v>7.93666917253672E-2</v>
      </c>
      <c r="BX19" s="17">
        <v>7.8637703793888902E-2</v>
      </c>
      <c r="BY19" s="17">
        <v>6.7956687815752606E-2</v>
      </c>
      <c r="BZ19" s="17"/>
      <c r="CA19" s="17">
        <v>0.16013694611146501</v>
      </c>
      <c r="CB19" s="17"/>
      <c r="CC19" s="17">
        <v>8.7262506648477706E-2</v>
      </c>
      <c r="CD19" s="17">
        <v>9.9772306193412097E-2</v>
      </c>
      <c r="CE19" s="17"/>
      <c r="CF19" s="17">
        <v>6.6615771377418406E-2</v>
      </c>
      <c r="CG19" s="17"/>
      <c r="CH19" s="17">
        <v>7.1618845235030204E-2</v>
      </c>
      <c r="CI19" s="17">
        <v>0.101495518324054</v>
      </c>
    </row>
    <row r="20" spans="2:87" ht="43.5" x14ac:dyDescent="0.35">
      <c r="B20" s="18" t="s">
        <v>439</v>
      </c>
      <c r="C20" s="17">
        <v>7.8139763211243399E-2</v>
      </c>
      <c r="D20" s="17">
        <v>7.79319834107665E-2</v>
      </c>
      <c r="E20" s="17">
        <v>7.8805313215611697E-2</v>
      </c>
      <c r="F20" s="17"/>
      <c r="G20" s="17">
        <v>0.11175816429407399</v>
      </c>
      <c r="H20" s="17">
        <v>0.10616274324579</v>
      </c>
      <c r="I20" s="17">
        <v>0.104669780161618</v>
      </c>
      <c r="J20" s="17">
        <v>6.0365172426078202E-2</v>
      </c>
      <c r="K20" s="17">
        <v>4.9117367808953698E-2</v>
      </c>
      <c r="L20" s="17">
        <v>4.5078751478520897E-2</v>
      </c>
      <c r="M20" s="17"/>
      <c r="N20" s="17">
        <v>9.3021578443768793E-2</v>
      </c>
      <c r="O20" s="17">
        <v>9.2401995083976202E-2</v>
      </c>
      <c r="P20" s="17">
        <v>5.8310589128131397E-2</v>
      </c>
      <c r="Q20" s="17">
        <v>6.5750948907529805E-2</v>
      </c>
      <c r="R20" s="17"/>
      <c r="S20" s="17">
        <v>0.11653706927364001</v>
      </c>
      <c r="T20" s="17">
        <v>4.6337107222751903E-2</v>
      </c>
      <c r="U20" s="17">
        <v>8.3779013972798494E-2</v>
      </c>
      <c r="V20" s="17">
        <v>7.7319142360810403E-2</v>
      </c>
      <c r="W20" s="17">
        <v>7.0790555105532296E-2</v>
      </c>
      <c r="X20" s="17">
        <v>7.7099225043175998E-2</v>
      </c>
      <c r="Y20" s="17">
        <v>8.09125230046778E-2</v>
      </c>
      <c r="Z20" s="17">
        <v>9.0476057289777895E-2</v>
      </c>
      <c r="AA20" s="17">
        <v>7.0943619635967806E-2</v>
      </c>
      <c r="AB20" s="17">
        <v>3.41262578209083E-2</v>
      </c>
      <c r="AC20" s="17">
        <v>0.115203073712746</v>
      </c>
      <c r="AD20" s="17">
        <v>0.117223322391922</v>
      </c>
      <c r="AE20" s="17"/>
      <c r="AF20" s="17">
        <v>5.6438369857955799E-2</v>
      </c>
      <c r="AG20" s="17">
        <v>7.8961888919054604E-2</v>
      </c>
      <c r="AH20" s="17">
        <v>7.2794257114378397E-2</v>
      </c>
      <c r="AI20" s="17">
        <v>8.3617266305728105E-2</v>
      </c>
      <c r="AJ20" s="17">
        <v>0.12472745632096301</v>
      </c>
      <c r="AK20" s="17"/>
      <c r="AL20" s="17">
        <v>7.8081369622339802E-2</v>
      </c>
      <c r="AM20" s="17">
        <v>8.4398487560230703E-2</v>
      </c>
      <c r="AN20" s="17">
        <v>5.9698049733872403E-2</v>
      </c>
      <c r="AO20" s="17">
        <v>9.1049874479008003E-2</v>
      </c>
      <c r="AP20" s="17"/>
      <c r="AQ20" s="17">
        <v>5.7549157427645298E-2</v>
      </c>
      <c r="AR20" s="17">
        <v>0.10801697635150299</v>
      </c>
      <c r="AS20" s="17"/>
      <c r="AT20" s="17">
        <v>8.8427497791589094E-2</v>
      </c>
      <c r="AU20" s="17">
        <v>5.06154924393908E-2</v>
      </c>
      <c r="AV20" s="17"/>
      <c r="AW20" s="17">
        <v>6.6419883064222501E-2</v>
      </c>
      <c r="AX20" s="17">
        <v>8.9954375191573996E-2</v>
      </c>
      <c r="AY20" s="17">
        <v>8.8842679048669701E-2</v>
      </c>
      <c r="AZ20" s="17"/>
      <c r="BA20" s="17">
        <v>9.9975005840211795E-2</v>
      </c>
      <c r="BB20" s="17">
        <v>8.4474924866054402E-2</v>
      </c>
      <c r="BC20" s="17">
        <v>6.5666171532661202E-2</v>
      </c>
      <c r="BD20" s="17">
        <v>6.3854306391986498E-2</v>
      </c>
      <c r="BE20" s="17">
        <v>4.2488699572984998E-2</v>
      </c>
      <c r="BF20" s="17"/>
      <c r="BG20" s="17">
        <v>7.0708080089326303E-2</v>
      </c>
      <c r="BH20" s="17">
        <v>8.3563331029008606E-2</v>
      </c>
      <c r="BI20" s="17"/>
      <c r="BJ20" s="17">
        <v>8.5968963238882798E-2</v>
      </c>
      <c r="BK20" s="17">
        <v>4.8747373315883302E-2</v>
      </c>
      <c r="BL20" s="17"/>
      <c r="BM20" s="17">
        <v>8.4688442981567302E-2</v>
      </c>
      <c r="BN20" s="17">
        <v>7.8498880932686102E-2</v>
      </c>
      <c r="BO20" s="17">
        <v>7.9043237882159806E-2</v>
      </c>
      <c r="BP20" s="17">
        <v>9.8945733526384902E-2</v>
      </c>
      <c r="BQ20" s="17">
        <v>7.3516286339909406E-2</v>
      </c>
      <c r="BR20" s="17"/>
      <c r="BS20" s="17">
        <v>6.7454020946716403E-2</v>
      </c>
      <c r="BT20" s="17"/>
      <c r="BU20" s="17">
        <v>8.8901210305312603E-2</v>
      </c>
      <c r="BV20" s="17">
        <v>9.4598974260677204E-2</v>
      </c>
      <c r="BW20" s="17">
        <v>0.107393922011204</v>
      </c>
      <c r="BX20" s="17">
        <v>7.0319302701328204E-2</v>
      </c>
      <c r="BY20" s="17">
        <v>3.59286891510084E-2</v>
      </c>
      <c r="BZ20" s="17"/>
      <c r="CA20" s="17">
        <v>7.3690532940351605E-2</v>
      </c>
      <c r="CB20" s="17"/>
      <c r="CC20" s="17">
        <v>7.1399659674188196E-2</v>
      </c>
      <c r="CD20" s="17">
        <v>0.10802568291145501</v>
      </c>
      <c r="CE20" s="17"/>
      <c r="CF20" s="17">
        <v>6.4225872213430693E-2</v>
      </c>
      <c r="CG20" s="17"/>
      <c r="CH20" s="17">
        <v>6.9754943213075904E-2</v>
      </c>
      <c r="CI20" s="17">
        <v>0.12767323747144799</v>
      </c>
    </row>
    <row r="21" spans="2:87" ht="43.5" x14ac:dyDescent="0.35">
      <c r="B21" s="18" t="s">
        <v>440</v>
      </c>
      <c r="C21" s="17">
        <v>6.6172320863344694E-2</v>
      </c>
      <c r="D21" s="17">
        <v>7.3180794433559099E-2</v>
      </c>
      <c r="E21" s="17">
        <v>5.9706625802873198E-2</v>
      </c>
      <c r="F21" s="17"/>
      <c r="G21" s="17">
        <v>6.2820587904978797E-2</v>
      </c>
      <c r="H21" s="17">
        <v>9.013370827726E-2</v>
      </c>
      <c r="I21" s="17">
        <v>7.4208399295731101E-2</v>
      </c>
      <c r="J21" s="17">
        <v>5.1389382736453201E-2</v>
      </c>
      <c r="K21" s="17">
        <v>7.32492068842511E-2</v>
      </c>
      <c r="L21" s="17">
        <v>4.9549401326151002E-2</v>
      </c>
      <c r="M21" s="17"/>
      <c r="N21" s="17">
        <v>7.2181875333459794E-2</v>
      </c>
      <c r="O21" s="17">
        <v>5.5131568952108002E-2</v>
      </c>
      <c r="P21" s="17">
        <v>6.5604365307609602E-2</v>
      </c>
      <c r="Q21" s="17">
        <v>7.2586202578455605E-2</v>
      </c>
      <c r="R21" s="17"/>
      <c r="S21" s="17">
        <v>6.8967158764866296E-2</v>
      </c>
      <c r="T21" s="17">
        <v>8.2440965141764105E-2</v>
      </c>
      <c r="U21" s="17">
        <v>6.6156533034113396E-2</v>
      </c>
      <c r="V21" s="17">
        <v>6.3655024355110404E-2</v>
      </c>
      <c r="W21" s="17">
        <v>8.8378869434905402E-2</v>
      </c>
      <c r="X21" s="17">
        <v>8.4123334342230793E-2</v>
      </c>
      <c r="Y21" s="17">
        <v>7.3252568261981801E-2</v>
      </c>
      <c r="Z21" s="17">
        <v>5.8086619442022001E-2</v>
      </c>
      <c r="AA21" s="17">
        <v>5.1042039458388498E-2</v>
      </c>
      <c r="AB21" s="17">
        <v>2.3864741496290899E-2</v>
      </c>
      <c r="AC21" s="17">
        <v>5.9880864736111802E-2</v>
      </c>
      <c r="AD21" s="17">
        <v>6.9422316449070098E-2</v>
      </c>
      <c r="AE21" s="17"/>
      <c r="AF21" s="17">
        <v>4.9283185884247398E-2</v>
      </c>
      <c r="AG21" s="17">
        <v>7.4706210879747603E-2</v>
      </c>
      <c r="AH21" s="17">
        <v>6.6847185582334795E-2</v>
      </c>
      <c r="AI21" s="17">
        <v>5.8474745886214798E-2</v>
      </c>
      <c r="AJ21" s="17">
        <v>7.0696343248488003E-2</v>
      </c>
      <c r="AK21" s="17"/>
      <c r="AL21" s="17">
        <v>5.5958636520904902E-2</v>
      </c>
      <c r="AM21" s="17">
        <v>6.2510137835019006E-2</v>
      </c>
      <c r="AN21" s="17">
        <v>9.9759571225587207E-2</v>
      </c>
      <c r="AO21" s="17">
        <v>5.8418129463199603E-2</v>
      </c>
      <c r="AP21" s="17"/>
      <c r="AQ21" s="17">
        <v>6.4784892435301E-2</v>
      </c>
      <c r="AR21" s="17">
        <v>6.8185495963541801E-2</v>
      </c>
      <c r="AS21" s="17"/>
      <c r="AT21" s="17">
        <v>6.8756797007378204E-2</v>
      </c>
      <c r="AU21" s="17">
        <v>4.8427894195951698E-2</v>
      </c>
      <c r="AV21" s="17"/>
      <c r="AW21" s="17">
        <v>6.1078346340503097E-2</v>
      </c>
      <c r="AX21" s="17">
        <v>7.0140112088118198E-2</v>
      </c>
      <c r="AY21" s="17">
        <v>6.6116581556670898E-2</v>
      </c>
      <c r="AZ21" s="17"/>
      <c r="BA21" s="17">
        <v>7.1644918548654901E-2</v>
      </c>
      <c r="BB21" s="17">
        <v>6.4904485968022702E-2</v>
      </c>
      <c r="BC21" s="17">
        <v>6.2510286963683506E-2</v>
      </c>
      <c r="BD21" s="17">
        <v>6.66217692660903E-2</v>
      </c>
      <c r="BE21" s="17">
        <v>6.8658557453555202E-2</v>
      </c>
      <c r="BF21" s="17"/>
      <c r="BG21" s="17">
        <v>5.5397594475031203E-2</v>
      </c>
      <c r="BH21" s="17">
        <v>7.4035608133026801E-2</v>
      </c>
      <c r="BI21" s="17"/>
      <c r="BJ21" s="17">
        <v>6.7381361540393397E-2</v>
      </c>
      <c r="BK21" s="17">
        <v>6.3277278797883293E-2</v>
      </c>
      <c r="BL21" s="17"/>
      <c r="BM21" s="17">
        <v>3.1567903068756502E-2</v>
      </c>
      <c r="BN21" s="17">
        <v>7.0215596641277397E-2</v>
      </c>
      <c r="BO21" s="17">
        <v>8.1807461263935094E-2</v>
      </c>
      <c r="BP21" s="17">
        <v>5.01421891744867E-2</v>
      </c>
      <c r="BQ21" s="17">
        <v>6.2838134925321407E-2</v>
      </c>
      <c r="BR21" s="17"/>
      <c r="BS21" s="17">
        <v>6.4089852020803598E-2</v>
      </c>
      <c r="BT21" s="17"/>
      <c r="BU21" s="17">
        <v>5.9057220464447897E-2</v>
      </c>
      <c r="BV21" s="17">
        <v>6.9415895799361901E-2</v>
      </c>
      <c r="BW21" s="17">
        <v>4.60781683709197E-2</v>
      </c>
      <c r="BX21" s="17">
        <v>7.9462942634028505E-2</v>
      </c>
      <c r="BY21" s="17">
        <v>7.6540653067929093E-2</v>
      </c>
      <c r="BZ21" s="17"/>
      <c r="CA21" s="17">
        <v>0.11127317430938501</v>
      </c>
      <c r="CB21" s="17"/>
      <c r="CC21" s="17">
        <v>6.3732233631174903E-2</v>
      </c>
      <c r="CD21" s="17">
        <v>7.4466698261127395E-2</v>
      </c>
      <c r="CE21" s="17"/>
      <c r="CF21" s="17">
        <v>6.0448875135023603E-2</v>
      </c>
      <c r="CG21" s="17"/>
      <c r="CH21" s="17">
        <v>5.91167506445162E-2</v>
      </c>
      <c r="CI21" s="17">
        <v>9.8769470359346301E-2</v>
      </c>
    </row>
    <row r="22" spans="2:87" x14ac:dyDescent="0.35">
      <c r="B22" s="18" t="s">
        <v>443</v>
      </c>
      <c r="C22" s="17">
        <v>6.0335993458580303E-2</v>
      </c>
      <c r="D22" s="17">
        <v>7.2549785123767002E-2</v>
      </c>
      <c r="E22" s="17">
        <v>4.8742841082493202E-2</v>
      </c>
      <c r="F22" s="17"/>
      <c r="G22" s="17">
        <v>9.2378917418632397E-2</v>
      </c>
      <c r="H22" s="17">
        <v>9.1794555357464697E-2</v>
      </c>
      <c r="I22" s="17">
        <v>5.9506841483554403E-2</v>
      </c>
      <c r="J22" s="17">
        <v>4.1203843079682702E-2</v>
      </c>
      <c r="K22" s="17">
        <v>4.9547264082987402E-2</v>
      </c>
      <c r="L22" s="17">
        <v>3.6604336060895699E-2</v>
      </c>
      <c r="M22" s="17"/>
      <c r="N22" s="17">
        <v>6.2940950364300294E-2</v>
      </c>
      <c r="O22" s="17">
        <v>5.9494703054079001E-2</v>
      </c>
      <c r="P22" s="17">
        <v>7.0378221143128999E-2</v>
      </c>
      <c r="Q22" s="17">
        <v>4.8569024079396297E-2</v>
      </c>
      <c r="R22" s="17"/>
      <c r="S22" s="17">
        <v>6.6805868348776803E-2</v>
      </c>
      <c r="T22" s="17">
        <v>5.7470565981373102E-2</v>
      </c>
      <c r="U22" s="17">
        <v>4.55889589787246E-2</v>
      </c>
      <c r="V22" s="17">
        <v>9.8025859485421404E-2</v>
      </c>
      <c r="W22" s="17">
        <v>1.9052347701134599E-2</v>
      </c>
      <c r="X22" s="17">
        <v>7.3064973112435899E-2</v>
      </c>
      <c r="Y22" s="17">
        <v>4.2382845662496602E-2</v>
      </c>
      <c r="Z22" s="17">
        <v>8.0204467614919797E-2</v>
      </c>
      <c r="AA22" s="17">
        <v>5.0520869752708801E-2</v>
      </c>
      <c r="AB22" s="17">
        <v>8.5748018247692098E-2</v>
      </c>
      <c r="AC22" s="17">
        <v>4.6729611162954501E-2</v>
      </c>
      <c r="AD22" s="17">
        <v>3.0846717894502901E-2</v>
      </c>
      <c r="AE22" s="17"/>
      <c r="AF22" s="17">
        <v>5.7646712734751401E-2</v>
      </c>
      <c r="AG22" s="17">
        <v>6.6691909491113505E-2</v>
      </c>
      <c r="AH22" s="17">
        <v>6.8108050609545903E-2</v>
      </c>
      <c r="AI22" s="17">
        <v>3.97245329962055E-2</v>
      </c>
      <c r="AJ22" s="17">
        <v>4.8131356119368703E-2</v>
      </c>
      <c r="AK22" s="17"/>
      <c r="AL22" s="17">
        <v>5.1277951481523601E-2</v>
      </c>
      <c r="AM22" s="17">
        <v>6.8821782453674998E-2</v>
      </c>
      <c r="AN22" s="17">
        <v>6.4709437643989301E-2</v>
      </c>
      <c r="AO22" s="17">
        <v>5.1772395845309301E-2</v>
      </c>
      <c r="AP22" s="17"/>
      <c r="AQ22" s="17">
        <v>5.4384716049785599E-2</v>
      </c>
      <c r="AR22" s="17">
        <v>6.8971367544611598E-2</v>
      </c>
      <c r="AS22" s="17"/>
      <c r="AT22" s="17">
        <v>6.9376796218826503E-2</v>
      </c>
      <c r="AU22" s="17">
        <v>3.6738628135757803E-2</v>
      </c>
      <c r="AV22" s="17"/>
      <c r="AW22" s="17">
        <v>5.54876413151505E-2</v>
      </c>
      <c r="AX22" s="17">
        <v>4.6190572384141301E-2</v>
      </c>
      <c r="AY22" s="17">
        <v>7.3192121390661696E-2</v>
      </c>
      <c r="AZ22" s="17"/>
      <c r="BA22" s="17">
        <v>8.1342706884338603E-2</v>
      </c>
      <c r="BB22" s="17">
        <v>5.7737570256693203E-2</v>
      </c>
      <c r="BC22" s="17">
        <v>5.9589630854539999E-2</v>
      </c>
      <c r="BD22" s="17">
        <v>2.8840424695892299E-2</v>
      </c>
      <c r="BE22" s="17">
        <v>3.5936721639583599E-2</v>
      </c>
      <c r="BF22" s="17"/>
      <c r="BG22" s="17">
        <v>6.7532338730044203E-2</v>
      </c>
      <c r="BH22" s="17">
        <v>5.5084172844117603E-2</v>
      </c>
      <c r="BI22" s="17"/>
      <c r="BJ22" s="17">
        <v>6.3979695810126497E-2</v>
      </c>
      <c r="BK22" s="17">
        <v>4.5905839291186502E-2</v>
      </c>
      <c r="BL22" s="17"/>
      <c r="BM22" s="17">
        <v>4.6952590383348099E-2</v>
      </c>
      <c r="BN22" s="17">
        <v>6.8130691948931094E-2</v>
      </c>
      <c r="BO22" s="17">
        <v>6.7215092649624705E-2</v>
      </c>
      <c r="BP22" s="17">
        <v>5.3241959445526302E-2</v>
      </c>
      <c r="BQ22" s="17">
        <v>6.0224695555815E-2</v>
      </c>
      <c r="BR22" s="17"/>
      <c r="BS22" s="17">
        <v>5.3844413515059697E-2</v>
      </c>
      <c r="BT22" s="17"/>
      <c r="BU22" s="17">
        <v>6.8756380841383399E-2</v>
      </c>
      <c r="BV22" s="17">
        <v>7.4105651902565906E-2</v>
      </c>
      <c r="BW22" s="17">
        <v>4.4540917392107401E-2</v>
      </c>
      <c r="BX22" s="17">
        <v>5.7941385303057598E-2</v>
      </c>
      <c r="BY22" s="17">
        <v>5.1963610292690303E-2</v>
      </c>
      <c r="BZ22" s="17"/>
      <c r="CA22" s="17">
        <v>6.2334446114596903E-2</v>
      </c>
      <c r="CB22" s="17"/>
      <c r="CC22" s="17">
        <v>5.9736042187498298E-2</v>
      </c>
      <c r="CD22" s="17">
        <v>6.5649479572051403E-2</v>
      </c>
      <c r="CE22" s="17"/>
      <c r="CF22" s="17">
        <v>4.73812235992968E-2</v>
      </c>
      <c r="CG22" s="17"/>
      <c r="CH22" s="17">
        <v>4.7540497037363003E-2</v>
      </c>
      <c r="CI22" s="17">
        <v>0.112893345559662</v>
      </c>
    </row>
    <row r="23" spans="2:87" ht="29" x14ac:dyDescent="0.35">
      <c r="B23" s="18" t="s">
        <v>442</v>
      </c>
      <c r="C23" s="17">
        <v>5.4610755054693302E-2</v>
      </c>
      <c r="D23" s="17">
        <v>5.8473696401395998E-2</v>
      </c>
      <c r="E23" s="17">
        <v>5.1154282096457698E-2</v>
      </c>
      <c r="F23" s="17"/>
      <c r="G23" s="17">
        <v>9.8094399169410901E-2</v>
      </c>
      <c r="H23" s="17">
        <v>6.0875509461215602E-2</v>
      </c>
      <c r="I23" s="17">
        <v>4.8008022788836598E-2</v>
      </c>
      <c r="J23" s="17">
        <v>4.5208700990320302E-2</v>
      </c>
      <c r="K23" s="17">
        <v>4.1242281899478497E-2</v>
      </c>
      <c r="L23" s="17">
        <v>4.2330032179588098E-2</v>
      </c>
      <c r="M23" s="17"/>
      <c r="N23" s="17">
        <v>6.1379950242424999E-2</v>
      </c>
      <c r="O23" s="17">
        <v>5.7452406456211198E-2</v>
      </c>
      <c r="P23" s="17">
        <v>4.8411444069139303E-2</v>
      </c>
      <c r="Q23" s="17">
        <v>4.8695110476181101E-2</v>
      </c>
      <c r="R23" s="17"/>
      <c r="S23" s="17">
        <v>5.17658386920965E-2</v>
      </c>
      <c r="T23" s="17">
        <v>7.4016977730986394E-2</v>
      </c>
      <c r="U23" s="17">
        <v>5.31268993515445E-2</v>
      </c>
      <c r="V23" s="17">
        <v>4.6906717495264198E-2</v>
      </c>
      <c r="W23" s="17">
        <v>4.1195834696644E-2</v>
      </c>
      <c r="X23" s="17">
        <v>3.4196228951691797E-2</v>
      </c>
      <c r="Y23" s="17">
        <v>5.3867179602163903E-2</v>
      </c>
      <c r="Z23" s="17">
        <v>7.37403954687125E-2</v>
      </c>
      <c r="AA23" s="17">
        <v>6.3368361864263006E-2</v>
      </c>
      <c r="AB23" s="17">
        <v>6.1881798069606003E-2</v>
      </c>
      <c r="AC23" s="17">
        <v>6.1890410719236399E-2</v>
      </c>
      <c r="AD23" s="17">
        <v>1.3149709776240699E-2</v>
      </c>
      <c r="AE23" s="17"/>
      <c r="AF23" s="17">
        <v>6.3712956088398207E-2</v>
      </c>
      <c r="AG23" s="17">
        <v>5.4791714598030901E-2</v>
      </c>
      <c r="AH23" s="17">
        <v>6.2858401508702796E-2</v>
      </c>
      <c r="AI23" s="17">
        <v>2.7868887745062E-2</v>
      </c>
      <c r="AJ23" s="17">
        <v>6.4307124093405305E-2</v>
      </c>
      <c r="AK23" s="17"/>
      <c r="AL23" s="17">
        <v>4.5470253281937302E-2</v>
      </c>
      <c r="AM23" s="17">
        <v>5.46973912277504E-2</v>
      </c>
      <c r="AN23" s="17">
        <v>7.4101955924095603E-2</v>
      </c>
      <c r="AO23" s="17">
        <v>5.62212641959094E-2</v>
      </c>
      <c r="AP23" s="17"/>
      <c r="AQ23" s="17">
        <v>4.7689859653133403E-2</v>
      </c>
      <c r="AR23" s="17">
        <v>6.4653056345244E-2</v>
      </c>
      <c r="AS23" s="17"/>
      <c r="AT23" s="17">
        <v>5.1591443467509102E-2</v>
      </c>
      <c r="AU23" s="17">
        <v>4.7840160496814201E-2</v>
      </c>
      <c r="AV23" s="17"/>
      <c r="AW23" s="17">
        <v>5.1797064410188699E-2</v>
      </c>
      <c r="AX23" s="17">
        <v>4.0281439653904003E-2</v>
      </c>
      <c r="AY23" s="17">
        <v>6.2406478518550898E-2</v>
      </c>
      <c r="AZ23" s="17"/>
      <c r="BA23" s="17">
        <v>5.5972936281150597E-2</v>
      </c>
      <c r="BB23" s="17">
        <v>6.4575809180830807E-2</v>
      </c>
      <c r="BC23" s="17">
        <v>5.1614051566368703E-2</v>
      </c>
      <c r="BD23" s="17">
        <v>2.0194598718663099E-2</v>
      </c>
      <c r="BE23" s="17">
        <v>8.0200061756875704E-2</v>
      </c>
      <c r="BF23" s="17"/>
      <c r="BG23" s="17">
        <v>6.14368710622318E-2</v>
      </c>
      <c r="BH23" s="17">
        <v>4.96291240443998E-2</v>
      </c>
      <c r="BI23" s="17"/>
      <c r="BJ23" s="17">
        <v>5.7700743828776803E-2</v>
      </c>
      <c r="BK23" s="17">
        <v>4.22382306673234E-2</v>
      </c>
      <c r="BL23" s="17"/>
      <c r="BM23" s="17">
        <v>7.5847639617013199E-2</v>
      </c>
      <c r="BN23" s="17">
        <v>4.4252410532733003E-2</v>
      </c>
      <c r="BO23" s="17">
        <v>5.9167556136095201E-2</v>
      </c>
      <c r="BP23" s="17">
        <v>6.7630561923342603E-2</v>
      </c>
      <c r="BQ23" s="17">
        <v>4.0451092760056297E-2</v>
      </c>
      <c r="BR23" s="17"/>
      <c r="BS23" s="17">
        <v>4.2369455618530699E-2</v>
      </c>
      <c r="BT23" s="17"/>
      <c r="BU23" s="17">
        <v>4.2667430279673998E-2</v>
      </c>
      <c r="BV23" s="17">
        <v>7.1417524492425305E-2</v>
      </c>
      <c r="BW23" s="17">
        <v>6.0292514304931599E-2</v>
      </c>
      <c r="BX23" s="17">
        <v>4.80794961886961E-2</v>
      </c>
      <c r="BY23" s="17">
        <v>5.6171572201238397E-2</v>
      </c>
      <c r="BZ23" s="17"/>
      <c r="CA23" s="17">
        <v>3.9446600643467999E-2</v>
      </c>
      <c r="CB23" s="17"/>
      <c r="CC23" s="17">
        <v>5.3896473570930498E-2</v>
      </c>
      <c r="CD23" s="17">
        <v>6.1104454821000499E-2</v>
      </c>
      <c r="CE23" s="17"/>
      <c r="CF23" s="17">
        <v>4.7014361354580203E-2</v>
      </c>
      <c r="CG23" s="17"/>
      <c r="CH23" s="17">
        <v>6.70175927221352E-2</v>
      </c>
      <c r="CI23" s="17">
        <v>5.70209492607427E-2</v>
      </c>
    </row>
    <row r="24" spans="2:87" x14ac:dyDescent="0.35">
      <c r="B24" s="18" t="s">
        <v>161</v>
      </c>
      <c r="C24" s="17">
        <v>3.1574251216848502E-2</v>
      </c>
      <c r="D24" s="17">
        <v>3.1013885984362902E-2</v>
      </c>
      <c r="E24" s="17">
        <v>3.0261433135320301E-2</v>
      </c>
      <c r="F24" s="17"/>
      <c r="G24" s="17">
        <v>3.2158549271999397E-2</v>
      </c>
      <c r="H24" s="17">
        <v>4.1289017761444002E-2</v>
      </c>
      <c r="I24" s="17">
        <v>5.3398169095002501E-2</v>
      </c>
      <c r="J24" s="17">
        <v>2.8785480649171798E-2</v>
      </c>
      <c r="K24" s="17">
        <v>1.5243094874100501E-2</v>
      </c>
      <c r="L24" s="17">
        <v>1.8745940174212401E-2</v>
      </c>
      <c r="M24" s="17"/>
      <c r="N24" s="17">
        <v>2.46940719876809E-2</v>
      </c>
      <c r="O24" s="17">
        <v>2.5840536627812799E-2</v>
      </c>
      <c r="P24" s="17">
        <v>3.5838240163154601E-2</v>
      </c>
      <c r="Q24" s="17">
        <v>4.1659224903865102E-2</v>
      </c>
      <c r="R24" s="17"/>
      <c r="S24" s="17">
        <v>2.64604629268268E-2</v>
      </c>
      <c r="T24" s="17">
        <v>4.1497778070372103E-2</v>
      </c>
      <c r="U24" s="17">
        <v>1.7959925799973301E-2</v>
      </c>
      <c r="V24" s="17">
        <v>5.3426643166600701E-2</v>
      </c>
      <c r="W24" s="17">
        <v>1.7345317897354402E-2</v>
      </c>
      <c r="X24" s="17">
        <v>3.0287557488243501E-2</v>
      </c>
      <c r="Y24" s="17">
        <v>5.4177634642707799E-2</v>
      </c>
      <c r="Z24" s="17">
        <v>6.0752964598126902E-2</v>
      </c>
      <c r="AA24" s="17">
        <v>3.0309095751086802E-2</v>
      </c>
      <c r="AB24" s="17">
        <v>9.1829582208393396E-3</v>
      </c>
      <c r="AC24" s="17">
        <v>2.7053329595371801E-2</v>
      </c>
      <c r="AD24" s="17">
        <v>0</v>
      </c>
      <c r="AE24" s="17"/>
      <c r="AF24" s="17">
        <v>2.8821063969342399E-2</v>
      </c>
      <c r="AG24" s="17">
        <v>3.0352395192667001E-2</v>
      </c>
      <c r="AH24" s="17">
        <v>2.9333440835581901E-2</v>
      </c>
      <c r="AI24" s="17">
        <v>1.7431377472684102E-2</v>
      </c>
      <c r="AJ24" s="17">
        <v>3.2996716637629403E-2</v>
      </c>
      <c r="AK24" s="17"/>
      <c r="AL24" s="17">
        <v>5.0525532502784E-2</v>
      </c>
      <c r="AM24" s="17">
        <v>2.83976441419358E-2</v>
      </c>
      <c r="AN24" s="17">
        <v>8.0648063959430499E-3</v>
      </c>
      <c r="AO24" s="17">
        <v>0</v>
      </c>
      <c r="AP24" s="17"/>
      <c r="AQ24" s="17">
        <v>3.3075586525351502E-2</v>
      </c>
      <c r="AR24" s="17">
        <v>2.9395795882480698E-2</v>
      </c>
      <c r="AS24" s="17"/>
      <c r="AT24" s="17">
        <v>3.4196580542057202E-2</v>
      </c>
      <c r="AU24" s="17">
        <v>1.71785939321435E-2</v>
      </c>
      <c r="AV24" s="17"/>
      <c r="AW24" s="17">
        <v>1.43666245023045E-2</v>
      </c>
      <c r="AX24" s="17">
        <v>4.09382369663829E-2</v>
      </c>
      <c r="AY24" s="17">
        <v>3.7538869312944201E-2</v>
      </c>
      <c r="AZ24" s="17"/>
      <c r="BA24" s="17">
        <v>3.3253778654374497E-2</v>
      </c>
      <c r="BB24" s="17">
        <v>4.1298194034218201E-2</v>
      </c>
      <c r="BC24" s="17">
        <v>2.2403264549873701E-2</v>
      </c>
      <c r="BD24" s="17">
        <v>3.7535299248949799E-2</v>
      </c>
      <c r="BE24" s="17">
        <v>1.75611855466252E-2</v>
      </c>
      <c r="BF24" s="17"/>
      <c r="BG24" s="17">
        <v>3.8196901428182203E-2</v>
      </c>
      <c r="BH24" s="17">
        <v>2.6741107504278501E-2</v>
      </c>
      <c r="BI24" s="17"/>
      <c r="BJ24" s="17">
        <v>3.5393293871733698E-2</v>
      </c>
      <c r="BK24" s="17">
        <v>1.8095299440895701E-2</v>
      </c>
      <c r="BL24" s="17"/>
      <c r="BM24" s="17">
        <v>5.00918787204487E-2</v>
      </c>
      <c r="BN24" s="17">
        <v>2.7946352686166302E-2</v>
      </c>
      <c r="BO24" s="17">
        <v>1.0702870557833E-2</v>
      </c>
      <c r="BP24" s="17">
        <v>3.4933041668808201E-2</v>
      </c>
      <c r="BQ24" s="17">
        <v>3.9108555867027398E-2</v>
      </c>
      <c r="BR24" s="17"/>
      <c r="BS24" s="17">
        <v>1.8195154084328601E-2</v>
      </c>
      <c r="BT24" s="17"/>
      <c r="BU24" s="17">
        <v>3.4319652800258497E-2</v>
      </c>
      <c r="BV24" s="17">
        <v>1.2761051883800801E-2</v>
      </c>
      <c r="BW24" s="17">
        <v>2.8011149689614601E-2</v>
      </c>
      <c r="BX24" s="17">
        <v>1.23305675976272E-2</v>
      </c>
      <c r="BY24" s="17">
        <v>7.9243439499308899E-2</v>
      </c>
      <c r="BZ24" s="17"/>
      <c r="CA24" s="17">
        <v>5.9695904724196003E-3</v>
      </c>
      <c r="CB24" s="17"/>
      <c r="CC24" s="17">
        <v>1.9105619836186499E-2</v>
      </c>
      <c r="CD24" s="17">
        <v>4.4204257941952201E-2</v>
      </c>
      <c r="CE24" s="17"/>
      <c r="CF24" s="17">
        <v>1.3010533994865099E-2</v>
      </c>
      <c r="CG24" s="17"/>
      <c r="CH24" s="17">
        <v>2.21134443722764E-2</v>
      </c>
      <c r="CI24" s="17">
        <v>2.00575430557745E-2</v>
      </c>
    </row>
    <row r="25" spans="2:87" ht="29" x14ac:dyDescent="0.35">
      <c r="B25" s="18" t="s">
        <v>444</v>
      </c>
      <c r="C25" s="17">
        <v>3.2112979061535798E-3</v>
      </c>
      <c r="D25" s="17">
        <v>2.0536034792694698E-3</v>
      </c>
      <c r="E25" s="17">
        <v>4.3629940337791898E-3</v>
      </c>
      <c r="F25" s="17"/>
      <c r="G25" s="17">
        <v>5.1274954854074401E-3</v>
      </c>
      <c r="H25" s="17">
        <v>5.9265007857086296E-3</v>
      </c>
      <c r="I25" s="17">
        <v>0</v>
      </c>
      <c r="J25" s="17">
        <v>6.1791748099762397E-3</v>
      </c>
      <c r="K25" s="17">
        <v>3.0698077899462199E-3</v>
      </c>
      <c r="L25" s="17">
        <v>0</v>
      </c>
      <c r="M25" s="17"/>
      <c r="N25" s="17">
        <v>0</v>
      </c>
      <c r="O25" s="17">
        <v>4.9053355033593302E-3</v>
      </c>
      <c r="P25" s="17">
        <v>8.8593397964619805E-3</v>
      </c>
      <c r="Q25" s="17">
        <v>0</v>
      </c>
      <c r="R25" s="17"/>
      <c r="S25" s="17">
        <v>0</v>
      </c>
      <c r="T25" s="17">
        <v>3.6905224742318902E-3</v>
      </c>
      <c r="U25" s="17">
        <v>0</v>
      </c>
      <c r="V25" s="17">
        <v>0</v>
      </c>
      <c r="W25" s="17">
        <v>6.1598834505307096E-3</v>
      </c>
      <c r="X25" s="17">
        <v>5.9248373761060496E-3</v>
      </c>
      <c r="Y25" s="17">
        <v>6.9185719593294198E-3</v>
      </c>
      <c r="Z25" s="17">
        <v>1.2334176012384899E-2</v>
      </c>
      <c r="AA25" s="17">
        <v>0</v>
      </c>
      <c r="AB25" s="17">
        <v>0</v>
      </c>
      <c r="AC25" s="17">
        <v>0</v>
      </c>
      <c r="AD25" s="17">
        <v>2.4110640196923799E-2</v>
      </c>
      <c r="AE25" s="17"/>
      <c r="AF25" s="17">
        <v>0</v>
      </c>
      <c r="AG25" s="17">
        <v>1.4568556307754E-3</v>
      </c>
      <c r="AH25" s="17">
        <v>7.6479626684355997E-3</v>
      </c>
      <c r="AI25" s="17">
        <v>0</v>
      </c>
      <c r="AJ25" s="17">
        <v>0</v>
      </c>
      <c r="AK25" s="17"/>
      <c r="AL25" s="17">
        <v>6.0145640090642398E-3</v>
      </c>
      <c r="AM25" s="17">
        <v>1.1274057556439701E-3</v>
      </c>
      <c r="AN25" s="17">
        <v>0</v>
      </c>
      <c r="AO25" s="17">
        <v>7.6650181027076696E-3</v>
      </c>
      <c r="AP25" s="17"/>
      <c r="AQ25" s="17">
        <v>3.2768377132905901E-3</v>
      </c>
      <c r="AR25" s="17">
        <v>3.11619886887494E-3</v>
      </c>
      <c r="AS25" s="17"/>
      <c r="AT25" s="17">
        <v>3.4493417600082398E-3</v>
      </c>
      <c r="AU25" s="17">
        <v>0</v>
      </c>
      <c r="AV25" s="17"/>
      <c r="AW25" s="17">
        <v>0</v>
      </c>
      <c r="AX25" s="17">
        <v>2.1202635257968399E-3</v>
      </c>
      <c r="AY25" s="17">
        <v>4.1210799272849803E-3</v>
      </c>
      <c r="AZ25" s="17"/>
      <c r="BA25" s="17">
        <v>6.1721768754455803E-3</v>
      </c>
      <c r="BB25" s="17">
        <v>0</v>
      </c>
      <c r="BC25" s="17">
        <v>1.3393468045018999E-3</v>
      </c>
      <c r="BD25" s="17">
        <v>1.23230680502964E-2</v>
      </c>
      <c r="BE25" s="17">
        <v>0</v>
      </c>
      <c r="BF25" s="17"/>
      <c r="BG25" s="17">
        <v>5.4135753433791197E-3</v>
      </c>
      <c r="BH25" s="17">
        <v>1.6040979168131101E-3</v>
      </c>
      <c r="BI25" s="17"/>
      <c r="BJ25" s="17">
        <v>3.5432989291660699E-3</v>
      </c>
      <c r="BK25" s="17">
        <v>2.0509249731584401E-3</v>
      </c>
      <c r="BL25" s="17"/>
      <c r="BM25" s="17">
        <v>6.61670528048735E-3</v>
      </c>
      <c r="BN25" s="17">
        <v>0</v>
      </c>
      <c r="BO25" s="17">
        <v>0</v>
      </c>
      <c r="BP25" s="17">
        <v>0</v>
      </c>
      <c r="BQ25" s="17">
        <v>4.7045439506940801E-3</v>
      </c>
      <c r="BR25" s="17"/>
      <c r="BS25" s="17">
        <v>4.9941103491728204E-3</v>
      </c>
      <c r="BT25" s="17"/>
      <c r="BU25" s="17">
        <v>0</v>
      </c>
      <c r="BV25" s="17">
        <v>0</v>
      </c>
      <c r="BW25" s="17">
        <v>0</v>
      </c>
      <c r="BX25" s="17">
        <v>7.8604308310626092E-3</v>
      </c>
      <c r="BY25" s="17">
        <v>2.09570055804209E-2</v>
      </c>
      <c r="BZ25" s="17"/>
      <c r="CA25" s="17">
        <v>0</v>
      </c>
      <c r="CB25" s="17"/>
      <c r="CC25" s="17">
        <v>2.14100176508386E-3</v>
      </c>
      <c r="CD25" s="17">
        <v>8.3195845214051201E-3</v>
      </c>
      <c r="CE25" s="17"/>
      <c r="CF25" s="17">
        <v>0</v>
      </c>
      <c r="CG25" s="17"/>
      <c r="CH25" s="17">
        <v>0</v>
      </c>
      <c r="CI25" s="17">
        <v>4.4885941377457803E-3</v>
      </c>
    </row>
    <row r="26" spans="2:87" x14ac:dyDescent="0.35">
      <c r="B26" s="18" t="s">
        <v>252</v>
      </c>
      <c r="C26" s="19">
        <v>4.3771248500898601E-3</v>
      </c>
      <c r="D26" s="19">
        <v>7.9427503220079205E-3</v>
      </c>
      <c r="E26" s="19">
        <v>9.1437820720469696E-4</v>
      </c>
      <c r="F26" s="19"/>
      <c r="G26" s="19">
        <v>0</v>
      </c>
      <c r="H26" s="19">
        <v>0</v>
      </c>
      <c r="I26" s="19">
        <v>1.04629180178725E-2</v>
      </c>
      <c r="J26" s="19">
        <v>2.5359416139315999E-3</v>
      </c>
      <c r="K26" s="19">
        <v>8.6357525598350204E-3</v>
      </c>
      <c r="L26" s="19">
        <v>4.5771763956022598E-3</v>
      </c>
      <c r="M26" s="19"/>
      <c r="N26" s="19">
        <v>1.5988730648078501E-3</v>
      </c>
      <c r="O26" s="19">
        <v>6.9940887870481201E-3</v>
      </c>
      <c r="P26" s="19">
        <v>5.9312813171744699E-3</v>
      </c>
      <c r="Q26" s="19">
        <v>3.3512566518766299E-3</v>
      </c>
      <c r="R26" s="19"/>
      <c r="S26" s="19">
        <v>9.7947622653440803E-3</v>
      </c>
      <c r="T26" s="19">
        <v>3.54229413312715E-3</v>
      </c>
      <c r="U26" s="19">
        <v>5.3824737187598603E-3</v>
      </c>
      <c r="V26" s="19">
        <v>5.5284249029430499E-3</v>
      </c>
      <c r="W26" s="19">
        <v>5.7810932253938201E-3</v>
      </c>
      <c r="X26" s="19">
        <v>0</v>
      </c>
      <c r="Y26" s="19">
        <v>0</v>
      </c>
      <c r="Z26" s="19">
        <v>1.0916834994575599E-2</v>
      </c>
      <c r="AA26" s="19">
        <v>0</v>
      </c>
      <c r="AB26" s="19">
        <v>0</v>
      </c>
      <c r="AC26" s="19">
        <v>7.9526408237207396E-3</v>
      </c>
      <c r="AD26" s="19">
        <v>1.2594273424056701E-2</v>
      </c>
      <c r="AE26" s="19"/>
      <c r="AF26" s="19">
        <v>2.56043482378917E-3</v>
      </c>
      <c r="AG26" s="19">
        <v>6.8914897168983504E-3</v>
      </c>
      <c r="AH26" s="19">
        <v>4.5618508910062203E-3</v>
      </c>
      <c r="AI26" s="19">
        <v>3.9424278033670596E-3</v>
      </c>
      <c r="AJ26" s="19">
        <v>0</v>
      </c>
      <c r="AK26" s="19"/>
      <c r="AL26" s="19">
        <v>6.94356188188479E-3</v>
      </c>
      <c r="AM26" s="19">
        <v>3.24362360572389E-3</v>
      </c>
      <c r="AN26" s="19">
        <v>2.7901953561475599E-3</v>
      </c>
      <c r="AO26" s="19">
        <v>0</v>
      </c>
      <c r="AP26" s="19"/>
      <c r="AQ26" s="19">
        <v>5.9931356984246403E-3</v>
      </c>
      <c r="AR26" s="19">
        <v>2.0322739476880802E-3</v>
      </c>
      <c r="AS26" s="19"/>
      <c r="AT26" s="19">
        <v>3.9678498817610599E-3</v>
      </c>
      <c r="AU26" s="19">
        <v>4.8523460647564298E-3</v>
      </c>
      <c r="AV26" s="19"/>
      <c r="AW26" s="19">
        <v>8.1176475150790302E-3</v>
      </c>
      <c r="AX26" s="19">
        <v>1.8390160507984401E-3</v>
      </c>
      <c r="AY26" s="19">
        <v>2.6508335826547799E-3</v>
      </c>
      <c r="AZ26" s="19"/>
      <c r="BA26" s="19">
        <v>3.5943592697511698E-3</v>
      </c>
      <c r="BB26" s="19">
        <v>4.7177588960572604E-3</v>
      </c>
      <c r="BC26" s="19">
        <v>4.33784617133971E-3</v>
      </c>
      <c r="BD26" s="19">
        <v>7.8550398304690697E-3</v>
      </c>
      <c r="BE26" s="19">
        <v>0</v>
      </c>
      <c r="BF26" s="19"/>
      <c r="BG26" s="19">
        <v>4.0175702500817997E-3</v>
      </c>
      <c r="BH26" s="19">
        <v>4.6395241915771403E-3</v>
      </c>
      <c r="BI26" s="19"/>
      <c r="BJ26" s="19">
        <v>3.8816723835800098E-3</v>
      </c>
      <c r="BK26" s="19">
        <v>6.3327449984580597E-3</v>
      </c>
      <c r="BL26" s="19"/>
      <c r="BM26" s="19">
        <v>2.7433566342191002E-3</v>
      </c>
      <c r="BN26" s="19">
        <v>7.2637200418467097E-3</v>
      </c>
      <c r="BO26" s="19">
        <v>3.7943072871255501E-3</v>
      </c>
      <c r="BP26" s="19">
        <v>0</v>
      </c>
      <c r="BQ26" s="19">
        <v>7.7753141869886201E-3</v>
      </c>
      <c r="BR26" s="19"/>
      <c r="BS26" s="19">
        <v>4.2300892262387198E-3</v>
      </c>
      <c r="BT26" s="19"/>
      <c r="BU26" s="19">
        <v>7.4949871612201499E-3</v>
      </c>
      <c r="BV26" s="19">
        <v>5.3657795569551896E-3</v>
      </c>
      <c r="BW26" s="19">
        <v>0</v>
      </c>
      <c r="BX26" s="19">
        <v>2.0973666715883598E-3</v>
      </c>
      <c r="BY26" s="19">
        <v>0</v>
      </c>
      <c r="BZ26" s="19"/>
      <c r="CA26" s="19">
        <v>0</v>
      </c>
      <c r="CB26" s="19"/>
      <c r="CC26" s="19">
        <v>2.8241788273204401E-3</v>
      </c>
      <c r="CD26" s="19">
        <v>1.1742061645957799E-2</v>
      </c>
      <c r="CE26" s="19"/>
      <c r="CF26" s="19">
        <v>2.2502683802990702E-3</v>
      </c>
      <c r="CG26" s="19"/>
      <c r="CH26" s="19">
        <v>5.0316473343804497E-3</v>
      </c>
      <c r="CI26" s="19">
        <v>3.62707490150057E-3</v>
      </c>
    </row>
    <row r="27" spans="2:87" x14ac:dyDescent="0.35">
      <c r="B27" s="16"/>
    </row>
    <row r="28" spans="2:87" x14ac:dyDescent="0.35">
      <c r="B28" t="s">
        <v>118</v>
      </c>
    </row>
    <row r="29" spans="2:87" x14ac:dyDescent="0.35">
      <c r="B29" t="s">
        <v>119</v>
      </c>
    </row>
    <row r="31" spans="2:87" x14ac:dyDescent="0.35">
      <c r="B31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dimension ref="B2:S19"/>
  <sheetViews>
    <sheetView showGridLines="0" topLeftCell="A13" workbookViewId="0">
      <pane xSplit="2" topLeftCell="C1" activePane="topRight" state="frozen"/>
      <selection pane="topRight" activeCell="B19" sqref="B19"/>
    </sheetView>
  </sheetViews>
  <sheetFormatPr defaultColWidth="10.90625" defaultRowHeight="14.5" x14ac:dyDescent="0.35"/>
  <cols>
    <col min="2" max="2" width="25.7265625" customWidth="1"/>
    <col min="3" max="19" width="20.7265625" customWidth="1"/>
  </cols>
  <sheetData>
    <row r="2" spans="2:19" ht="40" customHeight="1" x14ac:dyDescent="0.35">
      <c r="D2" s="31" t="s">
        <v>502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</row>
    <row r="6" spans="2:19" ht="50" customHeight="1" x14ac:dyDescent="0.35">
      <c r="B6" s="20" t="s">
        <v>15</v>
      </c>
      <c r="C6" s="20" t="s">
        <v>342</v>
      </c>
      <c r="D6" s="20" t="s">
        <v>343</v>
      </c>
      <c r="E6" s="20" t="s">
        <v>344</v>
      </c>
      <c r="F6" s="20" t="s">
        <v>345</v>
      </c>
      <c r="G6" s="20" t="s">
        <v>346</v>
      </c>
      <c r="H6" s="20" t="s">
        <v>347</v>
      </c>
      <c r="I6" s="20" t="s">
        <v>348</v>
      </c>
      <c r="J6" s="20" t="s">
        <v>349</v>
      </c>
      <c r="K6" s="20" t="s">
        <v>364</v>
      </c>
      <c r="L6" s="20" t="s">
        <v>365</v>
      </c>
      <c r="M6" s="20" t="s">
        <v>366</v>
      </c>
      <c r="N6" s="20" t="s">
        <v>367</v>
      </c>
      <c r="O6" s="20" t="s">
        <v>587</v>
      </c>
      <c r="P6" s="20" t="s">
        <v>368</v>
      </c>
      <c r="Q6" s="20" t="s">
        <v>496</v>
      </c>
      <c r="R6" s="20" t="s">
        <v>369</v>
      </c>
    </row>
    <row r="7" spans="2:19" ht="29" x14ac:dyDescent="0.35">
      <c r="B7" s="18" t="s">
        <v>497</v>
      </c>
      <c r="C7" s="17">
        <v>0.111436372840679</v>
      </c>
      <c r="D7" s="17">
        <v>8.3215321595166702E-2</v>
      </c>
      <c r="E7" s="17">
        <v>0.134994482849491</v>
      </c>
      <c r="F7" s="17">
        <v>7.5428999563303803E-2</v>
      </c>
      <c r="G7" s="17">
        <v>8.9958944664018603E-2</v>
      </c>
      <c r="H7" s="17">
        <v>0.10127819050553299</v>
      </c>
      <c r="I7" s="17">
        <v>5.8202875467684198E-2</v>
      </c>
      <c r="J7" s="17">
        <v>6.6382462634004699E-2</v>
      </c>
      <c r="K7" s="17">
        <v>7.3409853690008894E-2</v>
      </c>
      <c r="L7" s="17">
        <v>0.119304118044621</v>
      </c>
      <c r="M7" s="17">
        <v>0.316843120242151</v>
      </c>
      <c r="N7" s="17">
        <v>5.1611051287417602E-2</v>
      </c>
      <c r="O7" s="17">
        <v>0.360908111249372</v>
      </c>
      <c r="P7" s="17">
        <v>7.7387184718365601E-2</v>
      </c>
      <c r="Q7" s="17">
        <v>0.177583264694229</v>
      </c>
      <c r="R7" s="17">
        <v>9.8918566652904993E-2</v>
      </c>
    </row>
    <row r="8" spans="2:19" ht="29" x14ac:dyDescent="0.35">
      <c r="B8" s="18" t="s">
        <v>498</v>
      </c>
      <c r="C8" s="17">
        <v>0.23332871921696699</v>
      </c>
      <c r="D8" s="17">
        <v>0.15920421241346899</v>
      </c>
      <c r="E8" s="17">
        <v>0.363291124270331</v>
      </c>
      <c r="F8" s="17">
        <v>0.14478947439923401</v>
      </c>
      <c r="G8" s="17">
        <v>0.18643638958664099</v>
      </c>
      <c r="H8" s="17">
        <v>0.184747207121501</v>
      </c>
      <c r="I8" s="17">
        <v>8.9054247839118902E-2</v>
      </c>
      <c r="J8" s="17">
        <v>0.134699681187609</v>
      </c>
      <c r="K8" s="17">
        <v>9.3225842269524198E-2</v>
      </c>
      <c r="L8" s="17">
        <v>0.19831486876555901</v>
      </c>
      <c r="M8" s="17">
        <v>0.43448817728401401</v>
      </c>
      <c r="N8" s="17">
        <v>0.11285267078616899</v>
      </c>
      <c r="O8" s="17">
        <v>0.346690847208036</v>
      </c>
      <c r="P8" s="17">
        <v>0.147744711772551</v>
      </c>
      <c r="Q8" s="17">
        <v>0.36220839248337999</v>
      </c>
      <c r="R8" s="17">
        <v>0.123303371087538</v>
      </c>
    </row>
    <row r="9" spans="2:19" ht="29" x14ac:dyDescent="0.35">
      <c r="B9" s="18" t="s">
        <v>499</v>
      </c>
      <c r="C9" s="17">
        <v>0.351672690543888</v>
      </c>
      <c r="D9" s="17">
        <v>0.51130151113933497</v>
      </c>
      <c r="E9" s="17">
        <v>0.29430594465145998</v>
      </c>
      <c r="F9" s="17">
        <v>0.56858010624498501</v>
      </c>
      <c r="G9" s="17">
        <v>0.47645124991667998</v>
      </c>
      <c r="H9" s="17">
        <v>0.50836645061313002</v>
      </c>
      <c r="I9" s="17">
        <v>8.4768472198774994E-2</v>
      </c>
      <c r="J9" s="17">
        <v>0.51352060982745695</v>
      </c>
      <c r="K9" s="17">
        <v>0.58734639048909199</v>
      </c>
      <c r="L9" s="17">
        <v>0.44622145806505598</v>
      </c>
      <c r="M9" s="17">
        <v>0.10757159270658199</v>
      </c>
      <c r="N9" s="17">
        <v>0.184383959775069</v>
      </c>
      <c r="O9" s="17">
        <v>0.113344545476929</v>
      </c>
      <c r="P9" s="17">
        <v>0.40578376209814299</v>
      </c>
      <c r="Q9" s="17">
        <v>0.18999437225079199</v>
      </c>
      <c r="R9" s="17">
        <v>0.51969006534657403</v>
      </c>
    </row>
    <row r="10" spans="2:19" ht="29" x14ac:dyDescent="0.35">
      <c r="B10" s="18" t="s">
        <v>500</v>
      </c>
      <c r="C10" s="17">
        <v>5.0848337542524498E-2</v>
      </c>
      <c r="D10" s="17">
        <v>5.0404023882393303E-2</v>
      </c>
      <c r="E10" s="17">
        <v>4.4246108693529899E-2</v>
      </c>
      <c r="F10" s="17">
        <v>5.5469244225162598E-2</v>
      </c>
      <c r="G10" s="17">
        <v>6.3899574513355997E-2</v>
      </c>
      <c r="H10" s="17">
        <v>5.0452989270940003E-2</v>
      </c>
      <c r="I10" s="17">
        <v>0.21182754666870701</v>
      </c>
      <c r="J10" s="17">
        <v>8.2397694218032599E-2</v>
      </c>
      <c r="K10" s="17">
        <v>6.6681746154009E-2</v>
      </c>
      <c r="L10" s="17">
        <v>5.74855598767526E-2</v>
      </c>
      <c r="M10" s="17">
        <v>2.9564663338596298E-2</v>
      </c>
      <c r="N10" s="17">
        <v>0.26721550538664102</v>
      </c>
      <c r="O10" s="17">
        <v>3.6024883127433502E-2</v>
      </c>
      <c r="P10" s="17">
        <v>0.13762260456672101</v>
      </c>
      <c r="Q10" s="17">
        <v>5.0225287383502203E-2</v>
      </c>
      <c r="R10" s="17">
        <v>6.9939614457580193E-2</v>
      </c>
    </row>
    <row r="11" spans="2:19" ht="29" x14ac:dyDescent="0.35">
      <c r="B11" s="18" t="s">
        <v>501</v>
      </c>
      <c r="C11" s="17">
        <v>3.6069463884033502E-2</v>
      </c>
      <c r="D11" s="17">
        <v>3.4501902464278901E-2</v>
      </c>
      <c r="E11" s="17">
        <v>2.3591002541232101E-2</v>
      </c>
      <c r="F11" s="17">
        <v>3.5527717116900802E-2</v>
      </c>
      <c r="G11" s="17">
        <v>3.0663524609258801E-2</v>
      </c>
      <c r="H11" s="17">
        <v>2.58874041530395E-2</v>
      </c>
      <c r="I11" s="17">
        <v>0.48159153572249702</v>
      </c>
      <c r="J11" s="17">
        <v>5.45028293619138E-2</v>
      </c>
      <c r="K11" s="17">
        <v>3.6339177549039703E-2</v>
      </c>
      <c r="L11" s="17">
        <v>2.7818210867556498E-2</v>
      </c>
      <c r="M11" s="17">
        <v>1.55967654291089E-2</v>
      </c>
      <c r="N11" s="17">
        <v>0.21471911347181399</v>
      </c>
      <c r="O11" s="17">
        <v>2.1290641324566002E-2</v>
      </c>
      <c r="P11" s="17">
        <v>9.4232743116681797E-2</v>
      </c>
      <c r="Q11" s="17">
        <v>2.4551478243435499E-2</v>
      </c>
      <c r="R11" s="17">
        <v>4.6420267029807699E-2</v>
      </c>
    </row>
    <row r="12" spans="2:19" x14ac:dyDescent="0.35">
      <c r="B12" s="18" t="s">
        <v>161</v>
      </c>
      <c r="C12" s="17">
        <v>0.21664441597190801</v>
      </c>
      <c r="D12" s="17">
        <v>0.16137302850535801</v>
      </c>
      <c r="E12" s="17">
        <v>0.13957133699395599</v>
      </c>
      <c r="F12" s="17">
        <v>0.120204458450413</v>
      </c>
      <c r="G12" s="17">
        <v>0.152590316710046</v>
      </c>
      <c r="H12" s="17">
        <v>0.12926775833585599</v>
      </c>
      <c r="I12" s="17">
        <v>7.4555322103218302E-2</v>
      </c>
      <c r="J12" s="17">
        <v>0.148496722770982</v>
      </c>
      <c r="K12" s="17">
        <v>0.14299698984832701</v>
      </c>
      <c r="L12" s="17">
        <v>0.15085578438045599</v>
      </c>
      <c r="M12" s="17">
        <v>9.5935680999547399E-2</v>
      </c>
      <c r="N12" s="17">
        <v>0.16921769929288799</v>
      </c>
      <c r="O12" s="17">
        <v>0.121740971613664</v>
      </c>
      <c r="P12" s="17">
        <v>0.137228993727537</v>
      </c>
      <c r="Q12" s="17">
        <v>0.19543720494466199</v>
      </c>
      <c r="R12" s="17">
        <v>0.14172811542559399</v>
      </c>
    </row>
    <row r="13" spans="2:19" x14ac:dyDescent="0.35"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</row>
    <row r="14" spans="2:19" x14ac:dyDescent="0.35">
      <c r="B14" t="s">
        <v>118</v>
      </c>
    </row>
    <row r="15" spans="2:19" x14ac:dyDescent="0.35">
      <c r="B15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1">
    <mergeCell ref="D2:S2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503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2014</v>
      </c>
      <c r="D7" s="10">
        <v>1010</v>
      </c>
      <c r="E7" s="10">
        <v>998</v>
      </c>
      <c r="F7" s="10"/>
      <c r="G7" s="10">
        <v>162</v>
      </c>
      <c r="H7" s="10">
        <v>348</v>
      </c>
      <c r="I7" s="10">
        <v>362</v>
      </c>
      <c r="J7" s="10">
        <v>366</v>
      </c>
      <c r="K7" s="10">
        <v>313</v>
      </c>
      <c r="L7" s="10">
        <v>463</v>
      </c>
      <c r="M7" s="10"/>
      <c r="N7" s="10">
        <v>594</v>
      </c>
      <c r="O7" s="10">
        <v>504</v>
      </c>
      <c r="P7" s="10">
        <v>427</v>
      </c>
      <c r="Q7" s="10">
        <v>482</v>
      </c>
      <c r="R7" s="10"/>
      <c r="S7" s="10">
        <v>277</v>
      </c>
      <c r="T7" s="10">
        <v>281</v>
      </c>
      <c r="U7" s="10">
        <v>168</v>
      </c>
      <c r="V7" s="10">
        <v>172</v>
      </c>
      <c r="W7" s="10">
        <v>153</v>
      </c>
      <c r="X7" s="10">
        <v>169</v>
      </c>
      <c r="Y7" s="10">
        <v>143</v>
      </c>
      <c r="Z7" s="10">
        <v>76</v>
      </c>
      <c r="AA7" s="10">
        <v>207</v>
      </c>
      <c r="AB7" s="10">
        <v>190</v>
      </c>
      <c r="AC7" s="10">
        <v>109</v>
      </c>
      <c r="AD7" s="10">
        <v>69</v>
      </c>
      <c r="AE7" s="10"/>
      <c r="AF7" s="10">
        <v>331</v>
      </c>
      <c r="AG7" s="10">
        <v>748</v>
      </c>
      <c r="AH7" s="10">
        <v>407</v>
      </c>
      <c r="AI7" s="10">
        <v>228</v>
      </c>
      <c r="AJ7" s="10">
        <v>232</v>
      </c>
      <c r="AK7" s="10"/>
      <c r="AL7" s="10">
        <v>803</v>
      </c>
      <c r="AM7" s="10">
        <v>756</v>
      </c>
      <c r="AN7" s="10">
        <v>338</v>
      </c>
      <c r="AO7" s="10">
        <v>117</v>
      </c>
      <c r="AP7" s="10"/>
      <c r="AQ7" s="10">
        <v>1178</v>
      </c>
      <c r="AR7" s="10">
        <v>836</v>
      </c>
      <c r="AS7" s="10"/>
      <c r="AT7" s="10">
        <v>1305</v>
      </c>
      <c r="AU7" s="10">
        <v>438</v>
      </c>
      <c r="AV7" s="10"/>
      <c r="AW7" s="10">
        <v>799</v>
      </c>
      <c r="AX7" s="10">
        <v>470</v>
      </c>
      <c r="AY7" s="10">
        <v>680</v>
      </c>
      <c r="AZ7" s="10"/>
      <c r="BA7" s="10">
        <v>492</v>
      </c>
      <c r="BB7" s="10">
        <v>559</v>
      </c>
      <c r="BC7" s="10">
        <v>647</v>
      </c>
      <c r="BD7" s="10">
        <v>207</v>
      </c>
      <c r="BE7" s="10">
        <v>108</v>
      </c>
      <c r="BF7" s="10"/>
      <c r="BG7" s="10">
        <v>791</v>
      </c>
      <c r="BH7" s="10">
        <v>1223</v>
      </c>
      <c r="BI7" s="10"/>
      <c r="BJ7" s="10">
        <v>1546</v>
      </c>
      <c r="BK7" s="10">
        <v>457</v>
      </c>
      <c r="BL7" s="10"/>
      <c r="BM7" s="10">
        <v>280</v>
      </c>
      <c r="BN7" s="10">
        <v>408</v>
      </c>
      <c r="BO7" s="10">
        <v>699</v>
      </c>
      <c r="BP7" s="10">
        <v>159</v>
      </c>
      <c r="BQ7" s="10">
        <v>227</v>
      </c>
      <c r="BR7" s="10"/>
      <c r="BS7" s="10">
        <v>617</v>
      </c>
      <c r="BT7" s="10"/>
      <c r="BU7" s="10">
        <v>384</v>
      </c>
      <c r="BV7" s="10">
        <v>488</v>
      </c>
      <c r="BW7" s="10">
        <v>192</v>
      </c>
      <c r="BX7" s="10">
        <v>397</v>
      </c>
      <c r="BY7" s="10">
        <v>154</v>
      </c>
      <c r="BZ7" s="10"/>
      <c r="CA7" s="10">
        <v>165</v>
      </c>
      <c r="CB7" s="10"/>
      <c r="CC7" s="10">
        <v>1596</v>
      </c>
      <c r="CD7" s="10">
        <v>360</v>
      </c>
      <c r="CE7" s="10"/>
      <c r="CF7" s="10">
        <v>756</v>
      </c>
      <c r="CG7" s="10"/>
      <c r="CH7" s="10">
        <v>698</v>
      </c>
      <c r="CI7" s="10">
        <v>238</v>
      </c>
    </row>
    <row r="8" spans="2:87" ht="30" customHeight="1" x14ac:dyDescent="0.35">
      <c r="B8" s="11" t="s">
        <v>20</v>
      </c>
      <c r="C8" s="11">
        <v>2014</v>
      </c>
      <c r="D8" s="11">
        <v>993</v>
      </c>
      <c r="E8" s="11">
        <v>1015</v>
      </c>
      <c r="F8" s="11"/>
      <c r="G8" s="11">
        <v>282</v>
      </c>
      <c r="H8" s="11">
        <v>344</v>
      </c>
      <c r="I8" s="11">
        <v>342</v>
      </c>
      <c r="J8" s="11">
        <v>342</v>
      </c>
      <c r="K8" s="11">
        <v>283</v>
      </c>
      <c r="L8" s="11">
        <v>421</v>
      </c>
      <c r="M8" s="11"/>
      <c r="N8" s="11">
        <v>542</v>
      </c>
      <c r="O8" s="11">
        <v>522</v>
      </c>
      <c r="P8" s="11">
        <v>441</v>
      </c>
      <c r="Q8" s="11">
        <v>502</v>
      </c>
      <c r="R8" s="11"/>
      <c r="S8" s="11">
        <v>282</v>
      </c>
      <c r="T8" s="11">
        <v>262</v>
      </c>
      <c r="U8" s="11">
        <v>161</v>
      </c>
      <c r="V8" s="11">
        <v>181</v>
      </c>
      <c r="W8" s="11">
        <v>141</v>
      </c>
      <c r="X8" s="11">
        <v>181</v>
      </c>
      <c r="Y8" s="11">
        <v>161</v>
      </c>
      <c r="Z8" s="11">
        <v>81</v>
      </c>
      <c r="AA8" s="11">
        <v>222</v>
      </c>
      <c r="AB8" s="11">
        <v>181</v>
      </c>
      <c r="AC8" s="11">
        <v>101</v>
      </c>
      <c r="AD8" s="11">
        <v>60</v>
      </c>
      <c r="AE8" s="11"/>
      <c r="AF8" s="11">
        <v>339</v>
      </c>
      <c r="AG8" s="11">
        <v>765</v>
      </c>
      <c r="AH8" s="11">
        <v>397</v>
      </c>
      <c r="AI8" s="11">
        <v>220</v>
      </c>
      <c r="AJ8" s="11">
        <v>222</v>
      </c>
      <c r="AK8" s="11"/>
      <c r="AL8" s="11">
        <v>770</v>
      </c>
      <c r="AM8" s="11">
        <v>770</v>
      </c>
      <c r="AN8" s="11">
        <v>347</v>
      </c>
      <c r="AO8" s="11">
        <v>126</v>
      </c>
      <c r="AP8" s="11"/>
      <c r="AQ8" s="11">
        <v>1192</v>
      </c>
      <c r="AR8" s="11">
        <v>822</v>
      </c>
      <c r="AS8" s="11"/>
      <c r="AT8" s="11">
        <v>1312</v>
      </c>
      <c r="AU8" s="11">
        <v>397</v>
      </c>
      <c r="AV8" s="11"/>
      <c r="AW8" s="11">
        <v>746</v>
      </c>
      <c r="AX8" s="11">
        <v>471</v>
      </c>
      <c r="AY8" s="11">
        <v>716</v>
      </c>
      <c r="AZ8" s="11"/>
      <c r="BA8" s="11">
        <v>511</v>
      </c>
      <c r="BB8" s="11">
        <v>553</v>
      </c>
      <c r="BC8" s="11">
        <v>648</v>
      </c>
      <c r="BD8" s="11">
        <v>198</v>
      </c>
      <c r="BE8" s="11">
        <v>103</v>
      </c>
      <c r="BF8" s="11"/>
      <c r="BG8" s="11">
        <v>850</v>
      </c>
      <c r="BH8" s="11">
        <v>1164</v>
      </c>
      <c r="BI8" s="11"/>
      <c r="BJ8" s="11">
        <v>1580</v>
      </c>
      <c r="BK8" s="11">
        <v>423</v>
      </c>
      <c r="BL8" s="11"/>
      <c r="BM8" s="11">
        <v>297</v>
      </c>
      <c r="BN8" s="11">
        <v>385</v>
      </c>
      <c r="BO8" s="11">
        <v>706</v>
      </c>
      <c r="BP8" s="11">
        <v>156</v>
      </c>
      <c r="BQ8" s="11">
        <v>228</v>
      </c>
      <c r="BR8" s="11"/>
      <c r="BS8" s="11">
        <v>612</v>
      </c>
      <c r="BT8" s="11"/>
      <c r="BU8" s="11">
        <v>373</v>
      </c>
      <c r="BV8" s="11">
        <v>499</v>
      </c>
      <c r="BW8" s="11">
        <v>191</v>
      </c>
      <c r="BX8" s="11">
        <v>389</v>
      </c>
      <c r="BY8" s="11">
        <v>163</v>
      </c>
      <c r="BZ8" s="11"/>
      <c r="CA8" s="11">
        <v>167</v>
      </c>
      <c r="CB8" s="11"/>
      <c r="CC8" s="11">
        <v>1582</v>
      </c>
      <c r="CD8" s="11">
        <v>370</v>
      </c>
      <c r="CE8" s="11"/>
      <c r="CF8" s="11">
        <v>721</v>
      </c>
      <c r="CG8" s="11"/>
      <c r="CH8" s="11">
        <v>681</v>
      </c>
      <c r="CI8" s="11">
        <v>239</v>
      </c>
    </row>
    <row r="9" spans="2:87" ht="29" x14ac:dyDescent="0.35">
      <c r="B9" s="18" t="s">
        <v>497</v>
      </c>
      <c r="C9" s="17">
        <v>0.111436372840679</v>
      </c>
      <c r="D9" s="17">
        <v>0.13031523159102101</v>
      </c>
      <c r="E9" s="17">
        <v>9.2694951773041503E-2</v>
      </c>
      <c r="F9" s="17"/>
      <c r="G9" s="17">
        <v>0.111451419384187</v>
      </c>
      <c r="H9" s="17">
        <v>0.18776250240916001</v>
      </c>
      <c r="I9" s="17">
        <v>0.110574585508843</v>
      </c>
      <c r="J9" s="17">
        <v>0.107412098145066</v>
      </c>
      <c r="K9" s="17">
        <v>8.7468696817472893E-2</v>
      </c>
      <c r="L9" s="17">
        <v>6.9099851663976794E-2</v>
      </c>
      <c r="M9" s="17"/>
      <c r="N9" s="17">
        <v>0.129930405502827</v>
      </c>
      <c r="O9" s="17">
        <v>0.103491860713888</v>
      </c>
      <c r="P9" s="17">
        <v>0.10752988168019401</v>
      </c>
      <c r="Q9" s="17">
        <v>0.10471543028880299</v>
      </c>
      <c r="R9" s="17"/>
      <c r="S9" s="17">
        <v>0.15011292121613501</v>
      </c>
      <c r="T9" s="17">
        <v>0.108447051442462</v>
      </c>
      <c r="U9" s="17">
        <v>0.10395285140845301</v>
      </c>
      <c r="V9" s="17">
        <v>9.08364769254143E-2</v>
      </c>
      <c r="W9" s="17">
        <v>7.7632235109436898E-2</v>
      </c>
      <c r="X9" s="17">
        <v>0.15930252227879799</v>
      </c>
      <c r="Y9" s="17">
        <v>8.96109599481449E-2</v>
      </c>
      <c r="Z9" s="17">
        <v>9.0701747749484404E-2</v>
      </c>
      <c r="AA9" s="17">
        <v>0.118784080503301</v>
      </c>
      <c r="AB9" s="17">
        <v>9.1906106337435803E-2</v>
      </c>
      <c r="AC9" s="17">
        <v>7.8818758778413003E-2</v>
      </c>
      <c r="AD9" s="17">
        <v>0.13319886540561701</v>
      </c>
      <c r="AE9" s="17"/>
      <c r="AF9" s="17">
        <v>0.115436350079154</v>
      </c>
      <c r="AG9" s="17">
        <v>0.108608425041017</v>
      </c>
      <c r="AH9" s="17">
        <v>0.104160983816546</v>
      </c>
      <c r="AI9" s="17">
        <v>0.12874657676302501</v>
      </c>
      <c r="AJ9" s="17">
        <v>0.123385123345935</v>
      </c>
      <c r="AK9" s="17"/>
      <c r="AL9" s="17">
        <v>9.2311593134239894E-2</v>
      </c>
      <c r="AM9" s="17">
        <v>0.12041719951598399</v>
      </c>
      <c r="AN9" s="17">
        <v>0.11757483607303</v>
      </c>
      <c r="AO9" s="17">
        <v>0.15645112958166901</v>
      </c>
      <c r="AP9" s="17"/>
      <c r="AQ9" s="17">
        <v>9.2385691203453593E-2</v>
      </c>
      <c r="AR9" s="17">
        <v>0.13907913778526301</v>
      </c>
      <c r="AS9" s="17"/>
      <c r="AT9" s="17">
        <v>0.120555112083768</v>
      </c>
      <c r="AU9" s="17">
        <v>7.8034739126371502E-2</v>
      </c>
      <c r="AV9" s="17"/>
      <c r="AW9" s="17">
        <v>9.2942299539247999E-2</v>
      </c>
      <c r="AX9" s="17">
        <v>9.8706347254440094E-2</v>
      </c>
      <c r="AY9" s="17">
        <v>0.14245589273001999</v>
      </c>
      <c r="AZ9" s="17"/>
      <c r="BA9" s="17">
        <v>0.16226078924849999</v>
      </c>
      <c r="BB9" s="17">
        <v>9.2576887589930795E-2</v>
      </c>
      <c r="BC9" s="17">
        <v>0.101097974299937</v>
      </c>
      <c r="BD9" s="17">
        <v>8.8459939245395705E-2</v>
      </c>
      <c r="BE9" s="17">
        <v>7.0777312999640907E-2</v>
      </c>
      <c r="BF9" s="17"/>
      <c r="BG9" s="17">
        <v>0.106369690978264</v>
      </c>
      <c r="BH9" s="17">
        <v>0.11513398645539299</v>
      </c>
      <c r="BI9" s="17"/>
      <c r="BJ9" s="17">
        <v>0.112437026321914</v>
      </c>
      <c r="BK9" s="17">
        <v>0.104142159741133</v>
      </c>
      <c r="BL9" s="17"/>
      <c r="BM9" s="17">
        <v>6.40151024916054E-2</v>
      </c>
      <c r="BN9" s="17">
        <v>8.15608465687373E-2</v>
      </c>
      <c r="BO9" s="17">
        <v>0.16496641062662501</v>
      </c>
      <c r="BP9" s="17">
        <v>8.1986869037789595E-2</v>
      </c>
      <c r="BQ9" s="17">
        <v>9.8641955513645199E-2</v>
      </c>
      <c r="BR9" s="17"/>
      <c r="BS9" s="17">
        <v>0.102998675676147</v>
      </c>
      <c r="BT9" s="17"/>
      <c r="BU9" s="17">
        <v>0.10000100035847601</v>
      </c>
      <c r="BV9" s="17">
        <v>0.182388043447343</v>
      </c>
      <c r="BW9" s="17">
        <v>8.2950102554055105E-2</v>
      </c>
      <c r="BX9" s="17">
        <v>8.5435230465553999E-2</v>
      </c>
      <c r="BY9" s="17">
        <v>5.3025954416946297E-2</v>
      </c>
      <c r="BZ9" s="17"/>
      <c r="CA9" s="17">
        <v>0.16047148010144899</v>
      </c>
      <c r="CB9" s="17"/>
      <c r="CC9" s="17">
        <v>0.11603345229192399</v>
      </c>
      <c r="CD9" s="17">
        <v>0.105104613862623</v>
      </c>
      <c r="CE9" s="17"/>
      <c r="CF9" s="17">
        <v>0.10632843202494099</v>
      </c>
      <c r="CG9" s="17"/>
      <c r="CH9" s="17">
        <v>6.8674873247333706E-2</v>
      </c>
      <c r="CI9" s="17">
        <v>0.182902073143864</v>
      </c>
    </row>
    <row r="10" spans="2:87" ht="29" x14ac:dyDescent="0.35">
      <c r="B10" s="18" t="s">
        <v>498</v>
      </c>
      <c r="C10" s="17">
        <v>0.23332871921696699</v>
      </c>
      <c r="D10" s="17">
        <v>0.25280651801142401</v>
      </c>
      <c r="E10" s="17">
        <v>0.215651779629423</v>
      </c>
      <c r="F10" s="17"/>
      <c r="G10" s="17">
        <v>0.28754182939008799</v>
      </c>
      <c r="H10" s="17">
        <v>0.30785611846897298</v>
      </c>
      <c r="I10" s="17">
        <v>0.28081848752129501</v>
      </c>
      <c r="J10" s="17">
        <v>0.205568504713148</v>
      </c>
      <c r="K10" s="17">
        <v>0.18700058519739099</v>
      </c>
      <c r="L10" s="17">
        <v>0.15114694946256599</v>
      </c>
      <c r="M10" s="17"/>
      <c r="N10" s="17">
        <v>0.27956259725383398</v>
      </c>
      <c r="O10" s="17">
        <v>0.251930984039275</v>
      </c>
      <c r="P10" s="17">
        <v>0.22002210119483701</v>
      </c>
      <c r="Q10" s="17">
        <v>0.17289872941369999</v>
      </c>
      <c r="R10" s="17"/>
      <c r="S10" s="17">
        <v>0.22051004285115899</v>
      </c>
      <c r="T10" s="17">
        <v>0.21736598215526901</v>
      </c>
      <c r="U10" s="17">
        <v>0.167036882980556</v>
      </c>
      <c r="V10" s="17">
        <v>0.23558592417045701</v>
      </c>
      <c r="W10" s="17">
        <v>0.26671871154461102</v>
      </c>
      <c r="X10" s="17">
        <v>0.25574035996975603</v>
      </c>
      <c r="Y10" s="17">
        <v>0.18980238095360299</v>
      </c>
      <c r="Z10" s="17">
        <v>0.30308919409833801</v>
      </c>
      <c r="AA10" s="17">
        <v>0.29547127000734902</v>
      </c>
      <c r="AB10" s="17">
        <v>0.244392428909329</v>
      </c>
      <c r="AC10" s="17">
        <v>0.19107360465624501</v>
      </c>
      <c r="AD10" s="17">
        <v>0.21872680231173799</v>
      </c>
      <c r="AE10" s="17"/>
      <c r="AF10" s="17">
        <v>0.193734339491446</v>
      </c>
      <c r="AG10" s="17">
        <v>0.212509661627097</v>
      </c>
      <c r="AH10" s="17">
        <v>0.23934604932112599</v>
      </c>
      <c r="AI10" s="17">
        <v>0.28504024177843701</v>
      </c>
      <c r="AJ10" s="17">
        <v>0.34535703721092198</v>
      </c>
      <c r="AK10" s="17"/>
      <c r="AL10" s="17">
        <v>0.200816700929867</v>
      </c>
      <c r="AM10" s="17">
        <v>0.25324097756998898</v>
      </c>
      <c r="AN10" s="17">
        <v>0.23902985860128301</v>
      </c>
      <c r="AO10" s="17">
        <v>0.29452111416603199</v>
      </c>
      <c r="AP10" s="17"/>
      <c r="AQ10" s="17">
        <v>0.200620159927832</v>
      </c>
      <c r="AR10" s="17">
        <v>0.28078922657953997</v>
      </c>
      <c r="AS10" s="17"/>
      <c r="AT10" s="17">
        <v>0.26563805352452602</v>
      </c>
      <c r="AU10" s="17">
        <v>0.158114255935322</v>
      </c>
      <c r="AV10" s="17"/>
      <c r="AW10" s="17">
        <v>0.204886572226399</v>
      </c>
      <c r="AX10" s="17">
        <v>0.288757630572133</v>
      </c>
      <c r="AY10" s="17">
        <v>0.23004735249271199</v>
      </c>
      <c r="AZ10" s="17"/>
      <c r="BA10" s="17">
        <v>0.24719120315416701</v>
      </c>
      <c r="BB10" s="17">
        <v>0.24972844707674999</v>
      </c>
      <c r="BC10" s="17">
        <v>0.228150582811533</v>
      </c>
      <c r="BD10" s="17">
        <v>0.18023303977579999</v>
      </c>
      <c r="BE10" s="17">
        <v>0.213614043685244</v>
      </c>
      <c r="BF10" s="17"/>
      <c r="BG10" s="17">
        <v>0.22040604978300299</v>
      </c>
      <c r="BH10" s="17">
        <v>0.24275955378188099</v>
      </c>
      <c r="BI10" s="17"/>
      <c r="BJ10" s="17">
        <v>0.25113236353942903</v>
      </c>
      <c r="BK10" s="17">
        <v>0.16569954638493101</v>
      </c>
      <c r="BL10" s="17"/>
      <c r="BM10" s="17">
        <v>0.192590587423938</v>
      </c>
      <c r="BN10" s="17">
        <v>0.140761082196009</v>
      </c>
      <c r="BO10" s="17">
        <v>0.31761885255296401</v>
      </c>
      <c r="BP10" s="17">
        <v>0.27916656979469601</v>
      </c>
      <c r="BQ10" s="17">
        <v>0.17649860748545401</v>
      </c>
      <c r="BR10" s="17"/>
      <c r="BS10" s="17">
        <v>0.20097523940040499</v>
      </c>
      <c r="BT10" s="17"/>
      <c r="BU10" s="17">
        <v>0.17236089341090799</v>
      </c>
      <c r="BV10" s="17">
        <v>0.35984376055492601</v>
      </c>
      <c r="BW10" s="17">
        <v>0.28968256592617397</v>
      </c>
      <c r="BX10" s="17">
        <v>0.19196649663608201</v>
      </c>
      <c r="BY10" s="17">
        <v>0.11621960584331199</v>
      </c>
      <c r="BZ10" s="17"/>
      <c r="CA10" s="17">
        <v>0.31326935015780699</v>
      </c>
      <c r="CB10" s="17"/>
      <c r="CC10" s="17">
        <v>0.238722269692005</v>
      </c>
      <c r="CD10" s="17">
        <v>0.227030016032609</v>
      </c>
      <c r="CE10" s="17"/>
      <c r="CF10" s="17">
        <v>0.22497244571975</v>
      </c>
      <c r="CG10" s="17"/>
      <c r="CH10" s="17">
        <v>0.196553880043458</v>
      </c>
      <c r="CI10" s="17">
        <v>0.37064267691444802</v>
      </c>
    </row>
    <row r="11" spans="2:87" ht="29" x14ac:dyDescent="0.35">
      <c r="B11" s="18" t="s">
        <v>499</v>
      </c>
      <c r="C11" s="17">
        <v>0.351672690543888</v>
      </c>
      <c r="D11" s="17">
        <v>0.36268262707847299</v>
      </c>
      <c r="E11" s="17">
        <v>0.34195120361994802</v>
      </c>
      <c r="F11" s="17"/>
      <c r="G11" s="17">
        <v>0.28833890725822597</v>
      </c>
      <c r="H11" s="17">
        <v>0.23966830675331399</v>
      </c>
      <c r="I11" s="17">
        <v>0.29904041790445102</v>
      </c>
      <c r="J11" s="17">
        <v>0.419932942078791</v>
      </c>
      <c r="K11" s="17">
        <v>0.39769305711763597</v>
      </c>
      <c r="L11" s="17">
        <v>0.442089800592328</v>
      </c>
      <c r="M11" s="17"/>
      <c r="N11" s="17">
        <v>0.35291151584401997</v>
      </c>
      <c r="O11" s="17">
        <v>0.368795218972859</v>
      </c>
      <c r="P11" s="17">
        <v>0.37657534696862299</v>
      </c>
      <c r="Q11" s="17">
        <v>0.307725408727546</v>
      </c>
      <c r="R11" s="17"/>
      <c r="S11" s="17">
        <v>0.31763718848133399</v>
      </c>
      <c r="T11" s="17">
        <v>0.366588739756181</v>
      </c>
      <c r="U11" s="17">
        <v>0.41289753283936498</v>
      </c>
      <c r="V11" s="17">
        <v>0.37094921541200498</v>
      </c>
      <c r="W11" s="17">
        <v>0.29813890067210502</v>
      </c>
      <c r="X11" s="17">
        <v>0.32228534341804999</v>
      </c>
      <c r="Y11" s="17">
        <v>0.419298993053136</v>
      </c>
      <c r="Z11" s="17">
        <v>0.28348701116233799</v>
      </c>
      <c r="AA11" s="17">
        <v>0.34924458072134601</v>
      </c>
      <c r="AB11" s="17">
        <v>0.36638934739609103</v>
      </c>
      <c r="AC11" s="17">
        <v>0.370315394674464</v>
      </c>
      <c r="AD11" s="17">
        <v>0.282293191742788</v>
      </c>
      <c r="AE11" s="17"/>
      <c r="AF11" s="17">
        <v>0.32432027530503499</v>
      </c>
      <c r="AG11" s="17">
        <v>0.34531522443438001</v>
      </c>
      <c r="AH11" s="17">
        <v>0.40296641130197403</v>
      </c>
      <c r="AI11" s="17">
        <v>0.39793489982512897</v>
      </c>
      <c r="AJ11" s="17">
        <v>0.31675271608376498</v>
      </c>
      <c r="AK11" s="17"/>
      <c r="AL11" s="17">
        <v>0.37845732092265699</v>
      </c>
      <c r="AM11" s="17">
        <v>0.34194607998847698</v>
      </c>
      <c r="AN11" s="17">
        <v>0.33078935342408999</v>
      </c>
      <c r="AO11" s="17">
        <v>0.305044497327977</v>
      </c>
      <c r="AP11" s="17"/>
      <c r="AQ11" s="17">
        <v>0.36421707394555503</v>
      </c>
      <c r="AR11" s="17">
        <v>0.33347064148599798</v>
      </c>
      <c r="AS11" s="17"/>
      <c r="AT11" s="17">
        <v>0.339434321724779</v>
      </c>
      <c r="AU11" s="17">
        <v>0.431892918521875</v>
      </c>
      <c r="AV11" s="17"/>
      <c r="AW11" s="17">
        <v>0.40953640031816602</v>
      </c>
      <c r="AX11" s="17">
        <v>0.336115157095904</v>
      </c>
      <c r="AY11" s="17">
        <v>0.30733656638690698</v>
      </c>
      <c r="AZ11" s="17"/>
      <c r="BA11" s="17">
        <v>0.31044459970928001</v>
      </c>
      <c r="BB11" s="17">
        <v>0.38724002478534703</v>
      </c>
      <c r="BC11" s="17">
        <v>0.34119371380455799</v>
      </c>
      <c r="BD11" s="17">
        <v>0.37824609837985901</v>
      </c>
      <c r="BE11" s="17">
        <v>0.38357232123067903</v>
      </c>
      <c r="BF11" s="17"/>
      <c r="BG11" s="17">
        <v>0.34405503916101798</v>
      </c>
      <c r="BH11" s="17">
        <v>0.35723197613361501</v>
      </c>
      <c r="BI11" s="17"/>
      <c r="BJ11" s="17">
        <v>0.33947870351088999</v>
      </c>
      <c r="BK11" s="17">
        <v>0.40103903990755202</v>
      </c>
      <c r="BL11" s="17"/>
      <c r="BM11" s="17">
        <v>0.32614941108346202</v>
      </c>
      <c r="BN11" s="17">
        <v>0.437463377320081</v>
      </c>
      <c r="BO11" s="17">
        <v>0.30302368491632697</v>
      </c>
      <c r="BP11" s="17">
        <v>0.36418794827547102</v>
      </c>
      <c r="BQ11" s="17">
        <v>0.39580472262566202</v>
      </c>
      <c r="BR11" s="17"/>
      <c r="BS11" s="17">
        <v>0.402976780342017</v>
      </c>
      <c r="BT11" s="17"/>
      <c r="BU11" s="17">
        <v>0.445420512363217</v>
      </c>
      <c r="BV11" s="17">
        <v>0.27832337282111203</v>
      </c>
      <c r="BW11" s="17">
        <v>0.38326120200719199</v>
      </c>
      <c r="BX11" s="17">
        <v>0.40165935576046802</v>
      </c>
      <c r="BY11" s="17">
        <v>0.30466960628626999</v>
      </c>
      <c r="BZ11" s="17"/>
      <c r="CA11" s="17">
        <v>0.35374039648831002</v>
      </c>
      <c r="CB11" s="17"/>
      <c r="CC11" s="17">
        <v>0.34559704139171099</v>
      </c>
      <c r="CD11" s="17">
        <v>0.40692769291911601</v>
      </c>
      <c r="CE11" s="17"/>
      <c r="CF11" s="17">
        <v>0.370714885292737</v>
      </c>
      <c r="CG11" s="17"/>
      <c r="CH11" s="17">
        <v>0.41241190465584499</v>
      </c>
      <c r="CI11" s="17">
        <v>0.27831499295861301</v>
      </c>
    </row>
    <row r="12" spans="2:87" ht="29" x14ac:dyDescent="0.35">
      <c r="B12" s="18" t="s">
        <v>500</v>
      </c>
      <c r="C12" s="17">
        <v>5.0848337542524498E-2</v>
      </c>
      <c r="D12" s="17">
        <v>5.5266483545774299E-2</v>
      </c>
      <c r="E12" s="17">
        <v>4.6826389682844798E-2</v>
      </c>
      <c r="F12" s="17"/>
      <c r="G12" s="17">
        <v>9.5470861503543794E-2</v>
      </c>
      <c r="H12" s="17">
        <v>5.5472973362954502E-2</v>
      </c>
      <c r="I12" s="17">
        <v>3.2727078615361602E-2</v>
      </c>
      <c r="J12" s="17">
        <v>4.06988507201822E-2</v>
      </c>
      <c r="K12" s="17">
        <v>3.4913043049223901E-2</v>
      </c>
      <c r="L12" s="17">
        <v>5.08408189922364E-2</v>
      </c>
      <c r="M12" s="17"/>
      <c r="N12" s="17">
        <v>5.88358721832829E-2</v>
      </c>
      <c r="O12" s="17">
        <v>5.5162703585597203E-2</v>
      </c>
      <c r="P12" s="17">
        <v>3.4848802090255503E-2</v>
      </c>
      <c r="Q12" s="17">
        <v>5.2502502178925603E-2</v>
      </c>
      <c r="R12" s="17"/>
      <c r="S12" s="17">
        <v>6.2135617946551397E-2</v>
      </c>
      <c r="T12" s="17">
        <v>4.0558085001631002E-2</v>
      </c>
      <c r="U12" s="17">
        <v>7.1164125393623504E-2</v>
      </c>
      <c r="V12" s="17">
        <v>4.3594450142751102E-2</v>
      </c>
      <c r="W12" s="17">
        <v>8.6879166849997996E-2</v>
      </c>
      <c r="X12" s="17">
        <v>3.84172096026036E-2</v>
      </c>
      <c r="Y12" s="17">
        <v>4.3999194276530297E-2</v>
      </c>
      <c r="Z12" s="17">
        <v>6.2657807584060699E-2</v>
      </c>
      <c r="AA12" s="17">
        <v>5.3631718994436299E-2</v>
      </c>
      <c r="AB12" s="17">
        <v>3.47153154197401E-2</v>
      </c>
      <c r="AC12" s="17">
        <v>1.8676805755469001E-2</v>
      </c>
      <c r="AD12" s="17">
        <v>5.79046792157085E-2</v>
      </c>
      <c r="AE12" s="17"/>
      <c r="AF12" s="17">
        <v>5.8198360352718602E-2</v>
      </c>
      <c r="AG12" s="17">
        <v>5.3456162684346199E-2</v>
      </c>
      <c r="AH12" s="17">
        <v>3.6375305382512997E-2</v>
      </c>
      <c r="AI12" s="17">
        <v>3.9653600603699997E-2</v>
      </c>
      <c r="AJ12" s="17">
        <v>5.5585109177398201E-2</v>
      </c>
      <c r="AK12" s="17"/>
      <c r="AL12" s="17">
        <v>5.3246544853659698E-2</v>
      </c>
      <c r="AM12" s="17">
        <v>5.2929560567008697E-2</v>
      </c>
      <c r="AN12" s="17">
        <v>5.4483274980139801E-2</v>
      </c>
      <c r="AO12" s="17">
        <v>1.34874061765869E-2</v>
      </c>
      <c r="AP12" s="17"/>
      <c r="AQ12" s="17">
        <v>5.16330074135515E-2</v>
      </c>
      <c r="AR12" s="17">
        <v>4.97097722556262E-2</v>
      </c>
      <c r="AS12" s="17"/>
      <c r="AT12" s="17">
        <v>4.8743858923861898E-2</v>
      </c>
      <c r="AU12" s="17">
        <v>5.11431640015464E-2</v>
      </c>
      <c r="AV12" s="17"/>
      <c r="AW12" s="17">
        <v>4.62912157452606E-2</v>
      </c>
      <c r="AX12" s="17">
        <v>4.5405505607264002E-2</v>
      </c>
      <c r="AY12" s="17">
        <v>5.2630163377271E-2</v>
      </c>
      <c r="AZ12" s="17"/>
      <c r="BA12" s="17">
        <v>4.9064962085769298E-2</v>
      </c>
      <c r="BB12" s="17">
        <v>4.938233581063E-2</v>
      </c>
      <c r="BC12" s="17">
        <v>5.2979558659709297E-2</v>
      </c>
      <c r="BD12" s="17">
        <v>4.1018243591911502E-2</v>
      </c>
      <c r="BE12" s="17">
        <v>7.3665359468764499E-2</v>
      </c>
      <c r="BF12" s="17"/>
      <c r="BG12" s="17">
        <v>5.8480758010732402E-2</v>
      </c>
      <c r="BH12" s="17">
        <v>4.5278273622422101E-2</v>
      </c>
      <c r="BI12" s="17"/>
      <c r="BJ12" s="17">
        <v>5.3073268696934101E-2</v>
      </c>
      <c r="BK12" s="17">
        <v>4.3788354670395803E-2</v>
      </c>
      <c r="BL12" s="17"/>
      <c r="BM12" s="17">
        <v>2.29468797810547E-2</v>
      </c>
      <c r="BN12" s="17">
        <v>8.7476465523684502E-2</v>
      </c>
      <c r="BO12" s="17">
        <v>3.8199108239833399E-2</v>
      </c>
      <c r="BP12" s="17">
        <v>4.9495190133126497E-2</v>
      </c>
      <c r="BQ12" s="17">
        <v>8.2679136401356504E-2</v>
      </c>
      <c r="BR12" s="17"/>
      <c r="BS12" s="17">
        <v>7.3284376611579896E-2</v>
      </c>
      <c r="BT12" s="17"/>
      <c r="BU12" s="17">
        <v>6.03140641666823E-2</v>
      </c>
      <c r="BV12" s="17">
        <v>4.6108925391596903E-2</v>
      </c>
      <c r="BW12" s="17">
        <v>7.8848237261188905E-2</v>
      </c>
      <c r="BX12" s="17">
        <v>6.8435550369160894E-2</v>
      </c>
      <c r="BY12" s="17">
        <v>2.4205227109440001E-2</v>
      </c>
      <c r="BZ12" s="17"/>
      <c r="CA12" s="17">
        <v>3.8909739037511999E-2</v>
      </c>
      <c r="CB12" s="17"/>
      <c r="CC12" s="17">
        <v>4.4947225674580801E-2</v>
      </c>
      <c r="CD12" s="17">
        <v>8.0091894096960395E-2</v>
      </c>
      <c r="CE12" s="17"/>
      <c r="CF12" s="17">
        <v>3.7917808769816701E-2</v>
      </c>
      <c r="CG12" s="17"/>
      <c r="CH12" s="17">
        <v>4.82374879340874E-2</v>
      </c>
      <c r="CI12" s="17">
        <v>7.0355698087291696E-2</v>
      </c>
    </row>
    <row r="13" spans="2:87" ht="29" x14ac:dyDescent="0.35">
      <c r="B13" s="18" t="s">
        <v>501</v>
      </c>
      <c r="C13" s="17">
        <v>3.6069463884033502E-2</v>
      </c>
      <c r="D13" s="17">
        <v>4.8498880430181399E-2</v>
      </c>
      <c r="E13" s="17">
        <v>2.41217871016456E-2</v>
      </c>
      <c r="F13" s="17"/>
      <c r="G13" s="17">
        <v>1.3286735097873099E-2</v>
      </c>
      <c r="H13" s="17">
        <v>2.00434107537391E-2</v>
      </c>
      <c r="I13" s="17">
        <v>3.3809327474697698E-2</v>
      </c>
      <c r="J13" s="17">
        <v>3.1144224679230101E-2</v>
      </c>
      <c r="K13" s="17">
        <v>6.9325843177456395E-2</v>
      </c>
      <c r="L13" s="17">
        <v>4.7928538209878899E-2</v>
      </c>
      <c r="M13" s="17"/>
      <c r="N13" s="17">
        <v>3.65497530557614E-2</v>
      </c>
      <c r="O13" s="17">
        <v>3.2051915870981197E-2</v>
      </c>
      <c r="P13" s="17">
        <v>3.55539791690185E-2</v>
      </c>
      <c r="Q13" s="17">
        <v>4.0684321131536902E-2</v>
      </c>
      <c r="R13" s="17"/>
      <c r="S13" s="17">
        <v>3.1147240311608999E-2</v>
      </c>
      <c r="T13" s="17">
        <v>4.2890540965721702E-2</v>
      </c>
      <c r="U13" s="17">
        <v>4.3255355931855401E-2</v>
      </c>
      <c r="V13" s="17">
        <v>3.7871276010749098E-2</v>
      </c>
      <c r="W13" s="17">
        <v>4.0136375500226203E-2</v>
      </c>
      <c r="X13" s="17">
        <v>1.55314269274215E-2</v>
      </c>
      <c r="Y13" s="17">
        <v>1.9378151350406301E-2</v>
      </c>
      <c r="Z13" s="17">
        <v>5.0172517272109501E-2</v>
      </c>
      <c r="AA13" s="17">
        <v>2.9815299540007001E-2</v>
      </c>
      <c r="AB13" s="17">
        <v>3.4369049426170403E-2</v>
      </c>
      <c r="AC13" s="17">
        <v>7.1286048368636196E-2</v>
      </c>
      <c r="AD13" s="17">
        <v>5.1830774980607897E-2</v>
      </c>
      <c r="AE13" s="17"/>
      <c r="AF13" s="17">
        <v>4.4549102977047797E-2</v>
      </c>
      <c r="AG13" s="17">
        <v>4.5874601413498202E-2</v>
      </c>
      <c r="AH13" s="17">
        <v>3.5700398910559601E-2</v>
      </c>
      <c r="AI13" s="17">
        <v>8.5450793716302393E-3</v>
      </c>
      <c r="AJ13" s="17">
        <v>2.4591491338110699E-2</v>
      </c>
      <c r="AK13" s="17"/>
      <c r="AL13" s="17">
        <v>4.0993412894598097E-2</v>
      </c>
      <c r="AM13" s="17">
        <v>2.5355374184047701E-2</v>
      </c>
      <c r="AN13" s="17">
        <v>4.9155384448252598E-2</v>
      </c>
      <c r="AO13" s="17">
        <v>3.5409759483729097E-2</v>
      </c>
      <c r="AP13" s="17"/>
      <c r="AQ13" s="17">
        <v>4.1922726765036097E-2</v>
      </c>
      <c r="AR13" s="17">
        <v>2.7576310040012798E-2</v>
      </c>
      <c r="AS13" s="17"/>
      <c r="AT13" s="17">
        <v>2.8216265886855E-2</v>
      </c>
      <c r="AU13" s="17">
        <v>5.5127957427569901E-2</v>
      </c>
      <c r="AV13" s="17"/>
      <c r="AW13" s="17">
        <v>4.6650907409855703E-2</v>
      </c>
      <c r="AX13" s="17">
        <v>2.74428001856022E-2</v>
      </c>
      <c r="AY13" s="17">
        <v>3.3583358225577398E-2</v>
      </c>
      <c r="AZ13" s="17"/>
      <c r="BA13" s="17">
        <v>1.7910568653524198E-2</v>
      </c>
      <c r="BB13" s="17">
        <v>3.1381677285574401E-2</v>
      </c>
      <c r="BC13" s="17">
        <v>4.7304050338920101E-2</v>
      </c>
      <c r="BD13" s="17">
        <v>4.40939569174209E-2</v>
      </c>
      <c r="BE13" s="17">
        <v>6.5567238789603702E-2</v>
      </c>
      <c r="BF13" s="17"/>
      <c r="BG13" s="17">
        <v>3.42504673999732E-2</v>
      </c>
      <c r="BH13" s="17">
        <v>3.7396949277279497E-2</v>
      </c>
      <c r="BI13" s="17"/>
      <c r="BJ13" s="17">
        <v>3.3687948337745799E-2</v>
      </c>
      <c r="BK13" s="17">
        <v>4.37024828715184E-2</v>
      </c>
      <c r="BL13" s="17"/>
      <c r="BM13" s="17">
        <v>3.3554505756893102E-2</v>
      </c>
      <c r="BN13" s="17">
        <v>7.6608483247494794E-2</v>
      </c>
      <c r="BO13" s="17">
        <v>8.6355824400512499E-3</v>
      </c>
      <c r="BP13" s="17">
        <v>1.0363676690923E-2</v>
      </c>
      <c r="BQ13" s="17">
        <v>7.1315032131894496E-2</v>
      </c>
      <c r="BR13" s="17"/>
      <c r="BS13" s="17">
        <v>6.7311355233961007E-2</v>
      </c>
      <c r="BT13" s="17"/>
      <c r="BU13" s="17">
        <v>5.2321844734223202E-2</v>
      </c>
      <c r="BV13" s="17">
        <v>5.7958131415801802E-3</v>
      </c>
      <c r="BW13" s="17">
        <v>8.0032336242917106E-3</v>
      </c>
      <c r="BX13" s="17">
        <v>8.1997048393753297E-2</v>
      </c>
      <c r="BY13" s="17">
        <v>5.4255516817220302E-2</v>
      </c>
      <c r="BZ13" s="17"/>
      <c r="CA13" s="17">
        <v>1.8955261512473801E-2</v>
      </c>
      <c r="CB13" s="17"/>
      <c r="CC13" s="17">
        <v>3.4838474663801897E-2</v>
      </c>
      <c r="CD13" s="17">
        <v>3.8140698800067797E-2</v>
      </c>
      <c r="CE13" s="17"/>
      <c r="CF13" s="17">
        <v>3.9216260136461401E-2</v>
      </c>
      <c r="CG13" s="17"/>
      <c r="CH13" s="17">
        <v>4.4684093925773501E-2</v>
      </c>
      <c r="CI13" s="17">
        <v>9.7472049734141E-3</v>
      </c>
    </row>
    <row r="14" spans="2:87" x14ac:dyDescent="0.35">
      <c r="B14" s="18" t="s">
        <v>161</v>
      </c>
      <c r="C14" s="19">
        <v>0.21664441597190801</v>
      </c>
      <c r="D14" s="19">
        <v>0.15043025934312701</v>
      </c>
      <c r="E14" s="19">
        <v>0.27875388819309699</v>
      </c>
      <c r="F14" s="19"/>
      <c r="G14" s="19">
        <v>0.20391024736608199</v>
      </c>
      <c r="H14" s="19">
        <v>0.18919668825186001</v>
      </c>
      <c r="I14" s="19">
        <v>0.24303010297535199</v>
      </c>
      <c r="J14" s="19">
        <v>0.19524337966358199</v>
      </c>
      <c r="K14" s="19">
        <v>0.22359877464081901</v>
      </c>
      <c r="L14" s="19">
        <v>0.23889404107901299</v>
      </c>
      <c r="M14" s="19"/>
      <c r="N14" s="19">
        <v>0.14220985616027501</v>
      </c>
      <c r="O14" s="19">
        <v>0.18856731681739899</v>
      </c>
      <c r="P14" s="19">
        <v>0.22546988889707101</v>
      </c>
      <c r="Q14" s="19">
        <v>0.32147360825948801</v>
      </c>
      <c r="R14" s="19"/>
      <c r="S14" s="19">
        <v>0.21845698919321199</v>
      </c>
      <c r="T14" s="19">
        <v>0.22414960067873499</v>
      </c>
      <c r="U14" s="19">
        <v>0.201693251446147</v>
      </c>
      <c r="V14" s="19">
        <v>0.221162657338623</v>
      </c>
      <c r="W14" s="19">
        <v>0.23049461032362301</v>
      </c>
      <c r="X14" s="19">
        <v>0.20872313780337101</v>
      </c>
      <c r="Y14" s="19">
        <v>0.23791032041818</v>
      </c>
      <c r="Z14" s="19">
        <v>0.209891722133669</v>
      </c>
      <c r="AA14" s="19">
        <v>0.15305305023356</v>
      </c>
      <c r="AB14" s="19">
        <v>0.22822775251123401</v>
      </c>
      <c r="AC14" s="19">
        <v>0.26982938776677301</v>
      </c>
      <c r="AD14" s="19">
        <v>0.25604568634354002</v>
      </c>
      <c r="AE14" s="19"/>
      <c r="AF14" s="19">
        <v>0.26376157179459803</v>
      </c>
      <c r="AG14" s="19">
        <v>0.23423592479966199</v>
      </c>
      <c r="AH14" s="19">
        <v>0.181450851267281</v>
      </c>
      <c r="AI14" s="19">
        <v>0.14007960165807901</v>
      </c>
      <c r="AJ14" s="19">
        <v>0.13432852284387001</v>
      </c>
      <c r="AK14" s="19"/>
      <c r="AL14" s="19">
        <v>0.234174427264978</v>
      </c>
      <c r="AM14" s="19">
        <v>0.20611080817449401</v>
      </c>
      <c r="AN14" s="19">
        <v>0.208967292473205</v>
      </c>
      <c r="AO14" s="19">
        <v>0.195086093264006</v>
      </c>
      <c r="AP14" s="19"/>
      <c r="AQ14" s="19">
        <v>0.249221340744572</v>
      </c>
      <c r="AR14" s="19">
        <v>0.16937491185355899</v>
      </c>
      <c r="AS14" s="19"/>
      <c r="AT14" s="19">
        <v>0.19741238785621101</v>
      </c>
      <c r="AU14" s="19">
        <v>0.225686964987315</v>
      </c>
      <c r="AV14" s="19"/>
      <c r="AW14" s="19">
        <v>0.19969260476107101</v>
      </c>
      <c r="AX14" s="19">
        <v>0.20357255928465601</v>
      </c>
      <c r="AY14" s="19">
        <v>0.233946666787512</v>
      </c>
      <c r="AZ14" s="19"/>
      <c r="BA14" s="19">
        <v>0.21312787714876</v>
      </c>
      <c r="BB14" s="19">
        <v>0.18969062745176801</v>
      </c>
      <c r="BC14" s="19">
        <v>0.22927412008534301</v>
      </c>
      <c r="BD14" s="19">
        <v>0.26794872208961301</v>
      </c>
      <c r="BE14" s="19">
        <v>0.192803723826067</v>
      </c>
      <c r="BF14" s="19"/>
      <c r="BG14" s="19">
        <v>0.23643799466700899</v>
      </c>
      <c r="BH14" s="19">
        <v>0.202199260729409</v>
      </c>
      <c r="BI14" s="19"/>
      <c r="BJ14" s="19">
        <v>0.21019068959308701</v>
      </c>
      <c r="BK14" s="19">
        <v>0.241628416424471</v>
      </c>
      <c r="BL14" s="19"/>
      <c r="BM14" s="19">
        <v>0.36074351346304601</v>
      </c>
      <c r="BN14" s="19">
        <v>0.17612974514399399</v>
      </c>
      <c r="BO14" s="19">
        <v>0.16755636122419801</v>
      </c>
      <c r="BP14" s="19">
        <v>0.21479974606799301</v>
      </c>
      <c r="BQ14" s="19">
        <v>0.17506054584198699</v>
      </c>
      <c r="BR14" s="19"/>
      <c r="BS14" s="19">
        <v>0.15245357273589</v>
      </c>
      <c r="BT14" s="19"/>
      <c r="BU14" s="19">
        <v>0.16958168496649401</v>
      </c>
      <c r="BV14" s="19">
        <v>0.12754008464344199</v>
      </c>
      <c r="BW14" s="19">
        <v>0.157254658627098</v>
      </c>
      <c r="BX14" s="19">
        <v>0.17050631837498201</v>
      </c>
      <c r="BY14" s="19">
        <v>0.44762408952681099</v>
      </c>
      <c r="BZ14" s="19"/>
      <c r="CA14" s="19">
        <v>0.114653772702448</v>
      </c>
      <c r="CB14" s="19"/>
      <c r="CC14" s="19">
        <v>0.21986153628597799</v>
      </c>
      <c r="CD14" s="19">
        <v>0.14270508428862499</v>
      </c>
      <c r="CE14" s="19"/>
      <c r="CF14" s="19">
        <v>0.22085016805629401</v>
      </c>
      <c r="CG14" s="19"/>
      <c r="CH14" s="19">
        <v>0.22943776019350201</v>
      </c>
      <c r="CI14" s="19">
        <v>8.8037353922369901E-2</v>
      </c>
    </row>
    <row r="15" spans="2:87" x14ac:dyDescent="0.35">
      <c r="B15" s="16"/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504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2014</v>
      </c>
      <c r="D7" s="10">
        <v>1010</v>
      </c>
      <c r="E7" s="10">
        <v>998</v>
      </c>
      <c r="F7" s="10"/>
      <c r="G7" s="10">
        <v>162</v>
      </c>
      <c r="H7" s="10">
        <v>348</v>
      </c>
      <c r="I7" s="10">
        <v>362</v>
      </c>
      <c r="J7" s="10">
        <v>366</v>
      </c>
      <c r="K7" s="10">
        <v>313</v>
      </c>
      <c r="L7" s="10">
        <v>463</v>
      </c>
      <c r="M7" s="10"/>
      <c r="N7" s="10">
        <v>594</v>
      </c>
      <c r="O7" s="10">
        <v>504</v>
      </c>
      <c r="P7" s="10">
        <v>427</v>
      </c>
      <c r="Q7" s="10">
        <v>482</v>
      </c>
      <c r="R7" s="10"/>
      <c r="S7" s="10">
        <v>277</v>
      </c>
      <c r="T7" s="10">
        <v>281</v>
      </c>
      <c r="U7" s="10">
        <v>168</v>
      </c>
      <c r="V7" s="10">
        <v>172</v>
      </c>
      <c r="W7" s="10">
        <v>153</v>
      </c>
      <c r="X7" s="10">
        <v>169</v>
      </c>
      <c r="Y7" s="10">
        <v>143</v>
      </c>
      <c r="Z7" s="10">
        <v>76</v>
      </c>
      <c r="AA7" s="10">
        <v>207</v>
      </c>
      <c r="AB7" s="10">
        <v>190</v>
      </c>
      <c r="AC7" s="10">
        <v>109</v>
      </c>
      <c r="AD7" s="10">
        <v>69</v>
      </c>
      <c r="AE7" s="10"/>
      <c r="AF7" s="10">
        <v>331</v>
      </c>
      <c r="AG7" s="10">
        <v>748</v>
      </c>
      <c r="AH7" s="10">
        <v>407</v>
      </c>
      <c r="AI7" s="10">
        <v>228</v>
      </c>
      <c r="AJ7" s="10">
        <v>232</v>
      </c>
      <c r="AK7" s="10"/>
      <c r="AL7" s="10">
        <v>803</v>
      </c>
      <c r="AM7" s="10">
        <v>756</v>
      </c>
      <c r="AN7" s="10">
        <v>338</v>
      </c>
      <c r="AO7" s="10">
        <v>117</v>
      </c>
      <c r="AP7" s="10"/>
      <c r="AQ7" s="10">
        <v>1178</v>
      </c>
      <c r="AR7" s="10">
        <v>836</v>
      </c>
      <c r="AS7" s="10"/>
      <c r="AT7" s="10">
        <v>1305</v>
      </c>
      <c r="AU7" s="10">
        <v>438</v>
      </c>
      <c r="AV7" s="10"/>
      <c r="AW7" s="10">
        <v>799</v>
      </c>
      <c r="AX7" s="10">
        <v>470</v>
      </c>
      <c r="AY7" s="10">
        <v>680</v>
      </c>
      <c r="AZ7" s="10"/>
      <c r="BA7" s="10">
        <v>492</v>
      </c>
      <c r="BB7" s="10">
        <v>559</v>
      </c>
      <c r="BC7" s="10">
        <v>647</v>
      </c>
      <c r="BD7" s="10">
        <v>207</v>
      </c>
      <c r="BE7" s="10">
        <v>108</v>
      </c>
      <c r="BF7" s="10"/>
      <c r="BG7" s="10">
        <v>791</v>
      </c>
      <c r="BH7" s="10">
        <v>1223</v>
      </c>
      <c r="BI7" s="10"/>
      <c r="BJ7" s="10">
        <v>1546</v>
      </c>
      <c r="BK7" s="10">
        <v>457</v>
      </c>
      <c r="BL7" s="10"/>
      <c r="BM7" s="10">
        <v>280</v>
      </c>
      <c r="BN7" s="10">
        <v>408</v>
      </c>
      <c r="BO7" s="10">
        <v>699</v>
      </c>
      <c r="BP7" s="10">
        <v>159</v>
      </c>
      <c r="BQ7" s="10">
        <v>227</v>
      </c>
      <c r="BR7" s="10"/>
      <c r="BS7" s="10">
        <v>617</v>
      </c>
      <c r="BT7" s="10"/>
      <c r="BU7" s="10">
        <v>384</v>
      </c>
      <c r="BV7" s="10">
        <v>488</v>
      </c>
      <c r="BW7" s="10">
        <v>192</v>
      </c>
      <c r="BX7" s="10">
        <v>397</v>
      </c>
      <c r="BY7" s="10">
        <v>154</v>
      </c>
      <c r="BZ7" s="10"/>
      <c r="CA7" s="10">
        <v>165</v>
      </c>
      <c r="CB7" s="10"/>
      <c r="CC7" s="10">
        <v>1596</v>
      </c>
      <c r="CD7" s="10">
        <v>360</v>
      </c>
      <c r="CE7" s="10"/>
      <c r="CF7" s="10">
        <v>756</v>
      </c>
      <c r="CG7" s="10"/>
      <c r="CH7" s="10">
        <v>698</v>
      </c>
      <c r="CI7" s="10">
        <v>238</v>
      </c>
    </row>
    <row r="8" spans="2:87" ht="30" customHeight="1" x14ac:dyDescent="0.35">
      <c r="B8" s="11" t="s">
        <v>20</v>
      </c>
      <c r="C8" s="11">
        <v>2014</v>
      </c>
      <c r="D8" s="11">
        <v>993</v>
      </c>
      <c r="E8" s="11">
        <v>1015</v>
      </c>
      <c r="F8" s="11"/>
      <c r="G8" s="11">
        <v>282</v>
      </c>
      <c r="H8" s="11">
        <v>344</v>
      </c>
      <c r="I8" s="11">
        <v>342</v>
      </c>
      <c r="J8" s="11">
        <v>342</v>
      </c>
      <c r="K8" s="11">
        <v>283</v>
      </c>
      <c r="L8" s="11">
        <v>421</v>
      </c>
      <c r="M8" s="11"/>
      <c r="N8" s="11">
        <v>542</v>
      </c>
      <c r="O8" s="11">
        <v>522</v>
      </c>
      <c r="P8" s="11">
        <v>441</v>
      </c>
      <c r="Q8" s="11">
        <v>502</v>
      </c>
      <c r="R8" s="11"/>
      <c r="S8" s="11">
        <v>282</v>
      </c>
      <c r="T8" s="11">
        <v>262</v>
      </c>
      <c r="U8" s="11">
        <v>161</v>
      </c>
      <c r="V8" s="11">
        <v>181</v>
      </c>
      <c r="W8" s="11">
        <v>141</v>
      </c>
      <c r="X8" s="11">
        <v>181</v>
      </c>
      <c r="Y8" s="11">
        <v>161</v>
      </c>
      <c r="Z8" s="11">
        <v>81</v>
      </c>
      <c r="AA8" s="11">
        <v>222</v>
      </c>
      <c r="AB8" s="11">
        <v>181</v>
      </c>
      <c r="AC8" s="11">
        <v>101</v>
      </c>
      <c r="AD8" s="11">
        <v>60</v>
      </c>
      <c r="AE8" s="11"/>
      <c r="AF8" s="11">
        <v>339</v>
      </c>
      <c r="AG8" s="11">
        <v>765</v>
      </c>
      <c r="AH8" s="11">
        <v>397</v>
      </c>
      <c r="AI8" s="11">
        <v>220</v>
      </c>
      <c r="AJ8" s="11">
        <v>222</v>
      </c>
      <c r="AK8" s="11"/>
      <c r="AL8" s="11">
        <v>770</v>
      </c>
      <c r="AM8" s="11">
        <v>770</v>
      </c>
      <c r="AN8" s="11">
        <v>347</v>
      </c>
      <c r="AO8" s="11">
        <v>126</v>
      </c>
      <c r="AP8" s="11"/>
      <c r="AQ8" s="11">
        <v>1192</v>
      </c>
      <c r="AR8" s="11">
        <v>822</v>
      </c>
      <c r="AS8" s="11"/>
      <c r="AT8" s="11">
        <v>1312</v>
      </c>
      <c r="AU8" s="11">
        <v>397</v>
      </c>
      <c r="AV8" s="11"/>
      <c r="AW8" s="11">
        <v>746</v>
      </c>
      <c r="AX8" s="11">
        <v>471</v>
      </c>
      <c r="AY8" s="11">
        <v>716</v>
      </c>
      <c r="AZ8" s="11"/>
      <c r="BA8" s="11">
        <v>511</v>
      </c>
      <c r="BB8" s="11">
        <v>553</v>
      </c>
      <c r="BC8" s="11">
        <v>648</v>
      </c>
      <c r="BD8" s="11">
        <v>198</v>
      </c>
      <c r="BE8" s="11">
        <v>103</v>
      </c>
      <c r="BF8" s="11"/>
      <c r="BG8" s="11">
        <v>850</v>
      </c>
      <c r="BH8" s="11">
        <v>1164</v>
      </c>
      <c r="BI8" s="11"/>
      <c r="BJ8" s="11">
        <v>1580</v>
      </c>
      <c r="BK8" s="11">
        <v>423</v>
      </c>
      <c r="BL8" s="11"/>
      <c r="BM8" s="11">
        <v>297</v>
      </c>
      <c r="BN8" s="11">
        <v>385</v>
      </c>
      <c r="BO8" s="11">
        <v>706</v>
      </c>
      <c r="BP8" s="11">
        <v>156</v>
      </c>
      <c r="BQ8" s="11">
        <v>228</v>
      </c>
      <c r="BR8" s="11"/>
      <c r="BS8" s="11">
        <v>612</v>
      </c>
      <c r="BT8" s="11"/>
      <c r="BU8" s="11">
        <v>373</v>
      </c>
      <c r="BV8" s="11">
        <v>499</v>
      </c>
      <c r="BW8" s="11">
        <v>191</v>
      </c>
      <c r="BX8" s="11">
        <v>389</v>
      </c>
      <c r="BY8" s="11">
        <v>163</v>
      </c>
      <c r="BZ8" s="11"/>
      <c r="CA8" s="11">
        <v>167</v>
      </c>
      <c r="CB8" s="11"/>
      <c r="CC8" s="11">
        <v>1582</v>
      </c>
      <c r="CD8" s="11">
        <v>370</v>
      </c>
      <c r="CE8" s="11"/>
      <c r="CF8" s="11">
        <v>721</v>
      </c>
      <c r="CG8" s="11"/>
      <c r="CH8" s="11">
        <v>681</v>
      </c>
      <c r="CI8" s="11">
        <v>239</v>
      </c>
    </row>
    <row r="9" spans="2:87" ht="29" x14ac:dyDescent="0.35">
      <c r="B9" s="18" t="s">
        <v>497</v>
      </c>
      <c r="C9" s="17">
        <v>8.3215321595166702E-2</v>
      </c>
      <c r="D9" s="17">
        <v>9.3335530164523894E-2</v>
      </c>
      <c r="E9" s="17">
        <v>7.3805898818267102E-2</v>
      </c>
      <c r="F9" s="17"/>
      <c r="G9" s="17">
        <v>8.4608332186370303E-2</v>
      </c>
      <c r="H9" s="17">
        <v>0.15282215225423701</v>
      </c>
      <c r="I9" s="17">
        <v>7.3431252559426702E-2</v>
      </c>
      <c r="J9" s="17">
        <v>6.5242345697399104E-2</v>
      </c>
      <c r="K9" s="17">
        <v>5.9087113954399001E-2</v>
      </c>
      <c r="L9" s="17">
        <v>6.4144387103603095E-2</v>
      </c>
      <c r="M9" s="17"/>
      <c r="N9" s="17">
        <v>0.102594847864898</v>
      </c>
      <c r="O9" s="17">
        <v>7.0524111956207503E-2</v>
      </c>
      <c r="P9" s="17">
        <v>8.2258604654826498E-2</v>
      </c>
      <c r="Q9" s="17">
        <v>7.7489280987993001E-2</v>
      </c>
      <c r="R9" s="17"/>
      <c r="S9" s="17">
        <v>0.11394098498378299</v>
      </c>
      <c r="T9" s="17">
        <v>0.10022544116243599</v>
      </c>
      <c r="U9" s="17">
        <v>5.7423866209617702E-2</v>
      </c>
      <c r="V9" s="17">
        <v>5.2876538516793602E-2</v>
      </c>
      <c r="W9" s="17">
        <v>7.8076834384818106E-2</v>
      </c>
      <c r="X9" s="17">
        <v>7.0223258661587198E-2</v>
      </c>
      <c r="Y9" s="17">
        <v>5.3860430860273797E-2</v>
      </c>
      <c r="Z9" s="17">
        <v>9.2767157599485395E-2</v>
      </c>
      <c r="AA9" s="17">
        <v>0.102651966080595</v>
      </c>
      <c r="AB9" s="17">
        <v>8.4394084508286699E-2</v>
      </c>
      <c r="AC9" s="17">
        <v>9.7699046538491305E-2</v>
      </c>
      <c r="AD9" s="17">
        <v>4.25642048292749E-2</v>
      </c>
      <c r="AE9" s="17"/>
      <c r="AF9" s="17">
        <v>7.2004074873608798E-2</v>
      </c>
      <c r="AG9" s="17">
        <v>7.9580895210634703E-2</v>
      </c>
      <c r="AH9" s="17">
        <v>7.3459066940758197E-2</v>
      </c>
      <c r="AI9" s="17">
        <v>9.2486411308685207E-2</v>
      </c>
      <c r="AJ9" s="17">
        <v>0.13921994266971899</v>
      </c>
      <c r="AK9" s="17"/>
      <c r="AL9" s="17">
        <v>6.3854487873799104E-2</v>
      </c>
      <c r="AM9" s="17">
        <v>8.61230981318689E-2</v>
      </c>
      <c r="AN9" s="17">
        <v>0.110773321535984</v>
      </c>
      <c r="AO9" s="17">
        <v>0.107784634098242</v>
      </c>
      <c r="AP9" s="17"/>
      <c r="AQ9" s="17">
        <v>6.3937083306155496E-2</v>
      </c>
      <c r="AR9" s="17">
        <v>0.111188273939692</v>
      </c>
      <c r="AS9" s="17"/>
      <c r="AT9" s="17">
        <v>9.2153905616721002E-2</v>
      </c>
      <c r="AU9" s="17">
        <v>6.5888008738180195E-2</v>
      </c>
      <c r="AV9" s="17"/>
      <c r="AW9" s="17">
        <v>7.8804324638172205E-2</v>
      </c>
      <c r="AX9" s="17">
        <v>8.2350662702553895E-2</v>
      </c>
      <c r="AY9" s="17">
        <v>8.9653677416811406E-2</v>
      </c>
      <c r="AZ9" s="17"/>
      <c r="BA9" s="17">
        <v>0.120526635972916</v>
      </c>
      <c r="BB9" s="17">
        <v>5.7399517553691E-2</v>
      </c>
      <c r="BC9" s="17">
        <v>8.2908864193264306E-2</v>
      </c>
      <c r="BD9" s="17">
        <v>6.2392297084187198E-2</v>
      </c>
      <c r="BE9" s="17">
        <v>7.9490521319013005E-2</v>
      </c>
      <c r="BF9" s="17"/>
      <c r="BG9" s="17">
        <v>7.2806729526805003E-2</v>
      </c>
      <c r="BH9" s="17">
        <v>9.0811407709727801E-2</v>
      </c>
      <c r="BI9" s="17"/>
      <c r="BJ9" s="17">
        <v>8.5160946733901302E-2</v>
      </c>
      <c r="BK9" s="17">
        <v>7.6190365779619698E-2</v>
      </c>
      <c r="BL9" s="17"/>
      <c r="BM9" s="17">
        <v>6.1133278394317002E-2</v>
      </c>
      <c r="BN9" s="17">
        <v>5.7496770538627902E-2</v>
      </c>
      <c r="BO9" s="17">
        <v>0.122983170071741</v>
      </c>
      <c r="BP9" s="17">
        <v>6.2211289577185899E-2</v>
      </c>
      <c r="BQ9" s="17">
        <v>3.9694934357786898E-2</v>
      </c>
      <c r="BR9" s="17"/>
      <c r="BS9" s="17">
        <v>7.7587138875540598E-2</v>
      </c>
      <c r="BT9" s="17"/>
      <c r="BU9" s="17">
        <v>6.3659184261712506E-2</v>
      </c>
      <c r="BV9" s="17">
        <v>0.14753185322184501</v>
      </c>
      <c r="BW9" s="17">
        <v>6.8066301833640097E-2</v>
      </c>
      <c r="BX9" s="17">
        <v>5.5790850330435598E-2</v>
      </c>
      <c r="BY9" s="17">
        <v>6.3379791159164395E-2</v>
      </c>
      <c r="BZ9" s="17"/>
      <c r="CA9" s="17">
        <v>0.121601702952384</v>
      </c>
      <c r="CB9" s="17"/>
      <c r="CC9" s="17">
        <v>8.4556001646156106E-2</v>
      </c>
      <c r="CD9" s="17">
        <v>8.6594517045198299E-2</v>
      </c>
      <c r="CE9" s="17"/>
      <c r="CF9" s="17">
        <v>7.17476973511154E-2</v>
      </c>
      <c r="CG9" s="17"/>
      <c r="CH9" s="17">
        <v>4.6982102709507902E-2</v>
      </c>
      <c r="CI9" s="17">
        <v>0.16306324947144599</v>
      </c>
    </row>
    <row r="10" spans="2:87" ht="29" x14ac:dyDescent="0.35">
      <c r="B10" s="18" t="s">
        <v>498</v>
      </c>
      <c r="C10" s="17">
        <v>0.15920421241346899</v>
      </c>
      <c r="D10" s="17">
        <v>0.175314871878536</v>
      </c>
      <c r="E10" s="17">
        <v>0.14242412977115701</v>
      </c>
      <c r="F10" s="17"/>
      <c r="G10" s="17">
        <v>0.234360036022636</v>
      </c>
      <c r="H10" s="17">
        <v>0.20478143507824501</v>
      </c>
      <c r="I10" s="17">
        <v>0.15531293989207201</v>
      </c>
      <c r="J10" s="17">
        <v>0.137380737651671</v>
      </c>
      <c r="K10" s="17">
        <v>0.116974347655402</v>
      </c>
      <c r="L10" s="17">
        <v>0.120837929480651</v>
      </c>
      <c r="M10" s="17"/>
      <c r="N10" s="17">
        <v>0.19849451442695601</v>
      </c>
      <c r="O10" s="17">
        <v>0.16959000417958101</v>
      </c>
      <c r="P10" s="17">
        <v>0.14589322527976401</v>
      </c>
      <c r="Q10" s="17">
        <v>0.119897136356969</v>
      </c>
      <c r="R10" s="17"/>
      <c r="S10" s="17">
        <v>0.19011202287916201</v>
      </c>
      <c r="T10" s="17">
        <v>0.17131319560233299</v>
      </c>
      <c r="U10" s="17">
        <v>0.14889620406649701</v>
      </c>
      <c r="V10" s="17">
        <v>0.15739202958268</v>
      </c>
      <c r="W10" s="17">
        <v>0.11530014431061</v>
      </c>
      <c r="X10" s="17">
        <v>0.16392758060135501</v>
      </c>
      <c r="Y10" s="17">
        <v>0.14862432186199001</v>
      </c>
      <c r="Z10" s="17">
        <v>0.12264206186663799</v>
      </c>
      <c r="AA10" s="17">
        <v>0.21309320448491001</v>
      </c>
      <c r="AB10" s="17">
        <v>0.15378843143082199</v>
      </c>
      <c r="AC10" s="17">
        <v>8.9312147343755699E-2</v>
      </c>
      <c r="AD10" s="17">
        <v>9.5500485701785903E-2</v>
      </c>
      <c r="AE10" s="17"/>
      <c r="AF10" s="17">
        <v>0.116674256293718</v>
      </c>
      <c r="AG10" s="17">
        <v>0.14092893194883499</v>
      </c>
      <c r="AH10" s="17">
        <v>0.17127935981053199</v>
      </c>
      <c r="AI10" s="17">
        <v>0.23054878007533799</v>
      </c>
      <c r="AJ10" s="17">
        <v>0.216758074767361</v>
      </c>
      <c r="AK10" s="17"/>
      <c r="AL10" s="17">
        <v>0.137890867872623</v>
      </c>
      <c r="AM10" s="17">
        <v>0.15631876871158601</v>
      </c>
      <c r="AN10" s="17">
        <v>0.214874585323165</v>
      </c>
      <c r="AO10" s="17">
        <v>0.15367078602534401</v>
      </c>
      <c r="AP10" s="17"/>
      <c r="AQ10" s="17">
        <v>0.13581692647881899</v>
      </c>
      <c r="AR10" s="17">
        <v>0.193139441613879</v>
      </c>
      <c r="AS10" s="17"/>
      <c r="AT10" s="17">
        <v>0.17925977345606101</v>
      </c>
      <c r="AU10" s="17">
        <v>0.12252573435851601</v>
      </c>
      <c r="AV10" s="17"/>
      <c r="AW10" s="17">
        <v>0.13764055210454201</v>
      </c>
      <c r="AX10" s="17">
        <v>0.19810239647769601</v>
      </c>
      <c r="AY10" s="17">
        <v>0.16494498230642901</v>
      </c>
      <c r="AZ10" s="17"/>
      <c r="BA10" s="17">
        <v>0.17710837713028901</v>
      </c>
      <c r="BB10" s="17">
        <v>0.166872021544611</v>
      </c>
      <c r="BC10" s="17">
        <v>0.14993517309846399</v>
      </c>
      <c r="BD10" s="17">
        <v>0.167434109598954</v>
      </c>
      <c r="BE10" s="17">
        <v>7.2887002921108501E-2</v>
      </c>
      <c r="BF10" s="17"/>
      <c r="BG10" s="17">
        <v>0.16630930615901299</v>
      </c>
      <c r="BH10" s="17">
        <v>0.154018986247556</v>
      </c>
      <c r="BI10" s="17"/>
      <c r="BJ10" s="17">
        <v>0.17269369334016099</v>
      </c>
      <c r="BK10" s="17">
        <v>0.105878382550471</v>
      </c>
      <c r="BL10" s="17"/>
      <c r="BM10" s="17">
        <v>0.12089464574844801</v>
      </c>
      <c r="BN10" s="17">
        <v>0.115485321099677</v>
      </c>
      <c r="BO10" s="17">
        <v>0.20088177775181201</v>
      </c>
      <c r="BP10" s="17">
        <v>0.237425171047941</v>
      </c>
      <c r="BQ10" s="17">
        <v>0.108830470809595</v>
      </c>
      <c r="BR10" s="17"/>
      <c r="BS10" s="17">
        <v>0.136624425187721</v>
      </c>
      <c r="BT10" s="17"/>
      <c r="BU10" s="17">
        <v>0.122510803774596</v>
      </c>
      <c r="BV10" s="17">
        <v>0.229508398833003</v>
      </c>
      <c r="BW10" s="17">
        <v>0.21918514070800499</v>
      </c>
      <c r="BX10" s="17">
        <v>0.124179919043857</v>
      </c>
      <c r="BY10" s="17">
        <v>8.6204451888997294E-2</v>
      </c>
      <c r="BZ10" s="17"/>
      <c r="CA10" s="17">
        <v>0.21063682762007699</v>
      </c>
      <c r="CB10" s="17"/>
      <c r="CC10" s="17">
        <v>0.163906211030864</v>
      </c>
      <c r="CD10" s="17">
        <v>0.149945469146223</v>
      </c>
      <c r="CE10" s="17"/>
      <c r="CF10" s="17">
        <v>0.16031558434790999</v>
      </c>
      <c r="CG10" s="17"/>
      <c r="CH10" s="17">
        <v>0.13008699762936499</v>
      </c>
      <c r="CI10" s="17">
        <v>0.25556197161190602</v>
      </c>
    </row>
    <row r="11" spans="2:87" ht="29" x14ac:dyDescent="0.35">
      <c r="B11" s="18" t="s">
        <v>499</v>
      </c>
      <c r="C11" s="17">
        <v>0.51130151113933497</v>
      </c>
      <c r="D11" s="17">
        <v>0.50385256840956505</v>
      </c>
      <c r="E11" s="17">
        <v>0.52161436375179304</v>
      </c>
      <c r="F11" s="17"/>
      <c r="G11" s="17">
        <v>0.43548128129084701</v>
      </c>
      <c r="H11" s="17">
        <v>0.37938016280977099</v>
      </c>
      <c r="I11" s="17">
        <v>0.48914725807690501</v>
      </c>
      <c r="J11" s="17">
        <v>0.56428590582943094</v>
      </c>
      <c r="K11" s="17">
        <v>0.58713752181087397</v>
      </c>
      <c r="L11" s="17">
        <v>0.59397027953765802</v>
      </c>
      <c r="M11" s="17"/>
      <c r="N11" s="17">
        <v>0.49536046904929698</v>
      </c>
      <c r="O11" s="17">
        <v>0.53537534376495899</v>
      </c>
      <c r="P11" s="17">
        <v>0.52770894662566703</v>
      </c>
      <c r="Q11" s="17">
        <v>0.48423455712049002</v>
      </c>
      <c r="R11" s="17"/>
      <c r="S11" s="17">
        <v>0.43112466153310602</v>
      </c>
      <c r="T11" s="17">
        <v>0.47995234709809997</v>
      </c>
      <c r="U11" s="17">
        <v>0.56060521700713295</v>
      </c>
      <c r="V11" s="17">
        <v>0.54459854680874997</v>
      </c>
      <c r="W11" s="17">
        <v>0.50415295934402304</v>
      </c>
      <c r="X11" s="17">
        <v>0.50886933779769605</v>
      </c>
      <c r="Y11" s="17">
        <v>0.480918697141483</v>
      </c>
      <c r="Z11" s="17">
        <v>0.570648657609377</v>
      </c>
      <c r="AA11" s="17">
        <v>0.50816782480285705</v>
      </c>
      <c r="AB11" s="17">
        <v>0.59480463098018199</v>
      </c>
      <c r="AC11" s="17">
        <v>0.566992456515515</v>
      </c>
      <c r="AD11" s="17">
        <v>0.48370097591782502</v>
      </c>
      <c r="AE11" s="17"/>
      <c r="AF11" s="17">
        <v>0.487955123819033</v>
      </c>
      <c r="AG11" s="17">
        <v>0.52484440300184998</v>
      </c>
      <c r="AH11" s="17">
        <v>0.54102023381111297</v>
      </c>
      <c r="AI11" s="17">
        <v>0.51408086331723801</v>
      </c>
      <c r="AJ11" s="17">
        <v>0.46786355079824798</v>
      </c>
      <c r="AK11" s="17"/>
      <c r="AL11" s="17">
        <v>0.52103620036224396</v>
      </c>
      <c r="AM11" s="17">
        <v>0.52471444423729197</v>
      </c>
      <c r="AN11" s="17">
        <v>0.463874396011693</v>
      </c>
      <c r="AO11" s="17">
        <v>0.50053643959878602</v>
      </c>
      <c r="AP11" s="17"/>
      <c r="AQ11" s="17">
        <v>0.53988408439997204</v>
      </c>
      <c r="AR11" s="17">
        <v>0.46982785842702002</v>
      </c>
      <c r="AS11" s="17"/>
      <c r="AT11" s="17">
        <v>0.482743559546991</v>
      </c>
      <c r="AU11" s="17">
        <v>0.59177470631694895</v>
      </c>
      <c r="AV11" s="17"/>
      <c r="AW11" s="17">
        <v>0.58782943836991997</v>
      </c>
      <c r="AX11" s="17">
        <v>0.498203188825526</v>
      </c>
      <c r="AY11" s="17">
        <v>0.444015324166188</v>
      </c>
      <c r="AZ11" s="17"/>
      <c r="BA11" s="17">
        <v>0.45381910067345699</v>
      </c>
      <c r="BB11" s="17">
        <v>0.55776887501490702</v>
      </c>
      <c r="BC11" s="17">
        <v>0.50451877441246895</v>
      </c>
      <c r="BD11" s="17">
        <v>0.52058506263142201</v>
      </c>
      <c r="BE11" s="17">
        <v>0.57704495229964903</v>
      </c>
      <c r="BF11" s="17"/>
      <c r="BG11" s="17">
        <v>0.49734804073081601</v>
      </c>
      <c r="BH11" s="17">
        <v>0.52148461391864998</v>
      </c>
      <c r="BI11" s="17"/>
      <c r="BJ11" s="17">
        <v>0.49513937369119199</v>
      </c>
      <c r="BK11" s="17">
        <v>0.57487262408995898</v>
      </c>
      <c r="BL11" s="17"/>
      <c r="BM11" s="17">
        <v>0.45339518814913998</v>
      </c>
      <c r="BN11" s="17">
        <v>0.60618257253764296</v>
      </c>
      <c r="BO11" s="17">
        <v>0.49055152233793903</v>
      </c>
      <c r="BP11" s="17">
        <v>0.46265653574433901</v>
      </c>
      <c r="BQ11" s="17">
        <v>0.55932438107636995</v>
      </c>
      <c r="BR11" s="17"/>
      <c r="BS11" s="17">
        <v>0.57050778163622495</v>
      </c>
      <c r="BT11" s="17"/>
      <c r="BU11" s="17">
        <v>0.60560454672555797</v>
      </c>
      <c r="BV11" s="17">
        <v>0.47222306892807098</v>
      </c>
      <c r="BW11" s="17">
        <v>0.49638937225817398</v>
      </c>
      <c r="BX11" s="17">
        <v>0.570103970577166</v>
      </c>
      <c r="BY11" s="17">
        <v>0.38220170255744701</v>
      </c>
      <c r="BZ11" s="17"/>
      <c r="CA11" s="17">
        <v>0.52154296937767097</v>
      </c>
      <c r="CB11" s="17"/>
      <c r="CC11" s="17">
        <v>0.50763221345395504</v>
      </c>
      <c r="CD11" s="17">
        <v>0.56309930868514102</v>
      </c>
      <c r="CE11" s="17"/>
      <c r="CF11" s="17">
        <v>0.54165097697862197</v>
      </c>
      <c r="CG11" s="17"/>
      <c r="CH11" s="17">
        <v>0.55751317524182598</v>
      </c>
      <c r="CI11" s="17">
        <v>0.44605637027985001</v>
      </c>
    </row>
    <row r="12" spans="2:87" ht="29" x14ac:dyDescent="0.35">
      <c r="B12" s="18" t="s">
        <v>500</v>
      </c>
      <c r="C12" s="17">
        <v>5.0404023882393303E-2</v>
      </c>
      <c r="D12" s="17">
        <v>6.4872025881061196E-2</v>
      </c>
      <c r="E12" s="17">
        <v>3.6546576252219597E-2</v>
      </c>
      <c r="F12" s="17"/>
      <c r="G12" s="17">
        <v>6.4291714198507294E-2</v>
      </c>
      <c r="H12" s="17">
        <v>5.6597763110329102E-2</v>
      </c>
      <c r="I12" s="17">
        <v>5.34679911047444E-2</v>
      </c>
      <c r="J12" s="17">
        <v>4.8275661503750997E-2</v>
      </c>
      <c r="K12" s="17">
        <v>3.8106686708973103E-2</v>
      </c>
      <c r="L12" s="17">
        <v>4.3535504367240997E-2</v>
      </c>
      <c r="M12" s="17"/>
      <c r="N12" s="17">
        <v>5.0108582661314197E-2</v>
      </c>
      <c r="O12" s="17">
        <v>4.6245893486983901E-2</v>
      </c>
      <c r="P12" s="17">
        <v>4.6164712075231699E-2</v>
      </c>
      <c r="Q12" s="17">
        <v>5.9473820460806903E-2</v>
      </c>
      <c r="R12" s="17"/>
      <c r="S12" s="17">
        <v>6.2868989829562599E-2</v>
      </c>
      <c r="T12" s="17">
        <v>4.91295704849843E-2</v>
      </c>
      <c r="U12" s="17">
        <v>7.0332556024901099E-2</v>
      </c>
      <c r="V12" s="17">
        <v>3.93519822580373E-2</v>
      </c>
      <c r="W12" s="17">
        <v>4.3477897507442603E-2</v>
      </c>
      <c r="X12" s="17">
        <v>7.8683258387737903E-2</v>
      </c>
      <c r="Y12" s="17">
        <v>4.0489586628165201E-2</v>
      </c>
      <c r="Z12" s="17">
        <v>4.0515496880018799E-2</v>
      </c>
      <c r="AA12" s="17">
        <v>4.1408452165491202E-2</v>
      </c>
      <c r="AB12" s="17">
        <v>2.4984894019021198E-2</v>
      </c>
      <c r="AC12" s="17">
        <v>4.6361298150605301E-2</v>
      </c>
      <c r="AD12" s="17">
        <v>6.4948673695207404E-2</v>
      </c>
      <c r="AE12" s="17"/>
      <c r="AF12" s="17">
        <v>7.0359409329187605E-2</v>
      </c>
      <c r="AG12" s="17">
        <v>4.9060039910257501E-2</v>
      </c>
      <c r="AH12" s="17">
        <v>4.2638711042401599E-2</v>
      </c>
      <c r="AI12" s="17">
        <v>4.7349972211562501E-2</v>
      </c>
      <c r="AJ12" s="17">
        <v>5.4099249286880501E-2</v>
      </c>
      <c r="AK12" s="17"/>
      <c r="AL12" s="17">
        <v>5.1522573836112501E-2</v>
      </c>
      <c r="AM12" s="17">
        <v>5.0223474604207903E-2</v>
      </c>
      <c r="AN12" s="17">
        <v>5.2311003204272302E-2</v>
      </c>
      <c r="AO12" s="17">
        <v>3.9426839479113698E-2</v>
      </c>
      <c r="AP12" s="17"/>
      <c r="AQ12" s="17">
        <v>4.8692739535678597E-2</v>
      </c>
      <c r="AR12" s="17">
        <v>5.2887117760627302E-2</v>
      </c>
      <c r="AS12" s="17"/>
      <c r="AT12" s="17">
        <v>5.0376639633945501E-2</v>
      </c>
      <c r="AU12" s="17">
        <v>4.5815818916774602E-2</v>
      </c>
      <c r="AV12" s="17"/>
      <c r="AW12" s="17">
        <v>3.9475149963832598E-2</v>
      </c>
      <c r="AX12" s="17">
        <v>5.4575888166365098E-2</v>
      </c>
      <c r="AY12" s="17">
        <v>6.0522987189948099E-2</v>
      </c>
      <c r="AZ12" s="17"/>
      <c r="BA12" s="17">
        <v>4.02757888191414E-2</v>
      </c>
      <c r="BB12" s="17">
        <v>4.8522319723320897E-2</v>
      </c>
      <c r="BC12" s="17">
        <v>5.9053309524302502E-2</v>
      </c>
      <c r="BD12" s="17">
        <v>2.5940944512902402E-2</v>
      </c>
      <c r="BE12" s="17">
        <v>0.10413264975691</v>
      </c>
      <c r="BF12" s="17"/>
      <c r="BG12" s="17">
        <v>4.5042947678935803E-2</v>
      </c>
      <c r="BH12" s="17">
        <v>5.4316483535026903E-2</v>
      </c>
      <c r="BI12" s="17"/>
      <c r="BJ12" s="17">
        <v>4.7882817188679698E-2</v>
      </c>
      <c r="BK12" s="17">
        <v>6.1042679971118001E-2</v>
      </c>
      <c r="BL12" s="17"/>
      <c r="BM12" s="17">
        <v>4.0137896053172598E-2</v>
      </c>
      <c r="BN12" s="17">
        <v>5.7605163999436097E-2</v>
      </c>
      <c r="BO12" s="17">
        <v>4.3992498671439298E-2</v>
      </c>
      <c r="BP12" s="17">
        <v>3.8066681681359398E-2</v>
      </c>
      <c r="BQ12" s="17">
        <v>9.5194182015131301E-2</v>
      </c>
      <c r="BR12" s="17"/>
      <c r="BS12" s="17">
        <v>6.1654247207023498E-2</v>
      </c>
      <c r="BT12" s="17"/>
      <c r="BU12" s="17">
        <v>6.7215373440786E-2</v>
      </c>
      <c r="BV12" s="17">
        <v>3.4300729977513801E-2</v>
      </c>
      <c r="BW12" s="17">
        <v>4.5026317002169497E-2</v>
      </c>
      <c r="BX12" s="17">
        <v>8.1402386817044495E-2</v>
      </c>
      <c r="BY12" s="17">
        <v>3.9744474963078903E-2</v>
      </c>
      <c r="BZ12" s="17"/>
      <c r="CA12" s="17">
        <v>2.78741579288798E-2</v>
      </c>
      <c r="CB12" s="17"/>
      <c r="CC12" s="17">
        <v>4.9255208802544498E-2</v>
      </c>
      <c r="CD12" s="17">
        <v>4.9714336519307199E-2</v>
      </c>
      <c r="CE12" s="17"/>
      <c r="CF12" s="17">
        <v>3.7235333232669802E-2</v>
      </c>
      <c r="CG12" s="17"/>
      <c r="CH12" s="17">
        <v>6.0380406894667601E-2</v>
      </c>
      <c r="CI12" s="17">
        <v>2.8305173694578301E-2</v>
      </c>
    </row>
    <row r="13" spans="2:87" ht="29" x14ac:dyDescent="0.35">
      <c r="B13" s="18" t="s">
        <v>501</v>
      </c>
      <c r="C13" s="17">
        <v>3.4501902464278901E-2</v>
      </c>
      <c r="D13" s="17">
        <v>4.9020704582985498E-2</v>
      </c>
      <c r="E13" s="17">
        <v>2.0500678344751298E-2</v>
      </c>
      <c r="F13" s="17"/>
      <c r="G13" s="17">
        <v>2.6151946093581901E-2</v>
      </c>
      <c r="H13" s="17">
        <v>2.4463082175228999E-2</v>
      </c>
      <c r="I13" s="17">
        <v>3.4123047249694699E-2</v>
      </c>
      <c r="J13" s="17">
        <v>2.7484690865188399E-2</v>
      </c>
      <c r="K13" s="17">
        <v>4.5444203187643702E-2</v>
      </c>
      <c r="L13" s="17">
        <v>4.6962146649792202E-2</v>
      </c>
      <c r="M13" s="17"/>
      <c r="N13" s="17">
        <v>2.87635190739234E-2</v>
      </c>
      <c r="O13" s="17">
        <v>4.0824474097942598E-2</v>
      </c>
      <c r="P13" s="17">
        <v>3.3657174327264797E-2</v>
      </c>
      <c r="Q13" s="17">
        <v>3.5346244756058597E-2</v>
      </c>
      <c r="R13" s="17"/>
      <c r="S13" s="17">
        <v>4.21983381426526E-2</v>
      </c>
      <c r="T13" s="17">
        <v>5.6113204134187002E-2</v>
      </c>
      <c r="U13" s="17">
        <v>2.63755394690856E-2</v>
      </c>
      <c r="V13" s="17">
        <v>2.3169937296370801E-2</v>
      </c>
      <c r="W13" s="17">
        <v>3.6907872028781798E-2</v>
      </c>
      <c r="X13" s="17">
        <v>3.66756810127149E-2</v>
      </c>
      <c r="Y13" s="17">
        <v>3.75839433905506E-2</v>
      </c>
      <c r="Z13" s="17">
        <v>2.3537175440250201E-2</v>
      </c>
      <c r="AA13" s="17">
        <v>1.8886903551297698E-2</v>
      </c>
      <c r="AB13" s="17">
        <v>3.93980576019528E-2</v>
      </c>
      <c r="AC13" s="17">
        <v>1.7185398059165701E-2</v>
      </c>
      <c r="AD13" s="17">
        <v>2.6435892957768201E-2</v>
      </c>
      <c r="AE13" s="17"/>
      <c r="AF13" s="17">
        <v>4.7769236012082397E-2</v>
      </c>
      <c r="AG13" s="17">
        <v>3.60911187506016E-2</v>
      </c>
      <c r="AH13" s="17">
        <v>3.6865707922601999E-2</v>
      </c>
      <c r="AI13" s="17">
        <v>2.1936133935992499E-2</v>
      </c>
      <c r="AJ13" s="17">
        <v>1.60331995961321E-2</v>
      </c>
      <c r="AK13" s="17"/>
      <c r="AL13" s="17">
        <v>4.0022115521425601E-2</v>
      </c>
      <c r="AM13" s="17">
        <v>3.94536663484987E-2</v>
      </c>
      <c r="AN13" s="17">
        <v>1.85455255147111E-2</v>
      </c>
      <c r="AO13" s="17">
        <v>1.4491231596420099E-2</v>
      </c>
      <c r="AP13" s="17"/>
      <c r="AQ13" s="17">
        <v>3.8506022580779301E-2</v>
      </c>
      <c r="AR13" s="17">
        <v>2.8691876697325699E-2</v>
      </c>
      <c r="AS13" s="17"/>
      <c r="AT13" s="17">
        <v>3.2720733350436501E-2</v>
      </c>
      <c r="AU13" s="17">
        <v>4.9933195710397102E-2</v>
      </c>
      <c r="AV13" s="17"/>
      <c r="AW13" s="17">
        <v>3.9899655860912701E-2</v>
      </c>
      <c r="AX13" s="17">
        <v>2.2319971472491498E-2</v>
      </c>
      <c r="AY13" s="17">
        <v>3.5437131688044902E-2</v>
      </c>
      <c r="AZ13" s="17"/>
      <c r="BA13" s="17">
        <v>4.3312775870665503E-2</v>
      </c>
      <c r="BB13" s="17">
        <v>2.8346680219246401E-2</v>
      </c>
      <c r="BC13" s="17">
        <v>3.1860511096618097E-2</v>
      </c>
      <c r="BD13" s="17">
        <v>4.1550247170833103E-2</v>
      </c>
      <c r="BE13" s="17">
        <v>2.7168951377632099E-2</v>
      </c>
      <c r="BF13" s="17"/>
      <c r="BG13" s="17">
        <v>3.5018639492158103E-2</v>
      </c>
      <c r="BH13" s="17">
        <v>3.4124792963150102E-2</v>
      </c>
      <c r="BI13" s="17"/>
      <c r="BJ13" s="17">
        <v>3.0837122422398801E-2</v>
      </c>
      <c r="BK13" s="17">
        <v>4.6884938895584899E-2</v>
      </c>
      <c r="BL13" s="17"/>
      <c r="BM13" s="17">
        <v>3.0117415711957699E-2</v>
      </c>
      <c r="BN13" s="17">
        <v>6.2819390466967606E-2</v>
      </c>
      <c r="BO13" s="17">
        <v>1.24977452289674E-2</v>
      </c>
      <c r="BP13" s="17">
        <v>3.6967200267609697E-2</v>
      </c>
      <c r="BQ13" s="17">
        <v>7.9677490942642398E-2</v>
      </c>
      <c r="BR13" s="17"/>
      <c r="BS13" s="17">
        <v>5.4678030955109203E-2</v>
      </c>
      <c r="BT13" s="17"/>
      <c r="BU13" s="17">
        <v>4.2488613561419503E-2</v>
      </c>
      <c r="BV13" s="17">
        <v>9.3226370261600602E-3</v>
      </c>
      <c r="BW13" s="17">
        <v>2.6151459788128901E-2</v>
      </c>
      <c r="BX13" s="17">
        <v>6.3936117950061197E-2</v>
      </c>
      <c r="BY13" s="17">
        <v>5.0683554384726298E-2</v>
      </c>
      <c r="BZ13" s="17"/>
      <c r="CA13" s="17">
        <v>2.4212967775596402E-2</v>
      </c>
      <c r="CB13" s="17"/>
      <c r="CC13" s="17">
        <v>3.1788019914122799E-2</v>
      </c>
      <c r="CD13" s="17">
        <v>4.2122979544589503E-2</v>
      </c>
      <c r="CE13" s="17"/>
      <c r="CF13" s="17">
        <v>3.0481525561784999E-2</v>
      </c>
      <c r="CG13" s="17"/>
      <c r="CH13" s="17">
        <v>4.4966453384654298E-2</v>
      </c>
      <c r="CI13" s="17">
        <v>2.21245510815401E-2</v>
      </c>
    </row>
    <row r="14" spans="2:87" x14ac:dyDescent="0.35">
      <c r="B14" s="18" t="s">
        <v>161</v>
      </c>
      <c r="C14" s="19">
        <v>0.16137302850535801</v>
      </c>
      <c r="D14" s="19">
        <v>0.113604299083328</v>
      </c>
      <c r="E14" s="19">
        <v>0.20510835306181199</v>
      </c>
      <c r="F14" s="19"/>
      <c r="G14" s="19">
        <v>0.15510669020805801</v>
      </c>
      <c r="H14" s="19">
        <v>0.18195540457218901</v>
      </c>
      <c r="I14" s="19">
        <v>0.19451751111715701</v>
      </c>
      <c r="J14" s="19">
        <v>0.15733065845256</v>
      </c>
      <c r="K14" s="19">
        <v>0.15325012668270799</v>
      </c>
      <c r="L14" s="19">
        <v>0.130549752861055</v>
      </c>
      <c r="M14" s="19"/>
      <c r="N14" s="19">
        <v>0.124678066923612</v>
      </c>
      <c r="O14" s="19">
        <v>0.137440172514326</v>
      </c>
      <c r="P14" s="19">
        <v>0.16431733703724599</v>
      </c>
      <c r="Q14" s="19">
        <v>0.22355896031768199</v>
      </c>
      <c r="R14" s="19"/>
      <c r="S14" s="19">
        <v>0.15975500263173401</v>
      </c>
      <c r="T14" s="19">
        <v>0.14326624151796</v>
      </c>
      <c r="U14" s="19">
        <v>0.136366617222765</v>
      </c>
      <c r="V14" s="19">
        <v>0.182610965537368</v>
      </c>
      <c r="W14" s="19">
        <v>0.22208429242432501</v>
      </c>
      <c r="X14" s="19">
        <v>0.141620883538909</v>
      </c>
      <c r="Y14" s="19">
        <v>0.23852302011753701</v>
      </c>
      <c r="Z14" s="19">
        <v>0.14988945060423101</v>
      </c>
      <c r="AA14" s="19">
        <v>0.115791648914849</v>
      </c>
      <c r="AB14" s="19">
        <v>0.102629901459735</v>
      </c>
      <c r="AC14" s="19">
        <v>0.18244965339246699</v>
      </c>
      <c r="AD14" s="19">
        <v>0.28684976689813801</v>
      </c>
      <c r="AE14" s="19"/>
      <c r="AF14" s="19">
        <v>0.20523789967236999</v>
      </c>
      <c r="AG14" s="19">
        <v>0.16949461117782</v>
      </c>
      <c r="AH14" s="19">
        <v>0.134736920472594</v>
      </c>
      <c r="AI14" s="19">
        <v>9.3597839151183193E-2</v>
      </c>
      <c r="AJ14" s="19">
        <v>0.106025982881659</v>
      </c>
      <c r="AK14" s="19"/>
      <c r="AL14" s="19">
        <v>0.185673754533796</v>
      </c>
      <c r="AM14" s="19">
        <v>0.14316654796654699</v>
      </c>
      <c r="AN14" s="19">
        <v>0.139621168410174</v>
      </c>
      <c r="AO14" s="19">
        <v>0.184090069202094</v>
      </c>
      <c r="AP14" s="19"/>
      <c r="AQ14" s="19">
        <v>0.17316314369859501</v>
      </c>
      <c r="AR14" s="19">
        <v>0.14426543156145599</v>
      </c>
      <c r="AS14" s="19"/>
      <c r="AT14" s="19">
        <v>0.16274538839584399</v>
      </c>
      <c r="AU14" s="19">
        <v>0.124062535959184</v>
      </c>
      <c r="AV14" s="19"/>
      <c r="AW14" s="19">
        <v>0.116350879062621</v>
      </c>
      <c r="AX14" s="19">
        <v>0.14444789235536801</v>
      </c>
      <c r="AY14" s="19">
        <v>0.20542589723257801</v>
      </c>
      <c r="AZ14" s="19"/>
      <c r="BA14" s="19">
        <v>0.16495732153352999</v>
      </c>
      <c r="BB14" s="19">
        <v>0.141090585944223</v>
      </c>
      <c r="BC14" s="19">
        <v>0.171723367674882</v>
      </c>
      <c r="BD14" s="19">
        <v>0.182097339001701</v>
      </c>
      <c r="BE14" s="19">
        <v>0.139275922325688</v>
      </c>
      <c r="BF14" s="19"/>
      <c r="BG14" s="19">
        <v>0.18347433641227301</v>
      </c>
      <c r="BH14" s="19">
        <v>0.145243715625889</v>
      </c>
      <c r="BI14" s="19"/>
      <c r="BJ14" s="19">
        <v>0.168286046623667</v>
      </c>
      <c r="BK14" s="19">
        <v>0.13513100871324699</v>
      </c>
      <c r="BL14" s="19"/>
      <c r="BM14" s="19">
        <v>0.29432157594296499</v>
      </c>
      <c r="BN14" s="19">
        <v>0.100410781357648</v>
      </c>
      <c r="BO14" s="19">
        <v>0.12909328593810099</v>
      </c>
      <c r="BP14" s="19">
        <v>0.162673121681565</v>
      </c>
      <c r="BQ14" s="19">
        <v>0.117278540798474</v>
      </c>
      <c r="BR14" s="19"/>
      <c r="BS14" s="19">
        <v>9.89483761383807E-2</v>
      </c>
      <c r="BT14" s="19"/>
      <c r="BU14" s="19">
        <v>9.8521478235927995E-2</v>
      </c>
      <c r="BV14" s="19">
        <v>0.107113312013407</v>
      </c>
      <c r="BW14" s="19">
        <v>0.145181408409882</v>
      </c>
      <c r="BX14" s="19">
        <v>0.104586755281436</v>
      </c>
      <c r="BY14" s="19">
        <v>0.37778602504658598</v>
      </c>
      <c r="BZ14" s="19"/>
      <c r="CA14" s="19">
        <v>9.4131374345391997E-2</v>
      </c>
      <c r="CB14" s="19"/>
      <c r="CC14" s="19">
        <v>0.16286234515235801</v>
      </c>
      <c r="CD14" s="19">
        <v>0.108523389059541</v>
      </c>
      <c r="CE14" s="19"/>
      <c r="CF14" s="19">
        <v>0.158568882527897</v>
      </c>
      <c r="CG14" s="19"/>
      <c r="CH14" s="19">
        <v>0.16007086413997901</v>
      </c>
      <c r="CI14" s="19">
        <v>8.4888683860679298E-2</v>
      </c>
    </row>
    <row r="15" spans="2:87" x14ac:dyDescent="0.35">
      <c r="B15" s="16"/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505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2014</v>
      </c>
      <c r="D7" s="10">
        <v>1010</v>
      </c>
      <c r="E7" s="10">
        <v>998</v>
      </c>
      <c r="F7" s="10"/>
      <c r="G7" s="10">
        <v>162</v>
      </c>
      <c r="H7" s="10">
        <v>348</v>
      </c>
      <c r="I7" s="10">
        <v>362</v>
      </c>
      <c r="J7" s="10">
        <v>366</v>
      </c>
      <c r="K7" s="10">
        <v>313</v>
      </c>
      <c r="L7" s="10">
        <v>463</v>
      </c>
      <c r="M7" s="10"/>
      <c r="N7" s="10">
        <v>594</v>
      </c>
      <c r="O7" s="10">
        <v>504</v>
      </c>
      <c r="P7" s="10">
        <v>427</v>
      </c>
      <c r="Q7" s="10">
        <v>482</v>
      </c>
      <c r="R7" s="10"/>
      <c r="S7" s="10">
        <v>277</v>
      </c>
      <c r="T7" s="10">
        <v>281</v>
      </c>
      <c r="U7" s="10">
        <v>168</v>
      </c>
      <c r="V7" s="10">
        <v>172</v>
      </c>
      <c r="W7" s="10">
        <v>153</v>
      </c>
      <c r="X7" s="10">
        <v>169</v>
      </c>
      <c r="Y7" s="10">
        <v>143</v>
      </c>
      <c r="Z7" s="10">
        <v>76</v>
      </c>
      <c r="AA7" s="10">
        <v>207</v>
      </c>
      <c r="AB7" s="10">
        <v>190</v>
      </c>
      <c r="AC7" s="10">
        <v>109</v>
      </c>
      <c r="AD7" s="10">
        <v>69</v>
      </c>
      <c r="AE7" s="10"/>
      <c r="AF7" s="10">
        <v>331</v>
      </c>
      <c r="AG7" s="10">
        <v>748</v>
      </c>
      <c r="AH7" s="10">
        <v>407</v>
      </c>
      <c r="AI7" s="10">
        <v>228</v>
      </c>
      <c r="AJ7" s="10">
        <v>232</v>
      </c>
      <c r="AK7" s="10"/>
      <c r="AL7" s="10">
        <v>803</v>
      </c>
      <c r="AM7" s="10">
        <v>756</v>
      </c>
      <c r="AN7" s="10">
        <v>338</v>
      </c>
      <c r="AO7" s="10">
        <v>117</v>
      </c>
      <c r="AP7" s="10"/>
      <c r="AQ7" s="10">
        <v>1178</v>
      </c>
      <c r="AR7" s="10">
        <v>836</v>
      </c>
      <c r="AS7" s="10"/>
      <c r="AT7" s="10">
        <v>1305</v>
      </c>
      <c r="AU7" s="10">
        <v>438</v>
      </c>
      <c r="AV7" s="10"/>
      <c r="AW7" s="10">
        <v>799</v>
      </c>
      <c r="AX7" s="10">
        <v>470</v>
      </c>
      <c r="AY7" s="10">
        <v>680</v>
      </c>
      <c r="AZ7" s="10"/>
      <c r="BA7" s="10">
        <v>492</v>
      </c>
      <c r="BB7" s="10">
        <v>559</v>
      </c>
      <c r="BC7" s="10">
        <v>647</v>
      </c>
      <c r="BD7" s="10">
        <v>207</v>
      </c>
      <c r="BE7" s="10">
        <v>108</v>
      </c>
      <c r="BF7" s="10"/>
      <c r="BG7" s="10">
        <v>791</v>
      </c>
      <c r="BH7" s="10">
        <v>1223</v>
      </c>
      <c r="BI7" s="10"/>
      <c r="BJ7" s="10">
        <v>1546</v>
      </c>
      <c r="BK7" s="10">
        <v>457</v>
      </c>
      <c r="BL7" s="10"/>
      <c r="BM7" s="10">
        <v>280</v>
      </c>
      <c r="BN7" s="10">
        <v>408</v>
      </c>
      <c r="BO7" s="10">
        <v>699</v>
      </c>
      <c r="BP7" s="10">
        <v>159</v>
      </c>
      <c r="BQ7" s="10">
        <v>227</v>
      </c>
      <c r="BR7" s="10"/>
      <c r="BS7" s="10">
        <v>617</v>
      </c>
      <c r="BT7" s="10"/>
      <c r="BU7" s="10">
        <v>384</v>
      </c>
      <c r="BV7" s="10">
        <v>488</v>
      </c>
      <c r="BW7" s="10">
        <v>192</v>
      </c>
      <c r="BX7" s="10">
        <v>397</v>
      </c>
      <c r="BY7" s="10">
        <v>154</v>
      </c>
      <c r="BZ7" s="10"/>
      <c r="CA7" s="10">
        <v>165</v>
      </c>
      <c r="CB7" s="10"/>
      <c r="CC7" s="10">
        <v>1596</v>
      </c>
      <c r="CD7" s="10">
        <v>360</v>
      </c>
      <c r="CE7" s="10"/>
      <c r="CF7" s="10">
        <v>756</v>
      </c>
      <c r="CG7" s="10"/>
      <c r="CH7" s="10">
        <v>698</v>
      </c>
      <c r="CI7" s="10">
        <v>238</v>
      </c>
    </row>
    <row r="8" spans="2:87" ht="30" customHeight="1" x14ac:dyDescent="0.35">
      <c r="B8" s="11" t="s">
        <v>20</v>
      </c>
      <c r="C8" s="11">
        <v>2014</v>
      </c>
      <c r="D8" s="11">
        <v>993</v>
      </c>
      <c r="E8" s="11">
        <v>1015</v>
      </c>
      <c r="F8" s="11"/>
      <c r="G8" s="11">
        <v>282</v>
      </c>
      <c r="H8" s="11">
        <v>344</v>
      </c>
      <c r="I8" s="11">
        <v>342</v>
      </c>
      <c r="J8" s="11">
        <v>342</v>
      </c>
      <c r="K8" s="11">
        <v>283</v>
      </c>
      <c r="L8" s="11">
        <v>421</v>
      </c>
      <c r="M8" s="11"/>
      <c r="N8" s="11">
        <v>542</v>
      </c>
      <c r="O8" s="11">
        <v>522</v>
      </c>
      <c r="P8" s="11">
        <v>441</v>
      </c>
      <c r="Q8" s="11">
        <v>502</v>
      </c>
      <c r="R8" s="11"/>
      <c r="S8" s="11">
        <v>282</v>
      </c>
      <c r="T8" s="11">
        <v>262</v>
      </c>
      <c r="U8" s="11">
        <v>161</v>
      </c>
      <c r="V8" s="11">
        <v>181</v>
      </c>
      <c r="W8" s="11">
        <v>141</v>
      </c>
      <c r="X8" s="11">
        <v>181</v>
      </c>
      <c r="Y8" s="11">
        <v>161</v>
      </c>
      <c r="Z8" s="11">
        <v>81</v>
      </c>
      <c r="AA8" s="11">
        <v>222</v>
      </c>
      <c r="AB8" s="11">
        <v>181</v>
      </c>
      <c r="AC8" s="11">
        <v>101</v>
      </c>
      <c r="AD8" s="11">
        <v>60</v>
      </c>
      <c r="AE8" s="11"/>
      <c r="AF8" s="11">
        <v>339</v>
      </c>
      <c r="AG8" s="11">
        <v>765</v>
      </c>
      <c r="AH8" s="11">
        <v>397</v>
      </c>
      <c r="AI8" s="11">
        <v>220</v>
      </c>
      <c r="AJ8" s="11">
        <v>222</v>
      </c>
      <c r="AK8" s="11"/>
      <c r="AL8" s="11">
        <v>770</v>
      </c>
      <c r="AM8" s="11">
        <v>770</v>
      </c>
      <c r="AN8" s="11">
        <v>347</v>
      </c>
      <c r="AO8" s="11">
        <v>126</v>
      </c>
      <c r="AP8" s="11"/>
      <c r="AQ8" s="11">
        <v>1192</v>
      </c>
      <c r="AR8" s="11">
        <v>822</v>
      </c>
      <c r="AS8" s="11"/>
      <c r="AT8" s="11">
        <v>1312</v>
      </c>
      <c r="AU8" s="11">
        <v>397</v>
      </c>
      <c r="AV8" s="11"/>
      <c r="AW8" s="11">
        <v>746</v>
      </c>
      <c r="AX8" s="11">
        <v>471</v>
      </c>
      <c r="AY8" s="11">
        <v>716</v>
      </c>
      <c r="AZ8" s="11"/>
      <c r="BA8" s="11">
        <v>511</v>
      </c>
      <c r="BB8" s="11">
        <v>553</v>
      </c>
      <c r="BC8" s="11">
        <v>648</v>
      </c>
      <c r="BD8" s="11">
        <v>198</v>
      </c>
      <c r="BE8" s="11">
        <v>103</v>
      </c>
      <c r="BF8" s="11"/>
      <c r="BG8" s="11">
        <v>850</v>
      </c>
      <c r="BH8" s="11">
        <v>1164</v>
      </c>
      <c r="BI8" s="11"/>
      <c r="BJ8" s="11">
        <v>1580</v>
      </c>
      <c r="BK8" s="11">
        <v>423</v>
      </c>
      <c r="BL8" s="11"/>
      <c r="BM8" s="11">
        <v>297</v>
      </c>
      <c r="BN8" s="11">
        <v>385</v>
      </c>
      <c r="BO8" s="11">
        <v>706</v>
      </c>
      <c r="BP8" s="11">
        <v>156</v>
      </c>
      <c r="BQ8" s="11">
        <v>228</v>
      </c>
      <c r="BR8" s="11"/>
      <c r="BS8" s="11">
        <v>612</v>
      </c>
      <c r="BT8" s="11"/>
      <c r="BU8" s="11">
        <v>373</v>
      </c>
      <c r="BV8" s="11">
        <v>499</v>
      </c>
      <c r="BW8" s="11">
        <v>191</v>
      </c>
      <c r="BX8" s="11">
        <v>389</v>
      </c>
      <c r="BY8" s="11">
        <v>163</v>
      </c>
      <c r="BZ8" s="11"/>
      <c r="CA8" s="11">
        <v>167</v>
      </c>
      <c r="CB8" s="11"/>
      <c r="CC8" s="11">
        <v>1582</v>
      </c>
      <c r="CD8" s="11">
        <v>370</v>
      </c>
      <c r="CE8" s="11"/>
      <c r="CF8" s="11">
        <v>721</v>
      </c>
      <c r="CG8" s="11"/>
      <c r="CH8" s="11">
        <v>681</v>
      </c>
      <c r="CI8" s="11">
        <v>239</v>
      </c>
    </row>
    <row r="9" spans="2:87" ht="29" x14ac:dyDescent="0.35">
      <c r="B9" s="18" t="s">
        <v>497</v>
      </c>
      <c r="C9" s="17">
        <v>0.134994482849491</v>
      </c>
      <c r="D9" s="17">
        <v>0.13961836757254201</v>
      </c>
      <c r="E9" s="17">
        <v>0.130339623365301</v>
      </c>
      <c r="F9" s="17"/>
      <c r="G9" s="17">
        <v>0.15576390754025801</v>
      </c>
      <c r="H9" s="17">
        <v>0.16931846381944901</v>
      </c>
      <c r="I9" s="17">
        <v>0.10911385081106199</v>
      </c>
      <c r="J9" s="17">
        <v>0.141903999318128</v>
      </c>
      <c r="K9" s="17">
        <v>0.123493235358256</v>
      </c>
      <c r="L9" s="17">
        <v>0.116157573415118</v>
      </c>
      <c r="M9" s="17"/>
      <c r="N9" s="17">
        <v>0.140461334445563</v>
      </c>
      <c r="O9" s="17">
        <v>0.122005335111028</v>
      </c>
      <c r="P9" s="17">
        <v>0.135234415833696</v>
      </c>
      <c r="Q9" s="17">
        <v>0.14242164891800799</v>
      </c>
      <c r="R9" s="17"/>
      <c r="S9" s="17">
        <v>0.178132500573351</v>
      </c>
      <c r="T9" s="17">
        <v>0.16678202594208999</v>
      </c>
      <c r="U9" s="17">
        <v>0.103718383431883</v>
      </c>
      <c r="V9" s="17">
        <v>0.15275028851081501</v>
      </c>
      <c r="W9" s="17">
        <v>8.5928587197438899E-2</v>
      </c>
      <c r="X9" s="17">
        <v>0.130077211042466</v>
      </c>
      <c r="Y9" s="17">
        <v>0.112042981240857</v>
      </c>
      <c r="Z9" s="17">
        <v>7.8838475928310794E-2</v>
      </c>
      <c r="AA9" s="17">
        <v>0.15159787674117001</v>
      </c>
      <c r="AB9" s="17">
        <v>0.12449778858322801</v>
      </c>
      <c r="AC9" s="17">
        <v>0.115488707437163</v>
      </c>
      <c r="AD9" s="17">
        <v>9.4444391088127994E-2</v>
      </c>
      <c r="AE9" s="17"/>
      <c r="AF9" s="17">
        <v>0.122204728592208</v>
      </c>
      <c r="AG9" s="17">
        <v>0.14604098734000401</v>
      </c>
      <c r="AH9" s="17">
        <v>9.9045168354565297E-2</v>
      </c>
      <c r="AI9" s="17">
        <v>0.16139990512312199</v>
      </c>
      <c r="AJ9" s="17">
        <v>0.161622490168498</v>
      </c>
      <c r="AK9" s="17"/>
      <c r="AL9" s="17">
        <v>0.11649263309286299</v>
      </c>
      <c r="AM9" s="17">
        <v>0.13748730495536801</v>
      </c>
      <c r="AN9" s="17">
        <v>0.162858926783121</v>
      </c>
      <c r="AO9" s="17">
        <v>0.156009824932656</v>
      </c>
      <c r="AP9" s="17"/>
      <c r="AQ9" s="17">
        <v>0.13183431766943501</v>
      </c>
      <c r="AR9" s="17">
        <v>0.139579919996667</v>
      </c>
      <c r="AS9" s="17"/>
      <c r="AT9" s="17">
        <v>0.143470089777849</v>
      </c>
      <c r="AU9" s="17">
        <v>0.110784764293084</v>
      </c>
      <c r="AV9" s="17"/>
      <c r="AW9" s="17">
        <v>0.11296343848927801</v>
      </c>
      <c r="AX9" s="17">
        <v>9.4468788156674102E-2</v>
      </c>
      <c r="AY9" s="17">
        <v>0.187784830261536</v>
      </c>
      <c r="AZ9" s="17"/>
      <c r="BA9" s="17">
        <v>0.17910546541399</v>
      </c>
      <c r="BB9" s="17">
        <v>0.12711898707184299</v>
      </c>
      <c r="BC9" s="17">
        <v>0.11826988463089699</v>
      </c>
      <c r="BD9" s="17">
        <v>0.103783052455569</v>
      </c>
      <c r="BE9" s="17">
        <v>0.12513290621987599</v>
      </c>
      <c r="BF9" s="17"/>
      <c r="BG9" s="17">
        <v>0.129828327940336</v>
      </c>
      <c r="BH9" s="17">
        <v>0.13876469089620599</v>
      </c>
      <c r="BI9" s="17"/>
      <c r="BJ9" s="17">
        <v>0.13338781943500899</v>
      </c>
      <c r="BK9" s="17">
        <v>0.13799367469201901</v>
      </c>
      <c r="BL9" s="17"/>
      <c r="BM9" s="17">
        <v>0.118244859599893</v>
      </c>
      <c r="BN9" s="17">
        <v>0.119856826327588</v>
      </c>
      <c r="BO9" s="17">
        <v>0.171451355601622</v>
      </c>
      <c r="BP9" s="17">
        <v>9.3026937758441994E-2</v>
      </c>
      <c r="BQ9" s="17">
        <v>0.112349011114821</v>
      </c>
      <c r="BR9" s="17"/>
      <c r="BS9" s="17">
        <v>0.12546346999906599</v>
      </c>
      <c r="BT9" s="17"/>
      <c r="BU9" s="17">
        <v>0.11942180568484199</v>
      </c>
      <c r="BV9" s="17">
        <v>0.19423129441342499</v>
      </c>
      <c r="BW9" s="17">
        <v>0.117761663610732</v>
      </c>
      <c r="BX9" s="17">
        <v>0.12288739890132799</v>
      </c>
      <c r="BY9" s="17">
        <v>8.3360300129093706E-2</v>
      </c>
      <c r="BZ9" s="17"/>
      <c r="CA9" s="17">
        <v>0.181624339076456</v>
      </c>
      <c r="CB9" s="17"/>
      <c r="CC9" s="17">
        <v>0.14226983900655499</v>
      </c>
      <c r="CD9" s="17">
        <v>0.108286298376738</v>
      </c>
      <c r="CE9" s="17"/>
      <c r="CF9" s="17">
        <v>0.14134713988523001</v>
      </c>
      <c r="CG9" s="17"/>
      <c r="CH9" s="17">
        <v>0.11803788672895001</v>
      </c>
      <c r="CI9" s="17">
        <v>0.16563415118064301</v>
      </c>
    </row>
    <row r="10" spans="2:87" ht="29" x14ac:dyDescent="0.35">
      <c r="B10" s="18" t="s">
        <v>498</v>
      </c>
      <c r="C10" s="17">
        <v>0.363291124270331</v>
      </c>
      <c r="D10" s="17">
        <v>0.35186690780715402</v>
      </c>
      <c r="E10" s="17">
        <v>0.37454332633447601</v>
      </c>
      <c r="F10" s="17"/>
      <c r="G10" s="17">
        <v>0.33318938469199499</v>
      </c>
      <c r="H10" s="17">
        <v>0.36098620443105001</v>
      </c>
      <c r="I10" s="17">
        <v>0.35076149636665199</v>
      </c>
      <c r="J10" s="17">
        <v>0.35359638661724802</v>
      </c>
      <c r="K10" s="17">
        <v>0.35132814362647702</v>
      </c>
      <c r="L10" s="17">
        <v>0.411462785961896</v>
      </c>
      <c r="M10" s="17"/>
      <c r="N10" s="17">
        <v>0.40444115795261598</v>
      </c>
      <c r="O10" s="17">
        <v>0.34266942272280398</v>
      </c>
      <c r="P10" s="17">
        <v>0.37268751046862703</v>
      </c>
      <c r="Q10" s="17">
        <v>0.33325319183617202</v>
      </c>
      <c r="R10" s="17"/>
      <c r="S10" s="17">
        <v>0.34033102034767798</v>
      </c>
      <c r="T10" s="17">
        <v>0.34089124611742699</v>
      </c>
      <c r="U10" s="17">
        <v>0.35528218556999203</v>
      </c>
      <c r="V10" s="17">
        <v>0.34352969329104399</v>
      </c>
      <c r="W10" s="17">
        <v>0.39873612318331297</v>
      </c>
      <c r="X10" s="17">
        <v>0.35574342520405799</v>
      </c>
      <c r="Y10" s="17">
        <v>0.35516898819557102</v>
      </c>
      <c r="Z10" s="17">
        <v>0.40279235758962101</v>
      </c>
      <c r="AA10" s="17">
        <v>0.36655568285308998</v>
      </c>
      <c r="AB10" s="17">
        <v>0.40964044689634199</v>
      </c>
      <c r="AC10" s="17">
        <v>0.34485646649675</v>
      </c>
      <c r="AD10" s="17">
        <v>0.43717651335832602</v>
      </c>
      <c r="AE10" s="17"/>
      <c r="AF10" s="17">
        <v>0.31617578277095398</v>
      </c>
      <c r="AG10" s="17">
        <v>0.36422956363465098</v>
      </c>
      <c r="AH10" s="17">
        <v>0.375791721266441</v>
      </c>
      <c r="AI10" s="17">
        <v>0.399454548373675</v>
      </c>
      <c r="AJ10" s="17">
        <v>0.411378506334239</v>
      </c>
      <c r="AK10" s="17"/>
      <c r="AL10" s="17">
        <v>0.33440004649204402</v>
      </c>
      <c r="AM10" s="17">
        <v>0.39505494712461198</v>
      </c>
      <c r="AN10" s="17">
        <v>0.34950166919475401</v>
      </c>
      <c r="AO10" s="17">
        <v>0.38366096712541298</v>
      </c>
      <c r="AP10" s="17"/>
      <c r="AQ10" s="17">
        <v>0.34365829783743201</v>
      </c>
      <c r="AR10" s="17">
        <v>0.39177858821608302</v>
      </c>
      <c r="AS10" s="17"/>
      <c r="AT10" s="17">
        <v>0.363782978301113</v>
      </c>
      <c r="AU10" s="17">
        <v>0.39831704319810102</v>
      </c>
      <c r="AV10" s="17"/>
      <c r="AW10" s="17">
        <v>0.38566352021829498</v>
      </c>
      <c r="AX10" s="17">
        <v>0.39676064241926501</v>
      </c>
      <c r="AY10" s="17">
        <v>0.32788622205589901</v>
      </c>
      <c r="AZ10" s="17"/>
      <c r="BA10" s="17">
        <v>0.31899095692052898</v>
      </c>
      <c r="BB10" s="17">
        <v>0.40153179855198201</v>
      </c>
      <c r="BC10" s="17">
        <v>0.36526302353450801</v>
      </c>
      <c r="BD10" s="17">
        <v>0.36978178458259497</v>
      </c>
      <c r="BE10" s="17">
        <v>0.35633219441765801</v>
      </c>
      <c r="BF10" s="17"/>
      <c r="BG10" s="17">
        <v>0.351456669276351</v>
      </c>
      <c r="BH10" s="17">
        <v>0.371927790849514</v>
      </c>
      <c r="BI10" s="17"/>
      <c r="BJ10" s="17">
        <v>0.36370354377637998</v>
      </c>
      <c r="BK10" s="17">
        <v>0.36637059276038603</v>
      </c>
      <c r="BL10" s="17"/>
      <c r="BM10" s="17">
        <v>0.32386104095997098</v>
      </c>
      <c r="BN10" s="17">
        <v>0.33143195035940798</v>
      </c>
      <c r="BO10" s="17">
        <v>0.40948986937852599</v>
      </c>
      <c r="BP10" s="17">
        <v>0.42525231807396302</v>
      </c>
      <c r="BQ10" s="17">
        <v>0.31741679933879102</v>
      </c>
      <c r="BR10" s="17"/>
      <c r="BS10" s="17">
        <v>0.342775505036788</v>
      </c>
      <c r="BT10" s="17"/>
      <c r="BU10" s="17">
        <v>0.35387252257927498</v>
      </c>
      <c r="BV10" s="17">
        <v>0.42268344615940801</v>
      </c>
      <c r="BW10" s="17">
        <v>0.428099262627338</v>
      </c>
      <c r="BX10" s="17">
        <v>0.32761896112530398</v>
      </c>
      <c r="BY10" s="17">
        <v>0.29735975384385699</v>
      </c>
      <c r="BZ10" s="17"/>
      <c r="CA10" s="17">
        <v>0.39709156282602198</v>
      </c>
      <c r="CB10" s="17"/>
      <c r="CC10" s="17">
        <v>0.38305715779330402</v>
      </c>
      <c r="CD10" s="17">
        <v>0.30783470159402698</v>
      </c>
      <c r="CE10" s="17"/>
      <c r="CF10" s="17">
        <v>0.400725441871296</v>
      </c>
      <c r="CG10" s="17"/>
      <c r="CH10" s="17">
        <v>0.35850922764075399</v>
      </c>
      <c r="CI10" s="17">
        <v>0.42921624428435601</v>
      </c>
    </row>
    <row r="11" spans="2:87" ht="29" x14ac:dyDescent="0.35">
      <c r="B11" s="18" t="s">
        <v>499</v>
      </c>
      <c r="C11" s="17">
        <v>0.29430594465145998</v>
      </c>
      <c r="D11" s="17">
        <v>0.324115673649569</v>
      </c>
      <c r="E11" s="17">
        <v>0.26688087658495402</v>
      </c>
      <c r="F11" s="17"/>
      <c r="G11" s="17">
        <v>0.26360018156526799</v>
      </c>
      <c r="H11" s="17">
        <v>0.24650382840603799</v>
      </c>
      <c r="I11" s="17">
        <v>0.281274423134521</v>
      </c>
      <c r="J11" s="17">
        <v>0.32912512027463697</v>
      </c>
      <c r="K11" s="17">
        <v>0.33736618697993298</v>
      </c>
      <c r="L11" s="17">
        <v>0.307326803110689</v>
      </c>
      <c r="M11" s="17"/>
      <c r="N11" s="17">
        <v>0.27753322236390199</v>
      </c>
      <c r="O11" s="17">
        <v>0.33507728526354402</v>
      </c>
      <c r="P11" s="17">
        <v>0.28111468288701802</v>
      </c>
      <c r="Q11" s="17">
        <v>0.27975997708155798</v>
      </c>
      <c r="R11" s="17"/>
      <c r="S11" s="17">
        <v>0.24747579740504</v>
      </c>
      <c r="T11" s="17">
        <v>0.29461055323223301</v>
      </c>
      <c r="U11" s="17">
        <v>0.30005874025495699</v>
      </c>
      <c r="V11" s="17">
        <v>0.34271922236353702</v>
      </c>
      <c r="W11" s="17">
        <v>0.267360348480294</v>
      </c>
      <c r="X11" s="17">
        <v>0.30069485460440998</v>
      </c>
      <c r="Y11" s="17">
        <v>0.30494476611128302</v>
      </c>
      <c r="Z11" s="17">
        <v>0.24224541642185299</v>
      </c>
      <c r="AA11" s="17">
        <v>0.30187580925443402</v>
      </c>
      <c r="AB11" s="17">
        <v>0.32977976981975998</v>
      </c>
      <c r="AC11" s="17">
        <v>0.35414253228929699</v>
      </c>
      <c r="AD11" s="17">
        <v>0.20159089960271001</v>
      </c>
      <c r="AE11" s="17"/>
      <c r="AF11" s="17">
        <v>0.29073718527397802</v>
      </c>
      <c r="AG11" s="17">
        <v>0.28902891520572799</v>
      </c>
      <c r="AH11" s="17">
        <v>0.34014510592671299</v>
      </c>
      <c r="AI11" s="17">
        <v>0.29460181270649999</v>
      </c>
      <c r="AJ11" s="17">
        <v>0.260320580659824</v>
      </c>
      <c r="AK11" s="17"/>
      <c r="AL11" s="17">
        <v>0.31248406041877802</v>
      </c>
      <c r="AM11" s="17">
        <v>0.28185482429856101</v>
      </c>
      <c r="AN11" s="17">
        <v>0.30127523699090403</v>
      </c>
      <c r="AO11" s="17">
        <v>0.24017417174560701</v>
      </c>
      <c r="AP11" s="17"/>
      <c r="AQ11" s="17">
        <v>0.31680782167289401</v>
      </c>
      <c r="AR11" s="17">
        <v>0.26165545428265202</v>
      </c>
      <c r="AS11" s="17"/>
      <c r="AT11" s="17">
        <v>0.286926353980412</v>
      </c>
      <c r="AU11" s="17">
        <v>0.32161705533477197</v>
      </c>
      <c r="AV11" s="17"/>
      <c r="AW11" s="17">
        <v>0.32922235188986299</v>
      </c>
      <c r="AX11" s="17">
        <v>0.29524526610071999</v>
      </c>
      <c r="AY11" s="17">
        <v>0.25783531394234099</v>
      </c>
      <c r="AZ11" s="17"/>
      <c r="BA11" s="17">
        <v>0.28792228602251102</v>
      </c>
      <c r="BB11" s="17">
        <v>0.286029184767984</v>
      </c>
      <c r="BC11" s="17">
        <v>0.29272385277470198</v>
      </c>
      <c r="BD11" s="17">
        <v>0.32388769427648001</v>
      </c>
      <c r="BE11" s="17">
        <v>0.32626734085542403</v>
      </c>
      <c r="BF11" s="17"/>
      <c r="BG11" s="17">
        <v>0.27833966338029797</v>
      </c>
      <c r="BH11" s="17">
        <v>0.30595797661394802</v>
      </c>
      <c r="BI11" s="17"/>
      <c r="BJ11" s="17">
        <v>0.28501571199696502</v>
      </c>
      <c r="BK11" s="17">
        <v>0.32467837614408601</v>
      </c>
      <c r="BL11" s="17"/>
      <c r="BM11" s="17">
        <v>0.24901786229126199</v>
      </c>
      <c r="BN11" s="17">
        <v>0.34842695374350502</v>
      </c>
      <c r="BO11" s="17">
        <v>0.25646548779836098</v>
      </c>
      <c r="BP11" s="17">
        <v>0.30275695325519703</v>
      </c>
      <c r="BQ11" s="17">
        <v>0.38338335342338797</v>
      </c>
      <c r="BR11" s="17"/>
      <c r="BS11" s="17">
        <v>0.35572084594883402</v>
      </c>
      <c r="BT11" s="17"/>
      <c r="BU11" s="17">
        <v>0.34816321263461603</v>
      </c>
      <c r="BV11" s="17">
        <v>0.22353835033064001</v>
      </c>
      <c r="BW11" s="17">
        <v>0.29288898528504198</v>
      </c>
      <c r="BX11" s="17">
        <v>0.37799228519453898</v>
      </c>
      <c r="BY11" s="17">
        <v>0.21921474158061099</v>
      </c>
      <c r="BZ11" s="17"/>
      <c r="CA11" s="17">
        <v>0.29031576159150302</v>
      </c>
      <c r="CB11" s="17"/>
      <c r="CC11" s="17">
        <v>0.27954296109607801</v>
      </c>
      <c r="CD11" s="17">
        <v>0.37763695017990601</v>
      </c>
      <c r="CE11" s="17"/>
      <c r="CF11" s="17">
        <v>0.299184985456389</v>
      </c>
      <c r="CG11" s="17"/>
      <c r="CH11" s="17">
        <v>0.33584784981930199</v>
      </c>
      <c r="CI11" s="17">
        <v>0.259477158087563</v>
      </c>
    </row>
    <row r="12" spans="2:87" ht="29" x14ac:dyDescent="0.35">
      <c r="B12" s="18" t="s">
        <v>500</v>
      </c>
      <c r="C12" s="17">
        <v>4.4246108693529899E-2</v>
      </c>
      <c r="D12" s="17">
        <v>4.4882478816316601E-2</v>
      </c>
      <c r="E12" s="17">
        <v>4.3885227831185203E-2</v>
      </c>
      <c r="F12" s="17"/>
      <c r="G12" s="17">
        <v>6.0603809845459301E-2</v>
      </c>
      <c r="H12" s="17">
        <v>6.4912797770884906E-2</v>
      </c>
      <c r="I12" s="17">
        <v>4.5231311057199901E-2</v>
      </c>
      <c r="J12" s="17">
        <v>2.6402796938434701E-2</v>
      </c>
      <c r="K12" s="17">
        <v>3.1580911457736803E-2</v>
      </c>
      <c r="L12" s="17">
        <v>3.8594406389416497E-2</v>
      </c>
      <c r="M12" s="17"/>
      <c r="N12" s="17">
        <v>4.59795032826915E-2</v>
      </c>
      <c r="O12" s="17">
        <v>5.7151927789226099E-2</v>
      </c>
      <c r="P12" s="17">
        <v>3.5069375681542302E-2</v>
      </c>
      <c r="Q12" s="17">
        <v>3.7633209458195802E-2</v>
      </c>
      <c r="R12" s="17"/>
      <c r="S12" s="17">
        <v>5.49991351005912E-2</v>
      </c>
      <c r="T12" s="17">
        <v>5.8920081911476498E-2</v>
      </c>
      <c r="U12" s="17">
        <v>6.3921597455672899E-2</v>
      </c>
      <c r="V12" s="17">
        <v>1.55931126263833E-2</v>
      </c>
      <c r="W12" s="17">
        <v>3.3140242265695299E-2</v>
      </c>
      <c r="X12" s="17">
        <v>4.7901946983279597E-2</v>
      </c>
      <c r="Y12" s="17">
        <v>4.0186511703466897E-2</v>
      </c>
      <c r="Z12" s="17">
        <v>3.8969390955368201E-2</v>
      </c>
      <c r="AA12" s="17">
        <v>5.5646923094382197E-2</v>
      </c>
      <c r="AB12" s="17">
        <v>1.56305633131722E-2</v>
      </c>
      <c r="AC12" s="17">
        <v>2.5547958670242499E-2</v>
      </c>
      <c r="AD12" s="17">
        <v>7.1988660805632695E-2</v>
      </c>
      <c r="AE12" s="17"/>
      <c r="AF12" s="17">
        <v>4.3397810144266601E-2</v>
      </c>
      <c r="AG12" s="17">
        <v>5.0844095552535599E-2</v>
      </c>
      <c r="AH12" s="17">
        <v>5.39917872324467E-2</v>
      </c>
      <c r="AI12" s="17">
        <v>4.0585377486235003E-2</v>
      </c>
      <c r="AJ12" s="17">
        <v>1.9796316488944199E-2</v>
      </c>
      <c r="AK12" s="17"/>
      <c r="AL12" s="17">
        <v>4.6347454298613699E-2</v>
      </c>
      <c r="AM12" s="17">
        <v>4.5280161504334698E-2</v>
      </c>
      <c r="AN12" s="17">
        <v>3.7171765724384701E-2</v>
      </c>
      <c r="AO12" s="17">
        <v>4.45797374717656E-2</v>
      </c>
      <c r="AP12" s="17"/>
      <c r="AQ12" s="17">
        <v>3.5518867288605399E-2</v>
      </c>
      <c r="AR12" s="17">
        <v>5.6909439453284902E-2</v>
      </c>
      <c r="AS12" s="17"/>
      <c r="AT12" s="17">
        <v>4.4170912965952699E-2</v>
      </c>
      <c r="AU12" s="17">
        <v>4.3044109376610698E-2</v>
      </c>
      <c r="AV12" s="17"/>
      <c r="AW12" s="17">
        <v>3.1317059721859102E-2</v>
      </c>
      <c r="AX12" s="17">
        <v>4.5276285275743101E-2</v>
      </c>
      <c r="AY12" s="17">
        <v>5.5285591064355197E-2</v>
      </c>
      <c r="AZ12" s="17"/>
      <c r="BA12" s="17">
        <v>5.23334024187092E-2</v>
      </c>
      <c r="BB12" s="17">
        <v>3.8755547932058897E-2</v>
      </c>
      <c r="BC12" s="17">
        <v>4.0907644341605598E-2</v>
      </c>
      <c r="BD12" s="17">
        <v>3.0054499696114598E-2</v>
      </c>
      <c r="BE12" s="17">
        <v>8.2544215691871606E-2</v>
      </c>
      <c r="BF12" s="17"/>
      <c r="BG12" s="17">
        <v>4.9980176563890401E-2</v>
      </c>
      <c r="BH12" s="17">
        <v>4.0061443462735401E-2</v>
      </c>
      <c r="BI12" s="17"/>
      <c r="BJ12" s="17">
        <v>4.6743956035822598E-2</v>
      </c>
      <c r="BK12" s="17">
        <v>3.3610544828221199E-2</v>
      </c>
      <c r="BL12" s="17"/>
      <c r="BM12" s="17">
        <v>3.5774920364442998E-2</v>
      </c>
      <c r="BN12" s="17">
        <v>6.2862439336414305E-2</v>
      </c>
      <c r="BO12" s="17">
        <v>3.9322920969843703E-2</v>
      </c>
      <c r="BP12" s="17">
        <v>5.5537382307879697E-2</v>
      </c>
      <c r="BQ12" s="17">
        <v>4.6141493639668303E-2</v>
      </c>
      <c r="BR12" s="17"/>
      <c r="BS12" s="17">
        <v>5.2409313273981503E-2</v>
      </c>
      <c r="BT12" s="17"/>
      <c r="BU12" s="17">
        <v>5.3464071535315197E-2</v>
      </c>
      <c r="BV12" s="17">
        <v>4.9252613240258002E-2</v>
      </c>
      <c r="BW12" s="17">
        <v>5.3852594705177101E-2</v>
      </c>
      <c r="BX12" s="17">
        <v>3.6606165376459297E-2</v>
      </c>
      <c r="BY12" s="17">
        <v>4.7453656921697097E-2</v>
      </c>
      <c r="BZ12" s="17"/>
      <c r="CA12" s="17">
        <v>5.0513191017531898E-2</v>
      </c>
      <c r="CB12" s="17"/>
      <c r="CC12" s="17">
        <v>3.8613619207010001E-2</v>
      </c>
      <c r="CD12" s="17">
        <v>6.8075944441013295E-2</v>
      </c>
      <c r="CE12" s="17"/>
      <c r="CF12" s="17">
        <v>2.9431960071171499E-2</v>
      </c>
      <c r="CG12" s="17"/>
      <c r="CH12" s="17">
        <v>4.33909743518524E-2</v>
      </c>
      <c r="CI12" s="17">
        <v>5.05541787100122E-2</v>
      </c>
    </row>
    <row r="13" spans="2:87" ht="29" x14ac:dyDescent="0.35">
      <c r="B13" s="18" t="s">
        <v>501</v>
      </c>
      <c r="C13" s="17">
        <v>2.3591002541232101E-2</v>
      </c>
      <c r="D13" s="17">
        <v>3.01983794763311E-2</v>
      </c>
      <c r="E13" s="17">
        <v>1.7265843109801698E-2</v>
      </c>
      <c r="F13" s="17"/>
      <c r="G13" s="17">
        <v>1.84380435421823E-2</v>
      </c>
      <c r="H13" s="17">
        <v>1.3675390519954899E-2</v>
      </c>
      <c r="I13" s="17">
        <v>3.6090811426377101E-2</v>
      </c>
      <c r="J13" s="17">
        <v>1.64225812569152E-2</v>
      </c>
      <c r="K13" s="17">
        <v>4.0982555524417603E-2</v>
      </c>
      <c r="L13" s="17">
        <v>1.91258944332377E-2</v>
      </c>
      <c r="M13" s="17"/>
      <c r="N13" s="17">
        <v>2.3012024912427299E-2</v>
      </c>
      <c r="O13" s="17">
        <v>2.48489181568009E-2</v>
      </c>
      <c r="P13" s="17">
        <v>2.5417621464936601E-2</v>
      </c>
      <c r="Q13" s="17">
        <v>1.93519789543097E-2</v>
      </c>
      <c r="R13" s="17"/>
      <c r="S13" s="17">
        <v>1.9409275526587801E-2</v>
      </c>
      <c r="T13" s="17">
        <v>2.72275523812485E-2</v>
      </c>
      <c r="U13" s="17">
        <v>4.7484584208978199E-2</v>
      </c>
      <c r="V13" s="17">
        <v>5.1071715997521704E-3</v>
      </c>
      <c r="W13" s="17">
        <v>1.68930814954537E-2</v>
      </c>
      <c r="X13" s="17">
        <v>1.60233016835498E-2</v>
      </c>
      <c r="Y13" s="17">
        <v>2.4472647616257299E-2</v>
      </c>
      <c r="Z13" s="17">
        <v>1.13380793998469E-2</v>
      </c>
      <c r="AA13" s="17">
        <v>2.36851676396438E-2</v>
      </c>
      <c r="AB13" s="17">
        <v>2.9839560867362801E-2</v>
      </c>
      <c r="AC13" s="17">
        <v>3.6485026509921803E-2</v>
      </c>
      <c r="AD13" s="17">
        <v>3.0846717894502901E-2</v>
      </c>
      <c r="AE13" s="17"/>
      <c r="AF13" s="17">
        <v>2.7149001358541099E-2</v>
      </c>
      <c r="AG13" s="17">
        <v>2.5435246993172199E-2</v>
      </c>
      <c r="AH13" s="17">
        <v>2.49742210046296E-2</v>
      </c>
      <c r="AI13" s="17">
        <v>1.9912454220940901E-2</v>
      </c>
      <c r="AJ13" s="17">
        <v>1.2284122677285301E-2</v>
      </c>
      <c r="AK13" s="17"/>
      <c r="AL13" s="17">
        <v>2.5150542496326901E-2</v>
      </c>
      <c r="AM13" s="17">
        <v>2.30337726887412E-2</v>
      </c>
      <c r="AN13" s="17">
        <v>2.2053198708867999E-2</v>
      </c>
      <c r="AO13" s="17">
        <v>2.1706694369152402E-2</v>
      </c>
      <c r="AP13" s="17"/>
      <c r="AQ13" s="17">
        <v>2.6106561743282498E-2</v>
      </c>
      <c r="AR13" s="17">
        <v>1.9940896311406098E-2</v>
      </c>
      <c r="AS13" s="17"/>
      <c r="AT13" s="17">
        <v>2.56478299165308E-2</v>
      </c>
      <c r="AU13" s="17">
        <v>2.05412535533296E-2</v>
      </c>
      <c r="AV13" s="17"/>
      <c r="AW13" s="17">
        <v>2.9978067976617E-2</v>
      </c>
      <c r="AX13" s="17">
        <v>2.9246560160463401E-2</v>
      </c>
      <c r="AY13" s="17">
        <v>1.5903245989429601E-2</v>
      </c>
      <c r="AZ13" s="17"/>
      <c r="BA13" s="17">
        <v>2.0340533674896199E-2</v>
      </c>
      <c r="BB13" s="17">
        <v>2.3942882302844099E-2</v>
      </c>
      <c r="BC13" s="17">
        <v>2.8451455353898598E-2</v>
      </c>
      <c r="BD13" s="17">
        <v>1.8095228578681798E-2</v>
      </c>
      <c r="BE13" s="17">
        <v>1.8013402821340601E-2</v>
      </c>
      <c r="BF13" s="17"/>
      <c r="BG13" s="17">
        <v>1.9644208996142699E-2</v>
      </c>
      <c r="BH13" s="17">
        <v>2.6471332892156401E-2</v>
      </c>
      <c r="BI13" s="17"/>
      <c r="BJ13" s="17">
        <v>2.3133258584219701E-2</v>
      </c>
      <c r="BK13" s="17">
        <v>2.5875232726514E-2</v>
      </c>
      <c r="BL13" s="17"/>
      <c r="BM13" s="17">
        <v>1.21032552933392E-2</v>
      </c>
      <c r="BN13" s="17">
        <v>3.77845037006267E-2</v>
      </c>
      <c r="BO13" s="17">
        <v>1.9645565274937399E-2</v>
      </c>
      <c r="BP13" s="17">
        <v>4.8428167221717198E-3</v>
      </c>
      <c r="BQ13" s="17">
        <v>4.0718527646103397E-2</v>
      </c>
      <c r="BR13" s="17"/>
      <c r="BS13" s="17">
        <v>3.7426689658727301E-2</v>
      </c>
      <c r="BT13" s="17"/>
      <c r="BU13" s="17">
        <v>4.0660085175846697E-2</v>
      </c>
      <c r="BV13" s="17">
        <v>1.53963238485199E-2</v>
      </c>
      <c r="BW13" s="17">
        <v>9.8835276902600102E-3</v>
      </c>
      <c r="BX13" s="17">
        <v>4.2545955984388498E-2</v>
      </c>
      <c r="BY13" s="17">
        <v>5.8116328040609903E-3</v>
      </c>
      <c r="BZ13" s="17"/>
      <c r="CA13" s="17">
        <v>2.8210230528828598E-2</v>
      </c>
      <c r="CB13" s="17"/>
      <c r="CC13" s="17">
        <v>2.3225981036604601E-2</v>
      </c>
      <c r="CD13" s="17">
        <v>2.64611161888718E-2</v>
      </c>
      <c r="CE13" s="17"/>
      <c r="CF13" s="17">
        <v>1.8947306316557801E-2</v>
      </c>
      <c r="CG13" s="17"/>
      <c r="CH13" s="17">
        <v>2.77713943049329E-2</v>
      </c>
      <c r="CI13" s="17">
        <v>0</v>
      </c>
    </row>
    <row r="14" spans="2:87" x14ac:dyDescent="0.35">
      <c r="B14" s="18" t="s">
        <v>161</v>
      </c>
      <c r="C14" s="19">
        <v>0.13957133699395599</v>
      </c>
      <c r="D14" s="19">
        <v>0.109318192678088</v>
      </c>
      <c r="E14" s="19">
        <v>0.16708510277428101</v>
      </c>
      <c r="F14" s="19"/>
      <c r="G14" s="19">
        <v>0.16840467281483801</v>
      </c>
      <c r="H14" s="19">
        <v>0.144603315052623</v>
      </c>
      <c r="I14" s="19">
        <v>0.17752810720418799</v>
      </c>
      <c r="J14" s="19">
        <v>0.132549115594637</v>
      </c>
      <c r="K14" s="19">
        <v>0.115248967053179</v>
      </c>
      <c r="L14" s="19">
        <v>0.107332536689642</v>
      </c>
      <c r="M14" s="19"/>
      <c r="N14" s="19">
        <v>0.108572757042801</v>
      </c>
      <c r="O14" s="19">
        <v>0.118247110956596</v>
      </c>
      <c r="P14" s="19">
        <v>0.15047639366418</v>
      </c>
      <c r="Q14" s="19">
        <v>0.18757999375175699</v>
      </c>
      <c r="R14" s="19"/>
      <c r="S14" s="19">
        <v>0.159652271046752</v>
      </c>
      <c r="T14" s="19">
        <v>0.111568540415525</v>
      </c>
      <c r="U14" s="19">
        <v>0.12953450907851599</v>
      </c>
      <c r="V14" s="19">
        <v>0.14030051160846899</v>
      </c>
      <c r="W14" s="19">
        <v>0.197941617377805</v>
      </c>
      <c r="X14" s="19">
        <v>0.149559260482237</v>
      </c>
      <c r="Y14" s="19">
        <v>0.16318410513256401</v>
      </c>
      <c r="Z14" s="19">
        <v>0.22581627970500001</v>
      </c>
      <c r="AA14" s="19">
        <v>0.100638540417279</v>
      </c>
      <c r="AB14" s="19">
        <v>9.0611870520134905E-2</v>
      </c>
      <c r="AC14" s="19">
        <v>0.12347930859662599</v>
      </c>
      <c r="AD14" s="19">
        <v>0.16395281725069999</v>
      </c>
      <c r="AE14" s="19"/>
      <c r="AF14" s="19">
        <v>0.20033549186005201</v>
      </c>
      <c r="AG14" s="19">
        <v>0.12442119127390899</v>
      </c>
      <c r="AH14" s="19">
        <v>0.106051996215204</v>
      </c>
      <c r="AI14" s="19">
        <v>8.40459020895271E-2</v>
      </c>
      <c r="AJ14" s="19">
        <v>0.13459798367121001</v>
      </c>
      <c r="AK14" s="19"/>
      <c r="AL14" s="19">
        <v>0.16512526320137499</v>
      </c>
      <c r="AM14" s="19">
        <v>0.11728898942838301</v>
      </c>
      <c r="AN14" s="19">
        <v>0.12713920259796899</v>
      </c>
      <c r="AO14" s="19">
        <v>0.153868604355406</v>
      </c>
      <c r="AP14" s="19"/>
      <c r="AQ14" s="19">
        <v>0.14607413378835099</v>
      </c>
      <c r="AR14" s="19">
        <v>0.13013570173990699</v>
      </c>
      <c r="AS14" s="19"/>
      <c r="AT14" s="19">
        <v>0.13600183505814201</v>
      </c>
      <c r="AU14" s="19">
        <v>0.10569577424410299</v>
      </c>
      <c r="AV14" s="19"/>
      <c r="AW14" s="19">
        <v>0.110855561704088</v>
      </c>
      <c r="AX14" s="19">
        <v>0.139002457887135</v>
      </c>
      <c r="AY14" s="19">
        <v>0.15530479668644001</v>
      </c>
      <c r="AZ14" s="19"/>
      <c r="BA14" s="19">
        <v>0.14130735554936399</v>
      </c>
      <c r="BB14" s="19">
        <v>0.122621599373288</v>
      </c>
      <c r="BC14" s="19">
        <v>0.154384139364388</v>
      </c>
      <c r="BD14" s="19">
        <v>0.15439774041056101</v>
      </c>
      <c r="BE14" s="19">
        <v>9.1709939993829398E-2</v>
      </c>
      <c r="BF14" s="19"/>
      <c r="BG14" s="19">
        <v>0.170750953842982</v>
      </c>
      <c r="BH14" s="19">
        <v>0.11681676528543999</v>
      </c>
      <c r="BI14" s="19"/>
      <c r="BJ14" s="19">
        <v>0.148015710171603</v>
      </c>
      <c r="BK14" s="19">
        <v>0.111471578848774</v>
      </c>
      <c r="BL14" s="19"/>
      <c r="BM14" s="19">
        <v>0.260998061491092</v>
      </c>
      <c r="BN14" s="19">
        <v>9.9637326532458298E-2</v>
      </c>
      <c r="BO14" s="19">
        <v>0.10362480097670999</v>
      </c>
      <c r="BP14" s="19">
        <v>0.118583591882347</v>
      </c>
      <c r="BQ14" s="19">
        <v>9.9990814837228506E-2</v>
      </c>
      <c r="BR14" s="19"/>
      <c r="BS14" s="19">
        <v>8.6204176082602404E-2</v>
      </c>
      <c r="BT14" s="19"/>
      <c r="BU14" s="19">
        <v>8.4418302390104602E-2</v>
      </c>
      <c r="BV14" s="19">
        <v>9.4897972007749007E-2</v>
      </c>
      <c r="BW14" s="19">
        <v>9.75139660814517E-2</v>
      </c>
      <c r="BX14" s="19">
        <v>9.2349233417981902E-2</v>
      </c>
      <c r="BY14" s="19">
        <v>0.346799914720681</v>
      </c>
      <c r="BZ14" s="19"/>
      <c r="CA14" s="19">
        <v>5.2244914959659203E-2</v>
      </c>
      <c r="CB14" s="19"/>
      <c r="CC14" s="19">
        <v>0.133290441860449</v>
      </c>
      <c r="CD14" s="19">
        <v>0.111704989219444</v>
      </c>
      <c r="CE14" s="19"/>
      <c r="CF14" s="19">
        <v>0.11036316639935601</v>
      </c>
      <c r="CG14" s="19"/>
      <c r="CH14" s="19">
        <v>0.11644266715420901</v>
      </c>
      <c r="CI14" s="19">
        <v>9.5118267737425599E-2</v>
      </c>
    </row>
    <row r="15" spans="2:87" x14ac:dyDescent="0.35">
      <c r="B15" s="16"/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506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2014</v>
      </c>
      <c r="D7" s="10">
        <v>1010</v>
      </c>
      <c r="E7" s="10">
        <v>998</v>
      </c>
      <c r="F7" s="10"/>
      <c r="G7" s="10">
        <v>162</v>
      </c>
      <c r="H7" s="10">
        <v>348</v>
      </c>
      <c r="I7" s="10">
        <v>362</v>
      </c>
      <c r="J7" s="10">
        <v>366</v>
      </c>
      <c r="K7" s="10">
        <v>313</v>
      </c>
      <c r="L7" s="10">
        <v>463</v>
      </c>
      <c r="M7" s="10"/>
      <c r="N7" s="10">
        <v>594</v>
      </c>
      <c r="O7" s="10">
        <v>504</v>
      </c>
      <c r="P7" s="10">
        <v>427</v>
      </c>
      <c r="Q7" s="10">
        <v>482</v>
      </c>
      <c r="R7" s="10"/>
      <c r="S7" s="10">
        <v>277</v>
      </c>
      <c r="T7" s="10">
        <v>281</v>
      </c>
      <c r="U7" s="10">
        <v>168</v>
      </c>
      <c r="V7" s="10">
        <v>172</v>
      </c>
      <c r="W7" s="10">
        <v>153</v>
      </c>
      <c r="X7" s="10">
        <v>169</v>
      </c>
      <c r="Y7" s="10">
        <v>143</v>
      </c>
      <c r="Z7" s="10">
        <v>76</v>
      </c>
      <c r="AA7" s="10">
        <v>207</v>
      </c>
      <c r="AB7" s="10">
        <v>190</v>
      </c>
      <c r="AC7" s="10">
        <v>109</v>
      </c>
      <c r="AD7" s="10">
        <v>69</v>
      </c>
      <c r="AE7" s="10"/>
      <c r="AF7" s="10">
        <v>331</v>
      </c>
      <c r="AG7" s="10">
        <v>748</v>
      </c>
      <c r="AH7" s="10">
        <v>407</v>
      </c>
      <c r="AI7" s="10">
        <v>228</v>
      </c>
      <c r="AJ7" s="10">
        <v>232</v>
      </c>
      <c r="AK7" s="10"/>
      <c r="AL7" s="10">
        <v>803</v>
      </c>
      <c r="AM7" s="10">
        <v>756</v>
      </c>
      <c r="AN7" s="10">
        <v>338</v>
      </c>
      <c r="AO7" s="10">
        <v>117</v>
      </c>
      <c r="AP7" s="10"/>
      <c r="AQ7" s="10">
        <v>1178</v>
      </c>
      <c r="AR7" s="10">
        <v>836</v>
      </c>
      <c r="AS7" s="10"/>
      <c r="AT7" s="10">
        <v>1305</v>
      </c>
      <c r="AU7" s="10">
        <v>438</v>
      </c>
      <c r="AV7" s="10"/>
      <c r="AW7" s="10">
        <v>799</v>
      </c>
      <c r="AX7" s="10">
        <v>470</v>
      </c>
      <c r="AY7" s="10">
        <v>680</v>
      </c>
      <c r="AZ7" s="10"/>
      <c r="BA7" s="10">
        <v>492</v>
      </c>
      <c r="BB7" s="10">
        <v>559</v>
      </c>
      <c r="BC7" s="10">
        <v>647</v>
      </c>
      <c r="BD7" s="10">
        <v>207</v>
      </c>
      <c r="BE7" s="10">
        <v>108</v>
      </c>
      <c r="BF7" s="10"/>
      <c r="BG7" s="10">
        <v>791</v>
      </c>
      <c r="BH7" s="10">
        <v>1223</v>
      </c>
      <c r="BI7" s="10"/>
      <c r="BJ7" s="10">
        <v>1546</v>
      </c>
      <c r="BK7" s="10">
        <v>457</v>
      </c>
      <c r="BL7" s="10"/>
      <c r="BM7" s="10">
        <v>280</v>
      </c>
      <c r="BN7" s="10">
        <v>408</v>
      </c>
      <c r="BO7" s="10">
        <v>699</v>
      </c>
      <c r="BP7" s="10">
        <v>159</v>
      </c>
      <c r="BQ7" s="10">
        <v>227</v>
      </c>
      <c r="BR7" s="10"/>
      <c r="BS7" s="10">
        <v>617</v>
      </c>
      <c r="BT7" s="10"/>
      <c r="BU7" s="10">
        <v>384</v>
      </c>
      <c r="BV7" s="10">
        <v>488</v>
      </c>
      <c r="BW7" s="10">
        <v>192</v>
      </c>
      <c r="BX7" s="10">
        <v>397</v>
      </c>
      <c r="BY7" s="10">
        <v>154</v>
      </c>
      <c r="BZ7" s="10"/>
      <c r="CA7" s="10">
        <v>165</v>
      </c>
      <c r="CB7" s="10"/>
      <c r="CC7" s="10">
        <v>1596</v>
      </c>
      <c r="CD7" s="10">
        <v>360</v>
      </c>
      <c r="CE7" s="10"/>
      <c r="CF7" s="10">
        <v>756</v>
      </c>
      <c r="CG7" s="10"/>
      <c r="CH7" s="10">
        <v>698</v>
      </c>
      <c r="CI7" s="10">
        <v>238</v>
      </c>
    </row>
    <row r="8" spans="2:87" ht="30" customHeight="1" x14ac:dyDescent="0.35">
      <c r="B8" s="11" t="s">
        <v>20</v>
      </c>
      <c r="C8" s="11">
        <v>2014</v>
      </c>
      <c r="D8" s="11">
        <v>993</v>
      </c>
      <c r="E8" s="11">
        <v>1015</v>
      </c>
      <c r="F8" s="11"/>
      <c r="G8" s="11">
        <v>282</v>
      </c>
      <c r="H8" s="11">
        <v>344</v>
      </c>
      <c r="I8" s="11">
        <v>342</v>
      </c>
      <c r="J8" s="11">
        <v>342</v>
      </c>
      <c r="K8" s="11">
        <v>283</v>
      </c>
      <c r="L8" s="11">
        <v>421</v>
      </c>
      <c r="M8" s="11"/>
      <c r="N8" s="11">
        <v>542</v>
      </c>
      <c r="O8" s="11">
        <v>522</v>
      </c>
      <c r="P8" s="11">
        <v>441</v>
      </c>
      <c r="Q8" s="11">
        <v>502</v>
      </c>
      <c r="R8" s="11"/>
      <c r="S8" s="11">
        <v>282</v>
      </c>
      <c r="T8" s="11">
        <v>262</v>
      </c>
      <c r="U8" s="11">
        <v>161</v>
      </c>
      <c r="V8" s="11">
        <v>181</v>
      </c>
      <c r="W8" s="11">
        <v>141</v>
      </c>
      <c r="X8" s="11">
        <v>181</v>
      </c>
      <c r="Y8" s="11">
        <v>161</v>
      </c>
      <c r="Z8" s="11">
        <v>81</v>
      </c>
      <c r="AA8" s="11">
        <v>222</v>
      </c>
      <c r="AB8" s="11">
        <v>181</v>
      </c>
      <c r="AC8" s="11">
        <v>101</v>
      </c>
      <c r="AD8" s="11">
        <v>60</v>
      </c>
      <c r="AE8" s="11"/>
      <c r="AF8" s="11">
        <v>339</v>
      </c>
      <c r="AG8" s="11">
        <v>765</v>
      </c>
      <c r="AH8" s="11">
        <v>397</v>
      </c>
      <c r="AI8" s="11">
        <v>220</v>
      </c>
      <c r="AJ8" s="11">
        <v>222</v>
      </c>
      <c r="AK8" s="11"/>
      <c r="AL8" s="11">
        <v>770</v>
      </c>
      <c r="AM8" s="11">
        <v>770</v>
      </c>
      <c r="AN8" s="11">
        <v>347</v>
      </c>
      <c r="AO8" s="11">
        <v>126</v>
      </c>
      <c r="AP8" s="11"/>
      <c r="AQ8" s="11">
        <v>1192</v>
      </c>
      <c r="AR8" s="11">
        <v>822</v>
      </c>
      <c r="AS8" s="11"/>
      <c r="AT8" s="11">
        <v>1312</v>
      </c>
      <c r="AU8" s="11">
        <v>397</v>
      </c>
      <c r="AV8" s="11"/>
      <c r="AW8" s="11">
        <v>746</v>
      </c>
      <c r="AX8" s="11">
        <v>471</v>
      </c>
      <c r="AY8" s="11">
        <v>716</v>
      </c>
      <c r="AZ8" s="11"/>
      <c r="BA8" s="11">
        <v>511</v>
      </c>
      <c r="BB8" s="11">
        <v>553</v>
      </c>
      <c r="BC8" s="11">
        <v>648</v>
      </c>
      <c r="BD8" s="11">
        <v>198</v>
      </c>
      <c r="BE8" s="11">
        <v>103</v>
      </c>
      <c r="BF8" s="11"/>
      <c r="BG8" s="11">
        <v>850</v>
      </c>
      <c r="BH8" s="11">
        <v>1164</v>
      </c>
      <c r="BI8" s="11"/>
      <c r="BJ8" s="11">
        <v>1580</v>
      </c>
      <c r="BK8" s="11">
        <v>423</v>
      </c>
      <c r="BL8" s="11"/>
      <c r="BM8" s="11">
        <v>297</v>
      </c>
      <c r="BN8" s="11">
        <v>385</v>
      </c>
      <c r="BO8" s="11">
        <v>706</v>
      </c>
      <c r="BP8" s="11">
        <v>156</v>
      </c>
      <c r="BQ8" s="11">
        <v>228</v>
      </c>
      <c r="BR8" s="11"/>
      <c r="BS8" s="11">
        <v>612</v>
      </c>
      <c r="BT8" s="11"/>
      <c r="BU8" s="11">
        <v>373</v>
      </c>
      <c r="BV8" s="11">
        <v>499</v>
      </c>
      <c r="BW8" s="11">
        <v>191</v>
      </c>
      <c r="BX8" s="11">
        <v>389</v>
      </c>
      <c r="BY8" s="11">
        <v>163</v>
      </c>
      <c r="BZ8" s="11"/>
      <c r="CA8" s="11">
        <v>167</v>
      </c>
      <c r="CB8" s="11"/>
      <c r="CC8" s="11">
        <v>1582</v>
      </c>
      <c r="CD8" s="11">
        <v>370</v>
      </c>
      <c r="CE8" s="11"/>
      <c r="CF8" s="11">
        <v>721</v>
      </c>
      <c r="CG8" s="11"/>
      <c r="CH8" s="11">
        <v>681</v>
      </c>
      <c r="CI8" s="11">
        <v>239</v>
      </c>
    </row>
    <row r="9" spans="2:87" ht="29" x14ac:dyDescent="0.35">
      <c r="B9" s="18" t="s">
        <v>497</v>
      </c>
      <c r="C9" s="17">
        <v>7.5428999563303803E-2</v>
      </c>
      <c r="D9" s="17">
        <v>8.2568023830977597E-2</v>
      </c>
      <c r="E9" s="17">
        <v>6.8890332822457406E-2</v>
      </c>
      <c r="F9" s="17"/>
      <c r="G9" s="17">
        <v>8.1996843252001697E-2</v>
      </c>
      <c r="H9" s="17">
        <v>0.113669599719404</v>
      </c>
      <c r="I9" s="17">
        <v>9.8155275451387705E-2</v>
      </c>
      <c r="J9" s="17">
        <v>7.3572882622605307E-2</v>
      </c>
      <c r="K9" s="17">
        <v>5.1656636549271703E-2</v>
      </c>
      <c r="L9" s="17">
        <v>3.8775322267053103E-2</v>
      </c>
      <c r="M9" s="17"/>
      <c r="N9" s="17">
        <v>8.9046758631355902E-2</v>
      </c>
      <c r="O9" s="17">
        <v>7.9125404621822201E-2</v>
      </c>
      <c r="P9" s="17">
        <v>6.0286022503150002E-2</v>
      </c>
      <c r="Q9" s="17">
        <v>7.1237180888085103E-2</v>
      </c>
      <c r="R9" s="17"/>
      <c r="S9" s="17">
        <v>9.5758493168701303E-2</v>
      </c>
      <c r="T9" s="17">
        <v>7.9558774382052097E-2</v>
      </c>
      <c r="U9" s="17">
        <v>5.20804057974864E-2</v>
      </c>
      <c r="V9" s="17">
        <v>7.1264126295861596E-2</v>
      </c>
      <c r="W9" s="17">
        <v>2.22104401812942E-2</v>
      </c>
      <c r="X9" s="17">
        <v>8.8169716792287398E-2</v>
      </c>
      <c r="Y9" s="17">
        <v>5.3635479386641101E-2</v>
      </c>
      <c r="Z9" s="17">
        <v>0.13334279268732999</v>
      </c>
      <c r="AA9" s="17">
        <v>8.9936541866525804E-2</v>
      </c>
      <c r="AB9" s="17">
        <v>6.9540986800665797E-2</v>
      </c>
      <c r="AC9" s="17">
        <v>8.2766457498651802E-2</v>
      </c>
      <c r="AD9" s="17">
        <v>5.5727990407466503E-2</v>
      </c>
      <c r="AE9" s="17"/>
      <c r="AF9" s="17">
        <v>6.3218073771998007E-2</v>
      </c>
      <c r="AG9" s="17">
        <v>7.7635233137455698E-2</v>
      </c>
      <c r="AH9" s="17">
        <v>6.9086294567718004E-2</v>
      </c>
      <c r="AI9" s="17">
        <v>8.1791955729442603E-2</v>
      </c>
      <c r="AJ9" s="17">
        <v>8.7008421465766206E-2</v>
      </c>
      <c r="AK9" s="17"/>
      <c r="AL9" s="17">
        <v>5.0712750009481201E-2</v>
      </c>
      <c r="AM9" s="17">
        <v>7.8526946103967404E-2</v>
      </c>
      <c r="AN9" s="17">
        <v>0.103402018276347</v>
      </c>
      <c r="AO9" s="17">
        <v>0.13039113996184101</v>
      </c>
      <c r="AP9" s="17"/>
      <c r="AQ9" s="17">
        <v>6.38453308939642E-2</v>
      </c>
      <c r="AR9" s="17">
        <v>9.2237040153138702E-2</v>
      </c>
      <c r="AS9" s="17"/>
      <c r="AT9" s="17">
        <v>8.7711772460495496E-2</v>
      </c>
      <c r="AU9" s="17">
        <v>4.1459997249937403E-2</v>
      </c>
      <c r="AV9" s="17"/>
      <c r="AW9" s="17">
        <v>5.3788024868429603E-2</v>
      </c>
      <c r="AX9" s="17">
        <v>5.7546762927102001E-2</v>
      </c>
      <c r="AY9" s="17">
        <v>0.110232293498585</v>
      </c>
      <c r="AZ9" s="17"/>
      <c r="BA9" s="17">
        <v>9.0593975293487103E-2</v>
      </c>
      <c r="BB9" s="17">
        <v>7.6622812481506597E-2</v>
      </c>
      <c r="BC9" s="17">
        <v>6.9458274386894905E-2</v>
      </c>
      <c r="BD9" s="17">
        <v>5.2631152339542998E-2</v>
      </c>
      <c r="BE9" s="17">
        <v>7.6042850518045907E-2</v>
      </c>
      <c r="BF9" s="17"/>
      <c r="BG9" s="17">
        <v>6.64087194529622E-2</v>
      </c>
      <c r="BH9" s="17">
        <v>8.2011909532836602E-2</v>
      </c>
      <c r="BI9" s="17"/>
      <c r="BJ9" s="17">
        <v>8.1033938509904299E-2</v>
      </c>
      <c r="BK9" s="17">
        <v>5.0170880759396498E-2</v>
      </c>
      <c r="BL9" s="17"/>
      <c r="BM9" s="17">
        <v>4.9115951948994298E-2</v>
      </c>
      <c r="BN9" s="17">
        <v>4.5157620704735897E-2</v>
      </c>
      <c r="BO9" s="17">
        <v>0.10688669888494</v>
      </c>
      <c r="BP9" s="17">
        <v>7.92157597367244E-2</v>
      </c>
      <c r="BQ9" s="17">
        <v>7.3940466568760396E-2</v>
      </c>
      <c r="BR9" s="17"/>
      <c r="BS9" s="17">
        <v>9.4848751359688996E-2</v>
      </c>
      <c r="BT9" s="17"/>
      <c r="BU9" s="17">
        <v>6.3097602982713705E-2</v>
      </c>
      <c r="BV9" s="17">
        <v>0.124402466689498</v>
      </c>
      <c r="BW9" s="17">
        <v>8.0672815785467603E-2</v>
      </c>
      <c r="BX9" s="17">
        <v>6.6617300625042106E-2</v>
      </c>
      <c r="BY9" s="17">
        <v>4.9793995236695199E-2</v>
      </c>
      <c r="BZ9" s="17"/>
      <c r="CA9" s="17">
        <v>0.156728092222227</v>
      </c>
      <c r="CB9" s="17"/>
      <c r="CC9" s="17">
        <v>7.6154357244403503E-2</v>
      </c>
      <c r="CD9" s="17">
        <v>7.1690423598756603E-2</v>
      </c>
      <c r="CE9" s="17"/>
      <c r="CF9" s="17">
        <v>5.8220963967619999E-2</v>
      </c>
      <c r="CG9" s="17"/>
      <c r="CH9" s="17">
        <v>4.8297424532176801E-2</v>
      </c>
      <c r="CI9" s="17">
        <v>0.160139437471367</v>
      </c>
    </row>
    <row r="10" spans="2:87" ht="29" x14ac:dyDescent="0.35">
      <c r="B10" s="18" t="s">
        <v>498</v>
      </c>
      <c r="C10" s="17">
        <v>0.14478947439923401</v>
      </c>
      <c r="D10" s="17">
        <v>0.15252217844534699</v>
      </c>
      <c r="E10" s="17">
        <v>0.13610603836850499</v>
      </c>
      <c r="F10" s="17"/>
      <c r="G10" s="17">
        <v>0.28728331663655499</v>
      </c>
      <c r="H10" s="17">
        <v>0.215407932041383</v>
      </c>
      <c r="I10" s="17">
        <v>0.15460726139785999</v>
      </c>
      <c r="J10" s="17">
        <v>0.110565337641406</v>
      </c>
      <c r="K10" s="17">
        <v>8.1490353982778402E-2</v>
      </c>
      <c r="L10" s="17">
        <v>5.3900434283662799E-2</v>
      </c>
      <c r="M10" s="17"/>
      <c r="N10" s="17">
        <v>0.18065873977577199</v>
      </c>
      <c r="O10" s="17">
        <v>0.124256004446351</v>
      </c>
      <c r="P10" s="17">
        <v>0.117281067096818</v>
      </c>
      <c r="Q10" s="17">
        <v>0.151317963614227</v>
      </c>
      <c r="R10" s="17"/>
      <c r="S10" s="17">
        <v>0.22984422913988001</v>
      </c>
      <c r="T10" s="17">
        <v>0.15421633900470799</v>
      </c>
      <c r="U10" s="17">
        <v>0.13758958329961499</v>
      </c>
      <c r="V10" s="17">
        <v>0.12538189407238201</v>
      </c>
      <c r="W10" s="17">
        <v>0.14442771550487901</v>
      </c>
      <c r="X10" s="17">
        <v>0.149262020681766</v>
      </c>
      <c r="Y10" s="17">
        <v>0.132736368643047</v>
      </c>
      <c r="Z10" s="17">
        <v>0.103138742393074</v>
      </c>
      <c r="AA10" s="17">
        <v>0.14888102762157701</v>
      </c>
      <c r="AB10" s="17">
        <v>6.4472074294560505E-2</v>
      </c>
      <c r="AC10" s="17">
        <v>8.1137430743666805E-2</v>
      </c>
      <c r="AD10" s="17">
        <v>0.19203702259365199</v>
      </c>
      <c r="AE10" s="17"/>
      <c r="AF10" s="17">
        <v>0.15183736872086701</v>
      </c>
      <c r="AG10" s="17">
        <v>0.10999973688968399</v>
      </c>
      <c r="AH10" s="17">
        <v>0.16142122574050299</v>
      </c>
      <c r="AI10" s="17">
        <v>0.182492637293515</v>
      </c>
      <c r="AJ10" s="17">
        <v>0.20643972704566499</v>
      </c>
      <c r="AK10" s="17"/>
      <c r="AL10" s="17">
        <v>0.1125519167772</v>
      </c>
      <c r="AM10" s="17">
        <v>0.145172942742512</v>
      </c>
      <c r="AN10" s="17">
        <v>0.210353495521902</v>
      </c>
      <c r="AO10" s="17">
        <v>0.15874765575331101</v>
      </c>
      <c r="AP10" s="17"/>
      <c r="AQ10" s="17">
        <v>0.10267677733080099</v>
      </c>
      <c r="AR10" s="17">
        <v>0.20589549718691799</v>
      </c>
      <c r="AS10" s="17"/>
      <c r="AT10" s="17">
        <v>0.16736553791129699</v>
      </c>
      <c r="AU10" s="17">
        <v>5.6754817008503398E-2</v>
      </c>
      <c r="AV10" s="17"/>
      <c r="AW10" s="17">
        <v>9.5075773908566905E-2</v>
      </c>
      <c r="AX10" s="17">
        <v>0.169556329266842</v>
      </c>
      <c r="AY10" s="17">
        <v>0.17208395595372999</v>
      </c>
      <c r="AZ10" s="17"/>
      <c r="BA10" s="17">
        <v>0.22015553023780099</v>
      </c>
      <c r="BB10" s="17">
        <v>0.144733037460165</v>
      </c>
      <c r="BC10" s="17">
        <v>0.120776452388852</v>
      </c>
      <c r="BD10" s="17">
        <v>6.7595981969145999E-2</v>
      </c>
      <c r="BE10" s="17">
        <v>7.2256946191934401E-2</v>
      </c>
      <c r="BF10" s="17"/>
      <c r="BG10" s="17">
        <v>0.14816082080262899</v>
      </c>
      <c r="BH10" s="17">
        <v>0.14232909960175899</v>
      </c>
      <c r="BI10" s="17"/>
      <c r="BJ10" s="17">
        <v>0.167173708214609</v>
      </c>
      <c r="BK10" s="17">
        <v>6.4802703026977104E-2</v>
      </c>
      <c r="BL10" s="17"/>
      <c r="BM10" s="17">
        <v>0.1189528182497</v>
      </c>
      <c r="BN10" s="17">
        <v>0.10708629370620799</v>
      </c>
      <c r="BO10" s="17">
        <v>0.21290206810732901</v>
      </c>
      <c r="BP10" s="17">
        <v>0.11865382381044</v>
      </c>
      <c r="BQ10" s="17">
        <v>0.100416528228237</v>
      </c>
      <c r="BR10" s="17"/>
      <c r="BS10" s="17">
        <v>0.13850730399944799</v>
      </c>
      <c r="BT10" s="17"/>
      <c r="BU10" s="17">
        <v>0.11591073209368701</v>
      </c>
      <c r="BV10" s="17">
        <v>0.25356612889084901</v>
      </c>
      <c r="BW10" s="17">
        <v>0.12355385773913501</v>
      </c>
      <c r="BX10" s="17">
        <v>0.11434054317966399</v>
      </c>
      <c r="BY10" s="17">
        <v>6.0225065492047702E-2</v>
      </c>
      <c r="BZ10" s="17"/>
      <c r="CA10" s="17">
        <v>0.22030693660692699</v>
      </c>
      <c r="CB10" s="17"/>
      <c r="CC10" s="17">
        <v>0.142438454963557</v>
      </c>
      <c r="CD10" s="17">
        <v>0.16837257281915199</v>
      </c>
      <c r="CE10" s="17"/>
      <c r="CF10" s="17">
        <v>0.13310936742160201</v>
      </c>
      <c r="CG10" s="17"/>
      <c r="CH10" s="17">
        <v>9.3796681337450505E-2</v>
      </c>
      <c r="CI10" s="17">
        <v>0.23211758709873001</v>
      </c>
    </row>
    <row r="11" spans="2:87" ht="29" x14ac:dyDescent="0.35">
      <c r="B11" s="18" t="s">
        <v>499</v>
      </c>
      <c r="C11" s="17">
        <v>0.56858010624498501</v>
      </c>
      <c r="D11" s="17">
        <v>0.5625237996122</v>
      </c>
      <c r="E11" s="17">
        <v>0.57683956114622903</v>
      </c>
      <c r="F11" s="17"/>
      <c r="G11" s="17">
        <v>0.423820597879984</v>
      </c>
      <c r="H11" s="17">
        <v>0.43352524502770201</v>
      </c>
      <c r="I11" s="17">
        <v>0.495672757552932</v>
      </c>
      <c r="J11" s="17">
        <v>0.621065314054421</v>
      </c>
      <c r="K11" s="17">
        <v>0.65802514798741496</v>
      </c>
      <c r="L11" s="17">
        <v>0.73254001261859403</v>
      </c>
      <c r="M11" s="17"/>
      <c r="N11" s="17">
        <v>0.58033889252485704</v>
      </c>
      <c r="O11" s="17">
        <v>0.57596845866475499</v>
      </c>
      <c r="P11" s="17">
        <v>0.58327370057596395</v>
      </c>
      <c r="Q11" s="17">
        <v>0.53155812487745002</v>
      </c>
      <c r="R11" s="17"/>
      <c r="S11" s="17">
        <v>0.45827073835190701</v>
      </c>
      <c r="T11" s="17">
        <v>0.56584070247170004</v>
      </c>
      <c r="U11" s="17">
        <v>0.61218499980598096</v>
      </c>
      <c r="V11" s="17">
        <v>0.56772320566180501</v>
      </c>
      <c r="W11" s="17">
        <v>0.59066453284767495</v>
      </c>
      <c r="X11" s="17">
        <v>0.55858000155624898</v>
      </c>
      <c r="Y11" s="17">
        <v>0.56702744317814002</v>
      </c>
      <c r="Z11" s="17">
        <v>0.54575685272011598</v>
      </c>
      <c r="AA11" s="17">
        <v>0.53296268315751005</v>
      </c>
      <c r="AB11" s="17">
        <v>0.70070314778725795</v>
      </c>
      <c r="AC11" s="17">
        <v>0.70915560927247401</v>
      </c>
      <c r="AD11" s="17">
        <v>0.49429210895291098</v>
      </c>
      <c r="AE11" s="17"/>
      <c r="AF11" s="17">
        <v>0.53286466449336201</v>
      </c>
      <c r="AG11" s="17">
        <v>0.58566965214841704</v>
      </c>
      <c r="AH11" s="17">
        <v>0.59088006650906399</v>
      </c>
      <c r="AI11" s="17">
        <v>0.60269052719079597</v>
      </c>
      <c r="AJ11" s="17">
        <v>0.52594164941285004</v>
      </c>
      <c r="AK11" s="17"/>
      <c r="AL11" s="17">
        <v>0.59221242244271399</v>
      </c>
      <c r="AM11" s="17">
        <v>0.58465293966444498</v>
      </c>
      <c r="AN11" s="17">
        <v>0.490839080224721</v>
      </c>
      <c r="AO11" s="17">
        <v>0.54018570615352102</v>
      </c>
      <c r="AP11" s="17"/>
      <c r="AQ11" s="17">
        <v>0.61329753638647899</v>
      </c>
      <c r="AR11" s="17">
        <v>0.503694584883281</v>
      </c>
      <c r="AS11" s="17"/>
      <c r="AT11" s="17">
        <v>0.53004068392578796</v>
      </c>
      <c r="AU11" s="17">
        <v>0.72323407924329097</v>
      </c>
      <c r="AV11" s="17"/>
      <c r="AW11" s="17">
        <v>0.67600047201763702</v>
      </c>
      <c r="AX11" s="17">
        <v>0.57987682426828602</v>
      </c>
      <c r="AY11" s="17">
        <v>0.46599274259578999</v>
      </c>
      <c r="AZ11" s="17"/>
      <c r="BA11" s="17">
        <v>0.46523639193121602</v>
      </c>
      <c r="BB11" s="17">
        <v>0.59030677733361303</v>
      </c>
      <c r="BC11" s="17">
        <v>0.59297224408334803</v>
      </c>
      <c r="BD11" s="17">
        <v>0.66483909451407697</v>
      </c>
      <c r="BE11" s="17">
        <v>0.63120515377581399</v>
      </c>
      <c r="BF11" s="17"/>
      <c r="BG11" s="17">
        <v>0.54435703943904601</v>
      </c>
      <c r="BH11" s="17">
        <v>0.58625785749205095</v>
      </c>
      <c r="BI11" s="17"/>
      <c r="BJ11" s="17">
        <v>0.531447544898621</v>
      </c>
      <c r="BK11" s="17">
        <v>0.70517937616531101</v>
      </c>
      <c r="BL11" s="17"/>
      <c r="BM11" s="17">
        <v>0.55546908694391905</v>
      </c>
      <c r="BN11" s="17">
        <v>0.63869624007443304</v>
      </c>
      <c r="BO11" s="17">
        <v>0.499343714451985</v>
      </c>
      <c r="BP11" s="17">
        <v>0.63797903403870704</v>
      </c>
      <c r="BQ11" s="17">
        <v>0.56677456440469598</v>
      </c>
      <c r="BR11" s="17"/>
      <c r="BS11" s="17">
        <v>0.56167780902756304</v>
      </c>
      <c r="BT11" s="17"/>
      <c r="BU11" s="17">
        <v>0.63063746088477002</v>
      </c>
      <c r="BV11" s="17">
        <v>0.46242186203397401</v>
      </c>
      <c r="BW11" s="17">
        <v>0.64649746416266296</v>
      </c>
      <c r="BX11" s="17">
        <v>0.60934113990307903</v>
      </c>
      <c r="BY11" s="17">
        <v>0.48295943508025801</v>
      </c>
      <c r="BZ11" s="17"/>
      <c r="CA11" s="17">
        <v>0.43997041938673498</v>
      </c>
      <c r="CB11" s="17"/>
      <c r="CC11" s="17">
        <v>0.57847758971235497</v>
      </c>
      <c r="CD11" s="17">
        <v>0.57142227227554099</v>
      </c>
      <c r="CE11" s="17"/>
      <c r="CF11" s="17">
        <v>0.62046110013813105</v>
      </c>
      <c r="CG11" s="17"/>
      <c r="CH11" s="17">
        <v>0.64664908264129595</v>
      </c>
      <c r="CI11" s="17">
        <v>0.45393586290525001</v>
      </c>
    </row>
    <row r="12" spans="2:87" ht="29" x14ac:dyDescent="0.35">
      <c r="B12" s="18" t="s">
        <v>500</v>
      </c>
      <c r="C12" s="17">
        <v>5.5469244225162598E-2</v>
      </c>
      <c r="D12" s="17">
        <v>7.1813500339494907E-2</v>
      </c>
      <c r="E12" s="17">
        <v>3.98060169975432E-2</v>
      </c>
      <c r="F12" s="17"/>
      <c r="G12" s="17">
        <v>5.57212361327395E-2</v>
      </c>
      <c r="H12" s="17">
        <v>5.1286256093729797E-2</v>
      </c>
      <c r="I12" s="17">
        <v>5.0258395520064898E-2</v>
      </c>
      <c r="J12" s="17">
        <v>5.8648692583040798E-2</v>
      </c>
      <c r="K12" s="17">
        <v>6.0803508026844297E-2</v>
      </c>
      <c r="L12" s="17">
        <v>5.6786143820880798E-2</v>
      </c>
      <c r="M12" s="17"/>
      <c r="N12" s="17">
        <v>4.21270457230443E-2</v>
      </c>
      <c r="O12" s="17">
        <v>7.7693664917522595E-2</v>
      </c>
      <c r="P12" s="17">
        <v>6.8040434434597202E-2</v>
      </c>
      <c r="Q12" s="17">
        <v>3.6494570547775398E-2</v>
      </c>
      <c r="R12" s="17"/>
      <c r="S12" s="17">
        <v>4.4342879699404897E-2</v>
      </c>
      <c r="T12" s="17">
        <v>5.2527925875521103E-2</v>
      </c>
      <c r="U12" s="17">
        <v>6.3702779463614898E-2</v>
      </c>
      <c r="V12" s="17">
        <v>6.0892308334885001E-2</v>
      </c>
      <c r="W12" s="17">
        <v>3.4578164063295599E-2</v>
      </c>
      <c r="X12" s="17">
        <v>4.2981520088530102E-2</v>
      </c>
      <c r="Y12" s="17">
        <v>5.1619927272815697E-2</v>
      </c>
      <c r="Z12" s="17">
        <v>8.6458076616000107E-2</v>
      </c>
      <c r="AA12" s="17">
        <v>8.43202338042187E-2</v>
      </c>
      <c r="AB12" s="17">
        <v>6.7598846685893693E-2</v>
      </c>
      <c r="AC12" s="17">
        <v>2.5648495022935099E-2</v>
      </c>
      <c r="AD12" s="17">
        <v>4.4270587648738098E-2</v>
      </c>
      <c r="AE12" s="17"/>
      <c r="AF12" s="17">
        <v>5.0291041087912498E-2</v>
      </c>
      <c r="AG12" s="17">
        <v>6.6988492564064001E-2</v>
      </c>
      <c r="AH12" s="17">
        <v>5.1880440009203499E-2</v>
      </c>
      <c r="AI12" s="17">
        <v>4.5092694827551703E-2</v>
      </c>
      <c r="AJ12" s="17">
        <v>5.0377720473718801E-2</v>
      </c>
      <c r="AK12" s="17"/>
      <c r="AL12" s="17">
        <v>5.6967506449661698E-2</v>
      </c>
      <c r="AM12" s="17">
        <v>5.2340926420720697E-2</v>
      </c>
      <c r="AN12" s="17">
        <v>6.1247431381018402E-2</v>
      </c>
      <c r="AO12" s="17">
        <v>4.95175768004067E-2</v>
      </c>
      <c r="AP12" s="17"/>
      <c r="AQ12" s="17">
        <v>5.6586004200536298E-2</v>
      </c>
      <c r="AR12" s="17">
        <v>5.3848812259177002E-2</v>
      </c>
      <c r="AS12" s="17"/>
      <c r="AT12" s="17">
        <v>5.8579125294985802E-2</v>
      </c>
      <c r="AU12" s="17">
        <v>5.7964126594091503E-2</v>
      </c>
      <c r="AV12" s="17"/>
      <c r="AW12" s="17">
        <v>5.1310490823885398E-2</v>
      </c>
      <c r="AX12" s="17">
        <v>5.02939831454179E-2</v>
      </c>
      <c r="AY12" s="17">
        <v>6.0607762295280997E-2</v>
      </c>
      <c r="AZ12" s="17"/>
      <c r="BA12" s="17">
        <v>4.9663285643338703E-2</v>
      </c>
      <c r="BB12" s="17">
        <v>5.1028222362613E-2</v>
      </c>
      <c r="BC12" s="17">
        <v>6.2576146755241396E-2</v>
      </c>
      <c r="BD12" s="17">
        <v>5.5621690893062903E-2</v>
      </c>
      <c r="BE12" s="17">
        <v>6.3618572360750206E-2</v>
      </c>
      <c r="BF12" s="17"/>
      <c r="BG12" s="17">
        <v>6.0924657442145799E-2</v>
      </c>
      <c r="BH12" s="17">
        <v>5.1487938366065501E-2</v>
      </c>
      <c r="BI12" s="17"/>
      <c r="BJ12" s="17">
        <v>5.6815315027104303E-2</v>
      </c>
      <c r="BK12" s="17">
        <v>4.9405493014498703E-2</v>
      </c>
      <c r="BL12" s="17"/>
      <c r="BM12" s="17">
        <v>2.7147875807936799E-2</v>
      </c>
      <c r="BN12" s="17">
        <v>7.64351930800381E-2</v>
      </c>
      <c r="BO12" s="17">
        <v>5.6563203277139797E-2</v>
      </c>
      <c r="BP12" s="17">
        <v>2.0492455405091099E-2</v>
      </c>
      <c r="BQ12" s="17">
        <v>0.107758357851893</v>
      </c>
      <c r="BR12" s="17"/>
      <c r="BS12" s="17">
        <v>7.6433645752381998E-2</v>
      </c>
      <c r="BT12" s="17"/>
      <c r="BU12" s="17">
        <v>6.4240317886352205E-2</v>
      </c>
      <c r="BV12" s="17">
        <v>6.0787127505912301E-2</v>
      </c>
      <c r="BW12" s="17">
        <v>4.8293764879458703E-2</v>
      </c>
      <c r="BX12" s="17">
        <v>8.2249289582509696E-2</v>
      </c>
      <c r="BY12" s="17">
        <v>3.5905676949198502E-2</v>
      </c>
      <c r="BZ12" s="17"/>
      <c r="CA12" s="17">
        <v>5.2822451787458799E-2</v>
      </c>
      <c r="CB12" s="17"/>
      <c r="CC12" s="17">
        <v>5.3051838268456802E-2</v>
      </c>
      <c r="CD12" s="17">
        <v>6.7723287313163003E-2</v>
      </c>
      <c r="CE12" s="17"/>
      <c r="CF12" s="17">
        <v>4.7458810047779201E-2</v>
      </c>
      <c r="CG12" s="17"/>
      <c r="CH12" s="17">
        <v>7.1044488474296993E-2</v>
      </c>
      <c r="CI12" s="17">
        <v>7.4785636000899297E-2</v>
      </c>
    </row>
    <row r="13" spans="2:87" ht="29" x14ac:dyDescent="0.35">
      <c r="B13" s="18" t="s">
        <v>501</v>
      </c>
      <c r="C13" s="17">
        <v>3.5527717116900802E-2</v>
      </c>
      <c r="D13" s="17">
        <v>3.53874247007245E-2</v>
      </c>
      <c r="E13" s="17">
        <v>3.5875154068102197E-2</v>
      </c>
      <c r="F13" s="17"/>
      <c r="G13" s="17">
        <v>3.1358307015929697E-2</v>
      </c>
      <c r="H13" s="17">
        <v>4.2120060824592E-2</v>
      </c>
      <c r="I13" s="17">
        <v>4.3520852501363803E-2</v>
      </c>
      <c r="J13" s="17">
        <v>1.7382846112921398E-2</v>
      </c>
      <c r="K13" s="17">
        <v>3.66957719013494E-2</v>
      </c>
      <c r="L13" s="17">
        <v>4.0395063222015498E-2</v>
      </c>
      <c r="M13" s="17"/>
      <c r="N13" s="17">
        <v>2.93661479043421E-2</v>
      </c>
      <c r="O13" s="17">
        <v>3.9578270198058797E-2</v>
      </c>
      <c r="P13" s="17">
        <v>4.6201279457237503E-2</v>
      </c>
      <c r="Q13" s="17">
        <v>2.9087149054295599E-2</v>
      </c>
      <c r="R13" s="17"/>
      <c r="S13" s="17">
        <v>3.3713388924136001E-2</v>
      </c>
      <c r="T13" s="17">
        <v>4.5934092157930498E-2</v>
      </c>
      <c r="U13" s="17">
        <v>3.93249919843549E-2</v>
      </c>
      <c r="V13" s="17">
        <v>4.1320419627371999E-2</v>
      </c>
      <c r="W13" s="17">
        <v>3.01163752088731E-2</v>
      </c>
      <c r="X13" s="17">
        <v>3.2737459940186599E-2</v>
      </c>
      <c r="Y13" s="17">
        <v>2.6000689231375301E-2</v>
      </c>
      <c r="Z13" s="17">
        <v>2.6583338937264601E-2</v>
      </c>
      <c r="AA13" s="17">
        <v>4.4470303886551099E-2</v>
      </c>
      <c r="AB13" s="17">
        <v>2.46089653833905E-2</v>
      </c>
      <c r="AC13" s="17">
        <v>2.8584376779739899E-2</v>
      </c>
      <c r="AD13" s="17">
        <v>4.1267155789317597E-2</v>
      </c>
      <c r="AE13" s="17"/>
      <c r="AF13" s="17">
        <v>3.6147781528110802E-2</v>
      </c>
      <c r="AG13" s="17">
        <v>4.7333809137439301E-2</v>
      </c>
      <c r="AH13" s="17">
        <v>2.8120053603809099E-2</v>
      </c>
      <c r="AI13" s="17">
        <v>2.20268582692036E-2</v>
      </c>
      <c r="AJ13" s="17">
        <v>3.19326190640115E-2</v>
      </c>
      <c r="AK13" s="17"/>
      <c r="AL13" s="17">
        <v>4.2828514244829002E-2</v>
      </c>
      <c r="AM13" s="17">
        <v>3.2425814760652302E-2</v>
      </c>
      <c r="AN13" s="17">
        <v>3.39451191529778E-2</v>
      </c>
      <c r="AO13" s="17">
        <v>1.4255014174483001E-2</v>
      </c>
      <c r="AP13" s="17"/>
      <c r="AQ13" s="17">
        <v>3.7902927682790098E-2</v>
      </c>
      <c r="AR13" s="17">
        <v>3.2081258422295603E-2</v>
      </c>
      <c r="AS13" s="17"/>
      <c r="AT13" s="17">
        <v>3.51630091210254E-2</v>
      </c>
      <c r="AU13" s="17">
        <v>4.3631964276458997E-2</v>
      </c>
      <c r="AV13" s="17"/>
      <c r="AW13" s="17">
        <v>4.0069160693860503E-2</v>
      </c>
      <c r="AX13" s="17">
        <v>3.6334092083906602E-2</v>
      </c>
      <c r="AY13" s="17">
        <v>3.43161437236532E-2</v>
      </c>
      <c r="AZ13" s="17"/>
      <c r="BA13" s="17">
        <v>3.55810236233099E-2</v>
      </c>
      <c r="BB13" s="17">
        <v>2.54522373153575E-2</v>
      </c>
      <c r="BC13" s="17">
        <v>3.6061814984402599E-2</v>
      </c>
      <c r="BD13" s="17">
        <v>5.0450166007217703E-2</v>
      </c>
      <c r="BE13" s="17">
        <v>5.76402548706101E-2</v>
      </c>
      <c r="BF13" s="17"/>
      <c r="BG13" s="17">
        <v>4.2858522504804202E-2</v>
      </c>
      <c r="BH13" s="17">
        <v>3.01777688578211E-2</v>
      </c>
      <c r="BI13" s="17"/>
      <c r="BJ13" s="17">
        <v>3.6048841951137903E-2</v>
      </c>
      <c r="BK13" s="17">
        <v>3.44510106097193E-2</v>
      </c>
      <c r="BL13" s="17"/>
      <c r="BM13" s="17">
        <v>5.2012998632413002E-2</v>
      </c>
      <c r="BN13" s="17">
        <v>5.5041050371250802E-2</v>
      </c>
      <c r="BO13" s="17">
        <v>1.9295192713883101E-2</v>
      </c>
      <c r="BP13" s="17">
        <v>2.3256921265715099E-2</v>
      </c>
      <c r="BQ13" s="17">
        <v>5.0317627103712098E-2</v>
      </c>
      <c r="BR13" s="17"/>
      <c r="BS13" s="17">
        <v>5.11949217680659E-2</v>
      </c>
      <c r="BT13" s="17"/>
      <c r="BU13" s="17">
        <v>5.0323762918494899E-2</v>
      </c>
      <c r="BV13" s="17">
        <v>1.32984505559205E-2</v>
      </c>
      <c r="BW13" s="17">
        <v>1.58464275409585E-2</v>
      </c>
      <c r="BX13" s="17">
        <v>4.9566213862036503E-2</v>
      </c>
      <c r="BY13" s="17">
        <v>7.2567007083007895E-2</v>
      </c>
      <c r="BZ13" s="17"/>
      <c r="CA13" s="17">
        <v>3.5866508415469602E-2</v>
      </c>
      <c r="CB13" s="17"/>
      <c r="CC13" s="17">
        <v>3.4770587531125899E-2</v>
      </c>
      <c r="CD13" s="17">
        <v>3.2189247687089403E-2</v>
      </c>
      <c r="CE13" s="17"/>
      <c r="CF13" s="17">
        <v>3.85856543782057E-2</v>
      </c>
      <c r="CG13" s="17"/>
      <c r="CH13" s="17">
        <v>3.6891860406909102E-2</v>
      </c>
      <c r="CI13" s="17">
        <v>2.4783418918071599E-2</v>
      </c>
    </row>
    <row r="14" spans="2:87" x14ac:dyDescent="0.35">
      <c r="B14" s="18" t="s">
        <v>161</v>
      </c>
      <c r="C14" s="19">
        <v>0.120204458450413</v>
      </c>
      <c r="D14" s="19">
        <v>9.5185073071255594E-2</v>
      </c>
      <c r="E14" s="19">
        <v>0.14248289659716301</v>
      </c>
      <c r="F14" s="19"/>
      <c r="G14" s="19">
        <v>0.11981969908279</v>
      </c>
      <c r="H14" s="19">
        <v>0.143990906293189</v>
      </c>
      <c r="I14" s="19">
        <v>0.15778545757639101</v>
      </c>
      <c r="J14" s="19">
        <v>0.11876492698560601</v>
      </c>
      <c r="K14" s="19">
        <v>0.111328581552341</v>
      </c>
      <c r="L14" s="19">
        <v>7.7603023787793698E-2</v>
      </c>
      <c r="M14" s="19"/>
      <c r="N14" s="19">
        <v>7.8462415440628097E-2</v>
      </c>
      <c r="O14" s="19">
        <v>0.10337819715149001</v>
      </c>
      <c r="P14" s="19">
        <v>0.124917495932233</v>
      </c>
      <c r="Q14" s="19">
        <v>0.18030501101816601</v>
      </c>
      <c r="R14" s="19"/>
      <c r="S14" s="19">
        <v>0.138070270715971</v>
      </c>
      <c r="T14" s="19">
        <v>0.101922166108089</v>
      </c>
      <c r="U14" s="19">
        <v>9.5117239648947305E-2</v>
      </c>
      <c r="V14" s="19">
        <v>0.133418046007695</v>
      </c>
      <c r="W14" s="19">
        <v>0.178002772193983</v>
      </c>
      <c r="X14" s="19">
        <v>0.12826928094098</v>
      </c>
      <c r="Y14" s="19">
        <v>0.168980092287981</v>
      </c>
      <c r="Z14" s="19">
        <v>0.104720196646216</v>
      </c>
      <c r="AA14" s="19">
        <v>9.9429209663617901E-2</v>
      </c>
      <c r="AB14" s="19">
        <v>7.3075979048231099E-2</v>
      </c>
      <c r="AC14" s="19">
        <v>7.2707630682532803E-2</v>
      </c>
      <c r="AD14" s="19">
        <v>0.17240513460791501</v>
      </c>
      <c r="AE14" s="19"/>
      <c r="AF14" s="19">
        <v>0.16564107039775</v>
      </c>
      <c r="AG14" s="19">
        <v>0.11237307612293999</v>
      </c>
      <c r="AH14" s="19">
        <v>9.8611919569702E-2</v>
      </c>
      <c r="AI14" s="19">
        <v>6.5905326689491395E-2</v>
      </c>
      <c r="AJ14" s="19">
        <v>9.8299862537988697E-2</v>
      </c>
      <c r="AK14" s="19"/>
      <c r="AL14" s="19">
        <v>0.144726890076114</v>
      </c>
      <c r="AM14" s="19">
        <v>0.106880430307703</v>
      </c>
      <c r="AN14" s="19">
        <v>0.100212855443034</v>
      </c>
      <c r="AO14" s="19">
        <v>0.10690290715643801</v>
      </c>
      <c r="AP14" s="19"/>
      <c r="AQ14" s="19">
        <v>0.125691423505429</v>
      </c>
      <c r="AR14" s="19">
        <v>0.112242807095189</v>
      </c>
      <c r="AS14" s="19"/>
      <c r="AT14" s="19">
        <v>0.121139871286408</v>
      </c>
      <c r="AU14" s="19">
        <v>7.6955015627717699E-2</v>
      </c>
      <c r="AV14" s="19"/>
      <c r="AW14" s="19">
        <v>8.3756077687621E-2</v>
      </c>
      <c r="AX14" s="19">
        <v>0.106392008308446</v>
      </c>
      <c r="AY14" s="19">
        <v>0.15676710193296101</v>
      </c>
      <c r="AZ14" s="19"/>
      <c r="BA14" s="19">
        <v>0.13876979327084801</v>
      </c>
      <c r="BB14" s="19">
        <v>0.111856913046745</v>
      </c>
      <c r="BC14" s="19">
        <v>0.118155067401261</v>
      </c>
      <c r="BD14" s="19">
        <v>0.10886191427695401</v>
      </c>
      <c r="BE14" s="19">
        <v>9.9236222282845302E-2</v>
      </c>
      <c r="BF14" s="19"/>
      <c r="BG14" s="19">
        <v>0.137290240358413</v>
      </c>
      <c r="BH14" s="19">
        <v>0.107735426149467</v>
      </c>
      <c r="BI14" s="19"/>
      <c r="BJ14" s="19">
        <v>0.127480651398623</v>
      </c>
      <c r="BK14" s="19">
        <v>9.5990536424097703E-2</v>
      </c>
      <c r="BL14" s="19"/>
      <c r="BM14" s="19">
        <v>0.19730126841703699</v>
      </c>
      <c r="BN14" s="19">
        <v>7.75836020633347E-2</v>
      </c>
      <c r="BO14" s="19">
        <v>0.105009122564723</v>
      </c>
      <c r="BP14" s="19">
        <v>0.12040200574332301</v>
      </c>
      <c r="BQ14" s="19">
        <v>0.10079245584270199</v>
      </c>
      <c r="BR14" s="19"/>
      <c r="BS14" s="19">
        <v>7.7337568092852596E-2</v>
      </c>
      <c r="BT14" s="19"/>
      <c r="BU14" s="19">
        <v>7.5790123233982404E-2</v>
      </c>
      <c r="BV14" s="19">
        <v>8.5523964323845098E-2</v>
      </c>
      <c r="BW14" s="19">
        <v>8.5135669892316898E-2</v>
      </c>
      <c r="BX14" s="19">
        <v>7.7885512847668301E-2</v>
      </c>
      <c r="BY14" s="19">
        <v>0.29854882015879303</v>
      </c>
      <c r="BZ14" s="19"/>
      <c r="CA14" s="19">
        <v>9.4305591581182902E-2</v>
      </c>
      <c r="CB14" s="19"/>
      <c r="CC14" s="19">
        <v>0.115107172280102</v>
      </c>
      <c r="CD14" s="19">
        <v>8.8602196306297898E-2</v>
      </c>
      <c r="CE14" s="19"/>
      <c r="CF14" s="19">
        <v>0.102164104046662</v>
      </c>
      <c r="CG14" s="19"/>
      <c r="CH14" s="19">
        <v>0.10332046260787101</v>
      </c>
      <c r="CI14" s="19">
        <v>5.4238057605681497E-2</v>
      </c>
    </row>
    <row r="15" spans="2:87" x14ac:dyDescent="0.35">
      <c r="B15" s="16"/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507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2014</v>
      </c>
      <c r="D7" s="10">
        <v>1010</v>
      </c>
      <c r="E7" s="10">
        <v>998</v>
      </c>
      <c r="F7" s="10"/>
      <c r="G7" s="10">
        <v>162</v>
      </c>
      <c r="H7" s="10">
        <v>348</v>
      </c>
      <c r="I7" s="10">
        <v>362</v>
      </c>
      <c r="J7" s="10">
        <v>366</v>
      </c>
      <c r="K7" s="10">
        <v>313</v>
      </c>
      <c r="L7" s="10">
        <v>463</v>
      </c>
      <c r="M7" s="10"/>
      <c r="N7" s="10">
        <v>594</v>
      </c>
      <c r="O7" s="10">
        <v>504</v>
      </c>
      <c r="P7" s="10">
        <v>427</v>
      </c>
      <c r="Q7" s="10">
        <v>482</v>
      </c>
      <c r="R7" s="10"/>
      <c r="S7" s="10">
        <v>277</v>
      </c>
      <c r="T7" s="10">
        <v>281</v>
      </c>
      <c r="U7" s="10">
        <v>168</v>
      </c>
      <c r="V7" s="10">
        <v>172</v>
      </c>
      <c r="W7" s="10">
        <v>153</v>
      </c>
      <c r="X7" s="10">
        <v>169</v>
      </c>
      <c r="Y7" s="10">
        <v>143</v>
      </c>
      <c r="Z7" s="10">
        <v>76</v>
      </c>
      <c r="AA7" s="10">
        <v>207</v>
      </c>
      <c r="AB7" s="10">
        <v>190</v>
      </c>
      <c r="AC7" s="10">
        <v>109</v>
      </c>
      <c r="AD7" s="10">
        <v>69</v>
      </c>
      <c r="AE7" s="10"/>
      <c r="AF7" s="10">
        <v>331</v>
      </c>
      <c r="AG7" s="10">
        <v>748</v>
      </c>
      <c r="AH7" s="10">
        <v>407</v>
      </c>
      <c r="AI7" s="10">
        <v>228</v>
      </c>
      <c r="AJ7" s="10">
        <v>232</v>
      </c>
      <c r="AK7" s="10"/>
      <c r="AL7" s="10">
        <v>803</v>
      </c>
      <c r="AM7" s="10">
        <v>756</v>
      </c>
      <c r="AN7" s="10">
        <v>338</v>
      </c>
      <c r="AO7" s="10">
        <v>117</v>
      </c>
      <c r="AP7" s="10"/>
      <c r="AQ7" s="10">
        <v>1178</v>
      </c>
      <c r="AR7" s="10">
        <v>836</v>
      </c>
      <c r="AS7" s="10"/>
      <c r="AT7" s="10">
        <v>1305</v>
      </c>
      <c r="AU7" s="10">
        <v>438</v>
      </c>
      <c r="AV7" s="10"/>
      <c r="AW7" s="10">
        <v>799</v>
      </c>
      <c r="AX7" s="10">
        <v>470</v>
      </c>
      <c r="AY7" s="10">
        <v>680</v>
      </c>
      <c r="AZ7" s="10"/>
      <c r="BA7" s="10">
        <v>492</v>
      </c>
      <c r="BB7" s="10">
        <v>559</v>
      </c>
      <c r="BC7" s="10">
        <v>647</v>
      </c>
      <c r="BD7" s="10">
        <v>207</v>
      </c>
      <c r="BE7" s="10">
        <v>108</v>
      </c>
      <c r="BF7" s="10"/>
      <c r="BG7" s="10">
        <v>791</v>
      </c>
      <c r="BH7" s="10">
        <v>1223</v>
      </c>
      <c r="BI7" s="10"/>
      <c r="BJ7" s="10">
        <v>1546</v>
      </c>
      <c r="BK7" s="10">
        <v>457</v>
      </c>
      <c r="BL7" s="10"/>
      <c r="BM7" s="10">
        <v>280</v>
      </c>
      <c r="BN7" s="10">
        <v>408</v>
      </c>
      <c r="BO7" s="10">
        <v>699</v>
      </c>
      <c r="BP7" s="10">
        <v>159</v>
      </c>
      <c r="BQ7" s="10">
        <v>227</v>
      </c>
      <c r="BR7" s="10"/>
      <c r="BS7" s="10">
        <v>617</v>
      </c>
      <c r="BT7" s="10"/>
      <c r="BU7" s="10">
        <v>384</v>
      </c>
      <c r="BV7" s="10">
        <v>488</v>
      </c>
      <c r="BW7" s="10">
        <v>192</v>
      </c>
      <c r="BX7" s="10">
        <v>397</v>
      </c>
      <c r="BY7" s="10">
        <v>154</v>
      </c>
      <c r="BZ7" s="10"/>
      <c r="CA7" s="10">
        <v>165</v>
      </c>
      <c r="CB7" s="10"/>
      <c r="CC7" s="10">
        <v>1596</v>
      </c>
      <c r="CD7" s="10">
        <v>360</v>
      </c>
      <c r="CE7" s="10"/>
      <c r="CF7" s="10">
        <v>756</v>
      </c>
      <c r="CG7" s="10"/>
      <c r="CH7" s="10">
        <v>698</v>
      </c>
      <c r="CI7" s="10">
        <v>238</v>
      </c>
    </row>
    <row r="8" spans="2:87" ht="30" customHeight="1" x14ac:dyDescent="0.35">
      <c r="B8" s="11" t="s">
        <v>20</v>
      </c>
      <c r="C8" s="11">
        <v>2014</v>
      </c>
      <c r="D8" s="11">
        <v>993</v>
      </c>
      <c r="E8" s="11">
        <v>1015</v>
      </c>
      <c r="F8" s="11"/>
      <c r="G8" s="11">
        <v>282</v>
      </c>
      <c r="H8" s="11">
        <v>344</v>
      </c>
      <c r="I8" s="11">
        <v>342</v>
      </c>
      <c r="J8" s="11">
        <v>342</v>
      </c>
      <c r="K8" s="11">
        <v>283</v>
      </c>
      <c r="L8" s="11">
        <v>421</v>
      </c>
      <c r="M8" s="11"/>
      <c r="N8" s="11">
        <v>542</v>
      </c>
      <c r="O8" s="11">
        <v>522</v>
      </c>
      <c r="P8" s="11">
        <v>441</v>
      </c>
      <c r="Q8" s="11">
        <v>502</v>
      </c>
      <c r="R8" s="11"/>
      <c r="S8" s="11">
        <v>282</v>
      </c>
      <c r="T8" s="11">
        <v>262</v>
      </c>
      <c r="U8" s="11">
        <v>161</v>
      </c>
      <c r="V8" s="11">
        <v>181</v>
      </c>
      <c r="W8" s="11">
        <v>141</v>
      </c>
      <c r="X8" s="11">
        <v>181</v>
      </c>
      <c r="Y8" s="11">
        <v>161</v>
      </c>
      <c r="Z8" s="11">
        <v>81</v>
      </c>
      <c r="AA8" s="11">
        <v>222</v>
      </c>
      <c r="AB8" s="11">
        <v>181</v>
      </c>
      <c r="AC8" s="11">
        <v>101</v>
      </c>
      <c r="AD8" s="11">
        <v>60</v>
      </c>
      <c r="AE8" s="11"/>
      <c r="AF8" s="11">
        <v>339</v>
      </c>
      <c r="AG8" s="11">
        <v>765</v>
      </c>
      <c r="AH8" s="11">
        <v>397</v>
      </c>
      <c r="AI8" s="11">
        <v>220</v>
      </c>
      <c r="AJ8" s="11">
        <v>222</v>
      </c>
      <c r="AK8" s="11"/>
      <c r="AL8" s="11">
        <v>770</v>
      </c>
      <c r="AM8" s="11">
        <v>770</v>
      </c>
      <c r="AN8" s="11">
        <v>347</v>
      </c>
      <c r="AO8" s="11">
        <v>126</v>
      </c>
      <c r="AP8" s="11"/>
      <c r="AQ8" s="11">
        <v>1192</v>
      </c>
      <c r="AR8" s="11">
        <v>822</v>
      </c>
      <c r="AS8" s="11"/>
      <c r="AT8" s="11">
        <v>1312</v>
      </c>
      <c r="AU8" s="11">
        <v>397</v>
      </c>
      <c r="AV8" s="11"/>
      <c r="AW8" s="11">
        <v>746</v>
      </c>
      <c r="AX8" s="11">
        <v>471</v>
      </c>
      <c r="AY8" s="11">
        <v>716</v>
      </c>
      <c r="AZ8" s="11"/>
      <c r="BA8" s="11">
        <v>511</v>
      </c>
      <c r="BB8" s="11">
        <v>553</v>
      </c>
      <c r="BC8" s="11">
        <v>648</v>
      </c>
      <c r="BD8" s="11">
        <v>198</v>
      </c>
      <c r="BE8" s="11">
        <v>103</v>
      </c>
      <c r="BF8" s="11"/>
      <c r="BG8" s="11">
        <v>850</v>
      </c>
      <c r="BH8" s="11">
        <v>1164</v>
      </c>
      <c r="BI8" s="11"/>
      <c r="BJ8" s="11">
        <v>1580</v>
      </c>
      <c r="BK8" s="11">
        <v>423</v>
      </c>
      <c r="BL8" s="11"/>
      <c r="BM8" s="11">
        <v>297</v>
      </c>
      <c r="BN8" s="11">
        <v>385</v>
      </c>
      <c r="BO8" s="11">
        <v>706</v>
      </c>
      <c r="BP8" s="11">
        <v>156</v>
      </c>
      <c r="BQ8" s="11">
        <v>228</v>
      </c>
      <c r="BR8" s="11"/>
      <c r="BS8" s="11">
        <v>612</v>
      </c>
      <c r="BT8" s="11"/>
      <c r="BU8" s="11">
        <v>373</v>
      </c>
      <c r="BV8" s="11">
        <v>499</v>
      </c>
      <c r="BW8" s="11">
        <v>191</v>
      </c>
      <c r="BX8" s="11">
        <v>389</v>
      </c>
      <c r="BY8" s="11">
        <v>163</v>
      </c>
      <c r="BZ8" s="11"/>
      <c r="CA8" s="11">
        <v>167</v>
      </c>
      <c r="CB8" s="11"/>
      <c r="CC8" s="11">
        <v>1582</v>
      </c>
      <c r="CD8" s="11">
        <v>370</v>
      </c>
      <c r="CE8" s="11"/>
      <c r="CF8" s="11">
        <v>721</v>
      </c>
      <c r="CG8" s="11"/>
      <c r="CH8" s="11">
        <v>681</v>
      </c>
      <c r="CI8" s="11">
        <v>239</v>
      </c>
    </row>
    <row r="9" spans="2:87" ht="29" x14ac:dyDescent="0.35">
      <c r="B9" s="18" t="s">
        <v>497</v>
      </c>
      <c r="C9" s="17">
        <v>8.9958944664018603E-2</v>
      </c>
      <c r="D9" s="17">
        <v>9.8459316159907204E-2</v>
      </c>
      <c r="E9" s="17">
        <v>8.2174279019902499E-2</v>
      </c>
      <c r="F9" s="17"/>
      <c r="G9" s="17">
        <v>0.115642906822223</v>
      </c>
      <c r="H9" s="17">
        <v>0.16550743201572499</v>
      </c>
      <c r="I9" s="17">
        <v>9.2559427799531094E-2</v>
      </c>
      <c r="J9" s="17">
        <v>6.8290554230469105E-2</v>
      </c>
      <c r="K9" s="17">
        <v>5.4569991249448002E-2</v>
      </c>
      <c r="L9" s="17">
        <v>5.0251346374968399E-2</v>
      </c>
      <c r="M9" s="17"/>
      <c r="N9" s="17">
        <v>0.122275646378664</v>
      </c>
      <c r="O9" s="17">
        <v>8.1717566371922304E-2</v>
      </c>
      <c r="P9" s="17">
        <v>5.1861033377625397E-2</v>
      </c>
      <c r="Q9" s="17">
        <v>9.6511182726091396E-2</v>
      </c>
      <c r="R9" s="17"/>
      <c r="S9" s="17">
        <v>0.16539862027413199</v>
      </c>
      <c r="T9" s="17">
        <v>9.5549332729738895E-2</v>
      </c>
      <c r="U9" s="17">
        <v>6.5114991332483899E-2</v>
      </c>
      <c r="V9" s="17">
        <v>5.98492536750539E-2</v>
      </c>
      <c r="W9" s="17">
        <v>7.0139830016284904E-2</v>
      </c>
      <c r="X9" s="17">
        <v>9.5807019496081197E-2</v>
      </c>
      <c r="Y9" s="17">
        <v>6.6342717387628494E-2</v>
      </c>
      <c r="Z9" s="17">
        <v>7.9293837619011903E-2</v>
      </c>
      <c r="AA9" s="17">
        <v>0.106186053401421</v>
      </c>
      <c r="AB9" s="17">
        <v>7.0622148982006E-2</v>
      </c>
      <c r="AC9" s="17">
        <v>3.4683870231681797E-2</v>
      </c>
      <c r="AD9" s="17">
        <v>6.6574684649725893E-2</v>
      </c>
      <c r="AE9" s="17"/>
      <c r="AF9" s="17">
        <v>8.5495362141070702E-2</v>
      </c>
      <c r="AG9" s="17">
        <v>6.6418921020483301E-2</v>
      </c>
      <c r="AH9" s="17">
        <v>8.5783383601110597E-2</v>
      </c>
      <c r="AI9" s="17">
        <v>0.13803611530345999</v>
      </c>
      <c r="AJ9" s="17">
        <v>0.12930074240400799</v>
      </c>
      <c r="AK9" s="17"/>
      <c r="AL9" s="17">
        <v>6.4200403978768306E-2</v>
      </c>
      <c r="AM9" s="17">
        <v>9.4207805599337599E-2</v>
      </c>
      <c r="AN9" s="17">
        <v>0.110709753470897</v>
      </c>
      <c r="AO9" s="17">
        <v>0.16414130216605399</v>
      </c>
      <c r="AP9" s="17"/>
      <c r="AQ9" s="17">
        <v>6.1692495500340602E-2</v>
      </c>
      <c r="AR9" s="17">
        <v>0.13097389756327901</v>
      </c>
      <c r="AS9" s="17"/>
      <c r="AT9" s="17">
        <v>0.107603921633139</v>
      </c>
      <c r="AU9" s="17">
        <v>4.3945006077728499E-2</v>
      </c>
      <c r="AV9" s="17"/>
      <c r="AW9" s="17">
        <v>6.6794342436763396E-2</v>
      </c>
      <c r="AX9" s="17">
        <v>6.9479931994113994E-2</v>
      </c>
      <c r="AY9" s="17">
        <v>0.12971020761698601</v>
      </c>
      <c r="AZ9" s="17"/>
      <c r="BA9" s="17">
        <v>0.141189673860276</v>
      </c>
      <c r="BB9" s="17">
        <v>8.0118462043097097E-2</v>
      </c>
      <c r="BC9" s="17">
        <v>7.7930972765732895E-2</v>
      </c>
      <c r="BD9" s="17">
        <v>4.0543060170496303E-2</v>
      </c>
      <c r="BE9" s="17">
        <v>6.0321422946937903E-2</v>
      </c>
      <c r="BF9" s="17"/>
      <c r="BG9" s="17">
        <v>7.9690658190779598E-2</v>
      </c>
      <c r="BH9" s="17">
        <v>9.7452637162237898E-2</v>
      </c>
      <c r="BI9" s="17"/>
      <c r="BJ9" s="17">
        <v>0.10188224349041999</v>
      </c>
      <c r="BK9" s="17">
        <v>4.5868534867035501E-2</v>
      </c>
      <c r="BL9" s="17"/>
      <c r="BM9" s="17">
        <v>6.9002920705028697E-2</v>
      </c>
      <c r="BN9" s="17">
        <v>6.9298742400405802E-2</v>
      </c>
      <c r="BO9" s="17">
        <v>0.126473206148846</v>
      </c>
      <c r="BP9" s="17">
        <v>7.6831342419971402E-2</v>
      </c>
      <c r="BQ9" s="17">
        <v>6.1034941034829898E-2</v>
      </c>
      <c r="BR9" s="17"/>
      <c r="BS9" s="17">
        <v>8.5721907254683594E-2</v>
      </c>
      <c r="BT9" s="17"/>
      <c r="BU9" s="17">
        <v>9.6048900644490898E-2</v>
      </c>
      <c r="BV9" s="17">
        <v>0.154241304333816</v>
      </c>
      <c r="BW9" s="17">
        <v>7.6697808693943006E-2</v>
      </c>
      <c r="BX9" s="17">
        <v>6.8179027586444702E-2</v>
      </c>
      <c r="BY9" s="17">
        <v>4.0790344597856097E-2</v>
      </c>
      <c r="BZ9" s="17"/>
      <c r="CA9" s="17">
        <v>0.13973182632065501</v>
      </c>
      <c r="CB9" s="17"/>
      <c r="CC9" s="17">
        <v>8.8940665781230097E-2</v>
      </c>
      <c r="CD9" s="17">
        <v>9.5378255804753106E-2</v>
      </c>
      <c r="CE9" s="17"/>
      <c r="CF9" s="17">
        <v>8.4994323492720097E-2</v>
      </c>
      <c r="CG9" s="17"/>
      <c r="CH9" s="17">
        <v>5.1753074446186501E-2</v>
      </c>
      <c r="CI9" s="17">
        <v>0.16720606469570701</v>
      </c>
    </row>
    <row r="10" spans="2:87" ht="29" x14ac:dyDescent="0.35">
      <c r="B10" s="18" t="s">
        <v>498</v>
      </c>
      <c r="C10" s="17">
        <v>0.18643638958664099</v>
      </c>
      <c r="D10" s="17">
        <v>0.18832981508164101</v>
      </c>
      <c r="E10" s="17">
        <v>0.185686758255383</v>
      </c>
      <c r="F10" s="17"/>
      <c r="G10" s="17">
        <v>0.260156365242041</v>
      </c>
      <c r="H10" s="17">
        <v>0.28757601450475601</v>
      </c>
      <c r="I10" s="17">
        <v>0.21949948037894301</v>
      </c>
      <c r="J10" s="17">
        <v>0.17232612266845901</v>
      </c>
      <c r="K10" s="17">
        <v>0.122939308679441</v>
      </c>
      <c r="L10" s="17">
        <v>8.1593145674322701E-2</v>
      </c>
      <c r="M10" s="17"/>
      <c r="N10" s="17">
        <v>0.215407018068139</v>
      </c>
      <c r="O10" s="17">
        <v>0.190258686036373</v>
      </c>
      <c r="P10" s="17">
        <v>0.18505669547688899</v>
      </c>
      <c r="Q10" s="17">
        <v>0.154994517964678</v>
      </c>
      <c r="R10" s="17"/>
      <c r="S10" s="17">
        <v>0.26482285356236002</v>
      </c>
      <c r="T10" s="17">
        <v>0.17287960775535699</v>
      </c>
      <c r="U10" s="17">
        <v>0.16135515754431601</v>
      </c>
      <c r="V10" s="17">
        <v>0.119519274092258</v>
      </c>
      <c r="W10" s="17">
        <v>0.15068151496492499</v>
      </c>
      <c r="X10" s="17">
        <v>0.19668234550403299</v>
      </c>
      <c r="Y10" s="17">
        <v>0.145213058354206</v>
      </c>
      <c r="Z10" s="17">
        <v>0.156588451911363</v>
      </c>
      <c r="AA10" s="17">
        <v>0.236574465228611</v>
      </c>
      <c r="AB10" s="17">
        <v>0.177266514763365</v>
      </c>
      <c r="AC10" s="17">
        <v>0.17057769785767099</v>
      </c>
      <c r="AD10" s="17">
        <v>0.21930638683985099</v>
      </c>
      <c r="AE10" s="17"/>
      <c r="AF10" s="17">
        <v>0.16463565998558399</v>
      </c>
      <c r="AG10" s="17">
        <v>0.171376066722009</v>
      </c>
      <c r="AH10" s="17">
        <v>0.202199910795656</v>
      </c>
      <c r="AI10" s="17">
        <v>0.191037591754011</v>
      </c>
      <c r="AJ10" s="17">
        <v>0.253685933930206</v>
      </c>
      <c r="AK10" s="17"/>
      <c r="AL10" s="17">
        <v>0.14467221611434899</v>
      </c>
      <c r="AM10" s="17">
        <v>0.181771306462716</v>
      </c>
      <c r="AN10" s="17">
        <v>0.246173340131527</v>
      </c>
      <c r="AO10" s="17">
        <v>0.30543526312882302</v>
      </c>
      <c r="AP10" s="17"/>
      <c r="AQ10" s="17">
        <v>0.142104011314197</v>
      </c>
      <c r="AR10" s="17">
        <v>0.25076319612068998</v>
      </c>
      <c r="AS10" s="17"/>
      <c r="AT10" s="17">
        <v>0.22117404423808701</v>
      </c>
      <c r="AU10" s="17">
        <v>8.0723375800338407E-2</v>
      </c>
      <c r="AV10" s="17"/>
      <c r="AW10" s="17">
        <v>0.149678652028543</v>
      </c>
      <c r="AX10" s="17">
        <v>0.19249701433204</v>
      </c>
      <c r="AY10" s="17">
        <v>0.223537533989566</v>
      </c>
      <c r="AZ10" s="17"/>
      <c r="BA10" s="17">
        <v>0.2742584728345</v>
      </c>
      <c r="BB10" s="17">
        <v>0.18163054700862599</v>
      </c>
      <c r="BC10" s="17">
        <v>0.14952857848457601</v>
      </c>
      <c r="BD10" s="17">
        <v>0.109082570383969</v>
      </c>
      <c r="BE10" s="17">
        <v>0.15969334866646701</v>
      </c>
      <c r="BF10" s="17"/>
      <c r="BG10" s="17">
        <v>0.20317835978341101</v>
      </c>
      <c r="BH10" s="17">
        <v>0.17421826762482001</v>
      </c>
      <c r="BI10" s="17"/>
      <c r="BJ10" s="17">
        <v>0.20745224432763101</v>
      </c>
      <c r="BK10" s="17">
        <v>0.11037140800737</v>
      </c>
      <c r="BL10" s="17"/>
      <c r="BM10" s="17">
        <v>0.20047630839803701</v>
      </c>
      <c r="BN10" s="17">
        <v>0.120834556476141</v>
      </c>
      <c r="BO10" s="17">
        <v>0.26709446906447099</v>
      </c>
      <c r="BP10" s="17">
        <v>0.15677264020158699</v>
      </c>
      <c r="BQ10" s="17">
        <v>0.10150940060447</v>
      </c>
      <c r="BR10" s="17"/>
      <c r="BS10" s="17">
        <v>0.18091760373455701</v>
      </c>
      <c r="BT10" s="17"/>
      <c r="BU10" s="17">
        <v>0.141743283093657</v>
      </c>
      <c r="BV10" s="17">
        <v>0.307555894358575</v>
      </c>
      <c r="BW10" s="17">
        <v>0.197353831370712</v>
      </c>
      <c r="BX10" s="17">
        <v>0.14187807529204399</v>
      </c>
      <c r="BY10" s="17">
        <v>0.126030841996462</v>
      </c>
      <c r="BZ10" s="17"/>
      <c r="CA10" s="17">
        <v>0.31957833588155898</v>
      </c>
      <c r="CB10" s="17"/>
      <c r="CC10" s="17">
        <v>0.18714018606521199</v>
      </c>
      <c r="CD10" s="17">
        <v>0.19607808187380099</v>
      </c>
      <c r="CE10" s="17"/>
      <c r="CF10" s="17">
        <v>0.16322366563437499</v>
      </c>
      <c r="CG10" s="17"/>
      <c r="CH10" s="17">
        <v>0.14444307382830801</v>
      </c>
      <c r="CI10" s="17">
        <v>0.32828309030618902</v>
      </c>
    </row>
    <row r="11" spans="2:87" ht="29" x14ac:dyDescent="0.35">
      <c r="B11" s="18" t="s">
        <v>499</v>
      </c>
      <c r="C11" s="17">
        <v>0.47645124991667998</v>
      </c>
      <c r="D11" s="17">
        <v>0.48529043520522602</v>
      </c>
      <c r="E11" s="17">
        <v>0.47062148273274301</v>
      </c>
      <c r="F11" s="17"/>
      <c r="G11" s="17">
        <v>0.335228863265916</v>
      </c>
      <c r="H11" s="17">
        <v>0.31871027391821399</v>
      </c>
      <c r="I11" s="17">
        <v>0.43918010415543501</v>
      </c>
      <c r="J11" s="17">
        <v>0.53216733678809003</v>
      </c>
      <c r="K11" s="17">
        <v>0.57156186577520296</v>
      </c>
      <c r="L11" s="17">
        <v>0.62118946066380698</v>
      </c>
      <c r="M11" s="17"/>
      <c r="N11" s="17">
        <v>0.49063481680479998</v>
      </c>
      <c r="O11" s="17">
        <v>0.47876123881697502</v>
      </c>
      <c r="P11" s="17">
        <v>0.491476145701228</v>
      </c>
      <c r="Q11" s="17">
        <v>0.44008449169166097</v>
      </c>
      <c r="R11" s="17"/>
      <c r="S11" s="17">
        <v>0.35356889614285603</v>
      </c>
      <c r="T11" s="17">
        <v>0.47351204077237902</v>
      </c>
      <c r="U11" s="17">
        <v>0.52159149935467597</v>
      </c>
      <c r="V11" s="17">
        <v>0.54801999543491497</v>
      </c>
      <c r="W11" s="17">
        <v>0.47824961422506401</v>
      </c>
      <c r="X11" s="17">
        <v>0.464828567756846</v>
      </c>
      <c r="Y11" s="17">
        <v>0.49448815132316698</v>
      </c>
      <c r="Z11" s="17">
        <v>0.52284207835643104</v>
      </c>
      <c r="AA11" s="17">
        <v>0.44517381982873699</v>
      </c>
      <c r="AB11" s="17">
        <v>0.57889949734017998</v>
      </c>
      <c r="AC11" s="17">
        <v>0.52938180575435601</v>
      </c>
      <c r="AD11" s="17">
        <v>0.36709799213787497</v>
      </c>
      <c r="AE11" s="17"/>
      <c r="AF11" s="17">
        <v>0.42586457406865902</v>
      </c>
      <c r="AG11" s="17">
        <v>0.49410031988400099</v>
      </c>
      <c r="AH11" s="17">
        <v>0.52055945043434304</v>
      </c>
      <c r="AI11" s="17">
        <v>0.48871042482614502</v>
      </c>
      <c r="AJ11" s="17">
        <v>0.47360955089886198</v>
      </c>
      <c r="AK11" s="17"/>
      <c r="AL11" s="17">
        <v>0.53077488354048497</v>
      </c>
      <c r="AM11" s="17">
        <v>0.483714578756402</v>
      </c>
      <c r="AN11" s="17">
        <v>0.38591451906002</v>
      </c>
      <c r="AO11" s="17">
        <v>0.34970741536485001</v>
      </c>
      <c r="AP11" s="17"/>
      <c r="AQ11" s="17">
        <v>0.52242732250734203</v>
      </c>
      <c r="AR11" s="17">
        <v>0.40973942343717701</v>
      </c>
      <c r="AS11" s="17"/>
      <c r="AT11" s="17">
        <v>0.44689758576225502</v>
      </c>
      <c r="AU11" s="17">
        <v>0.62128032030208802</v>
      </c>
      <c r="AV11" s="17"/>
      <c r="AW11" s="17">
        <v>0.55959717601761405</v>
      </c>
      <c r="AX11" s="17">
        <v>0.50269432636400202</v>
      </c>
      <c r="AY11" s="17">
        <v>0.38075236244489502</v>
      </c>
      <c r="AZ11" s="17"/>
      <c r="BA11" s="17">
        <v>0.361620047618332</v>
      </c>
      <c r="BB11" s="17">
        <v>0.51544618588220004</v>
      </c>
      <c r="BC11" s="17">
        <v>0.50587923360478904</v>
      </c>
      <c r="BD11" s="17">
        <v>0.56432468496475896</v>
      </c>
      <c r="BE11" s="17">
        <v>0.48675203341094497</v>
      </c>
      <c r="BF11" s="17"/>
      <c r="BG11" s="17">
        <v>0.44214209848772201</v>
      </c>
      <c r="BH11" s="17">
        <v>0.50148972457878704</v>
      </c>
      <c r="BI11" s="17"/>
      <c r="BJ11" s="17">
        <v>0.44802323448528603</v>
      </c>
      <c r="BK11" s="17">
        <v>0.58014635369088596</v>
      </c>
      <c r="BL11" s="17"/>
      <c r="BM11" s="17">
        <v>0.39122374185977998</v>
      </c>
      <c r="BN11" s="17">
        <v>0.57410624106533903</v>
      </c>
      <c r="BO11" s="17">
        <v>0.43117592974742802</v>
      </c>
      <c r="BP11" s="17">
        <v>0.52992390161590697</v>
      </c>
      <c r="BQ11" s="17">
        <v>0.52714963209445997</v>
      </c>
      <c r="BR11" s="17"/>
      <c r="BS11" s="17">
        <v>0.52893132182362601</v>
      </c>
      <c r="BT11" s="17"/>
      <c r="BU11" s="17">
        <v>0.54097810815716996</v>
      </c>
      <c r="BV11" s="17">
        <v>0.38964894637147002</v>
      </c>
      <c r="BW11" s="17">
        <v>0.53318758991721504</v>
      </c>
      <c r="BX11" s="17">
        <v>0.54686807400729298</v>
      </c>
      <c r="BY11" s="17">
        <v>0.35286622063291401</v>
      </c>
      <c r="BZ11" s="17"/>
      <c r="CA11" s="17">
        <v>0.42288669722197902</v>
      </c>
      <c r="CB11" s="17"/>
      <c r="CC11" s="17">
        <v>0.48146702838829197</v>
      </c>
      <c r="CD11" s="17">
        <v>0.50219666452198597</v>
      </c>
      <c r="CE11" s="17"/>
      <c r="CF11" s="17">
        <v>0.51569109732560203</v>
      </c>
      <c r="CG11" s="17"/>
      <c r="CH11" s="17">
        <v>0.55030193399394001</v>
      </c>
      <c r="CI11" s="17">
        <v>0.37069318762037001</v>
      </c>
    </row>
    <row r="12" spans="2:87" ht="29" x14ac:dyDescent="0.35">
      <c r="B12" s="18" t="s">
        <v>500</v>
      </c>
      <c r="C12" s="17">
        <v>6.3899574513355997E-2</v>
      </c>
      <c r="D12" s="17">
        <v>7.3774412912237505E-2</v>
      </c>
      <c r="E12" s="17">
        <v>5.3586280390260303E-2</v>
      </c>
      <c r="F12" s="17"/>
      <c r="G12" s="17">
        <v>9.7507852110242293E-2</v>
      </c>
      <c r="H12" s="17">
        <v>6.49677011281658E-2</v>
      </c>
      <c r="I12" s="17">
        <v>4.4251577389304103E-2</v>
      </c>
      <c r="J12" s="17">
        <v>4.78242591993659E-2</v>
      </c>
      <c r="K12" s="17">
        <v>7.1944497484996303E-2</v>
      </c>
      <c r="L12" s="17">
        <v>6.4118413216256595E-2</v>
      </c>
      <c r="M12" s="17"/>
      <c r="N12" s="17">
        <v>4.8619943797294597E-2</v>
      </c>
      <c r="O12" s="17">
        <v>8.1782956956387903E-2</v>
      </c>
      <c r="P12" s="17">
        <v>6.9670928979372396E-2</v>
      </c>
      <c r="Q12" s="17">
        <v>5.7621813387704397E-2</v>
      </c>
      <c r="R12" s="17"/>
      <c r="S12" s="17">
        <v>3.7790755843625803E-2</v>
      </c>
      <c r="T12" s="17">
        <v>7.5506385784598395E-2</v>
      </c>
      <c r="U12" s="17">
        <v>7.9720495314124007E-2</v>
      </c>
      <c r="V12" s="17">
        <v>7.7926736218570603E-2</v>
      </c>
      <c r="W12" s="17">
        <v>6.8986278713407803E-2</v>
      </c>
      <c r="X12" s="17">
        <v>5.3892502102859299E-2</v>
      </c>
      <c r="Y12" s="17">
        <v>8.4134657824353601E-2</v>
      </c>
      <c r="Z12" s="17">
        <v>3.7053129045844999E-2</v>
      </c>
      <c r="AA12" s="17">
        <v>7.0743092717546904E-2</v>
      </c>
      <c r="AB12" s="17">
        <v>3.12163061057639E-2</v>
      </c>
      <c r="AC12" s="17">
        <v>8.0514745208628793E-2</v>
      </c>
      <c r="AD12" s="17">
        <v>9.6632695967132004E-2</v>
      </c>
      <c r="AE12" s="17"/>
      <c r="AF12" s="17">
        <v>7.8639222584867094E-2</v>
      </c>
      <c r="AG12" s="17">
        <v>7.6809642068017506E-2</v>
      </c>
      <c r="AH12" s="17">
        <v>5.0192603157254899E-2</v>
      </c>
      <c r="AI12" s="17">
        <v>4.6040541546890502E-2</v>
      </c>
      <c r="AJ12" s="17">
        <v>3.6782646778621197E-2</v>
      </c>
      <c r="AK12" s="17"/>
      <c r="AL12" s="17">
        <v>5.49042880702015E-2</v>
      </c>
      <c r="AM12" s="17">
        <v>6.4906002534908094E-2</v>
      </c>
      <c r="AN12" s="17">
        <v>8.7746614319895805E-2</v>
      </c>
      <c r="AO12" s="17">
        <v>4.7012789646171102E-2</v>
      </c>
      <c r="AP12" s="17"/>
      <c r="AQ12" s="17">
        <v>7.2318946197889603E-2</v>
      </c>
      <c r="AR12" s="17">
        <v>5.1682966368381003E-2</v>
      </c>
      <c r="AS12" s="17"/>
      <c r="AT12" s="17">
        <v>5.95021491407575E-2</v>
      </c>
      <c r="AU12" s="17">
        <v>6.8472150118926295E-2</v>
      </c>
      <c r="AV12" s="17"/>
      <c r="AW12" s="17">
        <v>6.0212715025783001E-2</v>
      </c>
      <c r="AX12" s="17">
        <v>7.2471012640502694E-2</v>
      </c>
      <c r="AY12" s="17">
        <v>5.7805887513088801E-2</v>
      </c>
      <c r="AZ12" s="17"/>
      <c r="BA12" s="17">
        <v>4.4900895727352598E-2</v>
      </c>
      <c r="BB12" s="17">
        <v>5.6456592395589401E-2</v>
      </c>
      <c r="BC12" s="17">
        <v>7.6420942950668105E-2</v>
      </c>
      <c r="BD12" s="17">
        <v>7.0003727686170497E-2</v>
      </c>
      <c r="BE12" s="17">
        <v>0.108273522878746</v>
      </c>
      <c r="BF12" s="17"/>
      <c r="BG12" s="17">
        <v>7.0971213417463E-2</v>
      </c>
      <c r="BH12" s="17">
        <v>5.8738763355240101E-2</v>
      </c>
      <c r="BI12" s="17"/>
      <c r="BJ12" s="17">
        <v>5.9240407339205797E-2</v>
      </c>
      <c r="BK12" s="17">
        <v>8.0757800330921406E-2</v>
      </c>
      <c r="BL12" s="17"/>
      <c r="BM12" s="17">
        <v>3.8974832912203702E-2</v>
      </c>
      <c r="BN12" s="17">
        <v>7.6282457970069995E-2</v>
      </c>
      <c r="BO12" s="17">
        <v>5.2556750987729599E-2</v>
      </c>
      <c r="BP12" s="17">
        <v>6.5633525589911895E-2</v>
      </c>
      <c r="BQ12" s="17">
        <v>0.10564509984937701</v>
      </c>
      <c r="BR12" s="17"/>
      <c r="BS12" s="17">
        <v>7.2497211384334098E-2</v>
      </c>
      <c r="BT12" s="17"/>
      <c r="BU12" s="17">
        <v>6.6302298201048201E-2</v>
      </c>
      <c r="BV12" s="17">
        <v>5.2788110712279797E-2</v>
      </c>
      <c r="BW12" s="17">
        <v>5.9581214086105699E-2</v>
      </c>
      <c r="BX12" s="17">
        <v>9.0889490142898405E-2</v>
      </c>
      <c r="BY12" s="17">
        <v>8.05428341439232E-2</v>
      </c>
      <c r="BZ12" s="17"/>
      <c r="CA12" s="17">
        <v>5.47446535654324E-2</v>
      </c>
      <c r="CB12" s="17"/>
      <c r="CC12" s="17">
        <v>6.5106136740351706E-2</v>
      </c>
      <c r="CD12" s="17">
        <v>6.0035795005696398E-2</v>
      </c>
      <c r="CE12" s="17"/>
      <c r="CF12" s="17">
        <v>5.8549946930490003E-2</v>
      </c>
      <c r="CG12" s="17"/>
      <c r="CH12" s="17">
        <v>6.2146621943880501E-2</v>
      </c>
      <c r="CI12" s="17">
        <v>5.8033090742622501E-2</v>
      </c>
    </row>
    <row r="13" spans="2:87" ht="29" x14ac:dyDescent="0.35">
      <c r="B13" s="18" t="s">
        <v>501</v>
      </c>
      <c r="C13" s="17">
        <v>3.0663524609258801E-2</v>
      </c>
      <c r="D13" s="17">
        <v>3.3391212883969901E-2</v>
      </c>
      <c r="E13" s="17">
        <v>2.8176127526621901E-2</v>
      </c>
      <c r="F13" s="17"/>
      <c r="G13" s="17">
        <v>1.3005019071926201E-2</v>
      </c>
      <c r="H13" s="17">
        <v>2.2004895817159999E-2</v>
      </c>
      <c r="I13" s="17">
        <v>2.8486911844735702E-2</v>
      </c>
      <c r="J13" s="17">
        <v>2.7569513617150401E-2</v>
      </c>
      <c r="K13" s="17">
        <v>4.8897909605855099E-2</v>
      </c>
      <c r="L13" s="17">
        <v>4.1606556266611402E-2</v>
      </c>
      <c r="M13" s="17"/>
      <c r="N13" s="17">
        <v>2.1805386046526501E-2</v>
      </c>
      <c r="O13" s="17">
        <v>3.52012193832884E-2</v>
      </c>
      <c r="P13" s="17">
        <v>3.5603074898586801E-2</v>
      </c>
      <c r="Q13" s="17">
        <v>3.1597264496965198E-2</v>
      </c>
      <c r="R13" s="17"/>
      <c r="S13" s="17">
        <v>2.22906748826565E-2</v>
      </c>
      <c r="T13" s="17">
        <v>4.6324687025942099E-2</v>
      </c>
      <c r="U13" s="17">
        <v>2.2413249402053199E-2</v>
      </c>
      <c r="V13" s="17">
        <v>3.9414761468438399E-2</v>
      </c>
      <c r="W13" s="17">
        <v>2.64331747739882E-2</v>
      </c>
      <c r="X13" s="17">
        <v>5.0402796997339003E-2</v>
      </c>
      <c r="Y13" s="17">
        <v>2.39993231916018E-2</v>
      </c>
      <c r="Z13" s="17">
        <v>5.2409394983919701E-2</v>
      </c>
      <c r="AA13" s="17">
        <v>9.0146207787545497E-3</v>
      </c>
      <c r="AB13" s="17">
        <v>2.5075862074560001E-2</v>
      </c>
      <c r="AC13" s="17">
        <v>4.2820549805272397E-2</v>
      </c>
      <c r="AD13" s="17">
        <v>1.27739210911938E-2</v>
      </c>
      <c r="AE13" s="17"/>
      <c r="AF13" s="17">
        <v>4.2441372309204702E-2</v>
      </c>
      <c r="AG13" s="17">
        <v>3.3640113816327803E-2</v>
      </c>
      <c r="AH13" s="17">
        <v>3.1585620429172401E-2</v>
      </c>
      <c r="AI13" s="17">
        <v>1.6123295845696099E-2</v>
      </c>
      <c r="AJ13" s="17">
        <v>1.66936337959353E-2</v>
      </c>
      <c r="AK13" s="17"/>
      <c r="AL13" s="17">
        <v>2.9821521340109999E-2</v>
      </c>
      <c r="AM13" s="17">
        <v>3.10943169658266E-2</v>
      </c>
      <c r="AN13" s="17">
        <v>3.7859477547781302E-2</v>
      </c>
      <c r="AO13" s="17">
        <v>1.3360103813014401E-2</v>
      </c>
      <c r="AP13" s="17"/>
      <c r="AQ13" s="17">
        <v>3.4449362312540997E-2</v>
      </c>
      <c r="AR13" s="17">
        <v>2.5170229212117399E-2</v>
      </c>
      <c r="AS13" s="17"/>
      <c r="AT13" s="17">
        <v>2.23110465098991E-2</v>
      </c>
      <c r="AU13" s="17">
        <v>5.1421637264728898E-2</v>
      </c>
      <c r="AV13" s="17"/>
      <c r="AW13" s="17">
        <v>3.7611646292766802E-2</v>
      </c>
      <c r="AX13" s="17">
        <v>3.2606721377122602E-2</v>
      </c>
      <c r="AY13" s="17">
        <v>2.2621943658777101E-2</v>
      </c>
      <c r="AZ13" s="17"/>
      <c r="BA13" s="17">
        <v>2.03536918828599E-2</v>
      </c>
      <c r="BB13" s="17">
        <v>2.6719420331356301E-2</v>
      </c>
      <c r="BC13" s="17">
        <v>3.4944159560358401E-2</v>
      </c>
      <c r="BD13" s="17">
        <v>3.5407882747189902E-2</v>
      </c>
      <c r="BE13" s="17">
        <v>6.7321588430879195E-2</v>
      </c>
      <c r="BF13" s="17"/>
      <c r="BG13" s="17">
        <v>3.1829664819990097E-2</v>
      </c>
      <c r="BH13" s="17">
        <v>2.9812487177472698E-2</v>
      </c>
      <c r="BI13" s="17"/>
      <c r="BJ13" s="17">
        <v>2.7482067891610399E-2</v>
      </c>
      <c r="BK13" s="17">
        <v>4.1149358248140602E-2</v>
      </c>
      <c r="BL13" s="17"/>
      <c r="BM13" s="17">
        <v>2.1463236069436099E-2</v>
      </c>
      <c r="BN13" s="17">
        <v>5.4857772433478197E-2</v>
      </c>
      <c r="BO13" s="17">
        <v>1.78768614308394E-2</v>
      </c>
      <c r="BP13" s="17">
        <v>2.27264462142935E-2</v>
      </c>
      <c r="BQ13" s="17">
        <v>6.78914664203812E-2</v>
      </c>
      <c r="BR13" s="17"/>
      <c r="BS13" s="17">
        <v>4.3827104592031603E-2</v>
      </c>
      <c r="BT13" s="17"/>
      <c r="BU13" s="17">
        <v>4.6185239590515098E-2</v>
      </c>
      <c r="BV13" s="17">
        <v>1.7459904117758E-2</v>
      </c>
      <c r="BW13" s="17">
        <v>1.5334329387070101E-2</v>
      </c>
      <c r="BX13" s="17">
        <v>5.6583158725764297E-2</v>
      </c>
      <c r="BY13" s="17">
        <v>2.4796417397791599E-2</v>
      </c>
      <c r="BZ13" s="17"/>
      <c r="CA13" s="17">
        <v>1.6891759943053E-2</v>
      </c>
      <c r="CB13" s="17"/>
      <c r="CC13" s="17">
        <v>3.0682665141782101E-2</v>
      </c>
      <c r="CD13" s="17">
        <v>2.7859161710109801E-2</v>
      </c>
      <c r="CE13" s="17"/>
      <c r="CF13" s="17">
        <v>2.7288384026410501E-2</v>
      </c>
      <c r="CG13" s="17"/>
      <c r="CH13" s="17">
        <v>4.1545802481045502E-2</v>
      </c>
      <c r="CI13" s="17">
        <v>2.3863355893663799E-2</v>
      </c>
    </row>
    <row r="14" spans="2:87" x14ac:dyDescent="0.35">
      <c r="B14" s="18" t="s">
        <v>161</v>
      </c>
      <c r="C14" s="19">
        <v>0.152590316710046</v>
      </c>
      <c r="D14" s="19">
        <v>0.12075480775701899</v>
      </c>
      <c r="E14" s="19">
        <v>0.17975507207508901</v>
      </c>
      <c r="F14" s="19"/>
      <c r="G14" s="19">
        <v>0.17845899348765201</v>
      </c>
      <c r="H14" s="19">
        <v>0.14123368261597899</v>
      </c>
      <c r="I14" s="19">
        <v>0.17602249843205101</v>
      </c>
      <c r="J14" s="19">
        <v>0.15182221349646599</v>
      </c>
      <c r="K14" s="19">
        <v>0.130086427205056</v>
      </c>
      <c r="L14" s="19">
        <v>0.141241077804033</v>
      </c>
      <c r="M14" s="19"/>
      <c r="N14" s="19">
        <v>0.101257188904576</v>
      </c>
      <c r="O14" s="19">
        <v>0.13227833243505299</v>
      </c>
      <c r="P14" s="19">
        <v>0.16633212156629901</v>
      </c>
      <c r="Q14" s="19">
        <v>0.21919072973289999</v>
      </c>
      <c r="R14" s="19"/>
      <c r="S14" s="19">
        <v>0.15612819929437</v>
      </c>
      <c r="T14" s="19">
        <v>0.13622794593198501</v>
      </c>
      <c r="U14" s="19">
        <v>0.14980460705234699</v>
      </c>
      <c r="V14" s="19">
        <v>0.15526997911076401</v>
      </c>
      <c r="W14" s="19">
        <v>0.20550958730632901</v>
      </c>
      <c r="X14" s="19">
        <v>0.13838676814284101</v>
      </c>
      <c r="Y14" s="19">
        <v>0.185822091919043</v>
      </c>
      <c r="Z14" s="19">
        <v>0.15181310808342999</v>
      </c>
      <c r="AA14" s="19">
        <v>0.13230794804492901</v>
      </c>
      <c r="AB14" s="19">
        <v>0.116919670734125</v>
      </c>
      <c r="AC14" s="19">
        <v>0.14202133114239099</v>
      </c>
      <c r="AD14" s="19">
        <v>0.237614319314223</v>
      </c>
      <c r="AE14" s="19"/>
      <c r="AF14" s="19">
        <v>0.20292380891061501</v>
      </c>
      <c r="AG14" s="19">
        <v>0.15765493648916101</v>
      </c>
      <c r="AH14" s="19">
        <v>0.109679031582463</v>
      </c>
      <c r="AI14" s="19">
        <v>0.120052030723797</v>
      </c>
      <c r="AJ14" s="19">
        <v>8.9927492192366495E-2</v>
      </c>
      <c r="AK14" s="19"/>
      <c r="AL14" s="19">
        <v>0.17562668695608699</v>
      </c>
      <c r="AM14" s="19">
        <v>0.14430598968080899</v>
      </c>
      <c r="AN14" s="19">
        <v>0.131596295469878</v>
      </c>
      <c r="AO14" s="19">
        <v>0.120343125881087</v>
      </c>
      <c r="AP14" s="19"/>
      <c r="AQ14" s="19">
        <v>0.16700786216768901</v>
      </c>
      <c r="AR14" s="19">
        <v>0.131670287298355</v>
      </c>
      <c r="AS14" s="19"/>
      <c r="AT14" s="19">
        <v>0.14251125271586301</v>
      </c>
      <c r="AU14" s="19">
        <v>0.13415751043619001</v>
      </c>
      <c r="AV14" s="19"/>
      <c r="AW14" s="19">
        <v>0.12610546819853</v>
      </c>
      <c r="AX14" s="19">
        <v>0.13025099329221801</v>
      </c>
      <c r="AY14" s="19">
        <v>0.185572064776687</v>
      </c>
      <c r="AZ14" s="19"/>
      <c r="BA14" s="19">
        <v>0.15767721807668</v>
      </c>
      <c r="BB14" s="19">
        <v>0.139628792339131</v>
      </c>
      <c r="BC14" s="19">
        <v>0.15529611263387499</v>
      </c>
      <c r="BD14" s="19">
        <v>0.180638074047416</v>
      </c>
      <c r="BE14" s="19">
        <v>0.117638083666025</v>
      </c>
      <c r="BF14" s="19"/>
      <c r="BG14" s="19">
        <v>0.172188005300634</v>
      </c>
      <c r="BH14" s="19">
        <v>0.13828812010144201</v>
      </c>
      <c r="BI14" s="19"/>
      <c r="BJ14" s="19">
        <v>0.155919802465847</v>
      </c>
      <c r="BK14" s="19">
        <v>0.14170654485564699</v>
      </c>
      <c r="BL14" s="19"/>
      <c r="BM14" s="19">
        <v>0.27885896005551503</v>
      </c>
      <c r="BN14" s="19">
        <v>0.10462022965456599</v>
      </c>
      <c r="BO14" s="19">
        <v>0.10482278262068601</v>
      </c>
      <c r="BP14" s="19">
        <v>0.148112143958329</v>
      </c>
      <c r="BQ14" s="19">
        <v>0.13676945999648199</v>
      </c>
      <c r="BR14" s="19"/>
      <c r="BS14" s="19">
        <v>8.8104851210767707E-2</v>
      </c>
      <c r="BT14" s="19"/>
      <c r="BU14" s="19">
        <v>0.108742170313119</v>
      </c>
      <c r="BV14" s="19">
        <v>7.8305840106101102E-2</v>
      </c>
      <c r="BW14" s="19">
        <v>0.117845226544954</v>
      </c>
      <c r="BX14" s="19">
        <v>9.5602174245555296E-2</v>
      </c>
      <c r="BY14" s="19">
        <v>0.37497334123105402</v>
      </c>
      <c r="BZ14" s="19"/>
      <c r="CA14" s="19">
        <v>4.6166727067321098E-2</v>
      </c>
      <c r="CB14" s="19"/>
      <c r="CC14" s="19">
        <v>0.146663317883133</v>
      </c>
      <c r="CD14" s="19">
        <v>0.118452041083653</v>
      </c>
      <c r="CE14" s="19"/>
      <c r="CF14" s="19">
        <v>0.150252582590403</v>
      </c>
      <c r="CG14" s="19"/>
      <c r="CH14" s="19">
        <v>0.14980949330664001</v>
      </c>
      <c r="CI14" s="19">
        <v>5.1921210741448703E-2</v>
      </c>
    </row>
    <row r="15" spans="2:87" x14ac:dyDescent="0.35">
      <c r="B15" s="16"/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508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2014</v>
      </c>
      <c r="D7" s="10">
        <v>1010</v>
      </c>
      <c r="E7" s="10">
        <v>998</v>
      </c>
      <c r="F7" s="10"/>
      <c r="G7" s="10">
        <v>162</v>
      </c>
      <c r="H7" s="10">
        <v>348</v>
      </c>
      <c r="I7" s="10">
        <v>362</v>
      </c>
      <c r="J7" s="10">
        <v>366</v>
      </c>
      <c r="K7" s="10">
        <v>313</v>
      </c>
      <c r="L7" s="10">
        <v>463</v>
      </c>
      <c r="M7" s="10"/>
      <c r="N7" s="10">
        <v>594</v>
      </c>
      <c r="O7" s="10">
        <v>504</v>
      </c>
      <c r="P7" s="10">
        <v>427</v>
      </c>
      <c r="Q7" s="10">
        <v>482</v>
      </c>
      <c r="R7" s="10"/>
      <c r="S7" s="10">
        <v>277</v>
      </c>
      <c r="T7" s="10">
        <v>281</v>
      </c>
      <c r="U7" s="10">
        <v>168</v>
      </c>
      <c r="V7" s="10">
        <v>172</v>
      </c>
      <c r="W7" s="10">
        <v>153</v>
      </c>
      <c r="X7" s="10">
        <v>169</v>
      </c>
      <c r="Y7" s="10">
        <v>143</v>
      </c>
      <c r="Z7" s="10">
        <v>76</v>
      </c>
      <c r="AA7" s="10">
        <v>207</v>
      </c>
      <c r="AB7" s="10">
        <v>190</v>
      </c>
      <c r="AC7" s="10">
        <v>109</v>
      </c>
      <c r="AD7" s="10">
        <v>69</v>
      </c>
      <c r="AE7" s="10"/>
      <c r="AF7" s="10">
        <v>331</v>
      </c>
      <c r="AG7" s="10">
        <v>748</v>
      </c>
      <c r="AH7" s="10">
        <v>407</v>
      </c>
      <c r="AI7" s="10">
        <v>228</v>
      </c>
      <c r="AJ7" s="10">
        <v>232</v>
      </c>
      <c r="AK7" s="10"/>
      <c r="AL7" s="10">
        <v>803</v>
      </c>
      <c r="AM7" s="10">
        <v>756</v>
      </c>
      <c r="AN7" s="10">
        <v>338</v>
      </c>
      <c r="AO7" s="10">
        <v>117</v>
      </c>
      <c r="AP7" s="10"/>
      <c r="AQ7" s="10">
        <v>1178</v>
      </c>
      <c r="AR7" s="10">
        <v>836</v>
      </c>
      <c r="AS7" s="10"/>
      <c r="AT7" s="10">
        <v>1305</v>
      </c>
      <c r="AU7" s="10">
        <v>438</v>
      </c>
      <c r="AV7" s="10"/>
      <c r="AW7" s="10">
        <v>799</v>
      </c>
      <c r="AX7" s="10">
        <v>470</v>
      </c>
      <c r="AY7" s="10">
        <v>680</v>
      </c>
      <c r="AZ7" s="10"/>
      <c r="BA7" s="10">
        <v>492</v>
      </c>
      <c r="BB7" s="10">
        <v>559</v>
      </c>
      <c r="BC7" s="10">
        <v>647</v>
      </c>
      <c r="BD7" s="10">
        <v>207</v>
      </c>
      <c r="BE7" s="10">
        <v>108</v>
      </c>
      <c r="BF7" s="10"/>
      <c r="BG7" s="10">
        <v>791</v>
      </c>
      <c r="BH7" s="10">
        <v>1223</v>
      </c>
      <c r="BI7" s="10"/>
      <c r="BJ7" s="10">
        <v>1546</v>
      </c>
      <c r="BK7" s="10">
        <v>457</v>
      </c>
      <c r="BL7" s="10"/>
      <c r="BM7" s="10">
        <v>280</v>
      </c>
      <c r="BN7" s="10">
        <v>408</v>
      </c>
      <c r="BO7" s="10">
        <v>699</v>
      </c>
      <c r="BP7" s="10">
        <v>159</v>
      </c>
      <c r="BQ7" s="10">
        <v>227</v>
      </c>
      <c r="BR7" s="10"/>
      <c r="BS7" s="10">
        <v>617</v>
      </c>
      <c r="BT7" s="10"/>
      <c r="BU7" s="10">
        <v>384</v>
      </c>
      <c r="BV7" s="10">
        <v>488</v>
      </c>
      <c r="BW7" s="10">
        <v>192</v>
      </c>
      <c r="BX7" s="10">
        <v>397</v>
      </c>
      <c r="BY7" s="10">
        <v>154</v>
      </c>
      <c r="BZ7" s="10"/>
      <c r="CA7" s="10">
        <v>165</v>
      </c>
      <c r="CB7" s="10"/>
      <c r="CC7" s="10">
        <v>1596</v>
      </c>
      <c r="CD7" s="10">
        <v>360</v>
      </c>
      <c r="CE7" s="10"/>
      <c r="CF7" s="10">
        <v>756</v>
      </c>
      <c r="CG7" s="10"/>
      <c r="CH7" s="10">
        <v>698</v>
      </c>
      <c r="CI7" s="10">
        <v>238</v>
      </c>
    </row>
    <row r="8" spans="2:87" ht="30" customHeight="1" x14ac:dyDescent="0.35">
      <c r="B8" s="11" t="s">
        <v>20</v>
      </c>
      <c r="C8" s="11">
        <v>2014</v>
      </c>
      <c r="D8" s="11">
        <v>993</v>
      </c>
      <c r="E8" s="11">
        <v>1015</v>
      </c>
      <c r="F8" s="11"/>
      <c r="G8" s="11">
        <v>282</v>
      </c>
      <c r="H8" s="11">
        <v>344</v>
      </c>
      <c r="I8" s="11">
        <v>342</v>
      </c>
      <c r="J8" s="11">
        <v>342</v>
      </c>
      <c r="K8" s="11">
        <v>283</v>
      </c>
      <c r="L8" s="11">
        <v>421</v>
      </c>
      <c r="M8" s="11"/>
      <c r="N8" s="11">
        <v>542</v>
      </c>
      <c r="O8" s="11">
        <v>522</v>
      </c>
      <c r="P8" s="11">
        <v>441</v>
      </c>
      <c r="Q8" s="11">
        <v>502</v>
      </c>
      <c r="R8" s="11"/>
      <c r="S8" s="11">
        <v>282</v>
      </c>
      <c r="T8" s="11">
        <v>262</v>
      </c>
      <c r="U8" s="11">
        <v>161</v>
      </c>
      <c r="V8" s="11">
        <v>181</v>
      </c>
      <c r="W8" s="11">
        <v>141</v>
      </c>
      <c r="X8" s="11">
        <v>181</v>
      </c>
      <c r="Y8" s="11">
        <v>161</v>
      </c>
      <c r="Z8" s="11">
        <v>81</v>
      </c>
      <c r="AA8" s="11">
        <v>222</v>
      </c>
      <c r="AB8" s="11">
        <v>181</v>
      </c>
      <c r="AC8" s="11">
        <v>101</v>
      </c>
      <c r="AD8" s="11">
        <v>60</v>
      </c>
      <c r="AE8" s="11"/>
      <c r="AF8" s="11">
        <v>339</v>
      </c>
      <c r="AG8" s="11">
        <v>765</v>
      </c>
      <c r="AH8" s="11">
        <v>397</v>
      </c>
      <c r="AI8" s="11">
        <v>220</v>
      </c>
      <c r="AJ8" s="11">
        <v>222</v>
      </c>
      <c r="AK8" s="11"/>
      <c r="AL8" s="11">
        <v>770</v>
      </c>
      <c r="AM8" s="11">
        <v>770</v>
      </c>
      <c r="AN8" s="11">
        <v>347</v>
      </c>
      <c r="AO8" s="11">
        <v>126</v>
      </c>
      <c r="AP8" s="11"/>
      <c r="AQ8" s="11">
        <v>1192</v>
      </c>
      <c r="AR8" s="11">
        <v>822</v>
      </c>
      <c r="AS8" s="11"/>
      <c r="AT8" s="11">
        <v>1312</v>
      </c>
      <c r="AU8" s="11">
        <v>397</v>
      </c>
      <c r="AV8" s="11"/>
      <c r="AW8" s="11">
        <v>746</v>
      </c>
      <c r="AX8" s="11">
        <v>471</v>
      </c>
      <c r="AY8" s="11">
        <v>716</v>
      </c>
      <c r="AZ8" s="11"/>
      <c r="BA8" s="11">
        <v>511</v>
      </c>
      <c r="BB8" s="11">
        <v>553</v>
      </c>
      <c r="BC8" s="11">
        <v>648</v>
      </c>
      <c r="BD8" s="11">
        <v>198</v>
      </c>
      <c r="BE8" s="11">
        <v>103</v>
      </c>
      <c r="BF8" s="11"/>
      <c r="BG8" s="11">
        <v>850</v>
      </c>
      <c r="BH8" s="11">
        <v>1164</v>
      </c>
      <c r="BI8" s="11"/>
      <c r="BJ8" s="11">
        <v>1580</v>
      </c>
      <c r="BK8" s="11">
        <v>423</v>
      </c>
      <c r="BL8" s="11"/>
      <c r="BM8" s="11">
        <v>297</v>
      </c>
      <c r="BN8" s="11">
        <v>385</v>
      </c>
      <c r="BO8" s="11">
        <v>706</v>
      </c>
      <c r="BP8" s="11">
        <v>156</v>
      </c>
      <c r="BQ8" s="11">
        <v>228</v>
      </c>
      <c r="BR8" s="11"/>
      <c r="BS8" s="11">
        <v>612</v>
      </c>
      <c r="BT8" s="11"/>
      <c r="BU8" s="11">
        <v>373</v>
      </c>
      <c r="BV8" s="11">
        <v>499</v>
      </c>
      <c r="BW8" s="11">
        <v>191</v>
      </c>
      <c r="BX8" s="11">
        <v>389</v>
      </c>
      <c r="BY8" s="11">
        <v>163</v>
      </c>
      <c r="BZ8" s="11"/>
      <c r="CA8" s="11">
        <v>167</v>
      </c>
      <c r="CB8" s="11"/>
      <c r="CC8" s="11">
        <v>1582</v>
      </c>
      <c r="CD8" s="11">
        <v>370</v>
      </c>
      <c r="CE8" s="11"/>
      <c r="CF8" s="11">
        <v>721</v>
      </c>
      <c r="CG8" s="11"/>
      <c r="CH8" s="11">
        <v>681</v>
      </c>
      <c r="CI8" s="11">
        <v>239</v>
      </c>
    </row>
    <row r="9" spans="2:87" ht="29" x14ac:dyDescent="0.35">
      <c r="B9" s="18" t="s">
        <v>497</v>
      </c>
      <c r="C9" s="17">
        <v>0.10127819050553299</v>
      </c>
      <c r="D9" s="17">
        <v>0.112578566336758</v>
      </c>
      <c r="E9" s="17">
        <v>9.0820936907722194E-2</v>
      </c>
      <c r="F9" s="17"/>
      <c r="G9" s="17">
        <v>0.123339672493209</v>
      </c>
      <c r="H9" s="17">
        <v>0.180463319943061</v>
      </c>
      <c r="I9" s="17">
        <v>0.123796741350974</v>
      </c>
      <c r="J9" s="17">
        <v>7.8081363056320893E-2</v>
      </c>
      <c r="K9" s="17">
        <v>7.1629703521993104E-2</v>
      </c>
      <c r="L9" s="17">
        <v>4.2218294713478398E-2</v>
      </c>
      <c r="M9" s="17"/>
      <c r="N9" s="17">
        <v>0.12932496669207799</v>
      </c>
      <c r="O9" s="17">
        <v>8.3166075369583994E-2</v>
      </c>
      <c r="P9" s="17">
        <v>8.6716119172179806E-2</v>
      </c>
      <c r="Q9" s="17">
        <v>0.104035147078054</v>
      </c>
      <c r="R9" s="17"/>
      <c r="S9" s="17">
        <v>0.16150125434495699</v>
      </c>
      <c r="T9" s="17">
        <v>0.12780162306723999</v>
      </c>
      <c r="U9" s="17">
        <v>6.31260418586784E-2</v>
      </c>
      <c r="V9" s="17">
        <v>8.6205951518507004E-2</v>
      </c>
      <c r="W9" s="17">
        <v>7.6837984492499303E-2</v>
      </c>
      <c r="X9" s="17">
        <v>0.110601630351502</v>
      </c>
      <c r="Y9" s="17">
        <v>8.2131181441449E-2</v>
      </c>
      <c r="Z9" s="17">
        <v>7.8023967180405995E-2</v>
      </c>
      <c r="AA9" s="17">
        <v>0.124064749072577</v>
      </c>
      <c r="AB9" s="17">
        <v>6.3937087089065606E-2</v>
      </c>
      <c r="AC9" s="17">
        <v>7.1820132837943904E-2</v>
      </c>
      <c r="AD9" s="17">
        <v>4.0306749710983802E-2</v>
      </c>
      <c r="AE9" s="17"/>
      <c r="AF9" s="17">
        <v>8.6205111643460605E-2</v>
      </c>
      <c r="AG9" s="17">
        <v>7.5418062180308706E-2</v>
      </c>
      <c r="AH9" s="17">
        <v>0.106981071478307</v>
      </c>
      <c r="AI9" s="17">
        <v>0.122133458159775</v>
      </c>
      <c r="AJ9" s="17">
        <v>0.18718815200108699</v>
      </c>
      <c r="AK9" s="17"/>
      <c r="AL9" s="17">
        <v>7.0437363148143806E-2</v>
      </c>
      <c r="AM9" s="17">
        <v>0.11227866361380801</v>
      </c>
      <c r="AN9" s="17">
        <v>0.14103802546660399</v>
      </c>
      <c r="AO9" s="17">
        <v>0.112917018915678</v>
      </c>
      <c r="AP9" s="17"/>
      <c r="AQ9" s="17">
        <v>8.0532148448618293E-2</v>
      </c>
      <c r="AR9" s="17">
        <v>0.13138094352142399</v>
      </c>
      <c r="AS9" s="17"/>
      <c r="AT9" s="17">
        <v>0.124073048536224</v>
      </c>
      <c r="AU9" s="17">
        <v>3.7274079631745997E-2</v>
      </c>
      <c r="AV9" s="17"/>
      <c r="AW9" s="17">
        <v>6.5937799536077105E-2</v>
      </c>
      <c r="AX9" s="17">
        <v>9.6273955845504203E-2</v>
      </c>
      <c r="AY9" s="17">
        <v>0.14312599691455699</v>
      </c>
      <c r="AZ9" s="17"/>
      <c r="BA9" s="17">
        <v>0.17360166641522401</v>
      </c>
      <c r="BB9" s="17">
        <v>7.9545265467457396E-2</v>
      </c>
      <c r="BC9" s="17">
        <v>7.8980311687183197E-2</v>
      </c>
      <c r="BD9" s="17">
        <v>5.9707251852482303E-2</v>
      </c>
      <c r="BE9" s="17">
        <v>8.05171033611361E-2</v>
      </c>
      <c r="BF9" s="17"/>
      <c r="BG9" s="17">
        <v>9.5292629384367403E-2</v>
      </c>
      <c r="BH9" s="17">
        <v>0.10564639298880101</v>
      </c>
      <c r="BI9" s="17"/>
      <c r="BJ9" s="17">
        <v>0.11074660178461899</v>
      </c>
      <c r="BK9" s="17">
        <v>6.4436864664095206E-2</v>
      </c>
      <c r="BL9" s="17"/>
      <c r="BM9" s="17">
        <v>6.8287336633505405E-2</v>
      </c>
      <c r="BN9" s="17">
        <v>7.1848092074255895E-2</v>
      </c>
      <c r="BO9" s="17">
        <v>0.14939101068485999</v>
      </c>
      <c r="BP9" s="17">
        <v>7.7519793840184301E-2</v>
      </c>
      <c r="BQ9" s="17">
        <v>7.0795364651208795E-2</v>
      </c>
      <c r="BR9" s="17"/>
      <c r="BS9" s="17">
        <v>0.11623641139311899</v>
      </c>
      <c r="BT9" s="17"/>
      <c r="BU9" s="17">
        <v>9.8261379249084402E-2</v>
      </c>
      <c r="BV9" s="17">
        <v>0.16774117511513201</v>
      </c>
      <c r="BW9" s="17">
        <v>8.7929334201974602E-2</v>
      </c>
      <c r="BX9" s="17">
        <v>9.2539672675652399E-2</v>
      </c>
      <c r="BY9" s="17">
        <v>4.1559749510821302E-2</v>
      </c>
      <c r="BZ9" s="17"/>
      <c r="CA9" s="17">
        <v>0.1717941274134</v>
      </c>
      <c r="CB9" s="17"/>
      <c r="CC9" s="17">
        <v>0.108961010553028</v>
      </c>
      <c r="CD9" s="17">
        <v>8.0463882367683606E-2</v>
      </c>
      <c r="CE9" s="17"/>
      <c r="CF9" s="17">
        <v>9.6788639227754603E-2</v>
      </c>
      <c r="CG9" s="17"/>
      <c r="CH9" s="17">
        <v>5.6219583609766401E-2</v>
      </c>
      <c r="CI9" s="17">
        <v>0.198665918513839</v>
      </c>
    </row>
    <row r="10" spans="2:87" ht="29" x14ac:dyDescent="0.35">
      <c r="B10" s="18" t="s">
        <v>498</v>
      </c>
      <c r="C10" s="17">
        <v>0.184747207121501</v>
      </c>
      <c r="D10" s="17">
        <v>0.17019819390944399</v>
      </c>
      <c r="E10" s="17">
        <v>0.199145612232382</v>
      </c>
      <c r="F10" s="17"/>
      <c r="G10" s="17">
        <v>0.25901425553657498</v>
      </c>
      <c r="H10" s="17">
        <v>0.25112918301940002</v>
      </c>
      <c r="I10" s="17">
        <v>0.21324275605554499</v>
      </c>
      <c r="J10" s="17">
        <v>0.16685074846175901</v>
      </c>
      <c r="K10" s="17">
        <v>0.16073725846199999</v>
      </c>
      <c r="L10" s="17">
        <v>8.8199256377957502E-2</v>
      </c>
      <c r="M10" s="17"/>
      <c r="N10" s="17">
        <v>0.21908224119759001</v>
      </c>
      <c r="O10" s="17">
        <v>0.18135687908831899</v>
      </c>
      <c r="P10" s="17">
        <v>0.16697877697491201</v>
      </c>
      <c r="Q10" s="17">
        <v>0.16710678694624501</v>
      </c>
      <c r="R10" s="17"/>
      <c r="S10" s="17">
        <v>0.18013350572224199</v>
      </c>
      <c r="T10" s="17">
        <v>0.17422587956595101</v>
      </c>
      <c r="U10" s="17">
        <v>0.17201731366148901</v>
      </c>
      <c r="V10" s="17">
        <v>0.13656341586215701</v>
      </c>
      <c r="W10" s="17">
        <v>0.22148135047886899</v>
      </c>
      <c r="X10" s="17">
        <v>0.163801936237886</v>
      </c>
      <c r="Y10" s="17">
        <v>0.21249672484423701</v>
      </c>
      <c r="Z10" s="17">
        <v>0.254136666232813</v>
      </c>
      <c r="AA10" s="17">
        <v>0.20219052312356101</v>
      </c>
      <c r="AB10" s="17">
        <v>0.189744463773553</v>
      </c>
      <c r="AC10" s="17">
        <v>0.132554933924771</v>
      </c>
      <c r="AD10" s="17">
        <v>0.24885326681535999</v>
      </c>
      <c r="AE10" s="17"/>
      <c r="AF10" s="17">
        <v>0.180680060763003</v>
      </c>
      <c r="AG10" s="17">
        <v>0.16976393108153801</v>
      </c>
      <c r="AH10" s="17">
        <v>0.197213479798621</v>
      </c>
      <c r="AI10" s="17">
        <v>0.19472010417937499</v>
      </c>
      <c r="AJ10" s="17">
        <v>0.206868900874913</v>
      </c>
      <c r="AK10" s="17"/>
      <c r="AL10" s="17">
        <v>0.152939361398575</v>
      </c>
      <c r="AM10" s="17">
        <v>0.18161007823098799</v>
      </c>
      <c r="AN10" s="17">
        <v>0.217419135919385</v>
      </c>
      <c r="AO10" s="17">
        <v>0.30814758114742602</v>
      </c>
      <c r="AP10" s="17"/>
      <c r="AQ10" s="17">
        <v>0.14822667313683699</v>
      </c>
      <c r="AR10" s="17">
        <v>0.23773893496687801</v>
      </c>
      <c r="AS10" s="17"/>
      <c r="AT10" s="17">
        <v>0.20733314594227401</v>
      </c>
      <c r="AU10" s="17">
        <v>9.1135619049214994E-2</v>
      </c>
      <c r="AV10" s="17"/>
      <c r="AW10" s="17">
        <v>0.14968518133825501</v>
      </c>
      <c r="AX10" s="17">
        <v>0.196342073330843</v>
      </c>
      <c r="AY10" s="17">
        <v>0.20682360787441301</v>
      </c>
      <c r="AZ10" s="17"/>
      <c r="BA10" s="17">
        <v>0.215273587183892</v>
      </c>
      <c r="BB10" s="17">
        <v>0.19455751089453699</v>
      </c>
      <c r="BC10" s="17">
        <v>0.16992174819782199</v>
      </c>
      <c r="BD10" s="17">
        <v>0.15758256741048501</v>
      </c>
      <c r="BE10" s="17">
        <v>0.127883539747256</v>
      </c>
      <c r="BF10" s="17"/>
      <c r="BG10" s="17">
        <v>0.189065124093138</v>
      </c>
      <c r="BH10" s="17">
        <v>0.18159603461549201</v>
      </c>
      <c r="BI10" s="17"/>
      <c r="BJ10" s="17">
        <v>0.201860580501318</v>
      </c>
      <c r="BK10" s="17">
        <v>0.120894496198449</v>
      </c>
      <c r="BL10" s="17"/>
      <c r="BM10" s="17">
        <v>0.19907419081277999</v>
      </c>
      <c r="BN10" s="17">
        <v>0.130753954382925</v>
      </c>
      <c r="BO10" s="17">
        <v>0.24117544674744101</v>
      </c>
      <c r="BP10" s="17">
        <v>0.20022272874734001</v>
      </c>
      <c r="BQ10" s="17">
        <v>9.2006131281692605E-2</v>
      </c>
      <c r="BR10" s="17"/>
      <c r="BS10" s="17">
        <v>0.15083171383320801</v>
      </c>
      <c r="BT10" s="17"/>
      <c r="BU10" s="17">
        <v>0.15970866473081</v>
      </c>
      <c r="BV10" s="17">
        <v>0.268290616486279</v>
      </c>
      <c r="BW10" s="17">
        <v>0.216131451284164</v>
      </c>
      <c r="BX10" s="17">
        <v>0.13033727588836899</v>
      </c>
      <c r="BY10" s="17">
        <v>0.16564527077611799</v>
      </c>
      <c r="BZ10" s="17"/>
      <c r="CA10" s="17">
        <v>0.22145524777365799</v>
      </c>
      <c r="CB10" s="17"/>
      <c r="CC10" s="17">
        <v>0.18987061023413801</v>
      </c>
      <c r="CD10" s="17">
        <v>0.17187720054974101</v>
      </c>
      <c r="CE10" s="17"/>
      <c r="CF10" s="17">
        <v>0.16487252430229399</v>
      </c>
      <c r="CG10" s="17"/>
      <c r="CH10" s="17">
        <v>0.15504518173655199</v>
      </c>
      <c r="CI10" s="17">
        <v>0.30043373804373902</v>
      </c>
    </row>
    <row r="11" spans="2:87" ht="29" x14ac:dyDescent="0.35">
      <c r="B11" s="18" t="s">
        <v>499</v>
      </c>
      <c r="C11" s="17">
        <v>0.50836645061313002</v>
      </c>
      <c r="D11" s="17">
        <v>0.51766575662330305</v>
      </c>
      <c r="E11" s="17">
        <v>0.50020079943241702</v>
      </c>
      <c r="F11" s="17"/>
      <c r="G11" s="17">
        <v>0.389469869873452</v>
      </c>
      <c r="H11" s="17">
        <v>0.36337250448278802</v>
      </c>
      <c r="I11" s="17">
        <v>0.43465337579596902</v>
      </c>
      <c r="J11" s="17">
        <v>0.55099942666046597</v>
      </c>
      <c r="K11" s="17">
        <v>0.574448066936462</v>
      </c>
      <c r="L11" s="17">
        <v>0.68748278787973804</v>
      </c>
      <c r="M11" s="17"/>
      <c r="N11" s="17">
        <v>0.49121185438016701</v>
      </c>
      <c r="O11" s="17">
        <v>0.544129648253729</v>
      </c>
      <c r="P11" s="17">
        <v>0.521384418260182</v>
      </c>
      <c r="Q11" s="17">
        <v>0.473688771825025</v>
      </c>
      <c r="R11" s="17"/>
      <c r="S11" s="17">
        <v>0.415143097946784</v>
      </c>
      <c r="T11" s="17">
        <v>0.53686103867269197</v>
      </c>
      <c r="U11" s="17">
        <v>0.59237821426286197</v>
      </c>
      <c r="V11" s="17">
        <v>0.53933350842415895</v>
      </c>
      <c r="W11" s="17">
        <v>0.50282594280228399</v>
      </c>
      <c r="X11" s="17">
        <v>0.474853475542026</v>
      </c>
      <c r="Y11" s="17">
        <v>0.47549058203877897</v>
      </c>
      <c r="Z11" s="17">
        <v>0.476947545184851</v>
      </c>
      <c r="AA11" s="17">
        <v>0.44343235775423301</v>
      </c>
      <c r="AB11" s="17">
        <v>0.61555740663231095</v>
      </c>
      <c r="AC11" s="17">
        <v>0.64431402416264205</v>
      </c>
      <c r="AD11" s="17">
        <v>0.435958923247034</v>
      </c>
      <c r="AE11" s="17"/>
      <c r="AF11" s="17">
        <v>0.47720310184044101</v>
      </c>
      <c r="AG11" s="17">
        <v>0.53422847989691902</v>
      </c>
      <c r="AH11" s="17">
        <v>0.52857653482065403</v>
      </c>
      <c r="AI11" s="17">
        <v>0.55322022440864105</v>
      </c>
      <c r="AJ11" s="17">
        <v>0.45572297698123398</v>
      </c>
      <c r="AK11" s="17"/>
      <c r="AL11" s="17">
        <v>0.534900646787143</v>
      </c>
      <c r="AM11" s="17">
        <v>0.51649570285645696</v>
      </c>
      <c r="AN11" s="17">
        <v>0.46244524371944401</v>
      </c>
      <c r="AO11" s="17">
        <v>0.42315606890325302</v>
      </c>
      <c r="AP11" s="17"/>
      <c r="AQ11" s="17">
        <v>0.54565884117255403</v>
      </c>
      <c r="AR11" s="17">
        <v>0.45425474972566898</v>
      </c>
      <c r="AS11" s="17"/>
      <c r="AT11" s="17">
        <v>0.46844429874909599</v>
      </c>
      <c r="AU11" s="17">
        <v>0.68081186563499396</v>
      </c>
      <c r="AV11" s="17"/>
      <c r="AW11" s="17">
        <v>0.60184085091471595</v>
      </c>
      <c r="AX11" s="17">
        <v>0.51567683303390999</v>
      </c>
      <c r="AY11" s="17">
        <v>0.42474824218876001</v>
      </c>
      <c r="AZ11" s="17"/>
      <c r="BA11" s="17">
        <v>0.40463526475776401</v>
      </c>
      <c r="BB11" s="17">
        <v>0.537555817250568</v>
      </c>
      <c r="BC11" s="17">
        <v>0.53167447893849795</v>
      </c>
      <c r="BD11" s="17">
        <v>0.58168973001991897</v>
      </c>
      <c r="BE11" s="17">
        <v>0.58337609595353201</v>
      </c>
      <c r="BF11" s="17"/>
      <c r="BG11" s="17">
        <v>0.49026221952959398</v>
      </c>
      <c r="BH11" s="17">
        <v>0.52157873690941703</v>
      </c>
      <c r="BI11" s="17"/>
      <c r="BJ11" s="17">
        <v>0.476483230280766</v>
      </c>
      <c r="BK11" s="17">
        <v>0.628350092168251</v>
      </c>
      <c r="BL11" s="17"/>
      <c r="BM11" s="17">
        <v>0.41960355011957401</v>
      </c>
      <c r="BN11" s="17">
        <v>0.58554101977534601</v>
      </c>
      <c r="BO11" s="17">
        <v>0.44875424533984398</v>
      </c>
      <c r="BP11" s="17">
        <v>0.58495712552672996</v>
      </c>
      <c r="BQ11" s="17">
        <v>0.62823461668375802</v>
      </c>
      <c r="BR11" s="17"/>
      <c r="BS11" s="17">
        <v>0.55026942222538799</v>
      </c>
      <c r="BT11" s="17"/>
      <c r="BU11" s="17">
        <v>0.56851894702285899</v>
      </c>
      <c r="BV11" s="17">
        <v>0.43232289086600101</v>
      </c>
      <c r="BW11" s="17">
        <v>0.56655438329239605</v>
      </c>
      <c r="BX11" s="17">
        <v>0.58110729568351405</v>
      </c>
      <c r="BY11" s="17">
        <v>0.36780486443114901</v>
      </c>
      <c r="BZ11" s="17"/>
      <c r="CA11" s="17">
        <v>0.45405142499164602</v>
      </c>
      <c r="CB11" s="17"/>
      <c r="CC11" s="17">
        <v>0.50937590490274998</v>
      </c>
      <c r="CD11" s="17">
        <v>0.53314316545505203</v>
      </c>
      <c r="CE11" s="17"/>
      <c r="CF11" s="17">
        <v>0.55091774838437502</v>
      </c>
      <c r="CG11" s="17"/>
      <c r="CH11" s="17">
        <v>0.59766621939975695</v>
      </c>
      <c r="CI11" s="17">
        <v>0.370235555807582</v>
      </c>
    </row>
    <row r="12" spans="2:87" ht="29" x14ac:dyDescent="0.35">
      <c r="B12" s="18" t="s">
        <v>500</v>
      </c>
      <c r="C12" s="17">
        <v>5.0452989270940003E-2</v>
      </c>
      <c r="D12" s="17">
        <v>6.0591965766108001E-2</v>
      </c>
      <c r="E12" s="17">
        <v>4.0831389581017001E-2</v>
      </c>
      <c r="F12" s="17"/>
      <c r="G12" s="17">
        <v>7.6079453107638598E-2</v>
      </c>
      <c r="H12" s="17">
        <v>5.4769169134336403E-2</v>
      </c>
      <c r="I12" s="17">
        <v>3.76687392361304E-2</v>
      </c>
      <c r="J12" s="17">
        <v>5.2776628942883201E-2</v>
      </c>
      <c r="K12" s="17">
        <v>4.2494164097002303E-2</v>
      </c>
      <c r="L12" s="17">
        <v>4.3596704888464698E-2</v>
      </c>
      <c r="M12" s="17"/>
      <c r="N12" s="17">
        <v>5.3888215003720701E-2</v>
      </c>
      <c r="O12" s="17">
        <v>5.1399599398623597E-2</v>
      </c>
      <c r="P12" s="17">
        <v>5.8169639352090602E-2</v>
      </c>
      <c r="Q12" s="17">
        <v>3.96842749388506E-2</v>
      </c>
      <c r="R12" s="17"/>
      <c r="S12" s="17">
        <v>8.2403846323832797E-2</v>
      </c>
      <c r="T12" s="17">
        <v>3.4082066080233599E-2</v>
      </c>
      <c r="U12" s="17">
        <v>3.2124050087617102E-2</v>
      </c>
      <c r="V12" s="17">
        <v>6.3154006538392399E-2</v>
      </c>
      <c r="W12" s="17">
        <v>1.22502247143512E-2</v>
      </c>
      <c r="X12" s="17">
        <v>6.2679127420002506E-2</v>
      </c>
      <c r="Y12" s="17">
        <v>4.0218698390109199E-2</v>
      </c>
      <c r="Z12" s="17">
        <v>6.2090362058458998E-2</v>
      </c>
      <c r="AA12" s="17">
        <v>8.6852544336348703E-2</v>
      </c>
      <c r="AB12" s="17">
        <v>2.66659674279691E-2</v>
      </c>
      <c r="AC12" s="17">
        <v>9.1948399300214399E-3</v>
      </c>
      <c r="AD12" s="17">
        <v>5.38415528503507E-2</v>
      </c>
      <c r="AE12" s="17"/>
      <c r="AF12" s="17">
        <v>4.4262824637664802E-2</v>
      </c>
      <c r="AG12" s="17">
        <v>6.3984359284166195E-2</v>
      </c>
      <c r="AH12" s="17">
        <v>4.2614709684873603E-2</v>
      </c>
      <c r="AI12" s="17">
        <v>5.3165991787007601E-2</v>
      </c>
      <c r="AJ12" s="17">
        <v>3.6460422490028899E-2</v>
      </c>
      <c r="AK12" s="17"/>
      <c r="AL12" s="17">
        <v>5.8556351871325102E-2</v>
      </c>
      <c r="AM12" s="17">
        <v>4.3181651832387299E-2</v>
      </c>
      <c r="AN12" s="17">
        <v>5.81084865639791E-2</v>
      </c>
      <c r="AO12" s="17">
        <v>2.4308020517334699E-2</v>
      </c>
      <c r="AP12" s="17"/>
      <c r="AQ12" s="17">
        <v>5.3342318105941401E-2</v>
      </c>
      <c r="AR12" s="17">
        <v>4.6260538871816699E-2</v>
      </c>
      <c r="AS12" s="17"/>
      <c r="AT12" s="17">
        <v>5.4780479553858702E-2</v>
      </c>
      <c r="AU12" s="17">
        <v>4.6218251403349099E-2</v>
      </c>
      <c r="AV12" s="17"/>
      <c r="AW12" s="17">
        <v>5.0114819525567997E-2</v>
      </c>
      <c r="AX12" s="17">
        <v>5.5871295516829698E-2</v>
      </c>
      <c r="AY12" s="17">
        <v>5.0224588725801197E-2</v>
      </c>
      <c r="AZ12" s="17"/>
      <c r="BA12" s="17">
        <v>5.36276399272268E-2</v>
      </c>
      <c r="BB12" s="17">
        <v>4.43886456387498E-2</v>
      </c>
      <c r="BC12" s="17">
        <v>5.7209623006240697E-2</v>
      </c>
      <c r="BD12" s="17">
        <v>2.03783790090592E-2</v>
      </c>
      <c r="BE12" s="17">
        <v>8.3278538382946493E-2</v>
      </c>
      <c r="BF12" s="17"/>
      <c r="BG12" s="17">
        <v>5.5846141167147999E-2</v>
      </c>
      <c r="BH12" s="17">
        <v>4.6517121099390699E-2</v>
      </c>
      <c r="BI12" s="17"/>
      <c r="BJ12" s="17">
        <v>5.5904423824852403E-2</v>
      </c>
      <c r="BK12" s="17">
        <v>2.8948171650107501E-2</v>
      </c>
      <c r="BL12" s="17"/>
      <c r="BM12" s="17">
        <v>1.98869871988262E-2</v>
      </c>
      <c r="BN12" s="17">
        <v>6.2338080545030199E-2</v>
      </c>
      <c r="BO12" s="17">
        <v>5.4269939330439297E-2</v>
      </c>
      <c r="BP12" s="17">
        <v>2.3050759893762599E-2</v>
      </c>
      <c r="BQ12" s="17">
        <v>9.0627732233292804E-2</v>
      </c>
      <c r="BR12" s="17"/>
      <c r="BS12" s="17">
        <v>6.3414106995268796E-2</v>
      </c>
      <c r="BT12" s="17"/>
      <c r="BU12" s="17">
        <v>5.1689210939800098E-2</v>
      </c>
      <c r="BV12" s="17">
        <v>5.63437787619782E-2</v>
      </c>
      <c r="BW12" s="17">
        <v>2.9386218362849801E-2</v>
      </c>
      <c r="BX12" s="17">
        <v>6.1956111646943798E-2</v>
      </c>
      <c r="BY12" s="17">
        <v>3.03175006214014E-2</v>
      </c>
      <c r="BZ12" s="17"/>
      <c r="CA12" s="17">
        <v>6.2585759503539798E-2</v>
      </c>
      <c r="CB12" s="17"/>
      <c r="CC12" s="17">
        <v>4.0293301493211399E-2</v>
      </c>
      <c r="CD12" s="17">
        <v>9.9645042975938805E-2</v>
      </c>
      <c r="CE12" s="17"/>
      <c r="CF12" s="17">
        <v>3.7473787106840697E-2</v>
      </c>
      <c r="CG12" s="17"/>
      <c r="CH12" s="17">
        <v>5.5871879664783797E-2</v>
      </c>
      <c r="CI12" s="17">
        <v>5.1844828188924802E-2</v>
      </c>
    </row>
    <row r="13" spans="2:87" ht="29" x14ac:dyDescent="0.35">
      <c r="B13" s="18" t="s">
        <v>501</v>
      </c>
      <c r="C13" s="17">
        <v>2.58874041530395E-2</v>
      </c>
      <c r="D13" s="17">
        <v>3.7214484666368099E-2</v>
      </c>
      <c r="E13" s="17">
        <v>1.4958028404421699E-2</v>
      </c>
      <c r="F13" s="17"/>
      <c r="G13" s="17">
        <v>0</v>
      </c>
      <c r="H13" s="17">
        <v>2.4840337897862799E-2</v>
      </c>
      <c r="I13" s="17">
        <v>3.2782702118934699E-2</v>
      </c>
      <c r="J13" s="17">
        <v>2.2101096658681599E-2</v>
      </c>
      <c r="K13" s="17">
        <v>3.0122115746496099E-2</v>
      </c>
      <c r="L13" s="17">
        <v>3.8724595203303701E-2</v>
      </c>
      <c r="M13" s="17"/>
      <c r="N13" s="17">
        <v>2.3226344249272401E-2</v>
      </c>
      <c r="O13" s="17">
        <v>2.5792335358808399E-2</v>
      </c>
      <c r="P13" s="17">
        <v>2.7463664867503401E-2</v>
      </c>
      <c r="Q13" s="17">
        <v>2.78356137793805E-2</v>
      </c>
      <c r="R13" s="17"/>
      <c r="S13" s="17">
        <v>9.8852392833557803E-3</v>
      </c>
      <c r="T13" s="17">
        <v>2.7612121596382801E-2</v>
      </c>
      <c r="U13" s="17">
        <v>3.8347144785741902E-2</v>
      </c>
      <c r="V13" s="17">
        <v>2.1534350112737799E-2</v>
      </c>
      <c r="W13" s="17">
        <v>2.06272775724478E-2</v>
      </c>
      <c r="X13" s="17">
        <v>3.9501104200877803E-2</v>
      </c>
      <c r="Y13" s="17">
        <v>2.9308509754105601E-2</v>
      </c>
      <c r="Z13" s="17">
        <v>0</v>
      </c>
      <c r="AA13" s="17">
        <v>1.5090972553529E-2</v>
      </c>
      <c r="AB13" s="17">
        <v>3.4096883449162098E-2</v>
      </c>
      <c r="AC13" s="17">
        <v>4.54074621377617E-2</v>
      </c>
      <c r="AD13" s="17">
        <v>5.2634196166418797E-2</v>
      </c>
      <c r="AE13" s="17"/>
      <c r="AF13" s="17">
        <v>3.4586522935854402E-2</v>
      </c>
      <c r="AG13" s="17">
        <v>3.10724273297062E-2</v>
      </c>
      <c r="AH13" s="17">
        <v>2.9119728173908999E-2</v>
      </c>
      <c r="AI13" s="17">
        <v>4.3908442022597997E-3</v>
      </c>
      <c r="AJ13" s="17">
        <v>1.4312175328119001E-2</v>
      </c>
      <c r="AK13" s="17"/>
      <c r="AL13" s="17">
        <v>3.2833736088123698E-2</v>
      </c>
      <c r="AM13" s="17">
        <v>2.2812001916758699E-2</v>
      </c>
      <c r="AN13" s="17">
        <v>2.1226120409283102E-2</v>
      </c>
      <c r="AO13" s="17">
        <v>1.50938187834783E-2</v>
      </c>
      <c r="AP13" s="17"/>
      <c r="AQ13" s="17">
        <v>2.8814106364306102E-2</v>
      </c>
      <c r="AR13" s="17">
        <v>2.16407245418095E-2</v>
      </c>
      <c r="AS13" s="17"/>
      <c r="AT13" s="17">
        <v>2.2475176170989701E-2</v>
      </c>
      <c r="AU13" s="17">
        <v>4.3451447265377398E-2</v>
      </c>
      <c r="AV13" s="17"/>
      <c r="AW13" s="17">
        <v>3.4500785343290201E-2</v>
      </c>
      <c r="AX13" s="17">
        <v>1.83375828921255E-2</v>
      </c>
      <c r="AY13" s="17">
        <v>2.3234606786201199E-2</v>
      </c>
      <c r="AZ13" s="17"/>
      <c r="BA13" s="17">
        <v>1.97959591840088E-2</v>
      </c>
      <c r="BB13" s="17">
        <v>2.50965636179361E-2</v>
      </c>
      <c r="BC13" s="17">
        <v>2.9324041679367599E-2</v>
      </c>
      <c r="BD13" s="17">
        <v>2.8028280631921899E-2</v>
      </c>
      <c r="BE13" s="17">
        <v>3.4867114122887399E-2</v>
      </c>
      <c r="BF13" s="17"/>
      <c r="BG13" s="17">
        <v>2.53378018313625E-2</v>
      </c>
      <c r="BH13" s="17">
        <v>2.6288498416010098E-2</v>
      </c>
      <c r="BI13" s="17"/>
      <c r="BJ13" s="17">
        <v>2.1712216241252601E-2</v>
      </c>
      <c r="BK13" s="17">
        <v>4.20988025233738E-2</v>
      </c>
      <c r="BL13" s="17"/>
      <c r="BM13" s="17">
        <v>4.4940081146503399E-2</v>
      </c>
      <c r="BN13" s="17">
        <v>5.0539666585564899E-2</v>
      </c>
      <c r="BO13" s="17">
        <v>8.7212157269744503E-3</v>
      </c>
      <c r="BP13" s="17">
        <v>0</v>
      </c>
      <c r="BQ13" s="17">
        <v>3.7326199863460398E-2</v>
      </c>
      <c r="BR13" s="17"/>
      <c r="BS13" s="17">
        <v>4.7600143410157697E-2</v>
      </c>
      <c r="BT13" s="17"/>
      <c r="BU13" s="17">
        <v>3.3119121507072601E-2</v>
      </c>
      <c r="BV13" s="17">
        <v>1.09311486392743E-2</v>
      </c>
      <c r="BW13" s="17">
        <v>0</v>
      </c>
      <c r="BX13" s="17">
        <v>5.3931416535628399E-2</v>
      </c>
      <c r="BY13" s="17">
        <v>3.5636993651463E-2</v>
      </c>
      <c r="BZ13" s="17"/>
      <c r="CA13" s="17">
        <v>1.6585612713744799E-2</v>
      </c>
      <c r="CB13" s="17"/>
      <c r="CC13" s="17">
        <v>2.4604957138869999E-2</v>
      </c>
      <c r="CD13" s="17">
        <v>2.5730384486766001E-2</v>
      </c>
      <c r="CE13" s="17"/>
      <c r="CF13" s="17">
        <v>3.08835033017596E-2</v>
      </c>
      <c r="CG13" s="17"/>
      <c r="CH13" s="17">
        <v>3.1731024847783798E-2</v>
      </c>
      <c r="CI13" s="17">
        <v>7.8104143373672399E-3</v>
      </c>
    </row>
    <row r="14" spans="2:87" x14ac:dyDescent="0.35">
      <c r="B14" s="18" t="s">
        <v>161</v>
      </c>
      <c r="C14" s="19">
        <v>0.12926775833585599</v>
      </c>
      <c r="D14" s="19">
        <v>0.101751032698018</v>
      </c>
      <c r="E14" s="19">
        <v>0.15404323344203999</v>
      </c>
      <c r="F14" s="19"/>
      <c r="G14" s="19">
        <v>0.15209674898912501</v>
      </c>
      <c r="H14" s="19">
        <v>0.12542548552255101</v>
      </c>
      <c r="I14" s="19">
        <v>0.15785568544244599</v>
      </c>
      <c r="J14" s="19">
        <v>0.12919073621989</v>
      </c>
      <c r="K14" s="19">
        <v>0.12056869123604599</v>
      </c>
      <c r="L14" s="19">
        <v>9.9778360937057095E-2</v>
      </c>
      <c r="M14" s="19"/>
      <c r="N14" s="19">
        <v>8.3266378477172498E-2</v>
      </c>
      <c r="O14" s="19">
        <v>0.114155462530935</v>
      </c>
      <c r="P14" s="19">
        <v>0.13928738137313301</v>
      </c>
      <c r="Q14" s="19">
        <v>0.18764940543244499</v>
      </c>
      <c r="R14" s="19"/>
      <c r="S14" s="19">
        <v>0.15093305637883001</v>
      </c>
      <c r="T14" s="19">
        <v>9.9417271017500905E-2</v>
      </c>
      <c r="U14" s="19">
        <v>0.102007235343611</v>
      </c>
      <c r="V14" s="19">
        <v>0.153208767544047</v>
      </c>
      <c r="W14" s="19">
        <v>0.165977219939548</v>
      </c>
      <c r="X14" s="19">
        <v>0.148562726247706</v>
      </c>
      <c r="Y14" s="19">
        <v>0.16035430353131999</v>
      </c>
      <c r="Z14" s="19">
        <v>0.12880145934347001</v>
      </c>
      <c r="AA14" s="19">
        <v>0.128368853159751</v>
      </c>
      <c r="AB14" s="19">
        <v>6.9998191627938799E-2</v>
      </c>
      <c r="AC14" s="19">
        <v>9.6708607006859695E-2</v>
      </c>
      <c r="AD14" s="19">
        <v>0.168405311209852</v>
      </c>
      <c r="AE14" s="19"/>
      <c r="AF14" s="19">
        <v>0.17706237817957701</v>
      </c>
      <c r="AG14" s="19">
        <v>0.12553274022736099</v>
      </c>
      <c r="AH14" s="19">
        <v>9.5494476043635701E-2</v>
      </c>
      <c r="AI14" s="19">
        <v>7.2369377262941598E-2</v>
      </c>
      <c r="AJ14" s="19">
        <v>9.9447372324618394E-2</v>
      </c>
      <c r="AK14" s="19"/>
      <c r="AL14" s="19">
        <v>0.150332540706689</v>
      </c>
      <c r="AM14" s="19">
        <v>0.123621901549601</v>
      </c>
      <c r="AN14" s="19">
        <v>9.9762987921304599E-2</v>
      </c>
      <c r="AO14" s="19">
        <v>0.116377491732831</v>
      </c>
      <c r="AP14" s="19"/>
      <c r="AQ14" s="19">
        <v>0.14342591277174299</v>
      </c>
      <c r="AR14" s="19">
        <v>0.108724108372403</v>
      </c>
      <c r="AS14" s="19"/>
      <c r="AT14" s="19">
        <v>0.122893851047558</v>
      </c>
      <c r="AU14" s="19">
        <v>0.101108737015319</v>
      </c>
      <c r="AV14" s="19"/>
      <c r="AW14" s="19">
        <v>9.7920563342093495E-2</v>
      </c>
      <c r="AX14" s="19">
        <v>0.11749825938078801</v>
      </c>
      <c r="AY14" s="19">
        <v>0.151842957510268</v>
      </c>
      <c r="AZ14" s="19"/>
      <c r="BA14" s="19">
        <v>0.133065882531885</v>
      </c>
      <c r="BB14" s="19">
        <v>0.118856197130751</v>
      </c>
      <c r="BC14" s="19">
        <v>0.132889796490888</v>
      </c>
      <c r="BD14" s="19">
        <v>0.15261379107613299</v>
      </c>
      <c r="BE14" s="19">
        <v>9.0077608432241593E-2</v>
      </c>
      <c r="BF14" s="19"/>
      <c r="BG14" s="19">
        <v>0.14419608399438899</v>
      </c>
      <c r="BH14" s="19">
        <v>0.118373215970889</v>
      </c>
      <c r="BI14" s="19"/>
      <c r="BJ14" s="19">
        <v>0.13329294736719199</v>
      </c>
      <c r="BK14" s="19">
        <v>0.115271572795724</v>
      </c>
      <c r="BL14" s="19"/>
      <c r="BM14" s="19">
        <v>0.24820785408881099</v>
      </c>
      <c r="BN14" s="19">
        <v>9.8979186636877797E-2</v>
      </c>
      <c r="BO14" s="19">
        <v>9.7688142170440501E-2</v>
      </c>
      <c r="BP14" s="19">
        <v>0.11424959199198401</v>
      </c>
      <c r="BQ14" s="19">
        <v>8.1009955286587804E-2</v>
      </c>
      <c r="BR14" s="19"/>
      <c r="BS14" s="19">
        <v>7.1648202142858206E-2</v>
      </c>
      <c r="BT14" s="19"/>
      <c r="BU14" s="19">
        <v>8.8702676550373602E-2</v>
      </c>
      <c r="BV14" s="19">
        <v>6.4370390131334707E-2</v>
      </c>
      <c r="BW14" s="19">
        <v>9.9998612858615596E-2</v>
      </c>
      <c r="BX14" s="19">
        <v>8.0128227569892005E-2</v>
      </c>
      <c r="BY14" s="19">
        <v>0.35903562100904701</v>
      </c>
      <c r="BZ14" s="19"/>
      <c r="CA14" s="19">
        <v>7.3527827604012497E-2</v>
      </c>
      <c r="CB14" s="19"/>
      <c r="CC14" s="19">
        <v>0.12689421567800199</v>
      </c>
      <c r="CD14" s="19">
        <v>8.9140324164817999E-2</v>
      </c>
      <c r="CE14" s="19"/>
      <c r="CF14" s="19">
        <v>0.119063797676976</v>
      </c>
      <c r="CG14" s="19"/>
      <c r="CH14" s="19">
        <v>0.103466110741358</v>
      </c>
      <c r="CI14" s="19">
        <v>7.1009545108547997E-2</v>
      </c>
    </row>
    <row r="15" spans="2:87" x14ac:dyDescent="0.35">
      <c r="B15" s="16"/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509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2014</v>
      </c>
      <c r="D7" s="10">
        <v>1010</v>
      </c>
      <c r="E7" s="10">
        <v>998</v>
      </c>
      <c r="F7" s="10"/>
      <c r="G7" s="10">
        <v>162</v>
      </c>
      <c r="H7" s="10">
        <v>348</v>
      </c>
      <c r="I7" s="10">
        <v>362</v>
      </c>
      <c r="J7" s="10">
        <v>366</v>
      </c>
      <c r="K7" s="10">
        <v>313</v>
      </c>
      <c r="L7" s="10">
        <v>463</v>
      </c>
      <c r="M7" s="10"/>
      <c r="N7" s="10">
        <v>594</v>
      </c>
      <c r="O7" s="10">
        <v>504</v>
      </c>
      <c r="P7" s="10">
        <v>427</v>
      </c>
      <c r="Q7" s="10">
        <v>482</v>
      </c>
      <c r="R7" s="10"/>
      <c r="S7" s="10">
        <v>277</v>
      </c>
      <c r="T7" s="10">
        <v>281</v>
      </c>
      <c r="U7" s="10">
        <v>168</v>
      </c>
      <c r="V7" s="10">
        <v>172</v>
      </c>
      <c r="W7" s="10">
        <v>153</v>
      </c>
      <c r="X7" s="10">
        <v>169</v>
      </c>
      <c r="Y7" s="10">
        <v>143</v>
      </c>
      <c r="Z7" s="10">
        <v>76</v>
      </c>
      <c r="AA7" s="10">
        <v>207</v>
      </c>
      <c r="AB7" s="10">
        <v>190</v>
      </c>
      <c r="AC7" s="10">
        <v>109</v>
      </c>
      <c r="AD7" s="10">
        <v>69</v>
      </c>
      <c r="AE7" s="10"/>
      <c r="AF7" s="10">
        <v>331</v>
      </c>
      <c r="AG7" s="10">
        <v>748</v>
      </c>
      <c r="AH7" s="10">
        <v>407</v>
      </c>
      <c r="AI7" s="10">
        <v>228</v>
      </c>
      <c r="AJ7" s="10">
        <v>232</v>
      </c>
      <c r="AK7" s="10"/>
      <c r="AL7" s="10">
        <v>803</v>
      </c>
      <c r="AM7" s="10">
        <v>756</v>
      </c>
      <c r="AN7" s="10">
        <v>338</v>
      </c>
      <c r="AO7" s="10">
        <v>117</v>
      </c>
      <c r="AP7" s="10"/>
      <c r="AQ7" s="10">
        <v>1178</v>
      </c>
      <c r="AR7" s="10">
        <v>836</v>
      </c>
      <c r="AS7" s="10"/>
      <c r="AT7" s="10">
        <v>1305</v>
      </c>
      <c r="AU7" s="10">
        <v>438</v>
      </c>
      <c r="AV7" s="10"/>
      <c r="AW7" s="10">
        <v>799</v>
      </c>
      <c r="AX7" s="10">
        <v>470</v>
      </c>
      <c r="AY7" s="10">
        <v>680</v>
      </c>
      <c r="AZ7" s="10"/>
      <c r="BA7" s="10">
        <v>492</v>
      </c>
      <c r="BB7" s="10">
        <v>559</v>
      </c>
      <c r="BC7" s="10">
        <v>647</v>
      </c>
      <c r="BD7" s="10">
        <v>207</v>
      </c>
      <c r="BE7" s="10">
        <v>108</v>
      </c>
      <c r="BF7" s="10"/>
      <c r="BG7" s="10">
        <v>791</v>
      </c>
      <c r="BH7" s="10">
        <v>1223</v>
      </c>
      <c r="BI7" s="10"/>
      <c r="BJ7" s="10">
        <v>1546</v>
      </c>
      <c r="BK7" s="10">
        <v>457</v>
      </c>
      <c r="BL7" s="10"/>
      <c r="BM7" s="10">
        <v>280</v>
      </c>
      <c r="BN7" s="10">
        <v>408</v>
      </c>
      <c r="BO7" s="10">
        <v>699</v>
      </c>
      <c r="BP7" s="10">
        <v>159</v>
      </c>
      <c r="BQ7" s="10">
        <v>227</v>
      </c>
      <c r="BR7" s="10"/>
      <c r="BS7" s="10">
        <v>617</v>
      </c>
      <c r="BT7" s="10"/>
      <c r="BU7" s="10">
        <v>384</v>
      </c>
      <c r="BV7" s="10">
        <v>488</v>
      </c>
      <c r="BW7" s="10">
        <v>192</v>
      </c>
      <c r="BX7" s="10">
        <v>397</v>
      </c>
      <c r="BY7" s="10">
        <v>154</v>
      </c>
      <c r="BZ7" s="10"/>
      <c r="CA7" s="10">
        <v>165</v>
      </c>
      <c r="CB7" s="10"/>
      <c r="CC7" s="10">
        <v>1596</v>
      </c>
      <c r="CD7" s="10">
        <v>360</v>
      </c>
      <c r="CE7" s="10"/>
      <c r="CF7" s="10">
        <v>756</v>
      </c>
      <c r="CG7" s="10"/>
      <c r="CH7" s="10">
        <v>698</v>
      </c>
      <c r="CI7" s="10">
        <v>238</v>
      </c>
    </row>
    <row r="8" spans="2:87" ht="30" customHeight="1" x14ac:dyDescent="0.35">
      <c r="B8" s="11" t="s">
        <v>20</v>
      </c>
      <c r="C8" s="11">
        <v>2014</v>
      </c>
      <c r="D8" s="11">
        <v>993</v>
      </c>
      <c r="E8" s="11">
        <v>1015</v>
      </c>
      <c r="F8" s="11"/>
      <c r="G8" s="11">
        <v>282</v>
      </c>
      <c r="H8" s="11">
        <v>344</v>
      </c>
      <c r="I8" s="11">
        <v>342</v>
      </c>
      <c r="J8" s="11">
        <v>342</v>
      </c>
      <c r="K8" s="11">
        <v>283</v>
      </c>
      <c r="L8" s="11">
        <v>421</v>
      </c>
      <c r="M8" s="11"/>
      <c r="N8" s="11">
        <v>542</v>
      </c>
      <c r="O8" s="11">
        <v>522</v>
      </c>
      <c r="P8" s="11">
        <v>441</v>
      </c>
      <c r="Q8" s="11">
        <v>502</v>
      </c>
      <c r="R8" s="11"/>
      <c r="S8" s="11">
        <v>282</v>
      </c>
      <c r="T8" s="11">
        <v>262</v>
      </c>
      <c r="U8" s="11">
        <v>161</v>
      </c>
      <c r="V8" s="11">
        <v>181</v>
      </c>
      <c r="W8" s="11">
        <v>141</v>
      </c>
      <c r="X8" s="11">
        <v>181</v>
      </c>
      <c r="Y8" s="11">
        <v>161</v>
      </c>
      <c r="Z8" s="11">
        <v>81</v>
      </c>
      <c r="AA8" s="11">
        <v>222</v>
      </c>
      <c r="AB8" s="11">
        <v>181</v>
      </c>
      <c r="AC8" s="11">
        <v>101</v>
      </c>
      <c r="AD8" s="11">
        <v>60</v>
      </c>
      <c r="AE8" s="11"/>
      <c r="AF8" s="11">
        <v>339</v>
      </c>
      <c r="AG8" s="11">
        <v>765</v>
      </c>
      <c r="AH8" s="11">
        <v>397</v>
      </c>
      <c r="AI8" s="11">
        <v>220</v>
      </c>
      <c r="AJ8" s="11">
        <v>222</v>
      </c>
      <c r="AK8" s="11"/>
      <c r="AL8" s="11">
        <v>770</v>
      </c>
      <c r="AM8" s="11">
        <v>770</v>
      </c>
      <c r="AN8" s="11">
        <v>347</v>
      </c>
      <c r="AO8" s="11">
        <v>126</v>
      </c>
      <c r="AP8" s="11"/>
      <c r="AQ8" s="11">
        <v>1192</v>
      </c>
      <c r="AR8" s="11">
        <v>822</v>
      </c>
      <c r="AS8" s="11"/>
      <c r="AT8" s="11">
        <v>1312</v>
      </c>
      <c r="AU8" s="11">
        <v>397</v>
      </c>
      <c r="AV8" s="11"/>
      <c r="AW8" s="11">
        <v>746</v>
      </c>
      <c r="AX8" s="11">
        <v>471</v>
      </c>
      <c r="AY8" s="11">
        <v>716</v>
      </c>
      <c r="AZ8" s="11"/>
      <c r="BA8" s="11">
        <v>511</v>
      </c>
      <c r="BB8" s="11">
        <v>553</v>
      </c>
      <c r="BC8" s="11">
        <v>648</v>
      </c>
      <c r="BD8" s="11">
        <v>198</v>
      </c>
      <c r="BE8" s="11">
        <v>103</v>
      </c>
      <c r="BF8" s="11"/>
      <c r="BG8" s="11">
        <v>850</v>
      </c>
      <c r="BH8" s="11">
        <v>1164</v>
      </c>
      <c r="BI8" s="11"/>
      <c r="BJ8" s="11">
        <v>1580</v>
      </c>
      <c r="BK8" s="11">
        <v>423</v>
      </c>
      <c r="BL8" s="11"/>
      <c r="BM8" s="11">
        <v>297</v>
      </c>
      <c r="BN8" s="11">
        <v>385</v>
      </c>
      <c r="BO8" s="11">
        <v>706</v>
      </c>
      <c r="BP8" s="11">
        <v>156</v>
      </c>
      <c r="BQ8" s="11">
        <v>228</v>
      </c>
      <c r="BR8" s="11"/>
      <c r="BS8" s="11">
        <v>612</v>
      </c>
      <c r="BT8" s="11"/>
      <c r="BU8" s="11">
        <v>373</v>
      </c>
      <c r="BV8" s="11">
        <v>499</v>
      </c>
      <c r="BW8" s="11">
        <v>191</v>
      </c>
      <c r="BX8" s="11">
        <v>389</v>
      </c>
      <c r="BY8" s="11">
        <v>163</v>
      </c>
      <c r="BZ8" s="11"/>
      <c r="CA8" s="11">
        <v>167</v>
      </c>
      <c r="CB8" s="11"/>
      <c r="CC8" s="11">
        <v>1582</v>
      </c>
      <c r="CD8" s="11">
        <v>370</v>
      </c>
      <c r="CE8" s="11"/>
      <c r="CF8" s="11">
        <v>721</v>
      </c>
      <c r="CG8" s="11"/>
      <c r="CH8" s="11">
        <v>681</v>
      </c>
      <c r="CI8" s="11">
        <v>239</v>
      </c>
    </row>
    <row r="9" spans="2:87" ht="29" x14ac:dyDescent="0.35">
      <c r="B9" s="18" t="s">
        <v>497</v>
      </c>
      <c r="C9" s="17">
        <v>5.8202875467684198E-2</v>
      </c>
      <c r="D9" s="17">
        <v>5.4652801530526998E-2</v>
      </c>
      <c r="E9" s="17">
        <v>6.2020614813597698E-2</v>
      </c>
      <c r="F9" s="17"/>
      <c r="G9" s="17">
        <v>9.10555455432146E-2</v>
      </c>
      <c r="H9" s="17">
        <v>8.5162648388808604E-2</v>
      </c>
      <c r="I9" s="17">
        <v>7.2835273304945103E-2</v>
      </c>
      <c r="J9" s="17">
        <v>5.2539028047688903E-2</v>
      </c>
      <c r="K9" s="17">
        <v>2.3064057222542799E-2</v>
      </c>
      <c r="L9" s="17">
        <v>3.04661204697581E-2</v>
      </c>
      <c r="M9" s="17"/>
      <c r="N9" s="17">
        <v>7.39716721097715E-2</v>
      </c>
      <c r="O9" s="17">
        <v>4.7211406164060402E-2</v>
      </c>
      <c r="P9" s="17">
        <v>5.3438521656372799E-2</v>
      </c>
      <c r="Q9" s="17">
        <v>5.5495011844812099E-2</v>
      </c>
      <c r="R9" s="17"/>
      <c r="S9" s="17">
        <v>6.1707228024819399E-2</v>
      </c>
      <c r="T9" s="17">
        <v>6.3659948824647206E-2</v>
      </c>
      <c r="U9" s="17">
        <v>4.0735847420320798E-2</v>
      </c>
      <c r="V9" s="17">
        <v>5.76962843441182E-2</v>
      </c>
      <c r="W9" s="17">
        <v>6.3017024881890094E-2</v>
      </c>
      <c r="X9" s="17">
        <v>7.4702429403636805E-2</v>
      </c>
      <c r="Y9" s="17">
        <v>4.3412132947660102E-2</v>
      </c>
      <c r="Z9" s="17">
        <v>5.6864239341117701E-2</v>
      </c>
      <c r="AA9" s="17">
        <v>8.5097126857290706E-2</v>
      </c>
      <c r="AB9" s="17">
        <v>4.0262504497995802E-2</v>
      </c>
      <c r="AC9" s="17">
        <v>3.3921344833061903E-2</v>
      </c>
      <c r="AD9" s="17">
        <v>4.22074709153554E-2</v>
      </c>
      <c r="AE9" s="17"/>
      <c r="AF9" s="17">
        <v>2.9990807002210601E-2</v>
      </c>
      <c r="AG9" s="17">
        <v>5.5144135083840598E-2</v>
      </c>
      <c r="AH9" s="17">
        <v>7.3912305725151603E-2</v>
      </c>
      <c r="AI9" s="17">
        <v>7.5053226590884495E-2</v>
      </c>
      <c r="AJ9" s="17">
        <v>6.7850803103068999E-2</v>
      </c>
      <c r="AK9" s="17"/>
      <c r="AL9" s="17">
        <v>4.8557897301043602E-2</v>
      </c>
      <c r="AM9" s="17">
        <v>5.54417611313201E-2</v>
      </c>
      <c r="AN9" s="17">
        <v>8.5665189772417605E-2</v>
      </c>
      <c r="AO9" s="17">
        <v>5.8337770781951001E-2</v>
      </c>
      <c r="AP9" s="17"/>
      <c r="AQ9" s="17">
        <v>4.2654014563585897E-2</v>
      </c>
      <c r="AR9" s="17">
        <v>8.0764457006486795E-2</v>
      </c>
      <c r="AS9" s="17"/>
      <c r="AT9" s="17">
        <v>6.6787219374399895E-2</v>
      </c>
      <c r="AU9" s="17">
        <v>2.7851582305277602E-2</v>
      </c>
      <c r="AV9" s="17"/>
      <c r="AW9" s="17">
        <v>4.9242381156143898E-2</v>
      </c>
      <c r="AX9" s="17">
        <v>5.8569985298395202E-2</v>
      </c>
      <c r="AY9" s="17">
        <v>6.7841908155097594E-2</v>
      </c>
      <c r="AZ9" s="17"/>
      <c r="BA9" s="17">
        <v>8.4048757657020204E-2</v>
      </c>
      <c r="BB9" s="17">
        <v>5.7297928880931499E-2</v>
      </c>
      <c r="BC9" s="17">
        <v>4.8734135874258601E-2</v>
      </c>
      <c r="BD9" s="17">
        <v>2.6823641773548301E-2</v>
      </c>
      <c r="BE9" s="17">
        <v>4.59604695450547E-2</v>
      </c>
      <c r="BF9" s="17"/>
      <c r="BG9" s="17">
        <v>5.1268314005962601E-2</v>
      </c>
      <c r="BH9" s="17">
        <v>6.3263648882954104E-2</v>
      </c>
      <c r="BI9" s="17"/>
      <c r="BJ9" s="17">
        <v>6.5085917848306196E-2</v>
      </c>
      <c r="BK9" s="17">
        <v>3.3941499082751903E-2</v>
      </c>
      <c r="BL9" s="17"/>
      <c r="BM9" s="17">
        <v>5.3442395867627897E-2</v>
      </c>
      <c r="BN9" s="17">
        <v>6.1373179031497201E-2</v>
      </c>
      <c r="BO9" s="17">
        <v>7.0769435904418698E-2</v>
      </c>
      <c r="BP9" s="17">
        <v>6.4380403003305497E-2</v>
      </c>
      <c r="BQ9" s="17">
        <v>3.2840434367205899E-2</v>
      </c>
      <c r="BR9" s="17"/>
      <c r="BS9" s="17">
        <v>7.0078975163086199E-2</v>
      </c>
      <c r="BT9" s="17"/>
      <c r="BU9" s="17">
        <v>5.06115403396937E-2</v>
      </c>
      <c r="BV9" s="17">
        <v>9.5727136580674499E-2</v>
      </c>
      <c r="BW9" s="17">
        <v>5.9742827960214698E-2</v>
      </c>
      <c r="BX9" s="17">
        <v>4.9889678567281E-2</v>
      </c>
      <c r="BY9" s="17">
        <v>4.1215447563217399E-2</v>
      </c>
      <c r="BZ9" s="17"/>
      <c r="CA9" s="17">
        <v>0.119147634119444</v>
      </c>
      <c r="CB9" s="17"/>
      <c r="CC9" s="17">
        <v>5.9236945273231797E-2</v>
      </c>
      <c r="CD9" s="17">
        <v>5.7914749120686199E-2</v>
      </c>
      <c r="CE9" s="17"/>
      <c r="CF9" s="17">
        <v>6.1426172755360602E-2</v>
      </c>
      <c r="CG9" s="17"/>
      <c r="CH9" s="17">
        <v>2.8259285787491699E-2</v>
      </c>
      <c r="CI9" s="17">
        <v>0.118269251524874</v>
      </c>
    </row>
    <row r="10" spans="2:87" ht="29" x14ac:dyDescent="0.35">
      <c r="B10" s="18" t="s">
        <v>498</v>
      </c>
      <c r="C10" s="17">
        <v>8.9054247839118902E-2</v>
      </c>
      <c r="D10" s="17">
        <v>0.109259173084665</v>
      </c>
      <c r="E10" s="17">
        <v>6.9812387441645293E-2</v>
      </c>
      <c r="F10" s="17"/>
      <c r="G10" s="17">
        <v>0.142849327684448</v>
      </c>
      <c r="H10" s="17">
        <v>0.194717714593417</v>
      </c>
      <c r="I10" s="17">
        <v>9.6189808186474796E-2</v>
      </c>
      <c r="J10" s="17">
        <v>5.9093093927531898E-2</v>
      </c>
      <c r="K10" s="17">
        <v>3.2877624959740198E-2</v>
      </c>
      <c r="L10" s="17">
        <v>2.29037981764014E-2</v>
      </c>
      <c r="M10" s="17"/>
      <c r="N10" s="17">
        <v>0.119731333706122</v>
      </c>
      <c r="O10" s="17">
        <v>9.7847786806567097E-2</v>
      </c>
      <c r="P10" s="17">
        <v>6.8760623434157106E-2</v>
      </c>
      <c r="Q10" s="17">
        <v>6.3826521005907494E-2</v>
      </c>
      <c r="R10" s="17"/>
      <c r="S10" s="17">
        <v>0.13360338089401499</v>
      </c>
      <c r="T10" s="17">
        <v>8.4549475394981602E-2</v>
      </c>
      <c r="U10" s="17">
        <v>3.6258281504279302E-2</v>
      </c>
      <c r="V10" s="17">
        <v>6.4510387157721297E-2</v>
      </c>
      <c r="W10" s="17">
        <v>9.9586887584740297E-2</v>
      </c>
      <c r="X10" s="17">
        <v>0.113752795032321</v>
      </c>
      <c r="Y10" s="17">
        <v>8.5041868222806405E-2</v>
      </c>
      <c r="Z10" s="17">
        <v>9.7417248231103801E-2</v>
      </c>
      <c r="AA10" s="17">
        <v>0.114760201357005</v>
      </c>
      <c r="AB10" s="17">
        <v>5.2879883303863499E-2</v>
      </c>
      <c r="AC10" s="17">
        <v>4.6563738894551399E-2</v>
      </c>
      <c r="AD10" s="17">
        <v>0.100847480572506</v>
      </c>
      <c r="AE10" s="17"/>
      <c r="AF10" s="17">
        <v>8.1483244224387505E-2</v>
      </c>
      <c r="AG10" s="17">
        <v>6.7606568057709301E-2</v>
      </c>
      <c r="AH10" s="17">
        <v>9.4577752612977406E-2</v>
      </c>
      <c r="AI10" s="17">
        <v>0.10472624151361699</v>
      </c>
      <c r="AJ10" s="17">
        <v>0.16832726792823599</v>
      </c>
      <c r="AK10" s="17"/>
      <c r="AL10" s="17">
        <v>7.80462832338399E-2</v>
      </c>
      <c r="AM10" s="17">
        <v>7.1884779488457604E-2</v>
      </c>
      <c r="AN10" s="17">
        <v>0.125863371324476</v>
      </c>
      <c r="AO10" s="17">
        <v>0.159770672567279</v>
      </c>
      <c r="AP10" s="17"/>
      <c r="AQ10" s="17">
        <v>5.6209667524846803E-2</v>
      </c>
      <c r="AR10" s="17">
        <v>0.136712123322003</v>
      </c>
      <c r="AS10" s="17"/>
      <c r="AT10" s="17">
        <v>0.11503063026538</v>
      </c>
      <c r="AU10" s="17">
        <v>2.2246387987943698E-2</v>
      </c>
      <c r="AV10" s="17"/>
      <c r="AW10" s="17">
        <v>6.4136507067540496E-2</v>
      </c>
      <c r="AX10" s="17">
        <v>9.7208648984481505E-2</v>
      </c>
      <c r="AY10" s="17">
        <v>0.10720917730309</v>
      </c>
      <c r="AZ10" s="17"/>
      <c r="BA10" s="17">
        <v>0.134864519071971</v>
      </c>
      <c r="BB10" s="17">
        <v>0.103286127719527</v>
      </c>
      <c r="BC10" s="17">
        <v>6.5335027401829601E-2</v>
      </c>
      <c r="BD10" s="17">
        <v>2.76170622269904E-2</v>
      </c>
      <c r="BE10" s="17">
        <v>5.3880197760714198E-2</v>
      </c>
      <c r="BF10" s="17"/>
      <c r="BG10" s="17">
        <v>8.3870532600558795E-2</v>
      </c>
      <c r="BH10" s="17">
        <v>9.2837271238138799E-2</v>
      </c>
      <c r="BI10" s="17"/>
      <c r="BJ10" s="17">
        <v>0.102638559708414</v>
      </c>
      <c r="BK10" s="17">
        <v>3.8145700398326897E-2</v>
      </c>
      <c r="BL10" s="17"/>
      <c r="BM10" s="17">
        <v>7.5052324406917406E-2</v>
      </c>
      <c r="BN10" s="17">
        <v>6.5815211456298206E-2</v>
      </c>
      <c r="BO10" s="17">
        <v>0.13669960039679199</v>
      </c>
      <c r="BP10" s="17">
        <v>6.6912193852080498E-2</v>
      </c>
      <c r="BQ10" s="17">
        <v>5.5495761371917897E-2</v>
      </c>
      <c r="BR10" s="17"/>
      <c r="BS10" s="17">
        <v>0.10098321538025599</v>
      </c>
      <c r="BT10" s="17"/>
      <c r="BU10" s="17">
        <v>6.8211342985657494E-2</v>
      </c>
      <c r="BV10" s="17">
        <v>0.17990590845812199</v>
      </c>
      <c r="BW10" s="17">
        <v>6.1354472335870699E-2</v>
      </c>
      <c r="BX10" s="17">
        <v>5.6880041412553498E-2</v>
      </c>
      <c r="BY10" s="17">
        <v>5.6141327736570601E-2</v>
      </c>
      <c r="BZ10" s="17"/>
      <c r="CA10" s="17">
        <v>0.20032323519194301</v>
      </c>
      <c r="CB10" s="17"/>
      <c r="CC10" s="17">
        <v>7.8869630885574499E-2</v>
      </c>
      <c r="CD10" s="17">
        <v>0.13958700442088001</v>
      </c>
      <c r="CE10" s="17"/>
      <c r="CF10" s="17">
        <v>6.4060686815303497E-2</v>
      </c>
      <c r="CG10" s="17"/>
      <c r="CH10" s="17">
        <v>4.1516503198001001E-2</v>
      </c>
      <c r="CI10" s="17">
        <v>0.23722834239714999</v>
      </c>
    </row>
    <row r="11" spans="2:87" ht="29" x14ac:dyDescent="0.35">
      <c r="B11" s="18" t="s">
        <v>499</v>
      </c>
      <c r="C11" s="17">
        <v>8.4768472198774994E-2</v>
      </c>
      <c r="D11" s="17">
        <v>0.10899598391842399</v>
      </c>
      <c r="E11" s="17">
        <v>6.1565522652603601E-2</v>
      </c>
      <c r="F11" s="17"/>
      <c r="G11" s="17">
        <v>0.162375046047497</v>
      </c>
      <c r="H11" s="17">
        <v>0.12990217229804499</v>
      </c>
      <c r="I11" s="17">
        <v>8.7349160915315402E-2</v>
      </c>
      <c r="J11" s="17">
        <v>8.2265020935529704E-2</v>
      </c>
      <c r="K11" s="17">
        <v>3.92610665307759E-2</v>
      </c>
      <c r="L11" s="17">
        <v>2.6365017523118098E-2</v>
      </c>
      <c r="M11" s="17"/>
      <c r="N11" s="17">
        <v>0.11289901322916999</v>
      </c>
      <c r="O11" s="17">
        <v>7.7927185814583896E-2</v>
      </c>
      <c r="P11" s="17">
        <v>7.9551416689959298E-2</v>
      </c>
      <c r="Q11" s="17">
        <v>6.7275442395692803E-2</v>
      </c>
      <c r="R11" s="17"/>
      <c r="S11" s="17">
        <v>0.126136966547474</v>
      </c>
      <c r="T11" s="17">
        <v>8.7512037884353105E-2</v>
      </c>
      <c r="U11" s="17">
        <v>3.8770543545253999E-2</v>
      </c>
      <c r="V11" s="17">
        <v>6.3497733990875493E-2</v>
      </c>
      <c r="W11" s="17">
        <v>7.8782695599489402E-2</v>
      </c>
      <c r="X11" s="17">
        <v>7.9917770507607497E-2</v>
      </c>
      <c r="Y11" s="17">
        <v>9.1325226451605804E-2</v>
      </c>
      <c r="Z11" s="17">
        <v>6.9136473680886296E-2</v>
      </c>
      <c r="AA11" s="17">
        <v>0.136859780508617</v>
      </c>
      <c r="AB11" s="17">
        <v>5.4392601290411298E-2</v>
      </c>
      <c r="AC11" s="17">
        <v>1.7615691334855701E-2</v>
      </c>
      <c r="AD11" s="17">
        <v>0.110139418663651</v>
      </c>
      <c r="AE11" s="17"/>
      <c r="AF11" s="17">
        <v>7.1689486190323795E-2</v>
      </c>
      <c r="AG11" s="17">
        <v>8.0294751243684098E-2</v>
      </c>
      <c r="AH11" s="17">
        <v>6.9615178026818395E-2</v>
      </c>
      <c r="AI11" s="17">
        <v>8.3206376567554099E-2</v>
      </c>
      <c r="AJ11" s="17">
        <v>0.15182072116918499</v>
      </c>
      <c r="AK11" s="17"/>
      <c r="AL11" s="17">
        <v>8.2182537011439294E-2</v>
      </c>
      <c r="AM11" s="17">
        <v>8.4038363769901203E-2</v>
      </c>
      <c r="AN11" s="17">
        <v>8.36093154881246E-2</v>
      </c>
      <c r="AO11" s="17">
        <v>0.108207192734963</v>
      </c>
      <c r="AP11" s="17"/>
      <c r="AQ11" s="17">
        <v>5.9264343164941301E-2</v>
      </c>
      <c r="AR11" s="17">
        <v>0.121775265836071</v>
      </c>
      <c r="AS11" s="17"/>
      <c r="AT11" s="17">
        <v>0.10476139294570599</v>
      </c>
      <c r="AU11" s="17">
        <v>2.4036951574005299E-2</v>
      </c>
      <c r="AV11" s="17"/>
      <c r="AW11" s="17">
        <v>6.1577939225836403E-2</v>
      </c>
      <c r="AX11" s="17">
        <v>0.110110228505192</v>
      </c>
      <c r="AY11" s="17">
        <v>9.2137051776934306E-2</v>
      </c>
      <c r="AZ11" s="17"/>
      <c r="BA11" s="17">
        <v>0.121112931422382</v>
      </c>
      <c r="BB11" s="17">
        <v>7.92341151914637E-2</v>
      </c>
      <c r="BC11" s="17">
        <v>7.6972633994344494E-2</v>
      </c>
      <c r="BD11" s="17">
        <v>6.0943634784535301E-2</v>
      </c>
      <c r="BE11" s="17">
        <v>2.9745796181175899E-2</v>
      </c>
      <c r="BF11" s="17"/>
      <c r="BG11" s="17">
        <v>8.0186428612027599E-2</v>
      </c>
      <c r="BH11" s="17">
        <v>8.8112401659840398E-2</v>
      </c>
      <c r="BI11" s="17"/>
      <c r="BJ11" s="17">
        <v>9.8171138941796507E-2</v>
      </c>
      <c r="BK11" s="17">
        <v>3.6828993856198103E-2</v>
      </c>
      <c r="BL11" s="17"/>
      <c r="BM11" s="17">
        <v>7.2538446156296996E-2</v>
      </c>
      <c r="BN11" s="17">
        <v>6.9759321213029704E-2</v>
      </c>
      <c r="BO11" s="17">
        <v>0.101681768895303</v>
      </c>
      <c r="BP11" s="17">
        <v>0.108514058912173</v>
      </c>
      <c r="BQ11" s="17">
        <v>5.2369968801622001E-2</v>
      </c>
      <c r="BR11" s="17"/>
      <c r="BS11" s="17">
        <v>8.4453552874607901E-2</v>
      </c>
      <c r="BT11" s="17"/>
      <c r="BU11" s="17">
        <v>7.28732944659779E-2</v>
      </c>
      <c r="BV11" s="17">
        <v>0.128771106561478</v>
      </c>
      <c r="BW11" s="17">
        <v>9.9896662212241902E-2</v>
      </c>
      <c r="BX11" s="17">
        <v>7.44475273166368E-2</v>
      </c>
      <c r="BY11" s="17">
        <v>5.90822830086584E-2</v>
      </c>
      <c r="BZ11" s="17"/>
      <c r="CA11" s="17">
        <v>6.3508555401429495E-2</v>
      </c>
      <c r="CB11" s="17"/>
      <c r="CC11" s="17">
        <v>6.8680855539559701E-2</v>
      </c>
      <c r="CD11" s="17">
        <v>0.14972786490418599</v>
      </c>
      <c r="CE11" s="17"/>
      <c r="CF11" s="17">
        <v>5.3391875564222098E-2</v>
      </c>
      <c r="CG11" s="17"/>
      <c r="CH11" s="17">
        <v>5.5844887479614601E-2</v>
      </c>
      <c r="CI11" s="17">
        <v>0.15355688197586401</v>
      </c>
    </row>
    <row r="12" spans="2:87" ht="29" x14ac:dyDescent="0.35">
      <c r="B12" s="18" t="s">
        <v>500</v>
      </c>
      <c r="C12" s="17">
        <v>0.21182754666870701</v>
      </c>
      <c r="D12" s="17">
        <v>0.20345420835347999</v>
      </c>
      <c r="E12" s="17">
        <v>0.22024354293896001</v>
      </c>
      <c r="F12" s="17"/>
      <c r="G12" s="17">
        <v>0.21768774234556201</v>
      </c>
      <c r="H12" s="17">
        <v>0.189483364825455</v>
      </c>
      <c r="I12" s="17">
        <v>0.21513909369782799</v>
      </c>
      <c r="J12" s="17">
        <v>0.224144368798983</v>
      </c>
      <c r="K12" s="17">
        <v>0.23229698121074499</v>
      </c>
      <c r="L12" s="17">
        <v>0.19970655805618301</v>
      </c>
      <c r="M12" s="17"/>
      <c r="N12" s="17">
        <v>0.235980923241811</v>
      </c>
      <c r="O12" s="17">
        <v>0.23314285326287301</v>
      </c>
      <c r="P12" s="17">
        <v>0.18009008228368201</v>
      </c>
      <c r="Q12" s="17">
        <v>0.188756473916462</v>
      </c>
      <c r="R12" s="17"/>
      <c r="S12" s="17">
        <v>0.19344747610604299</v>
      </c>
      <c r="T12" s="17">
        <v>0.19277947491104799</v>
      </c>
      <c r="U12" s="17">
        <v>0.32746520654009698</v>
      </c>
      <c r="V12" s="17">
        <v>0.25042826393727302</v>
      </c>
      <c r="W12" s="17">
        <v>0.21600347057125699</v>
      </c>
      <c r="X12" s="17">
        <v>0.16425212335042</v>
      </c>
      <c r="Y12" s="17">
        <v>0.21553505484260299</v>
      </c>
      <c r="Z12" s="17">
        <v>0.27698804753367601</v>
      </c>
      <c r="AA12" s="17">
        <v>0.19659356345102</v>
      </c>
      <c r="AB12" s="17">
        <v>0.18101975053709199</v>
      </c>
      <c r="AC12" s="17">
        <v>0.174722824730452</v>
      </c>
      <c r="AD12" s="17">
        <v>0.20220107703901899</v>
      </c>
      <c r="AE12" s="17"/>
      <c r="AF12" s="17">
        <v>0.17638883019403701</v>
      </c>
      <c r="AG12" s="17">
        <v>0.19324500272728901</v>
      </c>
      <c r="AH12" s="17">
        <v>0.22565071329827999</v>
      </c>
      <c r="AI12" s="17">
        <v>0.26236584401315999</v>
      </c>
      <c r="AJ12" s="17">
        <v>0.277124355247784</v>
      </c>
      <c r="AK12" s="17"/>
      <c r="AL12" s="17">
        <v>0.21623867177484199</v>
      </c>
      <c r="AM12" s="17">
        <v>0.223159756337132</v>
      </c>
      <c r="AN12" s="17">
        <v>0.19550120210767699</v>
      </c>
      <c r="AO12" s="17">
        <v>0.160640028916892</v>
      </c>
      <c r="AP12" s="17"/>
      <c r="AQ12" s="17">
        <v>0.201055354079238</v>
      </c>
      <c r="AR12" s="17">
        <v>0.22745812584476299</v>
      </c>
      <c r="AS12" s="17"/>
      <c r="AT12" s="17">
        <v>0.22222119636701601</v>
      </c>
      <c r="AU12" s="17">
        <v>0.19709083922378701</v>
      </c>
      <c r="AV12" s="17"/>
      <c r="AW12" s="17">
        <v>0.21268749455750699</v>
      </c>
      <c r="AX12" s="17">
        <v>0.21869635514848901</v>
      </c>
      <c r="AY12" s="17">
        <v>0.21352134875583301</v>
      </c>
      <c r="AZ12" s="17"/>
      <c r="BA12" s="17">
        <v>0.226502504628595</v>
      </c>
      <c r="BB12" s="17">
        <v>0.21106287928495099</v>
      </c>
      <c r="BC12" s="17">
        <v>0.20854497678633399</v>
      </c>
      <c r="BD12" s="17">
        <v>0.178915054102709</v>
      </c>
      <c r="BE12" s="17">
        <v>0.229312449345596</v>
      </c>
      <c r="BF12" s="17"/>
      <c r="BG12" s="17">
        <v>0.223792440362337</v>
      </c>
      <c r="BH12" s="17">
        <v>0.20309568723455301</v>
      </c>
      <c r="BI12" s="17"/>
      <c r="BJ12" s="17">
        <v>0.21983180398100499</v>
      </c>
      <c r="BK12" s="17">
        <v>0.18713492693856101</v>
      </c>
      <c r="BL12" s="17"/>
      <c r="BM12" s="17">
        <v>0.202531896209761</v>
      </c>
      <c r="BN12" s="17">
        <v>0.160550078728394</v>
      </c>
      <c r="BO12" s="17">
        <v>0.238760039853569</v>
      </c>
      <c r="BP12" s="17">
        <v>0.286291440593963</v>
      </c>
      <c r="BQ12" s="17">
        <v>0.18918155953477001</v>
      </c>
      <c r="BR12" s="17"/>
      <c r="BS12" s="17">
        <v>0.15666356682995899</v>
      </c>
      <c r="BT12" s="17"/>
      <c r="BU12" s="17">
        <v>0.192356858742502</v>
      </c>
      <c r="BV12" s="17">
        <v>0.24893028554661201</v>
      </c>
      <c r="BW12" s="17">
        <v>0.29443251848790702</v>
      </c>
      <c r="BX12" s="17">
        <v>0.14793373701301701</v>
      </c>
      <c r="BY12" s="17">
        <v>0.174562398603261</v>
      </c>
      <c r="BZ12" s="17"/>
      <c r="CA12" s="17">
        <v>0.15861230692645301</v>
      </c>
      <c r="CB12" s="17"/>
      <c r="CC12" s="17">
        <v>0.20142767533438</v>
      </c>
      <c r="CD12" s="17">
        <v>0.25978668464547999</v>
      </c>
      <c r="CE12" s="17"/>
      <c r="CF12" s="17">
        <v>0.19098305483067801</v>
      </c>
      <c r="CG12" s="17"/>
      <c r="CH12" s="17">
        <v>0.189086284034162</v>
      </c>
      <c r="CI12" s="17">
        <v>0.270616189731332</v>
      </c>
    </row>
    <row r="13" spans="2:87" ht="29" x14ac:dyDescent="0.35">
      <c r="B13" s="18" t="s">
        <v>501</v>
      </c>
      <c r="C13" s="17">
        <v>0.48159153572249702</v>
      </c>
      <c r="D13" s="17">
        <v>0.45950384455587201</v>
      </c>
      <c r="E13" s="17">
        <v>0.50407708924179695</v>
      </c>
      <c r="F13" s="17"/>
      <c r="G13" s="17">
        <v>0.240131445867733</v>
      </c>
      <c r="H13" s="17">
        <v>0.29901914690790599</v>
      </c>
      <c r="I13" s="17">
        <v>0.44803729164085099</v>
      </c>
      <c r="J13" s="17">
        <v>0.52208182966354999</v>
      </c>
      <c r="K13" s="17">
        <v>0.62147535929018305</v>
      </c>
      <c r="L13" s="17">
        <v>0.69308689645548704</v>
      </c>
      <c r="M13" s="17"/>
      <c r="N13" s="17">
        <v>0.40111286431431598</v>
      </c>
      <c r="O13" s="17">
        <v>0.476298998706291</v>
      </c>
      <c r="P13" s="17">
        <v>0.52757039346689405</v>
      </c>
      <c r="Q13" s="17">
        <v>0.53616975821021295</v>
      </c>
      <c r="R13" s="17"/>
      <c r="S13" s="17">
        <v>0.38756185377923502</v>
      </c>
      <c r="T13" s="17">
        <v>0.50995162095940705</v>
      </c>
      <c r="U13" s="17">
        <v>0.50384797541084403</v>
      </c>
      <c r="V13" s="17">
        <v>0.46974238358547199</v>
      </c>
      <c r="W13" s="17">
        <v>0.45537579175818399</v>
      </c>
      <c r="X13" s="17">
        <v>0.45872454641163302</v>
      </c>
      <c r="Y13" s="17">
        <v>0.45236990711737601</v>
      </c>
      <c r="Z13" s="17">
        <v>0.45466374638375701</v>
      </c>
      <c r="AA13" s="17">
        <v>0.42687839265900401</v>
      </c>
      <c r="AB13" s="17">
        <v>0.62689322097496802</v>
      </c>
      <c r="AC13" s="17">
        <v>0.68022064811361105</v>
      </c>
      <c r="AD13" s="17">
        <v>0.45071519478649602</v>
      </c>
      <c r="AE13" s="17"/>
      <c r="AF13" s="17">
        <v>0.55889931806466697</v>
      </c>
      <c r="AG13" s="17">
        <v>0.539091539937266</v>
      </c>
      <c r="AH13" s="17">
        <v>0.45923584460142097</v>
      </c>
      <c r="AI13" s="17">
        <v>0.43348843685345101</v>
      </c>
      <c r="AJ13" s="17">
        <v>0.27975040338856799</v>
      </c>
      <c r="AK13" s="17"/>
      <c r="AL13" s="17">
        <v>0.475329096125647</v>
      </c>
      <c r="AM13" s="17">
        <v>0.49985404403678602</v>
      </c>
      <c r="AN13" s="17">
        <v>0.46271226729371601</v>
      </c>
      <c r="AO13" s="17">
        <v>0.46027455037250897</v>
      </c>
      <c r="AP13" s="17"/>
      <c r="AQ13" s="17">
        <v>0.56424754143186695</v>
      </c>
      <c r="AR13" s="17">
        <v>0.36165669136407902</v>
      </c>
      <c r="AS13" s="17"/>
      <c r="AT13" s="17">
        <v>0.41357956206481999</v>
      </c>
      <c r="AU13" s="17">
        <v>0.70225091453051502</v>
      </c>
      <c r="AV13" s="17"/>
      <c r="AW13" s="17">
        <v>0.574703135701218</v>
      </c>
      <c r="AX13" s="17">
        <v>0.44030202568737398</v>
      </c>
      <c r="AY13" s="17">
        <v>0.42025790821385001</v>
      </c>
      <c r="AZ13" s="17"/>
      <c r="BA13" s="17">
        <v>0.33376716214024199</v>
      </c>
      <c r="BB13" s="17">
        <v>0.49470456748077601</v>
      </c>
      <c r="BC13" s="17">
        <v>0.53098676539945</v>
      </c>
      <c r="BD13" s="17">
        <v>0.609142087754313</v>
      </c>
      <c r="BE13" s="17">
        <v>0.59273356930758703</v>
      </c>
      <c r="BF13" s="17"/>
      <c r="BG13" s="17">
        <v>0.46058741249648499</v>
      </c>
      <c r="BH13" s="17">
        <v>0.49692013422436399</v>
      </c>
      <c r="BI13" s="17"/>
      <c r="BJ13" s="17">
        <v>0.42999490048468197</v>
      </c>
      <c r="BK13" s="17">
        <v>0.66384998352554203</v>
      </c>
      <c r="BL13" s="17"/>
      <c r="BM13" s="17">
        <v>0.44898691967370802</v>
      </c>
      <c r="BN13" s="17">
        <v>0.59840265315776298</v>
      </c>
      <c r="BO13" s="17">
        <v>0.39928971777935701</v>
      </c>
      <c r="BP13" s="17">
        <v>0.41006780845144403</v>
      </c>
      <c r="BQ13" s="17">
        <v>0.62508373957116303</v>
      </c>
      <c r="BR13" s="17"/>
      <c r="BS13" s="17">
        <v>0.54902523677469794</v>
      </c>
      <c r="BT13" s="17"/>
      <c r="BU13" s="17">
        <v>0.57108212284105297</v>
      </c>
      <c r="BV13" s="17">
        <v>0.28944331285997699</v>
      </c>
      <c r="BW13" s="17">
        <v>0.45092686475119698</v>
      </c>
      <c r="BX13" s="17">
        <v>0.63954757991821198</v>
      </c>
      <c r="BY13" s="17">
        <v>0.46610595468816401</v>
      </c>
      <c r="BZ13" s="17"/>
      <c r="CA13" s="17">
        <v>0.41149102918339198</v>
      </c>
      <c r="CB13" s="17"/>
      <c r="CC13" s="17">
        <v>0.53241002216177802</v>
      </c>
      <c r="CD13" s="17">
        <v>0.29921283467774801</v>
      </c>
      <c r="CE13" s="17"/>
      <c r="CF13" s="17">
        <v>0.578731273453852</v>
      </c>
      <c r="CG13" s="17"/>
      <c r="CH13" s="17">
        <v>0.64709716666852501</v>
      </c>
      <c r="CI13" s="17">
        <v>0.13865386132427299</v>
      </c>
    </row>
    <row r="14" spans="2:87" x14ac:dyDescent="0.35">
      <c r="B14" s="18" t="s">
        <v>161</v>
      </c>
      <c r="C14" s="19">
        <v>7.4555322103218302E-2</v>
      </c>
      <c r="D14" s="19">
        <v>6.4133988557033006E-2</v>
      </c>
      <c r="E14" s="19">
        <v>8.2280842911396895E-2</v>
      </c>
      <c r="F14" s="19"/>
      <c r="G14" s="19">
        <v>0.14590089251154501</v>
      </c>
      <c r="H14" s="19">
        <v>0.101714952986369</v>
      </c>
      <c r="I14" s="19">
        <v>8.04493722545854E-2</v>
      </c>
      <c r="J14" s="19">
        <v>5.9876658626716303E-2</v>
      </c>
      <c r="K14" s="19">
        <v>5.1024910786012997E-2</v>
      </c>
      <c r="L14" s="19">
        <v>2.7471609319051401E-2</v>
      </c>
      <c r="M14" s="19"/>
      <c r="N14" s="19">
        <v>5.6304193398809897E-2</v>
      </c>
      <c r="O14" s="19">
        <v>6.7571769245624899E-2</v>
      </c>
      <c r="P14" s="19">
        <v>9.0588962468934997E-2</v>
      </c>
      <c r="Q14" s="19">
        <v>8.8476792626912701E-2</v>
      </c>
      <c r="R14" s="19"/>
      <c r="S14" s="19">
        <v>9.7543094648412904E-2</v>
      </c>
      <c r="T14" s="19">
        <v>6.1547442025562601E-2</v>
      </c>
      <c r="U14" s="19">
        <v>5.2922145579205403E-2</v>
      </c>
      <c r="V14" s="19">
        <v>9.41249469845402E-2</v>
      </c>
      <c r="W14" s="19">
        <v>8.7234129604438507E-2</v>
      </c>
      <c r="X14" s="19">
        <v>0.10865033529438201</v>
      </c>
      <c r="Y14" s="19">
        <v>0.112315810417949</v>
      </c>
      <c r="Z14" s="19">
        <v>4.4930244829459398E-2</v>
      </c>
      <c r="AA14" s="19">
        <v>3.9810935167063799E-2</v>
      </c>
      <c r="AB14" s="19">
        <v>4.4552039395669402E-2</v>
      </c>
      <c r="AC14" s="19">
        <v>4.6955752093468701E-2</v>
      </c>
      <c r="AD14" s="19">
        <v>9.3889358022972297E-2</v>
      </c>
      <c r="AE14" s="19"/>
      <c r="AF14" s="19">
        <v>8.1548314324373899E-2</v>
      </c>
      <c r="AG14" s="19">
        <v>6.4618002950210807E-2</v>
      </c>
      <c r="AH14" s="19">
        <v>7.7008205735351304E-2</v>
      </c>
      <c r="AI14" s="19">
        <v>4.1159874461333401E-2</v>
      </c>
      <c r="AJ14" s="19">
        <v>5.5126449163157697E-2</v>
      </c>
      <c r="AK14" s="19"/>
      <c r="AL14" s="19">
        <v>9.9645514553188499E-2</v>
      </c>
      <c r="AM14" s="19">
        <v>6.5621295236402505E-2</v>
      </c>
      <c r="AN14" s="19">
        <v>4.6648654013588503E-2</v>
      </c>
      <c r="AO14" s="19">
        <v>5.2769784626405601E-2</v>
      </c>
      <c r="AP14" s="19"/>
      <c r="AQ14" s="19">
        <v>7.6569079235520296E-2</v>
      </c>
      <c r="AR14" s="19">
        <v>7.1633336626597197E-2</v>
      </c>
      <c r="AS14" s="19"/>
      <c r="AT14" s="19">
        <v>7.7619998982677296E-2</v>
      </c>
      <c r="AU14" s="19">
        <v>2.6523324378471502E-2</v>
      </c>
      <c r="AV14" s="19"/>
      <c r="AW14" s="19">
        <v>3.76525422917545E-2</v>
      </c>
      <c r="AX14" s="19">
        <v>7.5112756376067499E-2</v>
      </c>
      <c r="AY14" s="19">
        <v>9.9032605795195197E-2</v>
      </c>
      <c r="AZ14" s="19"/>
      <c r="BA14" s="19">
        <v>9.9704125079790207E-2</v>
      </c>
      <c r="BB14" s="19">
        <v>5.4414381442351001E-2</v>
      </c>
      <c r="BC14" s="19">
        <v>6.9426460543783305E-2</v>
      </c>
      <c r="BD14" s="19">
        <v>9.6558519357903494E-2</v>
      </c>
      <c r="BE14" s="19">
        <v>4.8367517859872401E-2</v>
      </c>
      <c r="BF14" s="19"/>
      <c r="BG14" s="19">
        <v>0.10029487192262899</v>
      </c>
      <c r="BH14" s="19">
        <v>5.5770856760149999E-2</v>
      </c>
      <c r="BI14" s="19"/>
      <c r="BJ14" s="19">
        <v>8.4277679035796998E-2</v>
      </c>
      <c r="BK14" s="19">
        <v>4.0098896198620497E-2</v>
      </c>
      <c r="BL14" s="19"/>
      <c r="BM14" s="19">
        <v>0.14744801768568799</v>
      </c>
      <c r="BN14" s="19">
        <v>4.4099556413018597E-2</v>
      </c>
      <c r="BO14" s="19">
        <v>5.2799437170559703E-2</v>
      </c>
      <c r="BP14" s="19">
        <v>6.3834095187033604E-2</v>
      </c>
      <c r="BQ14" s="19">
        <v>4.5028536353320901E-2</v>
      </c>
      <c r="BR14" s="19"/>
      <c r="BS14" s="19">
        <v>3.8795452977393202E-2</v>
      </c>
      <c r="BT14" s="19"/>
      <c r="BU14" s="19">
        <v>4.4864840625116302E-2</v>
      </c>
      <c r="BV14" s="19">
        <v>5.7222249993135597E-2</v>
      </c>
      <c r="BW14" s="19">
        <v>3.3646654252568298E-2</v>
      </c>
      <c r="BX14" s="19">
        <v>3.1301435772299303E-2</v>
      </c>
      <c r="BY14" s="19">
        <v>0.202892588400128</v>
      </c>
      <c r="BZ14" s="19"/>
      <c r="CA14" s="19">
        <v>4.6917239177339198E-2</v>
      </c>
      <c r="CB14" s="19"/>
      <c r="CC14" s="19">
        <v>5.9374870805476203E-2</v>
      </c>
      <c r="CD14" s="19">
        <v>9.3770862231020005E-2</v>
      </c>
      <c r="CE14" s="19"/>
      <c r="CF14" s="19">
        <v>5.14069365805832E-2</v>
      </c>
      <c r="CG14" s="19"/>
      <c r="CH14" s="19">
        <v>3.8195872832205102E-2</v>
      </c>
      <c r="CI14" s="19">
        <v>8.1675473046507394E-2</v>
      </c>
    </row>
    <row r="15" spans="2:87" x14ac:dyDescent="0.35">
      <c r="B15" s="16"/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dimension ref="B2:CI19"/>
  <sheetViews>
    <sheetView showGridLines="0" topLeftCell="A7" workbookViewId="0">
      <pane xSplit="2" topLeftCell="C1" activePane="topRight" state="frozen"/>
      <selection pane="topRight" activeCell="B19" sqref="B19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510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2014</v>
      </c>
      <c r="D7" s="10">
        <v>1010</v>
      </c>
      <c r="E7" s="10">
        <v>998</v>
      </c>
      <c r="F7" s="10"/>
      <c r="G7" s="10">
        <v>162</v>
      </c>
      <c r="H7" s="10">
        <v>348</v>
      </c>
      <c r="I7" s="10">
        <v>362</v>
      </c>
      <c r="J7" s="10">
        <v>366</v>
      </c>
      <c r="K7" s="10">
        <v>313</v>
      </c>
      <c r="L7" s="10">
        <v>463</v>
      </c>
      <c r="M7" s="10"/>
      <c r="N7" s="10">
        <v>594</v>
      </c>
      <c r="O7" s="10">
        <v>504</v>
      </c>
      <c r="P7" s="10">
        <v>427</v>
      </c>
      <c r="Q7" s="10">
        <v>482</v>
      </c>
      <c r="R7" s="10"/>
      <c r="S7" s="10">
        <v>277</v>
      </c>
      <c r="T7" s="10">
        <v>281</v>
      </c>
      <c r="U7" s="10">
        <v>168</v>
      </c>
      <c r="V7" s="10">
        <v>172</v>
      </c>
      <c r="W7" s="10">
        <v>153</v>
      </c>
      <c r="X7" s="10">
        <v>169</v>
      </c>
      <c r="Y7" s="10">
        <v>143</v>
      </c>
      <c r="Z7" s="10">
        <v>76</v>
      </c>
      <c r="AA7" s="10">
        <v>207</v>
      </c>
      <c r="AB7" s="10">
        <v>190</v>
      </c>
      <c r="AC7" s="10">
        <v>109</v>
      </c>
      <c r="AD7" s="10">
        <v>69</v>
      </c>
      <c r="AE7" s="10"/>
      <c r="AF7" s="10">
        <v>331</v>
      </c>
      <c r="AG7" s="10">
        <v>748</v>
      </c>
      <c r="AH7" s="10">
        <v>407</v>
      </c>
      <c r="AI7" s="10">
        <v>228</v>
      </c>
      <c r="AJ7" s="10">
        <v>232</v>
      </c>
      <c r="AK7" s="10"/>
      <c r="AL7" s="10">
        <v>803</v>
      </c>
      <c r="AM7" s="10">
        <v>756</v>
      </c>
      <c r="AN7" s="10">
        <v>338</v>
      </c>
      <c r="AO7" s="10">
        <v>117</v>
      </c>
      <c r="AP7" s="10"/>
      <c r="AQ7" s="10">
        <v>1178</v>
      </c>
      <c r="AR7" s="10">
        <v>836</v>
      </c>
      <c r="AS7" s="10"/>
      <c r="AT7" s="10">
        <v>1305</v>
      </c>
      <c r="AU7" s="10">
        <v>438</v>
      </c>
      <c r="AV7" s="10"/>
      <c r="AW7" s="10">
        <v>799</v>
      </c>
      <c r="AX7" s="10">
        <v>470</v>
      </c>
      <c r="AY7" s="10">
        <v>680</v>
      </c>
      <c r="AZ7" s="10"/>
      <c r="BA7" s="10">
        <v>492</v>
      </c>
      <c r="BB7" s="10">
        <v>559</v>
      </c>
      <c r="BC7" s="10">
        <v>647</v>
      </c>
      <c r="BD7" s="10">
        <v>207</v>
      </c>
      <c r="BE7" s="10">
        <v>108</v>
      </c>
      <c r="BF7" s="10"/>
      <c r="BG7" s="10">
        <v>791</v>
      </c>
      <c r="BH7" s="10">
        <v>1223</v>
      </c>
      <c r="BI7" s="10"/>
      <c r="BJ7" s="10">
        <v>1546</v>
      </c>
      <c r="BK7" s="10">
        <v>457</v>
      </c>
      <c r="BL7" s="10"/>
      <c r="BM7" s="10">
        <v>280</v>
      </c>
      <c r="BN7" s="10">
        <v>408</v>
      </c>
      <c r="BO7" s="10">
        <v>699</v>
      </c>
      <c r="BP7" s="10">
        <v>159</v>
      </c>
      <c r="BQ7" s="10">
        <v>227</v>
      </c>
      <c r="BR7" s="10"/>
      <c r="BS7" s="10">
        <v>617</v>
      </c>
      <c r="BT7" s="10"/>
      <c r="BU7" s="10">
        <v>384</v>
      </c>
      <c r="BV7" s="10">
        <v>488</v>
      </c>
      <c r="BW7" s="10">
        <v>192</v>
      </c>
      <c r="BX7" s="10">
        <v>397</v>
      </c>
      <c r="BY7" s="10">
        <v>154</v>
      </c>
      <c r="BZ7" s="10"/>
      <c r="CA7" s="10">
        <v>165</v>
      </c>
      <c r="CB7" s="10"/>
      <c r="CC7" s="10">
        <v>1596</v>
      </c>
      <c r="CD7" s="10">
        <v>360</v>
      </c>
      <c r="CE7" s="10"/>
      <c r="CF7" s="10">
        <v>756</v>
      </c>
      <c r="CG7" s="10"/>
      <c r="CH7" s="10">
        <v>698</v>
      </c>
      <c r="CI7" s="10">
        <v>238</v>
      </c>
    </row>
    <row r="8" spans="2:87" ht="30" customHeight="1" x14ac:dyDescent="0.35">
      <c r="B8" s="11" t="s">
        <v>20</v>
      </c>
      <c r="C8" s="11">
        <v>2014</v>
      </c>
      <c r="D8" s="11">
        <v>993</v>
      </c>
      <c r="E8" s="11">
        <v>1015</v>
      </c>
      <c r="F8" s="11"/>
      <c r="G8" s="11">
        <v>282</v>
      </c>
      <c r="H8" s="11">
        <v>344</v>
      </c>
      <c r="I8" s="11">
        <v>342</v>
      </c>
      <c r="J8" s="11">
        <v>342</v>
      </c>
      <c r="K8" s="11">
        <v>283</v>
      </c>
      <c r="L8" s="11">
        <v>421</v>
      </c>
      <c r="M8" s="11"/>
      <c r="N8" s="11">
        <v>542</v>
      </c>
      <c r="O8" s="11">
        <v>522</v>
      </c>
      <c r="P8" s="11">
        <v>441</v>
      </c>
      <c r="Q8" s="11">
        <v>502</v>
      </c>
      <c r="R8" s="11"/>
      <c r="S8" s="11">
        <v>282</v>
      </c>
      <c r="T8" s="11">
        <v>262</v>
      </c>
      <c r="U8" s="11">
        <v>161</v>
      </c>
      <c r="V8" s="11">
        <v>181</v>
      </c>
      <c r="W8" s="11">
        <v>141</v>
      </c>
      <c r="X8" s="11">
        <v>181</v>
      </c>
      <c r="Y8" s="11">
        <v>161</v>
      </c>
      <c r="Z8" s="11">
        <v>81</v>
      </c>
      <c r="AA8" s="11">
        <v>222</v>
      </c>
      <c r="AB8" s="11">
        <v>181</v>
      </c>
      <c r="AC8" s="11">
        <v>101</v>
      </c>
      <c r="AD8" s="11">
        <v>60</v>
      </c>
      <c r="AE8" s="11"/>
      <c r="AF8" s="11">
        <v>339</v>
      </c>
      <c r="AG8" s="11">
        <v>765</v>
      </c>
      <c r="AH8" s="11">
        <v>397</v>
      </c>
      <c r="AI8" s="11">
        <v>220</v>
      </c>
      <c r="AJ8" s="11">
        <v>222</v>
      </c>
      <c r="AK8" s="11"/>
      <c r="AL8" s="11">
        <v>770</v>
      </c>
      <c r="AM8" s="11">
        <v>770</v>
      </c>
      <c r="AN8" s="11">
        <v>347</v>
      </c>
      <c r="AO8" s="11">
        <v>126</v>
      </c>
      <c r="AP8" s="11"/>
      <c r="AQ8" s="11">
        <v>1192</v>
      </c>
      <c r="AR8" s="11">
        <v>822</v>
      </c>
      <c r="AS8" s="11"/>
      <c r="AT8" s="11">
        <v>1312</v>
      </c>
      <c r="AU8" s="11">
        <v>397</v>
      </c>
      <c r="AV8" s="11"/>
      <c r="AW8" s="11">
        <v>746</v>
      </c>
      <c r="AX8" s="11">
        <v>471</v>
      </c>
      <c r="AY8" s="11">
        <v>716</v>
      </c>
      <c r="AZ8" s="11"/>
      <c r="BA8" s="11">
        <v>511</v>
      </c>
      <c r="BB8" s="11">
        <v>553</v>
      </c>
      <c r="BC8" s="11">
        <v>648</v>
      </c>
      <c r="BD8" s="11">
        <v>198</v>
      </c>
      <c r="BE8" s="11">
        <v>103</v>
      </c>
      <c r="BF8" s="11"/>
      <c r="BG8" s="11">
        <v>850</v>
      </c>
      <c r="BH8" s="11">
        <v>1164</v>
      </c>
      <c r="BI8" s="11"/>
      <c r="BJ8" s="11">
        <v>1580</v>
      </c>
      <c r="BK8" s="11">
        <v>423</v>
      </c>
      <c r="BL8" s="11"/>
      <c r="BM8" s="11">
        <v>297</v>
      </c>
      <c r="BN8" s="11">
        <v>385</v>
      </c>
      <c r="BO8" s="11">
        <v>706</v>
      </c>
      <c r="BP8" s="11">
        <v>156</v>
      </c>
      <c r="BQ8" s="11">
        <v>228</v>
      </c>
      <c r="BR8" s="11"/>
      <c r="BS8" s="11">
        <v>612</v>
      </c>
      <c r="BT8" s="11"/>
      <c r="BU8" s="11">
        <v>373</v>
      </c>
      <c r="BV8" s="11">
        <v>499</v>
      </c>
      <c r="BW8" s="11">
        <v>191</v>
      </c>
      <c r="BX8" s="11">
        <v>389</v>
      </c>
      <c r="BY8" s="11">
        <v>163</v>
      </c>
      <c r="BZ8" s="11"/>
      <c r="CA8" s="11">
        <v>167</v>
      </c>
      <c r="CB8" s="11"/>
      <c r="CC8" s="11">
        <v>1582</v>
      </c>
      <c r="CD8" s="11">
        <v>370</v>
      </c>
      <c r="CE8" s="11"/>
      <c r="CF8" s="11">
        <v>721</v>
      </c>
      <c r="CG8" s="11"/>
      <c r="CH8" s="11">
        <v>681</v>
      </c>
      <c r="CI8" s="11">
        <v>239</v>
      </c>
    </row>
    <row r="9" spans="2:87" ht="29" x14ac:dyDescent="0.35">
      <c r="B9" s="18" t="s">
        <v>497</v>
      </c>
      <c r="C9" s="17">
        <v>6.6382462634004699E-2</v>
      </c>
      <c r="D9" s="17">
        <v>7.7754574606556798E-2</v>
      </c>
      <c r="E9" s="17">
        <v>5.5648586872092301E-2</v>
      </c>
      <c r="F9" s="17"/>
      <c r="G9" s="17">
        <v>9.0446819250022806E-2</v>
      </c>
      <c r="H9" s="17">
        <v>0.14443768451837699</v>
      </c>
      <c r="I9" s="17">
        <v>7.2496880132671707E-2</v>
      </c>
      <c r="J9" s="17">
        <v>4.84255904149411E-2</v>
      </c>
      <c r="K9" s="17">
        <v>3.4965221878149003E-2</v>
      </c>
      <c r="L9" s="17">
        <v>1.7168436476708598E-2</v>
      </c>
      <c r="M9" s="17"/>
      <c r="N9" s="17">
        <v>9.7438575983602199E-2</v>
      </c>
      <c r="O9" s="17">
        <v>5.14049295324134E-2</v>
      </c>
      <c r="P9" s="17">
        <v>5.6830421943531897E-2</v>
      </c>
      <c r="Q9" s="17">
        <v>5.7742992567242302E-2</v>
      </c>
      <c r="R9" s="17"/>
      <c r="S9" s="17">
        <v>0.103311987448411</v>
      </c>
      <c r="T9" s="17">
        <v>5.7360789157902201E-2</v>
      </c>
      <c r="U9" s="17">
        <v>4.0201377193793901E-2</v>
      </c>
      <c r="V9" s="17">
        <v>6.1651279611397901E-2</v>
      </c>
      <c r="W9" s="17">
        <v>3.07947905468491E-2</v>
      </c>
      <c r="X9" s="17">
        <v>0.109580783016787</v>
      </c>
      <c r="Y9" s="17">
        <v>3.4947684364639603E-2</v>
      </c>
      <c r="Z9" s="17">
        <v>8.7359958327924106E-2</v>
      </c>
      <c r="AA9" s="17">
        <v>6.8944753690528104E-2</v>
      </c>
      <c r="AB9" s="17">
        <v>8.5803560574150894E-2</v>
      </c>
      <c r="AC9" s="17">
        <v>8.7516412791944498E-3</v>
      </c>
      <c r="AD9" s="17">
        <v>5.5052158766198803E-2</v>
      </c>
      <c r="AE9" s="17"/>
      <c r="AF9" s="17">
        <v>5.9521841984780298E-2</v>
      </c>
      <c r="AG9" s="17">
        <v>4.8681266344458997E-2</v>
      </c>
      <c r="AH9" s="17">
        <v>7.2988919221788295E-2</v>
      </c>
      <c r="AI9" s="17">
        <v>9.5438514260728205E-2</v>
      </c>
      <c r="AJ9" s="17">
        <v>0.11453408920140599</v>
      </c>
      <c r="AK9" s="17"/>
      <c r="AL9" s="17">
        <v>4.8742246719079299E-2</v>
      </c>
      <c r="AM9" s="17">
        <v>6.8219153960182605E-2</v>
      </c>
      <c r="AN9" s="17">
        <v>7.8923455248958094E-2</v>
      </c>
      <c r="AO9" s="17">
        <v>0.128335706131401</v>
      </c>
      <c r="AP9" s="17"/>
      <c r="AQ9" s="17">
        <v>3.9528690665437301E-2</v>
      </c>
      <c r="AR9" s="17">
        <v>0.105347604172672</v>
      </c>
      <c r="AS9" s="17"/>
      <c r="AT9" s="17">
        <v>8.49503702568951E-2</v>
      </c>
      <c r="AU9" s="17">
        <v>1.35823177313944E-2</v>
      </c>
      <c r="AV9" s="17"/>
      <c r="AW9" s="17">
        <v>5.0510136069656798E-2</v>
      </c>
      <c r="AX9" s="17">
        <v>6.3252811726244307E-2</v>
      </c>
      <c r="AY9" s="17">
        <v>8.6840648443791593E-2</v>
      </c>
      <c r="AZ9" s="17"/>
      <c r="BA9" s="17">
        <v>0.115318718309721</v>
      </c>
      <c r="BB9" s="17">
        <v>5.7402399109534298E-2</v>
      </c>
      <c r="BC9" s="17">
        <v>4.6469572089118401E-2</v>
      </c>
      <c r="BD9" s="17">
        <v>1.9918470392672302E-2</v>
      </c>
      <c r="BE9" s="17">
        <v>8.7462576094367001E-2</v>
      </c>
      <c r="BF9" s="17"/>
      <c r="BG9" s="17">
        <v>6.8468232405436605E-2</v>
      </c>
      <c r="BH9" s="17">
        <v>6.4860288770826294E-2</v>
      </c>
      <c r="BI9" s="17"/>
      <c r="BJ9" s="17">
        <v>7.9065865754974096E-2</v>
      </c>
      <c r="BK9" s="17">
        <v>1.88799657050128E-2</v>
      </c>
      <c r="BL9" s="17"/>
      <c r="BM9" s="17">
        <v>6.2720445749507206E-2</v>
      </c>
      <c r="BN9" s="17">
        <v>4.8494490836967802E-2</v>
      </c>
      <c r="BO9" s="17">
        <v>9.8535726146835201E-2</v>
      </c>
      <c r="BP9" s="17">
        <v>4.9023250979889701E-2</v>
      </c>
      <c r="BQ9" s="17">
        <v>4.2804420451288898E-2</v>
      </c>
      <c r="BR9" s="17"/>
      <c r="BS9" s="17">
        <v>7.6728810276116999E-2</v>
      </c>
      <c r="BT9" s="17"/>
      <c r="BU9" s="17">
        <v>4.3376895483884598E-2</v>
      </c>
      <c r="BV9" s="17">
        <v>0.12660343825793299</v>
      </c>
      <c r="BW9" s="17">
        <v>3.6260377063480502E-2</v>
      </c>
      <c r="BX9" s="17">
        <v>6.0987897842405499E-2</v>
      </c>
      <c r="BY9" s="17">
        <v>4.9133231375816697E-2</v>
      </c>
      <c r="BZ9" s="17"/>
      <c r="CA9" s="17">
        <v>0.144245816487579</v>
      </c>
      <c r="CB9" s="17"/>
      <c r="CC9" s="17">
        <v>6.6844711951091595E-2</v>
      </c>
      <c r="CD9" s="17">
        <v>7.3130006686117605E-2</v>
      </c>
      <c r="CE9" s="17"/>
      <c r="CF9" s="17">
        <v>6.2016913661912101E-2</v>
      </c>
      <c r="CG9" s="17"/>
      <c r="CH9" s="17">
        <v>2.3858982460315301E-2</v>
      </c>
      <c r="CI9" s="17">
        <v>0.14852925431005501</v>
      </c>
    </row>
    <row r="10" spans="2:87" ht="29" x14ac:dyDescent="0.35">
      <c r="B10" s="18" t="s">
        <v>498</v>
      </c>
      <c r="C10" s="17">
        <v>0.134699681187609</v>
      </c>
      <c r="D10" s="17">
        <v>0.14981337808696099</v>
      </c>
      <c r="E10" s="17">
        <v>0.120709152895504</v>
      </c>
      <c r="F10" s="17"/>
      <c r="G10" s="17">
        <v>0.223555397946298</v>
      </c>
      <c r="H10" s="17">
        <v>0.206974753784434</v>
      </c>
      <c r="I10" s="17">
        <v>0.174551738929457</v>
      </c>
      <c r="J10" s="17">
        <v>0.14979079535016601</v>
      </c>
      <c r="K10" s="17">
        <v>5.3891543658388497E-2</v>
      </c>
      <c r="L10" s="17">
        <v>2.5702065923035401E-2</v>
      </c>
      <c r="M10" s="17"/>
      <c r="N10" s="17">
        <v>0.18581565743387399</v>
      </c>
      <c r="O10" s="17">
        <v>0.14108822430274501</v>
      </c>
      <c r="P10" s="17">
        <v>0.12488053409740101</v>
      </c>
      <c r="Q10" s="17">
        <v>8.3371918246412297E-2</v>
      </c>
      <c r="R10" s="17"/>
      <c r="S10" s="17">
        <v>0.17214790016849299</v>
      </c>
      <c r="T10" s="17">
        <v>0.17704980243099799</v>
      </c>
      <c r="U10" s="17">
        <v>0.11678166120080501</v>
      </c>
      <c r="V10" s="17">
        <v>8.8559431032503397E-2</v>
      </c>
      <c r="W10" s="17">
        <v>0.140305461780213</v>
      </c>
      <c r="X10" s="17">
        <v>0.12593993565998701</v>
      </c>
      <c r="Y10" s="17">
        <v>0.123266046780242</v>
      </c>
      <c r="Z10" s="17">
        <v>0.17799060314971701</v>
      </c>
      <c r="AA10" s="17">
        <v>0.15733204893990901</v>
      </c>
      <c r="AB10" s="17">
        <v>8.9693884799889795E-2</v>
      </c>
      <c r="AC10" s="17">
        <v>7.2718883574839105E-2</v>
      </c>
      <c r="AD10" s="17">
        <v>0.10292962966809301</v>
      </c>
      <c r="AE10" s="17"/>
      <c r="AF10" s="17">
        <v>0.128875605767413</v>
      </c>
      <c r="AG10" s="17">
        <v>0.100718476706826</v>
      </c>
      <c r="AH10" s="17">
        <v>0.121538150351632</v>
      </c>
      <c r="AI10" s="17">
        <v>0.17037865853286999</v>
      </c>
      <c r="AJ10" s="17">
        <v>0.25627127477877798</v>
      </c>
      <c r="AK10" s="17"/>
      <c r="AL10" s="17">
        <v>0.100412846931907</v>
      </c>
      <c r="AM10" s="17">
        <v>0.13575154611965101</v>
      </c>
      <c r="AN10" s="17">
        <v>0.20788808094304001</v>
      </c>
      <c r="AO10" s="17">
        <v>0.13609459906169899</v>
      </c>
      <c r="AP10" s="17"/>
      <c r="AQ10" s="17">
        <v>0.101241635907412</v>
      </c>
      <c r="AR10" s="17">
        <v>0.18324770161006701</v>
      </c>
      <c r="AS10" s="17"/>
      <c r="AT10" s="17">
        <v>0.17489488963935801</v>
      </c>
      <c r="AU10" s="17">
        <v>3.20458012840205E-2</v>
      </c>
      <c r="AV10" s="17"/>
      <c r="AW10" s="17">
        <v>0.103533141249024</v>
      </c>
      <c r="AX10" s="17">
        <v>0.162914364166932</v>
      </c>
      <c r="AY10" s="17">
        <v>0.143863204172586</v>
      </c>
      <c r="AZ10" s="17"/>
      <c r="BA10" s="17">
        <v>0.18335871051293101</v>
      </c>
      <c r="BB10" s="17">
        <v>0.12272952041115</v>
      </c>
      <c r="BC10" s="17">
        <v>0.12649542751951801</v>
      </c>
      <c r="BD10" s="17">
        <v>9.4189897699257605E-2</v>
      </c>
      <c r="BE10" s="17">
        <v>8.8360575619259502E-2</v>
      </c>
      <c r="BF10" s="17"/>
      <c r="BG10" s="17">
        <v>0.15397347819839699</v>
      </c>
      <c r="BH10" s="17">
        <v>0.120633857405973</v>
      </c>
      <c r="BI10" s="17"/>
      <c r="BJ10" s="17">
        <v>0.15964059004683701</v>
      </c>
      <c r="BK10" s="17">
        <v>4.2530643512524703E-2</v>
      </c>
      <c r="BL10" s="17"/>
      <c r="BM10" s="17">
        <v>0.137513978023239</v>
      </c>
      <c r="BN10" s="17">
        <v>0.113486055349264</v>
      </c>
      <c r="BO10" s="17">
        <v>0.183704684494776</v>
      </c>
      <c r="BP10" s="17">
        <v>0.10577283506161</v>
      </c>
      <c r="BQ10" s="17">
        <v>7.9932885827826594E-2</v>
      </c>
      <c r="BR10" s="17"/>
      <c r="BS10" s="17">
        <v>0.15747015483587101</v>
      </c>
      <c r="BT10" s="17"/>
      <c r="BU10" s="17">
        <v>0.14630992241274399</v>
      </c>
      <c r="BV10" s="17">
        <v>0.20197325881658301</v>
      </c>
      <c r="BW10" s="17">
        <v>0.119542485093926</v>
      </c>
      <c r="BX10" s="17">
        <v>0.11149821508746099</v>
      </c>
      <c r="BY10" s="17">
        <v>7.8615866590305103E-2</v>
      </c>
      <c r="BZ10" s="17"/>
      <c r="CA10" s="17">
        <v>0.23788517001511</v>
      </c>
      <c r="CB10" s="17"/>
      <c r="CC10" s="17">
        <v>0.12885755396668599</v>
      </c>
      <c r="CD10" s="17">
        <v>0.15257260812958001</v>
      </c>
      <c r="CE10" s="17"/>
      <c r="CF10" s="17">
        <v>0.114821677114101</v>
      </c>
      <c r="CG10" s="17"/>
      <c r="CH10" s="17">
        <v>8.6850736697208802E-2</v>
      </c>
      <c r="CI10" s="17">
        <v>0.24946911703765101</v>
      </c>
    </row>
    <row r="11" spans="2:87" ht="29" x14ac:dyDescent="0.35">
      <c r="B11" s="18" t="s">
        <v>499</v>
      </c>
      <c r="C11" s="17">
        <v>0.51352060982745695</v>
      </c>
      <c r="D11" s="17">
        <v>0.50122481764895299</v>
      </c>
      <c r="E11" s="17">
        <v>0.52662971203993603</v>
      </c>
      <c r="F11" s="17"/>
      <c r="G11" s="17">
        <v>0.40343774786807302</v>
      </c>
      <c r="H11" s="17">
        <v>0.379250629939064</v>
      </c>
      <c r="I11" s="17">
        <v>0.463232376348575</v>
      </c>
      <c r="J11" s="17">
        <v>0.53323233119980495</v>
      </c>
      <c r="K11" s="17">
        <v>0.62147515748079096</v>
      </c>
      <c r="L11" s="17">
        <v>0.649392592215983</v>
      </c>
      <c r="M11" s="17"/>
      <c r="N11" s="17">
        <v>0.48288150302502503</v>
      </c>
      <c r="O11" s="17">
        <v>0.53115393377152198</v>
      </c>
      <c r="P11" s="17">
        <v>0.51583628800788806</v>
      </c>
      <c r="Q11" s="17">
        <v>0.52172776683123001</v>
      </c>
      <c r="R11" s="17"/>
      <c r="S11" s="17">
        <v>0.40932929512071198</v>
      </c>
      <c r="T11" s="17">
        <v>0.49005446963425198</v>
      </c>
      <c r="U11" s="17">
        <v>0.56808239029816499</v>
      </c>
      <c r="V11" s="17">
        <v>0.56421516286781703</v>
      </c>
      <c r="W11" s="17">
        <v>0.53659476822574903</v>
      </c>
      <c r="X11" s="17">
        <v>0.49123128271821598</v>
      </c>
      <c r="Y11" s="17">
        <v>0.55651803759839302</v>
      </c>
      <c r="Z11" s="17">
        <v>0.40946605146588599</v>
      </c>
      <c r="AA11" s="17">
        <v>0.51336262816294398</v>
      </c>
      <c r="AB11" s="17">
        <v>0.575817502526344</v>
      </c>
      <c r="AC11" s="17">
        <v>0.62954911457263196</v>
      </c>
      <c r="AD11" s="17">
        <v>0.46171724375545897</v>
      </c>
      <c r="AE11" s="17"/>
      <c r="AF11" s="17">
        <v>0.48236860075832899</v>
      </c>
      <c r="AG11" s="17">
        <v>0.53845470590678701</v>
      </c>
      <c r="AH11" s="17">
        <v>0.54728649776550398</v>
      </c>
      <c r="AI11" s="17">
        <v>0.54217216344919805</v>
      </c>
      <c r="AJ11" s="17">
        <v>0.43788987766846998</v>
      </c>
      <c r="AK11" s="17"/>
      <c r="AL11" s="17">
        <v>0.55669387695649297</v>
      </c>
      <c r="AM11" s="17">
        <v>0.51694466235691405</v>
      </c>
      <c r="AN11" s="17">
        <v>0.45016560112058102</v>
      </c>
      <c r="AO11" s="17">
        <v>0.40345984242056099</v>
      </c>
      <c r="AP11" s="17"/>
      <c r="AQ11" s="17">
        <v>0.54805420014170303</v>
      </c>
      <c r="AR11" s="17">
        <v>0.46341196080757402</v>
      </c>
      <c r="AS11" s="17"/>
      <c r="AT11" s="17">
        <v>0.47761374967005399</v>
      </c>
      <c r="AU11" s="17">
        <v>0.65489001954036197</v>
      </c>
      <c r="AV11" s="17"/>
      <c r="AW11" s="17">
        <v>0.58043714356158305</v>
      </c>
      <c r="AX11" s="17">
        <v>0.51298388931258598</v>
      </c>
      <c r="AY11" s="17">
        <v>0.456885000877089</v>
      </c>
      <c r="AZ11" s="17"/>
      <c r="BA11" s="17">
        <v>0.40585254687752098</v>
      </c>
      <c r="BB11" s="17">
        <v>0.56853951600771302</v>
      </c>
      <c r="BC11" s="17">
        <v>0.53099684686878701</v>
      </c>
      <c r="BD11" s="17">
        <v>0.595915814516221</v>
      </c>
      <c r="BE11" s="17">
        <v>0.48831431081558802</v>
      </c>
      <c r="BF11" s="17"/>
      <c r="BG11" s="17">
        <v>0.48299427974827902</v>
      </c>
      <c r="BH11" s="17">
        <v>0.53579841940247097</v>
      </c>
      <c r="BI11" s="17"/>
      <c r="BJ11" s="17">
        <v>0.479518996436962</v>
      </c>
      <c r="BK11" s="17">
        <v>0.63490491656260595</v>
      </c>
      <c r="BL11" s="17"/>
      <c r="BM11" s="17">
        <v>0.38663876620785997</v>
      </c>
      <c r="BN11" s="17">
        <v>0.54387332956933698</v>
      </c>
      <c r="BO11" s="17">
        <v>0.50106004259714099</v>
      </c>
      <c r="BP11" s="17">
        <v>0.57749923271552805</v>
      </c>
      <c r="BQ11" s="17">
        <v>0.56042777131557397</v>
      </c>
      <c r="BR11" s="17"/>
      <c r="BS11" s="17">
        <v>0.51002308511821604</v>
      </c>
      <c r="BT11" s="17"/>
      <c r="BU11" s="17">
        <v>0.54205593306724997</v>
      </c>
      <c r="BV11" s="17">
        <v>0.499453393131219</v>
      </c>
      <c r="BW11" s="17">
        <v>0.57156710458672</v>
      </c>
      <c r="BX11" s="17">
        <v>0.52647452588272703</v>
      </c>
      <c r="BY11" s="17">
        <v>0.42993922879539798</v>
      </c>
      <c r="BZ11" s="17"/>
      <c r="CA11" s="17">
        <v>0.43733954232143002</v>
      </c>
      <c r="CB11" s="17"/>
      <c r="CC11" s="17">
        <v>0.51507116905696704</v>
      </c>
      <c r="CD11" s="17">
        <v>0.54407586055132495</v>
      </c>
      <c r="CE11" s="17"/>
      <c r="CF11" s="17">
        <v>0.54838258827499398</v>
      </c>
      <c r="CG11" s="17"/>
      <c r="CH11" s="17">
        <v>0.57899839162064504</v>
      </c>
      <c r="CI11" s="17">
        <v>0.40998443194116102</v>
      </c>
    </row>
    <row r="12" spans="2:87" ht="29" x14ac:dyDescent="0.35">
      <c r="B12" s="18" t="s">
        <v>500</v>
      </c>
      <c r="C12" s="17">
        <v>8.2397694218032599E-2</v>
      </c>
      <c r="D12" s="17">
        <v>9.0784951576156195E-2</v>
      </c>
      <c r="E12" s="17">
        <v>7.4678969916493601E-2</v>
      </c>
      <c r="F12" s="17"/>
      <c r="G12" s="17">
        <v>8.2933271564360297E-2</v>
      </c>
      <c r="H12" s="17">
        <v>8.8062319673993597E-2</v>
      </c>
      <c r="I12" s="17">
        <v>6.06027098313257E-2</v>
      </c>
      <c r="J12" s="17">
        <v>7.0330933926634198E-2</v>
      </c>
      <c r="K12" s="17">
        <v>9.3989778906765103E-2</v>
      </c>
      <c r="L12" s="17">
        <v>9.7134140989315304E-2</v>
      </c>
      <c r="M12" s="17"/>
      <c r="N12" s="17">
        <v>9.3496255860526595E-2</v>
      </c>
      <c r="O12" s="17">
        <v>7.6900986666565502E-2</v>
      </c>
      <c r="P12" s="17">
        <v>9.0410604261306496E-2</v>
      </c>
      <c r="Q12" s="17">
        <v>6.79598249461629E-2</v>
      </c>
      <c r="R12" s="17"/>
      <c r="S12" s="17">
        <v>7.9493382348224798E-2</v>
      </c>
      <c r="T12" s="17">
        <v>0.108289275115575</v>
      </c>
      <c r="U12" s="17">
        <v>7.8568649911333693E-2</v>
      </c>
      <c r="V12" s="17">
        <v>9.2592316620133897E-2</v>
      </c>
      <c r="W12" s="17">
        <v>5.3681081171212203E-2</v>
      </c>
      <c r="X12" s="17">
        <v>5.7111753781944399E-2</v>
      </c>
      <c r="Y12" s="17">
        <v>6.4368747006484595E-2</v>
      </c>
      <c r="Z12" s="17">
        <v>0.11971740248759</v>
      </c>
      <c r="AA12" s="17">
        <v>0.102699383282587</v>
      </c>
      <c r="AB12" s="17">
        <v>6.1158774454626197E-2</v>
      </c>
      <c r="AC12" s="17">
        <v>7.1228695880366094E-2</v>
      </c>
      <c r="AD12" s="17">
        <v>0.112033051573079</v>
      </c>
      <c r="AE12" s="17"/>
      <c r="AF12" s="17">
        <v>6.3372791733170106E-2</v>
      </c>
      <c r="AG12" s="17">
        <v>9.7441842187893493E-2</v>
      </c>
      <c r="AH12" s="17">
        <v>7.0362607077489994E-2</v>
      </c>
      <c r="AI12" s="17">
        <v>9.5566368926574899E-2</v>
      </c>
      <c r="AJ12" s="17">
        <v>7.7109594844426504E-2</v>
      </c>
      <c r="AK12" s="17"/>
      <c r="AL12" s="17">
        <v>7.8335831217572899E-2</v>
      </c>
      <c r="AM12" s="17">
        <v>8.1532561005867296E-2</v>
      </c>
      <c r="AN12" s="17">
        <v>8.6761336627033003E-2</v>
      </c>
      <c r="AO12" s="17">
        <v>0.10046577651614499</v>
      </c>
      <c r="AP12" s="17"/>
      <c r="AQ12" s="17">
        <v>8.05127650760422E-2</v>
      </c>
      <c r="AR12" s="17">
        <v>8.5132748753164095E-2</v>
      </c>
      <c r="AS12" s="17"/>
      <c r="AT12" s="17">
        <v>7.8847397900424401E-2</v>
      </c>
      <c r="AU12" s="17">
        <v>9.6752846532463799E-2</v>
      </c>
      <c r="AV12" s="17"/>
      <c r="AW12" s="17">
        <v>8.7656110773796606E-2</v>
      </c>
      <c r="AX12" s="17">
        <v>7.9781204167272607E-2</v>
      </c>
      <c r="AY12" s="17">
        <v>7.7522161257177702E-2</v>
      </c>
      <c r="AZ12" s="17"/>
      <c r="BA12" s="17">
        <v>8.2928950535426996E-2</v>
      </c>
      <c r="BB12" s="17">
        <v>6.9789119216077194E-2</v>
      </c>
      <c r="BC12" s="17">
        <v>9.1144448306759801E-2</v>
      </c>
      <c r="BD12" s="17">
        <v>6.13347801239316E-2</v>
      </c>
      <c r="BE12" s="17">
        <v>0.133938175218973</v>
      </c>
      <c r="BF12" s="17"/>
      <c r="BG12" s="17">
        <v>7.6034543484871903E-2</v>
      </c>
      <c r="BH12" s="17">
        <v>8.7041457813681902E-2</v>
      </c>
      <c r="BI12" s="17"/>
      <c r="BJ12" s="17">
        <v>7.9180656252134204E-2</v>
      </c>
      <c r="BK12" s="17">
        <v>9.6414208668705897E-2</v>
      </c>
      <c r="BL12" s="17"/>
      <c r="BM12" s="17">
        <v>7.8828939986902297E-2</v>
      </c>
      <c r="BN12" s="17">
        <v>9.0837765017630898E-2</v>
      </c>
      <c r="BO12" s="17">
        <v>6.6730336832976897E-2</v>
      </c>
      <c r="BP12" s="17">
        <v>8.7587295440941904E-2</v>
      </c>
      <c r="BQ12" s="17">
        <v>0.12776796951903199</v>
      </c>
      <c r="BR12" s="17"/>
      <c r="BS12" s="17">
        <v>9.9223627865567293E-2</v>
      </c>
      <c r="BT12" s="17"/>
      <c r="BU12" s="17">
        <v>8.9293319435632998E-2</v>
      </c>
      <c r="BV12" s="17">
        <v>5.69365917278827E-2</v>
      </c>
      <c r="BW12" s="17">
        <v>0.104427318040683</v>
      </c>
      <c r="BX12" s="17">
        <v>0.115027352794667</v>
      </c>
      <c r="BY12" s="17">
        <v>6.1868815142406199E-2</v>
      </c>
      <c r="BZ12" s="17"/>
      <c r="CA12" s="17">
        <v>6.4332660926393004E-2</v>
      </c>
      <c r="CB12" s="17"/>
      <c r="CC12" s="17">
        <v>8.5505818083241605E-2</v>
      </c>
      <c r="CD12" s="17">
        <v>7.3616216176902699E-2</v>
      </c>
      <c r="CE12" s="17"/>
      <c r="CF12" s="17">
        <v>7.5514536592382595E-2</v>
      </c>
      <c r="CG12" s="17"/>
      <c r="CH12" s="17">
        <v>0.110106211162684</v>
      </c>
      <c r="CI12" s="17">
        <v>8.3254728302314299E-2</v>
      </c>
    </row>
    <row r="13" spans="2:87" ht="29" x14ac:dyDescent="0.35">
      <c r="B13" s="18" t="s">
        <v>501</v>
      </c>
      <c r="C13" s="17">
        <v>5.45028293619138E-2</v>
      </c>
      <c r="D13" s="17">
        <v>7.1787457570954102E-2</v>
      </c>
      <c r="E13" s="17">
        <v>3.7913816367112198E-2</v>
      </c>
      <c r="F13" s="17"/>
      <c r="G13" s="17">
        <v>3.41423687092509E-2</v>
      </c>
      <c r="H13" s="17">
        <v>3.3303521967892102E-2</v>
      </c>
      <c r="I13" s="17">
        <v>4.9957868120722199E-2</v>
      </c>
      <c r="J13" s="17">
        <v>3.5046769969933597E-2</v>
      </c>
      <c r="K13" s="17">
        <v>6.3969611042801397E-2</v>
      </c>
      <c r="L13" s="17">
        <v>9.8627596919095006E-2</v>
      </c>
      <c r="M13" s="17"/>
      <c r="N13" s="17">
        <v>3.5925550031312203E-2</v>
      </c>
      <c r="O13" s="17">
        <v>6.3121037183058296E-2</v>
      </c>
      <c r="P13" s="17">
        <v>5.9617473111003801E-2</v>
      </c>
      <c r="Q13" s="17">
        <v>6.18656636781156E-2</v>
      </c>
      <c r="R13" s="17"/>
      <c r="S13" s="17">
        <v>5.9738934054588702E-2</v>
      </c>
      <c r="T13" s="17">
        <v>5.6041329074994303E-2</v>
      </c>
      <c r="U13" s="17">
        <v>6.1268230035278003E-2</v>
      </c>
      <c r="V13" s="17">
        <v>3.7683596307224503E-2</v>
      </c>
      <c r="W13" s="17">
        <v>3.7164308467723298E-2</v>
      </c>
      <c r="X13" s="17">
        <v>6.2074941295047002E-2</v>
      </c>
      <c r="Y13" s="17">
        <v>5.0255970716084002E-2</v>
      </c>
      <c r="Z13" s="17">
        <v>4.4294676848734497E-2</v>
      </c>
      <c r="AA13" s="17">
        <v>3.9867825282392799E-2</v>
      </c>
      <c r="AB13" s="17">
        <v>6.9797211640768506E-2</v>
      </c>
      <c r="AC13" s="17">
        <v>7.8986785709596705E-2</v>
      </c>
      <c r="AD13" s="17">
        <v>6.5630047556125906E-2</v>
      </c>
      <c r="AE13" s="17"/>
      <c r="AF13" s="17">
        <v>6.9715550428858603E-2</v>
      </c>
      <c r="AG13" s="17">
        <v>6.9751413616044602E-2</v>
      </c>
      <c r="AH13" s="17">
        <v>5.0103045047534801E-2</v>
      </c>
      <c r="AI13" s="17">
        <v>2.4219495935857201E-2</v>
      </c>
      <c r="AJ13" s="17">
        <v>2.1803245062132701E-2</v>
      </c>
      <c r="AK13" s="17"/>
      <c r="AL13" s="17">
        <v>5.94502011788113E-2</v>
      </c>
      <c r="AM13" s="17">
        <v>5.5782974308954299E-2</v>
      </c>
      <c r="AN13" s="17">
        <v>4.3789397992140301E-2</v>
      </c>
      <c r="AO13" s="17">
        <v>4.5977202145618297E-2</v>
      </c>
      <c r="AP13" s="17"/>
      <c r="AQ13" s="17">
        <v>6.7469955330866402E-2</v>
      </c>
      <c r="AR13" s="17">
        <v>3.5687375826321303E-2</v>
      </c>
      <c r="AS13" s="17"/>
      <c r="AT13" s="17">
        <v>4.61807613731701E-2</v>
      </c>
      <c r="AU13" s="17">
        <v>9.2806079236658096E-2</v>
      </c>
      <c r="AV13" s="17"/>
      <c r="AW13" s="17">
        <v>7.3949753924642397E-2</v>
      </c>
      <c r="AX13" s="17">
        <v>4.1819128942756099E-2</v>
      </c>
      <c r="AY13" s="17">
        <v>4.5996225941564897E-2</v>
      </c>
      <c r="AZ13" s="17"/>
      <c r="BA13" s="17">
        <v>4.33652550983743E-2</v>
      </c>
      <c r="BB13" s="17">
        <v>4.4984830052692798E-2</v>
      </c>
      <c r="BC13" s="17">
        <v>5.7205178251858599E-2</v>
      </c>
      <c r="BD13" s="17">
        <v>6.7776287031635296E-2</v>
      </c>
      <c r="BE13" s="17">
        <v>0.119023345023032</v>
      </c>
      <c r="BF13" s="17"/>
      <c r="BG13" s="17">
        <v>5.1707610266308102E-2</v>
      </c>
      <c r="BH13" s="17">
        <v>5.6542752227545699E-2</v>
      </c>
      <c r="BI13" s="17"/>
      <c r="BJ13" s="17">
        <v>4.5123163780670203E-2</v>
      </c>
      <c r="BK13" s="17">
        <v>9.08328983081515E-2</v>
      </c>
      <c r="BL13" s="17"/>
      <c r="BM13" s="17">
        <v>6.5246364588549502E-2</v>
      </c>
      <c r="BN13" s="17">
        <v>0.106526641067629</v>
      </c>
      <c r="BO13" s="17">
        <v>2.5567349719107599E-2</v>
      </c>
      <c r="BP13" s="17">
        <v>2.3588078149153799E-2</v>
      </c>
      <c r="BQ13" s="17">
        <v>9.6473743337352896E-2</v>
      </c>
      <c r="BR13" s="17"/>
      <c r="BS13" s="17">
        <v>8.5959288820756E-2</v>
      </c>
      <c r="BT13" s="17"/>
      <c r="BU13" s="17">
        <v>8.1253211892017493E-2</v>
      </c>
      <c r="BV13" s="17">
        <v>1.96225244154976E-2</v>
      </c>
      <c r="BW13" s="17">
        <v>2.83082101804445E-2</v>
      </c>
      <c r="BX13" s="17">
        <v>0.10910198049698</v>
      </c>
      <c r="BY13" s="17">
        <v>3.9480245717580201E-2</v>
      </c>
      <c r="BZ13" s="17"/>
      <c r="CA13" s="17">
        <v>4.66530247954898E-2</v>
      </c>
      <c r="CB13" s="17"/>
      <c r="CC13" s="17">
        <v>5.4443792351144701E-2</v>
      </c>
      <c r="CD13" s="17">
        <v>5.89340278316514E-2</v>
      </c>
      <c r="CE13" s="17"/>
      <c r="CF13" s="17">
        <v>5.0258393086547302E-2</v>
      </c>
      <c r="CG13" s="17"/>
      <c r="CH13" s="17">
        <v>6.5873662356085202E-2</v>
      </c>
      <c r="CI13" s="17">
        <v>3.5462590516230297E-2</v>
      </c>
    </row>
    <row r="14" spans="2:87" x14ac:dyDescent="0.35">
      <c r="B14" s="18" t="s">
        <v>161</v>
      </c>
      <c r="C14" s="19">
        <v>0.148496722770982</v>
      </c>
      <c r="D14" s="19">
        <v>0.10863482051041901</v>
      </c>
      <c r="E14" s="19">
        <v>0.184419761908862</v>
      </c>
      <c r="F14" s="19"/>
      <c r="G14" s="19">
        <v>0.16548439466199499</v>
      </c>
      <c r="H14" s="19">
        <v>0.14797109011623999</v>
      </c>
      <c r="I14" s="19">
        <v>0.17915842663724901</v>
      </c>
      <c r="J14" s="19">
        <v>0.16317357913851999</v>
      </c>
      <c r="K14" s="19">
        <v>0.13170868703310501</v>
      </c>
      <c r="L14" s="19">
        <v>0.111975167475863</v>
      </c>
      <c r="M14" s="19"/>
      <c r="N14" s="19">
        <v>0.10444245766566</v>
      </c>
      <c r="O14" s="19">
        <v>0.13633088854369599</v>
      </c>
      <c r="P14" s="19">
        <v>0.15242467857886899</v>
      </c>
      <c r="Q14" s="19">
        <v>0.207331833730837</v>
      </c>
      <c r="R14" s="19"/>
      <c r="S14" s="19">
        <v>0.17597850085957101</v>
      </c>
      <c r="T14" s="19">
        <v>0.111204334586279</v>
      </c>
      <c r="U14" s="19">
        <v>0.13509769136062499</v>
      </c>
      <c r="V14" s="19">
        <v>0.15529821356092299</v>
      </c>
      <c r="W14" s="19">
        <v>0.20145958980825401</v>
      </c>
      <c r="X14" s="19">
        <v>0.154061303528019</v>
      </c>
      <c r="Y14" s="19">
        <v>0.17064351353415699</v>
      </c>
      <c r="Z14" s="19">
        <v>0.16117130772014801</v>
      </c>
      <c r="AA14" s="19">
        <v>0.11779336064164</v>
      </c>
      <c r="AB14" s="19">
        <v>0.11772906600422001</v>
      </c>
      <c r="AC14" s="19">
        <v>0.138764878983372</v>
      </c>
      <c r="AD14" s="19">
        <v>0.202637868681044</v>
      </c>
      <c r="AE14" s="19"/>
      <c r="AF14" s="19">
        <v>0.19614560932745001</v>
      </c>
      <c r="AG14" s="19">
        <v>0.144952295237989</v>
      </c>
      <c r="AH14" s="19">
        <v>0.13772078053605</v>
      </c>
      <c r="AI14" s="19">
        <v>7.2224798894771597E-2</v>
      </c>
      <c r="AJ14" s="19">
        <v>9.2391918444787099E-2</v>
      </c>
      <c r="AK14" s="19"/>
      <c r="AL14" s="19">
        <v>0.15636499699613701</v>
      </c>
      <c r="AM14" s="19">
        <v>0.14176910224843101</v>
      </c>
      <c r="AN14" s="19">
        <v>0.13247212806824701</v>
      </c>
      <c r="AO14" s="19">
        <v>0.18566687372457599</v>
      </c>
      <c r="AP14" s="19"/>
      <c r="AQ14" s="19">
        <v>0.16319275287853899</v>
      </c>
      <c r="AR14" s="19">
        <v>0.12717260883020201</v>
      </c>
      <c r="AS14" s="19"/>
      <c r="AT14" s="19">
        <v>0.13751283116009799</v>
      </c>
      <c r="AU14" s="19">
        <v>0.109922935675101</v>
      </c>
      <c r="AV14" s="19"/>
      <c r="AW14" s="19">
        <v>0.103913714421297</v>
      </c>
      <c r="AX14" s="19">
        <v>0.13924860168420899</v>
      </c>
      <c r="AY14" s="19">
        <v>0.18889275930779101</v>
      </c>
      <c r="AZ14" s="19"/>
      <c r="BA14" s="19">
        <v>0.16917581866602499</v>
      </c>
      <c r="BB14" s="19">
        <v>0.13655461520283199</v>
      </c>
      <c r="BC14" s="19">
        <v>0.14768852696395801</v>
      </c>
      <c r="BD14" s="19">
        <v>0.16086475023628199</v>
      </c>
      <c r="BE14" s="19">
        <v>8.2901017228780599E-2</v>
      </c>
      <c r="BF14" s="19"/>
      <c r="BG14" s="19">
        <v>0.16682185589670701</v>
      </c>
      <c r="BH14" s="19">
        <v>0.135123224379502</v>
      </c>
      <c r="BI14" s="19"/>
      <c r="BJ14" s="19">
        <v>0.15747072772842199</v>
      </c>
      <c r="BK14" s="19">
        <v>0.116437367242999</v>
      </c>
      <c r="BL14" s="19"/>
      <c r="BM14" s="19">
        <v>0.26905150544394202</v>
      </c>
      <c r="BN14" s="19">
        <v>9.6781718159171595E-2</v>
      </c>
      <c r="BO14" s="19">
        <v>0.124401860209163</v>
      </c>
      <c r="BP14" s="19">
        <v>0.15652930765287601</v>
      </c>
      <c r="BQ14" s="19">
        <v>9.25932095489259E-2</v>
      </c>
      <c r="BR14" s="19"/>
      <c r="BS14" s="19">
        <v>7.0595033083472203E-2</v>
      </c>
      <c r="BT14" s="19"/>
      <c r="BU14" s="19">
        <v>9.7710717708470202E-2</v>
      </c>
      <c r="BV14" s="19">
        <v>9.5410793650884798E-2</v>
      </c>
      <c r="BW14" s="19">
        <v>0.13989450503474599</v>
      </c>
      <c r="BX14" s="19">
        <v>7.6910027895760097E-2</v>
      </c>
      <c r="BY14" s="19">
        <v>0.34096261237849301</v>
      </c>
      <c r="BZ14" s="19"/>
      <c r="CA14" s="19">
        <v>6.9543785453997697E-2</v>
      </c>
      <c r="CB14" s="19"/>
      <c r="CC14" s="19">
        <v>0.14927695459086901</v>
      </c>
      <c r="CD14" s="19">
        <v>9.7671280624422693E-2</v>
      </c>
      <c r="CE14" s="19"/>
      <c r="CF14" s="19">
        <v>0.149005891270063</v>
      </c>
      <c r="CG14" s="19"/>
      <c r="CH14" s="19">
        <v>0.134312015703062</v>
      </c>
      <c r="CI14" s="19">
        <v>7.3299877892588294E-2</v>
      </c>
    </row>
    <row r="15" spans="2:87" x14ac:dyDescent="0.35">
      <c r="B15" s="16"/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171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508</v>
      </c>
      <c r="D7" s="10">
        <v>261</v>
      </c>
      <c r="E7" s="10">
        <v>246</v>
      </c>
      <c r="F7" s="10"/>
      <c r="G7" s="10">
        <v>41</v>
      </c>
      <c r="H7" s="10">
        <v>95</v>
      </c>
      <c r="I7" s="10">
        <v>78</v>
      </c>
      <c r="J7" s="10">
        <v>97</v>
      </c>
      <c r="K7" s="10">
        <v>92</v>
      </c>
      <c r="L7" s="10">
        <v>105</v>
      </c>
      <c r="M7" s="10"/>
      <c r="N7" s="10">
        <v>151</v>
      </c>
      <c r="O7" s="10">
        <v>119</v>
      </c>
      <c r="P7" s="10">
        <v>106</v>
      </c>
      <c r="Q7" s="10">
        <v>128</v>
      </c>
      <c r="R7" s="10"/>
      <c r="S7" s="10">
        <v>68</v>
      </c>
      <c r="T7" s="10">
        <v>66</v>
      </c>
      <c r="U7" s="10">
        <v>40</v>
      </c>
      <c r="V7" s="10">
        <v>37</v>
      </c>
      <c r="W7" s="10">
        <v>40</v>
      </c>
      <c r="X7" s="10">
        <v>35</v>
      </c>
      <c r="Y7" s="10">
        <v>34</v>
      </c>
      <c r="Z7" s="10">
        <v>25</v>
      </c>
      <c r="AA7" s="10">
        <v>52</v>
      </c>
      <c r="AB7" s="10">
        <v>65</v>
      </c>
      <c r="AC7" s="10">
        <v>25</v>
      </c>
      <c r="AD7" s="10">
        <v>21</v>
      </c>
      <c r="AE7" s="10"/>
      <c r="AF7" s="10">
        <v>97</v>
      </c>
      <c r="AG7" s="10">
        <v>164</v>
      </c>
      <c r="AH7" s="10">
        <v>111</v>
      </c>
      <c r="AI7" s="10">
        <v>59</v>
      </c>
      <c r="AJ7" s="10">
        <v>63</v>
      </c>
      <c r="AK7" s="10"/>
      <c r="AL7" s="10">
        <v>204</v>
      </c>
      <c r="AM7" s="10">
        <v>193</v>
      </c>
      <c r="AN7" s="10">
        <v>88</v>
      </c>
      <c r="AO7" s="10">
        <v>23</v>
      </c>
      <c r="AP7" s="10"/>
      <c r="AQ7" s="10">
        <v>291</v>
      </c>
      <c r="AR7" s="10">
        <v>217</v>
      </c>
      <c r="AS7" s="10"/>
      <c r="AT7" s="10">
        <v>343</v>
      </c>
      <c r="AU7" s="10">
        <v>100</v>
      </c>
      <c r="AV7" s="10"/>
      <c r="AW7" s="10">
        <v>206</v>
      </c>
      <c r="AX7" s="10">
        <v>133</v>
      </c>
      <c r="AY7" s="10">
        <v>160</v>
      </c>
      <c r="AZ7" s="10"/>
      <c r="BA7" s="10">
        <v>115</v>
      </c>
      <c r="BB7" s="10">
        <v>138</v>
      </c>
      <c r="BC7" s="10">
        <v>170</v>
      </c>
      <c r="BD7" s="10">
        <v>47</v>
      </c>
      <c r="BE7" s="10">
        <v>38</v>
      </c>
      <c r="BF7" s="10"/>
      <c r="BG7" s="10">
        <v>200</v>
      </c>
      <c r="BH7" s="10">
        <v>308</v>
      </c>
      <c r="BI7" s="10"/>
      <c r="BJ7" s="10">
        <v>392</v>
      </c>
      <c r="BK7" s="10">
        <v>116</v>
      </c>
      <c r="BL7" s="10"/>
      <c r="BM7" s="10">
        <v>65</v>
      </c>
      <c r="BN7" s="10">
        <v>97</v>
      </c>
      <c r="BO7" s="10">
        <v>187</v>
      </c>
      <c r="BP7" s="10">
        <v>41</v>
      </c>
      <c r="BQ7" s="10">
        <v>52</v>
      </c>
      <c r="BR7" s="10"/>
      <c r="BS7" s="10">
        <v>156</v>
      </c>
      <c r="BT7" s="10"/>
      <c r="BU7" s="10">
        <v>95</v>
      </c>
      <c r="BV7" s="10">
        <v>124</v>
      </c>
      <c r="BW7" s="10">
        <v>48</v>
      </c>
      <c r="BX7" s="10">
        <v>97</v>
      </c>
      <c r="BY7" s="10">
        <v>35</v>
      </c>
      <c r="BZ7" s="10"/>
      <c r="CA7" s="10">
        <v>51</v>
      </c>
      <c r="CB7" s="10"/>
      <c r="CC7" s="10">
        <v>406</v>
      </c>
      <c r="CD7" s="10">
        <v>85</v>
      </c>
      <c r="CE7" s="10"/>
      <c r="CF7" s="10">
        <v>208</v>
      </c>
      <c r="CG7" s="10"/>
      <c r="CH7" s="10">
        <v>171</v>
      </c>
      <c r="CI7" s="10">
        <v>67</v>
      </c>
    </row>
    <row r="8" spans="2:87" ht="30" customHeight="1" x14ac:dyDescent="0.35">
      <c r="B8" s="11" t="s">
        <v>20</v>
      </c>
      <c r="C8" s="11">
        <v>505</v>
      </c>
      <c r="D8" s="11">
        <v>255</v>
      </c>
      <c r="E8" s="11">
        <v>249</v>
      </c>
      <c r="F8" s="11"/>
      <c r="G8" s="11">
        <v>70</v>
      </c>
      <c r="H8" s="11">
        <v>93</v>
      </c>
      <c r="I8" s="11">
        <v>74</v>
      </c>
      <c r="J8" s="11">
        <v>91</v>
      </c>
      <c r="K8" s="11">
        <v>83</v>
      </c>
      <c r="L8" s="11">
        <v>95</v>
      </c>
      <c r="M8" s="11"/>
      <c r="N8" s="11">
        <v>138</v>
      </c>
      <c r="O8" s="11">
        <v>122</v>
      </c>
      <c r="P8" s="11">
        <v>111</v>
      </c>
      <c r="Q8" s="11">
        <v>131</v>
      </c>
      <c r="R8" s="11"/>
      <c r="S8" s="11">
        <v>68</v>
      </c>
      <c r="T8" s="11">
        <v>61</v>
      </c>
      <c r="U8" s="11">
        <v>38</v>
      </c>
      <c r="V8" s="11">
        <v>39</v>
      </c>
      <c r="W8" s="11">
        <v>36</v>
      </c>
      <c r="X8" s="11">
        <v>39</v>
      </c>
      <c r="Y8" s="11">
        <v>38</v>
      </c>
      <c r="Z8" s="11">
        <v>27</v>
      </c>
      <c r="AA8" s="11">
        <v>56</v>
      </c>
      <c r="AB8" s="11">
        <v>62</v>
      </c>
      <c r="AC8" s="11">
        <v>24</v>
      </c>
      <c r="AD8" s="11">
        <v>18</v>
      </c>
      <c r="AE8" s="11"/>
      <c r="AF8" s="11">
        <v>97</v>
      </c>
      <c r="AG8" s="11">
        <v>170</v>
      </c>
      <c r="AH8" s="11">
        <v>108</v>
      </c>
      <c r="AI8" s="11">
        <v>55</v>
      </c>
      <c r="AJ8" s="11">
        <v>61</v>
      </c>
      <c r="AK8" s="11"/>
      <c r="AL8" s="11">
        <v>192</v>
      </c>
      <c r="AM8" s="11">
        <v>200</v>
      </c>
      <c r="AN8" s="11">
        <v>89</v>
      </c>
      <c r="AO8" s="11">
        <v>24</v>
      </c>
      <c r="AP8" s="11"/>
      <c r="AQ8" s="11">
        <v>293</v>
      </c>
      <c r="AR8" s="11">
        <v>212</v>
      </c>
      <c r="AS8" s="11"/>
      <c r="AT8" s="11">
        <v>342</v>
      </c>
      <c r="AU8" s="11">
        <v>91</v>
      </c>
      <c r="AV8" s="11"/>
      <c r="AW8" s="11">
        <v>191</v>
      </c>
      <c r="AX8" s="11">
        <v>136</v>
      </c>
      <c r="AY8" s="11">
        <v>168</v>
      </c>
      <c r="AZ8" s="11"/>
      <c r="BA8" s="11">
        <v>115</v>
      </c>
      <c r="BB8" s="11">
        <v>137</v>
      </c>
      <c r="BC8" s="11">
        <v>173</v>
      </c>
      <c r="BD8" s="11">
        <v>44</v>
      </c>
      <c r="BE8" s="11">
        <v>36</v>
      </c>
      <c r="BF8" s="11"/>
      <c r="BG8" s="11">
        <v>210</v>
      </c>
      <c r="BH8" s="11">
        <v>296</v>
      </c>
      <c r="BI8" s="11"/>
      <c r="BJ8" s="11">
        <v>396</v>
      </c>
      <c r="BK8" s="11">
        <v>109</v>
      </c>
      <c r="BL8" s="11"/>
      <c r="BM8" s="11">
        <v>69</v>
      </c>
      <c r="BN8" s="11">
        <v>91</v>
      </c>
      <c r="BO8" s="11">
        <v>186</v>
      </c>
      <c r="BP8" s="11">
        <v>41</v>
      </c>
      <c r="BQ8" s="11">
        <v>54</v>
      </c>
      <c r="BR8" s="11"/>
      <c r="BS8" s="11">
        <v>153</v>
      </c>
      <c r="BT8" s="11"/>
      <c r="BU8" s="11">
        <v>91</v>
      </c>
      <c r="BV8" s="11">
        <v>129</v>
      </c>
      <c r="BW8" s="11">
        <v>48</v>
      </c>
      <c r="BX8" s="11">
        <v>95</v>
      </c>
      <c r="BY8" s="11">
        <v>34</v>
      </c>
      <c r="BZ8" s="11"/>
      <c r="CA8" s="11">
        <v>52</v>
      </c>
      <c r="CB8" s="11"/>
      <c r="CC8" s="11">
        <v>400</v>
      </c>
      <c r="CD8" s="11">
        <v>87</v>
      </c>
      <c r="CE8" s="11"/>
      <c r="CF8" s="11">
        <v>195</v>
      </c>
      <c r="CG8" s="11"/>
      <c r="CH8" s="11">
        <v>170</v>
      </c>
      <c r="CI8" s="11">
        <v>67</v>
      </c>
    </row>
    <row r="9" spans="2:87" x14ac:dyDescent="0.35">
      <c r="B9" s="18" t="s">
        <v>157</v>
      </c>
      <c r="C9" s="17">
        <v>0.108423990457339</v>
      </c>
      <c r="D9" s="17">
        <v>9.9836876069630695E-2</v>
      </c>
      <c r="E9" s="17">
        <v>0.117691559028854</v>
      </c>
      <c r="F9" s="17"/>
      <c r="G9" s="17">
        <v>0.102034229318593</v>
      </c>
      <c r="H9" s="17">
        <v>0.21341920441549</v>
      </c>
      <c r="I9" s="17">
        <v>0.112087090255536</v>
      </c>
      <c r="J9" s="17">
        <v>9.3846770673389396E-2</v>
      </c>
      <c r="K9" s="17">
        <v>9.8120035917847306E-2</v>
      </c>
      <c r="L9" s="17">
        <v>2.9821465207335199E-2</v>
      </c>
      <c r="M9" s="17"/>
      <c r="N9" s="17">
        <v>0.123802468249119</v>
      </c>
      <c r="O9" s="17">
        <v>9.3052277406645498E-2</v>
      </c>
      <c r="P9" s="17">
        <v>7.9805313274654094E-2</v>
      </c>
      <c r="Q9" s="17">
        <v>0.13427666412630801</v>
      </c>
      <c r="R9" s="17"/>
      <c r="S9" s="17">
        <v>0.18161528595744</v>
      </c>
      <c r="T9" s="17">
        <v>6.0450971106876798E-2</v>
      </c>
      <c r="U9" s="17">
        <v>0.12277438711275</v>
      </c>
      <c r="V9" s="17">
        <v>8.2267568813986697E-2</v>
      </c>
      <c r="W9" s="17">
        <v>0.11409815158740701</v>
      </c>
      <c r="X9" s="17">
        <v>0.14264339664915501</v>
      </c>
      <c r="Y9" s="17">
        <v>0</v>
      </c>
      <c r="Z9" s="17">
        <v>4.3741258644533897E-2</v>
      </c>
      <c r="AA9" s="17">
        <v>0.25425457215209801</v>
      </c>
      <c r="AB9" s="17">
        <v>5.3311073471741702E-2</v>
      </c>
      <c r="AC9" s="17">
        <v>4.1035809987998502E-2</v>
      </c>
      <c r="AD9" s="17">
        <v>8.7439251090831699E-2</v>
      </c>
      <c r="AE9" s="17"/>
      <c r="AF9" s="17">
        <v>0.16348266227192901</v>
      </c>
      <c r="AG9" s="17">
        <v>8.6402294038272695E-2</v>
      </c>
      <c r="AH9" s="17">
        <v>7.1875527018769494E-2</v>
      </c>
      <c r="AI9" s="17">
        <v>0.149658746790163</v>
      </c>
      <c r="AJ9" s="17">
        <v>0.13451933511973399</v>
      </c>
      <c r="AK9" s="17"/>
      <c r="AL9" s="17">
        <v>4.5781411336947402E-2</v>
      </c>
      <c r="AM9" s="17">
        <v>0.11964299787836501</v>
      </c>
      <c r="AN9" s="17">
        <v>0.208507245409325</v>
      </c>
      <c r="AO9" s="17">
        <v>0.143432210882567</v>
      </c>
      <c r="AP9" s="17"/>
      <c r="AQ9" s="17">
        <v>8.4523234644149597E-2</v>
      </c>
      <c r="AR9" s="17">
        <v>0.141383068028725</v>
      </c>
      <c r="AS9" s="17"/>
      <c r="AT9" s="17">
        <v>0.124349764287796</v>
      </c>
      <c r="AU9" s="17">
        <v>3.0975122420745699E-2</v>
      </c>
      <c r="AV9" s="17"/>
      <c r="AW9" s="17">
        <v>6.9724450230427407E-2</v>
      </c>
      <c r="AX9" s="17">
        <v>9.5703112233130494E-2</v>
      </c>
      <c r="AY9" s="17">
        <v>0.16885602338715899</v>
      </c>
      <c r="AZ9" s="17"/>
      <c r="BA9" s="17">
        <v>0.169702675095218</v>
      </c>
      <c r="BB9" s="17">
        <v>0.105795517321651</v>
      </c>
      <c r="BC9" s="17">
        <v>7.1144703939459805E-2</v>
      </c>
      <c r="BD9" s="17">
        <v>7.93738151400461E-2</v>
      </c>
      <c r="BE9" s="17">
        <v>0.13644918438642001</v>
      </c>
      <c r="BF9" s="17"/>
      <c r="BG9" s="17">
        <v>0.123035311410673</v>
      </c>
      <c r="BH9" s="17">
        <v>9.8068624173072799E-2</v>
      </c>
      <c r="BI9" s="17"/>
      <c r="BJ9" s="17">
        <v>0.12161354106416</v>
      </c>
      <c r="BK9" s="17">
        <v>6.0495462892158902E-2</v>
      </c>
      <c r="BL9" s="17"/>
      <c r="BM9" s="17">
        <v>0.177611849544518</v>
      </c>
      <c r="BN9" s="17">
        <v>6.9072693200025098E-2</v>
      </c>
      <c r="BO9" s="17">
        <v>0.13628197104704901</v>
      </c>
      <c r="BP9" s="17">
        <v>4.6553019928603202E-2</v>
      </c>
      <c r="BQ9" s="17">
        <v>6.5201839448384494E-2</v>
      </c>
      <c r="BR9" s="17"/>
      <c r="BS9" s="17">
        <v>9.8749311832956599E-2</v>
      </c>
      <c r="BT9" s="17"/>
      <c r="BU9" s="17">
        <v>5.2076258250478402E-2</v>
      </c>
      <c r="BV9" s="17">
        <v>0.17124146046931299</v>
      </c>
      <c r="BW9" s="17">
        <v>5.6372707924897798E-2</v>
      </c>
      <c r="BX9" s="17">
        <v>8.9726948150296401E-2</v>
      </c>
      <c r="BY9" s="17">
        <v>9.3686265304880195E-2</v>
      </c>
      <c r="BZ9" s="17"/>
      <c r="CA9" s="17">
        <v>0.11703556703012701</v>
      </c>
      <c r="CB9" s="17"/>
      <c r="CC9" s="17">
        <v>0.12270294846665</v>
      </c>
      <c r="CD9" s="17">
        <v>6.5245735563466203E-2</v>
      </c>
      <c r="CE9" s="17"/>
      <c r="CF9" s="17">
        <v>7.7116257917938205E-2</v>
      </c>
      <c r="CG9" s="17"/>
      <c r="CH9" s="17">
        <v>5.4547217593542703E-2</v>
      </c>
      <c r="CI9" s="17">
        <v>0.15124986841374599</v>
      </c>
    </row>
    <row r="10" spans="2:87" x14ac:dyDescent="0.35">
      <c r="B10" s="18" t="s">
        <v>158</v>
      </c>
      <c r="C10" s="17">
        <v>0.244769383131726</v>
      </c>
      <c r="D10" s="17">
        <v>0.27331629694246801</v>
      </c>
      <c r="E10" s="17">
        <v>0.216501596906294</v>
      </c>
      <c r="F10" s="17"/>
      <c r="G10" s="17">
        <v>0.26738735470764202</v>
      </c>
      <c r="H10" s="17">
        <v>0.374224608751414</v>
      </c>
      <c r="I10" s="17">
        <v>0.21972727145856299</v>
      </c>
      <c r="J10" s="17">
        <v>0.23146201959676199</v>
      </c>
      <c r="K10" s="17">
        <v>0.19673858563221799</v>
      </c>
      <c r="L10" s="17">
        <v>0.174807708975043</v>
      </c>
      <c r="M10" s="17"/>
      <c r="N10" s="17">
        <v>0.25511530488620798</v>
      </c>
      <c r="O10" s="17">
        <v>0.219805180285678</v>
      </c>
      <c r="P10" s="17">
        <v>0.29408861432702399</v>
      </c>
      <c r="Q10" s="17">
        <v>0.21409246127800899</v>
      </c>
      <c r="R10" s="17"/>
      <c r="S10" s="17">
        <v>0.294709364058791</v>
      </c>
      <c r="T10" s="17">
        <v>0.24627667472026399</v>
      </c>
      <c r="U10" s="17">
        <v>0.29108374677638599</v>
      </c>
      <c r="V10" s="17">
        <v>0.29360199201775899</v>
      </c>
      <c r="W10" s="17">
        <v>0.21311725874728299</v>
      </c>
      <c r="X10" s="17">
        <v>0.28617222445771601</v>
      </c>
      <c r="Y10" s="17">
        <v>0.23517582694744801</v>
      </c>
      <c r="Z10" s="17">
        <v>0.16101540381749099</v>
      </c>
      <c r="AA10" s="17">
        <v>0.22051581270894999</v>
      </c>
      <c r="AB10" s="17">
        <v>0.22502376523863701</v>
      </c>
      <c r="AC10" s="17">
        <v>0.15492907776918</v>
      </c>
      <c r="AD10" s="17">
        <v>0.23092502755178199</v>
      </c>
      <c r="AE10" s="17"/>
      <c r="AF10" s="17">
        <v>0.18581678893567299</v>
      </c>
      <c r="AG10" s="17">
        <v>0.25104882854994198</v>
      </c>
      <c r="AH10" s="17">
        <v>0.26653012315850699</v>
      </c>
      <c r="AI10" s="17">
        <v>0.25148569568863399</v>
      </c>
      <c r="AJ10" s="17">
        <v>0.33158001392684</v>
      </c>
      <c r="AK10" s="17"/>
      <c r="AL10" s="17">
        <v>0.25305477739405102</v>
      </c>
      <c r="AM10" s="17">
        <v>0.21828243890511101</v>
      </c>
      <c r="AN10" s="17">
        <v>0.234575803891719</v>
      </c>
      <c r="AO10" s="17">
        <v>0.43790835356165703</v>
      </c>
      <c r="AP10" s="17"/>
      <c r="AQ10" s="17">
        <v>0.2177542249545</v>
      </c>
      <c r="AR10" s="17">
        <v>0.282023213132998</v>
      </c>
      <c r="AS10" s="17"/>
      <c r="AT10" s="17">
        <v>0.273586290234407</v>
      </c>
      <c r="AU10" s="17">
        <v>0.16050856318854101</v>
      </c>
      <c r="AV10" s="17"/>
      <c r="AW10" s="17">
        <v>0.242439491260481</v>
      </c>
      <c r="AX10" s="17">
        <v>0.273259975575883</v>
      </c>
      <c r="AY10" s="17">
        <v>0.227595433808019</v>
      </c>
      <c r="AZ10" s="17"/>
      <c r="BA10" s="17">
        <v>0.32341799814588501</v>
      </c>
      <c r="BB10" s="17">
        <v>0.20723422276072101</v>
      </c>
      <c r="BC10" s="17">
        <v>0.21835755229641099</v>
      </c>
      <c r="BD10" s="17">
        <v>0.27351353470927797</v>
      </c>
      <c r="BE10" s="17">
        <v>0.22712507890422401</v>
      </c>
      <c r="BF10" s="17"/>
      <c r="BG10" s="17">
        <v>0.19847362696793899</v>
      </c>
      <c r="BH10" s="17">
        <v>0.277580209340682</v>
      </c>
      <c r="BI10" s="17"/>
      <c r="BJ10" s="17">
        <v>0.25796781400638102</v>
      </c>
      <c r="BK10" s="17">
        <v>0.19680858622134101</v>
      </c>
      <c r="BL10" s="17"/>
      <c r="BM10" s="17">
        <v>0.23628380481651901</v>
      </c>
      <c r="BN10" s="17">
        <v>0.217125603204915</v>
      </c>
      <c r="BO10" s="17">
        <v>0.331393279780689</v>
      </c>
      <c r="BP10" s="17">
        <v>0.22434838240182201</v>
      </c>
      <c r="BQ10" s="17">
        <v>0.19063419818788299</v>
      </c>
      <c r="BR10" s="17"/>
      <c r="BS10" s="17">
        <v>0.27050080586722602</v>
      </c>
      <c r="BT10" s="17"/>
      <c r="BU10" s="17">
        <v>0.25232900317146201</v>
      </c>
      <c r="BV10" s="17">
        <v>0.39103614481787702</v>
      </c>
      <c r="BW10" s="17">
        <v>0.26201868913992199</v>
      </c>
      <c r="BX10" s="17">
        <v>0.22426250591476701</v>
      </c>
      <c r="BY10" s="17">
        <v>0.18910959717232001</v>
      </c>
      <c r="BZ10" s="17"/>
      <c r="CA10" s="17">
        <v>0.38052776119707099</v>
      </c>
      <c r="CB10" s="17"/>
      <c r="CC10" s="17">
        <v>0.25520758759559498</v>
      </c>
      <c r="CD10" s="17">
        <v>0.24773736208795699</v>
      </c>
      <c r="CE10" s="17"/>
      <c r="CF10" s="17">
        <v>0.22216702152072099</v>
      </c>
      <c r="CG10" s="17"/>
      <c r="CH10" s="17">
        <v>0.16714689796733101</v>
      </c>
      <c r="CI10" s="17">
        <v>0.40939339288297699</v>
      </c>
    </row>
    <row r="11" spans="2:87" x14ac:dyDescent="0.35">
      <c r="B11" s="18" t="s">
        <v>159</v>
      </c>
      <c r="C11" s="17">
        <v>0.40920097502153702</v>
      </c>
      <c r="D11" s="17">
        <v>0.40376487262646299</v>
      </c>
      <c r="E11" s="17">
        <v>0.41229893730697698</v>
      </c>
      <c r="F11" s="17"/>
      <c r="G11" s="17">
        <v>0.33963523363373099</v>
      </c>
      <c r="H11" s="17">
        <v>0.20786960611692301</v>
      </c>
      <c r="I11" s="17">
        <v>0.37898859167049098</v>
      </c>
      <c r="J11" s="17">
        <v>0.46769659973924299</v>
      </c>
      <c r="K11" s="17">
        <v>0.47296995829866101</v>
      </c>
      <c r="L11" s="17">
        <v>0.57070309520958296</v>
      </c>
      <c r="M11" s="17"/>
      <c r="N11" s="17">
        <v>0.42153564802150201</v>
      </c>
      <c r="O11" s="17">
        <v>0.39648887594473298</v>
      </c>
      <c r="P11" s="17">
        <v>0.41090546907620001</v>
      </c>
      <c r="Q11" s="17">
        <v>0.404484278426403</v>
      </c>
      <c r="R11" s="17"/>
      <c r="S11" s="17">
        <v>0.28165877581844201</v>
      </c>
      <c r="T11" s="17">
        <v>0.49789904173267002</v>
      </c>
      <c r="U11" s="17">
        <v>0.462746968470997</v>
      </c>
      <c r="V11" s="17">
        <v>0.35600989601857203</v>
      </c>
      <c r="W11" s="17">
        <v>0.44962793254342298</v>
      </c>
      <c r="X11" s="17">
        <v>0.34258895787433502</v>
      </c>
      <c r="Y11" s="17">
        <v>0.51421333820418502</v>
      </c>
      <c r="Z11" s="17">
        <v>0.62211165695501303</v>
      </c>
      <c r="AA11" s="17">
        <v>0.30227252195747001</v>
      </c>
      <c r="AB11" s="17">
        <v>0.43864291039319098</v>
      </c>
      <c r="AC11" s="17">
        <v>0.36065322074096301</v>
      </c>
      <c r="AD11" s="17">
        <v>0.40696463273384997</v>
      </c>
      <c r="AE11" s="17"/>
      <c r="AF11" s="17">
        <v>0.40480167245569998</v>
      </c>
      <c r="AG11" s="17">
        <v>0.36923664052378502</v>
      </c>
      <c r="AH11" s="17">
        <v>0.45455817689917</v>
      </c>
      <c r="AI11" s="17">
        <v>0.46465390904736098</v>
      </c>
      <c r="AJ11" s="17">
        <v>0.375393665405518</v>
      </c>
      <c r="AK11" s="17"/>
      <c r="AL11" s="17">
        <v>0.44029264360728698</v>
      </c>
      <c r="AM11" s="17">
        <v>0.40805329728698497</v>
      </c>
      <c r="AN11" s="17">
        <v>0.40464646115418801</v>
      </c>
      <c r="AO11" s="17">
        <v>0.18640262580378</v>
      </c>
      <c r="AP11" s="17"/>
      <c r="AQ11" s="17">
        <v>0.42538451451572401</v>
      </c>
      <c r="AR11" s="17">
        <v>0.38688391786495202</v>
      </c>
      <c r="AS11" s="17"/>
      <c r="AT11" s="17">
        <v>0.35116588591078302</v>
      </c>
      <c r="AU11" s="17">
        <v>0.61344704286238405</v>
      </c>
      <c r="AV11" s="17"/>
      <c r="AW11" s="17">
        <v>0.43099849857419598</v>
      </c>
      <c r="AX11" s="17">
        <v>0.44950850458275698</v>
      </c>
      <c r="AY11" s="17">
        <v>0.34808624068056598</v>
      </c>
      <c r="AZ11" s="17"/>
      <c r="BA11" s="17">
        <v>0.24038844310428101</v>
      </c>
      <c r="BB11" s="17">
        <v>0.438373532563132</v>
      </c>
      <c r="BC11" s="17">
        <v>0.47690665364569901</v>
      </c>
      <c r="BD11" s="17">
        <v>0.48296142018445198</v>
      </c>
      <c r="BE11" s="17">
        <v>0.42353758992526902</v>
      </c>
      <c r="BF11" s="17"/>
      <c r="BG11" s="17">
        <v>0.39750497016318398</v>
      </c>
      <c r="BH11" s="17">
        <v>0.41749019231801698</v>
      </c>
      <c r="BI11" s="17"/>
      <c r="BJ11" s="17">
        <v>0.37854479361142301</v>
      </c>
      <c r="BK11" s="17">
        <v>0.52060019396065305</v>
      </c>
      <c r="BL11" s="17"/>
      <c r="BM11" s="17">
        <v>0.29784762142940702</v>
      </c>
      <c r="BN11" s="17">
        <v>0.52380104054207699</v>
      </c>
      <c r="BO11" s="17">
        <v>0.351981342360008</v>
      </c>
      <c r="BP11" s="17">
        <v>0.53345209504747904</v>
      </c>
      <c r="BQ11" s="17">
        <v>0.453029843384186</v>
      </c>
      <c r="BR11" s="17"/>
      <c r="BS11" s="17">
        <v>0.44084198365347999</v>
      </c>
      <c r="BT11" s="17"/>
      <c r="BU11" s="17">
        <v>0.48008983804752198</v>
      </c>
      <c r="BV11" s="17">
        <v>0.32670113061994099</v>
      </c>
      <c r="BW11" s="17">
        <v>0.50948280684917702</v>
      </c>
      <c r="BX11" s="17">
        <v>0.470995202925441</v>
      </c>
      <c r="BY11" s="17">
        <v>0.20729819291367699</v>
      </c>
      <c r="BZ11" s="17"/>
      <c r="CA11" s="17">
        <v>0.30956270772105599</v>
      </c>
      <c r="CB11" s="17"/>
      <c r="CC11" s="17">
        <v>0.41576513221087802</v>
      </c>
      <c r="CD11" s="17">
        <v>0.39199650335894398</v>
      </c>
      <c r="CE11" s="17"/>
      <c r="CF11" s="17">
        <v>0.49089446028885397</v>
      </c>
      <c r="CG11" s="17"/>
      <c r="CH11" s="17">
        <v>0.51529976212292306</v>
      </c>
      <c r="CI11" s="17">
        <v>0.27283390843033201</v>
      </c>
    </row>
    <row r="12" spans="2:87" x14ac:dyDescent="0.35">
      <c r="B12" s="18" t="s">
        <v>160</v>
      </c>
      <c r="C12" s="17">
        <v>0.146739365196312</v>
      </c>
      <c r="D12" s="17">
        <v>0.135257839824169</v>
      </c>
      <c r="E12" s="17">
        <v>0.159138131610913</v>
      </c>
      <c r="F12" s="17"/>
      <c r="G12" s="17">
        <v>0.19536664964146699</v>
      </c>
      <c r="H12" s="17">
        <v>0.126216441479131</v>
      </c>
      <c r="I12" s="17">
        <v>0.15149906790272499</v>
      </c>
      <c r="J12" s="17">
        <v>0.145125861008392</v>
      </c>
      <c r="K12" s="17">
        <v>0.15061315806537701</v>
      </c>
      <c r="L12" s="17">
        <v>0.12544640195734899</v>
      </c>
      <c r="M12" s="17"/>
      <c r="N12" s="17">
        <v>0.128985554991354</v>
      </c>
      <c r="O12" s="17">
        <v>0.220991555663092</v>
      </c>
      <c r="P12" s="17">
        <v>0.14089550429936401</v>
      </c>
      <c r="Q12" s="17">
        <v>9.8157554967413199E-2</v>
      </c>
      <c r="R12" s="17"/>
      <c r="S12" s="17">
        <v>0.20460998116342999</v>
      </c>
      <c r="T12" s="17">
        <v>0.13441432137614601</v>
      </c>
      <c r="U12" s="17">
        <v>9.9529950112226206E-2</v>
      </c>
      <c r="V12" s="17">
        <v>0.16194933782579901</v>
      </c>
      <c r="W12" s="17">
        <v>0.15281835394530699</v>
      </c>
      <c r="X12" s="17">
        <v>0.118057371546095</v>
      </c>
      <c r="Y12" s="17">
        <v>0.133755095516088</v>
      </c>
      <c r="Z12" s="17">
        <v>0.111409254415897</v>
      </c>
      <c r="AA12" s="17">
        <v>0.13463210653521501</v>
      </c>
      <c r="AB12" s="17">
        <v>0.135171653756952</v>
      </c>
      <c r="AC12" s="17">
        <v>0.29410427140690698</v>
      </c>
      <c r="AD12" s="17">
        <v>4.7795205056091E-2</v>
      </c>
      <c r="AE12" s="17"/>
      <c r="AF12" s="17">
        <v>0.10145785903027001</v>
      </c>
      <c r="AG12" s="17">
        <v>0.198885823376628</v>
      </c>
      <c r="AH12" s="17">
        <v>0.12803043030456601</v>
      </c>
      <c r="AI12" s="17">
        <v>0.101212161600403</v>
      </c>
      <c r="AJ12" s="17">
        <v>0.10048832468112</v>
      </c>
      <c r="AK12" s="17"/>
      <c r="AL12" s="17">
        <v>0.157544420374888</v>
      </c>
      <c r="AM12" s="17">
        <v>0.137254236509019</v>
      </c>
      <c r="AN12" s="17">
        <v>0.12186752069484399</v>
      </c>
      <c r="AO12" s="17">
        <v>0.232256809751996</v>
      </c>
      <c r="AP12" s="17"/>
      <c r="AQ12" s="17">
        <v>0.162756353275885</v>
      </c>
      <c r="AR12" s="17">
        <v>0.124651981989656</v>
      </c>
      <c r="AS12" s="17"/>
      <c r="AT12" s="17">
        <v>0.15133433412441899</v>
      </c>
      <c r="AU12" s="17">
        <v>0.120883313556834</v>
      </c>
      <c r="AV12" s="17"/>
      <c r="AW12" s="17">
        <v>0.17109131539383701</v>
      </c>
      <c r="AX12" s="17">
        <v>9.4545232660423195E-2</v>
      </c>
      <c r="AY12" s="17">
        <v>0.15739914441165001</v>
      </c>
      <c r="AZ12" s="17"/>
      <c r="BA12" s="17">
        <v>0.16574837660295899</v>
      </c>
      <c r="BB12" s="17">
        <v>0.163808576852564</v>
      </c>
      <c r="BC12" s="17">
        <v>0.14550070815941199</v>
      </c>
      <c r="BD12" s="17">
        <v>7.9226505916016599E-2</v>
      </c>
      <c r="BE12" s="17">
        <v>0.110040227693692</v>
      </c>
      <c r="BF12" s="17"/>
      <c r="BG12" s="17">
        <v>0.17984449522860599</v>
      </c>
      <c r="BH12" s="17">
        <v>0.12327702743317701</v>
      </c>
      <c r="BI12" s="17"/>
      <c r="BJ12" s="17">
        <v>0.153700658151841</v>
      </c>
      <c r="BK12" s="17">
        <v>0.121443240161101</v>
      </c>
      <c r="BL12" s="17"/>
      <c r="BM12" s="17">
        <v>0.10641902408430599</v>
      </c>
      <c r="BN12" s="17">
        <v>0.13791308815835601</v>
      </c>
      <c r="BO12" s="17">
        <v>0.151726914806915</v>
      </c>
      <c r="BP12" s="17">
        <v>0.10173707817747001</v>
      </c>
      <c r="BQ12" s="17">
        <v>0.15072130102838899</v>
      </c>
      <c r="BR12" s="17"/>
      <c r="BS12" s="17">
        <v>0.160599687854136</v>
      </c>
      <c r="BT12" s="17"/>
      <c r="BU12" s="17">
        <v>0.16439398375563699</v>
      </c>
      <c r="BV12" s="17">
        <v>8.1758543123251301E-2</v>
      </c>
      <c r="BW12" s="17">
        <v>0.110241145155599</v>
      </c>
      <c r="BX12" s="17">
        <v>0.15629795958210399</v>
      </c>
      <c r="BY12" s="17">
        <v>0.13974013923359099</v>
      </c>
      <c r="BZ12" s="17"/>
      <c r="CA12" s="17">
        <v>0.19287396405174601</v>
      </c>
      <c r="CB12" s="17"/>
      <c r="CC12" s="17">
        <v>0.13740891008164</v>
      </c>
      <c r="CD12" s="17">
        <v>0.210679198605111</v>
      </c>
      <c r="CE12" s="17"/>
      <c r="CF12" s="17">
        <v>0.128847770996454</v>
      </c>
      <c r="CG12" s="17"/>
      <c r="CH12" s="17">
        <v>0.16738569903242201</v>
      </c>
      <c r="CI12" s="17">
        <v>0.15465703102176301</v>
      </c>
    </row>
    <row r="13" spans="2:87" x14ac:dyDescent="0.35">
      <c r="B13" s="18" t="s">
        <v>161</v>
      </c>
      <c r="C13" s="19">
        <v>9.0866286193085996E-2</v>
      </c>
      <c r="D13" s="19">
        <v>8.7824114537270001E-2</v>
      </c>
      <c r="E13" s="19">
        <v>9.4369775146962098E-2</v>
      </c>
      <c r="F13" s="19"/>
      <c r="G13" s="19">
        <v>9.5576532698566502E-2</v>
      </c>
      <c r="H13" s="19">
        <v>7.8270139237041805E-2</v>
      </c>
      <c r="I13" s="19">
        <v>0.13769797871268599</v>
      </c>
      <c r="J13" s="19">
        <v>6.1868748982213902E-2</v>
      </c>
      <c r="K13" s="19">
        <v>8.1558262085896005E-2</v>
      </c>
      <c r="L13" s="19">
        <v>9.9221328650689194E-2</v>
      </c>
      <c r="M13" s="19"/>
      <c r="N13" s="19">
        <v>7.0561023851816798E-2</v>
      </c>
      <c r="O13" s="19">
        <v>6.9662110699851107E-2</v>
      </c>
      <c r="P13" s="19">
        <v>7.43050990227581E-2</v>
      </c>
      <c r="Q13" s="19">
        <v>0.14898904120186601</v>
      </c>
      <c r="R13" s="19"/>
      <c r="S13" s="19">
        <v>3.7406593001896901E-2</v>
      </c>
      <c r="T13" s="19">
        <v>6.0958991064043899E-2</v>
      </c>
      <c r="U13" s="19">
        <v>2.3864947527641199E-2</v>
      </c>
      <c r="V13" s="19">
        <v>0.10617120532388399</v>
      </c>
      <c r="W13" s="19">
        <v>7.0338303176580297E-2</v>
      </c>
      <c r="X13" s="19">
        <v>0.110538049472699</v>
      </c>
      <c r="Y13" s="19">
        <v>0.116855739332279</v>
      </c>
      <c r="Z13" s="19">
        <v>6.1722426167065698E-2</v>
      </c>
      <c r="AA13" s="19">
        <v>8.8324986646267797E-2</v>
      </c>
      <c r="AB13" s="19">
        <v>0.14785059713947801</v>
      </c>
      <c r="AC13" s="19">
        <v>0.14927762009495099</v>
      </c>
      <c r="AD13" s="19">
        <v>0.22687588356744501</v>
      </c>
      <c r="AE13" s="19"/>
      <c r="AF13" s="19">
        <v>0.144441017306427</v>
      </c>
      <c r="AG13" s="19">
        <v>9.4426413511372806E-2</v>
      </c>
      <c r="AH13" s="19">
        <v>7.9005742618987407E-2</v>
      </c>
      <c r="AI13" s="19">
        <v>3.2989486873438702E-2</v>
      </c>
      <c r="AJ13" s="19">
        <v>5.8018660866787898E-2</v>
      </c>
      <c r="AK13" s="19"/>
      <c r="AL13" s="19">
        <v>0.103326747286826</v>
      </c>
      <c r="AM13" s="19">
        <v>0.11676702942052</v>
      </c>
      <c r="AN13" s="19">
        <v>3.0402968849924699E-2</v>
      </c>
      <c r="AO13" s="19">
        <v>0</v>
      </c>
      <c r="AP13" s="19"/>
      <c r="AQ13" s="19">
        <v>0.109581672609741</v>
      </c>
      <c r="AR13" s="19">
        <v>6.5057818983669399E-2</v>
      </c>
      <c r="AS13" s="19"/>
      <c r="AT13" s="19">
        <v>9.9563725442594994E-2</v>
      </c>
      <c r="AU13" s="19">
        <v>7.4185957971495298E-2</v>
      </c>
      <c r="AV13" s="19"/>
      <c r="AW13" s="19">
        <v>8.5746244541058295E-2</v>
      </c>
      <c r="AX13" s="19">
        <v>8.6983174947805803E-2</v>
      </c>
      <c r="AY13" s="19">
        <v>9.8063157712605195E-2</v>
      </c>
      <c r="AZ13" s="19"/>
      <c r="BA13" s="19">
        <v>0.10074250705165699</v>
      </c>
      <c r="BB13" s="19">
        <v>8.4788150501931905E-2</v>
      </c>
      <c r="BC13" s="19">
        <v>8.8090381959017902E-2</v>
      </c>
      <c r="BD13" s="19">
        <v>8.4924724050207595E-2</v>
      </c>
      <c r="BE13" s="19">
        <v>0.10284791909039501</v>
      </c>
      <c r="BF13" s="19"/>
      <c r="BG13" s="19">
        <v>0.10114159622959901</v>
      </c>
      <c r="BH13" s="19">
        <v>8.3583946735050194E-2</v>
      </c>
      <c r="BI13" s="19"/>
      <c r="BJ13" s="19">
        <v>8.8173193166195193E-2</v>
      </c>
      <c r="BK13" s="19">
        <v>0.100652516764746</v>
      </c>
      <c r="BL13" s="19"/>
      <c r="BM13" s="19">
        <v>0.18183770012525</v>
      </c>
      <c r="BN13" s="19">
        <v>5.2087574894626398E-2</v>
      </c>
      <c r="BO13" s="19">
        <v>2.8616492005339202E-2</v>
      </c>
      <c r="BP13" s="19">
        <v>9.3909424444626396E-2</v>
      </c>
      <c r="BQ13" s="19">
        <v>0.14041281795115801</v>
      </c>
      <c r="BR13" s="19"/>
      <c r="BS13" s="19">
        <v>2.9308210792201E-2</v>
      </c>
      <c r="BT13" s="19"/>
      <c r="BU13" s="19">
        <v>5.1110916774900601E-2</v>
      </c>
      <c r="BV13" s="19">
        <v>2.9262720969617802E-2</v>
      </c>
      <c r="BW13" s="19">
        <v>6.1884650930404198E-2</v>
      </c>
      <c r="BX13" s="19">
        <v>5.8717383427390898E-2</v>
      </c>
      <c r="BY13" s="19">
        <v>0.37016580537553301</v>
      </c>
      <c r="BZ13" s="19"/>
      <c r="CA13" s="19">
        <v>0</v>
      </c>
      <c r="CB13" s="19"/>
      <c r="CC13" s="19">
        <v>6.8915421645236702E-2</v>
      </c>
      <c r="CD13" s="19">
        <v>8.43412003845216E-2</v>
      </c>
      <c r="CE13" s="19"/>
      <c r="CF13" s="19">
        <v>8.0974489276033096E-2</v>
      </c>
      <c r="CG13" s="19"/>
      <c r="CH13" s="19">
        <v>9.56204232837813E-2</v>
      </c>
      <c r="CI13" s="19">
        <v>1.1865799251182E-2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511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2014</v>
      </c>
      <c r="D7" s="10">
        <v>1010</v>
      </c>
      <c r="E7" s="10">
        <v>998</v>
      </c>
      <c r="F7" s="10"/>
      <c r="G7" s="10">
        <v>162</v>
      </c>
      <c r="H7" s="10">
        <v>348</v>
      </c>
      <c r="I7" s="10">
        <v>362</v>
      </c>
      <c r="J7" s="10">
        <v>366</v>
      </c>
      <c r="K7" s="10">
        <v>313</v>
      </c>
      <c r="L7" s="10">
        <v>463</v>
      </c>
      <c r="M7" s="10"/>
      <c r="N7" s="10">
        <v>594</v>
      </c>
      <c r="O7" s="10">
        <v>504</v>
      </c>
      <c r="P7" s="10">
        <v>427</v>
      </c>
      <c r="Q7" s="10">
        <v>482</v>
      </c>
      <c r="R7" s="10"/>
      <c r="S7" s="10">
        <v>277</v>
      </c>
      <c r="T7" s="10">
        <v>281</v>
      </c>
      <c r="U7" s="10">
        <v>168</v>
      </c>
      <c r="V7" s="10">
        <v>172</v>
      </c>
      <c r="W7" s="10">
        <v>153</v>
      </c>
      <c r="X7" s="10">
        <v>169</v>
      </c>
      <c r="Y7" s="10">
        <v>143</v>
      </c>
      <c r="Z7" s="10">
        <v>76</v>
      </c>
      <c r="AA7" s="10">
        <v>207</v>
      </c>
      <c r="AB7" s="10">
        <v>190</v>
      </c>
      <c r="AC7" s="10">
        <v>109</v>
      </c>
      <c r="AD7" s="10">
        <v>69</v>
      </c>
      <c r="AE7" s="10"/>
      <c r="AF7" s="10">
        <v>331</v>
      </c>
      <c r="AG7" s="10">
        <v>748</v>
      </c>
      <c r="AH7" s="10">
        <v>407</v>
      </c>
      <c r="AI7" s="10">
        <v>228</v>
      </c>
      <c r="AJ7" s="10">
        <v>232</v>
      </c>
      <c r="AK7" s="10"/>
      <c r="AL7" s="10">
        <v>803</v>
      </c>
      <c r="AM7" s="10">
        <v>756</v>
      </c>
      <c r="AN7" s="10">
        <v>338</v>
      </c>
      <c r="AO7" s="10">
        <v>117</v>
      </c>
      <c r="AP7" s="10"/>
      <c r="AQ7" s="10">
        <v>1178</v>
      </c>
      <c r="AR7" s="10">
        <v>836</v>
      </c>
      <c r="AS7" s="10"/>
      <c r="AT7" s="10">
        <v>1305</v>
      </c>
      <c r="AU7" s="10">
        <v>438</v>
      </c>
      <c r="AV7" s="10"/>
      <c r="AW7" s="10">
        <v>799</v>
      </c>
      <c r="AX7" s="10">
        <v>470</v>
      </c>
      <c r="AY7" s="10">
        <v>680</v>
      </c>
      <c r="AZ7" s="10"/>
      <c r="BA7" s="10">
        <v>492</v>
      </c>
      <c r="BB7" s="10">
        <v>559</v>
      </c>
      <c r="BC7" s="10">
        <v>647</v>
      </c>
      <c r="BD7" s="10">
        <v>207</v>
      </c>
      <c r="BE7" s="10">
        <v>108</v>
      </c>
      <c r="BF7" s="10"/>
      <c r="BG7" s="10">
        <v>791</v>
      </c>
      <c r="BH7" s="10">
        <v>1223</v>
      </c>
      <c r="BI7" s="10"/>
      <c r="BJ7" s="10">
        <v>1546</v>
      </c>
      <c r="BK7" s="10">
        <v>457</v>
      </c>
      <c r="BL7" s="10"/>
      <c r="BM7" s="10">
        <v>280</v>
      </c>
      <c r="BN7" s="10">
        <v>408</v>
      </c>
      <c r="BO7" s="10">
        <v>699</v>
      </c>
      <c r="BP7" s="10">
        <v>159</v>
      </c>
      <c r="BQ7" s="10">
        <v>227</v>
      </c>
      <c r="BR7" s="10"/>
      <c r="BS7" s="10">
        <v>617</v>
      </c>
      <c r="BT7" s="10"/>
      <c r="BU7" s="10">
        <v>384</v>
      </c>
      <c r="BV7" s="10">
        <v>488</v>
      </c>
      <c r="BW7" s="10">
        <v>192</v>
      </c>
      <c r="BX7" s="10">
        <v>397</v>
      </c>
      <c r="BY7" s="10">
        <v>154</v>
      </c>
      <c r="BZ7" s="10"/>
      <c r="CA7" s="10">
        <v>165</v>
      </c>
      <c r="CB7" s="10"/>
      <c r="CC7" s="10">
        <v>1596</v>
      </c>
      <c r="CD7" s="10">
        <v>360</v>
      </c>
      <c r="CE7" s="10"/>
      <c r="CF7" s="10">
        <v>756</v>
      </c>
      <c r="CG7" s="10"/>
      <c r="CH7" s="10">
        <v>698</v>
      </c>
      <c r="CI7" s="10">
        <v>238</v>
      </c>
    </row>
    <row r="8" spans="2:87" ht="30" customHeight="1" x14ac:dyDescent="0.35">
      <c r="B8" s="11" t="s">
        <v>20</v>
      </c>
      <c r="C8" s="11">
        <v>2014</v>
      </c>
      <c r="D8" s="11">
        <v>993</v>
      </c>
      <c r="E8" s="11">
        <v>1015</v>
      </c>
      <c r="F8" s="11"/>
      <c r="G8" s="11">
        <v>282</v>
      </c>
      <c r="H8" s="11">
        <v>344</v>
      </c>
      <c r="I8" s="11">
        <v>342</v>
      </c>
      <c r="J8" s="11">
        <v>342</v>
      </c>
      <c r="K8" s="11">
        <v>283</v>
      </c>
      <c r="L8" s="11">
        <v>421</v>
      </c>
      <c r="M8" s="11"/>
      <c r="N8" s="11">
        <v>542</v>
      </c>
      <c r="O8" s="11">
        <v>522</v>
      </c>
      <c r="P8" s="11">
        <v>441</v>
      </c>
      <c r="Q8" s="11">
        <v>502</v>
      </c>
      <c r="R8" s="11"/>
      <c r="S8" s="11">
        <v>282</v>
      </c>
      <c r="T8" s="11">
        <v>262</v>
      </c>
      <c r="U8" s="11">
        <v>161</v>
      </c>
      <c r="V8" s="11">
        <v>181</v>
      </c>
      <c r="W8" s="11">
        <v>141</v>
      </c>
      <c r="X8" s="11">
        <v>181</v>
      </c>
      <c r="Y8" s="11">
        <v>161</v>
      </c>
      <c r="Z8" s="11">
        <v>81</v>
      </c>
      <c r="AA8" s="11">
        <v>222</v>
      </c>
      <c r="AB8" s="11">
        <v>181</v>
      </c>
      <c r="AC8" s="11">
        <v>101</v>
      </c>
      <c r="AD8" s="11">
        <v>60</v>
      </c>
      <c r="AE8" s="11"/>
      <c r="AF8" s="11">
        <v>339</v>
      </c>
      <c r="AG8" s="11">
        <v>765</v>
      </c>
      <c r="AH8" s="11">
        <v>397</v>
      </c>
      <c r="AI8" s="11">
        <v>220</v>
      </c>
      <c r="AJ8" s="11">
        <v>222</v>
      </c>
      <c r="AK8" s="11"/>
      <c r="AL8" s="11">
        <v>770</v>
      </c>
      <c r="AM8" s="11">
        <v>770</v>
      </c>
      <c r="AN8" s="11">
        <v>347</v>
      </c>
      <c r="AO8" s="11">
        <v>126</v>
      </c>
      <c r="AP8" s="11"/>
      <c r="AQ8" s="11">
        <v>1192</v>
      </c>
      <c r="AR8" s="11">
        <v>822</v>
      </c>
      <c r="AS8" s="11"/>
      <c r="AT8" s="11">
        <v>1312</v>
      </c>
      <c r="AU8" s="11">
        <v>397</v>
      </c>
      <c r="AV8" s="11"/>
      <c r="AW8" s="11">
        <v>746</v>
      </c>
      <c r="AX8" s="11">
        <v>471</v>
      </c>
      <c r="AY8" s="11">
        <v>716</v>
      </c>
      <c r="AZ8" s="11"/>
      <c r="BA8" s="11">
        <v>511</v>
      </c>
      <c r="BB8" s="11">
        <v>553</v>
      </c>
      <c r="BC8" s="11">
        <v>648</v>
      </c>
      <c r="BD8" s="11">
        <v>198</v>
      </c>
      <c r="BE8" s="11">
        <v>103</v>
      </c>
      <c r="BF8" s="11"/>
      <c r="BG8" s="11">
        <v>850</v>
      </c>
      <c r="BH8" s="11">
        <v>1164</v>
      </c>
      <c r="BI8" s="11"/>
      <c r="BJ8" s="11">
        <v>1580</v>
      </c>
      <c r="BK8" s="11">
        <v>423</v>
      </c>
      <c r="BL8" s="11"/>
      <c r="BM8" s="11">
        <v>297</v>
      </c>
      <c r="BN8" s="11">
        <v>385</v>
      </c>
      <c r="BO8" s="11">
        <v>706</v>
      </c>
      <c r="BP8" s="11">
        <v>156</v>
      </c>
      <c r="BQ8" s="11">
        <v>228</v>
      </c>
      <c r="BR8" s="11"/>
      <c r="BS8" s="11">
        <v>612</v>
      </c>
      <c r="BT8" s="11"/>
      <c r="BU8" s="11">
        <v>373</v>
      </c>
      <c r="BV8" s="11">
        <v>499</v>
      </c>
      <c r="BW8" s="11">
        <v>191</v>
      </c>
      <c r="BX8" s="11">
        <v>389</v>
      </c>
      <c r="BY8" s="11">
        <v>163</v>
      </c>
      <c r="BZ8" s="11"/>
      <c r="CA8" s="11">
        <v>167</v>
      </c>
      <c r="CB8" s="11"/>
      <c r="CC8" s="11">
        <v>1582</v>
      </c>
      <c r="CD8" s="11">
        <v>370</v>
      </c>
      <c r="CE8" s="11"/>
      <c r="CF8" s="11">
        <v>721</v>
      </c>
      <c r="CG8" s="11"/>
      <c r="CH8" s="11">
        <v>681</v>
      </c>
      <c r="CI8" s="11">
        <v>239</v>
      </c>
    </row>
    <row r="9" spans="2:87" ht="29" x14ac:dyDescent="0.35">
      <c r="B9" s="18" t="s">
        <v>497</v>
      </c>
      <c r="C9" s="17">
        <v>7.3409853690008894E-2</v>
      </c>
      <c r="D9" s="17">
        <v>7.9517767470134407E-2</v>
      </c>
      <c r="E9" s="17">
        <v>6.7868090121902799E-2</v>
      </c>
      <c r="F9" s="17"/>
      <c r="G9" s="17">
        <v>8.7098906163918494E-2</v>
      </c>
      <c r="H9" s="17">
        <v>0.10882433248757099</v>
      </c>
      <c r="I9" s="17">
        <v>6.1748080492939603E-2</v>
      </c>
      <c r="J9" s="17">
        <v>8.38628349396775E-2</v>
      </c>
      <c r="K9" s="17">
        <v>8.2312933996584806E-2</v>
      </c>
      <c r="L9" s="17">
        <v>3.02729333933889E-2</v>
      </c>
      <c r="M9" s="17"/>
      <c r="N9" s="17">
        <v>8.6286038357894598E-2</v>
      </c>
      <c r="O9" s="17">
        <v>6.3601620381920299E-2</v>
      </c>
      <c r="P9" s="17">
        <v>6.8355117593120795E-2</v>
      </c>
      <c r="Q9" s="17">
        <v>7.5170836342172101E-2</v>
      </c>
      <c r="R9" s="17"/>
      <c r="S9" s="17">
        <v>7.7926239138306402E-2</v>
      </c>
      <c r="T9" s="17">
        <v>7.7846761487022395E-2</v>
      </c>
      <c r="U9" s="17">
        <v>4.3808224081261497E-2</v>
      </c>
      <c r="V9" s="17">
        <v>7.1303780260843497E-2</v>
      </c>
      <c r="W9" s="17">
        <v>0.108152120385964</v>
      </c>
      <c r="X9" s="17">
        <v>9.8516477749910694E-2</v>
      </c>
      <c r="Y9" s="17">
        <v>4.1454175122467997E-2</v>
      </c>
      <c r="Z9" s="17">
        <v>4.9287852191516199E-2</v>
      </c>
      <c r="AA9" s="17">
        <v>0.10014593825696699</v>
      </c>
      <c r="AB9" s="17">
        <v>6.1424394434124799E-2</v>
      </c>
      <c r="AC9" s="17">
        <v>5.02751655641481E-2</v>
      </c>
      <c r="AD9" s="17">
        <v>5.5713914605515599E-2</v>
      </c>
      <c r="AE9" s="17"/>
      <c r="AF9" s="17">
        <v>6.2983970723474905E-2</v>
      </c>
      <c r="AG9" s="17">
        <v>6.5423392916341194E-2</v>
      </c>
      <c r="AH9" s="17">
        <v>7.5489761067370806E-2</v>
      </c>
      <c r="AI9" s="17">
        <v>6.4419105869857302E-2</v>
      </c>
      <c r="AJ9" s="17">
        <v>0.117988521945265</v>
      </c>
      <c r="AK9" s="17"/>
      <c r="AL9" s="17">
        <v>6.3393242839237293E-2</v>
      </c>
      <c r="AM9" s="17">
        <v>7.1311232586584006E-2</v>
      </c>
      <c r="AN9" s="17">
        <v>0.10343448310679</v>
      </c>
      <c r="AO9" s="17">
        <v>6.4712666009817205E-2</v>
      </c>
      <c r="AP9" s="17"/>
      <c r="AQ9" s="17">
        <v>6.7026475784697295E-2</v>
      </c>
      <c r="AR9" s="17">
        <v>8.2672210720016195E-2</v>
      </c>
      <c r="AS9" s="17"/>
      <c r="AT9" s="17">
        <v>8.1534822344312904E-2</v>
      </c>
      <c r="AU9" s="17">
        <v>3.1564713721566197E-2</v>
      </c>
      <c r="AV9" s="17"/>
      <c r="AW9" s="17">
        <v>6.5716659949370204E-2</v>
      </c>
      <c r="AX9" s="17">
        <v>6.0901135776456498E-2</v>
      </c>
      <c r="AY9" s="17">
        <v>8.9864944417586606E-2</v>
      </c>
      <c r="AZ9" s="17"/>
      <c r="BA9" s="17">
        <v>9.6323976058306296E-2</v>
      </c>
      <c r="BB9" s="17">
        <v>6.96525074105174E-2</v>
      </c>
      <c r="BC9" s="17">
        <v>6.18761999974013E-2</v>
      </c>
      <c r="BD9" s="17">
        <v>5.5399919746564497E-2</v>
      </c>
      <c r="BE9" s="17">
        <v>8.79931090360552E-2</v>
      </c>
      <c r="BF9" s="17"/>
      <c r="BG9" s="17">
        <v>7.23145543818038E-2</v>
      </c>
      <c r="BH9" s="17">
        <v>7.4209192141520997E-2</v>
      </c>
      <c r="BI9" s="17"/>
      <c r="BJ9" s="17">
        <v>7.4995491216520299E-2</v>
      </c>
      <c r="BK9" s="17">
        <v>6.5312020414270699E-2</v>
      </c>
      <c r="BL9" s="17"/>
      <c r="BM9" s="17">
        <v>6.5442829891046397E-2</v>
      </c>
      <c r="BN9" s="17">
        <v>4.05450687204836E-2</v>
      </c>
      <c r="BO9" s="17">
        <v>9.6028581838439694E-2</v>
      </c>
      <c r="BP9" s="17">
        <v>5.9002248961407697E-2</v>
      </c>
      <c r="BQ9" s="17">
        <v>8.0458931067237796E-2</v>
      </c>
      <c r="BR9" s="17"/>
      <c r="BS9" s="17">
        <v>7.8004654773737303E-2</v>
      </c>
      <c r="BT9" s="17"/>
      <c r="BU9" s="17">
        <v>4.37581342913127E-2</v>
      </c>
      <c r="BV9" s="17">
        <v>0.10214981236694</v>
      </c>
      <c r="BW9" s="17">
        <v>5.0857208627732298E-2</v>
      </c>
      <c r="BX9" s="17">
        <v>8.3677072229557406E-2</v>
      </c>
      <c r="BY9" s="17">
        <v>5.4597100619556402E-2</v>
      </c>
      <c r="BZ9" s="17"/>
      <c r="CA9" s="17">
        <v>0.113357413350266</v>
      </c>
      <c r="CB9" s="17"/>
      <c r="CC9" s="17">
        <v>7.6816544468727002E-2</v>
      </c>
      <c r="CD9" s="17">
        <v>6.0192693047275897E-2</v>
      </c>
      <c r="CE9" s="17"/>
      <c r="CF9" s="17">
        <v>6.8825841372649896E-2</v>
      </c>
      <c r="CG9" s="17"/>
      <c r="CH9" s="17">
        <v>4.7703576326046798E-2</v>
      </c>
      <c r="CI9" s="17">
        <v>0.148891662749397</v>
      </c>
    </row>
    <row r="10" spans="2:87" ht="29" x14ac:dyDescent="0.35">
      <c r="B10" s="18" t="s">
        <v>498</v>
      </c>
      <c r="C10" s="17">
        <v>9.3225842269524198E-2</v>
      </c>
      <c r="D10" s="17">
        <v>9.9753185818519399E-2</v>
      </c>
      <c r="E10" s="17">
        <v>8.7390931464575494E-2</v>
      </c>
      <c r="F10" s="17"/>
      <c r="G10" s="17">
        <v>0.104087232039293</v>
      </c>
      <c r="H10" s="17">
        <v>0.14581041024764499</v>
      </c>
      <c r="I10" s="17">
        <v>0.130036299713604</v>
      </c>
      <c r="J10" s="17">
        <v>8.1153992463741498E-2</v>
      </c>
      <c r="K10" s="17">
        <v>6.6539084438982696E-2</v>
      </c>
      <c r="L10" s="17">
        <v>4.0777613757456997E-2</v>
      </c>
      <c r="M10" s="17"/>
      <c r="N10" s="17">
        <v>0.118329774332617</v>
      </c>
      <c r="O10" s="17">
        <v>0.10466027518332099</v>
      </c>
      <c r="P10" s="17">
        <v>8.5938098955447795E-2</v>
      </c>
      <c r="Q10" s="17">
        <v>5.9653349643309997E-2</v>
      </c>
      <c r="R10" s="17"/>
      <c r="S10" s="17">
        <v>0.116786783455962</v>
      </c>
      <c r="T10" s="17">
        <v>0.107917668236183</v>
      </c>
      <c r="U10" s="17">
        <v>7.3960968951854097E-2</v>
      </c>
      <c r="V10" s="17">
        <v>8.7021995700594296E-2</v>
      </c>
      <c r="W10" s="17">
        <v>4.2653913269441603E-2</v>
      </c>
      <c r="X10" s="17">
        <v>0.12269211923625301</v>
      </c>
      <c r="Y10" s="17">
        <v>0.115446322701028</v>
      </c>
      <c r="Z10" s="17">
        <v>6.6573362326368707E-2</v>
      </c>
      <c r="AA10" s="17">
        <v>0.10491237492187799</v>
      </c>
      <c r="AB10" s="17">
        <v>8.0175025118180698E-2</v>
      </c>
      <c r="AC10" s="17">
        <v>4.6166366420257503E-2</v>
      </c>
      <c r="AD10" s="17">
        <v>7.0424079338897397E-2</v>
      </c>
      <c r="AE10" s="17"/>
      <c r="AF10" s="17">
        <v>9.2594138639669699E-2</v>
      </c>
      <c r="AG10" s="17">
        <v>7.7912811265206702E-2</v>
      </c>
      <c r="AH10" s="17">
        <v>9.1732140117573399E-2</v>
      </c>
      <c r="AI10" s="17">
        <v>0.11728101723098799</v>
      </c>
      <c r="AJ10" s="17">
        <v>0.151307903032629</v>
      </c>
      <c r="AK10" s="17"/>
      <c r="AL10" s="17">
        <v>8.0599926061437802E-2</v>
      </c>
      <c r="AM10" s="17">
        <v>0.10191698440710401</v>
      </c>
      <c r="AN10" s="17">
        <v>9.11595314025649E-2</v>
      </c>
      <c r="AO10" s="17">
        <v>0.122922526331567</v>
      </c>
      <c r="AP10" s="17"/>
      <c r="AQ10" s="17">
        <v>7.5863949240185899E-2</v>
      </c>
      <c r="AR10" s="17">
        <v>0.11841815491965201</v>
      </c>
      <c r="AS10" s="17"/>
      <c r="AT10" s="17">
        <v>0.112662141639815</v>
      </c>
      <c r="AU10" s="17">
        <v>4.0461361895598999E-2</v>
      </c>
      <c r="AV10" s="17"/>
      <c r="AW10" s="17">
        <v>7.1257940063021302E-2</v>
      </c>
      <c r="AX10" s="17">
        <v>0.11256485597709399</v>
      </c>
      <c r="AY10" s="17">
        <v>0.108749214827425</v>
      </c>
      <c r="AZ10" s="17"/>
      <c r="BA10" s="17">
        <v>0.11356727559217999</v>
      </c>
      <c r="BB10" s="17">
        <v>0.104604262813017</v>
      </c>
      <c r="BC10" s="17">
        <v>8.9575681346280495E-2</v>
      </c>
      <c r="BD10" s="17">
        <v>3.9253623011280998E-2</v>
      </c>
      <c r="BE10" s="17">
        <v>5.8994614317727199E-2</v>
      </c>
      <c r="BF10" s="17"/>
      <c r="BG10" s="17">
        <v>9.0977832132375799E-2</v>
      </c>
      <c r="BH10" s="17">
        <v>9.4866417524662697E-2</v>
      </c>
      <c r="BI10" s="17"/>
      <c r="BJ10" s="17">
        <v>0.10712035067288</v>
      </c>
      <c r="BK10" s="17">
        <v>4.1261738005036797E-2</v>
      </c>
      <c r="BL10" s="17"/>
      <c r="BM10" s="17">
        <v>6.9867492663645503E-2</v>
      </c>
      <c r="BN10" s="17">
        <v>6.46279325030992E-2</v>
      </c>
      <c r="BO10" s="17">
        <v>0.13315595301926</v>
      </c>
      <c r="BP10" s="17">
        <v>9.2934353766937594E-2</v>
      </c>
      <c r="BQ10" s="17">
        <v>8.9724380445811394E-2</v>
      </c>
      <c r="BR10" s="17"/>
      <c r="BS10" s="17">
        <v>8.7824770259436302E-2</v>
      </c>
      <c r="BT10" s="17"/>
      <c r="BU10" s="17">
        <v>8.5507127756155404E-2</v>
      </c>
      <c r="BV10" s="17">
        <v>0.145376997020119</v>
      </c>
      <c r="BW10" s="17">
        <v>9.01294119757024E-2</v>
      </c>
      <c r="BX10" s="17">
        <v>8.5154359340777405E-2</v>
      </c>
      <c r="BY10" s="17">
        <v>6.6461737854509706E-2</v>
      </c>
      <c r="BZ10" s="17"/>
      <c r="CA10" s="17">
        <v>0.127439543895804</v>
      </c>
      <c r="CB10" s="17"/>
      <c r="CC10" s="17">
        <v>9.1580394003029503E-2</v>
      </c>
      <c r="CD10" s="17">
        <v>0.105128104570055</v>
      </c>
      <c r="CE10" s="17"/>
      <c r="CF10" s="17">
        <v>7.3496985874106996E-2</v>
      </c>
      <c r="CG10" s="17"/>
      <c r="CH10" s="17">
        <v>6.9942261072644202E-2</v>
      </c>
      <c r="CI10" s="17">
        <v>0.14018537406119499</v>
      </c>
    </row>
    <row r="11" spans="2:87" ht="29" x14ac:dyDescent="0.35">
      <c r="B11" s="18" t="s">
        <v>499</v>
      </c>
      <c r="C11" s="17">
        <v>0.58734639048909199</v>
      </c>
      <c r="D11" s="17">
        <v>0.58460159133688805</v>
      </c>
      <c r="E11" s="17">
        <v>0.59050262528548603</v>
      </c>
      <c r="F11" s="17"/>
      <c r="G11" s="17">
        <v>0.49273560004293598</v>
      </c>
      <c r="H11" s="17">
        <v>0.46919819143567199</v>
      </c>
      <c r="I11" s="17">
        <v>0.53155377098114098</v>
      </c>
      <c r="J11" s="17">
        <v>0.62656443076314206</v>
      </c>
      <c r="K11" s="17">
        <v>0.63642590475236405</v>
      </c>
      <c r="L11" s="17">
        <v>0.72786886584813504</v>
      </c>
      <c r="M11" s="17"/>
      <c r="N11" s="17">
        <v>0.59406069567557696</v>
      </c>
      <c r="O11" s="17">
        <v>0.60292069139093396</v>
      </c>
      <c r="P11" s="17">
        <v>0.59886557296119103</v>
      </c>
      <c r="Q11" s="17">
        <v>0.55215775252070398</v>
      </c>
      <c r="R11" s="17"/>
      <c r="S11" s="17">
        <v>0.51174164157644897</v>
      </c>
      <c r="T11" s="17">
        <v>0.55606899673200205</v>
      </c>
      <c r="U11" s="17">
        <v>0.62610561215371197</v>
      </c>
      <c r="V11" s="17">
        <v>0.63150165598864705</v>
      </c>
      <c r="W11" s="17">
        <v>0.56896906453158802</v>
      </c>
      <c r="X11" s="17">
        <v>0.56891730596752599</v>
      </c>
      <c r="Y11" s="17">
        <v>0.60967467855424895</v>
      </c>
      <c r="Z11" s="17">
        <v>0.630774671959901</v>
      </c>
      <c r="AA11" s="17">
        <v>0.56125233109132699</v>
      </c>
      <c r="AB11" s="17">
        <v>0.63532370619309397</v>
      </c>
      <c r="AC11" s="17">
        <v>0.67977332846752003</v>
      </c>
      <c r="AD11" s="17">
        <v>0.61845451970383103</v>
      </c>
      <c r="AE11" s="17"/>
      <c r="AF11" s="17">
        <v>0.51907030475962701</v>
      </c>
      <c r="AG11" s="17">
        <v>0.59958150803047205</v>
      </c>
      <c r="AH11" s="17">
        <v>0.62224702256615305</v>
      </c>
      <c r="AI11" s="17">
        <v>0.65839996903164699</v>
      </c>
      <c r="AJ11" s="17">
        <v>0.570318813572955</v>
      </c>
      <c r="AK11" s="17"/>
      <c r="AL11" s="17">
        <v>0.60082155055298203</v>
      </c>
      <c r="AM11" s="17">
        <v>0.60081724100810596</v>
      </c>
      <c r="AN11" s="17">
        <v>0.52613701544979596</v>
      </c>
      <c r="AO11" s="17">
        <v>0.59133841238482099</v>
      </c>
      <c r="AP11" s="17"/>
      <c r="AQ11" s="17">
        <v>0.60747550676511597</v>
      </c>
      <c r="AR11" s="17">
        <v>0.55813880409632399</v>
      </c>
      <c r="AS11" s="17"/>
      <c r="AT11" s="17">
        <v>0.55958332656301502</v>
      </c>
      <c r="AU11" s="17">
        <v>0.73953466413330005</v>
      </c>
      <c r="AV11" s="17"/>
      <c r="AW11" s="17">
        <v>0.66925257927959403</v>
      </c>
      <c r="AX11" s="17">
        <v>0.60494656751804499</v>
      </c>
      <c r="AY11" s="17">
        <v>0.49340499157686901</v>
      </c>
      <c r="AZ11" s="17"/>
      <c r="BA11" s="17">
        <v>0.50777936589055706</v>
      </c>
      <c r="BB11" s="17">
        <v>0.610122448402176</v>
      </c>
      <c r="BC11" s="17">
        <v>0.59722580790473101</v>
      </c>
      <c r="BD11" s="17">
        <v>0.68292038258146204</v>
      </c>
      <c r="BE11" s="17">
        <v>0.619141358322844</v>
      </c>
      <c r="BF11" s="17"/>
      <c r="BG11" s="17">
        <v>0.56938533442949502</v>
      </c>
      <c r="BH11" s="17">
        <v>0.60045418908866</v>
      </c>
      <c r="BI11" s="17"/>
      <c r="BJ11" s="17">
        <v>0.56482843637399505</v>
      </c>
      <c r="BK11" s="17">
        <v>0.67435645269737099</v>
      </c>
      <c r="BL11" s="17"/>
      <c r="BM11" s="17">
        <v>0.533341449617871</v>
      </c>
      <c r="BN11" s="17">
        <v>0.65048938648444898</v>
      </c>
      <c r="BO11" s="17">
        <v>0.56708203655580003</v>
      </c>
      <c r="BP11" s="17">
        <v>0.63067523593518704</v>
      </c>
      <c r="BQ11" s="17">
        <v>0.57389824010860002</v>
      </c>
      <c r="BR11" s="17"/>
      <c r="BS11" s="17">
        <v>0.609673637040545</v>
      </c>
      <c r="BT11" s="17"/>
      <c r="BU11" s="17">
        <v>0.65344690094837499</v>
      </c>
      <c r="BV11" s="17">
        <v>0.55016187746430101</v>
      </c>
      <c r="BW11" s="17">
        <v>0.694803949791307</v>
      </c>
      <c r="BX11" s="17">
        <v>0.59188815616993395</v>
      </c>
      <c r="BY11" s="17">
        <v>0.39735123756728502</v>
      </c>
      <c r="BZ11" s="17"/>
      <c r="CA11" s="17">
        <v>0.55053654400401097</v>
      </c>
      <c r="CB11" s="17"/>
      <c r="CC11" s="17">
        <v>0.59304865123990802</v>
      </c>
      <c r="CD11" s="17">
        <v>0.61084059819491099</v>
      </c>
      <c r="CE11" s="17"/>
      <c r="CF11" s="17">
        <v>0.64520391489023399</v>
      </c>
      <c r="CG11" s="17"/>
      <c r="CH11" s="17">
        <v>0.65368006277033297</v>
      </c>
      <c r="CI11" s="17">
        <v>0.49140568004837398</v>
      </c>
    </row>
    <row r="12" spans="2:87" ht="29" x14ac:dyDescent="0.35">
      <c r="B12" s="18" t="s">
        <v>500</v>
      </c>
      <c r="C12" s="17">
        <v>6.6681746154009E-2</v>
      </c>
      <c r="D12" s="17">
        <v>7.4807630392322896E-2</v>
      </c>
      <c r="E12" s="17">
        <v>5.9125779882747503E-2</v>
      </c>
      <c r="F12" s="17"/>
      <c r="G12" s="17">
        <v>9.1105162789192007E-2</v>
      </c>
      <c r="H12" s="17">
        <v>0.111716992920682</v>
      </c>
      <c r="I12" s="17">
        <v>6.0189304258900102E-2</v>
      </c>
      <c r="J12" s="17">
        <v>4.7555952526132199E-2</v>
      </c>
      <c r="K12" s="17">
        <v>4.65808750069392E-2</v>
      </c>
      <c r="L12" s="17">
        <v>4.7815871023797099E-2</v>
      </c>
      <c r="M12" s="17"/>
      <c r="N12" s="17">
        <v>7.2341012108511099E-2</v>
      </c>
      <c r="O12" s="17">
        <v>6.8098249730890195E-2</v>
      </c>
      <c r="P12" s="17">
        <v>6.9594164529513405E-2</v>
      </c>
      <c r="Q12" s="17">
        <v>5.5621275203978401E-2</v>
      </c>
      <c r="R12" s="17"/>
      <c r="S12" s="17">
        <v>0.104731311007897</v>
      </c>
      <c r="T12" s="17">
        <v>8.2969631080523298E-2</v>
      </c>
      <c r="U12" s="17">
        <v>7.4824849630658594E-2</v>
      </c>
      <c r="V12" s="17">
        <v>3.6659750214495003E-2</v>
      </c>
      <c r="W12" s="17">
        <v>6.1651362304429698E-2</v>
      </c>
      <c r="X12" s="17">
        <v>7.5388538789277093E-2</v>
      </c>
      <c r="Y12" s="17">
        <v>4.3195800240613598E-2</v>
      </c>
      <c r="Z12" s="17">
        <v>8.7649607136235194E-2</v>
      </c>
      <c r="AA12" s="17">
        <v>7.66729350676537E-2</v>
      </c>
      <c r="AB12" s="17">
        <v>3.0233768325310901E-2</v>
      </c>
      <c r="AC12" s="17">
        <v>3.6522512079769802E-2</v>
      </c>
      <c r="AD12" s="17">
        <v>2.9496030827564301E-2</v>
      </c>
      <c r="AE12" s="17"/>
      <c r="AF12" s="17">
        <v>6.5412730603871094E-2</v>
      </c>
      <c r="AG12" s="17">
        <v>6.7500842495525501E-2</v>
      </c>
      <c r="AH12" s="17">
        <v>7.1428105185474697E-2</v>
      </c>
      <c r="AI12" s="17">
        <v>4.5118659199790398E-2</v>
      </c>
      <c r="AJ12" s="17">
        <v>6.1493580322430602E-2</v>
      </c>
      <c r="AK12" s="17"/>
      <c r="AL12" s="17">
        <v>5.8946130500137001E-2</v>
      </c>
      <c r="AM12" s="17">
        <v>6.0631867283781497E-2</v>
      </c>
      <c r="AN12" s="17">
        <v>9.6113646103601402E-2</v>
      </c>
      <c r="AO12" s="17">
        <v>6.9821478401974196E-2</v>
      </c>
      <c r="AP12" s="17"/>
      <c r="AQ12" s="17">
        <v>6.36933490121699E-2</v>
      </c>
      <c r="AR12" s="17">
        <v>7.1017945841032798E-2</v>
      </c>
      <c r="AS12" s="17"/>
      <c r="AT12" s="17">
        <v>6.6171995567359601E-2</v>
      </c>
      <c r="AU12" s="17">
        <v>5.1173296539867699E-2</v>
      </c>
      <c r="AV12" s="17"/>
      <c r="AW12" s="17">
        <v>5.2820854950663701E-2</v>
      </c>
      <c r="AX12" s="17">
        <v>5.3430282863437699E-2</v>
      </c>
      <c r="AY12" s="17">
        <v>8.4308921758120797E-2</v>
      </c>
      <c r="AZ12" s="17"/>
      <c r="BA12" s="17">
        <v>8.7210701069705396E-2</v>
      </c>
      <c r="BB12" s="17">
        <v>6.0784888632469398E-2</v>
      </c>
      <c r="BC12" s="17">
        <v>6.1263078533479801E-2</v>
      </c>
      <c r="BD12" s="17">
        <v>3.6028550622395399E-2</v>
      </c>
      <c r="BE12" s="17">
        <v>9.0414260374458794E-2</v>
      </c>
      <c r="BF12" s="17"/>
      <c r="BG12" s="17">
        <v>6.5217371931429804E-2</v>
      </c>
      <c r="BH12" s="17">
        <v>6.7750431776963396E-2</v>
      </c>
      <c r="BI12" s="17"/>
      <c r="BJ12" s="17">
        <v>7.1783218661695597E-2</v>
      </c>
      <c r="BK12" s="17">
        <v>4.9275129714658701E-2</v>
      </c>
      <c r="BL12" s="17"/>
      <c r="BM12" s="17">
        <v>5.39858320905185E-2</v>
      </c>
      <c r="BN12" s="17">
        <v>6.8623679282977607E-2</v>
      </c>
      <c r="BO12" s="17">
        <v>7.5216419576315696E-2</v>
      </c>
      <c r="BP12" s="17">
        <v>3.0452848232381299E-2</v>
      </c>
      <c r="BQ12" s="17">
        <v>9.4653921310396502E-2</v>
      </c>
      <c r="BR12" s="17"/>
      <c r="BS12" s="17">
        <v>8.9653544979048497E-2</v>
      </c>
      <c r="BT12" s="17"/>
      <c r="BU12" s="17">
        <v>5.8333938640669797E-2</v>
      </c>
      <c r="BV12" s="17">
        <v>8.0566693597787994E-2</v>
      </c>
      <c r="BW12" s="17">
        <v>2.94115851090073E-2</v>
      </c>
      <c r="BX12" s="17">
        <v>8.6631832787213703E-2</v>
      </c>
      <c r="BY12" s="17">
        <v>8.1714126548995805E-2</v>
      </c>
      <c r="BZ12" s="17"/>
      <c r="CA12" s="17">
        <v>0.106385738601837</v>
      </c>
      <c r="CB12" s="17"/>
      <c r="CC12" s="17">
        <v>5.9425096687156502E-2</v>
      </c>
      <c r="CD12" s="17">
        <v>9.6476310647428204E-2</v>
      </c>
      <c r="CE12" s="17"/>
      <c r="CF12" s="17">
        <v>4.3349238366448203E-2</v>
      </c>
      <c r="CG12" s="17"/>
      <c r="CH12" s="17">
        <v>5.7189909240527297E-2</v>
      </c>
      <c r="CI12" s="17">
        <v>0.115924960963426</v>
      </c>
    </row>
    <row r="13" spans="2:87" ht="29" x14ac:dyDescent="0.35">
      <c r="B13" s="18" t="s">
        <v>501</v>
      </c>
      <c r="C13" s="17">
        <v>3.6339177549039703E-2</v>
      </c>
      <c r="D13" s="17">
        <v>4.3030958908726699E-2</v>
      </c>
      <c r="E13" s="17">
        <v>3.0006851239631999E-2</v>
      </c>
      <c r="F13" s="17"/>
      <c r="G13" s="17">
        <v>3.9260565055836701E-2</v>
      </c>
      <c r="H13" s="17">
        <v>2.3259402663208899E-2</v>
      </c>
      <c r="I13" s="17">
        <v>4.1984766490214001E-2</v>
      </c>
      <c r="J13" s="17">
        <v>2.1553270637127999E-2</v>
      </c>
      <c r="K13" s="17">
        <v>4.4657287735233399E-2</v>
      </c>
      <c r="L13" s="17">
        <v>4.6909700878200601E-2</v>
      </c>
      <c r="M13" s="17"/>
      <c r="N13" s="17">
        <v>3.3414411789992202E-2</v>
      </c>
      <c r="O13" s="17">
        <v>3.6122642397960099E-2</v>
      </c>
      <c r="P13" s="17">
        <v>3.2551900311057098E-2</v>
      </c>
      <c r="Q13" s="17">
        <v>4.3555946264300503E-2</v>
      </c>
      <c r="R13" s="17"/>
      <c r="S13" s="17">
        <v>3.80634494824591E-2</v>
      </c>
      <c r="T13" s="17">
        <v>3.7530163301139501E-2</v>
      </c>
      <c r="U13" s="17">
        <v>4.7054547768071303E-2</v>
      </c>
      <c r="V13" s="17">
        <v>2.6215708514898701E-2</v>
      </c>
      <c r="W13" s="17">
        <v>4.1592942292802901E-2</v>
      </c>
      <c r="X13" s="17">
        <v>1.08706191059132E-2</v>
      </c>
      <c r="Y13" s="17">
        <v>2.5349751698528999E-2</v>
      </c>
      <c r="Z13" s="17">
        <v>1.48108729765788E-2</v>
      </c>
      <c r="AA13" s="17">
        <v>4.7690472067738202E-2</v>
      </c>
      <c r="AB13" s="17">
        <v>6.7016019375462199E-2</v>
      </c>
      <c r="AC13" s="17">
        <v>3.5472726771136102E-2</v>
      </c>
      <c r="AD13" s="17">
        <v>1.47745568211738E-2</v>
      </c>
      <c r="AE13" s="17"/>
      <c r="AF13" s="17">
        <v>4.5817725696897897E-2</v>
      </c>
      <c r="AG13" s="17">
        <v>5.1666353269272998E-2</v>
      </c>
      <c r="AH13" s="17">
        <v>2.19251768292891E-2</v>
      </c>
      <c r="AI13" s="17">
        <v>1.52886193759316E-2</v>
      </c>
      <c r="AJ13" s="17">
        <v>2.73865725278938E-2</v>
      </c>
      <c r="AK13" s="17"/>
      <c r="AL13" s="17">
        <v>3.7118968994235599E-2</v>
      </c>
      <c r="AM13" s="17">
        <v>3.20519118249636E-2</v>
      </c>
      <c r="AN13" s="17">
        <v>4.9782662338060002E-2</v>
      </c>
      <c r="AO13" s="17">
        <v>2.07465179164909E-2</v>
      </c>
      <c r="AP13" s="17"/>
      <c r="AQ13" s="17">
        <v>3.3959469045962302E-2</v>
      </c>
      <c r="AR13" s="17">
        <v>3.9792162803838099E-2</v>
      </c>
      <c r="AS13" s="17"/>
      <c r="AT13" s="17">
        <v>3.75401206938357E-2</v>
      </c>
      <c r="AU13" s="17">
        <v>3.4418392037505997E-2</v>
      </c>
      <c r="AV13" s="17"/>
      <c r="AW13" s="17">
        <v>3.7465743244463799E-2</v>
      </c>
      <c r="AX13" s="17">
        <v>3.5486042953827797E-2</v>
      </c>
      <c r="AY13" s="17">
        <v>3.9870011241424599E-2</v>
      </c>
      <c r="AZ13" s="17"/>
      <c r="BA13" s="17">
        <v>3.6716666043014899E-2</v>
      </c>
      <c r="BB13" s="17">
        <v>3.9163898507085203E-2</v>
      </c>
      <c r="BC13" s="17">
        <v>3.7953076495671402E-2</v>
      </c>
      <c r="BD13" s="17">
        <v>2.1316389579806701E-2</v>
      </c>
      <c r="BE13" s="17">
        <v>3.8450929525396201E-2</v>
      </c>
      <c r="BF13" s="17"/>
      <c r="BG13" s="17">
        <v>3.1344534477124E-2</v>
      </c>
      <c r="BH13" s="17">
        <v>3.9984217976850402E-2</v>
      </c>
      <c r="BI13" s="17"/>
      <c r="BJ13" s="17">
        <v>3.0279345172393599E-2</v>
      </c>
      <c r="BK13" s="17">
        <v>5.5342710306350899E-2</v>
      </c>
      <c r="BL13" s="17"/>
      <c r="BM13" s="17">
        <v>1.7679841725049598E-2</v>
      </c>
      <c r="BN13" s="17">
        <v>7.1424935648581198E-2</v>
      </c>
      <c r="BO13" s="17">
        <v>2.1260273516310602E-2</v>
      </c>
      <c r="BP13" s="17">
        <v>4.3886511667054699E-2</v>
      </c>
      <c r="BQ13" s="17">
        <v>5.5628895066270903E-2</v>
      </c>
      <c r="BR13" s="17"/>
      <c r="BS13" s="17">
        <v>4.6299160460998599E-2</v>
      </c>
      <c r="BT13" s="17"/>
      <c r="BU13" s="17">
        <v>5.2826158774505902E-2</v>
      </c>
      <c r="BV13" s="17">
        <v>2.42776559423768E-2</v>
      </c>
      <c r="BW13" s="17">
        <v>2.5884314982016401E-2</v>
      </c>
      <c r="BX13" s="17">
        <v>6.1884833611703702E-2</v>
      </c>
      <c r="BY13" s="17">
        <v>3.5146890505982298E-2</v>
      </c>
      <c r="BZ13" s="17"/>
      <c r="CA13" s="17">
        <v>2.01826832581888E-2</v>
      </c>
      <c r="CB13" s="17"/>
      <c r="CC13" s="17">
        <v>3.8862477571546698E-2</v>
      </c>
      <c r="CD13" s="17">
        <v>2.6681148866676E-2</v>
      </c>
      <c r="CE13" s="17"/>
      <c r="CF13" s="17">
        <v>3.9053204241085E-2</v>
      </c>
      <c r="CG13" s="17"/>
      <c r="CH13" s="17">
        <v>4.5990766229541298E-2</v>
      </c>
      <c r="CI13" s="17">
        <v>1.7247894887274101E-2</v>
      </c>
    </row>
    <row r="14" spans="2:87" x14ac:dyDescent="0.35">
      <c r="B14" s="18" t="s">
        <v>161</v>
      </c>
      <c r="C14" s="19">
        <v>0.14299698984832701</v>
      </c>
      <c r="D14" s="19">
        <v>0.11828886607340899</v>
      </c>
      <c r="E14" s="19">
        <v>0.16510572200565701</v>
      </c>
      <c r="F14" s="19"/>
      <c r="G14" s="19">
        <v>0.185712533908824</v>
      </c>
      <c r="H14" s="19">
        <v>0.14119067024522</v>
      </c>
      <c r="I14" s="19">
        <v>0.17448777806320201</v>
      </c>
      <c r="J14" s="19">
        <v>0.13930951867017899</v>
      </c>
      <c r="K14" s="19">
        <v>0.12348391406989601</v>
      </c>
      <c r="L14" s="19">
        <v>0.106355015099021</v>
      </c>
      <c r="M14" s="19"/>
      <c r="N14" s="19">
        <v>9.5568067735407394E-2</v>
      </c>
      <c r="O14" s="19">
        <v>0.124596520914974</v>
      </c>
      <c r="P14" s="19">
        <v>0.14469514564966901</v>
      </c>
      <c r="Q14" s="19">
        <v>0.213840840025535</v>
      </c>
      <c r="R14" s="19"/>
      <c r="S14" s="19">
        <v>0.150750575338927</v>
      </c>
      <c r="T14" s="19">
        <v>0.137666779163129</v>
      </c>
      <c r="U14" s="19">
        <v>0.13424579741444301</v>
      </c>
      <c r="V14" s="19">
        <v>0.14729710932052101</v>
      </c>
      <c r="W14" s="19">
        <v>0.176980597215774</v>
      </c>
      <c r="X14" s="19">
        <v>0.123614939151121</v>
      </c>
      <c r="Y14" s="19">
        <v>0.16487927168311201</v>
      </c>
      <c r="Z14" s="19">
        <v>0.1509036334094</v>
      </c>
      <c r="AA14" s="19">
        <v>0.10932594859443499</v>
      </c>
      <c r="AB14" s="19">
        <v>0.12582708655382799</v>
      </c>
      <c r="AC14" s="19">
        <v>0.151789900697168</v>
      </c>
      <c r="AD14" s="19">
        <v>0.211136898703017</v>
      </c>
      <c r="AE14" s="19"/>
      <c r="AF14" s="19">
        <v>0.21412112957646001</v>
      </c>
      <c r="AG14" s="19">
        <v>0.137915092023182</v>
      </c>
      <c r="AH14" s="19">
        <v>0.117177794234138</v>
      </c>
      <c r="AI14" s="19">
        <v>9.9492629291785498E-2</v>
      </c>
      <c r="AJ14" s="19">
        <v>7.1504608598826805E-2</v>
      </c>
      <c r="AK14" s="19"/>
      <c r="AL14" s="19">
        <v>0.15912018105197001</v>
      </c>
      <c r="AM14" s="19">
        <v>0.13327076288946199</v>
      </c>
      <c r="AN14" s="19">
        <v>0.13337266159918801</v>
      </c>
      <c r="AO14" s="19">
        <v>0.13045839895533001</v>
      </c>
      <c r="AP14" s="19"/>
      <c r="AQ14" s="19">
        <v>0.151981250151869</v>
      </c>
      <c r="AR14" s="19">
        <v>0.12996072161913699</v>
      </c>
      <c r="AS14" s="19"/>
      <c r="AT14" s="19">
        <v>0.14250759319166301</v>
      </c>
      <c r="AU14" s="19">
        <v>0.10284757167216101</v>
      </c>
      <c r="AV14" s="19"/>
      <c r="AW14" s="19">
        <v>0.103486222512887</v>
      </c>
      <c r="AX14" s="19">
        <v>0.132671114911139</v>
      </c>
      <c r="AY14" s="19">
        <v>0.183801916178574</v>
      </c>
      <c r="AZ14" s="19"/>
      <c r="BA14" s="19">
        <v>0.15840201534623599</v>
      </c>
      <c r="BB14" s="19">
        <v>0.115671994234735</v>
      </c>
      <c r="BC14" s="19">
        <v>0.15210615572243599</v>
      </c>
      <c r="BD14" s="19">
        <v>0.16508113445848999</v>
      </c>
      <c r="BE14" s="19">
        <v>0.105005728423518</v>
      </c>
      <c r="BF14" s="19"/>
      <c r="BG14" s="19">
        <v>0.170760372647771</v>
      </c>
      <c r="BH14" s="19">
        <v>0.12273555149134199</v>
      </c>
      <c r="BI14" s="19"/>
      <c r="BJ14" s="19">
        <v>0.150993157902515</v>
      </c>
      <c r="BK14" s="19">
        <v>0.114451948862312</v>
      </c>
      <c r="BL14" s="19"/>
      <c r="BM14" s="19">
        <v>0.25968255401186902</v>
      </c>
      <c r="BN14" s="19">
        <v>0.104288997360409</v>
      </c>
      <c r="BO14" s="19">
        <v>0.107256735493874</v>
      </c>
      <c r="BP14" s="19">
        <v>0.143048801437032</v>
      </c>
      <c r="BQ14" s="19">
        <v>0.10563563200168299</v>
      </c>
      <c r="BR14" s="19"/>
      <c r="BS14" s="19">
        <v>8.8544232486233998E-2</v>
      </c>
      <c r="BT14" s="19"/>
      <c r="BU14" s="19">
        <v>0.106127739588981</v>
      </c>
      <c r="BV14" s="19">
        <v>9.7466963608475302E-2</v>
      </c>
      <c r="BW14" s="19">
        <v>0.108913529514235</v>
      </c>
      <c r="BX14" s="19">
        <v>9.0763745860814093E-2</v>
      </c>
      <c r="BY14" s="19">
        <v>0.36472890690367099</v>
      </c>
      <c r="BZ14" s="19"/>
      <c r="CA14" s="19">
        <v>8.2098076889893304E-2</v>
      </c>
      <c r="CB14" s="19"/>
      <c r="CC14" s="19">
        <v>0.140266836029632</v>
      </c>
      <c r="CD14" s="19">
        <v>0.10068114467365499</v>
      </c>
      <c r="CE14" s="19"/>
      <c r="CF14" s="19">
        <v>0.13007081525547601</v>
      </c>
      <c r="CG14" s="19"/>
      <c r="CH14" s="19">
        <v>0.12549342436090699</v>
      </c>
      <c r="CI14" s="19">
        <v>8.6344427290333106E-2</v>
      </c>
    </row>
    <row r="15" spans="2:87" x14ac:dyDescent="0.35">
      <c r="B15" s="16"/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512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2014</v>
      </c>
      <c r="D7" s="10">
        <v>1010</v>
      </c>
      <c r="E7" s="10">
        <v>998</v>
      </c>
      <c r="F7" s="10"/>
      <c r="G7" s="10">
        <v>162</v>
      </c>
      <c r="H7" s="10">
        <v>348</v>
      </c>
      <c r="I7" s="10">
        <v>362</v>
      </c>
      <c r="J7" s="10">
        <v>366</v>
      </c>
      <c r="K7" s="10">
        <v>313</v>
      </c>
      <c r="L7" s="10">
        <v>463</v>
      </c>
      <c r="M7" s="10"/>
      <c r="N7" s="10">
        <v>594</v>
      </c>
      <c r="O7" s="10">
        <v>504</v>
      </c>
      <c r="P7" s="10">
        <v>427</v>
      </c>
      <c r="Q7" s="10">
        <v>482</v>
      </c>
      <c r="R7" s="10"/>
      <c r="S7" s="10">
        <v>277</v>
      </c>
      <c r="T7" s="10">
        <v>281</v>
      </c>
      <c r="U7" s="10">
        <v>168</v>
      </c>
      <c r="V7" s="10">
        <v>172</v>
      </c>
      <c r="W7" s="10">
        <v>153</v>
      </c>
      <c r="X7" s="10">
        <v>169</v>
      </c>
      <c r="Y7" s="10">
        <v>143</v>
      </c>
      <c r="Z7" s="10">
        <v>76</v>
      </c>
      <c r="AA7" s="10">
        <v>207</v>
      </c>
      <c r="AB7" s="10">
        <v>190</v>
      </c>
      <c r="AC7" s="10">
        <v>109</v>
      </c>
      <c r="AD7" s="10">
        <v>69</v>
      </c>
      <c r="AE7" s="10"/>
      <c r="AF7" s="10">
        <v>331</v>
      </c>
      <c r="AG7" s="10">
        <v>748</v>
      </c>
      <c r="AH7" s="10">
        <v>407</v>
      </c>
      <c r="AI7" s="10">
        <v>228</v>
      </c>
      <c r="AJ7" s="10">
        <v>232</v>
      </c>
      <c r="AK7" s="10"/>
      <c r="AL7" s="10">
        <v>803</v>
      </c>
      <c r="AM7" s="10">
        <v>756</v>
      </c>
      <c r="AN7" s="10">
        <v>338</v>
      </c>
      <c r="AO7" s="10">
        <v>117</v>
      </c>
      <c r="AP7" s="10"/>
      <c r="AQ7" s="10">
        <v>1178</v>
      </c>
      <c r="AR7" s="10">
        <v>836</v>
      </c>
      <c r="AS7" s="10"/>
      <c r="AT7" s="10">
        <v>1305</v>
      </c>
      <c r="AU7" s="10">
        <v>438</v>
      </c>
      <c r="AV7" s="10"/>
      <c r="AW7" s="10">
        <v>799</v>
      </c>
      <c r="AX7" s="10">
        <v>470</v>
      </c>
      <c r="AY7" s="10">
        <v>680</v>
      </c>
      <c r="AZ7" s="10"/>
      <c r="BA7" s="10">
        <v>492</v>
      </c>
      <c r="BB7" s="10">
        <v>559</v>
      </c>
      <c r="BC7" s="10">
        <v>647</v>
      </c>
      <c r="BD7" s="10">
        <v>207</v>
      </c>
      <c r="BE7" s="10">
        <v>108</v>
      </c>
      <c r="BF7" s="10"/>
      <c r="BG7" s="10">
        <v>791</v>
      </c>
      <c r="BH7" s="10">
        <v>1223</v>
      </c>
      <c r="BI7" s="10"/>
      <c r="BJ7" s="10">
        <v>1546</v>
      </c>
      <c r="BK7" s="10">
        <v>457</v>
      </c>
      <c r="BL7" s="10"/>
      <c r="BM7" s="10">
        <v>280</v>
      </c>
      <c r="BN7" s="10">
        <v>408</v>
      </c>
      <c r="BO7" s="10">
        <v>699</v>
      </c>
      <c r="BP7" s="10">
        <v>159</v>
      </c>
      <c r="BQ7" s="10">
        <v>227</v>
      </c>
      <c r="BR7" s="10"/>
      <c r="BS7" s="10">
        <v>617</v>
      </c>
      <c r="BT7" s="10"/>
      <c r="BU7" s="10">
        <v>384</v>
      </c>
      <c r="BV7" s="10">
        <v>488</v>
      </c>
      <c r="BW7" s="10">
        <v>192</v>
      </c>
      <c r="BX7" s="10">
        <v>397</v>
      </c>
      <c r="BY7" s="10">
        <v>154</v>
      </c>
      <c r="BZ7" s="10"/>
      <c r="CA7" s="10">
        <v>165</v>
      </c>
      <c r="CB7" s="10"/>
      <c r="CC7" s="10">
        <v>1596</v>
      </c>
      <c r="CD7" s="10">
        <v>360</v>
      </c>
      <c r="CE7" s="10"/>
      <c r="CF7" s="10">
        <v>756</v>
      </c>
      <c r="CG7" s="10"/>
      <c r="CH7" s="10">
        <v>698</v>
      </c>
      <c r="CI7" s="10">
        <v>238</v>
      </c>
    </row>
    <row r="8" spans="2:87" ht="30" customHeight="1" x14ac:dyDescent="0.35">
      <c r="B8" s="11" t="s">
        <v>20</v>
      </c>
      <c r="C8" s="11">
        <v>2014</v>
      </c>
      <c r="D8" s="11">
        <v>993</v>
      </c>
      <c r="E8" s="11">
        <v>1015</v>
      </c>
      <c r="F8" s="11"/>
      <c r="G8" s="11">
        <v>282</v>
      </c>
      <c r="H8" s="11">
        <v>344</v>
      </c>
      <c r="I8" s="11">
        <v>342</v>
      </c>
      <c r="J8" s="11">
        <v>342</v>
      </c>
      <c r="K8" s="11">
        <v>283</v>
      </c>
      <c r="L8" s="11">
        <v>421</v>
      </c>
      <c r="M8" s="11"/>
      <c r="N8" s="11">
        <v>542</v>
      </c>
      <c r="O8" s="11">
        <v>522</v>
      </c>
      <c r="P8" s="11">
        <v>441</v>
      </c>
      <c r="Q8" s="11">
        <v>502</v>
      </c>
      <c r="R8" s="11"/>
      <c r="S8" s="11">
        <v>282</v>
      </c>
      <c r="T8" s="11">
        <v>262</v>
      </c>
      <c r="U8" s="11">
        <v>161</v>
      </c>
      <c r="V8" s="11">
        <v>181</v>
      </c>
      <c r="W8" s="11">
        <v>141</v>
      </c>
      <c r="X8" s="11">
        <v>181</v>
      </c>
      <c r="Y8" s="11">
        <v>161</v>
      </c>
      <c r="Z8" s="11">
        <v>81</v>
      </c>
      <c r="AA8" s="11">
        <v>222</v>
      </c>
      <c r="AB8" s="11">
        <v>181</v>
      </c>
      <c r="AC8" s="11">
        <v>101</v>
      </c>
      <c r="AD8" s="11">
        <v>60</v>
      </c>
      <c r="AE8" s="11"/>
      <c r="AF8" s="11">
        <v>339</v>
      </c>
      <c r="AG8" s="11">
        <v>765</v>
      </c>
      <c r="AH8" s="11">
        <v>397</v>
      </c>
      <c r="AI8" s="11">
        <v>220</v>
      </c>
      <c r="AJ8" s="11">
        <v>222</v>
      </c>
      <c r="AK8" s="11"/>
      <c r="AL8" s="11">
        <v>770</v>
      </c>
      <c r="AM8" s="11">
        <v>770</v>
      </c>
      <c r="AN8" s="11">
        <v>347</v>
      </c>
      <c r="AO8" s="11">
        <v>126</v>
      </c>
      <c r="AP8" s="11"/>
      <c r="AQ8" s="11">
        <v>1192</v>
      </c>
      <c r="AR8" s="11">
        <v>822</v>
      </c>
      <c r="AS8" s="11"/>
      <c r="AT8" s="11">
        <v>1312</v>
      </c>
      <c r="AU8" s="11">
        <v>397</v>
      </c>
      <c r="AV8" s="11"/>
      <c r="AW8" s="11">
        <v>746</v>
      </c>
      <c r="AX8" s="11">
        <v>471</v>
      </c>
      <c r="AY8" s="11">
        <v>716</v>
      </c>
      <c r="AZ8" s="11"/>
      <c r="BA8" s="11">
        <v>511</v>
      </c>
      <c r="BB8" s="11">
        <v>553</v>
      </c>
      <c r="BC8" s="11">
        <v>648</v>
      </c>
      <c r="BD8" s="11">
        <v>198</v>
      </c>
      <c r="BE8" s="11">
        <v>103</v>
      </c>
      <c r="BF8" s="11"/>
      <c r="BG8" s="11">
        <v>850</v>
      </c>
      <c r="BH8" s="11">
        <v>1164</v>
      </c>
      <c r="BI8" s="11"/>
      <c r="BJ8" s="11">
        <v>1580</v>
      </c>
      <c r="BK8" s="11">
        <v>423</v>
      </c>
      <c r="BL8" s="11"/>
      <c r="BM8" s="11">
        <v>297</v>
      </c>
      <c r="BN8" s="11">
        <v>385</v>
      </c>
      <c r="BO8" s="11">
        <v>706</v>
      </c>
      <c r="BP8" s="11">
        <v>156</v>
      </c>
      <c r="BQ8" s="11">
        <v>228</v>
      </c>
      <c r="BR8" s="11"/>
      <c r="BS8" s="11">
        <v>612</v>
      </c>
      <c r="BT8" s="11"/>
      <c r="BU8" s="11">
        <v>373</v>
      </c>
      <c r="BV8" s="11">
        <v>499</v>
      </c>
      <c r="BW8" s="11">
        <v>191</v>
      </c>
      <c r="BX8" s="11">
        <v>389</v>
      </c>
      <c r="BY8" s="11">
        <v>163</v>
      </c>
      <c r="BZ8" s="11"/>
      <c r="CA8" s="11">
        <v>167</v>
      </c>
      <c r="CB8" s="11"/>
      <c r="CC8" s="11">
        <v>1582</v>
      </c>
      <c r="CD8" s="11">
        <v>370</v>
      </c>
      <c r="CE8" s="11"/>
      <c r="CF8" s="11">
        <v>721</v>
      </c>
      <c r="CG8" s="11"/>
      <c r="CH8" s="11">
        <v>681</v>
      </c>
      <c r="CI8" s="11">
        <v>239</v>
      </c>
    </row>
    <row r="9" spans="2:87" ht="29" x14ac:dyDescent="0.35">
      <c r="B9" s="18" t="s">
        <v>497</v>
      </c>
      <c r="C9" s="17">
        <v>0.119304118044621</v>
      </c>
      <c r="D9" s="17">
        <v>0.12936571291634799</v>
      </c>
      <c r="E9" s="17">
        <v>0.110165536223779</v>
      </c>
      <c r="F9" s="17"/>
      <c r="G9" s="17">
        <v>0.133249346171083</v>
      </c>
      <c r="H9" s="17">
        <v>0.16799027510586301</v>
      </c>
      <c r="I9" s="17">
        <v>0.111182104655015</v>
      </c>
      <c r="J9" s="17">
        <v>0.10170152017866101</v>
      </c>
      <c r="K9" s="17">
        <v>9.1188085137643995E-2</v>
      </c>
      <c r="L9" s="17">
        <v>0.109953520800151</v>
      </c>
      <c r="M9" s="17"/>
      <c r="N9" s="17">
        <v>0.1449544970304</v>
      </c>
      <c r="O9" s="17">
        <v>0.103520381299069</v>
      </c>
      <c r="P9" s="17">
        <v>0.108324302902243</v>
      </c>
      <c r="Q9" s="17">
        <v>0.117299841925449</v>
      </c>
      <c r="R9" s="17"/>
      <c r="S9" s="17">
        <v>0.16422885512285701</v>
      </c>
      <c r="T9" s="17">
        <v>0.100311594401055</v>
      </c>
      <c r="U9" s="17">
        <v>0.15179115010501701</v>
      </c>
      <c r="V9" s="17">
        <v>9.9560112255599603E-2</v>
      </c>
      <c r="W9" s="17">
        <v>0.115496128407446</v>
      </c>
      <c r="X9" s="17">
        <v>0.113448369101567</v>
      </c>
      <c r="Y9" s="17">
        <v>8.60670794498824E-2</v>
      </c>
      <c r="Z9" s="17">
        <v>0.109122074929492</v>
      </c>
      <c r="AA9" s="17">
        <v>0.12644047733984701</v>
      </c>
      <c r="AB9" s="17">
        <v>9.8119862266091804E-2</v>
      </c>
      <c r="AC9" s="17">
        <v>0.122320700857182</v>
      </c>
      <c r="AD9" s="17">
        <v>0.12547417422808399</v>
      </c>
      <c r="AE9" s="17"/>
      <c r="AF9" s="17">
        <v>0.11477057090779499</v>
      </c>
      <c r="AG9" s="17">
        <v>0.10735457624971299</v>
      </c>
      <c r="AH9" s="17">
        <v>0.129400321597896</v>
      </c>
      <c r="AI9" s="17">
        <v>0.116772101439911</v>
      </c>
      <c r="AJ9" s="17">
        <v>0.15298346258138801</v>
      </c>
      <c r="AK9" s="17"/>
      <c r="AL9" s="17">
        <v>0.117396906190173</v>
      </c>
      <c r="AM9" s="17">
        <v>0.108903867698114</v>
      </c>
      <c r="AN9" s="17">
        <v>0.13085899515312399</v>
      </c>
      <c r="AO9" s="17">
        <v>0.16265023419574201</v>
      </c>
      <c r="AP9" s="17"/>
      <c r="AQ9" s="17">
        <v>0.110550794580299</v>
      </c>
      <c r="AR9" s="17">
        <v>0.132005294181823</v>
      </c>
      <c r="AS9" s="17"/>
      <c r="AT9" s="17">
        <v>0.134617112027382</v>
      </c>
      <c r="AU9" s="17">
        <v>9.5769643396044296E-2</v>
      </c>
      <c r="AV9" s="17"/>
      <c r="AW9" s="17">
        <v>0.115979647576353</v>
      </c>
      <c r="AX9" s="17">
        <v>0.10017902777590799</v>
      </c>
      <c r="AY9" s="17">
        <v>0.13111935910054201</v>
      </c>
      <c r="AZ9" s="17"/>
      <c r="BA9" s="17">
        <v>0.131067661791815</v>
      </c>
      <c r="BB9" s="17">
        <v>0.134107991236813</v>
      </c>
      <c r="BC9" s="17">
        <v>0.104611126182531</v>
      </c>
      <c r="BD9" s="17">
        <v>9.0454915230521807E-2</v>
      </c>
      <c r="BE9" s="17">
        <v>0.13080296594978599</v>
      </c>
      <c r="BF9" s="17"/>
      <c r="BG9" s="17">
        <v>0.121093343189347</v>
      </c>
      <c r="BH9" s="17">
        <v>0.117998359476274</v>
      </c>
      <c r="BI9" s="17"/>
      <c r="BJ9" s="17">
        <v>0.123106302432861</v>
      </c>
      <c r="BK9" s="17">
        <v>9.9561157220048893E-2</v>
      </c>
      <c r="BL9" s="17"/>
      <c r="BM9" s="17">
        <v>8.6437781399649499E-2</v>
      </c>
      <c r="BN9" s="17">
        <v>0.13599426400818501</v>
      </c>
      <c r="BO9" s="17">
        <v>0.14409900942370901</v>
      </c>
      <c r="BP9" s="17">
        <v>8.0740588310858702E-2</v>
      </c>
      <c r="BQ9" s="17">
        <v>9.9735701887802897E-2</v>
      </c>
      <c r="BR9" s="17"/>
      <c r="BS9" s="17">
        <v>0.13170253282533201</v>
      </c>
      <c r="BT9" s="17"/>
      <c r="BU9" s="17">
        <v>0.12803695528825099</v>
      </c>
      <c r="BV9" s="17">
        <v>0.18671380244247501</v>
      </c>
      <c r="BW9" s="17">
        <v>8.1265337178238806E-2</v>
      </c>
      <c r="BX9" s="17">
        <v>0.11877234746187</v>
      </c>
      <c r="BY9" s="17">
        <v>4.50723872066843E-2</v>
      </c>
      <c r="BZ9" s="17"/>
      <c r="CA9" s="17">
        <v>0.15634557968320401</v>
      </c>
      <c r="CB9" s="17"/>
      <c r="CC9" s="17">
        <v>0.122517008975118</v>
      </c>
      <c r="CD9" s="17">
        <v>0.108483875299207</v>
      </c>
      <c r="CE9" s="17"/>
      <c r="CF9" s="17">
        <v>0.123599292668329</v>
      </c>
      <c r="CG9" s="17"/>
      <c r="CH9" s="17">
        <v>9.7330381473437505E-2</v>
      </c>
      <c r="CI9" s="17">
        <v>0.16834463454767901</v>
      </c>
    </row>
    <row r="10" spans="2:87" ht="29" x14ac:dyDescent="0.35">
      <c r="B10" s="18" t="s">
        <v>498</v>
      </c>
      <c r="C10" s="17">
        <v>0.19831486876555901</v>
      </c>
      <c r="D10" s="17">
        <v>0.21607034288778801</v>
      </c>
      <c r="E10" s="17">
        <v>0.18108625740446399</v>
      </c>
      <c r="F10" s="17"/>
      <c r="G10" s="17">
        <v>0.21105297275481399</v>
      </c>
      <c r="H10" s="17">
        <v>0.25836492008749901</v>
      </c>
      <c r="I10" s="17">
        <v>0.207465388718996</v>
      </c>
      <c r="J10" s="17">
        <v>0.17846334500590899</v>
      </c>
      <c r="K10" s="17">
        <v>0.165008134810011</v>
      </c>
      <c r="L10" s="17">
        <v>0.17175927078106401</v>
      </c>
      <c r="M10" s="17"/>
      <c r="N10" s="17">
        <v>0.22827382745718</v>
      </c>
      <c r="O10" s="17">
        <v>0.18806067932541601</v>
      </c>
      <c r="P10" s="17">
        <v>0.207442786468858</v>
      </c>
      <c r="Q10" s="17">
        <v>0.167265978946741</v>
      </c>
      <c r="R10" s="17"/>
      <c r="S10" s="17">
        <v>0.248071416345647</v>
      </c>
      <c r="T10" s="17">
        <v>0.198099852387013</v>
      </c>
      <c r="U10" s="17">
        <v>0.17548452192074601</v>
      </c>
      <c r="V10" s="17">
        <v>0.21387102470087199</v>
      </c>
      <c r="W10" s="17">
        <v>0.17352505945396601</v>
      </c>
      <c r="X10" s="17">
        <v>0.20821971606610501</v>
      </c>
      <c r="Y10" s="17">
        <v>0.17804179182567101</v>
      </c>
      <c r="Z10" s="17">
        <v>0.18851603007065901</v>
      </c>
      <c r="AA10" s="17">
        <v>0.21194431200418401</v>
      </c>
      <c r="AB10" s="17">
        <v>0.164598798448992</v>
      </c>
      <c r="AC10" s="17">
        <v>0.18038620743620001</v>
      </c>
      <c r="AD10" s="17">
        <v>0.157234582111832</v>
      </c>
      <c r="AE10" s="17"/>
      <c r="AF10" s="17">
        <v>0.15381723310002701</v>
      </c>
      <c r="AG10" s="17">
        <v>0.193184744629293</v>
      </c>
      <c r="AH10" s="17">
        <v>0.19390997788766301</v>
      </c>
      <c r="AI10" s="17">
        <v>0.24546020105791599</v>
      </c>
      <c r="AJ10" s="17">
        <v>0.285650951722831</v>
      </c>
      <c r="AK10" s="17"/>
      <c r="AL10" s="17">
        <v>0.186392530413556</v>
      </c>
      <c r="AM10" s="17">
        <v>0.19691861655641901</v>
      </c>
      <c r="AN10" s="17">
        <v>0.21549823972485899</v>
      </c>
      <c r="AO10" s="17">
        <v>0.23232030503083201</v>
      </c>
      <c r="AP10" s="17"/>
      <c r="AQ10" s="17">
        <v>0.15512980701790599</v>
      </c>
      <c r="AR10" s="17">
        <v>0.26097690541810098</v>
      </c>
      <c r="AS10" s="17"/>
      <c r="AT10" s="17">
        <v>0.20788639061533001</v>
      </c>
      <c r="AU10" s="17">
        <v>0.180221543260385</v>
      </c>
      <c r="AV10" s="17"/>
      <c r="AW10" s="17">
        <v>0.19567426324936099</v>
      </c>
      <c r="AX10" s="17">
        <v>0.198310619173903</v>
      </c>
      <c r="AY10" s="17">
        <v>0.20241852662502599</v>
      </c>
      <c r="AZ10" s="17"/>
      <c r="BA10" s="17">
        <v>0.23569052695505999</v>
      </c>
      <c r="BB10" s="17">
        <v>0.20428200363172</v>
      </c>
      <c r="BC10" s="17">
        <v>0.16522837205105301</v>
      </c>
      <c r="BD10" s="17">
        <v>0.18913319408145701</v>
      </c>
      <c r="BE10" s="17">
        <v>0.20884155559800199</v>
      </c>
      <c r="BF10" s="17"/>
      <c r="BG10" s="17">
        <v>0.20761117161070999</v>
      </c>
      <c r="BH10" s="17">
        <v>0.191530520172107</v>
      </c>
      <c r="BI10" s="17"/>
      <c r="BJ10" s="17">
        <v>0.213450530997048</v>
      </c>
      <c r="BK10" s="17">
        <v>0.146682438557699</v>
      </c>
      <c r="BL10" s="17"/>
      <c r="BM10" s="17">
        <v>0.15684095115121399</v>
      </c>
      <c r="BN10" s="17">
        <v>0.19424797601597499</v>
      </c>
      <c r="BO10" s="17">
        <v>0.24288109953190401</v>
      </c>
      <c r="BP10" s="17">
        <v>0.220190457371198</v>
      </c>
      <c r="BQ10" s="17">
        <v>0.17718936386870701</v>
      </c>
      <c r="BR10" s="17"/>
      <c r="BS10" s="17">
        <v>0.21655049345785801</v>
      </c>
      <c r="BT10" s="17"/>
      <c r="BU10" s="17">
        <v>0.23011138040036799</v>
      </c>
      <c r="BV10" s="17">
        <v>0.248124190501925</v>
      </c>
      <c r="BW10" s="17">
        <v>0.19298011991673</v>
      </c>
      <c r="BX10" s="17">
        <v>0.188281039568578</v>
      </c>
      <c r="BY10" s="17">
        <v>0.13076811692448101</v>
      </c>
      <c r="BZ10" s="17"/>
      <c r="CA10" s="17">
        <v>0.32338107457535797</v>
      </c>
      <c r="CB10" s="17"/>
      <c r="CC10" s="17">
        <v>0.197192344832505</v>
      </c>
      <c r="CD10" s="17">
        <v>0.22149291031611801</v>
      </c>
      <c r="CE10" s="17"/>
      <c r="CF10" s="17">
        <v>0.20924814638259001</v>
      </c>
      <c r="CG10" s="17"/>
      <c r="CH10" s="17">
        <v>0.18424969288740001</v>
      </c>
      <c r="CI10" s="17">
        <v>0.33968535222337798</v>
      </c>
    </row>
    <row r="11" spans="2:87" ht="29" x14ac:dyDescent="0.35">
      <c r="B11" s="18" t="s">
        <v>499</v>
      </c>
      <c r="C11" s="17">
        <v>0.44622145806505598</v>
      </c>
      <c r="D11" s="17">
        <v>0.44781030912044201</v>
      </c>
      <c r="E11" s="17">
        <v>0.44730665212631698</v>
      </c>
      <c r="F11" s="17"/>
      <c r="G11" s="17">
        <v>0.39352143915453303</v>
      </c>
      <c r="H11" s="17">
        <v>0.34309705861818401</v>
      </c>
      <c r="I11" s="17">
        <v>0.40188754841638402</v>
      </c>
      <c r="J11" s="17">
        <v>0.50518337854533601</v>
      </c>
      <c r="K11" s="17">
        <v>0.469195703774829</v>
      </c>
      <c r="L11" s="17">
        <v>0.53855359800221603</v>
      </c>
      <c r="M11" s="17"/>
      <c r="N11" s="17">
        <v>0.45577890972356899</v>
      </c>
      <c r="O11" s="17">
        <v>0.46895813036201001</v>
      </c>
      <c r="P11" s="17">
        <v>0.431046272082587</v>
      </c>
      <c r="Q11" s="17">
        <v>0.42612201146740702</v>
      </c>
      <c r="R11" s="17"/>
      <c r="S11" s="17">
        <v>0.34313226971284799</v>
      </c>
      <c r="T11" s="17">
        <v>0.46646204568017702</v>
      </c>
      <c r="U11" s="17">
        <v>0.42760521270514701</v>
      </c>
      <c r="V11" s="17">
        <v>0.49434995714013502</v>
      </c>
      <c r="W11" s="17">
        <v>0.46073494730665898</v>
      </c>
      <c r="X11" s="17">
        <v>0.41806634179569202</v>
      </c>
      <c r="Y11" s="17">
        <v>0.45972162128272698</v>
      </c>
      <c r="Z11" s="17">
        <v>0.42513675960085101</v>
      </c>
      <c r="AA11" s="17">
        <v>0.44499935348277098</v>
      </c>
      <c r="AB11" s="17">
        <v>0.57052781066741298</v>
      </c>
      <c r="AC11" s="17">
        <v>0.44319563056088701</v>
      </c>
      <c r="AD11" s="17">
        <v>0.424752936547584</v>
      </c>
      <c r="AE11" s="17"/>
      <c r="AF11" s="17">
        <v>0.42204427323480198</v>
      </c>
      <c r="AG11" s="17">
        <v>0.461087782604091</v>
      </c>
      <c r="AH11" s="17">
        <v>0.441495067153228</v>
      </c>
      <c r="AI11" s="17">
        <v>0.52564917348105</v>
      </c>
      <c r="AJ11" s="17">
        <v>0.39149022402882799</v>
      </c>
      <c r="AK11" s="17"/>
      <c r="AL11" s="17">
        <v>0.45958254436562002</v>
      </c>
      <c r="AM11" s="17">
        <v>0.46075331726012397</v>
      </c>
      <c r="AN11" s="17">
        <v>0.40800053734453601</v>
      </c>
      <c r="AO11" s="17">
        <v>0.38113402995151302</v>
      </c>
      <c r="AP11" s="17"/>
      <c r="AQ11" s="17">
        <v>0.48800772582450302</v>
      </c>
      <c r="AR11" s="17">
        <v>0.38558908807526898</v>
      </c>
      <c r="AS11" s="17"/>
      <c r="AT11" s="17">
        <v>0.42202222227231601</v>
      </c>
      <c r="AU11" s="17">
        <v>0.52926377416451198</v>
      </c>
      <c r="AV11" s="17"/>
      <c r="AW11" s="17">
        <v>0.49430260990673802</v>
      </c>
      <c r="AX11" s="17">
        <v>0.487059740628139</v>
      </c>
      <c r="AY11" s="17">
        <v>0.38405941822456502</v>
      </c>
      <c r="AZ11" s="17"/>
      <c r="BA11" s="17">
        <v>0.384046860157646</v>
      </c>
      <c r="BB11" s="17">
        <v>0.442872510814112</v>
      </c>
      <c r="BC11" s="17">
        <v>0.48322519206443798</v>
      </c>
      <c r="BD11" s="17">
        <v>0.50758740293808202</v>
      </c>
      <c r="BE11" s="17">
        <v>0.42549851308124298</v>
      </c>
      <c r="BF11" s="17"/>
      <c r="BG11" s="17">
        <v>0.43401603427859797</v>
      </c>
      <c r="BH11" s="17">
        <v>0.45512885394892899</v>
      </c>
      <c r="BI11" s="17"/>
      <c r="BJ11" s="17">
        <v>0.42626788520454301</v>
      </c>
      <c r="BK11" s="17">
        <v>0.52021583754428802</v>
      </c>
      <c r="BL11" s="17"/>
      <c r="BM11" s="17">
        <v>0.43846494834012001</v>
      </c>
      <c r="BN11" s="17">
        <v>0.48158030787998002</v>
      </c>
      <c r="BO11" s="17">
        <v>0.41255584519990302</v>
      </c>
      <c r="BP11" s="17">
        <v>0.42017354820916902</v>
      </c>
      <c r="BQ11" s="17">
        <v>0.481001685030018</v>
      </c>
      <c r="BR11" s="17"/>
      <c r="BS11" s="17">
        <v>0.46112993229413302</v>
      </c>
      <c r="BT11" s="17"/>
      <c r="BU11" s="17">
        <v>0.47945732538819202</v>
      </c>
      <c r="BV11" s="17">
        <v>0.38139862920221002</v>
      </c>
      <c r="BW11" s="17">
        <v>0.49010033379416401</v>
      </c>
      <c r="BX11" s="17">
        <v>0.494206325006186</v>
      </c>
      <c r="BY11" s="17">
        <v>0.369883890614285</v>
      </c>
      <c r="BZ11" s="17"/>
      <c r="CA11" s="17">
        <v>0.38515749824294998</v>
      </c>
      <c r="CB11" s="17"/>
      <c r="CC11" s="17">
        <v>0.45223110994235199</v>
      </c>
      <c r="CD11" s="17">
        <v>0.45552274163991702</v>
      </c>
      <c r="CE11" s="17"/>
      <c r="CF11" s="17">
        <v>0.45490646205277702</v>
      </c>
      <c r="CG11" s="17"/>
      <c r="CH11" s="17">
        <v>0.481585703400225</v>
      </c>
      <c r="CI11" s="17">
        <v>0.34551110227038601</v>
      </c>
    </row>
    <row r="12" spans="2:87" ht="29" x14ac:dyDescent="0.35">
      <c r="B12" s="18" t="s">
        <v>500</v>
      </c>
      <c r="C12" s="17">
        <v>5.74855598767526E-2</v>
      </c>
      <c r="D12" s="17">
        <v>6.8735326330198507E-2</v>
      </c>
      <c r="E12" s="17">
        <v>4.6818756122737198E-2</v>
      </c>
      <c r="F12" s="17"/>
      <c r="G12" s="17">
        <v>6.8756750479409601E-2</v>
      </c>
      <c r="H12" s="17">
        <v>5.9165626478011303E-2</v>
      </c>
      <c r="I12" s="17">
        <v>6.2470597915115098E-2</v>
      </c>
      <c r="J12" s="17">
        <v>4.7704281104394099E-2</v>
      </c>
      <c r="K12" s="17">
        <v>6.7495568768031297E-2</v>
      </c>
      <c r="L12" s="17">
        <v>4.5721592176883798E-2</v>
      </c>
      <c r="M12" s="17"/>
      <c r="N12" s="17">
        <v>5.3120860876367797E-2</v>
      </c>
      <c r="O12" s="17">
        <v>5.9500249848282102E-2</v>
      </c>
      <c r="P12" s="17">
        <v>6.2336025065852799E-2</v>
      </c>
      <c r="Q12" s="17">
        <v>5.6643612593513998E-2</v>
      </c>
      <c r="R12" s="17"/>
      <c r="S12" s="17">
        <v>5.6997374140556799E-2</v>
      </c>
      <c r="T12" s="17">
        <v>5.7879597806923498E-2</v>
      </c>
      <c r="U12" s="17">
        <v>6.4422436454003307E-2</v>
      </c>
      <c r="V12" s="17">
        <v>4.3457379298577299E-2</v>
      </c>
      <c r="W12" s="17">
        <v>3.53481837842353E-2</v>
      </c>
      <c r="X12" s="17">
        <v>5.9520346673730802E-2</v>
      </c>
      <c r="Y12" s="17">
        <v>6.8495678305094607E-2</v>
      </c>
      <c r="Z12" s="17">
        <v>9.6245311449476095E-2</v>
      </c>
      <c r="AA12" s="17">
        <v>6.7013172986561301E-2</v>
      </c>
      <c r="AB12" s="17">
        <v>4.8962156847036503E-2</v>
      </c>
      <c r="AC12" s="17">
        <v>7.0538225713967104E-2</v>
      </c>
      <c r="AD12" s="17">
        <v>1.42595499202563E-2</v>
      </c>
      <c r="AE12" s="17"/>
      <c r="AF12" s="17">
        <v>6.7246641292647499E-2</v>
      </c>
      <c r="AG12" s="17">
        <v>5.6417315687969101E-2</v>
      </c>
      <c r="AH12" s="17">
        <v>6.2014780559533397E-2</v>
      </c>
      <c r="AI12" s="17">
        <v>3.5681832157458501E-2</v>
      </c>
      <c r="AJ12" s="17">
        <v>6.8028791536646593E-2</v>
      </c>
      <c r="AK12" s="17"/>
      <c r="AL12" s="17">
        <v>4.5140573620767503E-2</v>
      </c>
      <c r="AM12" s="17">
        <v>6.6895083422996507E-2</v>
      </c>
      <c r="AN12" s="17">
        <v>7.4209782767764396E-2</v>
      </c>
      <c r="AO12" s="17">
        <v>2.9342140589210301E-2</v>
      </c>
      <c r="AP12" s="17"/>
      <c r="AQ12" s="17">
        <v>5.53593138477542E-2</v>
      </c>
      <c r="AR12" s="17">
        <v>6.05707680762907E-2</v>
      </c>
      <c r="AS12" s="17"/>
      <c r="AT12" s="17">
        <v>6.2856461024060298E-2</v>
      </c>
      <c r="AU12" s="17">
        <v>4.8676658084760703E-2</v>
      </c>
      <c r="AV12" s="17"/>
      <c r="AW12" s="17">
        <v>5.6476294947333402E-2</v>
      </c>
      <c r="AX12" s="17">
        <v>6.7380310059665396E-2</v>
      </c>
      <c r="AY12" s="17">
        <v>5.2633300281696202E-2</v>
      </c>
      <c r="AZ12" s="17"/>
      <c r="BA12" s="17">
        <v>5.9294267337060898E-2</v>
      </c>
      <c r="BB12" s="17">
        <v>4.9405720516893098E-2</v>
      </c>
      <c r="BC12" s="17">
        <v>6.0006002371462697E-2</v>
      </c>
      <c r="BD12" s="17">
        <v>2.8282768376757701E-2</v>
      </c>
      <c r="BE12" s="17">
        <v>0.133145532896152</v>
      </c>
      <c r="BF12" s="17"/>
      <c r="BG12" s="17">
        <v>4.9168419143282002E-2</v>
      </c>
      <c r="BH12" s="17">
        <v>6.3555325780097302E-2</v>
      </c>
      <c r="BI12" s="17"/>
      <c r="BJ12" s="17">
        <v>5.8324157498708097E-2</v>
      </c>
      <c r="BK12" s="17">
        <v>5.5760588982598301E-2</v>
      </c>
      <c r="BL12" s="17"/>
      <c r="BM12" s="17">
        <v>2.2288154020453501E-2</v>
      </c>
      <c r="BN12" s="17">
        <v>4.8730899241732198E-2</v>
      </c>
      <c r="BO12" s="17">
        <v>6.1344623215686497E-2</v>
      </c>
      <c r="BP12" s="17">
        <v>0.112634370824372</v>
      </c>
      <c r="BQ12" s="17">
        <v>9.1312542442260503E-2</v>
      </c>
      <c r="BR12" s="17"/>
      <c r="BS12" s="17">
        <v>6.13115417813824E-2</v>
      </c>
      <c r="BT12" s="17"/>
      <c r="BU12" s="17">
        <v>4.5935706340205697E-2</v>
      </c>
      <c r="BV12" s="17">
        <v>6.9706080361819703E-2</v>
      </c>
      <c r="BW12" s="17">
        <v>8.7844247481627197E-2</v>
      </c>
      <c r="BX12" s="17">
        <v>7.5202655107337396E-2</v>
      </c>
      <c r="BY12" s="17">
        <v>1.07375566438994E-2</v>
      </c>
      <c r="BZ12" s="17"/>
      <c r="CA12" s="17">
        <v>4.3677889622391199E-2</v>
      </c>
      <c r="CB12" s="17"/>
      <c r="CC12" s="17">
        <v>5.6075444758864799E-2</v>
      </c>
      <c r="CD12" s="17">
        <v>6.7878254175009797E-2</v>
      </c>
      <c r="CE12" s="17"/>
      <c r="CF12" s="17">
        <v>5.3195927179151302E-2</v>
      </c>
      <c r="CG12" s="17"/>
      <c r="CH12" s="17">
        <v>6.1846220837586799E-2</v>
      </c>
      <c r="CI12" s="17">
        <v>7.5759295149776404E-2</v>
      </c>
    </row>
    <row r="13" spans="2:87" ht="29" x14ac:dyDescent="0.35">
      <c r="B13" s="18" t="s">
        <v>501</v>
      </c>
      <c r="C13" s="17">
        <v>2.7818210867556498E-2</v>
      </c>
      <c r="D13" s="17">
        <v>3.1357812539713099E-2</v>
      </c>
      <c r="E13" s="17">
        <v>2.45195980648086E-2</v>
      </c>
      <c r="F13" s="17"/>
      <c r="G13" s="17">
        <v>3.26843626991987E-2</v>
      </c>
      <c r="H13" s="17">
        <v>2.1067828926443301E-2</v>
      </c>
      <c r="I13" s="17">
        <v>2.4534575440625799E-2</v>
      </c>
      <c r="J13" s="17">
        <v>2.2631205041358599E-2</v>
      </c>
      <c r="K13" s="17">
        <v>5.9936489742198798E-2</v>
      </c>
      <c r="L13" s="17">
        <v>1.53655300534735E-2</v>
      </c>
      <c r="M13" s="17"/>
      <c r="N13" s="17">
        <v>2.1727121553745999E-2</v>
      </c>
      <c r="O13" s="17">
        <v>3.2457095420680898E-2</v>
      </c>
      <c r="P13" s="17">
        <v>2.8167252099537899E-2</v>
      </c>
      <c r="Q13" s="17">
        <v>2.9652220756248598E-2</v>
      </c>
      <c r="R13" s="17"/>
      <c r="S13" s="17">
        <v>1.6361525929485799E-2</v>
      </c>
      <c r="T13" s="17">
        <v>5.7135244951833898E-2</v>
      </c>
      <c r="U13" s="17">
        <v>3.8679323274482202E-2</v>
      </c>
      <c r="V13" s="17">
        <v>1.69631547498331E-2</v>
      </c>
      <c r="W13" s="17">
        <v>1.06258384971041E-2</v>
      </c>
      <c r="X13" s="17">
        <v>3.1646398060760299E-2</v>
      </c>
      <c r="Y13" s="17">
        <v>2.7401837479617001E-2</v>
      </c>
      <c r="Z13" s="17">
        <v>1.48108729765788E-2</v>
      </c>
      <c r="AA13" s="17">
        <v>3.3454539875111003E-2</v>
      </c>
      <c r="AB13" s="17">
        <v>1.9771854154059802E-2</v>
      </c>
      <c r="AC13" s="17">
        <v>1.6565760106737999E-2</v>
      </c>
      <c r="AD13" s="17">
        <v>2.7141837935211299E-2</v>
      </c>
      <c r="AE13" s="17"/>
      <c r="AF13" s="17">
        <v>4.4878582932653101E-2</v>
      </c>
      <c r="AG13" s="17">
        <v>3.0955269687713699E-2</v>
      </c>
      <c r="AH13" s="17">
        <v>3.04096124018325E-2</v>
      </c>
      <c r="AI13" s="17">
        <v>7.4793780753694E-3</v>
      </c>
      <c r="AJ13" s="17">
        <v>2.7703656947445101E-3</v>
      </c>
      <c r="AK13" s="17"/>
      <c r="AL13" s="17">
        <v>2.6534910751063599E-2</v>
      </c>
      <c r="AM13" s="17">
        <v>3.4110383843752402E-2</v>
      </c>
      <c r="AN13" s="17">
        <v>2.2581766947611701E-2</v>
      </c>
      <c r="AO13" s="17">
        <v>1.1643387733981899E-2</v>
      </c>
      <c r="AP13" s="17"/>
      <c r="AQ13" s="17">
        <v>3.1496286398068299E-2</v>
      </c>
      <c r="AR13" s="17">
        <v>2.2481279660869401E-2</v>
      </c>
      <c r="AS13" s="17"/>
      <c r="AT13" s="17">
        <v>2.3636361331680698E-2</v>
      </c>
      <c r="AU13" s="17">
        <v>2.7027798296188298E-2</v>
      </c>
      <c r="AV13" s="17"/>
      <c r="AW13" s="17">
        <v>2.2081498471639399E-2</v>
      </c>
      <c r="AX13" s="17">
        <v>1.73862597635356E-2</v>
      </c>
      <c r="AY13" s="17">
        <v>3.447865897671E-2</v>
      </c>
      <c r="AZ13" s="17"/>
      <c r="BA13" s="17">
        <v>3.20562680368357E-2</v>
      </c>
      <c r="BB13" s="17">
        <v>2.3109913067562E-2</v>
      </c>
      <c r="BC13" s="17">
        <v>2.6769044032537499E-2</v>
      </c>
      <c r="BD13" s="17">
        <v>3.8551049376589E-2</v>
      </c>
      <c r="BE13" s="17">
        <v>1.8205592765734899E-2</v>
      </c>
      <c r="BF13" s="17"/>
      <c r="BG13" s="17">
        <v>2.8398805081228801E-2</v>
      </c>
      <c r="BH13" s="17">
        <v>2.7394499032593101E-2</v>
      </c>
      <c r="BI13" s="17"/>
      <c r="BJ13" s="17">
        <v>2.8000944229285299E-2</v>
      </c>
      <c r="BK13" s="17">
        <v>2.5419878849291502E-2</v>
      </c>
      <c r="BL13" s="17"/>
      <c r="BM13" s="17">
        <v>2.3159026643932299E-2</v>
      </c>
      <c r="BN13" s="17">
        <v>4.3164240860389197E-2</v>
      </c>
      <c r="BO13" s="17">
        <v>1.24643441197666E-2</v>
      </c>
      <c r="BP13" s="17">
        <v>2.2510466081759599E-2</v>
      </c>
      <c r="BQ13" s="17">
        <v>4.9588763782943301E-2</v>
      </c>
      <c r="BR13" s="17"/>
      <c r="BS13" s="17">
        <v>3.3042354035886401E-2</v>
      </c>
      <c r="BT13" s="17"/>
      <c r="BU13" s="17">
        <v>3.6171576894793299E-2</v>
      </c>
      <c r="BV13" s="17">
        <v>7.64545241945477E-3</v>
      </c>
      <c r="BW13" s="17">
        <v>1.7902244794909102E-2</v>
      </c>
      <c r="BX13" s="17">
        <v>3.6746113630425799E-2</v>
      </c>
      <c r="BY13" s="17">
        <v>5.4191224974214802E-2</v>
      </c>
      <c r="BZ13" s="17"/>
      <c r="CA13" s="17">
        <v>6.48778796855111E-3</v>
      </c>
      <c r="CB13" s="17"/>
      <c r="CC13" s="17">
        <v>2.68219259235573E-2</v>
      </c>
      <c r="CD13" s="17">
        <v>2.5552498886601799E-2</v>
      </c>
      <c r="CE13" s="17"/>
      <c r="CF13" s="17">
        <v>2.0256816736432499E-2</v>
      </c>
      <c r="CG13" s="17"/>
      <c r="CH13" s="17">
        <v>4.01772405324793E-2</v>
      </c>
      <c r="CI13" s="17">
        <v>1.15066200433465E-2</v>
      </c>
    </row>
    <row r="14" spans="2:87" x14ac:dyDescent="0.35">
      <c r="B14" s="18" t="s">
        <v>161</v>
      </c>
      <c r="C14" s="19">
        <v>0.15085578438045599</v>
      </c>
      <c r="D14" s="19">
        <v>0.10666049620551001</v>
      </c>
      <c r="E14" s="19">
        <v>0.190103200057894</v>
      </c>
      <c r="F14" s="19"/>
      <c r="G14" s="19">
        <v>0.16073512874096199</v>
      </c>
      <c r="H14" s="19">
        <v>0.15031429078399899</v>
      </c>
      <c r="I14" s="19">
        <v>0.192459784853865</v>
      </c>
      <c r="J14" s="19">
        <v>0.14431627012434101</v>
      </c>
      <c r="K14" s="19">
        <v>0.147176017767287</v>
      </c>
      <c r="L14" s="19">
        <v>0.118646488186212</v>
      </c>
      <c r="M14" s="19"/>
      <c r="N14" s="19">
        <v>9.6144783358736205E-2</v>
      </c>
      <c r="O14" s="19">
        <v>0.14750346374454201</v>
      </c>
      <c r="P14" s="19">
        <v>0.16268336138092099</v>
      </c>
      <c r="Q14" s="19">
        <v>0.20301633431064101</v>
      </c>
      <c r="R14" s="19"/>
      <c r="S14" s="19">
        <v>0.17120855874860599</v>
      </c>
      <c r="T14" s="19">
        <v>0.12011166477299701</v>
      </c>
      <c r="U14" s="19">
        <v>0.14201735554060399</v>
      </c>
      <c r="V14" s="19">
        <v>0.131798371854983</v>
      </c>
      <c r="W14" s="19">
        <v>0.20426984255059</v>
      </c>
      <c r="X14" s="19">
        <v>0.16909882830214501</v>
      </c>
      <c r="Y14" s="19">
        <v>0.180271991657009</v>
      </c>
      <c r="Z14" s="19">
        <v>0.16616895097294301</v>
      </c>
      <c r="AA14" s="19">
        <v>0.11614814431152699</v>
      </c>
      <c r="AB14" s="19">
        <v>9.8019517616407301E-2</v>
      </c>
      <c r="AC14" s="19">
        <v>0.16699347532502501</v>
      </c>
      <c r="AD14" s="19">
        <v>0.25113691925703202</v>
      </c>
      <c r="AE14" s="19"/>
      <c r="AF14" s="19">
        <v>0.19724269853207499</v>
      </c>
      <c r="AG14" s="19">
        <v>0.15100031114122001</v>
      </c>
      <c r="AH14" s="19">
        <v>0.14277024039984601</v>
      </c>
      <c r="AI14" s="19">
        <v>6.89573137882947E-2</v>
      </c>
      <c r="AJ14" s="19">
        <v>9.9076204435561005E-2</v>
      </c>
      <c r="AK14" s="19"/>
      <c r="AL14" s="19">
        <v>0.16495253465882001</v>
      </c>
      <c r="AM14" s="19">
        <v>0.13241873121859399</v>
      </c>
      <c r="AN14" s="19">
        <v>0.148850678062105</v>
      </c>
      <c r="AO14" s="19">
        <v>0.18290990249872</v>
      </c>
      <c r="AP14" s="19"/>
      <c r="AQ14" s="19">
        <v>0.159456072331469</v>
      </c>
      <c r="AR14" s="19">
        <v>0.138376664587647</v>
      </c>
      <c r="AS14" s="19"/>
      <c r="AT14" s="19">
        <v>0.14898145272923</v>
      </c>
      <c r="AU14" s="19">
        <v>0.119040582798109</v>
      </c>
      <c r="AV14" s="19"/>
      <c r="AW14" s="19">
        <v>0.11548568584857601</v>
      </c>
      <c r="AX14" s="19">
        <v>0.129684042598848</v>
      </c>
      <c r="AY14" s="19">
        <v>0.195290736791461</v>
      </c>
      <c r="AZ14" s="19"/>
      <c r="BA14" s="19">
        <v>0.157844415721583</v>
      </c>
      <c r="BB14" s="19">
        <v>0.1462218607329</v>
      </c>
      <c r="BC14" s="19">
        <v>0.160160263297978</v>
      </c>
      <c r="BD14" s="19">
        <v>0.14599066999659299</v>
      </c>
      <c r="BE14" s="19">
        <v>8.3505839709081806E-2</v>
      </c>
      <c r="BF14" s="19"/>
      <c r="BG14" s="19">
        <v>0.15971222669683399</v>
      </c>
      <c r="BH14" s="19">
        <v>0.144392441589999</v>
      </c>
      <c r="BI14" s="19"/>
      <c r="BJ14" s="19">
        <v>0.15085017963755401</v>
      </c>
      <c r="BK14" s="19">
        <v>0.15236009884607399</v>
      </c>
      <c r="BL14" s="19"/>
      <c r="BM14" s="19">
        <v>0.27280913844463101</v>
      </c>
      <c r="BN14" s="19">
        <v>9.6282311993738406E-2</v>
      </c>
      <c r="BO14" s="19">
        <v>0.12665507850903099</v>
      </c>
      <c r="BP14" s="19">
        <v>0.14375056920264201</v>
      </c>
      <c r="BQ14" s="19">
        <v>0.101171942988268</v>
      </c>
      <c r="BR14" s="19"/>
      <c r="BS14" s="19">
        <v>9.6263145605407496E-2</v>
      </c>
      <c r="BT14" s="19"/>
      <c r="BU14" s="19">
        <v>8.0287055688190404E-2</v>
      </c>
      <c r="BV14" s="19">
        <v>0.106411845072115</v>
      </c>
      <c r="BW14" s="19">
        <v>0.129907716834332</v>
      </c>
      <c r="BX14" s="19">
        <v>8.6791519225602604E-2</v>
      </c>
      <c r="BY14" s="19">
        <v>0.38934682363643502</v>
      </c>
      <c r="BZ14" s="19"/>
      <c r="CA14" s="19">
        <v>8.4950169907546003E-2</v>
      </c>
      <c r="CB14" s="19"/>
      <c r="CC14" s="19">
        <v>0.145162165567602</v>
      </c>
      <c r="CD14" s="19">
        <v>0.121069719683147</v>
      </c>
      <c r="CE14" s="19"/>
      <c r="CF14" s="19">
        <v>0.13879335498072001</v>
      </c>
      <c r="CG14" s="19"/>
      <c r="CH14" s="19">
        <v>0.134810760868872</v>
      </c>
      <c r="CI14" s="19">
        <v>5.9192995765434298E-2</v>
      </c>
    </row>
    <row r="15" spans="2:87" x14ac:dyDescent="0.35">
      <c r="B15" s="16"/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513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2014</v>
      </c>
      <c r="D7" s="10">
        <v>1010</v>
      </c>
      <c r="E7" s="10">
        <v>998</v>
      </c>
      <c r="F7" s="10"/>
      <c r="G7" s="10">
        <v>162</v>
      </c>
      <c r="H7" s="10">
        <v>348</v>
      </c>
      <c r="I7" s="10">
        <v>362</v>
      </c>
      <c r="J7" s="10">
        <v>366</v>
      </c>
      <c r="K7" s="10">
        <v>313</v>
      </c>
      <c r="L7" s="10">
        <v>463</v>
      </c>
      <c r="M7" s="10"/>
      <c r="N7" s="10">
        <v>594</v>
      </c>
      <c r="O7" s="10">
        <v>504</v>
      </c>
      <c r="P7" s="10">
        <v>427</v>
      </c>
      <c r="Q7" s="10">
        <v>482</v>
      </c>
      <c r="R7" s="10"/>
      <c r="S7" s="10">
        <v>277</v>
      </c>
      <c r="T7" s="10">
        <v>281</v>
      </c>
      <c r="U7" s="10">
        <v>168</v>
      </c>
      <c r="V7" s="10">
        <v>172</v>
      </c>
      <c r="W7" s="10">
        <v>153</v>
      </c>
      <c r="X7" s="10">
        <v>169</v>
      </c>
      <c r="Y7" s="10">
        <v>143</v>
      </c>
      <c r="Z7" s="10">
        <v>76</v>
      </c>
      <c r="AA7" s="10">
        <v>207</v>
      </c>
      <c r="AB7" s="10">
        <v>190</v>
      </c>
      <c r="AC7" s="10">
        <v>109</v>
      </c>
      <c r="AD7" s="10">
        <v>69</v>
      </c>
      <c r="AE7" s="10"/>
      <c r="AF7" s="10">
        <v>331</v>
      </c>
      <c r="AG7" s="10">
        <v>748</v>
      </c>
      <c r="AH7" s="10">
        <v>407</v>
      </c>
      <c r="AI7" s="10">
        <v>228</v>
      </c>
      <c r="AJ7" s="10">
        <v>232</v>
      </c>
      <c r="AK7" s="10"/>
      <c r="AL7" s="10">
        <v>803</v>
      </c>
      <c r="AM7" s="10">
        <v>756</v>
      </c>
      <c r="AN7" s="10">
        <v>338</v>
      </c>
      <c r="AO7" s="10">
        <v>117</v>
      </c>
      <c r="AP7" s="10"/>
      <c r="AQ7" s="10">
        <v>1178</v>
      </c>
      <c r="AR7" s="10">
        <v>836</v>
      </c>
      <c r="AS7" s="10"/>
      <c r="AT7" s="10">
        <v>1305</v>
      </c>
      <c r="AU7" s="10">
        <v>438</v>
      </c>
      <c r="AV7" s="10"/>
      <c r="AW7" s="10">
        <v>799</v>
      </c>
      <c r="AX7" s="10">
        <v>470</v>
      </c>
      <c r="AY7" s="10">
        <v>680</v>
      </c>
      <c r="AZ7" s="10"/>
      <c r="BA7" s="10">
        <v>492</v>
      </c>
      <c r="BB7" s="10">
        <v>559</v>
      </c>
      <c r="BC7" s="10">
        <v>647</v>
      </c>
      <c r="BD7" s="10">
        <v>207</v>
      </c>
      <c r="BE7" s="10">
        <v>108</v>
      </c>
      <c r="BF7" s="10"/>
      <c r="BG7" s="10">
        <v>791</v>
      </c>
      <c r="BH7" s="10">
        <v>1223</v>
      </c>
      <c r="BI7" s="10"/>
      <c r="BJ7" s="10">
        <v>1546</v>
      </c>
      <c r="BK7" s="10">
        <v>457</v>
      </c>
      <c r="BL7" s="10"/>
      <c r="BM7" s="10">
        <v>280</v>
      </c>
      <c r="BN7" s="10">
        <v>408</v>
      </c>
      <c r="BO7" s="10">
        <v>699</v>
      </c>
      <c r="BP7" s="10">
        <v>159</v>
      </c>
      <c r="BQ7" s="10">
        <v>227</v>
      </c>
      <c r="BR7" s="10"/>
      <c r="BS7" s="10">
        <v>617</v>
      </c>
      <c r="BT7" s="10"/>
      <c r="BU7" s="10">
        <v>384</v>
      </c>
      <c r="BV7" s="10">
        <v>488</v>
      </c>
      <c r="BW7" s="10">
        <v>192</v>
      </c>
      <c r="BX7" s="10">
        <v>397</v>
      </c>
      <c r="BY7" s="10">
        <v>154</v>
      </c>
      <c r="BZ7" s="10"/>
      <c r="CA7" s="10">
        <v>165</v>
      </c>
      <c r="CB7" s="10"/>
      <c r="CC7" s="10">
        <v>1596</v>
      </c>
      <c r="CD7" s="10">
        <v>360</v>
      </c>
      <c r="CE7" s="10"/>
      <c r="CF7" s="10">
        <v>756</v>
      </c>
      <c r="CG7" s="10"/>
      <c r="CH7" s="10">
        <v>698</v>
      </c>
      <c r="CI7" s="10">
        <v>238</v>
      </c>
    </row>
    <row r="8" spans="2:87" ht="30" customHeight="1" x14ac:dyDescent="0.35">
      <c r="B8" s="11" t="s">
        <v>20</v>
      </c>
      <c r="C8" s="11">
        <v>2014</v>
      </c>
      <c r="D8" s="11">
        <v>993</v>
      </c>
      <c r="E8" s="11">
        <v>1015</v>
      </c>
      <c r="F8" s="11"/>
      <c r="G8" s="11">
        <v>282</v>
      </c>
      <c r="H8" s="11">
        <v>344</v>
      </c>
      <c r="I8" s="11">
        <v>342</v>
      </c>
      <c r="J8" s="11">
        <v>342</v>
      </c>
      <c r="K8" s="11">
        <v>283</v>
      </c>
      <c r="L8" s="11">
        <v>421</v>
      </c>
      <c r="M8" s="11"/>
      <c r="N8" s="11">
        <v>542</v>
      </c>
      <c r="O8" s="11">
        <v>522</v>
      </c>
      <c r="P8" s="11">
        <v>441</v>
      </c>
      <c r="Q8" s="11">
        <v>502</v>
      </c>
      <c r="R8" s="11"/>
      <c r="S8" s="11">
        <v>282</v>
      </c>
      <c r="T8" s="11">
        <v>262</v>
      </c>
      <c r="U8" s="11">
        <v>161</v>
      </c>
      <c r="V8" s="11">
        <v>181</v>
      </c>
      <c r="W8" s="11">
        <v>141</v>
      </c>
      <c r="X8" s="11">
        <v>181</v>
      </c>
      <c r="Y8" s="11">
        <v>161</v>
      </c>
      <c r="Z8" s="11">
        <v>81</v>
      </c>
      <c r="AA8" s="11">
        <v>222</v>
      </c>
      <c r="AB8" s="11">
        <v>181</v>
      </c>
      <c r="AC8" s="11">
        <v>101</v>
      </c>
      <c r="AD8" s="11">
        <v>60</v>
      </c>
      <c r="AE8" s="11"/>
      <c r="AF8" s="11">
        <v>339</v>
      </c>
      <c r="AG8" s="11">
        <v>765</v>
      </c>
      <c r="AH8" s="11">
        <v>397</v>
      </c>
      <c r="AI8" s="11">
        <v>220</v>
      </c>
      <c r="AJ8" s="11">
        <v>222</v>
      </c>
      <c r="AK8" s="11"/>
      <c r="AL8" s="11">
        <v>770</v>
      </c>
      <c r="AM8" s="11">
        <v>770</v>
      </c>
      <c r="AN8" s="11">
        <v>347</v>
      </c>
      <c r="AO8" s="11">
        <v>126</v>
      </c>
      <c r="AP8" s="11"/>
      <c r="AQ8" s="11">
        <v>1192</v>
      </c>
      <c r="AR8" s="11">
        <v>822</v>
      </c>
      <c r="AS8" s="11"/>
      <c r="AT8" s="11">
        <v>1312</v>
      </c>
      <c r="AU8" s="11">
        <v>397</v>
      </c>
      <c r="AV8" s="11"/>
      <c r="AW8" s="11">
        <v>746</v>
      </c>
      <c r="AX8" s="11">
        <v>471</v>
      </c>
      <c r="AY8" s="11">
        <v>716</v>
      </c>
      <c r="AZ8" s="11"/>
      <c r="BA8" s="11">
        <v>511</v>
      </c>
      <c r="BB8" s="11">
        <v>553</v>
      </c>
      <c r="BC8" s="11">
        <v>648</v>
      </c>
      <c r="BD8" s="11">
        <v>198</v>
      </c>
      <c r="BE8" s="11">
        <v>103</v>
      </c>
      <c r="BF8" s="11"/>
      <c r="BG8" s="11">
        <v>850</v>
      </c>
      <c r="BH8" s="11">
        <v>1164</v>
      </c>
      <c r="BI8" s="11"/>
      <c r="BJ8" s="11">
        <v>1580</v>
      </c>
      <c r="BK8" s="11">
        <v>423</v>
      </c>
      <c r="BL8" s="11"/>
      <c r="BM8" s="11">
        <v>297</v>
      </c>
      <c r="BN8" s="11">
        <v>385</v>
      </c>
      <c r="BO8" s="11">
        <v>706</v>
      </c>
      <c r="BP8" s="11">
        <v>156</v>
      </c>
      <c r="BQ8" s="11">
        <v>228</v>
      </c>
      <c r="BR8" s="11"/>
      <c r="BS8" s="11">
        <v>612</v>
      </c>
      <c r="BT8" s="11"/>
      <c r="BU8" s="11">
        <v>373</v>
      </c>
      <c r="BV8" s="11">
        <v>499</v>
      </c>
      <c r="BW8" s="11">
        <v>191</v>
      </c>
      <c r="BX8" s="11">
        <v>389</v>
      </c>
      <c r="BY8" s="11">
        <v>163</v>
      </c>
      <c r="BZ8" s="11"/>
      <c r="CA8" s="11">
        <v>167</v>
      </c>
      <c r="CB8" s="11"/>
      <c r="CC8" s="11">
        <v>1582</v>
      </c>
      <c r="CD8" s="11">
        <v>370</v>
      </c>
      <c r="CE8" s="11"/>
      <c r="CF8" s="11">
        <v>721</v>
      </c>
      <c r="CG8" s="11"/>
      <c r="CH8" s="11">
        <v>681</v>
      </c>
      <c r="CI8" s="11">
        <v>239</v>
      </c>
    </row>
    <row r="9" spans="2:87" ht="29" x14ac:dyDescent="0.35">
      <c r="B9" s="18" t="s">
        <v>497</v>
      </c>
      <c r="C9" s="17">
        <v>0.316843120242151</v>
      </c>
      <c r="D9" s="17">
        <v>0.29672243566067402</v>
      </c>
      <c r="E9" s="17">
        <v>0.33642952384560498</v>
      </c>
      <c r="F9" s="17"/>
      <c r="G9" s="17">
        <v>0.32023222635288101</v>
      </c>
      <c r="H9" s="17">
        <v>0.35194143273270201</v>
      </c>
      <c r="I9" s="17">
        <v>0.302113409805773</v>
      </c>
      <c r="J9" s="17">
        <v>0.28519089591941899</v>
      </c>
      <c r="K9" s="17">
        <v>0.32927763264392801</v>
      </c>
      <c r="L9" s="17">
        <v>0.31520503908127301</v>
      </c>
      <c r="M9" s="17"/>
      <c r="N9" s="17">
        <v>0.32440462904592499</v>
      </c>
      <c r="O9" s="17">
        <v>0.28543650477520399</v>
      </c>
      <c r="P9" s="17">
        <v>0.31731544874504602</v>
      </c>
      <c r="Q9" s="17">
        <v>0.34349153727819698</v>
      </c>
      <c r="R9" s="17"/>
      <c r="S9" s="17">
        <v>0.32625705916005399</v>
      </c>
      <c r="T9" s="17">
        <v>0.33854841659895502</v>
      </c>
      <c r="U9" s="17">
        <v>0.28333239931624599</v>
      </c>
      <c r="V9" s="17">
        <v>0.29728603292863798</v>
      </c>
      <c r="W9" s="17">
        <v>0.341233693060919</v>
      </c>
      <c r="X9" s="17">
        <v>0.32776049334767099</v>
      </c>
      <c r="Y9" s="17">
        <v>0.22343574641221201</v>
      </c>
      <c r="Z9" s="17">
        <v>0.36877027690080399</v>
      </c>
      <c r="AA9" s="17">
        <v>0.35411611661028303</v>
      </c>
      <c r="AB9" s="17">
        <v>0.28514058828627398</v>
      </c>
      <c r="AC9" s="17">
        <v>0.30755443132191201</v>
      </c>
      <c r="AD9" s="17">
        <v>0.39040895382024499</v>
      </c>
      <c r="AE9" s="17"/>
      <c r="AF9" s="17">
        <v>0.31422132571155698</v>
      </c>
      <c r="AG9" s="17">
        <v>0.32650643073400998</v>
      </c>
      <c r="AH9" s="17">
        <v>0.298068431903589</v>
      </c>
      <c r="AI9" s="17">
        <v>0.32959785079262</v>
      </c>
      <c r="AJ9" s="17">
        <v>0.318392205926187</v>
      </c>
      <c r="AK9" s="17"/>
      <c r="AL9" s="17">
        <v>0.27269077599523101</v>
      </c>
      <c r="AM9" s="17">
        <v>0.335278651688318</v>
      </c>
      <c r="AN9" s="17">
        <v>0.33626035060989501</v>
      </c>
      <c r="AO9" s="17">
        <v>0.42035739046110399</v>
      </c>
      <c r="AP9" s="17"/>
      <c r="AQ9" s="17">
        <v>0.32605925950348102</v>
      </c>
      <c r="AR9" s="17">
        <v>0.30347039289576</v>
      </c>
      <c r="AS9" s="17"/>
      <c r="AT9" s="17">
        <v>0.30950565645135297</v>
      </c>
      <c r="AU9" s="17">
        <v>0.31354103424698798</v>
      </c>
      <c r="AV9" s="17"/>
      <c r="AW9" s="17">
        <v>0.321898001428223</v>
      </c>
      <c r="AX9" s="17">
        <v>0.31739062558471898</v>
      </c>
      <c r="AY9" s="17">
        <v>0.310227270145158</v>
      </c>
      <c r="AZ9" s="17"/>
      <c r="BA9" s="17">
        <v>0.32975551140042503</v>
      </c>
      <c r="BB9" s="17">
        <v>0.31101418298642403</v>
      </c>
      <c r="BC9" s="17">
        <v>0.30746870170313501</v>
      </c>
      <c r="BD9" s="17">
        <v>0.322505504880436</v>
      </c>
      <c r="BE9" s="17">
        <v>0.33526606153820399</v>
      </c>
      <c r="BF9" s="17"/>
      <c r="BG9" s="17">
        <v>0.309541719011726</v>
      </c>
      <c r="BH9" s="17">
        <v>0.32217160964196601</v>
      </c>
      <c r="BI9" s="17"/>
      <c r="BJ9" s="17">
        <v>0.31288083069751599</v>
      </c>
      <c r="BK9" s="17">
        <v>0.328949825997987</v>
      </c>
      <c r="BL9" s="17"/>
      <c r="BM9" s="17">
        <v>0.27389457757266</v>
      </c>
      <c r="BN9" s="17">
        <v>0.29894125336099903</v>
      </c>
      <c r="BO9" s="17">
        <v>0.37585581484881903</v>
      </c>
      <c r="BP9" s="17">
        <v>0.25870425863225999</v>
      </c>
      <c r="BQ9" s="17">
        <v>0.25126285056835201</v>
      </c>
      <c r="BR9" s="17"/>
      <c r="BS9" s="17">
        <v>0.276725061837577</v>
      </c>
      <c r="BT9" s="17"/>
      <c r="BU9" s="17">
        <v>0.29901527552009399</v>
      </c>
      <c r="BV9" s="17">
        <v>0.41556783618413401</v>
      </c>
      <c r="BW9" s="17">
        <v>0.32840116149320597</v>
      </c>
      <c r="BX9" s="17">
        <v>0.28285060693685299</v>
      </c>
      <c r="BY9" s="17">
        <v>0.18435956851857099</v>
      </c>
      <c r="BZ9" s="17"/>
      <c r="CA9" s="17">
        <v>0.31690928260164702</v>
      </c>
      <c r="CB9" s="17"/>
      <c r="CC9" s="17">
        <v>0.333733767855668</v>
      </c>
      <c r="CD9" s="17">
        <v>0.27091392763483102</v>
      </c>
      <c r="CE9" s="17"/>
      <c r="CF9" s="17">
        <v>0.35384616451642198</v>
      </c>
      <c r="CG9" s="17"/>
      <c r="CH9" s="17">
        <v>0.283297790831681</v>
      </c>
      <c r="CI9" s="17">
        <v>0.38646691527859001</v>
      </c>
    </row>
    <row r="10" spans="2:87" ht="29" x14ac:dyDescent="0.35">
      <c r="B10" s="18" t="s">
        <v>498</v>
      </c>
      <c r="C10" s="17">
        <v>0.43448817728401401</v>
      </c>
      <c r="D10" s="17">
        <v>0.42905132471233098</v>
      </c>
      <c r="E10" s="17">
        <v>0.44134829654004298</v>
      </c>
      <c r="F10" s="17"/>
      <c r="G10" s="17">
        <v>0.30834464715864002</v>
      </c>
      <c r="H10" s="17">
        <v>0.39252629886671803</v>
      </c>
      <c r="I10" s="17">
        <v>0.45627423014103902</v>
      </c>
      <c r="J10" s="17">
        <v>0.45018454708933198</v>
      </c>
      <c r="K10" s="17">
        <v>0.42703489191317501</v>
      </c>
      <c r="L10" s="17">
        <v>0.52791951092173495</v>
      </c>
      <c r="M10" s="17"/>
      <c r="N10" s="17">
        <v>0.468546060060061</v>
      </c>
      <c r="O10" s="17">
        <v>0.46026417546665999</v>
      </c>
      <c r="P10" s="17">
        <v>0.42277079135135798</v>
      </c>
      <c r="Q10" s="17">
        <v>0.37886156320419101</v>
      </c>
      <c r="R10" s="17"/>
      <c r="S10" s="17">
        <v>0.39179164033650199</v>
      </c>
      <c r="T10" s="17">
        <v>0.42093295645929701</v>
      </c>
      <c r="U10" s="17">
        <v>0.47159273618782199</v>
      </c>
      <c r="V10" s="17">
        <v>0.47107562687981502</v>
      </c>
      <c r="W10" s="17">
        <v>0.35319614173065</v>
      </c>
      <c r="X10" s="17">
        <v>0.45870477798335801</v>
      </c>
      <c r="Y10" s="17">
        <v>0.44070325983964698</v>
      </c>
      <c r="Z10" s="17">
        <v>0.43684256625402601</v>
      </c>
      <c r="AA10" s="17">
        <v>0.40864045612178901</v>
      </c>
      <c r="AB10" s="17">
        <v>0.52957675749613897</v>
      </c>
      <c r="AC10" s="17">
        <v>0.47517925610798101</v>
      </c>
      <c r="AD10" s="17">
        <v>0.32278314754874798</v>
      </c>
      <c r="AE10" s="17"/>
      <c r="AF10" s="17">
        <v>0.39412622621417998</v>
      </c>
      <c r="AG10" s="17">
        <v>0.41682469432493302</v>
      </c>
      <c r="AH10" s="17">
        <v>0.487366495271911</v>
      </c>
      <c r="AI10" s="17">
        <v>0.49264367371256601</v>
      </c>
      <c r="AJ10" s="17">
        <v>0.45911016276694999</v>
      </c>
      <c r="AK10" s="17"/>
      <c r="AL10" s="17">
        <v>0.45279075608694602</v>
      </c>
      <c r="AM10" s="17">
        <v>0.44048606224912001</v>
      </c>
      <c r="AN10" s="17">
        <v>0.41500240390493298</v>
      </c>
      <c r="AO10" s="17">
        <v>0.33976493991434698</v>
      </c>
      <c r="AP10" s="17"/>
      <c r="AQ10" s="17">
        <v>0.41407940962885997</v>
      </c>
      <c r="AR10" s="17">
        <v>0.46410154114379898</v>
      </c>
      <c r="AS10" s="17"/>
      <c r="AT10" s="17">
        <v>0.42529688480656502</v>
      </c>
      <c r="AU10" s="17">
        <v>0.52094983543639595</v>
      </c>
      <c r="AV10" s="17"/>
      <c r="AW10" s="17">
        <v>0.474906683584501</v>
      </c>
      <c r="AX10" s="17">
        <v>0.45072641906724098</v>
      </c>
      <c r="AY10" s="17">
        <v>0.39723640274259198</v>
      </c>
      <c r="AZ10" s="17"/>
      <c r="BA10" s="17">
        <v>0.40455441066712799</v>
      </c>
      <c r="BB10" s="17">
        <v>0.44366189133422002</v>
      </c>
      <c r="BC10" s="17">
        <v>0.44615472960090202</v>
      </c>
      <c r="BD10" s="17">
        <v>0.44186688679540798</v>
      </c>
      <c r="BE10" s="17">
        <v>0.45025680963998399</v>
      </c>
      <c r="BF10" s="17"/>
      <c r="BG10" s="17">
        <v>0.41925551698092201</v>
      </c>
      <c r="BH10" s="17">
        <v>0.44560482002072599</v>
      </c>
      <c r="BI10" s="17"/>
      <c r="BJ10" s="17">
        <v>0.42431978744016102</v>
      </c>
      <c r="BK10" s="17">
        <v>0.47167001897116401</v>
      </c>
      <c r="BL10" s="17"/>
      <c r="BM10" s="17">
        <v>0.40586494728959799</v>
      </c>
      <c r="BN10" s="17">
        <v>0.456354683559341</v>
      </c>
      <c r="BO10" s="17">
        <v>0.42018774565639599</v>
      </c>
      <c r="BP10" s="17">
        <v>0.53824896795632404</v>
      </c>
      <c r="BQ10" s="17">
        <v>0.445782316524509</v>
      </c>
      <c r="BR10" s="17"/>
      <c r="BS10" s="17">
        <v>0.43165682279874401</v>
      </c>
      <c r="BT10" s="17"/>
      <c r="BU10" s="17">
        <v>0.45851577174962499</v>
      </c>
      <c r="BV10" s="17">
        <v>0.39378854849316097</v>
      </c>
      <c r="BW10" s="17">
        <v>0.47625856457372601</v>
      </c>
      <c r="BX10" s="17">
        <v>0.438524503143358</v>
      </c>
      <c r="BY10" s="17">
        <v>0.34386923326234198</v>
      </c>
      <c r="BZ10" s="17"/>
      <c r="CA10" s="17">
        <v>0.40765924888244998</v>
      </c>
      <c r="CB10" s="17"/>
      <c r="CC10" s="17">
        <v>0.443649043325271</v>
      </c>
      <c r="CD10" s="17">
        <v>0.42742947676590198</v>
      </c>
      <c r="CE10" s="17"/>
      <c r="CF10" s="17">
        <v>0.46795879758777698</v>
      </c>
      <c r="CG10" s="17"/>
      <c r="CH10" s="17">
        <v>0.48836940051104899</v>
      </c>
      <c r="CI10" s="17">
        <v>0.40728027194487898</v>
      </c>
    </row>
    <row r="11" spans="2:87" ht="29" x14ac:dyDescent="0.35">
      <c r="B11" s="18" t="s">
        <v>499</v>
      </c>
      <c r="C11" s="17">
        <v>0.10757159270658199</v>
      </c>
      <c r="D11" s="17">
        <v>0.12624242740312</v>
      </c>
      <c r="E11" s="17">
        <v>8.9940244806582803E-2</v>
      </c>
      <c r="F11" s="17"/>
      <c r="G11" s="17">
        <v>0.15166674235427</v>
      </c>
      <c r="H11" s="17">
        <v>0.113513428345655</v>
      </c>
      <c r="I11" s="17">
        <v>8.8730608793914395E-2</v>
      </c>
      <c r="J11" s="17">
        <v>0.118127200223032</v>
      </c>
      <c r="K11" s="17">
        <v>0.11025914458792101</v>
      </c>
      <c r="L11" s="17">
        <v>7.8079628477553897E-2</v>
      </c>
      <c r="M11" s="17"/>
      <c r="N11" s="17">
        <v>0.104502782574043</v>
      </c>
      <c r="O11" s="17">
        <v>0.102036633550314</v>
      </c>
      <c r="P11" s="17">
        <v>0.108041131157326</v>
      </c>
      <c r="Q11" s="17">
        <v>0.114036522537066</v>
      </c>
      <c r="R11" s="17"/>
      <c r="S11" s="17">
        <v>0.140347843553177</v>
      </c>
      <c r="T11" s="17">
        <v>0.10944634476221</v>
      </c>
      <c r="U11" s="17">
        <v>9.21738518197876E-2</v>
      </c>
      <c r="V11" s="17">
        <v>7.8804425959795102E-2</v>
      </c>
      <c r="W11" s="17">
        <v>0.113142599530791</v>
      </c>
      <c r="X11" s="17">
        <v>7.6531636395827898E-2</v>
      </c>
      <c r="Y11" s="17">
        <v>0.16500837314198299</v>
      </c>
      <c r="Z11" s="17">
        <v>6.0402495780859898E-2</v>
      </c>
      <c r="AA11" s="17">
        <v>0.13550292572851</v>
      </c>
      <c r="AB11" s="17">
        <v>8.5901782151841993E-2</v>
      </c>
      <c r="AC11" s="17">
        <v>7.5830395648337504E-2</v>
      </c>
      <c r="AD11" s="17">
        <v>7.9018438327193297E-2</v>
      </c>
      <c r="AE11" s="17"/>
      <c r="AF11" s="17">
        <v>0.115755480923349</v>
      </c>
      <c r="AG11" s="17">
        <v>0.10557566165293999</v>
      </c>
      <c r="AH11" s="17">
        <v>0.10510188011504699</v>
      </c>
      <c r="AI11" s="17">
        <v>0.100181087558087</v>
      </c>
      <c r="AJ11" s="17">
        <v>0.106188288232805</v>
      </c>
      <c r="AK11" s="17"/>
      <c r="AL11" s="17">
        <v>0.10421029299097501</v>
      </c>
      <c r="AM11" s="17">
        <v>9.5212961461615606E-2</v>
      </c>
      <c r="AN11" s="17">
        <v>0.133276914337213</v>
      </c>
      <c r="AO11" s="17">
        <v>0.13279417425111301</v>
      </c>
      <c r="AP11" s="17"/>
      <c r="AQ11" s="17">
        <v>0.104585757316759</v>
      </c>
      <c r="AR11" s="17">
        <v>0.111904075261056</v>
      </c>
      <c r="AS11" s="17"/>
      <c r="AT11" s="17">
        <v>0.113530304374068</v>
      </c>
      <c r="AU11" s="17">
        <v>8.1474787632189904E-2</v>
      </c>
      <c r="AV11" s="17"/>
      <c r="AW11" s="17">
        <v>9.7492053917561203E-2</v>
      </c>
      <c r="AX11" s="17">
        <v>0.104514947701822</v>
      </c>
      <c r="AY11" s="17">
        <v>0.11760384752771399</v>
      </c>
      <c r="AZ11" s="17"/>
      <c r="BA11" s="17">
        <v>0.106649544625809</v>
      </c>
      <c r="BB11" s="17">
        <v>0.11270355747058999</v>
      </c>
      <c r="BC11" s="17">
        <v>0.110119287314225</v>
      </c>
      <c r="BD11" s="17">
        <v>9.6915109884186904E-2</v>
      </c>
      <c r="BE11" s="17">
        <v>9.0046161302126296E-2</v>
      </c>
      <c r="BF11" s="17"/>
      <c r="BG11" s="17">
        <v>0.12279242569472899</v>
      </c>
      <c r="BH11" s="17">
        <v>9.6463581425714401E-2</v>
      </c>
      <c r="BI11" s="17"/>
      <c r="BJ11" s="17">
        <v>0.113435550329839</v>
      </c>
      <c r="BK11" s="17">
        <v>8.5682656015025893E-2</v>
      </c>
      <c r="BL11" s="17"/>
      <c r="BM11" s="17">
        <v>9.5302694164451196E-2</v>
      </c>
      <c r="BN11" s="17">
        <v>0.10994197022141899</v>
      </c>
      <c r="BO11" s="17">
        <v>0.10420565699484299</v>
      </c>
      <c r="BP11" s="17">
        <v>0.113004226231358</v>
      </c>
      <c r="BQ11" s="17">
        <v>0.15186126544693701</v>
      </c>
      <c r="BR11" s="17"/>
      <c r="BS11" s="17">
        <v>0.15809882019492399</v>
      </c>
      <c r="BT11" s="17"/>
      <c r="BU11" s="17">
        <v>0.11166181347302</v>
      </c>
      <c r="BV11" s="17">
        <v>9.3829860258280995E-2</v>
      </c>
      <c r="BW11" s="17">
        <v>0.114505615910918</v>
      </c>
      <c r="BX11" s="17">
        <v>0.14829190822966201</v>
      </c>
      <c r="BY11" s="17">
        <v>0.156698771023209</v>
      </c>
      <c r="BZ11" s="17"/>
      <c r="CA11" s="17">
        <v>0.17032023481311701</v>
      </c>
      <c r="CB11" s="17"/>
      <c r="CC11" s="17">
        <v>9.5627533271895895E-2</v>
      </c>
      <c r="CD11" s="17">
        <v>0.155019407016315</v>
      </c>
      <c r="CE11" s="17"/>
      <c r="CF11" s="17">
        <v>8.6352056479750597E-2</v>
      </c>
      <c r="CG11" s="17"/>
      <c r="CH11" s="17">
        <v>0.101377996700278</v>
      </c>
      <c r="CI11" s="17">
        <v>0.116720278886445</v>
      </c>
    </row>
    <row r="12" spans="2:87" ht="29" x14ac:dyDescent="0.35">
      <c r="B12" s="18" t="s">
        <v>500</v>
      </c>
      <c r="C12" s="17">
        <v>2.9564663338596298E-2</v>
      </c>
      <c r="D12" s="17">
        <v>4.0676784927392698E-2</v>
      </c>
      <c r="E12" s="17">
        <v>1.8867359168871899E-2</v>
      </c>
      <c r="F12" s="17"/>
      <c r="G12" s="17">
        <v>6.6473553559311394E-2</v>
      </c>
      <c r="H12" s="17">
        <v>4.0915157932448799E-2</v>
      </c>
      <c r="I12" s="17">
        <v>3.0300435949764799E-2</v>
      </c>
      <c r="J12" s="17">
        <v>2.1215036560126899E-2</v>
      </c>
      <c r="K12" s="17">
        <v>1.2266134423131601E-2</v>
      </c>
      <c r="L12" s="17">
        <v>1.33555151002458E-2</v>
      </c>
      <c r="M12" s="17"/>
      <c r="N12" s="17">
        <v>2.2921458398413402E-2</v>
      </c>
      <c r="O12" s="17">
        <v>4.9370199202293401E-2</v>
      </c>
      <c r="P12" s="17">
        <v>3.1631639341260599E-2</v>
      </c>
      <c r="Q12" s="17">
        <v>1.4739052946015701E-2</v>
      </c>
      <c r="R12" s="17"/>
      <c r="S12" s="17">
        <v>3.1046924263313298E-2</v>
      </c>
      <c r="T12" s="17">
        <v>3.6083527393205E-2</v>
      </c>
      <c r="U12" s="17">
        <v>5.1647091497237799E-2</v>
      </c>
      <c r="V12" s="17">
        <v>2.52748854255033E-2</v>
      </c>
      <c r="W12" s="17">
        <v>3.6746936208956603E-2</v>
      </c>
      <c r="X12" s="17">
        <v>4.6461903165233603E-2</v>
      </c>
      <c r="Y12" s="17">
        <v>2.10111312226261E-2</v>
      </c>
      <c r="Z12" s="17">
        <v>1.08937509268612E-2</v>
      </c>
      <c r="AA12" s="17">
        <v>1.85610948058876E-2</v>
      </c>
      <c r="AB12" s="17">
        <v>1.06397291642551E-2</v>
      </c>
      <c r="AC12" s="17">
        <v>4.4967912789282402E-2</v>
      </c>
      <c r="AD12" s="17">
        <v>0</v>
      </c>
      <c r="AE12" s="17"/>
      <c r="AF12" s="17">
        <v>3.4600886247139001E-2</v>
      </c>
      <c r="AG12" s="17">
        <v>3.4803653396790098E-2</v>
      </c>
      <c r="AH12" s="17">
        <v>1.1061213477103499E-2</v>
      </c>
      <c r="AI12" s="17">
        <v>3.03218711315133E-2</v>
      </c>
      <c r="AJ12" s="17">
        <v>3.3161739897426101E-2</v>
      </c>
      <c r="AK12" s="17"/>
      <c r="AL12" s="17">
        <v>3.0894101978574801E-2</v>
      </c>
      <c r="AM12" s="17">
        <v>3.2883267444277997E-2</v>
      </c>
      <c r="AN12" s="17">
        <v>1.9631125996602598E-2</v>
      </c>
      <c r="AO12" s="17">
        <v>2.8531245866699601E-2</v>
      </c>
      <c r="AP12" s="17"/>
      <c r="AQ12" s="17">
        <v>3.07782392981697E-2</v>
      </c>
      <c r="AR12" s="17">
        <v>2.7803750231564301E-2</v>
      </c>
      <c r="AS12" s="17"/>
      <c r="AT12" s="17">
        <v>3.4009237096894199E-2</v>
      </c>
      <c r="AU12" s="17">
        <v>1.4158418976759899E-2</v>
      </c>
      <c r="AV12" s="17"/>
      <c r="AW12" s="17">
        <v>2.37580991379895E-2</v>
      </c>
      <c r="AX12" s="17">
        <v>2.6982742957083E-2</v>
      </c>
      <c r="AY12" s="17">
        <v>3.5484891742118899E-2</v>
      </c>
      <c r="AZ12" s="17"/>
      <c r="BA12" s="17">
        <v>3.1835675240964E-2</v>
      </c>
      <c r="BB12" s="17">
        <v>2.8412779066099399E-2</v>
      </c>
      <c r="BC12" s="17">
        <v>2.0875421012901098E-2</v>
      </c>
      <c r="BD12" s="17">
        <v>4.5910060341463402E-2</v>
      </c>
      <c r="BE12" s="17">
        <v>4.8052826784795298E-2</v>
      </c>
      <c r="BF12" s="17"/>
      <c r="BG12" s="17">
        <v>2.6172708067000498E-2</v>
      </c>
      <c r="BH12" s="17">
        <v>3.2040078281420303E-2</v>
      </c>
      <c r="BI12" s="17"/>
      <c r="BJ12" s="17">
        <v>3.24134213422912E-2</v>
      </c>
      <c r="BK12" s="17">
        <v>1.9657095477111301E-2</v>
      </c>
      <c r="BL12" s="17"/>
      <c r="BM12" s="17">
        <v>3.9597642069485198E-2</v>
      </c>
      <c r="BN12" s="17">
        <v>4.4034024295495598E-2</v>
      </c>
      <c r="BO12" s="17">
        <v>1.8971486655887201E-2</v>
      </c>
      <c r="BP12" s="17">
        <v>1.94597057559888E-2</v>
      </c>
      <c r="BQ12" s="17">
        <v>5.08400931403655E-2</v>
      </c>
      <c r="BR12" s="17"/>
      <c r="BS12" s="17">
        <v>3.9410818824785802E-2</v>
      </c>
      <c r="BT12" s="17"/>
      <c r="BU12" s="17">
        <v>3.9213726336778498E-2</v>
      </c>
      <c r="BV12" s="17">
        <v>2.8923010604720301E-2</v>
      </c>
      <c r="BW12" s="17">
        <v>1.59415026952076E-2</v>
      </c>
      <c r="BX12" s="17">
        <v>4.4775958885741797E-2</v>
      </c>
      <c r="BY12" s="17">
        <v>2.2901275117095801E-2</v>
      </c>
      <c r="BZ12" s="17"/>
      <c r="CA12" s="17">
        <v>1.7353133404150501E-2</v>
      </c>
      <c r="CB12" s="17"/>
      <c r="CC12" s="17">
        <v>2.2807592332686401E-2</v>
      </c>
      <c r="CD12" s="17">
        <v>5.7844625256027897E-2</v>
      </c>
      <c r="CE12" s="17"/>
      <c r="CF12" s="17">
        <v>6.2715323334371796E-3</v>
      </c>
      <c r="CG12" s="17"/>
      <c r="CH12" s="17">
        <v>3.5466863348373297E-2</v>
      </c>
      <c r="CI12" s="17">
        <v>1.9588197663583801E-2</v>
      </c>
    </row>
    <row r="13" spans="2:87" ht="29" x14ac:dyDescent="0.35">
      <c r="B13" s="18" t="s">
        <v>501</v>
      </c>
      <c r="C13" s="17">
        <v>1.55967654291089E-2</v>
      </c>
      <c r="D13" s="17">
        <v>1.6001922283731099E-2</v>
      </c>
      <c r="E13" s="17">
        <v>1.5292623017182001E-2</v>
      </c>
      <c r="F13" s="17"/>
      <c r="G13" s="17">
        <v>3.9196227497418801E-2</v>
      </c>
      <c r="H13" s="17">
        <v>1.52739262056524E-2</v>
      </c>
      <c r="I13" s="17">
        <v>1.0816503172586599E-2</v>
      </c>
      <c r="J13" s="17">
        <v>1.31026840949863E-2</v>
      </c>
      <c r="K13" s="17">
        <v>1.5794752941095301E-2</v>
      </c>
      <c r="L13" s="17">
        <v>5.8178378522226E-3</v>
      </c>
      <c r="M13" s="17"/>
      <c r="N13" s="17">
        <v>1.5908135689627401E-2</v>
      </c>
      <c r="O13" s="17">
        <v>1.28984304833541E-2</v>
      </c>
      <c r="P13" s="17">
        <v>1.9215697888170898E-2</v>
      </c>
      <c r="Q13" s="17">
        <v>1.51047261941295E-2</v>
      </c>
      <c r="R13" s="17"/>
      <c r="S13" s="17">
        <v>1.6669300768007701E-2</v>
      </c>
      <c r="T13" s="17">
        <v>1.7808917057114598E-2</v>
      </c>
      <c r="U13" s="17">
        <v>5.5921541820747201E-3</v>
      </c>
      <c r="V13" s="17">
        <v>6.0040057558333297E-3</v>
      </c>
      <c r="W13" s="17">
        <v>2.0774594160438999E-2</v>
      </c>
      <c r="X13" s="17">
        <v>0</v>
      </c>
      <c r="Y13" s="17">
        <v>1.1722998009181199E-2</v>
      </c>
      <c r="Z13" s="17">
        <v>3.97193646569826E-2</v>
      </c>
      <c r="AA13" s="17">
        <v>2.65442207112116E-2</v>
      </c>
      <c r="AB13" s="17">
        <v>1.50082630282228E-2</v>
      </c>
      <c r="AC13" s="17">
        <v>1.8248261667431001E-2</v>
      </c>
      <c r="AD13" s="17">
        <v>2.6198303208650599E-2</v>
      </c>
      <c r="AE13" s="17"/>
      <c r="AF13" s="17">
        <v>2.13149132939221E-2</v>
      </c>
      <c r="AG13" s="17">
        <v>2.1839249461471699E-2</v>
      </c>
      <c r="AH13" s="17">
        <v>9.4329779112973609E-3</v>
      </c>
      <c r="AI13" s="17">
        <v>4.94385388938822E-3</v>
      </c>
      <c r="AJ13" s="17">
        <v>6.97831488326928E-3</v>
      </c>
      <c r="AK13" s="17"/>
      <c r="AL13" s="17">
        <v>1.18917959941277E-2</v>
      </c>
      <c r="AM13" s="17">
        <v>2.0640584695185399E-2</v>
      </c>
      <c r="AN13" s="17">
        <v>1.5809970736338601E-2</v>
      </c>
      <c r="AO13" s="17">
        <v>6.8262134937124401E-3</v>
      </c>
      <c r="AP13" s="17"/>
      <c r="AQ13" s="17">
        <v>1.7870581112092099E-2</v>
      </c>
      <c r="AR13" s="17">
        <v>1.2297431911866301E-2</v>
      </c>
      <c r="AS13" s="17"/>
      <c r="AT13" s="17">
        <v>1.6125860452059299E-2</v>
      </c>
      <c r="AU13" s="17">
        <v>6.8967476126844396E-3</v>
      </c>
      <c r="AV13" s="17"/>
      <c r="AW13" s="17">
        <v>1.40073565733639E-2</v>
      </c>
      <c r="AX13" s="17">
        <v>1.0134821055156999E-2</v>
      </c>
      <c r="AY13" s="17">
        <v>1.8492340188782201E-2</v>
      </c>
      <c r="AZ13" s="17"/>
      <c r="BA13" s="17">
        <v>2.2455894831000901E-2</v>
      </c>
      <c r="BB13" s="17">
        <v>8.1208042904297398E-3</v>
      </c>
      <c r="BC13" s="17">
        <v>1.53529575866621E-2</v>
      </c>
      <c r="BD13" s="17">
        <v>1.6581718346336299E-2</v>
      </c>
      <c r="BE13" s="17">
        <v>2.1498328738973501E-2</v>
      </c>
      <c r="BF13" s="17"/>
      <c r="BG13" s="17">
        <v>1.53457423610127E-2</v>
      </c>
      <c r="BH13" s="17">
        <v>1.5779959546956501E-2</v>
      </c>
      <c r="BI13" s="17"/>
      <c r="BJ13" s="17">
        <v>1.5657615540665099E-2</v>
      </c>
      <c r="BK13" s="17">
        <v>1.5750675373269098E-2</v>
      </c>
      <c r="BL13" s="17"/>
      <c r="BM13" s="17">
        <v>8.3125952800141897E-3</v>
      </c>
      <c r="BN13" s="17">
        <v>2.0701576698966499E-2</v>
      </c>
      <c r="BO13" s="17">
        <v>1.35648491826422E-2</v>
      </c>
      <c r="BP13" s="17">
        <v>0</v>
      </c>
      <c r="BQ13" s="17">
        <v>2.5969418296783401E-2</v>
      </c>
      <c r="BR13" s="17"/>
      <c r="BS13" s="17">
        <v>2.4393519688761699E-2</v>
      </c>
      <c r="BT13" s="17"/>
      <c r="BU13" s="17">
        <v>1.68194047575469E-2</v>
      </c>
      <c r="BV13" s="17">
        <v>1.5145964355457101E-2</v>
      </c>
      <c r="BW13" s="17">
        <v>9.8835276902600102E-3</v>
      </c>
      <c r="BX13" s="17">
        <v>2.65738708612148E-2</v>
      </c>
      <c r="BY13" s="17">
        <v>2.15822814578807E-2</v>
      </c>
      <c r="BZ13" s="17"/>
      <c r="CA13" s="17">
        <v>1.8055880211987899E-2</v>
      </c>
      <c r="CB13" s="17"/>
      <c r="CC13" s="17">
        <v>1.7533525349632598E-2</v>
      </c>
      <c r="CD13" s="17">
        <v>9.9118780383050005E-3</v>
      </c>
      <c r="CE13" s="17"/>
      <c r="CF13" s="17">
        <v>1.2981245061383101E-2</v>
      </c>
      <c r="CG13" s="17"/>
      <c r="CH13" s="17">
        <v>9.9192469746443909E-3</v>
      </c>
      <c r="CI13" s="17">
        <v>2.7993208478503201E-2</v>
      </c>
    </row>
    <row r="14" spans="2:87" x14ac:dyDescent="0.35">
      <c r="B14" s="18" t="s">
        <v>161</v>
      </c>
      <c r="C14" s="19">
        <v>9.5935680999547399E-2</v>
      </c>
      <c r="D14" s="19">
        <v>9.1305105012751103E-2</v>
      </c>
      <c r="E14" s="19">
        <v>9.8121952621715705E-2</v>
      </c>
      <c r="F14" s="19"/>
      <c r="G14" s="19">
        <v>0.11408660307748</v>
      </c>
      <c r="H14" s="19">
        <v>8.5829755916823694E-2</v>
      </c>
      <c r="I14" s="19">
        <v>0.11176481213692201</v>
      </c>
      <c r="J14" s="19">
        <v>0.112179636113104</v>
      </c>
      <c r="K14" s="19">
        <v>0.105367443490749</v>
      </c>
      <c r="L14" s="19">
        <v>5.9622468566969698E-2</v>
      </c>
      <c r="M14" s="19"/>
      <c r="N14" s="19">
        <v>6.3716934231930006E-2</v>
      </c>
      <c r="O14" s="19">
        <v>8.9994056522175001E-2</v>
      </c>
      <c r="P14" s="19">
        <v>0.10102529151683901</v>
      </c>
      <c r="Q14" s="19">
        <v>0.13376659784040101</v>
      </c>
      <c r="R14" s="19"/>
      <c r="S14" s="19">
        <v>9.3887231918945699E-2</v>
      </c>
      <c r="T14" s="19">
        <v>7.7179837729219394E-2</v>
      </c>
      <c r="U14" s="19">
        <v>9.5661766996831904E-2</v>
      </c>
      <c r="V14" s="19">
        <v>0.121555023050415</v>
      </c>
      <c r="W14" s="19">
        <v>0.13490603530824399</v>
      </c>
      <c r="X14" s="19">
        <v>9.0541189107909995E-2</v>
      </c>
      <c r="Y14" s="19">
        <v>0.138118491374351</v>
      </c>
      <c r="Z14" s="19">
        <v>8.33715454804662E-2</v>
      </c>
      <c r="AA14" s="19">
        <v>5.66351860223194E-2</v>
      </c>
      <c r="AB14" s="19">
        <v>7.3732879873266696E-2</v>
      </c>
      <c r="AC14" s="19">
        <v>7.8219742465056502E-2</v>
      </c>
      <c r="AD14" s="19">
        <v>0.18159115709516299</v>
      </c>
      <c r="AE14" s="19"/>
      <c r="AF14" s="19">
        <v>0.119981167609854</v>
      </c>
      <c r="AG14" s="19">
        <v>9.4450310429854994E-2</v>
      </c>
      <c r="AH14" s="19">
        <v>8.8969001321052094E-2</v>
      </c>
      <c r="AI14" s="19">
        <v>4.2311662915826199E-2</v>
      </c>
      <c r="AJ14" s="19">
        <v>7.6169288293363502E-2</v>
      </c>
      <c r="AK14" s="19"/>
      <c r="AL14" s="19">
        <v>0.127522276954146</v>
      </c>
      <c r="AM14" s="19">
        <v>7.5498472461482294E-2</v>
      </c>
      <c r="AN14" s="19">
        <v>8.0019234415017904E-2</v>
      </c>
      <c r="AO14" s="19">
        <v>7.1726036013024796E-2</v>
      </c>
      <c r="AP14" s="19"/>
      <c r="AQ14" s="19">
        <v>0.10662675314063801</v>
      </c>
      <c r="AR14" s="19">
        <v>8.0422808555954697E-2</v>
      </c>
      <c r="AS14" s="19"/>
      <c r="AT14" s="19">
        <v>0.101532056819061</v>
      </c>
      <c r="AU14" s="19">
        <v>6.2979176094981701E-2</v>
      </c>
      <c r="AV14" s="19"/>
      <c r="AW14" s="19">
        <v>6.7937805358360498E-2</v>
      </c>
      <c r="AX14" s="19">
        <v>9.0250443633977995E-2</v>
      </c>
      <c r="AY14" s="19">
        <v>0.120955247653635</v>
      </c>
      <c r="AZ14" s="19"/>
      <c r="BA14" s="19">
        <v>0.104748963234673</v>
      </c>
      <c r="BB14" s="19">
        <v>9.6086784852236401E-2</v>
      </c>
      <c r="BC14" s="19">
        <v>0.100028902782174</v>
      </c>
      <c r="BD14" s="19">
        <v>7.6220719752170096E-2</v>
      </c>
      <c r="BE14" s="19">
        <v>5.4879811995916801E-2</v>
      </c>
      <c r="BF14" s="19"/>
      <c r="BG14" s="19">
        <v>0.10689188788461</v>
      </c>
      <c r="BH14" s="19">
        <v>8.7939951083216603E-2</v>
      </c>
      <c r="BI14" s="19"/>
      <c r="BJ14" s="19">
        <v>0.10129279464952801</v>
      </c>
      <c r="BK14" s="19">
        <v>7.8289728165443204E-2</v>
      </c>
      <c r="BL14" s="19"/>
      <c r="BM14" s="19">
        <v>0.177027543623791</v>
      </c>
      <c r="BN14" s="19">
        <v>7.0026491863777796E-2</v>
      </c>
      <c r="BO14" s="19">
        <v>6.7214446661412797E-2</v>
      </c>
      <c r="BP14" s="19">
        <v>7.0582841424069398E-2</v>
      </c>
      <c r="BQ14" s="19">
        <v>7.4284056023052797E-2</v>
      </c>
      <c r="BR14" s="19"/>
      <c r="BS14" s="19">
        <v>6.9714956655207605E-2</v>
      </c>
      <c r="BT14" s="19"/>
      <c r="BU14" s="19">
        <v>7.4774008162935696E-2</v>
      </c>
      <c r="BV14" s="19">
        <v>5.27447801042467E-2</v>
      </c>
      <c r="BW14" s="19">
        <v>5.5009627636682497E-2</v>
      </c>
      <c r="BX14" s="19">
        <v>5.8983151943170602E-2</v>
      </c>
      <c r="BY14" s="19">
        <v>0.27058887062090198</v>
      </c>
      <c r="BZ14" s="19"/>
      <c r="CA14" s="19">
        <v>6.9702220086647698E-2</v>
      </c>
      <c r="CB14" s="19"/>
      <c r="CC14" s="19">
        <v>8.6648537864846498E-2</v>
      </c>
      <c r="CD14" s="19">
        <v>7.8880685288619398E-2</v>
      </c>
      <c r="CE14" s="19"/>
      <c r="CF14" s="19">
        <v>7.2590204021229995E-2</v>
      </c>
      <c r="CG14" s="19"/>
      <c r="CH14" s="19">
        <v>8.1568701633974394E-2</v>
      </c>
      <c r="CI14" s="19">
        <v>4.1951127747999403E-2</v>
      </c>
    </row>
    <row r="15" spans="2:87" x14ac:dyDescent="0.35">
      <c r="B15" s="16"/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514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2014</v>
      </c>
      <c r="D7" s="10">
        <v>1010</v>
      </c>
      <c r="E7" s="10">
        <v>998</v>
      </c>
      <c r="F7" s="10"/>
      <c r="G7" s="10">
        <v>162</v>
      </c>
      <c r="H7" s="10">
        <v>348</v>
      </c>
      <c r="I7" s="10">
        <v>362</v>
      </c>
      <c r="J7" s="10">
        <v>366</v>
      </c>
      <c r="K7" s="10">
        <v>313</v>
      </c>
      <c r="L7" s="10">
        <v>463</v>
      </c>
      <c r="M7" s="10"/>
      <c r="N7" s="10">
        <v>594</v>
      </c>
      <c r="O7" s="10">
        <v>504</v>
      </c>
      <c r="P7" s="10">
        <v>427</v>
      </c>
      <c r="Q7" s="10">
        <v>482</v>
      </c>
      <c r="R7" s="10"/>
      <c r="S7" s="10">
        <v>277</v>
      </c>
      <c r="T7" s="10">
        <v>281</v>
      </c>
      <c r="U7" s="10">
        <v>168</v>
      </c>
      <c r="V7" s="10">
        <v>172</v>
      </c>
      <c r="W7" s="10">
        <v>153</v>
      </c>
      <c r="X7" s="10">
        <v>169</v>
      </c>
      <c r="Y7" s="10">
        <v>143</v>
      </c>
      <c r="Z7" s="10">
        <v>76</v>
      </c>
      <c r="AA7" s="10">
        <v>207</v>
      </c>
      <c r="AB7" s="10">
        <v>190</v>
      </c>
      <c r="AC7" s="10">
        <v>109</v>
      </c>
      <c r="AD7" s="10">
        <v>69</v>
      </c>
      <c r="AE7" s="10"/>
      <c r="AF7" s="10">
        <v>331</v>
      </c>
      <c r="AG7" s="10">
        <v>748</v>
      </c>
      <c r="AH7" s="10">
        <v>407</v>
      </c>
      <c r="AI7" s="10">
        <v>228</v>
      </c>
      <c r="AJ7" s="10">
        <v>232</v>
      </c>
      <c r="AK7" s="10"/>
      <c r="AL7" s="10">
        <v>803</v>
      </c>
      <c r="AM7" s="10">
        <v>756</v>
      </c>
      <c r="AN7" s="10">
        <v>338</v>
      </c>
      <c r="AO7" s="10">
        <v>117</v>
      </c>
      <c r="AP7" s="10"/>
      <c r="AQ7" s="10">
        <v>1178</v>
      </c>
      <c r="AR7" s="10">
        <v>836</v>
      </c>
      <c r="AS7" s="10"/>
      <c r="AT7" s="10">
        <v>1305</v>
      </c>
      <c r="AU7" s="10">
        <v>438</v>
      </c>
      <c r="AV7" s="10"/>
      <c r="AW7" s="10">
        <v>799</v>
      </c>
      <c r="AX7" s="10">
        <v>470</v>
      </c>
      <c r="AY7" s="10">
        <v>680</v>
      </c>
      <c r="AZ7" s="10"/>
      <c r="BA7" s="10">
        <v>492</v>
      </c>
      <c r="BB7" s="10">
        <v>559</v>
      </c>
      <c r="BC7" s="10">
        <v>647</v>
      </c>
      <c r="BD7" s="10">
        <v>207</v>
      </c>
      <c r="BE7" s="10">
        <v>108</v>
      </c>
      <c r="BF7" s="10"/>
      <c r="BG7" s="10">
        <v>791</v>
      </c>
      <c r="BH7" s="10">
        <v>1223</v>
      </c>
      <c r="BI7" s="10"/>
      <c r="BJ7" s="10">
        <v>1546</v>
      </c>
      <c r="BK7" s="10">
        <v>457</v>
      </c>
      <c r="BL7" s="10"/>
      <c r="BM7" s="10">
        <v>280</v>
      </c>
      <c r="BN7" s="10">
        <v>408</v>
      </c>
      <c r="BO7" s="10">
        <v>699</v>
      </c>
      <c r="BP7" s="10">
        <v>159</v>
      </c>
      <c r="BQ7" s="10">
        <v>227</v>
      </c>
      <c r="BR7" s="10"/>
      <c r="BS7" s="10">
        <v>617</v>
      </c>
      <c r="BT7" s="10"/>
      <c r="BU7" s="10">
        <v>384</v>
      </c>
      <c r="BV7" s="10">
        <v>488</v>
      </c>
      <c r="BW7" s="10">
        <v>192</v>
      </c>
      <c r="BX7" s="10">
        <v>397</v>
      </c>
      <c r="BY7" s="10">
        <v>154</v>
      </c>
      <c r="BZ7" s="10"/>
      <c r="CA7" s="10">
        <v>165</v>
      </c>
      <c r="CB7" s="10"/>
      <c r="CC7" s="10">
        <v>1596</v>
      </c>
      <c r="CD7" s="10">
        <v>360</v>
      </c>
      <c r="CE7" s="10"/>
      <c r="CF7" s="10">
        <v>756</v>
      </c>
      <c r="CG7" s="10"/>
      <c r="CH7" s="10">
        <v>698</v>
      </c>
      <c r="CI7" s="10">
        <v>238</v>
      </c>
    </row>
    <row r="8" spans="2:87" ht="30" customHeight="1" x14ac:dyDescent="0.35">
      <c r="B8" s="11" t="s">
        <v>20</v>
      </c>
      <c r="C8" s="11">
        <v>2014</v>
      </c>
      <c r="D8" s="11">
        <v>993</v>
      </c>
      <c r="E8" s="11">
        <v>1015</v>
      </c>
      <c r="F8" s="11"/>
      <c r="G8" s="11">
        <v>282</v>
      </c>
      <c r="H8" s="11">
        <v>344</v>
      </c>
      <c r="I8" s="11">
        <v>342</v>
      </c>
      <c r="J8" s="11">
        <v>342</v>
      </c>
      <c r="K8" s="11">
        <v>283</v>
      </c>
      <c r="L8" s="11">
        <v>421</v>
      </c>
      <c r="M8" s="11"/>
      <c r="N8" s="11">
        <v>542</v>
      </c>
      <c r="O8" s="11">
        <v>522</v>
      </c>
      <c r="P8" s="11">
        <v>441</v>
      </c>
      <c r="Q8" s="11">
        <v>502</v>
      </c>
      <c r="R8" s="11"/>
      <c r="S8" s="11">
        <v>282</v>
      </c>
      <c r="T8" s="11">
        <v>262</v>
      </c>
      <c r="U8" s="11">
        <v>161</v>
      </c>
      <c r="V8" s="11">
        <v>181</v>
      </c>
      <c r="W8" s="11">
        <v>141</v>
      </c>
      <c r="X8" s="11">
        <v>181</v>
      </c>
      <c r="Y8" s="11">
        <v>161</v>
      </c>
      <c r="Z8" s="11">
        <v>81</v>
      </c>
      <c r="AA8" s="11">
        <v>222</v>
      </c>
      <c r="AB8" s="11">
        <v>181</v>
      </c>
      <c r="AC8" s="11">
        <v>101</v>
      </c>
      <c r="AD8" s="11">
        <v>60</v>
      </c>
      <c r="AE8" s="11"/>
      <c r="AF8" s="11">
        <v>339</v>
      </c>
      <c r="AG8" s="11">
        <v>765</v>
      </c>
      <c r="AH8" s="11">
        <v>397</v>
      </c>
      <c r="AI8" s="11">
        <v>220</v>
      </c>
      <c r="AJ8" s="11">
        <v>222</v>
      </c>
      <c r="AK8" s="11"/>
      <c r="AL8" s="11">
        <v>770</v>
      </c>
      <c r="AM8" s="11">
        <v>770</v>
      </c>
      <c r="AN8" s="11">
        <v>347</v>
      </c>
      <c r="AO8" s="11">
        <v>126</v>
      </c>
      <c r="AP8" s="11"/>
      <c r="AQ8" s="11">
        <v>1192</v>
      </c>
      <c r="AR8" s="11">
        <v>822</v>
      </c>
      <c r="AS8" s="11"/>
      <c r="AT8" s="11">
        <v>1312</v>
      </c>
      <c r="AU8" s="11">
        <v>397</v>
      </c>
      <c r="AV8" s="11"/>
      <c r="AW8" s="11">
        <v>746</v>
      </c>
      <c r="AX8" s="11">
        <v>471</v>
      </c>
      <c r="AY8" s="11">
        <v>716</v>
      </c>
      <c r="AZ8" s="11"/>
      <c r="BA8" s="11">
        <v>511</v>
      </c>
      <c r="BB8" s="11">
        <v>553</v>
      </c>
      <c r="BC8" s="11">
        <v>648</v>
      </c>
      <c r="BD8" s="11">
        <v>198</v>
      </c>
      <c r="BE8" s="11">
        <v>103</v>
      </c>
      <c r="BF8" s="11"/>
      <c r="BG8" s="11">
        <v>850</v>
      </c>
      <c r="BH8" s="11">
        <v>1164</v>
      </c>
      <c r="BI8" s="11"/>
      <c r="BJ8" s="11">
        <v>1580</v>
      </c>
      <c r="BK8" s="11">
        <v>423</v>
      </c>
      <c r="BL8" s="11"/>
      <c r="BM8" s="11">
        <v>297</v>
      </c>
      <c r="BN8" s="11">
        <v>385</v>
      </c>
      <c r="BO8" s="11">
        <v>706</v>
      </c>
      <c r="BP8" s="11">
        <v>156</v>
      </c>
      <c r="BQ8" s="11">
        <v>228</v>
      </c>
      <c r="BR8" s="11"/>
      <c r="BS8" s="11">
        <v>612</v>
      </c>
      <c r="BT8" s="11"/>
      <c r="BU8" s="11">
        <v>373</v>
      </c>
      <c r="BV8" s="11">
        <v>499</v>
      </c>
      <c r="BW8" s="11">
        <v>191</v>
      </c>
      <c r="BX8" s="11">
        <v>389</v>
      </c>
      <c r="BY8" s="11">
        <v>163</v>
      </c>
      <c r="BZ8" s="11"/>
      <c r="CA8" s="11">
        <v>167</v>
      </c>
      <c r="CB8" s="11"/>
      <c r="CC8" s="11">
        <v>1582</v>
      </c>
      <c r="CD8" s="11">
        <v>370</v>
      </c>
      <c r="CE8" s="11"/>
      <c r="CF8" s="11">
        <v>721</v>
      </c>
      <c r="CG8" s="11"/>
      <c r="CH8" s="11">
        <v>681</v>
      </c>
      <c r="CI8" s="11">
        <v>239</v>
      </c>
    </row>
    <row r="9" spans="2:87" ht="29" x14ac:dyDescent="0.35">
      <c r="B9" s="18" t="s">
        <v>497</v>
      </c>
      <c r="C9" s="17">
        <v>5.1611051287417602E-2</v>
      </c>
      <c r="D9" s="17">
        <v>6.5528793277106603E-2</v>
      </c>
      <c r="E9" s="17">
        <v>3.8299123587202E-2</v>
      </c>
      <c r="F9" s="17"/>
      <c r="G9" s="17">
        <v>7.2798562467249001E-2</v>
      </c>
      <c r="H9" s="17">
        <v>8.9066376183241203E-2</v>
      </c>
      <c r="I9" s="17">
        <v>4.7262701429044103E-2</v>
      </c>
      <c r="J9" s="17">
        <v>3.5351332380500103E-2</v>
      </c>
      <c r="K9" s="17">
        <v>3.0285203313629799E-2</v>
      </c>
      <c r="L9" s="17">
        <v>3.78644954803024E-2</v>
      </c>
      <c r="M9" s="17"/>
      <c r="N9" s="17">
        <v>6.0329394156082503E-2</v>
      </c>
      <c r="O9" s="17">
        <v>4.0039520639939E-2</v>
      </c>
      <c r="P9" s="17">
        <v>5.8108729092501699E-2</v>
      </c>
      <c r="Q9" s="17">
        <v>4.9242124215977998E-2</v>
      </c>
      <c r="R9" s="17"/>
      <c r="S9" s="17">
        <v>5.6139046797139297E-2</v>
      </c>
      <c r="T9" s="17">
        <v>5.1741864882975497E-2</v>
      </c>
      <c r="U9" s="17">
        <v>5.1593694884630802E-2</v>
      </c>
      <c r="V9" s="17">
        <v>5.05782279404789E-2</v>
      </c>
      <c r="W9" s="17">
        <v>4.9851612851157599E-2</v>
      </c>
      <c r="X9" s="17">
        <v>8.5604342551302698E-2</v>
      </c>
      <c r="Y9" s="17">
        <v>3.8291460459367002E-2</v>
      </c>
      <c r="Z9" s="17">
        <v>6.0725658235786503E-2</v>
      </c>
      <c r="AA9" s="17">
        <v>4.2804316918084201E-2</v>
      </c>
      <c r="AB9" s="17">
        <v>6.2056161309605902E-2</v>
      </c>
      <c r="AC9" s="17">
        <v>1.91720979518437E-2</v>
      </c>
      <c r="AD9" s="17">
        <v>1.36330831013016E-2</v>
      </c>
      <c r="AE9" s="17"/>
      <c r="AF9" s="17">
        <v>4.1086440665248601E-2</v>
      </c>
      <c r="AG9" s="17">
        <v>5.3683901700466399E-2</v>
      </c>
      <c r="AH9" s="17">
        <v>4.6822318170470598E-2</v>
      </c>
      <c r="AI9" s="17">
        <v>5.4051557534717701E-2</v>
      </c>
      <c r="AJ9" s="17">
        <v>6.7585594565645696E-2</v>
      </c>
      <c r="AK9" s="17"/>
      <c r="AL9" s="17">
        <v>4.7506881808628602E-2</v>
      </c>
      <c r="AM9" s="17">
        <v>5.0544818971547598E-2</v>
      </c>
      <c r="AN9" s="17">
        <v>5.6190619769876902E-2</v>
      </c>
      <c r="AO9" s="17">
        <v>7.0571064922597404E-2</v>
      </c>
      <c r="AP9" s="17"/>
      <c r="AQ9" s="17">
        <v>5.0521264179406097E-2</v>
      </c>
      <c r="AR9" s="17">
        <v>5.3192345303036202E-2</v>
      </c>
      <c r="AS9" s="17"/>
      <c r="AT9" s="17">
        <v>5.9663499773428802E-2</v>
      </c>
      <c r="AU9" s="17">
        <v>3.06145928226105E-2</v>
      </c>
      <c r="AV9" s="17"/>
      <c r="AW9" s="17">
        <v>3.79626950222458E-2</v>
      </c>
      <c r="AX9" s="17">
        <v>4.04602421366623E-2</v>
      </c>
      <c r="AY9" s="17">
        <v>6.5024148290826506E-2</v>
      </c>
      <c r="AZ9" s="17"/>
      <c r="BA9" s="17">
        <v>6.6130122244020303E-2</v>
      </c>
      <c r="BB9" s="17">
        <v>4.72852903533287E-2</v>
      </c>
      <c r="BC9" s="17">
        <v>4.4654043097617599E-2</v>
      </c>
      <c r="BD9" s="17">
        <v>5.06876274284788E-2</v>
      </c>
      <c r="BE9" s="17">
        <v>4.8863107453341999E-2</v>
      </c>
      <c r="BF9" s="17"/>
      <c r="BG9" s="17">
        <v>5.1047443320956801E-2</v>
      </c>
      <c r="BH9" s="17">
        <v>5.2022366729503403E-2</v>
      </c>
      <c r="BI9" s="17"/>
      <c r="BJ9" s="17">
        <v>5.3482680328345203E-2</v>
      </c>
      <c r="BK9" s="17">
        <v>4.4090242269992801E-2</v>
      </c>
      <c r="BL9" s="17"/>
      <c r="BM9" s="17">
        <v>2.6381268153519499E-2</v>
      </c>
      <c r="BN9" s="17">
        <v>3.3639335672127901E-2</v>
      </c>
      <c r="BO9" s="17">
        <v>6.7335289783747795E-2</v>
      </c>
      <c r="BP9" s="17">
        <v>5.9341853297494501E-2</v>
      </c>
      <c r="BQ9" s="17">
        <v>5.8270194459202999E-2</v>
      </c>
      <c r="BR9" s="17"/>
      <c r="BS9" s="17">
        <v>5.7840875081780103E-2</v>
      </c>
      <c r="BT9" s="17"/>
      <c r="BU9" s="17">
        <v>2.74542104833886E-2</v>
      </c>
      <c r="BV9" s="17">
        <v>7.0210123211620706E-2</v>
      </c>
      <c r="BW9" s="17">
        <v>5.1607777931423598E-2</v>
      </c>
      <c r="BX9" s="17">
        <v>7.0156355410265603E-2</v>
      </c>
      <c r="BY9" s="17">
        <v>2.8608081322511102E-2</v>
      </c>
      <c r="BZ9" s="17"/>
      <c r="CA9" s="17">
        <v>9.0852087094737397E-2</v>
      </c>
      <c r="CB9" s="17"/>
      <c r="CC9" s="17">
        <v>5.2469406690365497E-2</v>
      </c>
      <c r="CD9" s="17">
        <v>5.1177621217628699E-2</v>
      </c>
      <c r="CE9" s="17"/>
      <c r="CF9" s="17">
        <v>4.36701427971279E-2</v>
      </c>
      <c r="CG9" s="17"/>
      <c r="CH9" s="17">
        <v>3.5622204653210303E-2</v>
      </c>
      <c r="CI9" s="17">
        <v>0.11140452708479</v>
      </c>
    </row>
    <row r="10" spans="2:87" ht="29" x14ac:dyDescent="0.35">
      <c r="B10" s="18" t="s">
        <v>498</v>
      </c>
      <c r="C10" s="17">
        <v>0.11285267078616899</v>
      </c>
      <c r="D10" s="17">
        <v>0.124088135191517</v>
      </c>
      <c r="E10" s="17">
        <v>0.10252739900833201</v>
      </c>
      <c r="F10" s="17"/>
      <c r="G10" s="17">
        <v>0.16339582025899799</v>
      </c>
      <c r="H10" s="17">
        <v>0.174088243220924</v>
      </c>
      <c r="I10" s="17">
        <v>0.13361679277970301</v>
      </c>
      <c r="J10" s="17">
        <v>0.11058497746667401</v>
      </c>
      <c r="K10" s="17">
        <v>6.0231193710328E-2</v>
      </c>
      <c r="L10" s="17">
        <v>4.92387623622218E-2</v>
      </c>
      <c r="M10" s="17"/>
      <c r="N10" s="17">
        <v>0.122140351210616</v>
      </c>
      <c r="O10" s="17">
        <v>0.115143641006453</v>
      </c>
      <c r="P10" s="17">
        <v>0.11771330049701299</v>
      </c>
      <c r="Q10" s="17">
        <v>9.5897703905809303E-2</v>
      </c>
      <c r="R10" s="17"/>
      <c r="S10" s="17">
        <v>0.114660018306664</v>
      </c>
      <c r="T10" s="17">
        <v>0.118021111561875</v>
      </c>
      <c r="U10" s="17">
        <v>8.6795330637134793E-2</v>
      </c>
      <c r="V10" s="17">
        <v>7.0162282827447797E-2</v>
      </c>
      <c r="W10" s="17">
        <v>0.16192240981530601</v>
      </c>
      <c r="X10" s="17">
        <v>7.3840363145708396E-2</v>
      </c>
      <c r="Y10" s="17">
        <v>0.13262119940280101</v>
      </c>
      <c r="Z10" s="17">
        <v>0.16825722858701</v>
      </c>
      <c r="AA10" s="17">
        <v>0.16250407766837099</v>
      </c>
      <c r="AB10" s="17">
        <v>8.3007283397046397E-2</v>
      </c>
      <c r="AC10" s="17">
        <v>8.0760257342544897E-2</v>
      </c>
      <c r="AD10" s="17">
        <v>0.115380546433558</v>
      </c>
      <c r="AE10" s="17"/>
      <c r="AF10" s="17">
        <v>0.1102616793158</v>
      </c>
      <c r="AG10" s="17">
        <v>9.81083246690546E-2</v>
      </c>
      <c r="AH10" s="17">
        <v>9.3860530437657103E-2</v>
      </c>
      <c r="AI10" s="17">
        <v>0.13468735828282799</v>
      </c>
      <c r="AJ10" s="17">
        <v>0.191625610939929</v>
      </c>
      <c r="AK10" s="17"/>
      <c r="AL10" s="17">
        <v>9.1239333603379602E-2</v>
      </c>
      <c r="AM10" s="17">
        <v>0.107038032633661</v>
      </c>
      <c r="AN10" s="17">
        <v>0.15537200166846099</v>
      </c>
      <c r="AO10" s="17">
        <v>0.16325001113708301</v>
      </c>
      <c r="AP10" s="17"/>
      <c r="AQ10" s="17">
        <v>9.2426340743403099E-2</v>
      </c>
      <c r="AR10" s="17">
        <v>0.14249151787861999</v>
      </c>
      <c r="AS10" s="17"/>
      <c r="AT10" s="17">
        <v>0.13414485846333599</v>
      </c>
      <c r="AU10" s="17">
        <v>5.7180467912667197E-2</v>
      </c>
      <c r="AV10" s="17"/>
      <c r="AW10" s="17">
        <v>8.7939434824419599E-2</v>
      </c>
      <c r="AX10" s="17">
        <v>0.137611586445721</v>
      </c>
      <c r="AY10" s="17">
        <v>0.127157104116464</v>
      </c>
      <c r="AZ10" s="17"/>
      <c r="BA10" s="17">
        <v>0.14719789351302501</v>
      </c>
      <c r="BB10" s="17">
        <v>0.108615166831192</v>
      </c>
      <c r="BC10" s="17">
        <v>0.10926452544349601</v>
      </c>
      <c r="BD10" s="17">
        <v>7.3617957012251198E-2</v>
      </c>
      <c r="BE10" s="17">
        <v>6.4284516713272094E-2</v>
      </c>
      <c r="BF10" s="17"/>
      <c r="BG10" s="17">
        <v>0.104353138205368</v>
      </c>
      <c r="BH10" s="17">
        <v>0.11905554443067801</v>
      </c>
      <c r="BI10" s="17"/>
      <c r="BJ10" s="17">
        <v>0.126184957623241</v>
      </c>
      <c r="BK10" s="17">
        <v>6.3465811046868603E-2</v>
      </c>
      <c r="BL10" s="17"/>
      <c r="BM10" s="17">
        <v>5.9564132908580099E-2</v>
      </c>
      <c r="BN10" s="17">
        <v>0.106496693739695</v>
      </c>
      <c r="BO10" s="17">
        <v>0.15145796030922301</v>
      </c>
      <c r="BP10" s="17">
        <v>9.45865442464843E-2</v>
      </c>
      <c r="BQ10" s="17">
        <v>9.31283914276409E-2</v>
      </c>
      <c r="BR10" s="17"/>
      <c r="BS10" s="17">
        <v>0.13515307020334499</v>
      </c>
      <c r="BT10" s="17"/>
      <c r="BU10" s="17">
        <v>0.11530319612452</v>
      </c>
      <c r="BV10" s="17">
        <v>0.172366462479701</v>
      </c>
      <c r="BW10" s="17">
        <v>0.119005004389062</v>
      </c>
      <c r="BX10" s="17">
        <v>9.5453337681381006E-2</v>
      </c>
      <c r="BY10" s="17">
        <v>6.1247140067667002E-2</v>
      </c>
      <c r="BZ10" s="17"/>
      <c r="CA10" s="17">
        <v>0.210522192320209</v>
      </c>
      <c r="CB10" s="17"/>
      <c r="CC10" s="17">
        <v>0.10346037240711201</v>
      </c>
      <c r="CD10" s="17">
        <v>0.15921751588128599</v>
      </c>
      <c r="CE10" s="17"/>
      <c r="CF10" s="17">
        <v>8.7139407336957506E-2</v>
      </c>
      <c r="CG10" s="17"/>
      <c r="CH10" s="17">
        <v>7.4190805436326696E-2</v>
      </c>
      <c r="CI10" s="17">
        <v>0.22610174199178301</v>
      </c>
    </row>
    <row r="11" spans="2:87" ht="29" x14ac:dyDescent="0.35">
      <c r="B11" s="18" t="s">
        <v>499</v>
      </c>
      <c r="C11" s="17">
        <v>0.184383959775069</v>
      </c>
      <c r="D11" s="17">
        <v>0.22813203926714901</v>
      </c>
      <c r="E11" s="17">
        <v>0.14267120925641</v>
      </c>
      <c r="F11" s="17"/>
      <c r="G11" s="17">
        <v>0.22180000875363301</v>
      </c>
      <c r="H11" s="17">
        <v>0.23867016259940901</v>
      </c>
      <c r="I11" s="17">
        <v>0.20198961060873599</v>
      </c>
      <c r="J11" s="17">
        <v>0.20071250364274801</v>
      </c>
      <c r="K11" s="17">
        <v>0.15168231880012201</v>
      </c>
      <c r="L11" s="17">
        <v>0.10931643814294401</v>
      </c>
      <c r="M11" s="17"/>
      <c r="N11" s="17">
        <v>0.210358615640342</v>
      </c>
      <c r="O11" s="17">
        <v>0.20894136477845701</v>
      </c>
      <c r="P11" s="17">
        <v>0.16022758965261899</v>
      </c>
      <c r="Q11" s="17">
        <v>0.15256411707560599</v>
      </c>
      <c r="R11" s="17"/>
      <c r="S11" s="17">
        <v>0.20686895479818199</v>
      </c>
      <c r="T11" s="17">
        <v>0.143297169853081</v>
      </c>
      <c r="U11" s="17">
        <v>0.18451954329949599</v>
      </c>
      <c r="V11" s="17">
        <v>0.17339351335498601</v>
      </c>
      <c r="W11" s="17">
        <v>0.23267441082062601</v>
      </c>
      <c r="X11" s="17">
        <v>0.17157324264885401</v>
      </c>
      <c r="Y11" s="17">
        <v>0.196793995293567</v>
      </c>
      <c r="Z11" s="17">
        <v>0.22752835660680201</v>
      </c>
      <c r="AA11" s="17">
        <v>0.17174571067328301</v>
      </c>
      <c r="AB11" s="17">
        <v>0.15616221322319901</v>
      </c>
      <c r="AC11" s="17">
        <v>0.18376026800599701</v>
      </c>
      <c r="AD11" s="17">
        <v>0.257479096439101</v>
      </c>
      <c r="AE11" s="17"/>
      <c r="AF11" s="17">
        <v>0.15528034372426899</v>
      </c>
      <c r="AG11" s="17">
        <v>0.159260894987</v>
      </c>
      <c r="AH11" s="17">
        <v>0.21494330862232999</v>
      </c>
      <c r="AI11" s="17">
        <v>0.24746358923185099</v>
      </c>
      <c r="AJ11" s="17">
        <v>0.216792906632716</v>
      </c>
      <c r="AK11" s="17"/>
      <c r="AL11" s="17">
        <v>0.182848770374924</v>
      </c>
      <c r="AM11" s="17">
        <v>0.167924052111282</v>
      </c>
      <c r="AN11" s="17">
        <v>0.19236040830513601</v>
      </c>
      <c r="AO11" s="17">
        <v>0.27231932533843201</v>
      </c>
      <c r="AP11" s="17"/>
      <c r="AQ11" s="17">
        <v>0.16728881759797501</v>
      </c>
      <c r="AR11" s="17">
        <v>0.209189213775656</v>
      </c>
      <c r="AS11" s="17"/>
      <c r="AT11" s="17">
        <v>0.20334358605105099</v>
      </c>
      <c r="AU11" s="17">
        <v>0.123902951755869</v>
      </c>
      <c r="AV11" s="17"/>
      <c r="AW11" s="17">
        <v>0.156183342738272</v>
      </c>
      <c r="AX11" s="17">
        <v>0.20687626747928201</v>
      </c>
      <c r="AY11" s="17">
        <v>0.19736112996166699</v>
      </c>
      <c r="AZ11" s="17"/>
      <c r="BA11" s="17">
        <v>0.214255808246955</v>
      </c>
      <c r="BB11" s="17">
        <v>0.21170793872839</v>
      </c>
      <c r="BC11" s="17">
        <v>0.15816118493412501</v>
      </c>
      <c r="BD11" s="17">
        <v>0.13780086551359</v>
      </c>
      <c r="BE11" s="17">
        <v>0.14604885975336501</v>
      </c>
      <c r="BF11" s="17"/>
      <c r="BG11" s="17">
        <v>0.19569556424007201</v>
      </c>
      <c r="BH11" s="17">
        <v>0.176128864268811</v>
      </c>
      <c r="BI11" s="17"/>
      <c r="BJ11" s="17">
        <v>0.19663078229512301</v>
      </c>
      <c r="BK11" s="17">
        <v>0.14055453393527501</v>
      </c>
      <c r="BL11" s="17"/>
      <c r="BM11" s="17">
        <v>0.20710532740090701</v>
      </c>
      <c r="BN11" s="17">
        <v>0.196138890360156</v>
      </c>
      <c r="BO11" s="17">
        <v>0.17504709919791001</v>
      </c>
      <c r="BP11" s="17">
        <v>0.20483553769795301</v>
      </c>
      <c r="BQ11" s="17">
        <v>0.20495431098915101</v>
      </c>
      <c r="BR11" s="17"/>
      <c r="BS11" s="17">
        <v>0.20053355585740401</v>
      </c>
      <c r="BT11" s="17"/>
      <c r="BU11" s="17">
        <v>0.203738664100062</v>
      </c>
      <c r="BV11" s="17">
        <v>0.19308864700182601</v>
      </c>
      <c r="BW11" s="17">
        <v>0.19608338422573099</v>
      </c>
      <c r="BX11" s="17">
        <v>0.20323038573559801</v>
      </c>
      <c r="BY11" s="17">
        <v>0.19015983889997701</v>
      </c>
      <c r="BZ11" s="17"/>
      <c r="CA11" s="17">
        <v>0.200254093348921</v>
      </c>
      <c r="CB11" s="17"/>
      <c r="CC11" s="17">
        <v>0.17440510646544599</v>
      </c>
      <c r="CD11" s="17">
        <v>0.232412289754556</v>
      </c>
      <c r="CE11" s="17"/>
      <c r="CF11" s="17">
        <v>0.141448865165478</v>
      </c>
      <c r="CG11" s="17"/>
      <c r="CH11" s="17">
        <v>0.163962645231674</v>
      </c>
      <c r="CI11" s="17">
        <v>0.19408123157791399</v>
      </c>
    </row>
    <row r="12" spans="2:87" ht="29" x14ac:dyDescent="0.35">
      <c r="B12" s="18" t="s">
        <v>500</v>
      </c>
      <c r="C12" s="17">
        <v>0.26721550538664102</v>
      </c>
      <c r="D12" s="17">
        <v>0.25553753939965101</v>
      </c>
      <c r="E12" s="17">
        <v>0.27919244174359298</v>
      </c>
      <c r="F12" s="17"/>
      <c r="G12" s="17">
        <v>0.22208369827970301</v>
      </c>
      <c r="H12" s="17">
        <v>0.21280911920151699</v>
      </c>
      <c r="I12" s="17">
        <v>0.25865851806360601</v>
      </c>
      <c r="J12" s="17">
        <v>0.25405217298823002</v>
      </c>
      <c r="K12" s="17">
        <v>0.28415356790812601</v>
      </c>
      <c r="L12" s="17">
        <v>0.34822548244500701</v>
      </c>
      <c r="M12" s="17"/>
      <c r="N12" s="17">
        <v>0.29927906451744901</v>
      </c>
      <c r="O12" s="17">
        <v>0.27120385567889999</v>
      </c>
      <c r="P12" s="17">
        <v>0.25741877971647997</v>
      </c>
      <c r="Q12" s="17">
        <v>0.23669027907340301</v>
      </c>
      <c r="R12" s="17"/>
      <c r="S12" s="17">
        <v>0.25993255296440099</v>
      </c>
      <c r="T12" s="17">
        <v>0.26903718950841299</v>
      </c>
      <c r="U12" s="17">
        <v>0.28444621038920098</v>
      </c>
      <c r="V12" s="17">
        <v>0.33661239950989702</v>
      </c>
      <c r="W12" s="17">
        <v>0.15727172193645</v>
      </c>
      <c r="X12" s="17">
        <v>0.28502936308954402</v>
      </c>
      <c r="Y12" s="17">
        <v>0.213375468967127</v>
      </c>
      <c r="Z12" s="17">
        <v>0.22386241227817799</v>
      </c>
      <c r="AA12" s="17">
        <v>0.26275100890775499</v>
      </c>
      <c r="AB12" s="17">
        <v>0.311894678843958</v>
      </c>
      <c r="AC12" s="17">
        <v>0.32001666459438199</v>
      </c>
      <c r="AD12" s="17">
        <v>0.23837451085433101</v>
      </c>
      <c r="AE12" s="17"/>
      <c r="AF12" s="17">
        <v>0.239650945282782</v>
      </c>
      <c r="AG12" s="17">
        <v>0.25676080484799801</v>
      </c>
      <c r="AH12" s="17">
        <v>0.28529782156838601</v>
      </c>
      <c r="AI12" s="17">
        <v>0.29328687815870902</v>
      </c>
      <c r="AJ12" s="17">
        <v>0.285515228031751</v>
      </c>
      <c r="AK12" s="17"/>
      <c r="AL12" s="17">
        <v>0.26770898702269202</v>
      </c>
      <c r="AM12" s="17">
        <v>0.29544273222199302</v>
      </c>
      <c r="AN12" s="17">
        <v>0.23612178899869199</v>
      </c>
      <c r="AO12" s="17">
        <v>0.17742505142224399</v>
      </c>
      <c r="AP12" s="17"/>
      <c r="AQ12" s="17">
        <v>0.264255161566609</v>
      </c>
      <c r="AR12" s="17">
        <v>0.27151099937108703</v>
      </c>
      <c r="AS12" s="17"/>
      <c r="AT12" s="17">
        <v>0.25912254137444901</v>
      </c>
      <c r="AU12" s="17">
        <v>0.33879130461942197</v>
      </c>
      <c r="AV12" s="17"/>
      <c r="AW12" s="17">
        <v>0.31104266830143001</v>
      </c>
      <c r="AX12" s="17">
        <v>0.28128066067636598</v>
      </c>
      <c r="AY12" s="17">
        <v>0.220253435941028</v>
      </c>
      <c r="AZ12" s="17"/>
      <c r="BA12" s="17">
        <v>0.22158219644536001</v>
      </c>
      <c r="BB12" s="17">
        <v>0.26842106355420497</v>
      </c>
      <c r="BC12" s="17">
        <v>0.28480100310445</v>
      </c>
      <c r="BD12" s="17">
        <v>0.272126650576061</v>
      </c>
      <c r="BE12" s="17">
        <v>0.36989243487706502</v>
      </c>
      <c r="BF12" s="17"/>
      <c r="BG12" s="17">
        <v>0.270762392755454</v>
      </c>
      <c r="BH12" s="17">
        <v>0.26462702255292098</v>
      </c>
      <c r="BI12" s="17"/>
      <c r="BJ12" s="17">
        <v>0.25883190635275199</v>
      </c>
      <c r="BK12" s="17">
        <v>0.29835586588846003</v>
      </c>
      <c r="BL12" s="17"/>
      <c r="BM12" s="17">
        <v>0.242454507256089</v>
      </c>
      <c r="BN12" s="17">
        <v>0.249134220973424</v>
      </c>
      <c r="BO12" s="17">
        <v>0.28123452625258</v>
      </c>
      <c r="BP12" s="17">
        <v>0.29280286343120698</v>
      </c>
      <c r="BQ12" s="17">
        <v>0.22889780927679301</v>
      </c>
      <c r="BR12" s="17"/>
      <c r="BS12" s="17">
        <v>0.24204613380547599</v>
      </c>
      <c r="BT12" s="17"/>
      <c r="BU12" s="17">
        <v>0.27650186444143299</v>
      </c>
      <c r="BV12" s="17">
        <v>0.301728925394815</v>
      </c>
      <c r="BW12" s="17">
        <v>0.26473319712681398</v>
      </c>
      <c r="BX12" s="17">
        <v>0.21696700536455699</v>
      </c>
      <c r="BY12" s="17">
        <v>0.19804581372096899</v>
      </c>
      <c r="BZ12" s="17"/>
      <c r="CA12" s="17">
        <v>0.22686720818016901</v>
      </c>
      <c r="CB12" s="17"/>
      <c r="CC12" s="17">
        <v>0.27233106924353501</v>
      </c>
      <c r="CD12" s="17">
        <v>0.26614098552222798</v>
      </c>
      <c r="CE12" s="17"/>
      <c r="CF12" s="17">
        <v>0.31532051912748799</v>
      </c>
      <c r="CG12" s="17"/>
      <c r="CH12" s="17">
        <v>0.30038157660668702</v>
      </c>
      <c r="CI12" s="17">
        <v>0.28359394195290699</v>
      </c>
    </row>
    <row r="13" spans="2:87" ht="29" x14ac:dyDescent="0.35">
      <c r="B13" s="18" t="s">
        <v>501</v>
      </c>
      <c r="C13" s="17">
        <v>0.21471911347181399</v>
      </c>
      <c r="D13" s="17">
        <v>0.18994960377889</v>
      </c>
      <c r="E13" s="17">
        <v>0.23929465281811901</v>
      </c>
      <c r="F13" s="17"/>
      <c r="G13" s="17">
        <v>9.0794329121324693E-2</v>
      </c>
      <c r="H13" s="17">
        <v>9.5355204521248293E-2</v>
      </c>
      <c r="I13" s="17">
        <v>0.156873734438193</v>
      </c>
      <c r="J13" s="17">
        <v>0.23150365785267699</v>
      </c>
      <c r="K13" s="17">
        <v>0.325410492244181</v>
      </c>
      <c r="L13" s="17">
        <v>0.354363959890164</v>
      </c>
      <c r="M13" s="17"/>
      <c r="N13" s="17">
        <v>0.17759030835041401</v>
      </c>
      <c r="O13" s="17">
        <v>0.219063830131283</v>
      </c>
      <c r="P13" s="17">
        <v>0.22884736157448199</v>
      </c>
      <c r="Q13" s="17">
        <v>0.23489939461793599</v>
      </c>
      <c r="R13" s="17"/>
      <c r="S13" s="17">
        <v>0.14671693282140399</v>
      </c>
      <c r="T13" s="17">
        <v>0.24746031956459599</v>
      </c>
      <c r="U13" s="17">
        <v>0.23611931209862699</v>
      </c>
      <c r="V13" s="17">
        <v>0.18412762381841999</v>
      </c>
      <c r="W13" s="17">
        <v>0.19315997029456899</v>
      </c>
      <c r="X13" s="17">
        <v>0.21433156653770499</v>
      </c>
      <c r="Y13" s="17">
        <v>0.20975916197894301</v>
      </c>
      <c r="Z13" s="17">
        <v>0.154176749378057</v>
      </c>
      <c r="AA13" s="17">
        <v>0.245118592934949</v>
      </c>
      <c r="AB13" s="17">
        <v>0.27238993003940498</v>
      </c>
      <c r="AC13" s="17">
        <v>0.28992036362940699</v>
      </c>
      <c r="AD13" s="17">
        <v>0.160000602905436</v>
      </c>
      <c r="AE13" s="17"/>
      <c r="AF13" s="17">
        <v>0.23221665075103801</v>
      </c>
      <c r="AG13" s="17">
        <v>0.25981863666871702</v>
      </c>
      <c r="AH13" s="17">
        <v>0.19683328068310299</v>
      </c>
      <c r="AI13" s="17">
        <v>0.152279050123975</v>
      </c>
      <c r="AJ13" s="17">
        <v>0.15995399634243801</v>
      </c>
      <c r="AK13" s="17"/>
      <c r="AL13" s="17">
        <v>0.23065079528728899</v>
      </c>
      <c r="AM13" s="17">
        <v>0.21376136604128301</v>
      </c>
      <c r="AN13" s="17">
        <v>0.19488984847877</v>
      </c>
      <c r="AO13" s="17">
        <v>0.177896651506006</v>
      </c>
      <c r="AP13" s="17"/>
      <c r="AQ13" s="17">
        <v>0.247059621698836</v>
      </c>
      <c r="AR13" s="17">
        <v>0.167792652564446</v>
      </c>
      <c r="AS13" s="17"/>
      <c r="AT13" s="17">
        <v>0.175807564884815</v>
      </c>
      <c r="AU13" s="17">
        <v>0.34033789977647999</v>
      </c>
      <c r="AV13" s="17"/>
      <c r="AW13" s="17">
        <v>0.29358200838058301</v>
      </c>
      <c r="AX13" s="17">
        <v>0.169962135525076</v>
      </c>
      <c r="AY13" s="17">
        <v>0.16981304462213401</v>
      </c>
      <c r="AZ13" s="17"/>
      <c r="BA13" s="17">
        <v>0.15176433099994099</v>
      </c>
      <c r="BB13" s="17">
        <v>0.21414634754529299</v>
      </c>
      <c r="BC13" s="17">
        <v>0.22798811698296501</v>
      </c>
      <c r="BD13" s="17">
        <v>0.31031178234907703</v>
      </c>
      <c r="BE13" s="17">
        <v>0.26456557161561101</v>
      </c>
      <c r="BF13" s="17"/>
      <c r="BG13" s="17">
        <v>0.17605733774223301</v>
      </c>
      <c r="BH13" s="17">
        <v>0.24293408970058</v>
      </c>
      <c r="BI13" s="17"/>
      <c r="BJ13" s="17">
        <v>0.18254007788663401</v>
      </c>
      <c r="BK13" s="17">
        <v>0.33129506002161602</v>
      </c>
      <c r="BL13" s="17"/>
      <c r="BM13" s="17">
        <v>0.165933766567543</v>
      </c>
      <c r="BN13" s="17">
        <v>0.28781326427314002</v>
      </c>
      <c r="BO13" s="17">
        <v>0.18443954805268301</v>
      </c>
      <c r="BP13" s="17">
        <v>0.17530351485380899</v>
      </c>
      <c r="BQ13" s="17">
        <v>0.28433589233863099</v>
      </c>
      <c r="BR13" s="17"/>
      <c r="BS13" s="17">
        <v>0.25672523873546399</v>
      </c>
      <c r="BT13" s="17"/>
      <c r="BU13" s="17">
        <v>0.24833886358211399</v>
      </c>
      <c r="BV13" s="17">
        <v>0.12350768957753901</v>
      </c>
      <c r="BW13" s="17">
        <v>0.21477355994813199</v>
      </c>
      <c r="BX13" s="17">
        <v>0.30853591642668698</v>
      </c>
      <c r="BY13" s="17">
        <v>0.13475373282679301</v>
      </c>
      <c r="BZ13" s="17"/>
      <c r="CA13" s="17">
        <v>0.18645528739838699</v>
      </c>
      <c r="CB13" s="17"/>
      <c r="CC13" s="17">
        <v>0.240990241969403</v>
      </c>
      <c r="CD13" s="17">
        <v>0.11575446604591701</v>
      </c>
      <c r="CE13" s="17"/>
      <c r="CF13" s="17">
        <v>0.26328763153147999</v>
      </c>
      <c r="CG13" s="17"/>
      <c r="CH13" s="17">
        <v>0.278288316805404</v>
      </c>
      <c r="CI13" s="17">
        <v>9.7027998750383301E-2</v>
      </c>
    </row>
    <row r="14" spans="2:87" x14ac:dyDescent="0.35">
      <c r="B14" s="18" t="s">
        <v>161</v>
      </c>
      <c r="C14" s="19">
        <v>0.16921769929288799</v>
      </c>
      <c r="D14" s="19">
        <v>0.13676388908568601</v>
      </c>
      <c r="E14" s="19">
        <v>0.19801517358634399</v>
      </c>
      <c r="F14" s="19"/>
      <c r="G14" s="19">
        <v>0.22912758111909201</v>
      </c>
      <c r="H14" s="19">
        <v>0.190010894273662</v>
      </c>
      <c r="I14" s="19">
        <v>0.20159864268071701</v>
      </c>
      <c r="J14" s="19">
        <v>0.167795355669171</v>
      </c>
      <c r="K14" s="19">
        <v>0.148237224023614</v>
      </c>
      <c r="L14" s="19">
        <v>0.100990861679362</v>
      </c>
      <c r="M14" s="19"/>
      <c r="N14" s="19">
        <v>0.13030226612509599</v>
      </c>
      <c r="O14" s="19">
        <v>0.14560778776496899</v>
      </c>
      <c r="P14" s="19">
        <v>0.17768423946690401</v>
      </c>
      <c r="Q14" s="19">
        <v>0.23070638111126801</v>
      </c>
      <c r="R14" s="19"/>
      <c r="S14" s="19">
        <v>0.21568249431220901</v>
      </c>
      <c r="T14" s="19">
        <v>0.17044234462905999</v>
      </c>
      <c r="U14" s="19">
        <v>0.15652590869090899</v>
      </c>
      <c r="V14" s="19">
        <v>0.18512595254877001</v>
      </c>
      <c r="W14" s="19">
        <v>0.20511987428189199</v>
      </c>
      <c r="X14" s="19">
        <v>0.16962112202688501</v>
      </c>
      <c r="Y14" s="19">
        <v>0.20915871389819499</v>
      </c>
      <c r="Z14" s="19">
        <v>0.165449594914167</v>
      </c>
      <c r="AA14" s="19">
        <v>0.115076292897558</v>
      </c>
      <c r="AB14" s="19">
        <v>0.114489733186786</v>
      </c>
      <c r="AC14" s="19">
        <v>0.10637034847582599</v>
      </c>
      <c r="AD14" s="19">
        <v>0.21513216026627299</v>
      </c>
      <c r="AE14" s="19"/>
      <c r="AF14" s="19">
        <v>0.22150394026086301</v>
      </c>
      <c r="AG14" s="19">
        <v>0.172367437126764</v>
      </c>
      <c r="AH14" s="19">
        <v>0.16224274051805301</v>
      </c>
      <c r="AI14" s="19">
        <v>0.11823156666791899</v>
      </c>
      <c r="AJ14" s="19">
        <v>7.8526663487519799E-2</v>
      </c>
      <c r="AK14" s="19"/>
      <c r="AL14" s="19">
        <v>0.18004523190308699</v>
      </c>
      <c r="AM14" s="19">
        <v>0.165288998020233</v>
      </c>
      <c r="AN14" s="19">
        <v>0.16506533277906499</v>
      </c>
      <c r="AO14" s="19">
        <v>0.138537895673638</v>
      </c>
      <c r="AP14" s="19"/>
      <c r="AQ14" s="19">
        <v>0.17844879421377</v>
      </c>
      <c r="AR14" s="19">
        <v>0.15582327110715499</v>
      </c>
      <c r="AS14" s="19"/>
      <c r="AT14" s="19">
        <v>0.16791794945291999</v>
      </c>
      <c r="AU14" s="19">
        <v>0.109172783112952</v>
      </c>
      <c r="AV14" s="19"/>
      <c r="AW14" s="19">
        <v>0.11328985073304899</v>
      </c>
      <c r="AX14" s="19">
        <v>0.163809107736892</v>
      </c>
      <c r="AY14" s="19">
        <v>0.22039113706787999</v>
      </c>
      <c r="AZ14" s="19"/>
      <c r="BA14" s="19">
        <v>0.199069648550698</v>
      </c>
      <c r="BB14" s="19">
        <v>0.149824192987592</v>
      </c>
      <c r="BC14" s="19">
        <v>0.17513112643734499</v>
      </c>
      <c r="BD14" s="19">
        <v>0.155455117120542</v>
      </c>
      <c r="BE14" s="19">
        <v>0.106345509587346</v>
      </c>
      <c r="BF14" s="19"/>
      <c r="BG14" s="19">
        <v>0.202084123735917</v>
      </c>
      <c r="BH14" s="19">
        <v>0.14523211231750599</v>
      </c>
      <c r="BI14" s="19"/>
      <c r="BJ14" s="19">
        <v>0.18232959551390501</v>
      </c>
      <c r="BK14" s="19">
        <v>0.122238486837787</v>
      </c>
      <c r="BL14" s="19"/>
      <c r="BM14" s="19">
        <v>0.29856099771336098</v>
      </c>
      <c r="BN14" s="19">
        <v>0.12677759498145699</v>
      </c>
      <c r="BO14" s="19">
        <v>0.140485576403857</v>
      </c>
      <c r="BP14" s="19">
        <v>0.17312968647305299</v>
      </c>
      <c r="BQ14" s="19">
        <v>0.130413401508581</v>
      </c>
      <c r="BR14" s="19"/>
      <c r="BS14" s="19">
        <v>0.10770112631653</v>
      </c>
      <c r="BT14" s="19"/>
      <c r="BU14" s="19">
        <v>0.12866320126848299</v>
      </c>
      <c r="BV14" s="19">
        <v>0.13909815233449899</v>
      </c>
      <c r="BW14" s="19">
        <v>0.15379707637883699</v>
      </c>
      <c r="BX14" s="19">
        <v>0.105656999381512</v>
      </c>
      <c r="BY14" s="19">
        <v>0.387185393162082</v>
      </c>
      <c r="BZ14" s="19"/>
      <c r="CA14" s="19">
        <v>8.5049131657575994E-2</v>
      </c>
      <c r="CB14" s="19"/>
      <c r="CC14" s="19">
        <v>0.15634380322413799</v>
      </c>
      <c r="CD14" s="19">
        <v>0.17529712157838301</v>
      </c>
      <c r="CE14" s="19"/>
      <c r="CF14" s="19">
        <v>0.149133434041469</v>
      </c>
      <c r="CG14" s="19"/>
      <c r="CH14" s="19">
        <v>0.147554451266698</v>
      </c>
      <c r="CI14" s="19">
        <v>8.7790558642223196E-2</v>
      </c>
    </row>
    <row r="15" spans="2:87" x14ac:dyDescent="0.35">
      <c r="B15" s="16"/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dimension ref="B2:CI19"/>
  <sheetViews>
    <sheetView showGridLines="0" topLeftCell="A9" workbookViewId="0">
      <pane xSplit="2" topLeftCell="C1" activePane="topRight" state="frozen"/>
      <selection pane="topRight" activeCell="B19" sqref="B19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580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2014</v>
      </c>
      <c r="D7" s="10">
        <v>1010</v>
      </c>
      <c r="E7" s="10">
        <v>998</v>
      </c>
      <c r="F7" s="10"/>
      <c r="G7" s="10">
        <v>162</v>
      </c>
      <c r="H7" s="10">
        <v>348</v>
      </c>
      <c r="I7" s="10">
        <v>362</v>
      </c>
      <c r="J7" s="10">
        <v>366</v>
      </c>
      <c r="K7" s="10">
        <v>313</v>
      </c>
      <c r="L7" s="10">
        <v>463</v>
      </c>
      <c r="M7" s="10"/>
      <c r="N7" s="10">
        <v>594</v>
      </c>
      <c r="O7" s="10">
        <v>504</v>
      </c>
      <c r="P7" s="10">
        <v>427</v>
      </c>
      <c r="Q7" s="10">
        <v>482</v>
      </c>
      <c r="R7" s="10"/>
      <c r="S7" s="10">
        <v>277</v>
      </c>
      <c r="T7" s="10">
        <v>281</v>
      </c>
      <c r="U7" s="10">
        <v>168</v>
      </c>
      <c r="V7" s="10">
        <v>172</v>
      </c>
      <c r="W7" s="10">
        <v>153</v>
      </c>
      <c r="X7" s="10">
        <v>169</v>
      </c>
      <c r="Y7" s="10">
        <v>143</v>
      </c>
      <c r="Z7" s="10">
        <v>76</v>
      </c>
      <c r="AA7" s="10">
        <v>207</v>
      </c>
      <c r="AB7" s="10">
        <v>190</v>
      </c>
      <c r="AC7" s="10">
        <v>109</v>
      </c>
      <c r="AD7" s="10">
        <v>69</v>
      </c>
      <c r="AE7" s="10"/>
      <c r="AF7" s="10">
        <v>331</v>
      </c>
      <c r="AG7" s="10">
        <v>748</v>
      </c>
      <c r="AH7" s="10">
        <v>407</v>
      </c>
      <c r="AI7" s="10">
        <v>228</v>
      </c>
      <c r="AJ7" s="10">
        <v>232</v>
      </c>
      <c r="AK7" s="10"/>
      <c r="AL7" s="10">
        <v>803</v>
      </c>
      <c r="AM7" s="10">
        <v>756</v>
      </c>
      <c r="AN7" s="10">
        <v>338</v>
      </c>
      <c r="AO7" s="10">
        <v>117</v>
      </c>
      <c r="AP7" s="10"/>
      <c r="AQ7" s="10">
        <v>1178</v>
      </c>
      <c r="AR7" s="10">
        <v>836</v>
      </c>
      <c r="AS7" s="10"/>
      <c r="AT7" s="10">
        <v>1305</v>
      </c>
      <c r="AU7" s="10">
        <v>438</v>
      </c>
      <c r="AV7" s="10"/>
      <c r="AW7" s="10">
        <v>799</v>
      </c>
      <c r="AX7" s="10">
        <v>470</v>
      </c>
      <c r="AY7" s="10">
        <v>680</v>
      </c>
      <c r="AZ7" s="10"/>
      <c r="BA7" s="10">
        <v>492</v>
      </c>
      <c r="BB7" s="10">
        <v>559</v>
      </c>
      <c r="BC7" s="10">
        <v>647</v>
      </c>
      <c r="BD7" s="10">
        <v>207</v>
      </c>
      <c r="BE7" s="10">
        <v>108</v>
      </c>
      <c r="BF7" s="10"/>
      <c r="BG7" s="10">
        <v>791</v>
      </c>
      <c r="BH7" s="10">
        <v>1223</v>
      </c>
      <c r="BI7" s="10"/>
      <c r="BJ7" s="10">
        <v>1546</v>
      </c>
      <c r="BK7" s="10">
        <v>457</v>
      </c>
      <c r="BL7" s="10"/>
      <c r="BM7" s="10">
        <v>280</v>
      </c>
      <c r="BN7" s="10">
        <v>408</v>
      </c>
      <c r="BO7" s="10">
        <v>699</v>
      </c>
      <c r="BP7" s="10">
        <v>159</v>
      </c>
      <c r="BQ7" s="10">
        <v>227</v>
      </c>
      <c r="BR7" s="10"/>
      <c r="BS7" s="10">
        <v>617</v>
      </c>
      <c r="BT7" s="10"/>
      <c r="BU7" s="10">
        <v>384</v>
      </c>
      <c r="BV7" s="10">
        <v>488</v>
      </c>
      <c r="BW7" s="10">
        <v>192</v>
      </c>
      <c r="BX7" s="10">
        <v>397</v>
      </c>
      <c r="BY7" s="10">
        <v>154</v>
      </c>
      <c r="BZ7" s="10"/>
      <c r="CA7" s="10">
        <v>165</v>
      </c>
      <c r="CB7" s="10"/>
      <c r="CC7" s="10">
        <v>1596</v>
      </c>
      <c r="CD7" s="10">
        <v>360</v>
      </c>
      <c r="CE7" s="10"/>
      <c r="CF7" s="10">
        <v>756</v>
      </c>
      <c r="CG7" s="10"/>
      <c r="CH7" s="10">
        <v>698</v>
      </c>
      <c r="CI7" s="10">
        <v>238</v>
      </c>
    </row>
    <row r="8" spans="2:87" ht="30" customHeight="1" x14ac:dyDescent="0.35">
      <c r="B8" s="11" t="s">
        <v>20</v>
      </c>
      <c r="C8" s="11">
        <v>2014</v>
      </c>
      <c r="D8" s="11">
        <v>993</v>
      </c>
      <c r="E8" s="11">
        <v>1015</v>
      </c>
      <c r="F8" s="11"/>
      <c r="G8" s="11">
        <v>282</v>
      </c>
      <c r="H8" s="11">
        <v>344</v>
      </c>
      <c r="I8" s="11">
        <v>342</v>
      </c>
      <c r="J8" s="11">
        <v>342</v>
      </c>
      <c r="K8" s="11">
        <v>283</v>
      </c>
      <c r="L8" s="11">
        <v>421</v>
      </c>
      <c r="M8" s="11"/>
      <c r="N8" s="11">
        <v>542</v>
      </c>
      <c r="O8" s="11">
        <v>522</v>
      </c>
      <c r="P8" s="11">
        <v>441</v>
      </c>
      <c r="Q8" s="11">
        <v>502</v>
      </c>
      <c r="R8" s="11"/>
      <c r="S8" s="11">
        <v>282</v>
      </c>
      <c r="T8" s="11">
        <v>262</v>
      </c>
      <c r="U8" s="11">
        <v>161</v>
      </c>
      <c r="V8" s="11">
        <v>181</v>
      </c>
      <c r="W8" s="11">
        <v>141</v>
      </c>
      <c r="X8" s="11">
        <v>181</v>
      </c>
      <c r="Y8" s="11">
        <v>161</v>
      </c>
      <c r="Z8" s="11">
        <v>81</v>
      </c>
      <c r="AA8" s="11">
        <v>222</v>
      </c>
      <c r="AB8" s="11">
        <v>181</v>
      </c>
      <c r="AC8" s="11">
        <v>101</v>
      </c>
      <c r="AD8" s="11">
        <v>60</v>
      </c>
      <c r="AE8" s="11"/>
      <c r="AF8" s="11">
        <v>339</v>
      </c>
      <c r="AG8" s="11">
        <v>765</v>
      </c>
      <c r="AH8" s="11">
        <v>397</v>
      </c>
      <c r="AI8" s="11">
        <v>220</v>
      </c>
      <c r="AJ8" s="11">
        <v>222</v>
      </c>
      <c r="AK8" s="11"/>
      <c r="AL8" s="11">
        <v>770</v>
      </c>
      <c r="AM8" s="11">
        <v>770</v>
      </c>
      <c r="AN8" s="11">
        <v>347</v>
      </c>
      <c r="AO8" s="11">
        <v>126</v>
      </c>
      <c r="AP8" s="11"/>
      <c r="AQ8" s="11">
        <v>1192</v>
      </c>
      <c r="AR8" s="11">
        <v>822</v>
      </c>
      <c r="AS8" s="11"/>
      <c r="AT8" s="11">
        <v>1312</v>
      </c>
      <c r="AU8" s="11">
        <v>397</v>
      </c>
      <c r="AV8" s="11"/>
      <c r="AW8" s="11">
        <v>746</v>
      </c>
      <c r="AX8" s="11">
        <v>471</v>
      </c>
      <c r="AY8" s="11">
        <v>716</v>
      </c>
      <c r="AZ8" s="11"/>
      <c r="BA8" s="11">
        <v>511</v>
      </c>
      <c r="BB8" s="11">
        <v>553</v>
      </c>
      <c r="BC8" s="11">
        <v>648</v>
      </c>
      <c r="BD8" s="11">
        <v>198</v>
      </c>
      <c r="BE8" s="11">
        <v>103</v>
      </c>
      <c r="BF8" s="11"/>
      <c r="BG8" s="11">
        <v>850</v>
      </c>
      <c r="BH8" s="11">
        <v>1164</v>
      </c>
      <c r="BI8" s="11"/>
      <c r="BJ8" s="11">
        <v>1580</v>
      </c>
      <c r="BK8" s="11">
        <v>423</v>
      </c>
      <c r="BL8" s="11"/>
      <c r="BM8" s="11">
        <v>297</v>
      </c>
      <c r="BN8" s="11">
        <v>385</v>
      </c>
      <c r="BO8" s="11">
        <v>706</v>
      </c>
      <c r="BP8" s="11">
        <v>156</v>
      </c>
      <c r="BQ8" s="11">
        <v>228</v>
      </c>
      <c r="BR8" s="11"/>
      <c r="BS8" s="11">
        <v>612</v>
      </c>
      <c r="BT8" s="11"/>
      <c r="BU8" s="11">
        <v>373</v>
      </c>
      <c r="BV8" s="11">
        <v>499</v>
      </c>
      <c r="BW8" s="11">
        <v>191</v>
      </c>
      <c r="BX8" s="11">
        <v>389</v>
      </c>
      <c r="BY8" s="11">
        <v>163</v>
      </c>
      <c r="BZ8" s="11"/>
      <c r="CA8" s="11">
        <v>167</v>
      </c>
      <c r="CB8" s="11"/>
      <c r="CC8" s="11">
        <v>1582</v>
      </c>
      <c r="CD8" s="11">
        <v>370</v>
      </c>
      <c r="CE8" s="11"/>
      <c r="CF8" s="11">
        <v>721</v>
      </c>
      <c r="CG8" s="11"/>
      <c r="CH8" s="11">
        <v>681</v>
      </c>
      <c r="CI8" s="11">
        <v>239</v>
      </c>
    </row>
    <row r="9" spans="2:87" ht="29" x14ac:dyDescent="0.35">
      <c r="B9" s="18" t="s">
        <v>497</v>
      </c>
      <c r="C9" s="17">
        <v>0.360908111249372</v>
      </c>
      <c r="D9" s="17">
        <v>0.37663039153497102</v>
      </c>
      <c r="E9" s="17">
        <v>0.34568610721328802</v>
      </c>
      <c r="F9" s="17"/>
      <c r="G9" s="17">
        <v>0.18554475581294699</v>
      </c>
      <c r="H9" s="17">
        <v>0.27142410326120198</v>
      </c>
      <c r="I9" s="17">
        <v>0.24919654960155899</v>
      </c>
      <c r="J9" s="17">
        <v>0.33969135369586501</v>
      </c>
      <c r="K9" s="17">
        <v>0.479978516592516</v>
      </c>
      <c r="L9" s="17">
        <v>0.57963763427049397</v>
      </c>
      <c r="M9" s="17"/>
      <c r="N9" s="17">
        <v>0.394844589791506</v>
      </c>
      <c r="O9" s="17">
        <v>0.33045871072862898</v>
      </c>
      <c r="P9" s="17">
        <v>0.36195875028587898</v>
      </c>
      <c r="Q9" s="17">
        <v>0.35615919980894001</v>
      </c>
      <c r="R9" s="17"/>
      <c r="S9" s="17">
        <v>0.30039729067840998</v>
      </c>
      <c r="T9" s="17">
        <v>0.39914208710010302</v>
      </c>
      <c r="U9" s="17">
        <v>0.40646519001966502</v>
      </c>
      <c r="V9" s="17">
        <v>0.38993015158136202</v>
      </c>
      <c r="W9" s="17">
        <v>0.32008206400553102</v>
      </c>
      <c r="X9" s="17">
        <v>0.37770508494835597</v>
      </c>
      <c r="Y9" s="17">
        <v>0.307912642144062</v>
      </c>
      <c r="Z9" s="17">
        <v>0.32169660649255399</v>
      </c>
      <c r="AA9" s="17">
        <v>0.36826010727887099</v>
      </c>
      <c r="AB9" s="17">
        <v>0.41429005443915401</v>
      </c>
      <c r="AC9" s="17">
        <v>0.38994345397422597</v>
      </c>
      <c r="AD9" s="17">
        <v>0.271822541948751</v>
      </c>
      <c r="AE9" s="17"/>
      <c r="AF9" s="17">
        <v>0.34016693114853203</v>
      </c>
      <c r="AG9" s="17">
        <v>0.37158675672491198</v>
      </c>
      <c r="AH9" s="17">
        <v>0.37327924044805599</v>
      </c>
      <c r="AI9" s="17">
        <v>0.350859432813172</v>
      </c>
      <c r="AJ9" s="17">
        <v>0.363552389918116</v>
      </c>
      <c r="AK9" s="17"/>
      <c r="AL9" s="17">
        <v>0.38866943410294302</v>
      </c>
      <c r="AM9" s="17">
        <v>0.35522932396712398</v>
      </c>
      <c r="AN9" s="17">
        <v>0.340502506189581</v>
      </c>
      <c r="AO9" s="17">
        <v>0.28228039907013602</v>
      </c>
      <c r="AP9" s="17"/>
      <c r="AQ9" s="17">
        <v>0.38893005866511299</v>
      </c>
      <c r="AR9" s="17">
        <v>0.32024793328549001</v>
      </c>
      <c r="AS9" s="17"/>
      <c r="AT9" s="17">
        <v>0.31617215052358699</v>
      </c>
      <c r="AU9" s="17">
        <v>0.57747354143903196</v>
      </c>
      <c r="AV9" s="17"/>
      <c r="AW9" s="17">
        <v>0.48943142058040301</v>
      </c>
      <c r="AX9" s="17">
        <v>0.30643794685320302</v>
      </c>
      <c r="AY9" s="17">
        <v>0.27108733804006901</v>
      </c>
      <c r="AZ9" s="17"/>
      <c r="BA9" s="17">
        <v>0.29637271537117199</v>
      </c>
      <c r="BB9" s="17">
        <v>0.35544208495965601</v>
      </c>
      <c r="BC9" s="17">
        <v>0.38412205695046903</v>
      </c>
      <c r="BD9" s="17">
        <v>0.45599003397233201</v>
      </c>
      <c r="BE9" s="17">
        <v>0.38449148189610899</v>
      </c>
      <c r="BF9" s="17"/>
      <c r="BG9" s="17">
        <v>0.29421489846777599</v>
      </c>
      <c r="BH9" s="17">
        <v>0.40958014914061103</v>
      </c>
      <c r="BI9" s="17"/>
      <c r="BJ9" s="17">
        <v>0.309610319870465</v>
      </c>
      <c r="BK9" s="17">
        <v>0.54840837948849197</v>
      </c>
      <c r="BL9" s="17"/>
      <c r="BM9" s="17">
        <v>0.23100468399301699</v>
      </c>
      <c r="BN9" s="17">
        <v>0.43370062578108598</v>
      </c>
      <c r="BO9" s="17">
        <v>0.370029627475984</v>
      </c>
      <c r="BP9" s="17">
        <v>0.44796562568371501</v>
      </c>
      <c r="BQ9" s="17">
        <v>0.36399759455527397</v>
      </c>
      <c r="BR9" s="17"/>
      <c r="BS9" s="17">
        <v>0.370727416418068</v>
      </c>
      <c r="BT9" s="17"/>
      <c r="BU9" s="17">
        <v>0.39556547213592702</v>
      </c>
      <c r="BV9" s="17">
        <v>0.36286102609568199</v>
      </c>
      <c r="BW9" s="17">
        <v>0.412484184339446</v>
      </c>
      <c r="BX9" s="17">
        <v>0.39092597627515202</v>
      </c>
      <c r="BY9" s="17">
        <v>0.212509735357958</v>
      </c>
      <c r="BZ9" s="17"/>
      <c r="CA9" s="17">
        <v>0.35744528013099902</v>
      </c>
      <c r="CB9" s="17"/>
      <c r="CC9" s="17">
        <v>0.381083518434437</v>
      </c>
      <c r="CD9" s="17">
        <v>0.29970099904036201</v>
      </c>
      <c r="CE9" s="17"/>
      <c r="CF9" s="17">
        <v>0.39919124154396401</v>
      </c>
      <c r="CG9" s="17"/>
      <c r="CH9" s="17">
        <v>0.38475079008651197</v>
      </c>
      <c r="CI9" s="17">
        <v>0.34670865017543501</v>
      </c>
    </row>
    <row r="10" spans="2:87" ht="29" x14ac:dyDescent="0.35">
      <c r="B10" s="18" t="s">
        <v>498</v>
      </c>
      <c r="C10" s="17">
        <v>0.346690847208036</v>
      </c>
      <c r="D10" s="17">
        <v>0.34747037646677398</v>
      </c>
      <c r="E10" s="17">
        <v>0.34694941322371198</v>
      </c>
      <c r="F10" s="17"/>
      <c r="G10" s="17">
        <v>0.31335936174474899</v>
      </c>
      <c r="H10" s="17">
        <v>0.32239020458490503</v>
      </c>
      <c r="I10" s="17">
        <v>0.36138353692868602</v>
      </c>
      <c r="J10" s="17">
        <v>0.39353828209657699</v>
      </c>
      <c r="K10" s="17">
        <v>0.35610564152246099</v>
      </c>
      <c r="L10" s="17">
        <v>0.33256666298679699</v>
      </c>
      <c r="M10" s="17"/>
      <c r="N10" s="17">
        <v>0.37777727549651402</v>
      </c>
      <c r="O10" s="17">
        <v>0.404452323757717</v>
      </c>
      <c r="P10" s="17">
        <v>0.29262869395264901</v>
      </c>
      <c r="Q10" s="17">
        <v>0.295328107832592</v>
      </c>
      <c r="R10" s="17"/>
      <c r="S10" s="17">
        <v>0.29763670817315102</v>
      </c>
      <c r="T10" s="17">
        <v>0.32505226200986997</v>
      </c>
      <c r="U10" s="17">
        <v>0.33591271467109401</v>
      </c>
      <c r="V10" s="17">
        <v>0.37063698993115102</v>
      </c>
      <c r="W10" s="17">
        <v>0.36418114813932401</v>
      </c>
      <c r="X10" s="17">
        <v>0.330509462451549</v>
      </c>
      <c r="Y10" s="17">
        <v>0.401120473646363</v>
      </c>
      <c r="Z10" s="17">
        <v>0.30034934548153303</v>
      </c>
      <c r="AA10" s="17">
        <v>0.33524254002325699</v>
      </c>
      <c r="AB10" s="17">
        <v>0.39023752201121797</v>
      </c>
      <c r="AC10" s="17">
        <v>0.39920903780132999</v>
      </c>
      <c r="AD10" s="17">
        <v>0.375177359985781</v>
      </c>
      <c r="AE10" s="17"/>
      <c r="AF10" s="17">
        <v>0.33855455910859</v>
      </c>
      <c r="AG10" s="17">
        <v>0.32565556346456198</v>
      </c>
      <c r="AH10" s="17">
        <v>0.35980910406074101</v>
      </c>
      <c r="AI10" s="17">
        <v>0.39035262494960699</v>
      </c>
      <c r="AJ10" s="17">
        <v>0.39313257884978797</v>
      </c>
      <c r="AK10" s="17"/>
      <c r="AL10" s="17">
        <v>0.33590254996853203</v>
      </c>
      <c r="AM10" s="17">
        <v>0.36453802036191901</v>
      </c>
      <c r="AN10" s="17">
        <v>0.32559130574076101</v>
      </c>
      <c r="AO10" s="17">
        <v>0.36165584793326899</v>
      </c>
      <c r="AP10" s="17"/>
      <c r="AQ10" s="17">
        <v>0.32223099067300398</v>
      </c>
      <c r="AR10" s="17">
        <v>0.38218238906735402</v>
      </c>
      <c r="AS10" s="17"/>
      <c r="AT10" s="17">
        <v>0.34769900900068401</v>
      </c>
      <c r="AU10" s="17">
        <v>0.33204540235669799</v>
      </c>
      <c r="AV10" s="17"/>
      <c r="AW10" s="17">
        <v>0.35363889869167398</v>
      </c>
      <c r="AX10" s="17">
        <v>0.39178743640826802</v>
      </c>
      <c r="AY10" s="17">
        <v>0.31940826670292199</v>
      </c>
      <c r="AZ10" s="17"/>
      <c r="BA10" s="17">
        <v>0.35298035486702001</v>
      </c>
      <c r="BB10" s="17">
        <v>0.355371044646002</v>
      </c>
      <c r="BC10" s="17">
        <v>0.33328904424211397</v>
      </c>
      <c r="BD10" s="17">
        <v>0.32716994851138398</v>
      </c>
      <c r="BE10" s="17">
        <v>0.394407764149661</v>
      </c>
      <c r="BF10" s="17"/>
      <c r="BG10" s="17">
        <v>0.36433338695061601</v>
      </c>
      <c r="BH10" s="17">
        <v>0.333815498622556</v>
      </c>
      <c r="BI10" s="17"/>
      <c r="BJ10" s="17">
        <v>0.35832582383092298</v>
      </c>
      <c r="BK10" s="17">
        <v>0.30507618255778202</v>
      </c>
      <c r="BL10" s="17"/>
      <c r="BM10" s="17">
        <v>0.34880692609297598</v>
      </c>
      <c r="BN10" s="17">
        <v>0.32951274517191997</v>
      </c>
      <c r="BO10" s="17">
        <v>0.35219824616399997</v>
      </c>
      <c r="BP10" s="17">
        <v>0.32365782527243597</v>
      </c>
      <c r="BQ10" s="17">
        <v>0.37008288710852899</v>
      </c>
      <c r="BR10" s="17"/>
      <c r="BS10" s="17">
        <v>0.36020463166445799</v>
      </c>
      <c r="BT10" s="17"/>
      <c r="BU10" s="17">
        <v>0.34975010781652399</v>
      </c>
      <c r="BV10" s="17">
        <v>0.36787235267460799</v>
      </c>
      <c r="BW10" s="17">
        <v>0.37016353003299601</v>
      </c>
      <c r="BX10" s="17">
        <v>0.352646337609682</v>
      </c>
      <c r="BY10" s="17">
        <v>0.28747046815147598</v>
      </c>
      <c r="BZ10" s="17"/>
      <c r="CA10" s="17">
        <v>0.31750947036947402</v>
      </c>
      <c r="CB10" s="17"/>
      <c r="CC10" s="17">
        <v>0.35208726193945</v>
      </c>
      <c r="CD10" s="17">
        <v>0.358256806174169</v>
      </c>
      <c r="CE10" s="17"/>
      <c r="CF10" s="17">
        <v>0.366090699408396</v>
      </c>
      <c r="CG10" s="17"/>
      <c r="CH10" s="17">
        <v>0.35391892676790598</v>
      </c>
      <c r="CI10" s="17">
        <v>0.37471814617453097</v>
      </c>
    </row>
    <row r="11" spans="2:87" ht="29" x14ac:dyDescent="0.35">
      <c r="B11" s="18" t="s">
        <v>499</v>
      </c>
      <c r="C11" s="17">
        <v>0.113344545476929</v>
      </c>
      <c r="D11" s="17">
        <v>0.124869571263841</v>
      </c>
      <c r="E11" s="17">
        <v>0.102738874000795</v>
      </c>
      <c r="F11" s="17"/>
      <c r="G11" s="17">
        <v>0.24790606500385301</v>
      </c>
      <c r="H11" s="17">
        <v>0.15989553297162801</v>
      </c>
      <c r="I11" s="17">
        <v>0.130160577898362</v>
      </c>
      <c r="J11" s="17">
        <v>0.101872403538615</v>
      </c>
      <c r="K11" s="17">
        <v>4.6738098335287803E-2</v>
      </c>
      <c r="L11" s="17">
        <v>2.55000444740488E-2</v>
      </c>
      <c r="M11" s="17"/>
      <c r="N11" s="17">
        <v>9.8478118118715499E-2</v>
      </c>
      <c r="O11" s="17">
        <v>0.109522582759184</v>
      </c>
      <c r="P11" s="17">
        <v>0.13124396372316</v>
      </c>
      <c r="Q11" s="17">
        <v>0.119225893163313</v>
      </c>
      <c r="R11" s="17"/>
      <c r="S11" s="17">
        <v>0.16289757881869599</v>
      </c>
      <c r="T11" s="17">
        <v>9.9265197046943907E-2</v>
      </c>
      <c r="U11" s="17">
        <v>8.6984071441377098E-2</v>
      </c>
      <c r="V11" s="17">
        <v>0.110358030882861</v>
      </c>
      <c r="W11" s="17">
        <v>0.123865720827164</v>
      </c>
      <c r="X11" s="17">
        <v>9.32172477676141E-2</v>
      </c>
      <c r="Y11" s="17">
        <v>0.117586531132797</v>
      </c>
      <c r="Z11" s="17">
        <v>0.108582358878346</v>
      </c>
      <c r="AA11" s="17">
        <v>0.126917877694532</v>
      </c>
      <c r="AB11" s="17">
        <v>9.2064621665962701E-2</v>
      </c>
      <c r="AC11" s="17">
        <v>7.0745454436507205E-2</v>
      </c>
      <c r="AD11" s="17">
        <v>0.13842779704011199</v>
      </c>
      <c r="AE11" s="17"/>
      <c r="AF11" s="17">
        <v>9.5322486805649795E-2</v>
      </c>
      <c r="AG11" s="17">
        <v>0.12402605145199901</v>
      </c>
      <c r="AH11" s="17">
        <v>0.116932343030169</v>
      </c>
      <c r="AI11" s="17">
        <v>8.1126090490653405E-2</v>
      </c>
      <c r="AJ11" s="17">
        <v>0.12849182282527999</v>
      </c>
      <c r="AK11" s="17"/>
      <c r="AL11" s="17">
        <v>0.100920459800457</v>
      </c>
      <c r="AM11" s="17">
        <v>0.101747463225398</v>
      </c>
      <c r="AN11" s="17">
        <v>0.160245063941859</v>
      </c>
      <c r="AO11" s="17">
        <v>0.13088953551587601</v>
      </c>
      <c r="AP11" s="17"/>
      <c r="AQ11" s="17">
        <v>0.105689751527208</v>
      </c>
      <c r="AR11" s="17">
        <v>0.12445174226288901</v>
      </c>
      <c r="AS11" s="17"/>
      <c r="AT11" s="17">
        <v>0.13470851971946399</v>
      </c>
      <c r="AU11" s="17">
        <v>2.4782397376661498E-2</v>
      </c>
      <c r="AV11" s="17"/>
      <c r="AW11" s="17">
        <v>7.0014101888918101E-2</v>
      </c>
      <c r="AX11" s="17">
        <v>0.109099166219759</v>
      </c>
      <c r="AY11" s="17">
        <v>0.15635261570164199</v>
      </c>
      <c r="AZ11" s="17"/>
      <c r="BA11" s="17">
        <v>0.14686602718483699</v>
      </c>
      <c r="BB11" s="17">
        <v>9.8608946963204394E-2</v>
      </c>
      <c r="BC11" s="17">
        <v>0.117485825630817</v>
      </c>
      <c r="BD11" s="17">
        <v>6.0090754231285598E-2</v>
      </c>
      <c r="BE11" s="17">
        <v>0.103714579209549</v>
      </c>
      <c r="BF11" s="17"/>
      <c r="BG11" s="17">
        <v>0.13127283003521201</v>
      </c>
      <c r="BH11" s="17">
        <v>0.100260663190387</v>
      </c>
      <c r="BI11" s="17"/>
      <c r="BJ11" s="17">
        <v>0.128683515154185</v>
      </c>
      <c r="BK11" s="17">
        <v>5.6242050891102201E-2</v>
      </c>
      <c r="BL11" s="17"/>
      <c r="BM11" s="17">
        <v>9.2762864201001799E-2</v>
      </c>
      <c r="BN11" s="17">
        <v>0.114785776758043</v>
      </c>
      <c r="BO11" s="17">
        <v>0.12900913583513901</v>
      </c>
      <c r="BP11" s="17">
        <v>9.4043588606170195E-2</v>
      </c>
      <c r="BQ11" s="17">
        <v>0.12139133057635</v>
      </c>
      <c r="BR11" s="17"/>
      <c r="BS11" s="17">
        <v>0.13302758019512301</v>
      </c>
      <c r="BT11" s="17"/>
      <c r="BU11" s="17">
        <v>0.121088404882866</v>
      </c>
      <c r="BV11" s="17">
        <v>0.141287612009072</v>
      </c>
      <c r="BW11" s="17">
        <v>0.11210848724259501</v>
      </c>
      <c r="BX11" s="17">
        <v>0.11661029090371899</v>
      </c>
      <c r="BY11" s="17">
        <v>9.0132034312436299E-2</v>
      </c>
      <c r="BZ11" s="17"/>
      <c r="CA11" s="17">
        <v>0.176862167997305</v>
      </c>
      <c r="CB11" s="17"/>
      <c r="CC11" s="17">
        <v>9.8364155995417604E-2</v>
      </c>
      <c r="CD11" s="17">
        <v>0.17089625981225001</v>
      </c>
      <c r="CE11" s="17"/>
      <c r="CF11" s="17">
        <v>8.5815810425457106E-2</v>
      </c>
      <c r="CG11" s="17"/>
      <c r="CH11" s="17">
        <v>0.10153705691291</v>
      </c>
      <c r="CI11" s="17">
        <v>0.14906059887586701</v>
      </c>
    </row>
    <row r="12" spans="2:87" ht="29" x14ac:dyDescent="0.35">
      <c r="B12" s="18" t="s">
        <v>500</v>
      </c>
      <c r="C12" s="17">
        <v>3.6024883127433502E-2</v>
      </c>
      <c r="D12" s="17">
        <v>3.4260685290998599E-2</v>
      </c>
      <c r="E12" s="17">
        <v>3.7964105158011401E-2</v>
      </c>
      <c r="F12" s="17"/>
      <c r="G12" s="17">
        <v>3.7160176024742697E-2</v>
      </c>
      <c r="H12" s="17">
        <v>6.3415007833084E-2</v>
      </c>
      <c r="I12" s="17">
        <v>4.8503844071602797E-2</v>
      </c>
      <c r="J12" s="17">
        <v>3.9465254204190302E-2</v>
      </c>
      <c r="K12" s="17">
        <v>2.3452106354301699E-2</v>
      </c>
      <c r="L12" s="17">
        <v>8.3811968279871394E-3</v>
      </c>
      <c r="M12" s="17"/>
      <c r="N12" s="17">
        <v>3.0080711598118801E-2</v>
      </c>
      <c r="O12" s="17">
        <v>4.1428205869092599E-2</v>
      </c>
      <c r="P12" s="17">
        <v>3.7096374019568903E-2</v>
      </c>
      <c r="Q12" s="17">
        <v>3.6385148458514698E-2</v>
      </c>
      <c r="R12" s="17"/>
      <c r="S12" s="17">
        <v>5.96388816712125E-2</v>
      </c>
      <c r="T12" s="17">
        <v>4.3663585042458299E-2</v>
      </c>
      <c r="U12" s="17">
        <v>3.4436793557441801E-2</v>
      </c>
      <c r="V12" s="17">
        <v>0</v>
      </c>
      <c r="W12" s="17">
        <v>3.1508795518036897E-2</v>
      </c>
      <c r="X12" s="17">
        <v>3.8853843110644E-2</v>
      </c>
      <c r="Y12" s="17">
        <v>2.0032444541102999E-2</v>
      </c>
      <c r="Z12" s="17">
        <v>0.11555426334022301</v>
      </c>
      <c r="AA12" s="17">
        <v>4.1815302878694199E-2</v>
      </c>
      <c r="AB12" s="17">
        <v>2.0020381146835398E-2</v>
      </c>
      <c r="AC12" s="17">
        <v>0</v>
      </c>
      <c r="AD12" s="17">
        <v>2.9763649170278201E-2</v>
      </c>
      <c r="AE12" s="17"/>
      <c r="AF12" s="17">
        <v>3.0145819043449599E-2</v>
      </c>
      <c r="AG12" s="17">
        <v>4.4266190979009898E-2</v>
      </c>
      <c r="AH12" s="17">
        <v>1.9263429851846401E-2</v>
      </c>
      <c r="AI12" s="17">
        <v>6.4220852788275898E-2</v>
      </c>
      <c r="AJ12" s="17">
        <v>2.1880769899010302E-2</v>
      </c>
      <c r="AK12" s="17"/>
      <c r="AL12" s="17">
        <v>2.3419194311994001E-2</v>
      </c>
      <c r="AM12" s="17">
        <v>4.0969862347294099E-2</v>
      </c>
      <c r="AN12" s="17">
        <v>4.9902937803614898E-2</v>
      </c>
      <c r="AO12" s="17">
        <v>4.4575813586891999E-2</v>
      </c>
      <c r="AP12" s="17"/>
      <c r="AQ12" s="17">
        <v>3.1886734515499199E-2</v>
      </c>
      <c r="AR12" s="17">
        <v>4.2029385830472603E-2</v>
      </c>
      <c r="AS12" s="17"/>
      <c r="AT12" s="17">
        <v>4.2663843669090401E-2</v>
      </c>
      <c r="AU12" s="17">
        <v>1.37780258721646E-2</v>
      </c>
      <c r="AV12" s="17"/>
      <c r="AW12" s="17">
        <v>1.4304850703329401E-2</v>
      </c>
      <c r="AX12" s="17">
        <v>4.2271617645496001E-2</v>
      </c>
      <c r="AY12" s="17">
        <v>5.7242584229029198E-2</v>
      </c>
      <c r="AZ12" s="17"/>
      <c r="BA12" s="17">
        <v>4.9773843072309101E-2</v>
      </c>
      <c r="BB12" s="17">
        <v>4.3851168454655198E-2</v>
      </c>
      <c r="BC12" s="17">
        <v>2.0268478227157299E-2</v>
      </c>
      <c r="BD12" s="17">
        <v>3.3447807101275602E-2</v>
      </c>
      <c r="BE12" s="17">
        <v>3.0320879562627901E-2</v>
      </c>
      <c r="BF12" s="17"/>
      <c r="BG12" s="17">
        <v>3.3115081433155301E-2</v>
      </c>
      <c r="BH12" s="17">
        <v>3.8148427224547102E-2</v>
      </c>
      <c r="BI12" s="17"/>
      <c r="BJ12" s="17">
        <v>3.9152040462696998E-2</v>
      </c>
      <c r="BK12" s="17">
        <v>2.2840335019089299E-2</v>
      </c>
      <c r="BL12" s="17"/>
      <c r="BM12" s="17">
        <v>4.5854689827446601E-2</v>
      </c>
      <c r="BN12" s="17">
        <v>2.6499273230557299E-2</v>
      </c>
      <c r="BO12" s="17">
        <v>3.8498938469816203E-2</v>
      </c>
      <c r="BP12" s="17">
        <v>4.3571215396074003E-2</v>
      </c>
      <c r="BQ12" s="17">
        <v>2.92689713163631E-2</v>
      </c>
      <c r="BR12" s="17"/>
      <c r="BS12" s="17">
        <v>3.8288967112286798E-2</v>
      </c>
      <c r="BT12" s="17"/>
      <c r="BU12" s="17">
        <v>3.3961498467888103E-2</v>
      </c>
      <c r="BV12" s="17">
        <v>4.4806269095466901E-2</v>
      </c>
      <c r="BW12" s="17">
        <v>3.5027434466714101E-2</v>
      </c>
      <c r="BX12" s="17">
        <v>3.6269015011422802E-2</v>
      </c>
      <c r="BY12" s="17">
        <v>4.0562761620207902E-2</v>
      </c>
      <c r="BZ12" s="17"/>
      <c r="CA12" s="17">
        <v>5.1023563450446202E-2</v>
      </c>
      <c r="CB12" s="17"/>
      <c r="CC12" s="17">
        <v>3.07311518181086E-2</v>
      </c>
      <c r="CD12" s="17">
        <v>5.65016510241255E-2</v>
      </c>
      <c r="CE12" s="17"/>
      <c r="CF12" s="17">
        <v>2.26740188179042E-2</v>
      </c>
      <c r="CG12" s="17"/>
      <c r="CH12" s="17">
        <v>3.4882055240407502E-2</v>
      </c>
      <c r="CI12" s="17">
        <v>4.7118896706471299E-2</v>
      </c>
    </row>
    <row r="13" spans="2:87" ht="29" x14ac:dyDescent="0.35">
      <c r="B13" s="18" t="s">
        <v>501</v>
      </c>
      <c r="C13" s="17">
        <v>2.1290641324566002E-2</v>
      </c>
      <c r="D13" s="17">
        <v>2.3888833325791701E-2</v>
      </c>
      <c r="E13" s="17">
        <v>1.80105079994691E-2</v>
      </c>
      <c r="F13" s="17"/>
      <c r="G13" s="17">
        <v>3.5085400939191401E-2</v>
      </c>
      <c r="H13" s="17">
        <v>1.7344542283998999E-2</v>
      </c>
      <c r="I13" s="17">
        <v>2.1945444883801599E-2</v>
      </c>
      <c r="J13" s="17">
        <v>2.8678938989219999E-2</v>
      </c>
      <c r="K13" s="17">
        <v>1.8645072109943001E-2</v>
      </c>
      <c r="L13" s="17">
        <v>1.05113615780697E-2</v>
      </c>
      <c r="M13" s="17"/>
      <c r="N13" s="17">
        <v>1.5433900159001999E-2</v>
      </c>
      <c r="O13" s="17">
        <v>1.0966228161430299E-2</v>
      </c>
      <c r="P13" s="17">
        <v>3.0053210859976202E-2</v>
      </c>
      <c r="Q13" s="17">
        <v>3.0948885760917699E-2</v>
      </c>
      <c r="R13" s="17"/>
      <c r="S13" s="17">
        <v>1.71435641421579E-2</v>
      </c>
      <c r="T13" s="17">
        <v>2.8435764387736599E-2</v>
      </c>
      <c r="U13" s="17">
        <v>2.61029480710399E-2</v>
      </c>
      <c r="V13" s="17">
        <v>2.0713046366493699E-2</v>
      </c>
      <c r="W13" s="17">
        <v>2.9573048023004301E-2</v>
      </c>
      <c r="X13" s="17">
        <v>2.6230230115192599E-2</v>
      </c>
      <c r="Y13" s="17">
        <v>2.1101041229390698E-2</v>
      </c>
      <c r="Z13" s="17">
        <v>2.4218955319766301E-2</v>
      </c>
      <c r="AA13" s="17">
        <v>8.8298216572612297E-3</v>
      </c>
      <c r="AB13" s="17">
        <v>1.0216626797251299E-2</v>
      </c>
      <c r="AC13" s="17">
        <v>3.6452954909132002E-2</v>
      </c>
      <c r="AD13" s="17">
        <v>1.45861580408135E-2</v>
      </c>
      <c r="AE13" s="17"/>
      <c r="AF13" s="17">
        <v>3.8630906737386603E-2</v>
      </c>
      <c r="AG13" s="17">
        <v>1.7788306265401298E-2</v>
      </c>
      <c r="AH13" s="17">
        <v>2.5141874924678301E-2</v>
      </c>
      <c r="AI13" s="17">
        <v>1.9545711019882801E-2</v>
      </c>
      <c r="AJ13" s="17">
        <v>4.3275716842496601E-3</v>
      </c>
      <c r="AK13" s="17"/>
      <c r="AL13" s="17">
        <v>2.1619385175172201E-2</v>
      </c>
      <c r="AM13" s="17">
        <v>2.6620204361464998E-2</v>
      </c>
      <c r="AN13" s="17">
        <v>1.6472787551341302E-2</v>
      </c>
      <c r="AO13" s="17">
        <v>0</v>
      </c>
      <c r="AP13" s="17"/>
      <c r="AQ13" s="17">
        <v>2.5140999366600199E-2</v>
      </c>
      <c r="AR13" s="17">
        <v>1.57037261508607E-2</v>
      </c>
      <c r="AS13" s="17"/>
      <c r="AT13" s="17">
        <v>2.22601903972992E-2</v>
      </c>
      <c r="AU13" s="17">
        <v>1.06284613108549E-2</v>
      </c>
      <c r="AV13" s="17"/>
      <c r="AW13" s="17">
        <v>1.7105542968681199E-2</v>
      </c>
      <c r="AX13" s="17">
        <v>1.8773074610055202E-2</v>
      </c>
      <c r="AY13" s="17">
        <v>2.7147558683916401E-2</v>
      </c>
      <c r="AZ13" s="17"/>
      <c r="BA13" s="17">
        <v>2.02302022555985E-2</v>
      </c>
      <c r="BB13" s="17">
        <v>1.9864559877217001E-2</v>
      </c>
      <c r="BC13" s="17">
        <v>2.4018892500897698E-2</v>
      </c>
      <c r="BD13" s="17">
        <v>2.0709822513961602E-2</v>
      </c>
      <c r="BE13" s="17">
        <v>1.8333283859712599E-2</v>
      </c>
      <c r="BF13" s="17"/>
      <c r="BG13" s="17">
        <v>2.4810439401527998E-2</v>
      </c>
      <c r="BH13" s="17">
        <v>1.8721927984388199E-2</v>
      </c>
      <c r="BI13" s="17"/>
      <c r="BJ13" s="17">
        <v>2.32986642931916E-2</v>
      </c>
      <c r="BK13" s="17">
        <v>1.43180491068609E-2</v>
      </c>
      <c r="BL13" s="17"/>
      <c r="BM13" s="17">
        <v>3.0576610821924699E-2</v>
      </c>
      <c r="BN13" s="17">
        <v>2.1890580638009E-2</v>
      </c>
      <c r="BO13" s="17">
        <v>1.43985820623649E-2</v>
      </c>
      <c r="BP13" s="17">
        <v>5.7714462395948799E-3</v>
      </c>
      <c r="BQ13" s="17">
        <v>3.5467019225471602E-2</v>
      </c>
      <c r="BR13" s="17"/>
      <c r="BS13" s="17">
        <v>2.51625155067421E-2</v>
      </c>
      <c r="BT13" s="17"/>
      <c r="BU13" s="17">
        <v>2.6316812218167701E-2</v>
      </c>
      <c r="BV13" s="17">
        <v>1.5547327305623901E-2</v>
      </c>
      <c r="BW13" s="17">
        <v>9.7181782954433998E-3</v>
      </c>
      <c r="BX13" s="17">
        <v>2.80229066935886E-2</v>
      </c>
      <c r="BY13" s="17">
        <v>3.2982941713746099E-2</v>
      </c>
      <c r="BZ13" s="17"/>
      <c r="CA13" s="17">
        <v>6.6924332883152504E-3</v>
      </c>
      <c r="CB13" s="17"/>
      <c r="CC13" s="17">
        <v>2.1394183046804401E-2</v>
      </c>
      <c r="CD13" s="17">
        <v>1.3709593687369299E-2</v>
      </c>
      <c r="CE13" s="17"/>
      <c r="CF13" s="17">
        <v>1.67128577764372E-2</v>
      </c>
      <c r="CG13" s="17"/>
      <c r="CH13" s="17">
        <v>1.9053707215999999E-2</v>
      </c>
      <c r="CI13" s="17">
        <v>1.57929667747627E-2</v>
      </c>
    </row>
    <row r="14" spans="2:87" x14ac:dyDescent="0.35">
      <c r="B14" s="18" t="s">
        <v>161</v>
      </c>
      <c r="C14" s="19">
        <v>0.121740971613664</v>
      </c>
      <c r="D14" s="19">
        <v>9.2880142117624104E-2</v>
      </c>
      <c r="E14" s="19">
        <v>0.14865099240472501</v>
      </c>
      <c r="F14" s="19"/>
      <c r="G14" s="19">
        <v>0.18094424047451699</v>
      </c>
      <c r="H14" s="19">
        <v>0.16553060906518199</v>
      </c>
      <c r="I14" s="19">
        <v>0.18881004661598899</v>
      </c>
      <c r="J14" s="19">
        <v>9.6753767475532604E-2</v>
      </c>
      <c r="K14" s="19">
        <v>7.5080565085490505E-2</v>
      </c>
      <c r="L14" s="19">
        <v>4.3403099862603697E-2</v>
      </c>
      <c r="M14" s="19"/>
      <c r="N14" s="19">
        <v>8.3385404836143803E-2</v>
      </c>
      <c r="O14" s="19">
        <v>0.103171948723947</v>
      </c>
      <c r="P14" s="19">
        <v>0.14701900715876701</v>
      </c>
      <c r="Q14" s="19">
        <v>0.161952764975723</v>
      </c>
      <c r="R14" s="19"/>
      <c r="S14" s="19">
        <v>0.162285976516372</v>
      </c>
      <c r="T14" s="19">
        <v>0.10444110441288799</v>
      </c>
      <c r="U14" s="19">
        <v>0.11009828223938201</v>
      </c>
      <c r="V14" s="19">
        <v>0.108361781238133</v>
      </c>
      <c r="W14" s="19">
        <v>0.13078922348694</v>
      </c>
      <c r="X14" s="19">
        <v>0.13348413160664399</v>
      </c>
      <c r="Y14" s="19">
        <v>0.13224686730628399</v>
      </c>
      <c r="Z14" s="19">
        <v>0.129598470487577</v>
      </c>
      <c r="AA14" s="19">
        <v>0.118934350467385</v>
      </c>
      <c r="AB14" s="19">
        <v>7.3170793939578094E-2</v>
      </c>
      <c r="AC14" s="19">
        <v>0.103649098878805</v>
      </c>
      <c r="AD14" s="19">
        <v>0.17022249381426499</v>
      </c>
      <c r="AE14" s="19"/>
      <c r="AF14" s="19">
        <v>0.15717929715639101</v>
      </c>
      <c r="AG14" s="19">
        <v>0.116677131114116</v>
      </c>
      <c r="AH14" s="19">
        <v>0.105574007684509</v>
      </c>
      <c r="AI14" s="19">
        <v>9.3895287938409303E-2</v>
      </c>
      <c r="AJ14" s="19">
        <v>8.8614866823556196E-2</v>
      </c>
      <c r="AK14" s="19"/>
      <c r="AL14" s="19">
        <v>0.12946897664090301</v>
      </c>
      <c r="AM14" s="19">
        <v>0.11089512573679999</v>
      </c>
      <c r="AN14" s="19">
        <v>0.107285398772843</v>
      </c>
      <c r="AO14" s="19">
        <v>0.180598403893827</v>
      </c>
      <c r="AP14" s="19"/>
      <c r="AQ14" s="19">
        <v>0.126121465252575</v>
      </c>
      <c r="AR14" s="19">
        <v>0.115384823402933</v>
      </c>
      <c r="AS14" s="19"/>
      <c r="AT14" s="19">
        <v>0.13649628668987601</v>
      </c>
      <c r="AU14" s="19">
        <v>4.1292171644589197E-2</v>
      </c>
      <c r="AV14" s="19"/>
      <c r="AW14" s="19">
        <v>5.5505185166993501E-2</v>
      </c>
      <c r="AX14" s="19">
        <v>0.13163075826321899</v>
      </c>
      <c r="AY14" s="19">
        <v>0.168761636642422</v>
      </c>
      <c r="AZ14" s="19"/>
      <c r="BA14" s="19">
        <v>0.13377685724906399</v>
      </c>
      <c r="BB14" s="19">
        <v>0.126862195099266</v>
      </c>
      <c r="BC14" s="19">
        <v>0.120815702448545</v>
      </c>
      <c r="BD14" s="19">
        <v>0.102591633669762</v>
      </c>
      <c r="BE14" s="19">
        <v>6.87320113223404E-2</v>
      </c>
      <c r="BF14" s="19"/>
      <c r="BG14" s="19">
        <v>0.152253363711712</v>
      </c>
      <c r="BH14" s="19">
        <v>9.9473333837510294E-2</v>
      </c>
      <c r="BI14" s="19"/>
      <c r="BJ14" s="19">
        <v>0.140929636388539</v>
      </c>
      <c r="BK14" s="19">
        <v>5.31150029366739E-2</v>
      </c>
      <c r="BL14" s="19"/>
      <c r="BM14" s="19">
        <v>0.250994225063634</v>
      </c>
      <c r="BN14" s="19">
        <v>7.3610998420385404E-2</v>
      </c>
      <c r="BO14" s="19">
        <v>9.5865469992695601E-2</v>
      </c>
      <c r="BP14" s="19">
        <v>8.4990298802009798E-2</v>
      </c>
      <c r="BQ14" s="19">
        <v>7.9792197218012603E-2</v>
      </c>
      <c r="BR14" s="19"/>
      <c r="BS14" s="19">
        <v>7.2588889103320994E-2</v>
      </c>
      <c r="BT14" s="19"/>
      <c r="BU14" s="19">
        <v>7.3317704478627302E-2</v>
      </c>
      <c r="BV14" s="19">
        <v>6.7625412819546593E-2</v>
      </c>
      <c r="BW14" s="19">
        <v>6.0498185622806198E-2</v>
      </c>
      <c r="BX14" s="19">
        <v>7.5525473506435306E-2</v>
      </c>
      <c r="BY14" s="19">
        <v>0.33634205884417601</v>
      </c>
      <c r="BZ14" s="19"/>
      <c r="CA14" s="19">
        <v>9.0467084763460395E-2</v>
      </c>
      <c r="CB14" s="19"/>
      <c r="CC14" s="19">
        <v>0.116339728765782</v>
      </c>
      <c r="CD14" s="19">
        <v>0.100934690261724</v>
      </c>
      <c r="CE14" s="19"/>
      <c r="CF14" s="19">
        <v>0.10951537202784201</v>
      </c>
      <c r="CG14" s="19"/>
      <c r="CH14" s="19">
        <v>0.105857463776265</v>
      </c>
      <c r="CI14" s="19">
        <v>6.6600741292933002E-2</v>
      </c>
    </row>
    <row r="15" spans="2:87" x14ac:dyDescent="0.35">
      <c r="B15" s="16"/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516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2014</v>
      </c>
      <c r="D7" s="10">
        <v>1010</v>
      </c>
      <c r="E7" s="10">
        <v>998</v>
      </c>
      <c r="F7" s="10"/>
      <c r="G7" s="10">
        <v>162</v>
      </c>
      <c r="H7" s="10">
        <v>348</v>
      </c>
      <c r="I7" s="10">
        <v>362</v>
      </c>
      <c r="J7" s="10">
        <v>366</v>
      </c>
      <c r="K7" s="10">
        <v>313</v>
      </c>
      <c r="L7" s="10">
        <v>463</v>
      </c>
      <c r="M7" s="10"/>
      <c r="N7" s="10">
        <v>594</v>
      </c>
      <c r="O7" s="10">
        <v>504</v>
      </c>
      <c r="P7" s="10">
        <v>427</v>
      </c>
      <c r="Q7" s="10">
        <v>482</v>
      </c>
      <c r="R7" s="10"/>
      <c r="S7" s="10">
        <v>277</v>
      </c>
      <c r="T7" s="10">
        <v>281</v>
      </c>
      <c r="U7" s="10">
        <v>168</v>
      </c>
      <c r="V7" s="10">
        <v>172</v>
      </c>
      <c r="W7" s="10">
        <v>153</v>
      </c>
      <c r="X7" s="10">
        <v>169</v>
      </c>
      <c r="Y7" s="10">
        <v>143</v>
      </c>
      <c r="Z7" s="10">
        <v>76</v>
      </c>
      <c r="AA7" s="10">
        <v>207</v>
      </c>
      <c r="AB7" s="10">
        <v>190</v>
      </c>
      <c r="AC7" s="10">
        <v>109</v>
      </c>
      <c r="AD7" s="10">
        <v>69</v>
      </c>
      <c r="AE7" s="10"/>
      <c r="AF7" s="10">
        <v>331</v>
      </c>
      <c r="AG7" s="10">
        <v>748</v>
      </c>
      <c r="AH7" s="10">
        <v>407</v>
      </c>
      <c r="AI7" s="10">
        <v>228</v>
      </c>
      <c r="AJ7" s="10">
        <v>232</v>
      </c>
      <c r="AK7" s="10"/>
      <c r="AL7" s="10">
        <v>803</v>
      </c>
      <c r="AM7" s="10">
        <v>756</v>
      </c>
      <c r="AN7" s="10">
        <v>338</v>
      </c>
      <c r="AO7" s="10">
        <v>117</v>
      </c>
      <c r="AP7" s="10"/>
      <c r="AQ7" s="10">
        <v>1178</v>
      </c>
      <c r="AR7" s="10">
        <v>836</v>
      </c>
      <c r="AS7" s="10"/>
      <c r="AT7" s="10">
        <v>1305</v>
      </c>
      <c r="AU7" s="10">
        <v>438</v>
      </c>
      <c r="AV7" s="10"/>
      <c r="AW7" s="10">
        <v>799</v>
      </c>
      <c r="AX7" s="10">
        <v>470</v>
      </c>
      <c r="AY7" s="10">
        <v>680</v>
      </c>
      <c r="AZ7" s="10"/>
      <c r="BA7" s="10">
        <v>492</v>
      </c>
      <c r="BB7" s="10">
        <v>559</v>
      </c>
      <c r="BC7" s="10">
        <v>647</v>
      </c>
      <c r="BD7" s="10">
        <v>207</v>
      </c>
      <c r="BE7" s="10">
        <v>108</v>
      </c>
      <c r="BF7" s="10"/>
      <c r="BG7" s="10">
        <v>791</v>
      </c>
      <c r="BH7" s="10">
        <v>1223</v>
      </c>
      <c r="BI7" s="10"/>
      <c r="BJ7" s="10">
        <v>1546</v>
      </c>
      <c r="BK7" s="10">
        <v>457</v>
      </c>
      <c r="BL7" s="10"/>
      <c r="BM7" s="10">
        <v>280</v>
      </c>
      <c r="BN7" s="10">
        <v>408</v>
      </c>
      <c r="BO7" s="10">
        <v>699</v>
      </c>
      <c r="BP7" s="10">
        <v>159</v>
      </c>
      <c r="BQ7" s="10">
        <v>227</v>
      </c>
      <c r="BR7" s="10"/>
      <c r="BS7" s="10">
        <v>617</v>
      </c>
      <c r="BT7" s="10"/>
      <c r="BU7" s="10">
        <v>384</v>
      </c>
      <c r="BV7" s="10">
        <v>488</v>
      </c>
      <c r="BW7" s="10">
        <v>192</v>
      </c>
      <c r="BX7" s="10">
        <v>397</v>
      </c>
      <c r="BY7" s="10">
        <v>154</v>
      </c>
      <c r="BZ7" s="10"/>
      <c r="CA7" s="10">
        <v>165</v>
      </c>
      <c r="CB7" s="10"/>
      <c r="CC7" s="10">
        <v>1596</v>
      </c>
      <c r="CD7" s="10">
        <v>360</v>
      </c>
      <c r="CE7" s="10"/>
      <c r="CF7" s="10">
        <v>756</v>
      </c>
      <c r="CG7" s="10"/>
      <c r="CH7" s="10">
        <v>698</v>
      </c>
      <c r="CI7" s="10">
        <v>238</v>
      </c>
    </row>
    <row r="8" spans="2:87" ht="30" customHeight="1" x14ac:dyDescent="0.35">
      <c r="B8" s="11" t="s">
        <v>20</v>
      </c>
      <c r="C8" s="11">
        <v>2014</v>
      </c>
      <c r="D8" s="11">
        <v>993</v>
      </c>
      <c r="E8" s="11">
        <v>1015</v>
      </c>
      <c r="F8" s="11"/>
      <c r="G8" s="11">
        <v>282</v>
      </c>
      <c r="H8" s="11">
        <v>344</v>
      </c>
      <c r="I8" s="11">
        <v>342</v>
      </c>
      <c r="J8" s="11">
        <v>342</v>
      </c>
      <c r="K8" s="11">
        <v>283</v>
      </c>
      <c r="L8" s="11">
        <v>421</v>
      </c>
      <c r="M8" s="11"/>
      <c r="N8" s="11">
        <v>542</v>
      </c>
      <c r="O8" s="11">
        <v>522</v>
      </c>
      <c r="P8" s="11">
        <v>441</v>
      </c>
      <c r="Q8" s="11">
        <v>502</v>
      </c>
      <c r="R8" s="11"/>
      <c r="S8" s="11">
        <v>282</v>
      </c>
      <c r="T8" s="11">
        <v>262</v>
      </c>
      <c r="U8" s="11">
        <v>161</v>
      </c>
      <c r="V8" s="11">
        <v>181</v>
      </c>
      <c r="W8" s="11">
        <v>141</v>
      </c>
      <c r="X8" s="11">
        <v>181</v>
      </c>
      <c r="Y8" s="11">
        <v>161</v>
      </c>
      <c r="Z8" s="11">
        <v>81</v>
      </c>
      <c r="AA8" s="11">
        <v>222</v>
      </c>
      <c r="AB8" s="11">
        <v>181</v>
      </c>
      <c r="AC8" s="11">
        <v>101</v>
      </c>
      <c r="AD8" s="11">
        <v>60</v>
      </c>
      <c r="AE8" s="11"/>
      <c r="AF8" s="11">
        <v>339</v>
      </c>
      <c r="AG8" s="11">
        <v>765</v>
      </c>
      <c r="AH8" s="11">
        <v>397</v>
      </c>
      <c r="AI8" s="11">
        <v>220</v>
      </c>
      <c r="AJ8" s="11">
        <v>222</v>
      </c>
      <c r="AK8" s="11"/>
      <c r="AL8" s="11">
        <v>770</v>
      </c>
      <c r="AM8" s="11">
        <v>770</v>
      </c>
      <c r="AN8" s="11">
        <v>347</v>
      </c>
      <c r="AO8" s="11">
        <v>126</v>
      </c>
      <c r="AP8" s="11"/>
      <c r="AQ8" s="11">
        <v>1192</v>
      </c>
      <c r="AR8" s="11">
        <v>822</v>
      </c>
      <c r="AS8" s="11"/>
      <c r="AT8" s="11">
        <v>1312</v>
      </c>
      <c r="AU8" s="11">
        <v>397</v>
      </c>
      <c r="AV8" s="11"/>
      <c r="AW8" s="11">
        <v>746</v>
      </c>
      <c r="AX8" s="11">
        <v>471</v>
      </c>
      <c r="AY8" s="11">
        <v>716</v>
      </c>
      <c r="AZ8" s="11"/>
      <c r="BA8" s="11">
        <v>511</v>
      </c>
      <c r="BB8" s="11">
        <v>553</v>
      </c>
      <c r="BC8" s="11">
        <v>648</v>
      </c>
      <c r="BD8" s="11">
        <v>198</v>
      </c>
      <c r="BE8" s="11">
        <v>103</v>
      </c>
      <c r="BF8" s="11"/>
      <c r="BG8" s="11">
        <v>850</v>
      </c>
      <c r="BH8" s="11">
        <v>1164</v>
      </c>
      <c r="BI8" s="11"/>
      <c r="BJ8" s="11">
        <v>1580</v>
      </c>
      <c r="BK8" s="11">
        <v>423</v>
      </c>
      <c r="BL8" s="11"/>
      <c r="BM8" s="11">
        <v>297</v>
      </c>
      <c r="BN8" s="11">
        <v>385</v>
      </c>
      <c r="BO8" s="11">
        <v>706</v>
      </c>
      <c r="BP8" s="11">
        <v>156</v>
      </c>
      <c r="BQ8" s="11">
        <v>228</v>
      </c>
      <c r="BR8" s="11"/>
      <c r="BS8" s="11">
        <v>612</v>
      </c>
      <c r="BT8" s="11"/>
      <c r="BU8" s="11">
        <v>373</v>
      </c>
      <c r="BV8" s="11">
        <v>499</v>
      </c>
      <c r="BW8" s="11">
        <v>191</v>
      </c>
      <c r="BX8" s="11">
        <v>389</v>
      </c>
      <c r="BY8" s="11">
        <v>163</v>
      </c>
      <c r="BZ8" s="11"/>
      <c r="CA8" s="11">
        <v>167</v>
      </c>
      <c r="CB8" s="11"/>
      <c r="CC8" s="11">
        <v>1582</v>
      </c>
      <c r="CD8" s="11">
        <v>370</v>
      </c>
      <c r="CE8" s="11"/>
      <c r="CF8" s="11">
        <v>721</v>
      </c>
      <c r="CG8" s="11"/>
      <c r="CH8" s="11">
        <v>681</v>
      </c>
      <c r="CI8" s="11">
        <v>239</v>
      </c>
    </row>
    <row r="9" spans="2:87" ht="29" x14ac:dyDescent="0.35">
      <c r="B9" s="18" t="s">
        <v>497</v>
      </c>
      <c r="C9" s="17">
        <v>7.7387184718365601E-2</v>
      </c>
      <c r="D9" s="17">
        <v>9.6878135240091701E-2</v>
      </c>
      <c r="E9" s="17">
        <v>5.8774864158108099E-2</v>
      </c>
      <c r="F9" s="17"/>
      <c r="G9" s="17">
        <v>0.108429618905865</v>
      </c>
      <c r="H9" s="17">
        <v>0.12404650221861099</v>
      </c>
      <c r="I9" s="17">
        <v>8.3678858931818895E-2</v>
      </c>
      <c r="J9" s="17">
        <v>6.7520759350731194E-2</v>
      </c>
      <c r="K9" s="17">
        <v>2.8842986905419601E-2</v>
      </c>
      <c r="L9" s="17">
        <v>5.3963357277189199E-2</v>
      </c>
      <c r="M9" s="17"/>
      <c r="N9" s="17">
        <v>8.6760753361836002E-2</v>
      </c>
      <c r="O9" s="17">
        <v>7.1242708956675505E-2</v>
      </c>
      <c r="P9" s="17">
        <v>6.5229661035483097E-2</v>
      </c>
      <c r="Q9" s="17">
        <v>8.33834821151994E-2</v>
      </c>
      <c r="R9" s="17"/>
      <c r="S9" s="17">
        <v>8.5160281891354397E-2</v>
      </c>
      <c r="T9" s="17">
        <v>8.4290130476859806E-2</v>
      </c>
      <c r="U9" s="17">
        <v>5.2360795218137801E-2</v>
      </c>
      <c r="V9" s="17">
        <v>8.8482618251123399E-2</v>
      </c>
      <c r="W9" s="17">
        <v>8.2234085262017198E-2</v>
      </c>
      <c r="X9" s="17">
        <v>8.8610401086308702E-2</v>
      </c>
      <c r="Y9" s="17">
        <v>7.7964136376337104E-2</v>
      </c>
      <c r="Z9" s="17">
        <v>8.0064006458116205E-2</v>
      </c>
      <c r="AA9" s="17">
        <v>7.3592159819419106E-2</v>
      </c>
      <c r="AB9" s="17">
        <v>5.5343701026014103E-2</v>
      </c>
      <c r="AC9" s="17">
        <v>7.3149816783038293E-2</v>
      </c>
      <c r="AD9" s="17">
        <v>8.1666187719411296E-2</v>
      </c>
      <c r="AE9" s="17"/>
      <c r="AF9" s="17">
        <v>9.0902175571422994E-2</v>
      </c>
      <c r="AG9" s="17">
        <v>6.3858085020256597E-2</v>
      </c>
      <c r="AH9" s="17">
        <v>7.0580145851976001E-2</v>
      </c>
      <c r="AI9" s="17">
        <v>8.8926330358587199E-2</v>
      </c>
      <c r="AJ9" s="17">
        <v>0.10853009096739</v>
      </c>
      <c r="AK9" s="17"/>
      <c r="AL9" s="17">
        <v>7.94543438340512E-2</v>
      </c>
      <c r="AM9" s="17">
        <v>7.3540512491462401E-2</v>
      </c>
      <c r="AN9" s="17">
        <v>8.2800097835215899E-2</v>
      </c>
      <c r="AO9" s="17">
        <v>7.3355080397441805E-2</v>
      </c>
      <c r="AP9" s="17"/>
      <c r="AQ9" s="17">
        <v>6.2004546124865299E-2</v>
      </c>
      <c r="AR9" s="17">
        <v>9.9707575713548893E-2</v>
      </c>
      <c r="AS9" s="17"/>
      <c r="AT9" s="17">
        <v>9.0141278515951703E-2</v>
      </c>
      <c r="AU9" s="17">
        <v>5.2759732190603897E-2</v>
      </c>
      <c r="AV9" s="17"/>
      <c r="AW9" s="17">
        <v>7.15557028987691E-2</v>
      </c>
      <c r="AX9" s="17">
        <v>8.0099910752218895E-2</v>
      </c>
      <c r="AY9" s="17">
        <v>8.3425401774503902E-2</v>
      </c>
      <c r="AZ9" s="17"/>
      <c r="BA9" s="17">
        <v>0.110857361215766</v>
      </c>
      <c r="BB9" s="17">
        <v>6.1743479492546501E-2</v>
      </c>
      <c r="BC9" s="17">
        <v>6.8103378777984599E-2</v>
      </c>
      <c r="BD9" s="17">
        <v>5.8513595272378198E-2</v>
      </c>
      <c r="BE9" s="17">
        <v>9.0920779632045201E-2</v>
      </c>
      <c r="BF9" s="17"/>
      <c r="BG9" s="17">
        <v>7.4362220253026204E-2</v>
      </c>
      <c r="BH9" s="17">
        <v>7.9594773450952297E-2</v>
      </c>
      <c r="BI9" s="17"/>
      <c r="BJ9" s="17">
        <v>8.1101487335476202E-2</v>
      </c>
      <c r="BK9" s="17">
        <v>6.1432884328470702E-2</v>
      </c>
      <c r="BL9" s="17"/>
      <c r="BM9" s="17">
        <v>4.2101714108771997E-2</v>
      </c>
      <c r="BN9" s="17">
        <v>7.5065795475612401E-2</v>
      </c>
      <c r="BO9" s="17">
        <v>0.103030612870172</v>
      </c>
      <c r="BP9" s="17">
        <v>7.2754779718499502E-2</v>
      </c>
      <c r="BQ9" s="17">
        <v>6.3843712555211901E-2</v>
      </c>
      <c r="BR9" s="17"/>
      <c r="BS9" s="17">
        <v>8.6124284219328301E-2</v>
      </c>
      <c r="BT9" s="17"/>
      <c r="BU9" s="17">
        <v>8.0092627331890098E-2</v>
      </c>
      <c r="BV9" s="17">
        <v>0.12933282355679901</v>
      </c>
      <c r="BW9" s="17">
        <v>6.3165584141916406E-2</v>
      </c>
      <c r="BX9" s="17">
        <v>6.9526944649401998E-2</v>
      </c>
      <c r="BY9" s="17">
        <v>3.3014083435633897E-2</v>
      </c>
      <c r="BZ9" s="17"/>
      <c r="CA9" s="17">
        <v>0.14256309922952501</v>
      </c>
      <c r="CB9" s="17"/>
      <c r="CC9" s="17">
        <v>7.3245511335251298E-2</v>
      </c>
      <c r="CD9" s="17">
        <v>0.100435497133588</v>
      </c>
      <c r="CE9" s="17"/>
      <c r="CF9" s="17">
        <v>6.1391633146580103E-2</v>
      </c>
      <c r="CG9" s="17"/>
      <c r="CH9" s="17">
        <v>4.46485663551359E-2</v>
      </c>
      <c r="CI9" s="17">
        <v>0.14715803525041701</v>
      </c>
    </row>
    <row r="10" spans="2:87" ht="29" x14ac:dyDescent="0.35">
      <c r="B10" s="18" t="s">
        <v>498</v>
      </c>
      <c r="C10" s="17">
        <v>0.147744711772551</v>
      </c>
      <c r="D10" s="17">
        <v>0.16343271916838401</v>
      </c>
      <c r="E10" s="17">
        <v>0.133269444134027</v>
      </c>
      <c r="F10" s="17"/>
      <c r="G10" s="17">
        <v>0.18860579984122</v>
      </c>
      <c r="H10" s="17">
        <v>0.220495443004535</v>
      </c>
      <c r="I10" s="17">
        <v>0.18919458171955</v>
      </c>
      <c r="J10" s="17">
        <v>0.122621711384964</v>
      </c>
      <c r="K10" s="17">
        <v>7.9941733871809001E-2</v>
      </c>
      <c r="L10" s="17">
        <v>9.3171902131244794E-2</v>
      </c>
      <c r="M10" s="17"/>
      <c r="N10" s="17">
        <v>0.19321198072204299</v>
      </c>
      <c r="O10" s="17">
        <v>0.142077727909933</v>
      </c>
      <c r="P10" s="17">
        <v>0.156937257285791</v>
      </c>
      <c r="Q10" s="17">
        <v>9.6683339451450898E-2</v>
      </c>
      <c r="R10" s="17"/>
      <c r="S10" s="17">
        <v>0.21629569586841599</v>
      </c>
      <c r="T10" s="17">
        <v>0.13486597814991899</v>
      </c>
      <c r="U10" s="17">
        <v>0.120988412829393</v>
      </c>
      <c r="V10" s="17">
        <v>0.12650442819670901</v>
      </c>
      <c r="W10" s="17">
        <v>0.13350105149052999</v>
      </c>
      <c r="X10" s="17">
        <v>0.205889746390645</v>
      </c>
      <c r="Y10" s="17">
        <v>0.12311873016258899</v>
      </c>
      <c r="Z10" s="17">
        <v>0.11938063975407701</v>
      </c>
      <c r="AA10" s="17">
        <v>0.18874126039095299</v>
      </c>
      <c r="AB10" s="17">
        <v>0.113348277197348</v>
      </c>
      <c r="AC10" s="17">
        <v>7.1704429267124198E-2</v>
      </c>
      <c r="AD10" s="17">
        <v>6.0236033671862199E-2</v>
      </c>
      <c r="AE10" s="17"/>
      <c r="AF10" s="17">
        <v>0.115746117635509</v>
      </c>
      <c r="AG10" s="17">
        <v>0.12714291855125201</v>
      </c>
      <c r="AH10" s="17">
        <v>0.13523868848416301</v>
      </c>
      <c r="AI10" s="17">
        <v>0.20749787916162801</v>
      </c>
      <c r="AJ10" s="17">
        <v>0.24312167501643001</v>
      </c>
      <c r="AK10" s="17"/>
      <c r="AL10" s="17">
        <v>0.114316459903906</v>
      </c>
      <c r="AM10" s="17">
        <v>0.15823303987383999</v>
      </c>
      <c r="AN10" s="17">
        <v>0.18430259442838701</v>
      </c>
      <c r="AO10" s="17">
        <v>0.18712480184866601</v>
      </c>
      <c r="AP10" s="17"/>
      <c r="AQ10" s="17">
        <v>0.111954819500391</v>
      </c>
      <c r="AR10" s="17">
        <v>0.19967626982967401</v>
      </c>
      <c r="AS10" s="17"/>
      <c r="AT10" s="17">
        <v>0.18207546802927399</v>
      </c>
      <c r="AU10" s="17">
        <v>9.7730443290281993E-2</v>
      </c>
      <c r="AV10" s="17"/>
      <c r="AW10" s="17">
        <v>0.117661632425937</v>
      </c>
      <c r="AX10" s="17">
        <v>0.17087319414692301</v>
      </c>
      <c r="AY10" s="17">
        <v>0.16838097661293899</v>
      </c>
      <c r="AZ10" s="17"/>
      <c r="BA10" s="17">
        <v>0.18721850662339801</v>
      </c>
      <c r="BB10" s="17">
        <v>0.140812118235905</v>
      </c>
      <c r="BC10" s="17">
        <v>0.13606353662981999</v>
      </c>
      <c r="BD10" s="17">
        <v>9.3774291005387506E-2</v>
      </c>
      <c r="BE10" s="17">
        <v>0.16817956585687199</v>
      </c>
      <c r="BF10" s="17"/>
      <c r="BG10" s="17">
        <v>0.13932134735672499</v>
      </c>
      <c r="BH10" s="17">
        <v>0.15389199865407199</v>
      </c>
      <c r="BI10" s="17"/>
      <c r="BJ10" s="17">
        <v>0.16417232745784999</v>
      </c>
      <c r="BK10" s="17">
        <v>9.0056339086902401E-2</v>
      </c>
      <c r="BL10" s="17"/>
      <c r="BM10" s="17">
        <v>0.13205920990171</v>
      </c>
      <c r="BN10" s="17">
        <v>0.15149747014491699</v>
      </c>
      <c r="BO10" s="17">
        <v>0.19986933349984301</v>
      </c>
      <c r="BP10" s="17">
        <v>9.7066123624092296E-2</v>
      </c>
      <c r="BQ10" s="17">
        <v>0.116366381821849</v>
      </c>
      <c r="BR10" s="17"/>
      <c r="BS10" s="17">
        <v>0.16911382159730401</v>
      </c>
      <c r="BT10" s="17"/>
      <c r="BU10" s="17">
        <v>0.17231795074446299</v>
      </c>
      <c r="BV10" s="17">
        <v>0.227144602287007</v>
      </c>
      <c r="BW10" s="17">
        <v>9.8341899260553395E-2</v>
      </c>
      <c r="BX10" s="17">
        <v>0.12771571097968501</v>
      </c>
      <c r="BY10" s="17">
        <v>6.1965190413947498E-2</v>
      </c>
      <c r="BZ10" s="17"/>
      <c r="CA10" s="17">
        <v>0.23455435371500599</v>
      </c>
      <c r="CB10" s="17"/>
      <c r="CC10" s="17">
        <v>0.13871913211037401</v>
      </c>
      <c r="CD10" s="17">
        <v>0.18969420157892999</v>
      </c>
      <c r="CE10" s="17"/>
      <c r="CF10" s="17">
        <v>0.13113816292244701</v>
      </c>
      <c r="CG10" s="17"/>
      <c r="CH10" s="17">
        <v>0.115044717195883</v>
      </c>
      <c r="CI10" s="17">
        <v>0.27637345824874798</v>
      </c>
    </row>
    <row r="11" spans="2:87" ht="29" x14ac:dyDescent="0.35">
      <c r="B11" s="18" t="s">
        <v>499</v>
      </c>
      <c r="C11" s="17">
        <v>0.40578376209814299</v>
      </c>
      <c r="D11" s="17">
        <v>0.41183791054676699</v>
      </c>
      <c r="E11" s="17">
        <v>0.401231171997814</v>
      </c>
      <c r="F11" s="17"/>
      <c r="G11" s="17">
        <v>0.24516296517518499</v>
      </c>
      <c r="H11" s="17">
        <v>0.29878283240701597</v>
      </c>
      <c r="I11" s="17">
        <v>0.33168251943334298</v>
      </c>
      <c r="J11" s="17">
        <v>0.42992273266480102</v>
      </c>
      <c r="K11" s="17">
        <v>0.496762479826859</v>
      </c>
      <c r="L11" s="17">
        <v>0.58041217630597097</v>
      </c>
      <c r="M11" s="17"/>
      <c r="N11" s="17">
        <v>0.39381070753071501</v>
      </c>
      <c r="O11" s="17">
        <v>0.43542197876307698</v>
      </c>
      <c r="P11" s="17">
        <v>0.39474266271641201</v>
      </c>
      <c r="Q11" s="17">
        <v>0.39732597896836802</v>
      </c>
      <c r="R11" s="17"/>
      <c r="S11" s="17">
        <v>0.31068250296859201</v>
      </c>
      <c r="T11" s="17">
        <v>0.41861614924554202</v>
      </c>
      <c r="U11" s="17">
        <v>0.56662989229472804</v>
      </c>
      <c r="V11" s="17">
        <v>0.40254884655144502</v>
      </c>
      <c r="W11" s="17">
        <v>0.44549117831224599</v>
      </c>
      <c r="X11" s="17">
        <v>0.31270366259971799</v>
      </c>
      <c r="Y11" s="17">
        <v>0.35435578468001999</v>
      </c>
      <c r="Z11" s="17">
        <v>0.372016973881659</v>
      </c>
      <c r="AA11" s="17">
        <v>0.42049179824633498</v>
      </c>
      <c r="AB11" s="17">
        <v>0.471753258272538</v>
      </c>
      <c r="AC11" s="17">
        <v>0.47181188725908402</v>
      </c>
      <c r="AD11" s="17">
        <v>0.38130780521271401</v>
      </c>
      <c r="AE11" s="17"/>
      <c r="AF11" s="17">
        <v>0.391014609151283</v>
      </c>
      <c r="AG11" s="17">
        <v>0.40855230275837101</v>
      </c>
      <c r="AH11" s="17">
        <v>0.47138037357243301</v>
      </c>
      <c r="AI11" s="17">
        <v>0.39599390767668302</v>
      </c>
      <c r="AJ11" s="17">
        <v>0.35035280305111899</v>
      </c>
      <c r="AK11" s="17"/>
      <c r="AL11" s="17">
        <v>0.45405084099611498</v>
      </c>
      <c r="AM11" s="17">
        <v>0.40122876273324498</v>
      </c>
      <c r="AN11" s="17">
        <v>0.352982759713035</v>
      </c>
      <c r="AO11" s="17">
        <v>0.28429400527408999</v>
      </c>
      <c r="AP11" s="17"/>
      <c r="AQ11" s="17">
        <v>0.43191657109106601</v>
      </c>
      <c r="AR11" s="17">
        <v>0.36786474638578498</v>
      </c>
      <c r="AS11" s="17"/>
      <c r="AT11" s="17">
        <v>0.37016588030346897</v>
      </c>
      <c r="AU11" s="17">
        <v>0.56107535208229997</v>
      </c>
      <c r="AV11" s="17"/>
      <c r="AW11" s="17">
        <v>0.512243871818861</v>
      </c>
      <c r="AX11" s="17">
        <v>0.41166159155514398</v>
      </c>
      <c r="AY11" s="17">
        <v>0.31516307574720398</v>
      </c>
      <c r="AZ11" s="17"/>
      <c r="BA11" s="17">
        <v>0.31358683809885202</v>
      </c>
      <c r="BB11" s="17">
        <v>0.45548970615446899</v>
      </c>
      <c r="BC11" s="17">
        <v>0.405584046480849</v>
      </c>
      <c r="BD11" s="17">
        <v>0.46311835682888203</v>
      </c>
      <c r="BE11" s="17">
        <v>0.49138682190192201</v>
      </c>
      <c r="BF11" s="17"/>
      <c r="BG11" s="17">
        <v>0.39587428285944698</v>
      </c>
      <c r="BH11" s="17">
        <v>0.413015600674697</v>
      </c>
      <c r="BI11" s="17"/>
      <c r="BJ11" s="17">
        <v>0.376518543995842</v>
      </c>
      <c r="BK11" s="17">
        <v>0.51113943701513298</v>
      </c>
      <c r="BL11" s="17"/>
      <c r="BM11" s="17">
        <v>0.33860963827415902</v>
      </c>
      <c r="BN11" s="17">
        <v>0.48034982111388702</v>
      </c>
      <c r="BO11" s="17">
        <v>0.37132018356871499</v>
      </c>
      <c r="BP11" s="17">
        <v>0.49415596307507298</v>
      </c>
      <c r="BQ11" s="17">
        <v>0.42918430351936399</v>
      </c>
      <c r="BR11" s="17"/>
      <c r="BS11" s="17">
        <v>0.43482111017887898</v>
      </c>
      <c r="BT11" s="17"/>
      <c r="BU11" s="17">
        <v>0.47394706579142498</v>
      </c>
      <c r="BV11" s="17">
        <v>0.353307784063849</v>
      </c>
      <c r="BW11" s="17">
        <v>0.47282252173148998</v>
      </c>
      <c r="BX11" s="17">
        <v>0.450843136616567</v>
      </c>
      <c r="BY11" s="17">
        <v>0.34746791834773399</v>
      </c>
      <c r="BZ11" s="17"/>
      <c r="CA11" s="17">
        <v>0.38339692496044497</v>
      </c>
      <c r="CB11" s="17"/>
      <c r="CC11" s="17">
        <v>0.40627400435698902</v>
      </c>
      <c r="CD11" s="17">
        <v>0.42408054900710002</v>
      </c>
      <c r="CE11" s="17"/>
      <c r="CF11" s="17">
        <v>0.438968736878874</v>
      </c>
      <c r="CG11" s="17"/>
      <c r="CH11" s="17">
        <v>0.45593085678023998</v>
      </c>
      <c r="CI11" s="17">
        <v>0.32734072321525898</v>
      </c>
    </row>
    <row r="12" spans="2:87" ht="29" x14ac:dyDescent="0.35">
      <c r="B12" s="18" t="s">
        <v>500</v>
      </c>
      <c r="C12" s="17">
        <v>0.13762260456672101</v>
      </c>
      <c r="D12" s="17">
        <v>0.133869181395705</v>
      </c>
      <c r="E12" s="17">
        <v>0.141064306937319</v>
      </c>
      <c r="F12" s="17"/>
      <c r="G12" s="17">
        <v>0.175579178773276</v>
      </c>
      <c r="H12" s="17">
        <v>0.14022434560890901</v>
      </c>
      <c r="I12" s="17">
        <v>0.128072573761526</v>
      </c>
      <c r="J12" s="17">
        <v>0.14449424241587799</v>
      </c>
      <c r="K12" s="17">
        <v>0.13169008923825501</v>
      </c>
      <c r="L12" s="17">
        <v>0.116214624092062</v>
      </c>
      <c r="M12" s="17"/>
      <c r="N12" s="17">
        <v>0.15292574182608301</v>
      </c>
      <c r="O12" s="17">
        <v>0.143493714436882</v>
      </c>
      <c r="P12" s="17">
        <v>0.12394202927688699</v>
      </c>
      <c r="Q12" s="17">
        <v>0.12893231012047801</v>
      </c>
      <c r="R12" s="17"/>
      <c r="S12" s="17">
        <v>0.15811269741211501</v>
      </c>
      <c r="T12" s="17">
        <v>0.13168145243475801</v>
      </c>
      <c r="U12" s="17">
        <v>0.106107277684912</v>
      </c>
      <c r="V12" s="17">
        <v>0.139195225263851</v>
      </c>
      <c r="W12" s="17">
        <v>0.111499777591844</v>
      </c>
      <c r="X12" s="17">
        <v>0.14954915473564101</v>
      </c>
      <c r="Y12" s="17">
        <v>0.17034702151282799</v>
      </c>
      <c r="Z12" s="17">
        <v>0.148026979249573</v>
      </c>
      <c r="AA12" s="17">
        <v>0.111046144195032</v>
      </c>
      <c r="AB12" s="17">
        <v>0.14509587585359299</v>
      </c>
      <c r="AC12" s="17">
        <v>0.13230848154351399</v>
      </c>
      <c r="AD12" s="17">
        <v>0.15537665687449401</v>
      </c>
      <c r="AE12" s="17"/>
      <c r="AF12" s="17">
        <v>0.107812647519792</v>
      </c>
      <c r="AG12" s="17">
        <v>0.15428588773922999</v>
      </c>
      <c r="AH12" s="17">
        <v>0.12138614987044</v>
      </c>
      <c r="AI12" s="17">
        <v>0.150393725108388</v>
      </c>
      <c r="AJ12" s="17">
        <v>0.129088078914568</v>
      </c>
      <c r="AK12" s="17"/>
      <c r="AL12" s="17">
        <v>0.123954733932058</v>
      </c>
      <c r="AM12" s="17">
        <v>0.15160588727242599</v>
      </c>
      <c r="AN12" s="17">
        <v>0.12594470823187201</v>
      </c>
      <c r="AO12" s="17">
        <v>0.16782484648978399</v>
      </c>
      <c r="AP12" s="17"/>
      <c r="AQ12" s="17">
        <v>0.13396161207361601</v>
      </c>
      <c r="AR12" s="17">
        <v>0.14293474808357301</v>
      </c>
      <c r="AS12" s="17"/>
      <c r="AT12" s="17">
        <v>0.130633347385331</v>
      </c>
      <c r="AU12" s="17">
        <v>0.125957626428394</v>
      </c>
      <c r="AV12" s="17"/>
      <c r="AW12" s="17">
        <v>0.11879295376718101</v>
      </c>
      <c r="AX12" s="17">
        <v>0.12673121913973201</v>
      </c>
      <c r="AY12" s="17">
        <v>0.152615799299538</v>
      </c>
      <c r="AZ12" s="17"/>
      <c r="BA12" s="17">
        <v>0.151198660146669</v>
      </c>
      <c r="BB12" s="17">
        <v>0.133982772710212</v>
      </c>
      <c r="BC12" s="17">
        <v>0.13533443652602201</v>
      </c>
      <c r="BD12" s="17">
        <v>0.14550457553815599</v>
      </c>
      <c r="BE12" s="17">
        <v>9.0129136131826298E-2</v>
      </c>
      <c r="BF12" s="17"/>
      <c r="BG12" s="17">
        <v>0.139722774969636</v>
      </c>
      <c r="BH12" s="17">
        <v>0.13608992126709599</v>
      </c>
      <c r="BI12" s="17"/>
      <c r="BJ12" s="17">
        <v>0.13833644026764599</v>
      </c>
      <c r="BK12" s="17">
        <v>0.136012586655399</v>
      </c>
      <c r="BL12" s="17"/>
      <c r="BM12" s="17">
        <v>0.13898524688526301</v>
      </c>
      <c r="BN12" s="17">
        <v>0.13102892917016801</v>
      </c>
      <c r="BO12" s="17">
        <v>0.138516178196151</v>
      </c>
      <c r="BP12" s="17">
        <v>6.5962594408724498E-2</v>
      </c>
      <c r="BQ12" s="17">
        <v>0.175155304332579</v>
      </c>
      <c r="BR12" s="17"/>
      <c r="BS12" s="17">
        <v>0.13183330880743299</v>
      </c>
      <c r="BT12" s="17"/>
      <c r="BU12" s="17">
        <v>0.112906576939584</v>
      </c>
      <c r="BV12" s="17">
        <v>0.13394446328407</v>
      </c>
      <c r="BW12" s="17">
        <v>0.117811186411168</v>
      </c>
      <c r="BX12" s="17">
        <v>0.15058631872379599</v>
      </c>
      <c r="BY12" s="17">
        <v>0.13199974098772299</v>
      </c>
      <c r="BZ12" s="17"/>
      <c r="CA12" s="17">
        <v>0.109815772851064</v>
      </c>
      <c r="CB12" s="17"/>
      <c r="CC12" s="17">
        <v>0.14585501240724499</v>
      </c>
      <c r="CD12" s="17">
        <v>0.116880979700358</v>
      </c>
      <c r="CE12" s="17"/>
      <c r="CF12" s="17">
        <v>0.14999594218469001</v>
      </c>
      <c r="CG12" s="17"/>
      <c r="CH12" s="17">
        <v>0.14499398093738899</v>
      </c>
      <c r="CI12" s="17">
        <v>0.108205725006745</v>
      </c>
    </row>
    <row r="13" spans="2:87" ht="29" x14ac:dyDescent="0.35">
      <c r="B13" s="18" t="s">
        <v>501</v>
      </c>
      <c r="C13" s="17">
        <v>9.4232743116681797E-2</v>
      </c>
      <c r="D13" s="17">
        <v>8.3267809413925198E-2</v>
      </c>
      <c r="E13" s="17">
        <v>0.104588989809186</v>
      </c>
      <c r="F13" s="17"/>
      <c r="G13" s="17">
        <v>0.12595901876218801</v>
      </c>
      <c r="H13" s="17">
        <v>8.5264096093302696E-2</v>
      </c>
      <c r="I13" s="17">
        <v>8.4626931597282407E-2</v>
      </c>
      <c r="J13" s="17">
        <v>9.5664256403796999E-2</v>
      </c>
      <c r="K13" s="17">
        <v>0.127956891984464</v>
      </c>
      <c r="L13" s="17">
        <v>6.4266620358848503E-2</v>
      </c>
      <c r="M13" s="17"/>
      <c r="N13" s="17">
        <v>6.1918072526370098E-2</v>
      </c>
      <c r="O13" s="17">
        <v>9.0137282603032901E-2</v>
      </c>
      <c r="P13" s="17">
        <v>0.104309521250762</v>
      </c>
      <c r="Q13" s="17">
        <v>0.12170248588784401</v>
      </c>
      <c r="R13" s="17"/>
      <c r="S13" s="17">
        <v>8.6361800930086205E-2</v>
      </c>
      <c r="T13" s="17">
        <v>0.10498734924436701</v>
      </c>
      <c r="U13" s="17">
        <v>6.8192734597034302E-2</v>
      </c>
      <c r="V13" s="17">
        <v>6.4000582534974704E-2</v>
      </c>
      <c r="W13" s="17">
        <v>0.106039364333468</v>
      </c>
      <c r="X13" s="17">
        <v>0.114686210549603</v>
      </c>
      <c r="Y13" s="17">
        <v>8.7482477696557398E-2</v>
      </c>
      <c r="Z13" s="17">
        <v>0.102356911150964</v>
      </c>
      <c r="AA13" s="17">
        <v>8.5105779409287999E-2</v>
      </c>
      <c r="AB13" s="17">
        <v>9.0069464694830306E-2</v>
      </c>
      <c r="AC13" s="17">
        <v>0.15346872260949199</v>
      </c>
      <c r="AD13" s="17">
        <v>0.109634783798659</v>
      </c>
      <c r="AE13" s="17"/>
      <c r="AF13" s="17">
        <v>0.14274276930976501</v>
      </c>
      <c r="AG13" s="17">
        <v>0.10995469472104499</v>
      </c>
      <c r="AH13" s="17">
        <v>7.7482653015326197E-2</v>
      </c>
      <c r="AI13" s="17">
        <v>5.70838131802558E-2</v>
      </c>
      <c r="AJ13" s="17">
        <v>4.3662789799217103E-2</v>
      </c>
      <c r="AK13" s="17"/>
      <c r="AL13" s="17">
        <v>6.4400190783472297E-2</v>
      </c>
      <c r="AM13" s="17">
        <v>8.9749488931277793E-2</v>
      </c>
      <c r="AN13" s="17">
        <v>0.126520097471985</v>
      </c>
      <c r="AO13" s="17">
        <v>0.21485315972462601</v>
      </c>
      <c r="AP13" s="17"/>
      <c r="AQ13" s="17">
        <v>0.110621927363384</v>
      </c>
      <c r="AR13" s="17">
        <v>7.0451842443824603E-2</v>
      </c>
      <c r="AS13" s="17"/>
      <c r="AT13" s="17">
        <v>9.4361331528761805E-2</v>
      </c>
      <c r="AU13" s="17">
        <v>5.8058261692283897E-2</v>
      </c>
      <c r="AV13" s="17"/>
      <c r="AW13" s="17">
        <v>7.7301914360467197E-2</v>
      </c>
      <c r="AX13" s="17">
        <v>7.3026255425016603E-2</v>
      </c>
      <c r="AY13" s="17">
        <v>0.12030097147999499</v>
      </c>
      <c r="AZ13" s="17"/>
      <c r="BA13" s="17">
        <v>9.4960225653919206E-2</v>
      </c>
      <c r="BB13" s="17">
        <v>8.5676182200078999E-2</v>
      </c>
      <c r="BC13" s="17">
        <v>9.9379805883336905E-2</v>
      </c>
      <c r="BD13" s="17">
        <v>0.108189581254268</v>
      </c>
      <c r="BE13" s="17">
        <v>7.8058046675911999E-2</v>
      </c>
      <c r="BF13" s="17"/>
      <c r="BG13" s="17">
        <v>0.10346260034374199</v>
      </c>
      <c r="BH13" s="17">
        <v>8.7496885868998495E-2</v>
      </c>
      <c r="BI13" s="17"/>
      <c r="BJ13" s="17">
        <v>9.3167196580239697E-2</v>
      </c>
      <c r="BK13" s="17">
        <v>9.8333764085943895E-2</v>
      </c>
      <c r="BL13" s="17"/>
      <c r="BM13" s="17">
        <v>0.111624058652757</v>
      </c>
      <c r="BN13" s="17">
        <v>7.3695998250220301E-2</v>
      </c>
      <c r="BO13" s="17">
        <v>7.9216730255186593E-2</v>
      </c>
      <c r="BP13" s="17">
        <v>0.101197497977934</v>
      </c>
      <c r="BQ13" s="17">
        <v>0.123312641869535</v>
      </c>
      <c r="BR13" s="17"/>
      <c r="BS13" s="17">
        <v>9.9720268807556606E-2</v>
      </c>
      <c r="BT13" s="17"/>
      <c r="BU13" s="17">
        <v>6.89180351986136E-2</v>
      </c>
      <c r="BV13" s="17">
        <v>4.97971362676961E-2</v>
      </c>
      <c r="BW13" s="17">
        <v>0.11398204383756801</v>
      </c>
      <c r="BX13" s="17">
        <v>0.12960638095253699</v>
      </c>
      <c r="BY13" s="17">
        <v>9.9751739257224803E-2</v>
      </c>
      <c r="BZ13" s="17"/>
      <c r="CA13" s="17">
        <v>5.9828895895479003E-2</v>
      </c>
      <c r="CB13" s="17"/>
      <c r="CC13" s="17">
        <v>0.107763087232799</v>
      </c>
      <c r="CD13" s="17">
        <v>4.4973489329292599E-2</v>
      </c>
      <c r="CE13" s="17"/>
      <c r="CF13" s="17">
        <v>9.9905349393623194E-2</v>
      </c>
      <c r="CG13" s="17"/>
      <c r="CH13" s="17">
        <v>0.124131845446097</v>
      </c>
      <c r="CI13" s="17">
        <v>5.5451904332261201E-2</v>
      </c>
    </row>
    <row r="14" spans="2:87" x14ac:dyDescent="0.35">
      <c r="B14" s="18" t="s">
        <v>161</v>
      </c>
      <c r="C14" s="19">
        <v>0.137228993727537</v>
      </c>
      <c r="D14" s="19">
        <v>0.110714244235128</v>
      </c>
      <c r="E14" s="19">
        <v>0.16107122296354601</v>
      </c>
      <c r="F14" s="19"/>
      <c r="G14" s="19">
        <v>0.156263418542266</v>
      </c>
      <c r="H14" s="19">
        <v>0.13118678066762601</v>
      </c>
      <c r="I14" s="19">
        <v>0.18274453455647999</v>
      </c>
      <c r="J14" s="19">
        <v>0.139776297779829</v>
      </c>
      <c r="K14" s="19">
        <v>0.13480581817319401</v>
      </c>
      <c r="L14" s="19">
        <v>9.19713198346849E-2</v>
      </c>
      <c r="M14" s="19"/>
      <c r="N14" s="19">
        <v>0.111372744032953</v>
      </c>
      <c r="O14" s="19">
        <v>0.117626587330401</v>
      </c>
      <c r="P14" s="19">
        <v>0.15483886843466499</v>
      </c>
      <c r="Q14" s="19">
        <v>0.17197240345665901</v>
      </c>
      <c r="R14" s="19"/>
      <c r="S14" s="19">
        <v>0.143387020929436</v>
      </c>
      <c r="T14" s="19">
        <v>0.12555894044855401</v>
      </c>
      <c r="U14" s="19">
        <v>8.5720887375794502E-2</v>
      </c>
      <c r="V14" s="19">
        <v>0.17926829920189699</v>
      </c>
      <c r="W14" s="19">
        <v>0.121234543009894</v>
      </c>
      <c r="X14" s="19">
        <v>0.12856082463808499</v>
      </c>
      <c r="Y14" s="19">
        <v>0.186731849571669</v>
      </c>
      <c r="Z14" s="19">
        <v>0.178154489505611</v>
      </c>
      <c r="AA14" s="19">
        <v>0.12102285793897199</v>
      </c>
      <c r="AB14" s="19">
        <v>0.124389422955677</v>
      </c>
      <c r="AC14" s="19">
        <v>9.7556662537747793E-2</v>
      </c>
      <c r="AD14" s="19">
        <v>0.21177853272285899</v>
      </c>
      <c r="AE14" s="19"/>
      <c r="AF14" s="19">
        <v>0.15178168081222901</v>
      </c>
      <c r="AG14" s="19">
        <v>0.13620611120984499</v>
      </c>
      <c r="AH14" s="19">
        <v>0.12393198920566199</v>
      </c>
      <c r="AI14" s="19">
        <v>0.100104344514458</v>
      </c>
      <c r="AJ14" s="19">
        <v>0.125244562251276</v>
      </c>
      <c r="AK14" s="19"/>
      <c r="AL14" s="19">
        <v>0.163823430550397</v>
      </c>
      <c r="AM14" s="19">
        <v>0.12564230869775</v>
      </c>
      <c r="AN14" s="19">
        <v>0.12744974231950501</v>
      </c>
      <c r="AO14" s="19">
        <v>7.2548106265391599E-2</v>
      </c>
      <c r="AP14" s="19"/>
      <c r="AQ14" s="19">
        <v>0.14954052384667799</v>
      </c>
      <c r="AR14" s="19">
        <v>0.119364817543595</v>
      </c>
      <c r="AS14" s="19"/>
      <c r="AT14" s="19">
        <v>0.13262269423721301</v>
      </c>
      <c r="AU14" s="19">
        <v>0.104418584316136</v>
      </c>
      <c r="AV14" s="19"/>
      <c r="AW14" s="19">
        <v>0.102443924728784</v>
      </c>
      <c r="AX14" s="19">
        <v>0.13760782898096499</v>
      </c>
      <c r="AY14" s="19">
        <v>0.16011377508582</v>
      </c>
      <c r="AZ14" s="19"/>
      <c r="BA14" s="19">
        <v>0.142178408261395</v>
      </c>
      <c r="BB14" s="19">
        <v>0.122295741206789</v>
      </c>
      <c r="BC14" s="19">
        <v>0.155534795701988</v>
      </c>
      <c r="BD14" s="19">
        <v>0.13089960010092899</v>
      </c>
      <c r="BE14" s="19">
        <v>8.1325649801423497E-2</v>
      </c>
      <c r="BF14" s="19"/>
      <c r="BG14" s="19">
        <v>0.147256774217424</v>
      </c>
      <c r="BH14" s="19">
        <v>0.129910820084184</v>
      </c>
      <c r="BI14" s="19"/>
      <c r="BJ14" s="19">
        <v>0.14670400436294601</v>
      </c>
      <c r="BK14" s="19">
        <v>0.10302498882815</v>
      </c>
      <c r="BL14" s="19"/>
      <c r="BM14" s="19">
        <v>0.23662013217733899</v>
      </c>
      <c r="BN14" s="19">
        <v>8.8361985845195001E-2</v>
      </c>
      <c r="BO14" s="19">
        <v>0.108046961609932</v>
      </c>
      <c r="BP14" s="19">
        <v>0.16886304119567599</v>
      </c>
      <c r="BQ14" s="19">
        <v>9.2137655901460405E-2</v>
      </c>
      <c r="BR14" s="19"/>
      <c r="BS14" s="19">
        <v>7.8387206389499198E-2</v>
      </c>
      <c r="BT14" s="19"/>
      <c r="BU14" s="19">
        <v>9.1817743994024301E-2</v>
      </c>
      <c r="BV14" s="19">
        <v>0.10647319054057899</v>
      </c>
      <c r="BW14" s="19">
        <v>0.13387676461730399</v>
      </c>
      <c r="BX14" s="19">
        <v>7.1721508078013405E-2</v>
      </c>
      <c r="BY14" s="19">
        <v>0.325801327557737</v>
      </c>
      <c r="BZ14" s="19"/>
      <c r="CA14" s="19">
        <v>6.9840953348481297E-2</v>
      </c>
      <c r="CB14" s="19"/>
      <c r="CC14" s="19">
        <v>0.12814325255734199</v>
      </c>
      <c r="CD14" s="19">
        <v>0.123935283250732</v>
      </c>
      <c r="CE14" s="19"/>
      <c r="CF14" s="19">
        <v>0.118600175473786</v>
      </c>
      <c r="CG14" s="19"/>
      <c r="CH14" s="19">
        <v>0.115250033285255</v>
      </c>
      <c r="CI14" s="19">
        <v>8.5470153946569094E-2</v>
      </c>
    </row>
    <row r="15" spans="2:87" x14ac:dyDescent="0.35">
      <c r="B15" s="16"/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517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2014</v>
      </c>
      <c r="D7" s="10">
        <v>1010</v>
      </c>
      <c r="E7" s="10">
        <v>998</v>
      </c>
      <c r="F7" s="10"/>
      <c r="G7" s="10">
        <v>162</v>
      </c>
      <c r="H7" s="10">
        <v>348</v>
      </c>
      <c r="I7" s="10">
        <v>362</v>
      </c>
      <c r="J7" s="10">
        <v>366</v>
      </c>
      <c r="K7" s="10">
        <v>313</v>
      </c>
      <c r="L7" s="10">
        <v>463</v>
      </c>
      <c r="M7" s="10"/>
      <c r="N7" s="10">
        <v>594</v>
      </c>
      <c r="O7" s="10">
        <v>504</v>
      </c>
      <c r="P7" s="10">
        <v>427</v>
      </c>
      <c r="Q7" s="10">
        <v>482</v>
      </c>
      <c r="R7" s="10"/>
      <c r="S7" s="10">
        <v>277</v>
      </c>
      <c r="T7" s="10">
        <v>281</v>
      </c>
      <c r="U7" s="10">
        <v>168</v>
      </c>
      <c r="V7" s="10">
        <v>172</v>
      </c>
      <c r="W7" s="10">
        <v>153</v>
      </c>
      <c r="X7" s="10">
        <v>169</v>
      </c>
      <c r="Y7" s="10">
        <v>143</v>
      </c>
      <c r="Z7" s="10">
        <v>76</v>
      </c>
      <c r="AA7" s="10">
        <v>207</v>
      </c>
      <c r="AB7" s="10">
        <v>190</v>
      </c>
      <c r="AC7" s="10">
        <v>109</v>
      </c>
      <c r="AD7" s="10">
        <v>69</v>
      </c>
      <c r="AE7" s="10"/>
      <c r="AF7" s="10">
        <v>331</v>
      </c>
      <c r="AG7" s="10">
        <v>748</v>
      </c>
      <c r="AH7" s="10">
        <v>407</v>
      </c>
      <c r="AI7" s="10">
        <v>228</v>
      </c>
      <c r="AJ7" s="10">
        <v>232</v>
      </c>
      <c r="AK7" s="10"/>
      <c r="AL7" s="10">
        <v>803</v>
      </c>
      <c r="AM7" s="10">
        <v>756</v>
      </c>
      <c r="AN7" s="10">
        <v>338</v>
      </c>
      <c r="AO7" s="10">
        <v>117</v>
      </c>
      <c r="AP7" s="10"/>
      <c r="AQ7" s="10">
        <v>1178</v>
      </c>
      <c r="AR7" s="10">
        <v>836</v>
      </c>
      <c r="AS7" s="10"/>
      <c r="AT7" s="10">
        <v>1305</v>
      </c>
      <c r="AU7" s="10">
        <v>438</v>
      </c>
      <c r="AV7" s="10"/>
      <c r="AW7" s="10">
        <v>799</v>
      </c>
      <c r="AX7" s="10">
        <v>470</v>
      </c>
      <c r="AY7" s="10">
        <v>680</v>
      </c>
      <c r="AZ7" s="10"/>
      <c r="BA7" s="10">
        <v>492</v>
      </c>
      <c r="BB7" s="10">
        <v>559</v>
      </c>
      <c r="BC7" s="10">
        <v>647</v>
      </c>
      <c r="BD7" s="10">
        <v>207</v>
      </c>
      <c r="BE7" s="10">
        <v>108</v>
      </c>
      <c r="BF7" s="10"/>
      <c r="BG7" s="10">
        <v>791</v>
      </c>
      <c r="BH7" s="10">
        <v>1223</v>
      </c>
      <c r="BI7" s="10"/>
      <c r="BJ7" s="10">
        <v>1546</v>
      </c>
      <c r="BK7" s="10">
        <v>457</v>
      </c>
      <c r="BL7" s="10"/>
      <c r="BM7" s="10">
        <v>280</v>
      </c>
      <c r="BN7" s="10">
        <v>408</v>
      </c>
      <c r="BO7" s="10">
        <v>699</v>
      </c>
      <c r="BP7" s="10">
        <v>159</v>
      </c>
      <c r="BQ7" s="10">
        <v>227</v>
      </c>
      <c r="BR7" s="10"/>
      <c r="BS7" s="10">
        <v>617</v>
      </c>
      <c r="BT7" s="10"/>
      <c r="BU7" s="10">
        <v>384</v>
      </c>
      <c r="BV7" s="10">
        <v>488</v>
      </c>
      <c r="BW7" s="10">
        <v>192</v>
      </c>
      <c r="BX7" s="10">
        <v>397</v>
      </c>
      <c r="BY7" s="10">
        <v>154</v>
      </c>
      <c r="BZ7" s="10"/>
      <c r="CA7" s="10">
        <v>165</v>
      </c>
      <c r="CB7" s="10"/>
      <c r="CC7" s="10">
        <v>1596</v>
      </c>
      <c r="CD7" s="10">
        <v>360</v>
      </c>
      <c r="CE7" s="10"/>
      <c r="CF7" s="10">
        <v>756</v>
      </c>
      <c r="CG7" s="10"/>
      <c r="CH7" s="10">
        <v>698</v>
      </c>
      <c r="CI7" s="10">
        <v>238</v>
      </c>
    </row>
    <row r="8" spans="2:87" ht="30" customHeight="1" x14ac:dyDescent="0.35">
      <c r="B8" s="11" t="s">
        <v>20</v>
      </c>
      <c r="C8" s="11">
        <v>2014</v>
      </c>
      <c r="D8" s="11">
        <v>993</v>
      </c>
      <c r="E8" s="11">
        <v>1015</v>
      </c>
      <c r="F8" s="11"/>
      <c r="G8" s="11">
        <v>282</v>
      </c>
      <c r="H8" s="11">
        <v>344</v>
      </c>
      <c r="I8" s="11">
        <v>342</v>
      </c>
      <c r="J8" s="11">
        <v>342</v>
      </c>
      <c r="K8" s="11">
        <v>283</v>
      </c>
      <c r="L8" s="11">
        <v>421</v>
      </c>
      <c r="M8" s="11"/>
      <c r="N8" s="11">
        <v>542</v>
      </c>
      <c r="O8" s="11">
        <v>522</v>
      </c>
      <c r="P8" s="11">
        <v>441</v>
      </c>
      <c r="Q8" s="11">
        <v>502</v>
      </c>
      <c r="R8" s="11"/>
      <c r="S8" s="11">
        <v>282</v>
      </c>
      <c r="T8" s="11">
        <v>262</v>
      </c>
      <c r="U8" s="11">
        <v>161</v>
      </c>
      <c r="V8" s="11">
        <v>181</v>
      </c>
      <c r="W8" s="11">
        <v>141</v>
      </c>
      <c r="X8" s="11">
        <v>181</v>
      </c>
      <c r="Y8" s="11">
        <v>161</v>
      </c>
      <c r="Z8" s="11">
        <v>81</v>
      </c>
      <c r="AA8" s="11">
        <v>222</v>
      </c>
      <c r="AB8" s="11">
        <v>181</v>
      </c>
      <c r="AC8" s="11">
        <v>101</v>
      </c>
      <c r="AD8" s="11">
        <v>60</v>
      </c>
      <c r="AE8" s="11"/>
      <c r="AF8" s="11">
        <v>339</v>
      </c>
      <c r="AG8" s="11">
        <v>765</v>
      </c>
      <c r="AH8" s="11">
        <v>397</v>
      </c>
      <c r="AI8" s="11">
        <v>220</v>
      </c>
      <c r="AJ8" s="11">
        <v>222</v>
      </c>
      <c r="AK8" s="11"/>
      <c r="AL8" s="11">
        <v>770</v>
      </c>
      <c r="AM8" s="11">
        <v>770</v>
      </c>
      <c r="AN8" s="11">
        <v>347</v>
      </c>
      <c r="AO8" s="11">
        <v>126</v>
      </c>
      <c r="AP8" s="11"/>
      <c r="AQ8" s="11">
        <v>1192</v>
      </c>
      <c r="AR8" s="11">
        <v>822</v>
      </c>
      <c r="AS8" s="11"/>
      <c r="AT8" s="11">
        <v>1312</v>
      </c>
      <c r="AU8" s="11">
        <v>397</v>
      </c>
      <c r="AV8" s="11"/>
      <c r="AW8" s="11">
        <v>746</v>
      </c>
      <c r="AX8" s="11">
        <v>471</v>
      </c>
      <c r="AY8" s="11">
        <v>716</v>
      </c>
      <c r="AZ8" s="11"/>
      <c r="BA8" s="11">
        <v>511</v>
      </c>
      <c r="BB8" s="11">
        <v>553</v>
      </c>
      <c r="BC8" s="11">
        <v>648</v>
      </c>
      <c r="BD8" s="11">
        <v>198</v>
      </c>
      <c r="BE8" s="11">
        <v>103</v>
      </c>
      <c r="BF8" s="11"/>
      <c r="BG8" s="11">
        <v>850</v>
      </c>
      <c r="BH8" s="11">
        <v>1164</v>
      </c>
      <c r="BI8" s="11"/>
      <c r="BJ8" s="11">
        <v>1580</v>
      </c>
      <c r="BK8" s="11">
        <v>423</v>
      </c>
      <c r="BL8" s="11"/>
      <c r="BM8" s="11">
        <v>297</v>
      </c>
      <c r="BN8" s="11">
        <v>385</v>
      </c>
      <c r="BO8" s="11">
        <v>706</v>
      </c>
      <c r="BP8" s="11">
        <v>156</v>
      </c>
      <c r="BQ8" s="11">
        <v>228</v>
      </c>
      <c r="BR8" s="11"/>
      <c r="BS8" s="11">
        <v>612</v>
      </c>
      <c r="BT8" s="11"/>
      <c r="BU8" s="11">
        <v>373</v>
      </c>
      <c r="BV8" s="11">
        <v>499</v>
      </c>
      <c r="BW8" s="11">
        <v>191</v>
      </c>
      <c r="BX8" s="11">
        <v>389</v>
      </c>
      <c r="BY8" s="11">
        <v>163</v>
      </c>
      <c r="BZ8" s="11"/>
      <c r="CA8" s="11">
        <v>167</v>
      </c>
      <c r="CB8" s="11"/>
      <c r="CC8" s="11">
        <v>1582</v>
      </c>
      <c r="CD8" s="11">
        <v>370</v>
      </c>
      <c r="CE8" s="11"/>
      <c r="CF8" s="11">
        <v>721</v>
      </c>
      <c r="CG8" s="11"/>
      <c r="CH8" s="11">
        <v>681</v>
      </c>
      <c r="CI8" s="11">
        <v>239</v>
      </c>
    </row>
    <row r="9" spans="2:87" ht="29" x14ac:dyDescent="0.35">
      <c r="B9" s="18" t="s">
        <v>497</v>
      </c>
      <c r="C9" s="17">
        <v>0.177583264694229</v>
      </c>
      <c r="D9" s="17">
        <v>0.179916621285727</v>
      </c>
      <c r="E9" s="17">
        <v>0.17635082775060801</v>
      </c>
      <c r="F9" s="17"/>
      <c r="G9" s="17">
        <v>0.156387552606922</v>
      </c>
      <c r="H9" s="17">
        <v>0.21268947460920401</v>
      </c>
      <c r="I9" s="17">
        <v>0.15627392144637101</v>
      </c>
      <c r="J9" s="17">
        <v>0.17643050882824499</v>
      </c>
      <c r="K9" s="17">
        <v>0.18933055207992799</v>
      </c>
      <c r="L9" s="17">
        <v>0.173447120456518</v>
      </c>
      <c r="M9" s="17"/>
      <c r="N9" s="17">
        <v>0.19864287583771401</v>
      </c>
      <c r="O9" s="17">
        <v>0.14958752942522899</v>
      </c>
      <c r="P9" s="17">
        <v>0.189019727102579</v>
      </c>
      <c r="Q9" s="17">
        <v>0.17453755230279999</v>
      </c>
      <c r="R9" s="17"/>
      <c r="S9" s="17">
        <v>0.20679824633963501</v>
      </c>
      <c r="T9" s="17">
        <v>0.195787110022969</v>
      </c>
      <c r="U9" s="17">
        <v>0.132690275479977</v>
      </c>
      <c r="V9" s="17">
        <v>0.16160541841919701</v>
      </c>
      <c r="W9" s="17">
        <v>0.17176580508033901</v>
      </c>
      <c r="X9" s="17">
        <v>0.17394798964323599</v>
      </c>
      <c r="Y9" s="17">
        <v>0.11345225827218799</v>
      </c>
      <c r="Z9" s="17">
        <v>0.21182088502062399</v>
      </c>
      <c r="AA9" s="17">
        <v>0.21116908290054601</v>
      </c>
      <c r="AB9" s="17">
        <v>0.12603696099327</v>
      </c>
      <c r="AC9" s="17">
        <v>0.24413235337236899</v>
      </c>
      <c r="AD9" s="17">
        <v>0.19916787473910999</v>
      </c>
      <c r="AE9" s="17"/>
      <c r="AF9" s="17">
        <v>0.15501827227883899</v>
      </c>
      <c r="AG9" s="17">
        <v>0.162117185497615</v>
      </c>
      <c r="AH9" s="17">
        <v>0.18958906547055401</v>
      </c>
      <c r="AI9" s="17">
        <v>0.22559249637159301</v>
      </c>
      <c r="AJ9" s="17">
        <v>0.21242046998630201</v>
      </c>
      <c r="AK9" s="17"/>
      <c r="AL9" s="17">
        <v>0.16107241725041599</v>
      </c>
      <c r="AM9" s="17">
        <v>0.19776774084099799</v>
      </c>
      <c r="AN9" s="17">
        <v>0.17598753473652901</v>
      </c>
      <c r="AO9" s="17">
        <v>0.15951072564566901</v>
      </c>
      <c r="AP9" s="17"/>
      <c r="AQ9" s="17">
        <v>0.16365670302673499</v>
      </c>
      <c r="AR9" s="17">
        <v>0.19779087080468799</v>
      </c>
      <c r="AS9" s="17"/>
      <c r="AT9" s="17">
        <v>0.184466619852615</v>
      </c>
      <c r="AU9" s="17">
        <v>0.17910040964607099</v>
      </c>
      <c r="AV9" s="17"/>
      <c r="AW9" s="17">
        <v>0.18889973891283801</v>
      </c>
      <c r="AX9" s="17">
        <v>0.18314371420346601</v>
      </c>
      <c r="AY9" s="17">
        <v>0.16678633603505599</v>
      </c>
      <c r="AZ9" s="17"/>
      <c r="BA9" s="17">
        <v>0.18936070455106499</v>
      </c>
      <c r="BB9" s="17">
        <v>0.17125776551993399</v>
      </c>
      <c r="BC9" s="17">
        <v>0.16577330745541999</v>
      </c>
      <c r="BD9" s="17">
        <v>0.18765081732889599</v>
      </c>
      <c r="BE9" s="17">
        <v>0.20988636540195499</v>
      </c>
      <c r="BF9" s="17"/>
      <c r="BG9" s="17">
        <v>0.160660404662923</v>
      </c>
      <c r="BH9" s="17">
        <v>0.18993339824333799</v>
      </c>
      <c r="BI9" s="17"/>
      <c r="BJ9" s="17">
        <v>0.17752878887950299</v>
      </c>
      <c r="BK9" s="17">
        <v>0.18032639037224599</v>
      </c>
      <c r="BL9" s="17"/>
      <c r="BM9" s="17">
        <v>0.163758550097378</v>
      </c>
      <c r="BN9" s="17">
        <v>0.162574627045595</v>
      </c>
      <c r="BO9" s="17">
        <v>0.22202855296423499</v>
      </c>
      <c r="BP9" s="17">
        <v>0.139758819701637</v>
      </c>
      <c r="BQ9" s="17">
        <v>0.13747903349149801</v>
      </c>
      <c r="BR9" s="17"/>
      <c r="BS9" s="17">
        <v>0.168783287358305</v>
      </c>
      <c r="BT9" s="17"/>
      <c r="BU9" s="17">
        <v>0.165709072686685</v>
      </c>
      <c r="BV9" s="17">
        <v>0.262951117476665</v>
      </c>
      <c r="BW9" s="17">
        <v>0.14714435410839</v>
      </c>
      <c r="BX9" s="17">
        <v>0.151104005080825</v>
      </c>
      <c r="BY9" s="17">
        <v>0.107301349398833</v>
      </c>
      <c r="BZ9" s="17"/>
      <c r="CA9" s="17">
        <v>0.19930808444647199</v>
      </c>
      <c r="CB9" s="17"/>
      <c r="CC9" s="17">
        <v>0.17911737699736999</v>
      </c>
      <c r="CD9" s="17">
        <v>0.18788940719548999</v>
      </c>
      <c r="CE9" s="17"/>
      <c r="CF9" s="17">
        <v>0.194583297888553</v>
      </c>
      <c r="CG9" s="17"/>
      <c r="CH9" s="17">
        <v>0.135366359521119</v>
      </c>
      <c r="CI9" s="17">
        <v>0.30305870368994697</v>
      </c>
    </row>
    <row r="10" spans="2:87" ht="29" x14ac:dyDescent="0.35">
      <c r="B10" s="18" t="s">
        <v>498</v>
      </c>
      <c r="C10" s="17">
        <v>0.36220839248337999</v>
      </c>
      <c r="D10" s="17">
        <v>0.377334437515912</v>
      </c>
      <c r="E10" s="17">
        <v>0.346547766260277</v>
      </c>
      <c r="F10" s="17"/>
      <c r="G10" s="17">
        <v>0.29131484273098401</v>
      </c>
      <c r="H10" s="17">
        <v>0.366371621330706</v>
      </c>
      <c r="I10" s="17">
        <v>0.35587885128556401</v>
      </c>
      <c r="J10" s="17">
        <v>0.38268845722022299</v>
      </c>
      <c r="K10" s="17">
        <v>0.344151924705348</v>
      </c>
      <c r="L10" s="17">
        <v>0.40697628255389601</v>
      </c>
      <c r="M10" s="17"/>
      <c r="N10" s="17">
        <v>0.426631309500214</v>
      </c>
      <c r="O10" s="17">
        <v>0.39706237190885901</v>
      </c>
      <c r="P10" s="17">
        <v>0.31443962332181102</v>
      </c>
      <c r="Q10" s="17">
        <v>0.29960984624634301</v>
      </c>
      <c r="R10" s="17"/>
      <c r="S10" s="17">
        <v>0.34940206036374299</v>
      </c>
      <c r="T10" s="17">
        <v>0.36868079987029101</v>
      </c>
      <c r="U10" s="17">
        <v>0.403149069094275</v>
      </c>
      <c r="V10" s="17">
        <v>0.34556382493623899</v>
      </c>
      <c r="W10" s="17">
        <v>0.32177664425083902</v>
      </c>
      <c r="X10" s="17">
        <v>0.342602277776627</v>
      </c>
      <c r="Y10" s="17">
        <v>0.38344369926903699</v>
      </c>
      <c r="Z10" s="17">
        <v>0.27666037846685299</v>
      </c>
      <c r="AA10" s="17">
        <v>0.39572857330144001</v>
      </c>
      <c r="AB10" s="17">
        <v>0.404344109461932</v>
      </c>
      <c r="AC10" s="17">
        <v>0.33450640058482101</v>
      </c>
      <c r="AD10" s="17">
        <v>0.342652511483795</v>
      </c>
      <c r="AE10" s="17"/>
      <c r="AF10" s="17">
        <v>0.30306558645081999</v>
      </c>
      <c r="AG10" s="17">
        <v>0.362199540778678</v>
      </c>
      <c r="AH10" s="17">
        <v>0.366634653540934</v>
      </c>
      <c r="AI10" s="17">
        <v>0.40675271054737799</v>
      </c>
      <c r="AJ10" s="17">
        <v>0.43990503598184999</v>
      </c>
      <c r="AK10" s="17"/>
      <c r="AL10" s="17">
        <v>0.36608018498216299</v>
      </c>
      <c r="AM10" s="17">
        <v>0.35681751224381297</v>
      </c>
      <c r="AN10" s="17">
        <v>0.34674942749194099</v>
      </c>
      <c r="AO10" s="17">
        <v>0.41405746316383102</v>
      </c>
      <c r="AP10" s="17"/>
      <c r="AQ10" s="17">
        <v>0.34076000968590098</v>
      </c>
      <c r="AR10" s="17">
        <v>0.39333025024166801</v>
      </c>
      <c r="AS10" s="17"/>
      <c r="AT10" s="17">
        <v>0.36876208745941202</v>
      </c>
      <c r="AU10" s="17">
        <v>0.392564783358818</v>
      </c>
      <c r="AV10" s="17"/>
      <c r="AW10" s="17">
        <v>0.392400200968124</v>
      </c>
      <c r="AX10" s="17">
        <v>0.39374181279380199</v>
      </c>
      <c r="AY10" s="17">
        <v>0.32866063050257399</v>
      </c>
      <c r="AZ10" s="17"/>
      <c r="BA10" s="17">
        <v>0.377912308643298</v>
      </c>
      <c r="BB10" s="17">
        <v>0.39421914360275001</v>
      </c>
      <c r="BC10" s="17">
        <v>0.34358970167180403</v>
      </c>
      <c r="BD10" s="17">
        <v>0.31462666869686701</v>
      </c>
      <c r="BE10" s="17">
        <v>0.32473871671333798</v>
      </c>
      <c r="BF10" s="17"/>
      <c r="BG10" s="17">
        <v>0.34325702875379999</v>
      </c>
      <c r="BH10" s="17">
        <v>0.37603890768973802</v>
      </c>
      <c r="BI10" s="17"/>
      <c r="BJ10" s="17">
        <v>0.35574429497675097</v>
      </c>
      <c r="BK10" s="17">
        <v>0.38669827990299199</v>
      </c>
      <c r="BL10" s="17"/>
      <c r="BM10" s="17">
        <v>0.30765226742287499</v>
      </c>
      <c r="BN10" s="17">
        <v>0.35191308586036701</v>
      </c>
      <c r="BO10" s="17">
        <v>0.41160892709204699</v>
      </c>
      <c r="BP10" s="17">
        <v>0.34687213318079002</v>
      </c>
      <c r="BQ10" s="17">
        <v>0.333999957757873</v>
      </c>
      <c r="BR10" s="17"/>
      <c r="BS10" s="17">
        <v>0.36292897838368798</v>
      </c>
      <c r="BT10" s="17"/>
      <c r="BU10" s="17">
        <v>0.39014985016912002</v>
      </c>
      <c r="BV10" s="17">
        <v>0.42803343989489501</v>
      </c>
      <c r="BW10" s="17">
        <v>0.35145986460981199</v>
      </c>
      <c r="BX10" s="17">
        <v>0.34677360702665</v>
      </c>
      <c r="BY10" s="17">
        <v>0.20600440653066501</v>
      </c>
      <c r="BZ10" s="17"/>
      <c r="CA10" s="17">
        <v>0.465995097112337</v>
      </c>
      <c r="CB10" s="17"/>
      <c r="CC10" s="17">
        <v>0.37176359646562301</v>
      </c>
      <c r="CD10" s="17">
        <v>0.36703046160824299</v>
      </c>
      <c r="CE10" s="17"/>
      <c r="CF10" s="17">
        <v>0.37872916618896502</v>
      </c>
      <c r="CG10" s="17"/>
      <c r="CH10" s="17">
        <v>0.39107971914922501</v>
      </c>
      <c r="CI10" s="17">
        <v>0.41946852022581399</v>
      </c>
    </row>
    <row r="11" spans="2:87" ht="29" x14ac:dyDescent="0.35">
      <c r="B11" s="18" t="s">
        <v>499</v>
      </c>
      <c r="C11" s="17">
        <v>0.18999437225079199</v>
      </c>
      <c r="D11" s="17">
        <v>0.203173494119537</v>
      </c>
      <c r="E11" s="17">
        <v>0.17822376022130901</v>
      </c>
      <c r="F11" s="17"/>
      <c r="G11" s="17">
        <v>0.22332950886821601</v>
      </c>
      <c r="H11" s="17">
        <v>0.16460206360263099</v>
      </c>
      <c r="I11" s="17">
        <v>0.201459151200264</v>
      </c>
      <c r="J11" s="17">
        <v>0.17492753398187599</v>
      </c>
      <c r="K11" s="17">
        <v>0.18525718573500599</v>
      </c>
      <c r="L11" s="17">
        <v>0.19451789582399201</v>
      </c>
      <c r="M11" s="17"/>
      <c r="N11" s="17">
        <v>0.19610549118741399</v>
      </c>
      <c r="O11" s="17">
        <v>0.19393734240859001</v>
      </c>
      <c r="P11" s="17">
        <v>0.20616129647696399</v>
      </c>
      <c r="Q11" s="17">
        <v>0.16588343789005899</v>
      </c>
      <c r="R11" s="17"/>
      <c r="S11" s="17">
        <v>0.17571079964151101</v>
      </c>
      <c r="T11" s="17">
        <v>0.187375396035038</v>
      </c>
      <c r="U11" s="17">
        <v>0.20562279248937099</v>
      </c>
      <c r="V11" s="17">
        <v>0.211732748601931</v>
      </c>
      <c r="W11" s="17">
        <v>0.19234999553544099</v>
      </c>
      <c r="X11" s="17">
        <v>0.14572773648408099</v>
      </c>
      <c r="Y11" s="17">
        <v>0.22732252559157301</v>
      </c>
      <c r="Z11" s="17">
        <v>0.20873944436095601</v>
      </c>
      <c r="AA11" s="17">
        <v>0.170929743275513</v>
      </c>
      <c r="AB11" s="17">
        <v>0.23942097021485401</v>
      </c>
      <c r="AC11" s="17">
        <v>0.12743580231885099</v>
      </c>
      <c r="AD11" s="17">
        <v>0.19032334828038899</v>
      </c>
      <c r="AE11" s="17"/>
      <c r="AF11" s="17">
        <v>0.191928166058522</v>
      </c>
      <c r="AG11" s="17">
        <v>0.19293393721317401</v>
      </c>
      <c r="AH11" s="17">
        <v>0.198014935352055</v>
      </c>
      <c r="AI11" s="17">
        <v>0.19001427330227599</v>
      </c>
      <c r="AJ11" s="17">
        <v>0.18168062023232801</v>
      </c>
      <c r="AK11" s="17"/>
      <c r="AL11" s="17">
        <v>0.20765567765836901</v>
      </c>
      <c r="AM11" s="17">
        <v>0.17945977174411501</v>
      </c>
      <c r="AN11" s="17">
        <v>0.18354765762371</v>
      </c>
      <c r="AO11" s="17">
        <v>0.16425271934239299</v>
      </c>
      <c r="AP11" s="17"/>
      <c r="AQ11" s="17">
        <v>0.204202077219935</v>
      </c>
      <c r="AR11" s="17">
        <v>0.16937882387605099</v>
      </c>
      <c r="AS11" s="17"/>
      <c r="AT11" s="17">
        <v>0.196423255136918</v>
      </c>
      <c r="AU11" s="17">
        <v>0.19470875603158</v>
      </c>
      <c r="AV11" s="17"/>
      <c r="AW11" s="17">
        <v>0.19621218113100999</v>
      </c>
      <c r="AX11" s="17">
        <v>0.17789394752371601</v>
      </c>
      <c r="AY11" s="17">
        <v>0.187443906160491</v>
      </c>
      <c r="AZ11" s="17"/>
      <c r="BA11" s="17">
        <v>0.18160886217772601</v>
      </c>
      <c r="BB11" s="17">
        <v>0.196763240010734</v>
      </c>
      <c r="BC11" s="17">
        <v>0.20298283265217101</v>
      </c>
      <c r="BD11" s="17">
        <v>0.167765241316646</v>
      </c>
      <c r="BE11" s="17">
        <v>0.15798811310199501</v>
      </c>
      <c r="BF11" s="17"/>
      <c r="BG11" s="17">
        <v>0.20445337925416099</v>
      </c>
      <c r="BH11" s="17">
        <v>0.17944233393405601</v>
      </c>
      <c r="BI11" s="17"/>
      <c r="BJ11" s="17">
        <v>0.19166208348022701</v>
      </c>
      <c r="BK11" s="17">
        <v>0.17862547853608299</v>
      </c>
      <c r="BL11" s="17"/>
      <c r="BM11" s="17">
        <v>0.144690832940012</v>
      </c>
      <c r="BN11" s="17">
        <v>0.21917871520464399</v>
      </c>
      <c r="BO11" s="17">
        <v>0.165438145675741</v>
      </c>
      <c r="BP11" s="17">
        <v>0.24670721249649799</v>
      </c>
      <c r="BQ11" s="17">
        <v>0.24252315216492601</v>
      </c>
      <c r="BR11" s="17"/>
      <c r="BS11" s="17">
        <v>0.233758869594521</v>
      </c>
      <c r="BT11" s="17"/>
      <c r="BU11" s="17">
        <v>0.21222441360254299</v>
      </c>
      <c r="BV11" s="17">
        <v>0.139903859351376</v>
      </c>
      <c r="BW11" s="17">
        <v>0.21905250207180599</v>
      </c>
      <c r="BX11" s="17">
        <v>0.243882032362297</v>
      </c>
      <c r="BY11" s="17">
        <v>0.21189510698658001</v>
      </c>
      <c r="BZ11" s="17"/>
      <c r="CA11" s="17">
        <v>0.172184362521138</v>
      </c>
      <c r="CB11" s="17"/>
      <c r="CC11" s="17">
        <v>0.18408132890853501</v>
      </c>
      <c r="CD11" s="17">
        <v>0.216231093532195</v>
      </c>
      <c r="CE11" s="17"/>
      <c r="CF11" s="17">
        <v>0.16774715454335801</v>
      </c>
      <c r="CG11" s="17"/>
      <c r="CH11" s="17">
        <v>0.21364773574967999</v>
      </c>
      <c r="CI11" s="17">
        <v>0.122278955268649</v>
      </c>
    </row>
    <row r="12" spans="2:87" ht="29" x14ac:dyDescent="0.35">
      <c r="B12" s="18" t="s">
        <v>500</v>
      </c>
      <c r="C12" s="17">
        <v>5.0225287383502203E-2</v>
      </c>
      <c r="D12" s="17">
        <v>6.0700007065194399E-2</v>
      </c>
      <c r="E12" s="17">
        <v>4.02738464488872E-2</v>
      </c>
      <c r="F12" s="17"/>
      <c r="G12" s="17">
        <v>6.1342662936873599E-2</v>
      </c>
      <c r="H12" s="17">
        <v>6.9302257959172206E-2</v>
      </c>
      <c r="I12" s="17">
        <v>4.3940685481875699E-2</v>
      </c>
      <c r="J12" s="17">
        <v>6.1933712187060203E-2</v>
      </c>
      <c r="K12" s="17">
        <v>4.3582438840651598E-2</v>
      </c>
      <c r="L12" s="17">
        <v>2.72326438885786E-2</v>
      </c>
      <c r="M12" s="17"/>
      <c r="N12" s="17">
        <v>4.2612540272869197E-2</v>
      </c>
      <c r="O12" s="17">
        <v>5.1097139050872598E-2</v>
      </c>
      <c r="P12" s="17">
        <v>4.16176753294034E-2</v>
      </c>
      <c r="Q12" s="17">
        <v>6.1487827956753401E-2</v>
      </c>
      <c r="R12" s="17"/>
      <c r="S12" s="17">
        <v>5.1849245134587003E-2</v>
      </c>
      <c r="T12" s="17">
        <v>4.4090073847156498E-2</v>
      </c>
      <c r="U12" s="17">
        <v>5.1137198596825598E-2</v>
      </c>
      <c r="V12" s="17">
        <v>5.34041905502693E-2</v>
      </c>
      <c r="W12" s="17">
        <v>5.0707021187492797E-2</v>
      </c>
      <c r="X12" s="17">
        <v>7.4571964290171294E-2</v>
      </c>
      <c r="Y12" s="17">
        <v>3.8178142341023499E-2</v>
      </c>
      <c r="Z12" s="17">
        <v>6.3863493647081895E-2</v>
      </c>
      <c r="AA12" s="17">
        <v>5.1818304047668497E-2</v>
      </c>
      <c r="AB12" s="17">
        <v>3.0324266615468699E-2</v>
      </c>
      <c r="AC12" s="17">
        <v>6.2862848017362E-2</v>
      </c>
      <c r="AD12" s="17">
        <v>2.9549113642347701E-2</v>
      </c>
      <c r="AE12" s="17"/>
      <c r="AF12" s="17">
        <v>8.3668463416043601E-2</v>
      </c>
      <c r="AG12" s="17">
        <v>4.8792524992325399E-2</v>
      </c>
      <c r="AH12" s="17">
        <v>4.0871566872435199E-2</v>
      </c>
      <c r="AI12" s="17">
        <v>3.4165662306457997E-2</v>
      </c>
      <c r="AJ12" s="17">
        <v>4.8507038616354102E-2</v>
      </c>
      <c r="AK12" s="17"/>
      <c r="AL12" s="17">
        <v>3.5319622321448099E-2</v>
      </c>
      <c r="AM12" s="17">
        <v>6.16652586012972E-2</v>
      </c>
      <c r="AN12" s="17">
        <v>6.2359278739092402E-2</v>
      </c>
      <c r="AO12" s="17">
        <v>3.7954072519802498E-2</v>
      </c>
      <c r="AP12" s="17"/>
      <c r="AQ12" s="17">
        <v>4.6770707993397602E-2</v>
      </c>
      <c r="AR12" s="17">
        <v>5.52379230404055E-2</v>
      </c>
      <c r="AS12" s="17"/>
      <c r="AT12" s="17">
        <v>5.40716111306455E-2</v>
      </c>
      <c r="AU12" s="17">
        <v>3.6205212968039503E-2</v>
      </c>
      <c r="AV12" s="17"/>
      <c r="AW12" s="17">
        <v>4.2644884277496499E-2</v>
      </c>
      <c r="AX12" s="17">
        <v>4.81647398645699E-2</v>
      </c>
      <c r="AY12" s="17">
        <v>6.0850807895926E-2</v>
      </c>
      <c r="AZ12" s="17"/>
      <c r="BA12" s="17">
        <v>4.3284272143545501E-2</v>
      </c>
      <c r="BB12" s="17">
        <v>4.8428633189441399E-2</v>
      </c>
      <c r="BC12" s="17">
        <v>4.9973289275007E-2</v>
      </c>
      <c r="BD12" s="17">
        <v>5.7521888706438699E-2</v>
      </c>
      <c r="BE12" s="17">
        <v>8.2436846737535902E-2</v>
      </c>
      <c r="BF12" s="17"/>
      <c r="BG12" s="17">
        <v>5.4456000690948199E-2</v>
      </c>
      <c r="BH12" s="17">
        <v>4.7137755237145598E-2</v>
      </c>
      <c r="BI12" s="17"/>
      <c r="BJ12" s="17">
        <v>5.5817857986356599E-2</v>
      </c>
      <c r="BK12" s="17">
        <v>3.05842515333377E-2</v>
      </c>
      <c r="BL12" s="17"/>
      <c r="BM12" s="17">
        <v>4.3885658953027998E-2</v>
      </c>
      <c r="BN12" s="17">
        <v>7.0365397682598502E-2</v>
      </c>
      <c r="BO12" s="17">
        <v>4.1829740790038102E-2</v>
      </c>
      <c r="BP12" s="17">
        <v>4.3737905306229397E-2</v>
      </c>
      <c r="BQ12" s="17">
        <v>6.2565814501315903E-2</v>
      </c>
      <c r="BR12" s="17"/>
      <c r="BS12" s="17">
        <v>8.1562009561091706E-2</v>
      </c>
      <c r="BT12" s="17"/>
      <c r="BU12" s="17">
        <v>7.0654822586353902E-2</v>
      </c>
      <c r="BV12" s="17">
        <v>4.1850954573539802E-2</v>
      </c>
      <c r="BW12" s="17">
        <v>6.5787460762425601E-2</v>
      </c>
      <c r="BX12" s="17">
        <v>6.7140645718436004E-2</v>
      </c>
      <c r="BY12" s="17">
        <v>1.6297239569267302E-2</v>
      </c>
      <c r="BZ12" s="17"/>
      <c r="CA12" s="17">
        <v>5.9878807033293402E-2</v>
      </c>
      <c r="CB12" s="17"/>
      <c r="CC12" s="17">
        <v>4.6986448867146702E-2</v>
      </c>
      <c r="CD12" s="17">
        <v>6.1372143042696399E-2</v>
      </c>
      <c r="CE12" s="17"/>
      <c r="CF12" s="17">
        <v>4.9544584890991297E-2</v>
      </c>
      <c r="CG12" s="17"/>
      <c r="CH12" s="17">
        <v>4.71899819775616E-2</v>
      </c>
      <c r="CI12" s="17">
        <v>4.1974218765115298E-2</v>
      </c>
    </row>
    <row r="13" spans="2:87" ht="29" x14ac:dyDescent="0.35">
      <c r="B13" s="18" t="s">
        <v>501</v>
      </c>
      <c r="C13" s="17">
        <v>2.4551478243435499E-2</v>
      </c>
      <c r="D13" s="17">
        <v>2.8375925189610299E-2</v>
      </c>
      <c r="E13" s="17">
        <v>2.0090856168254401E-2</v>
      </c>
      <c r="F13" s="17"/>
      <c r="G13" s="17">
        <v>4.3835743256126998E-2</v>
      </c>
      <c r="H13" s="17">
        <v>2.11968832853081E-2</v>
      </c>
      <c r="I13" s="17">
        <v>1.31772831722067E-2</v>
      </c>
      <c r="J13" s="17">
        <v>1.9208070335844499E-2</v>
      </c>
      <c r="K13" s="17">
        <v>3.80413078226211E-2</v>
      </c>
      <c r="L13" s="17">
        <v>1.88833123719809E-2</v>
      </c>
      <c r="M13" s="17"/>
      <c r="N13" s="17">
        <v>2.13999931021834E-2</v>
      </c>
      <c r="O13" s="17">
        <v>3.25193166091595E-2</v>
      </c>
      <c r="P13" s="17">
        <v>1.7743470753767601E-2</v>
      </c>
      <c r="Q13" s="17">
        <v>2.59918865508025E-2</v>
      </c>
      <c r="R13" s="17"/>
      <c r="S13" s="17">
        <v>1.6869630570502E-2</v>
      </c>
      <c r="T13" s="17">
        <v>2.8425196408034099E-2</v>
      </c>
      <c r="U13" s="17">
        <v>1.10387286583564E-2</v>
      </c>
      <c r="V13" s="17">
        <v>3.7799445008964302E-2</v>
      </c>
      <c r="W13" s="17">
        <v>3.13352947170717E-2</v>
      </c>
      <c r="X13" s="17">
        <v>3.83361845851359E-2</v>
      </c>
      <c r="Y13" s="17">
        <v>2.4120022026731601E-2</v>
      </c>
      <c r="Z13" s="17">
        <v>6.4423042512387202E-2</v>
      </c>
      <c r="AA13" s="17">
        <v>7.8410631355387492E-3</v>
      </c>
      <c r="AB13" s="17">
        <v>2.02365907436385E-2</v>
      </c>
      <c r="AC13" s="17">
        <v>2.73314113852276E-2</v>
      </c>
      <c r="AD13" s="17">
        <v>0</v>
      </c>
      <c r="AE13" s="17"/>
      <c r="AF13" s="17">
        <v>2.7363647284939199E-2</v>
      </c>
      <c r="AG13" s="17">
        <v>2.7032153474714601E-2</v>
      </c>
      <c r="AH13" s="17">
        <v>2.0433002690524001E-2</v>
      </c>
      <c r="AI13" s="17">
        <v>1.11315342570221E-2</v>
      </c>
      <c r="AJ13" s="17">
        <v>2.4154041163990399E-2</v>
      </c>
      <c r="AK13" s="17"/>
      <c r="AL13" s="17">
        <v>2.05498215046367E-2</v>
      </c>
      <c r="AM13" s="17">
        <v>3.3091492431800297E-2</v>
      </c>
      <c r="AN13" s="17">
        <v>2.3399167450000299E-2</v>
      </c>
      <c r="AO13" s="17">
        <v>0</v>
      </c>
      <c r="AP13" s="17"/>
      <c r="AQ13" s="17">
        <v>2.64640764845771E-2</v>
      </c>
      <c r="AR13" s="17">
        <v>2.1776275517355701E-2</v>
      </c>
      <c r="AS13" s="17"/>
      <c r="AT13" s="17">
        <v>1.68596808208526E-2</v>
      </c>
      <c r="AU13" s="17">
        <v>2.4895602540900098E-2</v>
      </c>
      <c r="AV13" s="17"/>
      <c r="AW13" s="17">
        <v>2.3796946973062699E-2</v>
      </c>
      <c r="AX13" s="17">
        <v>1.9163528504605901E-2</v>
      </c>
      <c r="AY13" s="17">
        <v>2.6076530568411901E-2</v>
      </c>
      <c r="AZ13" s="17"/>
      <c r="BA13" s="17">
        <v>2.7291814757300598E-2</v>
      </c>
      <c r="BB13" s="17">
        <v>1.29426076545269E-2</v>
      </c>
      <c r="BC13" s="17">
        <v>2.8651031476747801E-2</v>
      </c>
      <c r="BD13" s="17">
        <v>2.9293595477991399E-2</v>
      </c>
      <c r="BE13" s="17">
        <v>3.85929511738295E-2</v>
      </c>
      <c r="BF13" s="17"/>
      <c r="BG13" s="17">
        <v>2.75840879905857E-2</v>
      </c>
      <c r="BH13" s="17">
        <v>2.2338310060849902E-2</v>
      </c>
      <c r="BI13" s="17"/>
      <c r="BJ13" s="17">
        <v>2.2364758519470899E-2</v>
      </c>
      <c r="BK13" s="17">
        <v>3.3310578938085499E-2</v>
      </c>
      <c r="BL13" s="17"/>
      <c r="BM13" s="17">
        <v>1.8199399031632198E-2</v>
      </c>
      <c r="BN13" s="17">
        <v>4.2372810718159702E-2</v>
      </c>
      <c r="BO13" s="17">
        <v>1.45412428237048E-2</v>
      </c>
      <c r="BP13" s="17">
        <v>0</v>
      </c>
      <c r="BQ13" s="17">
        <v>4.8669924466059299E-2</v>
      </c>
      <c r="BR13" s="17"/>
      <c r="BS13" s="17">
        <v>2.0572548239609901E-2</v>
      </c>
      <c r="BT13" s="17"/>
      <c r="BU13" s="17">
        <v>3.1560679341620698E-2</v>
      </c>
      <c r="BV13" s="17">
        <v>1.54526373431148E-2</v>
      </c>
      <c r="BW13" s="17">
        <v>5.6288051474278804E-3</v>
      </c>
      <c r="BX13" s="17">
        <v>3.2804067937119902E-2</v>
      </c>
      <c r="BY13" s="17">
        <v>2.9694519147067999E-2</v>
      </c>
      <c r="BZ13" s="17"/>
      <c r="CA13" s="17">
        <v>5.7844051031909699E-3</v>
      </c>
      <c r="CB13" s="17"/>
      <c r="CC13" s="17">
        <v>2.3967757800237799E-2</v>
      </c>
      <c r="CD13" s="17">
        <v>2.8386939272869598E-2</v>
      </c>
      <c r="CE13" s="17"/>
      <c r="CF13" s="17">
        <v>1.5819989289453201E-2</v>
      </c>
      <c r="CG13" s="17"/>
      <c r="CH13" s="17">
        <v>1.7927014389500302E-2</v>
      </c>
      <c r="CI13" s="17">
        <v>3.6623985794102698E-2</v>
      </c>
    </row>
    <row r="14" spans="2:87" x14ac:dyDescent="0.35">
      <c r="B14" s="18" t="s">
        <v>161</v>
      </c>
      <c r="C14" s="19">
        <v>0.19543720494466199</v>
      </c>
      <c r="D14" s="19">
        <v>0.15049951482401999</v>
      </c>
      <c r="E14" s="19">
        <v>0.23851294315066501</v>
      </c>
      <c r="F14" s="19"/>
      <c r="G14" s="19">
        <v>0.223789689600877</v>
      </c>
      <c r="H14" s="19">
        <v>0.165837699212979</v>
      </c>
      <c r="I14" s="19">
        <v>0.229270107413719</v>
      </c>
      <c r="J14" s="19">
        <v>0.18481171744675101</v>
      </c>
      <c r="K14" s="19">
        <v>0.199636590816446</v>
      </c>
      <c r="L14" s="19">
        <v>0.17894274490503501</v>
      </c>
      <c r="M14" s="19"/>
      <c r="N14" s="19">
        <v>0.11460779009960501</v>
      </c>
      <c r="O14" s="19">
        <v>0.17579630059729101</v>
      </c>
      <c r="P14" s="19">
        <v>0.23101820701547601</v>
      </c>
      <c r="Q14" s="19">
        <v>0.27248944905324202</v>
      </c>
      <c r="R14" s="19"/>
      <c r="S14" s="19">
        <v>0.19937001795002199</v>
      </c>
      <c r="T14" s="19">
        <v>0.17564142381651099</v>
      </c>
      <c r="U14" s="19">
        <v>0.196361935681195</v>
      </c>
      <c r="V14" s="19">
        <v>0.18989437248339999</v>
      </c>
      <c r="W14" s="19">
        <v>0.232065239228816</v>
      </c>
      <c r="X14" s="19">
        <v>0.22481384722074901</v>
      </c>
      <c r="Y14" s="19">
        <v>0.213483352499447</v>
      </c>
      <c r="Z14" s="19">
        <v>0.17449275599209699</v>
      </c>
      <c r="AA14" s="19">
        <v>0.16251323333929299</v>
      </c>
      <c r="AB14" s="19">
        <v>0.17963710197083599</v>
      </c>
      <c r="AC14" s="19">
        <v>0.203731184321369</v>
      </c>
      <c r="AD14" s="19">
        <v>0.238307151854358</v>
      </c>
      <c r="AE14" s="19"/>
      <c r="AF14" s="19">
        <v>0.238955864510837</v>
      </c>
      <c r="AG14" s="19">
        <v>0.206924658043493</v>
      </c>
      <c r="AH14" s="19">
        <v>0.184456776073497</v>
      </c>
      <c r="AI14" s="19">
        <v>0.13234332321527401</v>
      </c>
      <c r="AJ14" s="19">
        <v>9.3332794019175394E-2</v>
      </c>
      <c r="AK14" s="19"/>
      <c r="AL14" s="19">
        <v>0.20932227628296701</v>
      </c>
      <c r="AM14" s="19">
        <v>0.171198224137977</v>
      </c>
      <c r="AN14" s="19">
        <v>0.207956933958727</v>
      </c>
      <c r="AO14" s="19">
        <v>0.22422501932830399</v>
      </c>
      <c r="AP14" s="19"/>
      <c r="AQ14" s="19">
        <v>0.21814642558945399</v>
      </c>
      <c r="AR14" s="19">
        <v>0.16248585651983199</v>
      </c>
      <c r="AS14" s="19"/>
      <c r="AT14" s="19">
        <v>0.179416745599557</v>
      </c>
      <c r="AU14" s="19">
        <v>0.172525235454591</v>
      </c>
      <c r="AV14" s="19"/>
      <c r="AW14" s="19">
        <v>0.156046047737468</v>
      </c>
      <c r="AX14" s="19">
        <v>0.17789225710984</v>
      </c>
      <c r="AY14" s="19">
        <v>0.23018178883754101</v>
      </c>
      <c r="AZ14" s="19"/>
      <c r="BA14" s="19">
        <v>0.18054203772706501</v>
      </c>
      <c r="BB14" s="19">
        <v>0.176388610022613</v>
      </c>
      <c r="BC14" s="19">
        <v>0.20902983746885001</v>
      </c>
      <c r="BD14" s="19">
        <v>0.24314178847316101</v>
      </c>
      <c r="BE14" s="19">
        <v>0.18635700687134699</v>
      </c>
      <c r="BF14" s="19"/>
      <c r="BG14" s="19">
        <v>0.20958909864758199</v>
      </c>
      <c r="BH14" s="19">
        <v>0.18510929483487301</v>
      </c>
      <c r="BI14" s="19"/>
      <c r="BJ14" s="19">
        <v>0.196882216157691</v>
      </c>
      <c r="BK14" s="19">
        <v>0.19045502071725601</v>
      </c>
      <c r="BL14" s="19"/>
      <c r="BM14" s="19">
        <v>0.32181329155507399</v>
      </c>
      <c r="BN14" s="19">
        <v>0.15359536348863601</v>
      </c>
      <c r="BO14" s="19">
        <v>0.144553390654234</v>
      </c>
      <c r="BP14" s="19">
        <v>0.222923929314845</v>
      </c>
      <c r="BQ14" s="19">
        <v>0.17476211761832899</v>
      </c>
      <c r="BR14" s="19"/>
      <c r="BS14" s="19">
        <v>0.132394306862784</v>
      </c>
      <c r="BT14" s="19"/>
      <c r="BU14" s="19">
        <v>0.12970116161367701</v>
      </c>
      <c r="BV14" s="19">
        <v>0.111807991360409</v>
      </c>
      <c r="BW14" s="19">
        <v>0.21092701330013799</v>
      </c>
      <c r="BX14" s="19">
        <v>0.15829564187467099</v>
      </c>
      <c r="BY14" s="19">
        <v>0.42880737836758598</v>
      </c>
      <c r="BZ14" s="19"/>
      <c r="CA14" s="19">
        <v>9.68492437835691E-2</v>
      </c>
      <c r="CB14" s="19"/>
      <c r="CC14" s="19">
        <v>0.19408349096108801</v>
      </c>
      <c r="CD14" s="19">
        <v>0.13908995534850599</v>
      </c>
      <c r="CE14" s="19"/>
      <c r="CF14" s="19">
        <v>0.19357580719868001</v>
      </c>
      <c r="CG14" s="19"/>
      <c r="CH14" s="19">
        <v>0.19478918921291299</v>
      </c>
      <c r="CI14" s="19">
        <v>7.6595616256371998E-2</v>
      </c>
    </row>
    <row r="15" spans="2:87" x14ac:dyDescent="0.35">
      <c r="B15" s="16"/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518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2014</v>
      </c>
      <c r="D7" s="10">
        <v>1010</v>
      </c>
      <c r="E7" s="10">
        <v>998</v>
      </c>
      <c r="F7" s="10"/>
      <c r="G7" s="10">
        <v>162</v>
      </c>
      <c r="H7" s="10">
        <v>348</v>
      </c>
      <c r="I7" s="10">
        <v>362</v>
      </c>
      <c r="J7" s="10">
        <v>366</v>
      </c>
      <c r="K7" s="10">
        <v>313</v>
      </c>
      <c r="L7" s="10">
        <v>463</v>
      </c>
      <c r="M7" s="10"/>
      <c r="N7" s="10">
        <v>594</v>
      </c>
      <c r="O7" s="10">
        <v>504</v>
      </c>
      <c r="P7" s="10">
        <v>427</v>
      </c>
      <c r="Q7" s="10">
        <v>482</v>
      </c>
      <c r="R7" s="10"/>
      <c r="S7" s="10">
        <v>277</v>
      </c>
      <c r="T7" s="10">
        <v>281</v>
      </c>
      <c r="U7" s="10">
        <v>168</v>
      </c>
      <c r="V7" s="10">
        <v>172</v>
      </c>
      <c r="W7" s="10">
        <v>153</v>
      </c>
      <c r="X7" s="10">
        <v>169</v>
      </c>
      <c r="Y7" s="10">
        <v>143</v>
      </c>
      <c r="Z7" s="10">
        <v>76</v>
      </c>
      <c r="AA7" s="10">
        <v>207</v>
      </c>
      <c r="AB7" s="10">
        <v>190</v>
      </c>
      <c r="AC7" s="10">
        <v>109</v>
      </c>
      <c r="AD7" s="10">
        <v>69</v>
      </c>
      <c r="AE7" s="10"/>
      <c r="AF7" s="10">
        <v>331</v>
      </c>
      <c r="AG7" s="10">
        <v>748</v>
      </c>
      <c r="AH7" s="10">
        <v>407</v>
      </c>
      <c r="AI7" s="10">
        <v>228</v>
      </c>
      <c r="AJ7" s="10">
        <v>232</v>
      </c>
      <c r="AK7" s="10"/>
      <c r="AL7" s="10">
        <v>803</v>
      </c>
      <c r="AM7" s="10">
        <v>756</v>
      </c>
      <c r="AN7" s="10">
        <v>338</v>
      </c>
      <c r="AO7" s="10">
        <v>117</v>
      </c>
      <c r="AP7" s="10"/>
      <c r="AQ7" s="10">
        <v>1178</v>
      </c>
      <c r="AR7" s="10">
        <v>836</v>
      </c>
      <c r="AS7" s="10"/>
      <c r="AT7" s="10">
        <v>1305</v>
      </c>
      <c r="AU7" s="10">
        <v>438</v>
      </c>
      <c r="AV7" s="10"/>
      <c r="AW7" s="10">
        <v>799</v>
      </c>
      <c r="AX7" s="10">
        <v>470</v>
      </c>
      <c r="AY7" s="10">
        <v>680</v>
      </c>
      <c r="AZ7" s="10"/>
      <c r="BA7" s="10">
        <v>492</v>
      </c>
      <c r="BB7" s="10">
        <v>559</v>
      </c>
      <c r="BC7" s="10">
        <v>647</v>
      </c>
      <c r="BD7" s="10">
        <v>207</v>
      </c>
      <c r="BE7" s="10">
        <v>108</v>
      </c>
      <c r="BF7" s="10"/>
      <c r="BG7" s="10">
        <v>791</v>
      </c>
      <c r="BH7" s="10">
        <v>1223</v>
      </c>
      <c r="BI7" s="10"/>
      <c r="BJ7" s="10">
        <v>1546</v>
      </c>
      <c r="BK7" s="10">
        <v>457</v>
      </c>
      <c r="BL7" s="10"/>
      <c r="BM7" s="10">
        <v>280</v>
      </c>
      <c r="BN7" s="10">
        <v>408</v>
      </c>
      <c r="BO7" s="10">
        <v>699</v>
      </c>
      <c r="BP7" s="10">
        <v>159</v>
      </c>
      <c r="BQ7" s="10">
        <v>227</v>
      </c>
      <c r="BR7" s="10"/>
      <c r="BS7" s="10">
        <v>617</v>
      </c>
      <c r="BT7" s="10"/>
      <c r="BU7" s="10">
        <v>384</v>
      </c>
      <c r="BV7" s="10">
        <v>488</v>
      </c>
      <c r="BW7" s="10">
        <v>192</v>
      </c>
      <c r="BX7" s="10">
        <v>397</v>
      </c>
      <c r="BY7" s="10">
        <v>154</v>
      </c>
      <c r="BZ7" s="10"/>
      <c r="CA7" s="10">
        <v>165</v>
      </c>
      <c r="CB7" s="10"/>
      <c r="CC7" s="10">
        <v>1596</v>
      </c>
      <c r="CD7" s="10">
        <v>360</v>
      </c>
      <c r="CE7" s="10"/>
      <c r="CF7" s="10">
        <v>756</v>
      </c>
      <c r="CG7" s="10"/>
      <c r="CH7" s="10">
        <v>698</v>
      </c>
      <c r="CI7" s="10">
        <v>238</v>
      </c>
    </row>
    <row r="8" spans="2:87" ht="30" customHeight="1" x14ac:dyDescent="0.35">
      <c r="B8" s="11" t="s">
        <v>20</v>
      </c>
      <c r="C8" s="11">
        <v>2014</v>
      </c>
      <c r="D8" s="11">
        <v>993</v>
      </c>
      <c r="E8" s="11">
        <v>1015</v>
      </c>
      <c r="F8" s="11"/>
      <c r="G8" s="11">
        <v>282</v>
      </c>
      <c r="H8" s="11">
        <v>344</v>
      </c>
      <c r="I8" s="11">
        <v>342</v>
      </c>
      <c r="J8" s="11">
        <v>342</v>
      </c>
      <c r="K8" s="11">
        <v>283</v>
      </c>
      <c r="L8" s="11">
        <v>421</v>
      </c>
      <c r="M8" s="11"/>
      <c r="N8" s="11">
        <v>542</v>
      </c>
      <c r="O8" s="11">
        <v>522</v>
      </c>
      <c r="P8" s="11">
        <v>441</v>
      </c>
      <c r="Q8" s="11">
        <v>502</v>
      </c>
      <c r="R8" s="11"/>
      <c r="S8" s="11">
        <v>282</v>
      </c>
      <c r="T8" s="11">
        <v>262</v>
      </c>
      <c r="U8" s="11">
        <v>161</v>
      </c>
      <c r="V8" s="11">
        <v>181</v>
      </c>
      <c r="W8" s="11">
        <v>141</v>
      </c>
      <c r="X8" s="11">
        <v>181</v>
      </c>
      <c r="Y8" s="11">
        <v>161</v>
      </c>
      <c r="Z8" s="11">
        <v>81</v>
      </c>
      <c r="AA8" s="11">
        <v>222</v>
      </c>
      <c r="AB8" s="11">
        <v>181</v>
      </c>
      <c r="AC8" s="11">
        <v>101</v>
      </c>
      <c r="AD8" s="11">
        <v>60</v>
      </c>
      <c r="AE8" s="11"/>
      <c r="AF8" s="11">
        <v>339</v>
      </c>
      <c r="AG8" s="11">
        <v>765</v>
      </c>
      <c r="AH8" s="11">
        <v>397</v>
      </c>
      <c r="AI8" s="11">
        <v>220</v>
      </c>
      <c r="AJ8" s="11">
        <v>222</v>
      </c>
      <c r="AK8" s="11"/>
      <c r="AL8" s="11">
        <v>770</v>
      </c>
      <c r="AM8" s="11">
        <v>770</v>
      </c>
      <c r="AN8" s="11">
        <v>347</v>
      </c>
      <c r="AO8" s="11">
        <v>126</v>
      </c>
      <c r="AP8" s="11"/>
      <c r="AQ8" s="11">
        <v>1192</v>
      </c>
      <c r="AR8" s="11">
        <v>822</v>
      </c>
      <c r="AS8" s="11"/>
      <c r="AT8" s="11">
        <v>1312</v>
      </c>
      <c r="AU8" s="11">
        <v>397</v>
      </c>
      <c r="AV8" s="11"/>
      <c r="AW8" s="11">
        <v>746</v>
      </c>
      <c r="AX8" s="11">
        <v>471</v>
      </c>
      <c r="AY8" s="11">
        <v>716</v>
      </c>
      <c r="AZ8" s="11"/>
      <c r="BA8" s="11">
        <v>511</v>
      </c>
      <c r="BB8" s="11">
        <v>553</v>
      </c>
      <c r="BC8" s="11">
        <v>648</v>
      </c>
      <c r="BD8" s="11">
        <v>198</v>
      </c>
      <c r="BE8" s="11">
        <v>103</v>
      </c>
      <c r="BF8" s="11"/>
      <c r="BG8" s="11">
        <v>850</v>
      </c>
      <c r="BH8" s="11">
        <v>1164</v>
      </c>
      <c r="BI8" s="11"/>
      <c r="BJ8" s="11">
        <v>1580</v>
      </c>
      <c r="BK8" s="11">
        <v>423</v>
      </c>
      <c r="BL8" s="11"/>
      <c r="BM8" s="11">
        <v>297</v>
      </c>
      <c r="BN8" s="11">
        <v>385</v>
      </c>
      <c r="BO8" s="11">
        <v>706</v>
      </c>
      <c r="BP8" s="11">
        <v>156</v>
      </c>
      <c r="BQ8" s="11">
        <v>228</v>
      </c>
      <c r="BR8" s="11"/>
      <c r="BS8" s="11">
        <v>612</v>
      </c>
      <c r="BT8" s="11"/>
      <c r="BU8" s="11">
        <v>373</v>
      </c>
      <c r="BV8" s="11">
        <v>499</v>
      </c>
      <c r="BW8" s="11">
        <v>191</v>
      </c>
      <c r="BX8" s="11">
        <v>389</v>
      </c>
      <c r="BY8" s="11">
        <v>163</v>
      </c>
      <c r="BZ8" s="11"/>
      <c r="CA8" s="11">
        <v>167</v>
      </c>
      <c r="CB8" s="11"/>
      <c r="CC8" s="11">
        <v>1582</v>
      </c>
      <c r="CD8" s="11">
        <v>370</v>
      </c>
      <c r="CE8" s="11"/>
      <c r="CF8" s="11">
        <v>721</v>
      </c>
      <c r="CG8" s="11"/>
      <c r="CH8" s="11">
        <v>681</v>
      </c>
      <c r="CI8" s="11">
        <v>239</v>
      </c>
    </row>
    <row r="9" spans="2:87" ht="29" x14ac:dyDescent="0.35">
      <c r="B9" s="18" t="s">
        <v>497</v>
      </c>
      <c r="C9" s="17">
        <v>9.8918566652904993E-2</v>
      </c>
      <c r="D9" s="17">
        <v>0.108247496051199</v>
      </c>
      <c r="E9" s="17">
        <v>9.0376235357509105E-2</v>
      </c>
      <c r="F9" s="17"/>
      <c r="G9" s="17">
        <v>8.4983918949613296E-2</v>
      </c>
      <c r="H9" s="17">
        <v>0.110673029922156</v>
      </c>
      <c r="I9" s="17">
        <v>8.6020340151537603E-2</v>
      </c>
      <c r="J9" s="17">
        <v>7.7528878107699498E-2</v>
      </c>
      <c r="K9" s="17">
        <v>0.10047098064620801</v>
      </c>
      <c r="L9" s="17">
        <v>0.125471258711259</v>
      </c>
      <c r="M9" s="17"/>
      <c r="N9" s="17">
        <v>9.4256618417684096E-2</v>
      </c>
      <c r="O9" s="17">
        <v>8.3671582823782398E-2</v>
      </c>
      <c r="P9" s="17">
        <v>0.111164541882636</v>
      </c>
      <c r="Q9" s="17">
        <v>0.108596160057206</v>
      </c>
      <c r="R9" s="17"/>
      <c r="S9" s="17">
        <v>9.3672126823547294E-2</v>
      </c>
      <c r="T9" s="17">
        <v>9.2970553958583599E-2</v>
      </c>
      <c r="U9" s="17">
        <v>0.11479373040455899</v>
      </c>
      <c r="V9" s="17">
        <v>0.125097797282749</v>
      </c>
      <c r="W9" s="17">
        <v>7.1985547087178595E-2</v>
      </c>
      <c r="X9" s="17">
        <v>8.2653949748779196E-2</v>
      </c>
      <c r="Y9" s="17">
        <v>9.6625167039981794E-2</v>
      </c>
      <c r="Z9" s="17">
        <v>0.12736633203196299</v>
      </c>
      <c r="AA9" s="17">
        <v>0.110977278915011</v>
      </c>
      <c r="AB9" s="17">
        <v>7.4914806765989994E-2</v>
      </c>
      <c r="AC9" s="17">
        <v>0.11238697088734199</v>
      </c>
      <c r="AD9" s="17">
        <v>0.11320261035590801</v>
      </c>
      <c r="AE9" s="17"/>
      <c r="AF9" s="17">
        <v>0.111939659343309</v>
      </c>
      <c r="AG9" s="17">
        <v>0.106067523757728</v>
      </c>
      <c r="AH9" s="17">
        <v>7.3370182625477301E-2</v>
      </c>
      <c r="AI9" s="17">
        <v>0.10821248926392101</v>
      </c>
      <c r="AJ9" s="17">
        <v>0.107697041313845</v>
      </c>
      <c r="AK9" s="17"/>
      <c r="AL9" s="17">
        <v>9.7232279307714498E-2</v>
      </c>
      <c r="AM9" s="17">
        <v>9.0458068180678794E-2</v>
      </c>
      <c r="AN9" s="17">
        <v>0.107440677104089</v>
      </c>
      <c r="AO9" s="17">
        <v>0.13741968988154399</v>
      </c>
      <c r="AP9" s="17"/>
      <c r="AQ9" s="17">
        <v>0.107349797987995</v>
      </c>
      <c r="AR9" s="17">
        <v>8.6684750014349901E-2</v>
      </c>
      <c r="AS9" s="17"/>
      <c r="AT9" s="17">
        <v>9.3619924549489197E-2</v>
      </c>
      <c r="AU9" s="17">
        <v>0.12919326531622799</v>
      </c>
      <c r="AV9" s="17"/>
      <c r="AW9" s="17">
        <v>0.11428542146111299</v>
      </c>
      <c r="AX9" s="17">
        <v>7.7655075590103206E-2</v>
      </c>
      <c r="AY9" s="17">
        <v>0.10162915050565099</v>
      </c>
      <c r="AZ9" s="17"/>
      <c r="BA9" s="17">
        <v>9.6487715341733393E-2</v>
      </c>
      <c r="BB9" s="17">
        <v>0.104508705765597</v>
      </c>
      <c r="BC9" s="17">
        <v>0.101913017996482</v>
      </c>
      <c r="BD9" s="17">
        <v>6.4237218479849201E-2</v>
      </c>
      <c r="BE9" s="17">
        <v>0.130030422630521</v>
      </c>
      <c r="BF9" s="17"/>
      <c r="BG9" s="17">
        <v>8.4144004044240606E-2</v>
      </c>
      <c r="BH9" s="17">
        <v>0.109700894286008</v>
      </c>
      <c r="BI9" s="17"/>
      <c r="BJ9" s="17">
        <v>8.9893012307077302E-2</v>
      </c>
      <c r="BK9" s="17">
        <v>0.132824774773559</v>
      </c>
      <c r="BL9" s="17"/>
      <c r="BM9" s="17">
        <v>4.8957294769853998E-2</v>
      </c>
      <c r="BN9" s="17">
        <v>0.113701544481142</v>
      </c>
      <c r="BO9" s="17">
        <v>0.107205557812834</v>
      </c>
      <c r="BP9" s="17">
        <v>7.7730669638250899E-2</v>
      </c>
      <c r="BQ9" s="17">
        <v>0.164934358294128</v>
      </c>
      <c r="BR9" s="17"/>
      <c r="BS9" s="17">
        <v>0.14462396255960799</v>
      </c>
      <c r="BT9" s="17"/>
      <c r="BU9" s="17">
        <v>0.108078977971251</v>
      </c>
      <c r="BV9" s="17">
        <v>0.113125420963895</v>
      </c>
      <c r="BW9" s="17">
        <v>6.6921186548783096E-2</v>
      </c>
      <c r="BX9" s="17">
        <v>0.16042697154247701</v>
      </c>
      <c r="BY9" s="17">
        <v>3.37057633274256E-2</v>
      </c>
      <c r="BZ9" s="17"/>
      <c r="CA9" s="17">
        <v>0.15969318993002901</v>
      </c>
      <c r="CB9" s="17"/>
      <c r="CC9" s="17">
        <v>0.10496735144291</v>
      </c>
      <c r="CD9" s="17">
        <v>7.7659389794325601E-2</v>
      </c>
      <c r="CE9" s="17"/>
      <c r="CF9" s="17">
        <v>9.57168128228746E-2</v>
      </c>
      <c r="CG9" s="17"/>
      <c r="CH9" s="17">
        <v>0.10011520292729199</v>
      </c>
      <c r="CI9" s="17">
        <v>0.12933236681072499</v>
      </c>
    </row>
    <row r="10" spans="2:87" ht="29" x14ac:dyDescent="0.35">
      <c r="B10" s="18" t="s">
        <v>498</v>
      </c>
      <c r="C10" s="17">
        <v>0.123303371087538</v>
      </c>
      <c r="D10" s="17">
        <v>0.12874860203201</v>
      </c>
      <c r="E10" s="17">
        <v>0.118705140723771</v>
      </c>
      <c r="F10" s="17"/>
      <c r="G10" s="17">
        <v>0.188044934548425</v>
      </c>
      <c r="H10" s="17">
        <v>0.175829976505083</v>
      </c>
      <c r="I10" s="17">
        <v>0.112563698240847</v>
      </c>
      <c r="J10" s="17">
        <v>0.106584971704935</v>
      </c>
      <c r="K10" s="17">
        <v>7.0650607032380797E-2</v>
      </c>
      <c r="L10" s="17">
        <v>9.4662449104312305E-2</v>
      </c>
      <c r="M10" s="17"/>
      <c r="N10" s="17">
        <v>0.146421812937121</v>
      </c>
      <c r="O10" s="17">
        <v>0.14790795813760099</v>
      </c>
      <c r="P10" s="17">
        <v>0.117018184990258</v>
      </c>
      <c r="Q10" s="17">
        <v>7.7966960045898606E-2</v>
      </c>
      <c r="R10" s="17"/>
      <c r="S10" s="17">
        <v>0.16088565148395001</v>
      </c>
      <c r="T10" s="17">
        <v>0.125433298776325</v>
      </c>
      <c r="U10" s="17">
        <v>8.6102002132956795E-2</v>
      </c>
      <c r="V10" s="17">
        <v>8.7432423586372002E-2</v>
      </c>
      <c r="W10" s="17">
        <v>0.128629201040736</v>
      </c>
      <c r="X10" s="17">
        <v>0.14711661414344401</v>
      </c>
      <c r="Y10" s="17">
        <v>0.115315117280822</v>
      </c>
      <c r="Z10" s="17">
        <v>0.12367482408298699</v>
      </c>
      <c r="AA10" s="17">
        <v>0.16259739739689699</v>
      </c>
      <c r="AB10" s="17">
        <v>9.7182997233212401E-2</v>
      </c>
      <c r="AC10" s="17">
        <v>9.9673306101033796E-2</v>
      </c>
      <c r="AD10" s="17">
        <v>5.5195681168295103E-2</v>
      </c>
      <c r="AE10" s="17"/>
      <c r="AF10" s="17">
        <v>0.10383956549921999</v>
      </c>
      <c r="AG10" s="17">
        <v>0.121879909054623</v>
      </c>
      <c r="AH10" s="17">
        <v>0.12760908562376699</v>
      </c>
      <c r="AI10" s="17">
        <v>0.112789349953292</v>
      </c>
      <c r="AJ10" s="17">
        <v>0.17131675659234699</v>
      </c>
      <c r="AK10" s="17"/>
      <c r="AL10" s="17">
        <v>0.115002447653849</v>
      </c>
      <c r="AM10" s="17">
        <v>0.124821284326494</v>
      </c>
      <c r="AN10" s="17">
        <v>0.14235428366988501</v>
      </c>
      <c r="AO10" s="17">
        <v>0.11225904588325999</v>
      </c>
      <c r="AP10" s="17"/>
      <c r="AQ10" s="17">
        <v>0.10965111595261599</v>
      </c>
      <c r="AR10" s="17">
        <v>0.14311295516671099</v>
      </c>
      <c r="AS10" s="17"/>
      <c r="AT10" s="17">
        <v>0.138450060073017</v>
      </c>
      <c r="AU10" s="17">
        <v>0.10103462374340801</v>
      </c>
      <c r="AV10" s="17"/>
      <c r="AW10" s="17">
        <v>0.113341418267009</v>
      </c>
      <c r="AX10" s="17">
        <v>0.13586789492067</v>
      </c>
      <c r="AY10" s="17">
        <v>0.12748509191169699</v>
      </c>
      <c r="AZ10" s="17"/>
      <c r="BA10" s="17">
        <v>0.17228491539515201</v>
      </c>
      <c r="BB10" s="17">
        <v>0.128016864398944</v>
      </c>
      <c r="BC10" s="17">
        <v>9.5033839890073094E-2</v>
      </c>
      <c r="BD10" s="17">
        <v>9.4320937680445499E-2</v>
      </c>
      <c r="BE10" s="17">
        <v>8.9914355313739605E-2</v>
      </c>
      <c r="BF10" s="17"/>
      <c r="BG10" s="17">
        <v>0.11257029357268999</v>
      </c>
      <c r="BH10" s="17">
        <v>0.13113626342701901</v>
      </c>
      <c r="BI10" s="17"/>
      <c r="BJ10" s="17">
        <v>0.13086129299663499</v>
      </c>
      <c r="BK10" s="17">
        <v>9.3583674045944504E-2</v>
      </c>
      <c r="BL10" s="17"/>
      <c r="BM10" s="17">
        <v>0.111671978290458</v>
      </c>
      <c r="BN10" s="17">
        <v>0.14508083976553601</v>
      </c>
      <c r="BO10" s="17">
        <v>0.13821070730430601</v>
      </c>
      <c r="BP10" s="17">
        <v>8.0783214107618503E-2</v>
      </c>
      <c r="BQ10" s="17">
        <v>0.116358176053418</v>
      </c>
      <c r="BR10" s="17"/>
      <c r="BS10" s="17">
        <v>0.14697375500016899</v>
      </c>
      <c r="BT10" s="17"/>
      <c r="BU10" s="17">
        <v>0.14353451497125999</v>
      </c>
      <c r="BV10" s="17">
        <v>0.155230241318046</v>
      </c>
      <c r="BW10" s="17">
        <v>9.0212939110651896E-2</v>
      </c>
      <c r="BX10" s="17">
        <v>0.12975504680418201</v>
      </c>
      <c r="BY10" s="17">
        <v>0.10586760991911399</v>
      </c>
      <c r="BZ10" s="17"/>
      <c r="CA10" s="17">
        <v>0.19466474302657799</v>
      </c>
      <c r="CB10" s="17"/>
      <c r="CC10" s="17">
        <v>0.11703425149013499</v>
      </c>
      <c r="CD10" s="17">
        <v>0.152823083757194</v>
      </c>
      <c r="CE10" s="17"/>
      <c r="CF10" s="17">
        <v>0.101185678692293</v>
      </c>
      <c r="CG10" s="17"/>
      <c r="CH10" s="17">
        <v>9.69254679659593E-2</v>
      </c>
      <c r="CI10" s="17">
        <v>0.25747833160946698</v>
      </c>
    </row>
    <row r="11" spans="2:87" ht="29" x14ac:dyDescent="0.35">
      <c r="B11" s="18" t="s">
        <v>499</v>
      </c>
      <c r="C11" s="17">
        <v>0.51969006534657403</v>
      </c>
      <c r="D11" s="17">
        <v>0.52628959851292501</v>
      </c>
      <c r="E11" s="17">
        <v>0.51330348086244604</v>
      </c>
      <c r="F11" s="17"/>
      <c r="G11" s="17">
        <v>0.42007650849959799</v>
      </c>
      <c r="H11" s="17">
        <v>0.41844703745734302</v>
      </c>
      <c r="I11" s="17">
        <v>0.48852424135692701</v>
      </c>
      <c r="J11" s="17">
        <v>0.56412741007880196</v>
      </c>
      <c r="K11" s="17">
        <v>0.57436952092808002</v>
      </c>
      <c r="L11" s="17">
        <v>0.62171986587421901</v>
      </c>
      <c r="M11" s="17"/>
      <c r="N11" s="17">
        <v>0.54771830150318501</v>
      </c>
      <c r="O11" s="17">
        <v>0.532044499032445</v>
      </c>
      <c r="P11" s="17">
        <v>0.50792076236821604</v>
      </c>
      <c r="Q11" s="17">
        <v>0.48805569156108197</v>
      </c>
      <c r="R11" s="17"/>
      <c r="S11" s="17">
        <v>0.46226431725259898</v>
      </c>
      <c r="T11" s="17">
        <v>0.51870090000451197</v>
      </c>
      <c r="U11" s="17">
        <v>0.56866268342475002</v>
      </c>
      <c r="V11" s="17">
        <v>0.53596529604173704</v>
      </c>
      <c r="W11" s="17">
        <v>0.44714421115236103</v>
      </c>
      <c r="X11" s="17">
        <v>0.51012279384575898</v>
      </c>
      <c r="Y11" s="17">
        <v>0.53220956863996205</v>
      </c>
      <c r="Z11" s="17">
        <v>0.537507230927188</v>
      </c>
      <c r="AA11" s="17">
        <v>0.49701021283931501</v>
      </c>
      <c r="AB11" s="17">
        <v>0.59750676851345297</v>
      </c>
      <c r="AC11" s="17">
        <v>0.58436171823286398</v>
      </c>
      <c r="AD11" s="17">
        <v>0.49534488697908102</v>
      </c>
      <c r="AE11" s="17"/>
      <c r="AF11" s="17">
        <v>0.474233175599863</v>
      </c>
      <c r="AG11" s="17">
        <v>0.523962867314271</v>
      </c>
      <c r="AH11" s="17">
        <v>0.526756025179969</v>
      </c>
      <c r="AI11" s="17">
        <v>0.57808112724377503</v>
      </c>
      <c r="AJ11" s="17">
        <v>0.52970079867137299</v>
      </c>
      <c r="AK11" s="17"/>
      <c r="AL11" s="17">
        <v>0.51615887804034599</v>
      </c>
      <c r="AM11" s="17">
        <v>0.54017042189369802</v>
      </c>
      <c r="AN11" s="17">
        <v>0.51029748814354903</v>
      </c>
      <c r="AO11" s="17">
        <v>0.44203223858072699</v>
      </c>
      <c r="AP11" s="17"/>
      <c r="AQ11" s="17">
        <v>0.52779357079644396</v>
      </c>
      <c r="AR11" s="17">
        <v>0.50793178285340701</v>
      </c>
      <c r="AS11" s="17"/>
      <c r="AT11" s="17">
        <v>0.50056750720913901</v>
      </c>
      <c r="AU11" s="17">
        <v>0.60524340455556203</v>
      </c>
      <c r="AV11" s="17"/>
      <c r="AW11" s="17">
        <v>0.582720437221669</v>
      </c>
      <c r="AX11" s="17">
        <v>0.55070730567891102</v>
      </c>
      <c r="AY11" s="17">
        <v>0.43993972135200299</v>
      </c>
      <c r="AZ11" s="17"/>
      <c r="BA11" s="17">
        <v>0.44065781395833098</v>
      </c>
      <c r="BB11" s="17">
        <v>0.53508062161081105</v>
      </c>
      <c r="BC11" s="17">
        <v>0.54736424497256997</v>
      </c>
      <c r="BD11" s="17">
        <v>0.59794350331164303</v>
      </c>
      <c r="BE11" s="17">
        <v>0.50897256324531404</v>
      </c>
      <c r="BF11" s="17"/>
      <c r="BG11" s="17">
        <v>0.51417184454808396</v>
      </c>
      <c r="BH11" s="17">
        <v>0.523717207548824</v>
      </c>
      <c r="BI11" s="17"/>
      <c r="BJ11" s="17">
        <v>0.51040742046954901</v>
      </c>
      <c r="BK11" s="17">
        <v>0.55561968425788</v>
      </c>
      <c r="BL11" s="17"/>
      <c r="BM11" s="17">
        <v>0.47626132316201403</v>
      </c>
      <c r="BN11" s="17">
        <v>0.53278243685445903</v>
      </c>
      <c r="BO11" s="17">
        <v>0.53127338771747601</v>
      </c>
      <c r="BP11" s="17">
        <v>0.56172525995896105</v>
      </c>
      <c r="BQ11" s="17">
        <v>0.53251167268646704</v>
      </c>
      <c r="BR11" s="17"/>
      <c r="BS11" s="17">
        <v>0.51843193963927003</v>
      </c>
      <c r="BT11" s="17"/>
      <c r="BU11" s="17">
        <v>0.556564756970931</v>
      </c>
      <c r="BV11" s="17">
        <v>0.50499387470489399</v>
      </c>
      <c r="BW11" s="17">
        <v>0.59563328627009104</v>
      </c>
      <c r="BX11" s="17">
        <v>0.53029799762846996</v>
      </c>
      <c r="BY11" s="17">
        <v>0.38080263083608501</v>
      </c>
      <c r="BZ11" s="17"/>
      <c r="CA11" s="17">
        <v>0.47288129123913702</v>
      </c>
      <c r="CB11" s="17"/>
      <c r="CC11" s="17">
        <v>0.52944937273841797</v>
      </c>
      <c r="CD11" s="17">
        <v>0.51884716191768498</v>
      </c>
      <c r="CE11" s="17"/>
      <c r="CF11" s="17">
        <v>0.56868974593788701</v>
      </c>
      <c r="CG11" s="17"/>
      <c r="CH11" s="17">
        <v>0.55317547778770204</v>
      </c>
      <c r="CI11" s="17">
        <v>0.403368027579455</v>
      </c>
    </row>
    <row r="12" spans="2:87" ht="29" x14ac:dyDescent="0.35">
      <c r="B12" s="18" t="s">
        <v>500</v>
      </c>
      <c r="C12" s="17">
        <v>6.9939614457580193E-2</v>
      </c>
      <c r="D12" s="17">
        <v>8.4223877909281597E-2</v>
      </c>
      <c r="E12" s="17">
        <v>5.6377506236795501E-2</v>
      </c>
      <c r="F12" s="17"/>
      <c r="G12" s="17">
        <v>0.108957563243026</v>
      </c>
      <c r="H12" s="17">
        <v>7.34678457563092E-2</v>
      </c>
      <c r="I12" s="17">
        <v>8.5389913282755997E-2</v>
      </c>
      <c r="J12" s="17">
        <v>5.6671036702193298E-2</v>
      </c>
      <c r="K12" s="17">
        <v>6.9190544074046095E-2</v>
      </c>
      <c r="L12" s="17">
        <v>3.9622925775810398E-2</v>
      </c>
      <c r="M12" s="17"/>
      <c r="N12" s="17">
        <v>8.0380522389009501E-2</v>
      </c>
      <c r="O12" s="17">
        <v>7.2413133684735301E-2</v>
      </c>
      <c r="P12" s="17">
        <v>5.2771557977430002E-2</v>
      </c>
      <c r="Q12" s="17">
        <v>7.02921281796067E-2</v>
      </c>
      <c r="R12" s="17"/>
      <c r="S12" s="17">
        <v>9.4223071831714703E-2</v>
      </c>
      <c r="T12" s="17">
        <v>8.1655612397795896E-2</v>
      </c>
      <c r="U12" s="17">
        <v>0.118217768164605</v>
      </c>
      <c r="V12" s="17">
        <v>3.67399626930104E-2</v>
      </c>
      <c r="W12" s="17">
        <v>8.9647747288051596E-2</v>
      </c>
      <c r="X12" s="17">
        <v>4.9194914521496998E-2</v>
      </c>
      <c r="Y12" s="17">
        <v>5.2445540540934102E-2</v>
      </c>
      <c r="Z12" s="17">
        <v>2.22318303267082E-2</v>
      </c>
      <c r="AA12" s="17">
        <v>7.8584653108178304E-2</v>
      </c>
      <c r="AB12" s="17">
        <v>6.0555183002941201E-2</v>
      </c>
      <c r="AC12" s="17">
        <v>4.5017994913092697E-2</v>
      </c>
      <c r="AD12" s="17">
        <v>4.1167853396217001E-2</v>
      </c>
      <c r="AE12" s="17"/>
      <c r="AF12" s="17">
        <v>9.28096958687403E-2</v>
      </c>
      <c r="AG12" s="17">
        <v>4.9488740377214603E-2</v>
      </c>
      <c r="AH12" s="17">
        <v>9.0480614037188795E-2</v>
      </c>
      <c r="AI12" s="17">
        <v>8.9396483196895193E-2</v>
      </c>
      <c r="AJ12" s="17">
        <v>5.8680060072145698E-2</v>
      </c>
      <c r="AK12" s="17"/>
      <c r="AL12" s="17">
        <v>6.1653531299181198E-2</v>
      </c>
      <c r="AM12" s="17">
        <v>6.4920242790363097E-2</v>
      </c>
      <c r="AN12" s="17">
        <v>0.104176594224497</v>
      </c>
      <c r="AO12" s="17">
        <v>5.6916374846829702E-2</v>
      </c>
      <c r="AP12" s="17"/>
      <c r="AQ12" s="17">
        <v>5.60922883422037E-2</v>
      </c>
      <c r="AR12" s="17">
        <v>9.0032248842399604E-2</v>
      </c>
      <c r="AS12" s="17"/>
      <c r="AT12" s="17">
        <v>7.9329605351543403E-2</v>
      </c>
      <c r="AU12" s="17">
        <v>4.50455056080699E-2</v>
      </c>
      <c r="AV12" s="17"/>
      <c r="AW12" s="17">
        <v>5.3996436583509798E-2</v>
      </c>
      <c r="AX12" s="17">
        <v>6.5800564682814297E-2</v>
      </c>
      <c r="AY12" s="17">
        <v>9.0999394158293195E-2</v>
      </c>
      <c r="AZ12" s="17"/>
      <c r="BA12" s="17">
        <v>9.4561707098438794E-2</v>
      </c>
      <c r="BB12" s="17">
        <v>7.1391587532872794E-2</v>
      </c>
      <c r="BC12" s="17">
        <v>5.6607016739099299E-2</v>
      </c>
      <c r="BD12" s="17">
        <v>3.5663332033877199E-2</v>
      </c>
      <c r="BE12" s="17">
        <v>9.0764772111764994E-2</v>
      </c>
      <c r="BF12" s="17"/>
      <c r="BG12" s="17">
        <v>7.6197744996828104E-2</v>
      </c>
      <c r="BH12" s="17">
        <v>6.5372493546310403E-2</v>
      </c>
      <c r="BI12" s="17"/>
      <c r="BJ12" s="17">
        <v>7.3676039719008296E-2</v>
      </c>
      <c r="BK12" s="17">
        <v>5.3600305492387298E-2</v>
      </c>
      <c r="BL12" s="17"/>
      <c r="BM12" s="17">
        <v>7.2033684542249801E-2</v>
      </c>
      <c r="BN12" s="17">
        <v>6.3914467864078298E-2</v>
      </c>
      <c r="BO12" s="17">
        <v>7.5389245988367007E-2</v>
      </c>
      <c r="BP12" s="17">
        <v>9.1288025704418296E-2</v>
      </c>
      <c r="BQ12" s="17">
        <v>5.8220241007682402E-2</v>
      </c>
      <c r="BR12" s="17"/>
      <c r="BS12" s="17">
        <v>6.8272627733526006E-2</v>
      </c>
      <c r="BT12" s="17"/>
      <c r="BU12" s="17">
        <v>6.2569344650250103E-2</v>
      </c>
      <c r="BV12" s="17">
        <v>8.5582792363694704E-2</v>
      </c>
      <c r="BW12" s="17">
        <v>8.7585140757941299E-2</v>
      </c>
      <c r="BX12" s="17">
        <v>6.9627742605613996E-2</v>
      </c>
      <c r="BY12" s="17">
        <v>4.3401143545126503E-2</v>
      </c>
      <c r="BZ12" s="17"/>
      <c r="CA12" s="17">
        <v>6.5307444637151102E-2</v>
      </c>
      <c r="CB12" s="17"/>
      <c r="CC12" s="17">
        <v>6.8980611846057693E-2</v>
      </c>
      <c r="CD12" s="17">
        <v>8.1170894878798194E-2</v>
      </c>
      <c r="CE12" s="17"/>
      <c r="CF12" s="17">
        <v>5.4516055330044201E-2</v>
      </c>
      <c r="CG12" s="17"/>
      <c r="CH12" s="17">
        <v>7.2663141342764997E-2</v>
      </c>
      <c r="CI12" s="17">
        <v>7.5514751847099701E-2</v>
      </c>
    </row>
    <row r="13" spans="2:87" ht="29" x14ac:dyDescent="0.35">
      <c r="B13" s="18" t="s">
        <v>501</v>
      </c>
      <c r="C13" s="17">
        <v>4.6420267029807699E-2</v>
      </c>
      <c r="D13" s="17">
        <v>5.0536085517703902E-2</v>
      </c>
      <c r="E13" s="17">
        <v>4.2667923768189599E-2</v>
      </c>
      <c r="F13" s="17"/>
      <c r="G13" s="17">
        <v>5.4627181262035897E-2</v>
      </c>
      <c r="H13" s="17">
        <v>6.7519974185880502E-2</v>
      </c>
      <c r="I13" s="17">
        <v>5.7788630740481899E-2</v>
      </c>
      <c r="J13" s="17">
        <v>5.0302176424603197E-2</v>
      </c>
      <c r="K13" s="17">
        <v>3.9704619260480203E-2</v>
      </c>
      <c r="L13" s="17">
        <v>1.5785108026083398E-2</v>
      </c>
      <c r="M13" s="17"/>
      <c r="N13" s="17">
        <v>2.9398048867748099E-2</v>
      </c>
      <c r="O13" s="17">
        <v>4.5318371733258402E-2</v>
      </c>
      <c r="P13" s="17">
        <v>5.3575597675446299E-2</v>
      </c>
      <c r="Q13" s="17">
        <v>6.0306069107730099E-2</v>
      </c>
      <c r="R13" s="17"/>
      <c r="S13" s="17">
        <v>3.0045168941166499E-2</v>
      </c>
      <c r="T13" s="17">
        <v>5.1254474258088802E-2</v>
      </c>
      <c r="U13" s="17">
        <v>1.7434316861316499E-2</v>
      </c>
      <c r="V13" s="17">
        <v>4.3313328724853398E-2</v>
      </c>
      <c r="W13" s="17">
        <v>8.5515413413279007E-2</v>
      </c>
      <c r="X13" s="17">
        <v>6.7844451192892299E-2</v>
      </c>
      <c r="Y13" s="17">
        <v>2.66027539535321E-2</v>
      </c>
      <c r="Z13" s="17">
        <v>8.1332909497415395E-2</v>
      </c>
      <c r="AA13" s="17">
        <v>5.5926950731905102E-2</v>
      </c>
      <c r="AB13" s="17">
        <v>4.0177967882093601E-2</v>
      </c>
      <c r="AC13" s="17">
        <v>3.4512241315953901E-2</v>
      </c>
      <c r="AD13" s="17">
        <v>4.2664480315930099E-2</v>
      </c>
      <c r="AE13" s="17"/>
      <c r="AF13" s="17">
        <v>4.7791014854782897E-2</v>
      </c>
      <c r="AG13" s="17">
        <v>5.5622404295941098E-2</v>
      </c>
      <c r="AH13" s="17">
        <v>4.8766415184110103E-2</v>
      </c>
      <c r="AI13" s="17">
        <v>3.09157871470584E-2</v>
      </c>
      <c r="AJ13" s="17">
        <v>3.8675529366543997E-2</v>
      </c>
      <c r="AK13" s="17"/>
      <c r="AL13" s="17">
        <v>4.0093407784334602E-2</v>
      </c>
      <c r="AM13" s="17">
        <v>5.21871243634459E-2</v>
      </c>
      <c r="AN13" s="17">
        <v>3.7582290373323703E-2</v>
      </c>
      <c r="AO13" s="17">
        <v>7.4163022011658697E-2</v>
      </c>
      <c r="AP13" s="17"/>
      <c r="AQ13" s="17">
        <v>4.5233537371880003E-2</v>
      </c>
      <c r="AR13" s="17">
        <v>4.8142225834828099E-2</v>
      </c>
      <c r="AS13" s="17"/>
      <c r="AT13" s="17">
        <v>4.7240941309578503E-2</v>
      </c>
      <c r="AU13" s="17">
        <v>1.4691982621808E-2</v>
      </c>
      <c r="AV13" s="17"/>
      <c r="AW13" s="17">
        <v>3.0187030736774499E-2</v>
      </c>
      <c r="AX13" s="17">
        <v>3.6073658519554297E-2</v>
      </c>
      <c r="AY13" s="17">
        <v>6.6800221555040395E-2</v>
      </c>
      <c r="AZ13" s="17"/>
      <c r="BA13" s="17">
        <v>4.6649541380268902E-2</v>
      </c>
      <c r="BB13" s="17">
        <v>3.8859789119508402E-2</v>
      </c>
      <c r="BC13" s="17">
        <v>4.7418612266367302E-2</v>
      </c>
      <c r="BD13" s="17">
        <v>4.8127038564562401E-2</v>
      </c>
      <c r="BE13" s="17">
        <v>7.6847874999442206E-2</v>
      </c>
      <c r="BF13" s="17"/>
      <c r="BG13" s="17">
        <v>4.7865578612948899E-2</v>
      </c>
      <c r="BH13" s="17">
        <v>4.5365493129955803E-2</v>
      </c>
      <c r="BI13" s="17"/>
      <c r="BJ13" s="17">
        <v>4.9707797314517903E-2</v>
      </c>
      <c r="BK13" s="17">
        <v>3.30858318050588E-2</v>
      </c>
      <c r="BL13" s="17"/>
      <c r="BM13" s="17">
        <v>5.3612125581617702E-2</v>
      </c>
      <c r="BN13" s="17">
        <v>4.35201148242014E-2</v>
      </c>
      <c r="BO13" s="17">
        <v>3.5511653048011599E-2</v>
      </c>
      <c r="BP13" s="17">
        <v>3.9061289045040297E-2</v>
      </c>
      <c r="BQ13" s="17">
        <v>4.9464307337653203E-2</v>
      </c>
      <c r="BR13" s="17"/>
      <c r="BS13" s="17">
        <v>4.4387160082113103E-2</v>
      </c>
      <c r="BT13" s="17"/>
      <c r="BU13" s="17">
        <v>2.9431644310312699E-2</v>
      </c>
      <c r="BV13" s="17">
        <v>3.5766606678470897E-2</v>
      </c>
      <c r="BW13" s="17">
        <v>5.2509677971457301E-2</v>
      </c>
      <c r="BX13" s="17">
        <v>5.2037049850796303E-2</v>
      </c>
      <c r="BY13" s="17">
        <v>6.2821128901610304E-2</v>
      </c>
      <c r="BZ13" s="17"/>
      <c r="CA13" s="17">
        <v>4.5497006064824902E-2</v>
      </c>
      <c r="CB13" s="17"/>
      <c r="CC13" s="17">
        <v>4.6436579881589897E-2</v>
      </c>
      <c r="CD13" s="17">
        <v>4.8999581918847901E-2</v>
      </c>
      <c r="CE13" s="17"/>
      <c r="CF13" s="17">
        <v>4.1739835854949697E-2</v>
      </c>
      <c r="CG13" s="17"/>
      <c r="CH13" s="17">
        <v>5.1612906571029703E-2</v>
      </c>
      <c r="CI13" s="17">
        <v>6.2410772995714903E-2</v>
      </c>
    </row>
    <row r="14" spans="2:87" x14ac:dyDescent="0.35">
      <c r="B14" s="18" t="s">
        <v>161</v>
      </c>
      <c r="C14" s="19">
        <v>0.14172811542559399</v>
      </c>
      <c r="D14" s="19">
        <v>0.101954339976881</v>
      </c>
      <c r="E14" s="19">
        <v>0.17856971305128899</v>
      </c>
      <c r="F14" s="19"/>
      <c r="G14" s="19">
        <v>0.143309893497303</v>
      </c>
      <c r="H14" s="19">
        <v>0.154062136173229</v>
      </c>
      <c r="I14" s="19">
        <v>0.169713176227451</v>
      </c>
      <c r="J14" s="19">
        <v>0.144785526981767</v>
      </c>
      <c r="K14" s="19">
        <v>0.14561372805880499</v>
      </c>
      <c r="L14" s="19">
        <v>0.102738392508316</v>
      </c>
      <c r="M14" s="19"/>
      <c r="N14" s="19">
        <v>0.101824695885252</v>
      </c>
      <c r="O14" s="19">
        <v>0.118644454588178</v>
      </c>
      <c r="P14" s="19">
        <v>0.15754935510601301</v>
      </c>
      <c r="Q14" s="19">
        <v>0.19478299104847699</v>
      </c>
      <c r="R14" s="19"/>
      <c r="S14" s="19">
        <v>0.158909663667023</v>
      </c>
      <c r="T14" s="19">
        <v>0.129985160604696</v>
      </c>
      <c r="U14" s="19">
        <v>9.4789499011811898E-2</v>
      </c>
      <c r="V14" s="19">
        <v>0.17145119167127801</v>
      </c>
      <c r="W14" s="19">
        <v>0.177077880018394</v>
      </c>
      <c r="X14" s="19">
        <v>0.14306727654762899</v>
      </c>
      <c r="Y14" s="19">
        <v>0.17680185254476899</v>
      </c>
      <c r="Z14" s="19">
        <v>0.107886873133738</v>
      </c>
      <c r="AA14" s="19">
        <v>9.4903507008694099E-2</v>
      </c>
      <c r="AB14" s="19">
        <v>0.129662276602309</v>
      </c>
      <c r="AC14" s="19">
        <v>0.124047768549714</v>
      </c>
      <c r="AD14" s="19">
        <v>0.252424487784569</v>
      </c>
      <c r="AE14" s="19"/>
      <c r="AF14" s="19">
        <v>0.16938688883408501</v>
      </c>
      <c r="AG14" s="19">
        <v>0.14297855520022201</v>
      </c>
      <c r="AH14" s="19">
        <v>0.13301767734948799</v>
      </c>
      <c r="AI14" s="19">
        <v>8.0604763195058299E-2</v>
      </c>
      <c r="AJ14" s="19">
        <v>9.3929813983744503E-2</v>
      </c>
      <c r="AK14" s="19"/>
      <c r="AL14" s="19">
        <v>0.16985945591457399</v>
      </c>
      <c r="AM14" s="19">
        <v>0.12744285844532</v>
      </c>
      <c r="AN14" s="19">
        <v>9.8148666484656394E-2</v>
      </c>
      <c r="AO14" s="19">
        <v>0.17720962879598001</v>
      </c>
      <c r="AP14" s="19"/>
      <c r="AQ14" s="19">
        <v>0.153879689548862</v>
      </c>
      <c r="AR14" s="19">
        <v>0.124096037288305</v>
      </c>
      <c r="AS14" s="19"/>
      <c r="AT14" s="19">
        <v>0.140791961507233</v>
      </c>
      <c r="AU14" s="19">
        <v>0.104791218154924</v>
      </c>
      <c r="AV14" s="19"/>
      <c r="AW14" s="19">
        <v>0.10546925572992499</v>
      </c>
      <c r="AX14" s="19">
        <v>0.133895500607947</v>
      </c>
      <c r="AY14" s="19">
        <v>0.17314642051731599</v>
      </c>
      <c r="AZ14" s="19"/>
      <c r="BA14" s="19">
        <v>0.14935830682607601</v>
      </c>
      <c r="BB14" s="19">
        <v>0.12214243157226599</v>
      </c>
      <c r="BC14" s="19">
        <v>0.15166326813540801</v>
      </c>
      <c r="BD14" s="19">
        <v>0.15970796992962299</v>
      </c>
      <c r="BE14" s="19">
        <v>0.103470011699218</v>
      </c>
      <c r="BF14" s="19"/>
      <c r="BG14" s="19">
        <v>0.16505053422520899</v>
      </c>
      <c r="BH14" s="19">
        <v>0.124707648061883</v>
      </c>
      <c r="BI14" s="19"/>
      <c r="BJ14" s="19">
        <v>0.14545443719321299</v>
      </c>
      <c r="BK14" s="19">
        <v>0.13128572962516999</v>
      </c>
      <c r="BL14" s="19"/>
      <c r="BM14" s="19">
        <v>0.23746359365380601</v>
      </c>
      <c r="BN14" s="19">
        <v>0.10100059621058299</v>
      </c>
      <c r="BO14" s="19">
        <v>0.112409448129005</v>
      </c>
      <c r="BP14" s="19">
        <v>0.14941154154571101</v>
      </c>
      <c r="BQ14" s="19">
        <v>7.8511244620651205E-2</v>
      </c>
      <c r="BR14" s="19"/>
      <c r="BS14" s="19">
        <v>7.7310554985313806E-2</v>
      </c>
      <c r="BT14" s="19"/>
      <c r="BU14" s="19">
        <v>9.98207611259945E-2</v>
      </c>
      <c r="BV14" s="19">
        <v>0.105301063971001</v>
      </c>
      <c r="BW14" s="19">
        <v>0.107137769341075</v>
      </c>
      <c r="BX14" s="19">
        <v>5.7855191568460897E-2</v>
      </c>
      <c r="BY14" s="19">
        <v>0.37340172347063899</v>
      </c>
      <c r="BZ14" s="19"/>
      <c r="CA14" s="19">
        <v>6.1956325102279997E-2</v>
      </c>
      <c r="CB14" s="19"/>
      <c r="CC14" s="19">
        <v>0.13313183260088901</v>
      </c>
      <c r="CD14" s="19">
        <v>0.120499887733149</v>
      </c>
      <c r="CE14" s="19"/>
      <c r="CF14" s="19">
        <v>0.13815187136195101</v>
      </c>
      <c r="CG14" s="19"/>
      <c r="CH14" s="19">
        <v>0.125507803405252</v>
      </c>
      <c r="CI14" s="19">
        <v>7.1895749157539199E-2</v>
      </c>
    </row>
    <row r="15" spans="2:87" x14ac:dyDescent="0.35">
      <c r="B15" s="16"/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dimension ref="B2:K19"/>
  <sheetViews>
    <sheetView showGridLines="0" topLeftCell="A7" workbookViewId="0">
      <pane xSplit="2" topLeftCell="C1" activePane="topRight" state="frozen"/>
      <selection pane="topRight" activeCell="B19" sqref="B19"/>
    </sheetView>
  </sheetViews>
  <sheetFormatPr defaultColWidth="10.90625" defaultRowHeight="14.5" x14ac:dyDescent="0.35"/>
  <cols>
    <col min="2" max="2" width="25.7265625" customWidth="1"/>
    <col min="3" max="11" width="20.7265625" customWidth="1"/>
  </cols>
  <sheetData>
    <row r="2" spans="2:11" ht="40" customHeight="1" x14ac:dyDescent="0.35">
      <c r="D2" s="31" t="s">
        <v>532</v>
      </c>
      <c r="E2" s="27"/>
      <c r="F2" s="27"/>
      <c r="G2" s="27"/>
      <c r="H2" s="27"/>
      <c r="I2" s="27"/>
      <c r="J2" s="27"/>
      <c r="K2" s="27"/>
    </row>
    <row r="6" spans="2:11" ht="50" customHeight="1" x14ac:dyDescent="0.35">
      <c r="B6" s="20" t="s">
        <v>15</v>
      </c>
      <c r="C6" s="20" t="s">
        <v>519</v>
      </c>
      <c r="D6" s="20" t="s">
        <v>520</v>
      </c>
      <c r="E6" s="20" t="s">
        <v>521</v>
      </c>
      <c r="F6" s="20" t="s">
        <v>522</v>
      </c>
      <c r="G6" s="20" t="s">
        <v>523</v>
      </c>
      <c r="H6" s="20" t="s">
        <v>524</v>
      </c>
      <c r="I6" s="20" t="s">
        <v>525</v>
      </c>
      <c r="J6" s="20" t="s">
        <v>526</v>
      </c>
    </row>
    <row r="7" spans="2:11" ht="29" x14ac:dyDescent="0.35">
      <c r="B7" s="18" t="s">
        <v>527</v>
      </c>
      <c r="C7" s="17">
        <v>0.494788340837923</v>
      </c>
      <c r="D7" s="17">
        <v>0.45634899392929201</v>
      </c>
      <c r="E7" s="17">
        <v>0.46026988468031499</v>
      </c>
      <c r="F7" s="17">
        <v>0.47528894875796002</v>
      </c>
      <c r="G7" s="17">
        <v>0.39050948821099601</v>
      </c>
      <c r="H7" s="17">
        <v>0.53322800466151998</v>
      </c>
      <c r="I7" s="17">
        <v>0.50373474000371798</v>
      </c>
      <c r="J7" s="17">
        <v>0.54885672461808199</v>
      </c>
    </row>
    <row r="8" spans="2:11" ht="29" x14ac:dyDescent="0.35">
      <c r="B8" s="18" t="s">
        <v>528</v>
      </c>
      <c r="C8" s="17">
        <v>0.33967133878040101</v>
      </c>
      <c r="D8" s="17">
        <v>0.37303517282944698</v>
      </c>
      <c r="E8" s="17">
        <v>0.36780997769088702</v>
      </c>
      <c r="F8" s="17">
        <v>0.36538013909058098</v>
      </c>
      <c r="G8" s="17">
        <v>0.41168060202776002</v>
      </c>
      <c r="H8" s="17">
        <v>0.28158507146307299</v>
      </c>
      <c r="I8" s="17">
        <v>0.33207319207078501</v>
      </c>
      <c r="J8" s="17">
        <v>0.29825702811853999</v>
      </c>
    </row>
    <row r="9" spans="2:11" ht="29" x14ac:dyDescent="0.35">
      <c r="B9" s="18" t="s">
        <v>529</v>
      </c>
      <c r="C9" s="17">
        <v>6.7619870778172303E-2</v>
      </c>
      <c r="D9" s="17">
        <v>6.5300217540585404E-2</v>
      </c>
      <c r="E9" s="17">
        <v>6.9823219018942298E-2</v>
      </c>
      <c r="F9" s="17">
        <v>6.23308716627353E-2</v>
      </c>
      <c r="G9" s="17">
        <v>7.8496960217547596E-2</v>
      </c>
      <c r="H9" s="17">
        <v>7.63530200198142E-2</v>
      </c>
      <c r="I9" s="17">
        <v>5.8752786229033099E-2</v>
      </c>
      <c r="J9" s="17">
        <v>5.8221084719775398E-2</v>
      </c>
    </row>
    <row r="10" spans="2:11" ht="29" x14ac:dyDescent="0.35">
      <c r="B10" s="18" t="s">
        <v>530</v>
      </c>
      <c r="C10" s="17">
        <v>2.2854109957088899E-2</v>
      </c>
      <c r="D10" s="17">
        <v>2.5049283820635801E-2</v>
      </c>
      <c r="E10" s="17">
        <v>2.19245587565156E-2</v>
      </c>
      <c r="F10" s="17">
        <v>2.7937489245598201E-2</v>
      </c>
      <c r="G10" s="17">
        <v>2.46480526949053E-2</v>
      </c>
      <c r="H10" s="17">
        <v>3.1370474605396999E-2</v>
      </c>
      <c r="I10" s="17">
        <v>2.56662542909529E-2</v>
      </c>
      <c r="J10" s="17">
        <v>2.4778717697140601E-2</v>
      </c>
    </row>
    <row r="11" spans="2:11" ht="29" x14ac:dyDescent="0.35">
      <c r="B11" s="18" t="s">
        <v>531</v>
      </c>
      <c r="C11" s="17">
        <v>3.8079288282767798E-2</v>
      </c>
      <c r="D11" s="17">
        <v>3.7365708803537602E-2</v>
      </c>
      <c r="E11" s="17">
        <v>3.30961961176564E-2</v>
      </c>
      <c r="F11" s="17">
        <v>2.4906203939179802E-2</v>
      </c>
      <c r="G11" s="17">
        <v>4.0254634037386897E-2</v>
      </c>
      <c r="H11" s="17">
        <v>3.0544293640341301E-2</v>
      </c>
      <c r="I11" s="17">
        <v>3.3487618887642998E-2</v>
      </c>
      <c r="J11" s="17">
        <v>2.8447962213638399E-2</v>
      </c>
    </row>
    <row r="12" spans="2:11" x14ac:dyDescent="0.35">
      <c r="B12" s="18" t="s">
        <v>161</v>
      </c>
      <c r="C12" s="17">
        <v>3.6987051363647203E-2</v>
      </c>
      <c r="D12" s="17">
        <v>4.2900623076502699E-2</v>
      </c>
      <c r="E12" s="17">
        <v>4.7076163735682901E-2</v>
      </c>
      <c r="F12" s="17">
        <v>4.4156347303946297E-2</v>
      </c>
      <c r="G12" s="17">
        <v>5.4410262811404E-2</v>
      </c>
      <c r="H12" s="17">
        <v>4.6919135609855299E-2</v>
      </c>
      <c r="I12" s="17">
        <v>4.62854085178682E-2</v>
      </c>
      <c r="J12" s="17">
        <v>4.1438482632823903E-2</v>
      </c>
    </row>
    <row r="13" spans="2:11" x14ac:dyDescent="0.35">
      <c r="B13" s="16" t="s">
        <v>163</v>
      </c>
      <c r="C13" s="16"/>
      <c r="D13" s="16"/>
      <c r="E13" s="16"/>
      <c r="F13" s="16"/>
      <c r="G13" s="16"/>
      <c r="H13" s="16"/>
      <c r="I13" s="16"/>
      <c r="J13" s="16"/>
    </row>
    <row r="14" spans="2:11" x14ac:dyDescent="0.35">
      <c r="B14" t="s">
        <v>118</v>
      </c>
    </row>
    <row r="15" spans="2:11" x14ac:dyDescent="0.35">
      <c r="B15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1">
    <mergeCell ref="D2:K2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533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1908</v>
      </c>
      <c r="D7" s="10">
        <v>962</v>
      </c>
      <c r="E7" s="10">
        <v>940</v>
      </c>
      <c r="F7" s="10"/>
      <c r="G7" s="10">
        <v>161</v>
      </c>
      <c r="H7" s="10">
        <v>341</v>
      </c>
      <c r="I7" s="10">
        <v>357</v>
      </c>
      <c r="J7" s="10">
        <v>347</v>
      </c>
      <c r="K7" s="10">
        <v>288</v>
      </c>
      <c r="L7" s="10">
        <v>414</v>
      </c>
      <c r="M7" s="10"/>
      <c r="N7" s="10">
        <v>551</v>
      </c>
      <c r="O7" s="10">
        <v>475</v>
      </c>
      <c r="P7" s="10">
        <v>420</v>
      </c>
      <c r="Q7" s="10">
        <v>456</v>
      </c>
      <c r="R7" s="10"/>
      <c r="S7" s="10">
        <v>267</v>
      </c>
      <c r="T7" s="10">
        <v>270</v>
      </c>
      <c r="U7" s="10">
        <v>158</v>
      </c>
      <c r="V7" s="10">
        <v>160</v>
      </c>
      <c r="W7" s="10">
        <v>146</v>
      </c>
      <c r="X7" s="10">
        <v>158</v>
      </c>
      <c r="Y7" s="10">
        <v>133</v>
      </c>
      <c r="Z7" s="10">
        <v>72</v>
      </c>
      <c r="AA7" s="10">
        <v>192</v>
      </c>
      <c r="AB7" s="10">
        <v>181</v>
      </c>
      <c r="AC7" s="10">
        <v>104</v>
      </c>
      <c r="AD7" s="10">
        <v>67</v>
      </c>
      <c r="AE7" s="10"/>
      <c r="AF7" s="10">
        <v>315</v>
      </c>
      <c r="AG7" s="10">
        <v>706</v>
      </c>
      <c r="AH7" s="10">
        <v>377</v>
      </c>
      <c r="AI7" s="10">
        <v>217</v>
      </c>
      <c r="AJ7" s="10">
        <v>225</v>
      </c>
      <c r="AK7" s="10"/>
      <c r="AL7" s="10">
        <v>742</v>
      </c>
      <c r="AM7" s="10">
        <v>722</v>
      </c>
      <c r="AN7" s="10">
        <v>333</v>
      </c>
      <c r="AO7" s="10">
        <v>111</v>
      </c>
      <c r="AP7" s="10"/>
      <c r="AQ7" s="10">
        <v>1113</v>
      </c>
      <c r="AR7" s="10">
        <v>795</v>
      </c>
      <c r="AS7" s="10"/>
      <c r="AT7" s="10">
        <v>1261</v>
      </c>
      <c r="AU7" s="10">
        <v>383</v>
      </c>
      <c r="AV7" s="10"/>
      <c r="AW7" s="10">
        <v>730</v>
      </c>
      <c r="AX7" s="10">
        <v>450</v>
      </c>
      <c r="AY7" s="10">
        <v>663</v>
      </c>
      <c r="AZ7" s="10"/>
      <c r="BA7" s="10">
        <v>474</v>
      </c>
      <c r="BB7" s="10">
        <v>532</v>
      </c>
      <c r="BC7" s="10">
        <v>607</v>
      </c>
      <c r="BD7" s="10">
        <v>196</v>
      </c>
      <c r="BE7" s="10">
        <v>98</v>
      </c>
      <c r="BF7" s="10"/>
      <c r="BG7" s="10">
        <v>761</v>
      </c>
      <c r="BH7" s="10">
        <v>1147</v>
      </c>
      <c r="BI7" s="10"/>
      <c r="BJ7" s="10">
        <v>1483</v>
      </c>
      <c r="BK7" s="10">
        <v>415</v>
      </c>
      <c r="BL7" s="10"/>
      <c r="BM7" s="10">
        <v>275</v>
      </c>
      <c r="BN7" s="10">
        <v>371</v>
      </c>
      <c r="BO7" s="10">
        <v>669</v>
      </c>
      <c r="BP7" s="10">
        <v>146</v>
      </c>
      <c r="BQ7" s="10">
        <v>217</v>
      </c>
      <c r="BR7" s="10"/>
      <c r="BS7" s="10">
        <v>586</v>
      </c>
      <c r="BT7" s="10"/>
      <c r="BU7" s="10">
        <v>355</v>
      </c>
      <c r="BV7" s="10">
        <v>471</v>
      </c>
      <c r="BW7" s="10">
        <v>178</v>
      </c>
      <c r="BX7" s="10">
        <v>376</v>
      </c>
      <c r="BY7" s="10">
        <v>150</v>
      </c>
      <c r="BZ7" s="10"/>
      <c r="CA7" s="10">
        <v>159</v>
      </c>
      <c r="CB7" s="10"/>
      <c r="CC7" s="10">
        <v>1512</v>
      </c>
      <c r="CD7" s="10">
        <v>342</v>
      </c>
      <c r="CE7" s="10"/>
      <c r="CF7" s="10">
        <v>704</v>
      </c>
      <c r="CG7" s="10"/>
      <c r="CH7" s="10">
        <v>655</v>
      </c>
      <c r="CI7" s="10">
        <v>230</v>
      </c>
    </row>
    <row r="8" spans="2:87" ht="30" customHeight="1" x14ac:dyDescent="0.35">
      <c r="B8" s="11" t="s">
        <v>20</v>
      </c>
      <c r="C8" s="11">
        <v>1916</v>
      </c>
      <c r="D8" s="11">
        <v>950</v>
      </c>
      <c r="E8" s="11">
        <v>960</v>
      </c>
      <c r="F8" s="11"/>
      <c r="G8" s="11">
        <v>280</v>
      </c>
      <c r="H8" s="11">
        <v>338</v>
      </c>
      <c r="I8" s="11">
        <v>337</v>
      </c>
      <c r="J8" s="11">
        <v>323</v>
      </c>
      <c r="K8" s="11">
        <v>260</v>
      </c>
      <c r="L8" s="11">
        <v>377</v>
      </c>
      <c r="M8" s="11"/>
      <c r="N8" s="11">
        <v>505</v>
      </c>
      <c r="O8" s="11">
        <v>494</v>
      </c>
      <c r="P8" s="11">
        <v>435</v>
      </c>
      <c r="Q8" s="11">
        <v>477</v>
      </c>
      <c r="R8" s="11"/>
      <c r="S8" s="11">
        <v>272</v>
      </c>
      <c r="T8" s="11">
        <v>253</v>
      </c>
      <c r="U8" s="11">
        <v>152</v>
      </c>
      <c r="V8" s="11">
        <v>170</v>
      </c>
      <c r="W8" s="11">
        <v>135</v>
      </c>
      <c r="X8" s="11">
        <v>171</v>
      </c>
      <c r="Y8" s="11">
        <v>151</v>
      </c>
      <c r="Z8" s="11">
        <v>77</v>
      </c>
      <c r="AA8" s="11">
        <v>207</v>
      </c>
      <c r="AB8" s="11">
        <v>173</v>
      </c>
      <c r="AC8" s="11">
        <v>97</v>
      </c>
      <c r="AD8" s="11">
        <v>58</v>
      </c>
      <c r="AE8" s="11"/>
      <c r="AF8" s="11">
        <v>324</v>
      </c>
      <c r="AG8" s="11">
        <v>725</v>
      </c>
      <c r="AH8" s="11">
        <v>370</v>
      </c>
      <c r="AI8" s="11">
        <v>210</v>
      </c>
      <c r="AJ8" s="11">
        <v>217</v>
      </c>
      <c r="AK8" s="11"/>
      <c r="AL8" s="11">
        <v>714</v>
      </c>
      <c r="AM8" s="11">
        <v>738</v>
      </c>
      <c r="AN8" s="11">
        <v>343</v>
      </c>
      <c r="AO8" s="11">
        <v>121</v>
      </c>
      <c r="AP8" s="11"/>
      <c r="AQ8" s="11">
        <v>1132</v>
      </c>
      <c r="AR8" s="11">
        <v>784</v>
      </c>
      <c r="AS8" s="11"/>
      <c r="AT8" s="11">
        <v>1271</v>
      </c>
      <c r="AU8" s="11">
        <v>347</v>
      </c>
      <c r="AV8" s="11"/>
      <c r="AW8" s="11">
        <v>683</v>
      </c>
      <c r="AX8" s="11">
        <v>452</v>
      </c>
      <c r="AY8" s="11">
        <v>699</v>
      </c>
      <c r="AZ8" s="11"/>
      <c r="BA8" s="11">
        <v>494</v>
      </c>
      <c r="BB8" s="11">
        <v>528</v>
      </c>
      <c r="BC8" s="11">
        <v>612</v>
      </c>
      <c r="BD8" s="11">
        <v>189</v>
      </c>
      <c r="BE8" s="11">
        <v>93</v>
      </c>
      <c r="BF8" s="11"/>
      <c r="BG8" s="11">
        <v>821</v>
      </c>
      <c r="BH8" s="11">
        <v>1095</v>
      </c>
      <c r="BI8" s="11"/>
      <c r="BJ8" s="11">
        <v>1521</v>
      </c>
      <c r="BK8" s="11">
        <v>386</v>
      </c>
      <c r="BL8" s="11"/>
      <c r="BM8" s="11">
        <v>292</v>
      </c>
      <c r="BN8" s="11">
        <v>351</v>
      </c>
      <c r="BO8" s="11">
        <v>678</v>
      </c>
      <c r="BP8" s="11">
        <v>145</v>
      </c>
      <c r="BQ8" s="11">
        <v>219</v>
      </c>
      <c r="BR8" s="11"/>
      <c r="BS8" s="11">
        <v>584</v>
      </c>
      <c r="BT8" s="11"/>
      <c r="BU8" s="11">
        <v>346</v>
      </c>
      <c r="BV8" s="11">
        <v>484</v>
      </c>
      <c r="BW8" s="11">
        <v>178</v>
      </c>
      <c r="BX8" s="11">
        <v>370</v>
      </c>
      <c r="BY8" s="11">
        <v>158</v>
      </c>
      <c r="BZ8" s="11"/>
      <c r="CA8" s="11">
        <v>162</v>
      </c>
      <c r="CB8" s="11"/>
      <c r="CC8" s="11">
        <v>1504</v>
      </c>
      <c r="CD8" s="11">
        <v>354</v>
      </c>
      <c r="CE8" s="11"/>
      <c r="CF8" s="11">
        <v>674</v>
      </c>
      <c r="CG8" s="11"/>
      <c r="CH8" s="11">
        <v>643</v>
      </c>
      <c r="CI8" s="11">
        <v>232</v>
      </c>
    </row>
    <row r="9" spans="2:87" ht="29" x14ac:dyDescent="0.35">
      <c r="B9" s="18" t="s">
        <v>527</v>
      </c>
      <c r="C9" s="17">
        <v>0.494788340837923</v>
      </c>
      <c r="D9" s="17">
        <v>0.442190301718759</v>
      </c>
      <c r="E9" s="17">
        <v>0.54670135529314201</v>
      </c>
      <c r="F9" s="17"/>
      <c r="G9" s="17">
        <v>0.38510685815942503</v>
      </c>
      <c r="H9" s="17">
        <v>0.44987313764811898</v>
      </c>
      <c r="I9" s="17">
        <v>0.452205849183268</v>
      </c>
      <c r="J9" s="17">
        <v>0.49241833500107401</v>
      </c>
      <c r="K9" s="17">
        <v>0.58854879975433305</v>
      </c>
      <c r="L9" s="17">
        <v>0.59218355768430797</v>
      </c>
      <c r="M9" s="17"/>
      <c r="N9" s="17">
        <v>0.43132255523865398</v>
      </c>
      <c r="O9" s="17">
        <v>0.45786336326108501</v>
      </c>
      <c r="P9" s="17">
        <v>0.51678824538805401</v>
      </c>
      <c r="Q9" s="17">
        <v>0.58013300280394997</v>
      </c>
      <c r="R9" s="17"/>
      <c r="S9" s="17">
        <v>0.44273529761900199</v>
      </c>
      <c r="T9" s="17">
        <v>0.50924137439271</v>
      </c>
      <c r="U9" s="17">
        <v>0.425885324365329</v>
      </c>
      <c r="V9" s="17">
        <v>0.46645666470430802</v>
      </c>
      <c r="W9" s="17">
        <v>0.50858109613290703</v>
      </c>
      <c r="X9" s="17">
        <v>0.47545563743168601</v>
      </c>
      <c r="Y9" s="17">
        <v>0.51311733307669605</v>
      </c>
      <c r="Z9" s="17">
        <v>0.43722600543072798</v>
      </c>
      <c r="AA9" s="17">
        <v>0.52415741532986904</v>
      </c>
      <c r="AB9" s="17">
        <v>0.58396813294275995</v>
      </c>
      <c r="AC9" s="17">
        <v>0.61470252982181095</v>
      </c>
      <c r="AD9" s="17">
        <v>0.42364423842944898</v>
      </c>
      <c r="AE9" s="17"/>
      <c r="AF9" s="17">
        <v>0.55949265905156398</v>
      </c>
      <c r="AG9" s="17">
        <v>0.52396920709917405</v>
      </c>
      <c r="AH9" s="17">
        <v>0.46194263942725799</v>
      </c>
      <c r="AI9" s="17">
        <v>0.460721879889751</v>
      </c>
      <c r="AJ9" s="17">
        <v>0.41723873605900202</v>
      </c>
      <c r="AK9" s="17"/>
      <c r="AL9" s="17">
        <v>0.43188382306172401</v>
      </c>
      <c r="AM9" s="17">
        <v>0.50821638927368096</v>
      </c>
      <c r="AN9" s="17">
        <v>0.56998989896986796</v>
      </c>
      <c r="AO9" s="17">
        <v>0.57142651823751001</v>
      </c>
      <c r="AP9" s="17"/>
      <c r="AQ9" s="17">
        <v>0.53452751706436996</v>
      </c>
      <c r="AR9" s="17">
        <v>0.43738391225373502</v>
      </c>
      <c r="AS9" s="17"/>
      <c r="AT9" s="17">
        <v>0.45988360113360499</v>
      </c>
      <c r="AU9" s="17">
        <v>0.58608068336140795</v>
      </c>
      <c r="AV9" s="17"/>
      <c r="AW9" s="17">
        <v>0.52746656128214298</v>
      </c>
      <c r="AX9" s="17">
        <v>0.45651226597457101</v>
      </c>
      <c r="AY9" s="17">
        <v>0.49848006360744401</v>
      </c>
      <c r="AZ9" s="17"/>
      <c r="BA9" s="17">
        <v>0.495240259394788</v>
      </c>
      <c r="BB9" s="17">
        <v>0.49710001006750199</v>
      </c>
      <c r="BC9" s="17">
        <v>0.49977769905466701</v>
      </c>
      <c r="BD9" s="17">
        <v>0.48032140236709298</v>
      </c>
      <c r="BE9" s="17">
        <v>0.47055410618141802</v>
      </c>
      <c r="BF9" s="17"/>
      <c r="BG9" s="17">
        <v>0.45511940270033302</v>
      </c>
      <c r="BH9" s="17">
        <v>0.52452362452143098</v>
      </c>
      <c r="BI9" s="17"/>
      <c r="BJ9" s="17">
        <v>0.46144160703125697</v>
      </c>
      <c r="BK9" s="17">
        <v>0.61902197313993101</v>
      </c>
      <c r="BL9" s="17"/>
      <c r="BM9" s="17">
        <v>0.47537852169165501</v>
      </c>
      <c r="BN9" s="17">
        <v>0.49190236237489499</v>
      </c>
      <c r="BO9" s="17">
        <v>0.51293121725677304</v>
      </c>
      <c r="BP9" s="17">
        <v>0.42352580947825202</v>
      </c>
      <c r="BQ9" s="17">
        <v>0.54039296551111404</v>
      </c>
      <c r="BR9" s="17"/>
      <c r="BS9" s="17">
        <v>0.525100821549212</v>
      </c>
      <c r="BT9" s="17"/>
      <c r="BU9" s="17">
        <v>0.510947080587422</v>
      </c>
      <c r="BV9" s="17">
        <v>0.48407151623192801</v>
      </c>
      <c r="BW9" s="17">
        <v>0.46781156799262602</v>
      </c>
      <c r="BX9" s="17">
        <v>0.56203966500594704</v>
      </c>
      <c r="BY9" s="17">
        <v>0.38832922303110301</v>
      </c>
      <c r="BZ9" s="17"/>
      <c r="CA9" s="17">
        <v>0.52193938379924698</v>
      </c>
      <c r="CB9" s="17"/>
      <c r="CC9" s="17">
        <v>0.55555153034187699</v>
      </c>
      <c r="CD9" s="17">
        <v>0.27839306670642799</v>
      </c>
      <c r="CE9" s="17"/>
      <c r="CF9" s="17">
        <v>0.61594228726259204</v>
      </c>
      <c r="CG9" s="17"/>
      <c r="CH9" s="17">
        <v>0.53930029804852198</v>
      </c>
      <c r="CI9" s="17">
        <v>0.40588657443846399</v>
      </c>
    </row>
    <row r="10" spans="2:87" ht="29" x14ac:dyDescent="0.35">
      <c r="B10" s="18" t="s">
        <v>528</v>
      </c>
      <c r="C10" s="17">
        <v>0.33967133878040101</v>
      </c>
      <c r="D10" s="17">
        <v>0.37468210242023903</v>
      </c>
      <c r="E10" s="17">
        <v>0.30603747015555099</v>
      </c>
      <c r="F10" s="17"/>
      <c r="G10" s="17">
        <v>0.332854494303233</v>
      </c>
      <c r="H10" s="17">
        <v>0.32862002562236198</v>
      </c>
      <c r="I10" s="17">
        <v>0.35809608775033003</v>
      </c>
      <c r="J10" s="17">
        <v>0.37110948869877503</v>
      </c>
      <c r="K10" s="17">
        <v>0.30555275539780002</v>
      </c>
      <c r="L10" s="17">
        <v>0.33472498869005202</v>
      </c>
      <c r="M10" s="17"/>
      <c r="N10" s="17">
        <v>0.38143531409988701</v>
      </c>
      <c r="O10" s="17">
        <v>0.36730264261645601</v>
      </c>
      <c r="P10" s="17">
        <v>0.32665562646062102</v>
      </c>
      <c r="Q10" s="17">
        <v>0.27875667197885201</v>
      </c>
      <c r="R10" s="17"/>
      <c r="S10" s="17">
        <v>0.33711968384403601</v>
      </c>
      <c r="T10" s="17">
        <v>0.320837521024253</v>
      </c>
      <c r="U10" s="17">
        <v>0.41132993215976499</v>
      </c>
      <c r="V10" s="17">
        <v>0.350261606238223</v>
      </c>
      <c r="W10" s="17">
        <v>0.33595601311775503</v>
      </c>
      <c r="X10" s="17">
        <v>0.31872419893456899</v>
      </c>
      <c r="Y10" s="17">
        <v>0.36087196975212699</v>
      </c>
      <c r="Z10" s="17">
        <v>0.37856100959856998</v>
      </c>
      <c r="AA10" s="17">
        <v>0.32456553456792597</v>
      </c>
      <c r="AB10" s="17">
        <v>0.31217921715849201</v>
      </c>
      <c r="AC10" s="17">
        <v>0.29909232680821102</v>
      </c>
      <c r="AD10" s="17">
        <v>0.380878631921098</v>
      </c>
      <c r="AE10" s="17"/>
      <c r="AF10" s="17">
        <v>0.288875819050251</v>
      </c>
      <c r="AG10" s="17">
        <v>0.32637953314830398</v>
      </c>
      <c r="AH10" s="17">
        <v>0.382189793510961</v>
      </c>
      <c r="AI10" s="17">
        <v>0.40898056941855199</v>
      </c>
      <c r="AJ10" s="17">
        <v>0.35415500248701798</v>
      </c>
      <c r="AK10" s="17"/>
      <c r="AL10" s="17">
        <v>0.37753926464840198</v>
      </c>
      <c r="AM10" s="17">
        <v>0.32580235914630101</v>
      </c>
      <c r="AN10" s="17">
        <v>0.310323364678183</v>
      </c>
      <c r="AO10" s="17">
        <v>0.28375094952886498</v>
      </c>
      <c r="AP10" s="17"/>
      <c r="AQ10" s="17">
        <v>0.30518984731229398</v>
      </c>
      <c r="AR10" s="17">
        <v>0.389480884483562</v>
      </c>
      <c r="AS10" s="17"/>
      <c r="AT10" s="17">
        <v>0.35414385028491802</v>
      </c>
      <c r="AU10" s="17">
        <v>0.33454120435255602</v>
      </c>
      <c r="AV10" s="17"/>
      <c r="AW10" s="17">
        <v>0.35093837668708</v>
      </c>
      <c r="AX10" s="17">
        <v>0.37948862629631902</v>
      </c>
      <c r="AY10" s="17">
        <v>0.31305426957126198</v>
      </c>
      <c r="AZ10" s="17"/>
      <c r="BA10" s="17">
        <v>0.32892069607389501</v>
      </c>
      <c r="BB10" s="17">
        <v>0.34789715791117598</v>
      </c>
      <c r="BC10" s="17">
        <v>0.34026538078334301</v>
      </c>
      <c r="BD10" s="17">
        <v>0.34664642324664102</v>
      </c>
      <c r="BE10" s="17">
        <v>0.33559098649297903</v>
      </c>
      <c r="BF10" s="17"/>
      <c r="BG10" s="17">
        <v>0.350391014040217</v>
      </c>
      <c r="BH10" s="17">
        <v>0.33163601946481602</v>
      </c>
      <c r="BI10" s="17"/>
      <c r="BJ10" s="17">
        <v>0.35129438082866399</v>
      </c>
      <c r="BK10" s="17">
        <v>0.29708906433927701</v>
      </c>
      <c r="BL10" s="17"/>
      <c r="BM10" s="17">
        <v>0.34771336286050097</v>
      </c>
      <c r="BN10" s="17">
        <v>0.35715330710981602</v>
      </c>
      <c r="BO10" s="17">
        <v>0.33405760046029198</v>
      </c>
      <c r="BP10" s="17">
        <v>0.398596261075501</v>
      </c>
      <c r="BQ10" s="17">
        <v>0.28762509890767202</v>
      </c>
      <c r="BR10" s="17"/>
      <c r="BS10" s="17">
        <v>0.313259496690452</v>
      </c>
      <c r="BT10" s="17"/>
      <c r="BU10" s="17">
        <v>0.32048306761010398</v>
      </c>
      <c r="BV10" s="17">
        <v>0.36395097111638097</v>
      </c>
      <c r="BW10" s="17">
        <v>0.36151562253743602</v>
      </c>
      <c r="BX10" s="17">
        <v>0.295238262474941</v>
      </c>
      <c r="BY10" s="17">
        <v>0.34585153030597199</v>
      </c>
      <c r="BZ10" s="17"/>
      <c r="CA10" s="17">
        <v>0.30738512453450301</v>
      </c>
      <c r="CB10" s="17"/>
      <c r="CC10" s="17">
        <v>0.31966749703303199</v>
      </c>
      <c r="CD10" s="17">
        <v>0.42349331035327498</v>
      </c>
      <c r="CE10" s="17"/>
      <c r="CF10" s="17">
        <v>0.30312420649490901</v>
      </c>
      <c r="CG10" s="17"/>
      <c r="CH10" s="17">
        <v>0.35710026637928</v>
      </c>
      <c r="CI10" s="17">
        <v>0.33974294007316602</v>
      </c>
    </row>
    <row r="11" spans="2:87" ht="29" x14ac:dyDescent="0.35">
      <c r="B11" s="18" t="s">
        <v>529</v>
      </c>
      <c r="C11" s="17">
        <v>6.7619870778172303E-2</v>
      </c>
      <c r="D11" s="17">
        <v>7.2263776258742807E-2</v>
      </c>
      <c r="E11" s="17">
        <v>6.3444215613815996E-2</v>
      </c>
      <c r="F11" s="17"/>
      <c r="G11" s="17">
        <v>0.10805930820441401</v>
      </c>
      <c r="H11" s="17">
        <v>0.105181003412098</v>
      </c>
      <c r="I11" s="17">
        <v>5.5232899994048401E-2</v>
      </c>
      <c r="J11" s="17">
        <v>7.4148394174143706E-2</v>
      </c>
      <c r="K11" s="17">
        <v>4.7823309196246402E-2</v>
      </c>
      <c r="L11" s="17">
        <v>2.2964351675617899E-2</v>
      </c>
      <c r="M11" s="17"/>
      <c r="N11" s="17">
        <v>8.9399096195622502E-2</v>
      </c>
      <c r="O11" s="17">
        <v>7.1040105165234596E-2</v>
      </c>
      <c r="P11" s="17">
        <v>5.80448438986194E-2</v>
      </c>
      <c r="Q11" s="17">
        <v>4.8475353898786301E-2</v>
      </c>
      <c r="R11" s="17"/>
      <c r="S11" s="17">
        <v>8.7616185348307299E-2</v>
      </c>
      <c r="T11" s="17">
        <v>6.1458992356508903E-2</v>
      </c>
      <c r="U11" s="17">
        <v>7.2891675538088604E-2</v>
      </c>
      <c r="V11" s="17">
        <v>8.2281279768152804E-2</v>
      </c>
      <c r="W11" s="17">
        <v>6.6172473828068207E-2</v>
      </c>
      <c r="X11" s="17">
        <v>7.2623343461912196E-2</v>
      </c>
      <c r="Y11" s="17">
        <v>3.2819545472698497E-2</v>
      </c>
      <c r="Z11" s="17">
        <v>5.5922734587153598E-2</v>
      </c>
      <c r="AA11" s="17">
        <v>9.6059444183663495E-2</v>
      </c>
      <c r="AB11" s="17">
        <v>5.54599392774325E-2</v>
      </c>
      <c r="AC11" s="17">
        <v>8.3229093526888294E-3</v>
      </c>
      <c r="AD11" s="17">
        <v>7.1924978696607397E-2</v>
      </c>
      <c r="AE11" s="17"/>
      <c r="AF11" s="17">
        <v>5.8365395852076299E-2</v>
      </c>
      <c r="AG11" s="17">
        <v>6.5733932619764998E-2</v>
      </c>
      <c r="AH11" s="17">
        <v>6.4069420084499701E-2</v>
      </c>
      <c r="AI11" s="17">
        <v>6.0003718361929602E-2</v>
      </c>
      <c r="AJ11" s="17">
        <v>0.10294068201135299</v>
      </c>
      <c r="AK11" s="17"/>
      <c r="AL11" s="17">
        <v>7.5468855280622194E-2</v>
      </c>
      <c r="AM11" s="17">
        <v>6.1714043325937197E-2</v>
      </c>
      <c r="AN11" s="17">
        <v>6.94433795131911E-2</v>
      </c>
      <c r="AO11" s="17">
        <v>5.21364604428948E-2</v>
      </c>
      <c r="AP11" s="17"/>
      <c r="AQ11" s="17">
        <v>5.9584923309281501E-2</v>
      </c>
      <c r="AR11" s="17">
        <v>7.9226592707367094E-2</v>
      </c>
      <c r="AS11" s="17"/>
      <c r="AT11" s="17">
        <v>8.2174916137558701E-2</v>
      </c>
      <c r="AU11" s="17">
        <v>3.0609606264082601E-2</v>
      </c>
      <c r="AV11" s="17"/>
      <c r="AW11" s="17">
        <v>5.8054946150509802E-2</v>
      </c>
      <c r="AX11" s="17">
        <v>6.2865833006964494E-2</v>
      </c>
      <c r="AY11" s="17">
        <v>7.6366307969241695E-2</v>
      </c>
      <c r="AZ11" s="17"/>
      <c r="BA11" s="17">
        <v>7.3964172762726405E-2</v>
      </c>
      <c r="BB11" s="17">
        <v>6.6673116446764602E-2</v>
      </c>
      <c r="BC11" s="17">
        <v>6.6039491718387994E-2</v>
      </c>
      <c r="BD11" s="17">
        <v>5.6853161274765397E-2</v>
      </c>
      <c r="BE11" s="17">
        <v>7.2248171981461898E-2</v>
      </c>
      <c r="BF11" s="17"/>
      <c r="BG11" s="17">
        <v>7.4273478242172702E-2</v>
      </c>
      <c r="BH11" s="17">
        <v>6.2632419267003997E-2</v>
      </c>
      <c r="BI11" s="17"/>
      <c r="BJ11" s="17">
        <v>7.72881031066769E-2</v>
      </c>
      <c r="BK11" s="17">
        <v>3.113259375079E-2</v>
      </c>
      <c r="BL11" s="17"/>
      <c r="BM11" s="17">
        <v>4.52183840394349E-2</v>
      </c>
      <c r="BN11" s="17">
        <v>6.1982505727236001E-2</v>
      </c>
      <c r="BO11" s="17">
        <v>7.2846662337762103E-2</v>
      </c>
      <c r="BP11" s="17">
        <v>9.2603462347141896E-2</v>
      </c>
      <c r="BQ11" s="17">
        <v>7.9445841469291303E-2</v>
      </c>
      <c r="BR11" s="17"/>
      <c r="BS11" s="17">
        <v>8.7938338585967599E-2</v>
      </c>
      <c r="BT11" s="17"/>
      <c r="BU11" s="17">
        <v>7.9173599991282595E-2</v>
      </c>
      <c r="BV11" s="17">
        <v>7.1011849480665495E-2</v>
      </c>
      <c r="BW11" s="17">
        <v>9.0984032302831794E-2</v>
      </c>
      <c r="BX11" s="17">
        <v>7.5568785331219093E-2</v>
      </c>
      <c r="BY11" s="17">
        <v>5.7009971898897401E-2</v>
      </c>
      <c r="BZ11" s="17"/>
      <c r="CA11" s="17">
        <v>9.4162035251794896E-2</v>
      </c>
      <c r="CB11" s="17"/>
      <c r="CC11" s="17">
        <v>5.1304974568726798E-2</v>
      </c>
      <c r="CD11" s="17">
        <v>0.12738474972076</v>
      </c>
      <c r="CE11" s="17"/>
      <c r="CF11" s="17">
        <v>2.61014961972568E-2</v>
      </c>
      <c r="CG11" s="17"/>
      <c r="CH11" s="17">
        <v>4.9444731934890802E-2</v>
      </c>
      <c r="CI11" s="17">
        <v>0.13044057235493001</v>
      </c>
    </row>
    <row r="12" spans="2:87" ht="29" x14ac:dyDescent="0.35">
      <c r="B12" s="18" t="s">
        <v>530</v>
      </c>
      <c r="C12" s="17">
        <v>2.2854109957088899E-2</v>
      </c>
      <c r="D12" s="17">
        <v>3.0962553848240801E-2</v>
      </c>
      <c r="E12" s="17">
        <v>1.4967566950194E-2</v>
      </c>
      <c r="F12" s="17"/>
      <c r="G12" s="17">
        <v>4.2969719018540103E-2</v>
      </c>
      <c r="H12" s="17">
        <v>2.0173760752970199E-2</v>
      </c>
      <c r="I12" s="17">
        <v>2.9230013566286399E-2</v>
      </c>
      <c r="J12" s="17">
        <v>1.9992250843094899E-2</v>
      </c>
      <c r="K12" s="17">
        <v>2.0614999606155201E-2</v>
      </c>
      <c r="L12" s="17">
        <v>8.5826494549469199E-3</v>
      </c>
      <c r="M12" s="17"/>
      <c r="N12" s="17">
        <v>1.6961183166117701E-2</v>
      </c>
      <c r="O12" s="17">
        <v>3.5352286232554798E-2</v>
      </c>
      <c r="P12" s="17">
        <v>1.6707546030370099E-2</v>
      </c>
      <c r="Q12" s="17">
        <v>2.20500919724969E-2</v>
      </c>
      <c r="R12" s="17"/>
      <c r="S12" s="17">
        <v>3.10287971133398E-2</v>
      </c>
      <c r="T12" s="17">
        <v>1.81767296519455E-2</v>
      </c>
      <c r="U12" s="17">
        <v>3.1614458623379603E-2</v>
      </c>
      <c r="V12" s="17">
        <v>6.2200619700625804E-3</v>
      </c>
      <c r="W12" s="17">
        <v>2.3780295010833698E-2</v>
      </c>
      <c r="X12" s="17">
        <v>3.31876155390659E-2</v>
      </c>
      <c r="Y12" s="17">
        <v>2.0854684089844099E-2</v>
      </c>
      <c r="Z12" s="17">
        <v>1.23229703060621E-2</v>
      </c>
      <c r="AA12" s="17">
        <v>3.5380151686362001E-2</v>
      </c>
      <c r="AB12" s="17">
        <v>5.9128295894962796E-3</v>
      </c>
      <c r="AC12" s="17">
        <v>2.88756419097412E-2</v>
      </c>
      <c r="AD12" s="17">
        <v>1.3125057030913901E-2</v>
      </c>
      <c r="AE12" s="17"/>
      <c r="AF12" s="17">
        <v>2.67446081327243E-2</v>
      </c>
      <c r="AG12" s="17">
        <v>2.3985198313165999E-2</v>
      </c>
      <c r="AH12" s="17">
        <v>1.66642109672369E-2</v>
      </c>
      <c r="AI12" s="17">
        <v>1.3920131577108599E-2</v>
      </c>
      <c r="AJ12" s="17">
        <v>2.18792828944252E-2</v>
      </c>
      <c r="AK12" s="17"/>
      <c r="AL12" s="17">
        <v>2.1945969512159099E-2</v>
      </c>
      <c r="AM12" s="17">
        <v>2.9764407902154601E-2</v>
      </c>
      <c r="AN12" s="17">
        <v>5.28653089095691E-3</v>
      </c>
      <c r="AO12" s="17">
        <v>3.5796428574681398E-2</v>
      </c>
      <c r="AP12" s="17"/>
      <c r="AQ12" s="17">
        <v>2.7002308351764402E-2</v>
      </c>
      <c r="AR12" s="17">
        <v>1.6861913311056902E-2</v>
      </c>
      <c r="AS12" s="17"/>
      <c r="AT12" s="17">
        <v>2.5556965145522699E-2</v>
      </c>
      <c r="AU12" s="17">
        <v>1.2442621580565E-2</v>
      </c>
      <c r="AV12" s="17"/>
      <c r="AW12" s="17">
        <v>1.62170939944782E-2</v>
      </c>
      <c r="AX12" s="17">
        <v>1.7191444392378099E-2</v>
      </c>
      <c r="AY12" s="17">
        <v>2.98376779285476E-2</v>
      </c>
      <c r="AZ12" s="17"/>
      <c r="BA12" s="17">
        <v>2.3576020958889801E-2</v>
      </c>
      <c r="BB12" s="17">
        <v>1.7327670535361599E-2</v>
      </c>
      <c r="BC12" s="17">
        <v>2.74774698869353E-2</v>
      </c>
      <c r="BD12" s="17">
        <v>7.8278963778174292E-3</v>
      </c>
      <c r="BE12" s="17">
        <v>5.05485084342722E-2</v>
      </c>
      <c r="BF12" s="17"/>
      <c r="BG12" s="17">
        <v>2.9650018261989101E-2</v>
      </c>
      <c r="BH12" s="17">
        <v>1.7759991716957899E-2</v>
      </c>
      <c r="BI12" s="17"/>
      <c r="BJ12" s="17">
        <v>2.47818535159013E-2</v>
      </c>
      <c r="BK12" s="17">
        <v>1.5807933038459999E-2</v>
      </c>
      <c r="BL12" s="17"/>
      <c r="BM12" s="17">
        <v>9.7691197687899897E-3</v>
      </c>
      <c r="BN12" s="17">
        <v>2.5721418256228899E-2</v>
      </c>
      <c r="BO12" s="17">
        <v>2.3257092133971199E-2</v>
      </c>
      <c r="BP12" s="17">
        <v>5.9139140122082901E-3</v>
      </c>
      <c r="BQ12" s="17">
        <v>4.78874109277454E-2</v>
      </c>
      <c r="BR12" s="17"/>
      <c r="BS12" s="17">
        <v>2.6336473070048001E-2</v>
      </c>
      <c r="BT12" s="17"/>
      <c r="BU12" s="17">
        <v>1.9965811527010002E-2</v>
      </c>
      <c r="BV12" s="17">
        <v>2.6121399904812801E-2</v>
      </c>
      <c r="BW12" s="17">
        <v>1.08446561972092E-2</v>
      </c>
      <c r="BX12" s="17">
        <v>3.3734962232441101E-2</v>
      </c>
      <c r="BY12" s="17">
        <v>2.0492713784173E-2</v>
      </c>
      <c r="BZ12" s="17"/>
      <c r="CA12" s="17">
        <v>1.8089442325999301E-2</v>
      </c>
      <c r="CB12" s="17"/>
      <c r="CC12" s="17">
        <v>1.58718200714618E-2</v>
      </c>
      <c r="CD12" s="17">
        <v>5.3482035092692302E-2</v>
      </c>
      <c r="CE12" s="17"/>
      <c r="CF12" s="17">
        <v>6.7546372658903002E-3</v>
      </c>
      <c r="CG12" s="17"/>
      <c r="CH12" s="17">
        <v>2.1883604813514399E-2</v>
      </c>
      <c r="CI12" s="17">
        <v>5.0113367010082302E-2</v>
      </c>
    </row>
    <row r="13" spans="2:87" ht="29" x14ac:dyDescent="0.35">
      <c r="B13" s="18" t="s">
        <v>531</v>
      </c>
      <c r="C13" s="17">
        <v>3.8079288282767798E-2</v>
      </c>
      <c r="D13" s="17">
        <v>4.3236984775392499E-2</v>
      </c>
      <c r="E13" s="17">
        <v>3.3210027228609301E-2</v>
      </c>
      <c r="F13" s="17"/>
      <c r="G13" s="17">
        <v>6.2631238837940903E-2</v>
      </c>
      <c r="H13" s="17">
        <v>4.3624814606816303E-2</v>
      </c>
      <c r="I13" s="17">
        <v>5.9625827528803202E-2</v>
      </c>
      <c r="J13" s="17">
        <v>2.0086011353190901E-2</v>
      </c>
      <c r="K13" s="17">
        <v>1.52391547598308E-2</v>
      </c>
      <c r="L13" s="17">
        <v>2.6743258963506301E-2</v>
      </c>
      <c r="M13" s="17"/>
      <c r="N13" s="17">
        <v>5.3380015548189899E-2</v>
      </c>
      <c r="O13" s="17">
        <v>3.7585816256595003E-2</v>
      </c>
      <c r="P13" s="17">
        <v>3.7559389103389497E-2</v>
      </c>
      <c r="Q13" s="17">
        <v>2.3354024587070199E-2</v>
      </c>
      <c r="R13" s="17"/>
      <c r="S13" s="17">
        <v>6.7009073742655606E-2</v>
      </c>
      <c r="T13" s="17">
        <v>3.9314899575976003E-2</v>
      </c>
      <c r="U13" s="17">
        <v>2.1930523012409699E-2</v>
      </c>
      <c r="V13" s="17">
        <v>4.0189889699409002E-2</v>
      </c>
      <c r="W13" s="17">
        <v>2.2916878966321101E-2</v>
      </c>
      <c r="X13" s="17">
        <v>3.9206390315105498E-2</v>
      </c>
      <c r="Y13" s="17">
        <v>3.0097435112109001E-2</v>
      </c>
      <c r="Z13" s="17">
        <v>9.4090654736708204E-2</v>
      </c>
      <c r="AA13" s="17">
        <v>1.5099509315695399E-2</v>
      </c>
      <c r="AB13" s="17">
        <v>2.65660105244559E-2</v>
      </c>
      <c r="AC13" s="17">
        <v>2.8281470344678102E-2</v>
      </c>
      <c r="AD13" s="17">
        <v>4.4046991074530702E-2</v>
      </c>
      <c r="AE13" s="17"/>
      <c r="AF13" s="17">
        <v>2.8267307785302599E-2</v>
      </c>
      <c r="AG13" s="17">
        <v>3.7402323670809402E-2</v>
      </c>
      <c r="AH13" s="17">
        <v>3.73742766327637E-2</v>
      </c>
      <c r="AI13" s="17">
        <v>3.9431182117828999E-2</v>
      </c>
      <c r="AJ13" s="17">
        <v>4.2205291088370699E-2</v>
      </c>
      <c r="AK13" s="17"/>
      <c r="AL13" s="17">
        <v>4.5273599651761101E-2</v>
      </c>
      <c r="AM13" s="17">
        <v>4.2791616681950501E-2</v>
      </c>
      <c r="AN13" s="17">
        <v>1.48662512261893E-2</v>
      </c>
      <c r="AO13" s="17">
        <v>3.2566749404225298E-2</v>
      </c>
      <c r="AP13" s="17"/>
      <c r="AQ13" s="17">
        <v>3.2324506924247501E-2</v>
      </c>
      <c r="AR13" s="17">
        <v>4.6392242069991402E-2</v>
      </c>
      <c r="AS13" s="17"/>
      <c r="AT13" s="17">
        <v>3.89234021624296E-2</v>
      </c>
      <c r="AU13" s="17">
        <v>2.0778724654417002E-2</v>
      </c>
      <c r="AV13" s="17"/>
      <c r="AW13" s="17">
        <v>2.7107627440434299E-2</v>
      </c>
      <c r="AX13" s="17">
        <v>4.0603733787406199E-2</v>
      </c>
      <c r="AY13" s="17">
        <v>4.04544293867816E-2</v>
      </c>
      <c r="AZ13" s="17"/>
      <c r="BA13" s="17">
        <v>4.3254871948135001E-2</v>
      </c>
      <c r="BB13" s="17">
        <v>3.6719988763451603E-2</v>
      </c>
      <c r="BC13" s="17">
        <v>3.2835098272373402E-2</v>
      </c>
      <c r="BD13" s="17">
        <v>4.8577933229223602E-2</v>
      </c>
      <c r="BE13" s="17">
        <v>3.1975217652334201E-2</v>
      </c>
      <c r="BF13" s="17"/>
      <c r="BG13" s="17">
        <v>4.24051639868449E-2</v>
      </c>
      <c r="BH13" s="17">
        <v>3.4836672087845202E-2</v>
      </c>
      <c r="BI13" s="17"/>
      <c r="BJ13" s="17">
        <v>4.14143731760033E-2</v>
      </c>
      <c r="BK13" s="17">
        <v>2.58534171998527E-2</v>
      </c>
      <c r="BL13" s="17"/>
      <c r="BM13" s="17">
        <v>5.4528230915071599E-2</v>
      </c>
      <c r="BN13" s="17">
        <v>3.6258408199041602E-2</v>
      </c>
      <c r="BO13" s="17">
        <v>3.5059030547809303E-2</v>
      </c>
      <c r="BP13" s="17">
        <v>5.3907796575086001E-2</v>
      </c>
      <c r="BQ13" s="17">
        <v>3.1203823612698599E-2</v>
      </c>
      <c r="BR13" s="17"/>
      <c r="BS13" s="17">
        <v>2.7292247837159798E-2</v>
      </c>
      <c r="BT13" s="17"/>
      <c r="BU13" s="17">
        <v>4.1692591759986797E-2</v>
      </c>
      <c r="BV13" s="17">
        <v>3.4553738258420001E-2</v>
      </c>
      <c r="BW13" s="17">
        <v>4.7552520038512597E-2</v>
      </c>
      <c r="BX13" s="17">
        <v>2.40159544550748E-2</v>
      </c>
      <c r="BY13" s="17">
        <v>6.5329687186883006E-2</v>
      </c>
      <c r="BZ13" s="17"/>
      <c r="CA13" s="17">
        <v>4.1360183764519998E-2</v>
      </c>
      <c r="CB13" s="17"/>
      <c r="CC13" s="17">
        <v>2.6622894869055402E-2</v>
      </c>
      <c r="CD13" s="17">
        <v>6.9725813316122098E-2</v>
      </c>
      <c r="CE13" s="17"/>
      <c r="CF13" s="17">
        <v>2.38398052244987E-2</v>
      </c>
      <c r="CG13" s="17"/>
      <c r="CH13" s="17">
        <v>2.4846757841562098E-2</v>
      </c>
      <c r="CI13" s="17">
        <v>5.42298732610694E-2</v>
      </c>
    </row>
    <row r="14" spans="2:87" x14ac:dyDescent="0.35">
      <c r="B14" s="18" t="s">
        <v>161</v>
      </c>
      <c r="C14" s="19">
        <v>3.6987051363647203E-2</v>
      </c>
      <c r="D14" s="19">
        <v>3.6664280978625903E-2</v>
      </c>
      <c r="E14" s="19">
        <v>3.5639364758687501E-2</v>
      </c>
      <c r="F14" s="19"/>
      <c r="G14" s="19">
        <v>6.8378381476446495E-2</v>
      </c>
      <c r="H14" s="19">
        <v>5.25272579576345E-2</v>
      </c>
      <c r="I14" s="19">
        <v>4.5609321977264299E-2</v>
      </c>
      <c r="J14" s="19">
        <v>2.2245519929721201E-2</v>
      </c>
      <c r="K14" s="19">
        <v>2.2220981285634201E-2</v>
      </c>
      <c r="L14" s="19">
        <v>1.48011935315694E-2</v>
      </c>
      <c r="M14" s="19"/>
      <c r="N14" s="19">
        <v>2.7501835751528699E-2</v>
      </c>
      <c r="O14" s="19">
        <v>3.0855786468074201E-2</v>
      </c>
      <c r="P14" s="19">
        <v>4.4244349118946001E-2</v>
      </c>
      <c r="Q14" s="19">
        <v>4.7230854758844698E-2</v>
      </c>
      <c r="R14" s="19"/>
      <c r="S14" s="19">
        <v>3.44909623326594E-2</v>
      </c>
      <c r="T14" s="19">
        <v>5.0970482998606501E-2</v>
      </c>
      <c r="U14" s="19">
        <v>3.6348086301027503E-2</v>
      </c>
      <c r="V14" s="19">
        <v>5.4590497619844601E-2</v>
      </c>
      <c r="W14" s="19">
        <v>4.2593242944114998E-2</v>
      </c>
      <c r="X14" s="19">
        <v>6.0802814317661699E-2</v>
      </c>
      <c r="Y14" s="19">
        <v>4.2239032496524699E-2</v>
      </c>
      <c r="Z14" s="19">
        <v>2.1876625340777899E-2</v>
      </c>
      <c r="AA14" s="19">
        <v>4.7379449164838203E-3</v>
      </c>
      <c r="AB14" s="19">
        <v>1.5913870507363499E-2</v>
      </c>
      <c r="AC14" s="19">
        <v>2.0725121762869302E-2</v>
      </c>
      <c r="AD14" s="19">
        <v>6.6380102847401506E-2</v>
      </c>
      <c r="AE14" s="19"/>
      <c r="AF14" s="19">
        <v>3.8254210128081202E-2</v>
      </c>
      <c r="AG14" s="19">
        <v>2.2529805148781099E-2</v>
      </c>
      <c r="AH14" s="19">
        <v>3.7759659377280999E-2</v>
      </c>
      <c r="AI14" s="19">
        <v>1.6942518634830199E-2</v>
      </c>
      <c r="AJ14" s="19">
        <v>6.1581005459831799E-2</v>
      </c>
      <c r="AK14" s="19"/>
      <c r="AL14" s="19">
        <v>4.7888487845331298E-2</v>
      </c>
      <c r="AM14" s="19">
        <v>3.17111836699756E-2</v>
      </c>
      <c r="AN14" s="19">
        <v>3.0090574721612098E-2</v>
      </c>
      <c r="AO14" s="19">
        <v>2.4322893811823499E-2</v>
      </c>
      <c r="AP14" s="19"/>
      <c r="AQ14" s="19">
        <v>4.1370897038042302E-2</v>
      </c>
      <c r="AR14" s="19">
        <v>3.0654455174286901E-2</v>
      </c>
      <c r="AS14" s="19"/>
      <c r="AT14" s="19">
        <v>3.9317265135966797E-2</v>
      </c>
      <c r="AU14" s="19">
        <v>1.55471597869715E-2</v>
      </c>
      <c r="AV14" s="19"/>
      <c r="AW14" s="19">
        <v>2.02153944453544E-2</v>
      </c>
      <c r="AX14" s="19">
        <v>4.3338096542360698E-2</v>
      </c>
      <c r="AY14" s="19">
        <v>4.1807251536723301E-2</v>
      </c>
      <c r="AZ14" s="19"/>
      <c r="BA14" s="19">
        <v>3.5043978861566599E-2</v>
      </c>
      <c r="BB14" s="19">
        <v>3.4282056275743898E-2</v>
      </c>
      <c r="BC14" s="19">
        <v>3.3604860284293603E-2</v>
      </c>
      <c r="BD14" s="19">
        <v>5.97731835044591E-2</v>
      </c>
      <c r="BE14" s="19">
        <v>3.9083009257534301E-2</v>
      </c>
      <c r="BF14" s="19"/>
      <c r="BG14" s="19">
        <v>4.8160922768443401E-2</v>
      </c>
      <c r="BH14" s="19">
        <v>2.8611272941945098E-2</v>
      </c>
      <c r="BI14" s="19"/>
      <c r="BJ14" s="19">
        <v>4.3779682341496901E-2</v>
      </c>
      <c r="BK14" s="19">
        <v>1.1095018531689E-2</v>
      </c>
      <c r="BL14" s="19"/>
      <c r="BM14" s="19">
        <v>6.7392380724548201E-2</v>
      </c>
      <c r="BN14" s="19">
        <v>2.6981998332782399E-2</v>
      </c>
      <c r="BO14" s="19">
        <v>2.18483972633923E-2</v>
      </c>
      <c r="BP14" s="19">
        <v>2.5452756511811E-2</v>
      </c>
      <c r="BQ14" s="19">
        <v>1.34448595714788E-2</v>
      </c>
      <c r="BR14" s="19"/>
      <c r="BS14" s="19">
        <v>2.0072622267160001E-2</v>
      </c>
      <c r="BT14" s="19"/>
      <c r="BU14" s="19">
        <v>2.7737848524194801E-2</v>
      </c>
      <c r="BV14" s="19">
        <v>2.0290525007792298E-2</v>
      </c>
      <c r="BW14" s="19">
        <v>2.12916009313848E-2</v>
      </c>
      <c r="BX14" s="19">
        <v>9.4023705003768495E-3</v>
      </c>
      <c r="BY14" s="19">
        <v>0.122986873792971</v>
      </c>
      <c r="BZ14" s="19"/>
      <c r="CA14" s="19">
        <v>1.7063830323936099E-2</v>
      </c>
      <c r="CB14" s="19"/>
      <c r="CC14" s="19">
        <v>3.0981283115847899E-2</v>
      </c>
      <c r="CD14" s="19">
        <v>4.7521024810721901E-2</v>
      </c>
      <c r="CE14" s="19"/>
      <c r="CF14" s="19">
        <v>2.42375675548532E-2</v>
      </c>
      <c r="CG14" s="19"/>
      <c r="CH14" s="19">
        <v>7.4243409822305597E-3</v>
      </c>
      <c r="CI14" s="19">
        <v>1.9586672862288799E-2</v>
      </c>
    </row>
    <row r="15" spans="2:87" x14ac:dyDescent="0.35">
      <c r="B15" s="16" t="s">
        <v>163</v>
      </c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172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508</v>
      </c>
      <c r="D7" s="10">
        <v>261</v>
      </c>
      <c r="E7" s="10">
        <v>246</v>
      </c>
      <c r="F7" s="10"/>
      <c r="G7" s="10">
        <v>41</v>
      </c>
      <c r="H7" s="10">
        <v>95</v>
      </c>
      <c r="I7" s="10">
        <v>78</v>
      </c>
      <c r="J7" s="10">
        <v>97</v>
      </c>
      <c r="K7" s="10">
        <v>92</v>
      </c>
      <c r="L7" s="10">
        <v>105</v>
      </c>
      <c r="M7" s="10"/>
      <c r="N7" s="10">
        <v>151</v>
      </c>
      <c r="O7" s="10">
        <v>119</v>
      </c>
      <c r="P7" s="10">
        <v>106</v>
      </c>
      <c r="Q7" s="10">
        <v>128</v>
      </c>
      <c r="R7" s="10"/>
      <c r="S7" s="10">
        <v>68</v>
      </c>
      <c r="T7" s="10">
        <v>66</v>
      </c>
      <c r="U7" s="10">
        <v>40</v>
      </c>
      <c r="V7" s="10">
        <v>37</v>
      </c>
      <c r="W7" s="10">
        <v>40</v>
      </c>
      <c r="X7" s="10">
        <v>35</v>
      </c>
      <c r="Y7" s="10">
        <v>34</v>
      </c>
      <c r="Z7" s="10">
        <v>25</v>
      </c>
      <c r="AA7" s="10">
        <v>52</v>
      </c>
      <c r="AB7" s="10">
        <v>65</v>
      </c>
      <c r="AC7" s="10">
        <v>25</v>
      </c>
      <c r="AD7" s="10">
        <v>21</v>
      </c>
      <c r="AE7" s="10"/>
      <c r="AF7" s="10">
        <v>97</v>
      </c>
      <c r="AG7" s="10">
        <v>164</v>
      </c>
      <c r="AH7" s="10">
        <v>111</v>
      </c>
      <c r="AI7" s="10">
        <v>59</v>
      </c>
      <c r="AJ7" s="10">
        <v>63</v>
      </c>
      <c r="AK7" s="10"/>
      <c r="AL7" s="10">
        <v>204</v>
      </c>
      <c r="AM7" s="10">
        <v>193</v>
      </c>
      <c r="AN7" s="10">
        <v>88</v>
      </c>
      <c r="AO7" s="10">
        <v>23</v>
      </c>
      <c r="AP7" s="10"/>
      <c r="AQ7" s="10">
        <v>291</v>
      </c>
      <c r="AR7" s="10">
        <v>217</v>
      </c>
      <c r="AS7" s="10"/>
      <c r="AT7" s="10">
        <v>343</v>
      </c>
      <c r="AU7" s="10">
        <v>100</v>
      </c>
      <c r="AV7" s="10"/>
      <c r="AW7" s="10">
        <v>206</v>
      </c>
      <c r="AX7" s="10">
        <v>133</v>
      </c>
      <c r="AY7" s="10">
        <v>160</v>
      </c>
      <c r="AZ7" s="10"/>
      <c r="BA7" s="10">
        <v>115</v>
      </c>
      <c r="BB7" s="10">
        <v>138</v>
      </c>
      <c r="BC7" s="10">
        <v>170</v>
      </c>
      <c r="BD7" s="10">
        <v>47</v>
      </c>
      <c r="BE7" s="10">
        <v>38</v>
      </c>
      <c r="BF7" s="10"/>
      <c r="BG7" s="10">
        <v>200</v>
      </c>
      <c r="BH7" s="10">
        <v>308</v>
      </c>
      <c r="BI7" s="10"/>
      <c r="BJ7" s="10">
        <v>392</v>
      </c>
      <c r="BK7" s="10">
        <v>116</v>
      </c>
      <c r="BL7" s="10"/>
      <c r="BM7" s="10">
        <v>65</v>
      </c>
      <c r="BN7" s="10">
        <v>97</v>
      </c>
      <c r="BO7" s="10">
        <v>187</v>
      </c>
      <c r="BP7" s="10">
        <v>41</v>
      </c>
      <c r="BQ7" s="10">
        <v>52</v>
      </c>
      <c r="BR7" s="10"/>
      <c r="BS7" s="10">
        <v>156</v>
      </c>
      <c r="BT7" s="10"/>
      <c r="BU7" s="10">
        <v>95</v>
      </c>
      <c r="BV7" s="10">
        <v>124</v>
      </c>
      <c r="BW7" s="10">
        <v>48</v>
      </c>
      <c r="BX7" s="10">
        <v>97</v>
      </c>
      <c r="BY7" s="10">
        <v>35</v>
      </c>
      <c r="BZ7" s="10"/>
      <c r="CA7" s="10">
        <v>51</v>
      </c>
      <c r="CB7" s="10"/>
      <c r="CC7" s="10">
        <v>406</v>
      </c>
      <c r="CD7" s="10">
        <v>85</v>
      </c>
      <c r="CE7" s="10"/>
      <c r="CF7" s="10">
        <v>208</v>
      </c>
      <c r="CG7" s="10"/>
      <c r="CH7" s="10">
        <v>171</v>
      </c>
      <c r="CI7" s="10">
        <v>67</v>
      </c>
    </row>
    <row r="8" spans="2:87" ht="30" customHeight="1" x14ac:dyDescent="0.35">
      <c r="B8" s="11" t="s">
        <v>20</v>
      </c>
      <c r="C8" s="11">
        <v>505</v>
      </c>
      <c r="D8" s="11">
        <v>255</v>
      </c>
      <c r="E8" s="11">
        <v>249</v>
      </c>
      <c r="F8" s="11"/>
      <c r="G8" s="11">
        <v>70</v>
      </c>
      <c r="H8" s="11">
        <v>93</v>
      </c>
      <c r="I8" s="11">
        <v>74</v>
      </c>
      <c r="J8" s="11">
        <v>91</v>
      </c>
      <c r="K8" s="11">
        <v>83</v>
      </c>
      <c r="L8" s="11">
        <v>95</v>
      </c>
      <c r="M8" s="11"/>
      <c r="N8" s="11">
        <v>138</v>
      </c>
      <c r="O8" s="11">
        <v>122</v>
      </c>
      <c r="P8" s="11">
        <v>111</v>
      </c>
      <c r="Q8" s="11">
        <v>131</v>
      </c>
      <c r="R8" s="11"/>
      <c r="S8" s="11">
        <v>68</v>
      </c>
      <c r="T8" s="11">
        <v>61</v>
      </c>
      <c r="U8" s="11">
        <v>38</v>
      </c>
      <c r="V8" s="11">
        <v>39</v>
      </c>
      <c r="W8" s="11">
        <v>36</v>
      </c>
      <c r="X8" s="11">
        <v>39</v>
      </c>
      <c r="Y8" s="11">
        <v>38</v>
      </c>
      <c r="Z8" s="11">
        <v>27</v>
      </c>
      <c r="AA8" s="11">
        <v>56</v>
      </c>
      <c r="AB8" s="11">
        <v>62</v>
      </c>
      <c r="AC8" s="11">
        <v>24</v>
      </c>
      <c r="AD8" s="11">
        <v>18</v>
      </c>
      <c r="AE8" s="11"/>
      <c r="AF8" s="11">
        <v>97</v>
      </c>
      <c r="AG8" s="11">
        <v>170</v>
      </c>
      <c r="AH8" s="11">
        <v>108</v>
      </c>
      <c r="AI8" s="11">
        <v>55</v>
      </c>
      <c r="AJ8" s="11">
        <v>61</v>
      </c>
      <c r="AK8" s="11"/>
      <c r="AL8" s="11">
        <v>192</v>
      </c>
      <c r="AM8" s="11">
        <v>200</v>
      </c>
      <c r="AN8" s="11">
        <v>89</v>
      </c>
      <c r="AO8" s="11">
        <v>24</v>
      </c>
      <c r="AP8" s="11"/>
      <c r="AQ8" s="11">
        <v>293</v>
      </c>
      <c r="AR8" s="11">
        <v>212</v>
      </c>
      <c r="AS8" s="11"/>
      <c r="AT8" s="11">
        <v>342</v>
      </c>
      <c r="AU8" s="11">
        <v>91</v>
      </c>
      <c r="AV8" s="11"/>
      <c r="AW8" s="11">
        <v>191</v>
      </c>
      <c r="AX8" s="11">
        <v>136</v>
      </c>
      <c r="AY8" s="11">
        <v>168</v>
      </c>
      <c r="AZ8" s="11"/>
      <c r="BA8" s="11">
        <v>115</v>
      </c>
      <c r="BB8" s="11">
        <v>137</v>
      </c>
      <c r="BC8" s="11">
        <v>173</v>
      </c>
      <c r="BD8" s="11">
        <v>44</v>
      </c>
      <c r="BE8" s="11">
        <v>36</v>
      </c>
      <c r="BF8" s="11"/>
      <c r="BG8" s="11">
        <v>210</v>
      </c>
      <c r="BH8" s="11">
        <v>296</v>
      </c>
      <c r="BI8" s="11"/>
      <c r="BJ8" s="11">
        <v>396</v>
      </c>
      <c r="BK8" s="11">
        <v>109</v>
      </c>
      <c r="BL8" s="11"/>
      <c r="BM8" s="11">
        <v>69</v>
      </c>
      <c r="BN8" s="11">
        <v>91</v>
      </c>
      <c r="BO8" s="11">
        <v>186</v>
      </c>
      <c r="BP8" s="11">
        <v>41</v>
      </c>
      <c r="BQ8" s="11">
        <v>54</v>
      </c>
      <c r="BR8" s="11"/>
      <c r="BS8" s="11">
        <v>153</v>
      </c>
      <c r="BT8" s="11"/>
      <c r="BU8" s="11">
        <v>91</v>
      </c>
      <c r="BV8" s="11">
        <v>129</v>
      </c>
      <c r="BW8" s="11">
        <v>48</v>
      </c>
      <c r="BX8" s="11">
        <v>95</v>
      </c>
      <c r="BY8" s="11">
        <v>34</v>
      </c>
      <c r="BZ8" s="11"/>
      <c r="CA8" s="11">
        <v>52</v>
      </c>
      <c r="CB8" s="11"/>
      <c r="CC8" s="11">
        <v>400</v>
      </c>
      <c r="CD8" s="11">
        <v>87</v>
      </c>
      <c r="CE8" s="11"/>
      <c r="CF8" s="11">
        <v>195</v>
      </c>
      <c r="CG8" s="11"/>
      <c r="CH8" s="11">
        <v>170</v>
      </c>
      <c r="CI8" s="11">
        <v>67</v>
      </c>
    </row>
    <row r="9" spans="2:87" x14ac:dyDescent="0.35">
      <c r="B9" s="18" t="s">
        <v>157</v>
      </c>
      <c r="C9" s="17">
        <v>0.149857655569166</v>
      </c>
      <c r="D9" s="17">
        <v>0.16376482418174901</v>
      </c>
      <c r="E9" s="17">
        <v>0.13621501246194301</v>
      </c>
      <c r="F9" s="17"/>
      <c r="G9" s="17">
        <v>0.190310856723137</v>
      </c>
      <c r="H9" s="17">
        <v>0.22645812531392501</v>
      </c>
      <c r="I9" s="17">
        <v>5.10208890013919E-2</v>
      </c>
      <c r="J9" s="17">
        <v>0.144419856694465</v>
      </c>
      <c r="K9" s="17">
        <v>0.140306814536688</v>
      </c>
      <c r="L9" s="17">
        <v>0.135043403221979</v>
      </c>
      <c r="M9" s="17"/>
      <c r="N9" s="17">
        <v>0.13645209999101501</v>
      </c>
      <c r="O9" s="17">
        <v>9.0814660928535601E-2</v>
      </c>
      <c r="P9" s="17">
        <v>0.16725191906450601</v>
      </c>
      <c r="Q9" s="17">
        <v>0.209131310806322</v>
      </c>
      <c r="R9" s="17"/>
      <c r="S9" s="17">
        <v>0.20010198305670299</v>
      </c>
      <c r="T9" s="17">
        <v>9.4948458326974405E-2</v>
      </c>
      <c r="U9" s="17">
        <v>0.17173911014947599</v>
      </c>
      <c r="V9" s="17">
        <v>0.10773887782594101</v>
      </c>
      <c r="W9" s="17">
        <v>0.11762939517485101</v>
      </c>
      <c r="X9" s="17">
        <v>0.26933514355209298</v>
      </c>
      <c r="Y9" s="17">
        <v>5.7546105427133301E-2</v>
      </c>
      <c r="Z9" s="17">
        <v>0</v>
      </c>
      <c r="AA9" s="17">
        <v>0.24205117103437401</v>
      </c>
      <c r="AB9" s="17">
        <v>0.15371480228592399</v>
      </c>
      <c r="AC9" s="17">
        <v>3.6480584522523098E-2</v>
      </c>
      <c r="AD9" s="17">
        <v>0.27279418319975701</v>
      </c>
      <c r="AE9" s="17"/>
      <c r="AF9" s="17">
        <v>0.23727436297698601</v>
      </c>
      <c r="AG9" s="17">
        <v>0.13283204237943</v>
      </c>
      <c r="AH9" s="17">
        <v>0.10468666617703901</v>
      </c>
      <c r="AI9" s="17">
        <v>0.191653390051856</v>
      </c>
      <c r="AJ9" s="17">
        <v>0.13493011012846701</v>
      </c>
      <c r="AK9" s="17"/>
      <c r="AL9" s="17">
        <v>0.115962122835485</v>
      </c>
      <c r="AM9" s="17">
        <v>0.147765117981799</v>
      </c>
      <c r="AN9" s="17">
        <v>0.158900755860375</v>
      </c>
      <c r="AO9" s="17">
        <v>0.40549210606376401</v>
      </c>
      <c r="AP9" s="17"/>
      <c r="AQ9" s="17">
        <v>0.16426648657742701</v>
      </c>
      <c r="AR9" s="17">
        <v>0.12998791661086101</v>
      </c>
      <c r="AS9" s="17"/>
      <c r="AT9" s="17">
        <v>0.14568126853013499</v>
      </c>
      <c r="AU9" s="17">
        <v>0.141230874970389</v>
      </c>
      <c r="AV9" s="17"/>
      <c r="AW9" s="17">
        <v>0.136956254812513</v>
      </c>
      <c r="AX9" s="17">
        <v>0.12753953419803099</v>
      </c>
      <c r="AY9" s="17">
        <v>0.18608041009409201</v>
      </c>
      <c r="AZ9" s="17"/>
      <c r="BA9" s="17">
        <v>0.19080410868464601</v>
      </c>
      <c r="BB9" s="17">
        <v>0.15257822081889499</v>
      </c>
      <c r="BC9" s="17">
        <v>0.13632955796215701</v>
      </c>
      <c r="BD9" s="17">
        <v>9.6759848054089798E-2</v>
      </c>
      <c r="BE9" s="17">
        <v>0.13851375685994599</v>
      </c>
      <c r="BF9" s="17"/>
      <c r="BG9" s="17">
        <v>0.15191561158866901</v>
      </c>
      <c r="BH9" s="17">
        <v>0.14839913662711199</v>
      </c>
      <c r="BI9" s="17"/>
      <c r="BJ9" s="17">
        <v>0.155817696799608</v>
      </c>
      <c r="BK9" s="17">
        <v>0.128199904754279</v>
      </c>
      <c r="BL9" s="17"/>
      <c r="BM9" s="17">
        <v>0.21200001720362299</v>
      </c>
      <c r="BN9" s="17">
        <v>9.7030390457043203E-2</v>
      </c>
      <c r="BO9" s="17">
        <v>0.18502182838275999</v>
      </c>
      <c r="BP9" s="17">
        <v>7.7720771340426001E-2</v>
      </c>
      <c r="BQ9" s="17">
        <v>0.140293390923654</v>
      </c>
      <c r="BR9" s="17"/>
      <c r="BS9" s="17">
        <v>0.19726043242216901</v>
      </c>
      <c r="BT9" s="17"/>
      <c r="BU9" s="17">
        <v>0.11021512303922899</v>
      </c>
      <c r="BV9" s="17">
        <v>0.21423746071062999</v>
      </c>
      <c r="BW9" s="17">
        <v>0.148300770996659</v>
      </c>
      <c r="BX9" s="17">
        <v>0.15735486081692601</v>
      </c>
      <c r="BY9" s="17">
        <v>8.9515102595631196E-2</v>
      </c>
      <c r="BZ9" s="17"/>
      <c r="CA9" s="17">
        <v>0.24945856584760201</v>
      </c>
      <c r="CB9" s="17"/>
      <c r="CC9" s="17">
        <v>0.17099048858851501</v>
      </c>
      <c r="CD9" s="17">
        <v>7.3470975757781498E-2</v>
      </c>
      <c r="CE9" s="17"/>
      <c r="CF9" s="17">
        <v>0.17618102325291299</v>
      </c>
      <c r="CG9" s="17"/>
      <c r="CH9" s="17">
        <v>0.123869280973617</v>
      </c>
      <c r="CI9" s="17">
        <v>0.28481482171267802</v>
      </c>
    </row>
    <row r="10" spans="2:87" x14ac:dyDescent="0.35">
      <c r="B10" s="18" t="s">
        <v>158</v>
      </c>
      <c r="C10" s="17">
        <v>0.23914781630280399</v>
      </c>
      <c r="D10" s="17">
        <v>0.258672052265842</v>
      </c>
      <c r="E10" s="17">
        <v>0.215916830373411</v>
      </c>
      <c r="F10" s="17"/>
      <c r="G10" s="17">
        <v>0.24412690727060399</v>
      </c>
      <c r="H10" s="17">
        <v>0.34272267319634597</v>
      </c>
      <c r="I10" s="17">
        <v>0.284437903922233</v>
      </c>
      <c r="J10" s="17">
        <v>0.26374187978729102</v>
      </c>
      <c r="K10" s="17">
        <v>0.160337969091841</v>
      </c>
      <c r="L10" s="17">
        <v>0.14360611131908901</v>
      </c>
      <c r="M10" s="17"/>
      <c r="N10" s="17">
        <v>0.240678972230111</v>
      </c>
      <c r="O10" s="17">
        <v>0.289929235736196</v>
      </c>
      <c r="P10" s="17">
        <v>0.232804150434305</v>
      </c>
      <c r="Q10" s="17">
        <v>0.20265967743257499</v>
      </c>
      <c r="R10" s="17"/>
      <c r="S10" s="17">
        <v>0.36644514581190901</v>
      </c>
      <c r="T10" s="17">
        <v>0.26327257890113098</v>
      </c>
      <c r="U10" s="17">
        <v>0.16193942552776699</v>
      </c>
      <c r="V10" s="17">
        <v>0.266061915816867</v>
      </c>
      <c r="W10" s="17">
        <v>0.20568459639951001</v>
      </c>
      <c r="X10" s="17">
        <v>0.15600963625359399</v>
      </c>
      <c r="Y10" s="17">
        <v>0.205500293452405</v>
      </c>
      <c r="Z10" s="17">
        <v>0.439402353521399</v>
      </c>
      <c r="AA10" s="17">
        <v>0.26826727180063997</v>
      </c>
      <c r="AB10" s="17">
        <v>0.141247946791868</v>
      </c>
      <c r="AC10" s="17">
        <v>0.194625711709173</v>
      </c>
      <c r="AD10" s="17">
        <v>9.1140190885713401E-2</v>
      </c>
      <c r="AE10" s="17"/>
      <c r="AF10" s="17">
        <v>0.17229968624956299</v>
      </c>
      <c r="AG10" s="17">
        <v>0.23754906259641301</v>
      </c>
      <c r="AH10" s="17">
        <v>0.25132033625996902</v>
      </c>
      <c r="AI10" s="17">
        <v>0.26956397542565902</v>
      </c>
      <c r="AJ10" s="17">
        <v>0.32086818387167998</v>
      </c>
      <c r="AK10" s="17"/>
      <c r="AL10" s="17">
        <v>0.223923466610635</v>
      </c>
      <c r="AM10" s="17">
        <v>0.220956306725232</v>
      </c>
      <c r="AN10" s="17">
        <v>0.30887227823576702</v>
      </c>
      <c r="AO10" s="17">
        <v>0.25312783285834001</v>
      </c>
      <c r="AP10" s="17"/>
      <c r="AQ10" s="17">
        <v>0.19121684666626901</v>
      </c>
      <c r="AR10" s="17">
        <v>0.30524449369116002</v>
      </c>
      <c r="AS10" s="17"/>
      <c r="AT10" s="17">
        <v>0.27471830365000599</v>
      </c>
      <c r="AU10" s="17">
        <v>0.113522919151198</v>
      </c>
      <c r="AV10" s="17"/>
      <c r="AW10" s="17">
        <v>0.189472509901388</v>
      </c>
      <c r="AX10" s="17">
        <v>0.28596759716125603</v>
      </c>
      <c r="AY10" s="17">
        <v>0.25016011369593799</v>
      </c>
      <c r="AZ10" s="17"/>
      <c r="BA10" s="17">
        <v>0.336140762742133</v>
      </c>
      <c r="BB10" s="17">
        <v>0.241178154944445</v>
      </c>
      <c r="BC10" s="17">
        <v>0.19806751295254299</v>
      </c>
      <c r="BD10" s="17">
        <v>0.214290009147421</v>
      </c>
      <c r="BE10" s="17">
        <v>0.14909887376317499</v>
      </c>
      <c r="BF10" s="17"/>
      <c r="BG10" s="17">
        <v>0.20672659746615299</v>
      </c>
      <c r="BH10" s="17">
        <v>0.26212545107710999</v>
      </c>
      <c r="BI10" s="17"/>
      <c r="BJ10" s="17">
        <v>0.26528900572597902</v>
      </c>
      <c r="BK10" s="17">
        <v>0.14415529114373499</v>
      </c>
      <c r="BL10" s="17"/>
      <c r="BM10" s="17">
        <v>0.120687871323994</v>
      </c>
      <c r="BN10" s="17">
        <v>0.247545693388348</v>
      </c>
      <c r="BO10" s="17">
        <v>0.33025249855931998</v>
      </c>
      <c r="BP10" s="17">
        <v>0.278393216876268</v>
      </c>
      <c r="BQ10" s="17">
        <v>0.161341465100653</v>
      </c>
      <c r="BR10" s="17"/>
      <c r="BS10" s="17">
        <v>0.208788389674127</v>
      </c>
      <c r="BT10" s="17"/>
      <c r="BU10" s="17">
        <v>0.23795230829504199</v>
      </c>
      <c r="BV10" s="17">
        <v>0.38787291173892702</v>
      </c>
      <c r="BW10" s="17">
        <v>0.228714522405323</v>
      </c>
      <c r="BX10" s="17">
        <v>0.180410807440921</v>
      </c>
      <c r="BY10" s="17">
        <v>8.9819300661212603E-2</v>
      </c>
      <c r="BZ10" s="17"/>
      <c r="CA10" s="17">
        <v>0.30034538908683001</v>
      </c>
      <c r="CB10" s="17"/>
      <c r="CC10" s="17">
        <v>0.241030527890473</v>
      </c>
      <c r="CD10" s="17">
        <v>0.26148777235670501</v>
      </c>
      <c r="CE10" s="17"/>
      <c r="CF10" s="17">
        <v>0.19679706656877799</v>
      </c>
      <c r="CG10" s="17"/>
      <c r="CH10" s="17">
        <v>0.157310333143241</v>
      </c>
      <c r="CI10" s="17">
        <v>0.37823920557306401</v>
      </c>
    </row>
    <row r="11" spans="2:87" x14ac:dyDescent="0.35">
      <c r="B11" s="18" t="s">
        <v>159</v>
      </c>
      <c r="C11" s="17">
        <v>0.2964153981507</v>
      </c>
      <c r="D11" s="17">
        <v>0.302697632935508</v>
      </c>
      <c r="E11" s="17">
        <v>0.29121302964631202</v>
      </c>
      <c r="F11" s="17"/>
      <c r="G11" s="17">
        <v>0.32954825988175601</v>
      </c>
      <c r="H11" s="17">
        <v>0.24679408415000101</v>
      </c>
      <c r="I11" s="17">
        <v>0.35157285913797798</v>
      </c>
      <c r="J11" s="17">
        <v>0.309250000368952</v>
      </c>
      <c r="K11" s="17">
        <v>0.29789908111540297</v>
      </c>
      <c r="L11" s="17">
        <v>0.26424729183221501</v>
      </c>
      <c r="M11" s="17"/>
      <c r="N11" s="17">
        <v>0.33058729079605398</v>
      </c>
      <c r="O11" s="17">
        <v>0.332157171123519</v>
      </c>
      <c r="P11" s="17">
        <v>0.292672985498244</v>
      </c>
      <c r="Q11" s="17">
        <v>0.21568293159101701</v>
      </c>
      <c r="R11" s="17"/>
      <c r="S11" s="17">
        <v>0.22271292535502801</v>
      </c>
      <c r="T11" s="17">
        <v>0.28813732902675798</v>
      </c>
      <c r="U11" s="17">
        <v>0.29723361974368101</v>
      </c>
      <c r="V11" s="17">
        <v>0.16190317438337401</v>
      </c>
      <c r="W11" s="17">
        <v>0.46962815173999201</v>
      </c>
      <c r="X11" s="17">
        <v>0.34186219148001001</v>
      </c>
      <c r="Y11" s="17">
        <v>0.37628838464073899</v>
      </c>
      <c r="Z11" s="17">
        <v>0.27953178028873799</v>
      </c>
      <c r="AA11" s="17">
        <v>0.31278913884002602</v>
      </c>
      <c r="AB11" s="17">
        <v>0.31874187787750702</v>
      </c>
      <c r="AC11" s="17">
        <v>0.26302973932941598</v>
      </c>
      <c r="AD11" s="17">
        <v>0.225255819785906</v>
      </c>
      <c r="AE11" s="17"/>
      <c r="AF11" s="17">
        <v>0.200430124541251</v>
      </c>
      <c r="AG11" s="17">
        <v>0.30070436920892302</v>
      </c>
      <c r="AH11" s="17">
        <v>0.32244630761385501</v>
      </c>
      <c r="AI11" s="17">
        <v>0.325507256353811</v>
      </c>
      <c r="AJ11" s="17">
        <v>0.36024168524026001</v>
      </c>
      <c r="AK11" s="17"/>
      <c r="AL11" s="17">
        <v>0.31254184691243497</v>
      </c>
      <c r="AM11" s="17">
        <v>0.29254057740287598</v>
      </c>
      <c r="AN11" s="17">
        <v>0.310976237588028</v>
      </c>
      <c r="AO11" s="17">
        <v>0.14510789979716099</v>
      </c>
      <c r="AP11" s="17"/>
      <c r="AQ11" s="17">
        <v>0.29812902528398799</v>
      </c>
      <c r="AR11" s="17">
        <v>0.294052310972372</v>
      </c>
      <c r="AS11" s="17"/>
      <c r="AT11" s="17">
        <v>0.28575316220081198</v>
      </c>
      <c r="AU11" s="17">
        <v>0.31709148810988402</v>
      </c>
      <c r="AV11" s="17"/>
      <c r="AW11" s="17">
        <v>0.25716427410656001</v>
      </c>
      <c r="AX11" s="17">
        <v>0.353784439261008</v>
      </c>
      <c r="AY11" s="17">
        <v>0.30511903800082602</v>
      </c>
      <c r="AZ11" s="17"/>
      <c r="BA11" s="17">
        <v>0.218501103941009</v>
      </c>
      <c r="BB11" s="17">
        <v>0.32659209627274599</v>
      </c>
      <c r="BC11" s="17">
        <v>0.32381063258533099</v>
      </c>
      <c r="BD11" s="17">
        <v>0.33539240184556901</v>
      </c>
      <c r="BE11" s="17">
        <v>0.252358205849954</v>
      </c>
      <c r="BF11" s="17"/>
      <c r="BG11" s="17">
        <v>0.30268587556870202</v>
      </c>
      <c r="BH11" s="17">
        <v>0.29197137213498098</v>
      </c>
      <c r="BI11" s="17"/>
      <c r="BJ11" s="17">
        <v>0.27810433704124199</v>
      </c>
      <c r="BK11" s="17">
        <v>0.36295460204734198</v>
      </c>
      <c r="BL11" s="17"/>
      <c r="BM11" s="17">
        <v>0.31121517008813199</v>
      </c>
      <c r="BN11" s="17">
        <v>0.198566956113509</v>
      </c>
      <c r="BO11" s="17">
        <v>0.32318170912531202</v>
      </c>
      <c r="BP11" s="17">
        <v>0.37432341348096398</v>
      </c>
      <c r="BQ11" s="17">
        <v>0.25347084469850301</v>
      </c>
      <c r="BR11" s="17"/>
      <c r="BS11" s="17">
        <v>0.245570393010515</v>
      </c>
      <c r="BT11" s="17"/>
      <c r="BU11" s="17">
        <v>0.25176660129612599</v>
      </c>
      <c r="BV11" s="17">
        <v>0.32400982378825799</v>
      </c>
      <c r="BW11" s="17">
        <v>0.41280946829639298</v>
      </c>
      <c r="BX11" s="17">
        <v>0.22366283366446699</v>
      </c>
      <c r="BY11" s="17">
        <v>0.32317232731109202</v>
      </c>
      <c r="BZ11" s="17"/>
      <c r="CA11" s="17">
        <v>0.29014589389866902</v>
      </c>
      <c r="CB11" s="17"/>
      <c r="CC11" s="17">
        <v>0.28852282508369098</v>
      </c>
      <c r="CD11" s="17">
        <v>0.382689686330902</v>
      </c>
      <c r="CE11" s="17"/>
      <c r="CF11" s="17">
        <v>0.29710897257838897</v>
      </c>
      <c r="CG11" s="17"/>
      <c r="CH11" s="17">
        <v>0.31713062046748097</v>
      </c>
      <c r="CI11" s="17">
        <v>0.23359601077689701</v>
      </c>
    </row>
    <row r="12" spans="2:87" x14ac:dyDescent="0.35">
      <c r="B12" s="18" t="s">
        <v>160</v>
      </c>
      <c r="C12" s="17">
        <v>0.22802817716989901</v>
      </c>
      <c r="D12" s="17">
        <v>0.206684668894519</v>
      </c>
      <c r="E12" s="17">
        <v>0.250888875999283</v>
      </c>
      <c r="F12" s="17"/>
      <c r="G12" s="17">
        <v>8.5243167156983199E-2</v>
      </c>
      <c r="H12" s="17">
        <v>0.103220462642988</v>
      </c>
      <c r="I12" s="17">
        <v>0.189276868220626</v>
      </c>
      <c r="J12" s="17">
        <v>0.22917436399789401</v>
      </c>
      <c r="K12" s="17">
        <v>0.30755122503823101</v>
      </c>
      <c r="L12" s="17">
        <v>0.41603177757499099</v>
      </c>
      <c r="M12" s="17"/>
      <c r="N12" s="17">
        <v>0.23434883155960401</v>
      </c>
      <c r="O12" s="17">
        <v>0.21032083179076999</v>
      </c>
      <c r="P12" s="17">
        <v>0.25092500784535399</v>
      </c>
      <c r="Q12" s="17">
        <v>0.21834800207372701</v>
      </c>
      <c r="R12" s="17"/>
      <c r="S12" s="17">
        <v>0.17333335277446299</v>
      </c>
      <c r="T12" s="17">
        <v>0.27875386822776999</v>
      </c>
      <c r="U12" s="17">
        <v>0.31802443900515398</v>
      </c>
      <c r="V12" s="17">
        <v>0.38375268591515799</v>
      </c>
      <c r="W12" s="17">
        <v>0.15966511895319499</v>
      </c>
      <c r="X12" s="17">
        <v>7.3039440731519106E-2</v>
      </c>
      <c r="Y12" s="17">
        <v>0.19411659720938801</v>
      </c>
      <c r="Z12" s="17">
        <v>0.21934344002279699</v>
      </c>
      <c r="AA12" s="17">
        <v>8.7374935967149597E-2</v>
      </c>
      <c r="AB12" s="17">
        <v>0.29816110925129102</v>
      </c>
      <c r="AC12" s="17">
        <v>0.391694017086961</v>
      </c>
      <c r="AD12" s="17">
        <v>0.27227419500597599</v>
      </c>
      <c r="AE12" s="17"/>
      <c r="AF12" s="17">
        <v>0.282901276217842</v>
      </c>
      <c r="AG12" s="17">
        <v>0.23306236446586401</v>
      </c>
      <c r="AH12" s="17">
        <v>0.205342374377734</v>
      </c>
      <c r="AI12" s="17">
        <v>0.21327537816867401</v>
      </c>
      <c r="AJ12" s="17">
        <v>0.125941359892804</v>
      </c>
      <c r="AK12" s="17"/>
      <c r="AL12" s="17">
        <v>0.25816048386853702</v>
      </c>
      <c r="AM12" s="17">
        <v>0.211520711461541</v>
      </c>
      <c r="AN12" s="17">
        <v>0.20877531450703299</v>
      </c>
      <c r="AO12" s="17">
        <v>0.19627216128073499</v>
      </c>
      <c r="AP12" s="17"/>
      <c r="AQ12" s="17">
        <v>0.245341827010642</v>
      </c>
      <c r="AR12" s="17">
        <v>0.204152700904419</v>
      </c>
      <c r="AS12" s="17"/>
      <c r="AT12" s="17">
        <v>0.190763887566063</v>
      </c>
      <c r="AU12" s="17">
        <v>0.38520983859470298</v>
      </c>
      <c r="AV12" s="17"/>
      <c r="AW12" s="17">
        <v>0.337645986909757</v>
      </c>
      <c r="AX12" s="17">
        <v>0.166476121553774</v>
      </c>
      <c r="AY12" s="17">
        <v>0.14881584960025199</v>
      </c>
      <c r="AZ12" s="17"/>
      <c r="BA12" s="17">
        <v>0.15216701063100899</v>
      </c>
      <c r="BB12" s="17">
        <v>0.20819456211832299</v>
      </c>
      <c r="BC12" s="17">
        <v>0.247270851283625</v>
      </c>
      <c r="BD12" s="17">
        <v>0.28725236870361198</v>
      </c>
      <c r="BE12" s="17">
        <v>0.38019611250476198</v>
      </c>
      <c r="BF12" s="17"/>
      <c r="BG12" s="17">
        <v>0.23027069649552501</v>
      </c>
      <c r="BH12" s="17">
        <v>0.22643885413123799</v>
      </c>
      <c r="BI12" s="17"/>
      <c r="BJ12" s="17">
        <v>0.205822688245</v>
      </c>
      <c r="BK12" s="17">
        <v>0.30871905283058598</v>
      </c>
      <c r="BL12" s="17"/>
      <c r="BM12" s="17">
        <v>0.15935590242635</v>
      </c>
      <c r="BN12" s="17">
        <v>0.42245602228135398</v>
      </c>
      <c r="BO12" s="17">
        <v>0.13374795069415801</v>
      </c>
      <c r="BP12" s="17">
        <v>0.17565317385771601</v>
      </c>
      <c r="BQ12" s="17">
        <v>0.30365371367351701</v>
      </c>
      <c r="BR12" s="17"/>
      <c r="BS12" s="17">
        <v>0.33818545692429403</v>
      </c>
      <c r="BT12" s="17"/>
      <c r="BU12" s="17">
        <v>0.34655002355618703</v>
      </c>
      <c r="BV12" s="17">
        <v>4.4333759260281297E-2</v>
      </c>
      <c r="BW12" s="17">
        <v>0.14829058737122</v>
      </c>
      <c r="BX12" s="17">
        <v>0.43055223129326903</v>
      </c>
      <c r="BY12" s="17">
        <v>9.7586082618558598E-2</v>
      </c>
      <c r="BZ12" s="17"/>
      <c r="CA12" s="17">
        <v>0.160050151166898</v>
      </c>
      <c r="CB12" s="17"/>
      <c r="CC12" s="17">
        <v>0.246212520715935</v>
      </c>
      <c r="CD12" s="17">
        <v>0.15089347319982699</v>
      </c>
      <c r="CE12" s="17"/>
      <c r="CF12" s="17">
        <v>0.27249917540034602</v>
      </c>
      <c r="CG12" s="17"/>
      <c r="CH12" s="17">
        <v>0.32259094353286399</v>
      </c>
      <c r="CI12" s="17">
        <v>7.5675046606868399E-2</v>
      </c>
    </row>
    <row r="13" spans="2:87" x14ac:dyDescent="0.35">
      <c r="B13" s="18" t="s">
        <v>161</v>
      </c>
      <c r="C13" s="19">
        <v>8.6550952807431594E-2</v>
      </c>
      <c r="D13" s="19">
        <v>6.8180821722382906E-2</v>
      </c>
      <c r="E13" s="19">
        <v>0.105766251519052</v>
      </c>
      <c r="F13" s="19"/>
      <c r="G13" s="19">
        <v>0.15077080896751999</v>
      </c>
      <c r="H13" s="19">
        <v>8.0804654696740599E-2</v>
      </c>
      <c r="I13" s="19">
        <v>0.123691479717771</v>
      </c>
      <c r="J13" s="19">
        <v>5.3413899151397701E-2</v>
      </c>
      <c r="K13" s="19">
        <v>9.3904910217836701E-2</v>
      </c>
      <c r="L13" s="19">
        <v>4.1071416051725901E-2</v>
      </c>
      <c r="M13" s="19"/>
      <c r="N13" s="19">
        <v>5.7932805423216903E-2</v>
      </c>
      <c r="O13" s="19">
        <v>7.6778100420979198E-2</v>
      </c>
      <c r="P13" s="19">
        <v>5.6345937157589801E-2</v>
      </c>
      <c r="Q13" s="19">
        <v>0.154178078096359</v>
      </c>
      <c r="R13" s="19"/>
      <c r="S13" s="19">
        <v>3.7406593001896901E-2</v>
      </c>
      <c r="T13" s="19">
        <v>7.4887765517366006E-2</v>
      </c>
      <c r="U13" s="19">
        <v>5.1063405573922298E-2</v>
      </c>
      <c r="V13" s="19">
        <v>8.0543346058659607E-2</v>
      </c>
      <c r="W13" s="19">
        <v>4.7392737732452103E-2</v>
      </c>
      <c r="X13" s="19">
        <v>0.159753587982784</v>
      </c>
      <c r="Y13" s="19">
        <v>0.16654861927033501</v>
      </c>
      <c r="Z13" s="19">
        <v>6.1722426167065698E-2</v>
      </c>
      <c r="AA13" s="19">
        <v>8.9517482357810096E-2</v>
      </c>
      <c r="AB13" s="19">
        <v>8.8134263793409703E-2</v>
      </c>
      <c r="AC13" s="19">
        <v>0.114169947351926</v>
      </c>
      <c r="AD13" s="19">
        <v>0.13853561112264701</v>
      </c>
      <c r="AE13" s="19"/>
      <c r="AF13" s="19">
        <v>0.107094550014357</v>
      </c>
      <c r="AG13" s="19">
        <v>9.5852161349370496E-2</v>
      </c>
      <c r="AH13" s="19">
        <v>0.116204315571403</v>
      </c>
      <c r="AI13" s="19">
        <v>0</v>
      </c>
      <c r="AJ13" s="19">
        <v>5.8018660866787898E-2</v>
      </c>
      <c r="AK13" s="19"/>
      <c r="AL13" s="19">
        <v>8.9412079772908395E-2</v>
      </c>
      <c r="AM13" s="19">
        <v>0.12721728642855301</v>
      </c>
      <c r="AN13" s="19">
        <v>1.2475413808797501E-2</v>
      </c>
      <c r="AO13" s="19">
        <v>0</v>
      </c>
      <c r="AP13" s="19"/>
      <c r="AQ13" s="19">
        <v>0.101045814461674</v>
      </c>
      <c r="AR13" s="19">
        <v>6.6562577821187602E-2</v>
      </c>
      <c r="AS13" s="19"/>
      <c r="AT13" s="19">
        <v>0.103083378052983</v>
      </c>
      <c r="AU13" s="19">
        <v>4.2944879173826098E-2</v>
      </c>
      <c r="AV13" s="19"/>
      <c r="AW13" s="19">
        <v>7.8760974269781805E-2</v>
      </c>
      <c r="AX13" s="19">
        <v>6.6232307825931397E-2</v>
      </c>
      <c r="AY13" s="19">
        <v>0.10982458860889199</v>
      </c>
      <c r="AZ13" s="19"/>
      <c r="BA13" s="19">
        <v>0.102387014001202</v>
      </c>
      <c r="BB13" s="19">
        <v>7.1456965845591497E-2</v>
      </c>
      <c r="BC13" s="19">
        <v>9.4521445216343897E-2</v>
      </c>
      <c r="BD13" s="19">
        <v>6.6305372249308894E-2</v>
      </c>
      <c r="BE13" s="19">
        <v>7.9833051022161997E-2</v>
      </c>
      <c r="BF13" s="19"/>
      <c r="BG13" s="19">
        <v>0.108401218880951</v>
      </c>
      <c r="BH13" s="19">
        <v>7.1065186029558899E-2</v>
      </c>
      <c r="BI13" s="19"/>
      <c r="BJ13" s="19">
        <v>9.4966272188170595E-2</v>
      </c>
      <c r="BK13" s="19">
        <v>5.5971149224058298E-2</v>
      </c>
      <c r="BL13" s="19"/>
      <c r="BM13" s="19">
        <v>0.19674103895790099</v>
      </c>
      <c r="BN13" s="19">
        <v>3.4400937759745703E-2</v>
      </c>
      <c r="BO13" s="19">
        <v>2.7796013238449501E-2</v>
      </c>
      <c r="BP13" s="19">
        <v>9.3909424444626396E-2</v>
      </c>
      <c r="BQ13" s="19">
        <v>0.141240585603673</v>
      </c>
      <c r="BR13" s="19"/>
      <c r="BS13" s="19">
        <v>1.01953279688942E-2</v>
      </c>
      <c r="BT13" s="19"/>
      <c r="BU13" s="19">
        <v>5.3515943813416997E-2</v>
      </c>
      <c r="BV13" s="19">
        <v>2.95460445019037E-2</v>
      </c>
      <c r="BW13" s="19">
        <v>6.1884650930404198E-2</v>
      </c>
      <c r="BX13" s="19">
        <v>8.0192667844170701E-3</v>
      </c>
      <c r="BY13" s="19">
        <v>0.39990718681350601</v>
      </c>
      <c r="BZ13" s="19"/>
      <c r="CA13" s="19">
        <v>0</v>
      </c>
      <c r="CB13" s="19"/>
      <c r="CC13" s="19">
        <v>5.3243637721385698E-2</v>
      </c>
      <c r="CD13" s="19">
        <v>0.13145809235478401</v>
      </c>
      <c r="CE13" s="19"/>
      <c r="CF13" s="19">
        <v>5.74137621995734E-2</v>
      </c>
      <c r="CG13" s="19"/>
      <c r="CH13" s="19">
        <v>7.9098821882797002E-2</v>
      </c>
      <c r="CI13" s="19">
        <v>2.76749153304926E-2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534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1908</v>
      </c>
      <c r="D7" s="10">
        <v>962</v>
      </c>
      <c r="E7" s="10">
        <v>940</v>
      </c>
      <c r="F7" s="10"/>
      <c r="G7" s="10">
        <v>161</v>
      </c>
      <c r="H7" s="10">
        <v>341</v>
      </c>
      <c r="I7" s="10">
        <v>357</v>
      </c>
      <c r="J7" s="10">
        <v>347</v>
      </c>
      <c r="K7" s="10">
        <v>288</v>
      </c>
      <c r="L7" s="10">
        <v>414</v>
      </c>
      <c r="M7" s="10"/>
      <c r="N7" s="10">
        <v>551</v>
      </c>
      <c r="O7" s="10">
        <v>475</v>
      </c>
      <c r="P7" s="10">
        <v>420</v>
      </c>
      <c r="Q7" s="10">
        <v>456</v>
      </c>
      <c r="R7" s="10"/>
      <c r="S7" s="10">
        <v>267</v>
      </c>
      <c r="T7" s="10">
        <v>270</v>
      </c>
      <c r="U7" s="10">
        <v>158</v>
      </c>
      <c r="V7" s="10">
        <v>160</v>
      </c>
      <c r="W7" s="10">
        <v>146</v>
      </c>
      <c r="X7" s="10">
        <v>158</v>
      </c>
      <c r="Y7" s="10">
        <v>133</v>
      </c>
      <c r="Z7" s="10">
        <v>72</v>
      </c>
      <c r="AA7" s="10">
        <v>192</v>
      </c>
      <c r="AB7" s="10">
        <v>181</v>
      </c>
      <c r="AC7" s="10">
        <v>104</v>
      </c>
      <c r="AD7" s="10">
        <v>67</v>
      </c>
      <c r="AE7" s="10"/>
      <c r="AF7" s="10">
        <v>315</v>
      </c>
      <c r="AG7" s="10">
        <v>706</v>
      </c>
      <c r="AH7" s="10">
        <v>377</v>
      </c>
      <c r="AI7" s="10">
        <v>217</v>
      </c>
      <c r="AJ7" s="10">
        <v>225</v>
      </c>
      <c r="AK7" s="10"/>
      <c r="AL7" s="10">
        <v>742</v>
      </c>
      <c r="AM7" s="10">
        <v>722</v>
      </c>
      <c r="AN7" s="10">
        <v>333</v>
      </c>
      <c r="AO7" s="10">
        <v>111</v>
      </c>
      <c r="AP7" s="10"/>
      <c r="AQ7" s="10">
        <v>1113</v>
      </c>
      <c r="AR7" s="10">
        <v>795</v>
      </c>
      <c r="AS7" s="10"/>
      <c r="AT7" s="10">
        <v>1261</v>
      </c>
      <c r="AU7" s="10">
        <v>383</v>
      </c>
      <c r="AV7" s="10"/>
      <c r="AW7" s="10">
        <v>730</v>
      </c>
      <c r="AX7" s="10">
        <v>450</v>
      </c>
      <c r="AY7" s="10">
        <v>663</v>
      </c>
      <c r="AZ7" s="10"/>
      <c r="BA7" s="10">
        <v>474</v>
      </c>
      <c r="BB7" s="10">
        <v>532</v>
      </c>
      <c r="BC7" s="10">
        <v>607</v>
      </c>
      <c r="BD7" s="10">
        <v>196</v>
      </c>
      <c r="BE7" s="10">
        <v>98</v>
      </c>
      <c r="BF7" s="10"/>
      <c r="BG7" s="10">
        <v>761</v>
      </c>
      <c r="BH7" s="10">
        <v>1147</v>
      </c>
      <c r="BI7" s="10"/>
      <c r="BJ7" s="10">
        <v>1483</v>
      </c>
      <c r="BK7" s="10">
        <v>415</v>
      </c>
      <c r="BL7" s="10"/>
      <c r="BM7" s="10">
        <v>275</v>
      </c>
      <c r="BN7" s="10">
        <v>371</v>
      </c>
      <c r="BO7" s="10">
        <v>669</v>
      </c>
      <c r="BP7" s="10">
        <v>146</v>
      </c>
      <c r="BQ7" s="10">
        <v>217</v>
      </c>
      <c r="BR7" s="10"/>
      <c r="BS7" s="10">
        <v>586</v>
      </c>
      <c r="BT7" s="10"/>
      <c r="BU7" s="10">
        <v>355</v>
      </c>
      <c r="BV7" s="10">
        <v>471</v>
      </c>
      <c r="BW7" s="10">
        <v>178</v>
      </c>
      <c r="BX7" s="10">
        <v>376</v>
      </c>
      <c r="BY7" s="10">
        <v>150</v>
      </c>
      <c r="BZ7" s="10"/>
      <c r="CA7" s="10">
        <v>159</v>
      </c>
      <c r="CB7" s="10"/>
      <c r="CC7" s="10">
        <v>1512</v>
      </c>
      <c r="CD7" s="10">
        <v>342</v>
      </c>
      <c r="CE7" s="10"/>
      <c r="CF7" s="10">
        <v>704</v>
      </c>
      <c r="CG7" s="10"/>
      <c r="CH7" s="10">
        <v>655</v>
      </c>
      <c r="CI7" s="10">
        <v>230</v>
      </c>
    </row>
    <row r="8" spans="2:87" ht="30" customHeight="1" x14ac:dyDescent="0.35">
      <c r="B8" s="11" t="s">
        <v>20</v>
      </c>
      <c r="C8" s="11">
        <v>1916</v>
      </c>
      <c r="D8" s="11">
        <v>950</v>
      </c>
      <c r="E8" s="11">
        <v>960</v>
      </c>
      <c r="F8" s="11"/>
      <c r="G8" s="11">
        <v>280</v>
      </c>
      <c r="H8" s="11">
        <v>338</v>
      </c>
      <c r="I8" s="11">
        <v>337</v>
      </c>
      <c r="J8" s="11">
        <v>323</v>
      </c>
      <c r="K8" s="11">
        <v>260</v>
      </c>
      <c r="L8" s="11">
        <v>377</v>
      </c>
      <c r="M8" s="11"/>
      <c r="N8" s="11">
        <v>505</v>
      </c>
      <c r="O8" s="11">
        <v>494</v>
      </c>
      <c r="P8" s="11">
        <v>435</v>
      </c>
      <c r="Q8" s="11">
        <v>477</v>
      </c>
      <c r="R8" s="11"/>
      <c r="S8" s="11">
        <v>272</v>
      </c>
      <c r="T8" s="11">
        <v>253</v>
      </c>
      <c r="U8" s="11">
        <v>152</v>
      </c>
      <c r="V8" s="11">
        <v>170</v>
      </c>
      <c r="W8" s="11">
        <v>135</v>
      </c>
      <c r="X8" s="11">
        <v>171</v>
      </c>
      <c r="Y8" s="11">
        <v>151</v>
      </c>
      <c r="Z8" s="11">
        <v>77</v>
      </c>
      <c r="AA8" s="11">
        <v>207</v>
      </c>
      <c r="AB8" s="11">
        <v>173</v>
      </c>
      <c r="AC8" s="11">
        <v>97</v>
      </c>
      <c r="AD8" s="11">
        <v>58</v>
      </c>
      <c r="AE8" s="11"/>
      <c r="AF8" s="11">
        <v>324</v>
      </c>
      <c r="AG8" s="11">
        <v>725</v>
      </c>
      <c r="AH8" s="11">
        <v>370</v>
      </c>
      <c r="AI8" s="11">
        <v>210</v>
      </c>
      <c r="AJ8" s="11">
        <v>217</v>
      </c>
      <c r="AK8" s="11"/>
      <c r="AL8" s="11">
        <v>714</v>
      </c>
      <c r="AM8" s="11">
        <v>738</v>
      </c>
      <c r="AN8" s="11">
        <v>343</v>
      </c>
      <c r="AO8" s="11">
        <v>121</v>
      </c>
      <c r="AP8" s="11"/>
      <c r="AQ8" s="11">
        <v>1132</v>
      </c>
      <c r="AR8" s="11">
        <v>784</v>
      </c>
      <c r="AS8" s="11"/>
      <c r="AT8" s="11">
        <v>1271</v>
      </c>
      <c r="AU8" s="11">
        <v>347</v>
      </c>
      <c r="AV8" s="11"/>
      <c r="AW8" s="11">
        <v>683</v>
      </c>
      <c r="AX8" s="11">
        <v>452</v>
      </c>
      <c r="AY8" s="11">
        <v>699</v>
      </c>
      <c r="AZ8" s="11"/>
      <c r="BA8" s="11">
        <v>494</v>
      </c>
      <c r="BB8" s="11">
        <v>528</v>
      </c>
      <c r="BC8" s="11">
        <v>612</v>
      </c>
      <c r="BD8" s="11">
        <v>189</v>
      </c>
      <c r="BE8" s="11">
        <v>93</v>
      </c>
      <c r="BF8" s="11"/>
      <c r="BG8" s="11">
        <v>821</v>
      </c>
      <c r="BH8" s="11">
        <v>1095</v>
      </c>
      <c r="BI8" s="11"/>
      <c r="BJ8" s="11">
        <v>1521</v>
      </c>
      <c r="BK8" s="11">
        <v>386</v>
      </c>
      <c r="BL8" s="11"/>
      <c r="BM8" s="11">
        <v>292</v>
      </c>
      <c r="BN8" s="11">
        <v>351</v>
      </c>
      <c r="BO8" s="11">
        <v>678</v>
      </c>
      <c r="BP8" s="11">
        <v>145</v>
      </c>
      <c r="BQ8" s="11">
        <v>219</v>
      </c>
      <c r="BR8" s="11"/>
      <c r="BS8" s="11">
        <v>584</v>
      </c>
      <c r="BT8" s="11"/>
      <c r="BU8" s="11">
        <v>346</v>
      </c>
      <c r="BV8" s="11">
        <v>484</v>
      </c>
      <c r="BW8" s="11">
        <v>178</v>
      </c>
      <c r="BX8" s="11">
        <v>370</v>
      </c>
      <c r="BY8" s="11">
        <v>158</v>
      </c>
      <c r="BZ8" s="11"/>
      <c r="CA8" s="11">
        <v>162</v>
      </c>
      <c r="CB8" s="11"/>
      <c r="CC8" s="11">
        <v>1504</v>
      </c>
      <c r="CD8" s="11">
        <v>354</v>
      </c>
      <c r="CE8" s="11"/>
      <c r="CF8" s="11">
        <v>674</v>
      </c>
      <c r="CG8" s="11"/>
      <c r="CH8" s="11">
        <v>643</v>
      </c>
      <c r="CI8" s="11">
        <v>232</v>
      </c>
    </row>
    <row r="9" spans="2:87" ht="29" x14ac:dyDescent="0.35">
      <c r="B9" s="18" t="s">
        <v>527</v>
      </c>
      <c r="C9" s="17">
        <v>0.45634899392929201</v>
      </c>
      <c r="D9" s="17">
        <v>0.40873548590459502</v>
      </c>
      <c r="E9" s="17">
        <v>0.50419047502566705</v>
      </c>
      <c r="F9" s="17"/>
      <c r="G9" s="17">
        <v>0.37458713693873902</v>
      </c>
      <c r="H9" s="17">
        <v>0.41588410058352099</v>
      </c>
      <c r="I9" s="17">
        <v>0.43179846422578</v>
      </c>
      <c r="J9" s="17">
        <v>0.44074635936385398</v>
      </c>
      <c r="K9" s="17">
        <v>0.538518780210963</v>
      </c>
      <c r="L9" s="17">
        <v>0.532182450637253</v>
      </c>
      <c r="M9" s="17"/>
      <c r="N9" s="17">
        <v>0.40602875028755298</v>
      </c>
      <c r="O9" s="17">
        <v>0.40673756083884799</v>
      </c>
      <c r="P9" s="17">
        <v>0.50446079005640698</v>
      </c>
      <c r="Q9" s="17">
        <v>0.51635499509432603</v>
      </c>
      <c r="R9" s="17"/>
      <c r="S9" s="17">
        <v>0.44250051635308302</v>
      </c>
      <c r="T9" s="17">
        <v>0.47070318339184702</v>
      </c>
      <c r="U9" s="17">
        <v>0.39895493896703499</v>
      </c>
      <c r="V9" s="17">
        <v>0.41213714089539599</v>
      </c>
      <c r="W9" s="17">
        <v>0.38508948694642198</v>
      </c>
      <c r="X9" s="17">
        <v>0.45594565662069902</v>
      </c>
      <c r="Y9" s="17">
        <v>0.47648104457181101</v>
      </c>
      <c r="Z9" s="17">
        <v>0.33067487573271598</v>
      </c>
      <c r="AA9" s="17">
        <v>0.47889698794201802</v>
      </c>
      <c r="AB9" s="17">
        <v>0.57040366263467801</v>
      </c>
      <c r="AC9" s="17">
        <v>0.56322040591560896</v>
      </c>
      <c r="AD9" s="17">
        <v>0.42270376091254003</v>
      </c>
      <c r="AE9" s="17"/>
      <c r="AF9" s="17">
        <v>0.51531410410373502</v>
      </c>
      <c r="AG9" s="17">
        <v>0.47410945507040098</v>
      </c>
      <c r="AH9" s="17">
        <v>0.436117116790118</v>
      </c>
      <c r="AI9" s="17">
        <v>0.41773549789257702</v>
      </c>
      <c r="AJ9" s="17">
        <v>0.39026528580231201</v>
      </c>
      <c r="AK9" s="17"/>
      <c r="AL9" s="17">
        <v>0.40741090258003798</v>
      </c>
      <c r="AM9" s="17">
        <v>0.454493470723974</v>
      </c>
      <c r="AN9" s="17">
        <v>0.50708974700373</v>
      </c>
      <c r="AO9" s="17">
        <v>0.61300762533126196</v>
      </c>
      <c r="AP9" s="17"/>
      <c r="AQ9" s="17">
        <v>0.47965880359719298</v>
      </c>
      <c r="AR9" s="17">
        <v>0.42267727671081901</v>
      </c>
      <c r="AS9" s="17"/>
      <c r="AT9" s="17">
        <v>0.430893813462074</v>
      </c>
      <c r="AU9" s="17">
        <v>0.52419586286826503</v>
      </c>
      <c r="AV9" s="17"/>
      <c r="AW9" s="17">
        <v>0.48481766441725699</v>
      </c>
      <c r="AX9" s="17">
        <v>0.41603096478555401</v>
      </c>
      <c r="AY9" s="17">
        <v>0.454071998981119</v>
      </c>
      <c r="AZ9" s="17"/>
      <c r="BA9" s="17">
        <v>0.47397963508437202</v>
      </c>
      <c r="BB9" s="17">
        <v>0.45701391006060399</v>
      </c>
      <c r="BC9" s="17">
        <v>0.45079277408526103</v>
      </c>
      <c r="BD9" s="17">
        <v>0.43846611754524201</v>
      </c>
      <c r="BE9" s="17">
        <v>0.42624556848262302</v>
      </c>
      <c r="BF9" s="17"/>
      <c r="BG9" s="17">
        <v>0.42879268638402901</v>
      </c>
      <c r="BH9" s="17">
        <v>0.47700481837526998</v>
      </c>
      <c r="BI9" s="17"/>
      <c r="BJ9" s="17">
        <v>0.43096502519340302</v>
      </c>
      <c r="BK9" s="17">
        <v>0.54823147010868301</v>
      </c>
      <c r="BL9" s="17"/>
      <c r="BM9" s="17">
        <v>0.45528334031719397</v>
      </c>
      <c r="BN9" s="17">
        <v>0.45650712178414798</v>
      </c>
      <c r="BO9" s="17">
        <v>0.477311760282361</v>
      </c>
      <c r="BP9" s="17">
        <v>0.40673026840411602</v>
      </c>
      <c r="BQ9" s="17">
        <v>0.46281368698781999</v>
      </c>
      <c r="BR9" s="17"/>
      <c r="BS9" s="17">
        <v>0.489311154615579</v>
      </c>
      <c r="BT9" s="17"/>
      <c r="BU9" s="17">
        <v>0.474803625498318</v>
      </c>
      <c r="BV9" s="17">
        <v>0.47183992673783798</v>
      </c>
      <c r="BW9" s="17">
        <v>0.41009514169933298</v>
      </c>
      <c r="BX9" s="17">
        <v>0.49415695939036403</v>
      </c>
      <c r="BY9" s="17">
        <v>0.34382242424929299</v>
      </c>
      <c r="BZ9" s="17"/>
      <c r="CA9" s="17">
        <v>0.47150420640335</v>
      </c>
      <c r="CB9" s="17"/>
      <c r="CC9" s="17">
        <v>0.51515332031809902</v>
      </c>
      <c r="CD9" s="17">
        <v>0.241237749321603</v>
      </c>
      <c r="CE9" s="17"/>
      <c r="CF9" s="17">
        <v>0.56218073992367301</v>
      </c>
      <c r="CG9" s="17"/>
      <c r="CH9" s="17">
        <v>0.48477431848109298</v>
      </c>
      <c r="CI9" s="17">
        <v>0.39880622645943198</v>
      </c>
    </row>
    <row r="10" spans="2:87" ht="29" x14ac:dyDescent="0.35">
      <c r="B10" s="18" t="s">
        <v>528</v>
      </c>
      <c r="C10" s="17">
        <v>0.37303517282944698</v>
      </c>
      <c r="D10" s="17">
        <v>0.39673819711095198</v>
      </c>
      <c r="E10" s="17">
        <v>0.34970274904276299</v>
      </c>
      <c r="F10" s="17"/>
      <c r="G10" s="17">
        <v>0.315848429821036</v>
      </c>
      <c r="H10" s="17">
        <v>0.378332758329815</v>
      </c>
      <c r="I10" s="17">
        <v>0.40052517920356701</v>
      </c>
      <c r="J10" s="17">
        <v>0.411515972760439</v>
      </c>
      <c r="K10" s="17">
        <v>0.33784419164070101</v>
      </c>
      <c r="L10" s="17">
        <v>0.37747461071907701</v>
      </c>
      <c r="M10" s="17"/>
      <c r="N10" s="17">
        <v>0.41449206133452199</v>
      </c>
      <c r="O10" s="17">
        <v>0.41003238359010302</v>
      </c>
      <c r="P10" s="17">
        <v>0.32630880320202599</v>
      </c>
      <c r="Q10" s="17">
        <v>0.334164044039862</v>
      </c>
      <c r="R10" s="17"/>
      <c r="S10" s="17">
        <v>0.35239285134383302</v>
      </c>
      <c r="T10" s="17">
        <v>0.35623821587485999</v>
      </c>
      <c r="U10" s="17">
        <v>0.43646972021369301</v>
      </c>
      <c r="V10" s="17">
        <v>0.41268236824238702</v>
      </c>
      <c r="W10" s="17">
        <v>0.43521749669087301</v>
      </c>
      <c r="X10" s="17">
        <v>0.35053493850621698</v>
      </c>
      <c r="Y10" s="17">
        <v>0.37665313741754802</v>
      </c>
      <c r="Z10" s="17">
        <v>0.45581215050017898</v>
      </c>
      <c r="AA10" s="17">
        <v>0.35299586939202998</v>
      </c>
      <c r="AB10" s="17">
        <v>0.32111408112004097</v>
      </c>
      <c r="AC10" s="17">
        <v>0.34184130585603201</v>
      </c>
      <c r="AD10" s="17">
        <v>0.34060696296041199</v>
      </c>
      <c r="AE10" s="17"/>
      <c r="AF10" s="17">
        <v>0.31813621652319701</v>
      </c>
      <c r="AG10" s="17">
        <v>0.35601127950030798</v>
      </c>
      <c r="AH10" s="17">
        <v>0.40584966579019099</v>
      </c>
      <c r="AI10" s="17">
        <v>0.45115646545354698</v>
      </c>
      <c r="AJ10" s="17">
        <v>0.42546368624806402</v>
      </c>
      <c r="AK10" s="17"/>
      <c r="AL10" s="17">
        <v>0.404087152967819</v>
      </c>
      <c r="AM10" s="17">
        <v>0.36596905123423501</v>
      </c>
      <c r="AN10" s="17">
        <v>0.375318542461343</v>
      </c>
      <c r="AO10" s="17">
        <v>0.226306102126272</v>
      </c>
      <c r="AP10" s="17"/>
      <c r="AQ10" s="17">
        <v>0.35230799604047303</v>
      </c>
      <c r="AR10" s="17">
        <v>0.40297619961254799</v>
      </c>
      <c r="AS10" s="17"/>
      <c r="AT10" s="17">
        <v>0.38675828713635302</v>
      </c>
      <c r="AU10" s="17">
        <v>0.38531076957171001</v>
      </c>
      <c r="AV10" s="17"/>
      <c r="AW10" s="17">
        <v>0.38711738981215299</v>
      </c>
      <c r="AX10" s="17">
        <v>0.39933586295837398</v>
      </c>
      <c r="AY10" s="17">
        <v>0.358833911342825</v>
      </c>
      <c r="AZ10" s="17"/>
      <c r="BA10" s="17">
        <v>0.33159720201827397</v>
      </c>
      <c r="BB10" s="17">
        <v>0.40387233955173102</v>
      </c>
      <c r="BC10" s="17">
        <v>0.37333124019601599</v>
      </c>
      <c r="BD10" s="17">
        <v>0.39214146215411</v>
      </c>
      <c r="BE10" s="17">
        <v>0.38121792455688303</v>
      </c>
      <c r="BF10" s="17"/>
      <c r="BG10" s="17">
        <v>0.36135220116823003</v>
      </c>
      <c r="BH10" s="17">
        <v>0.38179256571472497</v>
      </c>
      <c r="BI10" s="17"/>
      <c r="BJ10" s="17">
        <v>0.384782032554012</v>
      </c>
      <c r="BK10" s="17">
        <v>0.33312379682367999</v>
      </c>
      <c r="BL10" s="17"/>
      <c r="BM10" s="17">
        <v>0.36809937454616698</v>
      </c>
      <c r="BN10" s="17">
        <v>0.39491967920975202</v>
      </c>
      <c r="BO10" s="17">
        <v>0.37374492200534198</v>
      </c>
      <c r="BP10" s="17">
        <v>0.39981474363522701</v>
      </c>
      <c r="BQ10" s="17">
        <v>0.37028656729548098</v>
      </c>
      <c r="BR10" s="17"/>
      <c r="BS10" s="17">
        <v>0.36807667203382</v>
      </c>
      <c r="BT10" s="17"/>
      <c r="BU10" s="17">
        <v>0.38501623693758102</v>
      </c>
      <c r="BV10" s="17">
        <v>0.36870130338857099</v>
      </c>
      <c r="BW10" s="17">
        <v>0.42009879801477601</v>
      </c>
      <c r="BX10" s="17">
        <v>0.36403042570871602</v>
      </c>
      <c r="BY10" s="17">
        <v>0.35291717823193403</v>
      </c>
      <c r="BZ10" s="17"/>
      <c r="CA10" s="17">
        <v>0.39058290652834998</v>
      </c>
      <c r="CB10" s="17"/>
      <c r="CC10" s="17">
        <v>0.35823577234734499</v>
      </c>
      <c r="CD10" s="17">
        <v>0.45230560135631898</v>
      </c>
      <c r="CE10" s="17"/>
      <c r="CF10" s="17">
        <v>0.34405732659691501</v>
      </c>
      <c r="CG10" s="17"/>
      <c r="CH10" s="17">
        <v>0.391480960415654</v>
      </c>
      <c r="CI10" s="17">
        <v>0.369161646670015</v>
      </c>
    </row>
    <row r="11" spans="2:87" ht="29" x14ac:dyDescent="0.35">
      <c r="B11" s="18" t="s">
        <v>529</v>
      </c>
      <c r="C11" s="17">
        <v>6.5300217540585404E-2</v>
      </c>
      <c r="D11" s="17">
        <v>8.7116404187608298E-2</v>
      </c>
      <c r="E11" s="17">
        <v>4.4104903621831899E-2</v>
      </c>
      <c r="F11" s="17"/>
      <c r="G11" s="17">
        <v>0.10112935861704</v>
      </c>
      <c r="H11" s="17">
        <v>9.2310375055863703E-2</v>
      </c>
      <c r="I11" s="17">
        <v>4.94492676889179E-2</v>
      </c>
      <c r="J11" s="17">
        <v>6.8442706886772203E-2</v>
      </c>
      <c r="K11" s="17">
        <v>5.9764723081694698E-2</v>
      </c>
      <c r="L11" s="17">
        <v>2.97120743062536E-2</v>
      </c>
      <c r="M11" s="17"/>
      <c r="N11" s="17">
        <v>7.4035225159943999E-2</v>
      </c>
      <c r="O11" s="17">
        <v>6.3632522189754404E-2</v>
      </c>
      <c r="P11" s="17">
        <v>6.5877459964724105E-2</v>
      </c>
      <c r="Q11" s="17">
        <v>5.5948562255832203E-2</v>
      </c>
      <c r="R11" s="17"/>
      <c r="S11" s="17">
        <v>6.6676620261059999E-2</v>
      </c>
      <c r="T11" s="17">
        <v>5.1382707862079498E-2</v>
      </c>
      <c r="U11" s="17">
        <v>7.1025839238361602E-2</v>
      </c>
      <c r="V11" s="17">
        <v>6.9996703751135203E-2</v>
      </c>
      <c r="W11" s="17">
        <v>7.0039169661078496E-2</v>
      </c>
      <c r="X11" s="17">
        <v>7.0638149378360507E-2</v>
      </c>
      <c r="Y11" s="17">
        <v>6.2030543387822497E-2</v>
      </c>
      <c r="Z11" s="17">
        <v>8.6546673300309199E-2</v>
      </c>
      <c r="AA11" s="17">
        <v>9.9461916523334901E-2</v>
      </c>
      <c r="AB11" s="17">
        <v>3.5161923222527702E-2</v>
      </c>
      <c r="AC11" s="17">
        <v>2.80052098146494E-2</v>
      </c>
      <c r="AD11" s="17">
        <v>7.3898847912037699E-2</v>
      </c>
      <c r="AE11" s="17"/>
      <c r="AF11" s="17">
        <v>5.5749420471320997E-2</v>
      </c>
      <c r="AG11" s="17">
        <v>6.9856434663159703E-2</v>
      </c>
      <c r="AH11" s="17">
        <v>5.8924507984789098E-2</v>
      </c>
      <c r="AI11" s="17">
        <v>6.4440114585862698E-2</v>
      </c>
      <c r="AJ11" s="17">
        <v>8.0481409429645406E-2</v>
      </c>
      <c r="AK11" s="17"/>
      <c r="AL11" s="17">
        <v>7.0959614998075501E-2</v>
      </c>
      <c r="AM11" s="17">
        <v>6.4678620711606197E-2</v>
      </c>
      <c r="AN11" s="17">
        <v>5.4460212159142797E-2</v>
      </c>
      <c r="AO11" s="17">
        <v>6.6362340462225E-2</v>
      </c>
      <c r="AP11" s="17"/>
      <c r="AQ11" s="17">
        <v>5.9265752398069201E-2</v>
      </c>
      <c r="AR11" s="17">
        <v>7.4017182918614602E-2</v>
      </c>
      <c r="AS11" s="17"/>
      <c r="AT11" s="17">
        <v>6.8731627175412202E-2</v>
      </c>
      <c r="AU11" s="17">
        <v>3.5236129592505001E-2</v>
      </c>
      <c r="AV11" s="17"/>
      <c r="AW11" s="17">
        <v>5.0887109530190301E-2</v>
      </c>
      <c r="AX11" s="17">
        <v>8.0908891883834294E-2</v>
      </c>
      <c r="AY11" s="17">
        <v>6.5280089355031795E-2</v>
      </c>
      <c r="AZ11" s="17"/>
      <c r="BA11" s="17">
        <v>8.6937403599479199E-2</v>
      </c>
      <c r="BB11" s="17">
        <v>5.0839896860073598E-2</v>
      </c>
      <c r="BC11" s="17">
        <v>6.48997291468527E-2</v>
      </c>
      <c r="BD11" s="17">
        <v>4.8205183693738302E-2</v>
      </c>
      <c r="BE11" s="17">
        <v>7.0464659563825E-2</v>
      </c>
      <c r="BF11" s="17"/>
      <c r="BG11" s="17">
        <v>6.9056047864689302E-2</v>
      </c>
      <c r="BH11" s="17">
        <v>6.2484899425263203E-2</v>
      </c>
      <c r="BI11" s="17"/>
      <c r="BJ11" s="17">
        <v>6.7018625036043306E-2</v>
      </c>
      <c r="BK11" s="17">
        <v>6.0117057034625498E-2</v>
      </c>
      <c r="BL11" s="17"/>
      <c r="BM11" s="17">
        <v>3.6794460105169402E-2</v>
      </c>
      <c r="BN11" s="17">
        <v>6.4677416025102699E-2</v>
      </c>
      <c r="BO11" s="17">
        <v>7.0868506492377498E-2</v>
      </c>
      <c r="BP11" s="17">
        <v>9.2355022188237906E-2</v>
      </c>
      <c r="BQ11" s="17">
        <v>7.4292249193938995E-2</v>
      </c>
      <c r="BR11" s="17"/>
      <c r="BS11" s="17">
        <v>6.7295363066402297E-2</v>
      </c>
      <c r="BT11" s="17"/>
      <c r="BU11" s="17">
        <v>6.0426055928749799E-2</v>
      </c>
      <c r="BV11" s="17">
        <v>7.5221028276570998E-2</v>
      </c>
      <c r="BW11" s="17">
        <v>6.7671058998168401E-2</v>
      </c>
      <c r="BX11" s="17">
        <v>7.5035174612449906E-2</v>
      </c>
      <c r="BY11" s="17">
        <v>7.0127999481864503E-2</v>
      </c>
      <c r="BZ11" s="17"/>
      <c r="CA11" s="17">
        <v>6.0077140620730697E-2</v>
      </c>
      <c r="CB11" s="17"/>
      <c r="CC11" s="17">
        <v>5.1712091861570698E-2</v>
      </c>
      <c r="CD11" s="17">
        <v>0.128361353942607</v>
      </c>
      <c r="CE11" s="17"/>
      <c r="CF11" s="17">
        <v>3.8550568159354898E-2</v>
      </c>
      <c r="CG11" s="17"/>
      <c r="CH11" s="17">
        <v>6.1575460528423602E-2</v>
      </c>
      <c r="CI11" s="17">
        <v>0.11287546498772601</v>
      </c>
    </row>
    <row r="12" spans="2:87" ht="29" x14ac:dyDescent="0.35">
      <c r="B12" s="18" t="s">
        <v>530</v>
      </c>
      <c r="C12" s="17">
        <v>2.5049283820635801E-2</v>
      </c>
      <c r="D12" s="17">
        <v>3.4342810838040298E-2</v>
      </c>
      <c r="E12" s="17">
        <v>1.60029256255576E-2</v>
      </c>
      <c r="F12" s="17"/>
      <c r="G12" s="17">
        <v>6.5396889298862601E-2</v>
      </c>
      <c r="H12" s="17">
        <v>2.1219261219765001E-2</v>
      </c>
      <c r="I12" s="17">
        <v>1.9969588638229702E-2</v>
      </c>
      <c r="J12" s="17">
        <v>2.7747703083225699E-2</v>
      </c>
      <c r="K12" s="17">
        <v>1.02491612621862E-2</v>
      </c>
      <c r="L12" s="17">
        <v>1.0908922690333601E-2</v>
      </c>
      <c r="M12" s="17"/>
      <c r="N12" s="17">
        <v>1.80261409374004E-2</v>
      </c>
      <c r="O12" s="17">
        <v>4.6866499553032202E-2</v>
      </c>
      <c r="P12" s="17">
        <v>1.48022443291436E-2</v>
      </c>
      <c r="Q12" s="17">
        <v>1.9562404021595502E-2</v>
      </c>
      <c r="R12" s="17"/>
      <c r="S12" s="17">
        <v>4.2099914084397998E-2</v>
      </c>
      <c r="T12" s="17">
        <v>2.2744199562096501E-2</v>
      </c>
      <c r="U12" s="17">
        <v>3.2557354053500097E-2</v>
      </c>
      <c r="V12" s="17">
        <v>2.13747509877695E-2</v>
      </c>
      <c r="W12" s="17">
        <v>4.0786400379373797E-2</v>
      </c>
      <c r="X12" s="17">
        <v>1.7682267846109101E-2</v>
      </c>
      <c r="Y12" s="17">
        <v>0</v>
      </c>
      <c r="Z12" s="17">
        <v>2.78264296922896E-2</v>
      </c>
      <c r="AA12" s="17">
        <v>2.68448517018255E-2</v>
      </c>
      <c r="AB12" s="17">
        <v>1.0376329663179499E-2</v>
      </c>
      <c r="AC12" s="17">
        <v>9.6229442453617097E-3</v>
      </c>
      <c r="AD12" s="17">
        <v>5.5520398407465699E-2</v>
      </c>
      <c r="AE12" s="17"/>
      <c r="AF12" s="17">
        <v>1.7921774012967E-2</v>
      </c>
      <c r="AG12" s="17">
        <v>3.2515366157842798E-2</v>
      </c>
      <c r="AH12" s="17">
        <v>2.0633100562509901E-2</v>
      </c>
      <c r="AI12" s="17">
        <v>2.3826810476243999E-2</v>
      </c>
      <c r="AJ12" s="17">
        <v>1.0898802064334299E-2</v>
      </c>
      <c r="AK12" s="17"/>
      <c r="AL12" s="17">
        <v>2.37261495386791E-2</v>
      </c>
      <c r="AM12" s="17">
        <v>2.7477102627467501E-2</v>
      </c>
      <c r="AN12" s="17">
        <v>2.1121452601741201E-2</v>
      </c>
      <c r="AO12" s="17">
        <v>2.9171773912696701E-2</v>
      </c>
      <c r="AP12" s="17"/>
      <c r="AQ12" s="17">
        <v>3.1818488019480097E-2</v>
      </c>
      <c r="AR12" s="17">
        <v>1.52709659010577E-2</v>
      </c>
      <c r="AS12" s="17"/>
      <c r="AT12" s="17">
        <v>2.99700376388921E-2</v>
      </c>
      <c r="AU12" s="17">
        <v>1.24653493630686E-2</v>
      </c>
      <c r="AV12" s="17"/>
      <c r="AW12" s="17">
        <v>1.9825601110079701E-2</v>
      </c>
      <c r="AX12" s="17">
        <v>2.31872144876492E-2</v>
      </c>
      <c r="AY12" s="17">
        <v>2.7626259315223601E-2</v>
      </c>
      <c r="AZ12" s="17"/>
      <c r="BA12" s="17">
        <v>2.0625361670528398E-2</v>
      </c>
      <c r="BB12" s="17">
        <v>1.6048436951903298E-2</v>
      </c>
      <c r="BC12" s="17">
        <v>3.0671323456281801E-2</v>
      </c>
      <c r="BD12" s="17">
        <v>3.48240827035739E-2</v>
      </c>
      <c r="BE12" s="17">
        <v>4.29575556670466E-2</v>
      </c>
      <c r="BF12" s="17"/>
      <c r="BG12" s="17">
        <v>4.0030657093178303E-2</v>
      </c>
      <c r="BH12" s="17">
        <v>1.3819455013964E-2</v>
      </c>
      <c r="BI12" s="17"/>
      <c r="BJ12" s="17">
        <v>2.9442973041997601E-2</v>
      </c>
      <c r="BK12" s="17">
        <v>8.3289833815035699E-3</v>
      </c>
      <c r="BL12" s="17"/>
      <c r="BM12" s="17">
        <v>1.35148346687295E-2</v>
      </c>
      <c r="BN12" s="17">
        <v>2.80692215811655E-2</v>
      </c>
      <c r="BO12" s="17">
        <v>2.3081463119519599E-2</v>
      </c>
      <c r="BP12" s="17">
        <v>1.33737277095137E-2</v>
      </c>
      <c r="BQ12" s="17">
        <v>3.5293694551664499E-2</v>
      </c>
      <c r="BR12" s="17"/>
      <c r="BS12" s="17">
        <v>3.3531317946740302E-2</v>
      </c>
      <c r="BT12" s="17"/>
      <c r="BU12" s="17">
        <v>1.7811763863571601E-2</v>
      </c>
      <c r="BV12" s="17">
        <v>2.73342213958108E-2</v>
      </c>
      <c r="BW12" s="17">
        <v>2.36613192134357E-2</v>
      </c>
      <c r="BX12" s="17">
        <v>3.7494077624816498E-2</v>
      </c>
      <c r="BY12" s="17">
        <v>1.17387332351676E-2</v>
      </c>
      <c r="BZ12" s="17"/>
      <c r="CA12" s="17">
        <v>4.1687571821594799E-2</v>
      </c>
      <c r="CB12" s="17"/>
      <c r="CC12" s="17">
        <v>1.4799023879471501E-2</v>
      </c>
      <c r="CD12" s="17">
        <v>6.3067025217092496E-2</v>
      </c>
      <c r="CE12" s="17"/>
      <c r="CF12" s="17">
        <v>3.7154062920172798E-3</v>
      </c>
      <c r="CG12" s="17"/>
      <c r="CH12" s="17">
        <v>1.8189564829058799E-2</v>
      </c>
      <c r="CI12" s="17">
        <v>4.5459909307870201E-2</v>
      </c>
    </row>
    <row r="13" spans="2:87" ht="29" x14ac:dyDescent="0.35">
      <c r="B13" s="18" t="s">
        <v>531</v>
      </c>
      <c r="C13" s="17">
        <v>3.7365708803537602E-2</v>
      </c>
      <c r="D13" s="17">
        <v>3.91171646656608E-2</v>
      </c>
      <c r="E13" s="17">
        <v>3.5865071627765803E-2</v>
      </c>
      <c r="F13" s="17"/>
      <c r="G13" s="17">
        <v>5.1870006854287998E-2</v>
      </c>
      <c r="H13" s="17">
        <v>5.0480704400624098E-2</v>
      </c>
      <c r="I13" s="17">
        <v>4.7343234131867598E-2</v>
      </c>
      <c r="J13" s="17">
        <v>2.2991531578875599E-2</v>
      </c>
      <c r="K13" s="17">
        <v>2.4564201168659899E-2</v>
      </c>
      <c r="L13" s="17">
        <v>2.70384771107876E-2</v>
      </c>
      <c r="M13" s="17"/>
      <c r="N13" s="17">
        <v>4.2554392231641598E-2</v>
      </c>
      <c r="O13" s="17">
        <v>3.5453715528514E-2</v>
      </c>
      <c r="P13" s="17">
        <v>4.4799448026961002E-2</v>
      </c>
      <c r="Q13" s="17">
        <v>2.75563713483226E-2</v>
      </c>
      <c r="R13" s="17"/>
      <c r="S13" s="17">
        <v>4.3236832301565602E-2</v>
      </c>
      <c r="T13" s="17">
        <v>3.1063926139788998E-2</v>
      </c>
      <c r="U13" s="17">
        <v>1.2344512117781301E-2</v>
      </c>
      <c r="V13" s="17">
        <v>3.5662918235556097E-2</v>
      </c>
      <c r="W13" s="17">
        <v>3.33897626505575E-2</v>
      </c>
      <c r="X13" s="17">
        <v>6.3556432887046793E-2</v>
      </c>
      <c r="Y13" s="17">
        <v>4.25962421262941E-2</v>
      </c>
      <c r="Z13" s="17">
        <v>5.1824731763140702E-2</v>
      </c>
      <c r="AA13" s="17">
        <v>1.8747663949228801E-2</v>
      </c>
      <c r="AB13" s="17">
        <v>4.8146508875425202E-2</v>
      </c>
      <c r="AC13" s="17">
        <v>3.6585012405478498E-2</v>
      </c>
      <c r="AD13" s="17">
        <v>4.3003182877229998E-2</v>
      </c>
      <c r="AE13" s="17"/>
      <c r="AF13" s="17">
        <v>3.36535292778323E-2</v>
      </c>
      <c r="AG13" s="17">
        <v>3.8170537325796103E-2</v>
      </c>
      <c r="AH13" s="17">
        <v>3.8582979104189702E-2</v>
      </c>
      <c r="AI13" s="17">
        <v>2.18362900666066E-2</v>
      </c>
      <c r="AJ13" s="17">
        <v>3.6286444222171997E-2</v>
      </c>
      <c r="AK13" s="17"/>
      <c r="AL13" s="17">
        <v>3.96225022296696E-2</v>
      </c>
      <c r="AM13" s="17">
        <v>4.2377466087930901E-2</v>
      </c>
      <c r="AN13" s="17">
        <v>2.0635696570301301E-2</v>
      </c>
      <c r="AO13" s="17">
        <v>4.08292643557207E-2</v>
      </c>
      <c r="AP13" s="17"/>
      <c r="AQ13" s="17">
        <v>2.9376706631137402E-2</v>
      </c>
      <c r="AR13" s="17">
        <v>4.8906061377813198E-2</v>
      </c>
      <c r="AS13" s="17"/>
      <c r="AT13" s="17">
        <v>3.8004897474861798E-2</v>
      </c>
      <c r="AU13" s="17">
        <v>2.1189559902630401E-2</v>
      </c>
      <c r="AV13" s="17"/>
      <c r="AW13" s="17">
        <v>3.10212422799447E-2</v>
      </c>
      <c r="AX13" s="17">
        <v>2.9907130644245002E-2</v>
      </c>
      <c r="AY13" s="17">
        <v>4.6181822529107901E-2</v>
      </c>
      <c r="AZ13" s="17"/>
      <c r="BA13" s="17">
        <v>4.1296605774528601E-2</v>
      </c>
      <c r="BB13" s="17">
        <v>3.3428168436803497E-2</v>
      </c>
      <c r="BC13" s="17">
        <v>3.8617763208220898E-2</v>
      </c>
      <c r="BD13" s="17">
        <v>3.7345145139369401E-2</v>
      </c>
      <c r="BE13" s="17">
        <v>3.1055733934873399E-2</v>
      </c>
      <c r="BF13" s="17"/>
      <c r="BG13" s="17">
        <v>4.5920886771366298E-2</v>
      </c>
      <c r="BH13" s="17">
        <v>3.0952866519886199E-2</v>
      </c>
      <c r="BI13" s="17"/>
      <c r="BJ13" s="17">
        <v>3.91621960012433E-2</v>
      </c>
      <c r="BK13" s="17">
        <v>2.8847868404159701E-2</v>
      </c>
      <c r="BL13" s="17"/>
      <c r="BM13" s="17">
        <v>4.5362988421511999E-2</v>
      </c>
      <c r="BN13" s="17">
        <v>2.98294416654434E-2</v>
      </c>
      <c r="BO13" s="17">
        <v>2.88040128844336E-2</v>
      </c>
      <c r="BP13" s="17">
        <v>5.4949700885483399E-2</v>
      </c>
      <c r="BQ13" s="17">
        <v>3.6305679337585599E-2</v>
      </c>
      <c r="BR13" s="17"/>
      <c r="BS13" s="17">
        <v>2.32391686699292E-2</v>
      </c>
      <c r="BT13" s="17"/>
      <c r="BU13" s="17">
        <v>3.5749569501778503E-2</v>
      </c>
      <c r="BV13" s="17">
        <v>3.0744079458217399E-2</v>
      </c>
      <c r="BW13" s="17">
        <v>5.1846476913586202E-2</v>
      </c>
      <c r="BX13" s="17">
        <v>1.7674466999615199E-2</v>
      </c>
      <c r="BY13" s="17">
        <v>7.1741530818474702E-2</v>
      </c>
      <c r="BZ13" s="17"/>
      <c r="CA13" s="17">
        <v>2.5719855666592299E-2</v>
      </c>
      <c r="CB13" s="17"/>
      <c r="CC13" s="17">
        <v>2.4804341553186501E-2</v>
      </c>
      <c r="CD13" s="17">
        <v>7.4503127012190695E-2</v>
      </c>
      <c r="CE13" s="17"/>
      <c r="CF13" s="17">
        <v>2.5296654078309399E-2</v>
      </c>
      <c r="CG13" s="17"/>
      <c r="CH13" s="17">
        <v>3.0240976846897898E-2</v>
      </c>
      <c r="CI13" s="17">
        <v>4.3386425470028703E-2</v>
      </c>
    </row>
    <row r="14" spans="2:87" x14ac:dyDescent="0.35">
      <c r="B14" s="18" t="s">
        <v>161</v>
      </c>
      <c r="C14" s="19">
        <v>4.2900623076502699E-2</v>
      </c>
      <c r="D14" s="19">
        <v>3.3949937293144099E-2</v>
      </c>
      <c r="E14" s="19">
        <v>5.0133875056414298E-2</v>
      </c>
      <c r="F14" s="19"/>
      <c r="G14" s="19">
        <v>9.1168178470034805E-2</v>
      </c>
      <c r="H14" s="19">
        <v>4.17728004104111E-2</v>
      </c>
      <c r="I14" s="19">
        <v>5.0914266111637803E-2</v>
      </c>
      <c r="J14" s="19">
        <v>2.8555726326833401E-2</v>
      </c>
      <c r="K14" s="19">
        <v>2.9058942635795299E-2</v>
      </c>
      <c r="L14" s="19">
        <v>2.2683464536295099E-2</v>
      </c>
      <c r="M14" s="19"/>
      <c r="N14" s="19">
        <v>4.4863430048939203E-2</v>
      </c>
      <c r="O14" s="19">
        <v>3.7277318299747703E-2</v>
      </c>
      <c r="P14" s="19">
        <v>4.3751254420737497E-2</v>
      </c>
      <c r="Q14" s="19">
        <v>4.6413623240061298E-2</v>
      </c>
      <c r="R14" s="19"/>
      <c r="S14" s="19">
        <v>5.3093265656059999E-2</v>
      </c>
      <c r="T14" s="19">
        <v>6.7867767169328103E-2</v>
      </c>
      <c r="U14" s="19">
        <v>4.8647635409628701E-2</v>
      </c>
      <c r="V14" s="19">
        <v>4.8146117887756697E-2</v>
      </c>
      <c r="W14" s="19">
        <v>3.5477683671695598E-2</v>
      </c>
      <c r="X14" s="19">
        <v>4.1642554761567502E-2</v>
      </c>
      <c r="Y14" s="19">
        <v>4.2239032496524699E-2</v>
      </c>
      <c r="Z14" s="19">
        <v>4.7315139011365498E-2</v>
      </c>
      <c r="AA14" s="19">
        <v>2.3052710491562201E-2</v>
      </c>
      <c r="AB14" s="19">
        <v>1.47974944841488E-2</v>
      </c>
      <c r="AC14" s="19">
        <v>2.0725121762869302E-2</v>
      </c>
      <c r="AD14" s="19">
        <v>6.4266846930314203E-2</v>
      </c>
      <c r="AE14" s="19"/>
      <c r="AF14" s="19">
        <v>5.9224955610948003E-2</v>
      </c>
      <c r="AG14" s="19">
        <v>2.9336927282491699E-2</v>
      </c>
      <c r="AH14" s="19">
        <v>3.9892629768203E-2</v>
      </c>
      <c r="AI14" s="19">
        <v>2.1004821525162601E-2</v>
      </c>
      <c r="AJ14" s="19">
        <v>5.6604372233472401E-2</v>
      </c>
      <c r="AK14" s="19"/>
      <c r="AL14" s="19">
        <v>5.4193677685718901E-2</v>
      </c>
      <c r="AM14" s="19">
        <v>4.5004288614785698E-2</v>
      </c>
      <c r="AN14" s="19">
        <v>2.1374349203742499E-2</v>
      </c>
      <c r="AO14" s="19">
        <v>2.4322893811823499E-2</v>
      </c>
      <c r="AP14" s="19"/>
      <c r="AQ14" s="19">
        <v>4.7572253313647797E-2</v>
      </c>
      <c r="AR14" s="19">
        <v>3.6152313479147401E-2</v>
      </c>
      <c r="AS14" s="19"/>
      <c r="AT14" s="19">
        <v>4.5641337112406401E-2</v>
      </c>
      <c r="AU14" s="19">
        <v>2.1602328701820599E-2</v>
      </c>
      <c r="AV14" s="19"/>
      <c r="AW14" s="19">
        <v>2.6330992850375601E-2</v>
      </c>
      <c r="AX14" s="19">
        <v>5.0629935240343302E-2</v>
      </c>
      <c r="AY14" s="19">
        <v>4.8005918476692701E-2</v>
      </c>
      <c r="AZ14" s="19"/>
      <c r="BA14" s="19">
        <v>4.5563791852817302E-2</v>
      </c>
      <c r="BB14" s="19">
        <v>3.8797248138884903E-2</v>
      </c>
      <c r="BC14" s="19">
        <v>4.1687169907367698E-2</v>
      </c>
      <c r="BD14" s="19">
        <v>4.9018008763965802E-2</v>
      </c>
      <c r="BE14" s="19">
        <v>4.8058557794749601E-2</v>
      </c>
      <c r="BF14" s="19"/>
      <c r="BG14" s="19">
        <v>5.4847520718507001E-2</v>
      </c>
      <c r="BH14" s="19">
        <v>3.3945394950892403E-2</v>
      </c>
      <c r="BI14" s="19"/>
      <c r="BJ14" s="19">
        <v>4.8629148173301003E-2</v>
      </c>
      <c r="BK14" s="19">
        <v>2.1350824247347799E-2</v>
      </c>
      <c r="BL14" s="19"/>
      <c r="BM14" s="19">
        <v>8.0945001941227598E-2</v>
      </c>
      <c r="BN14" s="19">
        <v>2.5997119734388601E-2</v>
      </c>
      <c r="BO14" s="19">
        <v>2.6189335215966399E-2</v>
      </c>
      <c r="BP14" s="19">
        <v>3.2776537177421003E-2</v>
      </c>
      <c r="BQ14" s="19">
        <v>2.1008122633509901E-2</v>
      </c>
      <c r="BR14" s="19"/>
      <c r="BS14" s="19">
        <v>1.8546323667529001E-2</v>
      </c>
      <c r="BT14" s="19"/>
      <c r="BU14" s="19">
        <v>2.61927482700012E-2</v>
      </c>
      <c r="BV14" s="19">
        <v>2.6159440742991001E-2</v>
      </c>
      <c r="BW14" s="19">
        <v>2.66272051607012E-2</v>
      </c>
      <c r="BX14" s="19">
        <v>1.1608895664038299E-2</v>
      </c>
      <c r="BY14" s="19">
        <v>0.14965213398326599</v>
      </c>
      <c r="BZ14" s="19"/>
      <c r="CA14" s="19">
        <v>1.0428318959381601E-2</v>
      </c>
      <c r="CB14" s="19"/>
      <c r="CC14" s="19">
        <v>3.5295450040326901E-2</v>
      </c>
      <c r="CD14" s="19">
        <v>4.0525143150188098E-2</v>
      </c>
      <c r="CE14" s="19"/>
      <c r="CF14" s="19">
        <v>2.6199304949730402E-2</v>
      </c>
      <c r="CG14" s="19"/>
      <c r="CH14" s="19">
        <v>1.3738718898871899E-2</v>
      </c>
      <c r="CI14" s="19">
        <v>3.0310327104927801E-2</v>
      </c>
    </row>
    <row r="15" spans="2:87" x14ac:dyDescent="0.35">
      <c r="B15" s="16" t="s">
        <v>163</v>
      </c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535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1908</v>
      </c>
      <c r="D7" s="10">
        <v>962</v>
      </c>
      <c r="E7" s="10">
        <v>940</v>
      </c>
      <c r="F7" s="10"/>
      <c r="G7" s="10">
        <v>161</v>
      </c>
      <c r="H7" s="10">
        <v>341</v>
      </c>
      <c r="I7" s="10">
        <v>357</v>
      </c>
      <c r="J7" s="10">
        <v>347</v>
      </c>
      <c r="K7" s="10">
        <v>288</v>
      </c>
      <c r="L7" s="10">
        <v>414</v>
      </c>
      <c r="M7" s="10"/>
      <c r="N7" s="10">
        <v>551</v>
      </c>
      <c r="O7" s="10">
        <v>475</v>
      </c>
      <c r="P7" s="10">
        <v>420</v>
      </c>
      <c r="Q7" s="10">
        <v>456</v>
      </c>
      <c r="R7" s="10"/>
      <c r="S7" s="10">
        <v>267</v>
      </c>
      <c r="T7" s="10">
        <v>270</v>
      </c>
      <c r="U7" s="10">
        <v>158</v>
      </c>
      <c r="V7" s="10">
        <v>160</v>
      </c>
      <c r="W7" s="10">
        <v>146</v>
      </c>
      <c r="X7" s="10">
        <v>158</v>
      </c>
      <c r="Y7" s="10">
        <v>133</v>
      </c>
      <c r="Z7" s="10">
        <v>72</v>
      </c>
      <c r="AA7" s="10">
        <v>192</v>
      </c>
      <c r="AB7" s="10">
        <v>181</v>
      </c>
      <c r="AC7" s="10">
        <v>104</v>
      </c>
      <c r="AD7" s="10">
        <v>67</v>
      </c>
      <c r="AE7" s="10"/>
      <c r="AF7" s="10">
        <v>315</v>
      </c>
      <c r="AG7" s="10">
        <v>706</v>
      </c>
      <c r="AH7" s="10">
        <v>377</v>
      </c>
      <c r="AI7" s="10">
        <v>217</v>
      </c>
      <c r="AJ7" s="10">
        <v>225</v>
      </c>
      <c r="AK7" s="10"/>
      <c r="AL7" s="10">
        <v>742</v>
      </c>
      <c r="AM7" s="10">
        <v>722</v>
      </c>
      <c r="AN7" s="10">
        <v>333</v>
      </c>
      <c r="AO7" s="10">
        <v>111</v>
      </c>
      <c r="AP7" s="10"/>
      <c r="AQ7" s="10">
        <v>1113</v>
      </c>
      <c r="AR7" s="10">
        <v>795</v>
      </c>
      <c r="AS7" s="10"/>
      <c r="AT7" s="10">
        <v>1261</v>
      </c>
      <c r="AU7" s="10">
        <v>383</v>
      </c>
      <c r="AV7" s="10"/>
      <c r="AW7" s="10">
        <v>730</v>
      </c>
      <c r="AX7" s="10">
        <v>450</v>
      </c>
      <c r="AY7" s="10">
        <v>663</v>
      </c>
      <c r="AZ7" s="10"/>
      <c r="BA7" s="10">
        <v>474</v>
      </c>
      <c r="BB7" s="10">
        <v>532</v>
      </c>
      <c r="BC7" s="10">
        <v>607</v>
      </c>
      <c r="BD7" s="10">
        <v>196</v>
      </c>
      <c r="BE7" s="10">
        <v>98</v>
      </c>
      <c r="BF7" s="10"/>
      <c r="BG7" s="10">
        <v>761</v>
      </c>
      <c r="BH7" s="10">
        <v>1147</v>
      </c>
      <c r="BI7" s="10"/>
      <c r="BJ7" s="10">
        <v>1483</v>
      </c>
      <c r="BK7" s="10">
        <v>415</v>
      </c>
      <c r="BL7" s="10"/>
      <c r="BM7" s="10">
        <v>275</v>
      </c>
      <c r="BN7" s="10">
        <v>371</v>
      </c>
      <c r="BO7" s="10">
        <v>669</v>
      </c>
      <c r="BP7" s="10">
        <v>146</v>
      </c>
      <c r="BQ7" s="10">
        <v>217</v>
      </c>
      <c r="BR7" s="10"/>
      <c r="BS7" s="10">
        <v>586</v>
      </c>
      <c r="BT7" s="10"/>
      <c r="BU7" s="10">
        <v>355</v>
      </c>
      <c r="BV7" s="10">
        <v>471</v>
      </c>
      <c r="BW7" s="10">
        <v>178</v>
      </c>
      <c r="BX7" s="10">
        <v>376</v>
      </c>
      <c r="BY7" s="10">
        <v>150</v>
      </c>
      <c r="BZ7" s="10"/>
      <c r="CA7" s="10">
        <v>159</v>
      </c>
      <c r="CB7" s="10"/>
      <c r="CC7" s="10">
        <v>1512</v>
      </c>
      <c r="CD7" s="10">
        <v>342</v>
      </c>
      <c r="CE7" s="10"/>
      <c r="CF7" s="10">
        <v>704</v>
      </c>
      <c r="CG7" s="10"/>
      <c r="CH7" s="10">
        <v>655</v>
      </c>
      <c r="CI7" s="10">
        <v>230</v>
      </c>
    </row>
    <row r="8" spans="2:87" ht="30" customHeight="1" x14ac:dyDescent="0.35">
      <c r="B8" s="11" t="s">
        <v>20</v>
      </c>
      <c r="C8" s="11">
        <v>1916</v>
      </c>
      <c r="D8" s="11">
        <v>950</v>
      </c>
      <c r="E8" s="11">
        <v>960</v>
      </c>
      <c r="F8" s="11"/>
      <c r="G8" s="11">
        <v>280</v>
      </c>
      <c r="H8" s="11">
        <v>338</v>
      </c>
      <c r="I8" s="11">
        <v>337</v>
      </c>
      <c r="J8" s="11">
        <v>323</v>
      </c>
      <c r="K8" s="11">
        <v>260</v>
      </c>
      <c r="L8" s="11">
        <v>377</v>
      </c>
      <c r="M8" s="11"/>
      <c r="N8" s="11">
        <v>505</v>
      </c>
      <c r="O8" s="11">
        <v>494</v>
      </c>
      <c r="P8" s="11">
        <v>435</v>
      </c>
      <c r="Q8" s="11">
        <v>477</v>
      </c>
      <c r="R8" s="11"/>
      <c r="S8" s="11">
        <v>272</v>
      </c>
      <c r="T8" s="11">
        <v>253</v>
      </c>
      <c r="U8" s="11">
        <v>152</v>
      </c>
      <c r="V8" s="11">
        <v>170</v>
      </c>
      <c r="W8" s="11">
        <v>135</v>
      </c>
      <c r="X8" s="11">
        <v>171</v>
      </c>
      <c r="Y8" s="11">
        <v>151</v>
      </c>
      <c r="Z8" s="11">
        <v>77</v>
      </c>
      <c r="AA8" s="11">
        <v>207</v>
      </c>
      <c r="AB8" s="11">
        <v>173</v>
      </c>
      <c r="AC8" s="11">
        <v>97</v>
      </c>
      <c r="AD8" s="11">
        <v>58</v>
      </c>
      <c r="AE8" s="11"/>
      <c r="AF8" s="11">
        <v>324</v>
      </c>
      <c r="AG8" s="11">
        <v>725</v>
      </c>
      <c r="AH8" s="11">
        <v>370</v>
      </c>
      <c r="AI8" s="11">
        <v>210</v>
      </c>
      <c r="AJ8" s="11">
        <v>217</v>
      </c>
      <c r="AK8" s="11"/>
      <c r="AL8" s="11">
        <v>714</v>
      </c>
      <c r="AM8" s="11">
        <v>738</v>
      </c>
      <c r="AN8" s="11">
        <v>343</v>
      </c>
      <c r="AO8" s="11">
        <v>121</v>
      </c>
      <c r="AP8" s="11"/>
      <c r="AQ8" s="11">
        <v>1132</v>
      </c>
      <c r="AR8" s="11">
        <v>784</v>
      </c>
      <c r="AS8" s="11"/>
      <c r="AT8" s="11">
        <v>1271</v>
      </c>
      <c r="AU8" s="11">
        <v>347</v>
      </c>
      <c r="AV8" s="11"/>
      <c r="AW8" s="11">
        <v>683</v>
      </c>
      <c r="AX8" s="11">
        <v>452</v>
      </c>
      <c r="AY8" s="11">
        <v>699</v>
      </c>
      <c r="AZ8" s="11"/>
      <c r="BA8" s="11">
        <v>494</v>
      </c>
      <c r="BB8" s="11">
        <v>528</v>
      </c>
      <c r="BC8" s="11">
        <v>612</v>
      </c>
      <c r="BD8" s="11">
        <v>189</v>
      </c>
      <c r="BE8" s="11">
        <v>93</v>
      </c>
      <c r="BF8" s="11"/>
      <c r="BG8" s="11">
        <v>821</v>
      </c>
      <c r="BH8" s="11">
        <v>1095</v>
      </c>
      <c r="BI8" s="11"/>
      <c r="BJ8" s="11">
        <v>1521</v>
      </c>
      <c r="BK8" s="11">
        <v>386</v>
      </c>
      <c r="BL8" s="11"/>
      <c r="BM8" s="11">
        <v>292</v>
      </c>
      <c r="BN8" s="11">
        <v>351</v>
      </c>
      <c r="BO8" s="11">
        <v>678</v>
      </c>
      <c r="BP8" s="11">
        <v>145</v>
      </c>
      <c r="BQ8" s="11">
        <v>219</v>
      </c>
      <c r="BR8" s="11"/>
      <c r="BS8" s="11">
        <v>584</v>
      </c>
      <c r="BT8" s="11"/>
      <c r="BU8" s="11">
        <v>346</v>
      </c>
      <c r="BV8" s="11">
        <v>484</v>
      </c>
      <c r="BW8" s="11">
        <v>178</v>
      </c>
      <c r="BX8" s="11">
        <v>370</v>
      </c>
      <c r="BY8" s="11">
        <v>158</v>
      </c>
      <c r="BZ8" s="11"/>
      <c r="CA8" s="11">
        <v>162</v>
      </c>
      <c r="CB8" s="11"/>
      <c r="CC8" s="11">
        <v>1504</v>
      </c>
      <c r="CD8" s="11">
        <v>354</v>
      </c>
      <c r="CE8" s="11"/>
      <c r="CF8" s="11">
        <v>674</v>
      </c>
      <c r="CG8" s="11"/>
      <c r="CH8" s="11">
        <v>643</v>
      </c>
      <c r="CI8" s="11">
        <v>232</v>
      </c>
    </row>
    <row r="9" spans="2:87" ht="29" x14ac:dyDescent="0.35">
      <c r="B9" s="18" t="s">
        <v>527</v>
      </c>
      <c r="C9" s="17">
        <v>0.46026988468031499</v>
      </c>
      <c r="D9" s="17">
        <v>0.427157247640852</v>
      </c>
      <c r="E9" s="17">
        <v>0.49267118647092001</v>
      </c>
      <c r="F9" s="17"/>
      <c r="G9" s="17">
        <v>0.37414743719246202</v>
      </c>
      <c r="H9" s="17">
        <v>0.46083423292026798</v>
      </c>
      <c r="I9" s="17">
        <v>0.41983996827346698</v>
      </c>
      <c r="J9" s="17">
        <v>0.45610032161673503</v>
      </c>
      <c r="K9" s="17">
        <v>0.52154086572104996</v>
      </c>
      <c r="L9" s="17">
        <v>0.52135177738114302</v>
      </c>
      <c r="M9" s="17"/>
      <c r="N9" s="17">
        <v>0.409238114085757</v>
      </c>
      <c r="O9" s="17">
        <v>0.41699446888610098</v>
      </c>
      <c r="P9" s="17">
        <v>0.48438329966007199</v>
      </c>
      <c r="Q9" s="17">
        <v>0.53665941460002797</v>
      </c>
      <c r="R9" s="17"/>
      <c r="S9" s="17">
        <v>0.46066912340442601</v>
      </c>
      <c r="T9" s="17">
        <v>0.46413251581238102</v>
      </c>
      <c r="U9" s="17">
        <v>0.43709563591608502</v>
      </c>
      <c r="V9" s="17">
        <v>0.38080984996098999</v>
      </c>
      <c r="W9" s="17">
        <v>0.39629930605809299</v>
      </c>
      <c r="X9" s="17">
        <v>0.48007104549684798</v>
      </c>
      <c r="Y9" s="17">
        <v>0.46215040063586998</v>
      </c>
      <c r="Z9" s="17">
        <v>0.42916154312381899</v>
      </c>
      <c r="AA9" s="17">
        <v>0.44322774996231701</v>
      </c>
      <c r="AB9" s="17">
        <v>0.569360485929153</v>
      </c>
      <c r="AC9" s="17">
        <v>0.52563097500352196</v>
      </c>
      <c r="AD9" s="17">
        <v>0.488832747229553</v>
      </c>
      <c r="AE9" s="17"/>
      <c r="AF9" s="17">
        <v>0.49785017780324903</v>
      </c>
      <c r="AG9" s="17">
        <v>0.49036027648026997</v>
      </c>
      <c r="AH9" s="17">
        <v>0.44121643134636102</v>
      </c>
      <c r="AI9" s="17">
        <v>0.455978316822024</v>
      </c>
      <c r="AJ9" s="17">
        <v>0.36696903729074998</v>
      </c>
      <c r="AK9" s="17"/>
      <c r="AL9" s="17">
        <v>0.40470098428736501</v>
      </c>
      <c r="AM9" s="17">
        <v>0.47629887061281601</v>
      </c>
      <c r="AN9" s="17">
        <v>0.50701967834809902</v>
      </c>
      <c r="AO9" s="17">
        <v>0.55827448594235496</v>
      </c>
      <c r="AP9" s="17"/>
      <c r="AQ9" s="17">
        <v>0.48752312286981297</v>
      </c>
      <c r="AR9" s="17">
        <v>0.42090176702176002</v>
      </c>
      <c r="AS9" s="17"/>
      <c r="AT9" s="17">
        <v>0.43406349517167198</v>
      </c>
      <c r="AU9" s="17">
        <v>0.51621164949075604</v>
      </c>
      <c r="AV9" s="17"/>
      <c r="AW9" s="17">
        <v>0.46917648986888399</v>
      </c>
      <c r="AX9" s="17">
        <v>0.44107502808254301</v>
      </c>
      <c r="AY9" s="17">
        <v>0.46983576188605702</v>
      </c>
      <c r="AZ9" s="17"/>
      <c r="BA9" s="17">
        <v>0.499746297419633</v>
      </c>
      <c r="BB9" s="17">
        <v>0.45771327432411502</v>
      </c>
      <c r="BC9" s="17">
        <v>0.43518743090149098</v>
      </c>
      <c r="BD9" s="17">
        <v>0.44051030224516002</v>
      </c>
      <c r="BE9" s="17">
        <v>0.46475231750472401</v>
      </c>
      <c r="BF9" s="17"/>
      <c r="BG9" s="17">
        <v>0.44564256782186101</v>
      </c>
      <c r="BH9" s="17">
        <v>0.47123431772881602</v>
      </c>
      <c r="BI9" s="17"/>
      <c r="BJ9" s="17">
        <v>0.441730894785612</v>
      </c>
      <c r="BK9" s="17">
        <v>0.52524581484701005</v>
      </c>
      <c r="BL9" s="17"/>
      <c r="BM9" s="17">
        <v>0.46457205342740598</v>
      </c>
      <c r="BN9" s="17">
        <v>0.43198130051622702</v>
      </c>
      <c r="BO9" s="17">
        <v>0.48708699720753501</v>
      </c>
      <c r="BP9" s="17">
        <v>0.37317733523101698</v>
      </c>
      <c r="BQ9" s="17">
        <v>0.483013800324538</v>
      </c>
      <c r="BR9" s="17"/>
      <c r="BS9" s="17">
        <v>0.491092732862346</v>
      </c>
      <c r="BT9" s="17"/>
      <c r="BU9" s="17">
        <v>0.47532868787853699</v>
      </c>
      <c r="BV9" s="17">
        <v>0.47350125308561303</v>
      </c>
      <c r="BW9" s="17">
        <v>0.40462319050498202</v>
      </c>
      <c r="BX9" s="17">
        <v>0.50191994551901797</v>
      </c>
      <c r="BY9" s="17">
        <v>0.34972507552318499</v>
      </c>
      <c r="BZ9" s="17"/>
      <c r="CA9" s="17">
        <v>0.50211435031629803</v>
      </c>
      <c r="CB9" s="17"/>
      <c r="CC9" s="17">
        <v>0.51187287791318903</v>
      </c>
      <c r="CD9" s="17">
        <v>0.26827853519051598</v>
      </c>
      <c r="CE9" s="17"/>
      <c r="CF9" s="17">
        <v>0.56475532699031405</v>
      </c>
      <c r="CG9" s="17"/>
      <c r="CH9" s="17">
        <v>0.50031079869961004</v>
      </c>
      <c r="CI9" s="17">
        <v>0.40834545758076002</v>
      </c>
    </row>
    <row r="10" spans="2:87" ht="29" x14ac:dyDescent="0.35">
      <c r="B10" s="18" t="s">
        <v>528</v>
      </c>
      <c r="C10" s="17">
        <v>0.36780997769088702</v>
      </c>
      <c r="D10" s="17">
        <v>0.38280075792027402</v>
      </c>
      <c r="E10" s="17">
        <v>0.35417728585383002</v>
      </c>
      <c r="F10" s="17"/>
      <c r="G10" s="17">
        <v>0.32528070424285899</v>
      </c>
      <c r="H10" s="17">
        <v>0.34396304381862702</v>
      </c>
      <c r="I10" s="17">
        <v>0.371918165020928</v>
      </c>
      <c r="J10" s="17">
        <v>0.39914738385980802</v>
      </c>
      <c r="K10" s="17">
        <v>0.37307723239767898</v>
      </c>
      <c r="L10" s="17">
        <v>0.386649884364067</v>
      </c>
      <c r="M10" s="17"/>
      <c r="N10" s="17">
        <v>0.41453370120783201</v>
      </c>
      <c r="O10" s="17">
        <v>0.39424198193318899</v>
      </c>
      <c r="P10" s="17">
        <v>0.35420062722596402</v>
      </c>
      <c r="Q10" s="17">
        <v>0.30587304790927999</v>
      </c>
      <c r="R10" s="17"/>
      <c r="S10" s="17">
        <v>0.31682176461341499</v>
      </c>
      <c r="T10" s="17">
        <v>0.358571583799978</v>
      </c>
      <c r="U10" s="17">
        <v>0.39752157808242</v>
      </c>
      <c r="V10" s="17">
        <v>0.47748624455245797</v>
      </c>
      <c r="W10" s="17">
        <v>0.42868239761836902</v>
      </c>
      <c r="X10" s="17">
        <v>0.30462212158399099</v>
      </c>
      <c r="Y10" s="17">
        <v>0.378370478927198</v>
      </c>
      <c r="Z10" s="17">
        <v>0.358964845363624</v>
      </c>
      <c r="AA10" s="17">
        <v>0.41294661099158497</v>
      </c>
      <c r="AB10" s="17">
        <v>0.31338402454377401</v>
      </c>
      <c r="AC10" s="17">
        <v>0.34311511461093303</v>
      </c>
      <c r="AD10" s="17">
        <v>0.31883029057980999</v>
      </c>
      <c r="AE10" s="17"/>
      <c r="AF10" s="17">
        <v>0.32928532078508899</v>
      </c>
      <c r="AG10" s="17">
        <v>0.336923911017595</v>
      </c>
      <c r="AH10" s="17">
        <v>0.42396813794365401</v>
      </c>
      <c r="AI10" s="17">
        <v>0.39380831867383997</v>
      </c>
      <c r="AJ10" s="17">
        <v>0.431087547978178</v>
      </c>
      <c r="AK10" s="17"/>
      <c r="AL10" s="17">
        <v>0.40689833463097402</v>
      </c>
      <c r="AM10" s="17">
        <v>0.36091954104896601</v>
      </c>
      <c r="AN10" s="17">
        <v>0.32265836390310099</v>
      </c>
      <c r="AO10" s="17">
        <v>0.30685138521537803</v>
      </c>
      <c r="AP10" s="17"/>
      <c r="AQ10" s="17">
        <v>0.34739065986724499</v>
      </c>
      <c r="AR10" s="17">
        <v>0.397306292991078</v>
      </c>
      <c r="AS10" s="17"/>
      <c r="AT10" s="17">
        <v>0.37032401805480197</v>
      </c>
      <c r="AU10" s="17">
        <v>0.39423528471277602</v>
      </c>
      <c r="AV10" s="17"/>
      <c r="AW10" s="17">
        <v>0.39272389918351103</v>
      </c>
      <c r="AX10" s="17">
        <v>0.38577269307678302</v>
      </c>
      <c r="AY10" s="17">
        <v>0.33763513007280299</v>
      </c>
      <c r="AZ10" s="17"/>
      <c r="BA10" s="17">
        <v>0.31316346886533802</v>
      </c>
      <c r="BB10" s="17">
        <v>0.386338775311514</v>
      </c>
      <c r="BC10" s="17">
        <v>0.39057774330552703</v>
      </c>
      <c r="BD10" s="17">
        <v>0.384818593715474</v>
      </c>
      <c r="BE10" s="17">
        <v>0.37220939526468499</v>
      </c>
      <c r="BF10" s="17"/>
      <c r="BG10" s="17">
        <v>0.34465903436897499</v>
      </c>
      <c r="BH10" s="17">
        <v>0.38516360245468101</v>
      </c>
      <c r="BI10" s="17"/>
      <c r="BJ10" s="17">
        <v>0.36828604027129502</v>
      </c>
      <c r="BK10" s="17">
        <v>0.36988837136890101</v>
      </c>
      <c r="BL10" s="17"/>
      <c r="BM10" s="17">
        <v>0.365161848080165</v>
      </c>
      <c r="BN10" s="17">
        <v>0.36420150542496499</v>
      </c>
      <c r="BO10" s="17">
        <v>0.37428730913666303</v>
      </c>
      <c r="BP10" s="17">
        <v>0.437794383852948</v>
      </c>
      <c r="BQ10" s="17">
        <v>0.34932957994437502</v>
      </c>
      <c r="BR10" s="17"/>
      <c r="BS10" s="17">
        <v>0.33997097091408301</v>
      </c>
      <c r="BT10" s="17"/>
      <c r="BU10" s="17">
        <v>0.34122895220987098</v>
      </c>
      <c r="BV10" s="17">
        <v>0.37827703906940102</v>
      </c>
      <c r="BW10" s="17">
        <v>0.41481168328991302</v>
      </c>
      <c r="BX10" s="17">
        <v>0.34366259785290099</v>
      </c>
      <c r="BY10" s="17">
        <v>0.38627513230847499</v>
      </c>
      <c r="BZ10" s="17"/>
      <c r="CA10" s="17">
        <v>0.35061239303112002</v>
      </c>
      <c r="CB10" s="17"/>
      <c r="CC10" s="17">
        <v>0.35259288058034699</v>
      </c>
      <c r="CD10" s="17">
        <v>0.45240835085229603</v>
      </c>
      <c r="CE10" s="17"/>
      <c r="CF10" s="17">
        <v>0.33506593757299002</v>
      </c>
      <c r="CG10" s="17"/>
      <c r="CH10" s="17">
        <v>0.37330846044003002</v>
      </c>
      <c r="CI10" s="17">
        <v>0.37719414220904901</v>
      </c>
    </row>
    <row r="11" spans="2:87" ht="29" x14ac:dyDescent="0.35">
      <c r="B11" s="18" t="s">
        <v>529</v>
      </c>
      <c r="C11" s="17">
        <v>6.9823219018942298E-2</v>
      </c>
      <c r="D11" s="17">
        <v>7.7973848388332795E-2</v>
      </c>
      <c r="E11" s="17">
        <v>6.2188755183781697E-2</v>
      </c>
      <c r="F11" s="17"/>
      <c r="G11" s="17">
        <v>0.16204297767789799</v>
      </c>
      <c r="H11" s="17">
        <v>8.8061718120184804E-2</v>
      </c>
      <c r="I11" s="17">
        <v>5.2023090299246302E-2</v>
      </c>
      <c r="J11" s="17">
        <v>6.3952140014658307E-2</v>
      </c>
      <c r="K11" s="17">
        <v>4.76935467099966E-2</v>
      </c>
      <c r="L11" s="17">
        <v>2.10793678798189E-2</v>
      </c>
      <c r="M11" s="17"/>
      <c r="N11" s="17">
        <v>8.4567380935830203E-2</v>
      </c>
      <c r="O11" s="17">
        <v>6.4260646408036901E-2</v>
      </c>
      <c r="P11" s="17">
        <v>6.6982254603701302E-2</v>
      </c>
      <c r="Q11" s="17">
        <v>6.1312993495915499E-2</v>
      </c>
      <c r="R11" s="17"/>
      <c r="S11" s="17">
        <v>0.10122156846262401</v>
      </c>
      <c r="T11" s="17">
        <v>6.1070047702454E-2</v>
      </c>
      <c r="U11" s="17">
        <v>7.15082197895167E-2</v>
      </c>
      <c r="V11" s="17">
        <v>5.9688497502437703E-2</v>
      </c>
      <c r="W11" s="17">
        <v>8.3232348057669603E-2</v>
      </c>
      <c r="X11" s="17">
        <v>9.1861906789325001E-2</v>
      </c>
      <c r="Y11" s="17">
        <v>2.82531402328462E-2</v>
      </c>
      <c r="Z11" s="17">
        <v>7.9444159460783106E-2</v>
      </c>
      <c r="AA11" s="17">
        <v>8.0248364962465499E-2</v>
      </c>
      <c r="AB11" s="17">
        <v>6.1456892493058898E-2</v>
      </c>
      <c r="AC11" s="17">
        <v>1.9011599583667299E-2</v>
      </c>
      <c r="AD11" s="17">
        <v>5.7614186537160599E-2</v>
      </c>
      <c r="AE11" s="17"/>
      <c r="AF11" s="17">
        <v>7.4261443798036397E-2</v>
      </c>
      <c r="AG11" s="17">
        <v>6.9392650083814206E-2</v>
      </c>
      <c r="AH11" s="17">
        <v>5.9632603007791003E-2</v>
      </c>
      <c r="AI11" s="17">
        <v>6.9823884378891504E-2</v>
      </c>
      <c r="AJ11" s="17">
        <v>8.8164638280218505E-2</v>
      </c>
      <c r="AK11" s="17"/>
      <c r="AL11" s="17">
        <v>6.0441376966493703E-2</v>
      </c>
      <c r="AM11" s="17">
        <v>6.7685640887803905E-2</v>
      </c>
      <c r="AN11" s="17">
        <v>9.7597445297601906E-2</v>
      </c>
      <c r="AO11" s="17">
        <v>5.9631914307074499E-2</v>
      </c>
      <c r="AP11" s="17"/>
      <c r="AQ11" s="17">
        <v>6.5894047995370006E-2</v>
      </c>
      <c r="AR11" s="17">
        <v>7.5499024076713106E-2</v>
      </c>
      <c r="AS11" s="17"/>
      <c r="AT11" s="17">
        <v>8.4627013282133304E-2</v>
      </c>
      <c r="AU11" s="17">
        <v>1.7809490107845299E-2</v>
      </c>
      <c r="AV11" s="17"/>
      <c r="AW11" s="17">
        <v>5.84521970227403E-2</v>
      </c>
      <c r="AX11" s="17">
        <v>6.2512842052907205E-2</v>
      </c>
      <c r="AY11" s="17">
        <v>8.2372405997103396E-2</v>
      </c>
      <c r="AZ11" s="17"/>
      <c r="BA11" s="17">
        <v>8.3853520136828494E-2</v>
      </c>
      <c r="BB11" s="17">
        <v>6.9629548969840499E-2</v>
      </c>
      <c r="BC11" s="17">
        <v>7.3081256273209896E-2</v>
      </c>
      <c r="BD11" s="17">
        <v>3.8413889788397597E-2</v>
      </c>
      <c r="BE11" s="17">
        <v>3.9548329906284201E-2</v>
      </c>
      <c r="BF11" s="17"/>
      <c r="BG11" s="17">
        <v>8.8649517116835205E-2</v>
      </c>
      <c r="BH11" s="17">
        <v>5.57112880993526E-2</v>
      </c>
      <c r="BI11" s="17"/>
      <c r="BJ11" s="17">
        <v>7.7908805086326999E-2</v>
      </c>
      <c r="BK11" s="17">
        <v>3.9633072147687902E-2</v>
      </c>
      <c r="BL11" s="17"/>
      <c r="BM11" s="17">
        <v>3.91711503915722E-2</v>
      </c>
      <c r="BN11" s="17">
        <v>8.0797547879382495E-2</v>
      </c>
      <c r="BO11" s="17">
        <v>6.3702770589209701E-2</v>
      </c>
      <c r="BP11" s="17">
        <v>0.11084015177209899</v>
      </c>
      <c r="BQ11" s="17">
        <v>7.4884173635976298E-2</v>
      </c>
      <c r="BR11" s="17"/>
      <c r="BS11" s="17">
        <v>8.6493966933883407E-2</v>
      </c>
      <c r="BT11" s="17"/>
      <c r="BU11" s="17">
        <v>0.101517172164084</v>
      </c>
      <c r="BV11" s="17">
        <v>6.3432781781381301E-2</v>
      </c>
      <c r="BW11" s="17">
        <v>8.6233661762942504E-2</v>
      </c>
      <c r="BX11" s="17">
        <v>6.3848574411584105E-2</v>
      </c>
      <c r="BY11" s="17">
        <v>7.37975397964859E-2</v>
      </c>
      <c r="BZ11" s="17"/>
      <c r="CA11" s="17">
        <v>9.3911871749847095E-2</v>
      </c>
      <c r="CB11" s="17"/>
      <c r="CC11" s="17">
        <v>5.3941283507332301E-2</v>
      </c>
      <c r="CD11" s="17">
        <v>0.129335741283471</v>
      </c>
      <c r="CE11" s="17"/>
      <c r="CF11" s="17">
        <v>4.1145962138639802E-2</v>
      </c>
      <c r="CG11" s="17"/>
      <c r="CH11" s="17">
        <v>5.0521755056997797E-2</v>
      </c>
      <c r="CI11" s="17">
        <v>0.124368264787681</v>
      </c>
    </row>
    <row r="12" spans="2:87" ht="29" x14ac:dyDescent="0.35">
      <c r="B12" s="18" t="s">
        <v>530</v>
      </c>
      <c r="C12" s="17">
        <v>2.19245587565156E-2</v>
      </c>
      <c r="D12" s="17">
        <v>3.0454613340950801E-2</v>
      </c>
      <c r="E12" s="17">
        <v>1.3614692946684499E-2</v>
      </c>
      <c r="F12" s="17"/>
      <c r="G12" s="17">
        <v>2.0109266226177799E-2</v>
      </c>
      <c r="H12" s="17">
        <v>3.4668774086134897E-2</v>
      </c>
      <c r="I12" s="17">
        <v>2.7971614770666099E-2</v>
      </c>
      <c r="J12" s="17">
        <v>2.6188626470157201E-2</v>
      </c>
      <c r="K12" s="17">
        <v>1.02491612621862E-2</v>
      </c>
      <c r="L12" s="17">
        <v>1.08188893500133E-2</v>
      </c>
      <c r="M12" s="17"/>
      <c r="N12" s="17">
        <v>2.0516183366626299E-2</v>
      </c>
      <c r="O12" s="17">
        <v>3.7636050894209599E-2</v>
      </c>
      <c r="P12" s="17">
        <v>9.5127519706956296E-3</v>
      </c>
      <c r="Q12" s="17">
        <v>1.8744790888574399E-2</v>
      </c>
      <c r="R12" s="17"/>
      <c r="S12" s="17">
        <v>1.7728017454446101E-2</v>
      </c>
      <c r="T12" s="17">
        <v>1.86999310975881E-2</v>
      </c>
      <c r="U12" s="17">
        <v>3.2557354053500097E-2</v>
      </c>
      <c r="V12" s="17">
        <v>1.6838564450825998E-2</v>
      </c>
      <c r="W12" s="17">
        <v>1.6281020610098E-2</v>
      </c>
      <c r="X12" s="17">
        <v>3.5987643897018598E-2</v>
      </c>
      <c r="Y12" s="17">
        <v>2.0831173081418099E-2</v>
      </c>
      <c r="Z12" s="17">
        <v>3.2988383919204299E-2</v>
      </c>
      <c r="AA12" s="17">
        <v>1.36286375105386E-2</v>
      </c>
      <c r="AB12" s="17">
        <v>1.9855453939484801E-2</v>
      </c>
      <c r="AC12" s="17">
        <v>2.8618748671601E-2</v>
      </c>
      <c r="AD12" s="17">
        <v>2.7132893147509801E-2</v>
      </c>
      <c r="AE12" s="17"/>
      <c r="AF12" s="17">
        <v>1.7632086923651501E-2</v>
      </c>
      <c r="AG12" s="17">
        <v>2.7427477881222798E-2</v>
      </c>
      <c r="AH12" s="17">
        <v>2.6489074736378098E-3</v>
      </c>
      <c r="AI12" s="17">
        <v>3.21029257001718E-2</v>
      </c>
      <c r="AJ12" s="17">
        <v>2.8471918573008001E-2</v>
      </c>
      <c r="AK12" s="17"/>
      <c r="AL12" s="17">
        <v>2.1668689214732001E-2</v>
      </c>
      <c r="AM12" s="17">
        <v>1.9825308657589899E-2</v>
      </c>
      <c r="AN12" s="17">
        <v>2.8967102478848102E-2</v>
      </c>
      <c r="AO12" s="17">
        <v>1.6303612284715101E-2</v>
      </c>
      <c r="AP12" s="17"/>
      <c r="AQ12" s="17">
        <v>1.8777410621870601E-2</v>
      </c>
      <c r="AR12" s="17">
        <v>2.6470708362376302E-2</v>
      </c>
      <c r="AS12" s="17"/>
      <c r="AT12" s="17">
        <v>2.54275815153427E-2</v>
      </c>
      <c r="AU12" s="17">
        <v>1.50293831174028E-2</v>
      </c>
      <c r="AV12" s="17"/>
      <c r="AW12" s="17">
        <v>1.64166960949702E-2</v>
      </c>
      <c r="AX12" s="17">
        <v>1.68875178226939E-2</v>
      </c>
      <c r="AY12" s="17">
        <v>3.0564069572164201E-2</v>
      </c>
      <c r="AZ12" s="17"/>
      <c r="BA12" s="17">
        <v>2.61203412161987E-2</v>
      </c>
      <c r="BB12" s="17">
        <v>1.8105026548646298E-2</v>
      </c>
      <c r="BC12" s="17">
        <v>1.6642158492650799E-2</v>
      </c>
      <c r="BD12" s="17">
        <v>2.8479080837082199E-2</v>
      </c>
      <c r="BE12" s="17">
        <v>4.29575556670466E-2</v>
      </c>
      <c r="BF12" s="17"/>
      <c r="BG12" s="17">
        <v>1.7651267015758601E-2</v>
      </c>
      <c r="BH12" s="17">
        <v>2.5127758744704701E-2</v>
      </c>
      <c r="BI12" s="17"/>
      <c r="BJ12" s="17">
        <v>2.3778630341492701E-2</v>
      </c>
      <c r="BK12" s="17">
        <v>1.51462914683308E-2</v>
      </c>
      <c r="BL12" s="17"/>
      <c r="BM12" s="17">
        <v>9.7632625979676198E-3</v>
      </c>
      <c r="BN12" s="17">
        <v>3.1475927618768697E-2</v>
      </c>
      <c r="BO12" s="17">
        <v>1.6611286613971099E-2</v>
      </c>
      <c r="BP12" s="17">
        <v>1.9261276202369001E-2</v>
      </c>
      <c r="BQ12" s="17">
        <v>3.45367281782714E-2</v>
      </c>
      <c r="BR12" s="17"/>
      <c r="BS12" s="17">
        <v>3.0738466378457601E-2</v>
      </c>
      <c r="BT12" s="17"/>
      <c r="BU12" s="17">
        <v>1.7705457702113798E-2</v>
      </c>
      <c r="BV12" s="17">
        <v>2.3068076516600498E-2</v>
      </c>
      <c r="BW12" s="17">
        <v>2.6154069379764899E-2</v>
      </c>
      <c r="BX12" s="17">
        <v>4.1628782801561397E-2</v>
      </c>
      <c r="BY12" s="17">
        <v>1.2613532051448301E-2</v>
      </c>
      <c r="BZ12" s="17"/>
      <c r="CA12" s="17">
        <v>2.3104530982069899E-2</v>
      </c>
      <c r="CB12" s="17"/>
      <c r="CC12" s="17">
        <v>1.69179954959125E-2</v>
      </c>
      <c r="CD12" s="17">
        <v>3.9079277564629498E-2</v>
      </c>
      <c r="CE12" s="17"/>
      <c r="CF12" s="17">
        <v>3.6870756448170198E-3</v>
      </c>
      <c r="CG12" s="17"/>
      <c r="CH12" s="17">
        <v>3.1855716989069402E-2</v>
      </c>
      <c r="CI12" s="17">
        <v>2.0172677167355199E-2</v>
      </c>
    </row>
    <row r="13" spans="2:87" ht="29" x14ac:dyDescent="0.35">
      <c r="B13" s="18" t="s">
        <v>531</v>
      </c>
      <c r="C13" s="17">
        <v>3.30961961176564E-2</v>
      </c>
      <c r="D13" s="17">
        <v>3.9267185925529802E-2</v>
      </c>
      <c r="E13" s="17">
        <v>2.7192328111480701E-2</v>
      </c>
      <c r="F13" s="17"/>
      <c r="G13" s="17">
        <v>4.3694314041965797E-2</v>
      </c>
      <c r="H13" s="17">
        <v>2.6985788928566901E-2</v>
      </c>
      <c r="I13" s="17">
        <v>5.1722503502696401E-2</v>
      </c>
      <c r="J13" s="17">
        <v>1.9701869188183299E-2</v>
      </c>
      <c r="K13" s="17">
        <v>1.4501423380702099E-2</v>
      </c>
      <c r="L13" s="17">
        <v>3.8343750402093597E-2</v>
      </c>
      <c r="M13" s="17"/>
      <c r="N13" s="17">
        <v>2.8428158547163001E-2</v>
      </c>
      <c r="O13" s="17">
        <v>4.15856479117599E-2</v>
      </c>
      <c r="P13" s="17">
        <v>3.4615305115613698E-2</v>
      </c>
      <c r="Q13" s="17">
        <v>2.6203879958770701E-2</v>
      </c>
      <c r="R13" s="17"/>
      <c r="S13" s="17">
        <v>6.5184383250073905E-2</v>
      </c>
      <c r="T13" s="17">
        <v>2.8683345391836802E-2</v>
      </c>
      <c r="U13" s="17">
        <v>1.28294933623026E-2</v>
      </c>
      <c r="V13" s="17">
        <v>5.3699644375606098E-3</v>
      </c>
      <c r="W13" s="17">
        <v>1.3278491422567301E-2</v>
      </c>
      <c r="X13" s="17">
        <v>3.9090179115569001E-2</v>
      </c>
      <c r="Y13" s="17">
        <v>5.4391253208849397E-2</v>
      </c>
      <c r="Z13" s="17">
        <v>6.4724487534291095E-2</v>
      </c>
      <c r="AA13" s="17">
        <v>2.0687419130948001E-2</v>
      </c>
      <c r="AB13" s="17">
        <v>1.52675342576784E-2</v>
      </c>
      <c r="AC13" s="17">
        <v>4.59235197279593E-2</v>
      </c>
      <c r="AD13" s="17">
        <v>4.3323035575652202E-2</v>
      </c>
      <c r="AE13" s="17"/>
      <c r="AF13" s="17">
        <v>2.77040048415109E-2</v>
      </c>
      <c r="AG13" s="17">
        <v>3.5534678546263597E-2</v>
      </c>
      <c r="AH13" s="17">
        <v>4.2462519014549199E-2</v>
      </c>
      <c r="AI13" s="17">
        <v>1.8438129976562901E-2</v>
      </c>
      <c r="AJ13" s="17">
        <v>1.6883439110649899E-2</v>
      </c>
      <c r="AK13" s="17"/>
      <c r="AL13" s="17">
        <v>4.8324752183417502E-2</v>
      </c>
      <c r="AM13" s="17">
        <v>3.2209641633904003E-2</v>
      </c>
      <c r="AN13" s="17">
        <v>5.7021120302993E-3</v>
      </c>
      <c r="AO13" s="17">
        <v>2.61339703799984E-2</v>
      </c>
      <c r="AP13" s="17"/>
      <c r="AQ13" s="17">
        <v>3.4115807637331103E-2</v>
      </c>
      <c r="AR13" s="17">
        <v>3.1623336782796101E-2</v>
      </c>
      <c r="AS13" s="17"/>
      <c r="AT13" s="17">
        <v>3.4486884940607102E-2</v>
      </c>
      <c r="AU13" s="17">
        <v>3.3329781821782103E-2</v>
      </c>
      <c r="AV13" s="17"/>
      <c r="AW13" s="17">
        <v>3.4484433160082803E-2</v>
      </c>
      <c r="AX13" s="17">
        <v>2.62861771582629E-2</v>
      </c>
      <c r="AY13" s="17">
        <v>3.5262516846117802E-2</v>
      </c>
      <c r="AZ13" s="17"/>
      <c r="BA13" s="17">
        <v>2.9956637671552301E-2</v>
      </c>
      <c r="BB13" s="17">
        <v>2.9218565651635699E-2</v>
      </c>
      <c r="BC13" s="17">
        <v>4.0607174571398702E-2</v>
      </c>
      <c r="BD13" s="17">
        <v>3.9293470570218703E-2</v>
      </c>
      <c r="BE13" s="17">
        <v>1.01791299146582E-2</v>
      </c>
      <c r="BF13" s="17"/>
      <c r="BG13" s="17">
        <v>4.05771726916489E-2</v>
      </c>
      <c r="BH13" s="17">
        <v>2.7488560241803201E-2</v>
      </c>
      <c r="BI13" s="17"/>
      <c r="BJ13" s="17">
        <v>3.5055637524677302E-2</v>
      </c>
      <c r="BK13" s="17">
        <v>2.6175253203895299E-2</v>
      </c>
      <c r="BL13" s="17"/>
      <c r="BM13" s="17">
        <v>4.3829622741997101E-2</v>
      </c>
      <c r="BN13" s="17">
        <v>5.1784656959036598E-2</v>
      </c>
      <c r="BO13" s="17">
        <v>1.8773155233860001E-2</v>
      </c>
      <c r="BP13" s="17">
        <v>3.3684880542211297E-2</v>
      </c>
      <c r="BQ13" s="17">
        <v>3.3883315857900602E-2</v>
      </c>
      <c r="BR13" s="17"/>
      <c r="BS13" s="17">
        <v>3.5008367852060497E-2</v>
      </c>
      <c r="BT13" s="17"/>
      <c r="BU13" s="17">
        <v>3.7207793144514098E-2</v>
      </c>
      <c r="BV13" s="17">
        <v>2.3821058885379699E-2</v>
      </c>
      <c r="BW13" s="17">
        <v>4.7671166045580998E-2</v>
      </c>
      <c r="BX13" s="17">
        <v>2.60992878735107E-2</v>
      </c>
      <c r="BY13" s="17">
        <v>4.4792735495398098E-2</v>
      </c>
      <c r="BZ13" s="17"/>
      <c r="CA13" s="17">
        <v>2.3778182978987001E-2</v>
      </c>
      <c r="CB13" s="17"/>
      <c r="CC13" s="17">
        <v>2.2913952300475899E-2</v>
      </c>
      <c r="CD13" s="17">
        <v>5.70090418543081E-2</v>
      </c>
      <c r="CE13" s="17"/>
      <c r="CF13" s="17">
        <v>2.3424102609779899E-2</v>
      </c>
      <c r="CG13" s="17"/>
      <c r="CH13" s="17">
        <v>2.5828836241926601E-2</v>
      </c>
      <c r="CI13" s="17">
        <v>3.0946532597516601E-2</v>
      </c>
    </row>
    <row r="14" spans="2:87" x14ac:dyDescent="0.35">
      <c r="B14" s="18" t="s">
        <v>161</v>
      </c>
      <c r="C14" s="19">
        <v>4.7076163735682901E-2</v>
      </c>
      <c r="D14" s="19">
        <v>4.2346346784060303E-2</v>
      </c>
      <c r="E14" s="19">
        <v>5.0155751433303197E-2</v>
      </c>
      <c r="F14" s="19"/>
      <c r="G14" s="19">
        <v>7.4725300618637303E-2</v>
      </c>
      <c r="H14" s="19">
        <v>4.5486442126218198E-2</v>
      </c>
      <c r="I14" s="19">
        <v>7.6524658132996304E-2</v>
      </c>
      <c r="J14" s="19">
        <v>3.4909658850458401E-2</v>
      </c>
      <c r="K14" s="19">
        <v>3.2937770528385701E-2</v>
      </c>
      <c r="L14" s="19">
        <v>2.1756330622864799E-2</v>
      </c>
      <c r="M14" s="19"/>
      <c r="N14" s="19">
        <v>4.2716461856791697E-2</v>
      </c>
      <c r="O14" s="19">
        <v>4.5281203966703903E-2</v>
      </c>
      <c r="P14" s="19">
        <v>5.0305761423952801E-2</v>
      </c>
      <c r="Q14" s="19">
        <v>5.1205873147430803E-2</v>
      </c>
      <c r="R14" s="19"/>
      <c r="S14" s="19">
        <v>3.8375142815015598E-2</v>
      </c>
      <c r="T14" s="19">
        <v>6.8842576195762506E-2</v>
      </c>
      <c r="U14" s="19">
        <v>4.84877187961755E-2</v>
      </c>
      <c r="V14" s="19">
        <v>5.98068790957271E-2</v>
      </c>
      <c r="W14" s="19">
        <v>6.2226436233203397E-2</v>
      </c>
      <c r="X14" s="19">
        <v>4.83671031172489E-2</v>
      </c>
      <c r="Y14" s="19">
        <v>5.6003553913817401E-2</v>
      </c>
      <c r="Z14" s="19">
        <v>3.4716580598279097E-2</v>
      </c>
      <c r="AA14" s="19">
        <v>2.92612174421461E-2</v>
      </c>
      <c r="AB14" s="19">
        <v>2.0675608836850601E-2</v>
      </c>
      <c r="AC14" s="19">
        <v>3.7700042402317599E-2</v>
      </c>
      <c r="AD14" s="19">
        <v>6.4266846930314203E-2</v>
      </c>
      <c r="AE14" s="19"/>
      <c r="AF14" s="19">
        <v>5.3266965848463098E-2</v>
      </c>
      <c r="AG14" s="19">
        <v>4.0361005990834503E-2</v>
      </c>
      <c r="AH14" s="19">
        <v>3.00714012140074E-2</v>
      </c>
      <c r="AI14" s="19">
        <v>2.9848424448509402E-2</v>
      </c>
      <c r="AJ14" s="19">
        <v>6.8423418767195196E-2</v>
      </c>
      <c r="AK14" s="19"/>
      <c r="AL14" s="19">
        <v>5.7965862717018E-2</v>
      </c>
      <c r="AM14" s="19">
        <v>4.3060997158919902E-2</v>
      </c>
      <c r="AN14" s="19">
        <v>3.8055297942051203E-2</v>
      </c>
      <c r="AO14" s="19">
        <v>3.2804631870479897E-2</v>
      </c>
      <c r="AP14" s="19"/>
      <c r="AQ14" s="19">
        <v>4.6298951008370802E-2</v>
      </c>
      <c r="AR14" s="19">
        <v>4.8198870765276999E-2</v>
      </c>
      <c r="AS14" s="19"/>
      <c r="AT14" s="19">
        <v>5.1071007035443199E-2</v>
      </c>
      <c r="AU14" s="19">
        <v>2.3384410749437898E-2</v>
      </c>
      <c r="AV14" s="19"/>
      <c r="AW14" s="19">
        <v>2.8746284669811401E-2</v>
      </c>
      <c r="AX14" s="19">
        <v>6.7465741806810295E-2</v>
      </c>
      <c r="AY14" s="19">
        <v>4.4330115625754597E-2</v>
      </c>
      <c r="AZ14" s="19"/>
      <c r="BA14" s="19">
        <v>4.7159734690449602E-2</v>
      </c>
      <c r="BB14" s="19">
        <v>3.8994809194248498E-2</v>
      </c>
      <c r="BC14" s="19">
        <v>4.3904236455722397E-2</v>
      </c>
      <c r="BD14" s="19">
        <v>6.8484662843666999E-2</v>
      </c>
      <c r="BE14" s="19">
        <v>7.0353271742601795E-2</v>
      </c>
      <c r="BF14" s="19"/>
      <c r="BG14" s="19">
        <v>6.2820440984921302E-2</v>
      </c>
      <c r="BH14" s="19">
        <v>3.5274472730642097E-2</v>
      </c>
      <c r="BI14" s="19"/>
      <c r="BJ14" s="19">
        <v>5.3239991990596598E-2</v>
      </c>
      <c r="BK14" s="19">
        <v>2.3911196964174899E-2</v>
      </c>
      <c r="BL14" s="19"/>
      <c r="BM14" s="19">
        <v>7.7502062760892498E-2</v>
      </c>
      <c r="BN14" s="19">
        <v>3.97590616016208E-2</v>
      </c>
      <c r="BO14" s="19">
        <v>3.9538481218761197E-2</v>
      </c>
      <c r="BP14" s="19">
        <v>2.52419723993553E-2</v>
      </c>
      <c r="BQ14" s="19">
        <v>2.4352402058938499E-2</v>
      </c>
      <c r="BR14" s="19"/>
      <c r="BS14" s="19">
        <v>1.66954950591695E-2</v>
      </c>
      <c r="BT14" s="19"/>
      <c r="BU14" s="19">
        <v>2.7011936900879899E-2</v>
      </c>
      <c r="BV14" s="19">
        <v>3.78997906616243E-2</v>
      </c>
      <c r="BW14" s="19">
        <v>2.05062290168164E-2</v>
      </c>
      <c r="BX14" s="19">
        <v>2.28408115414249E-2</v>
      </c>
      <c r="BY14" s="19">
        <v>0.13279598482500701</v>
      </c>
      <c r="BZ14" s="19"/>
      <c r="CA14" s="19">
        <v>6.4786709416777598E-3</v>
      </c>
      <c r="CB14" s="19"/>
      <c r="CC14" s="19">
        <v>4.17610102027434E-2</v>
      </c>
      <c r="CD14" s="19">
        <v>5.3889053254779301E-2</v>
      </c>
      <c r="CE14" s="19"/>
      <c r="CF14" s="19">
        <v>3.1921595043459601E-2</v>
      </c>
      <c r="CG14" s="19"/>
      <c r="CH14" s="19">
        <v>1.8174432572365999E-2</v>
      </c>
      <c r="CI14" s="19">
        <v>3.8972925657638102E-2</v>
      </c>
    </row>
    <row r="15" spans="2:87" x14ac:dyDescent="0.35">
      <c r="B15" s="16" t="s">
        <v>163</v>
      </c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dimension ref="B2:CI19"/>
  <sheetViews>
    <sheetView showGridLines="0" topLeftCell="A6" zoomScale="90" workbookViewId="0">
      <pane xSplit="2" topLeftCell="N1" activePane="topRight" state="frozen"/>
      <selection pane="topRight" activeCell="B19" sqref="B19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536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1908</v>
      </c>
      <c r="D7" s="10">
        <v>962</v>
      </c>
      <c r="E7" s="10">
        <v>940</v>
      </c>
      <c r="F7" s="10"/>
      <c r="G7" s="10">
        <v>161</v>
      </c>
      <c r="H7" s="10">
        <v>341</v>
      </c>
      <c r="I7" s="10">
        <v>357</v>
      </c>
      <c r="J7" s="10">
        <v>347</v>
      </c>
      <c r="K7" s="10">
        <v>288</v>
      </c>
      <c r="L7" s="10">
        <v>414</v>
      </c>
      <c r="M7" s="10"/>
      <c r="N7" s="10">
        <v>551</v>
      </c>
      <c r="O7" s="10">
        <v>475</v>
      </c>
      <c r="P7" s="10">
        <v>420</v>
      </c>
      <c r="Q7" s="10">
        <v>456</v>
      </c>
      <c r="R7" s="10"/>
      <c r="S7" s="10">
        <v>267</v>
      </c>
      <c r="T7" s="10">
        <v>270</v>
      </c>
      <c r="U7" s="10">
        <v>158</v>
      </c>
      <c r="V7" s="10">
        <v>160</v>
      </c>
      <c r="W7" s="10">
        <v>146</v>
      </c>
      <c r="X7" s="10">
        <v>158</v>
      </c>
      <c r="Y7" s="10">
        <v>133</v>
      </c>
      <c r="Z7" s="10">
        <v>72</v>
      </c>
      <c r="AA7" s="10">
        <v>192</v>
      </c>
      <c r="AB7" s="10">
        <v>181</v>
      </c>
      <c r="AC7" s="10">
        <v>104</v>
      </c>
      <c r="AD7" s="10">
        <v>67</v>
      </c>
      <c r="AE7" s="10"/>
      <c r="AF7" s="10">
        <v>315</v>
      </c>
      <c r="AG7" s="10">
        <v>706</v>
      </c>
      <c r="AH7" s="10">
        <v>377</v>
      </c>
      <c r="AI7" s="10">
        <v>217</v>
      </c>
      <c r="AJ7" s="10">
        <v>225</v>
      </c>
      <c r="AK7" s="10"/>
      <c r="AL7" s="10">
        <v>742</v>
      </c>
      <c r="AM7" s="10">
        <v>722</v>
      </c>
      <c r="AN7" s="10">
        <v>333</v>
      </c>
      <c r="AO7" s="10">
        <v>111</v>
      </c>
      <c r="AP7" s="10"/>
      <c r="AQ7" s="10">
        <v>1113</v>
      </c>
      <c r="AR7" s="10">
        <v>795</v>
      </c>
      <c r="AS7" s="10"/>
      <c r="AT7" s="10">
        <v>1261</v>
      </c>
      <c r="AU7" s="10">
        <v>383</v>
      </c>
      <c r="AV7" s="10"/>
      <c r="AW7" s="10">
        <v>730</v>
      </c>
      <c r="AX7" s="10">
        <v>450</v>
      </c>
      <c r="AY7" s="10">
        <v>663</v>
      </c>
      <c r="AZ7" s="10"/>
      <c r="BA7" s="10">
        <v>474</v>
      </c>
      <c r="BB7" s="10">
        <v>532</v>
      </c>
      <c r="BC7" s="10">
        <v>607</v>
      </c>
      <c r="BD7" s="10">
        <v>196</v>
      </c>
      <c r="BE7" s="10">
        <v>98</v>
      </c>
      <c r="BF7" s="10"/>
      <c r="BG7" s="10">
        <v>761</v>
      </c>
      <c r="BH7" s="10">
        <v>1147</v>
      </c>
      <c r="BI7" s="10"/>
      <c r="BJ7" s="10">
        <v>1483</v>
      </c>
      <c r="BK7" s="10">
        <v>415</v>
      </c>
      <c r="BL7" s="10"/>
      <c r="BM7" s="10">
        <v>275</v>
      </c>
      <c r="BN7" s="10">
        <v>371</v>
      </c>
      <c r="BO7" s="10">
        <v>669</v>
      </c>
      <c r="BP7" s="10">
        <v>146</v>
      </c>
      <c r="BQ7" s="10">
        <v>217</v>
      </c>
      <c r="BR7" s="10"/>
      <c r="BS7" s="10">
        <v>586</v>
      </c>
      <c r="BT7" s="10"/>
      <c r="BU7" s="10">
        <v>355</v>
      </c>
      <c r="BV7" s="10">
        <v>471</v>
      </c>
      <c r="BW7" s="10">
        <v>178</v>
      </c>
      <c r="BX7" s="10">
        <v>376</v>
      </c>
      <c r="BY7" s="10">
        <v>150</v>
      </c>
      <c r="BZ7" s="10"/>
      <c r="CA7" s="10">
        <v>159</v>
      </c>
      <c r="CB7" s="10"/>
      <c r="CC7" s="10">
        <v>1512</v>
      </c>
      <c r="CD7" s="10">
        <v>342</v>
      </c>
      <c r="CE7" s="10"/>
      <c r="CF7" s="10">
        <v>704</v>
      </c>
      <c r="CG7" s="10"/>
      <c r="CH7" s="10">
        <v>655</v>
      </c>
      <c r="CI7" s="10">
        <v>230</v>
      </c>
    </row>
    <row r="8" spans="2:87" ht="30" customHeight="1" x14ac:dyDescent="0.35">
      <c r="B8" s="11" t="s">
        <v>20</v>
      </c>
      <c r="C8" s="11">
        <v>1916</v>
      </c>
      <c r="D8" s="11">
        <v>950</v>
      </c>
      <c r="E8" s="11">
        <v>960</v>
      </c>
      <c r="F8" s="11"/>
      <c r="G8" s="11">
        <v>280</v>
      </c>
      <c r="H8" s="11">
        <v>338</v>
      </c>
      <c r="I8" s="11">
        <v>337</v>
      </c>
      <c r="J8" s="11">
        <v>323</v>
      </c>
      <c r="K8" s="11">
        <v>260</v>
      </c>
      <c r="L8" s="11">
        <v>377</v>
      </c>
      <c r="M8" s="11"/>
      <c r="N8" s="11">
        <v>505</v>
      </c>
      <c r="O8" s="11">
        <v>494</v>
      </c>
      <c r="P8" s="11">
        <v>435</v>
      </c>
      <c r="Q8" s="11">
        <v>477</v>
      </c>
      <c r="R8" s="11"/>
      <c r="S8" s="11">
        <v>272</v>
      </c>
      <c r="T8" s="11">
        <v>253</v>
      </c>
      <c r="U8" s="11">
        <v>152</v>
      </c>
      <c r="V8" s="11">
        <v>170</v>
      </c>
      <c r="W8" s="11">
        <v>135</v>
      </c>
      <c r="X8" s="11">
        <v>171</v>
      </c>
      <c r="Y8" s="11">
        <v>151</v>
      </c>
      <c r="Z8" s="11">
        <v>77</v>
      </c>
      <c r="AA8" s="11">
        <v>207</v>
      </c>
      <c r="AB8" s="11">
        <v>173</v>
      </c>
      <c r="AC8" s="11">
        <v>97</v>
      </c>
      <c r="AD8" s="11">
        <v>58</v>
      </c>
      <c r="AE8" s="11"/>
      <c r="AF8" s="11">
        <v>324</v>
      </c>
      <c r="AG8" s="11">
        <v>725</v>
      </c>
      <c r="AH8" s="11">
        <v>370</v>
      </c>
      <c r="AI8" s="11">
        <v>210</v>
      </c>
      <c r="AJ8" s="11">
        <v>217</v>
      </c>
      <c r="AK8" s="11"/>
      <c r="AL8" s="11">
        <v>714</v>
      </c>
      <c r="AM8" s="11">
        <v>738</v>
      </c>
      <c r="AN8" s="11">
        <v>343</v>
      </c>
      <c r="AO8" s="11">
        <v>121</v>
      </c>
      <c r="AP8" s="11"/>
      <c r="AQ8" s="11">
        <v>1132</v>
      </c>
      <c r="AR8" s="11">
        <v>784</v>
      </c>
      <c r="AS8" s="11"/>
      <c r="AT8" s="11">
        <v>1271</v>
      </c>
      <c r="AU8" s="11">
        <v>347</v>
      </c>
      <c r="AV8" s="11"/>
      <c r="AW8" s="11">
        <v>683</v>
      </c>
      <c r="AX8" s="11">
        <v>452</v>
      </c>
      <c r="AY8" s="11">
        <v>699</v>
      </c>
      <c r="AZ8" s="11"/>
      <c r="BA8" s="11">
        <v>494</v>
      </c>
      <c r="BB8" s="11">
        <v>528</v>
      </c>
      <c r="BC8" s="11">
        <v>612</v>
      </c>
      <c r="BD8" s="11">
        <v>189</v>
      </c>
      <c r="BE8" s="11">
        <v>93</v>
      </c>
      <c r="BF8" s="11"/>
      <c r="BG8" s="11">
        <v>821</v>
      </c>
      <c r="BH8" s="11">
        <v>1095</v>
      </c>
      <c r="BI8" s="11"/>
      <c r="BJ8" s="11">
        <v>1521</v>
      </c>
      <c r="BK8" s="11">
        <v>386</v>
      </c>
      <c r="BL8" s="11"/>
      <c r="BM8" s="11">
        <v>292</v>
      </c>
      <c r="BN8" s="11">
        <v>351</v>
      </c>
      <c r="BO8" s="11">
        <v>678</v>
      </c>
      <c r="BP8" s="11">
        <v>145</v>
      </c>
      <c r="BQ8" s="11">
        <v>219</v>
      </c>
      <c r="BR8" s="11"/>
      <c r="BS8" s="11">
        <v>584</v>
      </c>
      <c r="BT8" s="11"/>
      <c r="BU8" s="11">
        <v>346</v>
      </c>
      <c r="BV8" s="11">
        <v>484</v>
      </c>
      <c r="BW8" s="11">
        <v>178</v>
      </c>
      <c r="BX8" s="11">
        <v>370</v>
      </c>
      <c r="BY8" s="11">
        <v>158</v>
      </c>
      <c r="BZ8" s="11"/>
      <c r="CA8" s="11">
        <v>162</v>
      </c>
      <c r="CB8" s="11"/>
      <c r="CC8" s="11">
        <v>1504</v>
      </c>
      <c r="CD8" s="11">
        <v>354</v>
      </c>
      <c r="CE8" s="11"/>
      <c r="CF8" s="11">
        <v>674</v>
      </c>
      <c r="CG8" s="11"/>
      <c r="CH8" s="11">
        <v>643</v>
      </c>
      <c r="CI8" s="11">
        <v>232</v>
      </c>
    </row>
    <row r="9" spans="2:87" ht="29" x14ac:dyDescent="0.35">
      <c r="B9" s="18" t="s">
        <v>527</v>
      </c>
      <c r="C9" s="17">
        <v>0.47528894875796002</v>
      </c>
      <c r="D9" s="17">
        <v>0.42922151991868501</v>
      </c>
      <c r="E9" s="17">
        <v>0.52289866553544895</v>
      </c>
      <c r="F9" s="17"/>
      <c r="G9" s="17">
        <v>0.33819339652088198</v>
      </c>
      <c r="H9" s="17">
        <v>0.43348296273185799</v>
      </c>
      <c r="I9" s="17">
        <v>0.38748369001260402</v>
      </c>
      <c r="J9" s="17">
        <v>0.48154794513356203</v>
      </c>
      <c r="K9" s="17">
        <v>0.59057114568439195</v>
      </c>
      <c r="L9" s="17">
        <v>0.60853247386347697</v>
      </c>
      <c r="M9" s="17"/>
      <c r="N9" s="17">
        <v>0.46361388646537899</v>
      </c>
      <c r="O9" s="17">
        <v>0.422282385493433</v>
      </c>
      <c r="P9" s="17">
        <v>0.48703245710281601</v>
      </c>
      <c r="Q9" s="17">
        <v>0.53155122276684497</v>
      </c>
      <c r="R9" s="17"/>
      <c r="S9" s="17">
        <v>0.46475485453937199</v>
      </c>
      <c r="T9" s="17">
        <v>0.49143797678924001</v>
      </c>
      <c r="U9" s="17">
        <v>0.46430197564029002</v>
      </c>
      <c r="V9" s="17">
        <v>0.41092837024523599</v>
      </c>
      <c r="W9" s="17">
        <v>0.458136245957949</v>
      </c>
      <c r="X9" s="17">
        <v>0.42067740143451499</v>
      </c>
      <c r="Y9" s="17">
        <v>0.48067831149393903</v>
      </c>
      <c r="Z9" s="17">
        <v>0.432017096556714</v>
      </c>
      <c r="AA9" s="17">
        <v>0.48557920060818999</v>
      </c>
      <c r="AB9" s="17">
        <v>0.56845439828001998</v>
      </c>
      <c r="AC9" s="17">
        <v>0.56409447740732899</v>
      </c>
      <c r="AD9" s="17">
        <v>0.45349506057970201</v>
      </c>
      <c r="AE9" s="17"/>
      <c r="AF9" s="17">
        <v>0.50612998373843798</v>
      </c>
      <c r="AG9" s="17">
        <v>0.50189060727349399</v>
      </c>
      <c r="AH9" s="17">
        <v>0.45611421102492999</v>
      </c>
      <c r="AI9" s="17">
        <v>0.424266169272633</v>
      </c>
      <c r="AJ9" s="17">
        <v>0.451661232934776</v>
      </c>
      <c r="AK9" s="17"/>
      <c r="AL9" s="17">
        <v>0.44671232895209201</v>
      </c>
      <c r="AM9" s="17">
        <v>0.48318898299537599</v>
      </c>
      <c r="AN9" s="17">
        <v>0.49636853568843797</v>
      </c>
      <c r="AO9" s="17">
        <v>0.53616619649671904</v>
      </c>
      <c r="AP9" s="17"/>
      <c r="AQ9" s="17">
        <v>0.49833573484138999</v>
      </c>
      <c r="AR9" s="17">
        <v>0.44199717697380198</v>
      </c>
      <c r="AS9" s="17"/>
      <c r="AT9" s="17">
        <v>0.43592094047195901</v>
      </c>
      <c r="AU9" s="17">
        <v>0.60937994453975497</v>
      </c>
      <c r="AV9" s="17"/>
      <c r="AW9" s="17">
        <v>0.53354877747527296</v>
      </c>
      <c r="AX9" s="17">
        <v>0.43938555493836401</v>
      </c>
      <c r="AY9" s="17">
        <v>0.449554449723233</v>
      </c>
      <c r="AZ9" s="17"/>
      <c r="BA9" s="17">
        <v>0.479530536583606</v>
      </c>
      <c r="BB9" s="17">
        <v>0.47297564414840698</v>
      </c>
      <c r="BC9" s="17">
        <v>0.472521701510772</v>
      </c>
      <c r="BD9" s="17">
        <v>0.49132087443884098</v>
      </c>
      <c r="BE9" s="17">
        <v>0.446204440953409</v>
      </c>
      <c r="BF9" s="17"/>
      <c r="BG9" s="17">
        <v>0.428610858819721</v>
      </c>
      <c r="BH9" s="17">
        <v>0.51027819503684202</v>
      </c>
      <c r="BI9" s="17"/>
      <c r="BJ9" s="17">
        <v>0.44176166198244399</v>
      </c>
      <c r="BK9" s="17">
        <v>0.59967012784401696</v>
      </c>
      <c r="BL9" s="17"/>
      <c r="BM9" s="17">
        <v>0.40258519510270302</v>
      </c>
      <c r="BN9" s="17">
        <v>0.47240653802205701</v>
      </c>
      <c r="BO9" s="17">
        <v>0.48281488560211699</v>
      </c>
      <c r="BP9" s="17">
        <v>0.499079694239282</v>
      </c>
      <c r="BQ9" s="17">
        <v>0.53019643238488801</v>
      </c>
      <c r="BR9" s="17"/>
      <c r="BS9" s="17">
        <v>0.50404245523702995</v>
      </c>
      <c r="BT9" s="17"/>
      <c r="BU9" s="17">
        <v>0.47876664064901597</v>
      </c>
      <c r="BV9" s="17">
        <v>0.49077970337612198</v>
      </c>
      <c r="BW9" s="17">
        <v>0.50955119838139296</v>
      </c>
      <c r="BX9" s="17">
        <v>0.50751401306072297</v>
      </c>
      <c r="BY9" s="17">
        <v>0.30824013203258699</v>
      </c>
      <c r="BZ9" s="17"/>
      <c r="CA9" s="17">
        <v>0.48534526493202201</v>
      </c>
      <c r="CB9" s="17"/>
      <c r="CC9" s="17">
        <v>0.52260033837744102</v>
      </c>
      <c r="CD9" s="17">
        <v>0.31258822083801102</v>
      </c>
      <c r="CE9" s="17"/>
      <c r="CF9" s="17">
        <v>0.57336939673967202</v>
      </c>
      <c r="CG9" s="17"/>
      <c r="CH9" s="17">
        <v>0.50773682903859696</v>
      </c>
      <c r="CI9" s="17">
        <v>0.444110639780398</v>
      </c>
    </row>
    <row r="10" spans="2:87" ht="29" x14ac:dyDescent="0.35">
      <c r="B10" s="18" t="s">
        <v>528</v>
      </c>
      <c r="C10" s="17">
        <v>0.36538013909058098</v>
      </c>
      <c r="D10" s="17">
        <v>0.38197104915428698</v>
      </c>
      <c r="E10" s="17">
        <v>0.34904271612446103</v>
      </c>
      <c r="F10" s="17"/>
      <c r="G10" s="17">
        <v>0.344491599687137</v>
      </c>
      <c r="H10" s="17">
        <v>0.37289124061703399</v>
      </c>
      <c r="I10" s="17">
        <v>0.42327911645574401</v>
      </c>
      <c r="J10" s="17">
        <v>0.39800638661715299</v>
      </c>
      <c r="K10" s="17">
        <v>0.32143612310939801</v>
      </c>
      <c r="L10" s="17">
        <v>0.32465505446001203</v>
      </c>
      <c r="M10" s="17"/>
      <c r="N10" s="17">
        <v>0.38072470311904499</v>
      </c>
      <c r="O10" s="17">
        <v>0.41381872576539502</v>
      </c>
      <c r="P10" s="17">
        <v>0.35956583358779998</v>
      </c>
      <c r="Q10" s="17">
        <v>0.30252797841684598</v>
      </c>
      <c r="R10" s="17"/>
      <c r="S10" s="17">
        <v>0.32054121603778901</v>
      </c>
      <c r="T10" s="17">
        <v>0.36412828449116202</v>
      </c>
      <c r="U10" s="17">
        <v>0.36708293685445997</v>
      </c>
      <c r="V10" s="17">
        <v>0.45860117979252701</v>
      </c>
      <c r="W10" s="17">
        <v>0.37766326243452603</v>
      </c>
      <c r="X10" s="17">
        <v>0.42852009652450401</v>
      </c>
      <c r="Y10" s="17">
        <v>0.35190021889439499</v>
      </c>
      <c r="Z10" s="17">
        <v>0.35476013265418899</v>
      </c>
      <c r="AA10" s="17">
        <v>0.34692491195710301</v>
      </c>
      <c r="AB10" s="17">
        <v>0.32475661155938201</v>
      </c>
      <c r="AC10" s="17">
        <v>0.35068451754897001</v>
      </c>
      <c r="AD10" s="17">
        <v>0.35034414704417299</v>
      </c>
      <c r="AE10" s="17"/>
      <c r="AF10" s="17">
        <v>0.314627627874428</v>
      </c>
      <c r="AG10" s="17">
        <v>0.35156297396880998</v>
      </c>
      <c r="AH10" s="17">
        <v>0.40553032481725099</v>
      </c>
      <c r="AI10" s="17">
        <v>0.448507728580047</v>
      </c>
      <c r="AJ10" s="17">
        <v>0.37367603150540102</v>
      </c>
      <c r="AK10" s="17"/>
      <c r="AL10" s="17">
        <v>0.374672623679842</v>
      </c>
      <c r="AM10" s="17">
        <v>0.36994128809489701</v>
      </c>
      <c r="AN10" s="17">
        <v>0.365635483841242</v>
      </c>
      <c r="AO10" s="17">
        <v>0.281954632083941</v>
      </c>
      <c r="AP10" s="17"/>
      <c r="AQ10" s="17">
        <v>0.33870666767399099</v>
      </c>
      <c r="AR10" s="17">
        <v>0.40391076630592099</v>
      </c>
      <c r="AS10" s="17"/>
      <c r="AT10" s="17">
        <v>0.39085176702949997</v>
      </c>
      <c r="AU10" s="17">
        <v>0.32135858750468099</v>
      </c>
      <c r="AV10" s="17"/>
      <c r="AW10" s="17">
        <v>0.36148607238318098</v>
      </c>
      <c r="AX10" s="17">
        <v>0.39456013892412201</v>
      </c>
      <c r="AY10" s="17">
        <v>0.35280720840254798</v>
      </c>
      <c r="AZ10" s="17"/>
      <c r="BA10" s="17">
        <v>0.31638945865281498</v>
      </c>
      <c r="BB10" s="17">
        <v>0.385419875111701</v>
      </c>
      <c r="BC10" s="17">
        <v>0.38121345184508998</v>
      </c>
      <c r="BD10" s="17">
        <v>0.36929602586218302</v>
      </c>
      <c r="BE10" s="17">
        <v>0.403238849158705</v>
      </c>
      <c r="BF10" s="17"/>
      <c r="BG10" s="17">
        <v>0.37899644268980998</v>
      </c>
      <c r="BH10" s="17">
        <v>0.35517354750399599</v>
      </c>
      <c r="BI10" s="17"/>
      <c r="BJ10" s="17">
        <v>0.378717367295971</v>
      </c>
      <c r="BK10" s="17">
        <v>0.31675211176828799</v>
      </c>
      <c r="BL10" s="17"/>
      <c r="BM10" s="17">
        <v>0.392409834723629</v>
      </c>
      <c r="BN10" s="17">
        <v>0.36837065081480003</v>
      </c>
      <c r="BO10" s="17">
        <v>0.38141855931331498</v>
      </c>
      <c r="BP10" s="17">
        <v>0.32595665275951702</v>
      </c>
      <c r="BQ10" s="17">
        <v>0.34688511499726399</v>
      </c>
      <c r="BR10" s="17"/>
      <c r="BS10" s="17">
        <v>0.34754214947423601</v>
      </c>
      <c r="BT10" s="17"/>
      <c r="BU10" s="17">
        <v>0.36594235069201098</v>
      </c>
      <c r="BV10" s="17">
        <v>0.36619930596268602</v>
      </c>
      <c r="BW10" s="17">
        <v>0.34275166165736498</v>
      </c>
      <c r="BX10" s="17">
        <v>0.372818059489882</v>
      </c>
      <c r="BY10" s="17">
        <v>0.35760452004327598</v>
      </c>
      <c r="BZ10" s="17"/>
      <c r="CA10" s="17">
        <v>0.40713757240895898</v>
      </c>
      <c r="CB10" s="17"/>
      <c r="CC10" s="17">
        <v>0.349561133673369</v>
      </c>
      <c r="CD10" s="17">
        <v>0.45094526337208601</v>
      </c>
      <c r="CE10" s="17"/>
      <c r="CF10" s="17">
        <v>0.34454696854223799</v>
      </c>
      <c r="CG10" s="17"/>
      <c r="CH10" s="17">
        <v>0.37256016685586202</v>
      </c>
      <c r="CI10" s="17">
        <v>0.39120767925259597</v>
      </c>
    </row>
    <row r="11" spans="2:87" ht="29" x14ac:dyDescent="0.35">
      <c r="B11" s="18" t="s">
        <v>529</v>
      </c>
      <c r="C11" s="17">
        <v>6.23308716627353E-2</v>
      </c>
      <c r="D11" s="17">
        <v>8.1992943502987803E-2</v>
      </c>
      <c r="E11" s="17">
        <v>4.3250129717978598E-2</v>
      </c>
      <c r="F11" s="17"/>
      <c r="G11" s="17">
        <v>0.17006871764593001</v>
      </c>
      <c r="H11" s="17">
        <v>7.9374593056906501E-2</v>
      </c>
      <c r="I11" s="17">
        <v>6.3918261082159394E-2</v>
      </c>
      <c r="J11" s="17">
        <v>4.5904329165756798E-2</v>
      </c>
      <c r="K11" s="17">
        <v>2.2865942599729901E-2</v>
      </c>
      <c r="L11" s="17">
        <v>6.7735158282670304E-3</v>
      </c>
      <c r="M11" s="17"/>
      <c r="N11" s="17">
        <v>7.9014826401646004E-2</v>
      </c>
      <c r="O11" s="17">
        <v>6.8274444487771896E-2</v>
      </c>
      <c r="P11" s="17">
        <v>4.9379315068959401E-2</v>
      </c>
      <c r="Q11" s="17">
        <v>5.1115338612834703E-2</v>
      </c>
      <c r="R11" s="17"/>
      <c r="S11" s="17">
        <v>9.6742084235292305E-2</v>
      </c>
      <c r="T11" s="17">
        <v>5.1467635325256798E-2</v>
      </c>
      <c r="U11" s="17">
        <v>5.0048055009260899E-2</v>
      </c>
      <c r="V11" s="17">
        <v>2.3382772086463999E-2</v>
      </c>
      <c r="W11" s="17">
        <v>6.11221561479042E-2</v>
      </c>
      <c r="X11" s="17">
        <v>5.8879227294906203E-2</v>
      </c>
      <c r="Y11" s="17">
        <v>4.7809358175218003E-2</v>
      </c>
      <c r="Z11" s="17">
        <v>6.4098249722306905E-2</v>
      </c>
      <c r="AA11" s="17">
        <v>0.10983696218698399</v>
      </c>
      <c r="AB11" s="17">
        <v>6.8917672873811106E-2</v>
      </c>
      <c r="AC11" s="17">
        <v>0</v>
      </c>
      <c r="AD11" s="17">
        <v>5.7256175915822702E-2</v>
      </c>
      <c r="AE11" s="17"/>
      <c r="AF11" s="17">
        <v>7.0713412394025205E-2</v>
      </c>
      <c r="AG11" s="17">
        <v>5.6164295654007303E-2</v>
      </c>
      <c r="AH11" s="17">
        <v>4.84809149660968E-2</v>
      </c>
      <c r="AI11" s="17">
        <v>3.7323170575634002E-2</v>
      </c>
      <c r="AJ11" s="17">
        <v>0.107731181372086</v>
      </c>
      <c r="AK11" s="17"/>
      <c r="AL11" s="17">
        <v>5.3997200627707298E-2</v>
      </c>
      <c r="AM11" s="17">
        <v>6.7897454650108394E-2</v>
      </c>
      <c r="AN11" s="17">
        <v>7.0446378690845607E-2</v>
      </c>
      <c r="AO11" s="17">
        <v>5.46064134572311E-2</v>
      </c>
      <c r="AP11" s="17"/>
      <c r="AQ11" s="17">
        <v>6.5112784919500497E-2</v>
      </c>
      <c r="AR11" s="17">
        <v>5.8312314761470203E-2</v>
      </c>
      <c r="AS11" s="17"/>
      <c r="AT11" s="17">
        <v>6.8096200791972095E-2</v>
      </c>
      <c r="AU11" s="17">
        <v>4.8523580217005704E-3</v>
      </c>
      <c r="AV11" s="17"/>
      <c r="AW11" s="17">
        <v>3.9982987711117399E-2</v>
      </c>
      <c r="AX11" s="17">
        <v>7.4529633693804095E-2</v>
      </c>
      <c r="AY11" s="17">
        <v>7.2332141132783495E-2</v>
      </c>
      <c r="AZ11" s="17"/>
      <c r="BA11" s="17">
        <v>9.2971563061162402E-2</v>
      </c>
      <c r="BB11" s="17">
        <v>4.9259960365275503E-2</v>
      </c>
      <c r="BC11" s="17">
        <v>6.0948968033770097E-2</v>
      </c>
      <c r="BD11" s="17">
        <v>3.8987007004107899E-2</v>
      </c>
      <c r="BE11" s="17">
        <v>3.10629251517976E-2</v>
      </c>
      <c r="BF11" s="17"/>
      <c r="BG11" s="17">
        <v>7.1801302022015401E-2</v>
      </c>
      <c r="BH11" s="17">
        <v>5.5231968930290802E-2</v>
      </c>
      <c r="BI11" s="17"/>
      <c r="BJ11" s="17">
        <v>7.15158828586899E-2</v>
      </c>
      <c r="BK11" s="17">
        <v>2.7620582776960501E-2</v>
      </c>
      <c r="BL11" s="17"/>
      <c r="BM11" s="17">
        <v>2.5547817049452901E-2</v>
      </c>
      <c r="BN11" s="17">
        <v>9.0795709455865403E-2</v>
      </c>
      <c r="BO11" s="17">
        <v>6.2807741217372995E-2</v>
      </c>
      <c r="BP11" s="17">
        <v>7.0769071361040006E-2</v>
      </c>
      <c r="BQ11" s="17">
        <v>5.6814241622279202E-2</v>
      </c>
      <c r="BR11" s="17"/>
      <c r="BS11" s="17">
        <v>7.7092168757999194E-2</v>
      </c>
      <c r="BT11" s="17"/>
      <c r="BU11" s="17">
        <v>8.3043767567738402E-2</v>
      </c>
      <c r="BV11" s="17">
        <v>6.58403927419213E-2</v>
      </c>
      <c r="BW11" s="17">
        <v>6.8249454751513894E-2</v>
      </c>
      <c r="BX11" s="17">
        <v>4.95834751578327E-2</v>
      </c>
      <c r="BY11" s="17">
        <v>8.08082059409755E-2</v>
      </c>
      <c r="BZ11" s="17"/>
      <c r="CA11" s="17">
        <v>6.8416283963134705E-2</v>
      </c>
      <c r="CB11" s="17"/>
      <c r="CC11" s="17">
        <v>4.8981914889935599E-2</v>
      </c>
      <c r="CD11" s="17">
        <v>0.108192824166982</v>
      </c>
      <c r="CE11" s="17"/>
      <c r="CF11" s="17">
        <v>2.6045424223671201E-2</v>
      </c>
      <c r="CG11" s="17"/>
      <c r="CH11" s="17">
        <v>5.0657234205809303E-2</v>
      </c>
      <c r="CI11" s="17">
        <v>9.6770812037617407E-2</v>
      </c>
    </row>
    <row r="12" spans="2:87" ht="29" x14ac:dyDescent="0.35">
      <c r="B12" s="18" t="s">
        <v>530</v>
      </c>
      <c r="C12" s="17">
        <v>2.7937489245598201E-2</v>
      </c>
      <c r="D12" s="17">
        <v>3.2710595598917001E-2</v>
      </c>
      <c r="E12" s="17">
        <v>2.33856247770741E-2</v>
      </c>
      <c r="F12" s="17"/>
      <c r="G12" s="17">
        <v>4.7683153441002497E-2</v>
      </c>
      <c r="H12" s="17">
        <v>4.7236177525213398E-2</v>
      </c>
      <c r="I12" s="17">
        <v>2.87296161096811E-2</v>
      </c>
      <c r="J12" s="17">
        <v>2.6197799641460101E-2</v>
      </c>
      <c r="K12" s="17">
        <v>1.76335028129165E-2</v>
      </c>
      <c r="L12" s="17">
        <v>3.8167958150707101E-3</v>
      </c>
      <c r="M12" s="17"/>
      <c r="N12" s="17">
        <v>1.7233638564436299E-2</v>
      </c>
      <c r="O12" s="17">
        <v>3.9546009188711199E-2</v>
      </c>
      <c r="P12" s="17">
        <v>1.68913226842555E-2</v>
      </c>
      <c r="Q12" s="17">
        <v>3.7674425432376001E-2</v>
      </c>
      <c r="R12" s="17"/>
      <c r="S12" s="17">
        <v>4.0067882549330101E-2</v>
      </c>
      <c r="T12" s="17">
        <v>1.90794611048902E-2</v>
      </c>
      <c r="U12" s="17">
        <v>3.7731251484246199E-2</v>
      </c>
      <c r="V12" s="17">
        <v>3.0990371095570401E-2</v>
      </c>
      <c r="W12" s="17">
        <v>3.01021504516924E-2</v>
      </c>
      <c r="X12" s="17">
        <v>2.3821451279785501E-2</v>
      </c>
      <c r="Y12" s="17">
        <v>3.9898728871909497E-2</v>
      </c>
      <c r="Z12" s="17">
        <v>4.96567960668945E-2</v>
      </c>
      <c r="AA12" s="17">
        <v>1.7462241084082002E-2</v>
      </c>
      <c r="AB12" s="17">
        <v>5.9128295894962796E-3</v>
      </c>
      <c r="AC12" s="17">
        <v>9.6229442453617097E-3</v>
      </c>
      <c r="AD12" s="17">
        <v>5.5402272973152998E-2</v>
      </c>
      <c r="AE12" s="17"/>
      <c r="AF12" s="17">
        <v>2.7128082098512099E-2</v>
      </c>
      <c r="AG12" s="17">
        <v>3.3924382217213798E-2</v>
      </c>
      <c r="AH12" s="17">
        <v>2.6388527836956301E-2</v>
      </c>
      <c r="AI12" s="17">
        <v>3.3802138534803398E-2</v>
      </c>
      <c r="AJ12" s="17">
        <v>1.11420139311793E-2</v>
      </c>
      <c r="AK12" s="17"/>
      <c r="AL12" s="17">
        <v>2.8747116882722301E-2</v>
      </c>
      <c r="AM12" s="17">
        <v>2.34363094691614E-2</v>
      </c>
      <c r="AN12" s="17">
        <v>2.6566431335123999E-2</v>
      </c>
      <c r="AO12" s="17">
        <v>5.44991959310712E-2</v>
      </c>
      <c r="AP12" s="17"/>
      <c r="AQ12" s="17">
        <v>2.4060316080632301E-2</v>
      </c>
      <c r="AR12" s="17">
        <v>3.3538181841452699E-2</v>
      </c>
      <c r="AS12" s="17"/>
      <c r="AT12" s="17">
        <v>3.6549181308531402E-2</v>
      </c>
      <c r="AU12" s="17">
        <v>4.7715972685764101E-3</v>
      </c>
      <c r="AV12" s="17"/>
      <c r="AW12" s="17">
        <v>1.7220439187799301E-2</v>
      </c>
      <c r="AX12" s="17">
        <v>2.02442281911407E-2</v>
      </c>
      <c r="AY12" s="17">
        <v>4.4095290649251599E-2</v>
      </c>
      <c r="AZ12" s="17"/>
      <c r="BA12" s="17">
        <v>3.7747312346644697E-2</v>
      </c>
      <c r="BB12" s="17">
        <v>2.5926655797558599E-2</v>
      </c>
      <c r="BC12" s="17">
        <v>2.2761292359945701E-2</v>
      </c>
      <c r="BD12" s="17">
        <v>1.2379768476040399E-2</v>
      </c>
      <c r="BE12" s="17">
        <v>5.31026618211555E-2</v>
      </c>
      <c r="BF12" s="17"/>
      <c r="BG12" s="17">
        <v>4.0498841773965399E-2</v>
      </c>
      <c r="BH12" s="17">
        <v>1.8521674292749399E-2</v>
      </c>
      <c r="BI12" s="17"/>
      <c r="BJ12" s="17">
        <v>3.3629388403860601E-2</v>
      </c>
      <c r="BK12" s="17">
        <v>6.1665327911921601E-3</v>
      </c>
      <c r="BL12" s="17"/>
      <c r="BM12" s="17">
        <v>3.10457447749912E-2</v>
      </c>
      <c r="BN12" s="17">
        <v>2.04101226779533E-2</v>
      </c>
      <c r="BO12" s="17">
        <v>2.2372342727586599E-2</v>
      </c>
      <c r="BP12" s="17">
        <v>3.6068086293211302E-2</v>
      </c>
      <c r="BQ12" s="17">
        <v>4.00349727584937E-2</v>
      </c>
      <c r="BR12" s="17"/>
      <c r="BS12" s="17">
        <v>3.4049173114674897E-2</v>
      </c>
      <c r="BT12" s="17"/>
      <c r="BU12" s="17">
        <v>2.9893537570629299E-2</v>
      </c>
      <c r="BV12" s="17">
        <v>2.90157289449899E-2</v>
      </c>
      <c r="BW12" s="17">
        <v>2.82902485429396E-2</v>
      </c>
      <c r="BX12" s="17">
        <v>3.52981063967059E-2</v>
      </c>
      <c r="BY12" s="17">
        <v>2.9716984461765E-2</v>
      </c>
      <c r="BZ12" s="17"/>
      <c r="CA12" s="17">
        <v>6.3501233675866704E-3</v>
      </c>
      <c r="CB12" s="17"/>
      <c r="CC12" s="17">
        <v>2.26159514277329E-2</v>
      </c>
      <c r="CD12" s="17">
        <v>4.86960506709316E-2</v>
      </c>
      <c r="CE12" s="17"/>
      <c r="CF12" s="17">
        <v>5.69643450606071E-3</v>
      </c>
      <c r="CG12" s="17"/>
      <c r="CH12" s="17">
        <v>2.5270149001184398E-2</v>
      </c>
      <c r="CI12" s="17">
        <v>3.98859320782909E-2</v>
      </c>
    </row>
    <row r="13" spans="2:87" ht="29" x14ac:dyDescent="0.35">
      <c r="B13" s="18" t="s">
        <v>531</v>
      </c>
      <c r="C13" s="17">
        <v>2.4906203939179802E-2</v>
      </c>
      <c r="D13" s="17">
        <v>2.9692729704735001E-2</v>
      </c>
      <c r="E13" s="17">
        <v>2.0322085957730999E-2</v>
      </c>
      <c r="F13" s="17"/>
      <c r="G13" s="17">
        <v>1.9274019015692E-2</v>
      </c>
      <c r="H13" s="17">
        <v>2.7503154993130701E-2</v>
      </c>
      <c r="I13" s="17">
        <v>3.2849038489530101E-2</v>
      </c>
      <c r="J13" s="17">
        <v>1.7016396379230098E-2</v>
      </c>
      <c r="K13" s="17">
        <v>1.82200888839485E-2</v>
      </c>
      <c r="L13" s="17">
        <v>3.1040118015003101E-2</v>
      </c>
      <c r="M13" s="17"/>
      <c r="N13" s="17">
        <v>2.7041919454157501E-2</v>
      </c>
      <c r="O13" s="17">
        <v>1.75612622941516E-2</v>
      </c>
      <c r="P13" s="17">
        <v>2.8788078547394898E-2</v>
      </c>
      <c r="Q13" s="17">
        <v>2.7026772338045301E-2</v>
      </c>
      <c r="R13" s="17"/>
      <c r="S13" s="17">
        <v>2.4789446239008198E-2</v>
      </c>
      <c r="T13" s="17">
        <v>3.2067185030710203E-2</v>
      </c>
      <c r="U13" s="17">
        <v>3.1860201521597201E-2</v>
      </c>
      <c r="V13" s="17">
        <v>2.1811149238760399E-2</v>
      </c>
      <c r="W13" s="17">
        <v>2.51084984318471E-2</v>
      </c>
      <c r="X13" s="17">
        <v>2.0344444533595098E-2</v>
      </c>
      <c r="Y13" s="17">
        <v>2.3000463952654999E-2</v>
      </c>
      <c r="Z13" s="17">
        <v>5.1180901681115498E-2</v>
      </c>
      <c r="AA13" s="17">
        <v>0</v>
      </c>
      <c r="AB13" s="17">
        <v>2.1827995574295399E-2</v>
      </c>
      <c r="AC13" s="17">
        <v>4.6567628794903101E-2</v>
      </c>
      <c r="AD13" s="17">
        <v>3.0062711758489201E-2</v>
      </c>
      <c r="AE13" s="17"/>
      <c r="AF13" s="17">
        <v>3.0415063120753101E-2</v>
      </c>
      <c r="AG13" s="17">
        <v>2.2801067467176798E-2</v>
      </c>
      <c r="AH13" s="17">
        <v>3.1956754004549601E-2</v>
      </c>
      <c r="AI13" s="17">
        <v>1.94755591431123E-2</v>
      </c>
      <c r="AJ13" s="17">
        <v>4.7180901540868504E-3</v>
      </c>
      <c r="AK13" s="17"/>
      <c r="AL13" s="17">
        <v>3.8665610879307699E-2</v>
      </c>
      <c r="AM13" s="17">
        <v>1.52331034098419E-2</v>
      </c>
      <c r="AN13" s="17">
        <v>8.43768238393529E-3</v>
      </c>
      <c r="AO13" s="17">
        <v>4.9292367629368797E-2</v>
      </c>
      <c r="AP13" s="17"/>
      <c r="AQ13" s="17">
        <v>2.5034729576300999E-2</v>
      </c>
      <c r="AR13" s="17">
        <v>2.4720544812394801E-2</v>
      </c>
      <c r="AS13" s="17"/>
      <c r="AT13" s="17">
        <v>2.2634156192303599E-2</v>
      </c>
      <c r="AU13" s="17">
        <v>2.7985622302610199E-2</v>
      </c>
      <c r="AV13" s="17"/>
      <c r="AW13" s="17">
        <v>2.0097310004283699E-2</v>
      </c>
      <c r="AX13" s="17">
        <v>1.5568539529185001E-2</v>
      </c>
      <c r="AY13" s="17">
        <v>3.5004106584210201E-2</v>
      </c>
      <c r="AZ13" s="17"/>
      <c r="BA13" s="17">
        <v>2.2958704966751699E-2</v>
      </c>
      <c r="BB13" s="17">
        <v>2.3649766111908999E-2</v>
      </c>
      <c r="BC13" s="17">
        <v>2.7430979995226999E-2</v>
      </c>
      <c r="BD13" s="17">
        <v>2.7852349478060201E-2</v>
      </c>
      <c r="BE13" s="17">
        <v>2.0055328354422301E-2</v>
      </c>
      <c r="BF13" s="17"/>
      <c r="BG13" s="17">
        <v>2.86417785438258E-2</v>
      </c>
      <c r="BH13" s="17">
        <v>2.2106069229125599E-2</v>
      </c>
      <c r="BI13" s="17"/>
      <c r="BJ13" s="17">
        <v>2.4896693087840399E-2</v>
      </c>
      <c r="BK13" s="17">
        <v>2.5552334092663501E-2</v>
      </c>
      <c r="BL13" s="17"/>
      <c r="BM13" s="17">
        <v>4.3913504772763103E-2</v>
      </c>
      <c r="BN13" s="17">
        <v>2.4196267409367599E-2</v>
      </c>
      <c r="BO13" s="17">
        <v>1.9911747842126699E-2</v>
      </c>
      <c r="BP13" s="17">
        <v>4.2884522947594601E-2</v>
      </c>
      <c r="BQ13" s="17">
        <v>1.27198290514799E-2</v>
      </c>
      <c r="BR13" s="17"/>
      <c r="BS13" s="17">
        <v>1.54376440819651E-2</v>
      </c>
      <c r="BT13" s="17"/>
      <c r="BU13" s="17">
        <v>2.91344668864509E-2</v>
      </c>
      <c r="BV13" s="17">
        <v>1.7712198577766899E-2</v>
      </c>
      <c r="BW13" s="17">
        <v>3.06512076499715E-2</v>
      </c>
      <c r="BX13" s="17">
        <v>1.6951015440306999E-2</v>
      </c>
      <c r="BY13" s="17">
        <v>6.6367487427443694E-2</v>
      </c>
      <c r="BZ13" s="17"/>
      <c r="CA13" s="17">
        <v>2.1519323144315899E-2</v>
      </c>
      <c r="CB13" s="17"/>
      <c r="CC13" s="17">
        <v>1.68586401034653E-2</v>
      </c>
      <c r="CD13" s="17">
        <v>3.5036070149928697E-2</v>
      </c>
      <c r="CE13" s="17"/>
      <c r="CF13" s="17">
        <v>2.2642140438755998E-2</v>
      </c>
      <c r="CG13" s="17"/>
      <c r="CH13" s="17">
        <v>2.5979885524061601E-2</v>
      </c>
      <c r="CI13" s="17">
        <v>3.9885121017586497E-3</v>
      </c>
    </row>
    <row r="14" spans="2:87" x14ac:dyDescent="0.35">
      <c r="B14" s="18" t="s">
        <v>161</v>
      </c>
      <c r="C14" s="19">
        <v>4.4156347303946297E-2</v>
      </c>
      <c r="D14" s="19">
        <v>4.4411162120388099E-2</v>
      </c>
      <c r="E14" s="19">
        <v>4.11007778873064E-2</v>
      </c>
      <c r="F14" s="19"/>
      <c r="G14" s="19">
        <v>8.0289113689356401E-2</v>
      </c>
      <c r="H14" s="19">
        <v>3.9511871075857602E-2</v>
      </c>
      <c r="I14" s="19">
        <v>6.3740277850281593E-2</v>
      </c>
      <c r="J14" s="19">
        <v>3.1327143062837799E-2</v>
      </c>
      <c r="K14" s="19">
        <v>2.92731969096145E-2</v>
      </c>
      <c r="L14" s="19">
        <v>2.5182042018170599E-2</v>
      </c>
      <c r="M14" s="19"/>
      <c r="N14" s="19">
        <v>3.2371025995336103E-2</v>
      </c>
      <c r="O14" s="19">
        <v>3.8517172770537997E-2</v>
      </c>
      <c r="P14" s="19">
        <v>5.8342993008773499E-2</v>
      </c>
      <c r="Q14" s="19">
        <v>5.0104262433052597E-2</v>
      </c>
      <c r="R14" s="19"/>
      <c r="S14" s="19">
        <v>5.3104516399208698E-2</v>
      </c>
      <c r="T14" s="19">
        <v>4.1819457258740603E-2</v>
      </c>
      <c r="U14" s="19">
        <v>4.8975579490145797E-2</v>
      </c>
      <c r="V14" s="19">
        <v>5.4286157541441803E-2</v>
      </c>
      <c r="W14" s="19">
        <v>4.7867686576081099E-2</v>
      </c>
      <c r="X14" s="19">
        <v>4.77573789326938E-2</v>
      </c>
      <c r="Y14" s="19">
        <v>5.6712918611883899E-2</v>
      </c>
      <c r="Z14" s="19">
        <v>4.82868233187803E-2</v>
      </c>
      <c r="AA14" s="19">
        <v>4.0196684163640702E-2</v>
      </c>
      <c r="AB14" s="19">
        <v>1.01304921229952E-2</v>
      </c>
      <c r="AC14" s="19">
        <v>2.9030432003436898E-2</v>
      </c>
      <c r="AD14" s="19">
        <v>5.34396317286608E-2</v>
      </c>
      <c r="AE14" s="19"/>
      <c r="AF14" s="19">
        <v>5.0985830773843999E-2</v>
      </c>
      <c r="AG14" s="19">
        <v>3.3656673419297699E-2</v>
      </c>
      <c r="AH14" s="19">
        <v>3.1529267350217098E-2</v>
      </c>
      <c r="AI14" s="19">
        <v>3.6625233893769898E-2</v>
      </c>
      <c r="AJ14" s="19">
        <v>5.10714501024708E-2</v>
      </c>
      <c r="AK14" s="19"/>
      <c r="AL14" s="19">
        <v>5.7205118978329E-2</v>
      </c>
      <c r="AM14" s="19">
        <v>4.0302861380615299E-2</v>
      </c>
      <c r="AN14" s="19">
        <v>3.2545488060414997E-2</v>
      </c>
      <c r="AO14" s="19">
        <v>2.34811944016689E-2</v>
      </c>
      <c r="AP14" s="19"/>
      <c r="AQ14" s="19">
        <v>4.8749766908185603E-2</v>
      </c>
      <c r="AR14" s="19">
        <v>3.7521015304958501E-2</v>
      </c>
      <c r="AS14" s="19"/>
      <c r="AT14" s="19">
        <v>4.5947754205733903E-2</v>
      </c>
      <c r="AU14" s="19">
        <v>3.1651890362677002E-2</v>
      </c>
      <c r="AV14" s="19"/>
      <c r="AW14" s="19">
        <v>2.7664413238346001E-2</v>
      </c>
      <c r="AX14" s="19">
        <v>5.57119047233849E-2</v>
      </c>
      <c r="AY14" s="19">
        <v>4.6206803507974001E-2</v>
      </c>
      <c r="AZ14" s="19"/>
      <c r="BA14" s="19">
        <v>5.0402424389019998E-2</v>
      </c>
      <c r="BB14" s="19">
        <v>4.27680984651485E-2</v>
      </c>
      <c r="BC14" s="19">
        <v>3.5123606255194798E-2</v>
      </c>
      <c r="BD14" s="19">
        <v>6.0163974740767401E-2</v>
      </c>
      <c r="BE14" s="19">
        <v>4.63357945605107E-2</v>
      </c>
      <c r="BF14" s="19"/>
      <c r="BG14" s="19">
        <v>5.1450776150662299E-2</v>
      </c>
      <c r="BH14" s="19">
        <v>3.8688545006996498E-2</v>
      </c>
      <c r="BI14" s="19"/>
      <c r="BJ14" s="19">
        <v>4.9479006371193603E-2</v>
      </c>
      <c r="BK14" s="19">
        <v>2.4238310726879299E-2</v>
      </c>
      <c r="BL14" s="19"/>
      <c r="BM14" s="19">
        <v>0.10449790357645999</v>
      </c>
      <c r="BN14" s="19">
        <v>2.3820711619957299E-2</v>
      </c>
      <c r="BO14" s="19">
        <v>3.0674723297481301E-2</v>
      </c>
      <c r="BP14" s="19">
        <v>2.52419723993553E-2</v>
      </c>
      <c r="BQ14" s="19">
        <v>1.33494091855946E-2</v>
      </c>
      <c r="BR14" s="19"/>
      <c r="BS14" s="19">
        <v>2.18364093340945E-2</v>
      </c>
      <c r="BT14" s="19"/>
      <c r="BU14" s="19">
        <v>1.3219236634153499E-2</v>
      </c>
      <c r="BV14" s="19">
        <v>3.0452670396513799E-2</v>
      </c>
      <c r="BW14" s="19">
        <v>2.05062290168164E-2</v>
      </c>
      <c r="BX14" s="19">
        <v>1.7835330454549599E-2</v>
      </c>
      <c r="BY14" s="19">
        <v>0.15726267009395201</v>
      </c>
      <c r="BZ14" s="19"/>
      <c r="CA14" s="19">
        <v>1.1231432183981401E-2</v>
      </c>
      <c r="CB14" s="19"/>
      <c r="CC14" s="19">
        <v>3.9382021528056699E-2</v>
      </c>
      <c r="CD14" s="19">
        <v>4.4541570802061399E-2</v>
      </c>
      <c r="CE14" s="19"/>
      <c r="CF14" s="19">
        <v>2.7699635549601299E-2</v>
      </c>
      <c r="CG14" s="19"/>
      <c r="CH14" s="19">
        <v>1.77957353744853E-2</v>
      </c>
      <c r="CI14" s="19">
        <v>2.4036424749339001E-2</v>
      </c>
    </row>
    <row r="15" spans="2:87" x14ac:dyDescent="0.35">
      <c r="B15" s="16" t="s">
        <v>163</v>
      </c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537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1908</v>
      </c>
      <c r="D7" s="10">
        <v>962</v>
      </c>
      <c r="E7" s="10">
        <v>940</v>
      </c>
      <c r="F7" s="10"/>
      <c r="G7" s="10">
        <v>161</v>
      </c>
      <c r="H7" s="10">
        <v>341</v>
      </c>
      <c r="I7" s="10">
        <v>357</v>
      </c>
      <c r="J7" s="10">
        <v>347</v>
      </c>
      <c r="K7" s="10">
        <v>288</v>
      </c>
      <c r="L7" s="10">
        <v>414</v>
      </c>
      <c r="M7" s="10"/>
      <c r="N7" s="10">
        <v>551</v>
      </c>
      <c r="O7" s="10">
        <v>475</v>
      </c>
      <c r="P7" s="10">
        <v>420</v>
      </c>
      <c r="Q7" s="10">
        <v>456</v>
      </c>
      <c r="R7" s="10"/>
      <c r="S7" s="10">
        <v>267</v>
      </c>
      <c r="T7" s="10">
        <v>270</v>
      </c>
      <c r="U7" s="10">
        <v>158</v>
      </c>
      <c r="V7" s="10">
        <v>160</v>
      </c>
      <c r="W7" s="10">
        <v>146</v>
      </c>
      <c r="X7" s="10">
        <v>158</v>
      </c>
      <c r="Y7" s="10">
        <v>133</v>
      </c>
      <c r="Z7" s="10">
        <v>72</v>
      </c>
      <c r="AA7" s="10">
        <v>192</v>
      </c>
      <c r="AB7" s="10">
        <v>181</v>
      </c>
      <c r="AC7" s="10">
        <v>104</v>
      </c>
      <c r="AD7" s="10">
        <v>67</v>
      </c>
      <c r="AE7" s="10"/>
      <c r="AF7" s="10">
        <v>315</v>
      </c>
      <c r="AG7" s="10">
        <v>706</v>
      </c>
      <c r="AH7" s="10">
        <v>377</v>
      </c>
      <c r="AI7" s="10">
        <v>217</v>
      </c>
      <c r="AJ7" s="10">
        <v>225</v>
      </c>
      <c r="AK7" s="10"/>
      <c r="AL7" s="10">
        <v>742</v>
      </c>
      <c r="AM7" s="10">
        <v>722</v>
      </c>
      <c r="AN7" s="10">
        <v>333</v>
      </c>
      <c r="AO7" s="10">
        <v>111</v>
      </c>
      <c r="AP7" s="10"/>
      <c r="AQ7" s="10">
        <v>1113</v>
      </c>
      <c r="AR7" s="10">
        <v>795</v>
      </c>
      <c r="AS7" s="10"/>
      <c r="AT7" s="10">
        <v>1261</v>
      </c>
      <c r="AU7" s="10">
        <v>383</v>
      </c>
      <c r="AV7" s="10"/>
      <c r="AW7" s="10">
        <v>730</v>
      </c>
      <c r="AX7" s="10">
        <v>450</v>
      </c>
      <c r="AY7" s="10">
        <v>663</v>
      </c>
      <c r="AZ7" s="10"/>
      <c r="BA7" s="10">
        <v>474</v>
      </c>
      <c r="BB7" s="10">
        <v>532</v>
      </c>
      <c r="BC7" s="10">
        <v>607</v>
      </c>
      <c r="BD7" s="10">
        <v>196</v>
      </c>
      <c r="BE7" s="10">
        <v>98</v>
      </c>
      <c r="BF7" s="10"/>
      <c r="BG7" s="10">
        <v>761</v>
      </c>
      <c r="BH7" s="10">
        <v>1147</v>
      </c>
      <c r="BI7" s="10"/>
      <c r="BJ7" s="10">
        <v>1483</v>
      </c>
      <c r="BK7" s="10">
        <v>415</v>
      </c>
      <c r="BL7" s="10"/>
      <c r="BM7" s="10">
        <v>275</v>
      </c>
      <c r="BN7" s="10">
        <v>371</v>
      </c>
      <c r="BO7" s="10">
        <v>669</v>
      </c>
      <c r="BP7" s="10">
        <v>146</v>
      </c>
      <c r="BQ7" s="10">
        <v>217</v>
      </c>
      <c r="BR7" s="10"/>
      <c r="BS7" s="10">
        <v>586</v>
      </c>
      <c r="BT7" s="10"/>
      <c r="BU7" s="10">
        <v>355</v>
      </c>
      <c r="BV7" s="10">
        <v>471</v>
      </c>
      <c r="BW7" s="10">
        <v>178</v>
      </c>
      <c r="BX7" s="10">
        <v>376</v>
      </c>
      <c r="BY7" s="10">
        <v>150</v>
      </c>
      <c r="BZ7" s="10"/>
      <c r="CA7" s="10">
        <v>159</v>
      </c>
      <c r="CB7" s="10"/>
      <c r="CC7" s="10">
        <v>1512</v>
      </c>
      <c r="CD7" s="10">
        <v>342</v>
      </c>
      <c r="CE7" s="10"/>
      <c r="CF7" s="10">
        <v>704</v>
      </c>
      <c r="CG7" s="10"/>
      <c r="CH7" s="10">
        <v>655</v>
      </c>
      <c r="CI7" s="10">
        <v>230</v>
      </c>
    </row>
    <row r="8" spans="2:87" ht="30" customHeight="1" x14ac:dyDescent="0.35">
      <c r="B8" s="11" t="s">
        <v>20</v>
      </c>
      <c r="C8" s="11">
        <v>1916</v>
      </c>
      <c r="D8" s="11">
        <v>950</v>
      </c>
      <c r="E8" s="11">
        <v>960</v>
      </c>
      <c r="F8" s="11"/>
      <c r="G8" s="11">
        <v>280</v>
      </c>
      <c r="H8" s="11">
        <v>338</v>
      </c>
      <c r="I8" s="11">
        <v>337</v>
      </c>
      <c r="J8" s="11">
        <v>323</v>
      </c>
      <c r="K8" s="11">
        <v>260</v>
      </c>
      <c r="L8" s="11">
        <v>377</v>
      </c>
      <c r="M8" s="11"/>
      <c r="N8" s="11">
        <v>505</v>
      </c>
      <c r="O8" s="11">
        <v>494</v>
      </c>
      <c r="P8" s="11">
        <v>435</v>
      </c>
      <c r="Q8" s="11">
        <v>477</v>
      </c>
      <c r="R8" s="11"/>
      <c r="S8" s="11">
        <v>272</v>
      </c>
      <c r="T8" s="11">
        <v>253</v>
      </c>
      <c r="U8" s="11">
        <v>152</v>
      </c>
      <c r="V8" s="11">
        <v>170</v>
      </c>
      <c r="W8" s="11">
        <v>135</v>
      </c>
      <c r="X8" s="11">
        <v>171</v>
      </c>
      <c r="Y8" s="11">
        <v>151</v>
      </c>
      <c r="Z8" s="11">
        <v>77</v>
      </c>
      <c r="AA8" s="11">
        <v>207</v>
      </c>
      <c r="AB8" s="11">
        <v>173</v>
      </c>
      <c r="AC8" s="11">
        <v>97</v>
      </c>
      <c r="AD8" s="11">
        <v>58</v>
      </c>
      <c r="AE8" s="11"/>
      <c r="AF8" s="11">
        <v>324</v>
      </c>
      <c r="AG8" s="11">
        <v>725</v>
      </c>
      <c r="AH8" s="11">
        <v>370</v>
      </c>
      <c r="AI8" s="11">
        <v>210</v>
      </c>
      <c r="AJ8" s="11">
        <v>217</v>
      </c>
      <c r="AK8" s="11"/>
      <c r="AL8" s="11">
        <v>714</v>
      </c>
      <c r="AM8" s="11">
        <v>738</v>
      </c>
      <c r="AN8" s="11">
        <v>343</v>
      </c>
      <c r="AO8" s="11">
        <v>121</v>
      </c>
      <c r="AP8" s="11"/>
      <c r="AQ8" s="11">
        <v>1132</v>
      </c>
      <c r="AR8" s="11">
        <v>784</v>
      </c>
      <c r="AS8" s="11"/>
      <c r="AT8" s="11">
        <v>1271</v>
      </c>
      <c r="AU8" s="11">
        <v>347</v>
      </c>
      <c r="AV8" s="11"/>
      <c r="AW8" s="11">
        <v>683</v>
      </c>
      <c r="AX8" s="11">
        <v>452</v>
      </c>
      <c r="AY8" s="11">
        <v>699</v>
      </c>
      <c r="AZ8" s="11"/>
      <c r="BA8" s="11">
        <v>494</v>
      </c>
      <c r="BB8" s="11">
        <v>528</v>
      </c>
      <c r="BC8" s="11">
        <v>612</v>
      </c>
      <c r="BD8" s="11">
        <v>189</v>
      </c>
      <c r="BE8" s="11">
        <v>93</v>
      </c>
      <c r="BF8" s="11"/>
      <c r="BG8" s="11">
        <v>821</v>
      </c>
      <c r="BH8" s="11">
        <v>1095</v>
      </c>
      <c r="BI8" s="11"/>
      <c r="BJ8" s="11">
        <v>1521</v>
      </c>
      <c r="BK8" s="11">
        <v>386</v>
      </c>
      <c r="BL8" s="11"/>
      <c r="BM8" s="11">
        <v>292</v>
      </c>
      <c r="BN8" s="11">
        <v>351</v>
      </c>
      <c r="BO8" s="11">
        <v>678</v>
      </c>
      <c r="BP8" s="11">
        <v>145</v>
      </c>
      <c r="BQ8" s="11">
        <v>219</v>
      </c>
      <c r="BR8" s="11"/>
      <c r="BS8" s="11">
        <v>584</v>
      </c>
      <c r="BT8" s="11"/>
      <c r="BU8" s="11">
        <v>346</v>
      </c>
      <c r="BV8" s="11">
        <v>484</v>
      </c>
      <c r="BW8" s="11">
        <v>178</v>
      </c>
      <c r="BX8" s="11">
        <v>370</v>
      </c>
      <c r="BY8" s="11">
        <v>158</v>
      </c>
      <c r="BZ8" s="11"/>
      <c r="CA8" s="11">
        <v>162</v>
      </c>
      <c r="CB8" s="11"/>
      <c r="CC8" s="11">
        <v>1504</v>
      </c>
      <c r="CD8" s="11">
        <v>354</v>
      </c>
      <c r="CE8" s="11"/>
      <c r="CF8" s="11">
        <v>674</v>
      </c>
      <c r="CG8" s="11"/>
      <c r="CH8" s="11">
        <v>643</v>
      </c>
      <c r="CI8" s="11">
        <v>232</v>
      </c>
    </row>
    <row r="9" spans="2:87" ht="29" x14ac:dyDescent="0.35">
      <c r="B9" s="18" t="s">
        <v>527</v>
      </c>
      <c r="C9" s="17">
        <v>0.39050948821099601</v>
      </c>
      <c r="D9" s="17">
        <v>0.35909328462419698</v>
      </c>
      <c r="E9" s="17">
        <v>0.42189939708243002</v>
      </c>
      <c r="F9" s="17"/>
      <c r="G9" s="17">
        <v>0.33871671000895698</v>
      </c>
      <c r="H9" s="17">
        <v>0.39012949712929801</v>
      </c>
      <c r="I9" s="17">
        <v>0.35779812927163901</v>
      </c>
      <c r="J9" s="17">
        <v>0.403988270082901</v>
      </c>
      <c r="K9" s="17">
        <v>0.46215588309939698</v>
      </c>
      <c r="L9" s="17">
        <v>0.39767084224993199</v>
      </c>
      <c r="M9" s="17"/>
      <c r="N9" s="17">
        <v>0.38418861956745598</v>
      </c>
      <c r="O9" s="17">
        <v>0.329906558052254</v>
      </c>
      <c r="P9" s="17">
        <v>0.40348298431160601</v>
      </c>
      <c r="Q9" s="17">
        <v>0.44657079076355699</v>
      </c>
      <c r="R9" s="17"/>
      <c r="S9" s="17">
        <v>0.39483313314385299</v>
      </c>
      <c r="T9" s="17">
        <v>0.386211248892532</v>
      </c>
      <c r="U9" s="17">
        <v>0.34528302941251998</v>
      </c>
      <c r="V9" s="17">
        <v>0.281089230350135</v>
      </c>
      <c r="W9" s="17">
        <v>0.37201188325686302</v>
      </c>
      <c r="X9" s="17">
        <v>0.43714816494331699</v>
      </c>
      <c r="Y9" s="17">
        <v>0.38660075851354597</v>
      </c>
      <c r="Z9" s="17">
        <v>0.34519268929679298</v>
      </c>
      <c r="AA9" s="17">
        <v>0.42189527699129198</v>
      </c>
      <c r="AB9" s="17">
        <v>0.448769277435973</v>
      </c>
      <c r="AC9" s="17">
        <v>0.42761532999585899</v>
      </c>
      <c r="AD9" s="17">
        <v>0.45654113158819398</v>
      </c>
      <c r="AE9" s="17"/>
      <c r="AF9" s="17">
        <v>0.41193752656709598</v>
      </c>
      <c r="AG9" s="17">
        <v>0.404600048184453</v>
      </c>
      <c r="AH9" s="17">
        <v>0.36982072902680602</v>
      </c>
      <c r="AI9" s="17">
        <v>0.346461298733311</v>
      </c>
      <c r="AJ9" s="17">
        <v>0.40910422580782901</v>
      </c>
      <c r="AK9" s="17"/>
      <c r="AL9" s="17">
        <v>0.32611179382281702</v>
      </c>
      <c r="AM9" s="17">
        <v>0.40476692059887698</v>
      </c>
      <c r="AN9" s="17">
        <v>0.45768515654363801</v>
      </c>
      <c r="AO9" s="17">
        <v>0.49362876083032903</v>
      </c>
      <c r="AP9" s="17"/>
      <c r="AQ9" s="17">
        <v>0.39467553407469402</v>
      </c>
      <c r="AR9" s="17">
        <v>0.38449151036217499</v>
      </c>
      <c r="AS9" s="17"/>
      <c r="AT9" s="17">
        <v>0.378976442692886</v>
      </c>
      <c r="AU9" s="17">
        <v>0.40744856082637798</v>
      </c>
      <c r="AV9" s="17"/>
      <c r="AW9" s="17">
        <v>0.38092380351963301</v>
      </c>
      <c r="AX9" s="17">
        <v>0.37756255226670998</v>
      </c>
      <c r="AY9" s="17">
        <v>0.41083515140421001</v>
      </c>
      <c r="AZ9" s="17"/>
      <c r="BA9" s="17">
        <v>0.44250962154273499</v>
      </c>
      <c r="BB9" s="17">
        <v>0.370646614094021</v>
      </c>
      <c r="BC9" s="17">
        <v>0.37599120782622097</v>
      </c>
      <c r="BD9" s="17">
        <v>0.357434686059103</v>
      </c>
      <c r="BE9" s="17">
        <v>0.38347180603065201</v>
      </c>
      <c r="BF9" s="17"/>
      <c r="BG9" s="17">
        <v>0.37559470271984502</v>
      </c>
      <c r="BH9" s="17">
        <v>0.401689403743894</v>
      </c>
      <c r="BI9" s="17"/>
      <c r="BJ9" s="17">
        <v>0.37795406565804301</v>
      </c>
      <c r="BK9" s="17">
        <v>0.43243235855650902</v>
      </c>
      <c r="BL9" s="17"/>
      <c r="BM9" s="17">
        <v>0.38684630575200901</v>
      </c>
      <c r="BN9" s="17">
        <v>0.3375308817987</v>
      </c>
      <c r="BO9" s="17">
        <v>0.43067937755473601</v>
      </c>
      <c r="BP9" s="17">
        <v>0.32378501996737002</v>
      </c>
      <c r="BQ9" s="17">
        <v>0.37686471786021303</v>
      </c>
      <c r="BR9" s="17"/>
      <c r="BS9" s="17">
        <v>0.402924392703777</v>
      </c>
      <c r="BT9" s="17"/>
      <c r="BU9" s="17">
        <v>0.38116098053417402</v>
      </c>
      <c r="BV9" s="17">
        <v>0.41847575035665302</v>
      </c>
      <c r="BW9" s="17">
        <v>0.36157455503367197</v>
      </c>
      <c r="BX9" s="17">
        <v>0.39474131239219401</v>
      </c>
      <c r="BY9" s="17">
        <v>0.29204956168687302</v>
      </c>
      <c r="BZ9" s="17"/>
      <c r="CA9" s="17">
        <v>0.45000239858264801</v>
      </c>
      <c r="CB9" s="17"/>
      <c r="CC9" s="17">
        <v>0.43304881692498598</v>
      </c>
      <c r="CD9" s="17">
        <v>0.23999999865562599</v>
      </c>
      <c r="CE9" s="17"/>
      <c r="CF9" s="17">
        <v>0.47627982916004902</v>
      </c>
      <c r="CG9" s="17"/>
      <c r="CH9" s="17">
        <v>0.41661856539997399</v>
      </c>
      <c r="CI9" s="17">
        <v>0.42160770021701799</v>
      </c>
    </row>
    <row r="10" spans="2:87" ht="29" x14ac:dyDescent="0.35">
      <c r="B10" s="18" t="s">
        <v>528</v>
      </c>
      <c r="C10" s="17">
        <v>0.41168060202776002</v>
      </c>
      <c r="D10" s="17">
        <v>0.43049089322366801</v>
      </c>
      <c r="E10" s="17">
        <v>0.39454004281565502</v>
      </c>
      <c r="F10" s="17"/>
      <c r="G10" s="17">
        <v>0.37850990016093999</v>
      </c>
      <c r="H10" s="17">
        <v>0.35739798191836802</v>
      </c>
      <c r="I10" s="17">
        <v>0.41061957997105297</v>
      </c>
      <c r="J10" s="17">
        <v>0.41847537325246098</v>
      </c>
      <c r="K10" s="17">
        <v>0.40842460264125602</v>
      </c>
      <c r="L10" s="17">
        <v>0.48245219406689799</v>
      </c>
      <c r="M10" s="17"/>
      <c r="N10" s="17">
        <v>0.42732587847006998</v>
      </c>
      <c r="O10" s="17">
        <v>0.44706552966836299</v>
      </c>
      <c r="P10" s="17">
        <v>0.42162986571278699</v>
      </c>
      <c r="Q10" s="17">
        <v>0.35052640595559997</v>
      </c>
      <c r="R10" s="17"/>
      <c r="S10" s="17">
        <v>0.38446826541103202</v>
      </c>
      <c r="T10" s="17">
        <v>0.42188455567512101</v>
      </c>
      <c r="U10" s="17">
        <v>0.49312035352258698</v>
      </c>
      <c r="V10" s="17">
        <v>0.49869854772081701</v>
      </c>
      <c r="W10" s="17">
        <v>0.37953706978149399</v>
      </c>
      <c r="X10" s="17">
        <v>0.32614580857160302</v>
      </c>
      <c r="Y10" s="17">
        <v>0.44475800759345302</v>
      </c>
      <c r="Z10" s="17">
        <v>0.44005058381074003</v>
      </c>
      <c r="AA10" s="17">
        <v>0.37172696467849198</v>
      </c>
      <c r="AB10" s="17">
        <v>0.44751224947697998</v>
      </c>
      <c r="AC10" s="17">
        <v>0.39437308280314198</v>
      </c>
      <c r="AD10" s="17">
        <v>0.293891261310265</v>
      </c>
      <c r="AE10" s="17"/>
      <c r="AF10" s="17">
        <v>0.37253057602385597</v>
      </c>
      <c r="AG10" s="17">
        <v>0.40342601686305402</v>
      </c>
      <c r="AH10" s="17">
        <v>0.43480102011637101</v>
      </c>
      <c r="AI10" s="17">
        <v>0.48434397735497098</v>
      </c>
      <c r="AJ10" s="17">
        <v>0.42801818834586802</v>
      </c>
      <c r="AK10" s="17"/>
      <c r="AL10" s="17">
        <v>0.46068879808521201</v>
      </c>
      <c r="AM10" s="17">
        <v>0.40424957553947399</v>
      </c>
      <c r="AN10" s="17">
        <v>0.36328077979413798</v>
      </c>
      <c r="AO10" s="17">
        <v>0.30463614768594999</v>
      </c>
      <c r="AP10" s="17"/>
      <c r="AQ10" s="17">
        <v>0.39822741525272198</v>
      </c>
      <c r="AR10" s="17">
        <v>0.43111413268417798</v>
      </c>
      <c r="AS10" s="17"/>
      <c r="AT10" s="17">
        <v>0.40409177797817197</v>
      </c>
      <c r="AU10" s="17">
        <v>0.47677600591512997</v>
      </c>
      <c r="AV10" s="17"/>
      <c r="AW10" s="17">
        <v>0.46646461892619401</v>
      </c>
      <c r="AX10" s="17">
        <v>0.43441838520836501</v>
      </c>
      <c r="AY10" s="17">
        <v>0.354645434965349</v>
      </c>
      <c r="AZ10" s="17"/>
      <c r="BA10" s="17">
        <v>0.35542586783796598</v>
      </c>
      <c r="BB10" s="17">
        <v>0.439138812161809</v>
      </c>
      <c r="BC10" s="17">
        <v>0.43047155370703299</v>
      </c>
      <c r="BD10" s="17">
        <v>0.44602872409046201</v>
      </c>
      <c r="BE10" s="17">
        <v>0.36562204616170602</v>
      </c>
      <c r="BF10" s="17"/>
      <c r="BG10" s="17">
        <v>0.391140602880996</v>
      </c>
      <c r="BH10" s="17">
        <v>0.42707709939226401</v>
      </c>
      <c r="BI10" s="17"/>
      <c r="BJ10" s="17">
        <v>0.40228886400796698</v>
      </c>
      <c r="BK10" s="17">
        <v>0.45150209459408802</v>
      </c>
      <c r="BL10" s="17"/>
      <c r="BM10" s="17">
        <v>0.34595267446748401</v>
      </c>
      <c r="BN10" s="17">
        <v>0.46561201748682102</v>
      </c>
      <c r="BO10" s="17">
        <v>0.40788091765523499</v>
      </c>
      <c r="BP10" s="17">
        <v>0.487289737897596</v>
      </c>
      <c r="BQ10" s="17">
        <v>0.42085999337776098</v>
      </c>
      <c r="BR10" s="17"/>
      <c r="BS10" s="17">
        <v>0.413809189813305</v>
      </c>
      <c r="BT10" s="17"/>
      <c r="BU10" s="17">
        <v>0.42597425194080202</v>
      </c>
      <c r="BV10" s="17">
        <v>0.422636710088171</v>
      </c>
      <c r="BW10" s="17">
        <v>0.45422768426686999</v>
      </c>
      <c r="BX10" s="17">
        <v>0.43940456608323802</v>
      </c>
      <c r="BY10" s="17">
        <v>0.29220862228741901</v>
      </c>
      <c r="BZ10" s="17"/>
      <c r="CA10" s="17">
        <v>0.38026334722642902</v>
      </c>
      <c r="CB10" s="17"/>
      <c r="CC10" s="17">
        <v>0.41036554169589901</v>
      </c>
      <c r="CD10" s="17">
        <v>0.439146080905082</v>
      </c>
      <c r="CE10" s="17"/>
      <c r="CF10" s="17">
        <v>0.389836820867619</v>
      </c>
      <c r="CG10" s="17"/>
      <c r="CH10" s="17">
        <v>0.40239373414815299</v>
      </c>
      <c r="CI10" s="17">
        <v>0.38526900272525999</v>
      </c>
    </row>
    <row r="11" spans="2:87" ht="29" x14ac:dyDescent="0.35">
      <c r="B11" s="18" t="s">
        <v>529</v>
      </c>
      <c r="C11" s="17">
        <v>7.8496960217547596E-2</v>
      </c>
      <c r="D11" s="17">
        <v>9.0099001352712801E-2</v>
      </c>
      <c r="E11" s="17">
        <v>6.74989423797933E-2</v>
      </c>
      <c r="F11" s="17"/>
      <c r="G11" s="17">
        <v>0.14860274736597601</v>
      </c>
      <c r="H11" s="17">
        <v>0.109181534527659</v>
      </c>
      <c r="I11" s="17">
        <v>8.6987429573007702E-2</v>
      </c>
      <c r="J11" s="17">
        <v>6.3543292042278099E-2</v>
      </c>
      <c r="K11" s="17">
        <v>4.0220519349965497E-2</v>
      </c>
      <c r="L11" s="17">
        <v>3.04338860424089E-2</v>
      </c>
      <c r="M11" s="17"/>
      <c r="N11" s="17">
        <v>7.0338644251333599E-2</v>
      </c>
      <c r="O11" s="17">
        <v>0.107970534503531</v>
      </c>
      <c r="P11" s="17">
        <v>6.4049254238582404E-2</v>
      </c>
      <c r="Q11" s="17">
        <v>7.07974870758587E-2</v>
      </c>
      <c r="R11" s="17"/>
      <c r="S11" s="17">
        <v>9.86740520104782E-2</v>
      </c>
      <c r="T11" s="17">
        <v>6.7123058839121605E-2</v>
      </c>
      <c r="U11" s="17">
        <v>3.6832561755329403E-2</v>
      </c>
      <c r="V11" s="17">
        <v>7.4158444059796103E-2</v>
      </c>
      <c r="W11" s="17">
        <v>0.123002274064119</v>
      </c>
      <c r="X11" s="17">
        <v>9.4651741882437399E-2</v>
      </c>
      <c r="Y11" s="17">
        <v>5.5404853994218198E-2</v>
      </c>
      <c r="Z11" s="17">
        <v>6.2622044956816905E-2</v>
      </c>
      <c r="AA11" s="17">
        <v>0.10518288277783901</v>
      </c>
      <c r="AB11" s="17">
        <v>5.2986184422956897E-2</v>
      </c>
      <c r="AC11" s="17">
        <v>7.5538257760335695E-2</v>
      </c>
      <c r="AD11" s="17">
        <v>7.15085106778129E-2</v>
      </c>
      <c r="AE11" s="17"/>
      <c r="AF11" s="17">
        <v>5.59638539364469E-2</v>
      </c>
      <c r="AG11" s="17">
        <v>9.70469533575328E-2</v>
      </c>
      <c r="AH11" s="17">
        <v>8.0012905811479407E-2</v>
      </c>
      <c r="AI11" s="17">
        <v>7.7898635514057096E-2</v>
      </c>
      <c r="AJ11" s="17">
        <v>5.4643182799338198E-2</v>
      </c>
      <c r="AK11" s="17"/>
      <c r="AL11" s="17">
        <v>5.8003935192304103E-2</v>
      </c>
      <c r="AM11" s="17">
        <v>7.9201512487995701E-2</v>
      </c>
      <c r="AN11" s="17">
        <v>0.11060827648954</v>
      </c>
      <c r="AO11" s="17">
        <v>0.104302587958143</v>
      </c>
      <c r="AP11" s="17"/>
      <c r="AQ11" s="17">
        <v>8.0472799360168795E-2</v>
      </c>
      <c r="AR11" s="17">
        <v>7.5642801482345701E-2</v>
      </c>
      <c r="AS11" s="17"/>
      <c r="AT11" s="17">
        <v>9.1749983339798502E-2</v>
      </c>
      <c r="AU11" s="17">
        <v>2.20027215081482E-2</v>
      </c>
      <c r="AV11" s="17"/>
      <c r="AW11" s="17">
        <v>5.2187230991671801E-2</v>
      </c>
      <c r="AX11" s="17">
        <v>7.8597914914993502E-2</v>
      </c>
      <c r="AY11" s="17">
        <v>9.7434592168377798E-2</v>
      </c>
      <c r="AZ11" s="17"/>
      <c r="BA11" s="17">
        <v>7.6868264034381906E-2</v>
      </c>
      <c r="BB11" s="17">
        <v>8.3954406477860899E-2</v>
      </c>
      <c r="BC11" s="17">
        <v>7.8125010418515606E-2</v>
      </c>
      <c r="BD11" s="17">
        <v>5.7397956335353099E-2</v>
      </c>
      <c r="BE11" s="17">
        <v>0.10215200846625699</v>
      </c>
      <c r="BF11" s="17"/>
      <c r="BG11" s="17">
        <v>8.9810372333824107E-2</v>
      </c>
      <c r="BH11" s="17">
        <v>7.0016584021464004E-2</v>
      </c>
      <c r="BI11" s="17"/>
      <c r="BJ11" s="17">
        <v>8.70631518612663E-2</v>
      </c>
      <c r="BK11" s="17">
        <v>4.66228531727624E-2</v>
      </c>
      <c r="BL11" s="17"/>
      <c r="BM11" s="17">
        <v>5.90659705915203E-2</v>
      </c>
      <c r="BN11" s="17">
        <v>7.5757298757366906E-2</v>
      </c>
      <c r="BO11" s="17">
        <v>7.3988650255541299E-2</v>
      </c>
      <c r="BP11" s="17">
        <v>0.104876259067798</v>
      </c>
      <c r="BQ11" s="17">
        <v>9.5160025211478497E-2</v>
      </c>
      <c r="BR11" s="17"/>
      <c r="BS11" s="17">
        <v>9.5210446780944494E-2</v>
      </c>
      <c r="BT11" s="17"/>
      <c r="BU11" s="17">
        <v>7.7300441223020197E-2</v>
      </c>
      <c r="BV11" s="17">
        <v>7.5192574202650395E-2</v>
      </c>
      <c r="BW11" s="17">
        <v>9.7720031816046202E-2</v>
      </c>
      <c r="BX11" s="17">
        <v>7.6785417295520894E-2</v>
      </c>
      <c r="BY11" s="17">
        <v>0.114198144785814</v>
      </c>
      <c r="BZ11" s="17"/>
      <c r="CA11" s="17">
        <v>0.111874238878872</v>
      </c>
      <c r="CB11" s="17"/>
      <c r="CC11" s="17">
        <v>6.2269716958212401E-2</v>
      </c>
      <c r="CD11" s="17">
        <v>0.144176126007691</v>
      </c>
      <c r="CE11" s="17"/>
      <c r="CF11" s="17">
        <v>5.1456073137974401E-2</v>
      </c>
      <c r="CG11" s="17"/>
      <c r="CH11" s="17">
        <v>7.4001652824899095E-2</v>
      </c>
      <c r="CI11" s="17">
        <v>0.112227946340944</v>
      </c>
    </row>
    <row r="12" spans="2:87" ht="29" x14ac:dyDescent="0.35">
      <c r="B12" s="18" t="s">
        <v>530</v>
      </c>
      <c r="C12" s="17">
        <v>2.46480526949053E-2</v>
      </c>
      <c r="D12" s="17">
        <v>3.5936029090203998E-2</v>
      </c>
      <c r="E12" s="17">
        <v>1.3624146528901E-2</v>
      </c>
      <c r="F12" s="17"/>
      <c r="G12" s="17">
        <v>3.9361802811936401E-2</v>
      </c>
      <c r="H12" s="17">
        <v>3.9666777431006599E-2</v>
      </c>
      <c r="I12" s="17">
        <v>1.6442530893925701E-2</v>
      </c>
      <c r="J12" s="17">
        <v>2.5376431440851398E-2</v>
      </c>
      <c r="K12" s="17">
        <v>2.2542515869768801E-2</v>
      </c>
      <c r="L12" s="17">
        <v>8.3945577175700593E-3</v>
      </c>
      <c r="M12" s="17"/>
      <c r="N12" s="17">
        <v>2.5605015738129799E-2</v>
      </c>
      <c r="O12" s="17">
        <v>3.2670192708461103E-2</v>
      </c>
      <c r="P12" s="17">
        <v>1.5937135381499701E-2</v>
      </c>
      <c r="Q12" s="17">
        <v>2.3584288211046099E-2</v>
      </c>
      <c r="R12" s="17"/>
      <c r="S12" s="17">
        <v>3.1445559243676799E-2</v>
      </c>
      <c r="T12" s="17">
        <v>2.60109959919568E-2</v>
      </c>
      <c r="U12" s="17">
        <v>2.9400145966763502E-2</v>
      </c>
      <c r="V12" s="17">
        <v>3.7747221380308303E-2</v>
      </c>
      <c r="W12" s="17">
        <v>2.60144350660459E-2</v>
      </c>
      <c r="X12" s="17">
        <v>1.77348540063707E-2</v>
      </c>
      <c r="Y12" s="17">
        <v>7.6647846750668904E-3</v>
      </c>
      <c r="Z12" s="17">
        <v>2.78264296922896E-2</v>
      </c>
      <c r="AA12" s="17">
        <v>3.9537252266110802E-2</v>
      </c>
      <c r="AB12" s="17">
        <v>3.7662208189842899E-3</v>
      </c>
      <c r="AC12" s="17">
        <v>9.6229442453617097E-3</v>
      </c>
      <c r="AD12" s="17">
        <v>2.7132893147509801E-2</v>
      </c>
      <c r="AE12" s="17"/>
      <c r="AF12" s="17">
        <v>4.7189044066680001E-2</v>
      </c>
      <c r="AG12" s="17">
        <v>2.1669276573609401E-2</v>
      </c>
      <c r="AH12" s="17">
        <v>5.4170235083249802E-3</v>
      </c>
      <c r="AI12" s="17">
        <v>1.6999316153634501E-2</v>
      </c>
      <c r="AJ12" s="17">
        <v>3.6964950550782298E-2</v>
      </c>
      <c r="AK12" s="17"/>
      <c r="AL12" s="17">
        <v>3.2909155957496002E-2</v>
      </c>
      <c r="AM12" s="17">
        <v>1.7582305213779799E-2</v>
      </c>
      <c r="AN12" s="17">
        <v>1.9811290507699999E-2</v>
      </c>
      <c r="AO12" s="17">
        <v>3.2664305001537101E-2</v>
      </c>
      <c r="AP12" s="17"/>
      <c r="AQ12" s="17">
        <v>2.5480771945478198E-2</v>
      </c>
      <c r="AR12" s="17">
        <v>2.3445164832363901E-2</v>
      </c>
      <c r="AS12" s="17"/>
      <c r="AT12" s="17">
        <v>2.8643177658587E-2</v>
      </c>
      <c r="AU12" s="17">
        <v>1.23993953996263E-2</v>
      </c>
      <c r="AV12" s="17"/>
      <c r="AW12" s="17">
        <v>1.9936763527661199E-2</v>
      </c>
      <c r="AX12" s="17">
        <v>2.0928437903545701E-2</v>
      </c>
      <c r="AY12" s="17">
        <v>3.4536737697919997E-2</v>
      </c>
      <c r="AZ12" s="17"/>
      <c r="BA12" s="17">
        <v>3.2927317224074798E-2</v>
      </c>
      <c r="BB12" s="17">
        <v>1.9363440063958501E-2</v>
      </c>
      <c r="BC12" s="17">
        <v>2.5390513590295798E-2</v>
      </c>
      <c r="BD12" s="17">
        <v>1.18652422810973E-2</v>
      </c>
      <c r="BE12" s="17">
        <v>3.1952044162231401E-2</v>
      </c>
      <c r="BF12" s="17"/>
      <c r="BG12" s="17">
        <v>2.9821076586591201E-2</v>
      </c>
      <c r="BH12" s="17">
        <v>2.0770426014117199E-2</v>
      </c>
      <c r="BI12" s="17"/>
      <c r="BJ12" s="17">
        <v>2.84691466633019E-2</v>
      </c>
      <c r="BK12" s="17">
        <v>1.01767453038036E-2</v>
      </c>
      <c r="BL12" s="17"/>
      <c r="BM12" s="17">
        <v>3.7209724257023298E-2</v>
      </c>
      <c r="BN12" s="17">
        <v>2.34079714890413E-2</v>
      </c>
      <c r="BO12" s="17">
        <v>2.2800770895098799E-2</v>
      </c>
      <c r="BP12" s="17">
        <v>1.2791315288815599E-2</v>
      </c>
      <c r="BQ12" s="17">
        <v>2.94680997136492E-2</v>
      </c>
      <c r="BR12" s="17"/>
      <c r="BS12" s="17">
        <v>3.7105378331237997E-2</v>
      </c>
      <c r="BT12" s="17"/>
      <c r="BU12" s="17">
        <v>2.0272118873821101E-2</v>
      </c>
      <c r="BV12" s="17">
        <v>2.3404035750539402E-2</v>
      </c>
      <c r="BW12" s="17">
        <v>2.4352043312802898E-2</v>
      </c>
      <c r="BX12" s="17">
        <v>3.67349205933791E-2</v>
      </c>
      <c r="BY12" s="17">
        <v>3.9045039875685403E-2</v>
      </c>
      <c r="BZ12" s="17"/>
      <c r="CA12" s="17">
        <v>2.22247749878654E-2</v>
      </c>
      <c r="CB12" s="17"/>
      <c r="CC12" s="17">
        <v>1.31344533807551E-2</v>
      </c>
      <c r="CD12" s="17">
        <v>7.4680264481589806E-2</v>
      </c>
      <c r="CE12" s="17"/>
      <c r="CF12" s="17">
        <v>4.2585119623438803E-3</v>
      </c>
      <c r="CG12" s="17"/>
      <c r="CH12" s="17">
        <v>2.46896423564162E-2</v>
      </c>
      <c r="CI12" s="17">
        <v>1.9166379938421602E-2</v>
      </c>
    </row>
    <row r="13" spans="2:87" ht="29" x14ac:dyDescent="0.35">
      <c r="B13" s="18" t="s">
        <v>531</v>
      </c>
      <c r="C13" s="17">
        <v>4.0254634037386897E-2</v>
      </c>
      <c r="D13" s="17">
        <v>3.9119120369575003E-2</v>
      </c>
      <c r="E13" s="17">
        <v>4.0525968836036902E-2</v>
      </c>
      <c r="F13" s="17"/>
      <c r="G13" s="17">
        <v>2.58252486939296E-2</v>
      </c>
      <c r="H13" s="17">
        <v>4.7412955839510003E-2</v>
      </c>
      <c r="I13" s="17">
        <v>5.4718031167768903E-2</v>
      </c>
      <c r="J13" s="17">
        <v>3.5600949491061802E-2</v>
      </c>
      <c r="K13" s="17">
        <v>2.4269420743792999E-2</v>
      </c>
      <c r="L13" s="17">
        <v>4.6641515697329501E-2</v>
      </c>
      <c r="M13" s="17"/>
      <c r="N13" s="17">
        <v>4.5978510928490902E-2</v>
      </c>
      <c r="O13" s="17">
        <v>2.8747960586171298E-2</v>
      </c>
      <c r="P13" s="17">
        <v>4.4069025979189901E-2</v>
      </c>
      <c r="Q13" s="17">
        <v>4.1053825937790799E-2</v>
      </c>
      <c r="R13" s="17"/>
      <c r="S13" s="17">
        <v>4.50017439014119E-2</v>
      </c>
      <c r="T13" s="17">
        <v>4.5513457099647797E-2</v>
      </c>
      <c r="U13" s="17">
        <v>3.4080907850529897E-2</v>
      </c>
      <c r="V13" s="17">
        <v>2.3157461410179499E-2</v>
      </c>
      <c r="W13" s="17">
        <v>4.05609912814755E-2</v>
      </c>
      <c r="X13" s="17">
        <v>6.9567173532734103E-2</v>
      </c>
      <c r="Y13" s="17">
        <v>3.7033352888788902E-2</v>
      </c>
      <c r="Z13" s="17">
        <v>5.1909456319332602E-2</v>
      </c>
      <c r="AA13" s="17">
        <v>2.4057098412915701E-2</v>
      </c>
      <c r="AB13" s="17">
        <v>1.6343896262136001E-2</v>
      </c>
      <c r="AC13" s="17">
        <v>4.7305835133207297E-2</v>
      </c>
      <c r="AD13" s="17">
        <v>8.4546100428816495E-2</v>
      </c>
      <c r="AE13" s="17"/>
      <c r="AF13" s="17">
        <v>4.2866071188645299E-2</v>
      </c>
      <c r="AG13" s="17">
        <v>2.88696621681638E-2</v>
      </c>
      <c r="AH13" s="17">
        <v>5.2604990723831402E-2</v>
      </c>
      <c r="AI13" s="17">
        <v>4.8788644949137601E-2</v>
      </c>
      <c r="AJ13" s="17">
        <v>2.1941586097136499E-2</v>
      </c>
      <c r="AK13" s="17"/>
      <c r="AL13" s="17">
        <v>5.3580466049683299E-2</v>
      </c>
      <c r="AM13" s="17">
        <v>3.67023605008968E-2</v>
      </c>
      <c r="AN13" s="17">
        <v>2.0023978403167102E-2</v>
      </c>
      <c r="AO13" s="17">
        <v>4.0510453389522902E-2</v>
      </c>
      <c r="AP13" s="17"/>
      <c r="AQ13" s="17">
        <v>4.0543693626590903E-2</v>
      </c>
      <c r="AR13" s="17">
        <v>3.9837078815545497E-2</v>
      </c>
      <c r="AS13" s="17"/>
      <c r="AT13" s="17">
        <v>4.0227216489133598E-2</v>
      </c>
      <c r="AU13" s="17">
        <v>4.42967920909451E-2</v>
      </c>
      <c r="AV13" s="17"/>
      <c r="AW13" s="17">
        <v>3.9237637070256098E-2</v>
      </c>
      <c r="AX13" s="17">
        <v>2.9400549595766899E-2</v>
      </c>
      <c r="AY13" s="17">
        <v>4.37189795969199E-2</v>
      </c>
      <c r="AZ13" s="17"/>
      <c r="BA13" s="17">
        <v>4.5195188405307202E-2</v>
      </c>
      <c r="BB13" s="17">
        <v>4.2015037052270499E-2</v>
      </c>
      <c r="BC13" s="17">
        <v>3.3833636654005302E-2</v>
      </c>
      <c r="BD13" s="17">
        <v>4.9899857522338199E-2</v>
      </c>
      <c r="BE13" s="17">
        <v>2.7225478986591799E-2</v>
      </c>
      <c r="BF13" s="17"/>
      <c r="BG13" s="17">
        <v>4.1796807120687202E-2</v>
      </c>
      <c r="BH13" s="17">
        <v>3.9098642567135002E-2</v>
      </c>
      <c r="BI13" s="17"/>
      <c r="BJ13" s="17">
        <v>4.22812471581272E-2</v>
      </c>
      <c r="BK13" s="17">
        <v>3.32436339039704E-2</v>
      </c>
      <c r="BL13" s="17"/>
      <c r="BM13" s="17">
        <v>6.5187144608284897E-2</v>
      </c>
      <c r="BN13" s="17">
        <v>5.0433747577231201E-2</v>
      </c>
      <c r="BO13" s="17">
        <v>2.94152386637581E-2</v>
      </c>
      <c r="BP13" s="17">
        <v>3.8507052246805798E-2</v>
      </c>
      <c r="BQ13" s="17">
        <v>4.8455238277884699E-2</v>
      </c>
      <c r="BR13" s="17"/>
      <c r="BS13" s="17">
        <v>2.6508470919192E-2</v>
      </c>
      <c r="BT13" s="17"/>
      <c r="BU13" s="17">
        <v>5.5277872612596597E-2</v>
      </c>
      <c r="BV13" s="17">
        <v>2.3986318756058798E-2</v>
      </c>
      <c r="BW13" s="17">
        <v>4.6968264562060998E-2</v>
      </c>
      <c r="BX13" s="17">
        <v>2.02167028966839E-2</v>
      </c>
      <c r="BY13" s="17">
        <v>8.1620628730625505E-2</v>
      </c>
      <c r="BZ13" s="17"/>
      <c r="CA13" s="17">
        <v>3.0125552072837802E-2</v>
      </c>
      <c r="CB13" s="17"/>
      <c r="CC13" s="17">
        <v>3.2419439088593197E-2</v>
      </c>
      <c r="CD13" s="17">
        <v>5.1724047261309698E-2</v>
      </c>
      <c r="CE13" s="17"/>
      <c r="CF13" s="17">
        <v>3.5828460985999303E-2</v>
      </c>
      <c r="CG13" s="17"/>
      <c r="CH13" s="17">
        <v>4.6666705861894302E-2</v>
      </c>
      <c r="CI13" s="17">
        <v>3.3335967916673502E-2</v>
      </c>
    </row>
    <row r="14" spans="2:87" x14ac:dyDescent="0.35">
      <c r="B14" s="18" t="s">
        <v>161</v>
      </c>
      <c r="C14" s="19">
        <v>5.4410262811404E-2</v>
      </c>
      <c r="D14" s="19">
        <v>4.5261671339643303E-2</v>
      </c>
      <c r="E14" s="19">
        <v>6.1911502357183602E-2</v>
      </c>
      <c r="F14" s="19"/>
      <c r="G14" s="19">
        <v>6.8983590958260205E-2</v>
      </c>
      <c r="H14" s="19">
        <v>5.62112531541588E-2</v>
      </c>
      <c r="I14" s="19">
        <v>7.3434299122605101E-2</v>
      </c>
      <c r="J14" s="19">
        <v>5.30156836904472E-2</v>
      </c>
      <c r="K14" s="19">
        <v>4.23870582958197E-2</v>
      </c>
      <c r="L14" s="19">
        <v>3.4407004225861598E-2</v>
      </c>
      <c r="M14" s="19"/>
      <c r="N14" s="19">
        <v>4.6563331044519499E-2</v>
      </c>
      <c r="O14" s="19">
        <v>5.3639224481220098E-2</v>
      </c>
      <c r="P14" s="19">
        <v>5.0831734376335501E-2</v>
      </c>
      <c r="Q14" s="19">
        <v>6.7467202056147493E-2</v>
      </c>
      <c r="R14" s="19"/>
      <c r="S14" s="19">
        <v>4.5577246289547603E-2</v>
      </c>
      <c r="T14" s="19">
        <v>5.3256683501621001E-2</v>
      </c>
      <c r="U14" s="19">
        <v>6.12830014922702E-2</v>
      </c>
      <c r="V14" s="19">
        <v>8.5149095078763698E-2</v>
      </c>
      <c r="W14" s="19">
        <v>5.8873346550002897E-2</v>
      </c>
      <c r="X14" s="19">
        <v>5.4752257063537799E-2</v>
      </c>
      <c r="Y14" s="19">
        <v>6.8538242334926794E-2</v>
      </c>
      <c r="Z14" s="19">
        <v>7.2398795924028397E-2</v>
      </c>
      <c r="AA14" s="19">
        <v>3.7600524873351103E-2</v>
      </c>
      <c r="AB14" s="19">
        <v>3.0622171582969902E-2</v>
      </c>
      <c r="AC14" s="19">
        <v>4.5544550062094298E-2</v>
      </c>
      <c r="AD14" s="19">
        <v>6.6380102847401506E-2</v>
      </c>
      <c r="AE14" s="19"/>
      <c r="AF14" s="19">
        <v>6.9512928217276199E-2</v>
      </c>
      <c r="AG14" s="19">
        <v>4.4388042853186899E-2</v>
      </c>
      <c r="AH14" s="19">
        <v>5.7343330813187099E-2</v>
      </c>
      <c r="AI14" s="19">
        <v>2.5508127294889101E-2</v>
      </c>
      <c r="AJ14" s="19">
        <v>4.9327866399045898E-2</v>
      </c>
      <c r="AK14" s="19"/>
      <c r="AL14" s="19">
        <v>6.8705850892488193E-2</v>
      </c>
      <c r="AM14" s="19">
        <v>5.7497325658976903E-2</v>
      </c>
      <c r="AN14" s="19">
        <v>2.8590518261817899E-2</v>
      </c>
      <c r="AO14" s="19">
        <v>2.4257745134517301E-2</v>
      </c>
      <c r="AP14" s="19"/>
      <c r="AQ14" s="19">
        <v>6.0599785740345899E-2</v>
      </c>
      <c r="AR14" s="19">
        <v>4.5469311823392103E-2</v>
      </c>
      <c r="AS14" s="19"/>
      <c r="AT14" s="19">
        <v>5.6311401841423102E-2</v>
      </c>
      <c r="AU14" s="19">
        <v>3.7076524259771697E-2</v>
      </c>
      <c r="AV14" s="19"/>
      <c r="AW14" s="19">
        <v>4.1249945964583999E-2</v>
      </c>
      <c r="AX14" s="19">
        <v>5.9092160110618699E-2</v>
      </c>
      <c r="AY14" s="19">
        <v>5.8829104167223298E-2</v>
      </c>
      <c r="AZ14" s="19"/>
      <c r="BA14" s="19">
        <v>4.7073740955534897E-2</v>
      </c>
      <c r="BB14" s="19">
        <v>4.4881690150079902E-2</v>
      </c>
      <c r="BC14" s="19">
        <v>5.6188077803929301E-2</v>
      </c>
      <c r="BD14" s="19">
        <v>7.7373533711647194E-2</v>
      </c>
      <c r="BE14" s="19">
        <v>8.95766161925622E-2</v>
      </c>
      <c r="BF14" s="19"/>
      <c r="BG14" s="19">
        <v>7.1836438358056504E-2</v>
      </c>
      <c r="BH14" s="19">
        <v>4.1347844261124797E-2</v>
      </c>
      <c r="BI14" s="19"/>
      <c r="BJ14" s="19">
        <v>6.19435246512944E-2</v>
      </c>
      <c r="BK14" s="19">
        <v>2.60223144688672E-2</v>
      </c>
      <c r="BL14" s="19"/>
      <c r="BM14" s="19">
        <v>0.105738180323678</v>
      </c>
      <c r="BN14" s="19">
        <v>4.7258082890839298E-2</v>
      </c>
      <c r="BO14" s="19">
        <v>3.5235044975631402E-2</v>
      </c>
      <c r="BP14" s="19">
        <v>3.27506155316147E-2</v>
      </c>
      <c r="BQ14" s="19">
        <v>2.91919255590136E-2</v>
      </c>
      <c r="BR14" s="19"/>
      <c r="BS14" s="19">
        <v>2.4442121451543699E-2</v>
      </c>
      <c r="BT14" s="19"/>
      <c r="BU14" s="19">
        <v>4.0014334815586097E-2</v>
      </c>
      <c r="BV14" s="19">
        <v>3.63046108459276E-2</v>
      </c>
      <c r="BW14" s="19">
        <v>1.51574210085475E-2</v>
      </c>
      <c r="BX14" s="19">
        <v>3.2117080738984199E-2</v>
      </c>
      <c r="BY14" s="19">
        <v>0.180878002633584</v>
      </c>
      <c r="BZ14" s="19"/>
      <c r="CA14" s="19">
        <v>5.50968825134838E-3</v>
      </c>
      <c r="CB14" s="19"/>
      <c r="CC14" s="19">
        <v>4.8762031951554499E-2</v>
      </c>
      <c r="CD14" s="19">
        <v>5.0273482688701202E-2</v>
      </c>
      <c r="CE14" s="19"/>
      <c r="CF14" s="19">
        <v>4.2340303886014799E-2</v>
      </c>
      <c r="CG14" s="19"/>
      <c r="CH14" s="19">
        <v>3.5629699408663201E-2</v>
      </c>
      <c r="CI14" s="19">
        <v>2.8393002861682701E-2</v>
      </c>
    </row>
    <row r="15" spans="2:87" x14ac:dyDescent="0.35">
      <c r="B15" s="16" t="s">
        <v>163</v>
      </c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538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1908</v>
      </c>
      <c r="D7" s="10">
        <v>962</v>
      </c>
      <c r="E7" s="10">
        <v>940</v>
      </c>
      <c r="F7" s="10"/>
      <c r="G7" s="10">
        <v>161</v>
      </c>
      <c r="H7" s="10">
        <v>341</v>
      </c>
      <c r="I7" s="10">
        <v>357</v>
      </c>
      <c r="J7" s="10">
        <v>347</v>
      </c>
      <c r="K7" s="10">
        <v>288</v>
      </c>
      <c r="L7" s="10">
        <v>414</v>
      </c>
      <c r="M7" s="10"/>
      <c r="N7" s="10">
        <v>551</v>
      </c>
      <c r="O7" s="10">
        <v>475</v>
      </c>
      <c r="P7" s="10">
        <v>420</v>
      </c>
      <c r="Q7" s="10">
        <v>456</v>
      </c>
      <c r="R7" s="10"/>
      <c r="S7" s="10">
        <v>267</v>
      </c>
      <c r="T7" s="10">
        <v>270</v>
      </c>
      <c r="U7" s="10">
        <v>158</v>
      </c>
      <c r="V7" s="10">
        <v>160</v>
      </c>
      <c r="W7" s="10">
        <v>146</v>
      </c>
      <c r="X7" s="10">
        <v>158</v>
      </c>
      <c r="Y7" s="10">
        <v>133</v>
      </c>
      <c r="Z7" s="10">
        <v>72</v>
      </c>
      <c r="AA7" s="10">
        <v>192</v>
      </c>
      <c r="AB7" s="10">
        <v>181</v>
      </c>
      <c r="AC7" s="10">
        <v>104</v>
      </c>
      <c r="AD7" s="10">
        <v>67</v>
      </c>
      <c r="AE7" s="10"/>
      <c r="AF7" s="10">
        <v>315</v>
      </c>
      <c r="AG7" s="10">
        <v>706</v>
      </c>
      <c r="AH7" s="10">
        <v>377</v>
      </c>
      <c r="AI7" s="10">
        <v>217</v>
      </c>
      <c r="AJ7" s="10">
        <v>225</v>
      </c>
      <c r="AK7" s="10"/>
      <c r="AL7" s="10">
        <v>742</v>
      </c>
      <c r="AM7" s="10">
        <v>722</v>
      </c>
      <c r="AN7" s="10">
        <v>333</v>
      </c>
      <c r="AO7" s="10">
        <v>111</v>
      </c>
      <c r="AP7" s="10"/>
      <c r="AQ7" s="10">
        <v>1113</v>
      </c>
      <c r="AR7" s="10">
        <v>795</v>
      </c>
      <c r="AS7" s="10"/>
      <c r="AT7" s="10">
        <v>1261</v>
      </c>
      <c r="AU7" s="10">
        <v>383</v>
      </c>
      <c r="AV7" s="10"/>
      <c r="AW7" s="10">
        <v>730</v>
      </c>
      <c r="AX7" s="10">
        <v>450</v>
      </c>
      <c r="AY7" s="10">
        <v>663</v>
      </c>
      <c r="AZ7" s="10"/>
      <c r="BA7" s="10">
        <v>474</v>
      </c>
      <c r="BB7" s="10">
        <v>532</v>
      </c>
      <c r="BC7" s="10">
        <v>607</v>
      </c>
      <c r="BD7" s="10">
        <v>196</v>
      </c>
      <c r="BE7" s="10">
        <v>98</v>
      </c>
      <c r="BF7" s="10"/>
      <c r="BG7" s="10">
        <v>761</v>
      </c>
      <c r="BH7" s="10">
        <v>1147</v>
      </c>
      <c r="BI7" s="10"/>
      <c r="BJ7" s="10">
        <v>1483</v>
      </c>
      <c r="BK7" s="10">
        <v>415</v>
      </c>
      <c r="BL7" s="10"/>
      <c r="BM7" s="10">
        <v>275</v>
      </c>
      <c r="BN7" s="10">
        <v>371</v>
      </c>
      <c r="BO7" s="10">
        <v>669</v>
      </c>
      <c r="BP7" s="10">
        <v>146</v>
      </c>
      <c r="BQ7" s="10">
        <v>217</v>
      </c>
      <c r="BR7" s="10"/>
      <c r="BS7" s="10">
        <v>586</v>
      </c>
      <c r="BT7" s="10"/>
      <c r="BU7" s="10">
        <v>355</v>
      </c>
      <c r="BV7" s="10">
        <v>471</v>
      </c>
      <c r="BW7" s="10">
        <v>178</v>
      </c>
      <c r="BX7" s="10">
        <v>376</v>
      </c>
      <c r="BY7" s="10">
        <v>150</v>
      </c>
      <c r="BZ7" s="10"/>
      <c r="CA7" s="10">
        <v>159</v>
      </c>
      <c r="CB7" s="10"/>
      <c r="CC7" s="10">
        <v>1512</v>
      </c>
      <c r="CD7" s="10">
        <v>342</v>
      </c>
      <c r="CE7" s="10"/>
      <c r="CF7" s="10">
        <v>704</v>
      </c>
      <c r="CG7" s="10"/>
      <c r="CH7" s="10">
        <v>655</v>
      </c>
      <c r="CI7" s="10">
        <v>230</v>
      </c>
    </row>
    <row r="8" spans="2:87" ht="30" customHeight="1" x14ac:dyDescent="0.35">
      <c r="B8" s="11" t="s">
        <v>20</v>
      </c>
      <c r="C8" s="11">
        <v>1916</v>
      </c>
      <c r="D8" s="11">
        <v>950</v>
      </c>
      <c r="E8" s="11">
        <v>960</v>
      </c>
      <c r="F8" s="11"/>
      <c r="G8" s="11">
        <v>280</v>
      </c>
      <c r="H8" s="11">
        <v>338</v>
      </c>
      <c r="I8" s="11">
        <v>337</v>
      </c>
      <c r="J8" s="11">
        <v>323</v>
      </c>
      <c r="K8" s="11">
        <v>260</v>
      </c>
      <c r="L8" s="11">
        <v>377</v>
      </c>
      <c r="M8" s="11"/>
      <c r="N8" s="11">
        <v>505</v>
      </c>
      <c r="O8" s="11">
        <v>494</v>
      </c>
      <c r="P8" s="11">
        <v>435</v>
      </c>
      <c r="Q8" s="11">
        <v>477</v>
      </c>
      <c r="R8" s="11"/>
      <c r="S8" s="11">
        <v>272</v>
      </c>
      <c r="T8" s="11">
        <v>253</v>
      </c>
      <c r="U8" s="11">
        <v>152</v>
      </c>
      <c r="V8" s="11">
        <v>170</v>
      </c>
      <c r="W8" s="11">
        <v>135</v>
      </c>
      <c r="X8" s="11">
        <v>171</v>
      </c>
      <c r="Y8" s="11">
        <v>151</v>
      </c>
      <c r="Z8" s="11">
        <v>77</v>
      </c>
      <c r="AA8" s="11">
        <v>207</v>
      </c>
      <c r="AB8" s="11">
        <v>173</v>
      </c>
      <c r="AC8" s="11">
        <v>97</v>
      </c>
      <c r="AD8" s="11">
        <v>58</v>
      </c>
      <c r="AE8" s="11"/>
      <c r="AF8" s="11">
        <v>324</v>
      </c>
      <c r="AG8" s="11">
        <v>725</v>
      </c>
      <c r="AH8" s="11">
        <v>370</v>
      </c>
      <c r="AI8" s="11">
        <v>210</v>
      </c>
      <c r="AJ8" s="11">
        <v>217</v>
      </c>
      <c r="AK8" s="11"/>
      <c r="AL8" s="11">
        <v>714</v>
      </c>
      <c r="AM8" s="11">
        <v>738</v>
      </c>
      <c r="AN8" s="11">
        <v>343</v>
      </c>
      <c r="AO8" s="11">
        <v>121</v>
      </c>
      <c r="AP8" s="11"/>
      <c r="AQ8" s="11">
        <v>1132</v>
      </c>
      <c r="AR8" s="11">
        <v>784</v>
      </c>
      <c r="AS8" s="11"/>
      <c r="AT8" s="11">
        <v>1271</v>
      </c>
      <c r="AU8" s="11">
        <v>347</v>
      </c>
      <c r="AV8" s="11"/>
      <c r="AW8" s="11">
        <v>683</v>
      </c>
      <c r="AX8" s="11">
        <v>452</v>
      </c>
      <c r="AY8" s="11">
        <v>699</v>
      </c>
      <c r="AZ8" s="11"/>
      <c r="BA8" s="11">
        <v>494</v>
      </c>
      <c r="BB8" s="11">
        <v>528</v>
      </c>
      <c r="BC8" s="11">
        <v>612</v>
      </c>
      <c r="BD8" s="11">
        <v>189</v>
      </c>
      <c r="BE8" s="11">
        <v>93</v>
      </c>
      <c r="BF8" s="11"/>
      <c r="BG8" s="11">
        <v>821</v>
      </c>
      <c r="BH8" s="11">
        <v>1095</v>
      </c>
      <c r="BI8" s="11"/>
      <c r="BJ8" s="11">
        <v>1521</v>
      </c>
      <c r="BK8" s="11">
        <v>386</v>
      </c>
      <c r="BL8" s="11"/>
      <c r="BM8" s="11">
        <v>292</v>
      </c>
      <c r="BN8" s="11">
        <v>351</v>
      </c>
      <c r="BO8" s="11">
        <v>678</v>
      </c>
      <c r="BP8" s="11">
        <v>145</v>
      </c>
      <c r="BQ8" s="11">
        <v>219</v>
      </c>
      <c r="BR8" s="11"/>
      <c r="BS8" s="11">
        <v>584</v>
      </c>
      <c r="BT8" s="11"/>
      <c r="BU8" s="11">
        <v>346</v>
      </c>
      <c r="BV8" s="11">
        <v>484</v>
      </c>
      <c r="BW8" s="11">
        <v>178</v>
      </c>
      <c r="BX8" s="11">
        <v>370</v>
      </c>
      <c r="BY8" s="11">
        <v>158</v>
      </c>
      <c r="BZ8" s="11"/>
      <c r="CA8" s="11">
        <v>162</v>
      </c>
      <c r="CB8" s="11"/>
      <c r="CC8" s="11">
        <v>1504</v>
      </c>
      <c r="CD8" s="11">
        <v>354</v>
      </c>
      <c r="CE8" s="11"/>
      <c r="CF8" s="11">
        <v>674</v>
      </c>
      <c r="CG8" s="11"/>
      <c r="CH8" s="11">
        <v>643</v>
      </c>
      <c r="CI8" s="11">
        <v>232</v>
      </c>
    </row>
    <row r="9" spans="2:87" ht="29" x14ac:dyDescent="0.35">
      <c r="B9" s="18" t="s">
        <v>527</v>
      </c>
      <c r="C9" s="17">
        <v>0.53322800466151998</v>
      </c>
      <c r="D9" s="17">
        <v>0.49051038183374601</v>
      </c>
      <c r="E9" s="17">
        <v>0.57559725832682496</v>
      </c>
      <c r="F9" s="17"/>
      <c r="G9" s="17">
        <v>0.39063919493260202</v>
      </c>
      <c r="H9" s="17">
        <v>0.46016658820753398</v>
      </c>
      <c r="I9" s="17">
        <v>0.44781811360365298</v>
      </c>
      <c r="J9" s="17">
        <v>0.53443291609925003</v>
      </c>
      <c r="K9" s="17">
        <v>0.67200936995388405</v>
      </c>
      <c r="L9" s="17">
        <v>0.68458856457630302</v>
      </c>
      <c r="M9" s="17"/>
      <c r="N9" s="17">
        <v>0.49276852697576701</v>
      </c>
      <c r="O9" s="17">
        <v>0.49532727558505402</v>
      </c>
      <c r="P9" s="17">
        <v>0.55087622281295101</v>
      </c>
      <c r="Q9" s="17">
        <v>0.59746637619055698</v>
      </c>
      <c r="R9" s="17"/>
      <c r="S9" s="17">
        <v>0.50837248151463399</v>
      </c>
      <c r="T9" s="17">
        <v>0.55632427232103798</v>
      </c>
      <c r="U9" s="17">
        <v>0.50796607522555504</v>
      </c>
      <c r="V9" s="17">
        <v>0.46764008305022697</v>
      </c>
      <c r="W9" s="17">
        <v>0.50264107864534002</v>
      </c>
      <c r="X9" s="17">
        <v>0.44345755017709898</v>
      </c>
      <c r="Y9" s="17">
        <v>0.51585963863449202</v>
      </c>
      <c r="Z9" s="17">
        <v>0.52105077526298804</v>
      </c>
      <c r="AA9" s="17">
        <v>0.53747198234951599</v>
      </c>
      <c r="AB9" s="17">
        <v>0.67280649093832401</v>
      </c>
      <c r="AC9" s="17">
        <v>0.70287874386401505</v>
      </c>
      <c r="AD9" s="17">
        <v>0.490514190165182</v>
      </c>
      <c r="AE9" s="17"/>
      <c r="AF9" s="17">
        <v>0.57084930736733197</v>
      </c>
      <c r="AG9" s="17">
        <v>0.56259485705515899</v>
      </c>
      <c r="AH9" s="17">
        <v>0.48682477769648502</v>
      </c>
      <c r="AI9" s="17">
        <v>0.52239938474606196</v>
      </c>
      <c r="AJ9" s="17">
        <v>0.48922156848121401</v>
      </c>
      <c r="AK9" s="17"/>
      <c r="AL9" s="17">
        <v>0.50457069386323095</v>
      </c>
      <c r="AM9" s="17">
        <v>0.527246514667843</v>
      </c>
      <c r="AN9" s="17">
        <v>0.56908166981790198</v>
      </c>
      <c r="AO9" s="17">
        <v>0.63744191337754896</v>
      </c>
      <c r="AP9" s="17"/>
      <c r="AQ9" s="17">
        <v>0.56671547799969502</v>
      </c>
      <c r="AR9" s="17">
        <v>0.48485434787628401</v>
      </c>
      <c r="AS9" s="17"/>
      <c r="AT9" s="17">
        <v>0.48816899765278998</v>
      </c>
      <c r="AU9" s="17">
        <v>0.68655530481596005</v>
      </c>
      <c r="AV9" s="17"/>
      <c r="AW9" s="17">
        <v>0.57855897202397899</v>
      </c>
      <c r="AX9" s="17">
        <v>0.47766959270306603</v>
      </c>
      <c r="AY9" s="17">
        <v>0.51816646141063805</v>
      </c>
      <c r="AZ9" s="17"/>
      <c r="BA9" s="17">
        <v>0.49589502884703401</v>
      </c>
      <c r="BB9" s="17">
        <v>0.52891670777003996</v>
      </c>
      <c r="BC9" s="17">
        <v>0.55909552364142701</v>
      </c>
      <c r="BD9" s="17">
        <v>0.543305880343256</v>
      </c>
      <c r="BE9" s="17">
        <v>0.56011339474593402</v>
      </c>
      <c r="BF9" s="17"/>
      <c r="BG9" s="17">
        <v>0.47720289610123501</v>
      </c>
      <c r="BH9" s="17">
        <v>0.57522364595298203</v>
      </c>
      <c r="BI9" s="17"/>
      <c r="BJ9" s="17">
        <v>0.49215147410747001</v>
      </c>
      <c r="BK9" s="17">
        <v>0.68620636515683398</v>
      </c>
      <c r="BL9" s="17"/>
      <c r="BM9" s="17">
        <v>0.47593556400264803</v>
      </c>
      <c r="BN9" s="17">
        <v>0.54715475940480096</v>
      </c>
      <c r="BO9" s="17">
        <v>0.523711059056856</v>
      </c>
      <c r="BP9" s="17">
        <v>0.52413478026507498</v>
      </c>
      <c r="BQ9" s="17">
        <v>0.61794341575395095</v>
      </c>
      <c r="BR9" s="17"/>
      <c r="BS9" s="17">
        <v>0.58135832002453303</v>
      </c>
      <c r="BT9" s="17"/>
      <c r="BU9" s="17">
        <v>0.557065643973505</v>
      </c>
      <c r="BV9" s="17">
        <v>0.491342486601821</v>
      </c>
      <c r="BW9" s="17">
        <v>0.54215188814146298</v>
      </c>
      <c r="BX9" s="17">
        <v>0.61588992130944298</v>
      </c>
      <c r="BY9" s="17">
        <v>0.42043663645184698</v>
      </c>
      <c r="BZ9" s="17"/>
      <c r="CA9" s="17">
        <v>0.527643098789354</v>
      </c>
      <c r="CB9" s="17"/>
      <c r="CC9" s="17">
        <v>0.59543068382731001</v>
      </c>
      <c r="CD9" s="17">
        <v>0.306713471657865</v>
      </c>
      <c r="CE9" s="17"/>
      <c r="CF9" s="17">
        <v>0.652063686175684</v>
      </c>
      <c r="CG9" s="17"/>
      <c r="CH9" s="17">
        <v>0.58743504665822199</v>
      </c>
      <c r="CI9" s="17">
        <v>0.450065916561047</v>
      </c>
    </row>
    <row r="10" spans="2:87" ht="29" x14ac:dyDescent="0.35">
      <c r="B10" s="18" t="s">
        <v>528</v>
      </c>
      <c r="C10" s="17">
        <v>0.28158507146307299</v>
      </c>
      <c r="D10" s="17">
        <v>0.30991219606655601</v>
      </c>
      <c r="E10" s="17">
        <v>0.255295338039982</v>
      </c>
      <c r="F10" s="17"/>
      <c r="G10" s="17">
        <v>0.214660817567007</v>
      </c>
      <c r="H10" s="17">
        <v>0.323722385090567</v>
      </c>
      <c r="I10" s="17">
        <v>0.33730092723419702</v>
      </c>
      <c r="J10" s="17">
        <v>0.31976468912560302</v>
      </c>
      <c r="K10" s="17">
        <v>0.241771617850534</v>
      </c>
      <c r="L10" s="17">
        <v>0.23837615171517401</v>
      </c>
      <c r="M10" s="17"/>
      <c r="N10" s="17">
        <v>0.31394842480736701</v>
      </c>
      <c r="O10" s="17">
        <v>0.310260578504089</v>
      </c>
      <c r="P10" s="17">
        <v>0.26431025455523099</v>
      </c>
      <c r="Q10" s="17">
        <v>0.232760723101157</v>
      </c>
      <c r="R10" s="17"/>
      <c r="S10" s="17">
        <v>0.28499366869388298</v>
      </c>
      <c r="T10" s="17">
        <v>0.25130622600511698</v>
      </c>
      <c r="U10" s="17">
        <v>0.33923308479849501</v>
      </c>
      <c r="V10" s="17">
        <v>0.31149928666382798</v>
      </c>
      <c r="W10" s="17">
        <v>0.34571452902190403</v>
      </c>
      <c r="X10" s="17">
        <v>0.31157175343101401</v>
      </c>
      <c r="Y10" s="17">
        <v>0.31556675502213799</v>
      </c>
      <c r="Z10" s="17">
        <v>0.22314098890118</v>
      </c>
      <c r="AA10" s="17">
        <v>0.26578799307078299</v>
      </c>
      <c r="AB10" s="17">
        <v>0.222657044495912</v>
      </c>
      <c r="AC10" s="17">
        <v>0.18325398331392501</v>
      </c>
      <c r="AD10" s="17">
        <v>0.30643403717080397</v>
      </c>
      <c r="AE10" s="17"/>
      <c r="AF10" s="17">
        <v>0.20851022670427599</v>
      </c>
      <c r="AG10" s="17">
        <v>0.26227151185051101</v>
      </c>
      <c r="AH10" s="17">
        <v>0.34369509021665501</v>
      </c>
      <c r="AI10" s="17">
        <v>0.33575461724220901</v>
      </c>
      <c r="AJ10" s="17">
        <v>0.305611612045673</v>
      </c>
      <c r="AK10" s="17"/>
      <c r="AL10" s="17">
        <v>0.29162139785399299</v>
      </c>
      <c r="AM10" s="17">
        <v>0.29454338591296603</v>
      </c>
      <c r="AN10" s="17">
        <v>0.26715722380916102</v>
      </c>
      <c r="AO10" s="17">
        <v>0.18410872346407101</v>
      </c>
      <c r="AP10" s="17"/>
      <c r="AQ10" s="17">
        <v>0.25568535130379</v>
      </c>
      <c r="AR10" s="17">
        <v>0.31899799184576799</v>
      </c>
      <c r="AS10" s="17"/>
      <c r="AT10" s="17">
        <v>0.30569670651459502</v>
      </c>
      <c r="AU10" s="17">
        <v>0.24514416615517101</v>
      </c>
      <c r="AV10" s="17"/>
      <c r="AW10" s="17">
        <v>0.28740640433338899</v>
      </c>
      <c r="AX10" s="17">
        <v>0.33231523365368398</v>
      </c>
      <c r="AY10" s="17">
        <v>0.25710024820399302</v>
      </c>
      <c r="AZ10" s="17"/>
      <c r="BA10" s="17">
        <v>0.300629346154482</v>
      </c>
      <c r="BB10" s="17">
        <v>0.30586393593778999</v>
      </c>
      <c r="BC10" s="17">
        <v>0.24706205049853</v>
      </c>
      <c r="BD10" s="17">
        <v>0.29527116753641502</v>
      </c>
      <c r="BE10" s="17">
        <v>0.245366953906588</v>
      </c>
      <c r="BF10" s="17"/>
      <c r="BG10" s="17">
        <v>0.287630264114628</v>
      </c>
      <c r="BH10" s="17">
        <v>0.277053679223835</v>
      </c>
      <c r="BI10" s="17"/>
      <c r="BJ10" s="17">
        <v>0.29478276881425902</v>
      </c>
      <c r="BK10" s="17">
        <v>0.234059039934194</v>
      </c>
      <c r="BL10" s="17"/>
      <c r="BM10" s="17">
        <v>0.30739170226131901</v>
      </c>
      <c r="BN10" s="17">
        <v>0.27779456119007301</v>
      </c>
      <c r="BO10" s="17">
        <v>0.29700264379054198</v>
      </c>
      <c r="BP10" s="17">
        <v>0.24358154354296299</v>
      </c>
      <c r="BQ10" s="17">
        <v>0.25389503131062802</v>
      </c>
      <c r="BR10" s="17"/>
      <c r="BS10" s="17">
        <v>0.24878468404354301</v>
      </c>
      <c r="BT10" s="17"/>
      <c r="BU10" s="17">
        <v>0.27069319336678399</v>
      </c>
      <c r="BV10" s="17">
        <v>0.33064247582054301</v>
      </c>
      <c r="BW10" s="17">
        <v>0.25806174994028602</v>
      </c>
      <c r="BX10" s="17">
        <v>0.239796475771205</v>
      </c>
      <c r="BY10" s="17">
        <v>0.263509117825037</v>
      </c>
      <c r="BZ10" s="17"/>
      <c r="CA10" s="17">
        <v>0.249186658368517</v>
      </c>
      <c r="CB10" s="17"/>
      <c r="CC10" s="17">
        <v>0.26645237851571801</v>
      </c>
      <c r="CD10" s="17">
        <v>0.35561421533496601</v>
      </c>
      <c r="CE10" s="17"/>
      <c r="CF10" s="17">
        <v>0.235338057519308</v>
      </c>
      <c r="CG10" s="17"/>
      <c r="CH10" s="17">
        <v>0.26963664919369801</v>
      </c>
      <c r="CI10" s="17">
        <v>0.32153884978300901</v>
      </c>
    </row>
    <row r="11" spans="2:87" ht="29" x14ac:dyDescent="0.35">
      <c r="B11" s="18" t="s">
        <v>529</v>
      </c>
      <c r="C11" s="17">
        <v>7.63530200198142E-2</v>
      </c>
      <c r="D11" s="17">
        <v>9.9059311019526294E-2</v>
      </c>
      <c r="E11" s="17">
        <v>5.3256461389476199E-2</v>
      </c>
      <c r="F11" s="17"/>
      <c r="G11" s="17">
        <v>0.209148133980777</v>
      </c>
      <c r="H11" s="17">
        <v>8.6026437501424302E-2</v>
      </c>
      <c r="I11" s="17">
        <v>8.4346408487596294E-2</v>
      </c>
      <c r="J11" s="17">
        <v>4.6049040529556898E-2</v>
      </c>
      <c r="K11" s="17">
        <v>3.0477956547062601E-2</v>
      </c>
      <c r="L11" s="17">
        <v>1.9363349858406601E-2</v>
      </c>
      <c r="M11" s="17"/>
      <c r="N11" s="17">
        <v>8.8702543695637306E-2</v>
      </c>
      <c r="O11" s="17">
        <v>8.6559158191064203E-2</v>
      </c>
      <c r="P11" s="17">
        <v>7.6059837704098202E-2</v>
      </c>
      <c r="Q11" s="17">
        <v>5.3961630595404701E-2</v>
      </c>
      <c r="R11" s="17"/>
      <c r="S11" s="17">
        <v>0.109691647570734</v>
      </c>
      <c r="T11" s="17">
        <v>8.7267705239816307E-2</v>
      </c>
      <c r="U11" s="17">
        <v>6.5458011499828606E-2</v>
      </c>
      <c r="V11" s="17">
        <v>8.8676675358459897E-2</v>
      </c>
      <c r="W11" s="17">
        <v>5.39918012272496E-2</v>
      </c>
      <c r="X11" s="17">
        <v>8.4692844279680601E-2</v>
      </c>
      <c r="Y11" s="17">
        <v>4.7977571248022197E-2</v>
      </c>
      <c r="Z11" s="17">
        <v>0.136985042571688</v>
      </c>
      <c r="AA11" s="17">
        <v>8.8728635607520395E-2</v>
      </c>
      <c r="AB11" s="17">
        <v>2.5568773558239999E-2</v>
      </c>
      <c r="AC11" s="17">
        <v>1.8450177424469499E-2</v>
      </c>
      <c r="AD11" s="17">
        <v>8.8967621913523004E-2</v>
      </c>
      <c r="AE11" s="17"/>
      <c r="AF11" s="17">
        <v>9.2909474796007405E-2</v>
      </c>
      <c r="AG11" s="17">
        <v>7.8013224665576197E-2</v>
      </c>
      <c r="AH11" s="17">
        <v>5.1658487584348302E-2</v>
      </c>
      <c r="AI11" s="17">
        <v>7.9874039662483007E-2</v>
      </c>
      <c r="AJ11" s="17">
        <v>0.100711976964296</v>
      </c>
      <c r="AK11" s="17"/>
      <c r="AL11" s="17">
        <v>7.4335280206611704E-2</v>
      </c>
      <c r="AM11" s="17">
        <v>7.0696558635848603E-2</v>
      </c>
      <c r="AN11" s="17">
        <v>8.5510078845264001E-2</v>
      </c>
      <c r="AO11" s="17">
        <v>9.6851912378256799E-2</v>
      </c>
      <c r="AP11" s="17"/>
      <c r="AQ11" s="17">
        <v>6.6104318940844994E-2</v>
      </c>
      <c r="AR11" s="17">
        <v>9.1157575248033404E-2</v>
      </c>
      <c r="AS11" s="17"/>
      <c r="AT11" s="17">
        <v>9.2505934079915905E-2</v>
      </c>
      <c r="AU11" s="17">
        <v>1.53995313558113E-2</v>
      </c>
      <c r="AV11" s="17"/>
      <c r="AW11" s="17">
        <v>4.7245938363230301E-2</v>
      </c>
      <c r="AX11" s="17">
        <v>8.1639691073878196E-2</v>
      </c>
      <c r="AY11" s="17">
        <v>0.10044573033000299</v>
      </c>
      <c r="AZ11" s="17"/>
      <c r="BA11" s="17">
        <v>8.3956653839446199E-2</v>
      </c>
      <c r="BB11" s="17">
        <v>7.2811694005517499E-2</v>
      </c>
      <c r="BC11" s="17">
        <v>8.0765921495882007E-2</v>
      </c>
      <c r="BD11" s="17">
        <v>4.85753528759678E-2</v>
      </c>
      <c r="BE11" s="17">
        <v>8.4140081150858997E-2</v>
      </c>
      <c r="BF11" s="17"/>
      <c r="BG11" s="17">
        <v>0.107564615328706</v>
      </c>
      <c r="BH11" s="17">
        <v>5.2957242761906401E-2</v>
      </c>
      <c r="BI11" s="17"/>
      <c r="BJ11" s="17">
        <v>8.9627709475963296E-2</v>
      </c>
      <c r="BK11" s="17">
        <v>2.5852245221532899E-2</v>
      </c>
      <c r="BL11" s="17"/>
      <c r="BM11" s="17">
        <v>6.1161019555442397E-2</v>
      </c>
      <c r="BN11" s="17">
        <v>7.5315097875553405E-2</v>
      </c>
      <c r="BO11" s="17">
        <v>8.2596960883413506E-2</v>
      </c>
      <c r="BP11" s="17">
        <v>0.146698554176214</v>
      </c>
      <c r="BQ11" s="17">
        <v>6.3166057741561699E-2</v>
      </c>
      <c r="BR11" s="17"/>
      <c r="BS11" s="17">
        <v>8.0211818483364297E-2</v>
      </c>
      <c r="BT11" s="17"/>
      <c r="BU11" s="17">
        <v>7.7097313365520698E-2</v>
      </c>
      <c r="BV11" s="17">
        <v>8.5418522380487305E-2</v>
      </c>
      <c r="BW11" s="17">
        <v>9.3029371362290406E-2</v>
      </c>
      <c r="BX11" s="17">
        <v>7.9838821500458595E-2</v>
      </c>
      <c r="BY11" s="17">
        <v>7.5780201448874096E-2</v>
      </c>
      <c r="BZ11" s="17"/>
      <c r="CA11" s="17">
        <v>0.108135317092152</v>
      </c>
      <c r="CB11" s="17"/>
      <c r="CC11" s="17">
        <v>5.6032178856718198E-2</v>
      </c>
      <c r="CD11" s="17">
        <v>0.159127647356167</v>
      </c>
      <c r="CE11" s="17"/>
      <c r="CF11" s="17">
        <v>4.8105552274920499E-2</v>
      </c>
      <c r="CG11" s="17"/>
      <c r="CH11" s="17">
        <v>6.4480629819835295E-2</v>
      </c>
      <c r="CI11" s="17">
        <v>0.118347314368122</v>
      </c>
    </row>
    <row r="12" spans="2:87" ht="29" x14ac:dyDescent="0.35">
      <c r="B12" s="18" t="s">
        <v>530</v>
      </c>
      <c r="C12" s="17">
        <v>3.1370474605396999E-2</v>
      </c>
      <c r="D12" s="17">
        <v>3.2866281043139003E-2</v>
      </c>
      <c r="E12" s="17">
        <v>3.0085490520672501E-2</v>
      </c>
      <c r="F12" s="17"/>
      <c r="G12" s="17">
        <v>7.2320206662540396E-2</v>
      </c>
      <c r="H12" s="17">
        <v>4.3075483613364197E-2</v>
      </c>
      <c r="I12" s="17">
        <v>2.0257441148476701E-2</v>
      </c>
      <c r="J12" s="17">
        <v>3.2958522348972799E-2</v>
      </c>
      <c r="K12" s="17">
        <v>1.35772589139809E-2</v>
      </c>
      <c r="L12" s="17">
        <v>1.12600990045964E-2</v>
      </c>
      <c r="M12" s="17"/>
      <c r="N12" s="17">
        <v>3.4870175758338701E-2</v>
      </c>
      <c r="O12" s="17">
        <v>3.1638109805105501E-2</v>
      </c>
      <c r="P12" s="17">
        <v>2.13064830304537E-2</v>
      </c>
      <c r="Q12" s="17">
        <v>3.6957489629490997E-2</v>
      </c>
      <c r="R12" s="17"/>
      <c r="S12" s="17">
        <v>3.3548446515287399E-2</v>
      </c>
      <c r="T12" s="17">
        <v>1.1149659363180501E-2</v>
      </c>
      <c r="U12" s="17">
        <v>2.0899861886419301E-2</v>
      </c>
      <c r="V12" s="17">
        <v>3.4618966594421902E-2</v>
      </c>
      <c r="W12" s="17">
        <v>2.6976278568402901E-2</v>
      </c>
      <c r="X12" s="17">
        <v>5.2780741928089098E-2</v>
      </c>
      <c r="Y12" s="17">
        <v>2.6044524667449599E-2</v>
      </c>
      <c r="Z12" s="17">
        <v>4.5855547288824502E-2</v>
      </c>
      <c r="AA12" s="17">
        <v>4.7398846086167602E-2</v>
      </c>
      <c r="AB12" s="17">
        <v>2.1486075787193502E-2</v>
      </c>
      <c r="AC12" s="17">
        <v>3.7758492003283503E-2</v>
      </c>
      <c r="AD12" s="17">
        <v>3.05818072633409E-2</v>
      </c>
      <c r="AE12" s="17"/>
      <c r="AF12" s="17">
        <v>3.7617504456778403E-2</v>
      </c>
      <c r="AG12" s="17">
        <v>3.33860181903066E-2</v>
      </c>
      <c r="AH12" s="17">
        <v>2.8988658081884E-2</v>
      </c>
      <c r="AI12" s="17">
        <v>2.8877924221946499E-2</v>
      </c>
      <c r="AJ12" s="17">
        <v>2.7954680768474401E-2</v>
      </c>
      <c r="AK12" s="17"/>
      <c r="AL12" s="17">
        <v>3.45584129262414E-2</v>
      </c>
      <c r="AM12" s="17">
        <v>3.1904829262074302E-2</v>
      </c>
      <c r="AN12" s="17">
        <v>3.1869117017696999E-2</v>
      </c>
      <c r="AO12" s="17">
        <v>7.8726903174885406E-3</v>
      </c>
      <c r="AP12" s="17"/>
      <c r="AQ12" s="17">
        <v>2.8419071323408301E-2</v>
      </c>
      <c r="AR12" s="17">
        <v>3.5633864917230001E-2</v>
      </c>
      <c r="AS12" s="17"/>
      <c r="AT12" s="17">
        <v>3.3224146845229903E-2</v>
      </c>
      <c r="AU12" s="17">
        <v>8.1844555203647099E-3</v>
      </c>
      <c r="AV12" s="17"/>
      <c r="AW12" s="17">
        <v>3.01933079360798E-2</v>
      </c>
      <c r="AX12" s="17">
        <v>3.49712263016147E-2</v>
      </c>
      <c r="AY12" s="17">
        <v>3.3852799262723103E-2</v>
      </c>
      <c r="AZ12" s="17"/>
      <c r="BA12" s="17">
        <v>3.6656640150140002E-2</v>
      </c>
      <c r="BB12" s="17">
        <v>2.6279729395338802E-2</v>
      </c>
      <c r="BC12" s="17">
        <v>3.7108221713679203E-2</v>
      </c>
      <c r="BD12" s="17">
        <v>1.8336043668854898E-2</v>
      </c>
      <c r="BE12" s="17">
        <v>2.1222915883284201E-2</v>
      </c>
      <c r="BF12" s="17"/>
      <c r="BG12" s="17">
        <v>3.2158682582089301E-2</v>
      </c>
      <c r="BH12" s="17">
        <v>3.07796448809598E-2</v>
      </c>
      <c r="BI12" s="17"/>
      <c r="BJ12" s="17">
        <v>3.5910583807747497E-2</v>
      </c>
      <c r="BK12" s="17">
        <v>1.4227035999838E-2</v>
      </c>
      <c r="BL12" s="17"/>
      <c r="BM12" s="17">
        <v>3.47334944429398E-2</v>
      </c>
      <c r="BN12" s="17">
        <v>3.0972459374899401E-2</v>
      </c>
      <c r="BO12" s="17">
        <v>3.9051997838775103E-2</v>
      </c>
      <c r="BP12" s="17">
        <v>6.7748384392812703E-3</v>
      </c>
      <c r="BQ12" s="17">
        <v>2.37383207139093E-2</v>
      </c>
      <c r="BR12" s="17"/>
      <c r="BS12" s="17">
        <v>4.2962954805862499E-2</v>
      </c>
      <c r="BT12" s="17"/>
      <c r="BU12" s="17">
        <v>4.6869481612079399E-2</v>
      </c>
      <c r="BV12" s="17">
        <v>3.6115378441192302E-2</v>
      </c>
      <c r="BW12" s="17">
        <v>3.2995526962507203E-2</v>
      </c>
      <c r="BX12" s="17">
        <v>3.0268655074675702E-2</v>
      </c>
      <c r="BY12" s="17">
        <v>2.7392975714041298E-2</v>
      </c>
      <c r="BZ12" s="17"/>
      <c r="CA12" s="17">
        <v>7.4959673673092794E-2</v>
      </c>
      <c r="CB12" s="17"/>
      <c r="CC12" s="17">
        <v>2.3801762543992799E-2</v>
      </c>
      <c r="CD12" s="17">
        <v>6.5797528451062195E-2</v>
      </c>
      <c r="CE12" s="17"/>
      <c r="CF12" s="17">
        <v>1.4826404207315701E-2</v>
      </c>
      <c r="CG12" s="17"/>
      <c r="CH12" s="17">
        <v>4.26057864241252E-2</v>
      </c>
      <c r="CI12" s="17">
        <v>3.0209407810387501E-2</v>
      </c>
    </row>
    <row r="13" spans="2:87" ht="29" x14ac:dyDescent="0.35">
      <c r="B13" s="18" t="s">
        <v>531</v>
      </c>
      <c r="C13" s="17">
        <v>3.0544293640341301E-2</v>
      </c>
      <c r="D13" s="17">
        <v>3.2306387659520298E-2</v>
      </c>
      <c r="E13" s="17">
        <v>2.8990444848757901E-2</v>
      </c>
      <c r="F13" s="17"/>
      <c r="G13" s="17">
        <v>2.6517213642726498E-2</v>
      </c>
      <c r="H13" s="17">
        <v>3.8417951800969602E-2</v>
      </c>
      <c r="I13" s="17">
        <v>4.5126460836130401E-2</v>
      </c>
      <c r="J13" s="17">
        <v>2.4991337481350899E-2</v>
      </c>
      <c r="K13" s="17">
        <v>2.5228701073453302E-2</v>
      </c>
      <c r="L13" s="17">
        <v>2.1850096334196701E-2</v>
      </c>
      <c r="M13" s="17"/>
      <c r="N13" s="17">
        <v>3.3392427321592102E-2</v>
      </c>
      <c r="O13" s="17">
        <v>2.8183937207997799E-2</v>
      </c>
      <c r="P13" s="17">
        <v>3.6296325375568102E-2</v>
      </c>
      <c r="Q13" s="17">
        <v>2.5121298724659302E-2</v>
      </c>
      <c r="R13" s="17"/>
      <c r="S13" s="17">
        <v>1.7110235567227801E-2</v>
      </c>
      <c r="T13" s="17">
        <v>3.9362098765287797E-2</v>
      </c>
      <c r="U13" s="17">
        <v>2.9399288356863999E-2</v>
      </c>
      <c r="V13" s="17">
        <v>3.6635731087804498E-2</v>
      </c>
      <c r="W13" s="17">
        <v>5.8611629271659799E-3</v>
      </c>
      <c r="X13" s="17">
        <v>6.0975016701556903E-2</v>
      </c>
      <c r="Y13" s="17">
        <v>1.53194374514583E-2</v>
      </c>
      <c r="Z13" s="17">
        <v>3.7520777914040598E-2</v>
      </c>
      <c r="AA13" s="17">
        <v>2.87033059279364E-2</v>
      </c>
      <c r="AB13" s="17">
        <v>4.195870924582E-2</v>
      </c>
      <c r="AC13" s="17">
        <v>1.91223597211071E-2</v>
      </c>
      <c r="AD13" s="17">
        <v>3.0062711758489201E-2</v>
      </c>
      <c r="AE13" s="17"/>
      <c r="AF13" s="17">
        <v>3.5800310137303601E-2</v>
      </c>
      <c r="AG13" s="17">
        <v>2.0906344078114199E-2</v>
      </c>
      <c r="AH13" s="17">
        <v>4.4591499232696397E-2</v>
      </c>
      <c r="AI13" s="17">
        <v>1.6300786832167399E-2</v>
      </c>
      <c r="AJ13" s="17">
        <v>2.95679712114463E-2</v>
      </c>
      <c r="AK13" s="17"/>
      <c r="AL13" s="17">
        <v>3.7392276937697297E-2</v>
      </c>
      <c r="AM13" s="17">
        <v>2.8313975862154499E-2</v>
      </c>
      <c r="AN13" s="17">
        <v>2.25232842200663E-2</v>
      </c>
      <c r="AO13" s="17">
        <v>2.6420672328536701E-2</v>
      </c>
      <c r="AP13" s="17"/>
      <c r="AQ13" s="17">
        <v>3.14488658660214E-2</v>
      </c>
      <c r="AR13" s="17">
        <v>2.9237612006268201E-2</v>
      </c>
      <c r="AS13" s="17"/>
      <c r="AT13" s="17">
        <v>3.1172825645711399E-2</v>
      </c>
      <c r="AU13" s="17">
        <v>2.09854511689582E-2</v>
      </c>
      <c r="AV13" s="17"/>
      <c r="AW13" s="17">
        <v>2.5611243264986001E-2</v>
      </c>
      <c r="AX13" s="17">
        <v>2.67650745431313E-2</v>
      </c>
      <c r="AY13" s="17">
        <v>3.1857410336029998E-2</v>
      </c>
      <c r="AZ13" s="17"/>
      <c r="BA13" s="17">
        <v>2.7587389559895901E-2</v>
      </c>
      <c r="BB13" s="17">
        <v>2.64810678459028E-2</v>
      </c>
      <c r="BC13" s="17">
        <v>3.5166672919410502E-2</v>
      </c>
      <c r="BD13" s="17">
        <v>3.5191809040943899E-2</v>
      </c>
      <c r="BE13" s="17">
        <v>2.97598086748668E-2</v>
      </c>
      <c r="BF13" s="17"/>
      <c r="BG13" s="17">
        <v>3.3278937402545603E-2</v>
      </c>
      <c r="BH13" s="17">
        <v>2.8494442752968401E-2</v>
      </c>
      <c r="BI13" s="17"/>
      <c r="BJ13" s="17">
        <v>3.37123273012222E-2</v>
      </c>
      <c r="BK13" s="17">
        <v>1.8793287068516001E-2</v>
      </c>
      <c r="BL13" s="17"/>
      <c r="BM13" s="17">
        <v>4.6978672760161197E-2</v>
      </c>
      <c r="BN13" s="17">
        <v>3.71955636617907E-2</v>
      </c>
      <c r="BO13" s="17">
        <v>1.8437976267429199E-2</v>
      </c>
      <c r="BP13" s="17">
        <v>3.78669639138281E-2</v>
      </c>
      <c r="BQ13" s="17">
        <v>1.9230781270043299E-2</v>
      </c>
      <c r="BR13" s="17"/>
      <c r="BS13" s="17">
        <v>1.9951641498215801E-2</v>
      </c>
      <c r="BT13" s="17"/>
      <c r="BU13" s="17">
        <v>2.7125010261919401E-2</v>
      </c>
      <c r="BV13" s="17">
        <v>2.1982395383010299E-2</v>
      </c>
      <c r="BW13" s="17">
        <v>3.5532135159840099E-2</v>
      </c>
      <c r="BX13" s="17">
        <v>1.8569153506973E-2</v>
      </c>
      <c r="BY13" s="17">
        <v>7.5566909612030705E-2</v>
      </c>
      <c r="BZ13" s="17"/>
      <c r="CA13" s="17">
        <v>0</v>
      </c>
      <c r="CB13" s="17"/>
      <c r="CC13" s="17">
        <v>1.92751709213255E-2</v>
      </c>
      <c r="CD13" s="17">
        <v>5.4919295660610198E-2</v>
      </c>
      <c r="CE13" s="17"/>
      <c r="CF13" s="17">
        <v>1.7014739268693499E-2</v>
      </c>
      <c r="CG13" s="17"/>
      <c r="CH13" s="17">
        <v>1.2082071789477801E-2</v>
      </c>
      <c r="CI13" s="17">
        <v>4.3805315153134697E-2</v>
      </c>
    </row>
    <row r="14" spans="2:87" x14ac:dyDescent="0.35">
      <c r="B14" s="18" t="s">
        <v>161</v>
      </c>
      <c r="C14" s="19">
        <v>4.6919135609855299E-2</v>
      </c>
      <c r="D14" s="19">
        <v>3.5345442377512699E-2</v>
      </c>
      <c r="E14" s="19">
        <v>5.6775006874285702E-2</v>
      </c>
      <c r="F14" s="19"/>
      <c r="G14" s="19">
        <v>8.67144332143472E-2</v>
      </c>
      <c r="H14" s="19">
        <v>4.8591153786140498E-2</v>
      </c>
      <c r="I14" s="19">
        <v>6.51506486899468E-2</v>
      </c>
      <c r="J14" s="19">
        <v>4.1803494415267102E-2</v>
      </c>
      <c r="K14" s="19">
        <v>1.6935095661085399E-2</v>
      </c>
      <c r="L14" s="19">
        <v>2.4561738511323698E-2</v>
      </c>
      <c r="M14" s="19"/>
      <c r="N14" s="19">
        <v>3.6317901441298102E-2</v>
      </c>
      <c r="O14" s="19">
        <v>4.8030940706689403E-2</v>
      </c>
      <c r="P14" s="19">
        <v>5.1150876521698203E-2</v>
      </c>
      <c r="Q14" s="19">
        <v>5.3732481758731403E-2</v>
      </c>
      <c r="R14" s="19"/>
      <c r="S14" s="19">
        <v>4.6283520138233503E-2</v>
      </c>
      <c r="T14" s="19">
        <v>5.4590038305560702E-2</v>
      </c>
      <c r="U14" s="19">
        <v>3.7043678232837697E-2</v>
      </c>
      <c r="V14" s="19">
        <v>6.0929257245259001E-2</v>
      </c>
      <c r="W14" s="19">
        <v>6.4815149609937797E-2</v>
      </c>
      <c r="X14" s="19">
        <v>4.6522093482560201E-2</v>
      </c>
      <c r="Y14" s="19">
        <v>7.9232072976440304E-2</v>
      </c>
      <c r="Z14" s="19">
        <v>3.5446868061279099E-2</v>
      </c>
      <c r="AA14" s="19">
        <v>3.1909236958076202E-2</v>
      </c>
      <c r="AB14" s="19">
        <v>1.5522905974510301E-2</v>
      </c>
      <c r="AC14" s="19">
        <v>3.8536243673199799E-2</v>
      </c>
      <c r="AD14" s="19">
        <v>5.34396317286608E-2</v>
      </c>
      <c r="AE14" s="19"/>
      <c r="AF14" s="19">
        <v>5.4313176538302803E-2</v>
      </c>
      <c r="AG14" s="19">
        <v>4.2828044160333298E-2</v>
      </c>
      <c r="AH14" s="19">
        <v>4.4241487187931902E-2</v>
      </c>
      <c r="AI14" s="19">
        <v>1.6793247295132999E-2</v>
      </c>
      <c r="AJ14" s="19">
        <v>4.69321905288963E-2</v>
      </c>
      <c r="AK14" s="19"/>
      <c r="AL14" s="19">
        <v>5.7521938212226002E-2</v>
      </c>
      <c r="AM14" s="19">
        <v>4.72947356591134E-2</v>
      </c>
      <c r="AN14" s="19">
        <v>2.3858626289909101E-2</v>
      </c>
      <c r="AO14" s="19">
        <v>4.7304088134098303E-2</v>
      </c>
      <c r="AP14" s="19"/>
      <c r="AQ14" s="19">
        <v>5.1626914566240197E-2</v>
      </c>
      <c r="AR14" s="19">
        <v>4.0118608106416799E-2</v>
      </c>
      <c r="AS14" s="19"/>
      <c r="AT14" s="19">
        <v>4.9231389261757602E-2</v>
      </c>
      <c r="AU14" s="19">
        <v>2.3731090983734701E-2</v>
      </c>
      <c r="AV14" s="19"/>
      <c r="AW14" s="19">
        <v>3.0984134078335598E-2</v>
      </c>
      <c r="AX14" s="19">
        <v>4.6639181724625098E-2</v>
      </c>
      <c r="AY14" s="19">
        <v>5.8577350456612103E-2</v>
      </c>
      <c r="AZ14" s="19"/>
      <c r="BA14" s="19">
        <v>5.52749414490021E-2</v>
      </c>
      <c r="BB14" s="19">
        <v>3.9646865045410498E-2</v>
      </c>
      <c r="BC14" s="19">
        <v>4.0801609731070998E-2</v>
      </c>
      <c r="BD14" s="19">
        <v>5.93197465345622E-2</v>
      </c>
      <c r="BE14" s="19">
        <v>5.9396845638467498E-2</v>
      </c>
      <c r="BF14" s="19"/>
      <c r="BG14" s="19">
        <v>6.2164604470795498E-2</v>
      </c>
      <c r="BH14" s="19">
        <v>3.5491344427348498E-2</v>
      </c>
      <c r="BI14" s="19"/>
      <c r="BJ14" s="19">
        <v>5.3815136493337697E-2</v>
      </c>
      <c r="BK14" s="19">
        <v>2.0862026619085001E-2</v>
      </c>
      <c r="BL14" s="19"/>
      <c r="BM14" s="19">
        <v>7.3799546977489597E-2</v>
      </c>
      <c r="BN14" s="19">
        <v>3.15675584928828E-2</v>
      </c>
      <c r="BO14" s="19">
        <v>3.9199362162984197E-2</v>
      </c>
      <c r="BP14" s="19">
        <v>4.0943319662639401E-2</v>
      </c>
      <c r="BQ14" s="19">
        <v>2.2026393209907201E-2</v>
      </c>
      <c r="BR14" s="19"/>
      <c r="BS14" s="19">
        <v>2.6730581144481302E-2</v>
      </c>
      <c r="BT14" s="19"/>
      <c r="BU14" s="19">
        <v>2.1149357420191198E-2</v>
      </c>
      <c r="BV14" s="19">
        <v>3.4498741372946E-2</v>
      </c>
      <c r="BW14" s="19">
        <v>3.8229328433613E-2</v>
      </c>
      <c r="BX14" s="19">
        <v>1.56369728372447E-2</v>
      </c>
      <c r="BY14" s="19">
        <v>0.13731415894817001</v>
      </c>
      <c r="BZ14" s="19"/>
      <c r="CA14" s="19">
        <v>4.00752520768832E-2</v>
      </c>
      <c r="CB14" s="19"/>
      <c r="CC14" s="19">
        <v>3.9007825334935201E-2</v>
      </c>
      <c r="CD14" s="19">
        <v>5.78278415393296E-2</v>
      </c>
      <c r="CE14" s="19"/>
      <c r="CF14" s="19">
        <v>3.26515605540783E-2</v>
      </c>
      <c r="CG14" s="19"/>
      <c r="CH14" s="19">
        <v>2.37598161146425E-2</v>
      </c>
      <c r="CI14" s="19">
        <v>3.6033196324299903E-2</v>
      </c>
    </row>
    <row r="15" spans="2:87" x14ac:dyDescent="0.35">
      <c r="B15" s="16" t="s">
        <v>163</v>
      </c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539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1908</v>
      </c>
      <c r="D7" s="10">
        <v>962</v>
      </c>
      <c r="E7" s="10">
        <v>940</v>
      </c>
      <c r="F7" s="10"/>
      <c r="G7" s="10">
        <v>161</v>
      </c>
      <c r="H7" s="10">
        <v>341</v>
      </c>
      <c r="I7" s="10">
        <v>357</v>
      </c>
      <c r="J7" s="10">
        <v>347</v>
      </c>
      <c r="K7" s="10">
        <v>288</v>
      </c>
      <c r="L7" s="10">
        <v>414</v>
      </c>
      <c r="M7" s="10"/>
      <c r="N7" s="10">
        <v>551</v>
      </c>
      <c r="O7" s="10">
        <v>475</v>
      </c>
      <c r="P7" s="10">
        <v>420</v>
      </c>
      <c r="Q7" s="10">
        <v>456</v>
      </c>
      <c r="R7" s="10"/>
      <c r="S7" s="10">
        <v>267</v>
      </c>
      <c r="T7" s="10">
        <v>270</v>
      </c>
      <c r="U7" s="10">
        <v>158</v>
      </c>
      <c r="V7" s="10">
        <v>160</v>
      </c>
      <c r="W7" s="10">
        <v>146</v>
      </c>
      <c r="X7" s="10">
        <v>158</v>
      </c>
      <c r="Y7" s="10">
        <v>133</v>
      </c>
      <c r="Z7" s="10">
        <v>72</v>
      </c>
      <c r="AA7" s="10">
        <v>192</v>
      </c>
      <c r="AB7" s="10">
        <v>181</v>
      </c>
      <c r="AC7" s="10">
        <v>104</v>
      </c>
      <c r="AD7" s="10">
        <v>67</v>
      </c>
      <c r="AE7" s="10"/>
      <c r="AF7" s="10">
        <v>315</v>
      </c>
      <c r="AG7" s="10">
        <v>706</v>
      </c>
      <c r="AH7" s="10">
        <v>377</v>
      </c>
      <c r="AI7" s="10">
        <v>217</v>
      </c>
      <c r="AJ7" s="10">
        <v>225</v>
      </c>
      <c r="AK7" s="10"/>
      <c r="AL7" s="10">
        <v>742</v>
      </c>
      <c r="AM7" s="10">
        <v>722</v>
      </c>
      <c r="AN7" s="10">
        <v>333</v>
      </c>
      <c r="AO7" s="10">
        <v>111</v>
      </c>
      <c r="AP7" s="10"/>
      <c r="AQ7" s="10">
        <v>1113</v>
      </c>
      <c r="AR7" s="10">
        <v>795</v>
      </c>
      <c r="AS7" s="10"/>
      <c r="AT7" s="10">
        <v>1261</v>
      </c>
      <c r="AU7" s="10">
        <v>383</v>
      </c>
      <c r="AV7" s="10"/>
      <c r="AW7" s="10">
        <v>730</v>
      </c>
      <c r="AX7" s="10">
        <v>450</v>
      </c>
      <c r="AY7" s="10">
        <v>663</v>
      </c>
      <c r="AZ7" s="10"/>
      <c r="BA7" s="10">
        <v>474</v>
      </c>
      <c r="BB7" s="10">
        <v>532</v>
      </c>
      <c r="BC7" s="10">
        <v>607</v>
      </c>
      <c r="BD7" s="10">
        <v>196</v>
      </c>
      <c r="BE7" s="10">
        <v>98</v>
      </c>
      <c r="BF7" s="10"/>
      <c r="BG7" s="10">
        <v>761</v>
      </c>
      <c r="BH7" s="10">
        <v>1147</v>
      </c>
      <c r="BI7" s="10"/>
      <c r="BJ7" s="10">
        <v>1483</v>
      </c>
      <c r="BK7" s="10">
        <v>415</v>
      </c>
      <c r="BL7" s="10"/>
      <c r="BM7" s="10">
        <v>275</v>
      </c>
      <c r="BN7" s="10">
        <v>371</v>
      </c>
      <c r="BO7" s="10">
        <v>669</v>
      </c>
      <c r="BP7" s="10">
        <v>146</v>
      </c>
      <c r="BQ7" s="10">
        <v>217</v>
      </c>
      <c r="BR7" s="10"/>
      <c r="BS7" s="10">
        <v>586</v>
      </c>
      <c r="BT7" s="10"/>
      <c r="BU7" s="10">
        <v>355</v>
      </c>
      <c r="BV7" s="10">
        <v>471</v>
      </c>
      <c r="BW7" s="10">
        <v>178</v>
      </c>
      <c r="BX7" s="10">
        <v>376</v>
      </c>
      <c r="BY7" s="10">
        <v>150</v>
      </c>
      <c r="BZ7" s="10"/>
      <c r="CA7" s="10">
        <v>159</v>
      </c>
      <c r="CB7" s="10"/>
      <c r="CC7" s="10">
        <v>1512</v>
      </c>
      <c r="CD7" s="10">
        <v>342</v>
      </c>
      <c r="CE7" s="10"/>
      <c r="CF7" s="10">
        <v>704</v>
      </c>
      <c r="CG7" s="10"/>
      <c r="CH7" s="10">
        <v>655</v>
      </c>
      <c r="CI7" s="10">
        <v>230</v>
      </c>
    </row>
    <row r="8" spans="2:87" ht="30" customHeight="1" x14ac:dyDescent="0.35">
      <c r="B8" s="11" t="s">
        <v>20</v>
      </c>
      <c r="C8" s="11">
        <v>1916</v>
      </c>
      <c r="D8" s="11">
        <v>950</v>
      </c>
      <c r="E8" s="11">
        <v>960</v>
      </c>
      <c r="F8" s="11"/>
      <c r="G8" s="11">
        <v>280</v>
      </c>
      <c r="H8" s="11">
        <v>338</v>
      </c>
      <c r="I8" s="11">
        <v>337</v>
      </c>
      <c r="J8" s="11">
        <v>323</v>
      </c>
      <c r="K8" s="11">
        <v>260</v>
      </c>
      <c r="L8" s="11">
        <v>377</v>
      </c>
      <c r="M8" s="11"/>
      <c r="N8" s="11">
        <v>505</v>
      </c>
      <c r="O8" s="11">
        <v>494</v>
      </c>
      <c r="P8" s="11">
        <v>435</v>
      </c>
      <c r="Q8" s="11">
        <v>477</v>
      </c>
      <c r="R8" s="11"/>
      <c r="S8" s="11">
        <v>272</v>
      </c>
      <c r="T8" s="11">
        <v>253</v>
      </c>
      <c r="U8" s="11">
        <v>152</v>
      </c>
      <c r="V8" s="11">
        <v>170</v>
      </c>
      <c r="W8" s="11">
        <v>135</v>
      </c>
      <c r="X8" s="11">
        <v>171</v>
      </c>
      <c r="Y8" s="11">
        <v>151</v>
      </c>
      <c r="Z8" s="11">
        <v>77</v>
      </c>
      <c r="AA8" s="11">
        <v>207</v>
      </c>
      <c r="AB8" s="11">
        <v>173</v>
      </c>
      <c r="AC8" s="11">
        <v>97</v>
      </c>
      <c r="AD8" s="11">
        <v>58</v>
      </c>
      <c r="AE8" s="11"/>
      <c r="AF8" s="11">
        <v>324</v>
      </c>
      <c r="AG8" s="11">
        <v>725</v>
      </c>
      <c r="AH8" s="11">
        <v>370</v>
      </c>
      <c r="AI8" s="11">
        <v>210</v>
      </c>
      <c r="AJ8" s="11">
        <v>217</v>
      </c>
      <c r="AK8" s="11"/>
      <c r="AL8" s="11">
        <v>714</v>
      </c>
      <c r="AM8" s="11">
        <v>738</v>
      </c>
      <c r="AN8" s="11">
        <v>343</v>
      </c>
      <c r="AO8" s="11">
        <v>121</v>
      </c>
      <c r="AP8" s="11"/>
      <c r="AQ8" s="11">
        <v>1132</v>
      </c>
      <c r="AR8" s="11">
        <v>784</v>
      </c>
      <c r="AS8" s="11"/>
      <c r="AT8" s="11">
        <v>1271</v>
      </c>
      <c r="AU8" s="11">
        <v>347</v>
      </c>
      <c r="AV8" s="11"/>
      <c r="AW8" s="11">
        <v>683</v>
      </c>
      <c r="AX8" s="11">
        <v>452</v>
      </c>
      <c r="AY8" s="11">
        <v>699</v>
      </c>
      <c r="AZ8" s="11"/>
      <c r="BA8" s="11">
        <v>494</v>
      </c>
      <c r="BB8" s="11">
        <v>528</v>
      </c>
      <c r="BC8" s="11">
        <v>612</v>
      </c>
      <c r="BD8" s="11">
        <v>189</v>
      </c>
      <c r="BE8" s="11">
        <v>93</v>
      </c>
      <c r="BF8" s="11"/>
      <c r="BG8" s="11">
        <v>821</v>
      </c>
      <c r="BH8" s="11">
        <v>1095</v>
      </c>
      <c r="BI8" s="11"/>
      <c r="BJ8" s="11">
        <v>1521</v>
      </c>
      <c r="BK8" s="11">
        <v>386</v>
      </c>
      <c r="BL8" s="11"/>
      <c r="BM8" s="11">
        <v>292</v>
      </c>
      <c r="BN8" s="11">
        <v>351</v>
      </c>
      <c r="BO8" s="11">
        <v>678</v>
      </c>
      <c r="BP8" s="11">
        <v>145</v>
      </c>
      <c r="BQ8" s="11">
        <v>219</v>
      </c>
      <c r="BR8" s="11"/>
      <c r="BS8" s="11">
        <v>584</v>
      </c>
      <c r="BT8" s="11"/>
      <c r="BU8" s="11">
        <v>346</v>
      </c>
      <c r="BV8" s="11">
        <v>484</v>
      </c>
      <c r="BW8" s="11">
        <v>178</v>
      </c>
      <c r="BX8" s="11">
        <v>370</v>
      </c>
      <c r="BY8" s="11">
        <v>158</v>
      </c>
      <c r="BZ8" s="11"/>
      <c r="CA8" s="11">
        <v>162</v>
      </c>
      <c r="CB8" s="11"/>
      <c r="CC8" s="11">
        <v>1504</v>
      </c>
      <c r="CD8" s="11">
        <v>354</v>
      </c>
      <c r="CE8" s="11"/>
      <c r="CF8" s="11">
        <v>674</v>
      </c>
      <c r="CG8" s="11"/>
      <c r="CH8" s="11">
        <v>643</v>
      </c>
      <c r="CI8" s="11">
        <v>232</v>
      </c>
    </row>
    <row r="9" spans="2:87" ht="29" x14ac:dyDescent="0.35">
      <c r="B9" s="18" t="s">
        <v>527</v>
      </c>
      <c r="C9" s="17">
        <v>0.50373474000371798</v>
      </c>
      <c r="D9" s="17">
        <v>0.458535020205878</v>
      </c>
      <c r="E9" s="17">
        <v>0.55066315915363995</v>
      </c>
      <c r="F9" s="17"/>
      <c r="G9" s="17">
        <v>0.37861349850283099</v>
      </c>
      <c r="H9" s="17">
        <v>0.45261323952478699</v>
      </c>
      <c r="I9" s="17">
        <v>0.44393477232214801</v>
      </c>
      <c r="J9" s="17">
        <v>0.48822466569962097</v>
      </c>
      <c r="K9" s="17">
        <v>0.59160306793462103</v>
      </c>
      <c r="L9" s="17">
        <v>0.64895431240648305</v>
      </c>
      <c r="M9" s="17"/>
      <c r="N9" s="17">
        <v>0.45689421475929298</v>
      </c>
      <c r="O9" s="17">
        <v>0.496293296647625</v>
      </c>
      <c r="P9" s="17">
        <v>0.51128719075321705</v>
      </c>
      <c r="Q9" s="17">
        <v>0.55620805366033899</v>
      </c>
      <c r="R9" s="17"/>
      <c r="S9" s="17">
        <v>0.46261773881359802</v>
      </c>
      <c r="T9" s="17">
        <v>0.49011226747400599</v>
      </c>
      <c r="U9" s="17">
        <v>0.475856955246443</v>
      </c>
      <c r="V9" s="17">
        <v>0.51969393070383096</v>
      </c>
      <c r="W9" s="17">
        <v>0.51298563314372903</v>
      </c>
      <c r="X9" s="17">
        <v>0.46441118503809897</v>
      </c>
      <c r="Y9" s="17">
        <v>0.49417156547424901</v>
      </c>
      <c r="Z9" s="17">
        <v>0.467703413237258</v>
      </c>
      <c r="AA9" s="17">
        <v>0.49002140799781702</v>
      </c>
      <c r="AB9" s="17">
        <v>0.62763388219625005</v>
      </c>
      <c r="AC9" s="17">
        <v>0.60944155819421697</v>
      </c>
      <c r="AD9" s="17">
        <v>0.45320297750050298</v>
      </c>
      <c r="AE9" s="17"/>
      <c r="AF9" s="17">
        <v>0.56646989311789198</v>
      </c>
      <c r="AG9" s="17">
        <v>0.52914769998159406</v>
      </c>
      <c r="AH9" s="17">
        <v>0.49282090498705</v>
      </c>
      <c r="AI9" s="17">
        <v>0.45966228148475902</v>
      </c>
      <c r="AJ9" s="17">
        <v>0.43503099039971699</v>
      </c>
      <c r="AK9" s="17"/>
      <c r="AL9" s="17">
        <v>0.46539049285239298</v>
      </c>
      <c r="AM9" s="17">
        <v>0.51812734688316098</v>
      </c>
      <c r="AN9" s="17">
        <v>0.53905488453254802</v>
      </c>
      <c r="AO9" s="17">
        <v>0.54236472147857495</v>
      </c>
      <c r="AP9" s="17"/>
      <c r="AQ9" s="17">
        <v>0.526768127684756</v>
      </c>
      <c r="AR9" s="17">
        <v>0.47046232261253601</v>
      </c>
      <c r="AS9" s="17"/>
      <c r="AT9" s="17">
        <v>0.474643687517248</v>
      </c>
      <c r="AU9" s="17">
        <v>0.62086868577536602</v>
      </c>
      <c r="AV9" s="17"/>
      <c r="AW9" s="17">
        <v>0.55445336393282596</v>
      </c>
      <c r="AX9" s="17">
        <v>0.44225806553423402</v>
      </c>
      <c r="AY9" s="17">
        <v>0.50747373769846305</v>
      </c>
      <c r="AZ9" s="17"/>
      <c r="BA9" s="17">
        <v>0.49165003686252601</v>
      </c>
      <c r="BB9" s="17">
        <v>0.47728351240433697</v>
      </c>
      <c r="BC9" s="17">
        <v>0.52403402961380596</v>
      </c>
      <c r="BD9" s="17">
        <v>0.50946972328639895</v>
      </c>
      <c r="BE9" s="17">
        <v>0.56723260024802802</v>
      </c>
      <c r="BF9" s="17"/>
      <c r="BG9" s="17">
        <v>0.44801466536983697</v>
      </c>
      <c r="BH9" s="17">
        <v>0.54550173211119501</v>
      </c>
      <c r="BI9" s="17"/>
      <c r="BJ9" s="17">
        <v>0.46601483491628198</v>
      </c>
      <c r="BK9" s="17">
        <v>0.64543845580334402</v>
      </c>
      <c r="BL9" s="17"/>
      <c r="BM9" s="17">
        <v>0.48400174290486297</v>
      </c>
      <c r="BN9" s="17">
        <v>0.49527357984090598</v>
      </c>
      <c r="BO9" s="17">
        <v>0.52098305074686702</v>
      </c>
      <c r="BP9" s="17">
        <v>0.46257873519860099</v>
      </c>
      <c r="BQ9" s="17">
        <v>0.51921131850247104</v>
      </c>
      <c r="BR9" s="17"/>
      <c r="BS9" s="17">
        <v>0.52587346193587203</v>
      </c>
      <c r="BT9" s="17"/>
      <c r="BU9" s="17">
        <v>0.53837871405007698</v>
      </c>
      <c r="BV9" s="17">
        <v>0.498509468350884</v>
      </c>
      <c r="BW9" s="17">
        <v>0.46981926819567399</v>
      </c>
      <c r="BX9" s="17">
        <v>0.54113166636730903</v>
      </c>
      <c r="BY9" s="17">
        <v>0.36998841843977898</v>
      </c>
      <c r="BZ9" s="17"/>
      <c r="CA9" s="17">
        <v>0.54424118714607606</v>
      </c>
      <c r="CB9" s="17"/>
      <c r="CC9" s="17">
        <v>0.55366765758209202</v>
      </c>
      <c r="CD9" s="17">
        <v>0.33234984280990099</v>
      </c>
      <c r="CE9" s="17"/>
      <c r="CF9" s="17">
        <v>0.63215161774886297</v>
      </c>
      <c r="CG9" s="17"/>
      <c r="CH9" s="17">
        <v>0.545516807992247</v>
      </c>
      <c r="CI9" s="17">
        <v>0.438655858078072</v>
      </c>
    </row>
    <row r="10" spans="2:87" ht="29" x14ac:dyDescent="0.35">
      <c r="B10" s="18" t="s">
        <v>528</v>
      </c>
      <c r="C10" s="17">
        <v>0.33207319207078501</v>
      </c>
      <c r="D10" s="17">
        <v>0.36426630171565999</v>
      </c>
      <c r="E10" s="17">
        <v>0.300077043979247</v>
      </c>
      <c r="F10" s="17"/>
      <c r="G10" s="17">
        <v>0.30246106765274999</v>
      </c>
      <c r="H10" s="17">
        <v>0.38279919383377298</v>
      </c>
      <c r="I10" s="17">
        <v>0.35672705438341401</v>
      </c>
      <c r="J10" s="17">
        <v>0.35508305489256597</v>
      </c>
      <c r="K10" s="17">
        <v>0.31384226318269398</v>
      </c>
      <c r="L10" s="17">
        <v>0.27933221788863499</v>
      </c>
      <c r="M10" s="17"/>
      <c r="N10" s="17">
        <v>0.37264889225740999</v>
      </c>
      <c r="O10" s="17">
        <v>0.34642769779399502</v>
      </c>
      <c r="P10" s="17">
        <v>0.31398790973094998</v>
      </c>
      <c r="Q10" s="17">
        <v>0.29067558367149998</v>
      </c>
      <c r="R10" s="17"/>
      <c r="S10" s="17">
        <v>0.34415984412655898</v>
      </c>
      <c r="T10" s="17">
        <v>0.334311054825989</v>
      </c>
      <c r="U10" s="17">
        <v>0.39203776554528202</v>
      </c>
      <c r="V10" s="17">
        <v>0.32711907264468498</v>
      </c>
      <c r="W10" s="17">
        <v>0.31565241421507001</v>
      </c>
      <c r="X10" s="17">
        <v>0.36146137413343499</v>
      </c>
      <c r="Y10" s="17">
        <v>0.34023049750100998</v>
      </c>
      <c r="Z10" s="17">
        <v>0.29493205348628898</v>
      </c>
      <c r="AA10" s="17">
        <v>0.340666310612742</v>
      </c>
      <c r="AB10" s="17">
        <v>0.260121696036135</v>
      </c>
      <c r="AC10" s="17">
        <v>0.26606232242116701</v>
      </c>
      <c r="AD10" s="17">
        <v>0.39611636443477499</v>
      </c>
      <c r="AE10" s="17"/>
      <c r="AF10" s="17">
        <v>0.23838152193044601</v>
      </c>
      <c r="AG10" s="17">
        <v>0.31917627092025602</v>
      </c>
      <c r="AH10" s="17">
        <v>0.38847871179554599</v>
      </c>
      <c r="AI10" s="17">
        <v>0.388427377344161</v>
      </c>
      <c r="AJ10" s="17">
        <v>0.38872482661892299</v>
      </c>
      <c r="AK10" s="17"/>
      <c r="AL10" s="17">
        <v>0.34680183801075898</v>
      </c>
      <c r="AM10" s="17">
        <v>0.33434003553591701</v>
      </c>
      <c r="AN10" s="17">
        <v>0.311782446896468</v>
      </c>
      <c r="AO10" s="17">
        <v>0.28871338338138303</v>
      </c>
      <c r="AP10" s="17"/>
      <c r="AQ10" s="17">
        <v>0.30332795846377503</v>
      </c>
      <c r="AR10" s="17">
        <v>0.37359654173275503</v>
      </c>
      <c r="AS10" s="17"/>
      <c r="AT10" s="17">
        <v>0.346325168393737</v>
      </c>
      <c r="AU10" s="17">
        <v>0.30143897036047501</v>
      </c>
      <c r="AV10" s="17"/>
      <c r="AW10" s="17">
        <v>0.32830716757722</v>
      </c>
      <c r="AX10" s="17">
        <v>0.38985670284991097</v>
      </c>
      <c r="AY10" s="17">
        <v>0.305744169464854</v>
      </c>
      <c r="AZ10" s="17"/>
      <c r="BA10" s="17">
        <v>0.32480764877297502</v>
      </c>
      <c r="BB10" s="17">
        <v>0.38072294443618299</v>
      </c>
      <c r="BC10" s="17">
        <v>0.306480503470274</v>
      </c>
      <c r="BD10" s="17">
        <v>0.325538639186852</v>
      </c>
      <c r="BE10" s="17">
        <v>0.28004353998811099</v>
      </c>
      <c r="BF10" s="17"/>
      <c r="BG10" s="17">
        <v>0.35598760769998899</v>
      </c>
      <c r="BH10" s="17">
        <v>0.31414727909592</v>
      </c>
      <c r="BI10" s="17"/>
      <c r="BJ10" s="17">
        <v>0.35030920009570699</v>
      </c>
      <c r="BK10" s="17">
        <v>0.26321814487193801</v>
      </c>
      <c r="BL10" s="17"/>
      <c r="BM10" s="17">
        <v>0.33215641268921697</v>
      </c>
      <c r="BN10" s="17">
        <v>0.326634962773377</v>
      </c>
      <c r="BO10" s="17">
        <v>0.34361976326877097</v>
      </c>
      <c r="BP10" s="17">
        <v>0.347107917618589</v>
      </c>
      <c r="BQ10" s="17">
        <v>0.320756167348694</v>
      </c>
      <c r="BR10" s="17"/>
      <c r="BS10" s="17">
        <v>0.32812279984270898</v>
      </c>
      <c r="BT10" s="17"/>
      <c r="BU10" s="17">
        <v>0.31112821829085502</v>
      </c>
      <c r="BV10" s="17">
        <v>0.36712328371609299</v>
      </c>
      <c r="BW10" s="17">
        <v>0.35329902296858001</v>
      </c>
      <c r="BX10" s="17">
        <v>0.31331558708399798</v>
      </c>
      <c r="BY10" s="17">
        <v>0.34117585174471798</v>
      </c>
      <c r="BZ10" s="17"/>
      <c r="CA10" s="17">
        <v>0.35578475542563798</v>
      </c>
      <c r="CB10" s="17"/>
      <c r="CC10" s="17">
        <v>0.31044624064308202</v>
      </c>
      <c r="CD10" s="17">
        <v>0.44411658239844598</v>
      </c>
      <c r="CE10" s="17"/>
      <c r="CF10" s="17">
        <v>0.27632709842124997</v>
      </c>
      <c r="CG10" s="17"/>
      <c r="CH10" s="17">
        <v>0.32976642313252202</v>
      </c>
      <c r="CI10" s="17">
        <v>0.39619364159262499</v>
      </c>
    </row>
    <row r="11" spans="2:87" ht="29" x14ac:dyDescent="0.35">
      <c r="B11" s="18" t="s">
        <v>529</v>
      </c>
      <c r="C11" s="17">
        <v>5.8752786229033099E-2</v>
      </c>
      <c r="D11" s="17">
        <v>6.6093835954426E-2</v>
      </c>
      <c r="E11" s="17">
        <v>5.1850762297312503E-2</v>
      </c>
      <c r="F11" s="17"/>
      <c r="G11" s="17">
        <v>0.148728236106942</v>
      </c>
      <c r="H11" s="17">
        <v>5.8371987813825799E-2</v>
      </c>
      <c r="I11" s="17">
        <v>6.0981206815700198E-2</v>
      </c>
      <c r="J11" s="17">
        <v>5.7344864384783402E-2</v>
      </c>
      <c r="K11" s="17">
        <v>2.50271609056468E-2</v>
      </c>
      <c r="L11" s="17">
        <v>1.46268092601788E-2</v>
      </c>
      <c r="M11" s="17"/>
      <c r="N11" s="17">
        <v>5.2923873773510099E-2</v>
      </c>
      <c r="O11" s="17">
        <v>6.3160897940009203E-2</v>
      </c>
      <c r="P11" s="17">
        <v>7.0679456550339095E-2</v>
      </c>
      <c r="Q11" s="17">
        <v>5.0244925337022198E-2</v>
      </c>
      <c r="R11" s="17"/>
      <c r="S11" s="17">
        <v>8.0376376168499394E-2</v>
      </c>
      <c r="T11" s="17">
        <v>3.7701128952598598E-2</v>
      </c>
      <c r="U11" s="17">
        <v>3.10180683899298E-2</v>
      </c>
      <c r="V11" s="17">
        <v>5.2915342622356698E-2</v>
      </c>
      <c r="W11" s="17">
        <v>5.0794719611004298E-2</v>
      </c>
      <c r="X11" s="17">
        <v>7.5603477645192305E-2</v>
      </c>
      <c r="Y11" s="17">
        <v>4.62755903242172E-2</v>
      </c>
      <c r="Z11" s="17">
        <v>8.58175498763801E-2</v>
      </c>
      <c r="AA11" s="17">
        <v>0.10185333956430501</v>
      </c>
      <c r="AB11" s="17">
        <v>4.0888748548160901E-2</v>
      </c>
      <c r="AC11" s="17">
        <v>3.6878697476867797E-2</v>
      </c>
      <c r="AD11" s="17">
        <v>4.0045421430061602E-2</v>
      </c>
      <c r="AE11" s="17"/>
      <c r="AF11" s="17">
        <v>6.0553333812129698E-2</v>
      </c>
      <c r="AG11" s="17">
        <v>6.6614748293176401E-2</v>
      </c>
      <c r="AH11" s="17">
        <v>3.3022744618795299E-2</v>
      </c>
      <c r="AI11" s="17">
        <v>7.5827058538576103E-2</v>
      </c>
      <c r="AJ11" s="17">
        <v>5.7746643091261297E-2</v>
      </c>
      <c r="AK11" s="17"/>
      <c r="AL11" s="17">
        <v>5.5864404585856502E-2</v>
      </c>
      <c r="AM11" s="17">
        <v>5.6724368885602401E-2</v>
      </c>
      <c r="AN11" s="17">
        <v>6.4151090855052897E-2</v>
      </c>
      <c r="AO11" s="17">
        <v>7.2900926419403794E-2</v>
      </c>
      <c r="AP11" s="17"/>
      <c r="AQ11" s="17">
        <v>6.0502004218206097E-2</v>
      </c>
      <c r="AR11" s="17">
        <v>5.6225988527805797E-2</v>
      </c>
      <c r="AS11" s="17"/>
      <c r="AT11" s="17">
        <v>6.8886111476033005E-2</v>
      </c>
      <c r="AU11" s="17">
        <v>1.8185554296216402E-2</v>
      </c>
      <c r="AV11" s="17"/>
      <c r="AW11" s="17">
        <v>3.5139051237430698E-2</v>
      </c>
      <c r="AX11" s="17">
        <v>6.8681292652429601E-2</v>
      </c>
      <c r="AY11" s="17">
        <v>6.9811722331562798E-2</v>
      </c>
      <c r="AZ11" s="17"/>
      <c r="BA11" s="17">
        <v>8.2670837693306201E-2</v>
      </c>
      <c r="BB11" s="17">
        <v>5.4853809180457201E-2</v>
      </c>
      <c r="BC11" s="17">
        <v>5.7629803383713402E-2</v>
      </c>
      <c r="BD11" s="17">
        <v>1.9733264166146101E-2</v>
      </c>
      <c r="BE11" s="17">
        <v>4.1128016091776499E-2</v>
      </c>
      <c r="BF11" s="17"/>
      <c r="BG11" s="17">
        <v>6.4773495257714295E-2</v>
      </c>
      <c r="BH11" s="17">
        <v>5.42397465725959E-2</v>
      </c>
      <c r="BI11" s="17"/>
      <c r="BJ11" s="17">
        <v>6.6062492121642696E-2</v>
      </c>
      <c r="BK11" s="17">
        <v>3.1352845178563599E-2</v>
      </c>
      <c r="BL11" s="17"/>
      <c r="BM11" s="17">
        <v>4.49151216269775E-2</v>
      </c>
      <c r="BN11" s="17">
        <v>5.09274741966282E-2</v>
      </c>
      <c r="BO11" s="17">
        <v>5.8857955142863599E-2</v>
      </c>
      <c r="BP11" s="17">
        <v>9.5278272512145504E-2</v>
      </c>
      <c r="BQ11" s="17">
        <v>6.5378445410733399E-2</v>
      </c>
      <c r="BR11" s="17"/>
      <c r="BS11" s="17">
        <v>5.9475497284539103E-2</v>
      </c>
      <c r="BT11" s="17"/>
      <c r="BU11" s="17">
        <v>5.425507899925E-2</v>
      </c>
      <c r="BV11" s="17">
        <v>6.0211631247891799E-2</v>
      </c>
      <c r="BW11" s="17">
        <v>7.0920168754960503E-2</v>
      </c>
      <c r="BX11" s="17">
        <v>5.9296031508036799E-2</v>
      </c>
      <c r="BY11" s="17">
        <v>6.7577062354938405E-2</v>
      </c>
      <c r="BZ11" s="17"/>
      <c r="CA11" s="17">
        <v>2.2639261284255599E-2</v>
      </c>
      <c r="CB11" s="17"/>
      <c r="CC11" s="17">
        <v>4.8215949548961801E-2</v>
      </c>
      <c r="CD11" s="17">
        <v>8.8319689367971202E-2</v>
      </c>
      <c r="CE11" s="17"/>
      <c r="CF11" s="17">
        <v>3.1722776813896902E-2</v>
      </c>
      <c r="CG11" s="17"/>
      <c r="CH11" s="17">
        <v>5.7352294012180102E-2</v>
      </c>
      <c r="CI11" s="17">
        <v>5.6813263085081098E-2</v>
      </c>
    </row>
    <row r="12" spans="2:87" ht="29" x14ac:dyDescent="0.35">
      <c r="B12" s="18" t="s">
        <v>530</v>
      </c>
      <c r="C12" s="17">
        <v>2.56662542909529E-2</v>
      </c>
      <c r="D12" s="17">
        <v>3.2299459425492498E-2</v>
      </c>
      <c r="E12" s="17">
        <v>1.92581854825771E-2</v>
      </c>
      <c r="F12" s="17"/>
      <c r="G12" s="17">
        <v>3.5760909719785898E-2</v>
      </c>
      <c r="H12" s="17">
        <v>2.69621041909196E-2</v>
      </c>
      <c r="I12" s="17">
        <v>2.8415705020489498E-2</v>
      </c>
      <c r="J12" s="17">
        <v>3.1371444677516E-2</v>
      </c>
      <c r="K12" s="17">
        <v>1.7347559729526198E-2</v>
      </c>
      <c r="L12" s="17">
        <v>1.53728633417265E-2</v>
      </c>
      <c r="M12" s="17"/>
      <c r="N12" s="17">
        <v>2.4510811701527298E-2</v>
      </c>
      <c r="O12" s="17">
        <v>4.03925942388789E-2</v>
      </c>
      <c r="P12" s="17">
        <v>1.72949157285988E-2</v>
      </c>
      <c r="Q12" s="17">
        <v>1.7647789821167398E-2</v>
      </c>
      <c r="R12" s="17"/>
      <c r="S12" s="17">
        <v>3.5893852354641299E-2</v>
      </c>
      <c r="T12" s="17">
        <v>3.7271228744096101E-2</v>
      </c>
      <c r="U12" s="17">
        <v>2.4923736008131601E-2</v>
      </c>
      <c r="V12" s="17">
        <v>1.6621617446402899E-2</v>
      </c>
      <c r="W12" s="17">
        <v>1.73556609036443E-2</v>
      </c>
      <c r="X12" s="17">
        <v>1.16071084311448E-2</v>
      </c>
      <c r="Y12" s="17">
        <v>1.8956929833874401E-2</v>
      </c>
      <c r="Z12" s="17">
        <v>2.5190133675682298E-2</v>
      </c>
      <c r="AA12" s="17">
        <v>3.83407524462369E-2</v>
      </c>
      <c r="AB12" s="17">
        <v>1.6212695475527901E-2</v>
      </c>
      <c r="AC12" s="17">
        <v>2.81961159801161E-2</v>
      </c>
      <c r="AD12" s="17">
        <v>1.3125057030913901E-2</v>
      </c>
      <c r="AE12" s="17"/>
      <c r="AF12" s="17">
        <v>3.4738635503163202E-2</v>
      </c>
      <c r="AG12" s="17">
        <v>2.53814069305996E-2</v>
      </c>
      <c r="AH12" s="17">
        <v>2.1017845378403101E-2</v>
      </c>
      <c r="AI12" s="17">
        <v>2.2241405554699199E-2</v>
      </c>
      <c r="AJ12" s="17">
        <v>2.4682923191720701E-2</v>
      </c>
      <c r="AK12" s="17"/>
      <c r="AL12" s="17">
        <v>2.5359653114975299E-2</v>
      </c>
      <c r="AM12" s="17">
        <v>2.2398803380957899E-2</v>
      </c>
      <c r="AN12" s="17">
        <v>3.6808527069033301E-2</v>
      </c>
      <c r="AO12" s="17">
        <v>1.58645795918348E-2</v>
      </c>
      <c r="AP12" s="17"/>
      <c r="AQ12" s="17">
        <v>2.48482812758411E-2</v>
      </c>
      <c r="AR12" s="17">
        <v>2.6847840775338201E-2</v>
      </c>
      <c r="AS12" s="17"/>
      <c r="AT12" s="17">
        <v>2.8453339775495801E-2</v>
      </c>
      <c r="AU12" s="17">
        <v>1.7307966160595701E-2</v>
      </c>
      <c r="AV12" s="17"/>
      <c r="AW12" s="17">
        <v>2.2297710988669402E-2</v>
      </c>
      <c r="AX12" s="17">
        <v>2.29402720334583E-2</v>
      </c>
      <c r="AY12" s="17">
        <v>2.94076364869994E-2</v>
      </c>
      <c r="AZ12" s="17"/>
      <c r="BA12" s="17">
        <v>2.3881042560300499E-2</v>
      </c>
      <c r="BB12" s="17">
        <v>1.9647874963700799E-2</v>
      </c>
      <c r="BC12" s="17">
        <v>2.7155770506231899E-2</v>
      </c>
      <c r="BD12" s="17">
        <v>3.4388911643191897E-2</v>
      </c>
      <c r="BE12" s="17">
        <v>4.1999342615678198E-2</v>
      </c>
      <c r="BF12" s="17"/>
      <c r="BG12" s="17">
        <v>2.8159281373326E-2</v>
      </c>
      <c r="BH12" s="17">
        <v>2.37975159025464E-2</v>
      </c>
      <c r="BI12" s="17"/>
      <c r="BJ12" s="17">
        <v>2.7943218627025999E-2</v>
      </c>
      <c r="BK12" s="17">
        <v>1.7311174652703199E-2</v>
      </c>
      <c r="BL12" s="17"/>
      <c r="BM12" s="17">
        <v>2.28622588677082E-2</v>
      </c>
      <c r="BN12" s="17">
        <v>4.5743059322441403E-2</v>
      </c>
      <c r="BO12" s="17">
        <v>1.4372680256829799E-2</v>
      </c>
      <c r="BP12" s="17">
        <v>1.28713541741122E-2</v>
      </c>
      <c r="BQ12" s="17">
        <v>3.8334932109373901E-2</v>
      </c>
      <c r="BR12" s="17"/>
      <c r="BS12" s="17">
        <v>3.4381357543449398E-2</v>
      </c>
      <c r="BT12" s="17"/>
      <c r="BU12" s="17">
        <v>3.4301232449834303E-2</v>
      </c>
      <c r="BV12" s="17">
        <v>1.9758846163614299E-2</v>
      </c>
      <c r="BW12" s="17">
        <v>4.2344442438060598E-2</v>
      </c>
      <c r="BX12" s="17">
        <v>3.5592785810078499E-2</v>
      </c>
      <c r="BY12" s="17">
        <v>2.54367691297844E-2</v>
      </c>
      <c r="BZ12" s="17"/>
      <c r="CA12" s="17">
        <v>2.5076978745225801E-2</v>
      </c>
      <c r="CB12" s="17"/>
      <c r="CC12" s="17">
        <v>2.0290966474308999E-2</v>
      </c>
      <c r="CD12" s="17">
        <v>4.7331321644022803E-2</v>
      </c>
      <c r="CE12" s="17"/>
      <c r="CF12" s="17">
        <v>1.19645086005954E-2</v>
      </c>
      <c r="CG12" s="17"/>
      <c r="CH12" s="17">
        <v>2.7031963017682001E-2</v>
      </c>
      <c r="CI12" s="17">
        <v>3.0199650962641999E-2</v>
      </c>
    </row>
    <row r="13" spans="2:87" ht="29" x14ac:dyDescent="0.35">
      <c r="B13" s="18" t="s">
        <v>531</v>
      </c>
      <c r="C13" s="17">
        <v>3.3487618887642998E-2</v>
      </c>
      <c r="D13" s="17">
        <v>4.0953185299862901E-2</v>
      </c>
      <c r="E13" s="17">
        <v>2.6304223041608201E-2</v>
      </c>
      <c r="F13" s="17"/>
      <c r="G13" s="17">
        <v>5.3171063642280803E-2</v>
      </c>
      <c r="H13" s="17">
        <v>3.11094045237734E-2</v>
      </c>
      <c r="I13" s="17">
        <v>4.7074874659695398E-2</v>
      </c>
      <c r="J13" s="17">
        <v>3.5886644520861703E-2</v>
      </c>
      <c r="K13" s="17">
        <v>1.1476005444036701E-2</v>
      </c>
      <c r="L13" s="17">
        <v>2.1938704026137699E-2</v>
      </c>
      <c r="M13" s="17"/>
      <c r="N13" s="17">
        <v>4.3907328339013001E-2</v>
      </c>
      <c r="O13" s="17">
        <v>2.6803976256521402E-2</v>
      </c>
      <c r="P13" s="17">
        <v>2.8272222880422099E-2</v>
      </c>
      <c r="Q13" s="17">
        <v>3.4552799864797097E-2</v>
      </c>
      <c r="R13" s="17"/>
      <c r="S13" s="17">
        <v>3.5406356481911899E-2</v>
      </c>
      <c r="T13" s="17">
        <v>4.6365108649269897E-2</v>
      </c>
      <c r="U13" s="17">
        <v>3.9815388509186402E-2</v>
      </c>
      <c r="V13" s="17">
        <v>2.3205619791453799E-2</v>
      </c>
      <c r="W13" s="17">
        <v>3.8427263467950903E-2</v>
      </c>
      <c r="X13" s="17">
        <v>3.9069365827277103E-2</v>
      </c>
      <c r="Y13" s="17">
        <v>3.0570722696361501E-2</v>
      </c>
      <c r="Z13" s="17">
        <v>5.1112333990087501E-2</v>
      </c>
      <c r="AA13" s="17">
        <v>5.3737625712561602E-3</v>
      </c>
      <c r="AB13" s="17">
        <v>4.4661285077238197E-2</v>
      </c>
      <c r="AC13" s="17">
        <v>1.0112954332697001E-2</v>
      </c>
      <c r="AD13" s="17">
        <v>4.40705478750852E-2</v>
      </c>
      <c r="AE13" s="17"/>
      <c r="AF13" s="17">
        <v>3.9421626759730502E-2</v>
      </c>
      <c r="AG13" s="17">
        <v>2.9416773865116999E-2</v>
      </c>
      <c r="AH13" s="17">
        <v>3.4915642645611103E-2</v>
      </c>
      <c r="AI13" s="17">
        <v>1.91485694648286E-2</v>
      </c>
      <c r="AJ13" s="17">
        <v>1.8235076607925501E-2</v>
      </c>
      <c r="AK13" s="17"/>
      <c r="AL13" s="17">
        <v>4.3310775516958E-2</v>
      </c>
      <c r="AM13" s="17">
        <v>2.9116238287216701E-2</v>
      </c>
      <c r="AN13" s="17">
        <v>2.02295992588113E-2</v>
      </c>
      <c r="AO13" s="17">
        <v>3.9684063632814903E-2</v>
      </c>
      <c r="AP13" s="17"/>
      <c r="AQ13" s="17">
        <v>3.40451443232671E-2</v>
      </c>
      <c r="AR13" s="17">
        <v>3.26822567213318E-2</v>
      </c>
      <c r="AS13" s="17"/>
      <c r="AT13" s="17">
        <v>3.3865341600883198E-2</v>
      </c>
      <c r="AU13" s="17">
        <v>1.54471417042455E-2</v>
      </c>
      <c r="AV13" s="17"/>
      <c r="AW13" s="17">
        <v>2.6093130755566098E-2</v>
      </c>
      <c r="AX13" s="17">
        <v>2.2298025883106299E-2</v>
      </c>
      <c r="AY13" s="17">
        <v>4.2990119185488201E-2</v>
      </c>
      <c r="AZ13" s="17"/>
      <c r="BA13" s="17">
        <v>3.5097300473652802E-2</v>
      </c>
      <c r="BB13" s="17">
        <v>2.6539518825447399E-2</v>
      </c>
      <c r="BC13" s="17">
        <v>3.8124317862290397E-2</v>
      </c>
      <c r="BD13" s="17">
        <v>3.99761264674314E-2</v>
      </c>
      <c r="BE13" s="17">
        <v>2.1078422872776399E-2</v>
      </c>
      <c r="BF13" s="17"/>
      <c r="BG13" s="17">
        <v>4.2908852233893797E-2</v>
      </c>
      <c r="BH13" s="17">
        <v>2.6425593551153301E-2</v>
      </c>
      <c r="BI13" s="17"/>
      <c r="BJ13" s="17">
        <v>3.7443535936004899E-2</v>
      </c>
      <c r="BK13" s="17">
        <v>1.8700460628330699E-2</v>
      </c>
      <c r="BL13" s="17"/>
      <c r="BM13" s="17">
        <v>4.11333871454422E-2</v>
      </c>
      <c r="BN13" s="17">
        <v>3.9356099949628402E-2</v>
      </c>
      <c r="BO13" s="17">
        <v>3.0508380313620999E-2</v>
      </c>
      <c r="BP13" s="17">
        <v>3.6272524505952697E-2</v>
      </c>
      <c r="BQ13" s="17">
        <v>2.5895744604785002E-2</v>
      </c>
      <c r="BR13" s="17"/>
      <c r="BS13" s="17">
        <v>2.8131201841551001E-2</v>
      </c>
      <c r="BT13" s="17"/>
      <c r="BU13" s="17">
        <v>3.5239903697381898E-2</v>
      </c>
      <c r="BV13" s="17">
        <v>2.9479821745107899E-2</v>
      </c>
      <c r="BW13" s="17">
        <v>2.96754205437301E-2</v>
      </c>
      <c r="BX13" s="17">
        <v>2.5679659701437801E-2</v>
      </c>
      <c r="BY13" s="17">
        <v>6.2812456650442106E-2</v>
      </c>
      <c r="BZ13" s="17"/>
      <c r="CA13" s="17">
        <v>4.2041554120707599E-2</v>
      </c>
      <c r="CB13" s="17"/>
      <c r="CC13" s="17">
        <v>2.6216588827551499E-2</v>
      </c>
      <c r="CD13" s="17">
        <v>4.42317728885206E-2</v>
      </c>
      <c r="CE13" s="17"/>
      <c r="CF13" s="17">
        <v>1.6157992732874101E-2</v>
      </c>
      <c r="CG13" s="17"/>
      <c r="CH13" s="17">
        <v>1.9220425918287001E-2</v>
      </c>
      <c r="CI13" s="17">
        <v>4.1086608337886799E-2</v>
      </c>
    </row>
    <row r="14" spans="2:87" x14ac:dyDescent="0.35">
      <c r="B14" s="18" t="s">
        <v>161</v>
      </c>
      <c r="C14" s="19">
        <v>4.62854085178682E-2</v>
      </c>
      <c r="D14" s="19">
        <v>3.7852197398681099E-2</v>
      </c>
      <c r="E14" s="19">
        <v>5.18466260456154E-2</v>
      </c>
      <c r="F14" s="19"/>
      <c r="G14" s="19">
        <v>8.1265224375409603E-2</v>
      </c>
      <c r="H14" s="19">
        <v>4.8144070112921003E-2</v>
      </c>
      <c r="I14" s="19">
        <v>6.2866386798551901E-2</v>
      </c>
      <c r="J14" s="19">
        <v>3.2089325824652098E-2</v>
      </c>
      <c r="K14" s="19">
        <v>4.0703942803475897E-2</v>
      </c>
      <c r="L14" s="19">
        <v>1.97750930768383E-2</v>
      </c>
      <c r="M14" s="19"/>
      <c r="N14" s="19">
        <v>4.9114879169246499E-2</v>
      </c>
      <c r="O14" s="19">
        <v>2.6921537122970698E-2</v>
      </c>
      <c r="P14" s="19">
        <v>5.84783043564732E-2</v>
      </c>
      <c r="Q14" s="19">
        <v>5.0670847645173801E-2</v>
      </c>
      <c r="R14" s="19"/>
      <c r="S14" s="19">
        <v>4.1545832054790503E-2</v>
      </c>
      <c r="T14" s="19">
        <v>5.42392113540403E-2</v>
      </c>
      <c r="U14" s="19">
        <v>3.6348086301027503E-2</v>
      </c>
      <c r="V14" s="19">
        <v>6.04444167912703E-2</v>
      </c>
      <c r="W14" s="19">
        <v>6.4784308658601394E-2</v>
      </c>
      <c r="X14" s="19">
        <v>4.7847488924852598E-2</v>
      </c>
      <c r="Y14" s="19">
        <v>6.9794694170287899E-2</v>
      </c>
      <c r="Z14" s="19">
        <v>7.5244515734302797E-2</v>
      </c>
      <c r="AA14" s="19">
        <v>2.3744426807642799E-2</v>
      </c>
      <c r="AB14" s="19">
        <v>1.0481692666687499E-2</v>
      </c>
      <c r="AC14" s="19">
        <v>4.9308351594935899E-2</v>
      </c>
      <c r="AD14" s="19">
        <v>5.34396317286608E-2</v>
      </c>
      <c r="AE14" s="19"/>
      <c r="AF14" s="19">
        <v>6.0434988876639201E-2</v>
      </c>
      <c r="AG14" s="19">
        <v>3.0263100009257402E-2</v>
      </c>
      <c r="AH14" s="19">
        <v>2.9744150574593502E-2</v>
      </c>
      <c r="AI14" s="19">
        <v>3.46933076129761E-2</v>
      </c>
      <c r="AJ14" s="19">
        <v>7.5579540090452604E-2</v>
      </c>
      <c r="AK14" s="19"/>
      <c r="AL14" s="19">
        <v>6.3272835919058107E-2</v>
      </c>
      <c r="AM14" s="19">
        <v>3.9293207027144603E-2</v>
      </c>
      <c r="AN14" s="19">
        <v>2.7973451388087201E-2</v>
      </c>
      <c r="AO14" s="19">
        <v>4.0472325495988802E-2</v>
      </c>
      <c r="AP14" s="19"/>
      <c r="AQ14" s="19">
        <v>5.0508484034154699E-2</v>
      </c>
      <c r="AR14" s="19">
        <v>4.0185049630233102E-2</v>
      </c>
      <c r="AS14" s="19"/>
      <c r="AT14" s="19">
        <v>4.7826351236603802E-2</v>
      </c>
      <c r="AU14" s="19">
        <v>2.67516817031009E-2</v>
      </c>
      <c r="AV14" s="19"/>
      <c r="AW14" s="19">
        <v>3.3709575508287598E-2</v>
      </c>
      <c r="AX14" s="19">
        <v>5.3965641046861301E-2</v>
      </c>
      <c r="AY14" s="19">
        <v>4.4572614832632799E-2</v>
      </c>
      <c r="AZ14" s="19"/>
      <c r="BA14" s="19">
        <v>4.1893133637239698E-2</v>
      </c>
      <c r="BB14" s="19">
        <v>4.0952340189874398E-2</v>
      </c>
      <c r="BC14" s="19">
        <v>4.6575575163684199E-2</v>
      </c>
      <c r="BD14" s="19">
        <v>7.08933352499794E-2</v>
      </c>
      <c r="BE14" s="19">
        <v>4.8518078183629902E-2</v>
      </c>
      <c r="BF14" s="19"/>
      <c r="BG14" s="19">
        <v>6.0156098065239E-2</v>
      </c>
      <c r="BH14" s="19">
        <v>3.5888132766589101E-2</v>
      </c>
      <c r="BI14" s="19"/>
      <c r="BJ14" s="19">
        <v>5.2226718303337E-2</v>
      </c>
      <c r="BK14" s="19">
        <v>2.3978918865120599E-2</v>
      </c>
      <c r="BL14" s="19"/>
      <c r="BM14" s="19">
        <v>7.4931076765792304E-2</v>
      </c>
      <c r="BN14" s="19">
        <v>4.2064823917019198E-2</v>
      </c>
      <c r="BO14" s="19">
        <v>3.16581702710481E-2</v>
      </c>
      <c r="BP14" s="19">
        <v>4.5891195990599702E-2</v>
      </c>
      <c r="BQ14" s="19">
        <v>3.0423392023943299E-2</v>
      </c>
      <c r="BR14" s="19"/>
      <c r="BS14" s="19">
        <v>2.4015681551878901E-2</v>
      </c>
      <c r="BT14" s="19"/>
      <c r="BU14" s="19">
        <v>2.6696852512601101E-2</v>
      </c>
      <c r="BV14" s="19">
        <v>2.49169487764095E-2</v>
      </c>
      <c r="BW14" s="19">
        <v>3.3941677098994899E-2</v>
      </c>
      <c r="BX14" s="19">
        <v>2.4984269529140499E-2</v>
      </c>
      <c r="BY14" s="19">
        <v>0.13300944168033799</v>
      </c>
      <c r="BZ14" s="19"/>
      <c r="CA14" s="19">
        <v>1.0216263278097101E-2</v>
      </c>
      <c r="CB14" s="19"/>
      <c r="CC14" s="19">
        <v>4.11625969240038E-2</v>
      </c>
      <c r="CD14" s="19">
        <v>4.3650790891138103E-2</v>
      </c>
      <c r="CE14" s="19"/>
      <c r="CF14" s="19">
        <v>3.1676005682520603E-2</v>
      </c>
      <c r="CG14" s="19"/>
      <c r="CH14" s="19">
        <v>2.1112085927082101E-2</v>
      </c>
      <c r="CI14" s="19">
        <v>3.70509779436929E-2</v>
      </c>
    </row>
    <row r="15" spans="2:87" x14ac:dyDescent="0.35">
      <c r="B15" s="16" t="s">
        <v>163</v>
      </c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540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1908</v>
      </c>
      <c r="D7" s="10">
        <v>962</v>
      </c>
      <c r="E7" s="10">
        <v>940</v>
      </c>
      <c r="F7" s="10"/>
      <c r="G7" s="10">
        <v>161</v>
      </c>
      <c r="H7" s="10">
        <v>341</v>
      </c>
      <c r="I7" s="10">
        <v>357</v>
      </c>
      <c r="J7" s="10">
        <v>347</v>
      </c>
      <c r="K7" s="10">
        <v>288</v>
      </c>
      <c r="L7" s="10">
        <v>414</v>
      </c>
      <c r="M7" s="10"/>
      <c r="N7" s="10">
        <v>551</v>
      </c>
      <c r="O7" s="10">
        <v>475</v>
      </c>
      <c r="P7" s="10">
        <v>420</v>
      </c>
      <c r="Q7" s="10">
        <v>456</v>
      </c>
      <c r="R7" s="10"/>
      <c r="S7" s="10">
        <v>267</v>
      </c>
      <c r="T7" s="10">
        <v>270</v>
      </c>
      <c r="U7" s="10">
        <v>158</v>
      </c>
      <c r="V7" s="10">
        <v>160</v>
      </c>
      <c r="W7" s="10">
        <v>146</v>
      </c>
      <c r="X7" s="10">
        <v>158</v>
      </c>
      <c r="Y7" s="10">
        <v>133</v>
      </c>
      <c r="Z7" s="10">
        <v>72</v>
      </c>
      <c r="AA7" s="10">
        <v>192</v>
      </c>
      <c r="AB7" s="10">
        <v>181</v>
      </c>
      <c r="AC7" s="10">
        <v>104</v>
      </c>
      <c r="AD7" s="10">
        <v>67</v>
      </c>
      <c r="AE7" s="10"/>
      <c r="AF7" s="10">
        <v>315</v>
      </c>
      <c r="AG7" s="10">
        <v>706</v>
      </c>
      <c r="AH7" s="10">
        <v>377</v>
      </c>
      <c r="AI7" s="10">
        <v>217</v>
      </c>
      <c r="AJ7" s="10">
        <v>225</v>
      </c>
      <c r="AK7" s="10"/>
      <c r="AL7" s="10">
        <v>742</v>
      </c>
      <c r="AM7" s="10">
        <v>722</v>
      </c>
      <c r="AN7" s="10">
        <v>333</v>
      </c>
      <c r="AO7" s="10">
        <v>111</v>
      </c>
      <c r="AP7" s="10"/>
      <c r="AQ7" s="10">
        <v>1113</v>
      </c>
      <c r="AR7" s="10">
        <v>795</v>
      </c>
      <c r="AS7" s="10"/>
      <c r="AT7" s="10">
        <v>1261</v>
      </c>
      <c r="AU7" s="10">
        <v>383</v>
      </c>
      <c r="AV7" s="10"/>
      <c r="AW7" s="10">
        <v>730</v>
      </c>
      <c r="AX7" s="10">
        <v>450</v>
      </c>
      <c r="AY7" s="10">
        <v>663</v>
      </c>
      <c r="AZ7" s="10"/>
      <c r="BA7" s="10">
        <v>474</v>
      </c>
      <c r="BB7" s="10">
        <v>532</v>
      </c>
      <c r="BC7" s="10">
        <v>607</v>
      </c>
      <c r="BD7" s="10">
        <v>196</v>
      </c>
      <c r="BE7" s="10">
        <v>98</v>
      </c>
      <c r="BF7" s="10"/>
      <c r="BG7" s="10">
        <v>761</v>
      </c>
      <c r="BH7" s="10">
        <v>1147</v>
      </c>
      <c r="BI7" s="10"/>
      <c r="BJ7" s="10">
        <v>1483</v>
      </c>
      <c r="BK7" s="10">
        <v>415</v>
      </c>
      <c r="BL7" s="10"/>
      <c r="BM7" s="10">
        <v>275</v>
      </c>
      <c r="BN7" s="10">
        <v>371</v>
      </c>
      <c r="BO7" s="10">
        <v>669</v>
      </c>
      <c r="BP7" s="10">
        <v>146</v>
      </c>
      <c r="BQ7" s="10">
        <v>217</v>
      </c>
      <c r="BR7" s="10"/>
      <c r="BS7" s="10">
        <v>586</v>
      </c>
      <c r="BT7" s="10"/>
      <c r="BU7" s="10">
        <v>355</v>
      </c>
      <c r="BV7" s="10">
        <v>471</v>
      </c>
      <c r="BW7" s="10">
        <v>178</v>
      </c>
      <c r="BX7" s="10">
        <v>376</v>
      </c>
      <c r="BY7" s="10">
        <v>150</v>
      </c>
      <c r="BZ7" s="10"/>
      <c r="CA7" s="10">
        <v>159</v>
      </c>
      <c r="CB7" s="10"/>
      <c r="CC7" s="10">
        <v>1512</v>
      </c>
      <c r="CD7" s="10">
        <v>342</v>
      </c>
      <c r="CE7" s="10"/>
      <c r="CF7" s="10">
        <v>704</v>
      </c>
      <c r="CG7" s="10"/>
      <c r="CH7" s="10">
        <v>655</v>
      </c>
      <c r="CI7" s="10">
        <v>230</v>
      </c>
    </row>
    <row r="8" spans="2:87" ht="30" customHeight="1" x14ac:dyDescent="0.35">
      <c r="B8" s="11" t="s">
        <v>20</v>
      </c>
      <c r="C8" s="11">
        <v>1916</v>
      </c>
      <c r="D8" s="11">
        <v>950</v>
      </c>
      <c r="E8" s="11">
        <v>960</v>
      </c>
      <c r="F8" s="11"/>
      <c r="G8" s="11">
        <v>280</v>
      </c>
      <c r="H8" s="11">
        <v>338</v>
      </c>
      <c r="I8" s="11">
        <v>337</v>
      </c>
      <c r="J8" s="11">
        <v>323</v>
      </c>
      <c r="K8" s="11">
        <v>260</v>
      </c>
      <c r="L8" s="11">
        <v>377</v>
      </c>
      <c r="M8" s="11"/>
      <c r="N8" s="11">
        <v>505</v>
      </c>
      <c r="O8" s="11">
        <v>494</v>
      </c>
      <c r="P8" s="11">
        <v>435</v>
      </c>
      <c r="Q8" s="11">
        <v>477</v>
      </c>
      <c r="R8" s="11"/>
      <c r="S8" s="11">
        <v>272</v>
      </c>
      <c r="T8" s="11">
        <v>253</v>
      </c>
      <c r="U8" s="11">
        <v>152</v>
      </c>
      <c r="V8" s="11">
        <v>170</v>
      </c>
      <c r="W8" s="11">
        <v>135</v>
      </c>
      <c r="X8" s="11">
        <v>171</v>
      </c>
      <c r="Y8" s="11">
        <v>151</v>
      </c>
      <c r="Z8" s="11">
        <v>77</v>
      </c>
      <c r="AA8" s="11">
        <v>207</v>
      </c>
      <c r="AB8" s="11">
        <v>173</v>
      </c>
      <c r="AC8" s="11">
        <v>97</v>
      </c>
      <c r="AD8" s="11">
        <v>58</v>
      </c>
      <c r="AE8" s="11"/>
      <c r="AF8" s="11">
        <v>324</v>
      </c>
      <c r="AG8" s="11">
        <v>725</v>
      </c>
      <c r="AH8" s="11">
        <v>370</v>
      </c>
      <c r="AI8" s="11">
        <v>210</v>
      </c>
      <c r="AJ8" s="11">
        <v>217</v>
      </c>
      <c r="AK8" s="11"/>
      <c r="AL8" s="11">
        <v>714</v>
      </c>
      <c r="AM8" s="11">
        <v>738</v>
      </c>
      <c r="AN8" s="11">
        <v>343</v>
      </c>
      <c r="AO8" s="11">
        <v>121</v>
      </c>
      <c r="AP8" s="11"/>
      <c r="AQ8" s="11">
        <v>1132</v>
      </c>
      <c r="AR8" s="11">
        <v>784</v>
      </c>
      <c r="AS8" s="11"/>
      <c r="AT8" s="11">
        <v>1271</v>
      </c>
      <c r="AU8" s="11">
        <v>347</v>
      </c>
      <c r="AV8" s="11"/>
      <c r="AW8" s="11">
        <v>683</v>
      </c>
      <c r="AX8" s="11">
        <v>452</v>
      </c>
      <c r="AY8" s="11">
        <v>699</v>
      </c>
      <c r="AZ8" s="11"/>
      <c r="BA8" s="11">
        <v>494</v>
      </c>
      <c r="BB8" s="11">
        <v>528</v>
      </c>
      <c r="BC8" s="11">
        <v>612</v>
      </c>
      <c r="BD8" s="11">
        <v>189</v>
      </c>
      <c r="BE8" s="11">
        <v>93</v>
      </c>
      <c r="BF8" s="11"/>
      <c r="BG8" s="11">
        <v>821</v>
      </c>
      <c r="BH8" s="11">
        <v>1095</v>
      </c>
      <c r="BI8" s="11"/>
      <c r="BJ8" s="11">
        <v>1521</v>
      </c>
      <c r="BK8" s="11">
        <v>386</v>
      </c>
      <c r="BL8" s="11"/>
      <c r="BM8" s="11">
        <v>292</v>
      </c>
      <c r="BN8" s="11">
        <v>351</v>
      </c>
      <c r="BO8" s="11">
        <v>678</v>
      </c>
      <c r="BP8" s="11">
        <v>145</v>
      </c>
      <c r="BQ8" s="11">
        <v>219</v>
      </c>
      <c r="BR8" s="11"/>
      <c r="BS8" s="11">
        <v>584</v>
      </c>
      <c r="BT8" s="11"/>
      <c r="BU8" s="11">
        <v>346</v>
      </c>
      <c r="BV8" s="11">
        <v>484</v>
      </c>
      <c r="BW8" s="11">
        <v>178</v>
      </c>
      <c r="BX8" s="11">
        <v>370</v>
      </c>
      <c r="BY8" s="11">
        <v>158</v>
      </c>
      <c r="BZ8" s="11"/>
      <c r="CA8" s="11">
        <v>162</v>
      </c>
      <c r="CB8" s="11"/>
      <c r="CC8" s="11">
        <v>1504</v>
      </c>
      <c r="CD8" s="11">
        <v>354</v>
      </c>
      <c r="CE8" s="11"/>
      <c r="CF8" s="11">
        <v>674</v>
      </c>
      <c r="CG8" s="11"/>
      <c r="CH8" s="11">
        <v>643</v>
      </c>
      <c r="CI8" s="11">
        <v>232</v>
      </c>
    </row>
    <row r="9" spans="2:87" ht="29" x14ac:dyDescent="0.35">
      <c r="B9" s="18" t="s">
        <v>527</v>
      </c>
      <c r="C9" s="17">
        <v>0.54885672461808199</v>
      </c>
      <c r="D9" s="17">
        <v>0.52570324622484299</v>
      </c>
      <c r="E9" s="17">
        <v>0.57423577256931102</v>
      </c>
      <c r="F9" s="17"/>
      <c r="G9" s="17">
        <v>0.34002015665657798</v>
      </c>
      <c r="H9" s="17">
        <v>0.50626864419212303</v>
      </c>
      <c r="I9" s="17">
        <v>0.49478591780638498</v>
      </c>
      <c r="J9" s="17">
        <v>0.52538647707005603</v>
      </c>
      <c r="K9" s="17">
        <v>0.67533837950318498</v>
      </c>
      <c r="L9" s="17">
        <v>0.72376791409089702</v>
      </c>
      <c r="M9" s="17"/>
      <c r="N9" s="17">
        <v>0.54520534494070005</v>
      </c>
      <c r="O9" s="17">
        <v>0.51481022773141005</v>
      </c>
      <c r="P9" s="17">
        <v>0.55302266106252096</v>
      </c>
      <c r="Q9" s="17">
        <v>0.58484891351706703</v>
      </c>
      <c r="R9" s="17"/>
      <c r="S9" s="17">
        <v>0.49712753275518001</v>
      </c>
      <c r="T9" s="17">
        <v>0.53358427224446603</v>
      </c>
      <c r="U9" s="17">
        <v>0.56627466787797898</v>
      </c>
      <c r="V9" s="17">
        <v>0.52039648019705298</v>
      </c>
      <c r="W9" s="17">
        <v>0.538841165285322</v>
      </c>
      <c r="X9" s="17">
        <v>0.49965851295644298</v>
      </c>
      <c r="Y9" s="17">
        <v>0.50888630588613903</v>
      </c>
      <c r="Z9" s="17">
        <v>0.51852967421274299</v>
      </c>
      <c r="AA9" s="17">
        <v>0.55690795136788296</v>
      </c>
      <c r="AB9" s="17">
        <v>0.71419923199394197</v>
      </c>
      <c r="AC9" s="17">
        <v>0.64662728729162799</v>
      </c>
      <c r="AD9" s="17">
        <v>0.52328344262418602</v>
      </c>
      <c r="AE9" s="17"/>
      <c r="AF9" s="17">
        <v>0.59145215722320199</v>
      </c>
      <c r="AG9" s="17">
        <v>0.56984587087315997</v>
      </c>
      <c r="AH9" s="17">
        <v>0.54614561543778195</v>
      </c>
      <c r="AI9" s="17">
        <v>0.54566158112606999</v>
      </c>
      <c r="AJ9" s="17">
        <v>0.47936821473006702</v>
      </c>
      <c r="AK9" s="17"/>
      <c r="AL9" s="17">
        <v>0.512127841943118</v>
      </c>
      <c r="AM9" s="17">
        <v>0.56389355226850002</v>
      </c>
      <c r="AN9" s="17">
        <v>0.54958299094361396</v>
      </c>
      <c r="AO9" s="17">
        <v>0.67196088113427399</v>
      </c>
      <c r="AP9" s="17"/>
      <c r="AQ9" s="17">
        <v>0.56966288269379595</v>
      </c>
      <c r="AR9" s="17">
        <v>0.51880160700409905</v>
      </c>
      <c r="AS9" s="17"/>
      <c r="AT9" s="17">
        <v>0.51629986868070599</v>
      </c>
      <c r="AU9" s="17">
        <v>0.71002142359548104</v>
      </c>
      <c r="AV9" s="17"/>
      <c r="AW9" s="17">
        <v>0.63553557408248595</v>
      </c>
      <c r="AX9" s="17">
        <v>0.50816828727940599</v>
      </c>
      <c r="AY9" s="17">
        <v>0.51059984316444995</v>
      </c>
      <c r="AZ9" s="17"/>
      <c r="BA9" s="17">
        <v>0.53639082876715205</v>
      </c>
      <c r="BB9" s="17">
        <v>0.54591307952609802</v>
      </c>
      <c r="BC9" s="17">
        <v>0.54191371209191397</v>
      </c>
      <c r="BD9" s="17">
        <v>0.58819367249537302</v>
      </c>
      <c r="BE9" s="17">
        <v>0.592754114653956</v>
      </c>
      <c r="BF9" s="17"/>
      <c r="BG9" s="17">
        <v>0.48869586492457201</v>
      </c>
      <c r="BH9" s="17">
        <v>0.593952467373423</v>
      </c>
      <c r="BI9" s="17"/>
      <c r="BJ9" s="17">
        <v>0.50756843657772299</v>
      </c>
      <c r="BK9" s="17">
        <v>0.70305234036305397</v>
      </c>
      <c r="BL9" s="17"/>
      <c r="BM9" s="17">
        <v>0.46960323046263203</v>
      </c>
      <c r="BN9" s="17">
        <v>0.58822792651585698</v>
      </c>
      <c r="BO9" s="17">
        <v>0.55573498338262595</v>
      </c>
      <c r="BP9" s="17">
        <v>0.53243202591107097</v>
      </c>
      <c r="BQ9" s="17">
        <v>0.59519094428436703</v>
      </c>
      <c r="BR9" s="17"/>
      <c r="BS9" s="17">
        <v>0.58083040230730698</v>
      </c>
      <c r="BT9" s="17"/>
      <c r="BU9" s="17">
        <v>0.59256304172479601</v>
      </c>
      <c r="BV9" s="17">
        <v>0.51104617437654298</v>
      </c>
      <c r="BW9" s="17">
        <v>0.55747417270753397</v>
      </c>
      <c r="BX9" s="17">
        <v>0.60468992643888497</v>
      </c>
      <c r="BY9" s="17">
        <v>0.39038112915283302</v>
      </c>
      <c r="BZ9" s="17"/>
      <c r="CA9" s="17">
        <v>0.53565258212952405</v>
      </c>
      <c r="CB9" s="17"/>
      <c r="CC9" s="17">
        <v>0.60079882602138102</v>
      </c>
      <c r="CD9" s="17">
        <v>0.36518765411395698</v>
      </c>
      <c r="CE9" s="17"/>
      <c r="CF9" s="17">
        <v>0.66336903662861102</v>
      </c>
      <c r="CG9" s="17"/>
      <c r="CH9" s="17">
        <v>0.61031402241110699</v>
      </c>
      <c r="CI9" s="17">
        <v>0.48586366490490102</v>
      </c>
    </row>
    <row r="10" spans="2:87" ht="29" x14ac:dyDescent="0.35">
      <c r="B10" s="18" t="s">
        <v>528</v>
      </c>
      <c r="C10" s="17">
        <v>0.29825702811853999</v>
      </c>
      <c r="D10" s="17">
        <v>0.31337975990997602</v>
      </c>
      <c r="E10" s="17">
        <v>0.28405852304371199</v>
      </c>
      <c r="F10" s="17"/>
      <c r="G10" s="17">
        <v>0.35500646924731499</v>
      </c>
      <c r="H10" s="17">
        <v>0.30708430309874701</v>
      </c>
      <c r="I10" s="17">
        <v>0.316870098829311</v>
      </c>
      <c r="J10" s="17">
        <v>0.349673040572899</v>
      </c>
      <c r="K10" s="17">
        <v>0.23422487021597399</v>
      </c>
      <c r="L10" s="17">
        <v>0.23149259923615501</v>
      </c>
      <c r="M10" s="17"/>
      <c r="N10" s="17">
        <v>0.323534982723995</v>
      </c>
      <c r="O10" s="17">
        <v>0.33865019101863902</v>
      </c>
      <c r="P10" s="17">
        <v>0.275300226713106</v>
      </c>
      <c r="Q10" s="17">
        <v>0.25011521875916698</v>
      </c>
      <c r="R10" s="17"/>
      <c r="S10" s="17">
        <v>0.31328356556613202</v>
      </c>
      <c r="T10" s="17">
        <v>0.31899499715077101</v>
      </c>
      <c r="U10" s="17">
        <v>0.27765083283115799</v>
      </c>
      <c r="V10" s="17">
        <v>0.28960858385611299</v>
      </c>
      <c r="W10" s="17">
        <v>0.30402907490750097</v>
      </c>
      <c r="X10" s="17">
        <v>0.32184205802323002</v>
      </c>
      <c r="Y10" s="17">
        <v>0.33453962810422</v>
      </c>
      <c r="Z10" s="17">
        <v>0.31052699614773799</v>
      </c>
      <c r="AA10" s="17">
        <v>0.29692478873344702</v>
      </c>
      <c r="AB10" s="17">
        <v>0.22211555707261799</v>
      </c>
      <c r="AC10" s="17">
        <v>0.27616193020470903</v>
      </c>
      <c r="AD10" s="17">
        <v>0.29217110264565799</v>
      </c>
      <c r="AE10" s="17"/>
      <c r="AF10" s="17">
        <v>0.20731048838997601</v>
      </c>
      <c r="AG10" s="17">
        <v>0.29464527556251002</v>
      </c>
      <c r="AH10" s="17">
        <v>0.31690329714590199</v>
      </c>
      <c r="AI10" s="17">
        <v>0.32926746705346199</v>
      </c>
      <c r="AJ10" s="17">
        <v>0.38881203480278498</v>
      </c>
      <c r="AK10" s="17"/>
      <c r="AL10" s="17">
        <v>0.31767854036029602</v>
      </c>
      <c r="AM10" s="17">
        <v>0.28991234458396098</v>
      </c>
      <c r="AN10" s="17">
        <v>0.31510464099428698</v>
      </c>
      <c r="AO10" s="17">
        <v>0.186775627802965</v>
      </c>
      <c r="AP10" s="17"/>
      <c r="AQ10" s="17">
        <v>0.278465690163889</v>
      </c>
      <c r="AR10" s="17">
        <v>0.326846207716258</v>
      </c>
      <c r="AS10" s="17"/>
      <c r="AT10" s="17">
        <v>0.31323651085239401</v>
      </c>
      <c r="AU10" s="17">
        <v>0.23591077599478499</v>
      </c>
      <c r="AV10" s="17"/>
      <c r="AW10" s="17">
        <v>0.27940273475906002</v>
      </c>
      <c r="AX10" s="17">
        <v>0.33755042349797698</v>
      </c>
      <c r="AY10" s="17">
        <v>0.293633519851216</v>
      </c>
      <c r="AZ10" s="17"/>
      <c r="BA10" s="17">
        <v>0.28061477355886499</v>
      </c>
      <c r="BB10" s="17">
        <v>0.31985118535672802</v>
      </c>
      <c r="BC10" s="17">
        <v>0.30261642095820901</v>
      </c>
      <c r="BD10" s="17">
        <v>0.29914129137485601</v>
      </c>
      <c r="BE10" s="17">
        <v>0.24223659711597201</v>
      </c>
      <c r="BF10" s="17"/>
      <c r="BG10" s="17">
        <v>0.32387820125181099</v>
      </c>
      <c r="BH10" s="17">
        <v>0.279051753483266</v>
      </c>
      <c r="BI10" s="17"/>
      <c r="BJ10" s="17">
        <v>0.31492940667680402</v>
      </c>
      <c r="BK10" s="17">
        <v>0.23743132772119499</v>
      </c>
      <c r="BL10" s="17"/>
      <c r="BM10" s="17">
        <v>0.34130250032477699</v>
      </c>
      <c r="BN10" s="17">
        <v>0.27909768972753601</v>
      </c>
      <c r="BO10" s="17">
        <v>0.30416460401029299</v>
      </c>
      <c r="BP10" s="17">
        <v>0.311005326224221</v>
      </c>
      <c r="BQ10" s="17">
        <v>0.25779268348555501</v>
      </c>
      <c r="BR10" s="17"/>
      <c r="BS10" s="17">
        <v>0.27664480759850402</v>
      </c>
      <c r="BT10" s="17"/>
      <c r="BU10" s="17">
        <v>0.28657406352882703</v>
      </c>
      <c r="BV10" s="17">
        <v>0.34275666527957699</v>
      </c>
      <c r="BW10" s="17">
        <v>0.29537303392462699</v>
      </c>
      <c r="BX10" s="17">
        <v>0.26517931523232402</v>
      </c>
      <c r="BY10" s="17">
        <v>0.30043053348777798</v>
      </c>
      <c r="BZ10" s="17"/>
      <c r="CA10" s="17">
        <v>0.32313971990240697</v>
      </c>
      <c r="CB10" s="17"/>
      <c r="CC10" s="17">
        <v>0.28143439597645498</v>
      </c>
      <c r="CD10" s="17">
        <v>0.394784914255076</v>
      </c>
      <c r="CE10" s="17"/>
      <c r="CF10" s="17">
        <v>0.26067708601449302</v>
      </c>
      <c r="CG10" s="17"/>
      <c r="CH10" s="17">
        <v>0.27286966207397201</v>
      </c>
      <c r="CI10" s="17">
        <v>0.386343191457518</v>
      </c>
    </row>
    <row r="11" spans="2:87" ht="29" x14ac:dyDescent="0.35">
      <c r="B11" s="18" t="s">
        <v>529</v>
      </c>
      <c r="C11" s="17">
        <v>5.8221084719775398E-2</v>
      </c>
      <c r="D11" s="17">
        <v>7.9110456740086599E-2</v>
      </c>
      <c r="E11" s="17">
        <v>3.7899275533257899E-2</v>
      </c>
      <c r="F11" s="17"/>
      <c r="G11" s="17">
        <v>0.149061932231872</v>
      </c>
      <c r="H11" s="17">
        <v>7.5684210280812597E-2</v>
      </c>
      <c r="I11" s="17">
        <v>6.1124216964931297E-2</v>
      </c>
      <c r="J11" s="17">
        <v>5.1902238438173501E-2</v>
      </c>
      <c r="K11" s="17">
        <v>1.8505082705538099E-2</v>
      </c>
      <c r="L11" s="17">
        <v>5.1803106352021301E-3</v>
      </c>
      <c r="M11" s="17"/>
      <c r="N11" s="17">
        <v>6.0528061537815203E-2</v>
      </c>
      <c r="O11" s="17">
        <v>4.5392134029303102E-2</v>
      </c>
      <c r="P11" s="17">
        <v>6.7952905777210401E-2</v>
      </c>
      <c r="Q11" s="17">
        <v>6.0930204735329403E-2</v>
      </c>
      <c r="R11" s="17"/>
      <c r="S11" s="17">
        <v>8.5871384035008394E-2</v>
      </c>
      <c r="T11" s="17">
        <v>6.7154591663151103E-2</v>
      </c>
      <c r="U11" s="17">
        <v>5.5891334591724601E-2</v>
      </c>
      <c r="V11" s="17">
        <v>5.9953187810739397E-2</v>
      </c>
      <c r="W11" s="17">
        <v>4.0135081607497999E-2</v>
      </c>
      <c r="X11" s="17">
        <v>5.0654317592385499E-2</v>
      </c>
      <c r="Y11" s="17">
        <v>4.26966226421885E-2</v>
      </c>
      <c r="Z11" s="17">
        <v>4.0796540092557398E-2</v>
      </c>
      <c r="AA11" s="17">
        <v>9.8297111992952102E-2</v>
      </c>
      <c r="AB11" s="17">
        <v>2.2475729466509699E-2</v>
      </c>
      <c r="AC11" s="17">
        <v>1.9287109478363301E-2</v>
      </c>
      <c r="AD11" s="17">
        <v>4.6875335160715799E-2</v>
      </c>
      <c r="AE11" s="17"/>
      <c r="AF11" s="17">
        <v>9.3054192278977904E-2</v>
      </c>
      <c r="AG11" s="17">
        <v>5.25466858085267E-2</v>
      </c>
      <c r="AH11" s="17">
        <v>4.5341972481986403E-2</v>
      </c>
      <c r="AI11" s="17">
        <v>5.90705513831042E-2</v>
      </c>
      <c r="AJ11" s="17">
        <v>6.0263461751807197E-2</v>
      </c>
      <c r="AK11" s="17"/>
      <c r="AL11" s="17">
        <v>4.8454106842025398E-2</v>
      </c>
      <c r="AM11" s="17">
        <v>5.5845091762332703E-2</v>
      </c>
      <c r="AN11" s="17">
        <v>7.6023219466848493E-2</v>
      </c>
      <c r="AO11" s="17">
        <v>7.9992142020429202E-2</v>
      </c>
      <c r="AP11" s="17"/>
      <c r="AQ11" s="17">
        <v>5.0601929398213299E-2</v>
      </c>
      <c r="AR11" s="17">
        <v>6.9227182456581507E-2</v>
      </c>
      <c r="AS11" s="17"/>
      <c r="AT11" s="17">
        <v>6.7568148875350398E-2</v>
      </c>
      <c r="AU11" s="17">
        <v>8.2814610809380605E-3</v>
      </c>
      <c r="AV11" s="17"/>
      <c r="AW11" s="17">
        <v>2.7561038115032799E-2</v>
      </c>
      <c r="AX11" s="17">
        <v>6.0786509013050001E-2</v>
      </c>
      <c r="AY11" s="17">
        <v>7.5245287508891506E-2</v>
      </c>
      <c r="AZ11" s="17"/>
      <c r="BA11" s="17">
        <v>6.9774278596047595E-2</v>
      </c>
      <c r="BB11" s="17">
        <v>4.7938353586828998E-2</v>
      </c>
      <c r="BC11" s="17">
        <v>6.6251592706106394E-2</v>
      </c>
      <c r="BD11" s="17">
        <v>2.87099452966838E-2</v>
      </c>
      <c r="BE11" s="17">
        <v>6.2813032308798505E-2</v>
      </c>
      <c r="BF11" s="17"/>
      <c r="BG11" s="17">
        <v>6.9277180692597903E-2</v>
      </c>
      <c r="BH11" s="17">
        <v>4.9933589121992999E-2</v>
      </c>
      <c r="BI11" s="17"/>
      <c r="BJ11" s="17">
        <v>7.1236121742259795E-2</v>
      </c>
      <c r="BK11" s="17">
        <v>8.3015232376372605E-3</v>
      </c>
      <c r="BL11" s="17"/>
      <c r="BM11" s="17">
        <v>3.78884130368186E-2</v>
      </c>
      <c r="BN11" s="17">
        <v>6.6331083460278703E-2</v>
      </c>
      <c r="BO11" s="17">
        <v>7.1049988887785104E-2</v>
      </c>
      <c r="BP11" s="17">
        <v>8.0307690581248106E-2</v>
      </c>
      <c r="BQ11" s="17">
        <v>4.8784134060664501E-2</v>
      </c>
      <c r="BR11" s="17"/>
      <c r="BS11" s="17">
        <v>6.9530391379468398E-2</v>
      </c>
      <c r="BT11" s="17"/>
      <c r="BU11" s="17">
        <v>6.6743135798244702E-2</v>
      </c>
      <c r="BV11" s="17">
        <v>8.2860357473909907E-2</v>
      </c>
      <c r="BW11" s="17">
        <v>6.1316806031626897E-2</v>
      </c>
      <c r="BX11" s="17">
        <v>4.7097773663869399E-2</v>
      </c>
      <c r="BY11" s="17">
        <v>6.7175639807079399E-2</v>
      </c>
      <c r="BZ11" s="17"/>
      <c r="CA11" s="17">
        <v>8.8516142332524597E-2</v>
      </c>
      <c r="CB11" s="17"/>
      <c r="CC11" s="17">
        <v>4.3208972606323802E-2</v>
      </c>
      <c r="CD11" s="17">
        <v>0.119212803320804</v>
      </c>
      <c r="CE11" s="17"/>
      <c r="CF11" s="17">
        <v>2.3104037215647199E-2</v>
      </c>
      <c r="CG11" s="17"/>
      <c r="CH11" s="17">
        <v>5.0888061638319299E-2</v>
      </c>
      <c r="CI11" s="17">
        <v>6.0843038163283999E-2</v>
      </c>
    </row>
    <row r="12" spans="2:87" ht="29" x14ac:dyDescent="0.35">
      <c r="B12" s="18" t="s">
        <v>530</v>
      </c>
      <c r="C12" s="17">
        <v>2.4778717697140601E-2</v>
      </c>
      <c r="D12" s="17">
        <v>2.3117498123037299E-2</v>
      </c>
      <c r="E12" s="17">
        <v>2.6578792640807501E-2</v>
      </c>
      <c r="F12" s="17"/>
      <c r="G12" s="17">
        <v>5.8290779644799499E-2</v>
      </c>
      <c r="H12" s="17">
        <v>3.75209321700068E-2</v>
      </c>
      <c r="I12" s="17">
        <v>2.6559974719362899E-2</v>
      </c>
      <c r="J12" s="17">
        <v>2.03899433200204E-2</v>
      </c>
      <c r="K12" s="17">
        <v>2.1050722352055598E-3</v>
      </c>
      <c r="L12" s="17">
        <v>6.2234045516636098E-3</v>
      </c>
      <c r="M12" s="17"/>
      <c r="N12" s="17">
        <v>1.8149752635771201E-2</v>
      </c>
      <c r="O12" s="17">
        <v>3.7817916320244102E-2</v>
      </c>
      <c r="P12" s="17">
        <v>2.2359357919762901E-2</v>
      </c>
      <c r="Q12" s="17">
        <v>2.08230001942122E-2</v>
      </c>
      <c r="R12" s="17"/>
      <c r="S12" s="17">
        <v>2.6601621866462401E-2</v>
      </c>
      <c r="T12" s="17">
        <v>9.3476341119552598E-3</v>
      </c>
      <c r="U12" s="17">
        <v>3.89855866879645E-2</v>
      </c>
      <c r="V12" s="17">
        <v>1.32846594069353E-2</v>
      </c>
      <c r="W12" s="17">
        <v>1.8096140137627399E-2</v>
      </c>
      <c r="X12" s="17">
        <v>4.6390743016519902E-2</v>
      </c>
      <c r="Y12" s="17">
        <v>2.7295625290206599E-2</v>
      </c>
      <c r="Z12" s="17">
        <v>3.1006918772455001E-2</v>
      </c>
      <c r="AA12" s="17">
        <v>2.8472848224469299E-2</v>
      </c>
      <c r="AB12" s="17">
        <v>2.4614563347842001E-2</v>
      </c>
      <c r="AC12" s="17">
        <v>9.6229442453617097E-3</v>
      </c>
      <c r="AD12" s="17">
        <v>2.9394370533806499E-2</v>
      </c>
      <c r="AE12" s="17"/>
      <c r="AF12" s="17">
        <v>2.68492569469462E-2</v>
      </c>
      <c r="AG12" s="17">
        <v>3.0202417835276201E-2</v>
      </c>
      <c r="AH12" s="17">
        <v>1.8809501075645101E-2</v>
      </c>
      <c r="AI12" s="17">
        <v>2.3999607861776E-2</v>
      </c>
      <c r="AJ12" s="17">
        <v>1.15079493593541E-2</v>
      </c>
      <c r="AK12" s="17"/>
      <c r="AL12" s="17">
        <v>2.7682041377591799E-2</v>
      </c>
      <c r="AM12" s="17">
        <v>2.8786830179784499E-2</v>
      </c>
      <c r="AN12" s="17">
        <v>1.8838072283258699E-2</v>
      </c>
      <c r="AO12" s="17">
        <v>0</v>
      </c>
      <c r="AP12" s="17"/>
      <c r="AQ12" s="17">
        <v>2.7155863418187501E-2</v>
      </c>
      <c r="AR12" s="17">
        <v>2.1344859607067199E-2</v>
      </c>
      <c r="AS12" s="17"/>
      <c r="AT12" s="17">
        <v>2.91645246624468E-2</v>
      </c>
      <c r="AU12" s="17">
        <v>7.38235865700663E-3</v>
      </c>
      <c r="AV12" s="17"/>
      <c r="AW12" s="17">
        <v>1.3709808356588599E-2</v>
      </c>
      <c r="AX12" s="17">
        <v>2.4533195399521899E-2</v>
      </c>
      <c r="AY12" s="17">
        <v>3.7213948870988903E-2</v>
      </c>
      <c r="AZ12" s="17"/>
      <c r="BA12" s="17">
        <v>4.1363358126752202E-2</v>
      </c>
      <c r="BB12" s="17">
        <v>1.47837595268669E-2</v>
      </c>
      <c r="BC12" s="17">
        <v>2.57461992771282E-2</v>
      </c>
      <c r="BD12" s="17">
        <v>7.8278963778174292E-3</v>
      </c>
      <c r="BE12" s="17">
        <v>2.1734639783762399E-2</v>
      </c>
      <c r="BF12" s="17"/>
      <c r="BG12" s="17">
        <v>2.7786871205204199E-2</v>
      </c>
      <c r="BH12" s="17">
        <v>2.25238477125808E-2</v>
      </c>
      <c r="BI12" s="17"/>
      <c r="BJ12" s="17">
        <v>2.7206117387014901E-2</v>
      </c>
      <c r="BK12" s="17">
        <v>1.5808506450315701E-2</v>
      </c>
      <c r="BL12" s="17"/>
      <c r="BM12" s="17">
        <v>1.7136836122417801E-2</v>
      </c>
      <c r="BN12" s="17">
        <v>2.4054137063828699E-2</v>
      </c>
      <c r="BO12" s="17">
        <v>1.9981519427974E-2</v>
      </c>
      <c r="BP12" s="17">
        <v>1.2940916674199301E-2</v>
      </c>
      <c r="BQ12" s="17">
        <v>5.0358568985972803E-2</v>
      </c>
      <c r="BR12" s="17"/>
      <c r="BS12" s="17">
        <v>3.42082730539848E-2</v>
      </c>
      <c r="BT12" s="17"/>
      <c r="BU12" s="17">
        <v>2.6324714363805499E-2</v>
      </c>
      <c r="BV12" s="17">
        <v>1.35872331204069E-2</v>
      </c>
      <c r="BW12" s="17">
        <v>3.29433589133733E-2</v>
      </c>
      <c r="BX12" s="17">
        <v>4.8545317089986099E-2</v>
      </c>
      <c r="BY12" s="17">
        <v>2.39739350547588E-2</v>
      </c>
      <c r="BZ12" s="17"/>
      <c r="CA12" s="17">
        <v>2.45399052369887E-2</v>
      </c>
      <c r="CB12" s="17"/>
      <c r="CC12" s="17">
        <v>1.84954351731627E-2</v>
      </c>
      <c r="CD12" s="17">
        <v>3.95711743930105E-2</v>
      </c>
      <c r="CE12" s="17"/>
      <c r="CF12" s="17">
        <v>1.0393454370553799E-2</v>
      </c>
      <c r="CG12" s="17"/>
      <c r="CH12" s="17">
        <v>2.7503421730013099E-2</v>
      </c>
      <c r="CI12" s="17">
        <v>2.0613071704603698E-2</v>
      </c>
    </row>
    <row r="13" spans="2:87" ht="29" x14ac:dyDescent="0.35">
      <c r="B13" s="18" t="s">
        <v>531</v>
      </c>
      <c r="C13" s="17">
        <v>2.8447962213638399E-2</v>
      </c>
      <c r="D13" s="17">
        <v>2.63179246505021E-2</v>
      </c>
      <c r="E13" s="17">
        <v>3.0735248210303399E-2</v>
      </c>
      <c r="F13" s="17"/>
      <c r="G13" s="17">
        <v>2.0184686134557699E-2</v>
      </c>
      <c r="H13" s="17">
        <v>3.1241967473012E-2</v>
      </c>
      <c r="I13" s="17">
        <v>4.7097429502421198E-2</v>
      </c>
      <c r="J13" s="17">
        <v>2.0204260912605399E-2</v>
      </c>
      <c r="K13" s="17">
        <v>3.5545625211198001E-2</v>
      </c>
      <c r="L13" s="17">
        <v>1.75658099701426E-2</v>
      </c>
      <c r="M13" s="17"/>
      <c r="N13" s="17">
        <v>2.4273059767284801E-2</v>
      </c>
      <c r="O13" s="17">
        <v>3.2282800695660099E-2</v>
      </c>
      <c r="P13" s="17">
        <v>2.8513017053928402E-2</v>
      </c>
      <c r="Q13" s="17">
        <v>2.9202216842147102E-2</v>
      </c>
      <c r="R13" s="17"/>
      <c r="S13" s="17">
        <v>3.1962421881682801E-2</v>
      </c>
      <c r="T13" s="17">
        <v>3.2075014415030099E-2</v>
      </c>
      <c r="U13" s="17">
        <v>1.7485990310618298E-2</v>
      </c>
      <c r="V13" s="17">
        <v>2.8462590340593501E-2</v>
      </c>
      <c r="W13" s="17">
        <v>4.9069924111871999E-2</v>
      </c>
      <c r="X13" s="17">
        <v>3.9718754767994198E-2</v>
      </c>
      <c r="Y13" s="17">
        <v>2.9258605269353099E-2</v>
      </c>
      <c r="Z13" s="17">
        <v>3.8957568393520499E-2</v>
      </c>
      <c r="AA13" s="17">
        <v>1.011170748774E-2</v>
      </c>
      <c r="AB13" s="17">
        <v>1.65949181190885E-2</v>
      </c>
      <c r="AC13" s="17">
        <v>2.75756070170683E-2</v>
      </c>
      <c r="AD13" s="17">
        <v>3.0062711758489201E-2</v>
      </c>
      <c r="AE13" s="17"/>
      <c r="AF13" s="17">
        <v>2.5487958716095601E-2</v>
      </c>
      <c r="AG13" s="17">
        <v>2.5544978228047101E-2</v>
      </c>
      <c r="AH13" s="17">
        <v>3.3331832091019802E-2</v>
      </c>
      <c r="AI13" s="17">
        <v>2.0836870966934502E-2</v>
      </c>
      <c r="AJ13" s="17">
        <v>1.3094078333278801E-2</v>
      </c>
      <c r="AK13" s="17"/>
      <c r="AL13" s="17">
        <v>4.0261673341252302E-2</v>
      </c>
      <c r="AM13" s="17">
        <v>2.33970102788593E-2</v>
      </c>
      <c r="AN13" s="17">
        <v>1.5715965403134899E-2</v>
      </c>
      <c r="AO13" s="17">
        <v>2.5546097282780001E-2</v>
      </c>
      <c r="AP13" s="17"/>
      <c r="AQ13" s="17">
        <v>2.90445254069399E-2</v>
      </c>
      <c r="AR13" s="17">
        <v>2.75862088388154E-2</v>
      </c>
      <c r="AS13" s="17"/>
      <c r="AT13" s="17">
        <v>3.1274164807301399E-2</v>
      </c>
      <c r="AU13" s="17">
        <v>1.6207217187983201E-2</v>
      </c>
      <c r="AV13" s="17"/>
      <c r="AW13" s="17">
        <v>2.3767962477142499E-2</v>
      </c>
      <c r="AX13" s="17">
        <v>2.0595745250230699E-2</v>
      </c>
      <c r="AY13" s="17">
        <v>3.6231323825311398E-2</v>
      </c>
      <c r="AZ13" s="17"/>
      <c r="BA13" s="17">
        <v>2.88336089678916E-2</v>
      </c>
      <c r="BB13" s="17">
        <v>3.1672790625625898E-2</v>
      </c>
      <c r="BC13" s="17">
        <v>2.71916161614222E-2</v>
      </c>
      <c r="BD13" s="17">
        <v>3.16847942531331E-2</v>
      </c>
      <c r="BE13" s="17">
        <v>1.01791299146582E-2</v>
      </c>
      <c r="BF13" s="17"/>
      <c r="BG13" s="17">
        <v>3.4346605123760997E-2</v>
      </c>
      <c r="BH13" s="17">
        <v>2.4026421620042201E-2</v>
      </c>
      <c r="BI13" s="17"/>
      <c r="BJ13" s="17">
        <v>3.11001737681924E-2</v>
      </c>
      <c r="BK13" s="17">
        <v>1.8680565918960002E-2</v>
      </c>
      <c r="BL13" s="17"/>
      <c r="BM13" s="17">
        <v>5.7800834427480699E-2</v>
      </c>
      <c r="BN13" s="17">
        <v>1.82240726027449E-2</v>
      </c>
      <c r="BO13" s="17">
        <v>1.9331891110341799E-2</v>
      </c>
      <c r="BP13" s="17">
        <v>4.5109873076894201E-2</v>
      </c>
      <c r="BQ13" s="17">
        <v>2.14483883902769E-2</v>
      </c>
      <c r="BR13" s="17"/>
      <c r="BS13" s="17">
        <v>2.1120364856991501E-2</v>
      </c>
      <c r="BT13" s="17"/>
      <c r="BU13" s="17">
        <v>1.3298295834414E-2</v>
      </c>
      <c r="BV13" s="17">
        <v>2.0228819188382801E-2</v>
      </c>
      <c r="BW13" s="17">
        <v>3.8103814673532799E-2</v>
      </c>
      <c r="BX13" s="17">
        <v>1.21429039040851E-2</v>
      </c>
      <c r="BY13" s="17">
        <v>8.7071984445735703E-2</v>
      </c>
      <c r="BZ13" s="17"/>
      <c r="CA13" s="17">
        <v>1.2213643187825999E-2</v>
      </c>
      <c r="CB13" s="17"/>
      <c r="CC13" s="17">
        <v>2.1632100906030301E-2</v>
      </c>
      <c r="CD13" s="17">
        <v>3.7009273660381703E-2</v>
      </c>
      <c r="CE13" s="17"/>
      <c r="CF13" s="17">
        <v>1.36799237048439E-2</v>
      </c>
      <c r="CG13" s="17"/>
      <c r="CH13" s="17">
        <v>2.1593158097349199E-2</v>
      </c>
      <c r="CI13" s="17">
        <v>1.67886389082803E-2</v>
      </c>
    </row>
    <row r="14" spans="2:87" x14ac:dyDescent="0.35">
      <c r="B14" s="18" t="s">
        <v>161</v>
      </c>
      <c r="C14" s="19">
        <v>4.1438482632823903E-2</v>
      </c>
      <c r="D14" s="19">
        <v>3.2371114351555E-2</v>
      </c>
      <c r="E14" s="19">
        <v>4.6492388002607798E-2</v>
      </c>
      <c r="F14" s="19"/>
      <c r="G14" s="19">
        <v>7.7435976084877498E-2</v>
      </c>
      <c r="H14" s="19">
        <v>4.2199942785298199E-2</v>
      </c>
      <c r="I14" s="19">
        <v>5.3562362177588599E-2</v>
      </c>
      <c r="J14" s="19">
        <v>3.2444039686246103E-2</v>
      </c>
      <c r="K14" s="19">
        <v>3.4280970128899503E-2</v>
      </c>
      <c r="L14" s="19">
        <v>1.5769961515940099E-2</v>
      </c>
      <c r="M14" s="19"/>
      <c r="N14" s="19">
        <v>2.83087983944341E-2</v>
      </c>
      <c r="O14" s="19">
        <v>3.1046730204744102E-2</v>
      </c>
      <c r="P14" s="19">
        <v>5.2851831473472097E-2</v>
      </c>
      <c r="Q14" s="19">
        <v>5.4080445952076298E-2</v>
      </c>
      <c r="R14" s="19"/>
      <c r="S14" s="19">
        <v>4.51534738955345E-2</v>
      </c>
      <c r="T14" s="19">
        <v>3.8843490414626598E-2</v>
      </c>
      <c r="U14" s="19">
        <v>4.3711587700554999E-2</v>
      </c>
      <c r="V14" s="19">
        <v>8.8294498388566206E-2</v>
      </c>
      <c r="W14" s="19">
        <v>4.9828613950179297E-2</v>
      </c>
      <c r="X14" s="19">
        <v>4.17356136434269E-2</v>
      </c>
      <c r="Y14" s="19">
        <v>5.7323212807893098E-2</v>
      </c>
      <c r="Z14" s="19">
        <v>6.0182302380985701E-2</v>
      </c>
      <c r="AA14" s="19">
        <v>9.2855921935088293E-3</v>
      </c>
      <c r="AB14" s="19">
        <v>0</v>
      </c>
      <c r="AC14" s="19">
        <v>2.0725121762869302E-2</v>
      </c>
      <c r="AD14" s="19">
        <v>7.8213037277144196E-2</v>
      </c>
      <c r="AE14" s="19"/>
      <c r="AF14" s="19">
        <v>5.5845946444802799E-2</v>
      </c>
      <c r="AG14" s="19">
        <v>2.72147716924796E-2</v>
      </c>
      <c r="AH14" s="19">
        <v>3.94677817676648E-2</v>
      </c>
      <c r="AI14" s="19">
        <v>2.11639216086522E-2</v>
      </c>
      <c r="AJ14" s="19">
        <v>4.6954261022707298E-2</v>
      </c>
      <c r="AK14" s="19"/>
      <c r="AL14" s="19">
        <v>5.3795796135716903E-2</v>
      </c>
      <c r="AM14" s="19">
        <v>3.8165170926562499E-2</v>
      </c>
      <c r="AN14" s="19">
        <v>2.4735110908856901E-2</v>
      </c>
      <c r="AO14" s="19">
        <v>3.5725251759551699E-2</v>
      </c>
      <c r="AP14" s="19"/>
      <c r="AQ14" s="19">
        <v>4.5069108918974199E-2</v>
      </c>
      <c r="AR14" s="19">
        <v>3.6193934377178702E-2</v>
      </c>
      <c r="AS14" s="19"/>
      <c r="AT14" s="19">
        <v>4.2456782121801401E-2</v>
      </c>
      <c r="AU14" s="19">
        <v>2.21967634838066E-2</v>
      </c>
      <c r="AV14" s="19"/>
      <c r="AW14" s="19">
        <v>2.0022882209690999E-2</v>
      </c>
      <c r="AX14" s="19">
        <v>4.8365839559814203E-2</v>
      </c>
      <c r="AY14" s="19">
        <v>4.70760767791428E-2</v>
      </c>
      <c r="AZ14" s="19"/>
      <c r="BA14" s="19">
        <v>4.3023151983292401E-2</v>
      </c>
      <c r="BB14" s="19">
        <v>3.9840831377852097E-2</v>
      </c>
      <c r="BC14" s="19">
        <v>3.6280458805220399E-2</v>
      </c>
      <c r="BD14" s="19">
        <v>4.4442400202136897E-2</v>
      </c>
      <c r="BE14" s="19">
        <v>7.0282486222853394E-2</v>
      </c>
      <c r="BF14" s="19"/>
      <c r="BG14" s="19">
        <v>5.6015276802053801E-2</v>
      </c>
      <c r="BH14" s="19">
        <v>3.0511920688695598E-2</v>
      </c>
      <c r="BI14" s="19"/>
      <c r="BJ14" s="19">
        <v>4.7959743848006497E-2</v>
      </c>
      <c r="BK14" s="19">
        <v>1.6725736308838699E-2</v>
      </c>
      <c r="BL14" s="19"/>
      <c r="BM14" s="19">
        <v>7.6268185625873494E-2</v>
      </c>
      <c r="BN14" s="19">
        <v>2.4065090629754898E-2</v>
      </c>
      <c r="BO14" s="19">
        <v>2.9737013180980099E-2</v>
      </c>
      <c r="BP14" s="19">
        <v>1.8204167532365902E-2</v>
      </c>
      <c r="BQ14" s="19">
        <v>2.6425280793162899E-2</v>
      </c>
      <c r="BR14" s="19"/>
      <c r="BS14" s="19">
        <v>1.7665760803745E-2</v>
      </c>
      <c r="BT14" s="19"/>
      <c r="BU14" s="19">
        <v>1.4496748749912801E-2</v>
      </c>
      <c r="BV14" s="19">
        <v>2.9520750561180399E-2</v>
      </c>
      <c r="BW14" s="19">
        <v>1.4788813749306001E-2</v>
      </c>
      <c r="BX14" s="19">
        <v>2.2344763670850299E-2</v>
      </c>
      <c r="BY14" s="19">
        <v>0.130966778051815</v>
      </c>
      <c r="BZ14" s="19"/>
      <c r="CA14" s="19">
        <v>1.593800721073E-2</v>
      </c>
      <c r="CB14" s="19"/>
      <c r="CC14" s="19">
        <v>3.4430269316647E-2</v>
      </c>
      <c r="CD14" s="19">
        <v>4.4234180256771199E-2</v>
      </c>
      <c r="CE14" s="19"/>
      <c r="CF14" s="19">
        <v>2.8776462065851199E-2</v>
      </c>
      <c r="CG14" s="19"/>
      <c r="CH14" s="19">
        <v>1.6831674049239999E-2</v>
      </c>
      <c r="CI14" s="19">
        <v>2.9548394861413502E-2</v>
      </c>
    </row>
    <row r="15" spans="2:87" x14ac:dyDescent="0.35">
      <c r="B15" s="16" t="s">
        <v>163</v>
      </c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dimension ref="B2:L19"/>
  <sheetViews>
    <sheetView showGridLines="0" workbookViewId="0">
      <pane xSplit="2" topLeftCell="C1" activePane="topRight" state="frozen"/>
      <selection pane="topRight" sqref="A1:XFD1048576"/>
    </sheetView>
  </sheetViews>
  <sheetFormatPr defaultColWidth="10.90625" defaultRowHeight="14.5" x14ac:dyDescent="0.35"/>
  <cols>
    <col min="2" max="2" width="25.7265625" customWidth="1"/>
    <col min="3" max="12" width="20.7265625" customWidth="1"/>
  </cols>
  <sheetData>
    <row r="2" spans="2:12" ht="40" customHeight="1" x14ac:dyDescent="0.35">
      <c r="D2" s="31" t="s">
        <v>549</v>
      </c>
      <c r="E2" s="27"/>
      <c r="F2" s="27"/>
      <c r="G2" s="27"/>
      <c r="H2" s="27"/>
      <c r="I2" s="27"/>
      <c r="J2" s="27"/>
      <c r="K2" s="27"/>
      <c r="L2" s="27"/>
    </row>
    <row r="6" spans="2:12" ht="50" customHeight="1" x14ac:dyDescent="0.35">
      <c r="B6" s="20" t="s">
        <v>15</v>
      </c>
      <c r="C6" s="20" t="s">
        <v>579</v>
      </c>
      <c r="D6" s="20" t="s">
        <v>541</v>
      </c>
      <c r="E6" s="20" t="s">
        <v>542</v>
      </c>
      <c r="F6" s="20" t="s">
        <v>543</v>
      </c>
      <c r="G6" s="20" t="s">
        <v>544</v>
      </c>
      <c r="H6" s="20" t="s">
        <v>545</v>
      </c>
      <c r="I6" s="20" t="s">
        <v>546</v>
      </c>
      <c r="J6" s="20" t="s">
        <v>547</v>
      </c>
      <c r="K6" s="20" t="s">
        <v>548</v>
      </c>
    </row>
    <row r="7" spans="2:12" ht="29" x14ac:dyDescent="0.35">
      <c r="B7" s="18" t="s">
        <v>527</v>
      </c>
      <c r="C7" s="17">
        <v>8.0845530295710302E-2</v>
      </c>
      <c r="D7" s="17">
        <v>0.118290313521471</v>
      </c>
      <c r="E7" s="17">
        <v>0.1108318308727</v>
      </c>
      <c r="F7" s="17">
        <v>0.147888645724992</v>
      </c>
      <c r="G7" s="17">
        <v>0.118737796117047</v>
      </c>
      <c r="H7" s="17">
        <v>0.18782795402067401</v>
      </c>
      <c r="I7" s="17">
        <v>0.32894859098898599</v>
      </c>
      <c r="J7" s="17">
        <v>0.25613632184171098</v>
      </c>
      <c r="K7" s="17">
        <v>0.327397254119631</v>
      </c>
    </row>
    <row r="8" spans="2:12" ht="29" x14ac:dyDescent="0.35">
      <c r="B8" s="18" t="s">
        <v>528</v>
      </c>
      <c r="C8" s="17">
        <v>0.15262070102398101</v>
      </c>
      <c r="D8" s="17">
        <v>0.195797202347859</v>
      </c>
      <c r="E8" s="17">
        <v>0.237562784878531</v>
      </c>
      <c r="F8" s="17">
        <v>0.146560570974963</v>
      </c>
      <c r="G8" s="17">
        <v>0.205216973922666</v>
      </c>
      <c r="H8" s="17">
        <v>0.30407373529126502</v>
      </c>
      <c r="I8" s="17">
        <v>0.38716525078286501</v>
      </c>
      <c r="J8" s="17">
        <v>0.349202666413301</v>
      </c>
      <c r="K8" s="17">
        <v>0.316400215972162</v>
      </c>
    </row>
    <row r="9" spans="2:12" ht="29" x14ac:dyDescent="0.35">
      <c r="B9" s="18" t="s">
        <v>529</v>
      </c>
      <c r="C9" s="17">
        <v>0.162707784917451</v>
      </c>
      <c r="D9" s="17">
        <v>0.18030529723328401</v>
      </c>
      <c r="E9" s="17">
        <v>0.204255947750629</v>
      </c>
      <c r="F9" s="17">
        <v>0.20064746973095299</v>
      </c>
      <c r="G9" s="17">
        <v>0.20238433486004501</v>
      </c>
      <c r="H9" s="17">
        <v>0.17610055132247401</v>
      </c>
      <c r="I9" s="17">
        <v>9.5924360331119896E-2</v>
      </c>
      <c r="J9" s="17">
        <v>0.109280493765845</v>
      </c>
      <c r="K9" s="17">
        <v>0.10361670033828201</v>
      </c>
    </row>
    <row r="10" spans="2:12" ht="29" x14ac:dyDescent="0.35">
      <c r="B10" s="18" t="s">
        <v>530</v>
      </c>
      <c r="C10" s="17">
        <v>0.39718286576589701</v>
      </c>
      <c r="D10" s="17">
        <v>0.35265994072871398</v>
      </c>
      <c r="E10" s="17">
        <v>0.21605738000098801</v>
      </c>
      <c r="F10" s="17">
        <v>0.37431111200848699</v>
      </c>
      <c r="G10" s="17">
        <v>0.288783229916735</v>
      </c>
      <c r="H10" s="17">
        <v>0.15319001823094899</v>
      </c>
      <c r="I10" s="17">
        <v>3.4229272241799301E-2</v>
      </c>
      <c r="J10" s="17">
        <v>5.2008517551995898E-2</v>
      </c>
      <c r="K10" s="17">
        <v>6.5196634658127195E-2</v>
      </c>
    </row>
    <row r="11" spans="2:12" ht="29" x14ac:dyDescent="0.35">
      <c r="B11" s="18" t="s">
        <v>531</v>
      </c>
      <c r="C11" s="17">
        <v>8.0478685264280203E-2</v>
      </c>
      <c r="D11" s="17">
        <v>6.1666470502899501E-2</v>
      </c>
      <c r="E11" s="17">
        <v>8.1915775868225807E-2</v>
      </c>
      <c r="F11" s="17">
        <v>5.1045710021339702E-2</v>
      </c>
      <c r="G11" s="17">
        <v>7.50485150972795E-2</v>
      </c>
      <c r="H11" s="17">
        <v>6.9773060268488202E-2</v>
      </c>
      <c r="I11" s="17">
        <v>6.1817138288672697E-2</v>
      </c>
      <c r="J11" s="17">
        <v>9.9788089731120397E-2</v>
      </c>
      <c r="K11" s="17">
        <v>8.5925889476939299E-2</v>
      </c>
    </row>
    <row r="12" spans="2:12" x14ac:dyDescent="0.35">
      <c r="B12" s="18" t="s">
        <v>161</v>
      </c>
      <c r="C12" s="17">
        <v>0.12616443273268099</v>
      </c>
      <c r="D12" s="17">
        <v>9.1280775665773806E-2</v>
      </c>
      <c r="E12" s="17">
        <v>0.14937628062892599</v>
      </c>
      <c r="F12" s="17">
        <v>7.9546491539264505E-2</v>
      </c>
      <c r="G12" s="17">
        <v>0.109829150086228</v>
      </c>
      <c r="H12" s="17">
        <v>0.10903468086614999</v>
      </c>
      <c r="I12" s="17">
        <v>9.1915387366556994E-2</v>
      </c>
      <c r="J12" s="17">
        <v>0.13358391069602599</v>
      </c>
      <c r="K12" s="17">
        <v>0.101463305434859</v>
      </c>
    </row>
    <row r="13" spans="2:12" x14ac:dyDescent="0.35">
      <c r="B13" s="16" t="s">
        <v>163</v>
      </c>
      <c r="C13" s="16"/>
      <c r="D13" s="16"/>
      <c r="E13" s="16"/>
      <c r="F13" s="16"/>
      <c r="G13" s="16"/>
      <c r="H13" s="16"/>
      <c r="I13" s="16"/>
      <c r="J13" s="16"/>
      <c r="K13" s="16"/>
    </row>
    <row r="14" spans="2:12" x14ac:dyDescent="0.35">
      <c r="B14" t="s">
        <v>118</v>
      </c>
    </row>
    <row r="15" spans="2:12" x14ac:dyDescent="0.35">
      <c r="B15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1">
    <mergeCell ref="D2:L2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dimension ref="B2:CI19"/>
  <sheetViews>
    <sheetView showGridLines="0" topLeftCell="A6" workbookViewId="0">
      <pane xSplit="2" topLeftCell="C1" activePane="topRight" state="frozen"/>
      <selection pane="topRight" activeCell="B19" sqref="B19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578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1907</v>
      </c>
      <c r="D7" s="10">
        <v>949</v>
      </c>
      <c r="E7" s="10">
        <v>952</v>
      </c>
      <c r="F7" s="10"/>
      <c r="G7" s="10">
        <v>161</v>
      </c>
      <c r="H7" s="10">
        <v>343</v>
      </c>
      <c r="I7" s="10">
        <v>355</v>
      </c>
      <c r="J7" s="10">
        <v>350</v>
      </c>
      <c r="K7" s="10">
        <v>280</v>
      </c>
      <c r="L7" s="10">
        <v>418</v>
      </c>
      <c r="M7" s="10"/>
      <c r="N7" s="10">
        <v>552</v>
      </c>
      <c r="O7" s="10">
        <v>477</v>
      </c>
      <c r="P7" s="10">
        <v>407</v>
      </c>
      <c r="Q7" s="10">
        <v>465</v>
      </c>
      <c r="R7" s="10"/>
      <c r="S7" s="10">
        <v>264</v>
      </c>
      <c r="T7" s="10">
        <v>265</v>
      </c>
      <c r="U7" s="10">
        <v>158</v>
      </c>
      <c r="V7" s="10">
        <v>163</v>
      </c>
      <c r="W7" s="10">
        <v>139</v>
      </c>
      <c r="X7" s="10">
        <v>162</v>
      </c>
      <c r="Y7" s="10">
        <v>134</v>
      </c>
      <c r="Z7" s="10">
        <v>72</v>
      </c>
      <c r="AA7" s="10">
        <v>193</v>
      </c>
      <c r="AB7" s="10">
        <v>185</v>
      </c>
      <c r="AC7" s="10">
        <v>105</v>
      </c>
      <c r="AD7" s="10">
        <v>67</v>
      </c>
      <c r="AE7" s="10"/>
      <c r="AF7" s="10">
        <v>317</v>
      </c>
      <c r="AG7" s="10">
        <v>711</v>
      </c>
      <c r="AH7" s="10">
        <v>384</v>
      </c>
      <c r="AI7" s="10">
        <v>214</v>
      </c>
      <c r="AJ7" s="10">
        <v>214</v>
      </c>
      <c r="AK7" s="10"/>
      <c r="AL7" s="10">
        <v>742</v>
      </c>
      <c r="AM7" s="10">
        <v>722</v>
      </c>
      <c r="AN7" s="10">
        <v>329</v>
      </c>
      <c r="AO7" s="10">
        <v>114</v>
      </c>
      <c r="AP7" s="10"/>
      <c r="AQ7" s="10">
        <v>1109</v>
      </c>
      <c r="AR7" s="10">
        <v>798</v>
      </c>
      <c r="AS7" s="10"/>
      <c r="AT7" s="10">
        <v>1257</v>
      </c>
      <c r="AU7" s="10">
        <v>392</v>
      </c>
      <c r="AV7" s="10"/>
      <c r="AW7" s="10">
        <v>721</v>
      </c>
      <c r="AX7" s="10">
        <v>458</v>
      </c>
      <c r="AY7" s="10">
        <v>665</v>
      </c>
      <c r="AZ7" s="10"/>
      <c r="BA7" s="10">
        <v>476</v>
      </c>
      <c r="BB7" s="10">
        <v>524</v>
      </c>
      <c r="BC7" s="10">
        <v>616</v>
      </c>
      <c r="BD7" s="10">
        <v>189</v>
      </c>
      <c r="BE7" s="10">
        <v>101</v>
      </c>
      <c r="BF7" s="10"/>
      <c r="BG7" s="10">
        <v>760</v>
      </c>
      <c r="BH7" s="10">
        <v>1147</v>
      </c>
      <c r="BI7" s="10"/>
      <c r="BJ7" s="10">
        <v>1490</v>
      </c>
      <c r="BK7" s="10">
        <v>407</v>
      </c>
      <c r="BL7" s="10"/>
      <c r="BM7" s="10">
        <v>269</v>
      </c>
      <c r="BN7" s="10">
        <v>375</v>
      </c>
      <c r="BO7" s="10">
        <v>672</v>
      </c>
      <c r="BP7" s="10">
        <v>148</v>
      </c>
      <c r="BQ7" s="10">
        <v>210</v>
      </c>
      <c r="BR7" s="10"/>
      <c r="BS7" s="10">
        <v>575</v>
      </c>
      <c r="BT7" s="10"/>
      <c r="BU7" s="10">
        <v>356</v>
      </c>
      <c r="BV7" s="10">
        <v>468</v>
      </c>
      <c r="BW7" s="10">
        <v>180</v>
      </c>
      <c r="BX7" s="10">
        <v>370</v>
      </c>
      <c r="BY7" s="10">
        <v>149</v>
      </c>
      <c r="BZ7" s="10"/>
      <c r="CA7" s="10">
        <v>158</v>
      </c>
      <c r="CB7" s="10"/>
      <c r="CC7" s="10">
        <v>1506</v>
      </c>
      <c r="CD7" s="10">
        <v>345</v>
      </c>
      <c r="CE7" s="10"/>
      <c r="CF7" s="10">
        <v>704</v>
      </c>
      <c r="CG7" s="10"/>
      <c r="CH7" s="10">
        <v>652</v>
      </c>
      <c r="CI7" s="10">
        <v>231</v>
      </c>
    </row>
    <row r="8" spans="2:87" ht="30" customHeight="1" x14ac:dyDescent="0.35">
      <c r="B8" s="11" t="s">
        <v>20</v>
      </c>
      <c r="C8" s="11">
        <v>1916</v>
      </c>
      <c r="D8" s="11">
        <v>939</v>
      </c>
      <c r="E8" s="11">
        <v>971</v>
      </c>
      <c r="F8" s="11"/>
      <c r="G8" s="11">
        <v>281</v>
      </c>
      <c r="H8" s="11">
        <v>339</v>
      </c>
      <c r="I8" s="11">
        <v>336</v>
      </c>
      <c r="J8" s="11">
        <v>327</v>
      </c>
      <c r="K8" s="11">
        <v>253</v>
      </c>
      <c r="L8" s="11">
        <v>381</v>
      </c>
      <c r="M8" s="11"/>
      <c r="N8" s="11">
        <v>505</v>
      </c>
      <c r="O8" s="11">
        <v>497</v>
      </c>
      <c r="P8" s="11">
        <v>422</v>
      </c>
      <c r="Q8" s="11">
        <v>486</v>
      </c>
      <c r="R8" s="11"/>
      <c r="S8" s="11">
        <v>270</v>
      </c>
      <c r="T8" s="11">
        <v>248</v>
      </c>
      <c r="U8" s="11">
        <v>152</v>
      </c>
      <c r="V8" s="11">
        <v>172</v>
      </c>
      <c r="W8" s="11">
        <v>130</v>
      </c>
      <c r="X8" s="11">
        <v>173</v>
      </c>
      <c r="Y8" s="11">
        <v>152</v>
      </c>
      <c r="Z8" s="11">
        <v>77</v>
      </c>
      <c r="AA8" s="11">
        <v>209</v>
      </c>
      <c r="AB8" s="11">
        <v>176</v>
      </c>
      <c r="AC8" s="11">
        <v>98</v>
      </c>
      <c r="AD8" s="11">
        <v>58</v>
      </c>
      <c r="AE8" s="11"/>
      <c r="AF8" s="11">
        <v>326</v>
      </c>
      <c r="AG8" s="11">
        <v>730</v>
      </c>
      <c r="AH8" s="11">
        <v>377</v>
      </c>
      <c r="AI8" s="11">
        <v>207</v>
      </c>
      <c r="AJ8" s="11">
        <v>206</v>
      </c>
      <c r="AK8" s="11"/>
      <c r="AL8" s="11">
        <v>716</v>
      </c>
      <c r="AM8" s="11">
        <v>738</v>
      </c>
      <c r="AN8" s="11">
        <v>339</v>
      </c>
      <c r="AO8" s="11">
        <v>123</v>
      </c>
      <c r="AP8" s="11"/>
      <c r="AQ8" s="11">
        <v>1129</v>
      </c>
      <c r="AR8" s="11">
        <v>787</v>
      </c>
      <c r="AS8" s="11"/>
      <c r="AT8" s="11">
        <v>1268</v>
      </c>
      <c r="AU8" s="11">
        <v>356</v>
      </c>
      <c r="AV8" s="11"/>
      <c r="AW8" s="11">
        <v>676</v>
      </c>
      <c r="AX8" s="11">
        <v>460</v>
      </c>
      <c r="AY8" s="11">
        <v>701</v>
      </c>
      <c r="AZ8" s="11"/>
      <c r="BA8" s="11">
        <v>495</v>
      </c>
      <c r="BB8" s="11">
        <v>520</v>
      </c>
      <c r="BC8" s="11">
        <v>620</v>
      </c>
      <c r="BD8" s="11">
        <v>184</v>
      </c>
      <c r="BE8" s="11">
        <v>96</v>
      </c>
      <c r="BF8" s="11"/>
      <c r="BG8" s="11">
        <v>822</v>
      </c>
      <c r="BH8" s="11">
        <v>1094</v>
      </c>
      <c r="BI8" s="11"/>
      <c r="BJ8" s="11">
        <v>1529</v>
      </c>
      <c r="BK8" s="11">
        <v>378</v>
      </c>
      <c r="BL8" s="11"/>
      <c r="BM8" s="11">
        <v>286</v>
      </c>
      <c r="BN8" s="11">
        <v>355</v>
      </c>
      <c r="BO8" s="11">
        <v>681</v>
      </c>
      <c r="BP8" s="11">
        <v>146</v>
      </c>
      <c r="BQ8" s="11">
        <v>213</v>
      </c>
      <c r="BR8" s="11"/>
      <c r="BS8" s="11">
        <v>574</v>
      </c>
      <c r="BT8" s="11"/>
      <c r="BU8" s="11">
        <v>347</v>
      </c>
      <c r="BV8" s="11">
        <v>481</v>
      </c>
      <c r="BW8" s="11">
        <v>180</v>
      </c>
      <c r="BX8" s="11">
        <v>364</v>
      </c>
      <c r="BY8" s="11">
        <v>158</v>
      </c>
      <c r="BZ8" s="11"/>
      <c r="CA8" s="11">
        <v>160</v>
      </c>
      <c r="CB8" s="11"/>
      <c r="CC8" s="11">
        <v>1500</v>
      </c>
      <c r="CD8" s="11">
        <v>356</v>
      </c>
      <c r="CE8" s="11"/>
      <c r="CF8" s="11">
        <v>675</v>
      </c>
      <c r="CG8" s="11"/>
      <c r="CH8" s="11">
        <v>641</v>
      </c>
      <c r="CI8" s="11">
        <v>232</v>
      </c>
    </row>
    <row r="9" spans="2:87" ht="29" x14ac:dyDescent="0.35">
      <c r="B9" s="18" t="s">
        <v>527</v>
      </c>
      <c r="C9" s="17">
        <v>8.0845530295710302E-2</v>
      </c>
      <c r="D9" s="17">
        <v>8.4216888483784294E-2</v>
      </c>
      <c r="E9" s="17">
        <v>7.8085582404344697E-2</v>
      </c>
      <c r="F9" s="17"/>
      <c r="G9" s="17">
        <v>0.14777361562772001</v>
      </c>
      <c r="H9" s="17">
        <v>0.14403314296397299</v>
      </c>
      <c r="I9" s="17">
        <v>8.0859679845141405E-2</v>
      </c>
      <c r="J9" s="17">
        <v>6.7581273527052302E-2</v>
      </c>
      <c r="K9" s="17">
        <v>3.6322026604736303E-2</v>
      </c>
      <c r="L9" s="17">
        <v>1.6284167976772301E-2</v>
      </c>
      <c r="M9" s="17"/>
      <c r="N9" s="17">
        <v>0.11646425215389999</v>
      </c>
      <c r="O9" s="17">
        <v>6.65773067081675E-2</v>
      </c>
      <c r="P9" s="17">
        <v>5.7908413364490298E-2</v>
      </c>
      <c r="Q9" s="17">
        <v>7.9303181048342303E-2</v>
      </c>
      <c r="R9" s="17"/>
      <c r="S9" s="17">
        <v>0.11932825609772001</v>
      </c>
      <c r="T9" s="17">
        <v>8.6607229218640794E-2</v>
      </c>
      <c r="U9" s="17">
        <v>5.2081713747274903E-2</v>
      </c>
      <c r="V9" s="17">
        <v>5.7622752166839097E-2</v>
      </c>
      <c r="W9" s="17">
        <v>7.2012772867423094E-2</v>
      </c>
      <c r="X9" s="17">
        <v>7.4228006936989194E-2</v>
      </c>
      <c r="Y9" s="17">
        <v>7.7257159924615404E-2</v>
      </c>
      <c r="Z9" s="17">
        <v>8.2812183634266401E-2</v>
      </c>
      <c r="AA9" s="17">
        <v>0.109336427367069</v>
      </c>
      <c r="AB9" s="17">
        <v>5.1139772208251E-2</v>
      </c>
      <c r="AC9" s="17">
        <v>7.84935574315134E-2</v>
      </c>
      <c r="AD9" s="17">
        <v>5.9425218944058902E-2</v>
      </c>
      <c r="AE9" s="17"/>
      <c r="AF9" s="17">
        <v>6.0906448516801499E-2</v>
      </c>
      <c r="AG9" s="17">
        <v>7.9475073046956196E-2</v>
      </c>
      <c r="AH9" s="17">
        <v>6.6473336387027598E-2</v>
      </c>
      <c r="AI9" s="17">
        <v>0.101648659905499</v>
      </c>
      <c r="AJ9" s="17">
        <v>0.12447750557550601</v>
      </c>
      <c r="AK9" s="17"/>
      <c r="AL9" s="17">
        <v>4.93978894892418E-2</v>
      </c>
      <c r="AM9" s="17">
        <v>9.0031603479664005E-2</v>
      </c>
      <c r="AN9" s="17">
        <v>0.105184652759608</v>
      </c>
      <c r="AO9" s="17">
        <v>0.14150012634272199</v>
      </c>
      <c r="AP9" s="17"/>
      <c r="AQ9" s="17">
        <v>6.2292795045084101E-2</v>
      </c>
      <c r="AR9" s="17">
        <v>0.10744206354714</v>
      </c>
      <c r="AS9" s="17"/>
      <c r="AT9" s="17">
        <v>9.98143783561901E-2</v>
      </c>
      <c r="AU9" s="17">
        <v>1.7798620566356199E-2</v>
      </c>
      <c r="AV9" s="17"/>
      <c r="AW9" s="17">
        <v>4.5946419682342199E-2</v>
      </c>
      <c r="AX9" s="17">
        <v>8.7268537291547196E-2</v>
      </c>
      <c r="AY9" s="17">
        <v>0.10598381454458</v>
      </c>
      <c r="AZ9" s="17"/>
      <c r="BA9" s="17">
        <v>0.14829875531918099</v>
      </c>
      <c r="BB9" s="17">
        <v>5.5713147595574497E-2</v>
      </c>
      <c r="BC9" s="17">
        <v>5.9794444354413202E-2</v>
      </c>
      <c r="BD9" s="17">
        <v>3.4962048329131398E-2</v>
      </c>
      <c r="BE9" s="17">
        <v>9.3391316195699001E-2</v>
      </c>
      <c r="BF9" s="17"/>
      <c r="BG9" s="17">
        <v>9.7600140327258306E-2</v>
      </c>
      <c r="BH9" s="17">
        <v>6.8262964743952895E-2</v>
      </c>
      <c r="BI9" s="17"/>
      <c r="BJ9" s="17">
        <v>9.4913831978116897E-2</v>
      </c>
      <c r="BK9" s="17">
        <v>2.5971231688128399E-2</v>
      </c>
      <c r="BL9" s="17"/>
      <c r="BM9" s="17">
        <v>4.68021368626233E-2</v>
      </c>
      <c r="BN9" s="17">
        <v>6.3512914849015903E-2</v>
      </c>
      <c r="BO9" s="17">
        <v>0.11194384376540201</v>
      </c>
      <c r="BP9" s="17">
        <v>5.5068359980860397E-2</v>
      </c>
      <c r="BQ9" s="17">
        <v>6.3404883131289794E-2</v>
      </c>
      <c r="BR9" s="17"/>
      <c r="BS9" s="17">
        <v>9.0459757626072501E-2</v>
      </c>
      <c r="BT9" s="17"/>
      <c r="BU9" s="17">
        <v>7.2353846653477202E-2</v>
      </c>
      <c r="BV9" s="17">
        <v>0.13291075147982701</v>
      </c>
      <c r="BW9" s="17">
        <v>4.9726632039871002E-2</v>
      </c>
      <c r="BX9" s="17">
        <v>6.39197161191878E-2</v>
      </c>
      <c r="BY9" s="17">
        <v>5.6548688961822302E-2</v>
      </c>
      <c r="BZ9" s="17"/>
      <c r="CA9" s="17">
        <v>0.164216447906507</v>
      </c>
      <c r="CB9" s="17"/>
      <c r="CC9" s="17">
        <v>7.7661346347244101E-2</v>
      </c>
      <c r="CD9" s="17">
        <v>9.9980769856855306E-2</v>
      </c>
      <c r="CE9" s="17"/>
      <c r="CF9" s="17">
        <v>6.3913069364968697E-2</v>
      </c>
      <c r="CG9" s="17"/>
      <c r="CH9" s="17">
        <v>3.2269894769558799E-2</v>
      </c>
      <c r="CI9" s="17">
        <v>0.21886109035228701</v>
      </c>
    </row>
    <row r="10" spans="2:87" ht="29" x14ac:dyDescent="0.35">
      <c r="B10" s="18" t="s">
        <v>528</v>
      </c>
      <c r="C10" s="17">
        <v>0.15262070102398101</v>
      </c>
      <c r="D10" s="17">
        <v>0.19830836274184999</v>
      </c>
      <c r="E10" s="17">
        <v>0.10831290348571</v>
      </c>
      <c r="F10" s="17"/>
      <c r="G10" s="17">
        <v>0.26235721217299501</v>
      </c>
      <c r="H10" s="17">
        <v>0.226570542951575</v>
      </c>
      <c r="I10" s="17">
        <v>0.209183589149774</v>
      </c>
      <c r="J10" s="17">
        <v>0.132266619034312</v>
      </c>
      <c r="K10" s="17">
        <v>5.2933202411418002E-2</v>
      </c>
      <c r="L10" s="17">
        <v>3.9843424335201702E-2</v>
      </c>
      <c r="M10" s="17"/>
      <c r="N10" s="17">
        <v>0.20229617473245201</v>
      </c>
      <c r="O10" s="17">
        <v>0.140222862143523</v>
      </c>
      <c r="P10" s="17">
        <v>0.133984257847587</v>
      </c>
      <c r="Q10" s="17">
        <v>0.13169617578204701</v>
      </c>
      <c r="R10" s="17"/>
      <c r="S10" s="17">
        <v>0.22810250932474699</v>
      </c>
      <c r="T10" s="17">
        <v>0.139715260303307</v>
      </c>
      <c r="U10" s="17">
        <v>0.10264478437791399</v>
      </c>
      <c r="V10" s="17">
        <v>0.146566284625642</v>
      </c>
      <c r="W10" s="17">
        <v>0.143386040111529</v>
      </c>
      <c r="X10" s="17">
        <v>0.16109607430605599</v>
      </c>
      <c r="Y10" s="17">
        <v>0.15648724381910301</v>
      </c>
      <c r="Z10" s="17">
        <v>0.16491881108276699</v>
      </c>
      <c r="AA10" s="17">
        <v>0.170396543966852</v>
      </c>
      <c r="AB10" s="17">
        <v>0.12000554690911</v>
      </c>
      <c r="AC10" s="17">
        <v>6.3973416874189004E-2</v>
      </c>
      <c r="AD10" s="17">
        <v>0.158211550776997</v>
      </c>
      <c r="AE10" s="17"/>
      <c r="AF10" s="17">
        <v>0.115063332946281</v>
      </c>
      <c r="AG10" s="17">
        <v>0.12597313088387399</v>
      </c>
      <c r="AH10" s="17">
        <v>0.15457338250000599</v>
      </c>
      <c r="AI10" s="17">
        <v>0.17384115965529201</v>
      </c>
      <c r="AJ10" s="17">
        <v>0.29092285087060499</v>
      </c>
      <c r="AK10" s="17"/>
      <c r="AL10" s="17">
        <v>0.12472787001707999</v>
      </c>
      <c r="AM10" s="17">
        <v>0.160735774894192</v>
      </c>
      <c r="AN10" s="17">
        <v>0.17556243639528801</v>
      </c>
      <c r="AO10" s="17">
        <v>0.20289144581282101</v>
      </c>
      <c r="AP10" s="17"/>
      <c r="AQ10" s="17">
        <v>0.11557020157928</v>
      </c>
      <c r="AR10" s="17">
        <v>0.205734962999439</v>
      </c>
      <c r="AS10" s="17"/>
      <c r="AT10" s="17">
        <v>0.188432425950458</v>
      </c>
      <c r="AU10" s="17">
        <v>3.4888343404765598E-2</v>
      </c>
      <c r="AV10" s="17"/>
      <c r="AW10" s="17">
        <v>0.114938023081886</v>
      </c>
      <c r="AX10" s="17">
        <v>0.188759736102591</v>
      </c>
      <c r="AY10" s="17">
        <v>0.16305265151110501</v>
      </c>
      <c r="AZ10" s="17"/>
      <c r="BA10" s="17">
        <v>0.201531269222539</v>
      </c>
      <c r="BB10" s="17">
        <v>0.16196712564471799</v>
      </c>
      <c r="BC10" s="17">
        <v>0.136188822126312</v>
      </c>
      <c r="BD10" s="17">
        <v>0.101940935614316</v>
      </c>
      <c r="BE10" s="17">
        <v>5.4586410747041299E-2</v>
      </c>
      <c r="BF10" s="17"/>
      <c r="BG10" s="17">
        <v>0.15875022456976001</v>
      </c>
      <c r="BH10" s="17">
        <v>0.14801748246678401</v>
      </c>
      <c r="BI10" s="17"/>
      <c r="BJ10" s="17">
        <v>0.17752378415049999</v>
      </c>
      <c r="BK10" s="17">
        <v>5.3133155204731698E-2</v>
      </c>
      <c r="BL10" s="17"/>
      <c r="BM10" s="17">
        <v>0.13295884646498399</v>
      </c>
      <c r="BN10" s="17">
        <v>0.129809825441976</v>
      </c>
      <c r="BO10" s="17">
        <v>0.18501958578927699</v>
      </c>
      <c r="BP10" s="17">
        <v>0.14250959716258799</v>
      </c>
      <c r="BQ10" s="17">
        <v>0.13767011484773101</v>
      </c>
      <c r="BR10" s="17"/>
      <c r="BS10" s="17">
        <v>0.170247018802856</v>
      </c>
      <c r="BT10" s="17"/>
      <c r="BU10" s="17">
        <v>0.14248259016055301</v>
      </c>
      <c r="BV10" s="17">
        <v>0.25031934747692303</v>
      </c>
      <c r="BW10" s="17">
        <v>0.171068644091565</v>
      </c>
      <c r="BX10" s="17">
        <v>0.109104808618869</v>
      </c>
      <c r="BY10" s="17">
        <v>0.1042467171993</v>
      </c>
      <c r="BZ10" s="17"/>
      <c r="CA10" s="17">
        <v>0.212013776247999</v>
      </c>
      <c r="CB10" s="17"/>
      <c r="CC10" s="17">
        <v>0.139530746482773</v>
      </c>
      <c r="CD10" s="17">
        <v>0.20965376378452899</v>
      </c>
      <c r="CE10" s="17"/>
      <c r="CF10" s="17">
        <v>0.111749123709303</v>
      </c>
      <c r="CG10" s="17"/>
      <c r="CH10" s="17">
        <v>0.12493166732108001</v>
      </c>
      <c r="CI10" s="17">
        <v>0.27189180650675399</v>
      </c>
    </row>
    <row r="11" spans="2:87" ht="29" x14ac:dyDescent="0.35">
      <c r="B11" s="18" t="s">
        <v>529</v>
      </c>
      <c r="C11" s="17">
        <v>0.162707784917451</v>
      </c>
      <c r="D11" s="17">
        <v>0.17600731081089699</v>
      </c>
      <c r="E11" s="17">
        <v>0.150854413456187</v>
      </c>
      <c r="F11" s="17"/>
      <c r="G11" s="17">
        <v>0.18043530562301899</v>
      </c>
      <c r="H11" s="17">
        <v>0.168529615494864</v>
      </c>
      <c r="I11" s="17">
        <v>0.16125221540086501</v>
      </c>
      <c r="J11" s="17">
        <v>0.192252133902265</v>
      </c>
      <c r="K11" s="17">
        <v>0.15348927635707901</v>
      </c>
      <c r="L11" s="17">
        <v>0.12652672658873401</v>
      </c>
      <c r="M11" s="17"/>
      <c r="N11" s="17">
        <v>0.16968859338258299</v>
      </c>
      <c r="O11" s="17">
        <v>0.221971066520425</v>
      </c>
      <c r="P11" s="17">
        <v>0.14599974214129199</v>
      </c>
      <c r="Q11" s="17">
        <v>0.10943671388057601</v>
      </c>
      <c r="R11" s="17"/>
      <c r="S11" s="17">
        <v>0.163663434464873</v>
      </c>
      <c r="T11" s="17">
        <v>0.144367056077017</v>
      </c>
      <c r="U11" s="17">
        <v>0.18168070609498199</v>
      </c>
      <c r="V11" s="17">
        <v>0.20231658421885701</v>
      </c>
      <c r="W11" s="17">
        <v>0.17383888283128199</v>
      </c>
      <c r="X11" s="17">
        <v>0.13463405525455599</v>
      </c>
      <c r="Y11" s="17">
        <v>0.16830016886246399</v>
      </c>
      <c r="Z11" s="17">
        <v>0.112601226309615</v>
      </c>
      <c r="AA11" s="17">
        <v>0.17709556882375599</v>
      </c>
      <c r="AB11" s="17">
        <v>0.15363547918576601</v>
      </c>
      <c r="AC11" s="17">
        <v>0.12564133389117901</v>
      </c>
      <c r="AD11" s="17">
        <v>0.218161106033705</v>
      </c>
      <c r="AE11" s="17"/>
      <c r="AF11" s="17">
        <v>0.14300329473512999</v>
      </c>
      <c r="AG11" s="17">
        <v>0.15357137264711901</v>
      </c>
      <c r="AH11" s="17">
        <v>0.19243922333810501</v>
      </c>
      <c r="AI11" s="17">
        <v>0.146778890305095</v>
      </c>
      <c r="AJ11" s="17">
        <v>0.21249397396335601</v>
      </c>
      <c r="AK11" s="17"/>
      <c r="AL11" s="17">
        <v>0.174490795972675</v>
      </c>
      <c r="AM11" s="17">
        <v>0.16675423115778401</v>
      </c>
      <c r="AN11" s="17">
        <v>0.146366463766856</v>
      </c>
      <c r="AO11" s="17">
        <v>0.11501526682383501</v>
      </c>
      <c r="AP11" s="17"/>
      <c r="AQ11" s="17">
        <v>0.140771477982812</v>
      </c>
      <c r="AR11" s="17">
        <v>0.19415488470727901</v>
      </c>
      <c r="AS11" s="17"/>
      <c r="AT11" s="17">
        <v>0.162523483184117</v>
      </c>
      <c r="AU11" s="17">
        <v>0.143190301890911</v>
      </c>
      <c r="AV11" s="17"/>
      <c r="AW11" s="17">
        <v>0.136670880772297</v>
      </c>
      <c r="AX11" s="17">
        <v>0.18078429363238499</v>
      </c>
      <c r="AY11" s="17">
        <v>0.179009821861569</v>
      </c>
      <c r="AZ11" s="17"/>
      <c r="BA11" s="17">
        <v>0.16479829479482799</v>
      </c>
      <c r="BB11" s="17">
        <v>0.179532772432039</v>
      </c>
      <c r="BC11" s="17">
        <v>0.15888803134903901</v>
      </c>
      <c r="BD11" s="17">
        <v>0.13973563577032</v>
      </c>
      <c r="BE11" s="17">
        <v>0.13119310478177601</v>
      </c>
      <c r="BF11" s="17"/>
      <c r="BG11" s="17">
        <v>0.16441116687159699</v>
      </c>
      <c r="BH11" s="17">
        <v>0.161428559972354</v>
      </c>
      <c r="BI11" s="17"/>
      <c r="BJ11" s="17">
        <v>0.169010176612336</v>
      </c>
      <c r="BK11" s="17">
        <v>0.13578914583852</v>
      </c>
      <c r="BL11" s="17"/>
      <c r="BM11" s="17">
        <v>0.16596048929461499</v>
      </c>
      <c r="BN11" s="17">
        <v>0.134285593399254</v>
      </c>
      <c r="BO11" s="17">
        <v>0.17735616412475699</v>
      </c>
      <c r="BP11" s="17">
        <v>0.22556886074194499</v>
      </c>
      <c r="BQ11" s="17">
        <v>0.109302898097804</v>
      </c>
      <c r="BR11" s="17"/>
      <c r="BS11" s="17">
        <v>0.13833260456781099</v>
      </c>
      <c r="BT11" s="17"/>
      <c r="BU11" s="17">
        <v>0.15578244355277501</v>
      </c>
      <c r="BV11" s="17">
        <v>0.16674128515991901</v>
      </c>
      <c r="BW11" s="17">
        <v>0.22424708013160499</v>
      </c>
      <c r="BX11" s="17">
        <v>0.120705941219913</v>
      </c>
      <c r="BY11" s="17">
        <v>0.131556968026768</v>
      </c>
      <c r="BZ11" s="17"/>
      <c r="CA11" s="17">
        <v>0.154439508305486</v>
      </c>
      <c r="CB11" s="17"/>
      <c r="CC11" s="17">
        <v>0.14941865295020201</v>
      </c>
      <c r="CD11" s="17">
        <v>0.22479167532793301</v>
      </c>
      <c r="CE11" s="17"/>
      <c r="CF11" s="17">
        <v>0.14909115874186199</v>
      </c>
      <c r="CG11" s="17"/>
      <c r="CH11" s="17">
        <v>0.15996147428846599</v>
      </c>
      <c r="CI11" s="17">
        <v>0.17878969246332099</v>
      </c>
    </row>
    <row r="12" spans="2:87" ht="29" x14ac:dyDescent="0.35">
      <c r="B12" s="18" t="s">
        <v>530</v>
      </c>
      <c r="C12" s="17">
        <v>0.39718286576589701</v>
      </c>
      <c r="D12" s="17">
        <v>0.372205536180375</v>
      </c>
      <c r="E12" s="17">
        <v>0.42172570279580102</v>
      </c>
      <c r="F12" s="17"/>
      <c r="G12" s="17">
        <v>0.14606672681452201</v>
      </c>
      <c r="H12" s="17">
        <v>0.21413790393520499</v>
      </c>
      <c r="I12" s="17">
        <v>0.27489983346896102</v>
      </c>
      <c r="J12" s="17">
        <v>0.389231409994311</v>
      </c>
      <c r="K12" s="17">
        <v>0.58380554958767406</v>
      </c>
      <c r="L12" s="17">
        <v>0.73560917163662398</v>
      </c>
      <c r="M12" s="17"/>
      <c r="N12" s="17">
        <v>0.35161097163128002</v>
      </c>
      <c r="O12" s="17">
        <v>0.388343587813963</v>
      </c>
      <c r="P12" s="17">
        <v>0.42484993928369902</v>
      </c>
      <c r="Q12" s="17">
        <v>0.42407402825412299</v>
      </c>
      <c r="R12" s="17"/>
      <c r="S12" s="17">
        <v>0.29790202651294501</v>
      </c>
      <c r="T12" s="17">
        <v>0.41850813570863399</v>
      </c>
      <c r="U12" s="17">
        <v>0.46108950714000302</v>
      </c>
      <c r="V12" s="17">
        <v>0.37894221978439702</v>
      </c>
      <c r="W12" s="17">
        <v>0.35422545388545901</v>
      </c>
      <c r="X12" s="17">
        <v>0.44201858520881399</v>
      </c>
      <c r="Y12" s="17">
        <v>0.35960568422086397</v>
      </c>
      <c r="Z12" s="17">
        <v>0.41382798051030001</v>
      </c>
      <c r="AA12" s="17">
        <v>0.38235045356835001</v>
      </c>
      <c r="AB12" s="17">
        <v>0.50196406044754005</v>
      </c>
      <c r="AC12" s="17">
        <v>0.50579178448840401</v>
      </c>
      <c r="AD12" s="17">
        <v>0.24644155953342201</v>
      </c>
      <c r="AE12" s="17"/>
      <c r="AF12" s="17">
        <v>0.43819843245932999</v>
      </c>
      <c r="AG12" s="17">
        <v>0.435090487894566</v>
      </c>
      <c r="AH12" s="17">
        <v>0.41138807347108303</v>
      </c>
      <c r="AI12" s="17">
        <v>0.36699168259703502</v>
      </c>
      <c r="AJ12" s="17">
        <v>0.23821030217495601</v>
      </c>
      <c r="AK12" s="17"/>
      <c r="AL12" s="17">
        <v>0.44027980353045199</v>
      </c>
      <c r="AM12" s="17">
        <v>0.39434041883657101</v>
      </c>
      <c r="AN12" s="17">
        <v>0.36887122570230502</v>
      </c>
      <c r="AO12" s="17">
        <v>0.24185136672305799</v>
      </c>
      <c r="AP12" s="17"/>
      <c r="AQ12" s="17">
        <v>0.46601450117464199</v>
      </c>
      <c r="AR12" s="17">
        <v>0.29850831157382801</v>
      </c>
      <c r="AS12" s="17"/>
      <c r="AT12" s="17">
        <v>0.32879450387513998</v>
      </c>
      <c r="AU12" s="17">
        <v>0.73343696406567505</v>
      </c>
      <c r="AV12" s="17"/>
      <c r="AW12" s="17">
        <v>0.57879836193343404</v>
      </c>
      <c r="AX12" s="17">
        <v>0.33644531473165601</v>
      </c>
      <c r="AY12" s="17">
        <v>0.28501155445655002</v>
      </c>
      <c r="AZ12" s="17"/>
      <c r="BA12" s="17">
        <v>0.26038899366562501</v>
      </c>
      <c r="BB12" s="17">
        <v>0.41265622438855398</v>
      </c>
      <c r="BC12" s="17">
        <v>0.44827625748703198</v>
      </c>
      <c r="BD12" s="17">
        <v>0.47661603612111803</v>
      </c>
      <c r="BE12" s="17">
        <v>0.540845301685979</v>
      </c>
      <c r="BF12" s="17"/>
      <c r="BG12" s="17">
        <v>0.342880122728565</v>
      </c>
      <c r="BH12" s="17">
        <v>0.437963750705677</v>
      </c>
      <c r="BI12" s="17"/>
      <c r="BJ12" s="17">
        <v>0.33508579256241799</v>
      </c>
      <c r="BK12" s="17">
        <v>0.64385007945502604</v>
      </c>
      <c r="BL12" s="17"/>
      <c r="BM12" s="17">
        <v>0.32130557486525602</v>
      </c>
      <c r="BN12" s="17">
        <v>0.52327065168805698</v>
      </c>
      <c r="BO12" s="17">
        <v>0.34039245514178001</v>
      </c>
      <c r="BP12" s="17">
        <v>0.41402382914038099</v>
      </c>
      <c r="BQ12" s="17">
        <v>0.51067509054304305</v>
      </c>
      <c r="BR12" s="17"/>
      <c r="BS12" s="17">
        <v>0.44695298846209103</v>
      </c>
      <c r="BT12" s="17"/>
      <c r="BU12" s="17">
        <v>0.47939221353976702</v>
      </c>
      <c r="BV12" s="17">
        <v>0.287575160284122</v>
      </c>
      <c r="BW12" s="17">
        <v>0.40362124928715998</v>
      </c>
      <c r="BX12" s="17">
        <v>0.524836430300606</v>
      </c>
      <c r="BY12" s="17">
        <v>0.30210859486677499</v>
      </c>
      <c r="BZ12" s="17"/>
      <c r="CA12" s="17">
        <v>0.31209453587977798</v>
      </c>
      <c r="CB12" s="17"/>
      <c r="CC12" s="17">
        <v>0.43051323764082999</v>
      </c>
      <c r="CD12" s="17">
        <v>0.28699740784382199</v>
      </c>
      <c r="CE12" s="17"/>
      <c r="CF12" s="17">
        <v>0.50505114102833404</v>
      </c>
      <c r="CG12" s="17"/>
      <c r="CH12" s="17">
        <v>0.49515056286047798</v>
      </c>
      <c r="CI12" s="17">
        <v>0.210201583019651</v>
      </c>
    </row>
    <row r="13" spans="2:87" ht="29" x14ac:dyDescent="0.35">
      <c r="B13" s="18" t="s">
        <v>531</v>
      </c>
      <c r="C13" s="17">
        <v>8.0478685264280203E-2</v>
      </c>
      <c r="D13" s="17">
        <v>7.1364017748871397E-2</v>
      </c>
      <c r="E13" s="17">
        <v>8.9789173839381495E-2</v>
      </c>
      <c r="F13" s="17"/>
      <c r="G13" s="17">
        <v>7.9529327692880597E-2</v>
      </c>
      <c r="H13" s="17">
        <v>0.108689284744096</v>
      </c>
      <c r="I13" s="17">
        <v>8.8223722492396406E-2</v>
      </c>
      <c r="J13" s="17">
        <v>7.7424579844864297E-2</v>
      </c>
      <c r="K13" s="17">
        <v>8.6314709827197494E-2</v>
      </c>
      <c r="L13" s="17">
        <v>4.7993880785111499E-2</v>
      </c>
      <c r="M13" s="17"/>
      <c r="N13" s="17">
        <v>6.9332705511465101E-2</v>
      </c>
      <c r="O13" s="17">
        <v>6.8600508556633397E-2</v>
      </c>
      <c r="P13" s="17">
        <v>8.3905204269448294E-2</v>
      </c>
      <c r="Q13" s="17">
        <v>0.102239374650169</v>
      </c>
      <c r="R13" s="17"/>
      <c r="S13" s="17">
        <v>6.5007919186412993E-2</v>
      </c>
      <c r="T13" s="17">
        <v>8.9360796197251097E-2</v>
      </c>
      <c r="U13" s="17">
        <v>9.5862806586027E-2</v>
      </c>
      <c r="V13" s="17">
        <v>6.8290881819646099E-2</v>
      </c>
      <c r="W13" s="17">
        <v>8.69612221441389E-2</v>
      </c>
      <c r="X13" s="17">
        <v>9.2620252630776403E-2</v>
      </c>
      <c r="Y13" s="17">
        <v>0.10897794831945599</v>
      </c>
      <c r="Z13" s="17">
        <v>8.9443324528512794E-2</v>
      </c>
      <c r="AA13" s="17">
        <v>4.3336778743046901E-2</v>
      </c>
      <c r="AB13" s="17">
        <v>6.1809568778765499E-2</v>
      </c>
      <c r="AC13" s="17">
        <v>0.10140638066125</v>
      </c>
      <c r="AD13" s="17">
        <v>0.12820886050683</v>
      </c>
      <c r="AE13" s="17"/>
      <c r="AF13" s="17">
        <v>8.67996265886605E-2</v>
      </c>
      <c r="AG13" s="17">
        <v>7.6363490525104896E-2</v>
      </c>
      <c r="AH13" s="17">
        <v>7.1178489844568593E-2</v>
      </c>
      <c r="AI13" s="17">
        <v>9.4398883436586895E-2</v>
      </c>
      <c r="AJ13" s="17">
        <v>5.02927011256835E-2</v>
      </c>
      <c r="AK13" s="17"/>
      <c r="AL13" s="17">
        <v>9.7926621284314105E-2</v>
      </c>
      <c r="AM13" s="17">
        <v>5.9099153124570501E-2</v>
      </c>
      <c r="AN13" s="17">
        <v>7.3435339858756193E-2</v>
      </c>
      <c r="AO13" s="17">
        <v>0.126527138790718</v>
      </c>
      <c r="AP13" s="17"/>
      <c r="AQ13" s="17">
        <v>8.3484428760827206E-2</v>
      </c>
      <c r="AR13" s="17">
        <v>7.6169759611471904E-2</v>
      </c>
      <c r="AS13" s="17"/>
      <c r="AT13" s="17">
        <v>7.55958744059851E-2</v>
      </c>
      <c r="AU13" s="17">
        <v>4.7587802597352499E-2</v>
      </c>
      <c r="AV13" s="17"/>
      <c r="AW13" s="17">
        <v>5.9372083132116601E-2</v>
      </c>
      <c r="AX13" s="17">
        <v>7.1587829973539102E-2</v>
      </c>
      <c r="AY13" s="17">
        <v>0.100688221652493</v>
      </c>
      <c r="AZ13" s="17"/>
      <c r="BA13" s="17">
        <v>9.8109653901009994E-2</v>
      </c>
      <c r="BB13" s="17">
        <v>7.6631902140116101E-2</v>
      </c>
      <c r="BC13" s="17">
        <v>6.2396007148743299E-2</v>
      </c>
      <c r="BD13" s="17">
        <v>0.112144510671259</v>
      </c>
      <c r="BE13" s="17">
        <v>6.7445732341970793E-2</v>
      </c>
      <c r="BF13" s="17"/>
      <c r="BG13" s="17">
        <v>8.3770080664151897E-2</v>
      </c>
      <c r="BH13" s="17">
        <v>7.8006876114580001E-2</v>
      </c>
      <c r="BI13" s="17"/>
      <c r="BJ13" s="17">
        <v>8.2658944900536505E-2</v>
      </c>
      <c r="BK13" s="17">
        <v>7.1183237022779206E-2</v>
      </c>
      <c r="BL13" s="17"/>
      <c r="BM13" s="17">
        <v>0.122147672407509</v>
      </c>
      <c r="BN13" s="17">
        <v>7.8824451967093007E-2</v>
      </c>
      <c r="BO13" s="17">
        <v>7.1551676898097299E-2</v>
      </c>
      <c r="BP13" s="17">
        <v>6.05962345834338E-2</v>
      </c>
      <c r="BQ13" s="17">
        <v>8.5852820383206005E-2</v>
      </c>
      <c r="BR13" s="17"/>
      <c r="BS13" s="17">
        <v>6.9201782625812794E-2</v>
      </c>
      <c r="BT13" s="17"/>
      <c r="BU13" s="17">
        <v>7.1086049348002195E-2</v>
      </c>
      <c r="BV13" s="17">
        <v>7.46926270848218E-2</v>
      </c>
      <c r="BW13" s="17">
        <v>6.0945309004795202E-2</v>
      </c>
      <c r="BX13" s="17">
        <v>8.04028457701748E-2</v>
      </c>
      <c r="BY13" s="17">
        <v>0.161447634456867</v>
      </c>
      <c r="BZ13" s="17"/>
      <c r="CA13" s="17">
        <v>7.62933899277672E-2</v>
      </c>
      <c r="CB13" s="17"/>
      <c r="CC13" s="17">
        <v>7.5104330951898404E-2</v>
      </c>
      <c r="CD13" s="17">
        <v>8.9591357100997401E-2</v>
      </c>
      <c r="CE13" s="17"/>
      <c r="CF13" s="17">
        <v>4.9547765874759599E-2</v>
      </c>
      <c r="CG13" s="17"/>
      <c r="CH13" s="17">
        <v>6.8643971344176394E-2</v>
      </c>
      <c r="CI13" s="17">
        <v>3.3946490416566798E-2</v>
      </c>
    </row>
    <row r="14" spans="2:87" x14ac:dyDescent="0.35">
      <c r="B14" s="18" t="s">
        <v>161</v>
      </c>
      <c r="C14" s="19">
        <v>0.12616443273268099</v>
      </c>
      <c r="D14" s="19">
        <v>9.7897884034223406E-2</v>
      </c>
      <c r="E14" s="19">
        <v>0.151232224018576</v>
      </c>
      <c r="F14" s="19"/>
      <c r="G14" s="19">
        <v>0.18383781206886399</v>
      </c>
      <c r="H14" s="19">
        <v>0.13803950991028899</v>
      </c>
      <c r="I14" s="19">
        <v>0.185580959642863</v>
      </c>
      <c r="J14" s="19">
        <v>0.14124398369719501</v>
      </c>
      <c r="K14" s="19">
        <v>8.7135235211895104E-2</v>
      </c>
      <c r="L14" s="19">
        <v>3.3742628677556598E-2</v>
      </c>
      <c r="M14" s="19"/>
      <c r="N14" s="19">
        <v>9.0607302588320296E-2</v>
      </c>
      <c r="O14" s="19">
        <v>0.114284668257289</v>
      </c>
      <c r="P14" s="19">
        <v>0.153352443093484</v>
      </c>
      <c r="Q14" s="19">
        <v>0.15325052638474301</v>
      </c>
      <c r="R14" s="19"/>
      <c r="S14" s="19">
        <v>0.125995854413301</v>
      </c>
      <c r="T14" s="19">
        <v>0.12144152249515</v>
      </c>
      <c r="U14" s="19">
        <v>0.106640482053798</v>
      </c>
      <c r="V14" s="19">
        <v>0.146261277384619</v>
      </c>
      <c r="W14" s="19">
        <v>0.169575628160168</v>
      </c>
      <c r="X14" s="19">
        <v>9.5403025662808297E-2</v>
      </c>
      <c r="Y14" s="19">
        <v>0.12937179485349801</v>
      </c>
      <c r="Z14" s="19">
        <v>0.13639647393453999</v>
      </c>
      <c r="AA14" s="19">
        <v>0.11748422753092599</v>
      </c>
      <c r="AB14" s="19">
        <v>0.11144557247056799</v>
      </c>
      <c r="AC14" s="19">
        <v>0.124693526653466</v>
      </c>
      <c r="AD14" s="19">
        <v>0.18955170420498699</v>
      </c>
      <c r="AE14" s="19"/>
      <c r="AF14" s="19">
        <v>0.15602886475379599</v>
      </c>
      <c r="AG14" s="19">
        <v>0.12952644500238</v>
      </c>
      <c r="AH14" s="19">
        <v>0.10394749445920901</v>
      </c>
      <c r="AI14" s="19">
        <v>0.116340724100491</v>
      </c>
      <c r="AJ14" s="19">
        <v>8.36026662898951E-2</v>
      </c>
      <c r="AK14" s="19"/>
      <c r="AL14" s="19">
        <v>0.113177019706236</v>
      </c>
      <c r="AM14" s="19">
        <v>0.12903881850721899</v>
      </c>
      <c r="AN14" s="19">
        <v>0.130579881517186</v>
      </c>
      <c r="AO14" s="19">
        <v>0.172214655506846</v>
      </c>
      <c r="AP14" s="19"/>
      <c r="AQ14" s="19">
        <v>0.13186659545735499</v>
      </c>
      <c r="AR14" s="19">
        <v>0.117990017560841</v>
      </c>
      <c r="AS14" s="19"/>
      <c r="AT14" s="19">
        <v>0.14483933422810999</v>
      </c>
      <c r="AU14" s="19">
        <v>2.3097967474940299E-2</v>
      </c>
      <c r="AV14" s="19"/>
      <c r="AW14" s="19">
        <v>6.4274231397923695E-2</v>
      </c>
      <c r="AX14" s="19">
        <v>0.13515428826828299</v>
      </c>
      <c r="AY14" s="19">
        <v>0.166253935973703</v>
      </c>
      <c r="AZ14" s="19"/>
      <c r="BA14" s="19">
        <v>0.12687303309681799</v>
      </c>
      <c r="BB14" s="19">
        <v>0.113498827798999</v>
      </c>
      <c r="BC14" s="19">
        <v>0.13445643753446099</v>
      </c>
      <c r="BD14" s="19">
        <v>0.13460083349385499</v>
      </c>
      <c r="BE14" s="19">
        <v>0.11253813424753401</v>
      </c>
      <c r="BF14" s="19"/>
      <c r="BG14" s="19">
        <v>0.152588264838667</v>
      </c>
      <c r="BH14" s="19">
        <v>0.106320365996651</v>
      </c>
      <c r="BI14" s="19"/>
      <c r="BJ14" s="19">
        <v>0.14080746979609199</v>
      </c>
      <c r="BK14" s="19">
        <v>7.0073150790814595E-2</v>
      </c>
      <c r="BL14" s="19"/>
      <c r="BM14" s="19">
        <v>0.210825280105013</v>
      </c>
      <c r="BN14" s="19">
        <v>7.02965626546046E-2</v>
      </c>
      <c r="BO14" s="19">
        <v>0.113736274280687</v>
      </c>
      <c r="BP14" s="19">
        <v>0.10223311839079199</v>
      </c>
      <c r="BQ14" s="19">
        <v>9.30941929969267E-2</v>
      </c>
      <c r="BR14" s="19"/>
      <c r="BS14" s="19">
        <v>8.48058479153561E-2</v>
      </c>
      <c r="BT14" s="19"/>
      <c r="BU14" s="19">
        <v>7.8902856745425298E-2</v>
      </c>
      <c r="BV14" s="19">
        <v>8.7760828514387004E-2</v>
      </c>
      <c r="BW14" s="19">
        <v>9.0391085445002906E-2</v>
      </c>
      <c r="BX14" s="19">
        <v>0.10103025797125</v>
      </c>
      <c r="BY14" s="19">
        <v>0.244091396488468</v>
      </c>
      <c r="BZ14" s="19"/>
      <c r="CA14" s="19">
        <v>8.0942341732462397E-2</v>
      </c>
      <c r="CB14" s="19"/>
      <c r="CC14" s="19">
        <v>0.12777168562705199</v>
      </c>
      <c r="CD14" s="19">
        <v>8.8985026085862298E-2</v>
      </c>
      <c r="CE14" s="19"/>
      <c r="CF14" s="19">
        <v>0.12064774128077201</v>
      </c>
      <c r="CG14" s="19"/>
      <c r="CH14" s="19">
        <v>0.11904242941624101</v>
      </c>
      <c r="CI14" s="19">
        <v>8.6309337241420397E-2</v>
      </c>
    </row>
    <row r="15" spans="2:87" x14ac:dyDescent="0.35">
      <c r="B15" s="16" t="s">
        <v>163</v>
      </c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550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1907</v>
      </c>
      <c r="D7" s="10">
        <v>949</v>
      </c>
      <c r="E7" s="10">
        <v>952</v>
      </c>
      <c r="F7" s="10"/>
      <c r="G7" s="10">
        <v>161</v>
      </c>
      <c r="H7" s="10">
        <v>343</v>
      </c>
      <c r="I7" s="10">
        <v>355</v>
      </c>
      <c r="J7" s="10">
        <v>350</v>
      </c>
      <c r="K7" s="10">
        <v>280</v>
      </c>
      <c r="L7" s="10">
        <v>418</v>
      </c>
      <c r="M7" s="10"/>
      <c r="N7" s="10">
        <v>552</v>
      </c>
      <c r="O7" s="10">
        <v>477</v>
      </c>
      <c r="P7" s="10">
        <v>407</v>
      </c>
      <c r="Q7" s="10">
        <v>465</v>
      </c>
      <c r="R7" s="10"/>
      <c r="S7" s="10">
        <v>264</v>
      </c>
      <c r="T7" s="10">
        <v>265</v>
      </c>
      <c r="U7" s="10">
        <v>158</v>
      </c>
      <c r="V7" s="10">
        <v>163</v>
      </c>
      <c r="W7" s="10">
        <v>139</v>
      </c>
      <c r="X7" s="10">
        <v>162</v>
      </c>
      <c r="Y7" s="10">
        <v>134</v>
      </c>
      <c r="Z7" s="10">
        <v>72</v>
      </c>
      <c r="AA7" s="10">
        <v>193</v>
      </c>
      <c r="AB7" s="10">
        <v>185</v>
      </c>
      <c r="AC7" s="10">
        <v>105</v>
      </c>
      <c r="AD7" s="10">
        <v>67</v>
      </c>
      <c r="AE7" s="10"/>
      <c r="AF7" s="10">
        <v>317</v>
      </c>
      <c r="AG7" s="10">
        <v>711</v>
      </c>
      <c r="AH7" s="10">
        <v>384</v>
      </c>
      <c r="AI7" s="10">
        <v>214</v>
      </c>
      <c r="AJ7" s="10">
        <v>214</v>
      </c>
      <c r="AK7" s="10"/>
      <c r="AL7" s="10">
        <v>742</v>
      </c>
      <c r="AM7" s="10">
        <v>722</v>
      </c>
      <c r="AN7" s="10">
        <v>329</v>
      </c>
      <c r="AO7" s="10">
        <v>114</v>
      </c>
      <c r="AP7" s="10"/>
      <c r="AQ7" s="10">
        <v>1109</v>
      </c>
      <c r="AR7" s="10">
        <v>798</v>
      </c>
      <c r="AS7" s="10"/>
      <c r="AT7" s="10">
        <v>1257</v>
      </c>
      <c r="AU7" s="10">
        <v>392</v>
      </c>
      <c r="AV7" s="10"/>
      <c r="AW7" s="10">
        <v>721</v>
      </c>
      <c r="AX7" s="10">
        <v>458</v>
      </c>
      <c r="AY7" s="10">
        <v>665</v>
      </c>
      <c r="AZ7" s="10"/>
      <c r="BA7" s="10">
        <v>476</v>
      </c>
      <c r="BB7" s="10">
        <v>524</v>
      </c>
      <c r="BC7" s="10">
        <v>616</v>
      </c>
      <c r="BD7" s="10">
        <v>189</v>
      </c>
      <c r="BE7" s="10">
        <v>101</v>
      </c>
      <c r="BF7" s="10"/>
      <c r="BG7" s="10">
        <v>760</v>
      </c>
      <c r="BH7" s="10">
        <v>1147</v>
      </c>
      <c r="BI7" s="10"/>
      <c r="BJ7" s="10">
        <v>1490</v>
      </c>
      <c r="BK7" s="10">
        <v>407</v>
      </c>
      <c r="BL7" s="10"/>
      <c r="BM7" s="10">
        <v>269</v>
      </c>
      <c r="BN7" s="10">
        <v>375</v>
      </c>
      <c r="BO7" s="10">
        <v>672</v>
      </c>
      <c r="BP7" s="10">
        <v>148</v>
      </c>
      <c r="BQ7" s="10">
        <v>210</v>
      </c>
      <c r="BR7" s="10"/>
      <c r="BS7" s="10">
        <v>575</v>
      </c>
      <c r="BT7" s="10"/>
      <c r="BU7" s="10">
        <v>356</v>
      </c>
      <c r="BV7" s="10">
        <v>468</v>
      </c>
      <c r="BW7" s="10">
        <v>180</v>
      </c>
      <c r="BX7" s="10">
        <v>370</v>
      </c>
      <c r="BY7" s="10">
        <v>149</v>
      </c>
      <c r="BZ7" s="10"/>
      <c r="CA7" s="10">
        <v>158</v>
      </c>
      <c r="CB7" s="10"/>
      <c r="CC7" s="10">
        <v>1506</v>
      </c>
      <c r="CD7" s="10">
        <v>345</v>
      </c>
      <c r="CE7" s="10"/>
      <c r="CF7" s="10">
        <v>704</v>
      </c>
      <c r="CG7" s="10"/>
      <c r="CH7" s="10">
        <v>652</v>
      </c>
      <c r="CI7" s="10">
        <v>231</v>
      </c>
    </row>
    <row r="8" spans="2:87" ht="30" customHeight="1" x14ac:dyDescent="0.35">
      <c r="B8" s="11" t="s">
        <v>20</v>
      </c>
      <c r="C8" s="11">
        <v>1916</v>
      </c>
      <c r="D8" s="11">
        <v>939</v>
      </c>
      <c r="E8" s="11">
        <v>971</v>
      </c>
      <c r="F8" s="11"/>
      <c r="G8" s="11">
        <v>281</v>
      </c>
      <c r="H8" s="11">
        <v>339</v>
      </c>
      <c r="I8" s="11">
        <v>336</v>
      </c>
      <c r="J8" s="11">
        <v>327</v>
      </c>
      <c r="K8" s="11">
        <v>253</v>
      </c>
      <c r="L8" s="11">
        <v>381</v>
      </c>
      <c r="M8" s="11"/>
      <c r="N8" s="11">
        <v>505</v>
      </c>
      <c r="O8" s="11">
        <v>497</v>
      </c>
      <c r="P8" s="11">
        <v>422</v>
      </c>
      <c r="Q8" s="11">
        <v>486</v>
      </c>
      <c r="R8" s="11"/>
      <c r="S8" s="11">
        <v>270</v>
      </c>
      <c r="T8" s="11">
        <v>248</v>
      </c>
      <c r="U8" s="11">
        <v>152</v>
      </c>
      <c r="V8" s="11">
        <v>172</v>
      </c>
      <c r="W8" s="11">
        <v>130</v>
      </c>
      <c r="X8" s="11">
        <v>173</v>
      </c>
      <c r="Y8" s="11">
        <v>152</v>
      </c>
      <c r="Z8" s="11">
        <v>77</v>
      </c>
      <c r="AA8" s="11">
        <v>209</v>
      </c>
      <c r="AB8" s="11">
        <v>176</v>
      </c>
      <c r="AC8" s="11">
        <v>98</v>
      </c>
      <c r="AD8" s="11">
        <v>58</v>
      </c>
      <c r="AE8" s="11"/>
      <c r="AF8" s="11">
        <v>326</v>
      </c>
      <c r="AG8" s="11">
        <v>730</v>
      </c>
      <c r="AH8" s="11">
        <v>377</v>
      </c>
      <c r="AI8" s="11">
        <v>207</v>
      </c>
      <c r="AJ8" s="11">
        <v>206</v>
      </c>
      <c r="AK8" s="11"/>
      <c r="AL8" s="11">
        <v>716</v>
      </c>
      <c r="AM8" s="11">
        <v>738</v>
      </c>
      <c r="AN8" s="11">
        <v>339</v>
      </c>
      <c r="AO8" s="11">
        <v>123</v>
      </c>
      <c r="AP8" s="11"/>
      <c r="AQ8" s="11">
        <v>1129</v>
      </c>
      <c r="AR8" s="11">
        <v>787</v>
      </c>
      <c r="AS8" s="11"/>
      <c r="AT8" s="11">
        <v>1268</v>
      </c>
      <c r="AU8" s="11">
        <v>356</v>
      </c>
      <c r="AV8" s="11"/>
      <c r="AW8" s="11">
        <v>676</v>
      </c>
      <c r="AX8" s="11">
        <v>460</v>
      </c>
      <c r="AY8" s="11">
        <v>701</v>
      </c>
      <c r="AZ8" s="11"/>
      <c r="BA8" s="11">
        <v>495</v>
      </c>
      <c r="BB8" s="11">
        <v>520</v>
      </c>
      <c r="BC8" s="11">
        <v>620</v>
      </c>
      <c r="BD8" s="11">
        <v>184</v>
      </c>
      <c r="BE8" s="11">
        <v>96</v>
      </c>
      <c r="BF8" s="11"/>
      <c r="BG8" s="11">
        <v>822</v>
      </c>
      <c r="BH8" s="11">
        <v>1094</v>
      </c>
      <c r="BI8" s="11"/>
      <c r="BJ8" s="11">
        <v>1529</v>
      </c>
      <c r="BK8" s="11">
        <v>378</v>
      </c>
      <c r="BL8" s="11"/>
      <c r="BM8" s="11">
        <v>286</v>
      </c>
      <c r="BN8" s="11">
        <v>355</v>
      </c>
      <c r="BO8" s="11">
        <v>681</v>
      </c>
      <c r="BP8" s="11">
        <v>146</v>
      </c>
      <c r="BQ8" s="11">
        <v>213</v>
      </c>
      <c r="BR8" s="11"/>
      <c r="BS8" s="11">
        <v>574</v>
      </c>
      <c r="BT8" s="11"/>
      <c r="BU8" s="11">
        <v>347</v>
      </c>
      <c r="BV8" s="11">
        <v>481</v>
      </c>
      <c r="BW8" s="11">
        <v>180</v>
      </c>
      <c r="BX8" s="11">
        <v>364</v>
      </c>
      <c r="BY8" s="11">
        <v>158</v>
      </c>
      <c r="BZ8" s="11"/>
      <c r="CA8" s="11">
        <v>160</v>
      </c>
      <c r="CB8" s="11"/>
      <c r="CC8" s="11">
        <v>1500</v>
      </c>
      <c r="CD8" s="11">
        <v>356</v>
      </c>
      <c r="CE8" s="11"/>
      <c r="CF8" s="11">
        <v>675</v>
      </c>
      <c r="CG8" s="11"/>
      <c r="CH8" s="11">
        <v>641</v>
      </c>
      <c r="CI8" s="11">
        <v>232</v>
      </c>
    </row>
    <row r="9" spans="2:87" ht="29" x14ac:dyDescent="0.35">
      <c r="B9" s="18" t="s">
        <v>527</v>
      </c>
      <c r="C9" s="17">
        <v>0.118290313521471</v>
      </c>
      <c r="D9" s="17">
        <v>0.12742382841542299</v>
      </c>
      <c r="E9" s="17">
        <v>0.110190445833423</v>
      </c>
      <c r="F9" s="17"/>
      <c r="G9" s="17">
        <v>0.148391840997146</v>
      </c>
      <c r="H9" s="17">
        <v>0.199313606241285</v>
      </c>
      <c r="I9" s="17">
        <v>0.103305724138041</v>
      </c>
      <c r="J9" s="17">
        <v>0.13176915452674001</v>
      </c>
      <c r="K9" s="17">
        <v>8.6960035291689899E-2</v>
      </c>
      <c r="L9" s="17">
        <v>4.6483561178392099E-2</v>
      </c>
      <c r="M9" s="17"/>
      <c r="N9" s="17">
        <v>0.136761576399583</v>
      </c>
      <c r="O9" s="17">
        <v>0.12363406024493399</v>
      </c>
      <c r="P9" s="17">
        <v>9.7085702217703004E-2</v>
      </c>
      <c r="Q9" s="17">
        <v>0.111130396678896</v>
      </c>
      <c r="R9" s="17"/>
      <c r="S9" s="17">
        <v>0.14719189498864299</v>
      </c>
      <c r="T9" s="17">
        <v>9.8795997386450105E-2</v>
      </c>
      <c r="U9" s="17">
        <v>7.8444542514407203E-2</v>
      </c>
      <c r="V9" s="17">
        <v>0.125919459799296</v>
      </c>
      <c r="W9" s="17">
        <v>5.3292227119980898E-2</v>
      </c>
      <c r="X9" s="17">
        <v>0.12749778477272999</v>
      </c>
      <c r="Y9" s="17">
        <v>0.133192009632943</v>
      </c>
      <c r="Z9" s="17">
        <v>0.12785969289315799</v>
      </c>
      <c r="AA9" s="17">
        <v>0.14098533058405699</v>
      </c>
      <c r="AB9" s="17">
        <v>0.13786264437589499</v>
      </c>
      <c r="AC9" s="17">
        <v>0.12907719618710101</v>
      </c>
      <c r="AD9" s="17">
        <v>5.6089194260973599E-2</v>
      </c>
      <c r="AE9" s="17"/>
      <c r="AF9" s="17">
        <v>0.12500990179418001</v>
      </c>
      <c r="AG9" s="17">
        <v>0.102292995400612</v>
      </c>
      <c r="AH9" s="17">
        <v>0.10328889576810001</v>
      </c>
      <c r="AI9" s="17">
        <v>0.154076769568773</v>
      </c>
      <c r="AJ9" s="17">
        <v>0.16567761239064799</v>
      </c>
      <c r="AK9" s="17"/>
      <c r="AL9" s="17">
        <v>8.9869766712325494E-2</v>
      </c>
      <c r="AM9" s="17">
        <v>0.117251107615128</v>
      </c>
      <c r="AN9" s="17">
        <v>0.14841392147726401</v>
      </c>
      <c r="AO9" s="17">
        <v>0.20667234191637701</v>
      </c>
      <c r="AP9" s="17"/>
      <c r="AQ9" s="17">
        <v>0.109811683095832</v>
      </c>
      <c r="AR9" s="17">
        <v>0.130444972820804</v>
      </c>
      <c r="AS9" s="17"/>
      <c r="AT9" s="17">
        <v>0.14004276438806099</v>
      </c>
      <c r="AU9" s="17">
        <v>4.0511306476809797E-2</v>
      </c>
      <c r="AV9" s="17"/>
      <c r="AW9" s="17">
        <v>6.7480283567095997E-2</v>
      </c>
      <c r="AX9" s="17">
        <v>0.12470261223208801</v>
      </c>
      <c r="AY9" s="17">
        <v>0.163200327682887</v>
      </c>
      <c r="AZ9" s="17"/>
      <c r="BA9" s="17">
        <v>0.16143764126420801</v>
      </c>
      <c r="BB9" s="17">
        <v>0.115828401577508</v>
      </c>
      <c r="BC9" s="17">
        <v>0.102430768335478</v>
      </c>
      <c r="BD9" s="17">
        <v>6.4665843965313594E-2</v>
      </c>
      <c r="BE9" s="17">
        <v>0.115207634798391</v>
      </c>
      <c r="BF9" s="17"/>
      <c r="BG9" s="17">
        <v>0.12152962015723499</v>
      </c>
      <c r="BH9" s="17">
        <v>0.115857622577904</v>
      </c>
      <c r="BI9" s="17"/>
      <c r="BJ9" s="17">
        <v>0.12978374016375799</v>
      </c>
      <c r="BK9" s="17">
        <v>6.7214122305692001E-2</v>
      </c>
      <c r="BL9" s="17"/>
      <c r="BM9" s="17">
        <v>9.7222659836988107E-2</v>
      </c>
      <c r="BN9" s="17">
        <v>8.3427714190581703E-2</v>
      </c>
      <c r="BO9" s="17">
        <v>0.16490441689400001</v>
      </c>
      <c r="BP9" s="17">
        <v>9.4620221168998597E-2</v>
      </c>
      <c r="BQ9" s="17">
        <v>8.8458490865284095E-2</v>
      </c>
      <c r="BR9" s="17"/>
      <c r="BS9" s="17">
        <v>0.12847538390214999</v>
      </c>
      <c r="BT9" s="17"/>
      <c r="BU9" s="17">
        <v>9.9210394819799902E-2</v>
      </c>
      <c r="BV9" s="17">
        <v>0.18199023271237</v>
      </c>
      <c r="BW9" s="17">
        <v>0.104795391865155</v>
      </c>
      <c r="BX9" s="17">
        <v>0.12721229263089201</v>
      </c>
      <c r="BY9" s="17">
        <v>4.9203883609424598E-2</v>
      </c>
      <c r="BZ9" s="17"/>
      <c r="CA9" s="17">
        <v>0.23062983721305599</v>
      </c>
      <c r="CB9" s="17"/>
      <c r="CC9" s="17">
        <v>0.119536163272047</v>
      </c>
      <c r="CD9" s="17">
        <v>0.12454031684408701</v>
      </c>
      <c r="CE9" s="17"/>
      <c r="CF9" s="17">
        <v>0.112501210684698</v>
      </c>
      <c r="CG9" s="17"/>
      <c r="CH9" s="17">
        <v>8.4396307391392006E-2</v>
      </c>
      <c r="CI9" s="17">
        <v>0.25940718776907301</v>
      </c>
    </row>
    <row r="10" spans="2:87" ht="29" x14ac:dyDescent="0.35">
      <c r="B10" s="18" t="s">
        <v>528</v>
      </c>
      <c r="C10" s="17">
        <v>0.195797202347859</v>
      </c>
      <c r="D10" s="17">
        <v>0.21966073246409301</v>
      </c>
      <c r="E10" s="17">
        <v>0.17285802744098699</v>
      </c>
      <c r="F10" s="17"/>
      <c r="G10" s="17">
        <v>0.25948468609683401</v>
      </c>
      <c r="H10" s="17">
        <v>0.252433579855459</v>
      </c>
      <c r="I10" s="17">
        <v>0.27558862986590099</v>
      </c>
      <c r="J10" s="17">
        <v>0.18670391786291901</v>
      </c>
      <c r="K10" s="17">
        <v>0.14744209642742701</v>
      </c>
      <c r="L10" s="17">
        <v>6.8098263108486101E-2</v>
      </c>
      <c r="M10" s="17"/>
      <c r="N10" s="17">
        <v>0.222029507814516</v>
      </c>
      <c r="O10" s="17">
        <v>0.203562168946397</v>
      </c>
      <c r="P10" s="17">
        <v>0.180925320616489</v>
      </c>
      <c r="Q10" s="17">
        <v>0.17590274833511199</v>
      </c>
      <c r="R10" s="17"/>
      <c r="S10" s="17">
        <v>0.243280522943153</v>
      </c>
      <c r="T10" s="17">
        <v>0.20519630394753599</v>
      </c>
      <c r="U10" s="17">
        <v>0.174560856194725</v>
      </c>
      <c r="V10" s="17">
        <v>0.124876765697317</v>
      </c>
      <c r="W10" s="17">
        <v>0.17348050655827499</v>
      </c>
      <c r="X10" s="17">
        <v>0.17206207465766099</v>
      </c>
      <c r="Y10" s="17">
        <v>0.17040551345889901</v>
      </c>
      <c r="Z10" s="17">
        <v>0.233591702783573</v>
      </c>
      <c r="AA10" s="17">
        <v>0.31161835316962799</v>
      </c>
      <c r="AB10" s="17">
        <v>0.147264800015355</v>
      </c>
      <c r="AC10" s="17">
        <v>0.130384238388528</v>
      </c>
      <c r="AD10" s="17">
        <v>0.178102577181869</v>
      </c>
      <c r="AE10" s="17"/>
      <c r="AF10" s="17">
        <v>0.16437376078292801</v>
      </c>
      <c r="AG10" s="17">
        <v>0.18894634298052099</v>
      </c>
      <c r="AH10" s="17">
        <v>0.205762551332549</v>
      </c>
      <c r="AI10" s="17">
        <v>0.19938935587916901</v>
      </c>
      <c r="AJ10" s="17">
        <v>0.28610221727076202</v>
      </c>
      <c r="AK10" s="17"/>
      <c r="AL10" s="17">
        <v>0.183542977701173</v>
      </c>
      <c r="AM10" s="17">
        <v>0.188180432730092</v>
      </c>
      <c r="AN10" s="17">
        <v>0.24584125433983001</v>
      </c>
      <c r="AO10" s="17">
        <v>0.174924823318791</v>
      </c>
      <c r="AP10" s="17"/>
      <c r="AQ10" s="17">
        <v>0.16487889195352201</v>
      </c>
      <c r="AR10" s="17">
        <v>0.24012057889435801</v>
      </c>
      <c r="AS10" s="17"/>
      <c r="AT10" s="17">
        <v>0.22256038840779599</v>
      </c>
      <c r="AU10" s="17">
        <v>7.3606401199827504E-2</v>
      </c>
      <c r="AV10" s="17"/>
      <c r="AW10" s="17">
        <v>0.14702348251952699</v>
      </c>
      <c r="AX10" s="17">
        <v>0.23031074589808601</v>
      </c>
      <c r="AY10" s="17">
        <v>0.22167633989864699</v>
      </c>
      <c r="AZ10" s="17"/>
      <c r="BA10" s="17">
        <v>0.23903860475337599</v>
      </c>
      <c r="BB10" s="17">
        <v>0.17415178442996701</v>
      </c>
      <c r="BC10" s="17">
        <v>0.197446420409086</v>
      </c>
      <c r="BD10" s="17">
        <v>0.17404713449972101</v>
      </c>
      <c r="BE10" s="17">
        <v>0.112899278802082</v>
      </c>
      <c r="BF10" s="17"/>
      <c r="BG10" s="17">
        <v>0.18294912618897199</v>
      </c>
      <c r="BH10" s="17">
        <v>0.205445995138545</v>
      </c>
      <c r="BI10" s="17"/>
      <c r="BJ10" s="17">
        <v>0.21630760856935799</v>
      </c>
      <c r="BK10" s="17">
        <v>0.11003666311515201</v>
      </c>
      <c r="BL10" s="17"/>
      <c r="BM10" s="17">
        <v>0.192100557439183</v>
      </c>
      <c r="BN10" s="17">
        <v>0.159250409788501</v>
      </c>
      <c r="BO10" s="17">
        <v>0.250674386138525</v>
      </c>
      <c r="BP10" s="17">
        <v>0.20344652351926901</v>
      </c>
      <c r="BQ10" s="17">
        <v>0.125652849907334</v>
      </c>
      <c r="BR10" s="17"/>
      <c r="BS10" s="17">
        <v>0.20713449642571899</v>
      </c>
      <c r="BT10" s="17"/>
      <c r="BU10" s="17">
        <v>0.152682416649838</v>
      </c>
      <c r="BV10" s="17">
        <v>0.30656117832685498</v>
      </c>
      <c r="BW10" s="17">
        <v>0.17905044669865899</v>
      </c>
      <c r="BX10" s="17">
        <v>0.14346617301429801</v>
      </c>
      <c r="BY10" s="17">
        <v>0.18666173700746799</v>
      </c>
      <c r="BZ10" s="17"/>
      <c r="CA10" s="17">
        <v>0.26822429968039002</v>
      </c>
      <c r="CB10" s="17"/>
      <c r="CC10" s="17">
        <v>0.18659731562023699</v>
      </c>
      <c r="CD10" s="17">
        <v>0.25304444761109501</v>
      </c>
      <c r="CE10" s="17"/>
      <c r="CF10" s="17">
        <v>0.17316256596944599</v>
      </c>
      <c r="CG10" s="17"/>
      <c r="CH10" s="17">
        <v>0.148043239555641</v>
      </c>
      <c r="CI10" s="17">
        <v>0.30551423072846701</v>
      </c>
    </row>
    <row r="11" spans="2:87" ht="29" x14ac:dyDescent="0.35">
      <c r="B11" s="18" t="s">
        <v>529</v>
      </c>
      <c r="C11" s="17">
        <v>0.18030529723328401</v>
      </c>
      <c r="D11" s="17">
        <v>0.18402559127780699</v>
      </c>
      <c r="E11" s="17">
        <v>0.17685157759067699</v>
      </c>
      <c r="F11" s="17"/>
      <c r="G11" s="17">
        <v>0.24980001120727599</v>
      </c>
      <c r="H11" s="17">
        <v>0.17647164864453199</v>
      </c>
      <c r="I11" s="17">
        <v>0.18687483812306399</v>
      </c>
      <c r="J11" s="17">
        <v>0.18945152110574601</v>
      </c>
      <c r="K11" s="17">
        <v>0.13478135712405001</v>
      </c>
      <c r="L11" s="17">
        <v>0.14914344208671501</v>
      </c>
      <c r="M11" s="17"/>
      <c r="N11" s="17">
        <v>0.15571733773246199</v>
      </c>
      <c r="O11" s="17">
        <v>0.20015876432241</v>
      </c>
      <c r="P11" s="17">
        <v>0.18404417965080999</v>
      </c>
      <c r="Q11" s="17">
        <v>0.18263807998621601</v>
      </c>
      <c r="R11" s="17"/>
      <c r="S11" s="17">
        <v>0.15802344464823001</v>
      </c>
      <c r="T11" s="17">
        <v>0.18332389838152499</v>
      </c>
      <c r="U11" s="17">
        <v>0.226911697096217</v>
      </c>
      <c r="V11" s="17">
        <v>0.21199511186511699</v>
      </c>
      <c r="W11" s="17">
        <v>0.15985084726740401</v>
      </c>
      <c r="X11" s="17">
        <v>0.19161908146300899</v>
      </c>
      <c r="Y11" s="17">
        <v>0.16881907020196699</v>
      </c>
      <c r="Z11" s="17">
        <v>0.14359185153791701</v>
      </c>
      <c r="AA11" s="17">
        <v>0.13717615341110101</v>
      </c>
      <c r="AB11" s="17">
        <v>0.20299747642236399</v>
      </c>
      <c r="AC11" s="17">
        <v>0.18548659376267099</v>
      </c>
      <c r="AD11" s="17">
        <v>0.22321205703428401</v>
      </c>
      <c r="AE11" s="17"/>
      <c r="AF11" s="17">
        <v>0.191793342643161</v>
      </c>
      <c r="AG11" s="17">
        <v>0.19400754313562901</v>
      </c>
      <c r="AH11" s="17">
        <v>0.14899966579936999</v>
      </c>
      <c r="AI11" s="17">
        <v>0.19326580871964999</v>
      </c>
      <c r="AJ11" s="17">
        <v>0.17406677341205401</v>
      </c>
      <c r="AK11" s="17"/>
      <c r="AL11" s="17">
        <v>0.15777141727143601</v>
      </c>
      <c r="AM11" s="17">
        <v>0.200044467832839</v>
      </c>
      <c r="AN11" s="17">
        <v>0.168527002681402</v>
      </c>
      <c r="AO11" s="17">
        <v>0.22535492053759401</v>
      </c>
      <c r="AP11" s="17"/>
      <c r="AQ11" s="17">
        <v>0.173269105145856</v>
      </c>
      <c r="AR11" s="17">
        <v>0.19039212886693199</v>
      </c>
      <c r="AS11" s="17"/>
      <c r="AT11" s="17">
        <v>0.18761585722487001</v>
      </c>
      <c r="AU11" s="17">
        <v>0.13936684317411699</v>
      </c>
      <c r="AV11" s="17"/>
      <c r="AW11" s="17">
        <v>0.158550428522441</v>
      </c>
      <c r="AX11" s="17">
        <v>0.18894199609099099</v>
      </c>
      <c r="AY11" s="17">
        <v>0.18713042639327801</v>
      </c>
      <c r="AZ11" s="17"/>
      <c r="BA11" s="17">
        <v>0.19180580098088401</v>
      </c>
      <c r="BB11" s="17">
        <v>0.18547958203655401</v>
      </c>
      <c r="BC11" s="17">
        <v>0.178488208820823</v>
      </c>
      <c r="BD11" s="17">
        <v>0.107702322280636</v>
      </c>
      <c r="BE11" s="17">
        <v>0.24516781559221201</v>
      </c>
      <c r="BF11" s="17"/>
      <c r="BG11" s="17">
        <v>0.203187096365437</v>
      </c>
      <c r="BH11" s="17">
        <v>0.163121266272232</v>
      </c>
      <c r="BI11" s="17"/>
      <c r="BJ11" s="17">
        <v>0.18116025618554801</v>
      </c>
      <c r="BK11" s="17">
        <v>0.17923609018328701</v>
      </c>
      <c r="BL11" s="17"/>
      <c r="BM11" s="17">
        <v>0.195533174648272</v>
      </c>
      <c r="BN11" s="17">
        <v>0.176099560979075</v>
      </c>
      <c r="BO11" s="17">
        <v>0.15970495227112999</v>
      </c>
      <c r="BP11" s="17">
        <v>0.223966234674014</v>
      </c>
      <c r="BQ11" s="17">
        <v>0.20320232903595101</v>
      </c>
      <c r="BR11" s="17"/>
      <c r="BS11" s="17">
        <v>0.172255489680152</v>
      </c>
      <c r="BT11" s="17"/>
      <c r="BU11" s="17">
        <v>0.18092692334107199</v>
      </c>
      <c r="BV11" s="17">
        <v>0.17583228427161501</v>
      </c>
      <c r="BW11" s="17">
        <v>0.23443757272937901</v>
      </c>
      <c r="BX11" s="17">
        <v>0.19052853201143999</v>
      </c>
      <c r="BY11" s="17">
        <v>0.1183948526781</v>
      </c>
      <c r="BZ11" s="17"/>
      <c r="CA11" s="17">
        <v>0.14619950890310399</v>
      </c>
      <c r="CB11" s="17"/>
      <c r="CC11" s="17">
        <v>0.18160802718334301</v>
      </c>
      <c r="CD11" s="17">
        <v>0.17464102034840401</v>
      </c>
      <c r="CE11" s="17"/>
      <c r="CF11" s="17">
        <v>0.17089408831420799</v>
      </c>
      <c r="CG11" s="17"/>
      <c r="CH11" s="17">
        <v>0.19533001124510899</v>
      </c>
      <c r="CI11" s="17">
        <v>0.13727619839197999</v>
      </c>
    </row>
    <row r="12" spans="2:87" ht="29" x14ac:dyDescent="0.35">
      <c r="B12" s="18" t="s">
        <v>530</v>
      </c>
      <c r="C12" s="17">
        <v>0.35265994072871398</v>
      </c>
      <c r="D12" s="17">
        <v>0.32828150737801998</v>
      </c>
      <c r="E12" s="17">
        <v>0.377319727826743</v>
      </c>
      <c r="F12" s="17"/>
      <c r="G12" s="17">
        <v>0.15261427036302599</v>
      </c>
      <c r="H12" s="17">
        <v>0.191985694342685</v>
      </c>
      <c r="I12" s="17">
        <v>0.22239244114145701</v>
      </c>
      <c r="J12" s="17">
        <v>0.34593662510814499</v>
      </c>
      <c r="K12" s="17">
        <v>0.52684171675199098</v>
      </c>
      <c r="L12" s="17">
        <v>0.64782299526423504</v>
      </c>
      <c r="M12" s="17"/>
      <c r="N12" s="17">
        <v>0.35889470228787201</v>
      </c>
      <c r="O12" s="17">
        <v>0.35765380107450401</v>
      </c>
      <c r="P12" s="17">
        <v>0.37285167238761202</v>
      </c>
      <c r="Q12" s="17">
        <v>0.31981186822924002</v>
      </c>
      <c r="R12" s="17"/>
      <c r="S12" s="17">
        <v>0.327681343561597</v>
      </c>
      <c r="T12" s="17">
        <v>0.36611831881766199</v>
      </c>
      <c r="U12" s="17">
        <v>0.39011491268968002</v>
      </c>
      <c r="V12" s="17">
        <v>0.37241957162673001</v>
      </c>
      <c r="W12" s="17">
        <v>0.35730569231506598</v>
      </c>
      <c r="X12" s="17">
        <v>0.333479417513666</v>
      </c>
      <c r="Y12" s="17">
        <v>0.29492411819125303</v>
      </c>
      <c r="Z12" s="17">
        <v>0.35669153636389</v>
      </c>
      <c r="AA12" s="17">
        <v>0.32685134019533302</v>
      </c>
      <c r="AB12" s="17">
        <v>0.40535478777070999</v>
      </c>
      <c r="AC12" s="17">
        <v>0.40332618819733501</v>
      </c>
      <c r="AD12" s="17">
        <v>0.29520937260422803</v>
      </c>
      <c r="AE12" s="17"/>
      <c r="AF12" s="17">
        <v>0.33787510017628802</v>
      </c>
      <c r="AG12" s="17">
        <v>0.363993720323601</v>
      </c>
      <c r="AH12" s="17">
        <v>0.41221919051578598</v>
      </c>
      <c r="AI12" s="17">
        <v>0.34795086595218899</v>
      </c>
      <c r="AJ12" s="17">
        <v>0.24277336159777399</v>
      </c>
      <c r="AK12" s="17"/>
      <c r="AL12" s="17">
        <v>0.39885549095289102</v>
      </c>
      <c r="AM12" s="17">
        <v>0.36238505825195699</v>
      </c>
      <c r="AN12" s="17">
        <v>0.28776220865064001</v>
      </c>
      <c r="AO12" s="17">
        <v>0.204713097435545</v>
      </c>
      <c r="AP12" s="17"/>
      <c r="AQ12" s="17">
        <v>0.38588107103649399</v>
      </c>
      <c r="AR12" s="17">
        <v>0.30503532446890103</v>
      </c>
      <c r="AS12" s="17"/>
      <c r="AT12" s="17">
        <v>0.29126331587120502</v>
      </c>
      <c r="AU12" s="17">
        <v>0.66339617717297505</v>
      </c>
      <c r="AV12" s="17"/>
      <c r="AW12" s="17">
        <v>0.528976705243834</v>
      </c>
      <c r="AX12" s="17">
        <v>0.31689852460776602</v>
      </c>
      <c r="AY12" s="17">
        <v>0.22606717250015601</v>
      </c>
      <c r="AZ12" s="17"/>
      <c r="BA12" s="17">
        <v>0.23336924808152301</v>
      </c>
      <c r="BB12" s="17">
        <v>0.39146636095244902</v>
      </c>
      <c r="BC12" s="17">
        <v>0.36714953412215301</v>
      </c>
      <c r="BD12" s="17">
        <v>0.47394980894541</v>
      </c>
      <c r="BE12" s="17">
        <v>0.43582980062763599</v>
      </c>
      <c r="BF12" s="17"/>
      <c r="BG12" s="17">
        <v>0.31384933200786003</v>
      </c>
      <c r="BH12" s="17">
        <v>0.38180636833366699</v>
      </c>
      <c r="BI12" s="17"/>
      <c r="BJ12" s="17">
        <v>0.30924241480769099</v>
      </c>
      <c r="BK12" s="17">
        <v>0.52950034475331498</v>
      </c>
      <c r="BL12" s="17"/>
      <c r="BM12" s="17">
        <v>0.249990691054569</v>
      </c>
      <c r="BN12" s="17">
        <v>0.46946685733414401</v>
      </c>
      <c r="BO12" s="17">
        <v>0.29485877851602099</v>
      </c>
      <c r="BP12" s="17">
        <v>0.33084112559673601</v>
      </c>
      <c r="BQ12" s="17">
        <v>0.47863796088684002</v>
      </c>
      <c r="BR12" s="17"/>
      <c r="BS12" s="17">
        <v>0.36634716219778102</v>
      </c>
      <c r="BT12" s="17"/>
      <c r="BU12" s="17">
        <v>0.452027141368603</v>
      </c>
      <c r="BV12" s="17">
        <v>0.22551287798848299</v>
      </c>
      <c r="BW12" s="17">
        <v>0.347999299403149</v>
      </c>
      <c r="BX12" s="17">
        <v>0.41991533964979599</v>
      </c>
      <c r="BY12" s="17">
        <v>0.314295267593863</v>
      </c>
      <c r="BZ12" s="17"/>
      <c r="CA12" s="17">
        <v>0.22689722457876099</v>
      </c>
      <c r="CB12" s="17"/>
      <c r="CC12" s="17">
        <v>0.36394948873696298</v>
      </c>
      <c r="CD12" s="17">
        <v>0.32311802205882001</v>
      </c>
      <c r="CE12" s="17"/>
      <c r="CF12" s="17">
        <v>0.42560453829287997</v>
      </c>
      <c r="CG12" s="17"/>
      <c r="CH12" s="17">
        <v>0.45074019277445199</v>
      </c>
      <c r="CI12" s="17">
        <v>0.231991010645476</v>
      </c>
    </row>
    <row r="13" spans="2:87" ht="29" x14ac:dyDescent="0.35">
      <c r="B13" s="18" t="s">
        <v>531</v>
      </c>
      <c r="C13" s="17">
        <v>6.1666470502899501E-2</v>
      </c>
      <c r="D13" s="17">
        <v>6.4186702546435798E-2</v>
      </c>
      <c r="E13" s="17">
        <v>5.9610903975097197E-2</v>
      </c>
      <c r="F13" s="17"/>
      <c r="G13" s="17">
        <v>5.2678541317814097E-2</v>
      </c>
      <c r="H13" s="17">
        <v>8.4036005568944305E-2</v>
      </c>
      <c r="I13" s="17">
        <v>8.5675492961583E-2</v>
      </c>
      <c r="J13" s="17">
        <v>3.8216920724704999E-2</v>
      </c>
      <c r="K13" s="17">
        <v>5.4064026506401998E-2</v>
      </c>
      <c r="L13" s="17">
        <v>5.2391250928748301E-2</v>
      </c>
      <c r="M13" s="17"/>
      <c r="N13" s="17">
        <v>5.6342072131621401E-2</v>
      </c>
      <c r="O13" s="17">
        <v>4.5508375653518701E-2</v>
      </c>
      <c r="P13" s="17">
        <v>5.9508014139909998E-2</v>
      </c>
      <c r="Q13" s="17">
        <v>8.6365773466081999E-2</v>
      </c>
      <c r="R13" s="17"/>
      <c r="S13" s="17">
        <v>3.9828277727184898E-2</v>
      </c>
      <c r="T13" s="17">
        <v>6.1914148115573997E-2</v>
      </c>
      <c r="U13" s="17">
        <v>5.7564255013328403E-2</v>
      </c>
      <c r="V13" s="17">
        <v>4.1298434527311703E-2</v>
      </c>
      <c r="W13" s="17">
        <v>0.117799344195229</v>
      </c>
      <c r="X13" s="17">
        <v>8.5387503778389495E-2</v>
      </c>
      <c r="Y13" s="17">
        <v>7.4190997336267106E-2</v>
      </c>
      <c r="Z13" s="17">
        <v>6.7290453414891205E-2</v>
      </c>
      <c r="AA13" s="17">
        <v>3.8353795056958698E-2</v>
      </c>
      <c r="AB13" s="17">
        <v>3.1515785864762197E-2</v>
      </c>
      <c r="AC13" s="17">
        <v>7.90761567890092E-2</v>
      </c>
      <c r="AD13" s="17">
        <v>0.14256427645678499</v>
      </c>
      <c r="AE13" s="17"/>
      <c r="AF13" s="17">
        <v>5.1324685924227599E-2</v>
      </c>
      <c r="AG13" s="17">
        <v>6.2076889822205002E-2</v>
      </c>
      <c r="AH13" s="17">
        <v>6.9584492382337604E-2</v>
      </c>
      <c r="AI13" s="17">
        <v>5.0093827293892203E-2</v>
      </c>
      <c r="AJ13" s="17">
        <v>5.5602078488460403E-2</v>
      </c>
      <c r="AK13" s="17"/>
      <c r="AL13" s="17">
        <v>6.44171128119439E-2</v>
      </c>
      <c r="AM13" s="17">
        <v>5.65519600104952E-2</v>
      </c>
      <c r="AN13" s="17">
        <v>5.8354012518293197E-2</v>
      </c>
      <c r="AO13" s="17">
        <v>8.54205174289734E-2</v>
      </c>
      <c r="AP13" s="17"/>
      <c r="AQ13" s="17">
        <v>6.8658459309965406E-2</v>
      </c>
      <c r="AR13" s="17">
        <v>5.1643007100408603E-2</v>
      </c>
      <c r="AS13" s="17"/>
      <c r="AT13" s="17">
        <v>6.0501827248272202E-2</v>
      </c>
      <c r="AU13" s="17">
        <v>4.78246548202165E-2</v>
      </c>
      <c r="AV13" s="17"/>
      <c r="AW13" s="17">
        <v>3.9351187297094602E-2</v>
      </c>
      <c r="AX13" s="17">
        <v>6.6119885868895903E-2</v>
      </c>
      <c r="AY13" s="17">
        <v>7.7220753174022203E-2</v>
      </c>
      <c r="AZ13" s="17"/>
      <c r="BA13" s="17">
        <v>6.2689495708318999E-2</v>
      </c>
      <c r="BB13" s="17">
        <v>6.2843943618413403E-2</v>
      </c>
      <c r="BC13" s="17">
        <v>6.3327319227023504E-2</v>
      </c>
      <c r="BD13" s="17">
        <v>6.6475107691410601E-2</v>
      </c>
      <c r="BE13" s="17">
        <v>3.0812868029684599E-2</v>
      </c>
      <c r="BF13" s="17"/>
      <c r="BG13" s="17">
        <v>6.4004436377288101E-2</v>
      </c>
      <c r="BH13" s="17">
        <v>5.99106785855184E-2</v>
      </c>
      <c r="BI13" s="17"/>
      <c r="BJ13" s="17">
        <v>6.0990368141919001E-2</v>
      </c>
      <c r="BK13" s="17">
        <v>6.5902514073193502E-2</v>
      </c>
      <c r="BL13" s="17"/>
      <c r="BM13" s="17">
        <v>8.9709239564424795E-2</v>
      </c>
      <c r="BN13" s="17">
        <v>5.2171994304074099E-2</v>
      </c>
      <c r="BO13" s="17">
        <v>5.34384329689854E-2</v>
      </c>
      <c r="BP13" s="17">
        <v>8.1665307289213895E-2</v>
      </c>
      <c r="BQ13" s="17">
        <v>4.4023673540883199E-2</v>
      </c>
      <c r="BR13" s="17"/>
      <c r="BS13" s="17">
        <v>4.8485142510499998E-2</v>
      </c>
      <c r="BT13" s="17"/>
      <c r="BU13" s="17">
        <v>4.2282692092262701E-2</v>
      </c>
      <c r="BV13" s="17">
        <v>5.2558922506597397E-2</v>
      </c>
      <c r="BW13" s="17">
        <v>6.7218684985008798E-2</v>
      </c>
      <c r="BX13" s="17">
        <v>6.2233393932500103E-2</v>
      </c>
      <c r="BY13" s="17">
        <v>0.11349724023829</v>
      </c>
      <c r="BZ13" s="17"/>
      <c r="CA13" s="17">
        <v>4.6897752947962598E-2</v>
      </c>
      <c r="CB13" s="17"/>
      <c r="CC13" s="17">
        <v>6.2272645885544702E-2</v>
      </c>
      <c r="CD13" s="17">
        <v>5.0101084139535797E-2</v>
      </c>
      <c r="CE13" s="17"/>
      <c r="CF13" s="17">
        <v>4.9121185786306198E-2</v>
      </c>
      <c r="CG13" s="17"/>
      <c r="CH13" s="17">
        <v>4.4288418631834199E-2</v>
      </c>
      <c r="CI13" s="17">
        <v>1.5888473435656299E-2</v>
      </c>
    </row>
    <row r="14" spans="2:87" x14ac:dyDescent="0.35">
      <c r="B14" s="18" t="s">
        <v>161</v>
      </c>
      <c r="C14" s="19">
        <v>9.1280775665773806E-2</v>
      </c>
      <c r="D14" s="19">
        <v>7.6421637918221402E-2</v>
      </c>
      <c r="E14" s="19">
        <v>0.103169317333072</v>
      </c>
      <c r="F14" s="19"/>
      <c r="G14" s="19">
        <v>0.13703065001790499</v>
      </c>
      <c r="H14" s="19">
        <v>9.5759465347094203E-2</v>
      </c>
      <c r="I14" s="19">
        <v>0.126162873769954</v>
      </c>
      <c r="J14" s="19">
        <v>0.107921860671745</v>
      </c>
      <c r="K14" s="19">
        <v>4.9910767898439998E-2</v>
      </c>
      <c r="L14" s="19">
        <v>3.6060487433422897E-2</v>
      </c>
      <c r="M14" s="19"/>
      <c r="N14" s="19">
        <v>7.0254803633945595E-2</v>
      </c>
      <c r="O14" s="19">
        <v>6.9482829758236206E-2</v>
      </c>
      <c r="P14" s="19">
        <v>0.105585110987476</v>
      </c>
      <c r="Q14" s="19">
        <v>0.124151133304453</v>
      </c>
      <c r="R14" s="19"/>
      <c r="S14" s="19">
        <v>8.3994516131191896E-2</v>
      </c>
      <c r="T14" s="19">
        <v>8.46513333512523E-2</v>
      </c>
      <c r="U14" s="19">
        <v>7.2403736491642001E-2</v>
      </c>
      <c r="V14" s="19">
        <v>0.12349065648422899</v>
      </c>
      <c r="W14" s="19">
        <v>0.138271382544045</v>
      </c>
      <c r="X14" s="19">
        <v>8.9954137814544602E-2</v>
      </c>
      <c r="Y14" s="19">
        <v>0.158468291178672</v>
      </c>
      <c r="Z14" s="19">
        <v>7.0974763006570296E-2</v>
      </c>
      <c r="AA14" s="19">
        <v>4.5015027582922397E-2</v>
      </c>
      <c r="AB14" s="19">
        <v>7.5004505550913703E-2</v>
      </c>
      <c r="AC14" s="19">
        <v>7.2649626675356294E-2</v>
      </c>
      <c r="AD14" s="19">
        <v>0.104822522461861</v>
      </c>
      <c r="AE14" s="19"/>
      <c r="AF14" s="19">
        <v>0.12962320867921501</v>
      </c>
      <c r="AG14" s="19">
        <v>8.8682508337431798E-2</v>
      </c>
      <c r="AH14" s="19">
        <v>6.0145204201858198E-2</v>
      </c>
      <c r="AI14" s="19">
        <v>5.52233725863263E-2</v>
      </c>
      <c r="AJ14" s="19">
        <v>7.5777956840301905E-2</v>
      </c>
      <c r="AK14" s="19"/>
      <c r="AL14" s="19">
        <v>0.105543234550231</v>
      </c>
      <c r="AM14" s="19">
        <v>7.5586973559488096E-2</v>
      </c>
      <c r="AN14" s="19">
        <v>9.1101600332571697E-2</v>
      </c>
      <c r="AO14" s="19">
        <v>0.10291429936271899</v>
      </c>
      <c r="AP14" s="19"/>
      <c r="AQ14" s="19">
        <v>9.7500789458331003E-2</v>
      </c>
      <c r="AR14" s="19">
        <v>8.2363987848596207E-2</v>
      </c>
      <c r="AS14" s="19"/>
      <c r="AT14" s="19">
        <v>9.8015846859796002E-2</v>
      </c>
      <c r="AU14" s="19">
        <v>3.5294617156053601E-2</v>
      </c>
      <c r="AV14" s="19"/>
      <c r="AW14" s="19">
        <v>5.8617912850007503E-2</v>
      </c>
      <c r="AX14" s="19">
        <v>7.3026235302173198E-2</v>
      </c>
      <c r="AY14" s="19">
        <v>0.12470498035100901</v>
      </c>
      <c r="AZ14" s="19"/>
      <c r="BA14" s="19">
        <v>0.11165920921169099</v>
      </c>
      <c r="BB14" s="19">
        <v>7.0229927385108998E-2</v>
      </c>
      <c r="BC14" s="19">
        <v>9.1157749085436501E-2</v>
      </c>
      <c r="BD14" s="19">
        <v>0.113159782617509</v>
      </c>
      <c r="BE14" s="19">
        <v>6.00826021499931E-2</v>
      </c>
      <c r="BF14" s="19"/>
      <c r="BG14" s="19">
        <v>0.114480388903208</v>
      </c>
      <c r="BH14" s="19">
        <v>7.3858069092133397E-2</v>
      </c>
      <c r="BI14" s="19"/>
      <c r="BJ14" s="19">
        <v>0.102515612131725</v>
      </c>
      <c r="BK14" s="19">
        <v>4.8110265569359802E-2</v>
      </c>
      <c r="BL14" s="19"/>
      <c r="BM14" s="19">
        <v>0.175443677456563</v>
      </c>
      <c r="BN14" s="19">
        <v>5.9583463403624297E-2</v>
      </c>
      <c r="BO14" s="19">
        <v>7.6419033211338597E-2</v>
      </c>
      <c r="BP14" s="19">
        <v>6.5460587751768898E-2</v>
      </c>
      <c r="BQ14" s="19">
        <v>6.0024695763707003E-2</v>
      </c>
      <c r="BR14" s="19"/>
      <c r="BS14" s="19">
        <v>7.7302325283698001E-2</v>
      </c>
      <c r="BT14" s="19"/>
      <c r="BU14" s="19">
        <v>7.2870431728424598E-2</v>
      </c>
      <c r="BV14" s="19">
        <v>5.7544504194079103E-2</v>
      </c>
      <c r="BW14" s="19">
        <v>6.6498604318648499E-2</v>
      </c>
      <c r="BX14" s="19">
        <v>5.6644268761074E-2</v>
      </c>
      <c r="BY14" s="19">
        <v>0.217947018872855</v>
      </c>
      <c r="BZ14" s="19"/>
      <c r="CA14" s="19">
        <v>8.1151376676726394E-2</v>
      </c>
      <c r="CB14" s="19"/>
      <c r="CC14" s="19">
        <v>8.60363593018659E-2</v>
      </c>
      <c r="CD14" s="19">
        <v>7.4555108998058894E-2</v>
      </c>
      <c r="CE14" s="19"/>
      <c r="CF14" s="19">
        <v>6.8716410952461601E-2</v>
      </c>
      <c r="CG14" s="19"/>
      <c r="CH14" s="19">
        <v>7.7201830401571997E-2</v>
      </c>
      <c r="CI14" s="19">
        <v>4.99228990293481E-2</v>
      </c>
    </row>
    <row r="15" spans="2:87" x14ac:dyDescent="0.35">
      <c r="B15" s="16" t="s">
        <v>163</v>
      </c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173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508</v>
      </c>
      <c r="D7" s="10">
        <v>261</v>
      </c>
      <c r="E7" s="10">
        <v>246</v>
      </c>
      <c r="F7" s="10"/>
      <c r="G7" s="10">
        <v>41</v>
      </c>
      <c r="H7" s="10">
        <v>95</v>
      </c>
      <c r="I7" s="10">
        <v>78</v>
      </c>
      <c r="J7" s="10">
        <v>97</v>
      </c>
      <c r="K7" s="10">
        <v>92</v>
      </c>
      <c r="L7" s="10">
        <v>105</v>
      </c>
      <c r="M7" s="10"/>
      <c r="N7" s="10">
        <v>151</v>
      </c>
      <c r="O7" s="10">
        <v>119</v>
      </c>
      <c r="P7" s="10">
        <v>106</v>
      </c>
      <c r="Q7" s="10">
        <v>128</v>
      </c>
      <c r="R7" s="10"/>
      <c r="S7" s="10">
        <v>68</v>
      </c>
      <c r="T7" s="10">
        <v>66</v>
      </c>
      <c r="U7" s="10">
        <v>40</v>
      </c>
      <c r="V7" s="10">
        <v>37</v>
      </c>
      <c r="W7" s="10">
        <v>40</v>
      </c>
      <c r="X7" s="10">
        <v>35</v>
      </c>
      <c r="Y7" s="10">
        <v>34</v>
      </c>
      <c r="Z7" s="10">
        <v>25</v>
      </c>
      <c r="AA7" s="10">
        <v>52</v>
      </c>
      <c r="AB7" s="10">
        <v>65</v>
      </c>
      <c r="AC7" s="10">
        <v>25</v>
      </c>
      <c r="AD7" s="10">
        <v>21</v>
      </c>
      <c r="AE7" s="10"/>
      <c r="AF7" s="10">
        <v>97</v>
      </c>
      <c r="AG7" s="10">
        <v>164</v>
      </c>
      <c r="AH7" s="10">
        <v>111</v>
      </c>
      <c r="AI7" s="10">
        <v>59</v>
      </c>
      <c r="AJ7" s="10">
        <v>63</v>
      </c>
      <c r="AK7" s="10"/>
      <c r="AL7" s="10">
        <v>204</v>
      </c>
      <c r="AM7" s="10">
        <v>193</v>
      </c>
      <c r="AN7" s="10">
        <v>88</v>
      </c>
      <c r="AO7" s="10">
        <v>23</v>
      </c>
      <c r="AP7" s="10"/>
      <c r="AQ7" s="10">
        <v>291</v>
      </c>
      <c r="AR7" s="10">
        <v>217</v>
      </c>
      <c r="AS7" s="10"/>
      <c r="AT7" s="10">
        <v>343</v>
      </c>
      <c r="AU7" s="10">
        <v>100</v>
      </c>
      <c r="AV7" s="10"/>
      <c r="AW7" s="10">
        <v>206</v>
      </c>
      <c r="AX7" s="10">
        <v>133</v>
      </c>
      <c r="AY7" s="10">
        <v>160</v>
      </c>
      <c r="AZ7" s="10"/>
      <c r="BA7" s="10">
        <v>115</v>
      </c>
      <c r="BB7" s="10">
        <v>138</v>
      </c>
      <c r="BC7" s="10">
        <v>170</v>
      </c>
      <c r="BD7" s="10">
        <v>47</v>
      </c>
      <c r="BE7" s="10">
        <v>38</v>
      </c>
      <c r="BF7" s="10"/>
      <c r="BG7" s="10">
        <v>200</v>
      </c>
      <c r="BH7" s="10">
        <v>308</v>
      </c>
      <c r="BI7" s="10"/>
      <c r="BJ7" s="10">
        <v>392</v>
      </c>
      <c r="BK7" s="10">
        <v>116</v>
      </c>
      <c r="BL7" s="10"/>
      <c r="BM7" s="10">
        <v>65</v>
      </c>
      <c r="BN7" s="10">
        <v>97</v>
      </c>
      <c r="BO7" s="10">
        <v>187</v>
      </c>
      <c r="BP7" s="10">
        <v>41</v>
      </c>
      <c r="BQ7" s="10">
        <v>52</v>
      </c>
      <c r="BR7" s="10"/>
      <c r="BS7" s="10">
        <v>156</v>
      </c>
      <c r="BT7" s="10"/>
      <c r="BU7" s="10">
        <v>95</v>
      </c>
      <c r="BV7" s="10">
        <v>124</v>
      </c>
      <c r="BW7" s="10">
        <v>48</v>
      </c>
      <c r="BX7" s="10">
        <v>97</v>
      </c>
      <c r="BY7" s="10">
        <v>35</v>
      </c>
      <c r="BZ7" s="10"/>
      <c r="CA7" s="10">
        <v>51</v>
      </c>
      <c r="CB7" s="10"/>
      <c r="CC7" s="10">
        <v>406</v>
      </c>
      <c r="CD7" s="10">
        <v>85</v>
      </c>
      <c r="CE7" s="10"/>
      <c r="CF7" s="10">
        <v>208</v>
      </c>
      <c r="CG7" s="10"/>
      <c r="CH7" s="10">
        <v>171</v>
      </c>
      <c r="CI7" s="10">
        <v>67</v>
      </c>
    </row>
    <row r="8" spans="2:87" ht="30" customHeight="1" x14ac:dyDescent="0.35">
      <c r="B8" s="11" t="s">
        <v>20</v>
      </c>
      <c r="C8" s="11">
        <v>505</v>
      </c>
      <c r="D8" s="11">
        <v>255</v>
      </c>
      <c r="E8" s="11">
        <v>249</v>
      </c>
      <c r="F8" s="11"/>
      <c r="G8" s="11">
        <v>70</v>
      </c>
      <c r="H8" s="11">
        <v>93</v>
      </c>
      <c r="I8" s="11">
        <v>74</v>
      </c>
      <c r="J8" s="11">
        <v>91</v>
      </c>
      <c r="K8" s="11">
        <v>83</v>
      </c>
      <c r="L8" s="11">
        <v>95</v>
      </c>
      <c r="M8" s="11"/>
      <c r="N8" s="11">
        <v>138</v>
      </c>
      <c r="O8" s="11">
        <v>122</v>
      </c>
      <c r="P8" s="11">
        <v>111</v>
      </c>
      <c r="Q8" s="11">
        <v>131</v>
      </c>
      <c r="R8" s="11"/>
      <c r="S8" s="11">
        <v>68</v>
      </c>
      <c r="T8" s="11">
        <v>61</v>
      </c>
      <c r="U8" s="11">
        <v>38</v>
      </c>
      <c r="V8" s="11">
        <v>39</v>
      </c>
      <c r="W8" s="11">
        <v>36</v>
      </c>
      <c r="X8" s="11">
        <v>39</v>
      </c>
      <c r="Y8" s="11">
        <v>38</v>
      </c>
      <c r="Z8" s="11">
        <v>27</v>
      </c>
      <c r="AA8" s="11">
        <v>56</v>
      </c>
      <c r="AB8" s="11">
        <v>62</v>
      </c>
      <c r="AC8" s="11">
        <v>24</v>
      </c>
      <c r="AD8" s="11">
        <v>18</v>
      </c>
      <c r="AE8" s="11"/>
      <c r="AF8" s="11">
        <v>97</v>
      </c>
      <c r="AG8" s="11">
        <v>170</v>
      </c>
      <c r="AH8" s="11">
        <v>108</v>
      </c>
      <c r="AI8" s="11">
        <v>55</v>
      </c>
      <c r="AJ8" s="11">
        <v>61</v>
      </c>
      <c r="AK8" s="11"/>
      <c r="AL8" s="11">
        <v>192</v>
      </c>
      <c r="AM8" s="11">
        <v>200</v>
      </c>
      <c r="AN8" s="11">
        <v>89</v>
      </c>
      <c r="AO8" s="11">
        <v>24</v>
      </c>
      <c r="AP8" s="11"/>
      <c r="AQ8" s="11">
        <v>293</v>
      </c>
      <c r="AR8" s="11">
        <v>212</v>
      </c>
      <c r="AS8" s="11"/>
      <c r="AT8" s="11">
        <v>342</v>
      </c>
      <c r="AU8" s="11">
        <v>91</v>
      </c>
      <c r="AV8" s="11"/>
      <c r="AW8" s="11">
        <v>191</v>
      </c>
      <c r="AX8" s="11">
        <v>136</v>
      </c>
      <c r="AY8" s="11">
        <v>168</v>
      </c>
      <c r="AZ8" s="11"/>
      <c r="BA8" s="11">
        <v>115</v>
      </c>
      <c r="BB8" s="11">
        <v>137</v>
      </c>
      <c r="BC8" s="11">
        <v>173</v>
      </c>
      <c r="BD8" s="11">
        <v>44</v>
      </c>
      <c r="BE8" s="11">
        <v>36</v>
      </c>
      <c r="BF8" s="11"/>
      <c r="BG8" s="11">
        <v>210</v>
      </c>
      <c r="BH8" s="11">
        <v>296</v>
      </c>
      <c r="BI8" s="11"/>
      <c r="BJ8" s="11">
        <v>396</v>
      </c>
      <c r="BK8" s="11">
        <v>109</v>
      </c>
      <c r="BL8" s="11"/>
      <c r="BM8" s="11">
        <v>69</v>
      </c>
      <c r="BN8" s="11">
        <v>91</v>
      </c>
      <c r="BO8" s="11">
        <v>186</v>
      </c>
      <c r="BP8" s="11">
        <v>41</v>
      </c>
      <c r="BQ8" s="11">
        <v>54</v>
      </c>
      <c r="BR8" s="11"/>
      <c r="BS8" s="11">
        <v>153</v>
      </c>
      <c r="BT8" s="11"/>
      <c r="BU8" s="11">
        <v>91</v>
      </c>
      <c r="BV8" s="11">
        <v>129</v>
      </c>
      <c r="BW8" s="11">
        <v>48</v>
      </c>
      <c r="BX8" s="11">
        <v>95</v>
      </c>
      <c r="BY8" s="11">
        <v>34</v>
      </c>
      <c r="BZ8" s="11"/>
      <c r="CA8" s="11">
        <v>52</v>
      </c>
      <c r="CB8" s="11"/>
      <c r="CC8" s="11">
        <v>400</v>
      </c>
      <c r="CD8" s="11">
        <v>87</v>
      </c>
      <c r="CE8" s="11"/>
      <c r="CF8" s="11">
        <v>195</v>
      </c>
      <c r="CG8" s="11"/>
      <c r="CH8" s="11">
        <v>170</v>
      </c>
      <c r="CI8" s="11">
        <v>67</v>
      </c>
    </row>
    <row r="9" spans="2:87" x14ac:dyDescent="0.35">
      <c r="B9" s="18" t="s">
        <v>157</v>
      </c>
      <c r="C9" s="17">
        <v>7.5401425532850799E-2</v>
      </c>
      <c r="D9" s="17">
        <v>9.9783852235776599E-2</v>
      </c>
      <c r="E9" s="17">
        <v>5.0696181170726197E-2</v>
      </c>
      <c r="F9" s="17"/>
      <c r="G9" s="17">
        <v>0.134565410006979</v>
      </c>
      <c r="H9" s="17">
        <v>0.13154731494409999</v>
      </c>
      <c r="I9" s="17">
        <v>2.7139309127061601E-2</v>
      </c>
      <c r="J9" s="17">
        <v>7.9254259181339604E-2</v>
      </c>
      <c r="K9" s="17">
        <v>6.3378351143463393E-2</v>
      </c>
      <c r="L9" s="17">
        <v>2.0773252624865401E-2</v>
      </c>
      <c r="M9" s="17"/>
      <c r="N9" s="17">
        <v>7.6699137141245197E-2</v>
      </c>
      <c r="O9" s="17">
        <v>4.0089543672019903E-2</v>
      </c>
      <c r="P9" s="17">
        <v>0.11489340599555101</v>
      </c>
      <c r="Q9" s="17">
        <v>7.5882861676139099E-2</v>
      </c>
      <c r="R9" s="17"/>
      <c r="S9" s="17">
        <v>6.9710251629226103E-2</v>
      </c>
      <c r="T9" s="17">
        <v>5.5131511022762397E-2</v>
      </c>
      <c r="U9" s="17">
        <v>4.8011131621230302E-2</v>
      </c>
      <c r="V9" s="17">
        <v>5.6699664532081098E-2</v>
      </c>
      <c r="W9" s="17">
        <v>9.1478740606787498E-2</v>
      </c>
      <c r="X9" s="17">
        <v>0.16320379932287599</v>
      </c>
      <c r="Y9" s="17">
        <v>3.0515408780620298E-2</v>
      </c>
      <c r="Z9" s="17">
        <v>4.3741258644533897E-2</v>
      </c>
      <c r="AA9" s="17">
        <v>8.8404344261127199E-2</v>
      </c>
      <c r="AB9" s="17">
        <v>9.3239371235303695E-2</v>
      </c>
      <c r="AC9" s="17">
        <v>4.1035809987998502E-2</v>
      </c>
      <c r="AD9" s="17">
        <v>0.130209428092773</v>
      </c>
      <c r="AE9" s="17"/>
      <c r="AF9" s="17">
        <v>0.100126839197116</v>
      </c>
      <c r="AG9" s="17">
        <v>9.42044060926608E-2</v>
      </c>
      <c r="AH9" s="17">
        <v>3.0067242568285898E-2</v>
      </c>
      <c r="AI9" s="17">
        <v>5.6551129050733999E-2</v>
      </c>
      <c r="AJ9" s="17">
        <v>9.7958126792376393E-2</v>
      </c>
      <c r="AK9" s="17"/>
      <c r="AL9" s="17">
        <v>4.4820661213490001E-2</v>
      </c>
      <c r="AM9" s="17">
        <v>9.0167210409559301E-2</v>
      </c>
      <c r="AN9" s="17">
        <v>9.0661407009186096E-2</v>
      </c>
      <c r="AO9" s="17">
        <v>0.14022920733033001</v>
      </c>
      <c r="AP9" s="17"/>
      <c r="AQ9" s="17">
        <v>6.8895436226091497E-2</v>
      </c>
      <c r="AR9" s="17">
        <v>8.4373167176341093E-2</v>
      </c>
      <c r="AS9" s="17"/>
      <c r="AT9" s="17">
        <v>7.6649889268593993E-2</v>
      </c>
      <c r="AU9" s="17">
        <v>2.1576875537758999E-2</v>
      </c>
      <c r="AV9" s="17"/>
      <c r="AW9" s="17">
        <v>5.4117638677296201E-2</v>
      </c>
      <c r="AX9" s="17">
        <v>6.4984723095498506E-2</v>
      </c>
      <c r="AY9" s="17">
        <v>0.11230819785992099</v>
      </c>
      <c r="AZ9" s="17"/>
      <c r="BA9" s="17">
        <v>0.12174888001828101</v>
      </c>
      <c r="BB9" s="17">
        <v>6.1826206596794803E-2</v>
      </c>
      <c r="BC9" s="17">
        <v>5.65846667677561E-2</v>
      </c>
      <c r="BD9" s="17">
        <v>3.7607344840872997E-2</v>
      </c>
      <c r="BE9" s="17">
        <v>0.114893779557762</v>
      </c>
      <c r="BF9" s="17"/>
      <c r="BG9" s="17">
        <v>8.2436574092514203E-2</v>
      </c>
      <c r="BH9" s="17">
        <v>7.0415460168581606E-2</v>
      </c>
      <c r="BI9" s="17"/>
      <c r="BJ9" s="17">
        <v>7.9493447297645403E-2</v>
      </c>
      <c r="BK9" s="17">
        <v>6.05317318034942E-2</v>
      </c>
      <c r="BL9" s="17"/>
      <c r="BM9" s="17">
        <v>8.7860902592734394E-2</v>
      </c>
      <c r="BN9" s="17">
        <v>3.6644414636208197E-2</v>
      </c>
      <c r="BO9" s="17">
        <v>8.9645287484306502E-2</v>
      </c>
      <c r="BP9" s="17">
        <v>7.2818516614041498E-2</v>
      </c>
      <c r="BQ9" s="17">
        <v>0.100033336556554</v>
      </c>
      <c r="BR9" s="17"/>
      <c r="BS9" s="17">
        <v>0.102374185265231</v>
      </c>
      <c r="BT9" s="17"/>
      <c r="BU9" s="17">
        <v>2.16183022976018E-2</v>
      </c>
      <c r="BV9" s="17">
        <v>0.11380203697539901</v>
      </c>
      <c r="BW9" s="17">
        <v>3.6282765361770698E-2</v>
      </c>
      <c r="BX9" s="17">
        <v>0.14952878689020399</v>
      </c>
      <c r="BY9" s="17">
        <v>2.2381300985179601E-2</v>
      </c>
      <c r="BZ9" s="17"/>
      <c r="CA9" s="17">
        <v>0.14776649534332201</v>
      </c>
      <c r="CB9" s="17"/>
      <c r="CC9" s="17">
        <v>8.53924495450296E-2</v>
      </c>
      <c r="CD9" s="17">
        <v>4.5092861769607001E-2</v>
      </c>
      <c r="CE9" s="17"/>
      <c r="CF9" s="17">
        <v>5.7859215184393402E-2</v>
      </c>
      <c r="CG9" s="17"/>
      <c r="CH9" s="17">
        <v>6.2662366867199004E-2</v>
      </c>
      <c r="CI9" s="17">
        <v>0.165147342405214</v>
      </c>
    </row>
    <row r="10" spans="2:87" x14ac:dyDescent="0.35">
      <c r="B10" s="18" t="s">
        <v>158</v>
      </c>
      <c r="C10" s="17">
        <v>0.248407379208649</v>
      </c>
      <c r="D10" s="17">
        <v>0.27585832986351</v>
      </c>
      <c r="E10" s="17">
        <v>0.21708068337543401</v>
      </c>
      <c r="F10" s="17"/>
      <c r="G10" s="17">
        <v>0.45148505807780498</v>
      </c>
      <c r="H10" s="17">
        <v>0.33682286102891701</v>
      </c>
      <c r="I10" s="17">
        <v>0.26810893897631799</v>
      </c>
      <c r="J10" s="17">
        <v>0.20285211692135099</v>
      </c>
      <c r="K10" s="17">
        <v>0.16263613755112799</v>
      </c>
      <c r="L10" s="17">
        <v>0.114507633091897</v>
      </c>
      <c r="M10" s="17"/>
      <c r="N10" s="17">
        <v>0.25941730465092</v>
      </c>
      <c r="O10" s="17">
        <v>0.25977455575539399</v>
      </c>
      <c r="P10" s="17">
        <v>0.22888979942610299</v>
      </c>
      <c r="Q10" s="17">
        <v>0.25035648076764699</v>
      </c>
      <c r="R10" s="17"/>
      <c r="S10" s="17">
        <v>0.33166604384180198</v>
      </c>
      <c r="T10" s="17">
        <v>0.27662550295511301</v>
      </c>
      <c r="U10" s="17">
        <v>0.17690793178050301</v>
      </c>
      <c r="V10" s="17">
        <v>0.242650739013647</v>
      </c>
      <c r="W10" s="17">
        <v>0.20931226155369501</v>
      </c>
      <c r="X10" s="17">
        <v>7.8815692943668803E-2</v>
      </c>
      <c r="Y10" s="17">
        <v>0.25976502304754601</v>
      </c>
      <c r="Z10" s="17">
        <v>0.22260731553912899</v>
      </c>
      <c r="AA10" s="17">
        <v>0.34529711327509699</v>
      </c>
      <c r="AB10" s="17">
        <v>0.22526273877277</v>
      </c>
      <c r="AC10" s="17">
        <v>0.28328279259915601</v>
      </c>
      <c r="AD10" s="17">
        <v>0.18815485054984099</v>
      </c>
      <c r="AE10" s="17"/>
      <c r="AF10" s="17">
        <v>0.24577735671567</v>
      </c>
      <c r="AG10" s="17">
        <v>0.24008365105868501</v>
      </c>
      <c r="AH10" s="17">
        <v>0.22566853164241801</v>
      </c>
      <c r="AI10" s="17">
        <v>0.287400212062486</v>
      </c>
      <c r="AJ10" s="17">
        <v>0.30091238922081998</v>
      </c>
      <c r="AK10" s="17"/>
      <c r="AL10" s="17">
        <v>0.22356139722781801</v>
      </c>
      <c r="AM10" s="17">
        <v>0.24504097624524501</v>
      </c>
      <c r="AN10" s="17">
        <v>0.26369759315590302</v>
      </c>
      <c r="AO10" s="17">
        <v>0.41878381995237701</v>
      </c>
      <c r="AP10" s="17"/>
      <c r="AQ10" s="17">
        <v>0.21447496887817699</v>
      </c>
      <c r="AR10" s="17">
        <v>0.29520008120550201</v>
      </c>
      <c r="AS10" s="17"/>
      <c r="AT10" s="17">
        <v>0.27932186451552798</v>
      </c>
      <c r="AU10" s="17">
        <v>0.104340925827765</v>
      </c>
      <c r="AV10" s="17"/>
      <c r="AW10" s="17">
        <v>0.169796753941544</v>
      </c>
      <c r="AX10" s="17">
        <v>0.29590393350557098</v>
      </c>
      <c r="AY10" s="17">
        <v>0.30198909868412899</v>
      </c>
      <c r="AZ10" s="17"/>
      <c r="BA10" s="17">
        <v>0.35195216165646098</v>
      </c>
      <c r="BB10" s="17">
        <v>0.228271721094333</v>
      </c>
      <c r="BC10" s="17">
        <v>0.215420700989783</v>
      </c>
      <c r="BD10" s="17">
        <v>0.22438425678180299</v>
      </c>
      <c r="BE10" s="17">
        <v>0.181567350008113</v>
      </c>
      <c r="BF10" s="17"/>
      <c r="BG10" s="17">
        <v>0.26923246191357397</v>
      </c>
      <c r="BH10" s="17">
        <v>0.233648182555698</v>
      </c>
      <c r="BI10" s="17"/>
      <c r="BJ10" s="17">
        <v>0.27685159765657302</v>
      </c>
      <c r="BK10" s="17">
        <v>0.14504604806168001</v>
      </c>
      <c r="BL10" s="17"/>
      <c r="BM10" s="17">
        <v>0.26712926963860001</v>
      </c>
      <c r="BN10" s="17">
        <v>0.14480715606825001</v>
      </c>
      <c r="BO10" s="17">
        <v>0.32924839382357701</v>
      </c>
      <c r="BP10" s="17">
        <v>0.28062879443176297</v>
      </c>
      <c r="BQ10" s="17">
        <v>0.222190518727997</v>
      </c>
      <c r="BR10" s="17"/>
      <c r="BS10" s="17">
        <v>0.26163978837701501</v>
      </c>
      <c r="BT10" s="17"/>
      <c r="BU10" s="17">
        <v>0.244289592052919</v>
      </c>
      <c r="BV10" s="17">
        <v>0.37759127692017003</v>
      </c>
      <c r="BW10" s="17">
        <v>0.29135233937038502</v>
      </c>
      <c r="BX10" s="17">
        <v>0.18329456271501801</v>
      </c>
      <c r="BY10" s="17">
        <v>8.4949234338717705E-2</v>
      </c>
      <c r="BZ10" s="17"/>
      <c r="CA10" s="17">
        <v>0.336345749231375</v>
      </c>
      <c r="CB10" s="17"/>
      <c r="CC10" s="17">
        <v>0.25438937014956298</v>
      </c>
      <c r="CD10" s="17">
        <v>0.27266943640956498</v>
      </c>
      <c r="CE10" s="17"/>
      <c r="CF10" s="17">
        <v>0.200068615183668</v>
      </c>
      <c r="CG10" s="17"/>
      <c r="CH10" s="17">
        <v>0.20116479002267099</v>
      </c>
      <c r="CI10" s="17">
        <v>0.33894339276811197</v>
      </c>
    </row>
    <row r="11" spans="2:87" x14ac:dyDescent="0.35">
      <c r="B11" s="18" t="s">
        <v>159</v>
      </c>
      <c r="C11" s="17">
        <v>0.399743342636807</v>
      </c>
      <c r="D11" s="17">
        <v>0.375393204287299</v>
      </c>
      <c r="E11" s="17">
        <v>0.42641053228624798</v>
      </c>
      <c r="F11" s="17"/>
      <c r="G11" s="17">
        <v>0.18611968776736301</v>
      </c>
      <c r="H11" s="17">
        <v>0.31416914531373602</v>
      </c>
      <c r="I11" s="17">
        <v>0.36600878606915099</v>
      </c>
      <c r="J11" s="17">
        <v>0.46289590207532599</v>
      </c>
      <c r="K11" s="17">
        <v>0.41905682746731898</v>
      </c>
      <c r="L11" s="17">
        <v>0.59093551005551603</v>
      </c>
      <c r="M11" s="17"/>
      <c r="N11" s="17">
        <v>0.42341065916055498</v>
      </c>
      <c r="O11" s="17">
        <v>0.40150604963057102</v>
      </c>
      <c r="P11" s="17">
        <v>0.414939393742778</v>
      </c>
      <c r="Q11" s="17">
        <v>0.356623171544657</v>
      </c>
      <c r="R11" s="17"/>
      <c r="S11" s="17">
        <v>0.39755124365977901</v>
      </c>
      <c r="T11" s="17">
        <v>0.43187455773083699</v>
      </c>
      <c r="U11" s="17">
        <v>0.51304578314571503</v>
      </c>
      <c r="V11" s="17">
        <v>0.33929488465818602</v>
      </c>
      <c r="W11" s="17">
        <v>0.47169524628571602</v>
      </c>
      <c r="X11" s="17">
        <v>0.41350853390973802</v>
      </c>
      <c r="Y11" s="17">
        <v>0.402154234888913</v>
      </c>
      <c r="Z11" s="17">
        <v>0.48657676518891302</v>
      </c>
      <c r="AA11" s="17">
        <v>0.34425104449479499</v>
      </c>
      <c r="AB11" s="17">
        <v>0.41466619291531798</v>
      </c>
      <c r="AC11" s="17">
        <v>0.12811825397332899</v>
      </c>
      <c r="AD11" s="17">
        <v>0.36286215895628099</v>
      </c>
      <c r="AE11" s="17"/>
      <c r="AF11" s="17">
        <v>0.34174139127245701</v>
      </c>
      <c r="AG11" s="17">
        <v>0.39637804411674299</v>
      </c>
      <c r="AH11" s="17">
        <v>0.43391093965890698</v>
      </c>
      <c r="AI11" s="17">
        <v>0.46585368247276798</v>
      </c>
      <c r="AJ11" s="17">
        <v>0.40493799899446198</v>
      </c>
      <c r="AK11" s="17"/>
      <c r="AL11" s="17">
        <v>0.41244532242831</v>
      </c>
      <c r="AM11" s="17">
        <v>0.41806125606615202</v>
      </c>
      <c r="AN11" s="17">
        <v>0.386820080031894</v>
      </c>
      <c r="AO11" s="17">
        <v>0.19288442363976599</v>
      </c>
      <c r="AP11" s="17"/>
      <c r="AQ11" s="17">
        <v>0.42018546290685999</v>
      </c>
      <c r="AR11" s="17">
        <v>0.37155371411750798</v>
      </c>
      <c r="AS11" s="17"/>
      <c r="AT11" s="17">
        <v>0.355351659741725</v>
      </c>
      <c r="AU11" s="17">
        <v>0.60626809178562902</v>
      </c>
      <c r="AV11" s="17"/>
      <c r="AW11" s="17">
        <v>0.42392431901153999</v>
      </c>
      <c r="AX11" s="17">
        <v>0.40803997728973102</v>
      </c>
      <c r="AY11" s="17">
        <v>0.36193891118726601</v>
      </c>
      <c r="AZ11" s="17"/>
      <c r="BA11" s="17">
        <v>0.31363854738779201</v>
      </c>
      <c r="BB11" s="17">
        <v>0.39986136507831299</v>
      </c>
      <c r="BC11" s="17">
        <v>0.44953934071101598</v>
      </c>
      <c r="BD11" s="17">
        <v>0.45569345741412998</v>
      </c>
      <c r="BE11" s="17">
        <v>0.36774315241558703</v>
      </c>
      <c r="BF11" s="17"/>
      <c r="BG11" s="17">
        <v>0.309727922495388</v>
      </c>
      <c r="BH11" s="17">
        <v>0.463539261552943</v>
      </c>
      <c r="BI11" s="17"/>
      <c r="BJ11" s="17">
        <v>0.36149848342241597</v>
      </c>
      <c r="BK11" s="17">
        <v>0.53871849377921199</v>
      </c>
      <c r="BL11" s="17"/>
      <c r="BM11" s="17">
        <v>0.32332941807807197</v>
      </c>
      <c r="BN11" s="17">
        <v>0.45171483533455697</v>
      </c>
      <c r="BO11" s="17">
        <v>0.41379720285059801</v>
      </c>
      <c r="BP11" s="17">
        <v>0.431270769898836</v>
      </c>
      <c r="BQ11" s="17">
        <v>0.37059802393288199</v>
      </c>
      <c r="BR11" s="17"/>
      <c r="BS11" s="17">
        <v>0.42395720617764299</v>
      </c>
      <c r="BT11" s="17"/>
      <c r="BU11" s="17">
        <v>0.434775855929531</v>
      </c>
      <c r="BV11" s="17">
        <v>0.3753717913704</v>
      </c>
      <c r="BW11" s="17">
        <v>0.41786841301917099</v>
      </c>
      <c r="BX11" s="17">
        <v>0.40757350721136199</v>
      </c>
      <c r="BY11" s="17">
        <v>0.31651401367806697</v>
      </c>
      <c r="BZ11" s="17"/>
      <c r="CA11" s="17">
        <v>0.44681183126312901</v>
      </c>
      <c r="CB11" s="17"/>
      <c r="CC11" s="17">
        <v>0.42195547148463902</v>
      </c>
      <c r="CD11" s="17">
        <v>0.31789214869962001</v>
      </c>
      <c r="CE11" s="17"/>
      <c r="CF11" s="17">
        <v>0.47376095752432501</v>
      </c>
      <c r="CG11" s="17"/>
      <c r="CH11" s="17">
        <v>0.42979470822840399</v>
      </c>
      <c r="CI11" s="17">
        <v>0.30099214644098399</v>
      </c>
    </row>
    <row r="12" spans="2:87" x14ac:dyDescent="0.35">
      <c r="B12" s="18" t="s">
        <v>160</v>
      </c>
      <c r="C12" s="17">
        <v>0.179278654129469</v>
      </c>
      <c r="D12" s="17">
        <v>0.17000088775703601</v>
      </c>
      <c r="E12" s="17">
        <v>0.18955249767788701</v>
      </c>
      <c r="F12" s="17"/>
      <c r="G12" s="17">
        <v>8.20517271903701E-2</v>
      </c>
      <c r="H12" s="17">
        <v>0.13665602401650701</v>
      </c>
      <c r="I12" s="17">
        <v>0.21399334524018401</v>
      </c>
      <c r="J12" s="17">
        <v>0.201583822670585</v>
      </c>
      <c r="K12" s="17">
        <v>0.24830781007605199</v>
      </c>
      <c r="L12" s="17">
        <v>0.18431121109394999</v>
      </c>
      <c r="M12" s="17"/>
      <c r="N12" s="17">
        <v>0.18874391351856401</v>
      </c>
      <c r="O12" s="17">
        <v>0.206250721477402</v>
      </c>
      <c r="P12" s="17">
        <v>0.16200056405858099</v>
      </c>
      <c r="Q12" s="17">
        <v>0.14942955812456099</v>
      </c>
      <c r="R12" s="17"/>
      <c r="S12" s="17">
        <v>0.16366586786729601</v>
      </c>
      <c r="T12" s="17">
        <v>0.175409437227244</v>
      </c>
      <c r="U12" s="17">
        <v>0.21097174787862899</v>
      </c>
      <c r="V12" s="17">
        <v>0.228174285734909</v>
      </c>
      <c r="W12" s="17">
        <v>0.13119442408925899</v>
      </c>
      <c r="X12" s="17">
        <v>0.158724791066847</v>
      </c>
      <c r="Y12" s="17">
        <v>0.19070959395064199</v>
      </c>
      <c r="Z12" s="17">
        <v>0.18535223446035801</v>
      </c>
      <c r="AA12" s="17">
        <v>0.13253001561117</v>
      </c>
      <c r="AB12" s="17">
        <v>0.16376937472783401</v>
      </c>
      <c r="AC12" s="17">
        <v>0.33363147060268999</v>
      </c>
      <c r="AD12" s="17">
        <v>0.18023795127845799</v>
      </c>
      <c r="AE12" s="17"/>
      <c r="AF12" s="17">
        <v>0.19663777055554099</v>
      </c>
      <c r="AG12" s="17">
        <v>0.168874731209154</v>
      </c>
      <c r="AH12" s="17">
        <v>0.178040960662841</v>
      </c>
      <c r="AI12" s="17">
        <v>0.17202990312983299</v>
      </c>
      <c r="AJ12" s="17">
        <v>0.13817282412555301</v>
      </c>
      <c r="AK12" s="17"/>
      <c r="AL12" s="17">
        <v>0.21885864835483401</v>
      </c>
      <c r="AM12" s="17">
        <v>0.111982994084374</v>
      </c>
      <c r="AN12" s="17">
        <v>0.22657400214494999</v>
      </c>
      <c r="AO12" s="17">
        <v>0.24810254907752699</v>
      </c>
      <c r="AP12" s="17"/>
      <c r="AQ12" s="17">
        <v>0.189570511330027</v>
      </c>
      <c r="AR12" s="17">
        <v>0.165086210908088</v>
      </c>
      <c r="AS12" s="17"/>
      <c r="AT12" s="17">
        <v>0.17552446452394699</v>
      </c>
      <c r="AU12" s="17">
        <v>0.203754226486517</v>
      </c>
      <c r="AV12" s="17"/>
      <c r="AW12" s="17">
        <v>0.25901536552663401</v>
      </c>
      <c r="AX12" s="17">
        <v>0.14670972005564301</v>
      </c>
      <c r="AY12" s="17">
        <v>0.113063041022158</v>
      </c>
      <c r="AZ12" s="17"/>
      <c r="BA12" s="17">
        <v>0.117671369387314</v>
      </c>
      <c r="BB12" s="17">
        <v>0.216808069735105</v>
      </c>
      <c r="BC12" s="17">
        <v>0.18367737860052799</v>
      </c>
      <c r="BD12" s="17">
        <v>0.197390216912986</v>
      </c>
      <c r="BE12" s="17">
        <v>0.19056377350947101</v>
      </c>
      <c r="BF12" s="17"/>
      <c r="BG12" s="17">
        <v>0.23092679007552799</v>
      </c>
      <c r="BH12" s="17">
        <v>0.14267447800267</v>
      </c>
      <c r="BI12" s="17"/>
      <c r="BJ12" s="17">
        <v>0.18369296478365399</v>
      </c>
      <c r="BK12" s="17">
        <v>0.16323781876082899</v>
      </c>
      <c r="BL12" s="17"/>
      <c r="BM12" s="17">
        <v>0.124939370732693</v>
      </c>
      <c r="BN12" s="17">
        <v>0.29288065314336498</v>
      </c>
      <c r="BO12" s="17">
        <v>0.128103713522632</v>
      </c>
      <c r="BP12" s="17">
        <v>0.121372494610734</v>
      </c>
      <c r="BQ12" s="17">
        <v>0.13735076740586799</v>
      </c>
      <c r="BR12" s="17"/>
      <c r="BS12" s="17">
        <v>0.18529225160297499</v>
      </c>
      <c r="BT12" s="17"/>
      <c r="BU12" s="17">
        <v>0.226312535445895</v>
      </c>
      <c r="BV12" s="17">
        <v>0.103178395805694</v>
      </c>
      <c r="BW12" s="17">
        <v>0.19261183131826901</v>
      </c>
      <c r="BX12" s="17">
        <v>0.22484443441227001</v>
      </c>
      <c r="BY12" s="17">
        <v>0.17624826418452999</v>
      </c>
      <c r="BZ12" s="17"/>
      <c r="CA12" s="17">
        <v>6.9075924162173702E-2</v>
      </c>
      <c r="CB12" s="17"/>
      <c r="CC12" s="17">
        <v>0.173941711709969</v>
      </c>
      <c r="CD12" s="17">
        <v>0.22216948468637801</v>
      </c>
      <c r="CE12" s="17"/>
      <c r="CF12" s="17">
        <v>0.19689577850223799</v>
      </c>
      <c r="CG12" s="17"/>
      <c r="CH12" s="17">
        <v>0.20609903571173499</v>
      </c>
      <c r="CI12" s="17">
        <v>0.15326326681619401</v>
      </c>
    </row>
    <row r="13" spans="2:87" x14ac:dyDescent="0.35">
      <c r="B13" s="18" t="s">
        <v>161</v>
      </c>
      <c r="C13" s="19">
        <v>9.7169198492224204E-2</v>
      </c>
      <c r="D13" s="19">
        <v>7.8963725856378897E-2</v>
      </c>
      <c r="E13" s="19">
        <v>0.116260105489704</v>
      </c>
      <c r="F13" s="19"/>
      <c r="G13" s="19">
        <v>0.14577811695748299</v>
      </c>
      <c r="H13" s="19">
        <v>8.0804654696740599E-2</v>
      </c>
      <c r="I13" s="19">
        <v>0.124749620587285</v>
      </c>
      <c r="J13" s="19">
        <v>5.3413899151397701E-2</v>
      </c>
      <c r="K13" s="19">
        <v>0.10662087376203799</v>
      </c>
      <c r="L13" s="19">
        <v>8.9472393133771394E-2</v>
      </c>
      <c r="M13" s="19"/>
      <c r="N13" s="19">
        <v>5.1728985528716499E-2</v>
      </c>
      <c r="O13" s="19">
        <v>9.2379129464613199E-2</v>
      </c>
      <c r="P13" s="19">
        <v>7.9276836776986895E-2</v>
      </c>
      <c r="Q13" s="19">
        <v>0.16770792788699601</v>
      </c>
      <c r="R13" s="19"/>
      <c r="S13" s="19">
        <v>3.7406593001896901E-2</v>
      </c>
      <c r="T13" s="19">
        <v>6.0958991064043899E-2</v>
      </c>
      <c r="U13" s="19">
        <v>5.1063405573922298E-2</v>
      </c>
      <c r="V13" s="19">
        <v>0.133180426061177</v>
      </c>
      <c r="W13" s="19">
        <v>9.6319327464542498E-2</v>
      </c>
      <c r="X13" s="19">
        <v>0.18574718275686999</v>
      </c>
      <c r="Y13" s="19">
        <v>0.116855739332279</v>
      </c>
      <c r="Z13" s="19">
        <v>6.1722426167065698E-2</v>
      </c>
      <c r="AA13" s="19">
        <v>8.9517482357810096E-2</v>
      </c>
      <c r="AB13" s="19">
        <v>0.10306232234877399</v>
      </c>
      <c r="AC13" s="19">
        <v>0.21393167283682599</v>
      </c>
      <c r="AD13" s="19">
        <v>0.13853561112264701</v>
      </c>
      <c r="AE13" s="19"/>
      <c r="AF13" s="19">
        <v>0.115716642259217</v>
      </c>
      <c r="AG13" s="19">
        <v>0.10045916752275701</v>
      </c>
      <c r="AH13" s="19">
        <v>0.13231232546754801</v>
      </c>
      <c r="AI13" s="19">
        <v>1.8165073284179201E-2</v>
      </c>
      <c r="AJ13" s="19">
        <v>5.8018660866787898E-2</v>
      </c>
      <c r="AK13" s="19"/>
      <c r="AL13" s="19">
        <v>0.100313970775549</v>
      </c>
      <c r="AM13" s="19">
        <v>0.13474756319466899</v>
      </c>
      <c r="AN13" s="19">
        <v>3.2246917658066497E-2</v>
      </c>
      <c r="AO13" s="19">
        <v>0</v>
      </c>
      <c r="AP13" s="19"/>
      <c r="AQ13" s="19">
        <v>0.10687362065884499</v>
      </c>
      <c r="AR13" s="19">
        <v>8.3786826592561106E-2</v>
      </c>
      <c r="AS13" s="19"/>
      <c r="AT13" s="19">
        <v>0.113152121950207</v>
      </c>
      <c r="AU13" s="19">
        <v>6.4059880362330401E-2</v>
      </c>
      <c r="AV13" s="19"/>
      <c r="AW13" s="19">
        <v>9.3145922842985202E-2</v>
      </c>
      <c r="AX13" s="19">
        <v>8.43616460535562E-2</v>
      </c>
      <c r="AY13" s="19">
        <v>0.11070075124652599</v>
      </c>
      <c r="AZ13" s="19"/>
      <c r="BA13" s="19">
        <v>9.4989041550152101E-2</v>
      </c>
      <c r="BB13" s="19">
        <v>9.3232637495454296E-2</v>
      </c>
      <c r="BC13" s="19">
        <v>9.4777912930916905E-2</v>
      </c>
      <c r="BD13" s="19">
        <v>8.4924724050207595E-2</v>
      </c>
      <c r="BE13" s="19">
        <v>0.14523194450906701</v>
      </c>
      <c r="BF13" s="19"/>
      <c r="BG13" s="19">
        <v>0.107676251422996</v>
      </c>
      <c r="BH13" s="19">
        <v>8.9722617720108006E-2</v>
      </c>
      <c r="BI13" s="19"/>
      <c r="BJ13" s="19">
        <v>9.8463506839711196E-2</v>
      </c>
      <c r="BK13" s="19">
        <v>9.2465907594785193E-2</v>
      </c>
      <c r="BL13" s="19"/>
      <c r="BM13" s="19">
        <v>0.19674103895790099</v>
      </c>
      <c r="BN13" s="19">
        <v>7.3952940817619606E-2</v>
      </c>
      <c r="BO13" s="19">
        <v>3.9205402318886098E-2</v>
      </c>
      <c r="BP13" s="19">
        <v>9.3909424444626396E-2</v>
      </c>
      <c r="BQ13" s="19">
        <v>0.16982735337669799</v>
      </c>
      <c r="BR13" s="19"/>
      <c r="BS13" s="19">
        <v>2.6736568577136601E-2</v>
      </c>
      <c r="BT13" s="19"/>
      <c r="BU13" s="19">
        <v>7.3003714274053305E-2</v>
      </c>
      <c r="BV13" s="19">
        <v>3.00564989283384E-2</v>
      </c>
      <c r="BW13" s="19">
        <v>6.1884650930404198E-2</v>
      </c>
      <c r="BX13" s="19">
        <v>3.4758708771146202E-2</v>
      </c>
      <c r="BY13" s="19">
        <v>0.39990718681350601</v>
      </c>
      <c r="BZ13" s="19"/>
      <c r="CA13" s="19">
        <v>0</v>
      </c>
      <c r="CB13" s="19"/>
      <c r="CC13" s="19">
        <v>6.4320997110799596E-2</v>
      </c>
      <c r="CD13" s="19">
        <v>0.14217606843482999</v>
      </c>
      <c r="CE13" s="19"/>
      <c r="CF13" s="19">
        <v>7.1415433605375195E-2</v>
      </c>
      <c r="CG13" s="19"/>
      <c r="CH13" s="19">
        <v>0.100279099169991</v>
      </c>
      <c r="CI13" s="19">
        <v>4.1653851569495498E-2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551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1907</v>
      </c>
      <c r="D7" s="10">
        <v>949</v>
      </c>
      <c r="E7" s="10">
        <v>952</v>
      </c>
      <c r="F7" s="10"/>
      <c r="G7" s="10">
        <v>161</v>
      </c>
      <c r="H7" s="10">
        <v>343</v>
      </c>
      <c r="I7" s="10">
        <v>355</v>
      </c>
      <c r="J7" s="10">
        <v>350</v>
      </c>
      <c r="K7" s="10">
        <v>280</v>
      </c>
      <c r="L7" s="10">
        <v>418</v>
      </c>
      <c r="M7" s="10"/>
      <c r="N7" s="10">
        <v>552</v>
      </c>
      <c r="O7" s="10">
        <v>477</v>
      </c>
      <c r="P7" s="10">
        <v>407</v>
      </c>
      <c r="Q7" s="10">
        <v>465</v>
      </c>
      <c r="R7" s="10"/>
      <c r="S7" s="10">
        <v>264</v>
      </c>
      <c r="T7" s="10">
        <v>265</v>
      </c>
      <c r="U7" s="10">
        <v>158</v>
      </c>
      <c r="V7" s="10">
        <v>163</v>
      </c>
      <c r="W7" s="10">
        <v>139</v>
      </c>
      <c r="X7" s="10">
        <v>162</v>
      </c>
      <c r="Y7" s="10">
        <v>134</v>
      </c>
      <c r="Z7" s="10">
        <v>72</v>
      </c>
      <c r="AA7" s="10">
        <v>193</v>
      </c>
      <c r="AB7" s="10">
        <v>185</v>
      </c>
      <c r="AC7" s="10">
        <v>105</v>
      </c>
      <c r="AD7" s="10">
        <v>67</v>
      </c>
      <c r="AE7" s="10"/>
      <c r="AF7" s="10">
        <v>317</v>
      </c>
      <c r="AG7" s="10">
        <v>711</v>
      </c>
      <c r="AH7" s="10">
        <v>384</v>
      </c>
      <c r="AI7" s="10">
        <v>214</v>
      </c>
      <c r="AJ7" s="10">
        <v>214</v>
      </c>
      <c r="AK7" s="10"/>
      <c r="AL7" s="10">
        <v>742</v>
      </c>
      <c r="AM7" s="10">
        <v>722</v>
      </c>
      <c r="AN7" s="10">
        <v>329</v>
      </c>
      <c r="AO7" s="10">
        <v>114</v>
      </c>
      <c r="AP7" s="10"/>
      <c r="AQ7" s="10">
        <v>1109</v>
      </c>
      <c r="AR7" s="10">
        <v>798</v>
      </c>
      <c r="AS7" s="10"/>
      <c r="AT7" s="10">
        <v>1257</v>
      </c>
      <c r="AU7" s="10">
        <v>392</v>
      </c>
      <c r="AV7" s="10"/>
      <c r="AW7" s="10">
        <v>721</v>
      </c>
      <c r="AX7" s="10">
        <v>458</v>
      </c>
      <c r="AY7" s="10">
        <v>665</v>
      </c>
      <c r="AZ7" s="10"/>
      <c r="BA7" s="10">
        <v>476</v>
      </c>
      <c r="BB7" s="10">
        <v>524</v>
      </c>
      <c r="BC7" s="10">
        <v>616</v>
      </c>
      <c r="BD7" s="10">
        <v>189</v>
      </c>
      <c r="BE7" s="10">
        <v>101</v>
      </c>
      <c r="BF7" s="10"/>
      <c r="BG7" s="10">
        <v>760</v>
      </c>
      <c r="BH7" s="10">
        <v>1147</v>
      </c>
      <c r="BI7" s="10"/>
      <c r="BJ7" s="10">
        <v>1490</v>
      </c>
      <c r="BK7" s="10">
        <v>407</v>
      </c>
      <c r="BL7" s="10"/>
      <c r="BM7" s="10">
        <v>269</v>
      </c>
      <c r="BN7" s="10">
        <v>375</v>
      </c>
      <c r="BO7" s="10">
        <v>672</v>
      </c>
      <c r="BP7" s="10">
        <v>148</v>
      </c>
      <c r="BQ7" s="10">
        <v>210</v>
      </c>
      <c r="BR7" s="10"/>
      <c r="BS7" s="10">
        <v>575</v>
      </c>
      <c r="BT7" s="10"/>
      <c r="BU7" s="10">
        <v>356</v>
      </c>
      <c r="BV7" s="10">
        <v>468</v>
      </c>
      <c r="BW7" s="10">
        <v>180</v>
      </c>
      <c r="BX7" s="10">
        <v>370</v>
      </c>
      <c r="BY7" s="10">
        <v>149</v>
      </c>
      <c r="BZ7" s="10"/>
      <c r="CA7" s="10">
        <v>158</v>
      </c>
      <c r="CB7" s="10"/>
      <c r="CC7" s="10">
        <v>1506</v>
      </c>
      <c r="CD7" s="10">
        <v>345</v>
      </c>
      <c r="CE7" s="10"/>
      <c r="CF7" s="10">
        <v>704</v>
      </c>
      <c r="CG7" s="10"/>
      <c r="CH7" s="10">
        <v>652</v>
      </c>
      <c r="CI7" s="10">
        <v>231</v>
      </c>
    </row>
    <row r="8" spans="2:87" ht="30" customHeight="1" x14ac:dyDescent="0.35">
      <c r="B8" s="11" t="s">
        <v>20</v>
      </c>
      <c r="C8" s="11">
        <v>1916</v>
      </c>
      <c r="D8" s="11">
        <v>939</v>
      </c>
      <c r="E8" s="11">
        <v>971</v>
      </c>
      <c r="F8" s="11"/>
      <c r="G8" s="11">
        <v>281</v>
      </c>
      <c r="H8" s="11">
        <v>339</v>
      </c>
      <c r="I8" s="11">
        <v>336</v>
      </c>
      <c r="J8" s="11">
        <v>327</v>
      </c>
      <c r="K8" s="11">
        <v>253</v>
      </c>
      <c r="L8" s="11">
        <v>381</v>
      </c>
      <c r="M8" s="11"/>
      <c r="N8" s="11">
        <v>505</v>
      </c>
      <c r="O8" s="11">
        <v>497</v>
      </c>
      <c r="P8" s="11">
        <v>422</v>
      </c>
      <c r="Q8" s="11">
        <v>486</v>
      </c>
      <c r="R8" s="11"/>
      <c r="S8" s="11">
        <v>270</v>
      </c>
      <c r="T8" s="11">
        <v>248</v>
      </c>
      <c r="U8" s="11">
        <v>152</v>
      </c>
      <c r="V8" s="11">
        <v>172</v>
      </c>
      <c r="W8" s="11">
        <v>130</v>
      </c>
      <c r="X8" s="11">
        <v>173</v>
      </c>
      <c r="Y8" s="11">
        <v>152</v>
      </c>
      <c r="Z8" s="11">
        <v>77</v>
      </c>
      <c r="AA8" s="11">
        <v>209</v>
      </c>
      <c r="AB8" s="11">
        <v>176</v>
      </c>
      <c r="AC8" s="11">
        <v>98</v>
      </c>
      <c r="AD8" s="11">
        <v>58</v>
      </c>
      <c r="AE8" s="11"/>
      <c r="AF8" s="11">
        <v>326</v>
      </c>
      <c r="AG8" s="11">
        <v>730</v>
      </c>
      <c r="AH8" s="11">
        <v>377</v>
      </c>
      <c r="AI8" s="11">
        <v>207</v>
      </c>
      <c r="AJ8" s="11">
        <v>206</v>
      </c>
      <c r="AK8" s="11"/>
      <c r="AL8" s="11">
        <v>716</v>
      </c>
      <c r="AM8" s="11">
        <v>738</v>
      </c>
      <c r="AN8" s="11">
        <v>339</v>
      </c>
      <c r="AO8" s="11">
        <v>123</v>
      </c>
      <c r="AP8" s="11"/>
      <c r="AQ8" s="11">
        <v>1129</v>
      </c>
      <c r="AR8" s="11">
        <v>787</v>
      </c>
      <c r="AS8" s="11"/>
      <c r="AT8" s="11">
        <v>1268</v>
      </c>
      <c r="AU8" s="11">
        <v>356</v>
      </c>
      <c r="AV8" s="11"/>
      <c r="AW8" s="11">
        <v>676</v>
      </c>
      <c r="AX8" s="11">
        <v>460</v>
      </c>
      <c r="AY8" s="11">
        <v>701</v>
      </c>
      <c r="AZ8" s="11"/>
      <c r="BA8" s="11">
        <v>495</v>
      </c>
      <c r="BB8" s="11">
        <v>520</v>
      </c>
      <c r="BC8" s="11">
        <v>620</v>
      </c>
      <c r="BD8" s="11">
        <v>184</v>
      </c>
      <c r="BE8" s="11">
        <v>96</v>
      </c>
      <c r="BF8" s="11"/>
      <c r="BG8" s="11">
        <v>822</v>
      </c>
      <c r="BH8" s="11">
        <v>1094</v>
      </c>
      <c r="BI8" s="11"/>
      <c r="BJ8" s="11">
        <v>1529</v>
      </c>
      <c r="BK8" s="11">
        <v>378</v>
      </c>
      <c r="BL8" s="11"/>
      <c r="BM8" s="11">
        <v>286</v>
      </c>
      <c r="BN8" s="11">
        <v>355</v>
      </c>
      <c r="BO8" s="11">
        <v>681</v>
      </c>
      <c r="BP8" s="11">
        <v>146</v>
      </c>
      <c r="BQ8" s="11">
        <v>213</v>
      </c>
      <c r="BR8" s="11"/>
      <c r="BS8" s="11">
        <v>574</v>
      </c>
      <c r="BT8" s="11"/>
      <c r="BU8" s="11">
        <v>347</v>
      </c>
      <c r="BV8" s="11">
        <v>481</v>
      </c>
      <c r="BW8" s="11">
        <v>180</v>
      </c>
      <c r="BX8" s="11">
        <v>364</v>
      </c>
      <c r="BY8" s="11">
        <v>158</v>
      </c>
      <c r="BZ8" s="11"/>
      <c r="CA8" s="11">
        <v>160</v>
      </c>
      <c r="CB8" s="11"/>
      <c r="CC8" s="11">
        <v>1500</v>
      </c>
      <c r="CD8" s="11">
        <v>356</v>
      </c>
      <c r="CE8" s="11"/>
      <c r="CF8" s="11">
        <v>675</v>
      </c>
      <c r="CG8" s="11"/>
      <c r="CH8" s="11">
        <v>641</v>
      </c>
      <c r="CI8" s="11">
        <v>232</v>
      </c>
    </row>
    <row r="9" spans="2:87" ht="29" x14ac:dyDescent="0.35">
      <c r="B9" s="18" t="s">
        <v>527</v>
      </c>
      <c r="C9" s="17">
        <v>0.1108318308727</v>
      </c>
      <c r="D9" s="17">
        <v>0.110214879204279</v>
      </c>
      <c r="E9" s="17">
        <v>0.11211355248854001</v>
      </c>
      <c r="F9" s="17"/>
      <c r="G9" s="17">
        <v>0.12525743467581299</v>
      </c>
      <c r="H9" s="17">
        <v>0.18722115869598199</v>
      </c>
      <c r="I9" s="17">
        <v>0.114441378289715</v>
      </c>
      <c r="J9" s="17">
        <v>8.9561527587844095E-2</v>
      </c>
      <c r="K9" s="17">
        <v>0.104718219976615</v>
      </c>
      <c r="L9" s="17">
        <v>5.1371742286540498E-2</v>
      </c>
      <c r="M9" s="17"/>
      <c r="N9" s="17">
        <v>0.142842229034084</v>
      </c>
      <c r="O9" s="17">
        <v>0.107947249000448</v>
      </c>
      <c r="P9" s="17">
        <v>8.4169545747393701E-2</v>
      </c>
      <c r="Q9" s="17">
        <v>0.10500632405246101</v>
      </c>
      <c r="R9" s="17"/>
      <c r="S9" s="17">
        <v>0.12822709719869399</v>
      </c>
      <c r="T9" s="17">
        <v>0.106810414191001</v>
      </c>
      <c r="U9" s="17">
        <v>9.4120752866411195E-2</v>
      </c>
      <c r="V9" s="17">
        <v>0.110708027528811</v>
      </c>
      <c r="W9" s="17">
        <v>8.0847768507688697E-2</v>
      </c>
      <c r="X9" s="17">
        <v>0.179001054686308</v>
      </c>
      <c r="Y9" s="17">
        <v>0.107650857706505</v>
      </c>
      <c r="Z9" s="17">
        <v>8.6898523761282001E-2</v>
      </c>
      <c r="AA9" s="17">
        <v>0.10350690901354</v>
      </c>
      <c r="AB9" s="17">
        <v>8.3928594966525993E-2</v>
      </c>
      <c r="AC9" s="17">
        <v>0.112608684348983</v>
      </c>
      <c r="AD9" s="17">
        <v>9.9931709523715107E-2</v>
      </c>
      <c r="AE9" s="17"/>
      <c r="AF9" s="17">
        <v>9.73189407968717E-2</v>
      </c>
      <c r="AG9" s="17">
        <v>8.91872828510967E-2</v>
      </c>
      <c r="AH9" s="17">
        <v>0.116334964602376</v>
      </c>
      <c r="AI9" s="17">
        <v>0.107664335856822</v>
      </c>
      <c r="AJ9" s="17">
        <v>0.185440838075207</v>
      </c>
      <c r="AK9" s="17"/>
      <c r="AL9" s="17">
        <v>8.8338319577109997E-2</v>
      </c>
      <c r="AM9" s="17">
        <v>0.108322326684231</v>
      </c>
      <c r="AN9" s="17">
        <v>0.15509180365903999</v>
      </c>
      <c r="AO9" s="17">
        <v>0.13473566649753499</v>
      </c>
      <c r="AP9" s="17"/>
      <c r="AQ9" s="17">
        <v>9.6250714559750303E-2</v>
      </c>
      <c r="AR9" s="17">
        <v>0.13173479421592099</v>
      </c>
      <c r="AS9" s="17"/>
      <c r="AT9" s="17">
        <v>0.125577752357626</v>
      </c>
      <c r="AU9" s="17">
        <v>6.25693863013249E-2</v>
      </c>
      <c r="AV9" s="17"/>
      <c r="AW9" s="17">
        <v>8.4858894059138004E-2</v>
      </c>
      <c r="AX9" s="17">
        <v>0.105883089761221</v>
      </c>
      <c r="AY9" s="17">
        <v>0.13896035123849401</v>
      </c>
      <c r="AZ9" s="17"/>
      <c r="BA9" s="17">
        <v>0.169204005643116</v>
      </c>
      <c r="BB9" s="17">
        <v>9.3652893331908293E-2</v>
      </c>
      <c r="BC9" s="17">
        <v>9.1970794595452196E-2</v>
      </c>
      <c r="BD9" s="17">
        <v>5.4820622060254502E-2</v>
      </c>
      <c r="BE9" s="17">
        <v>0.132670156211912</v>
      </c>
      <c r="BF9" s="17"/>
      <c r="BG9" s="17">
        <v>0.107528904267099</v>
      </c>
      <c r="BH9" s="17">
        <v>0.113312299857019</v>
      </c>
      <c r="BI9" s="17"/>
      <c r="BJ9" s="17">
        <v>0.1207396526142</v>
      </c>
      <c r="BK9" s="17">
        <v>6.8234819890124199E-2</v>
      </c>
      <c r="BL9" s="17"/>
      <c r="BM9" s="17">
        <v>9.3646008537013894E-2</v>
      </c>
      <c r="BN9" s="17">
        <v>0.112616485943796</v>
      </c>
      <c r="BO9" s="17">
        <v>0.132080160475289</v>
      </c>
      <c r="BP9" s="17">
        <v>0.105623082960511</v>
      </c>
      <c r="BQ9" s="17">
        <v>0.10168433346545799</v>
      </c>
      <c r="BR9" s="17"/>
      <c r="BS9" s="17">
        <v>0.118972451385794</v>
      </c>
      <c r="BT9" s="17"/>
      <c r="BU9" s="17">
        <v>0.12759300860043399</v>
      </c>
      <c r="BV9" s="17">
        <v>0.141244625563931</v>
      </c>
      <c r="BW9" s="17">
        <v>0.11468845343429</v>
      </c>
      <c r="BX9" s="17">
        <v>0.106586154291619</v>
      </c>
      <c r="BY9" s="17">
        <v>6.5617411104035503E-2</v>
      </c>
      <c r="BZ9" s="17"/>
      <c r="CA9" s="17">
        <v>0.185014217123917</v>
      </c>
      <c r="CB9" s="17"/>
      <c r="CC9" s="17">
        <v>0.117734635055648</v>
      </c>
      <c r="CD9" s="17">
        <v>9.3835907573141794E-2</v>
      </c>
      <c r="CE9" s="17"/>
      <c r="CF9" s="17">
        <v>8.8948162896787503E-2</v>
      </c>
      <c r="CG9" s="17"/>
      <c r="CH9" s="17">
        <v>7.5474875571703501E-2</v>
      </c>
      <c r="CI9" s="17">
        <v>0.198593456226419</v>
      </c>
    </row>
    <row r="10" spans="2:87" ht="29" x14ac:dyDescent="0.35">
      <c r="B10" s="18" t="s">
        <v>528</v>
      </c>
      <c r="C10" s="17">
        <v>0.237562784878531</v>
      </c>
      <c r="D10" s="17">
        <v>0.25933426001695398</v>
      </c>
      <c r="E10" s="17">
        <v>0.217980682762247</v>
      </c>
      <c r="F10" s="17"/>
      <c r="G10" s="17">
        <v>0.31962992293216302</v>
      </c>
      <c r="H10" s="17">
        <v>0.28124364727749601</v>
      </c>
      <c r="I10" s="17">
        <v>0.30812902167627998</v>
      </c>
      <c r="J10" s="17">
        <v>0.26079829998367099</v>
      </c>
      <c r="K10" s="17">
        <v>0.153962945687767</v>
      </c>
      <c r="L10" s="17">
        <v>0.111657126364619</v>
      </c>
      <c r="M10" s="17"/>
      <c r="N10" s="17">
        <v>0.27495204390150702</v>
      </c>
      <c r="O10" s="17">
        <v>0.24127434171613699</v>
      </c>
      <c r="P10" s="17">
        <v>0.215389838372537</v>
      </c>
      <c r="Q10" s="17">
        <v>0.21517187168703</v>
      </c>
      <c r="R10" s="17"/>
      <c r="S10" s="17">
        <v>0.29944322004456397</v>
      </c>
      <c r="T10" s="17">
        <v>0.22276729826806499</v>
      </c>
      <c r="U10" s="17">
        <v>0.201959305055157</v>
      </c>
      <c r="V10" s="17">
        <v>0.212373629614061</v>
      </c>
      <c r="W10" s="17">
        <v>0.28071669264578902</v>
      </c>
      <c r="X10" s="17">
        <v>0.20567547876793599</v>
      </c>
      <c r="Y10" s="17">
        <v>0.24057714704970701</v>
      </c>
      <c r="Z10" s="17">
        <v>0.176289337583731</v>
      </c>
      <c r="AA10" s="17">
        <v>0.26074472240506702</v>
      </c>
      <c r="AB10" s="17">
        <v>0.21440389375237401</v>
      </c>
      <c r="AC10" s="17">
        <v>0.204016752613843</v>
      </c>
      <c r="AD10" s="17">
        <v>0.29600433338906001</v>
      </c>
      <c r="AE10" s="17"/>
      <c r="AF10" s="17">
        <v>0.221004770789409</v>
      </c>
      <c r="AG10" s="17">
        <v>0.209129046253685</v>
      </c>
      <c r="AH10" s="17">
        <v>0.24089945830100601</v>
      </c>
      <c r="AI10" s="17">
        <v>0.288620396282397</v>
      </c>
      <c r="AJ10" s="17">
        <v>0.34700460217045698</v>
      </c>
      <c r="AK10" s="17"/>
      <c r="AL10" s="17">
        <v>0.20360733800783301</v>
      </c>
      <c r="AM10" s="17">
        <v>0.26171417153229598</v>
      </c>
      <c r="AN10" s="17">
        <v>0.23546179775276199</v>
      </c>
      <c r="AO10" s="17">
        <v>0.29589878150735799</v>
      </c>
      <c r="AP10" s="17"/>
      <c r="AQ10" s="17">
        <v>0.20717378283427099</v>
      </c>
      <c r="AR10" s="17">
        <v>0.28112736403246902</v>
      </c>
      <c r="AS10" s="17"/>
      <c r="AT10" s="17">
        <v>0.274515431244923</v>
      </c>
      <c r="AU10" s="17">
        <v>0.110538888542295</v>
      </c>
      <c r="AV10" s="17"/>
      <c r="AW10" s="17">
        <v>0.19131578311854899</v>
      </c>
      <c r="AX10" s="17">
        <v>0.31279340894056501</v>
      </c>
      <c r="AY10" s="17">
        <v>0.23519758633592999</v>
      </c>
      <c r="AZ10" s="17"/>
      <c r="BA10" s="17">
        <v>0.26067409618169002</v>
      </c>
      <c r="BB10" s="17">
        <v>0.25295204889873901</v>
      </c>
      <c r="BC10" s="17">
        <v>0.22323309782406001</v>
      </c>
      <c r="BD10" s="17">
        <v>0.205918716606421</v>
      </c>
      <c r="BE10" s="17">
        <v>0.19064663128473999</v>
      </c>
      <c r="BF10" s="17"/>
      <c r="BG10" s="17">
        <v>0.231992454323416</v>
      </c>
      <c r="BH10" s="17">
        <v>0.24174605439197899</v>
      </c>
      <c r="BI10" s="17"/>
      <c r="BJ10" s="17">
        <v>0.26254922960376498</v>
      </c>
      <c r="BK10" s="17">
        <v>0.142393699452107</v>
      </c>
      <c r="BL10" s="17"/>
      <c r="BM10" s="17">
        <v>0.204666206364674</v>
      </c>
      <c r="BN10" s="17">
        <v>0.20598159662859999</v>
      </c>
      <c r="BO10" s="17">
        <v>0.29770018240198998</v>
      </c>
      <c r="BP10" s="17">
        <v>0.17885792583989699</v>
      </c>
      <c r="BQ10" s="17">
        <v>0.15896803086783501</v>
      </c>
      <c r="BR10" s="17"/>
      <c r="BS10" s="17">
        <v>0.25450023434241997</v>
      </c>
      <c r="BT10" s="17"/>
      <c r="BU10" s="17">
        <v>0.21320275754568399</v>
      </c>
      <c r="BV10" s="17">
        <v>0.33008190917435498</v>
      </c>
      <c r="BW10" s="17">
        <v>0.20673506757469301</v>
      </c>
      <c r="BX10" s="17">
        <v>0.19395561817176599</v>
      </c>
      <c r="BY10" s="17">
        <v>0.19463874732220601</v>
      </c>
      <c r="BZ10" s="17"/>
      <c r="CA10" s="17">
        <v>0.35343115741320102</v>
      </c>
      <c r="CB10" s="17"/>
      <c r="CC10" s="17">
        <v>0.23097526634371801</v>
      </c>
      <c r="CD10" s="17">
        <v>0.285146823483586</v>
      </c>
      <c r="CE10" s="17"/>
      <c r="CF10" s="17">
        <v>0.21188879491906201</v>
      </c>
      <c r="CG10" s="17"/>
      <c r="CH10" s="17">
        <v>0.210272468839936</v>
      </c>
      <c r="CI10" s="17">
        <v>0.370485218375398</v>
      </c>
    </row>
    <row r="11" spans="2:87" ht="29" x14ac:dyDescent="0.35">
      <c r="B11" s="18" t="s">
        <v>529</v>
      </c>
      <c r="C11" s="17">
        <v>0.204255947750629</v>
      </c>
      <c r="D11" s="17">
        <v>0.20763692132233799</v>
      </c>
      <c r="E11" s="17">
        <v>0.20008170120031599</v>
      </c>
      <c r="F11" s="17"/>
      <c r="G11" s="17">
        <v>0.21966205127902699</v>
      </c>
      <c r="H11" s="17">
        <v>0.159569765617433</v>
      </c>
      <c r="I11" s="17">
        <v>0.15638978411590901</v>
      </c>
      <c r="J11" s="17">
        <v>0.23199259425751001</v>
      </c>
      <c r="K11" s="17">
        <v>0.21974298117045299</v>
      </c>
      <c r="L11" s="17">
        <v>0.24077456801925001</v>
      </c>
      <c r="M11" s="17"/>
      <c r="N11" s="17">
        <v>0.208580009820999</v>
      </c>
      <c r="O11" s="17">
        <v>0.19320998774054499</v>
      </c>
      <c r="P11" s="17">
        <v>0.22239755086628901</v>
      </c>
      <c r="Q11" s="17">
        <v>0.193290686086631</v>
      </c>
      <c r="R11" s="17"/>
      <c r="S11" s="17">
        <v>0.181589196779988</v>
      </c>
      <c r="T11" s="17">
        <v>0.22488131946127901</v>
      </c>
      <c r="U11" s="17">
        <v>0.22846259500685701</v>
      </c>
      <c r="V11" s="17">
        <v>0.20951773720053499</v>
      </c>
      <c r="W11" s="17">
        <v>0.174275090532586</v>
      </c>
      <c r="X11" s="17">
        <v>0.17673634262679599</v>
      </c>
      <c r="Y11" s="17">
        <v>0.17601609526357501</v>
      </c>
      <c r="Z11" s="17">
        <v>0.18240478967535001</v>
      </c>
      <c r="AA11" s="17">
        <v>0.25971428298846599</v>
      </c>
      <c r="AB11" s="17">
        <v>0.230014484816115</v>
      </c>
      <c r="AC11" s="17">
        <v>0.15951711902403501</v>
      </c>
      <c r="AD11" s="17">
        <v>0.19201645133154699</v>
      </c>
      <c r="AE11" s="17"/>
      <c r="AF11" s="17">
        <v>0.21784700467462301</v>
      </c>
      <c r="AG11" s="17">
        <v>0.21462779999779799</v>
      </c>
      <c r="AH11" s="17">
        <v>0.190265768957295</v>
      </c>
      <c r="AI11" s="17">
        <v>0.245371227894597</v>
      </c>
      <c r="AJ11" s="17">
        <v>0.18498014772222399</v>
      </c>
      <c r="AK11" s="17"/>
      <c r="AL11" s="17">
        <v>0.21263746580453299</v>
      </c>
      <c r="AM11" s="17">
        <v>0.19764978253939</v>
      </c>
      <c r="AN11" s="17">
        <v>0.21271093013633299</v>
      </c>
      <c r="AO11" s="17">
        <v>0.171892732613764</v>
      </c>
      <c r="AP11" s="17"/>
      <c r="AQ11" s="17">
        <v>0.19581170212138599</v>
      </c>
      <c r="AR11" s="17">
        <v>0.21636131424389701</v>
      </c>
      <c r="AS11" s="17"/>
      <c r="AT11" s="17">
        <v>0.19292635542679401</v>
      </c>
      <c r="AU11" s="17">
        <v>0.24799692457553299</v>
      </c>
      <c r="AV11" s="17"/>
      <c r="AW11" s="17">
        <v>0.209773363945644</v>
      </c>
      <c r="AX11" s="17">
        <v>0.204844536625124</v>
      </c>
      <c r="AY11" s="17">
        <v>0.203692193145291</v>
      </c>
      <c r="AZ11" s="17"/>
      <c r="BA11" s="17">
        <v>0.19106097252259199</v>
      </c>
      <c r="BB11" s="17">
        <v>0.20280170287243701</v>
      </c>
      <c r="BC11" s="17">
        <v>0.21938560474143301</v>
      </c>
      <c r="BD11" s="17">
        <v>0.17510150634997701</v>
      </c>
      <c r="BE11" s="17">
        <v>0.240196190663926</v>
      </c>
      <c r="BF11" s="17"/>
      <c r="BG11" s="17">
        <v>0.207807173997968</v>
      </c>
      <c r="BH11" s="17">
        <v>0.201589007907677</v>
      </c>
      <c r="BI11" s="17"/>
      <c r="BJ11" s="17">
        <v>0.20050767634489999</v>
      </c>
      <c r="BK11" s="17">
        <v>0.21729560188445099</v>
      </c>
      <c r="BL11" s="17"/>
      <c r="BM11" s="17">
        <v>0.177433089325301</v>
      </c>
      <c r="BN11" s="17">
        <v>0.178428287844862</v>
      </c>
      <c r="BO11" s="17">
        <v>0.22131303352729401</v>
      </c>
      <c r="BP11" s="17">
        <v>0.24043791681024199</v>
      </c>
      <c r="BQ11" s="17">
        <v>0.21482746748162901</v>
      </c>
      <c r="BR11" s="17"/>
      <c r="BS11" s="17">
        <v>0.18445047443350501</v>
      </c>
      <c r="BT11" s="17"/>
      <c r="BU11" s="17">
        <v>0.18434895207279101</v>
      </c>
      <c r="BV11" s="17">
        <v>0.25494081708773803</v>
      </c>
      <c r="BW11" s="17">
        <v>0.23442335928001201</v>
      </c>
      <c r="BX11" s="17">
        <v>0.19018175043627</v>
      </c>
      <c r="BY11" s="17">
        <v>0.14483047876231001</v>
      </c>
      <c r="BZ11" s="17"/>
      <c r="CA11" s="17">
        <v>0.15442007086967799</v>
      </c>
      <c r="CB11" s="17"/>
      <c r="CC11" s="17">
        <v>0.20495123215501301</v>
      </c>
      <c r="CD11" s="17">
        <v>0.218885936744667</v>
      </c>
      <c r="CE11" s="17"/>
      <c r="CF11" s="17">
        <v>0.22338834593465101</v>
      </c>
      <c r="CG11" s="17"/>
      <c r="CH11" s="17">
        <v>0.24831602959952601</v>
      </c>
      <c r="CI11" s="17">
        <v>0.18927554021520701</v>
      </c>
    </row>
    <row r="12" spans="2:87" ht="29" x14ac:dyDescent="0.35">
      <c r="B12" s="18" t="s">
        <v>530</v>
      </c>
      <c r="C12" s="17">
        <v>0.21605738000098801</v>
      </c>
      <c r="D12" s="17">
        <v>0.234886122833566</v>
      </c>
      <c r="E12" s="17">
        <v>0.19821637134775899</v>
      </c>
      <c r="F12" s="17"/>
      <c r="G12" s="17">
        <v>5.7526533186851303E-2</v>
      </c>
      <c r="H12" s="17">
        <v>0.102782498768584</v>
      </c>
      <c r="I12" s="17">
        <v>0.12878297163748401</v>
      </c>
      <c r="J12" s="17">
        <v>0.195143817935754</v>
      </c>
      <c r="K12" s="17">
        <v>0.34553546448253802</v>
      </c>
      <c r="L12" s="17">
        <v>0.44245133301524697</v>
      </c>
      <c r="M12" s="17"/>
      <c r="N12" s="17">
        <v>0.19908752801714599</v>
      </c>
      <c r="O12" s="17">
        <v>0.24169119703946401</v>
      </c>
      <c r="P12" s="17">
        <v>0.215648034724465</v>
      </c>
      <c r="Q12" s="17">
        <v>0.20458936315548201</v>
      </c>
      <c r="R12" s="17"/>
      <c r="S12" s="17">
        <v>0.17093101250930501</v>
      </c>
      <c r="T12" s="17">
        <v>0.23648627669896799</v>
      </c>
      <c r="U12" s="17">
        <v>0.240609258159451</v>
      </c>
      <c r="V12" s="17">
        <v>0.22890388595626401</v>
      </c>
      <c r="W12" s="17">
        <v>0.16177271896236001</v>
      </c>
      <c r="X12" s="17">
        <v>0.18351644504575501</v>
      </c>
      <c r="Y12" s="17">
        <v>0.21720723400751199</v>
      </c>
      <c r="Z12" s="17">
        <v>0.25727610464546202</v>
      </c>
      <c r="AA12" s="17">
        <v>0.162141879532228</v>
      </c>
      <c r="AB12" s="17">
        <v>0.32351542268303302</v>
      </c>
      <c r="AC12" s="17">
        <v>0.30425633256724699</v>
      </c>
      <c r="AD12" s="17">
        <v>0.117178542816607</v>
      </c>
      <c r="AE12" s="17"/>
      <c r="AF12" s="17">
        <v>0.220479941108225</v>
      </c>
      <c r="AG12" s="17">
        <v>0.23959529066685301</v>
      </c>
      <c r="AH12" s="17">
        <v>0.23778895682042001</v>
      </c>
      <c r="AI12" s="17">
        <v>0.189336132929423</v>
      </c>
      <c r="AJ12" s="17">
        <v>0.13193328962542</v>
      </c>
      <c r="AK12" s="17"/>
      <c r="AL12" s="17">
        <v>0.26257153927279298</v>
      </c>
      <c r="AM12" s="17">
        <v>0.204981143706118</v>
      </c>
      <c r="AN12" s="17">
        <v>0.16146899582441801</v>
      </c>
      <c r="AO12" s="17">
        <v>0.16242590155757999</v>
      </c>
      <c r="AP12" s="17"/>
      <c r="AQ12" s="17">
        <v>0.25394634405335098</v>
      </c>
      <c r="AR12" s="17">
        <v>0.16174112535347299</v>
      </c>
      <c r="AS12" s="17"/>
      <c r="AT12" s="17">
        <v>0.17663166760135701</v>
      </c>
      <c r="AU12" s="17">
        <v>0.42364995053779703</v>
      </c>
      <c r="AV12" s="17"/>
      <c r="AW12" s="17">
        <v>0.34826140680854401</v>
      </c>
      <c r="AX12" s="17">
        <v>0.150749778575056</v>
      </c>
      <c r="AY12" s="17">
        <v>0.14386990378838199</v>
      </c>
      <c r="AZ12" s="17"/>
      <c r="BA12" s="17">
        <v>0.13595603731141501</v>
      </c>
      <c r="BB12" s="17">
        <v>0.24960031504717201</v>
      </c>
      <c r="BC12" s="17">
        <v>0.22872065164886099</v>
      </c>
      <c r="BD12" s="17">
        <v>0.29605410591468101</v>
      </c>
      <c r="BE12" s="17">
        <v>0.21516375985665501</v>
      </c>
      <c r="BF12" s="17"/>
      <c r="BG12" s="17">
        <v>0.191761360757637</v>
      </c>
      <c r="BH12" s="17">
        <v>0.234303477892886</v>
      </c>
      <c r="BI12" s="17"/>
      <c r="BJ12" s="17">
        <v>0.17652183933892199</v>
      </c>
      <c r="BK12" s="17">
        <v>0.37387988296630298</v>
      </c>
      <c r="BL12" s="17"/>
      <c r="BM12" s="17">
        <v>0.13666973665386201</v>
      </c>
      <c r="BN12" s="17">
        <v>0.32708481312425802</v>
      </c>
      <c r="BO12" s="17">
        <v>0.15502774121381799</v>
      </c>
      <c r="BP12" s="17">
        <v>0.26537625764469203</v>
      </c>
      <c r="BQ12" s="17">
        <v>0.31407455539968199</v>
      </c>
      <c r="BR12" s="17"/>
      <c r="BS12" s="17">
        <v>0.25952378805862097</v>
      </c>
      <c r="BT12" s="17"/>
      <c r="BU12" s="17">
        <v>0.29393845426744403</v>
      </c>
      <c r="BV12" s="17">
        <v>0.11375851532019</v>
      </c>
      <c r="BW12" s="17">
        <v>0.230529458992319</v>
      </c>
      <c r="BX12" s="17">
        <v>0.31623450048636897</v>
      </c>
      <c r="BY12" s="17">
        <v>0.131007250388155</v>
      </c>
      <c r="BZ12" s="17"/>
      <c r="CA12" s="17">
        <v>0.12246555236159699</v>
      </c>
      <c r="CB12" s="17"/>
      <c r="CC12" s="17">
        <v>0.22424897486575199</v>
      </c>
      <c r="CD12" s="17">
        <v>0.199582475574104</v>
      </c>
      <c r="CE12" s="17"/>
      <c r="CF12" s="17">
        <v>0.26462516966515698</v>
      </c>
      <c r="CG12" s="17"/>
      <c r="CH12" s="17">
        <v>0.258645075456233</v>
      </c>
      <c r="CI12" s="17">
        <v>9.8662485513439896E-2</v>
      </c>
    </row>
    <row r="13" spans="2:87" ht="29" x14ac:dyDescent="0.35">
      <c r="B13" s="18" t="s">
        <v>531</v>
      </c>
      <c r="C13" s="17">
        <v>8.1915775868225807E-2</v>
      </c>
      <c r="D13" s="17">
        <v>7.8093248591021305E-2</v>
      </c>
      <c r="E13" s="17">
        <v>8.6118192881622396E-2</v>
      </c>
      <c r="F13" s="17"/>
      <c r="G13" s="17">
        <v>9.6100034064344406E-2</v>
      </c>
      <c r="H13" s="17">
        <v>0.10778315433205</v>
      </c>
      <c r="I13" s="17">
        <v>8.7396108929845798E-2</v>
      </c>
      <c r="J13" s="17">
        <v>7.6307825444922303E-2</v>
      </c>
      <c r="K13" s="17">
        <v>7.2059052211802296E-2</v>
      </c>
      <c r="L13" s="17">
        <v>5.4983877603074098E-2</v>
      </c>
      <c r="M13" s="17"/>
      <c r="N13" s="17">
        <v>6.6505384825904706E-2</v>
      </c>
      <c r="O13" s="17">
        <v>7.7725457518359006E-2</v>
      </c>
      <c r="P13" s="17">
        <v>9.9947004291178698E-2</v>
      </c>
      <c r="Q13" s="17">
        <v>8.7585882571830601E-2</v>
      </c>
      <c r="R13" s="17"/>
      <c r="S13" s="17">
        <v>5.8078865009968401E-2</v>
      </c>
      <c r="T13" s="17">
        <v>8.19637564633795E-2</v>
      </c>
      <c r="U13" s="17">
        <v>5.7611640682164199E-2</v>
      </c>
      <c r="V13" s="17">
        <v>9.0397271195064299E-2</v>
      </c>
      <c r="W13" s="17">
        <v>0.121749263179239</v>
      </c>
      <c r="X13" s="17">
        <v>0.13844070376988199</v>
      </c>
      <c r="Y13" s="17">
        <v>6.6567163847663494E-2</v>
      </c>
      <c r="Z13" s="17">
        <v>9.4491179375784606E-2</v>
      </c>
      <c r="AA13" s="17">
        <v>5.4043097626078798E-2</v>
      </c>
      <c r="AB13" s="17">
        <v>6.19175163277116E-2</v>
      </c>
      <c r="AC13" s="17">
        <v>7.9837001291640897E-2</v>
      </c>
      <c r="AD13" s="17">
        <v>0.160679686368038</v>
      </c>
      <c r="AE13" s="17"/>
      <c r="AF13" s="17">
        <v>7.5780255523169401E-2</v>
      </c>
      <c r="AG13" s="17">
        <v>8.4440781910917098E-2</v>
      </c>
      <c r="AH13" s="17">
        <v>9.6906298296471099E-2</v>
      </c>
      <c r="AI13" s="17">
        <v>7.7651850942188905E-2</v>
      </c>
      <c r="AJ13" s="17">
        <v>3.8450246418968603E-2</v>
      </c>
      <c r="AK13" s="17"/>
      <c r="AL13" s="17">
        <v>8.7356780776302198E-2</v>
      </c>
      <c r="AM13" s="17">
        <v>6.5956160756884305E-2</v>
      </c>
      <c r="AN13" s="17">
        <v>9.3263753955811393E-2</v>
      </c>
      <c r="AO13" s="17">
        <v>0.114656243151585</v>
      </c>
      <c r="AP13" s="17"/>
      <c r="AQ13" s="17">
        <v>8.2553808222905506E-2</v>
      </c>
      <c r="AR13" s="17">
        <v>8.1001115657346495E-2</v>
      </c>
      <c r="AS13" s="17"/>
      <c r="AT13" s="17">
        <v>8.2244003115125197E-2</v>
      </c>
      <c r="AU13" s="17">
        <v>4.9918203033397397E-2</v>
      </c>
      <c r="AV13" s="17"/>
      <c r="AW13" s="17">
        <v>6.3985695241649501E-2</v>
      </c>
      <c r="AX13" s="17">
        <v>7.6178830063649797E-2</v>
      </c>
      <c r="AY13" s="17">
        <v>9.5558901175258407E-2</v>
      </c>
      <c r="AZ13" s="17"/>
      <c r="BA13" s="17">
        <v>8.9419369095131804E-2</v>
      </c>
      <c r="BB13" s="17">
        <v>7.0129213308824601E-2</v>
      </c>
      <c r="BC13" s="17">
        <v>8.5795051992989299E-2</v>
      </c>
      <c r="BD13" s="17">
        <v>9.6786650194107898E-2</v>
      </c>
      <c r="BE13" s="17">
        <v>5.4432740102711298E-2</v>
      </c>
      <c r="BF13" s="17"/>
      <c r="BG13" s="17">
        <v>9.1256516391738901E-2</v>
      </c>
      <c r="BH13" s="17">
        <v>7.4900961454893902E-2</v>
      </c>
      <c r="BI13" s="17"/>
      <c r="BJ13" s="17">
        <v>8.2942491878535599E-2</v>
      </c>
      <c r="BK13" s="17">
        <v>7.4927497678989596E-2</v>
      </c>
      <c r="BL13" s="17"/>
      <c r="BM13" s="17">
        <v>0.116958770481724</v>
      </c>
      <c r="BN13" s="17">
        <v>5.9721521439368902E-2</v>
      </c>
      <c r="BO13" s="17">
        <v>7.6919046162069599E-2</v>
      </c>
      <c r="BP13" s="17">
        <v>9.6909972227390104E-2</v>
      </c>
      <c r="BQ13" s="17">
        <v>8.7299825355520999E-2</v>
      </c>
      <c r="BR13" s="17"/>
      <c r="BS13" s="17">
        <v>8.3109198825395095E-2</v>
      </c>
      <c r="BT13" s="17"/>
      <c r="BU13" s="17">
        <v>5.9221281723634403E-2</v>
      </c>
      <c r="BV13" s="17">
        <v>5.8993847535775502E-2</v>
      </c>
      <c r="BW13" s="17">
        <v>0.10486895626154</v>
      </c>
      <c r="BX13" s="17">
        <v>8.0379418907354006E-2</v>
      </c>
      <c r="BY13" s="17">
        <v>0.14386211054739001</v>
      </c>
      <c r="BZ13" s="17"/>
      <c r="CA13" s="17">
        <v>0.100828245147721</v>
      </c>
      <c r="CB13" s="17"/>
      <c r="CC13" s="17">
        <v>7.7708426892682494E-2</v>
      </c>
      <c r="CD13" s="17">
        <v>7.9241170768435898E-2</v>
      </c>
      <c r="CE13" s="17"/>
      <c r="CF13" s="17">
        <v>6.1987628974196997E-2</v>
      </c>
      <c r="CG13" s="17"/>
      <c r="CH13" s="17">
        <v>7.3993272575246405E-2</v>
      </c>
      <c r="CI13" s="17">
        <v>4.7860886992830497E-2</v>
      </c>
    </row>
    <row r="14" spans="2:87" x14ac:dyDescent="0.35">
      <c r="B14" s="18" t="s">
        <v>161</v>
      </c>
      <c r="C14" s="19">
        <v>0.14937628062892599</v>
      </c>
      <c r="D14" s="19">
        <v>0.10983456803184</v>
      </c>
      <c r="E14" s="19">
        <v>0.185489499319515</v>
      </c>
      <c r="F14" s="19"/>
      <c r="G14" s="19">
        <v>0.18182402386180099</v>
      </c>
      <c r="H14" s="19">
        <v>0.16139977530845701</v>
      </c>
      <c r="I14" s="19">
        <v>0.20486073535076699</v>
      </c>
      <c r="J14" s="19">
        <v>0.14619593479029899</v>
      </c>
      <c r="K14" s="19">
        <v>0.103981336470824</v>
      </c>
      <c r="L14" s="19">
        <v>9.8761352711270498E-2</v>
      </c>
      <c r="M14" s="19"/>
      <c r="N14" s="19">
        <v>0.10803280440035801</v>
      </c>
      <c r="O14" s="19">
        <v>0.138151766985047</v>
      </c>
      <c r="P14" s="19">
        <v>0.16244802599813599</v>
      </c>
      <c r="Q14" s="19">
        <v>0.19435587244656599</v>
      </c>
      <c r="R14" s="19"/>
      <c r="S14" s="19">
        <v>0.161730608457481</v>
      </c>
      <c r="T14" s="19">
        <v>0.127090934917309</v>
      </c>
      <c r="U14" s="19">
        <v>0.17723644822995999</v>
      </c>
      <c r="V14" s="19">
        <v>0.14809944850526499</v>
      </c>
      <c r="W14" s="19">
        <v>0.180638466172337</v>
      </c>
      <c r="X14" s="19">
        <v>0.116629975103323</v>
      </c>
      <c r="Y14" s="19">
        <v>0.19198150212503801</v>
      </c>
      <c r="Z14" s="19">
        <v>0.20264006495838999</v>
      </c>
      <c r="AA14" s="19">
        <v>0.159849108434619</v>
      </c>
      <c r="AB14" s="19">
        <v>8.6220087454239605E-2</v>
      </c>
      <c r="AC14" s="19">
        <v>0.139764110154252</v>
      </c>
      <c r="AD14" s="19">
        <v>0.134189276571032</v>
      </c>
      <c r="AE14" s="19"/>
      <c r="AF14" s="19">
        <v>0.16756908710770299</v>
      </c>
      <c r="AG14" s="19">
        <v>0.16301979831964999</v>
      </c>
      <c r="AH14" s="19">
        <v>0.11780455302243301</v>
      </c>
      <c r="AI14" s="19">
        <v>9.1356056094572105E-2</v>
      </c>
      <c r="AJ14" s="19">
        <v>0.112190875987724</v>
      </c>
      <c r="AK14" s="19"/>
      <c r="AL14" s="19">
        <v>0.14548855656142901</v>
      </c>
      <c r="AM14" s="19">
        <v>0.161376414781081</v>
      </c>
      <c r="AN14" s="19">
        <v>0.142002718671635</v>
      </c>
      <c r="AO14" s="19">
        <v>0.120390674672178</v>
      </c>
      <c r="AP14" s="19"/>
      <c r="AQ14" s="19">
        <v>0.164263648208335</v>
      </c>
      <c r="AR14" s="19">
        <v>0.128034286496894</v>
      </c>
      <c r="AS14" s="19"/>
      <c r="AT14" s="19">
        <v>0.148104790254175</v>
      </c>
      <c r="AU14" s="19">
        <v>0.105326647009653</v>
      </c>
      <c r="AV14" s="19"/>
      <c r="AW14" s="19">
        <v>0.101804856826476</v>
      </c>
      <c r="AX14" s="19">
        <v>0.14955035603438399</v>
      </c>
      <c r="AY14" s="19">
        <v>0.182721064316645</v>
      </c>
      <c r="AZ14" s="19"/>
      <c r="BA14" s="19">
        <v>0.153685519246055</v>
      </c>
      <c r="BB14" s="19">
        <v>0.13086382654091799</v>
      </c>
      <c r="BC14" s="19">
        <v>0.150894799197205</v>
      </c>
      <c r="BD14" s="19">
        <v>0.17131839887455799</v>
      </c>
      <c r="BE14" s="19">
        <v>0.16689052188005499</v>
      </c>
      <c r="BF14" s="19"/>
      <c r="BG14" s="19">
        <v>0.16965359026214</v>
      </c>
      <c r="BH14" s="19">
        <v>0.13414819849554499</v>
      </c>
      <c r="BI14" s="19"/>
      <c r="BJ14" s="19">
        <v>0.15673911021967701</v>
      </c>
      <c r="BK14" s="19">
        <v>0.123268498128024</v>
      </c>
      <c r="BL14" s="19"/>
      <c r="BM14" s="19">
        <v>0.27062618863742499</v>
      </c>
      <c r="BN14" s="19">
        <v>0.116167295019115</v>
      </c>
      <c r="BO14" s="19">
        <v>0.11695983621953999</v>
      </c>
      <c r="BP14" s="19">
        <v>0.112794844517268</v>
      </c>
      <c r="BQ14" s="19">
        <v>0.123145787429875</v>
      </c>
      <c r="BR14" s="19"/>
      <c r="BS14" s="19">
        <v>9.9443852954266707E-2</v>
      </c>
      <c r="BT14" s="19"/>
      <c r="BU14" s="19">
        <v>0.121695545790013</v>
      </c>
      <c r="BV14" s="19">
        <v>0.10098028531801</v>
      </c>
      <c r="BW14" s="19">
        <v>0.108754704457146</v>
      </c>
      <c r="BX14" s="19">
        <v>0.11266255770662099</v>
      </c>
      <c r="BY14" s="19">
        <v>0.32004400187590398</v>
      </c>
      <c r="BZ14" s="19"/>
      <c r="CA14" s="19">
        <v>8.3840757083884304E-2</v>
      </c>
      <c r="CB14" s="19"/>
      <c r="CC14" s="19">
        <v>0.14438146468718599</v>
      </c>
      <c r="CD14" s="19">
        <v>0.123307685856066</v>
      </c>
      <c r="CE14" s="19"/>
      <c r="CF14" s="19">
        <v>0.149161897610146</v>
      </c>
      <c r="CG14" s="19"/>
      <c r="CH14" s="19">
        <v>0.13329827795735399</v>
      </c>
      <c r="CI14" s="19">
        <v>9.5122412676706694E-2</v>
      </c>
    </row>
    <row r="15" spans="2:87" x14ac:dyDescent="0.35">
      <c r="B15" s="16" t="s">
        <v>163</v>
      </c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552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1907</v>
      </c>
      <c r="D7" s="10">
        <v>949</v>
      </c>
      <c r="E7" s="10">
        <v>952</v>
      </c>
      <c r="F7" s="10"/>
      <c r="G7" s="10">
        <v>161</v>
      </c>
      <c r="H7" s="10">
        <v>343</v>
      </c>
      <c r="I7" s="10">
        <v>355</v>
      </c>
      <c r="J7" s="10">
        <v>350</v>
      </c>
      <c r="K7" s="10">
        <v>280</v>
      </c>
      <c r="L7" s="10">
        <v>418</v>
      </c>
      <c r="M7" s="10"/>
      <c r="N7" s="10">
        <v>552</v>
      </c>
      <c r="O7" s="10">
        <v>477</v>
      </c>
      <c r="P7" s="10">
        <v>407</v>
      </c>
      <c r="Q7" s="10">
        <v>465</v>
      </c>
      <c r="R7" s="10"/>
      <c r="S7" s="10">
        <v>264</v>
      </c>
      <c r="T7" s="10">
        <v>265</v>
      </c>
      <c r="U7" s="10">
        <v>158</v>
      </c>
      <c r="V7" s="10">
        <v>163</v>
      </c>
      <c r="W7" s="10">
        <v>139</v>
      </c>
      <c r="X7" s="10">
        <v>162</v>
      </c>
      <c r="Y7" s="10">
        <v>134</v>
      </c>
      <c r="Z7" s="10">
        <v>72</v>
      </c>
      <c r="AA7" s="10">
        <v>193</v>
      </c>
      <c r="AB7" s="10">
        <v>185</v>
      </c>
      <c r="AC7" s="10">
        <v>105</v>
      </c>
      <c r="AD7" s="10">
        <v>67</v>
      </c>
      <c r="AE7" s="10"/>
      <c r="AF7" s="10">
        <v>317</v>
      </c>
      <c r="AG7" s="10">
        <v>711</v>
      </c>
      <c r="AH7" s="10">
        <v>384</v>
      </c>
      <c r="AI7" s="10">
        <v>214</v>
      </c>
      <c r="AJ7" s="10">
        <v>214</v>
      </c>
      <c r="AK7" s="10"/>
      <c r="AL7" s="10">
        <v>742</v>
      </c>
      <c r="AM7" s="10">
        <v>722</v>
      </c>
      <c r="AN7" s="10">
        <v>329</v>
      </c>
      <c r="AO7" s="10">
        <v>114</v>
      </c>
      <c r="AP7" s="10"/>
      <c r="AQ7" s="10">
        <v>1109</v>
      </c>
      <c r="AR7" s="10">
        <v>798</v>
      </c>
      <c r="AS7" s="10"/>
      <c r="AT7" s="10">
        <v>1257</v>
      </c>
      <c r="AU7" s="10">
        <v>392</v>
      </c>
      <c r="AV7" s="10"/>
      <c r="AW7" s="10">
        <v>721</v>
      </c>
      <c r="AX7" s="10">
        <v>458</v>
      </c>
      <c r="AY7" s="10">
        <v>665</v>
      </c>
      <c r="AZ7" s="10"/>
      <c r="BA7" s="10">
        <v>476</v>
      </c>
      <c r="BB7" s="10">
        <v>524</v>
      </c>
      <c r="BC7" s="10">
        <v>616</v>
      </c>
      <c r="BD7" s="10">
        <v>189</v>
      </c>
      <c r="BE7" s="10">
        <v>101</v>
      </c>
      <c r="BF7" s="10"/>
      <c r="BG7" s="10">
        <v>760</v>
      </c>
      <c r="BH7" s="10">
        <v>1147</v>
      </c>
      <c r="BI7" s="10"/>
      <c r="BJ7" s="10">
        <v>1490</v>
      </c>
      <c r="BK7" s="10">
        <v>407</v>
      </c>
      <c r="BL7" s="10"/>
      <c r="BM7" s="10">
        <v>269</v>
      </c>
      <c r="BN7" s="10">
        <v>375</v>
      </c>
      <c r="BO7" s="10">
        <v>672</v>
      </c>
      <c r="BP7" s="10">
        <v>148</v>
      </c>
      <c r="BQ7" s="10">
        <v>210</v>
      </c>
      <c r="BR7" s="10"/>
      <c r="BS7" s="10">
        <v>575</v>
      </c>
      <c r="BT7" s="10"/>
      <c r="BU7" s="10">
        <v>356</v>
      </c>
      <c r="BV7" s="10">
        <v>468</v>
      </c>
      <c r="BW7" s="10">
        <v>180</v>
      </c>
      <c r="BX7" s="10">
        <v>370</v>
      </c>
      <c r="BY7" s="10">
        <v>149</v>
      </c>
      <c r="BZ7" s="10"/>
      <c r="CA7" s="10">
        <v>158</v>
      </c>
      <c r="CB7" s="10"/>
      <c r="CC7" s="10">
        <v>1506</v>
      </c>
      <c r="CD7" s="10">
        <v>345</v>
      </c>
      <c r="CE7" s="10"/>
      <c r="CF7" s="10">
        <v>704</v>
      </c>
      <c r="CG7" s="10"/>
      <c r="CH7" s="10">
        <v>652</v>
      </c>
      <c r="CI7" s="10">
        <v>231</v>
      </c>
    </row>
    <row r="8" spans="2:87" ht="30" customHeight="1" x14ac:dyDescent="0.35">
      <c r="B8" s="11" t="s">
        <v>20</v>
      </c>
      <c r="C8" s="11">
        <v>1916</v>
      </c>
      <c r="D8" s="11">
        <v>939</v>
      </c>
      <c r="E8" s="11">
        <v>971</v>
      </c>
      <c r="F8" s="11"/>
      <c r="G8" s="11">
        <v>281</v>
      </c>
      <c r="H8" s="11">
        <v>339</v>
      </c>
      <c r="I8" s="11">
        <v>336</v>
      </c>
      <c r="J8" s="11">
        <v>327</v>
      </c>
      <c r="K8" s="11">
        <v>253</v>
      </c>
      <c r="L8" s="11">
        <v>381</v>
      </c>
      <c r="M8" s="11"/>
      <c r="N8" s="11">
        <v>505</v>
      </c>
      <c r="O8" s="11">
        <v>497</v>
      </c>
      <c r="P8" s="11">
        <v>422</v>
      </c>
      <c r="Q8" s="11">
        <v>486</v>
      </c>
      <c r="R8" s="11"/>
      <c r="S8" s="11">
        <v>270</v>
      </c>
      <c r="T8" s="11">
        <v>248</v>
      </c>
      <c r="U8" s="11">
        <v>152</v>
      </c>
      <c r="V8" s="11">
        <v>172</v>
      </c>
      <c r="W8" s="11">
        <v>130</v>
      </c>
      <c r="X8" s="11">
        <v>173</v>
      </c>
      <c r="Y8" s="11">
        <v>152</v>
      </c>
      <c r="Z8" s="11">
        <v>77</v>
      </c>
      <c r="AA8" s="11">
        <v>209</v>
      </c>
      <c r="AB8" s="11">
        <v>176</v>
      </c>
      <c r="AC8" s="11">
        <v>98</v>
      </c>
      <c r="AD8" s="11">
        <v>58</v>
      </c>
      <c r="AE8" s="11"/>
      <c r="AF8" s="11">
        <v>326</v>
      </c>
      <c r="AG8" s="11">
        <v>730</v>
      </c>
      <c r="AH8" s="11">
        <v>377</v>
      </c>
      <c r="AI8" s="11">
        <v>207</v>
      </c>
      <c r="AJ8" s="11">
        <v>206</v>
      </c>
      <c r="AK8" s="11"/>
      <c r="AL8" s="11">
        <v>716</v>
      </c>
      <c r="AM8" s="11">
        <v>738</v>
      </c>
      <c r="AN8" s="11">
        <v>339</v>
      </c>
      <c r="AO8" s="11">
        <v>123</v>
      </c>
      <c r="AP8" s="11"/>
      <c r="AQ8" s="11">
        <v>1129</v>
      </c>
      <c r="AR8" s="11">
        <v>787</v>
      </c>
      <c r="AS8" s="11"/>
      <c r="AT8" s="11">
        <v>1268</v>
      </c>
      <c r="AU8" s="11">
        <v>356</v>
      </c>
      <c r="AV8" s="11"/>
      <c r="AW8" s="11">
        <v>676</v>
      </c>
      <c r="AX8" s="11">
        <v>460</v>
      </c>
      <c r="AY8" s="11">
        <v>701</v>
      </c>
      <c r="AZ8" s="11"/>
      <c r="BA8" s="11">
        <v>495</v>
      </c>
      <c r="BB8" s="11">
        <v>520</v>
      </c>
      <c r="BC8" s="11">
        <v>620</v>
      </c>
      <c r="BD8" s="11">
        <v>184</v>
      </c>
      <c r="BE8" s="11">
        <v>96</v>
      </c>
      <c r="BF8" s="11"/>
      <c r="BG8" s="11">
        <v>822</v>
      </c>
      <c r="BH8" s="11">
        <v>1094</v>
      </c>
      <c r="BI8" s="11"/>
      <c r="BJ8" s="11">
        <v>1529</v>
      </c>
      <c r="BK8" s="11">
        <v>378</v>
      </c>
      <c r="BL8" s="11"/>
      <c r="BM8" s="11">
        <v>286</v>
      </c>
      <c r="BN8" s="11">
        <v>355</v>
      </c>
      <c r="BO8" s="11">
        <v>681</v>
      </c>
      <c r="BP8" s="11">
        <v>146</v>
      </c>
      <c r="BQ8" s="11">
        <v>213</v>
      </c>
      <c r="BR8" s="11"/>
      <c r="BS8" s="11">
        <v>574</v>
      </c>
      <c r="BT8" s="11"/>
      <c r="BU8" s="11">
        <v>347</v>
      </c>
      <c r="BV8" s="11">
        <v>481</v>
      </c>
      <c r="BW8" s="11">
        <v>180</v>
      </c>
      <c r="BX8" s="11">
        <v>364</v>
      </c>
      <c r="BY8" s="11">
        <v>158</v>
      </c>
      <c r="BZ8" s="11"/>
      <c r="CA8" s="11">
        <v>160</v>
      </c>
      <c r="CB8" s="11"/>
      <c r="CC8" s="11">
        <v>1500</v>
      </c>
      <c r="CD8" s="11">
        <v>356</v>
      </c>
      <c r="CE8" s="11"/>
      <c r="CF8" s="11">
        <v>675</v>
      </c>
      <c r="CG8" s="11"/>
      <c r="CH8" s="11">
        <v>641</v>
      </c>
      <c r="CI8" s="11">
        <v>232</v>
      </c>
    </row>
    <row r="9" spans="2:87" ht="29" x14ac:dyDescent="0.35">
      <c r="B9" s="18" t="s">
        <v>527</v>
      </c>
      <c r="C9" s="17">
        <v>0.147888645724992</v>
      </c>
      <c r="D9" s="17">
        <v>0.151010012598291</v>
      </c>
      <c r="E9" s="17">
        <v>0.14578489265172101</v>
      </c>
      <c r="F9" s="17"/>
      <c r="G9" s="17">
        <v>0.12015265980067</v>
      </c>
      <c r="H9" s="17">
        <v>0.20953673021886299</v>
      </c>
      <c r="I9" s="17">
        <v>0.123064354553306</v>
      </c>
      <c r="J9" s="17">
        <v>0.138126478016942</v>
      </c>
      <c r="K9" s="17">
        <v>0.15425512726016199</v>
      </c>
      <c r="L9" s="17">
        <v>0.139487972245667</v>
      </c>
      <c r="M9" s="17"/>
      <c r="N9" s="17">
        <v>0.15763909507108301</v>
      </c>
      <c r="O9" s="17">
        <v>0.11412375333515599</v>
      </c>
      <c r="P9" s="17">
        <v>0.15127806132597099</v>
      </c>
      <c r="Q9" s="17">
        <v>0.171161190720302</v>
      </c>
      <c r="R9" s="17"/>
      <c r="S9" s="17">
        <v>0.19639873269699201</v>
      </c>
      <c r="T9" s="17">
        <v>0.117390439598377</v>
      </c>
      <c r="U9" s="17">
        <v>0.102567105298499</v>
      </c>
      <c r="V9" s="17">
        <v>0.109352868400107</v>
      </c>
      <c r="W9" s="17">
        <v>0.119692573198944</v>
      </c>
      <c r="X9" s="17">
        <v>0.143142856227367</v>
      </c>
      <c r="Y9" s="17">
        <v>0.12796390331221799</v>
      </c>
      <c r="Z9" s="17">
        <v>0.14684497680977299</v>
      </c>
      <c r="AA9" s="17">
        <v>0.17841104851162301</v>
      </c>
      <c r="AB9" s="17">
        <v>0.16064551209258399</v>
      </c>
      <c r="AC9" s="17">
        <v>0.17141075544772699</v>
      </c>
      <c r="AD9" s="17">
        <v>0.22758643404217799</v>
      </c>
      <c r="AE9" s="17"/>
      <c r="AF9" s="17">
        <v>0.15291119244489701</v>
      </c>
      <c r="AG9" s="17">
        <v>0.156759052977991</v>
      </c>
      <c r="AH9" s="17">
        <v>0.131981423376138</v>
      </c>
      <c r="AI9" s="17">
        <v>0.155907178467106</v>
      </c>
      <c r="AJ9" s="17">
        <v>0.14450286927112499</v>
      </c>
      <c r="AK9" s="17"/>
      <c r="AL9" s="17">
        <v>0.120916489877234</v>
      </c>
      <c r="AM9" s="17">
        <v>0.14402821103619001</v>
      </c>
      <c r="AN9" s="17">
        <v>0.198559907767309</v>
      </c>
      <c r="AO9" s="17">
        <v>0.188250066429656</v>
      </c>
      <c r="AP9" s="17"/>
      <c r="AQ9" s="17">
        <v>0.14678144123259401</v>
      </c>
      <c r="AR9" s="17">
        <v>0.149475894219642</v>
      </c>
      <c r="AS9" s="17"/>
      <c r="AT9" s="17">
        <v>0.16043886356222301</v>
      </c>
      <c r="AU9" s="17">
        <v>0.11209487887559</v>
      </c>
      <c r="AV9" s="17"/>
      <c r="AW9" s="17">
        <v>0.14609222908236499</v>
      </c>
      <c r="AX9" s="17">
        <v>0.12450211845605499</v>
      </c>
      <c r="AY9" s="17">
        <v>0.17186591701429799</v>
      </c>
      <c r="AZ9" s="17"/>
      <c r="BA9" s="17">
        <v>0.20878214948548801</v>
      </c>
      <c r="BB9" s="17">
        <v>0.123762645318517</v>
      </c>
      <c r="BC9" s="17">
        <v>0.12649656246053601</v>
      </c>
      <c r="BD9" s="17">
        <v>0.12318288275732001</v>
      </c>
      <c r="BE9" s="17">
        <v>0.15124454165069301</v>
      </c>
      <c r="BF9" s="17"/>
      <c r="BG9" s="17">
        <v>0.12346077724021801</v>
      </c>
      <c r="BH9" s="17">
        <v>0.166233761243684</v>
      </c>
      <c r="BI9" s="17"/>
      <c r="BJ9" s="17">
        <v>0.14738153926202799</v>
      </c>
      <c r="BK9" s="17">
        <v>0.15115581597651501</v>
      </c>
      <c r="BL9" s="17"/>
      <c r="BM9" s="17">
        <v>0.112706001447489</v>
      </c>
      <c r="BN9" s="17">
        <v>0.148424409647753</v>
      </c>
      <c r="BO9" s="17">
        <v>0.16447079031089901</v>
      </c>
      <c r="BP9" s="17">
        <v>0.123651424464284</v>
      </c>
      <c r="BQ9" s="17">
        <v>0.16337604769886799</v>
      </c>
      <c r="BR9" s="17"/>
      <c r="BS9" s="17">
        <v>0.17779768472256199</v>
      </c>
      <c r="BT9" s="17"/>
      <c r="BU9" s="17">
        <v>0.16149895919405099</v>
      </c>
      <c r="BV9" s="17">
        <v>0.16898673470691999</v>
      </c>
      <c r="BW9" s="17">
        <v>0.13158440299044399</v>
      </c>
      <c r="BX9" s="17">
        <v>0.17396174125701599</v>
      </c>
      <c r="BY9" s="17">
        <v>0.102670500525084</v>
      </c>
      <c r="BZ9" s="17"/>
      <c r="CA9" s="17">
        <v>0.221105956351971</v>
      </c>
      <c r="CB9" s="17"/>
      <c r="CC9" s="17">
        <v>0.148971604776785</v>
      </c>
      <c r="CD9" s="17">
        <v>0.15566603993765099</v>
      </c>
      <c r="CE9" s="17"/>
      <c r="CF9" s="17">
        <v>0.15011372712714799</v>
      </c>
      <c r="CG9" s="17"/>
      <c r="CH9" s="17">
        <v>0.13340793398917999</v>
      </c>
      <c r="CI9" s="17">
        <v>0.23568196895056201</v>
      </c>
    </row>
    <row r="10" spans="2:87" ht="29" x14ac:dyDescent="0.35">
      <c r="B10" s="18" t="s">
        <v>528</v>
      </c>
      <c r="C10" s="17">
        <v>0.146560570974963</v>
      </c>
      <c r="D10" s="17">
        <v>0.179796814436192</v>
      </c>
      <c r="E10" s="17">
        <v>0.115330614849057</v>
      </c>
      <c r="F10" s="17"/>
      <c r="G10" s="17">
        <v>0.14698151638224</v>
      </c>
      <c r="H10" s="17">
        <v>0.180099544452967</v>
      </c>
      <c r="I10" s="17">
        <v>0.18921368178406001</v>
      </c>
      <c r="J10" s="17">
        <v>0.116523138354636</v>
      </c>
      <c r="K10" s="17">
        <v>0.114114781069899</v>
      </c>
      <c r="L10" s="17">
        <v>0.12614048757653001</v>
      </c>
      <c r="M10" s="17"/>
      <c r="N10" s="17">
        <v>0.181307007149762</v>
      </c>
      <c r="O10" s="17">
        <v>0.15391422657659301</v>
      </c>
      <c r="P10" s="17">
        <v>0.12714960912259901</v>
      </c>
      <c r="Q10" s="17">
        <v>0.121563437050711</v>
      </c>
      <c r="R10" s="17"/>
      <c r="S10" s="17">
        <v>0.20196352390414099</v>
      </c>
      <c r="T10" s="17">
        <v>0.14345176840173501</v>
      </c>
      <c r="U10" s="17">
        <v>9.5334680531940205E-2</v>
      </c>
      <c r="V10" s="17">
        <v>0.152494906992378</v>
      </c>
      <c r="W10" s="17">
        <v>0.15045554582840201</v>
      </c>
      <c r="X10" s="17">
        <v>0.155653924971419</v>
      </c>
      <c r="Y10" s="17">
        <v>0.15537143673729101</v>
      </c>
      <c r="Z10" s="17">
        <v>6.2530790649217197E-2</v>
      </c>
      <c r="AA10" s="17">
        <v>0.163981948064303</v>
      </c>
      <c r="AB10" s="17">
        <v>0.11894587191551401</v>
      </c>
      <c r="AC10" s="17">
        <v>0.12834707469680001</v>
      </c>
      <c r="AD10" s="17">
        <v>0.123255596394916</v>
      </c>
      <c r="AE10" s="17"/>
      <c r="AF10" s="17">
        <v>0.123841187928206</v>
      </c>
      <c r="AG10" s="17">
        <v>0.12632261160483599</v>
      </c>
      <c r="AH10" s="17">
        <v>0.14714316255451301</v>
      </c>
      <c r="AI10" s="17">
        <v>0.20313052790481001</v>
      </c>
      <c r="AJ10" s="17">
        <v>0.234214548341944</v>
      </c>
      <c r="AK10" s="17"/>
      <c r="AL10" s="17">
        <v>0.14509927377110399</v>
      </c>
      <c r="AM10" s="17">
        <v>0.14884888332019799</v>
      </c>
      <c r="AN10" s="17">
        <v>0.13470403279766599</v>
      </c>
      <c r="AO10" s="17">
        <v>0.17394825874020001</v>
      </c>
      <c r="AP10" s="17"/>
      <c r="AQ10" s="17">
        <v>0.118821174762106</v>
      </c>
      <c r="AR10" s="17">
        <v>0.186326770609864</v>
      </c>
      <c r="AS10" s="17"/>
      <c r="AT10" s="17">
        <v>0.165924957389152</v>
      </c>
      <c r="AU10" s="17">
        <v>0.122214963395714</v>
      </c>
      <c r="AV10" s="17"/>
      <c r="AW10" s="17">
        <v>0.147911181590001</v>
      </c>
      <c r="AX10" s="17">
        <v>0.13760192806344401</v>
      </c>
      <c r="AY10" s="17">
        <v>0.16133130899952799</v>
      </c>
      <c r="AZ10" s="17"/>
      <c r="BA10" s="17">
        <v>0.18096663419599601</v>
      </c>
      <c r="BB10" s="17">
        <v>0.156351651650462</v>
      </c>
      <c r="BC10" s="17">
        <v>0.12442681600330099</v>
      </c>
      <c r="BD10" s="17">
        <v>9.4662777545183499E-2</v>
      </c>
      <c r="BE10" s="17">
        <v>0.15970672592621599</v>
      </c>
      <c r="BF10" s="17"/>
      <c r="BG10" s="17">
        <v>0.12590722869267601</v>
      </c>
      <c r="BH10" s="17">
        <v>0.162071050337983</v>
      </c>
      <c r="BI10" s="17"/>
      <c r="BJ10" s="17">
        <v>0.15688333477942701</v>
      </c>
      <c r="BK10" s="17">
        <v>0.108423819987559</v>
      </c>
      <c r="BL10" s="17"/>
      <c r="BM10" s="17">
        <v>0.118167924559425</v>
      </c>
      <c r="BN10" s="17">
        <v>0.15616794787140301</v>
      </c>
      <c r="BO10" s="17">
        <v>0.17473771902111199</v>
      </c>
      <c r="BP10" s="17">
        <v>0.18137205685242899</v>
      </c>
      <c r="BQ10" s="17">
        <v>0.117664334318193</v>
      </c>
      <c r="BR10" s="17"/>
      <c r="BS10" s="17">
        <v>0.174154367723002</v>
      </c>
      <c r="BT10" s="17"/>
      <c r="BU10" s="17">
        <v>0.176061763969314</v>
      </c>
      <c r="BV10" s="17">
        <v>0.20780455718612101</v>
      </c>
      <c r="BW10" s="17">
        <v>0.15338467768682901</v>
      </c>
      <c r="BX10" s="17">
        <v>0.10542816870124</v>
      </c>
      <c r="BY10" s="17">
        <v>0.11307573479966</v>
      </c>
      <c r="BZ10" s="17"/>
      <c r="CA10" s="17">
        <v>0.23261879144911499</v>
      </c>
      <c r="CB10" s="17"/>
      <c r="CC10" s="17">
        <v>0.13241485758730401</v>
      </c>
      <c r="CD10" s="17">
        <v>0.211598716617414</v>
      </c>
      <c r="CE10" s="17"/>
      <c r="CF10" s="17">
        <v>0.12729573565209701</v>
      </c>
      <c r="CG10" s="17"/>
      <c r="CH10" s="17">
        <v>0.108904840524847</v>
      </c>
      <c r="CI10" s="17">
        <v>0.25019274567988897</v>
      </c>
    </row>
    <row r="11" spans="2:87" ht="29" x14ac:dyDescent="0.35">
      <c r="B11" s="18" t="s">
        <v>529</v>
      </c>
      <c r="C11" s="17">
        <v>0.20064746973095299</v>
      </c>
      <c r="D11" s="17">
        <v>0.210510372617881</v>
      </c>
      <c r="E11" s="17">
        <v>0.191275449016962</v>
      </c>
      <c r="F11" s="17"/>
      <c r="G11" s="17">
        <v>0.30507896218987002</v>
      </c>
      <c r="H11" s="17">
        <v>0.15662398880432499</v>
      </c>
      <c r="I11" s="17">
        <v>0.156817106845663</v>
      </c>
      <c r="J11" s="17">
        <v>0.183263022820604</v>
      </c>
      <c r="K11" s="17">
        <v>0.12992845287162899</v>
      </c>
      <c r="L11" s="17">
        <v>0.26344773419661299</v>
      </c>
      <c r="M11" s="17"/>
      <c r="N11" s="17">
        <v>0.20251756641951399</v>
      </c>
      <c r="O11" s="17">
        <v>0.21538714236589901</v>
      </c>
      <c r="P11" s="17">
        <v>0.22240337182679901</v>
      </c>
      <c r="Q11" s="17">
        <v>0.16530615525904099</v>
      </c>
      <c r="R11" s="17"/>
      <c r="S11" s="17">
        <v>0.195167686214134</v>
      </c>
      <c r="T11" s="17">
        <v>0.19640093365824199</v>
      </c>
      <c r="U11" s="17">
        <v>0.23905104442571301</v>
      </c>
      <c r="V11" s="17">
        <v>0.24616586540778099</v>
      </c>
      <c r="W11" s="17">
        <v>0.14903445868416501</v>
      </c>
      <c r="X11" s="17">
        <v>0.11298871572975799</v>
      </c>
      <c r="Y11" s="17">
        <v>0.20356083769029801</v>
      </c>
      <c r="Z11" s="17">
        <v>0.33523638101951603</v>
      </c>
      <c r="AA11" s="17">
        <v>0.212706553104375</v>
      </c>
      <c r="AB11" s="17">
        <v>0.22683068907686901</v>
      </c>
      <c r="AC11" s="17">
        <v>0.15003047788892299</v>
      </c>
      <c r="AD11" s="17">
        <v>0.161881726671007</v>
      </c>
      <c r="AE11" s="17"/>
      <c r="AF11" s="17">
        <v>0.21040510193407899</v>
      </c>
      <c r="AG11" s="17">
        <v>0.20453717903240801</v>
      </c>
      <c r="AH11" s="17">
        <v>0.18625039192050699</v>
      </c>
      <c r="AI11" s="17">
        <v>0.16118352848185399</v>
      </c>
      <c r="AJ11" s="17">
        <v>0.24383387117399799</v>
      </c>
      <c r="AK11" s="17"/>
      <c r="AL11" s="17">
        <v>0.20817037880884201</v>
      </c>
      <c r="AM11" s="17">
        <v>0.19924273570635101</v>
      </c>
      <c r="AN11" s="17">
        <v>0.21146962101540301</v>
      </c>
      <c r="AO11" s="17">
        <v>0.13562520664545599</v>
      </c>
      <c r="AP11" s="17"/>
      <c r="AQ11" s="17">
        <v>0.20172927017157399</v>
      </c>
      <c r="AR11" s="17">
        <v>0.19909663957024101</v>
      </c>
      <c r="AS11" s="17"/>
      <c r="AT11" s="17">
        <v>0.174465611091976</v>
      </c>
      <c r="AU11" s="17">
        <v>0.26029010107536499</v>
      </c>
      <c r="AV11" s="17"/>
      <c r="AW11" s="17">
        <v>0.20404585450044099</v>
      </c>
      <c r="AX11" s="17">
        <v>0.19642692454695099</v>
      </c>
      <c r="AY11" s="17">
        <v>0.19061748025281</v>
      </c>
      <c r="AZ11" s="17"/>
      <c r="BA11" s="17">
        <v>0.161848508842485</v>
      </c>
      <c r="BB11" s="17">
        <v>0.20526699086890099</v>
      </c>
      <c r="BC11" s="17">
        <v>0.21453182468454501</v>
      </c>
      <c r="BD11" s="17">
        <v>0.214799601612289</v>
      </c>
      <c r="BE11" s="17">
        <v>0.25078596616941401</v>
      </c>
      <c r="BF11" s="17"/>
      <c r="BG11" s="17">
        <v>0.21976381107905699</v>
      </c>
      <c r="BH11" s="17">
        <v>0.18629126462266499</v>
      </c>
      <c r="BI11" s="17"/>
      <c r="BJ11" s="17">
        <v>0.20078481165769099</v>
      </c>
      <c r="BK11" s="17">
        <v>0.19747431445954799</v>
      </c>
      <c r="BL11" s="17"/>
      <c r="BM11" s="17">
        <v>0.17446576409763101</v>
      </c>
      <c r="BN11" s="17">
        <v>0.24270600083829699</v>
      </c>
      <c r="BO11" s="17">
        <v>0.19934776575920601</v>
      </c>
      <c r="BP11" s="17">
        <v>0.21361845101463101</v>
      </c>
      <c r="BQ11" s="17">
        <v>0.15677412760964099</v>
      </c>
      <c r="BR11" s="17"/>
      <c r="BS11" s="17">
        <v>0.178445362616519</v>
      </c>
      <c r="BT11" s="17"/>
      <c r="BU11" s="17">
        <v>0.238070848049909</v>
      </c>
      <c r="BV11" s="17">
        <v>0.22445670853492899</v>
      </c>
      <c r="BW11" s="17">
        <v>0.21631030325342901</v>
      </c>
      <c r="BX11" s="17">
        <v>0.172840879944931</v>
      </c>
      <c r="BY11" s="17">
        <v>0.159841820125563</v>
      </c>
      <c r="BZ11" s="17"/>
      <c r="CA11" s="17">
        <v>0.16257910318214899</v>
      </c>
      <c r="CB11" s="17"/>
      <c r="CC11" s="17">
        <v>0.20767207727443901</v>
      </c>
      <c r="CD11" s="17">
        <v>0.18408755235480001</v>
      </c>
      <c r="CE11" s="17"/>
      <c r="CF11" s="17">
        <v>0.21203958241186999</v>
      </c>
      <c r="CG11" s="17"/>
      <c r="CH11" s="17">
        <v>0.208452103629408</v>
      </c>
      <c r="CI11" s="17">
        <v>0.19212590818189099</v>
      </c>
    </row>
    <row r="12" spans="2:87" ht="29" x14ac:dyDescent="0.35">
      <c r="B12" s="18" t="s">
        <v>530</v>
      </c>
      <c r="C12" s="17">
        <v>0.37431111200848699</v>
      </c>
      <c r="D12" s="17">
        <v>0.34089337934432701</v>
      </c>
      <c r="E12" s="17">
        <v>0.407965446767448</v>
      </c>
      <c r="F12" s="17"/>
      <c r="G12" s="17">
        <v>0.24677162188391299</v>
      </c>
      <c r="H12" s="17">
        <v>0.29302093178732302</v>
      </c>
      <c r="I12" s="17">
        <v>0.38252314394571502</v>
      </c>
      <c r="J12" s="17">
        <v>0.43912234208155498</v>
      </c>
      <c r="K12" s="17">
        <v>0.53304453607674696</v>
      </c>
      <c r="L12" s="17">
        <v>0.37226203887847198</v>
      </c>
      <c r="M12" s="17"/>
      <c r="N12" s="17">
        <v>0.33183850641118201</v>
      </c>
      <c r="O12" s="17">
        <v>0.39580679074557701</v>
      </c>
      <c r="P12" s="17">
        <v>0.38558241040743801</v>
      </c>
      <c r="Q12" s="17">
        <v>0.38089860224135702</v>
      </c>
      <c r="R12" s="17"/>
      <c r="S12" s="17">
        <v>0.27470150376132102</v>
      </c>
      <c r="T12" s="17">
        <v>0.42232123329181498</v>
      </c>
      <c r="U12" s="17">
        <v>0.42046390312470799</v>
      </c>
      <c r="V12" s="17">
        <v>0.347494281856912</v>
      </c>
      <c r="W12" s="17">
        <v>0.42266138076929399</v>
      </c>
      <c r="X12" s="17">
        <v>0.457547592118002</v>
      </c>
      <c r="Y12" s="17">
        <v>0.35593731828327302</v>
      </c>
      <c r="Z12" s="17">
        <v>0.32929516066250403</v>
      </c>
      <c r="AA12" s="17">
        <v>0.34035279523093698</v>
      </c>
      <c r="AB12" s="17">
        <v>0.41562894338716899</v>
      </c>
      <c r="AC12" s="17">
        <v>0.39497304814318601</v>
      </c>
      <c r="AD12" s="17">
        <v>0.30467523003018299</v>
      </c>
      <c r="AE12" s="17"/>
      <c r="AF12" s="17">
        <v>0.34492450205471398</v>
      </c>
      <c r="AG12" s="17">
        <v>0.39094755367431</v>
      </c>
      <c r="AH12" s="17">
        <v>0.42472978805477501</v>
      </c>
      <c r="AI12" s="17">
        <v>0.383057278608126</v>
      </c>
      <c r="AJ12" s="17">
        <v>0.27075308685624</v>
      </c>
      <c r="AK12" s="17"/>
      <c r="AL12" s="17">
        <v>0.36790509854723302</v>
      </c>
      <c r="AM12" s="17">
        <v>0.390687014975235</v>
      </c>
      <c r="AN12" s="17">
        <v>0.35292624682469598</v>
      </c>
      <c r="AO12" s="17">
        <v>0.37227927196508298</v>
      </c>
      <c r="AP12" s="17"/>
      <c r="AQ12" s="17">
        <v>0.40216059691443101</v>
      </c>
      <c r="AR12" s="17">
        <v>0.334387093186996</v>
      </c>
      <c r="AS12" s="17"/>
      <c r="AT12" s="17">
        <v>0.37250545279878</v>
      </c>
      <c r="AU12" s="17">
        <v>0.40051969429648498</v>
      </c>
      <c r="AV12" s="17"/>
      <c r="AW12" s="17">
        <v>0.40160112403009801</v>
      </c>
      <c r="AX12" s="17">
        <v>0.42583557644671499</v>
      </c>
      <c r="AY12" s="17">
        <v>0.31425417136862499</v>
      </c>
      <c r="AZ12" s="17"/>
      <c r="BA12" s="17">
        <v>0.29946516475278401</v>
      </c>
      <c r="BB12" s="17">
        <v>0.39060235539514099</v>
      </c>
      <c r="BC12" s="17">
        <v>0.41178198742356498</v>
      </c>
      <c r="BD12" s="17">
        <v>0.427834854673111</v>
      </c>
      <c r="BE12" s="17">
        <v>0.33181841740045298</v>
      </c>
      <c r="BF12" s="17"/>
      <c r="BG12" s="17">
        <v>0.373502192718696</v>
      </c>
      <c r="BH12" s="17">
        <v>0.37491860331808502</v>
      </c>
      <c r="BI12" s="17"/>
      <c r="BJ12" s="17">
        <v>0.355214279107748</v>
      </c>
      <c r="BK12" s="17">
        <v>0.450864027457137</v>
      </c>
      <c r="BL12" s="17"/>
      <c r="BM12" s="17">
        <v>0.36352053886412</v>
      </c>
      <c r="BN12" s="17">
        <v>0.34841417497007399</v>
      </c>
      <c r="BO12" s="17">
        <v>0.36033219509117898</v>
      </c>
      <c r="BP12" s="17">
        <v>0.33461842905278</v>
      </c>
      <c r="BQ12" s="17">
        <v>0.476454054391379</v>
      </c>
      <c r="BR12" s="17"/>
      <c r="BS12" s="17">
        <v>0.37458881057363203</v>
      </c>
      <c r="BT12" s="17"/>
      <c r="BU12" s="17">
        <v>0.32586229928362098</v>
      </c>
      <c r="BV12" s="17">
        <v>0.30805558158039198</v>
      </c>
      <c r="BW12" s="17">
        <v>0.38386064612121001</v>
      </c>
      <c r="BX12" s="17">
        <v>0.45400153447824798</v>
      </c>
      <c r="BY12" s="17">
        <v>0.315618424214548</v>
      </c>
      <c r="BZ12" s="17"/>
      <c r="CA12" s="17">
        <v>0.31270024415342401</v>
      </c>
      <c r="CB12" s="17"/>
      <c r="CC12" s="17">
        <v>0.39208422053755898</v>
      </c>
      <c r="CD12" s="17">
        <v>0.319099448793636</v>
      </c>
      <c r="CE12" s="17"/>
      <c r="CF12" s="17">
        <v>0.416778931324082</v>
      </c>
      <c r="CG12" s="17"/>
      <c r="CH12" s="17">
        <v>0.45071469860569302</v>
      </c>
      <c r="CI12" s="17">
        <v>0.22669325839885399</v>
      </c>
    </row>
    <row r="13" spans="2:87" ht="29" x14ac:dyDescent="0.35">
      <c r="B13" s="18" t="s">
        <v>531</v>
      </c>
      <c r="C13" s="17">
        <v>5.1045710021339702E-2</v>
      </c>
      <c r="D13" s="17">
        <v>5.3421394743213099E-2</v>
      </c>
      <c r="E13" s="17">
        <v>4.9064245458105199E-2</v>
      </c>
      <c r="F13" s="17"/>
      <c r="G13" s="17">
        <v>3.3061727571897501E-2</v>
      </c>
      <c r="H13" s="17">
        <v>7.9493294631491004E-2</v>
      </c>
      <c r="I13" s="17">
        <v>5.7150451468259901E-2</v>
      </c>
      <c r="J13" s="17">
        <v>4.2031405725114199E-2</v>
      </c>
      <c r="K13" s="17">
        <v>3.6675067600123103E-2</v>
      </c>
      <c r="L13" s="17">
        <v>5.0876187586148203E-2</v>
      </c>
      <c r="M13" s="17"/>
      <c r="N13" s="17">
        <v>5.90573754066821E-2</v>
      </c>
      <c r="O13" s="17">
        <v>5.0945254383056401E-2</v>
      </c>
      <c r="P13" s="17">
        <v>3.6902132427262702E-2</v>
      </c>
      <c r="Q13" s="17">
        <v>5.5727031838812398E-2</v>
      </c>
      <c r="R13" s="17"/>
      <c r="S13" s="17">
        <v>2.9368294632482899E-2</v>
      </c>
      <c r="T13" s="17">
        <v>5.0912001366694201E-2</v>
      </c>
      <c r="U13" s="17">
        <v>6.5562218374882603E-2</v>
      </c>
      <c r="V13" s="17">
        <v>3.3778501332736903E-2</v>
      </c>
      <c r="W13" s="17">
        <v>7.3011854928465306E-2</v>
      </c>
      <c r="X13" s="17">
        <v>5.65459851078291E-2</v>
      </c>
      <c r="Y13" s="17">
        <v>5.0539761098955201E-2</v>
      </c>
      <c r="Z13" s="17">
        <v>6.4385786448981894E-2</v>
      </c>
      <c r="AA13" s="17">
        <v>3.3177443300171999E-2</v>
      </c>
      <c r="AB13" s="17">
        <v>4.5874957841601498E-2</v>
      </c>
      <c r="AC13" s="17">
        <v>0.104453711151597</v>
      </c>
      <c r="AD13" s="17">
        <v>7.3928520187022104E-2</v>
      </c>
      <c r="AE13" s="17"/>
      <c r="AF13" s="17">
        <v>6.0410023306348003E-2</v>
      </c>
      <c r="AG13" s="17">
        <v>4.5788896558185903E-2</v>
      </c>
      <c r="AH13" s="17">
        <v>5.2581477535947503E-2</v>
      </c>
      <c r="AI13" s="17">
        <v>5.2532118015601897E-2</v>
      </c>
      <c r="AJ13" s="17">
        <v>3.7397317575124503E-2</v>
      </c>
      <c r="AK13" s="17"/>
      <c r="AL13" s="17">
        <v>5.6897448293274297E-2</v>
      </c>
      <c r="AM13" s="17">
        <v>5.0045863091007899E-2</v>
      </c>
      <c r="AN13" s="17">
        <v>3.4170682281187102E-2</v>
      </c>
      <c r="AO13" s="17">
        <v>6.9459960545510693E-2</v>
      </c>
      <c r="AP13" s="17"/>
      <c r="AQ13" s="17">
        <v>5.1308637323604502E-2</v>
      </c>
      <c r="AR13" s="17">
        <v>5.0668786907689597E-2</v>
      </c>
      <c r="AS13" s="17"/>
      <c r="AT13" s="17">
        <v>4.4619711159286798E-2</v>
      </c>
      <c r="AU13" s="17">
        <v>5.15206386439249E-2</v>
      </c>
      <c r="AV13" s="17"/>
      <c r="AW13" s="17">
        <v>4.1663285902973898E-2</v>
      </c>
      <c r="AX13" s="17">
        <v>4.8878550441206002E-2</v>
      </c>
      <c r="AY13" s="17">
        <v>5.9712846140442602E-2</v>
      </c>
      <c r="AZ13" s="17"/>
      <c r="BA13" s="17">
        <v>5.2489430366312401E-2</v>
      </c>
      <c r="BB13" s="17">
        <v>6.0295661926315497E-2</v>
      </c>
      <c r="BC13" s="17">
        <v>4.32849259898163E-2</v>
      </c>
      <c r="BD13" s="17">
        <v>5.4411435794615798E-2</v>
      </c>
      <c r="BE13" s="17">
        <v>3.7774857569734699E-2</v>
      </c>
      <c r="BF13" s="17"/>
      <c r="BG13" s="17">
        <v>6.2706221141747495E-2</v>
      </c>
      <c r="BH13" s="17">
        <v>4.2288768184838503E-2</v>
      </c>
      <c r="BI13" s="17"/>
      <c r="BJ13" s="17">
        <v>5.0736480092681502E-2</v>
      </c>
      <c r="BK13" s="17">
        <v>5.1241142916718697E-2</v>
      </c>
      <c r="BL13" s="17"/>
      <c r="BM13" s="17">
        <v>7.6658867933369804E-2</v>
      </c>
      <c r="BN13" s="17">
        <v>6.2883469448310206E-2</v>
      </c>
      <c r="BO13" s="17">
        <v>3.94873921243694E-2</v>
      </c>
      <c r="BP13" s="17">
        <v>4.8470965781874299E-2</v>
      </c>
      <c r="BQ13" s="17">
        <v>3.1107995480104601E-2</v>
      </c>
      <c r="BR13" s="17"/>
      <c r="BS13" s="17">
        <v>3.75816218017061E-2</v>
      </c>
      <c r="BT13" s="17"/>
      <c r="BU13" s="17">
        <v>5.1919899513398801E-2</v>
      </c>
      <c r="BV13" s="17">
        <v>3.7107593329355502E-2</v>
      </c>
      <c r="BW13" s="17">
        <v>4.4918082763448802E-2</v>
      </c>
      <c r="BX13" s="17">
        <v>3.8393339108707597E-2</v>
      </c>
      <c r="BY13" s="17">
        <v>0.114613927427484</v>
      </c>
      <c r="BZ13" s="17"/>
      <c r="CA13" s="17">
        <v>2.94598835179915E-2</v>
      </c>
      <c r="CB13" s="17"/>
      <c r="CC13" s="17">
        <v>4.8096682471827301E-2</v>
      </c>
      <c r="CD13" s="17">
        <v>5.2832183689921298E-2</v>
      </c>
      <c r="CE13" s="17"/>
      <c r="CF13" s="17">
        <v>3.3518752694461001E-2</v>
      </c>
      <c r="CG13" s="17"/>
      <c r="CH13" s="17">
        <v>4.4988711297508199E-2</v>
      </c>
      <c r="CI13" s="17">
        <v>2.98210912199737E-2</v>
      </c>
    </row>
    <row r="14" spans="2:87" x14ac:dyDescent="0.35">
      <c r="B14" s="18" t="s">
        <v>161</v>
      </c>
      <c r="C14" s="19">
        <v>7.9546491539264505E-2</v>
      </c>
      <c r="D14" s="19">
        <v>6.4368026260095995E-2</v>
      </c>
      <c r="E14" s="19">
        <v>9.0579351256706894E-2</v>
      </c>
      <c r="F14" s="19"/>
      <c r="G14" s="19">
        <v>0.14795351217141001</v>
      </c>
      <c r="H14" s="19">
        <v>8.1225510105031207E-2</v>
      </c>
      <c r="I14" s="19">
        <v>9.1231261402995797E-2</v>
      </c>
      <c r="J14" s="19">
        <v>8.0933613001148597E-2</v>
      </c>
      <c r="K14" s="19">
        <v>3.1982035121440502E-2</v>
      </c>
      <c r="L14" s="19">
        <v>4.7785579516569102E-2</v>
      </c>
      <c r="M14" s="19"/>
      <c r="N14" s="19">
        <v>6.7640449541776407E-2</v>
      </c>
      <c r="O14" s="19">
        <v>6.9822832593717896E-2</v>
      </c>
      <c r="P14" s="19">
        <v>7.6684414889930802E-2</v>
      </c>
      <c r="Q14" s="19">
        <v>0.10534358288977699</v>
      </c>
      <c r="R14" s="19"/>
      <c r="S14" s="19">
        <v>0.102400258790929</v>
      </c>
      <c r="T14" s="19">
        <v>6.9523623683136707E-2</v>
      </c>
      <c r="U14" s="19">
        <v>7.70210482442579E-2</v>
      </c>
      <c r="V14" s="19">
        <v>0.110713576010084</v>
      </c>
      <c r="W14" s="19">
        <v>8.5144186590729504E-2</v>
      </c>
      <c r="X14" s="19">
        <v>7.4120925845624297E-2</v>
      </c>
      <c r="Y14" s="19">
        <v>0.106626742877964</v>
      </c>
      <c r="Z14" s="19">
        <v>6.1706904410008201E-2</v>
      </c>
      <c r="AA14" s="19">
        <v>7.1370211788590196E-2</v>
      </c>
      <c r="AB14" s="19">
        <v>3.2074025686262303E-2</v>
      </c>
      <c r="AC14" s="19">
        <v>5.0784932671766203E-2</v>
      </c>
      <c r="AD14" s="19">
        <v>0.108672492674694</v>
      </c>
      <c r="AE14" s="19"/>
      <c r="AF14" s="19">
        <v>0.107507992331755</v>
      </c>
      <c r="AG14" s="19">
        <v>7.5644706152268801E-2</v>
      </c>
      <c r="AH14" s="19">
        <v>5.73137565581191E-2</v>
      </c>
      <c r="AI14" s="19">
        <v>4.4189368522502298E-2</v>
      </c>
      <c r="AJ14" s="19">
        <v>6.9298306781567995E-2</v>
      </c>
      <c r="AK14" s="19"/>
      <c r="AL14" s="19">
        <v>0.10101131070231301</v>
      </c>
      <c r="AM14" s="19">
        <v>6.7147291871018394E-2</v>
      </c>
      <c r="AN14" s="19">
        <v>6.8169509313738899E-2</v>
      </c>
      <c r="AO14" s="19">
        <v>6.0437235674094703E-2</v>
      </c>
      <c r="AP14" s="19"/>
      <c r="AQ14" s="19">
        <v>7.9198879595691399E-2</v>
      </c>
      <c r="AR14" s="19">
        <v>8.0044815505566205E-2</v>
      </c>
      <c r="AS14" s="19"/>
      <c r="AT14" s="19">
        <v>8.2045403998581498E-2</v>
      </c>
      <c r="AU14" s="19">
        <v>5.3359723712922497E-2</v>
      </c>
      <c r="AV14" s="19"/>
      <c r="AW14" s="19">
        <v>5.8686324894120699E-2</v>
      </c>
      <c r="AX14" s="19">
        <v>6.6754902045629394E-2</v>
      </c>
      <c r="AY14" s="19">
        <v>0.102218276224296</v>
      </c>
      <c r="AZ14" s="19"/>
      <c r="BA14" s="19">
        <v>9.6448112356935206E-2</v>
      </c>
      <c r="BB14" s="19">
        <v>6.3720694840662506E-2</v>
      </c>
      <c r="BC14" s="19">
        <v>7.9477883438236405E-2</v>
      </c>
      <c r="BD14" s="19">
        <v>8.5108447617480307E-2</v>
      </c>
      <c r="BE14" s="19">
        <v>6.8669491283489495E-2</v>
      </c>
      <c r="BF14" s="19"/>
      <c r="BG14" s="19">
        <v>9.4659769127605403E-2</v>
      </c>
      <c r="BH14" s="19">
        <v>6.81965522927446E-2</v>
      </c>
      <c r="BI14" s="19"/>
      <c r="BJ14" s="19">
        <v>8.8999555100425801E-2</v>
      </c>
      <c r="BK14" s="19">
        <v>4.0840879202521801E-2</v>
      </c>
      <c r="BL14" s="19"/>
      <c r="BM14" s="19">
        <v>0.154480903097966</v>
      </c>
      <c r="BN14" s="19">
        <v>4.14039972241632E-2</v>
      </c>
      <c r="BO14" s="19">
        <v>6.1624137693234798E-2</v>
      </c>
      <c r="BP14" s="19">
        <v>9.8268672834000703E-2</v>
      </c>
      <c r="BQ14" s="19">
        <v>5.4623440501813801E-2</v>
      </c>
      <c r="BR14" s="19"/>
      <c r="BS14" s="19">
        <v>5.7432152562578602E-2</v>
      </c>
      <c r="BT14" s="19"/>
      <c r="BU14" s="19">
        <v>4.6586229989706802E-2</v>
      </c>
      <c r="BV14" s="19">
        <v>5.3588824662283298E-2</v>
      </c>
      <c r="BW14" s="19">
        <v>6.9941887184639104E-2</v>
      </c>
      <c r="BX14" s="19">
        <v>5.5374336509857097E-2</v>
      </c>
      <c r="BY14" s="19">
        <v>0.19417959290766099</v>
      </c>
      <c r="BZ14" s="19"/>
      <c r="CA14" s="19">
        <v>4.15360213453492E-2</v>
      </c>
      <c r="CB14" s="19"/>
      <c r="CC14" s="19">
        <v>7.0760557352085598E-2</v>
      </c>
      <c r="CD14" s="19">
        <v>7.6716058606577098E-2</v>
      </c>
      <c r="CE14" s="19"/>
      <c r="CF14" s="19">
        <v>6.0253270790342497E-2</v>
      </c>
      <c r="CG14" s="19"/>
      <c r="CH14" s="19">
        <v>5.3531711953362697E-2</v>
      </c>
      <c r="CI14" s="19">
        <v>6.5485027568830803E-2</v>
      </c>
    </row>
    <row r="15" spans="2:87" x14ac:dyDescent="0.35">
      <c r="B15" s="16" t="s">
        <v>163</v>
      </c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553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1907</v>
      </c>
      <c r="D7" s="10">
        <v>949</v>
      </c>
      <c r="E7" s="10">
        <v>952</v>
      </c>
      <c r="F7" s="10"/>
      <c r="G7" s="10">
        <v>161</v>
      </c>
      <c r="H7" s="10">
        <v>343</v>
      </c>
      <c r="I7" s="10">
        <v>355</v>
      </c>
      <c r="J7" s="10">
        <v>350</v>
      </c>
      <c r="K7" s="10">
        <v>280</v>
      </c>
      <c r="L7" s="10">
        <v>418</v>
      </c>
      <c r="M7" s="10"/>
      <c r="N7" s="10">
        <v>552</v>
      </c>
      <c r="O7" s="10">
        <v>477</v>
      </c>
      <c r="P7" s="10">
        <v>407</v>
      </c>
      <c r="Q7" s="10">
        <v>465</v>
      </c>
      <c r="R7" s="10"/>
      <c r="S7" s="10">
        <v>264</v>
      </c>
      <c r="T7" s="10">
        <v>265</v>
      </c>
      <c r="U7" s="10">
        <v>158</v>
      </c>
      <c r="V7" s="10">
        <v>163</v>
      </c>
      <c r="W7" s="10">
        <v>139</v>
      </c>
      <c r="X7" s="10">
        <v>162</v>
      </c>
      <c r="Y7" s="10">
        <v>134</v>
      </c>
      <c r="Z7" s="10">
        <v>72</v>
      </c>
      <c r="AA7" s="10">
        <v>193</v>
      </c>
      <c r="AB7" s="10">
        <v>185</v>
      </c>
      <c r="AC7" s="10">
        <v>105</v>
      </c>
      <c r="AD7" s="10">
        <v>67</v>
      </c>
      <c r="AE7" s="10"/>
      <c r="AF7" s="10">
        <v>317</v>
      </c>
      <c r="AG7" s="10">
        <v>711</v>
      </c>
      <c r="AH7" s="10">
        <v>384</v>
      </c>
      <c r="AI7" s="10">
        <v>214</v>
      </c>
      <c r="AJ7" s="10">
        <v>214</v>
      </c>
      <c r="AK7" s="10"/>
      <c r="AL7" s="10">
        <v>742</v>
      </c>
      <c r="AM7" s="10">
        <v>722</v>
      </c>
      <c r="AN7" s="10">
        <v>329</v>
      </c>
      <c r="AO7" s="10">
        <v>114</v>
      </c>
      <c r="AP7" s="10"/>
      <c r="AQ7" s="10">
        <v>1109</v>
      </c>
      <c r="AR7" s="10">
        <v>798</v>
      </c>
      <c r="AS7" s="10"/>
      <c r="AT7" s="10">
        <v>1257</v>
      </c>
      <c r="AU7" s="10">
        <v>392</v>
      </c>
      <c r="AV7" s="10"/>
      <c r="AW7" s="10">
        <v>721</v>
      </c>
      <c r="AX7" s="10">
        <v>458</v>
      </c>
      <c r="AY7" s="10">
        <v>665</v>
      </c>
      <c r="AZ7" s="10"/>
      <c r="BA7" s="10">
        <v>476</v>
      </c>
      <c r="BB7" s="10">
        <v>524</v>
      </c>
      <c r="BC7" s="10">
        <v>616</v>
      </c>
      <c r="BD7" s="10">
        <v>189</v>
      </c>
      <c r="BE7" s="10">
        <v>101</v>
      </c>
      <c r="BF7" s="10"/>
      <c r="BG7" s="10">
        <v>760</v>
      </c>
      <c r="BH7" s="10">
        <v>1147</v>
      </c>
      <c r="BI7" s="10"/>
      <c r="BJ7" s="10">
        <v>1490</v>
      </c>
      <c r="BK7" s="10">
        <v>407</v>
      </c>
      <c r="BL7" s="10"/>
      <c r="BM7" s="10">
        <v>269</v>
      </c>
      <c r="BN7" s="10">
        <v>375</v>
      </c>
      <c r="BO7" s="10">
        <v>672</v>
      </c>
      <c r="BP7" s="10">
        <v>148</v>
      </c>
      <c r="BQ7" s="10">
        <v>210</v>
      </c>
      <c r="BR7" s="10"/>
      <c r="BS7" s="10">
        <v>575</v>
      </c>
      <c r="BT7" s="10"/>
      <c r="BU7" s="10">
        <v>356</v>
      </c>
      <c r="BV7" s="10">
        <v>468</v>
      </c>
      <c r="BW7" s="10">
        <v>180</v>
      </c>
      <c r="BX7" s="10">
        <v>370</v>
      </c>
      <c r="BY7" s="10">
        <v>149</v>
      </c>
      <c r="BZ7" s="10"/>
      <c r="CA7" s="10">
        <v>158</v>
      </c>
      <c r="CB7" s="10"/>
      <c r="CC7" s="10">
        <v>1506</v>
      </c>
      <c r="CD7" s="10">
        <v>345</v>
      </c>
      <c r="CE7" s="10"/>
      <c r="CF7" s="10">
        <v>704</v>
      </c>
      <c r="CG7" s="10"/>
      <c r="CH7" s="10">
        <v>652</v>
      </c>
      <c r="CI7" s="10">
        <v>231</v>
      </c>
    </row>
    <row r="8" spans="2:87" ht="30" customHeight="1" x14ac:dyDescent="0.35">
      <c r="B8" s="11" t="s">
        <v>20</v>
      </c>
      <c r="C8" s="11">
        <v>1916</v>
      </c>
      <c r="D8" s="11">
        <v>939</v>
      </c>
      <c r="E8" s="11">
        <v>971</v>
      </c>
      <c r="F8" s="11"/>
      <c r="G8" s="11">
        <v>281</v>
      </c>
      <c r="H8" s="11">
        <v>339</v>
      </c>
      <c r="I8" s="11">
        <v>336</v>
      </c>
      <c r="J8" s="11">
        <v>327</v>
      </c>
      <c r="K8" s="11">
        <v>253</v>
      </c>
      <c r="L8" s="11">
        <v>381</v>
      </c>
      <c r="M8" s="11"/>
      <c r="N8" s="11">
        <v>505</v>
      </c>
      <c r="O8" s="11">
        <v>497</v>
      </c>
      <c r="P8" s="11">
        <v>422</v>
      </c>
      <c r="Q8" s="11">
        <v>486</v>
      </c>
      <c r="R8" s="11"/>
      <c r="S8" s="11">
        <v>270</v>
      </c>
      <c r="T8" s="11">
        <v>248</v>
      </c>
      <c r="U8" s="11">
        <v>152</v>
      </c>
      <c r="V8" s="11">
        <v>172</v>
      </c>
      <c r="W8" s="11">
        <v>130</v>
      </c>
      <c r="X8" s="11">
        <v>173</v>
      </c>
      <c r="Y8" s="11">
        <v>152</v>
      </c>
      <c r="Z8" s="11">
        <v>77</v>
      </c>
      <c r="AA8" s="11">
        <v>209</v>
      </c>
      <c r="AB8" s="11">
        <v>176</v>
      </c>
      <c r="AC8" s="11">
        <v>98</v>
      </c>
      <c r="AD8" s="11">
        <v>58</v>
      </c>
      <c r="AE8" s="11"/>
      <c r="AF8" s="11">
        <v>326</v>
      </c>
      <c r="AG8" s="11">
        <v>730</v>
      </c>
      <c r="AH8" s="11">
        <v>377</v>
      </c>
      <c r="AI8" s="11">
        <v>207</v>
      </c>
      <c r="AJ8" s="11">
        <v>206</v>
      </c>
      <c r="AK8" s="11"/>
      <c r="AL8" s="11">
        <v>716</v>
      </c>
      <c r="AM8" s="11">
        <v>738</v>
      </c>
      <c r="AN8" s="11">
        <v>339</v>
      </c>
      <c r="AO8" s="11">
        <v>123</v>
      </c>
      <c r="AP8" s="11"/>
      <c r="AQ8" s="11">
        <v>1129</v>
      </c>
      <c r="AR8" s="11">
        <v>787</v>
      </c>
      <c r="AS8" s="11"/>
      <c r="AT8" s="11">
        <v>1268</v>
      </c>
      <c r="AU8" s="11">
        <v>356</v>
      </c>
      <c r="AV8" s="11"/>
      <c r="AW8" s="11">
        <v>676</v>
      </c>
      <c r="AX8" s="11">
        <v>460</v>
      </c>
      <c r="AY8" s="11">
        <v>701</v>
      </c>
      <c r="AZ8" s="11"/>
      <c r="BA8" s="11">
        <v>495</v>
      </c>
      <c r="BB8" s="11">
        <v>520</v>
      </c>
      <c r="BC8" s="11">
        <v>620</v>
      </c>
      <c r="BD8" s="11">
        <v>184</v>
      </c>
      <c r="BE8" s="11">
        <v>96</v>
      </c>
      <c r="BF8" s="11"/>
      <c r="BG8" s="11">
        <v>822</v>
      </c>
      <c r="BH8" s="11">
        <v>1094</v>
      </c>
      <c r="BI8" s="11"/>
      <c r="BJ8" s="11">
        <v>1529</v>
      </c>
      <c r="BK8" s="11">
        <v>378</v>
      </c>
      <c r="BL8" s="11"/>
      <c r="BM8" s="11">
        <v>286</v>
      </c>
      <c r="BN8" s="11">
        <v>355</v>
      </c>
      <c r="BO8" s="11">
        <v>681</v>
      </c>
      <c r="BP8" s="11">
        <v>146</v>
      </c>
      <c r="BQ8" s="11">
        <v>213</v>
      </c>
      <c r="BR8" s="11"/>
      <c r="BS8" s="11">
        <v>574</v>
      </c>
      <c r="BT8" s="11"/>
      <c r="BU8" s="11">
        <v>347</v>
      </c>
      <c r="BV8" s="11">
        <v>481</v>
      </c>
      <c r="BW8" s="11">
        <v>180</v>
      </c>
      <c r="BX8" s="11">
        <v>364</v>
      </c>
      <c r="BY8" s="11">
        <v>158</v>
      </c>
      <c r="BZ8" s="11"/>
      <c r="CA8" s="11">
        <v>160</v>
      </c>
      <c r="CB8" s="11"/>
      <c r="CC8" s="11">
        <v>1500</v>
      </c>
      <c r="CD8" s="11">
        <v>356</v>
      </c>
      <c r="CE8" s="11"/>
      <c r="CF8" s="11">
        <v>675</v>
      </c>
      <c r="CG8" s="11"/>
      <c r="CH8" s="11">
        <v>641</v>
      </c>
      <c r="CI8" s="11">
        <v>232</v>
      </c>
    </row>
    <row r="9" spans="2:87" ht="29" x14ac:dyDescent="0.35">
      <c r="B9" s="18" t="s">
        <v>527</v>
      </c>
      <c r="C9" s="17">
        <v>0.118737796117047</v>
      </c>
      <c r="D9" s="17">
        <v>0.116932908524402</v>
      </c>
      <c r="E9" s="17">
        <v>0.12121700659901601</v>
      </c>
      <c r="F9" s="17"/>
      <c r="G9" s="17">
        <v>0.156762926576543</v>
      </c>
      <c r="H9" s="17">
        <v>0.20280512235329101</v>
      </c>
      <c r="I9" s="17">
        <v>0.10489665716326101</v>
      </c>
      <c r="J9" s="17">
        <v>8.3207373364139706E-2</v>
      </c>
      <c r="K9" s="17">
        <v>0.103979423552605</v>
      </c>
      <c r="L9" s="17">
        <v>6.8429683601152994E-2</v>
      </c>
      <c r="M9" s="17"/>
      <c r="N9" s="17">
        <v>0.154954602779803</v>
      </c>
      <c r="O9" s="17">
        <v>9.6806584056704198E-2</v>
      </c>
      <c r="P9" s="17">
        <v>9.2403649081646E-2</v>
      </c>
      <c r="Q9" s="17">
        <v>0.125649366129233</v>
      </c>
      <c r="R9" s="17"/>
      <c r="S9" s="17">
        <v>0.16842104490124901</v>
      </c>
      <c r="T9" s="17">
        <v>0.112076041801609</v>
      </c>
      <c r="U9" s="17">
        <v>0.10096234648500001</v>
      </c>
      <c r="V9" s="17">
        <v>0.14401734030646601</v>
      </c>
      <c r="W9" s="17">
        <v>6.6876520936064804E-2</v>
      </c>
      <c r="X9" s="17">
        <v>0.15883265452165701</v>
      </c>
      <c r="Y9" s="17">
        <v>6.6798456010673399E-2</v>
      </c>
      <c r="Z9" s="17">
        <v>0.14690666021025001</v>
      </c>
      <c r="AA9" s="17">
        <v>0.112536795212678</v>
      </c>
      <c r="AB9" s="17">
        <v>8.9714353133734007E-2</v>
      </c>
      <c r="AC9" s="17">
        <v>0.13227968846378901</v>
      </c>
      <c r="AD9" s="17">
        <v>7.0245498316739499E-2</v>
      </c>
      <c r="AE9" s="17"/>
      <c r="AF9" s="17">
        <v>0.102857012282528</v>
      </c>
      <c r="AG9" s="17">
        <v>0.11329420798531099</v>
      </c>
      <c r="AH9" s="17">
        <v>0.11568598372872201</v>
      </c>
      <c r="AI9" s="17">
        <v>0.117787637573606</v>
      </c>
      <c r="AJ9" s="17">
        <v>0.166492500573934</v>
      </c>
      <c r="AK9" s="17"/>
      <c r="AL9" s="17">
        <v>8.7309560084700893E-2</v>
      </c>
      <c r="AM9" s="17">
        <v>0.123934924641392</v>
      </c>
      <c r="AN9" s="17">
        <v>0.16202180235243599</v>
      </c>
      <c r="AO9" s="17">
        <v>0.151064373309201</v>
      </c>
      <c r="AP9" s="17"/>
      <c r="AQ9" s="17">
        <v>9.3862224460351001E-2</v>
      </c>
      <c r="AR9" s="17">
        <v>0.15439851998218901</v>
      </c>
      <c r="AS9" s="17"/>
      <c r="AT9" s="17">
        <v>0.138486246326635</v>
      </c>
      <c r="AU9" s="17">
        <v>5.9811227539212898E-2</v>
      </c>
      <c r="AV9" s="17"/>
      <c r="AW9" s="17">
        <v>0.102682753211651</v>
      </c>
      <c r="AX9" s="17">
        <v>9.6133893886658606E-2</v>
      </c>
      <c r="AY9" s="17">
        <v>0.15516752964501099</v>
      </c>
      <c r="AZ9" s="17"/>
      <c r="BA9" s="17">
        <v>0.17874346507106501</v>
      </c>
      <c r="BB9" s="17">
        <v>0.10173467180368</v>
      </c>
      <c r="BC9" s="17">
        <v>9.6396519236348704E-2</v>
      </c>
      <c r="BD9" s="17">
        <v>5.8599676748091002E-2</v>
      </c>
      <c r="BE9" s="17">
        <v>0.151447248570063</v>
      </c>
      <c r="BF9" s="17"/>
      <c r="BG9" s="17">
        <v>0.109017351095177</v>
      </c>
      <c r="BH9" s="17">
        <v>0.12603776528670499</v>
      </c>
      <c r="BI9" s="17"/>
      <c r="BJ9" s="17">
        <v>0.12889356512651801</v>
      </c>
      <c r="BK9" s="17">
        <v>7.5331730690284204E-2</v>
      </c>
      <c r="BL9" s="17"/>
      <c r="BM9" s="17">
        <v>0.10150942242996</v>
      </c>
      <c r="BN9" s="17">
        <v>0.12521491467638801</v>
      </c>
      <c r="BO9" s="17">
        <v>0.15184385027960201</v>
      </c>
      <c r="BP9" s="17">
        <v>8.1297521202209594E-2</v>
      </c>
      <c r="BQ9" s="17">
        <v>8.8757023255721296E-2</v>
      </c>
      <c r="BR9" s="17"/>
      <c r="BS9" s="17">
        <v>0.13253933222226999</v>
      </c>
      <c r="BT9" s="17"/>
      <c r="BU9" s="17">
        <v>0.1156645637456</v>
      </c>
      <c r="BV9" s="17">
        <v>0.19241526659050201</v>
      </c>
      <c r="BW9" s="17">
        <v>0.105855704988356</v>
      </c>
      <c r="BX9" s="17">
        <v>9.9086725115930904E-2</v>
      </c>
      <c r="BY9" s="17">
        <v>6.1738145806483097E-2</v>
      </c>
      <c r="BZ9" s="17"/>
      <c r="CA9" s="17">
        <v>0.23555002082875801</v>
      </c>
      <c r="CB9" s="17"/>
      <c r="CC9" s="17">
        <v>0.126931687264003</v>
      </c>
      <c r="CD9" s="17">
        <v>9.1900814701528097E-2</v>
      </c>
      <c r="CE9" s="17"/>
      <c r="CF9" s="17">
        <v>0.107753512772997</v>
      </c>
      <c r="CG9" s="17"/>
      <c r="CH9" s="17">
        <v>8.69763960554161E-2</v>
      </c>
      <c r="CI9" s="17">
        <v>0.267347937677271</v>
      </c>
    </row>
    <row r="10" spans="2:87" ht="29" x14ac:dyDescent="0.35">
      <c r="B10" s="18" t="s">
        <v>528</v>
      </c>
      <c r="C10" s="17">
        <v>0.205216973922666</v>
      </c>
      <c r="D10" s="17">
        <v>0.24837977208871501</v>
      </c>
      <c r="E10" s="17">
        <v>0.16367562466572499</v>
      </c>
      <c r="F10" s="17"/>
      <c r="G10" s="17">
        <v>0.27415592182592902</v>
      </c>
      <c r="H10" s="17">
        <v>0.24590046607228699</v>
      </c>
      <c r="I10" s="17">
        <v>0.23911263274970199</v>
      </c>
      <c r="J10" s="17">
        <v>0.18951152317682299</v>
      </c>
      <c r="K10" s="17">
        <v>0.16927976341880599</v>
      </c>
      <c r="L10" s="17">
        <v>0.125725852804075</v>
      </c>
      <c r="M10" s="17"/>
      <c r="N10" s="17">
        <v>0.22630385974278699</v>
      </c>
      <c r="O10" s="17">
        <v>0.198156122512332</v>
      </c>
      <c r="P10" s="17">
        <v>0.22931800343908301</v>
      </c>
      <c r="Q10" s="17">
        <v>0.170012139423003</v>
      </c>
      <c r="R10" s="17"/>
      <c r="S10" s="17">
        <v>0.204630791391751</v>
      </c>
      <c r="T10" s="17">
        <v>0.22071007466829601</v>
      </c>
      <c r="U10" s="17">
        <v>0.16740637838296299</v>
      </c>
      <c r="V10" s="17">
        <v>0.182770696389427</v>
      </c>
      <c r="W10" s="17">
        <v>0.20516747597382401</v>
      </c>
      <c r="X10" s="17">
        <v>0.15910028792394201</v>
      </c>
      <c r="Y10" s="17">
        <v>0.235512163708679</v>
      </c>
      <c r="Z10" s="17">
        <v>0.233850917391378</v>
      </c>
      <c r="AA10" s="17">
        <v>0.271806471741113</v>
      </c>
      <c r="AB10" s="17">
        <v>0.21169269282547401</v>
      </c>
      <c r="AC10" s="17">
        <v>0.12711257968814199</v>
      </c>
      <c r="AD10" s="17">
        <v>0.19971450948351699</v>
      </c>
      <c r="AE10" s="17"/>
      <c r="AF10" s="17">
        <v>0.20540380556427401</v>
      </c>
      <c r="AG10" s="17">
        <v>0.17577578133789501</v>
      </c>
      <c r="AH10" s="17">
        <v>0.21057034195941399</v>
      </c>
      <c r="AI10" s="17">
        <v>0.29765169830159899</v>
      </c>
      <c r="AJ10" s="17">
        <v>0.242483681215272</v>
      </c>
      <c r="AK10" s="17"/>
      <c r="AL10" s="17">
        <v>0.200701199731322</v>
      </c>
      <c r="AM10" s="17">
        <v>0.197073779588017</v>
      </c>
      <c r="AN10" s="17">
        <v>0.21364316655569901</v>
      </c>
      <c r="AO10" s="17">
        <v>0.257006793487361</v>
      </c>
      <c r="AP10" s="17"/>
      <c r="AQ10" s="17">
        <v>0.18583975705948799</v>
      </c>
      <c r="AR10" s="17">
        <v>0.232995454327829</v>
      </c>
      <c r="AS10" s="17"/>
      <c r="AT10" s="17">
        <v>0.22894212000317299</v>
      </c>
      <c r="AU10" s="17">
        <v>0.140022920979256</v>
      </c>
      <c r="AV10" s="17"/>
      <c r="AW10" s="17">
        <v>0.17499476551658399</v>
      </c>
      <c r="AX10" s="17">
        <v>0.26048710149489002</v>
      </c>
      <c r="AY10" s="17">
        <v>0.19968195363086799</v>
      </c>
      <c r="AZ10" s="17"/>
      <c r="BA10" s="17">
        <v>0.22697257038985399</v>
      </c>
      <c r="BB10" s="17">
        <v>0.21693853822495099</v>
      </c>
      <c r="BC10" s="17">
        <v>0.20902982646108401</v>
      </c>
      <c r="BD10" s="17">
        <v>0.15447106741434699</v>
      </c>
      <c r="BE10" s="17">
        <v>0.104328604961566</v>
      </c>
      <c r="BF10" s="17"/>
      <c r="BG10" s="17">
        <v>0.20410531892124201</v>
      </c>
      <c r="BH10" s="17">
        <v>0.20605181710314099</v>
      </c>
      <c r="BI10" s="17"/>
      <c r="BJ10" s="17">
        <v>0.22032952893358401</v>
      </c>
      <c r="BK10" s="17">
        <v>0.146417672092647</v>
      </c>
      <c r="BL10" s="17"/>
      <c r="BM10" s="17">
        <v>0.15266098106609499</v>
      </c>
      <c r="BN10" s="17">
        <v>0.1799139770049</v>
      </c>
      <c r="BO10" s="17">
        <v>0.25381584531344897</v>
      </c>
      <c r="BP10" s="17">
        <v>0.26927065949366102</v>
      </c>
      <c r="BQ10" s="17">
        <v>0.19119963524154199</v>
      </c>
      <c r="BR10" s="17"/>
      <c r="BS10" s="17">
        <v>0.201957905490043</v>
      </c>
      <c r="BT10" s="17"/>
      <c r="BU10" s="17">
        <v>0.217042306014021</v>
      </c>
      <c r="BV10" s="17">
        <v>0.278060569612602</v>
      </c>
      <c r="BW10" s="17">
        <v>0.198493041123735</v>
      </c>
      <c r="BX10" s="17">
        <v>0.181013826372981</v>
      </c>
      <c r="BY10" s="17">
        <v>0.187107656528014</v>
      </c>
      <c r="BZ10" s="17"/>
      <c r="CA10" s="17">
        <v>0.24440154259225999</v>
      </c>
      <c r="CB10" s="17"/>
      <c r="CC10" s="17">
        <v>0.17827699773835401</v>
      </c>
      <c r="CD10" s="17">
        <v>0.323282255875805</v>
      </c>
      <c r="CE10" s="17"/>
      <c r="CF10" s="17">
        <v>0.17462096275351799</v>
      </c>
      <c r="CG10" s="17"/>
      <c r="CH10" s="17">
        <v>0.18478907943248399</v>
      </c>
      <c r="CI10" s="17">
        <v>0.27018878603593099</v>
      </c>
    </row>
    <row r="11" spans="2:87" ht="29" x14ac:dyDescent="0.35">
      <c r="B11" s="18" t="s">
        <v>529</v>
      </c>
      <c r="C11" s="17">
        <v>0.20238433486004501</v>
      </c>
      <c r="D11" s="17">
        <v>0.19815065342083901</v>
      </c>
      <c r="E11" s="17">
        <v>0.20663717101208701</v>
      </c>
      <c r="F11" s="17"/>
      <c r="G11" s="17">
        <v>0.23356754332826299</v>
      </c>
      <c r="H11" s="17">
        <v>0.15954544753513999</v>
      </c>
      <c r="I11" s="17">
        <v>0.19112142532068899</v>
      </c>
      <c r="J11" s="17">
        <v>0.21014722646304701</v>
      </c>
      <c r="K11" s="17">
        <v>0.18481010946748999</v>
      </c>
      <c r="L11" s="17">
        <v>0.23247945985214499</v>
      </c>
      <c r="M11" s="17"/>
      <c r="N11" s="17">
        <v>0.19980150957909901</v>
      </c>
      <c r="O11" s="17">
        <v>0.24525786080187401</v>
      </c>
      <c r="P11" s="17">
        <v>0.18349293897184701</v>
      </c>
      <c r="Q11" s="17">
        <v>0.17586459394147499</v>
      </c>
      <c r="R11" s="17"/>
      <c r="S11" s="17">
        <v>0.16240346824497701</v>
      </c>
      <c r="T11" s="17">
        <v>0.21645226753810601</v>
      </c>
      <c r="U11" s="17">
        <v>0.207217071673296</v>
      </c>
      <c r="V11" s="17">
        <v>0.25931571130292602</v>
      </c>
      <c r="W11" s="17">
        <v>0.215515783694194</v>
      </c>
      <c r="X11" s="17">
        <v>0.187519400194333</v>
      </c>
      <c r="Y11" s="17">
        <v>0.24805032237562499</v>
      </c>
      <c r="Z11" s="17">
        <v>0.189988899079543</v>
      </c>
      <c r="AA11" s="17">
        <v>0.186287839515275</v>
      </c>
      <c r="AB11" s="17">
        <v>0.221691961056554</v>
      </c>
      <c r="AC11" s="17">
        <v>0.14002513995107099</v>
      </c>
      <c r="AD11" s="17">
        <v>0.163125965427527</v>
      </c>
      <c r="AE11" s="17"/>
      <c r="AF11" s="17">
        <v>0.160580778931249</v>
      </c>
      <c r="AG11" s="17">
        <v>0.21888800992717</v>
      </c>
      <c r="AH11" s="17">
        <v>0.19400201400748199</v>
      </c>
      <c r="AI11" s="17">
        <v>0.20291781668148801</v>
      </c>
      <c r="AJ11" s="17">
        <v>0.24622209274631399</v>
      </c>
      <c r="AK11" s="17"/>
      <c r="AL11" s="17">
        <v>0.19862874186468599</v>
      </c>
      <c r="AM11" s="17">
        <v>0.22374674034907699</v>
      </c>
      <c r="AN11" s="17">
        <v>0.196830451318771</v>
      </c>
      <c r="AO11" s="17">
        <v>0.111587604434828</v>
      </c>
      <c r="AP11" s="17"/>
      <c r="AQ11" s="17">
        <v>0.21438885335438301</v>
      </c>
      <c r="AR11" s="17">
        <v>0.185175089377425</v>
      </c>
      <c r="AS11" s="17"/>
      <c r="AT11" s="17">
        <v>0.19553036082476899</v>
      </c>
      <c r="AU11" s="17">
        <v>0.22801339554620301</v>
      </c>
      <c r="AV11" s="17"/>
      <c r="AW11" s="17">
        <v>0.21643630333623801</v>
      </c>
      <c r="AX11" s="17">
        <v>0.187689913546811</v>
      </c>
      <c r="AY11" s="17">
        <v>0.20274400044125501</v>
      </c>
      <c r="AZ11" s="17"/>
      <c r="BA11" s="17">
        <v>0.18285366094462899</v>
      </c>
      <c r="BB11" s="17">
        <v>0.20343276203904501</v>
      </c>
      <c r="BC11" s="17">
        <v>0.208457563395475</v>
      </c>
      <c r="BD11" s="17">
        <v>0.19815362617277099</v>
      </c>
      <c r="BE11" s="17">
        <v>0.26818945333613697</v>
      </c>
      <c r="BF11" s="17"/>
      <c r="BG11" s="17">
        <v>0.21973949688300001</v>
      </c>
      <c r="BH11" s="17">
        <v>0.189350760016822</v>
      </c>
      <c r="BI11" s="17"/>
      <c r="BJ11" s="17">
        <v>0.199448444470393</v>
      </c>
      <c r="BK11" s="17">
        <v>0.216884667026297</v>
      </c>
      <c r="BL11" s="17"/>
      <c r="BM11" s="17">
        <v>0.20923448894007499</v>
      </c>
      <c r="BN11" s="17">
        <v>0.224588345025442</v>
      </c>
      <c r="BO11" s="17">
        <v>0.18008624580692201</v>
      </c>
      <c r="BP11" s="17">
        <v>0.17495514059671899</v>
      </c>
      <c r="BQ11" s="17">
        <v>0.202225322756619</v>
      </c>
      <c r="BR11" s="17"/>
      <c r="BS11" s="17">
        <v>0.206030215818513</v>
      </c>
      <c r="BT11" s="17"/>
      <c r="BU11" s="17">
        <v>0.23739868068878101</v>
      </c>
      <c r="BV11" s="17">
        <v>0.211302629177791</v>
      </c>
      <c r="BW11" s="17">
        <v>0.171959449936606</v>
      </c>
      <c r="BX11" s="17">
        <v>0.189980221759252</v>
      </c>
      <c r="BY11" s="17">
        <v>0.161879553084704</v>
      </c>
      <c r="BZ11" s="17"/>
      <c r="CA11" s="17">
        <v>0.19127851275507299</v>
      </c>
      <c r="CB11" s="17"/>
      <c r="CC11" s="17">
        <v>0.19987665953405001</v>
      </c>
      <c r="CD11" s="17">
        <v>0.23577140113509701</v>
      </c>
      <c r="CE11" s="17"/>
      <c r="CF11" s="17">
        <v>0.182757022002727</v>
      </c>
      <c r="CG11" s="17"/>
      <c r="CH11" s="17">
        <v>0.20469949593182901</v>
      </c>
      <c r="CI11" s="17">
        <v>0.212203619697104</v>
      </c>
    </row>
    <row r="12" spans="2:87" ht="29" x14ac:dyDescent="0.35">
      <c r="B12" s="18" t="s">
        <v>530</v>
      </c>
      <c r="C12" s="17">
        <v>0.288783229916735</v>
      </c>
      <c r="D12" s="17">
        <v>0.275311939105645</v>
      </c>
      <c r="E12" s="17">
        <v>0.30145585083854398</v>
      </c>
      <c r="F12" s="17"/>
      <c r="G12" s="17">
        <v>0.17025462664463101</v>
      </c>
      <c r="H12" s="17">
        <v>0.20795653038502501</v>
      </c>
      <c r="I12" s="17">
        <v>0.228165351613273</v>
      </c>
      <c r="J12" s="17">
        <v>0.30343530648932998</v>
      </c>
      <c r="K12" s="17">
        <v>0.41199206864078602</v>
      </c>
      <c r="L12" s="17">
        <v>0.40699703996844</v>
      </c>
      <c r="M12" s="17"/>
      <c r="N12" s="17">
        <v>0.27503793875438798</v>
      </c>
      <c r="O12" s="17">
        <v>0.27718252336726101</v>
      </c>
      <c r="P12" s="17">
        <v>0.30608083759403898</v>
      </c>
      <c r="Q12" s="17">
        <v>0.29967950402742199</v>
      </c>
      <c r="R12" s="17"/>
      <c r="S12" s="17">
        <v>0.30796135548848103</v>
      </c>
      <c r="T12" s="17">
        <v>0.25666317142952699</v>
      </c>
      <c r="U12" s="17">
        <v>0.37018769296419601</v>
      </c>
      <c r="V12" s="17">
        <v>0.17481678433112</v>
      </c>
      <c r="W12" s="17">
        <v>0.27589919824164699</v>
      </c>
      <c r="X12" s="17">
        <v>0.30132004076969299</v>
      </c>
      <c r="Y12" s="17">
        <v>0.22559715402289199</v>
      </c>
      <c r="Z12" s="17">
        <v>0.21327204991805601</v>
      </c>
      <c r="AA12" s="17">
        <v>0.2829636172503</v>
      </c>
      <c r="AB12" s="17">
        <v>0.35753391499956599</v>
      </c>
      <c r="AC12" s="17">
        <v>0.41655491170814801</v>
      </c>
      <c r="AD12" s="17">
        <v>0.31589078381094199</v>
      </c>
      <c r="AE12" s="17"/>
      <c r="AF12" s="17">
        <v>0.294600481357426</v>
      </c>
      <c r="AG12" s="17">
        <v>0.30772202068988103</v>
      </c>
      <c r="AH12" s="17">
        <v>0.31767766158928001</v>
      </c>
      <c r="AI12" s="17">
        <v>0.247889274908033</v>
      </c>
      <c r="AJ12" s="17">
        <v>0.214275658104781</v>
      </c>
      <c r="AK12" s="17"/>
      <c r="AL12" s="17">
        <v>0.29476885064777503</v>
      </c>
      <c r="AM12" s="17">
        <v>0.27475843240404602</v>
      </c>
      <c r="AN12" s="17">
        <v>0.31058549527176399</v>
      </c>
      <c r="AO12" s="17">
        <v>0.27803468191835501</v>
      </c>
      <c r="AP12" s="17"/>
      <c r="AQ12" s="17">
        <v>0.308827806412453</v>
      </c>
      <c r="AR12" s="17">
        <v>0.26004804677110099</v>
      </c>
      <c r="AS12" s="17"/>
      <c r="AT12" s="17">
        <v>0.25115731690923598</v>
      </c>
      <c r="AU12" s="17">
        <v>0.40507588628091101</v>
      </c>
      <c r="AV12" s="17"/>
      <c r="AW12" s="17">
        <v>0.34372276613519698</v>
      </c>
      <c r="AX12" s="17">
        <v>0.26877464523897798</v>
      </c>
      <c r="AY12" s="17">
        <v>0.25234222967243503</v>
      </c>
      <c r="AZ12" s="17"/>
      <c r="BA12" s="17">
        <v>0.23721930612506001</v>
      </c>
      <c r="BB12" s="17">
        <v>0.31707681357191603</v>
      </c>
      <c r="BC12" s="17">
        <v>0.30764535914523999</v>
      </c>
      <c r="BD12" s="17">
        <v>0.298688139752393</v>
      </c>
      <c r="BE12" s="17">
        <v>0.26388363484546401</v>
      </c>
      <c r="BF12" s="17"/>
      <c r="BG12" s="17">
        <v>0.25949474526383698</v>
      </c>
      <c r="BH12" s="17">
        <v>0.31077862565336001</v>
      </c>
      <c r="BI12" s="17"/>
      <c r="BJ12" s="17">
        <v>0.26040534553349198</v>
      </c>
      <c r="BK12" s="17">
        <v>0.40368099599447299</v>
      </c>
      <c r="BL12" s="17"/>
      <c r="BM12" s="17">
        <v>0.26344154645620099</v>
      </c>
      <c r="BN12" s="17">
        <v>0.28257011474152099</v>
      </c>
      <c r="BO12" s="17">
        <v>0.267386560643606</v>
      </c>
      <c r="BP12" s="17">
        <v>0.29818495381068499</v>
      </c>
      <c r="BQ12" s="17">
        <v>0.36087400465755498</v>
      </c>
      <c r="BR12" s="17"/>
      <c r="BS12" s="17">
        <v>0.31720374327123402</v>
      </c>
      <c r="BT12" s="17"/>
      <c r="BU12" s="17">
        <v>0.26283617123080799</v>
      </c>
      <c r="BV12" s="17">
        <v>0.194242352494024</v>
      </c>
      <c r="BW12" s="17">
        <v>0.36580348913356597</v>
      </c>
      <c r="BX12" s="17">
        <v>0.37279424024170499</v>
      </c>
      <c r="BY12" s="17">
        <v>0.23797613218536401</v>
      </c>
      <c r="BZ12" s="17"/>
      <c r="CA12" s="17">
        <v>0.21666154227008899</v>
      </c>
      <c r="CB12" s="17"/>
      <c r="CC12" s="17">
        <v>0.32315281383411698</v>
      </c>
      <c r="CD12" s="17">
        <v>0.172071990078797</v>
      </c>
      <c r="CE12" s="17"/>
      <c r="CF12" s="17">
        <v>0.361701086840514</v>
      </c>
      <c r="CG12" s="17"/>
      <c r="CH12" s="17">
        <v>0.34672750408125802</v>
      </c>
      <c r="CI12" s="17">
        <v>0.152223116518795</v>
      </c>
    </row>
    <row r="13" spans="2:87" ht="29" x14ac:dyDescent="0.35">
      <c r="B13" s="18" t="s">
        <v>531</v>
      </c>
      <c r="C13" s="17">
        <v>7.50485150972795E-2</v>
      </c>
      <c r="D13" s="17">
        <v>8.1826148198773402E-2</v>
      </c>
      <c r="E13" s="17">
        <v>6.7985878217760504E-2</v>
      </c>
      <c r="F13" s="17"/>
      <c r="G13" s="17">
        <v>6.3525901846939098E-2</v>
      </c>
      <c r="H13" s="17">
        <v>9.8466967650781598E-2</v>
      </c>
      <c r="I13" s="17">
        <v>6.64916772560743E-2</v>
      </c>
      <c r="J13" s="17">
        <v>8.3397441669963199E-2</v>
      </c>
      <c r="K13" s="17">
        <v>4.65753243852189E-2</v>
      </c>
      <c r="L13" s="17">
        <v>8.1986536641562704E-2</v>
      </c>
      <c r="M13" s="17"/>
      <c r="N13" s="17">
        <v>6.0287147086544E-2</v>
      </c>
      <c r="O13" s="17">
        <v>6.7346066734806906E-2</v>
      </c>
      <c r="P13" s="17">
        <v>9.3665271170167194E-2</v>
      </c>
      <c r="Q13" s="17">
        <v>8.30419913165278E-2</v>
      </c>
      <c r="R13" s="17"/>
      <c r="S13" s="17">
        <v>3.8070235310490697E-2</v>
      </c>
      <c r="T13" s="17">
        <v>8.3997897245016107E-2</v>
      </c>
      <c r="U13" s="17">
        <v>8.0176840872043603E-2</v>
      </c>
      <c r="V13" s="17">
        <v>6.1628627082432101E-2</v>
      </c>
      <c r="W13" s="17">
        <v>0.115937599966925</v>
      </c>
      <c r="X13" s="17">
        <v>7.4876078987081998E-2</v>
      </c>
      <c r="Y13" s="17">
        <v>9.5054602694467499E-2</v>
      </c>
      <c r="Z13" s="17">
        <v>7.9896029556123002E-2</v>
      </c>
      <c r="AA13" s="17">
        <v>7.4383600167579805E-2</v>
      </c>
      <c r="AB13" s="17">
        <v>5.6840815843447197E-2</v>
      </c>
      <c r="AC13" s="17">
        <v>7.4945988386049003E-2</v>
      </c>
      <c r="AD13" s="17">
        <v>0.143043529967461</v>
      </c>
      <c r="AE13" s="17"/>
      <c r="AF13" s="17">
        <v>9.3275888002309001E-2</v>
      </c>
      <c r="AG13" s="17">
        <v>7.5274571930175393E-2</v>
      </c>
      <c r="AH13" s="17">
        <v>6.4068586730142693E-2</v>
      </c>
      <c r="AI13" s="17">
        <v>7.7578510557238703E-2</v>
      </c>
      <c r="AJ13" s="17">
        <v>3.2378923884193597E-2</v>
      </c>
      <c r="AK13" s="17"/>
      <c r="AL13" s="17">
        <v>9.0628252873343501E-2</v>
      </c>
      <c r="AM13" s="17">
        <v>7.4154684161808496E-2</v>
      </c>
      <c r="AN13" s="17">
        <v>4.2685861592671098E-2</v>
      </c>
      <c r="AO13" s="17">
        <v>7.8939522870007106E-2</v>
      </c>
      <c r="AP13" s="17"/>
      <c r="AQ13" s="17">
        <v>8.3432792242319406E-2</v>
      </c>
      <c r="AR13" s="17">
        <v>6.3029117263758705E-2</v>
      </c>
      <c r="AS13" s="17"/>
      <c r="AT13" s="17">
        <v>7.53801747250466E-2</v>
      </c>
      <c r="AU13" s="17">
        <v>7.4356541781206306E-2</v>
      </c>
      <c r="AV13" s="17"/>
      <c r="AW13" s="17">
        <v>6.56855633519252E-2</v>
      </c>
      <c r="AX13" s="17">
        <v>7.5085753452024895E-2</v>
      </c>
      <c r="AY13" s="17">
        <v>7.9509453630376994E-2</v>
      </c>
      <c r="AZ13" s="17"/>
      <c r="BA13" s="17">
        <v>6.5535271628789596E-2</v>
      </c>
      <c r="BB13" s="17">
        <v>6.92549839593644E-2</v>
      </c>
      <c r="BC13" s="17">
        <v>7.5315333507619001E-2</v>
      </c>
      <c r="BD13" s="17">
        <v>0.12503859939575401</v>
      </c>
      <c r="BE13" s="17">
        <v>5.8987391385166899E-2</v>
      </c>
      <c r="BF13" s="17"/>
      <c r="BG13" s="17">
        <v>8.1431367698668503E-2</v>
      </c>
      <c r="BH13" s="17">
        <v>7.0255048635633505E-2</v>
      </c>
      <c r="BI13" s="17"/>
      <c r="BJ13" s="17">
        <v>7.2143972643336302E-2</v>
      </c>
      <c r="BK13" s="17">
        <v>8.3777887268566498E-2</v>
      </c>
      <c r="BL13" s="17"/>
      <c r="BM13" s="17">
        <v>7.9891141771856494E-2</v>
      </c>
      <c r="BN13" s="17">
        <v>8.6182926367129306E-2</v>
      </c>
      <c r="BO13" s="17">
        <v>6.5901104430862806E-2</v>
      </c>
      <c r="BP13" s="17">
        <v>5.1848868968623001E-2</v>
      </c>
      <c r="BQ13" s="17">
        <v>9.0083142357908E-2</v>
      </c>
      <c r="BR13" s="17"/>
      <c r="BS13" s="17">
        <v>7.4160791129006406E-2</v>
      </c>
      <c r="BT13" s="17"/>
      <c r="BU13" s="17">
        <v>9.0813623535258098E-2</v>
      </c>
      <c r="BV13" s="17">
        <v>5.2890418495281602E-2</v>
      </c>
      <c r="BW13" s="17">
        <v>6.1662812247047297E-2</v>
      </c>
      <c r="BX13" s="17">
        <v>7.8234001640855602E-2</v>
      </c>
      <c r="BY13" s="17">
        <v>0.107162793542344</v>
      </c>
      <c r="BZ13" s="17"/>
      <c r="CA13" s="17">
        <v>6.56214641394086E-2</v>
      </c>
      <c r="CB13" s="17"/>
      <c r="CC13" s="17">
        <v>7.0448886989478404E-2</v>
      </c>
      <c r="CD13" s="17">
        <v>7.2348465459064704E-2</v>
      </c>
      <c r="CE13" s="17"/>
      <c r="CF13" s="17">
        <v>5.9568899506997203E-2</v>
      </c>
      <c r="CG13" s="17"/>
      <c r="CH13" s="17">
        <v>7.4677609700227396E-2</v>
      </c>
      <c r="CI13" s="17">
        <v>3.4540127072217798E-2</v>
      </c>
    </row>
    <row r="14" spans="2:87" x14ac:dyDescent="0.35">
      <c r="B14" s="18" t="s">
        <v>161</v>
      </c>
      <c r="C14" s="19">
        <v>0.109829150086228</v>
      </c>
      <c r="D14" s="19">
        <v>7.9398578661626598E-2</v>
      </c>
      <c r="E14" s="19">
        <v>0.13902846866686899</v>
      </c>
      <c r="F14" s="19"/>
      <c r="G14" s="19">
        <v>0.101733079777695</v>
      </c>
      <c r="H14" s="19">
        <v>8.53254660034755E-2</v>
      </c>
      <c r="I14" s="19">
        <v>0.17021225589700101</v>
      </c>
      <c r="J14" s="19">
        <v>0.130301128836698</v>
      </c>
      <c r="K14" s="19">
        <v>8.3363310535094201E-2</v>
      </c>
      <c r="L14" s="19">
        <v>8.4381427132624406E-2</v>
      </c>
      <c r="M14" s="19"/>
      <c r="N14" s="19">
        <v>8.3614942057378794E-2</v>
      </c>
      <c r="O14" s="19">
        <v>0.115250842527022</v>
      </c>
      <c r="P14" s="19">
        <v>9.5039299743218106E-2</v>
      </c>
      <c r="Q14" s="19">
        <v>0.145752405162339</v>
      </c>
      <c r="R14" s="19"/>
      <c r="S14" s="19">
        <v>0.11851310466305</v>
      </c>
      <c r="T14" s="19">
        <v>0.11010054731744499</v>
      </c>
      <c r="U14" s="19">
        <v>7.4049669622502298E-2</v>
      </c>
      <c r="V14" s="19">
        <v>0.17745084058763</v>
      </c>
      <c r="W14" s="19">
        <v>0.120603421187346</v>
      </c>
      <c r="X14" s="19">
        <v>0.11835153760329301</v>
      </c>
      <c r="Y14" s="19">
        <v>0.12898730118766299</v>
      </c>
      <c r="Z14" s="19">
        <v>0.13608544384464999</v>
      </c>
      <c r="AA14" s="19">
        <v>7.2021676113053795E-2</v>
      </c>
      <c r="AB14" s="19">
        <v>6.2526262141224101E-2</v>
      </c>
      <c r="AC14" s="19">
        <v>0.109081691802801</v>
      </c>
      <c r="AD14" s="19">
        <v>0.10797971299381399</v>
      </c>
      <c r="AE14" s="19"/>
      <c r="AF14" s="19">
        <v>0.143282033862214</v>
      </c>
      <c r="AG14" s="19">
        <v>0.10904540812956599</v>
      </c>
      <c r="AH14" s="19">
        <v>9.7995411984959702E-2</v>
      </c>
      <c r="AI14" s="19">
        <v>5.6175061978036497E-2</v>
      </c>
      <c r="AJ14" s="19">
        <v>9.8147143475505003E-2</v>
      </c>
      <c r="AK14" s="19"/>
      <c r="AL14" s="19">
        <v>0.12796339479817201</v>
      </c>
      <c r="AM14" s="19">
        <v>0.10633143885566</v>
      </c>
      <c r="AN14" s="19">
        <v>7.4233222908659593E-2</v>
      </c>
      <c r="AO14" s="19">
        <v>0.123367023980247</v>
      </c>
      <c r="AP14" s="19"/>
      <c r="AQ14" s="19">
        <v>0.113648566471006</v>
      </c>
      <c r="AR14" s="19">
        <v>0.104353772277698</v>
      </c>
      <c r="AS14" s="19"/>
      <c r="AT14" s="19">
        <v>0.11050378121114</v>
      </c>
      <c r="AU14" s="19">
        <v>9.2720027873210403E-2</v>
      </c>
      <c r="AV14" s="19"/>
      <c r="AW14" s="19">
        <v>9.6477848448406206E-2</v>
      </c>
      <c r="AX14" s="19">
        <v>0.111828692380637</v>
      </c>
      <c r="AY14" s="19">
        <v>0.110554832980055</v>
      </c>
      <c r="AZ14" s="19"/>
      <c r="BA14" s="19">
        <v>0.10867572584060201</v>
      </c>
      <c r="BB14" s="19">
        <v>9.1562230401043193E-2</v>
      </c>
      <c r="BC14" s="19">
        <v>0.103155398254234</v>
      </c>
      <c r="BD14" s="19">
        <v>0.16504889051664501</v>
      </c>
      <c r="BE14" s="19">
        <v>0.15316366690160399</v>
      </c>
      <c r="BF14" s="19"/>
      <c r="BG14" s="19">
        <v>0.126211720138075</v>
      </c>
      <c r="BH14" s="19">
        <v>9.7525983304339703E-2</v>
      </c>
      <c r="BI14" s="19"/>
      <c r="BJ14" s="19">
        <v>0.118779143292677</v>
      </c>
      <c r="BK14" s="19">
        <v>7.3907046927731507E-2</v>
      </c>
      <c r="BL14" s="19"/>
      <c r="BM14" s="19">
        <v>0.19326241933581301</v>
      </c>
      <c r="BN14" s="19">
        <v>0.10152972218462</v>
      </c>
      <c r="BO14" s="19">
        <v>8.0966393525558206E-2</v>
      </c>
      <c r="BP14" s="19">
        <v>0.124442855928102</v>
      </c>
      <c r="BQ14" s="19">
        <v>6.6860871730653998E-2</v>
      </c>
      <c r="BR14" s="19"/>
      <c r="BS14" s="19">
        <v>6.8108012068934201E-2</v>
      </c>
      <c r="BT14" s="19"/>
      <c r="BU14" s="19">
        <v>7.6244654785531094E-2</v>
      </c>
      <c r="BV14" s="19">
        <v>7.1088763629799503E-2</v>
      </c>
      <c r="BW14" s="19">
        <v>9.6225502570689195E-2</v>
      </c>
      <c r="BX14" s="19">
        <v>7.8890984869275302E-2</v>
      </c>
      <c r="BY14" s="19">
        <v>0.24413571885309099</v>
      </c>
      <c r="BZ14" s="19"/>
      <c r="CA14" s="19">
        <v>4.6486917414412098E-2</v>
      </c>
      <c r="CB14" s="19"/>
      <c r="CC14" s="19">
        <v>0.101312954639997</v>
      </c>
      <c r="CD14" s="19">
        <v>0.104625072749708</v>
      </c>
      <c r="CE14" s="19"/>
      <c r="CF14" s="19">
        <v>0.11359851612324701</v>
      </c>
      <c r="CG14" s="19"/>
      <c r="CH14" s="19">
        <v>0.102129914798786</v>
      </c>
      <c r="CI14" s="19">
        <v>6.3496412998681404E-2</v>
      </c>
    </row>
    <row r="15" spans="2:87" x14ac:dyDescent="0.35">
      <c r="B15" s="16" t="s">
        <v>163</v>
      </c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554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1907</v>
      </c>
      <c r="D7" s="10">
        <v>949</v>
      </c>
      <c r="E7" s="10">
        <v>952</v>
      </c>
      <c r="F7" s="10"/>
      <c r="G7" s="10">
        <v>161</v>
      </c>
      <c r="H7" s="10">
        <v>343</v>
      </c>
      <c r="I7" s="10">
        <v>355</v>
      </c>
      <c r="J7" s="10">
        <v>350</v>
      </c>
      <c r="K7" s="10">
        <v>280</v>
      </c>
      <c r="L7" s="10">
        <v>418</v>
      </c>
      <c r="M7" s="10"/>
      <c r="N7" s="10">
        <v>552</v>
      </c>
      <c r="O7" s="10">
        <v>477</v>
      </c>
      <c r="P7" s="10">
        <v>407</v>
      </c>
      <c r="Q7" s="10">
        <v>465</v>
      </c>
      <c r="R7" s="10"/>
      <c r="S7" s="10">
        <v>264</v>
      </c>
      <c r="T7" s="10">
        <v>265</v>
      </c>
      <c r="U7" s="10">
        <v>158</v>
      </c>
      <c r="V7" s="10">
        <v>163</v>
      </c>
      <c r="W7" s="10">
        <v>139</v>
      </c>
      <c r="X7" s="10">
        <v>162</v>
      </c>
      <c r="Y7" s="10">
        <v>134</v>
      </c>
      <c r="Z7" s="10">
        <v>72</v>
      </c>
      <c r="AA7" s="10">
        <v>193</v>
      </c>
      <c r="AB7" s="10">
        <v>185</v>
      </c>
      <c r="AC7" s="10">
        <v>105</v>
      </c>
      <c r="AD7" s="10">
        <v>67</v>
      </c>
      <c r="AE7" s="10"/>
      <c r="AF7" s="10">
        <v>317</v>
      </c>
      <c r="AG7" s="10">
        <v>711</v>
      </c>
      <c r="AH7" s="10">
        <v>384</v>
      </c>
      <c r="AI7" s="10">
        <v>214</v>
      </c>
      <c r="AJ7" s="10">
        <v>214</v>
      </c>
      <c r="AK7" s="10"/>
      <c r="AL7" s="10">
        <v>742</v>
      </c>
      <c r="AM7" s="10">
        <v>722</v>
      </c>
      <c r="AN7" s="10">
        <v>329</v>
      </c>
      <c r="AO7" s="10">
        <v>114</v>
      </c>
      <c r="AP7" s="10"/>
      <c r="AQ7" s="10">
        <v>1109</v>
      </c>
      <c r="AR7" s="10">
        <v>798</v>
      </c>
      <c r="AS7" s="10"/>
      <c r="AT7" s="10">
        <v>1257</v>
      </c>
      <c r="AU7" s="10">
        <v>392</v>
      </c>
      <c r="AV7" s="10"/>
      <c r="AW7" s="10">
        <v>721</v>
      </c>
      <c r="AX7" s="10">
        <v>458</v>
      </c>
      <c r="AY7" s="10">
        <v>665</v>
      </c>
      <c r="AZ7" s="10"/>
      <c r="BA7" s="10">
        <v>476</v>
      </c>
      <c r="BB7" s="10">
        <v>524</v>
      </c>
      <c r="BC7" s="10">
        <v>616</v>
      </c>
      <c r="BD7" s="10">
        <v>189</v>
      </c>
      <c r="BE7" s="10">
        <v>101</v>
      </c>
      <c r="BF7" s="10"/>
      <c r="BG7" s="10">
        <v>760</v>
      </c>
      <c r="BH7" s="10">
        <v>1147</v>
      </c>
      <c r="BI7" s="10"/>
      <c r="BJ7" s="10">
        <v>1490</v>
      </c>
      <c r="BK7" s="10">
        <v>407</v>
      </c>
      <c r="BL7" s="10"/>
      <c r="BM7" s="10">
        <v>269</v>
      </c>
      <c r="BN7" s="10">
        <v>375</v>
      </c>
      <c r="BO7" s="10">
        <v>672</v>
      </c>
      <c r="BP7" s="10">
        <v>148</v>
      </c>
      <c r="BQ7" s="10">
        <v>210</v>
      </c>
      <c r="BR7" s="10"/>
      <c r="BS7" s="10">
        <v>575</v>
      </c>
      <c r="BT7" s="10"/>
      <c r="BU7" s="10">
        <v>356</v>
      </c>
      <c r="BV7" s="10">
        <v>468</v>
      </c>
      <c r="BW7" s="10">
        <v>180</v>
      </c>
      <c r="BX7" s="10">
        <v>370</v>
      </c>
      <c r="BY7" s="10">
        <v>149</v>
      </c>
      <c r="BZ7" s="10"/>
      <c r="CA7" s="10">
        <v>158</v>
      </c>
      <c r="CB7" s="10"/>
      <c r="CC7" s="10">
        <v>1506</v>
      </c>
      <c r="CD7" s="10">
        <v>345</v>
      </c>
      <c r="CE7" s="10"/>
      <c r="CF7" s="10">
        <v>704</v>
      </c>
      <c r="CG7" s="10"/>
      <c r="CH7" s="10">
        <v>652</v>
      </c>
      <c r="CI7" s="10">
        <v>231</v>
      </c>
    </row>
    <row r="8" spans="2:87" ht="30" customHeight="1" x14ac:dyDescent="0.35">
      <c r="B8" s="11" t="s">
        <v>20</v>
      </c>
      <c r="C8" s="11">
        <v>1916</v>
      </c>
      <c r="D8" s="11">
        <v>939</v>
      </c>
      <c r="E8" s="11">
        <v>971</v>
      </c>
      <c r="F8" s="11"/>
      <c r="G8" s="11">
        <v>281</v>
      </c>
      <c r="H8" s="11">
        <v>339</v>
      </c>
      <c r="I8" s="11">
        <v>336</v>
      </c>
      <c r="J8" s="11">
        <v>327</v>
      </c>
      <c r="K8" s="11">
        <v>253</v>
      </c>
      <c r="L8" s="11">
        <v>381</v>
      </c>
      <c r="M8" s="11"/>
      <c r="N8" s="11">
        <v>505</v>
      </c>
      <c r="O8" s="11">
        <v>497</v>
      </c>
      <c r="P8" s="11">
        <v>422</v>
      </c>
      <c r="Q8" s="11">
        <v>486</v>
      </c>
      <c r="R8" s="11"/>
      <c r="S8" s="11">
        <v>270</v>
      </c>
      <c r="T8" s="11">
        <v>248</v>
      </c>
      <c r="U8" s="11">
        <v>152</v>
      </c>
      <c r="V8" s="11">
        <v>172</v>
      </c>
      <c r="W8" s="11">
        <v>130</v>
      </c>
      <c r="X8" s="11">
        <v>173</v>
      </c>
      <c r="Y8" s="11">
        <v>152</v>
      </c>
      <c r="Z8" s="11">
        <v>77</v>
      </c>
      <c r="AA8" s="11">
        <v>209</v>
      </c>
      <c r="AB8" s="11">
        <v>176</v>
      </c>
      <c r="AC8" s="11">
        <v>98</v>
      </c>
      <c r="AD8" s="11">
        <v>58</v>
      </c>
      <c r="AE8" s="11"/>
      <c r="AF8" s="11">
        <v>326</v>
      </c>
      <c r="AG8" s="11">
        <v>730</v>
      </c>
      <c r="AH8" s="11">
        <v>377</v>
      </c>
      <c r="AI8" s="11">
        <v>207</v>
      </c>
      <c r="AJ8" s="11">
        <v>206</v>
      </c>
      <c r="AK8" s="11"/>
      <c r="AL8" s="11">
        <v>716</v>
      </c>
      <c r="AM8" s="11">
        <v>738</v>
      </c>
      <c r="AN8" s="11">
        <v>339</v>
      </c>
      <c r="AO8" s="11">
        <v>123</v>
      </c>
      <c r="AP8" s="11"/>
      <c r="AQ8" s="11">
        <v>1129</v>
      </c>
      <c r="AR8" s="11">
        <v>787</v>
      </c>
      <c r="AS8" s="11"/>
      <c r="AT8" s="11">
        <v>1268</v>
      </c>
      <c r="AU8" s="11">
        <v>356</v>
      </c>
      <c r="AV8" s="11"/>
      <c r="AW8" s="11">
        <v>676</v>
      </c>
      <c r="AX8" s="11">
        <v>460</v>
      </c>
      <c r="AY8" s="11">
        <v>701</v>
      </c>
      <c r="AZ8" s="11"/>
      <c r="BA8" s="11">
        <v>495</v>
      </c>
      <c r="BB8" s="11">
        <v>520</v>
      </c>
      <c r="BC8" s="11">
        <v>620</v>
      </c>
      <c r="BD8" s="11">
        <v>184</v>
      </c>
      <c r="BE8" s="11">
        <v>96</v>
      </c>
      <c r="BF8" s="11"/>
      <c r="BG8" s="11">
        <v>822</v>
      </c>
      <c r="BH8" s="11">
        <v>1094</v>
      </c>
      <c r="BI8" s="11"/>
      <c r="BJ8" s="11">
        <v>1529</v>
      </c>
      <c r="BK8" s="11">
        <v>378</v>
      </c>
      <c r="BL8" s="11"/>
      <c r="BM8" s="11">
        <v>286</v>
      </c>
      <c r="BN8" s="11">
        <v>355</v>
      </c>
      <c r="BO8" s="11">
        <v>681</v>
      </c>
      <c r="BP8" s="11">
        <v>146</v>
      </c>
      <c r="BQ8" s="11">
        <v>213</v>
      </c>
      <c r="BR8" s="11"/>
      <c r="BS8" s="11">
        <v>574</v>
      </c>
      <c r="BT8" s="11"/>
      <c r="BU8" s="11">
        <v>347</v>
      </c>
      <c r="BV8" s="11">
        <v>481</v>
      </c>
      <c r="BW8" s="11">
        <v>180</v>
      </c>
      <c r="BX8" s="11">
        <v>364</v>
      </c>
      <c r="BY8" s="11">
        <v>158</v>
      </c>
      <c r="BZ8" s="11"/>
      <c r="CA8" s="11">
        <v>160</v>
      </c>
      <c r="CB8" s="11"/>
      <c r="CC8" s="11">
        <v>1500</v>
      </c>
      <c r="CD8" s="11">
        <v>356</v>
      </c>
      <c r="CE8" s="11"/>
      <c r="CF8" s="11">
        <v>675</v>
      </c>
      <c r="CG8" s="11"/>
      <c r="CH8" s="11">
        <v>641</v>
      </c>
      <c r="CI8" s="11">
        <v>232</v>
      </c>
    </row>
    <row r="9" spans="2:87" ht="29" x14ac:dyDescent="0.35">
      <c r="B9" s="18" t="s">
        <v>527</v>
      </c>
      <c r="C9" s="17">
        <v>0.18782795402067401</v>
      </c>
      <c r="D9" s="17">
        <v>0.19176142316650399</v>
      </c>
      <c r="E9" s="17">
        <v>0.18518589719954101</v>
      </c>
      <c r="F9" s="17"/>
      <c r="G9" s="17">
        <v>0.22564928488184499</v>
      </c>
      <c r="H9" s="17">
        <v>0.28870726093742699</v>
      </c>
      <c r="I9" s="17">
        <v>0.16774022875754399</v>
      </c>
      <c r="J9" s="17">
        <v>0.16387232337348401</v>
      </c>
      <c r="K9" s="17">
        <v>0.17260765207213</v>
      </c>
      <c r="L9" s="17">
        <v>0.118590711370754</v>
      </c>
      <c r="M9" s="17"/>
      <c r="N9" s="17">
        <v>0.22600216400534801</v>
      </c>
      <c r="O9" s="17">
        <v>0.15958350765761301</v>
      </c>
      <c r="P9" s="17">
        <v>0.161356069069091</v>
      </c>
      <c r="Q9" s="17">
        <v>0.20231198877798001</v>
      </c>
      <c r="R9" s="17"/>
      <c r="S9" s="17">
        <v>0.20658782514273799</v>
      </c>
      <c r="T9" s="17">
        <v>0.1824160651567</v>
      </c>
      <c r="U9" s="17">
        <v>0.112995526685627</v>
      </c>
      <c r="V9" s="17">
        <v>0.189384460699214</v>
      </c>
      <c r="W9" s="17">
        <v>0.146805150558315</v>
      </c>
      <c r="X9" s="17">
        <v>0.21988402268026799</v>
      </c>
      <c r="Y9" s="17">
        <v>0.16453896106114299</v>
      </c>
      <c r="Z9" s="17">
        <v>0.24975057081018801</v>
      </c>
      <c r="AA9" s="17">
        <v>0.25137761845360101</v>
      </c>
      <c r="AB9" s="17">
        <v>0.16400397562426899</v>
      </c>
      <c r="AC9" s="17">
        <v>0.16774047650350599</v>
      </c>
      <c r="AD9" s="17">
        <v>0.16702524089502799</v>
      </c>
      <c r="AE9" s="17"/>
      <c r="AF9" s="17">
        <v>0.18439033213720701</v>
      </c>
      <c r="AG9" s="17">
        <v>0.171923674102095</v>
      </c>
      <c r="AH9" s="17">
        <v>0.19268253727495299</v>
      </c>
      <c r="AI9" s="17">
        <v>0.196875929198008</v>
      </c>
      <c r="AJ9" s="17">
        <v>0.25211019520834799</v>
      </c>
      <c r="AK9" s="17"/>
      <c r="AL9" s="17">
        <v>0.14789727836490801</v>
      </c>
      <c r="AM9" s="17">
        <v>0.18142465889214701</v>
      </c>
      <c r="AN9" s="17">
        <v>0.257457447478742</v>
      </c>
      <c r="AO9" s="17">
        <v>0.26651035738719098</v>
      </c>
      <c r="AP9" s="17"/>
      <c r="AQ9" s="17">
        <v>0.18530527488727699</v>
      </c>
      <c r="AR9" s="17">
        <v>0.19144437599553199</v>
      </c>
      <c r="AS9" s="17"/>
      <c r="AT9" s="17">
        <v>0.20480320056668799</v>
      </c>
      <c r="AU9" s="17">
        <v>0.108678200325451</v>
      </c>
      <c r="AV9" s="17"/>
      <c r="AW9" s="17">
        <v>0.14166301093733599</v>
      </c>
      <c r="AX9" s="17">
        <v>0.17016117178021101</v>
      </c>
      <c r="AY9" s="17">
        <v>0.244723554106548</v>
      </c>
      <c r="AZ9" s="17"/>
      <c r="BA9" s="17">
        <v>0.224515480698735</v>
      </c>
      <c r="BB9" s="17">
        <v>0.18168378845695099</v>
      </c>
      <c r="BC9" s="17">
        <v>0.17683613380004401</v>
      </c>
      <c r="BD9" s="17">
        <v>0.13821787052373399</v>
      </c>
      <c r="BE9" s="17">
        <v>0.18941329974187701</v>
      </c>
      <c r="BF9" s="17"/>
      <c r="BG9" s="17">
        <v>0.17319550484943599</v>
      </c>
      <c r="BH9" s="17">
        <v>0.19881679533259899</v>
      </c>
      <c r="BI9" s="17"/>
      <c r="BJ9" s="17">
        <v>0.19572988631059801</v>
      </c>
      <c r="BK9" s="17">
        <v>0.15534913735271899</v>
      </c>
      <c r="BL9" s="17"/>
      <c r="BM9" s="17">
        <v>0.17845778333147899</v>
      </c>
      <c r="BN9" s="17">
        <v>0.16398202031596301</v>
      </c>
      <c r="BO9" s="17">
        <v>0.229066116312239</v>
      </c>
      <c r="BP9" s="17">
        <v>0.13865396852376299</v>
      </c>
      <c r="BQ9" s="17">
        <v>0.169174650632893</v>
      </c>
      <c r="BR9" s="17"/>
      <c r="BS9" s="17">
        <v>0.19198239855529201</v>
      </c>
      <c r="BT9" s="17"/>
      <c r="BU9" s="17">
        <v>0.192081226267659</v>
      </c>
      <c r="BV9" s="17">
        <v>0.25533938136193401</v>
      </c>
      <c r="BW9" s="17">
        <v>0.17337244647050501</v>
      </c>
      <c r="BX9" s="17">
        <v>0.18739787128454599</v>
      </c>
      <c r="BY9" s="17">
        <v>0.132558439324373</v>
      </c>
      <c r="BZ9" s="17"/>
      <c r="CA9" s="17">
        <v>0.26354486172192898</v>
      </c>
      <c r="CB9" s="17"/>
      <c r="CC9" s="17">
        <v>0.180885808019424</v>
      </c>
      <c r="CD9" s="17">
        <v>0.223051574411257</v>
      </c>
      <c r="CE9" s="17"/>
      <c r="CF9" s="17">
        <v>0.16990849784874601</v>
      </c>
      <c r="CG9" s="17"/>
      <c r="CH9" s="17">
        <v>0.15767076336136801</v>
      </c>
      <c r="CI9" s="17">
        <v>0.32088888507200602</v>
      </c>
    </row>
    <row r="10" spans="2:87" ht="29" x14ac:dyDescent="0.35">
      <c r="B10" s="18" t="s">
        <v>528</v>
      </c>
      <c r="C10" s="17">
        <v>0.30407373529126502</v>
      </c>
      <c r="D10" s="17">
        <v>0.33109789771509501</v>
      </c>
      <c r="E10" s="17">
        <v>0.27874794874356801</v>
      </c>
      <c r="F10" s="17"/>
      <c r="G10" s="17">
        <v>0.33760923768054701</v>
      </c>
      <c r="H10" s="17">
        <v>0.32516855812877399</v>
      </c>
      <c r="I10" s="17">
        <v>0.33304383545835198</v>
      </c>
      <c r="J10" s="17">
        <v>0.30375360160763798</v>
      </c>
      <c r="K10" s="17">
        <v>0.27278459898851098</v>
      </c>
      <c r="L10" s="17">
        <v>0.25613288934892398</v>
      </c>
      <c r="M10" s="17"/>
      <c r="N10" s="17">
        <v>0.324158215851858</v>
      </c>
      <c r="O10" s="17">
        <v>0.33641666336834702</v>
      </c>
      <c r="P10" s="17">
        <v>0.27912444170857598</v>
      </c>
      <c r="Q10" s="17">
        <v>0.27317167014177002</v>
      </c>
      <c r="R10" s="17"/>
      <c r="S10" s="17">
        <v>0.33937898648063303</v>
      </c>
      <c r="T10" s="17">
        <v>0.31147325199915699</v>
      </c>
      <c r="U10" s="17">
        <v>0.33357818143444801</v>
      </c>
      <c r="V10" s="17">
        <v>0.28157426060615798</v>
      </c>
      <c r="W10" s="17">
        <v>0.35057803215296901</v>
      </c>
      <c r="X10" s="17">
        <v>0.25707272278791199</v>
      </c>
      <c r="Y10" s="17">
        <v>0.28845845961479899</v>
      </c>
      <c r="Z10" s="17">
        <v>0.26819816486412001</v>
      </c>
      <c r="AA10" s="17">
        <v>0.30850725175027699</v>
      </c>
      <c r="AB10" s="17">
        <v>0.28691165513255701</v>
      </c>
      <c r="AC10" s="17">
        <v>0.26168307631736198</v>
      </c>
      <c r="AD10" s="17">
        <v>0.32980307490163202</v>
      </c>
      <c r="AE10" s="17"/>
      <c r="AF10" s="17">
        <v>0.31443876199044601</v>
      </c>
      <c r="AG10" s="17">
        <v>0.27785224417605597</v>
      </c>
      <c r="AH10" s="17">
        <v>0.28663561551523198</v>
      </c>
      <c r="AI10" s="17">
        <v>0.37032300193291501</v>
      </c>
      <c r="AJ10" s="17">
        <v>0.37610269484129999</v>
      </c>
      <c r="AK10" s="17"/>
      <c r="AL10" s="17">
        <v>0.30464321116925402</v>
      </c>
      <c r="AM10" s="17">
        <v>0.296228949929916</v>
      </c>
      <c r="AN10" s="17">
        <v>0.30843790614585997</v>
      </c>
      <c r="AO10" s="17">
        <v>0.33572483767507699</v>
      </c>
      <c r="AP10" s="17"/>
      <c r="AQ10" s="17">
        <v>0.28812730011710302</v>
      </c>
      <c r="AR10" s="17">
        <v>0.32693397059468499</v>
      </c>
      <c r="AS10" s="17"/>
      <c r="AT10" s="17">
        <v>0.31953818219867303</v>
      </c>
      <c r="AU10" s="17">
        <v>0.25810738160951402</v>
      </c>
      <c r="AV10" s="17"/>
      <c r="AW10" s="17">
        <v>0.31156288511393299</v>
      </c>
      <c r="AX10" s="17">
        <v>0.34714454873754502</v>
      </c>
      <c r="AY10" s="17">
        <v>0.26262565023057699</v>
      </c>
      <c r="AZ10" s="17"/>
      <c r="BA10" s="17">
        <v>0.32692183214790099</v>
      </c>
      <c r="BB10" s="17">
        <v>0.29718171340761801</v>
      </c>
      <c r="BC10" s="17">
        <v>0.30066679265692597</v>
      </c>
      <c r="BD10" s="17">
        <v>0.26013698112505501</v>
      </c>
      <c r="BE10" s="17">
        <v>0.33253439114045602</v>
      </c>
      <c r="BF10" s="17"/>
      <c r="BG10" s="17">
        <v>0.322247146674291</v>
      </c>
      <c r="BH10" s="17">
        <v>0.290425662337289</v>
      </c>
      <c r="BI10" s="17"/>
      <c r="BJ10" s="17">
        <v>0.320418210779427</v>
      </c>
      <c r="BK10" s="17">
        <v>0.23807191123416999</v>
      </c>
      <c r="BL10" s="17"/>
      <c r="BM10" s="17">
        <v>0.262264127974913</v>
      </c>
      <c r="BN10" s="17">
        <v>0.29103855382642402</v>
      </c>
      <c r="BO10" s="17">
        <v>0.35310301484027201</v>
      </c>
      <c r="BP10" s="17">
        <v>0.33820131605018999</v>
      </c>
      <c r="BQ10" s="17">
        <v>0.26022095434300502</v>
      </c>
      <c r="BR10" s="17"/>
      <c r="BS10" s="17">
        <v>0.30671153620785102</v>
      </c>
      <c r="BT10" s="17"/>
      <c r="BU10" s="17">
        <v>0.27999032575028798</v>
      </c>
      <c r="BV10" s="17">
        <v>0.376386468964306</v>
      </c>
      <c r="BW10" s="17">
        <v>0.31352203318362398</v>
      </c>
      <c r="BX10" s="17">
        <v>0.28800972710013401</v>
      </c>
      <c r="BY10" s="17">
        <v>0.243676047337928</v>
      </c>
      <c r="BZ10" s="17"/>
      <c r="CA10" s="17">
        <v>0.35480712535847603</v>
      </c>
      <c r="CB10" s="17"/>
      <c r="CC10" s="17">
        <v>0.29451536203665202</v>
      </c>
      <c r="CD10" s="17">
        <v>0.37374828405326899</v>
      </c>
      <c r="CE10" s="17"/>
      <c r="CF10" s="17">
        <v>0.32046286546208802</v>
      </c>
      <c r="CG10" s="17"/>
      <c r="CH10" s="17">
        <v>0.25676835780707102</v>
      </c>
      <c r="CI10" s="17">
        <v>0.41840007536952301</v>
      </c>
    </row>
    <row r="11" spans="2:87" ht="29" x14ac:dyDescent="0.35">
      <c r="B11" s="18" t="s">
        <v>529</v>
      </c>
      <c r="C11" s="17">
        <v>0.17610055132247401</v>
      </c>
      <c r="D11" s="17">
        <v>0.178773521167962</v>
      </c>
      <c r="E11" s="17">
        <v>0.173633491718274</v>
      </c>
      <c r="F11" s="17"/>
      <c r="G11" s="17">
        <v>0.17342558167621</v>
      </c>
      <c r="H11" s="17">
        <v>0.12477084734982399</v>
      </c>
      <c r="I11" s="17">
        <v>0.15998794007831099</v>
      </c>
      <c r="J11" s="17">
        <v>0.23338881774209699</v>
      </c>
      <c r="K11" s="17">
        <v>0.14841542623526</v>
      </c>
      <c r="L11" s="17">
        <v>0.207172696896366</v>
      </c>
      <c r="M11" s="17"/>
      <c r="N11" s="17">
        <v>0.17347899155323601</v>
      </c>
      <c r="O11" s="17">
        <v>0.196807925944811</v>
      </c>
      <c r="P11" s="17">
        <v>0.19045295521607999</v>
      </c>
      <c r="Q11" s="17">
        <v>0.14544243744671201</v>
      </c>
      <c r="R11" s="17"/>
      <c r="S11" s="17">
        <v>0.15081573156512201</v>
      </c>
      <c r="T11" s="17">
        <v>0.187439533555982</v>
      </c>
      <c r="U11" s="17">
        <v>0.22184583032876401</v>
      </c>
      <c r="V11" s="17">
        <v>0.232079938358489</v>
      </c>
      <c r="W11" s="17">
        <v>0.123697748178412</v>
      </c>
      <c r="X11" s="17">
        <v>0.17642007006472199</v>
      </c>
      <c r="Y11" s="17">
        <v>0.175328765355661</v>
      </c>
      <c r="Z11" s="17">
        <v>9.2559441768354997E-2</v>
      </c>
      <c r="AA11" s="17">
        <v>0.17732350985876699</v>
      </c>
      <c r="AB11" s="17">
        <v>0.18257831997274099</v>
      </c>
      <c r="AC11" s="17">
        <v>0.168110300532608</v>
      </c>
      <c r="AD11" s="17">
        <v>0.178136776428646</v>
      </c>
      <c r="AE11" s="17"/>
      <c r="AF11" s="17">
        <v>0.15445967721686299</v>
      </c>
      <c r="AG11" s="17">
        <v>0.19390379490884299</v>
      </c>
      <c r="AH11" s="17">
        <v>0.18303209383623401</v>
      </c>
      <c r="AI11" s="17">
        <v>0.188603436791936</v>
      </c>
      <c r="AJ11" s="17">
        <v>0.14821398787421899</v>
      </c>
      <c r="AK11" s="17"/>
      <c r="AL11" s="17">
        <v>0.18090340275587899</v>
      </c>
      <c r="AM11" s="17">
        <v>0.18551431629383999</v>
      </c>
      <c r="AN11" s="17">
        <v>0.160754933262097</v>
      </c>
      <c r="AO11" s="17">
        <v>0.13406497181754701</v>
      </c>
      <c r="AP11" s="17"/>
      <c r="AQ11" s="17">
        <v>0.16970676845983701</v>
      </c>
      <c r="AR11" s="17">
        <v>0.18526644822184299</v>
      </c>
      <c r="AS11" s="17"/>
      <c r="AT11" s="17">
        <v>0.17428339791206199</v>
      </c>
      <c r="AU11" s="17">
        <v>0.213790556934847</v>
      </c>
      <c r="AV11" s="17"/>
      <c r="AW11" s="17">
        <v>0.18993057306803701</v>
      </c>
      <c r="AX11" s="17">
        <v>0.178583808343036</v>
      </c>
      <c r="AY11" s="17">
        <v>0.172817389601259</v>
      </c>
      <c r="AZ11" s="17"/>
      <c r="BA11" s="17">
        <v>0.13535294611808399</v>
      </c>
      <c r="BB11" s="17">
        <v>0.186069640744707</v>
      </c>
      <c r="BC11" s="17">
        <v>0.203798815636547</v>
      </c>
      <c r="BD11" s="17">
        <v>0.17561511021502599</v>
      </c>
      <c r="BE11" s="17">
        <v>0.15623010009818999</v>
      </c>
      <c r="BF11" s="17"/>
      <c r="BG11" s="17">
        <v>0.180003923699501</v>
      </c>
      <c r="BH11" s="17">
        <v>0.17316915281696499</v>
      </c>
      <c r="BI11" s="17"/>
      <c r="BJ11" s="17">
        <v>0.173024008891555</v>
      </c>
      <c r="BK11" s="17">
        <v>0.18777962705128801</v>
      </c>
      <c r="BL11" s="17"/>
      <c r="BM11" s="17">
        <v>0.165972280386534</v>
      </c>
      <c r="BN11" s="17">
        <v>0.18847208939259599</v>
      </c>
      <c r="BO11" s="17">
        <v>0.14711370828453901</v>
      </c>
      <c r="BP11" s="17">
        <v>0.21040382379136399</v>
      </c>
      <c r="BQ11" s="17">
        <v>0.21720699882474201</v>
      </c>
      <c r="BR11" s="17"/>
      <c r="BS11" s="17">
        <v>0.204404068792753</v>
      </c>
      <c r="BT11" s="17"/>
      <c r="BU11" s="17">
        <v>0.16887887682396499</v>
      </c>
      <c r="BV11" s="17">
        <v>0.15469273919330701</v>
      </c>
      <c r="BW11" s="17">
        <v>0.194573981815541</v>
      </c>
      <c r="BX11" s="17">
        <v>0.20610229137529801</v>
      </c>
      <c r="BY11" s="17">
        <v>0.14034685704534</v>
      </c>
      <c r="BZ11" s="17"/>
      <c r="CA11" s="17">
        <v>0.158154535046068</v>
      </c>
      <c r="CB11" s="17"/>
      <c r="CC11" s="17">
        <v>0.182902857420252</v>
      </c>
      <c r="CD11" s="17">
        <v>0.16110890449906701</v>
      </c>
      <c r="CE11" s="17"/>
      <c r="CF11" s="17">
        <v>0.179396634645724</v>
      </c>
      <c r="CG11" s="17"/>
      <c r="CH11" s="17">
        <v>0.217731272089593</v>
      </c>
      <c r="CI11" s="17">
        <v>0.12211866342983101</v>
      </c>
    </row>
    <row r="12" spans="2:87" ht="29" x14ac:dyDescent="0.35">
      <c r="B12" s="18" t="s">
        <v>530</v>
      </c>
      <c r="C12" s="17">
        <v>0.15319001823094899</v>
      </c>
      <c r="D12" s="17">
        <v>0.145055208832816</v>
      </c>
      <c r="E12" s="17">
        <v>0.16200260601500699</v>
      </c>
      <c r="F12" s="17"/>
      <c r="G12" s="17">
        <v>8.8228307906698902E-2</v>
      </c>
      <c r="H12" s="17">
        <v>6.4567465613976804E-2</v>
      </c>
      <c r="I12" s="17">
        <v>0.10847830369798001</v>
      </c>
      <c r="J12" s="17">
        <v>0.116963845925943</v>
      </c>
      <c r="K12" s="17">
        <v>0.24939889386073599</v>
      </c>
      <c r="L12" s="17">
        <v>0.28647196090761201</v>
      </c>
      <c r="M12" s="17"/>
      <c r="N12" s="17">
        <v>0.12562821152361101</v>
      </c>
      <c r="O12" s="17">
        <v>0.14738310645753899</v>
      </c>
      <c r="P12" s="17">
        <v>0.191336633394701</v>
      </c>
      <c r="Q12" s="17">
        <v>0.152764753863709</v>
      </c>
      <c r="R12" s="17"/>
      <c r="S12" s="17">
        <v>0.12287684557249701</v>
      </c>
      <c r="T12" s="17">
        <v>0.16552019567711501</v>
      </c>
      <c r="U12" s="17">
        <v>0.19886956927268701</v>
      </c>
      <c r="V12" s="17">
        <v>0.122214216999719</v>
      </c>
      <c r="W12" s="17">
        <v>0.135271715360164</v>
      </c>
      <c r="X12" s="17">
        <v>0.14588123104272199</v>
      </c>
      <c r="Y12" s="17">
        <v>0.13511563072932301</v>
      </c>
      <c r="Z12" s="17">
        <v>0.18667372986556599</v>
      </c>
      <c r="AA12" s="17">
        <v>0.13954250636580101</v>
      </c>
      <c r="AB12" s="17">
        <v>0.19552496317382201</v>
      </c>
      <c r="AC12" s="17">
        <v>0.190149799697205</v>
      </c>
      <c r="AD12" s="17">
        <v>0.13698170648661101</v>
      </c>
      <c r="AE12" s="17"/>
      <c r="AF12" s="17">
        <v>0.145688732729603</v>
      </c>
      <c r="AG12" s="17">
        <v>0.176008253801958</v>
      </c>
      <c r="AH12" s="17">
        <v>0.17056268151123999</v>
      </c>
      <c r="AI12" s="17">
        <v>0.122901052317203</v>
      </c>
      <c r="AJ12" s="17">
        <v>7.9008203553386197E-2</v>
      </c>
      <c r="AK12" s="17"/>
      <c r="AL12" s="17">
        <v>0.160238086418825</v>
      </c>
      <c r="AM12" s="17">
        <v>0.15943076697261499</v>
      </c>
      <c r="AN12" s="17">
        <v>0.14116684571305599</v>
      </c>
      <c r="AO12" s="17">
        <v>0.10797745798530101</v>
      </c>
      <c r="AP12" s="17"/>
      <c r="AQ12" s="17">
        <v>0.17135419888453701</v>
      </c>
      <c r="AR12" s="17">
        <v>0.12715050285966001</v>
      </c>
      <c r="AS12" s="17"/>
      <c r="AT12" s="17">
        <v>0.12061919234855301</v>
      </c>
      <c r="AU12" s="17">
        <v>0.28727698999889301</v>
      </c>
      <c r="AV12" s="17"/>
      <c r="AW12" s="17">
        <v>0.20865829375570899</v>
      </c>
      <c r="AX12" s="17">
        <v>0.14068193536500301</v>
      </c>
      <c r="AY12" s="17">
        <v>0.111929682747377</v>
      </c>
      <c r="AZ12" s="17"/>
      <c r="BA12" s="17">
        <v>9.63108193461122E-2</v>
      </c>
      <c r="BB12" s="17">
        <v>0.17763786769843501</v>
      </c>
      <c r="BC12" s="17">
        <v>0.15858360344404601</v>
      </c>
      <c r="BD12" s="17">
        <v>0.20212753545790799</v>
      </c>
      <c r="BE12" s="17">
        <v>0.187327308328089</v>
      </c>
      <c r="BF12" s="17"/>
      <c r="BG12" s="17">
        <v>0.13282600742224401</v>
      </c>
      <c r="BH12" s="17">
        <v>0.16848321218859799</v>
      </c>
      <c r="BI12" s="17"/>
      <c r="BJ12" s="17">
        <v>0.12762242920411301</v>
      </c>
      <c r="BK12" s="17">
        <v>0.25340031913040101</v>
      </c>
      <c r="BL12" s="17"/>
      <c r="BM12" s="17">
        <v>0.109693813989406</v>
      </c>
      <c r="BN12" s="17">
        <v>0.213653170172907</v>
      </c>
      <c r="BO12" s="17">
        <v>0.127028216206693</v>
      </c>
      <c r="BP12" s="17">
        <v>0.144772859004517</v>
      </c>
      <c r="BQ12" s="17">
        <v>0.19055769109236101</v>
      </c>
      <c r="BR12" s="17"/>
      <c r="BS12" s="17">
        <v>0.15776224438190201</v>
      </c>
      <c r="BT12" s="17"/>
      <c r="BU12" s="17">
        <v>0.19653798343530701</v>
      </c>
      <c r="BV12" s="17">
        <v>8.5356666011843996E-2</v>
      </c>
      <c r="BW12" s="17">
        <v>0.169758497607081</v>
      </c>
      <c r="BX12" s="17">
        <v>0.18665945146129601</v>
      </c>
      <c r="BY12" s="17">
        <v>0.15024627402513099</v>
      </c>
      <c r="BZ12" s="17"/>
      <c r="CA12" s="17">
        <v>9.8851442010124996E-2</v>
      </c>
      <c r="CB12" s="17"/>
      <c r="CC12" s="17">
        <v>0.172903024448637</v>
      </c>
      <c r="CD12" s="17">
        <v>7.8157910501125694E-2</v>
      </c>
      <c r="CE12" s="17"/>
      <c r="CF12" s="17">
        <v>0.17266056145841599</v>
      </c>
      <c r="CG12" s="17"/>
      <c r="CH12" s="17">
        <v>0.211322963425738</v>
      </c>
      <c r="CI12" s="17">
        <v>5.0792010448324897E-2</v>
      </c>
    </row>
    <row r="13" spans="2:87" ht="29" x14ac:dyDescent="0.35">
      <c r="B13" s="18" t="s">
        <v>531</v>
      </c>
      <c r="C13" s="17">
        <v>6.9773060268488202E-2</v>
      </c>
      <c r="D13" s="17">
        <v>6.7359302154099895E-2</v>
      </c>
      <c r="E13" s="17">
        <v>7.0543465982772793E-2</v>
      </c>
      <c r="F13" s="17"/>
      <c r="G13" s="17">
        <v>6.2810564982804601E-2</v>
      </c>
      <c r="H13" s="17">
        <v>0.10081329700713999</v>
      </c>
      <c r="I13" s="17">
        <v>6.2439386977272797E-2</v>
      </c>
      <c r="J13" s="17">
        <v>4.6484237474920198E-2</v>
      </c>
      <c r="K13" s="17">
        <v>7.1676605879359298E-2</v>
      </c>
      <c r="L13" s="17">
        <v>7.2465787936911205E-2</v>
      </c>
      <c r="M13" s="17"/>
      <c r="N13" s="17">
        <v>6.41277805991564E-2</v>
      </c>
      <c r="O13" s="17">
        <v>6.5233230079950799E-2</v>
      </c>
      <c r="P13" s="17">
        <v>5.5023589199179601E-2</v>
      </c>
      <c r="Q13" s="17">
        <v>8.9680074983081601E-2</v>
      </c>
      <c r="R13" s="17"/>
      <c r="S13" s="17">
        <v>6.9979840607310398E-2</v>
      </c>
      <c r="T13" s="17">
        <v>4.4776746584477098E-2</v>
      </c>
      <c r="U13" s="17">
        <v>4.3052608970784299E-2</v>
      </c>
      <c r="V13" s="17">
        <v>5.7952653706612997E-2</v>
      </c>
      <c r="W13" s="17">
        <v>7.8807572473453505E-2</v>
      </c>
      <c r="X13" s="17">
        <v>0.1168161786824</v>
      </c>
      <c r="Y13" s="17">
        <v>7.3589723336309407E-2</v>
      </c>
      <c r="Z13" s="17">
        <v>5.2976041786448602E-2</v>
      </c>
      <c r="AA13" s="17">
        <v>5.7494498051076003E-2</v>
      </c>
      <c r="AB13" s="17">
        <v>7.3063587910420294E-2</v>
      </c>
      <c r="AC13" s="17">
        <v>9.5417553534680705E-2</v>
      </c>
      <c r="AD13" s="17">
        <v>0.123062928331442</v>
      </c>
      <c r="AE13" s="17"/>
      <c r="AF13" s="17">
        <v>7.9038695225120706E-2</v>
      </c>
      <c r="AG13" s="17">
        <v>6.8474666008761606E-2</v>
      </c>
      <c r="AH13" s="17">
        <v>9.4066086036964897E-2</v>
      </c>
      <c r="AI13" s="17">
        <v>3.4605620894763801E-2</v>
      </c>
      <c r="AJ13" s="17">
        <v>4.0198912854065898E-2</v>
      </c>
      <c r="AK13" s="17"/>
      <c r="AL13" s="17">
        <v>7.8347541666676193E-2</v>
      </c>
      <c r="AM13" s="17">
        <v>6.9903277246770798E-2</v>
      </c>
      <c r="AN13" s="17">
        <v>5.0532884203010803E-2</v>
      </c>
      <c r="AO13" s="17">
        <v>7.2119858599628606E-2</v>
      </c>
      <c r="AP13" s="17"/>
      <c r="AQ13" s="17">
        <v>7.3257286650480993E-2</v>
      </c>
      <c r="AR13" s="17">
        <v>6.4778198779207097E-2</v>
      </c>
      <c r="AS13" s="17"/>
      <c r="AT13" s="17">
        <v>6.3000214460150306E-2</v>
      </c>
      <c r="AU13" s="17">
        <v>7.2007826229987595E-2</v>
      </c>
      <c r="AV13" s="17"/>
      <c r="AW13" s="17">
        <v>5.5041366936910897E-2</v>
      </c>
      <c r="AX13" s="17">
        <v>5.7323751190759199E-2</v>
      </c>
      <c r="AY13" s="17">
        <v>8.17226128121087E-2</v>
      </c>
      <c r="AZ13" s="17"/>
      <c r="BA13" s="17">
        <v>9.2966364337496402E-2</v>
      </c>
      <c r="BB13" s="17">
        <v>6.4927591902986997E-2</v>
      </c>
      <c r="BC13" s="17">
        <v>6.3476228522898706E-2</v>
      </c>
      <c r="BD13" s="17">
        <v>6.3341625100238899E-2</v>
      </c>
      <c r="BE13" s="17">
        <v>3.01468363479723E-2</v>
      </c>
      <c r="BF13" s="17"/>
      <c r="BG13" s="17">
        <v>7.2699903691915799E-2</v>
      </c>
      <c r="BH13" s="17">
        <v>6.7575026463722598E-2</v>
      </c>
      <c r="BI13" s="17"/>
      <c r="BJ13" s="17">
        <v>6.6721703134549296E-2</v>
      </c>
      <c r="BK13" s="17">
        <v>8.3804590407757604E-2</v>
      </c>
      <c r="BL13" s="17"/>
      <c r="BM13" s="17">
        <v>9.2065189095314498E-2</v>
      </c>
      <c r="BN13" s="17">
        <v>6.19441914704865E-2</v>
      </c>
      <c r="BO13" s="17">
        <v>6.2170245658767997E-2</v>
      </c>
      <c r="BP13" s="17">
        <v>5.7311988343492298E-2</v>
      </c>
      <c r="BQ13" s="17">
        <v>6.12167575363095E-2</v>
      </c>
      <c r="BR13" s="17"/>
      <c r="BS13" s="17">
        <v>5.9964032030085997E-2</v>
      </c>
      <c r="BT13" s="17"/>
      <c r="BU13" s="17">
        <v>6.9539185034302994E-2</v>
      </c>
      <c r="BV13" s="17">
        <v>6.0183070939790098E-2</v>
      </c>
      <c r="BW13" s="17">
        <v>5.60884867967704E-2</v>
      </c>
      <c r="BX13" s="17">
        <v>5.8060513092034798E-2</v>
      </c>
      <c r="BY13" s="17">
        <v>9.9399312473981205E-2</v>
      </c>
      <c r="BZ13" s="17"/>
      <c r="CA13" s="17">
        <v>6.4969359714743699E-2</v>
      </c>
      <c r="CB13" s="17"/>
      <c r="CC13" s="17">
        <v>6.4863014689834395E-2</v>
      </c>
      <c r="CD13" s="17">
        <v>6.8557310078632305E-2</v>
      </c>
      <c r="CE13" s="17"/>
      <c r="CF13" s="17">
        <v>5.9093031432484899E-2</v>
      </c>
      <c r="CG13" s="17"/>
      <c r="CH13" s="17">
        <v>5.57466366564991E-2</v>
      </c>
      <c r="CI13" s="17">
        <v>4.6105206616663001E-2</v>
      </c>
    </row>
    <row r="14" spans="2:87" x14ac:dyDescent="0.35">
      <c r="B14" s="18" t="s">
        <v>161</v>
      </c>
      <c r="C14" s="19">
        <v>0.10903468086614999</v>
      </c>
      <c r="D14" s="19">
        <v>8.5952646963523394E-2</v>
      </c>
      <c r="E14" s="19">
        <v>0.12988659034083799</v>
      </c>
      <c r="F14" s="19"/>
      <c r="G14" s="19">
        <v>0.11227702287189401</v>
      </c>
      <c r="H14" s="19">
        <v>9.5972570962857301E-2</v>
      </c>
      <c r="I14" s="19">
        <v>0.16831030503054101</v>
      </c>
      <c r="J14" s="19">
        <v>0.13553717387591899</v>
      </c>
      <c r="K14" s="19">
        <v>8.5116822964003705E-2</v>
      </c>
      <c r="L14" s="19">
        <v>5.9165953539432402E-2</v>
      </c>
      <c r="M14" s="19"/>
      <c r="N14" s="19">
        <v>8.6604636466791202E-2</v>
      </c>
      <c r="O14" s="19">
        <v>9.4575566491740204E-2</v>
      </c>
      <c r="P14" s="19">
        <v>0.122706311412372</v>
      </c>
      <c r="Q14" s="19">
        <v>0.13662907478674799</v>
      </c>
      <c r="R14" s="19"/>
      <c r="S14" s="19">
        <v>0.11036077063170099</v>
      </c>
      <c r="T14" s="19">
        <v>0.108374207026569</v>
      </c>
      <c r="U14" s="19">
        <v>8.9658283307690795E-2</v>
      </c>
      <c r="V14" s="19">
        <v>0.116794469629808</v>
      </c>
      <c r="W14" s="19">
        <v>0.164839781276686</v>
      </c>
      <c r="X14" s="19">
        <v>8.3925774741977502E-2</v>
      </c>
      <c r="Y14" s="19">
        <v>0.16296845990276501</v>
      </c>
      <c r="Z14" s="19">
        <v>0.14984205090532199</v>
      </c>
      <c r="AA14" s="19">
        <v>6.5754615520478094E-2</v>
      </c>
      <c r="AB14" s="19">
        <v>9.7917498186191707E-2</v>
      </c>
      <c r="AC14" s="19">
        <v>0.11689879341463801</v>
      </c>
      <c r="AD14" s="19">
        <v>6.4990272956641004E-2</v>
      </c>
      <c r="AE14" s="19"/>
      <c r="AF14" s="19">
        <v>0.12198380070076</v>
      </c>
      <c r="AG14" s="19">
        <v>0.111837367002286</v>
      </c>
      <c r="AH14" s="19">
        <v>7.3020985825376195E-2</v>
      </c>
      <c r="AI14" s="19">
        <v>8.6690958865174694E-2</v>
      </c>
      <c r="AJ14" s="19">
        <v>0.10436600566868</v>
      </c>
      <c r="AK14" s="19"/>
      <c r="AL14" s="19">
        <v>0.12797047962445901</v>
      </c>
      <c r="AM14" s="19">
        <v>0.107498030664712</v>
      </c>
      <c r="AN14" s="19">
        <v>8.1649983197234793E-2</v>
      </c>
      <c r="AO14" s="19">
        <v>8.3602516535255605E-2</v>
      </c>
      <c r="AP14" s="19"/>
      <c r="AQ14" s="19">
        <v>0.11224917100076499</v>
      </c>
      <c r="AR14" s="19">
        <v>0.104426503549072</v>
      </c>
      <c r="AS14" s="19"/>
      <c r="AT14" s="19">
        <v>0.117755812513872</v>
      </c>
      <c r="AU14" s="19">
        <v>6.0139044901308003E-2</v>
      </c>
      <c r="AV14" s="19"/>
      <c r="AW14" s="19">
        <v>9.3143870188073602E-2</v>
      </c>
      <c r="AX14" s="19">
        <v>0.10610478458344499</v>
      </c>
      <c r="AY14" s="19">
        <v>0.12618111050212999</v>
      </c>
      <c r="AZ14" s="19"/>
      <c r="BA14" s="19">
        <v>0.123932557351671</v>
      </c>
      <c r="BB14" s="19">
        <v>9.2499397789302801E-2</v>
      </c>
      <c r="BC14" s="19">
        <v>9.66384259395386E-2</v>
      </c>
      <c r="BD14" s="19">
        <v>0.160560877578037</v>
      </c>
      <c r="BE14" s="19">
        <v>0.104348064343415</v>
      </c>
      <c r="BF14" s="19"/>
      <c r="BG14" s="19">
        <v>0.119027513662611</v>
      </c>
      <c r="BH14" s="19">
        <v>0.10153015086082701</v>
      </c>
      <c r="BI14" s="19"/>
      <c r="BJ14" s="19">
        <v>0.116483761679758</v>
      </c>
      <c r="BK14" s="19">
        <v>8.1594414823664196E-2</v>
      </c>
      <c r="BL14" s="19"/>
      <c r="BM14" s="19">
        <v>0.19154680522235301</v>
      </c>
      <c r="BN14" s="19">
        <v>8.0909974821623695E-2</v>
      </c>
      <c r="BO14" s="19">
        <v>8.1518698697488595E-2</v>
      </c>
      <c r="BP14" s="19">
        <v>0.110656044286674</v>
      </c>
      <c r="BQ14" s="19">
        <v>0.10162294757069</v>
      </c>
      <c r="BR14" s="19"/>
      <c r="BS14" s="19">
        <v>7.9175720032116106E-2</v>
      </c>
      <c r="BT14" s="19"/>
      <c r="BU14" s="19">
        <v>9.2972402688478603E-2</v>
      </c>
      <c r="BV14" s="19">
        <v>6.8041673528819402E-2</v>
      </c>
      <c r="BW14" s="19">
        <v>9.2684554126478094E-2</v>
      </c>
      <c r="BX14" s="19">
        <v>7.3770145686692198E-2</v>
      </c>
      <c r="BY14" s="19">
        <v>0.233773069793247</v>
      </c>
      <c r="BZ14" s="19"/>
      <c r="CA14" s="19">
        <v>5.9672676148658503E-2</v>
      </c>
      <c r="CB14" s="19"/>
      <c r="CC14" s="19">
        <v>0.1039299333852</v>
      </c>
      <c r="CD14" s="19">
        <v>9.5376016456648699E-2</v>
      </c>
      <c r="CE14" s="19"/>
      <c r="CF14" s="19">
        <v>9.8478409152541593E-2</v>
      </c>
      <c r="CG14" s="19"/>
      <c r="CH14" s="19">
        <v>0.10076000665973001</v>
      </c>
      <c r="CI14" s="19">
        <v>4.1695159063651198E-2</v>
      </c>
    </row>
    <row r="15" spans="2:87" x14ac:dyDescent="0.35">
      <c r="B15" s="16" t="s">
        <v>163</v>
      </c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555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1907</v>
      </c>
      <c r="D7" s="10">
        <v>949</v>
      </c>
      <c r="E7" s="10">
        <v>952</v>
      </c>
      <c r="F7" s="10"/>
      <c r="G7" s="10">
        <v>161</v>
      </c>
      <c r="H7" s="10">
        <v>343</v>
      </c>
      <c r="I7" s="10">
        <v>355</v>
      </c>
      <c r="J7" s="10">
        <v>350</v>
      </c>
      <c r="K7" s="10">
        <v>280</v>
      </c>
      <c r="L7" s="10">
        <v>418</v>
      </c>
      <c r="M7" s="10"/>
      <c r="N7" s="10">
        <v>552</v>
      </c>
      <c r="O7" s="10">
        <v>477</v>
      </c>
      <c r="P7" s="10">
        <v>407</v>
      </c>
      <c r="Q7" s="10">
        <v>465</v>
      </c>
      <c r="R7" s="10"/>
      <c r="S7" s="10">
        <v>264</v>
      </c>
      <c r="T7" s="10">
        <v>265</v>
      </c>
      <c r="U7" s="10">
        <v>158</v>
      </c>
      <c r="V7" s="10">
        <v>163</v>
      </c>
      <c r="W7" s="10">
        <v>139</v>
      </c>
      <c r="X7" s="10">
        <v>162</v>
      </c>
      <c r="Y7" s="10">
        <v>134</v>
      </c>
      <c r="Z7" s="10">
        <v>72</v>
      </c>
      <c r="AA7" s="10">
        <v>193</v>
      </c>
      <c r="AB7" s="10">
        <v>185</v>
      </c>
      <c r="AC7" s="10">
        <v>105</v>
      </c>
      <c r="AD7" s="10">
        <v>67</v>
      </c>
      <c r="AE7" s="10"/>
      <c r="AF7" s="10">
        <v>317</v>
      </c>
      <c r="AG7" s="10">
        <v>711</v>
      </c>
      <c r="AH7" s="10">
        <v>384</v>
      </c>
      <c r="AI7" s="10">
        <v>214</v>
      </c>
      <c r="AJ7" s="10">
        <v>214</v>
      </c>
      <c r="AK7" s="10"/>
      <c r="AL7" s="10">
        <v>742</v>
      </c>
      <c r="AM7" s="10">
        <v>722</v>
      </c>
      <c r="AN7" s="10">
        <v>329</v>
      </c>
      <c r="AO7" s="10">
        <v>114</v>
      </c>
      <c r="AP7" s="10"/>
      <c r="AQ7" s="10">
        <v>1109</v>
      </c>
      <c r="AR7" s="10">
        <v>798</v>
      </c>
      <c r="AS7" s="10"/>
      <c r="AT7" s="10">
        <v>1257</v>
      </c>
      <c r="AU7" s="10">
        <v>392</v>
      </c>
      <c r="AV7" s="10"/>
      <c r="AW7" s="10">
        <v>721</v>
      </c>
      <c r="AX7" s="10">
        <v>458</v>
      </c>
      <c r="AY7" s="10">
        <v>665</v>
      </c>
      <c r="AZ7" s="10"/>
      <c r="BA7" s="10">
        <v>476</v>
      </c>
      <c r="BB7" s="10">
        <v>524</v>
      </c>
      <c r="BC7" s="10">
        <v>616</v>
      </c>
      <c r="BD7" s="10">
        <v>189</v>
      </c>
      <c r="BE7" s="10">
        <v>101</v>
      </c>
      <c r="BF7" s="10"/>
      <c r="BG7" s="10">
        <v>760</v>
      </c>
      <c r="BH7" s="10">
        <v>1147</v>
      </c>
      <c r="BI7" s="10"/>
      <c r="BJ7" s="10">
        <v>1490</v>
      </c>
      <c r="BK7" s="10">
        <v>407</v>
      </c>
      <c r="BL7" s="10"/>
      <c r="BM7" s="10">
        <v>269</v>
      </c>
      <c r="BN7" s="10">
        <v>375</v>
      </c>
      <c r="BO7" s="10">
        <v>672</v>
      </c>
      <c r="BP7" s="10">
        <v>148</v>
      </c>
      <c r="BQ7" s="10">
        <v>210</v>
      </c>
      <c r="BR7" s="10"/>
      <c r="BS7" s="10">
        <v>575</v>
      </c>
      <c r="BT7" s="10"/>
      <c r="BU7" s="10">
        <v>356</v>
      </c>
      <c r="BV7" s="10">
        <v>468</v>
      </c>
      <c r="BW7" s="10">
        <v>180</v>
      </c>
      <c r="BX7" s="10">
        <v>370</v>
      </c>
      <c r="BY7" s="10">
        <v>149</v>
      </c>
      <c r="BZ7" s="10"/>
      <c r="CA7" s="10">
        <v>158</v>
      </c>
      <c r="CB7" s="10"/>
      <c r="CC7" s="10">
        <v>1506</v>
      </c>
      <c r="CD7" s="10">
        <v>345</v>
      </c>
      <c r="CE7" s="10"/>
      <c r="CF7" s="10">
        <v>704</v>
      </c>
      <c r="CG7" s="10"/>
      <c r="CH7" s="10">
        <v>652</v>
      </c>
      <c r="CI7" s="10">
        <v>231</v>
      </c>
    </row>
    <row r="8" spans="2:87" ht="30" customHeight="1" x14ac:dyDescent="0.35">
      <c r="B8" s="11" t="s">
        <v>20</v>
      </c>
      <c r="C8" s="11">
        <v>1916</v>
      </c>
      <c r="D8" s="11">
        <v>939</v>
      </c>
      <c r="E8" s="11">
        <v>971</v>
      </c>
      <c r="F8" s="11"/>
      <c r="G8" s="11">
        <v>281</v>
      </c>
      <c r="H8" s="11">
        <v>339</v>
      </c>
      <c r="I8" s="11">
        <v>336</v>
      </c>
      <c r="J8" s="11">
        <v>327</v>
      </c>
      <c r="K8" s="11">
        <v>253</v>
      </c>
      <c r="L8" s="11">
        <v>381</v>
      </c>
      <c r="M8" s="11"/>
      <c r="N8" s="11">
        <v>505</v>
      </c>
      <c r="O8" s="11">
        <v>497</v>
      </c>
      <c r="P8" s="11">
        <v>422</v>
      </c>
      <c r="Q8" s="11">
        <v>486</v>
      </c>
      <c r="R8" s="11"/>
      <c r="S8" s="11">
        <v>270</v>
      </c>
      <c r="T8" s="11">
        <v>248</v>
      </c>
      <c r="U8" s="11">
        <v>152</v>
      </c>
      <c r="V8" s="11">
        <v>172</v>
      </c>
      <c r="W8" s="11">
        <v>130</v>
      </c>
      <c r="X8" s="11">
        <v>173</v>
      </c>
      <c r="Y8" s="11">
        <v>152</v>
      </c>
      <c r="Z8" s="11">
        <v>77</v>
      </c>
      <c r="AA8" s="11">
        <v>209</v>
      </c>
      <c r="AB8" s="11">
        <v>176</v>
      </c>
      <c r="AC8" s="11">
        <v>98</v>
      </c>
      <c r="AD8" s="11">
        <v>58</v>
      </c>
      <c r="AE8" s="11"/>
      <c r="AF8" s="11">
        <v>326</v>
      </c>
      <c r="AG8" s="11">
        <v>730</v>
      </c>
      <c r="AH8" s="11">
        <v>377</v>
      </c>
      <c r="AI8" s="11">
        <v>207</v>
      </c>
      <c r="AJ8" s="11">
        <v>206</v>
      </c>
      <c r="AK8" s="11"/>
      <c r="AL8" s="11">
        <v>716</v>
      </c>
      <c r="AM8" s="11">
        <v>738</v>
      </c>
      <c r="AN8" s="11">
        <v>339</v>
      </c>
      <c r="AO8" s="11">
        <v>123</v>
      </c>
      <c r="AP8" s="11"/>
      <c r="AQ8" s="11">
        <v>1129</v>
      </c>
      <c r="AR8" s="11">
        <v>787</v>
      </c>
      <c r="AS8" s="11"/>
      <c r="AT8" s="11">
        <v>1268</v>
      </c>
      <c r="AU8" s="11">
        <v>356</v>
      </c>
      <c r="AV8" s="11"/>
      <c r="AW8" s="11">
        <v>676</v>
      </c>
      <c r="AX8" s="11">
        <v>460</v>
      </c>
      <c r="AY8" s="11">
        <v>701</v>
      </c>
      <c r="AZ8" s="11"/>
      <c r="BA8" s="11">
        <v>495</v>
      </c>
      <c r="BB8" s="11">
        <v>520</v>
      </c>
      <c r="BC8" s="11">
        <v>620</v>
      </c>
      <c r="BD8" s="11">
        <v>184</v>
      </c>
      <c r="BE8" s="11">
        <v>96</v>
      </c>
      <c r="BF8" s="11"/>
      <c r="BG8" s="11">
        <v>822</v>
      </c>
      <c r="BH8" s="11">
        <v>1094</v>
      </c>
      <c r="BI8" s="11"/>
      <c r="BJ8" s="11">
        <v>1529</v>
      </c>
      <c r="BK8" s="11">
        <v>378</v>
      </c>
      <c r="BL8" s="11"/>
      <c r="BM8" s="11">
        <v>286</v>
      </c>
      <c r="BN8" s="11">
        <v>355</v>
      </c>
      <c r="BO8" s="11">
        <v>681</v>
      </c>
      <c r="BP8" s="11">
        <v>146</v>
      </c>
      <c r="BQ8" s="11">
        <v>213</v>
      </c>
      <c r="BR8" s="11"/>
      <c r="BS8" s="11">
        <v>574</v>
      </c>
      <c r="BT8" s="11"/>
      <c r="BU8" s="11">
        <v>347</v>
      </c>
      <c r="BV8" s="11">
        <v>481</v>
      </c>
      <c r="BW8" s="11">
        <v>180</v>
      </c>
      <c r="BX8" s="11">
        <v>364</v>
      </c>
      <c r="BY8" s="11">
        <v>158</v>
      </c>
      <c r="BZ8" s="11"/>
      <c r="CA8" s="11">
        <v>160</v>
      </c>
      <c r="CB8" s="11"/>
      <c r="CC8" s="11">
        <v>1500</v>
      </c>
      <c r="CD8" s="11">
        <v>356</v>
      </c>
      <c r="CE8" s="11"/>
      <c r="CF8" s="11">
        <v>675</v>
      </c>
      <c r="CG8" s="11"/>
      <c r="CH8" s="11">
        <v>641</v>
      </c>
      <c r="CI8" s="11">
        <v>232</v>
      </c>
    </row>
    <row r="9" spans="2:87" ht="29" x14ac:dyDescent="0.35">
      <c r="B9" s="18" t="s">
        <v>527</v>
      </c>
      <c r="C9" s="17">
        <v>0.32894859098898599</v>
      </c>
      <c r="D9" s="17">
        <v>0.31064141883077001</v>
      </c>
      <c r="E9" s="17">
        <v>0.34771212223615799</v>
      </c>
      <c r="F9" s="17"/>
      <c r="G9" s="17">
        <v>0.27161162419804802</v>
      </c>
      <c r="H9" s="17">
        <v>0.33388287034826503</v>
      </c>
      <c r="I9" s="17">
        <v>0.26221113212383301</v>
      </c>
      <c r="J9" s="17">
        <v>0.35966346965206802</v>
      </c>
      <c r="K9" s="17">
        <v>0.42626436869956802</v>
      </c>
      <c r="L9" s="17">
        <v>0.3346038894983</v>
      </c>
      <c r="M9" s="17"/>
      <c r="N9" s="17">
        <v>0.29310476192213802</v>
      </c>
      <c r="O9" s="17">
        <v>0.299442752444187</v>
      </c>
      <c r="P9" s="17">
        <v>0.33909025226873202</v>
      </c>
      <c r="Q9" s="17">
        <v>0.38974545097436702</v>
      </c>
      <c r="R9" s="17"/>
      <c r="S9" s="17">
        <v>0.361511932946531</v>
      </c>
      <c r="T9" s="17">
        <v>0.31415186185362798</v>
      </c>
      <c r="U9" s="17">
        <v>0.27215630726956802</v>
      </c>
      <c r="V9" s="17">
        <v>0.33629539703099698</v>
      </c>
      <c r="W9" s="17">
        <v>0.29283202816924903</v>
      </c>
      <c r="X9" s="17">
        <v>0.33513073969829199</v>
      </c>
      <c r="Y9" s="17">
        <v>0.25223613712803</v>
      </c>
      <c r="Z9" s="17">
        <v>0.298758843165701</v>
      </c>
      <c r="AA9" s="17">
        <v>0.35347920020621199</v>
      </c>
      <c r="AB9" s="17">
        <v>0.377171878764825</v>
      </c>
      <c r="AC9" s="17">
        <v>0.37767787364445299</v>
      </c>
      <c r="AD9" s="17">
        <v>0.353722769829382</v>
      </c>
      <c r="AE9" s="17"/>
      <c r="AF9" s="17">
        <v>0.39398980615148499</v>
      </c>
      <c r="AG9" s="17">
        <v>0.33234699518296101</v>
      </c>
      <c r="AH9" s="17">
        <v>0.30974107028654502</v>
      </c>
      <c r="AI9" s="17">
        <v>0.304565624408283</v>
      </c>
      <c r="AJ9" s="17">
        <v>0.28999732599740402</v>
      </c>
      <c r="AK9" s="17"/>
      <c r="AL9" s="17">
        <v>0.284017743132157</v>
      </c>
      <c r="AM9" s="17">
        <v>0.32370947707532799</v>
      </c>
      <c r="AN9" s="17">
        <v>0.41815682932423898</v>
      </c>
      <c r="AO9" s="17">
        <v>0.37585506787932799</v>
      </c>
      <c r="AP9" s="17"/>
      <c r="AQ9" s="17">
        <v>0.35743119670252199</v>
      </c>
      <c r="AR9" s="17">
        <v>0.28811695297367501</v>
      </c>
      <c r="AS9" s="17"/>
      <c r="AT9" s="17">
        <v>0.320276111263259</v>
      </c>
      <c r="AU9" s="17">
        <v>0.31803960151890898</v>
      </c>
      <c r="AV9" s="17"/>
      <c r="AW9" s="17">
        <v>0.30865134274025402</v>
      </c>
      <c r="AX9" s="17">
        <v>0.29261277591243401</v>
      </c>
      <c r="AY9" s="17">
        <v>0.367933906019352</v>
      </c>
      <c r="AZ9" s="17"/>
      <c r="BA9" s="17">
        <v>0.372648182565334</v>
      </c>
      <c r="BB9" s="17">
        <v>0.30544354153005598</v>
      </c>
      <c r="BC9" s="17">
        <v>0.31145276796257199</v>
      </c>
      <c r="BD9" s="17">
        <v>0.33937445531896399</v>
      </c>
      <c r="BE9" s="17">
        <v>0.31702255365642701</v>
      </c>
      <c r="BF9" s="17"/>
      <c r="BG9" s="17">
        <v>0.29001427935586899</v>
      </c>
      <c r="BH9" s="17">
        <v>0.35818791839880199</v>
      </c>
      <c r="BI9" s="17"/>
      <c r="BJ9" s="17">
        <v>0.31290158770628201</v>
      </c>
      <c r="BK9" s="17">
        <v>0.38962298835950399</v>
      </c>
      <c r="BL9" s="17"/>
      <c r="BM9" s="17">
        <v>0.306694356785912</v>
      </c>
      <c r="BN9" s="17">
        <v>0.29382113607657201</v>
      </c>
      <c r="BO9" s="17">
        <v>0.35172521159965398</v>
      </c>
      <c r="BP9" s="17">
        <v>0.27664337253797899</v>
      </c>
      <c r="BQ9" s="17">
        <v>0.34459100060394998</v>
      </c>
      <c r="BR9" s="17"/>
      <c r="BS9" s="17">
        <v>0.37080712563189799</v>
      </c>
      <c r="BT9" s="17"/>
      <c r="BU9" s="17">
        <v>0.295193495103659</v>
      </c>
      <c r="BV9" s="17">
        <v>0.32816095271689899</v>
      </c>
      <c r="BW9" s="17">
        <v>0.31548754942983398</v>
      </c>
      <c r="BX9" s="17">
        <v>0.373150357576988</v>
      </c>
      <c r="BY9" s="17">
        <v>0.27127656187617299</v>
      </c>
      <c r="BZ9" s="17"/>
      <c r="CA9" s="17">
        <v>0.44351828435743201</v>
      </c>
      <c r="CB9" s="17"/>
      <c r="CC9" s="17">
        <v>0.369746596883478</v>
      </c>
      <c r="CD9" s="17">
        <v>0.17349473370520599</v>
      </c>
      <c r="CE9" s="17"/>
      <c r="CF9" s="17">
        <v>0.38139821002208002</v>
      </c>
      <c r="CG9" s="17"/>
      <c r="CH9" s="17">
        <v>0.36488805872233099</v>
      </c>
      <c r="CI9" s="17">
        <v>0.35084129301114098</v>
      </c>
    </row>
    <row r="10" spans="2:87" ht="29" x14ac:dyDescent="0.35">
      <c r="B10" s="18" t="s">
        <v>528</v>
      </c>
      <c r="C10" s="17">
        <v>0.38716525078286501</v>
      </c>
      <c r="D10" s="17">
        <v>0.39516620242695999</v>
      </c>
      <c r="E10" s="17">
        <v>0.37965475534450999</v>
      </c>
      <c r="F10" s="17"/>
      <c r="G10" s="17">
        <v>0.32068503318298602</v>
      </c>
      <c r="H10" s="17">
        <v>0.36950207000756502</v>
      </c>
      <c r="I10" s="17">
        <v>0.42752894763372201</v>
      </c>
      <c r="J10" s="17">
        <v>0.39483858104149999</v>
      </c>
      <c r="K10" s="17">
        <v>0.34403227679649701</v>
      </c>
      <c r="L10" s="17">
        <v>0.43832218412817903</v>
      </c>
      <c r="M10" s="17"/>
      <c r="N10" s="17">
        <v>0.42039872937393602</v>
      </c>
      <c r="O10" s="17">
        <v>0.39122214077175699</v>
      </c>
      <c r="P10" s="17">
        <v>0.40182621086361597</v>
      </c>
      <c r="Q10" s="17">
        <v>0.33216356549727399</v>
      </c>
      <c r="R10" s="17"/>
      <c r="S10" s="17">
        <v>0.33457084450094599</v>
      </c>
      <c r="T10" s="17">
        <v>0.36125411142276198</v>
      </c>
      <c r="U10" s="17">
        <v>0.45058157850382102</v>
      </c>
      <c r="V10" s="17">
        <v>0.404144204115369</v>
      </c>
      <c r="W10" s="17">
        <v>0.35787188837906397</v>
      </c>
      <c r="X10" s="17">
        <v>0.40068787537815298</v>
      </c>
      <c r="Y10" s="17">
        <v>0.467108807718359</v>
      </c>
      <c r="Z10" s="17">
        <v>0.41194459460649802</v>
      </c>
      <c r="AA10" s="17">
        <v>0.376020846492368</v>
      </c>
      <c r="AB10" s="17">
        <v>0.38547018675987799</v>
      </c>
      <c r="AC10" s="17">
        <v>0.420149741694687</v>
      </c>
      <c r="AD10" s="17">
        <v>0.29981146260548303</v>
      </c>
      <c r="AE10" s="17"/>
      <c r="AF10" s="17">
        <v>0.30260181650776802</v>
      </c>
      <c r="AG10" s="17">
        <v>0.38702037703268399</v>
      </c>
      <c r="AH10" s="17">
        <v>0.4248971250527</v>
      </c>
      <c r="AI10" s="17">
        <v>0.46009512829522697</v>
      </c>
      <c r="AJ10" s="17">
        <v>0.41590758253186699</v>
      </c>
      <c r="AK10" s="17"/>
      <c r="AL10" s="17">
        <v>0.40178271052794801</v>
      </c>
      <c r="AM10" s="17">
        <v>0.40036053034292401</v>
      </c>
      <c r="AN10" s="17">
        <v>0.32849408608060798</v>
      </c>
      <c r="AO10" s="17">
        <v>0.38464820536616501</v>
      </c>
      <c r="AP10" s="17"/>
      <c r="AQ10" s="17">
        <v>0.372605630117335</v>
      </c>
      <c r="AR10" s="17">
        <v>0.40803739873991302</v>
      </c>
      <c r="AS10" s="17"/>
      <c r="AT10" s="17">
        <v>0.388742583741857</v>
      </c>
      <c r="AU10" s="17">
        <v>0.433013314971682</v>
      </c>
      <c r="AV10" s="17"/>
      <c r="AW10" s="17">
        <v>0.41040970442583002</v>
      </c>
      <c r="AX10" s="17">
        <v>0.44218276438718201</v>
      </c>
      <c r="AY10" s="17">
        <v>0.344446821237606</v>
      </c>
      <c r="AZ10" s="17"/>
      <c r="BA10" s="17">
        <v>0.323061327424502</v>
      </c>
      <c r="BB10" s="17">
        <v>0.42314764765065599</v>
      </c>
      <c r="BC10" s="17">
        <v>0.40641593278780003</v>
      </c>
      <c r="BD10" s="17">
        <v>0.38862166920001301</v>
      </c>
      <c r="BE10" s="17">
        <v>0.39986982822296402</v>
      </c>
      <c r="BF10" s="17"/>
      <c r="BG10" s="17">
        <v>0.37924331053538202</v>
      </c>
      <c r="BH10" s="17">
        <v>0.39311455860163103</v>
      </c>
      <c r="BI10" s="17"/>
      <c r="BJ10" s="17">
        <v>0.38780583990228801</v>
      </c>
      <c r="BK10" s="17">
        <v>0.38181976871467299</v>
      </c>
      <c r="BL10" s="17"/>
      <c r="BM10" s="17">
        <v>0.34853969014348801</v>
      </c>
      <c r="BN10" s="17">
        <v>0.41070106264998202</v>
      </c>
      <c r="BO10" s="17">
        <v>0.39667198374009999</v>
      </c>
      <c r="BP10" s="17">
        <v>0.42148807973684099</v>
      </c>
      <c r="BQ10" s="17">
        <v>0.39383319262880401</v>
      </c>
      <c r="BR10" s="17"/>
      <c r="BS10" s="17">
        <v>0.38290437497961899</v>
      </c>
      <c r="BT10" s="17"/>
      <c r="BU10" s="17">
        <v>0.42428547493093999</v>
      </c>
      <c r="BV10" s="17">
        <v>0.42369224763929603</v>
      </c>
      <c r="BW10" s="17">
        <v>0.40418313983943399</v>
      </c>
      <c r="BX10" s="17">
        <v>0.39369799540094602</v>
      </c>
      <c r="BY10" s="17">
        <v>0.27202161992238999</v>
      </c>
      <c r="BZ10" s="17"/>
      <c r="CA10" s="17">
        <v>0.37494968199134099</v>
      </c>
      <c r="CB10" s="17"/>
      <c r="CC10" s="17">
        <v>0.39751625845392102</v>
      </c>
      <c r="CD10" s="17">
        <v>0.38607634953020697</v>
      </c>
      <c r="CE10" s="17"/>
      <c r="CF10" s="17">
        <v>0.41905169414503801</v>
      </c>
      <c r="CG10" s="17"/>
      <c r="CH10" s="17">
        <v>0.36917967945220898</v>
      </c>
      <c r="CI10" s="17">
        <v>0.40179253276085702</v>
      </c>
    </row>
    <row r="11" spans="2:87" ht="29" x14ac:dyDescent="0.35">
      <c r="B11" s="18" t="s">
        <v>529</v>
      </c>
      <c r="C11" s="17">
        <v>9.5924360331119896E-2</v>
      </c>
      <c r="D11" s="17">
        <v>0.117668176248862</v>
      </c>
      <c r="E11" s="17">
        <v>7.5493354324286499E-2</v>
      </c>
      <c r="F11" s="17"/>
      <c r="G11" s="17">
        <v>0.14310068078143501</v>
      </c>
      <c r="H11" s="17">
        <v>0.12087163516216</v>
      </c>
      <c r="I11" s="17">
        <v>9.86874303825203E-2</v>
      </c>
      <c r="J11" s="17">
        <v>7.61674664106608E-2</v>
      </c>
      <c r="K11" s="17">
        <v>6.4552054134407802E-2</v>
      </c>
      <c r="L11" s="17">
        <v>7.4346058130919296E-2</v>
      </c>
      <c r="M11" s="17"/>
      <c r="N11" s="17">
        <v>0.1103355436343</v>
      </c>
      <c r="O11" s="17">
        <v>0.114828493118928</v>
      </c>
      <c r="P11" s="17">
        <v>9.3851455887336302E-2</v>
      </c>
      <c r="Q11" s="17">
        <v>6.4586331852174106E-2</v>
      </c>
      <c r="R11" s="17"/>
      <c r="S11" s="17">
        <v>0.10107140921432201</v>
      </c>
      <c r="T11" s="17">
        <v>0.118924490181801</v>
      </c>
      <c r="U11" s="17">
        <v>0.11253537750126701</v>
      </c>
      <c r="V11" s="17">
        <v>8.1224723159380702E-2</v>
      </c>
      <c r="W11" s="17">
        <v>0.100310321877152</v>
      </c>
      <c r="X11" s="17">
        <v>8.6702596715174302E-2</v>
      </c>
      <c r="Y11" s="17">
        <v>6.1833531308311498E-2</v>
      </c>
      <c r="Z11" s="17">
        <v>9.1737976247136699E-2</v>
      </c>
      <c r="AA11" s="17">
        <v>0.119094396785161</v>
      </c>
      <c r="AB11" s="17">
        <v>7.3124140655714806E-2</v>
      </c>
      <c r="AC11" s="17">
        <v>4.6071291198622702E-2</v>
      </c>
      <c r="AD11" s="17">
        <v>0.15547851684887801</v>
      </c>
      <c r="AE11" s="17"/>
      <c r="AF11" s="17">
        <v>8.1272807832216507E-2</v>
      </c>
      <c r="AG11" s="17">
        <v>9.6981120787397707E-2</v>
      </c>
      <c r="AH11" s="17">
        <v>0.10672228527046</v>
      </c>
      <c r="AI11" s="17">
        <v>9.4931522984866901E-2</v>
      </c>
      <c r="AJ11" s="17">
        <v>0.116651312658789</v>
      </c>
      <c r="AK11" s="17"/>
      <c r="AL11" s="17">
        <v>9.0192219302127993E-2</v>
      </c>
      <c r="AM11" s="17">
        <v>8.6034853334453695E-2</v>
      </c>
      <c r="AN11" s="17">
        <v>0.137856542306593</v>
      </c>
      <c r="AO11" s="17">
        <v>7.3098016018487894E-2</v>
      </c>
      <c r="AP11" s="17"/>
      <c r="AQ11" s="17">
        <v>8.0271605090590004E-2</v>
      </c>
      <c r="AR11" s="17">
        <v>0.11836358665583099</v>
      </c>
      <c r="AS11" s="17"/>
      <c r="AT11" s="17">
        <v>0.109691957533</v>
      </c>
      <c r="AU11" s="17">
        <v>8.0605613824706407E-2</v>
      </c>
      <c r="AV11" s="17"/>
      <c r="AW11" s="17">
        <v>9.9612598625027707E-2</v>
      </c>
      <c r="AX11" s="17">
        <v>8.6549245674108502E-2</v>
      </c>
      <c r="AY11" s="17">
        <v>9.6410374991629202E-2</v>
      </c>
      <c r="AZ11" s="17"/>
      <c r="BA11" s="17">
        <v>0.109334602086262</v>
      </c>
      <c r="BB11" s="17">
        <v>9.5170187402344703E-2</v>
      </c>
      <c r="BC11" s="17">
        <v>9.1523781114597802E-2</v>
      </c>
      <c r="BD11" s="17">
        <v>6.5249716335748401E-2</v>
      </c>
      <c r="BE11" s="17">
        <v>0.11880797154921099</v>
      </c>
      <c r="BF11" s="17"/>
      <c r="BG11" s="17">
        <v>0.106849374418928</v>
      </c>
      <c r="BH11" s="17">
        <v>8.7719770331419505E-2</v>
      </c>
      <c r="BI11" s="17"/>
      <c r="BJ11" s="17">
        <v>0.102877381859847</v>
      </c>
      <c r="BK11" s="17">
        <v>7.0168763435638604E-2</v>
      </c>
      <c r="BL11" s="17"/>
      <c r="BM11" s="17">
        <v>5.8669806761868198E-2</v>
      </c>
      <c r="BN11" s="17">
        <v>9.7284214002895705E-2</v>
      </c>
      <c r="BO11" s="17">
        <v>9.9027952748160397E-2</v>
      </c>
      <c r="BP11" s="17">
        <v>0.12452686771330999</v>
      </c>
      <c r="BQ11" s="17">
        <v>0.116090588586812</v>
      </c>
      <c r="BR11" s="17"/>
      <c r="BS11" s="17">
        <v>0.10330567836025201</v>
      </c>
      <c r="BT11" s="17"/>
      <c r="BU11" s="17">
        <v>0.101105078151532</v>
      </c>
      <c r="BV11" s="17">
        <v>0.11753598081130399</v>
      </c>
      <c r="BW11" s="17">
        <v>9.8463350626464205E-2</v>
      </c>
      <c r="BX11" s="17">
        <v>8.3646702907759996E-2</v>
      </c>
      <c r="BY11" s="17">
        <v>8.5137820080582502E-2</v>
      </c>
      <c r="BZ11" s="17"/>
      <c r="CA11" s="17">
        <v>9.0669213263759804E-2</v>
      </c>
      <c r="CB11" s="17"/>
      <c r="CC11" s="17">
        <v>7.82869861196092E-2</v>
      </c>
      <c r="CD11" s="17">
        <v>0.174871657112667</v>
      </c>
      <c r="CE11" s="17"/>
      <c r="CF11" s="17">
        <v>6.9939390290571501E-2</v>
      </c>
      <c r="CG11" s="17"/>
      <c r="CH11" s="17">
        <v>9.6249028052463603E-2</v>
      </c>
      <c r="CI11" s="17">
        <v>8.5765862138365595E-2</v>
      </c>
    </row>
    <row r="12" spans="2:87" ht="29" x14ac:dyDescent="0.35">
      <c r="B12" s="18" t="s">
        <v>530</v>
      </c>
      <c r="C12" s="17">
        <v>3.4229272241799301E-2</v>
      </c>
      <c r="D12" s="17">
        <v>3.99578479091032E-2</v>
      </c>
      <c r="E12" s="17">
        <v>2.8901942691082701E-2</v>
      </c>
      <c r="F12" s="17"/>
      <c r="G12" s="17">
        <v>5.3036756747976699E-2</v>
      </c>
      <c r="H12" s="17">
        <v>4.65980664193682E-2</v>
      </c>
      <c r="I12" s="17">
        <v>3.1101242471152798E-2</v>
      </c>
      <c r="J12" s="17">
        <v>3.5168842461609902E-2</v>
      </c>
      <c r="K12" s="17">
        <v>3.0797208919160001E-2</v>
      </c>
      <c r="L12" s="17">
        <v>1.36053792221121E-2</v>
      </c>
      <c r="M12" s="17"/>
      <c r="N12" s="17">
        <v>2.9116951477186001E-2</v>
      </c>
      <c r="O12" s="17">
        <v>4.6015587480983999E-2</v>
      </c>
      <c r="P12" s="17">
        <v>2.8363337577229499E-2</v>
      </c>
      <c r="Q12" s="17">
        <v>3.3010125877858801E-2</v>
      </c>
      <c r="R12" s="17"/>
      <c r="S12" s="17">
        <v>4.7127301471114498E-2</v>
      </c>
      <c r="T12" s="17">
        <v>3.5811470147597599E-2</v>
      </c>
      <c r="U12" s="17">
        <v>2.6947670367897299E-2</v>
      </c>
      <c r="V12" s="17">
        <v>5.4446936809735696E-3</v>
      </c>
      <c r="W12" s="17">
        <v>3.8054029628419E-2</v>
      </c>
      <c r="X12" s="17">
        <v>1.2128643963891701E-2</v>
      </c>
      <c r="Y12" s="17">
        <v>6.9589759486514699E-3</v>
      </c>
      <c r="Z12" s="17">
        <v>6.1500133634407199E-2</v>
      </c>
      <c r="AA12" s="17">
        <v>4.6075742722503497E-2</v>
      </c>
      <c r="AB12" s="17">
        <v>6.3429789927851102E-2</v>
      </c>
      <c r="AC12" s="17">
        <v>3.6527275717956303E-2</v>
      </c>
      <c r="AD12" s="17">
        <v>2.9189571364125401E-2</v>
      </c>
      <c r="AE12" s="17"/>
      <c r="AF12" s="17">
        <v>3.5576029584740203E-2</v>
      </c>
      <c r="AG12" s="17">
        <v>3.62271093536932E-2</v>
      </c>
      <c r="AH12" s="17">
        <v>2.68196286599699E-2</v>
      </c>
      <c r="AI12" s="17">
        <v>2.8178237400945199E-2</v>
      </c>
      <c r="AJ12" s="17">
        <v>4.2906795021939899E-2</v>
      </c>
      <c r="AK12" s="17"/>
      <c r="AL12" s="17">
        <v>2.8802032417367101E-2</v>
      </c>
      <c r="AM12" s="17">
        <v>4.3451830990827597E-2</v>
      </c>
      <c r="AN12" s="17">
        <v>2.3306943037453998E-2</v>
      </c>
      <c r="AO12" s="17">
        <v>4.0565054457825399E-2</v>
      </c>
      <c r="AP12" s="17"/>
      <c r="AQ12" s="17">
        <v>3.4703275601580597E-2</v>
      </c>
      <c r="AR12" s="17">
        <v>3.3549758092030799E-2</v>
      </c>
      <c r="AS12" s="17"/>
      <c r="AT12" s="17">
        <v>3.7288533871827699E-2</v>
      </c>
      <c r="AU12" s="17">
        <v>1.45675543228955E-2</v>
      </c>
      <c r="AV12" s="17"/>
      <c r="AW12" s="17">
        <v>2.7219172181786499E-2</v>
      </c>
      <c r="AX12" s="17">
        <v>3.8295026021129303E-2</v>
      </c>
      <c r="AY12" s="17">
        <v>3.9879764665810502E-2</v>
      </c>
      <c r="AZ12" s="17"/>
      <c r="BA12" s="17">
        <v>4.6552204845874898E-2</v>
      </c>
      <c r="BB12" s="17">
        <v>2.0939542450542099E-2</v>
      </c>
      <c r="BC12" s="17">
        <v>3.7589430086106303E-2</v>
      </c>
      <c r="BD12" s="17">
        <v>3.5572686780526303E-2</v>
      </c>
      <c r="BE12" s="17">
        <v>1.8719093272355901E-2</v>
      </c>
      <c r="BF12" s="17"/>
      <c r="BG12" s="17">
        <v>4.2011327555404397E-2</v>
      </c>
      <c r="BH12" s="17">
        <v>2.83850167845573E-2</v>
      </c>
      <c r="BI12" s="17"/>
      <c r="BJ12" s="17">
        <v>3.9181976779358099E-2</v>
      </c>
      <c r="BK12" s="17">
        <v>1.5051618093706301E-2</v>
      </c>
      <c r="BL12" s="17"/>
      <c r="BM12" s="17">
        <v>5.0552357392741297E-2</v>
      </c>
      <c r="BN12" s="17">
        <v>3.2048783608926698E-2</v>
      </c>
      <c r="BO12" s="17">
        <v>2.9494879657579302E-2</v>
      </c>
      <c r="BP12" s="17">
        <v>2.4397796178357401E-2</v>
      </c>
      <c r="BQ12" s="17">
        <v>4.4785283013507898E-2</v>
      </c>
      <c r="BR12" s="17"/>
      <c r="BS12" s="17">
        <v>3.6284031941897797E-2</v>
      </c>
      <c r="BT12" s="17"/>
      <c r="BU12" s="17">
        <v>3.3039753411647603E-2</v>
      </c>
      <c r="BV12" s="17">
        <v>2.8238003524759501E-2</v>
      </c>
      <c r="BW12" s="17">
        <v>4.0902240548338097E-2</v>
      </c>
      <c r="BX12" s="17">
        <v>4.7009158702063798E-2</v>
      </c>
      <c r="BY12" s="17">
        <v>4.9180056804847702E-2</v>
      </c>
      <c r="BZ12" s="17"/>
      <c r="CA12" s="17">
        <v>2.1056030682861999E-2</v>
      </c>
      <c r="CB12" s="17"/>
      <c r="CC12" s="17">
        <v>2.6285112987975701E-2</v>
      </c>
      <c r="CD12" s="17">
        <v>6.3720066089720501E-2</v>
      </c>
      <c r="CE12" s="17"/>
      <c r="CF12" s="17">
        <v>1.5918300894512401E-2</v>
      </c>
      <c r="CG12" s="17"/>
      <c r="CH12" s="17">
        <v>3.46916709675094E-2</v>
      </c>
      <c r="CI12" s="17">
        <v>5.3838780377303802E-2</v>
      </c>
    </row>
    <row r="13" spans="2:87" ht="29" x14ac:dyDescent="0.35">
      <c r="B13" s="18" t="s">
        <v>531</v>
      </c>
      <c r="C13" s="17">
        <v>6.1817138288672697E-2</v>
      </c>
      <c r="D13" s="17">
        <v>6.2133624636089999E-2</v>
      </c>
      <c r="E13" s="17">
        <v>6.1893298969556698E-2</v>
      </c>
      <c r="F13" s="17"/>
      <c r="G13" s="17">
        <v>7.3646185478412701E-2</v>
      </c>
      <c r="H13" s="17">
        <v>6.0661184048785302E-2</v>
      </c>
      <c r="I13" s="17">
        <v>6.6245262658094495E-2</v>
      </c>
      <c r="J13" s="17">
        <v>4.6406942056573502E-2</v>
      </c>
      <c r="K13" s="17">
        <v>4.6926205742073498E-2</v>
      </c>
      <c r="L13" s="17">
        <v>7.3347727084905695E-2</v>
      </c>
      <c r="M13" s="17"/>
      <c r="N13" s="17">
        <v>6.9831125068638394E-2</v>
      </c>
      <c r="O13" s="17">
        <v>5.9758382386444001E-2</v>
      </c>
      <c r="P13" s="17">
        <v>5.7274624260640998E-2</v>
      </c>
      <c r="Q13" s="17">
        <v>6.0294803587271802E-2</v>
      </c>
      <c r="R13" s="17"/>
      <c r="S13" s="17">
        <v>7.5173669806699497E-2</v>
      </c>
      <c r="T13" s="17">
        <v>6.7424353634774795E-2</v>
      </c>
      <c r="U13" s="17">
        <v>6.1331109717220597E-2</v>
      </c>
      <c r="V13" s="17">
        <v>4.64206587427397E-2</v>
      </c>
      <c r="W13" s="17">
        <v>6.6800947729604307E-2</v>
      </c>
      <c r="X13" s="17">
        <v>9.0416485942229105E-2</v>
      </c>
      <c r="Y13" s="17">
        <v>5.9707838910655897E-2</v>
      </c>
      <c r="Z13" s="17">
        <v>7.6794680088605599E-2</v>
      </c>
      <c r="AA13" s="17">
        <v>2.68758101814018E-2</v>
      </c>
      <c r="AB13" s="17">
        <v>3.0359125568506101E-2</v>
      </c>
      <c r="AC13" s="17">
        <v>7.4033856529249598E-2</v>
      </c>
      <c r="AD13" s="17">
        <v>0.112249089283863</v>
      </c>
      <c r="AE13" s="17"/>
      <c r="AF13" s="17">
        <v>6.1638916302941701E-2</v>
      </c>
      <c r="AG13" s="17">
        <v>5.7489960350827998E-2</v>
      </c>
      <c r="AH13" s="17">
        <v>7.7836574069172104E-2</v>
      </c>
      <c r="AI13" s="17">
        <v>6.8721963952933299E-2</v>
      </c>
      <c r="AJ13" s="17">
        <v>2.3012224255519902E-2</v>
      </c>
      <c r="AK13" s="17"/>
      <c r="AL13" s="17">
        <v>8.4864183864112E-2</v>
      </c>
      <c r="AM13" s="17">
        <v>5.6840575891320202E-2</v>
      </c>
      <c r="AN13" s="17">
        <v>2.8953552755930201E-2</v>
      </c>
      <c r="AO13" s="17">
        <v>4.8173410489756201E-2</v>
      </c>
      <c r="AP13" s="17"/>
      <c r="AQ13" s="17">
        <v>5.6171422657615599E-2</v>
      </c>
      <c r="AR13" s="17">
        <v>6.9910632939520101E-2</v>
      </c>
      <c r="AS13" s="17"/>
      <c r="AT13" s="17">
        <v>5.4342276458573299E-2</v>
      </c>
      <c r="AU13" s="17">
        <v>7.6026947020391394E-2</v>
      </c>
      <c r="AV13" s="17"/>
      <c r="AW13" s="17">
        <v>6.9420000470429705E-2</v>
      </c>
      <c r="AX13" s="17">
        <v>5.0560591683446898E-2</v>
      </c>
      <c r="AY13" s="17">
        <v>5.6002282807165002E-2</v>
      </c>
      <c r="AZ13" s="17"/>
      <c r="BA13" s="17">
        <v>5.6414453378709199E-2</v>
      </c>
      <c r="BB13" s="17">
        <v>7.5658485770592504E-2</v>
      </c>
      <c r="BC13" s="17">
        <v>5.6035810422977297E-2</v>
      </c>
      <c r="BD13" s="17">
        <v>6.3971328865145893E-2</v>
      </c>
      <c r="BE13" s="17">
        <v>4.8653203975373198E-2</v>
      </c>
      <c r="BF13" s="17"/>
      <c r="BG13" s="17">
        <v>7.06276494729077E-2</v>
      </c>
      <c r="BH13" s="17">
        <v>5.5200521470293397E-2</v>
      </c>
      <c r="BI13" s="17"/>
      <c r="BJ13" s="17">
        <v>6.0010660237968798E-2</v>
      </c>
      <c r="BK13" s="17">
        <v>7.0624398195472296E-2</v>
      </c>
      <c r="BL13" s="17"/>
      <c r="BM13" s="17">
        <v>7.98884825244571E-2</v>
      </c>
      <c r="BN13" s="17">
        <v>8.6354301128298505E-2</v>
      </c>
      <c r="BO13" s="17">
        <v>4.44037475584639E-2</v>
      </c>
      <c r="BP13" s="17">
        <v>6.2615181066631206E-2</v>
      </c>
      <c r="BQ13" s="17">
        <v>4.3963666173329703E-2</v>
      </c>
      <c r="BR13" s="17"/>
      <c r="BS13" s="17">
        <v>5.33601525696785E-2</v>
      </c>
      <c r="BT13" s="17"/>
      <c r="BU13" s="17">
        <v>8.3040869842015197E-2</v>
      </c>
      <c r="BV13" s="17">
        <v>4.1640706311277198E-2</v>
      </c>
      <c r="BW13" s="17">
        <v>5.6492494238073197E-2</v>
      </c>
      <c r="BX13" s="17">
        <v>5.16224410431564E-2</v>
      </c>
      <c r="BY13" s="17">
        <v>0.106846838642671</v>
      </c>
      <c r="BZ13" s="17"/>
      <c r="CA13" s="17">
        <v>4.5627631900476397E-2</v>
      </c>
      <c r="CB13" s="17"/>
      <c r="CC13" s="17">
        <v>4.3272450880034598E-2</v>
      </c>
      <c r="CD13" s="17">
        <v>0.108013672877703</v>
      </c>
      <c r="CE13" s="17"/>
      <c r="CF13" s="17">
        <v>4.3390991405836299E-2</v>
      </c>
      <c r="CG13" s="17"/>
      <c r="CH13" s="17">
        <v>5.0204391425481401E-2</v>
      </c>
      <c r="CI13" s="17">
        <v>5.9273044793681902E-2</v>
      </c>
    </row>
    <row r="14" spans="2:87" x14ac:dyDescent="0.35">
      <c r="B14" s="18" t="s">
        <v>161</v>
      </c>
      <c r="C14" s="19">
        <v>9.1915387366556994E-2</v>
      </c>
      <c r="D14" s="19">
        <v>7.4432729948213996E-2</v>
      </c>
      <c r="E14" s="19">
        <v>0.10634452643440701</v>
      </c>
      <c r="F14" s="19"/>
      <c r="G14" s="19">
        <v>0.13791971961114299</v>
      </c>
      <c r="H14" s="19">
        <v>6.8484174013856605E-2</v>
      </c>
      <c r="I14" s="19">
        <v>0.11422598473067699</v>
      </c>
      <c r="J14" s="19">
        <v>8.7754698377588203E-2</v>
      </c>
      <c r="K14" s="19">
        <v>8.7427885708293601E-2</v>
      </c>
      <c r="L14" s="19">
        <v>6.5774761935584E-2</v>
      </c>
      <c r="M14" s="19"/>
      <c r="N14" s="19">
        <v>7.7212888523801301E-2</v>
      </c>
      <c r="O14" s="19">
        <v>8.8732643797700406E-2</v>
      </c>
      <c r="P14" s="19">
        <v>7.95941191424447E-2</v>
      </c>
      <c r="Q14" s="19">
        <v>0.120199722211055</v>
      </c>
      <c r="R14" s="19"/>
      <c r="S14" s="19">
        <v>8.0544842060386798E-2</v>
      </c>
      <c r="T14" s="19">
        <v>0.102433712759437</v>
      </c>
      <c r="U14" s="19">
        <v>7.6447956640226203E-2</v>
      </c>
      <c r="V14" s="19">
        <v>0.12647032327054</v>
      </c>
      <c r="W14" s="19">
        <v>0.14413078421651199</v>
      </c>
      <c r="X14" s="19">
        <v>7.4933658302259704E-2</v>
      </c>
      <c r="Y14" s="19">
        <v>0.15215470898599301</v>
      </c>
      <c r="Z14" s="19">
        <v>5.9263772257651198E-2</v>
      </c>
      <c r="AA14" s="19">
        <v>7.8454003612353398E-2</v>
      </c>
      <c r="AB14" s="19">
        <v>7.0444878323224894E-2</v>
      </c>
      <c r="AC14" s="19">
        <v>4.5539961215031101E-2</v>
      </c>
      <c r="AD14" s="19">
        <v>4.9548590068268603E-2</v>
      </c>
      <c r="AE14" s="19"/>
      <c r="AF14" s="19">
        <v>0.12492062362084901</v>
      </c>
      <c r="AG14" s="19">
        <v>8.9934437292436997E-2</v>
      </c>
      <c r="AH14" s="19">
        <v>5.3983316661153101E-2</v>
      </c>
      <c r="AI14" s="19">
        <v>4.3507522957745202E-2</v>
      </c>
      <c r="AJ14" s="19">
        <v>0.111524759534481</v>
      </c>
      <c r="AK14" s="19"/>
      <c r="AL14" s="19">
        <v>0.110341110756288</v>
      </c>
      <c r="AM14" s="19">
        <v>8.9602732365146404E-2</v>
      </c>
      <c r="AN14" s="19">
        <v>6.3232046495175706E-2</v>
      </c>
      <c r="AO14" s="19">
        <v>7.7660245788436805E-2</v>
      </c>
      <c r="AP14" s="19"/>
      <c r="AQ14" s="19">
        <v>9.8816869830357104E-2</v>
      </c>
      <c r="AR14" s="19">
        <v>8.2021670599029303E-2</v>
      </c>
      <c r="AS14" s="19"/>
      <c r="AT14" s="19">
        <v>8.9658537131482502E-2</v>
      </c>
      <c r="AU14" s="19">
        <v>7.7746968341415701E-2</v>
      </c>
      <c r="AV14" s="19"/>
      <c r="AW14" s="19">
        <v>8.4687181556672195E-2</v>
      </c>
      <c r="AX14" s="19">
        <v>8.9799596321700301E-2</v>
      </c>
      <c r="AY14" s="19">
        <v>9.5326850278437306E-2</v>
      </c>
      <c r="AZ14" s="19"/>
      <c r="BA14" s="19">
        <v>9.1989229699317998E-2</v>
      </c>
      <c r="BB14" s="19">
        <v>7.96405951958081E-2</v>
      </c>
      <c r="BC14" s="19">
        <v>9.6982277625946994E-2</v>
      </c>
      <c r="BD14" s="19">
        <v>0.10721014349960301</v>
      </c>
      <c r="BE14" s="19">
        <v>9.6927349323669601E-2</v>
      </c>
      <c r="BF14" s="19"/>
      <c r="BG14" s="19">
        <v>0.111254058661508</v>
      </c>
      <c r="BH14" s="19">
        <v>7.7392214413296204E-2</v>
      </c>
      <c r="BI14" s="19"/>
      <c r="BJ14" s="19">
        <v>9.7222553514256405E-2</v>
      </c>
      <c r="BK14" s="19">
        <v>7.2712463201005995E-2</v>
      </c>
      <c r="BL14" s="19"/>
      <c r="BM14" s="19">
        <v>0.15565530639153299</v>
      </c>
      <c r="BN14" s="19">
        <v>7.9790502533324897E-2</v>
      </c>
      <c r="BO14" s="19">
        <v>7.8676224696041505E-2</v>
      </c>
      <c r="BP14" s="19">
        <v>9.0328702766881999E-2</v>
      </c>
      <c r="BQ14" s="19">
        <v>5.6736268993595698E-2</v>
      </c>
      <c r="BR14" s="19"/>
      <c r="BS14" s="19">
        <v>5.3338636516654797E-2</v>
      </c>
      <c r="BT14" s="19"/>
      <c r="BU14" s="19">
        <v>6.3335328560206294E-2</v>
      </c>
      <c r="BV14" s="19">
        <v>6.07321089964643E-2</v>
      </c>
      <c r="BW14" s="19">
        <v>8.4471225317857196E-2</v>
      </c>
      <c r="BX14" s="19">
        <v>5.0873344369085298E-2</v>
      </c>
      <c r="BY14" s="19">
        <v>0.21553710267333601</v>
      </c>
      <c r="BZ14" s="19"/>
      <c r="CA14" s="19">
        <v>2.41791578041286E-2</v>
      </c>
      <c r="CB14" s="19"/>
      <c r="CC14" s="19">
        <v>8.4892594674981295E-2</v>
      </c>
      <c r="CD14" s="19">
        <v>9.38235206844973E-2</v>
      </c>
      <c r="CE14" s="19"/>
      <c r="CF14" s="19">
        <v>7.0301413241962596E-2</v>
      </c>
      <c r="CG14" s="19"/>
      <c r="CH14" s="19">
        <v>8.4787171380005494E-2</v>
      </c>
      <c r="CI14" s="19">
        <v>4.8488486918650799E-2</v>
      </c>
    </row>
    <row r="15" spans="2:87" x14ac:dyDescent="0.35">
      <c r="B15" s="16" t="s">
        <v>163</v>
      </c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556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1907</v>
      </c>
      <c r="D7" s="10">
        <v>949</v>
      </c>
      <c r="E7" s="10">
        <v>952</v>
      </c>
      <c r="F7" s="10"/>
      <c r="G7" s="10">
        <v>161</v>
      </c>
      <c r="H7" s="10">
        <v>343</v>
      </c>
      <c r="I7" s="10">
        <v>355</v>
      </c>
      <c r="J7" s="10">
        <v>350</v>
      </c>
      <c r="K7" s="10">
        <v>280</v>
      </c>
      <c r="L7" s="10">
        <v>418</v>
      </c>
      <c r="M7" s="10"/>
      <c r="N7" s="10">
        <v>552</v>
      </c>
      <c r="O7" s="10">
        <v>477</v>
      </c>
      <c r="P7" s="10">
        <v>407</v>
      </c>
      <c r="Q7" s="10">
        <v>465</v>
      </c>
      <c r="R7" s="10"/>
      <c r="S7" s="10">
        <v>264</v>
      </c>
      <c r="T7" s="10">
        <v>265</v>
      </c>
      <c r="U7" s="10">
        <v>158</v>
      </c>
      <c r="V7" s="10">
        <v>163</v>
      </c>
      <c r="W7" s="10">
        <v>139</v>
      </c>
      <c r="X7" s="10">
        <v>162</v>
      </c>
      <c r="Y7" s="10">
        <v>134</v>
      </c>
      <c r="Z7" s="10">
        <v>72</v>
      </c>
      <c r="AA7" s="10">
        <v>193</v>
      </c>
      <c r="AB7" s="10">
        <v>185</v>
      </c>
      <c r="AC7" s="10">
        <v>105</v>
      </c>
      <c r="AD7" s="10">
        <v>67</v>
      </c>
      <c r="AE7" s="10"/>
      <c r="AF7" s="10">
        <v>317</v>
      </c>
      <c r="AG7" s="10">
        <v>711</v>
      </c>
      <c r="AH7" s="10">
        <v>384</v>
      </c>
      <c r="AI7" s="10">
        <v>214</v>
      </c>
      <c r="AJ7" s="10">
        <v>214</v>
      </c>
      <c r="AK7" s="10"/>
      <c r="AL7" s="10">
        <v>742</v>
      </c>
      <c r="AM7" s="10">
        <v>722</v>
      </c>
      <c r="AN7" s="10">
        <v>329</v>
      </c>
      <c r="AO7" s="10">
        <v>114</v>
      </c>
      <c r="AP7" s="10"/>
      <c r="AQ7" s="10">
        <v>1109</v>
      </c>
      <c r="AR7" s="10">
        <v>798</v>
      </c>
      <c r="AS7" s="10"/>
      <c r="AT7" s="10">
        <v>1257</v>
      </c>
      <c r="AU7" s="10">
        <v>392</v>
      </c>
      <c r="AV7" s="10"/>
      <c r="AW7" s="10">
        <v>721</v>
      </c>
      <c r="AX7" s="10">
        <v>458</v>
      </c>
      <c r="AY7" s="10">
        <v>665</v>
      </c>
      <c r="AZ7" s="10"/>
      <c r="BA7" s="10">
        <v>476</v>
      </c>
      <c r="BB7" s="10">
        <v>524</v>
      </c>
      <c r="BC7" s="10">
        <v>616</v>
      </c>
      <c r="BD7" s="10">
        <v>189</v>
      </c>
      <c r="BE7" s="10">
        <v>101</v>
      </c>
      <c r="BF7" s="10"/>
      <c r="BG7" s="10">
        <v>760</v>
      </c>
      <c r="BH7" s="10">
        <v>1147</v>
      </c>
      <c r="BI7" s="10"/>
      <c r="BJ7" s="10">
        <v>1490</v>
      </c>
      <c r="BK7" s="10">
        <v>407</v>
      </c>
      <c r="BL7" s="10"/>
      <c r="BM7" s="10">
        <v>269</v>
      </c>
      <c r="BN7" s="10">
        <v>375</v>
      </c>
      <c r="BO7" s="10">
        <v>672</v>
      </c>
      <c r="BP7" s="10">
        <v>148</v>
      </c>
      <c r="BQ7" s="10">
        <v>210</v>
      </c>
      <c r="BR7" s="10"/>
      <c r="BS7" s="10">
        <v>575</v>
      </c>
      <c r="BT7" s="10"/>
      <c r="BU7" s="10">
        <v>356</v>
      </c>
      <c r="BV7" s="10">
        <v>468</v>
      </c>
      <c r="BW7" s="10">
        <v>180</v>
      </c>
      <c r="BX7" s="10">
        <v>370</v>
      </c>
      <c r="BY7" s="10">
        <v>149</v>
      </c>
      <c r="BZ7" s="10"/>
      <c r="CA7" s="10">
        <v>158</v>
      </c>
      <c r="CB7" s="10"/>
      <c r="CC7" s="10">
        <v>1506</v>
      </c>
      <c r="CD7" s="10">
        <v>345</v>
      </c>
      <c r="CE7" s="10"/>
      <c r="CF7" s="10">
        <v>704</v>
      </c>
      <c r="CG7" s="10"/>
      <c r="CH7" s="10">
        <v>652</v>
      </c>
      <c r="CI7" s="10">
        <v>231</v>
      </c>
    </row>
    <row r="8" spans="2:87" ht="30" customHeight="1" x14ac:dyDescent="0.35">
      <c r="B8" s="11" t="s">
        <v>20</v>
      </c>
      <c r="C8" s="11">
        <v>1916</v>
      </c>
      <c r="D8" s="11">
        <v>939</v>
      </c>
      <c r="E8" s="11">
        <v>971</v>
      </c>
      <c r="F8" s="11"/>
      <c r="G8" s="11">
        <v>281</v>
      </c>
      <c r="H8" s="11">
        <v>339</v>
      </c>
      <c r="I8" s="11">
        <v>336</v>
      </c>
      <c r="J8" s="11">
        <v>327</v>
      </c>
      <c r="K8" s="11">
        <v>253</v>
      </c>
      <c r="L8" s="11">
        <v>381</v>
      </c>
      <c r="M8" s="11"/>
      <c r="N8" s="11">
        <v>505</v>
      </c>
      <c r="O8" s="11">
        <v>497</v>
      </c>
      <c r="P8" s="11">
        <v>422</v>
      </c>
      <c r="Q8" s="11">
        <v>486</v>
      </c>
      <c r="R8" s="11"/>
      <c r="S8" s="11">
        <v>270</v>
      </c>
      <c r="T8" s="11">
        <v>248</v>
      </c>
      <c r="U8" s="11">
        <v>152</v>
      </c>
      <c r="V8" s="11">
        <v>172</v>
      </c>
      <c r="W8" s="11">
        <v>130</v>
      </c>
      <c r="X8" s="11">
        <v>173</v>
      </c>
      <c r="Y8" s="11">
        <v>152</v>
      </c>
      <c r="Z8" s="11">
        <v>77</v>
      </c>
      <c r="AA8" s="11">
        <v>209</v>
      </c>
      <c r="AB8" s="11">
        <v>176</v>
      </c>
      <c r="AC8" s="11">
        <v>98</v>
      </c>
      <c r="AD8" s="11">
        <v>58</v>
      </c>
      <c r="AE8" s="11"/>
      <c r="AF8" s="11">
        <v>326</v>
      </c>
      <c r="AG8" s="11">
        <v>730</v>
      </c>
      <c r="AH8" s="11">
        <v>377</v>
      </c>
      <c r="AI8" s="11">
        <v>207</v>
      </c>
      <c r="AJ8" s="11">
        <v>206</v>
      </c>
      <c r="AK8" s="11"/>
      <c r="AL8" s="11">
        <v>716</v>
      </c>
      <c r="AM8" s="11">
        <v>738</v>
      </c>
      <c r="AN8" s="11">
        <v>339</v>
      </c>
      <c r="AO8" s="11">
        <v>123</v>
      </c>
      <c r="AP8" s="11"/>
      <c r="AQ8" s="11">
        <v>1129</v>
      </c>
      <c r="AR8" s="11">
        <v>787</v>
      </c>
      <c r="AS8" s="11"/>
      <c r="AT8" s="11">
        <v>1268</v>
      </c>
      <c r="AU8" s="11">
        <v>356</v>
      </c>
      <c r="AV8" s="11"/>
      <c r="AW8" s="11">
        <v>676</v>
      </c>
      <c r="AX8" s="11">
        <v>460</v>
      </c>
      <c r="AY8" s="11">
        <v>701</v>
      </c>
      <c r="AZ8" s="11"/>
      <c r="BA8" s="11">
        <v>495</v>
      </c>
      <c r="BB8" s="11">
        <v>520</v>
      </c>
      <c r="BC8" s="11">
        <v>620</v>
      </c>
      <c r="BD8" s="11">
        <v>184</v>
      </c>
      <c r="BE8" s="11">
        <v>96</v>
      </c>
      <c r="BF8" s="11"/>
      <c r="BG8" s="11">
        <v>822</v>
      </c>
      <c r="BH8" s="11">
        <v>1094</v>
      </c>
      <c r="BI8" s="11"/>
      <c r="BJ8" s="11">
        <v>1529</v>
      </c>
      <c r="BK8" s="11">
        <v>378</v>
      </c>
      <c r="BL8" s="11"/>
      <c r="BM8" s="11">
        <v>286</v>
      </c>
      <c r="BN8" s="11">
        <v>355</v>
      </c>
      <c r="BO8" s="11">
        <v>681</v>
      </c>
      <c r="BP8" s="11">
        <v>146</v>
      </c>
      <c r="BQ8" s="11">
        <v>213</v>
      </c>
      <c r="BR8" s="11"/>
      <c r="BS8" s="11">
        <v>574</v>
      </c>
      <c r="BT8" s="11"/>
      <c r="BU8" s="11">
        <v>347</v>
      </c>
      <c r="BV8" s="11">
        <v>481</v>
      </c>
      <c r="BW8" s="11">
        <v>180</v>
      </c>
      <c r="BX8" s="11">
        <v>364</v>
      </c>
      <c r="BY8" s="11">
        <v>158</v>
      </c>
      <c r="BZ8" s="11"/>
      <c r="CA8" s="11">
        <v>160</v>
      </c>
      <c r="CB8" s="11"/>
      <c r="CC8" s="11">
        <v>1500</v>
      </c>
      <c r="CD8" s="11">
        <v>356</v>
      </c>
      <c r="CE8" s="11"/>
      <c r="CF8" s="11">
        <v>675</v>
      </c>
      <c r="CG8" s="11"/>
      <c r="CH8" s="11">
        <v>641</v>
      </c>
      <c r="CI8" s="11">
        <v>232</v>
      </c>
    </row>
    <row r="9" spans="2:87" ht="29" x14ac:dyDescent="0.35">
      <c r="B9" s="18" t="s">
        <v>527</v>
      </c>
      <c r="C9" s="17">
        <v>0.25613632184171098</v>
      </c>
      <c r="D9" s="17">
        <v>0.236978377153093</v>
      </c>
      <c r="E9" s="17">
        <v>0.27515169716856502</v>
      </c>
      <c r="F9" s="17"/>
      <c r="G9" s="17">
        <v>0.248131408989611</v>
      </c>
      <c r="H9" s="17">
        <v>0.238840715648347</v>
      </c>
      <c r="I9" s="17">
        <v>0.22265650811266699</v>
      </c>
      <c r="J9" s="17">
        <v>0.27817150588216399</v>
      </c>
      <c r="K9" s="17">
        <v>0.28932099484524199</v>
      </c>
      <c r="L9" s="17">
        <v>0.26597835983039197</v>
      </c>
      <c r="M9" s="17"/>
      <c r="N9" s="17">
        <v>0.26981114050657001</v>
      </c>
      <c r="O9" s="17">
        <v>0.24044650789239599</v>
      </c>
      <c r="P9" s="17">
        <v>0.25046682343152199</v>
      </c>
      <c r="Q9" s="17">
        <v>0.26604563941741799</v>
      </c>
      <c r="R9" s="17"/>
      <c r="S9" s="17">
        <v>0.27344633578470001</v>
      </c>
      <c r="T9" s="17">
        <v>0.28045031361078598</v>
      </c>
      <c r="U9" s="17">
        <v>0.19284769756834499</v>
      </c>
      <c r="V9" s="17">
        <v>0.23449309429229201</v>
      </c>
      <c r="W9" s="17">
        <v>0.205623663817356</v>
      </c>
      <c r="X9" s="17">
        <v>0.26768218476597899</v>
      </c>
      <c r="Y9" s="17">
        <v>0.22656881526487499</v>
      </c>
      <c r="Z9" s="17">
        <v>0.27909330300395602</v>
      </c>
      <c r="AA9" s="17">
        <v>0.27025111484451497</v>
      </c>
      <c r="AB9" s="17">
        <v>0.26807729023030002</v>
      </c>
      <c r="AC9" s="17">
        <v>0.30911378171766302</v>
      </c>
      <c r="AD9" s="17">
        <v>0.250811708880535</v>
      </c>
      <c r="AE9" s="17"/>
      <c r="AF9" s="17">
        <v>0.270292352653562</v>
      </c>
      <c r="AG9" s="17">
        <v>0.239869115784165</v>
      </c>
      <c r="AH9" s="17">
        <v>0.27683948261687003</v>
      </c>
      <c r="AI9" s="17">
        <v>0.27559681253858298</v>
      </c>
      <c r="AJ9" s="17">
        <v>0.25036793057434797</v>
      </c>
      <c r="AK9" s="17"/>
      <c r="AL9" s="17">
        <v>0.21147672202552201</v>
      </c>
      <c r="AM9" s="17">
        <v>0.252837105519789</v>
      </c>
      <c r="AN9" s="17">
        <v>0.32698258974523398</v>
      </c>
      <c r="AO9" s="17">
        <v>0.34034579805597798</v>
      </c>
      <c r="AP9" s="17"/>
      <c r="AQ9" s="17">
        <v>0.25250743754286498</v>
      </c>
      <c r="AR9" s="17">
        <v>0.26133855971208703</v>
      </c>
      <c r="AS9" s="17"/>
      <c r="AT9" s="17">
        <v>0.25424073350124698</v>
      </c>
      <c r="AU9" s="17">
        <v>0.24331340259230999</v>
      </c>
      <c r="AV9" s="17"/>
      <c r="AW9" s="17">
        <v>0.25227062106034898</v>
      </c>
      <c r="AX9" s="17">
        <v>0.224688094037966</v>
      </c>
      <c r="AY9" s="17">
        <v>0.281234568613007</v>
      </c>
      <c r="AZ9" s="17"/>
      <c r="BA9" s="17">
        <v>0.27867757923078701</v>
      </c>
      <c r="BB9" s="17">
        <v>0.25838144209150399</v>
      </c>
      <c r="BC9" s="17">
        <v>0.253044517963116</v>
      </c>
      <c r="BD9" s="17">
        <v>0.22569445329347601</v>
      </c>
      <c r="BE9" s="17">
        <v>0.20862085441547701</v>
      </c>
      <c r="BF9" s="17"/>
      <c r="BG9" s="17">
        <v>0.226947496292593</v>
      </c>
      <c r="BH9" s="17">
        <v>0.27805687446329003</v>
      </c>
      <c r="BI9" s="17"/>
      <c r="BJ9" s="17">
        <v>0.25232648678373998</v>
      </c>
      <c r="BK9" s="17">
        <v>0.27332942919697001</v>
      </c>
      <c r="BL9" s="17"/>
      <c r="BM9" s="17">
        <v>0.22647132108038301</v>
      </c>
      <c r="BN9" s="17">
        <v>0.25673826097059199</v>
      </c>
      <c r="BO9" s="17">
        <v>0.27447827396823998</v>
      </c>
      <c r="BP9" s="17">
        <v>0.23800028996519801</v>
      </c>
      <c r="BQ9" s="17">
        <v>0.26437032020014101</v>
      </c>
      <c r="BR9" s="17"/>
      <c r="BS9" s="17">
        <v>0.28182513947123</v>
      </c>
      <c r="BT9" s="17"/>
      <c r="BU9" s="17">
        <v>0.25518934991822001</v>
      </c>
      <c r="BV9" s="17">
        <v>0.29537898653286498</v>
      </c>
      <c r="BW9" s="17">
        <v>0.26985642756267703</v>
      </c>
      <c r="BX9" s="17">
        <v>0.26521048571052303</v>
      </c>
      <c r="BY9" s="17">
        <v>0.17024620327589199</v>
      </c>
      <c r="BZ9" s="17"/>
      <c r="CA9" s="17">
        <v>0.31653221759245798</v>
      </c>
      <c r="CB9" s="17"/>
      <c r="CC9" s="17">
        <v>0.28377225562618602</v>
      </c>
      <c r="CD9" s="17">
        <v>0.154968133810195</v>
      </c>
      <c r="CE9" s="17"/>
      <c r="CF9" s="17">
        <v>0.31029123772644401</v>
      </c>
      <c r="CG9" s="17"/>
      <c r="CH9" s="17">
        <v>0.27604438773599399</v>
      </c>
      <c r="CI9" s="17">
        <v>0.31526426887987402</v>
      </c>
    </row>
    <row r="10" spans="2:87" ht="29" x14ac:dyDescent="0.35">
      <c r="B10" s="18" t="s">
        <v>528</v>
      </c>
      <c r="C10" s="17">
        <v>0.349202666413301</v>
      </c>
      <c r="D10" s="17">
        <v>0.36299129677416297</v>
      </c>
      <c r="E10" s="17">
        <v>0.33695327934241598</v>
      </c>
      <c r="F10" s="17"/>
      <c r="G10" s="17">
        <v>0.36565943859746702</v>
      </c>
      <c r="H10" s="17">
        <v>0.38760514135267299</v>
      </c>
      <c r="I10" s="17">
        <v>0.37170708356452598</v>
      </c>
      <c r="J10" s="17">
        <v>0.29292295582450201</v>
      </c>
      <c r="K10" s="17">
        <v>0.29410049516907499</v>
      </c>
      <c r="L10" s="17">
        <v>0.36797614359966202</v>
      </c>
      <c r="M10" s="17"/>
      <c r="N10" s="17">
        <v>0.383567100582072</v>
      </c>
      <c r="O10" s="17">
        <v>0.35980790194411799</v>
      </c>
      <c r="P10" s="17">
        <v>0.33788251256770502</v>
      </c>
      <c r="Q10" s="17">
        <v>0.30839026354267202</v>
      </c>
      <c r="R10" s="17"/>
      <c r="S10" s="17">
        <v>0.35037694759181598</v>
      </c>
      <c r="T10" s="17">
        <v>0.30917514567301901</v>
      </c>
      <c r="U10" s="17">
        <v>0.41180541206632998</v>
      </c>
      <c r="V10" s="17">
        <v>0.322977062924937</v>
      </c>
      <c r="W10" s="17">
        <v>0.40687744141127402</v>
      </c>
      <c r="X10" s="17">
        <v>0.35473813201340598</v>
      </c>
      <c r="Y10" s="17">
        <v>0.28638888934621698</v>
      </c>
      <c r="Z10" s="17">
        <v>0.32229635217311903</v>
      </c>
      <c r="AA10" s="17">
        <v>0.38884266207581403</v>
      </c>
      <c r="AB10" s="17">
        <v>0.35853051075341402</v>
      </c>
      <c r="AC10" s="17">
        <v>0.30516142839415</v>
      </c>
      <c r="AD10" s="17">
        <v>0.38580554103069897</v>
      </c>
      <c r="AE10" s="17"/>
      <c r="AF10" s="17">
        <v>0.30952978526861202</v>
      </c>
      <c r="AG10" s="17">
        <v>0.33200081474377802</v>
      </c>
      <c r="AH10" s="17">
        <v>0.358031065214722</v>
      </c>
      <c r="AI10" s="17">
        <v>0.43205348427981999</v>
      </c>
      <c r="AJ10" s="17">
        <v>0.41407003905009399</v>
      </c>
      <c r="AK10" s="17"/>
      <c r="AL10" s="17">
        <v>0.34835131775533701</v>
      </c>
      <c r="AM10" s="17">
        <v>0.35286196687292098</v>
      </c>
      <c r="AN10" s="17">
        <v>0.37123662677522101</v>
      </c>
      <c r="AO10" s="17">
        <v>0.27165499168679502</v>
      </c>
      <c r="AP10" s="17"/>
      <c r="AQ10" s="17">
        <v>0.32014907894064798</v>
      </c>
      <c r="AR10" s="17">
        <v>0.39085284331989401</v>
      </c>
      <c r="AS10" s="17"/>
      <c r="AT10" s="17">
        <v>0.36289969165473701</v>
      </c>
      <c r="AU10" s="17">
        <v>0.35614747947342701</v>
      </c>
      <c r="AV10" s="17"/>
      <c r="AW10" s="17">
        <v>0.34669121535133102</v>
      </c>
      <c r="AX10" s="17">
        <v>0.42195217120041401</v>
      </c>
      <c r="AY10" s="17">
        <v>0.30388687236272299</v>
      </c>
      <c r="AZ10" s="17"/>
      <c r="BA10" s="17">
        <v>0.32449672529957901</v>
      </c>
      <c r="BB10" s="17">
        <v>0.38452545049032599</v>
      </c>
      <c r="BC10" s="17">
        <v>0.34745589044750402</v>
      </c>
      <c r="BD10" s="17">
        <v>0.31344182476749499</v>
      </c>
      <c r="BE10" s="17">
        <v>0.35846791652782001</v>
      </c>
      <c r="BF10" s="17"/>
      <c r="BG10" s="17">
        <v>0.35153713808587</v>
      </c>
      <c r="BH10" s="17">
        <v>0.34744949861091701</v>
      </c>
      <c r="BI10" s="17"/>
      <c r="BJ10" s="17">
        <v>0.35569326637746801</v>
      </c>
      <c r="BK10" s="17">
        <v>0.32136990275743998</v>
      </c>
      <c r="BL10" s="17"/>
      <c r="BM10" s="17">
        <v>0.28759592337926299</v>
      </c>
      <c r="BN10" s="17">
        <v>0.29898037658826698</v>
      </c>
      <c r="BO10" s="17">
        <v>0.40644536912136098</v>
      </c>
      <c r="BP10" s="17">
        <v>0.32994063310402</v>
      </c>
      <c r="BQ10" s="17">
        <v>0.323942559214352</v>
      </c>
      <c r="BR10" s="17"/>
      <c r="BS10" s="17">
        <v>0.32013469970818598</v>
      </c>
      <c r="BT10" s="17"/>
      <c r="BU10" s="17">
        <v>0.33851855978067202</v>
      </c>
      <c r="BV10" s="17">
        <v>0.41940815002083098</v>
      </c>
      <c r="BW10" s="17">
        <v>0.300351918089384</v>
      </c>
      <c r="BX10" s="17">
        <v>0.34683061295379097</v>
      </c>
      <c r="BY10" s="17">
        <v>0.21986373872598</v>
      </c>
      <c r="BZ10" s="17"/>
      <c r="CA10" s="17">
        <v>0.31595633690910002</v>
      </c>
      <c r="CB10" s="17"/>
      <c r="CC10" s="17">
        <v>0.35509236370161801</v>
      </c>
      <c r="CD10" s="17">
        <v>0.36968967503403799</v>
      </c>
      <c r="CE10" s="17"/>
      <c r="CF10" s="17">
        <v>0.35457921877944798</v>
      </c>
      <c r="CG10" s="17"/>
      <c r="CH10" s="17">
        <v>0.33992641572096</v>
      </c>
      <c r="CI10" s="17">
        <v>0.38989273726162499</v>
      </c>
    </row>
    <row r="11" spans="2:87" ht="29" x14ac:dyDescent="0.35">
      <c r="B11" s="18" t="s">
        <v>529</v>
      </c>
      <c r="C11" s="17">
        <v>0.109280493765845</v>
      </c>
      <c r="D11" s="17">
        <v>0.132925277294172</v>
      </c>
      <c r="E11" s="17">
        <v>8.7094018603212406E-2</v>
      </c>
      <c r="F11" s="17"/>
      <c r="G11" s="17">
        <v>0.13415881774931601</v>
      </c>
      <c r="H11" s="17">
        <v>0.12323782923361799</v>
      </c>
      <c r="I11" s="17">
        <v>9.3427745890105496E-2</v>
      </c>
      <c r="J11" s="17">
        <v>0.131581923654496</v>
      </c>
      <c r="K11" s="17">
        <v>0.101666119685805</v>
      </c>
      <c r="L11" s="17">
        <v>7.8435290643418101E-2</v>
      </c>
      <c r="M11" s="17"/>
      <c r="N11" s="17">
        <v>0.13163522498808899</v>
      </c>
      <c r="O11" s="17">
        <v>0.10366487051826399</v>
      </c>
      <c r="P11" s="17">
        <v>0.110863277342741</v>
      </c>
      <c r="Q11" s="17">
        <v>9.1746082861791894E-2</v>
      </c>
      <c r="R11" s="17"/>
      <c r="S11" s="17">
        <v>0.10478624721082</v>
      </c>
      <c r="T11" s="17">
        <v>0.114845618692583</v>
      </c>
      <c r="U11" s="17">
        <v>8.4501326035858706E-2</v>
      </c>
      <c r="V11" s="17">
        <v>0.147342401726751</v>
      </c>
      <c r="W11" s="17">
        <v>7.9761754803689799E-2</v>
      </c>
      <c r="X11" s="17">
        <v>8.53668997231216E-2</v>
      </c>
      <c r="Y11" s="17">
        <v>0.112830199044894</v>
      </c>
      <c r="Z11" s="17">
        <v>0.12759210105077301</v>
      </c>
      <c r="AA11" s="17">
        <v>0.111461223757661</v>
      </c>
      <c r="AB11" s="17">
        <v>0.12757431912733</v>
      </c>
      <c r="AC11" s="17">
        <v>7.3053652300593894E-2</v>
      </c>
      <c r="AD11" s="17">
        <v>0.15936958399817</v>
      </c>
      <c r="AE11" s="17"/>
      <c r="AF11" s="17">
        <v>8.8314755233425496E-2</v>
      </c>
      <c r="AG11" s="17">
        <v>0.11628456425997399</v>
      </c>
      <c r="AH11" s="17">
        <v>0.10272956478822499</v>
      </c>
      <c r="AI11" s="17">
        <v>0.10222821896859501</v>
      </c>
      <c r="AJ11" s="17">
        <v>0.15177283909005401</v>
      </c>
      <c r="AK11" s="17"/>
      <c r="AL11" s="17">
        <v>0.110831838657256</v>
      </c>
      <c r="AM11" s="17">
        <v>0.113579840046714</v>
      </c>
      <c r="AN11" s="17">
        <v>9.5970414983449506E-2</v>
      </c>
      <c r="AO11" s="17">
        <v>0.11113783573064299</v>
      </c>
      <c r="AP11" s="17"/>
      <c r="AQ11" s="17">
        <v>0.104865330969219</v>
      </c>
      <c r="AR11" s="17">
        <v>0.115609912180146</v>
      </c>
      <c r="AS11" s="17"/>
      <c r="AT11" s="17">
        <v>0.11416146487923801</v>
      </c>
      <c r="AU11" s="17">
        <v>9.9839706864408698E-2</v>
      </c>
      <c r="AV11" s="17"/>
      <c r="AW11" s="17">
        <v>0.112343341965296</v>
      </c>
      <c r="AX11" s="17">
        <v>0.111001527348167</v>
      </c>
      <c r="AY11" s="17">
        <v>0.108815363409954</v>
      </c>
      <c r="AZ11" s="17"/>
      <c r="BA11" s="17">
        <v>0.11987141693235399</v>
      </c>
      <c r="BB11" s="17">
        <v>0.10424416875597101</v>
      </c>
      <c r="BC11" s="17">
        <v>9.9899447098457703E-2</v>
      </c>
      <c r="BD11" s="17">
        <v>0.12021670955151</v>
      </c>
      <c r="BE11" s="17">
        <v>0.122654881147669</v>
      </c>
      <c r="BF11" s="17"/>
      <c r="BG11" s="17">
        <v>0.10796880524491299</v>
      </c>
      <c r="BH11" s="17">
        <v>0.110265560369428</v>
      </c>
      <c r="BI11" s="17"/>
      <c r="BJ11" s="17">
        <v>0.11518119012545699</v>
      </c>
      <c r="BK11" s="17">
        <v>8.8102824714643604E-2</v>
      </c>
      <c r="BL11" s="17"/>
      <c r="BM11" s="17">
        <v>8.2693596043021095E-2</v>
      </c>
      <c r="BN11" s="17">
        <v>0.144770611522994</v>
      </c>
      <c r="BO11" s="17">
        <v>0.10286411090343001</v>
      </c>
      <c r="BP11" s="17">
        <v>0.123090687551386</v>
      </c>
      <c r="BQ11" s="17">
        <v>0.108230014282317</v>
      </c>
      <c r="BR11" s="17"/>
      <c r="BS11" s="17">
        <v>0.11743857092554399</v>
      </c>
      <c r="BT11" s="17"/>
      <c r="BU11" s="17">
        <v>0.129069576631202</v>
      </c>
      <c r="BV11" s="17">
        <v>0.111178136456306</v>
      </c>
      <c r="BW11" s="17">
        <v>0.12731221061728801</v>
      </c>
      <c r="BX11" s="17">
        <v>9.7581081772929401E-2</v>
      </c>
      <c r="BY11" s="17">
        <v>0.103486309291838</v>
      </c>
      <c r="BZ11" s="17"/>
      <c r="CA11" s="17">
        <v>0.13935780744236101</v>
      </c>
      <c r="CB11" s="17"/>
      <c r="CC11" s="17">
        <v>9.6370430224010997E-2</v>
      </c>
      <c r="CD11" s="17">
        <v>0.162154396561593</v>
      </c>
      <c r="CE11" s="17"/>
      <c r="CF11" s="17">
        <v>9.2663452062217794E-2</v>
      </c>
      <c r="CG11" s="17"/>
      <c r="CH11" s="17">
        <v>0.11520733777575699</v>
      </c>
      <c r="CI11" s="17">
        <v>0.119537378517912</v>
      </c>
    </row>
    <row r="12" spans="2:87" ht="29" x14ac:dyDescent="0.35">
      <c r="B12" s="18" t="s">
        <v>530</v>
      </c>
      <c r="C12" s="17">
        <v>5.2008517551995898E-2</v>
      </c>
      <c r="D12" s="17">
        <v>6.0937786736982899E-2</v>
      </c>
      <c r="E12" s="17">
        <v>4.3696362277986601E-2</v>
      </c>
      <c r="F12" s="17"/>
      <c r="G12" s="17">
        <v>4.5883454470051301E-2</v>
      </c>
      <c r="H12" s="17">
        <v>4.6132132382849501E-2</v>
      </c>
      <c r="I12" s="17">
        <v>5.77424100724881E-2</v>
      </c>
      <c r="J12" s="17">
        <v>3.9561792026342101E-2</v>
      </c>
      <c r="K12" s="17">
        <v>8.2551479084627802E-2</v>
      </c>
      <c r="L12" s="17">
        <v>4.7086607316008999E-2</v>
      </c>
      <c r="M12" s="17"/>
      <c r="N12" s="17">
        <v>4.1859977676157699E-2</v>
      </c>
      <c r="O12" s="17">
        <v>8.1359980302740401E-2</v>
      </c>
      <c r="P12" s="17">
        <v>4.3038464118652899E-2</v>
      </c>
      <c r="Q12" s="17">
        <v>4.0979678454574398E-2</v>
      </c>
      <c r="R12" s="17"/>
      <c r="S12" s="17">
        <v>7.6094413468869193E-2</v>
      </c>
      <c r="T12" s="17">
        <v>5.5773495949066602E-2</v>
      </c>
      <c r="U12" s="17">
        <v>7.2222747177304605E-2</v>
      </c>
      <c r="V12" s="17">
        <v>4.5500650807061199E-2</v>
      </c>
      <c r="W12" s="17">
        <v>3.3309292851215401E-2</v>
      </c>
      <c r="X12" s="17">
        <v>6.40223944093639E-2</v>
      </c>
      <c r="Y12" s="17">
        <v>2.1645080940736201E-2</v>
      </c>
      <c r="Z12" s="17">
        <v>4.9149847463130399E-2</v>
      </c>
      <c r="AA12" s="17">
        <v>3.5986197907884099E-2</v>
      </c>
      <c r="AB12" s="17">
        <v>4.3020114953676698E-2</v>
      </c>
      <c r="AC12" s="17">
        <v>9.0500698897208201E-2</v>
      </c>
      <c r="AD12" s="17">
        <v>0</v>
      </c>
      <c r="AE12" s="17"/>
      <c r="AF12" s="17">
        <v>5.1307086984907498E-2</v>
      </c>
      <c r="AG12" s="17">
        <v>6.3879574893416197E-2</v>
      </c>
      <c r="AH12" s="17">
        <v>4.3257027249760403E-2</v>
      </c>
      <c r="AI12" s="17">
        <v>4.21554461344196E-2</v>
      </c>
      <c r="AJ12" s="17">
        <v>4.61895780172474E-2</v>
      </c>
      <c r="AK12" s="17"/>
      <c r="AL12" s="17">
        <v>5.99903413243007E-2</v>
      </c>
      <c r="AM12" s="17">
        <v>5.3321543024238999E-2</v>
      </c>
      <c r="AN12" s="17">
        <v>4.2604152884484402E-2</v>
      </c>
      <c r="AO12" s="17">
        <v>2.3670566087425501E-2</v>
      </c>
      <c r="AP12" s="17"/>
      <c r="AQ12" s="17">
        <v>5.2340971355344698E-2</v>
      </c>
      <c r="AR12" s="17">
        <v>5.1531923749740603E-2</v>
      </c>
      <c r="AS12" s="17"/>
      <c r="AT12" s="17">
        <v>5.6596880167262602E-2</v>
      </c>
      <c r="AU12" s="17">
        <v>5.25058463062857E-2</v>
      </c>
      <c r="AV12" s="17"/>
      <c r="AW12" s="17">
        <v>6.17964440948525E-2</v>
      </c>
      <c r="AX12" s="17">
        <v>4.0016829265186897E-2</v>
      </c>
      <c r="AY12" s="17">
        <v>5.6371865018283299E-2</v>
      </c>
      <c r="AZ12" s="17"/>
      <c r="BA12" s="17">
        <v>4.7984732991506497E-2</v>
      </c>
      <c r="BB12" s="17">
        <v>3.5529456128316303E-2</v>
      </c>
      <c r="BC12" s="17">
        <v>6.1389790662107403E-2</v>
      </c>
      <c r="BD12" s="17">
        <v>5.31538951892939E-2</v>
      </c>
      <c r="BE12" s="17">
        <v>9.95741921937945E-2</v>
      </c>
      <c r="BF12" s="17"/>
      <c r="BG12" s="17">
        <v>5.6262920260979697E-2</v>
      </c>
      <c r="BH12" s="17">
        <v>4.88134983382651E-2</v>
      </c>
      <c r="BI12" s="17"/>
      <c r="BJ12" s="17">
        <v>5.68558217635017E-2</v>
      </c>
      <c r="BK12" s="17">
        <v>3.1008426979156199E-2</v>
      </c>
      <c r="BL12" s="17"/>
      <c r="BM12" s="17">
        <v>6.4913879790743603E-2</v>
      </c>
      <c r="BN12" s="17">
        <v>8.8252481761050397E-2</v>
      </c>
      <c r="BO12" s="17">
        <v>3.4019487624707599E-2</v>
      </c>
      <c r="BP12" s="17">
        <v>4.4183750004443599E-2</v>
      </c>
      <c r="BQ12" s="17">
        <v>5.0270911685818397E-2</v>
      </c>
      <c r="BR12" s="17"/>
      <c r="BS12" s="17">
        <v>6.1612452789623601E-2</v>
      </c>
      <c r="BT12" s="17"/>
      <c r="BU12" s="17">
        <v>0.10208694303145301</v>
      </c>
      <c r="BV12" s="17">
        <v>3.3797501446951601E-2</v>
      </c>
      <c r="BW12" s="17">
        <v>4.3393086504371001E-2</v>
      </c>
      <c r="BX12" s="17">
        <v>4.9849444254132E-2</v>
      </c>
      <c r="BY12" s="17">
        <v>6.3722714805818703E-2</v>
      </c>
      <c r="BZ12" s="17"/>
      <c r="CA12" s="17">
        <v>3.8005268573239999E-2</v>
      </c>
      <c r="CB12" s="17"/>
      <c r="CC12" s="17">
        <v>4.5866227972424699E-2</v>
      </c>
      <c r="CD12" s="17">
        <v>7.8401804493316504E-2</v>
      </c>
      <c r="CE12" s="17"/>
      <c r="CF12" s="17">
        <v>3.00241637951391E-2</v>
      </c>
      <c r="CG12" s="17"/>
      <c r="CH12" s="17">
        <v>5.9313003522656602E-2</v>
      </c>
      <c r="CI12" s="17">
        <v>5.9869570246330099E-2</v>
      </c>
    </row>
    <row r="13" spans="2:87" ht="29" x14ac:dyDescent="0.35">
      <c r="B13" s="18" t="s">
        <v>531</v>
      </c>
      <c r="C13" s="17">
        <v>9.9788089731120397E-2</v>
      </c>
      <c r="D13" s="17">
        <v>0.11151876109363899</v>
      </c>
      <c r="E13" s="17">
        <v>8.9062652681836496E-2</v>
      </c>
      <c r="F13" s="17"/>
      <c r="G13" s="17">
        <v>6.4350749350538194E-2</v>
      </c>
      <c r="H13" s="17">
        <v>8.2048064046948796E-2</v>
      </c>
      <c r="I13" s="17">
        <v>9.7032094529952997E-2</v>
      </c>
      <c r="J13" s="17">
        <v>0.10404724542074301</v>
      </c>
      <c r="K13" s="17">
        <v>0.105609142940863</v>
      </c>
      <c r="L13" s="17">
        <v>0.13657487587209399</v>
      </c>
      <c r="M13" s="17"/>
      <c r="N13" s="17">
        <v>8.7072563714467199E-2</v>
      </c>
      <c r="O13" s="17">
        <v>9.4233732903078099E-2</v>
      </c>
      <c r="P13" s="17">
        <v>0.107215721420614</v>
      </c>
      <c r="Q13" s="17">
        <v>0.111586125827371</v>
      </c>
      <c r="R13" s="17"/>
      <c r="S13" s="17">
        <v>6.0732164576404603E-2</v>
      </c>
      <c r="T13" s="17">
        <v>0.123920309086141</v>
      </c>
      <c r="U13" s="17">
        <v>0.129016613532907</v>
      </c>
      <c r="V13" s="17">
        <v>9.3912411248834704E-2</v>
      </c>
      <c r="W13" s="17">
        <v>9.0288058644090605E-2</v>
      </c>
      <c r="X13" s="17">
        <v>0.10569498587748399</v>
      </c>
      <c r="Y13" s="17">
        <v>0.141694961901529</v>
      </c>
      <c r="Z13" s="17">
        <v>8.8556527773751406E-2</v>
      </c>
      <c r="AA13" s="17">
        <v>6.4701603366040902E-2</v>
      </c>
      <c r="AB13" s="17">
        <v>0.10761591384857</v>
      </c>
      <c r="AC13" s="17">
        <v>0.12031336288221101</v>
      </c>
      <c r="AD13" s="17">
        <v>9.6321981219031502E-2</v>
      </c>
      <c r="AE13" s="17"/>
      <c r="AF13" s="17">
        <v>0.13503220579039499</v>
      </c>
      <c r="AG13" s="17">
        <v>9.3069817465607302E-2</v>
      </c>
      <c r="AH13" s="17">
        <v>0.107644399829469</v>
      </c>
      <c r="AI13" s="17">
        <v>8.6512024104837701E-2</v>
      </c>
      <c r="AJ13" s="17">
        <v>4.35847531723546E-2</v>
      </c>
      <c r="AK13" s="17"/>
      <c r="AL13" s="17">
        <v>0.136070245370358</v>
      </c>
      <c r="AM13" s="17">
        <v>8.0700082808044402E-2</v>
      </c>
      <c r="AN13" s="17">
        <v>5.60962255677631E-2</v>
      </c>
      <c r="AO13" s="17">
        <v>0.12355197794697199</v>
      </c>
      <c r="AP13" s="17"/>
      <c r="AQ13" s="17">
        <v>0.1196608984193</v>
      </c>
      <c r="AR13" s="17">
        <v>7.1299146729756804E-2</v>
      </c>
      <c r="AS13" s="17"/>
      <c r="AT13" s="17">
        <v>8.5071612778523903E-2</v>
      </c>
      <c r="AU13" s="17">
        <v>0.139813595988037</v>
      </c>
      <c r="AV13" s="17"/>
      <c r="AW13" s="17">
        <v>0.11324126219180999</v>
      </c>
      <c r="AX13" s="17">
        <v>9.4171346280021495E-2</v>
      </c>
      <c r="AY13" s="17">
        <v>8.9534315059946801E-2</v>
      </c>
      <c r="AZ13" s="17"/>
      <c r="BA13" s="17">
        <v>8.7980000326708094E-2</v>
      </c>
      <c r="BB13" s="17">
        <v>9.4152059450501799E-2</v>
      </c>
      <c r="BC13" s="17">
        <v>0.108900537450625</v>
      </c>
      <c r="BD13" s="17">
        <v>0.134333609339227</v>
      </c>
      <c r="BE13" s="17">
        <v>6.7413980876596794E-2</v>
      </c>
      <c r="BF13" s="17"/>
      <c r="BG13" s="17">
        <v>0.110211664215784</v>
      </c>
      <c r="BH13" s="17">
        <v>9.1960076486410705E-2</v>
      </c>
      <c r="BI13" s="17"/>
      <c r="BJ13" s="17">
        <v>8.68233457353145E-2</v>
      </c>
      <c r="BK13" s="17">
        <v>0.147472296145987</v>
      </c>
      <c r="BL13" s="17"/>
      <c r="BM13" s="17">
        <v>0.10378545235883301</v>
      </c>
      <c r="BN13" s="17">
        <v>0.13313762697181999</v>
      </c>
      <c r="BO13" s="17">
        <v>7.1917660272074094E-2</v>
      </c>
      <c r="BP13" s="17">
        <v>0.13672942404383001</v>
      </c>
      <c r="BQ13" s="17">
        <v>0.12302634250405101</v>
      </c>
      <c r="BR13" s="17"/>
      <c r="BS13" s="17">
        <v>0.10835594561987601</v>
      </c>
      <c r="BT13" s="17"/>
      <c r="BU13" s="17">
        <v>0.114243303715847</v>
      </c>
      <c r="BV13" s="17">
        <v>5.9756669887811503E-2</v>
      </c>
      <c r="BW13" s="17">
        <v>0.12396661945531</v>
      </c>
      <c r="BX13" s="17">
        <v>0.11016598619323199</v>
      </c>
      <c r="BY13" s="17">
        <v>0.123807457687291</v>
      </c>
      <c r="BZ13" s="17"/>
      <c r="CA13" s="17">
        <v>7.2060282974169304E-2</v>
      </c>
      <c r="CB13" s="17"/>
      <c r="CC13" s="17">
        <v>9.1704349425695206E-2</v>
      </c>
      <c r="CD13" s="17">
        <v>0.113941993250496</v>
      </c>
      <c r="CE13" s="17"/>
      <c r="CF13" s="17">
        <v>8.8992608649477098E-2</v>
      </c>
      <c r="CG13" s="17"/>
      <c r="CH13" s="17">
        <v>9.2111388503876596E-2</v>
      </c>
      <c r="CI13" s="17">
        <v>4.1451988897136902E-2</v>
      </c>
    </row>
    <row r="14" spans="2:87" x14ac:dyDescent="0.35">
      <c r="B14" s="18" t="s">
        <v>161</v>
      </c>
      <c r="C14" s="19">
        <v>0.13358391069602599</v>
      </c>
      <c r="D14" s="19">
        <v>9.4648500947950701E-2</v>
      </c>
      <c r="E14" s="19">
        <v>0.16804198992598299</v>
      </c>
      <c r="F14" s="19"/>
      <c r="G14" s="19">
        <v>0.141816130843016</v>
      </c>
      <c r="H14" s="19">
        <v>0.122136117335564</v>
      </c>
      <c r="I14" s="19">
        <v>0.15743415783026099</v>
      </c>
      <c r="J14" s="19">
        <v>0.15371457719175299</v>
      </c>
      <c r="K14" s="19">
        <v>0.126751768274387</v>
      </c>
      <c r="L14" s="19">
        <v>0.10394872273842599</v>
      </c>
      <c r="M14" s="19"/>
      <c r="N14" s="19">
        <v>8.6053992532644299E-2</v>
      </c>
      <c r="O14" s="19">
        <v>0.12048700643940401</v>
      </c>
      <c r="P14" s="19">
        <v>0.150533201118765</v>
      </c>
      <c r="Q14" s="19">
        <v>0.18125220989617299</v>
      </c>
      <c r="R14" s="19"/>
      <c r="S14" s="19">
        <v>0.13456389136739</v>
      </c>
      <c r="T14" s="19">
        <v>0.115835116988405</v>
      </c>
      <c r="U14" s="19">
        <v>0.10960620361925499</v>
      </c>
      <c r="V14" s="19">
        <v>0.155774379000124</v>
      </c>
      <c r="W14" s="19">
        <v>0.184139788472375</v>
      </c>
      <c r="X14" s="19">
        <v>0.122495403210646</v>
      </c>
      <c r="Y14" s="19">
        <v>0.21087205350174901</v>
      </c>
      <c r="Z14" s="19">
        <v>0.13331186853527</v>
      </c>
      <c r="AA14" s="19">
        <v>0.128757198048085</v>
      </c>
      <c r="AB14" s="19">
        <v>9.5181851086709499E-2</v>
      </c>
      <c r="AC14" s="19">
        <v>0.10185707580817401</v>
      </c>
      <c r="AD14" s="19">
        <v>0.107691184871564</v>
      </c>
      <c r="AE14" s="19"/>
      <c r="AF14" s="19">
        <v>0.14552381406909801</v>
      </c>
      <c r="AG14" s="19">
        <v>0.15489611285305899</v>
      </c>
      <c r="AH14" s="19">
        <v>0.11149846030095401</v>
      </c>
      <c r="AI14" s="19">
        <v>6.14540139737451E-2</v>
      </c>
      <c r="AJ14" s="19">
        <v>9.4014860095901903E-2</v>
      </c>
      <c r="AK14" s="19"/>
      <c r="AL14" s="19">
        <v>0.13327953486722699</v>
      </c>
      <c r="AM14" s="19">
        <v>0.14669946172829301</v>
      </c>
      <c r="AN14" s="19">
        <v>0.107109990043849</v>
      </c>
      <c r="AO14" s="19">
        <v>0.129638830492187</v>
      </c>
      <c r="AP14" s="19"/>
      <c r="AQ14" s="19">
        <v>0.15047628277262401</v>
      </c>
      <c r="AR14" s="19">
        <v>0.10936761430837599</v>
      </c>
      <c r="AS14" s="19"/>
      <c r="AT14" s="19">
        <v>0.12702961701899099</v>
      </c>
      <c r="AU14" s="19">
        <v>0.10837996877553201</v>
      </c>
      <c r="AV14" s="19"/>
      <c r="AW14" s="19">
        <v>0.113657115336361</v>
      </c>
      <c r="AX14" s="19">
        <v>0.108170031868244</v>
      </c>
      <c r="AY14" s="19">
        <v>0.16015701553608599</v>
      </c>
      <c r="AZ14" s="19"/>
      <c r="BA14" s="19">
        <v>0.14098954521906501</v>
      </c>
      <c r="BB14" s="19">
        <v>0.12316742308338099</v>
      </c>
      <c r="BC14" s="19">
        <v>0.129309816378189</v>
      </c>
      <c r="BD14" s="19">
        <v>0.15315950785899801</v>
      </c>
      <c r="BE14" s="19">
        <v>0.14326817483864199</v>
      </c>
      <c r="BF14" s="19"/>
      <c r="BG14" s="19">
        <v>0.14707197589986001</v>
      </c>
      <c r="BH14" s="19">
        <v>0.12345449173169</v>
      </c>
      <c r="BI14" s="19"/>
      <c r="BJ14" s="19">
        <v>0.133119889214519</v>
      </c>
      <c r="BK14" s="19">
        <v>0.13871712020580401</v>
      </c>
      <c r="BL14" s="19"/>
      <c r="BM14" s="19">
        <v>0.234539827347756</v>
      </c>
      <c r="BN14" s="19">
        <v>7.8120642185276506E-2</v>
      </c>
      <c r="BO14" s="19">
        <v>0.110275098110188</v>
      </c>
      <c r="BP14" s="19">
        <v>0.12805521533112199</v>
      </c>
      <c r="BQ14" s="19">
        <v>0.13015985211332001</v>
      </c>
      <c r="BR14" s="19"/>
      <c r="BS14" s="19">
        <v>0.110633191485541</v>
      </c>
      <c r="BT14" s="19"/>
      <c r="BU14" s="19">
        <v>6.0892266922605999E-2</v>
      </c>
      <c r="BV14" s="19">
        <v>8.0480555655234903E-2</v>
      </c>
      <c r="BW14" s="19">
        <v>0.13511973777097</v>
      </c>
      <c r="BX14" s="19">
        <v>0.130362389115393</v>
      </c>
      <c r="BY14" s="19">
        <v>0.31887357621318102</v>
      </c>
      <c r="BZ14" s="19"/>
      <c r="CA14" s="19">
        <v>0.118088086508672</v>
      </c>
      <c r="CB14" s="19"/>
      <c r="CC14" s="19">
        <v>0.12719437305006501</v>
      </c>
      <c r="CD14" s="19">
        <v>0.120843996850362</v>
      </c>
      <c r="CE14" s="19"/>
      <c r="CF14" s="19">
        <v>0.123449318987273</v>
      </c>
      <c r="CG14" s="19"/>
      <c r="CH14" s="19">
        <v>0.117397466740756</v>
      </c>
      <c r="CI14" s="19">
        <v>7.3984056197122394E-2</v>
      </c>
    </row>
    <row r="15" spans="2:87" x14ac:dyDescent="0.35">
      <c r="B15" s="16" t="s">
        <v>163</v>
      </c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557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1907</v>
      </c>
      <c r="D7" s="10">
        <v>949</v>
      </c>
      <c r="E7" s="10">
        <v>952</v>
      </c>
      <c r="F7" s="10"/>
      <c r="G7" s="10">
        <v>161</v>
      </c>
      <c r="H7" s="10">
        <v>343</v>
      </c>
      <c r="I7" s="10">
        <v>355</v>
      </c>
      <c r="J7" s="10">
        <v>350</v>
      </c>
      <c r="K7" s="10">
        <v>280</v>
      </c>
      <c r="L7" s="10">
        <v>418</v>
      </c>
      <c r="M7" s="10"/>
      <c r="N7" s="10">
        <v>552</v>
      </c>
      <c r="O7" s="10">
        <v>477</v>
      </c>
      <c r="P7" s="10">
        <v>407</v>
      </c>
      <c r="Q7" s="10">
        <v>465</v>
      </c>
      <c r="R7" s="10"/>
      <c r="S7" s="10">
        <v>264</v>
      </c>
      <c r="T7" s="10">
        <v>265</v>
      </c>
      <c r="U7" s="10">
        <v>158</v>
      </c>
      <c r="V7" s="10">
        <v>163</v>
      </c>
      <c r="W7" s="10">
        <v>139</v>
      </c>
      <c r="X7" s="10">
        <v>162</v>
      </c>
      <c r="Y7" s="10">
        <v>134</v>
      </c>
      <c r="Z7" s="10">
        <v>72</v>
      </c>
      <c r="AA7" s="10">
        <v>193</v>
      </c>
      <c r="AB7" s="10">
        <v>185</v>
      </c>
      <c r="AC7" s="10">
        <v>105</v>
      </c>
      <c r="AD7" s="10">
        <v>67</v>
      </c>
      <c r="AE7" s="10"/>
      <c r="AF7" s="10">
        <v>317</v>
      </c>
      <c r="AG7" s="10">
        <v>711</v>
      </c>
      <c r="AH7" s="10">
        <v>384</v>
      </c>
      <c r="AI7" s="10">
        <v>214</v>
      </c>
      <c r="AJ7" s="10">
        <v>214</v>
      </c>
      <c r="AK7" s="10"/>
      <c r="AL7" s="10">
        <v>742</v>
      </c>
      <c r="AM7" s="10">
        <v>722</v>
      </c>
      <c r="AN7" s="10">
        <v>329</v>
      </c>
      <c r="AO7" s="10">
        <v>114</v>
      </c>
      <c r="AP7" s="10"/>
      <c r="AQ7" s="10">
        <v>1109</v>
      </c>
      <c r="AR7" s="10">
        <v>798</v>
      </c>
      <c r="AS7" s="10"/>
      <c r="AT7" s="10">
        <v>1257</v>
      </c>
      <c r="AU7" s="10">
        <v>392</v>
      </c>
      <c r="AV7" s="10"/>
      <c r="AW7" s="10">
        <v>721</v>
      </c>
      <c r="AX7" s="10">
        <v>458</v>
      </c>
      <c r="AY7" s="10">
        <v>665</v>
      </c>
      <c r="AZ7" s="10"/>
      <c r="BA7" s="10">
        <v>476</v>
      </c>
      <c r="BB7" s="10">
        <v>524</v>
      </c>
      <c r="BC7" s="10">
        <v>616</v>
      </c>
      <c r="BD7" s="10">
        <v>189</v>
      </c>
      <c r="BE7" s="10">
        <v>101</v>
      </c>
      <c r="BF7" s="10"/>
      <c r="BG7" s="10">
        <v>760</v>
      </c>
      <c r="BH7" s="10">
        <v>1147</v>
      </c>
      <c r="BI7" s="10"/>
      <c r="BJ7" s="10">
        <v>1490</v>
      </c>
      <c r="BK7" s="10">
        <v>407</v>
      </c>
      <c r="BL7" s="10"/>
      <c r="BM7" s="10">
        <v>269</v>
      </c>
      <c r="BN7" s="10">
        <v>375</v>
      </c>
      <c r="BO7" s="10">
        <v>672</v>
      </c>
      <c r="BP7" s="10">
        <v>148</v>
      </c>
      <c r="BQ7" s="10">
        <v>210</v>
      </c>
      <c r="BR7" s="10"/>
      <c r="BS7" s="10">
        <v>575</v>
      </c>
      <c r="BT7" s="10"/>
      <c r="BU7" s="10">
        <v>356</v>
      </c>
      <c r="BV7" s="10">
        <v>468</v>
      </c>
      <c r="BW7" s="10">
        <v>180</v>
      </c>
      <c r="BX7" s="10">
        <v>370</v>
      </c>
      <c r="BY7" s="10">
        <v>149</v>
      </c>
      <c r="BZ7" s="10"/>
      <c r="CA7" s="10">
        <v>158</v>
      </c>
      <c r="CB7" s="10"/>
      <c r="CC7" s="10">
        <v>1506</v>
      </c>
      <c r="CD7" s="10">
        <v>345</v>
      </c>
      <c r="CE7" s="10"/>
      <c r="CF7" s="10">
        <v>704</v>
      </c>
      <c r="CG7" s="10"/>
      <c r="CH7" s="10">
        <v>652</v>
      </c>
      <c r="CI7" s="10">
        <v>231</v>
      </c>
    </row>
    <row r="8" spans="2:87" ht="30" customHeight="1" x14ac:dyDescent="0.35">
      <c r="B8" s="11" t="s">
        <v>20</v>
      </c>
      <c r="C8" s="11">
        <v>1916</v>
      </c>
      <c r="D8" s="11">
        <v>939</v>
      </c>
      <c r="E8" s="11">
        <v>971</v>
      </c>
      <c r="F8" s="11"/>
      <c r="G8" s="11">
        <v>281</v>
      </c>
      <c r="H8" s="11">
        <v>339</v>
      </c>
      <c r="I8" s="11">
        <v>336</v>
      </c>
      <c r="J8" s="11">
        <v>327</v>
      </c>
      <c r="K8" s="11">
        <v>253</v>
      </c>
      <c r="L8" s="11">
        <v>381</v>
      </c>
      <c r="M8" s="11"/>
      <c r="N8" s="11">
        <v>505</v>
      </c>
      <c r="O8" s="11">
        <v>497</v>
      </c>
      <c r="P8" s="11">
        <v>422</v>
      </c>
      <c r="Q8" s="11">
        <v>486</v>
      </c>
      <c r="R8" s="11"/>
      <c r="S8" s="11">
        <v>270</v>
      </c>
      <c r="T8" s="11">
        <v>248</v>
      </c>
      <c r="U8" s="11">
        <v>152</v>
      </c>
      <c r="V8" s="11">
        <v>172</v>
      </c>
      <c r="W8" s="11">
        <v>130</v>
      </c>
      <c r="X8" s="11">
        <v>173</v>
      </c>
      <c r="Y8" s="11">
        <v>152</v>
      </c>
      <c r="Z8" s="11">
        <v>77</v>
      </c>
      <c r="AA8" s="11">
        <v>209</v>
      </c>
      <c r="AB8" s="11">
        <v>176</v>
      </c>
      <c r="AC8" s="11">
        <v>98</v>
      </c>
      <c r="AD8" s="11">
        <v>58</v>
      </c>
      <c r="AE8" s="11"/>
      <c r="AF8" s="11">
        <v>326</v>
      </c>
      <c r="AG8" s="11">
        <v>730</v>
      </c>
      <c r="AH8" s="11">
        <v>377</v>
      </c>
      <c r="AI8" s="11">
        <v>207</v>
      </c>
      <c r="AJ8" s="11">
        <v>206</v>
      </c>
      <c r="AK8" s="11"/>
      <c r="AL8" s="11">
        <v>716</v>
      </c>
      <c r="AM8" s="11">
        <v>738</v>
      </c>
      <c r="AN8" s="11">
        <v>339</v>
      </c>
      <c r="AO8" s="11">
        <v>123</v>
      </c>
      <c r="AP8" s="11"/>
      <c r="AQ8" s="11">
        <v>1129</v>
      </c>
      <c r="AR8" s="11">
        <v>787</v>
      </c>
      <c r="AS8" s="11"/>
      <c r="AT8" s="11">
        <v>1268</v>
      </c>
      <c r="AU8" s="11">
        <v>356</v>
      </c>
      <c r="AV8" s="11"/>
      <c r="AW8" s="11">
        <v>676</v>
      </c>
      <c r="AX8" s="11">
        <v>460</v>
      </c>
      <c r="AY8" s="11">
        <v>701</v>
      </c>
      <c r="AZ8" s="11"/>
      <c r="BA8" s="11">
        <v>495</v>
      </c>
      <c r="BB8" s="11">
        <v>520</v>
      </c>
      <c r="BC8" s="11">
        <v>620</v>
      </c>
      <c r="BD8" s="11">
        <v>184</v>
      </c>
      <c r="BE8" s="11">
        <v>96</v>
      </c>
      <c r="BF8" s="11"/>
      <c r="BG8" s="11">
        <v>822</v>
      </c>
      <c r="BH8" s="11">
        <v>1094</v>
      </c>
      <c r="BI8" s="11"/>
      <c r="BJ8" s="11">
        <v>1529</v>
      </c>
      <c r="BK8" s="11">
        <v>378</v>
      </c>
      <c r="BL8" s="11"/>
      <c r="BM8" s="11">
        <v>286</v>
      </c>
      <c r="BN8" s="11">
        <v>355</v>
      </c>
      <c r="BO8" s="11">
        <v>681</v>
      </c>
      <c r="BP8" s="11">
        <v>146</v>
      </c>
      <c r="BQ8" s="11">
        <v>213</v>
      </c>
      <c r="BR8" s="11"/>
      <c r="BS8" s="11">
        <v>574</v>
      </c>
      <c r="BT8" s="11"/>
      <c r="BU8" s="11">
        <v>347</v>
      </c>
      <c r="BV8" s="11">
        <v>481</v>
      </c>
      <c r="BW8" s="11">
        <v>180</v>
      </c>
      <c r="BX8" s="11">
        <v>364</v>
      </c>
      <c r="BY8" s="11">
        <v>158</v>
      </c>
      <c r="BZ8" s="11"/>
      <c r="CA8" s="11">
        <v>160</v>
      </c>
      <c r="CB8" s="11"/>
      <c r="CC8" s="11">
        <v>1500</v>
      </c>
      <c r="CD8" s="11">
        <v>356</v>
      </c>
      <c r="CE8" s="11"/>
      <c r="CF8" s="11">
        <v>675</v>
      </c>
      <c r="CG8" s="11"/>
      <c r="CH8" s="11">
        <v>641</v>
      </c>
      <c r="CI8" s="11">
        <v>232</v>
      </c>
    </row>
    <row r="9" spans="2:87" ht="29" x14ac:dyDescent="0.35">
      <c r="B9" s="18" t="s">
        <v>527</v>
      </c>
      <c r="C9" s="17">
        <v>0.327397254119631</v>
      </c>
      <c r="D9" s="17">
        <v>0.289506816069452</v>
      </c>
      <c r="E9" s="17">
        <v>0.36605747540327999</v>
      </c>
      <c r="F9" s="17"/>
      <c r="G9" s="17">
        <v>0.28940491455029399</v>
      </c>
      <c r="H9" s="17">
        <v>0.28726181984506999</v>
      </c>
      <c r="I9" s="17">
        <v>0.23381157251721699</v>
      </c>
      <c r="J9" s="17">
        <v>0.34210200482148101</v>
      </c>
      <c r="K9" s="17">
        <v>0.33543463298552501</v>
      </c>
      <c r="L9" s="17">
        <v>0.45561729515993998</v>
      </c>
      <c r="M9" s="17"/>
      <c r="N9" s="17">
        <v>0.30469819672057902</v>
      </c>
      <c r="O9" s="17">
        <v>0.30582155180508103</v>
      </c>
      <c r="P9" s="17">
        <v>0.32979106893953403</v>
      </c>
      <c r="Q9" s="17">
        <v>0.37122728732259203</v>
      </c>
      <c r="R9" s="17"/>
      <c r="S9" s="17">
        <v>0.31020009625624001</v>
      </c>
      <c r="T9" s="17">
        <v>0.36196084075239998</v>
      </c>
      <c r="U9" s="17">
        <v>0.29744007664060601</v>
      </c>
      <c r="V9" s="17">
        <v>0.27924878905836098</v>
      </c>
      <c r="W9" s="17">
        <v>0.31488953548586801</v>
      </c>
      <c r="X9" s="17">
        <v>0.32464248680387298</v>
      </c>
      <c r="Y9" s="17">
        <v>0.244557934544782</v>
      </c>
      <c r="Z9" s="17">
        <v>0.26972937397942498</v>
      </c>
      <c r="AA9" s="17">
        <v>0.38480770084226001</v>
      </c>
      <c r="AB9" s="17">
        <v>0.403394874141075</v>
      </c>
      <c r="AC9" s="17">
        <v>0.38520060794898098</v>
      </c>
      <c r="AD9" s="17">
        <v>0.27590713539984502</v>
      </c>
      <c r="AE9" s="17"/>
      <c r="AF9" s="17">
        <v>0.32962100801695199</v>
      </c>
      <c r="AG9" s="17">
        <v>0.344845280859916</v>
      </c>
      <c r="AH9" s="17">
        <v>0.31880877751531</v>
      </c>
      <c r="AI9" s="17">
        <v>0.31292967538745198</v>
      </c>
      <c r="AJ9" s="17">
        <v>0.30706765376654599</v>
      </c>
      <c r="AK9" s="17"/>
      <c r="AL9" s="17">
        <v>0.29741871502398598</v>
      </c>
      <c r="AM9" s="17">
        <v>0.30995676073488798</v>
      </c>
      <c r="AN9" s="17">
        <v>0.39958157185861898</v>
      </c>
      <c r="AO9" s="17">
        <v>0.40734515723686299</v>
      </c>
      <c r="AP9" s="17"/>
      <c r="AQ9" s="17">
        <v>0.33893975219446598</v>
      </c>
      <c r="AR9" s="17">
        <v>0.310850344475051</v>
      </c>
      <c r="AS9" s="17"/>
      <c r="AT9" s="17">
        <v>0.29784820237953002</v>
      </c>
      <c r="AU9" s="17">
        <v>0.42177014459798601</v>
      </c>
      <c r="AV9" s="17"/>
      <c r="AW9" s="17">
        <v>0.37841053937336</v>
      </c>
      <c r="AX9" s="17">
        <v>0.28670505173292798</v>
      </c>
      <c r="AY9" s="17">
        <v>0.30988645091580902</v>
      </c>
      <c r="AZ9" s="17"/>
      <c r="BA9" s="17">
        <v>0.33036105228166801</v>
      </c>
      <c r="BB9" s="17">
        <v>0.30962354597144298</v>
      </c>
      <c r="BC9" s="17">
        <v>0.32950164515375702</v>
      </c>
      <c r="BD9" s="17">
        <v>0.35481877307599402</v>
      </c>
      <c r="BE9" s="17">
        <v>0.34556734840209002</v>
      </c>
      <c r="BF9" s="17"/>
      <c r="BG9" s="17">
        <v>0.28820382320091997</v>
      </c>
      <c r="BH9" s="17">
        <v>0.35683117784595902</v>
      </c>
      <c r="BI9" s="17"/>
      <c r="BJ9" s="17">
        <v>0.30331563811470702</v>
      </c>
      <c r="BK9" s="17">
        <v>0.42537096835592197</v>
      </c>
      <c r="BL9" s="17"/>
      <c r="BM9" s="17">
        <v>0.30964522052306398</v>
      </c>
      <c r="BN9" s="17">
        <v>0.31381478630356002</v>
      </c>
      <c r="BO9" s="17">
        <v>0.336448293258581</v>
      </c>
      <c r="BP9" s="17">
        <v>0.26129420043308199</v>
      </c>
      <c r="BQ9" s="17">
        <v>0.34060698256844701</v>
      </c>
      <c r="BR9" s="17"/>
      <c r="BS9" s="17">
        <v>0.350848283242162</v>
      </c>
      <c r="BT9" s="17"/>
      <c r="BU9" s="17">
        <v>0.31000111079208498</v>
      </c>
      <c r="BV9" s="17">
        <v>0.29157989139288998</v>
      </c>
      <c r="BW9" s="17">
        <v>0.32892985617592602</v>
      </c>
      <c r="BX9" s="17">
        <v>0.38987277383364199</v>
      </c>
      <c r="BY9" s="17">
        <v>0.23860974207007499</v>
      </c>
      <c r="BZ9" s="17"/>
      <c r="CA9" s="17">
        <v>0.34643216271121002</v>
      </c>
      <c r="CB9" s="17"/>
      <c r="CC9" s="17">
        <v>0.36474697747891299</v>
      </c>
      <c r="CD9" s="17">
        <v>0.198462664694707</v>
      </c>
      <c r="CE9" s="17"/>
      <c r="CF9" s="17">
        <v>0.42146697976425002</v>
      </c>
      <c r="CG9" s="17"/>
      <c r="CH9" s="17">
        <v>0.36915791204318898</v>
      </c>
      <c r="CI9" s="17">
        <v>0.31937780431205898</v>
      </c>
    </row>
    <row r="10" spans="2:87" ht="29" x14ac:dyDescent="0.35">
      <c r="B10" s="18" t="s">
        <v>528</v>
      </c>
      <c r="C10" s="17">
        <v>0.316400215972162</v>
      </c>
      <c r="D10" s="17">
        <v>0.32200183718673098</v>
      </c>
      <c r="E10" s="17">
        <v>0.31196882223466699</v>
      </c>
      <c r="F10" s="17"/>
      <c r="G10" s="17">
        <v>0.34615478818818102</v>
      </c>
      <c r="H10" s="17">
        <v>0.33167754395543098</v>
      </c>
      <c r="I10" s="17">
        <v>0.34473811372789898</v>
      </c>
      <c r="J10" s="17">
        <v>0.28355074996374502</v>
      </c>
      <c r="K10" s="17">
        <v>0.29528457812889403</v>
      </c>
      <c r="L10" s="17">
        <v>0.29813446484485001</v>
      </c>
      <c r="M10" s="17"/>
      <c r="N10" s="17">
        <v>0.35800404353345</v>
      </c>
      <c r="O10" s="17">
        <v>0.32774345597540899</v>
      </c>
      <c r="P10" s="17">
        <v>0.326456939651664</v>
      </c>
      <c r="Q10" s="17">
        <v>0.25243480291032</v>
      </c>
      <c r="R10" s="17"/>
      <c r="S10" s="17">
        <v>0.32830540019096699</v>
      </c>
      <c r="T10" s="17">
        <v>0.28856036682250802</v>
      </c>
      <c r="U10" s="17">
        <v>0.30040773598402498</v>
      </c>
      <c r="V10" s="17">
        <v>0.313061578217397</v>
      </c>
      <c r="W10" s="17">
        <v>0.31574421943509101</v>
      </c>
      <c r="X10" s="17">
        <v>0.258693222564918</v>
      </c>
      <c r="Y10" s="17">
        <v>0.39306170471697099</v>
      </c>
      <c r="Z10" s="17">
        <v>0.40791179970117603</v>
      </c>
      <c r="AA10" s="17">
        <v>0.34233348419322002</v>
      </c>
      <c r="AB10" s="17">
        <v>0.29625503203247899</v>
      </c>
      <c r="AC10" s="17">
        <v>0.25384163601209597</v>
      </c>
      <c r="AD10" s="17">
        <v>0.35630076069053601</v>
      </c>
      <c r="AE10" s="17"/>
      <c r="AF10" s="17">
        <v>0.26966231440567601</v>
      </c>
      <c r="AG10" s="17">
        <v>0.32183065431529501</v>
      </c>
      <c r="AH10" s="17">
        <v>0.31735930702715298</v>
      </c>
      <c r="AI10" s="17">
        <v>0.33756384419791702</v>
      </c>
      <c r="AJ10" s="17">
        <v>0.37426984512196898</v>
      </c>
      <c r="AK10" s="17"/>
      <c r="AL10" s="17">
        <v>0.32043876445755598</v>
      </c>
      <c r="AM10" s="17">
        <v>0.32093321345770098</v>
      </c>
      <c r="AN10" s="17">
        <v>0.31374544869562698</v>
      </c>
      <c r="AO10" s="17">
        <v>0.273121163722715</v>
      </c>
      <c r="AP10" s="17"/>
      <c r="AQ10" s="17">
        <v>0.297528889627032</v>
      </c>
      <c r="AR10" s="17">
        <v>0.34345346994558201</v>
      </c>
      <c r="AS10" s="17"/>
      <c r="AT10" s="17">
        <v>0.32570827234079403</v>
      </c>
      <c r="AU10" s="17">
        <v>0.31387418698320402</v>
      </c>
      <c r="AV10" s="17"/>
      <c r="AW10" s="17">
        <v>0.32148143778873001</v>
      </c>
      <c r="AX10" s="17">
        <v>0.361994016460362</v>
      </c>
      <c r="AY10" s="17">
        <v>0.28598021734866502</v>
      </c>
      <c r="AZ10" s="17"/>
      <c r="BA10" s="17">
        <v>0.28714692964146199</v>
      </c>
      <c r="BB10" s="17">
        <v>0.33741249513216798</v>
      </c>
      <c r="BC10" s="17">
        <v>0.32877940278463702</v>
      </c>
      <c r="BD10" s="17">
        <v>0.30156092031989101</v>
      </c>
      <c r="BE10" s="17">
        <v>0.30524304548489201</v>
      </c>
      <c r="BF10" s="17"/>
      <c r="BG10" s="17">
        <v>0.327228556206624</v>
      </c>
      <c r="BH10" s="17">
        <v>0.30826822719054803</v>
      </c>
      <c r="BI10" s="17"/>
      <c r="BJ10" s="17">
        <v>0.32417764357123502</v>
      </c>
      <c r="BK10" s="17">
        <v>0.27806777555625001</v>
      </c>
      <c r="BL10" s="17"/>
      <c r="BM10" s="17">
        <v>0.26928939270609797</v>
      </c>
      <c r="BN10" s="17">
        <v>0.29442172764671098</v>
      </c>
      <c r="BO10" s="17">
        <v>0.35118586194078999</v>
      </c>
      <c r="BP10" s="17">
        <v>0.36662302638712102</v>
      </c>
      <c r="BQ10" s="17">
        <v>0.28862899581895501</v>
      </c>
      <c r="BR10" s="17"/>
      <c r="BS10" s="17">
        <v>0.33374445034120298</v>
      </c>
      <c r="BT10" s="17"/>
      <c r="BU10" s="17">
        <v>0.31722774223889999</v>
      </c>
      <c r="BV10" s="17">
        <v>0.39160608054240797</v>
      </c>
      <c r="BW10" s="17">
        <v>0.34298390112744598</v>
      </c>
      <c r="BX10" s="17">
        <v>0.294594939221965</v>
      </c>
      <c r="BY10" s="17">
        <v>0.20415588747208499</v>
      </c>
      <c r="BZ10" s="17"/>
      <c r="CA10" s="17">
        <v>0.39793630633312199</v>
      </c>
      <c r="CB10" s="17"/>
      <c r="CC10" s="17">
        <v>0.32036894486483197</v>
      </c>
      <c r="CD10" s="17">
        <v>0.32219561892814302</v>
      </c>
      <c r="CE10" s="17"/>
      <c r="CF10" s="17">
        <v>0.30832043996990099</v>
      </c>
      <c r="CG10" s="17"/>
      <c r="CH10" s="17">
        <v>0.31904963012507698</v>
      </c>
      <c r="CI10" s="17">
        <v>0.35133282694234502</v>
      </c>
    </row>
    <row r="11" spans="2:87" ht="29" x14ac:dyDescent="0.35">
      <c r="B11" s="18" t="s">
        <v>529</v>
      </c>
      <c r="C11" s="17">
        <v>0.10361670033828201</v>
      </c>
      <c r="D11" s="17">
        <v>0.124089225215986</v>
      </c>
      <c r="E11" s="17">
        <v>8.3386394104356595E-2</v>
      </c>
      <c r="F11" s="17"/>
      <c r="G11" s="17">
        <v>0.133356908808278</v>
      </c>
      <c r="H11" s="17">
        <v>0.107237547759808</v>
      </c>
      <c r="I11" s="17">
        <v>9.6534238863447905E-2</v>
      </c>
      <c r="J11" s="17">
        <v>0.114227078142491</v>
      </c>
      <c r="K11" s="17">
        <v>0.122452139775166</v>
      </c>
      <c r="L11" s="17">
        <v>6.3121857165464507E-2</v>
      </c>
      <c r="M11" s="17"/>
      <c r="N11" s="17">
        <v>0.12266748472123901</v>
      </c>
      <c r="O11" s="17">
        <v>0.11347848560401599</v>
      </c>
      <c r="P11" s="17">
        <v>9.2201705815898899E-2</v>
      </c>
      <c r="Q11" s="17">
        <v>8.2808144253090493E-2</v>
      </c>
      <c r="R11" s="17"/>
      <c r="S11" s="17">
        <v>9.9150948058275401E-2</v>
      </c>
      <c r="T11" s="17">
        <v>0.108984601767871</v>
      </c>
      <c r="U11" s="17">
        <v>0.13512380977006799</v>
      </c>
      <c r="V11" s="17">
        <v>0.12583083003044901</v>
      </c>
      <c r="W11" s="17">
        <v>0.106635861282786</v>
      </c>
      <c r="X11" s="17">
        <v>0.11914642309828199</v>
      </c>
      <c r="Y11" s="17">
        <v>7.57096086092027E-2</v>
      </c>
      <c r="Z11" s="17">
        <v>2.7914869240879998E-2</v>
      </c>
      <c r="AA11" s="17">
        <v>0.101868937428068</v>
      </c>
      <c r="AB11" s="17">
        <v>0.11027462247740299</v>
      </c>
      <c r="AC11" s="17">
        <v>9.1888975005040105E-2</v>
      </c>
      <c r="AD11" s="17">
        <v>7.9387212188422596E-2</v>
      </c>
      <c r="AE11" s="17"/>
      <c r="AF11" s="17">
        <v>0.104595991885824</v>
      </c>
      <c r="AG11" s="17">
        <v>0.100485287035779</v>
      </c>
      <c r="AH11" s="17">
        <v>9.6080062993886994E-2</v>
      </c>
      <c r="AI11" s="17">
        <v>0.103702266337153</v>
      </c>
      <c r="AJ11" s="17">
        <v>0.14420381791784301</v>
      </c>
      <c r="AK11" s="17"/>
      <c r="AL11" s="17">
        <v>0.10614858957866601</v>
      </c>
      <c r="AM11" s="17">
        <v>0.103981867509388</v>
      </c>
      <c r="AN11" s="17">
        <v>0.101380871966296</v>
      </c>
      <c r="AO11" s="17">
        <v>9.28801432804435E-2</v>
      </c>
      <c r="AP11" s="17"/>
      <c r="AQ11" s="17">
        <v>0.10503578666117</v>
      </c>
      <c r="AR11" s="17">
        <v>0.10158234928095899</v>
      </c>
      <c r="AS11" s="17"/>
      <c r="AT11" s="17">
        <v>0.118625159042812</v>
      </c>
      <c r="AU11" s="17">
        <v>7.4249219212945097E-2</v>
      </c>
      <c r="AV11" s="17"/>
      <c r="AW11" s="17">
        <v>9.6174384904358201E-2</v>
      </c>
      <c r="AX11" s="17">
        <v>0.109201981608244</v>
      </c>
      <c r="AY11" s="17">
        <v>0.112959014966156</v>
      </c>
      <c r="AZ11" s="17"/>
      <c r="BA11" s="17">
        <v>0.10364274614523999</v>
      </c>
      <c r="BB11" s="17">
        <v>9.9637782955657894E-2</v>
      </c>
      <c r="BC11" s="17">
        <v>0.112646197684221</v>
      </c>
      <c r="BD11" s="17">
        <v>6.5902203432353396E-2</v>
      </c>
      <c r="BE11" s="17">
        <v>0.12962466232790401</v>
      </c>
      <c r="BF11" s="17"/>
      <c r="BG11" s="17">
        <v>0.106253726059907</v>
      </c>
      <c r="BH11" s="17">
        <v>0.101636317092026</v>
      </c>
      <c r="BI11" s="17"/>
      <c r="BJ11" s="17">
        <v>0.107780147988431</v>
      </c>
      <c r="BK11" s="17">
        <v>8.9320637185182405E-2</v>
      </c>
      <c r="BL11" s="17"/>
      <c r="BM11" s="17">
        <v>6.4826349160059804E-2</v>
      </c>
      <c r="BN11" s="17">
        <v>0.12232978280678999</v>
      </c>
      <c r="BO11" s="17">
        <v>9.8865672621165995E-2</v>
      </c>
      <c r="BP11" s="17">
        <v>0.13778518797030501</v>
      </c>
      <c r="BQ11" s="17">
        <v>0.129737193952601</v>
      </c>
      <c r="BR11" s="17"/>
      <c r="BS11" s="17">
        <v>0.105811142212814</v>
      </c>
      <c r="BT11" s="17"/>
      <c r="BU11" s="17">
        <v>0.12550730860331499</v>
      </c>
      <c r="BV11" s="17">
        <v>0.11389983748011299</v>
      </c>
      <c r="BW11" s="17">
        <v>0.14793514234847299</v>
      </c>
      <c r="BX11" s="17">
        <v>9.9465639454665106E-2</v>
      </c>
      <c r="BY11" s="17">
        <v>5.4465348093938097E-2</v>
      </c>
      <c r="BZ11" s="17"/>
      <c r="CA11" s="17">
        <v>8.0957138794128802E-2</v>
      </c>
      <c r="CB11" s="17"/>
      <c r="CC11" s="17">
        <v>9.2925062694655197E-2</v>
      </c>
      <c r="CD11" s="17">
        <v>0.14313720363136401</v>
      </c>
      <c r="CE11" s="17"/>
      <c r="CF11" s="17">
        <v>7.1006313346523894E-2</v>
      </c>
      <c r="CG11" s="17"/>
      <c r="CH11" s="17">
        <v>9.1736223490489197E-2</v>
      </c>
      <c r="CI11" s="17">
        <v>0.106255746695325</v>
      </c>
    </row>
    <row r="12" spans="2:87" ht="29" x14ac:dyDescent="0.35">
      <c r="B12" s="18" t="s">
        <v>530</v>
      </c>
      <c r="C12" s="17">
        <v>6.5196634658127195E-2</v>
      </c>
      <c r="D12" s="17">
        <v>8.4425374915309701E-2</v>
      </c>
      <c r="E12" s="17">
        <v>4.7007481276825198E-2</v>
      </c>
      <c r="F12" s="17"/>
      <c r="G12" s="17">
        <v>6.8063487525355196E-2</v>
      </c>
      <c r="H12" s="17">
        <v>4.50043930650115E-2</v>
      </c>
      <c r="I12" s="17">
        <v>8.1855438550895596E-2</v>
      </c>
      <c r="J12" s="17">
        <v>6.9707000988613196E-2</v>
      </c>
      <c r="K12" s="17">
        <v>7.2380517460480201E-2</v>
      </c>
      <c r="L12" s="17">
        <v>5.7726295862752498E-2</v>
      </c>
      <c r="M12" s="17"/>
      <c r="N12" s="17">
        <v>6.8656581155595794E-2</v>
      </c>
      <c r="O12" s="17">
        <v>8.5222568596218504E-2</v>
      </c>
      <c r="P12" s="17">
        <v>4.5818315485518797E-2</v>
      </c>
      <c r="Q12" s="17">
        <v>5.8750241952093198E-2</v>
      </c>
      <c r="R12" s="17"/>
      <c r="S12" s="17">
        <v>7.5541735546045E-2</v>
      </c>
      <c r="T12" s="17">
        <v>6.6484833723812906E-2</v>
      </c>
      <c r="U12" s="17">
        <v>9.5722572144305407E-2</v>
      </c>
      <c r="V12" s="17">
        <v>4.5433859351857002E-2</v>
      </c>
      <c r="W12" s="17">
        <v>4.2140328341729698E-2</v>
      </c>
      <c r="X12" s="17">
        <v>5.7526532359843098E-2</v>
      </c>
      <c r="Y12" s="17">
        <v>7.6995419698684606E-2</v>
      </c>
      <c r="Z12" s="17">
        <v>7.1633039064425905E-2</v>
      </c>
      <c r="AA12" s="17">
        <v>5.5342788568042797E-2</v>
      </c>
      <c r="AB12" s="17">
        <v>7.1434935532056695E-2</v>
      </c>
      <c r="AC12" s="17">
        <v>6.4331229831193604E-2</v>
      </c>
      <c r="AD12" s="17">
        <v>4.3438241226555097E-2</v>
      </c>
      <c r="AE12" s="17"/>
      <c r="AF12" s="17">
        <v>6.5694790373624204E-2</v>
      </c>
      <c r="AG12" s="17">
        <v>6.7498162022764305E-2</v>
      </c>
      <c r="AH12" s="17">
        <v>5.9911271745552899E-2</v>
      </c>
      <c r="AI12" s="17">
        <v>7.4496203043866893E-2</v>
      </c>
      <c r="AJ12" s="17">
        <v>6.5243029847645406E-2</v>
      </c>
      <c r="AK12" s="17"/>
      <c r="AL12" s="17">
        <v>7.2379313582452295E-2</v>
      </c>
      <c r="AM12" s="17">
        <v>6.5545741129187804E-2</v>
      </c>
      <c r="AN12" s="17">
        <v>5.7699567271242501E-2</v>
      </c>
      <c r="AO12" s="17">
        <v>4.2023371717636697E-2</v>
      </c>
      <c r="AP12" s="17"/>
      <c r="AQ12" s="17">
        <v>5.83610922214833E-2</v>
      </c>
      <c r="AR12" s="17">
        <v>7.49958221769393E-2</v>
      </c>
      <c r="AS12" s="17"/>
      <c r="AT12" s="17">
        <v>6.4192007345689195E-2</v>
      </c>
      <c r="AU12" s="17">
        <v>5.10191753640903E-2</v>
      </c>
      <c r="AV12" s="17"/>
      <c r="AW12" s="17">
        <v>6.7847498763391606E-2</v>
      </c>
      <c r="AX12" s="17">
        <v>6.3899684673856802E-2</v>
      </c>
      <c r="AY12" s="17">
        <v>6.1118563670168498E-2</v>
      </c>
      <c r="AZ12" s="17"/>
      <c r="BA12" s="17">
        <v>7.6505820660660903E-2</v>
      </c>
      <c r="BB12" s="17">
        <v>7.3794288492902496E-2</v>
      </c>
      <c r="BC12" s="17">
        <v>4.90595553078923E-2</v>
      </c>
      <c r="BD12" s="17">
        <v>6.8340119012129705E-2</v>
      </c>
      <c r="BE12" s="17">
        <v>5.9209559062938399E-2</v>
      </c>
      <c r="BF12" s="17"/>
      <c r="BG12" s="17">
        <v>7.0454423231712304E-2</v>
      </c>
      <c r="BH12" s="17">
        <v>6.12480814384554E-2</v>
      </c>
      <c r="BI12" s="17"/>
      <c r="BJ12" s="17">
        <v>6.9092170322563096E-2</v>
      </c>
      <c r="BK12" s="17">
        <v>5.1046033225294503E-2</v>
      </c>
      <c r="BL12" s="17"/>
      <c r="BM12" s="17">
        <v>5.6988718889653303E-2</v>
      </c>
      <c r="BN12" s="17">
        <v>0.108055715632165</v>
      </c>
      <c r="BO12" s="17">
        <v>5.4160385518337101E-2</v>
      </c>
      <c r="BP12" s="17">
        <v>4.1715803888192703E-2</v>
      </c>
      <c r="BQ12" s="17">
        <v>5.84105331496425E-2</v>
      </c>
      <c r="BR12" s="17"/>
      <c r="BS12" s="17">
        <v>6.3223419665300706E-2</v>
      </c>
      <c r="BT12" s="17"/>
      <c r="BU12" s="17">
        <v>8.5443651759746705E-2</v>
      </c>
      <c r="BV12" s="17">
        <v>6.5609237365330003E-2</v>
      </c>
      <c r="BW12" s="17">
        <v>3.22425050428857E-2</v>
      </c>
      <c r="BX12" s="17">
        <v>7.0044472852622705E-2</v>
      </c>
      <c r="BY12" s="17">
        <v>0.10040236101840699</v>
      </c>
      <c r="BZ12" s="17"/>
      <c r="CA12" s="17">
        <v>5.3153339470563603E-2</v>
      </c>
      <c r="CB12" s="17"/>
      <c r="CC12" s="17">
        <v>5.1334562730243699E-2</v>
      </c>
      <c r="CD12" s="17">
        <v>0.126656633749296</v>
      </c>
      <c r="CE12" s="17"/>
      <c r="CF12" s="17">
        <v>4.8158041658738E-2</v>
      </c>
      <c r="CG12" s="17"/>
      <c r="CH12" s="17">
        <v>6.3048683221432103E-2</v>
      </c>
      <c r="CI12" s="17">
        <v>8.5746293723081596E-2</v>
      </c>
    </row>
    <row r="13" spans="2:87" ht="29" x14ac:dyDescent="0.35">
      <c r="B13" s="18" t="s">
        <v>531</v>
      </c>
      <c r="C13" s="17">
        <v>8.5925889476939299E-2</v>
      </c>
      <c r="D13" s="17">
        <v>9.3991746138032503E-2</v>
      </c>
      <c r="E13" s="17">
        <v>7.8658251910149996E-2</v>
      </c>
      <c r="F13" s="17"/>
      <c r="G13" s="17">
        <v>3.8705041845976298E-2</v>
      </c>
      <c r="H13" s="17">
        <v>0.12492771941995701</v>
      </c>
      <c r="I13" s="17">
        <v>0.109047965068836</v>
      </c>
      <c r="J13" s="17">
        <v>8.9320236384194507E-2</v>
      </c>
      <c r="K13" s="17">
        <v>8.9925911847424503E-2</v>
      </c>
      <c r="L13" s="17">
        <v>6.0043078685669098E-2</v>
      </c>
      <c r="M13" s="17"/>
      <c r="N13" s="17">
        <v>7.5458524532043006E-2</v>
      </c>
      <c r="O13" s="17">
        <v>9.0037002657018306E-2</v>
      </c>
      <c r="P13" s="17">
        <v>9.1011965548147306E-2</v>
      </c>
      <c r="Q13" s="17">
        <v>8.7076223323905105E-2</v>
      </c>
      <c r="R13" s="17"/>
      <c r="S13" s="17">
        <v>6.78555408018678E-2</v>
      </c>
      <c r="T13" s="17">
        <v>7.9596851943618194E-2</v>
      </c>
      <c r="U13" s="17">
        <v>5.4474783972362301E-2</v>
      </c>
      <c r="V13" s="17">
        <v>9.3341806476421804E-2</v>
      </c>
      <c r="W13" s="17">
        <v>9.7371019659667393E-2</v>
      </c>
      <c r="X13" s="17">
        <v>0.12046927748646701</v>
      </c>
      <c r="Y13" s="17">
        <v>0.103683502988933</v>
      </c>
      <c r="Z13" s="17">
        <v>0.100693786885673</v>
      </c>
      <c r="AA13" s="17">
        <v>5.6851942881436697E-2</v>
      </c>
      <c r="AB13" s="17">
        <v>7.5214586818528398E-2</v>
      </c>
      <c r="AC13" s="17">
        <v>0.139190965579365</v>
      </c>
      <c r="AD13" s="17">
        <v>0.110170060894289</v>
      </c>
      <c r="AE13" s="17"/>
      <c r="AF13" s="17">
        <v>9.9979555843625403E-2</v>
      </c>
      <c r="AG13" s="17">
        <v>6.7293730591451495E-2</v>
      </c>
      <c r="AH13" s="17">
        <v>0.121382707677789</v>
      </c>
      <c r="AI13" s="17">
        <v>9.6718562669809993E-2</v>
      </c>
      <c r="AJ13" s="17">
        <v>3.4688369849939199E-2</v>
      </c>
      <c r="AK13" s="17"/>
      <c r="AL13" s="17">
        <v>9.5001571101352794E-2</v>
      </c>
      <c r="AM13" s="17">
        <v>9.3399713792299305E-2</v>
      </c>
      <c r="AN13" s="17">
        <v>4.3141040036197398E-2</v>
      </c>
      <c r="AO13" s="17">
        <v>0.10614605792821</v>
      </c>
      <c r="AP13" s="17"/>
      <c r="AQ13" s="17">
        <v>9.2337251646955998E-2</v>
      </c>
      <c r="AR13" s="17">
        <v>7.6734791515464501E-2</v>
      </c>
      <c r="AS13" s="17"/>
      <c r="AT13" s="17">
        <v>8.7378818774344905E-2</v>
      </c>
      <c r="AU13" s="17">
        <v>6.4588517339768795E-2</v>
      </c>
      <c r="AV13" s="17"/>
      <c r="AW13" s="17">
        <v>6.5693597998341902E-2</v>
      </c>
      <c r="AX13" s="17">
        <v>8.7973897357816397E-2</v>
      </c>
      <c r="AY13" s="17">
        <v>0.10071007298781399</v>
      </c>
      <c r="AZ13" s="17"/>
      <c r="BA13" s="17">
        <v>8.7865160569863501E-2</v>
      </c>
      <c r="BB13" s="17">
        <v>9.2306066104171802E-2</v>
      </c>
      <c r="BC13" s="17">
        <v>8.5817690680019307E-2</v>
      </c>
      <c r="BD13" s="17">
        <v>8.2858793373743897E-2</v>
      </c>
      <c r="BE13" s="17">
        <v>4.89330473027745E-2</v>
      </c>
      <c r="BF13" s="17"/>
      <c r="BG13" s="17">
        <v>9.5081412720681296E-2</v>
      </c>
      <c r="BH13" s="17">
        <v>7.9050171620295304E-2</v>
      </c>
      <c r="BI13" s="17"/>
      <c r="BJ13" s="17">
        <v>8.7429166050674398E-2</v>
      </c>
      <c r="BK13" s="17">
        <v>8.1947361928708204E-2</v>
      </c>
      <c r="BL13" s="17"/>
      <c r="BM13" s="17">
        <v>0.110452534816551</v>
      </c>
      <c r="BN13" s="17">
        <v>8.7386056719216704E-2</v>
      </c>
      <c r="BO13" s="17">
        <v>8.1155910459309505E-2</v>
      </c>
      <c r="BP13" s="17">
        <v>9.4905321451466101E-2</v>
      </c>
      <c r="BQ13" s="17">
        <v>8.9014614412904397E-2</v>
      </c>
      <c r="BR13" s="17"/>
      <c r="BS13" s="17">
        <v>7.2284806910993801E-2</v>
      </c>
      <c r="BT13" s="17"/>
      <c r="BU13" s="17">
        <v>9.0502336200528596E-2</v>
      </c>
      <c r="BV13" s="17">
        <v>6.5166002206168E-2</v>
      </c>
      <c r="BW13" s="17">
        <v>6.8358459815184597E-2</v>
      </c>
      <c r="BX13" s="17">
        <v>6.3194936092387105E-2</v>
      </c>
      <c r="BY13" s="17">
        <v>0.18913633333232099</v>
      </c>
      <c r="BZ13" s="17"/>
      <c r="CA13" s="17">
        <v>6.9052566014610794E-2</v>
      </c>
      <c r="CB13" s="17"/>
      <c r="CC13" s="17">
        <v>7.3947501642778704E-2</v>
      </c>
      <c r="CD13" s="17">
        <v>0.115371061441158</v>
      </c>
      <c r="CE13" s="17"/>
      <c r="CF13" s="17">
        <v>6.9601852693991606E-2</v>
      </c>
      <c r="CG13" s="17"/>
      <c r="CH13" s="17">
        <v>7.2230158320302704E-2</v>
      </c>
      <c r="CI13" s="17">
        <v>7.7577485106346405E-2</v>
      </c>
    </row>
    <row r="14" spans="2:87" x14ac:dyDescent="0.35">
      <c r="B14" s="18" t="s">
        <v>161</v>
      </c>
      <c r="C14" s="19">
        <v>0.101463305434859</v>
      </c>
      <c r="D14" s="19">
        <v>8.5985000474488704E-2</v>
      </c>
      <c r="E14" s="19">
        <v>0.11292157507072099</v>
      </c>
      <c r="F14" s="19"/>
      <c r="G14" s="19">
        <v>0.124314859081915</v>
      </c>
      <c r="H14" s="19">
        <v>0.10389097595472201</v>
      </c>
      <c r="I14" s="19">
        <v>0.13401267127170599</v>
      </c>
      <c r="J14" s="19">
        <v>0.101092929699474</v>
      </c>
      <c r="K14" s="19">
        <v>8.4522219802509999E-2</v>
      </c>
      <c r="L14" s="19">
        <v>6.5357008281323598E-2</v>
      </c>
      <c r="M14" s="19"/>
      <c r="N14" s="19">
        <v>7.0515169337092301E-2</v>
      </c>
      <c r="O14" s="19">
        <v>7.7696935362257302E-2</v>
      </c>
      <c r="P14" s="19">
        <v>0.114720004559237</v>
      </c>
      <c r="Q14" s="19">
        <v>0.14770330023799999</v>
      </c>
      <c r="R14" s="19"/>
      <c r="S14" s="19">
        <v>0.11894627914660499</v>
      </c>
      <c r="T14" s="19">
        <v>9.4412504989790494E-2</v>
      </c>
      <c r="U14" s="19">
        <v>0.116831021488633</v>
      </c>
      <c r="V14" s="19">
        <v>0.14308313686551399</v>
      </c>
      <c r="W14" s="19">
        <v>0.123219035794857</v>
      </c>
      <c r="X14" s="19">
        <v>0.119522057686618</v>
      </c>
      <c r="Y14" s="19">
        <v>0.105991829441427</v>
      </c>
      <c r="Z14" s="19">
        <v>0.12211713112842</v>
      </c>
      <c r="AA14" s="19">
        <v>5.8795146086971901E-2</v>
      </c>
      <c r="AB14" s="19">
        <v>4.3425948998458003E-2</v>
      </c>
      <c r="AC14" s="19">
        <v>6.5546585623323897E-2</v>
      </c>
      <c r="AD14" s="19">
        <v>0.13479658960035201</v>
      </c>
      <c r="AE14" s="19"/>
      <c r="AF14" s="19">
        <v>0.13044633947429801</v>
      </c>
      <c r="AG14" s="19">
        <v>9.8046885174793694E-2</v>
      </c>
      <c r="AH14" s="19">
        <v>8.6457873040307595E-2</v>
      </c>
      <c r="AI14" s="19">
        <v>7.4589448363800798E-2</v>
      </c>
      <c r="AJ14" s="19">
        <v>7.4527283496057598E-2</v>
      </c>
      <c r="AK14" s="19"/>
      <c r="AL14" s="19">
        <v>0.108613046255986</v>
      </c>
      <c r="AM14" s="19">
        <v>0.106182703376535</v>
      </c>
      <c r="AN14" s="19">
        <v>8.4451500172018704E-2</v>
      </c>
      <c r="AO14" s="19">
        <v>7.8484106114131605E-2</v>
      </c>
      <c r="AP14" s="19"/>
      <c r="AQ14" s="19">
        <v>0.107797227648893</v>
      </c>
      <c r="AR14" s="19">
        <v>9.2383222606003707E-2</v>
      </c>
      <c r="AS14" s="19"/>
      <c r="AT14" s="19">
        <v>0.10624754011683001</v>
      </c>
      <c r="AU14" s="19">
        <v>7.4498756502006394E-2</v>
      </c>
      <c r="AV14" s="19"/>
      <c r="AW14" s="19">
        <v>7.0392541171817896E-2</v>
      </c>
      <c r="AX14" s="19">
        <v>9.0225368166792996E-2</v>
      </c>
      <c r="AY14" s="19">
        <v>0.129345680111388</v>
      </c>
      <c r="AZ14" s="19"/>
      <c r="BA14" s="19">
        <v>0.114478290701106</v>
      </c>
      <c r="BB14" s="19">
        <v>8.7225821343657306E-2</v>
      </c>
      <c r="BC14" s="19">
        <v>9.4195508389474394E-2</v>
      </c>
      <c r="BD14" s="19">
        <v>0.126519190785888</v>
      </c>
      <c r="BE14" s="19">
        <v>0.111422337419401</v>
      </c>
      <c r="BF14" s="19"/>
      <c r="BG14" s="19">
        <v>0.11277805858015499</v>
      </c>
      <c r="BH14" s="19">
        <v>9.2966024812716805E-2</v>
      </c>
      <c r="BI14" s="19"/>
      <c r="BJ14" s="19">
        <v>0.10820523395239</v>
      </c>
      <c r="BK14" s="19">
        <v>7.4247223748642704E-2</v>
      </c>
      <c r="BL14" s="19"/>
      <c r="BM14" s="19">
        <v>0.188797783904574</v>
      </c>
      <c r="BN14" s="19">
        <v>7.3991930891558505E-2</v>
      </c>
      <c r="BO14" s="19">
        <v>7.8183876201815994E-2</v>
      </c>
      <c r="BP14" s="19">
        <v>9.7676459869832893E-2</v>
      </c>
      <c r="BQ14" s="19">
        <v>9.3601680097449805E-2</v>
      </c>
      <c r="BR14" s="19"/>
      <c r="BS14" s="19">
        <v>7.4087897627527197E-2</v>
      </c>
      <c r="BT14" s="19"/>
      <c r="BU14" s="19">
        <v>7.1317850405424904E-2</v>
      </c>
      <c r="BV14" s="19">
        <v>7.2138951013091202E-2</v>
      </c>
      <c r="BW14" s="19">
        <v>7.9550135490085105E-2</v>
      </c>
      <c r="BX14" s="19">
        <v>8.2827238544718504E-2</v>
      </c>
      <c r="BY14" s="19">
        <v>0.21323032801317501</v>
      </c>
      <c r="BZ14" s="19"/>
      <c r="CA14" s="19">
        <v>5.2468486676364598E-2</v>
      </c>
      <c r="CB14" s="19"/>
      <c r="CC14" s="19">
        <v>9.6676950588576699E-2</v>
      </c>
      <c r="CD14" s="19">
        <v>9.4176817555331194E-2</v>
      </c>
      <c r="CE14" s="19"/>
      <c r="CF14" s="19">
        <v>8.1446372566595399E-2</v>
      </c>
      <c r="CG14" s="19"/>
      <c r="CH14" s="19">
        <v>8.4777392799510506E-2</v>
      </c>
      <c r="CI14" s="19">
        <v>5.9709843220843502E-2</v>
      </c>
    </row>
    <row r="15" spans="2:87" x14ac:dyDescent="0.35">
      <c r="B15" s="16" t="s">
        <v>163</v>
      </c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dimension ref="B2:L19"/>
  <sheetViews>
    <sheetView showGridLines="0" topLeftCell="A6" workbookViewId="0">
      <pane xSplit="2" topLeftCell="C1" activePane="topRight" state="frozen"/>
      <selection pane="topRight" activeCell="B19" sqref="B19"/>
    </sheetView>
  </sheetViews>
  <sheetFormatPr defaultColWidth="10.90625" defaultRowHeight="14.5" x14ac:dyDescent="0.35"/>
  <cols>
    <col min="2" max="2" width="25.7265625" customWidth="1"/>
    <col min="3" max="12" width="20.7265625" customWidth="1"/>
  </cols>
  <sheetData>
    <row r="2" spans="2:12" ht="40" customHeight="1" x14ac:dyDescent="0.35">
      <c r="D2" s="31" t="s">
        <v>567</v>
      </c>
      <c r="E2" s="27"/>
      <c r="F2" s="27"/>
      <c r="G2" s="27"/>
      <c r="H2" s="27"/>
      <c r="I2" s="27"/>
      <c r="J2" s="27"/>
      <c r="K2" s="27"/>
      <c r="L2" s="27"/>
    </row>
    <row r="6" spans="2:12" ht="50" customHeight="1" x14ac:dyDescent="0.35">
      <c r="B6" s="20" t="s">
        <v>15</v>
      </c>
      <c r="C6" s="20" t="s">
        <v>558</v>
      </c>
      <c r="D6" s="20" t="s">
        <v>559</v>
      </c>
      <c r="E6" s="20" t="s">
        <v>560</v>
      </c>
      <c r="F6" s="20" t="s">
        <v>561</v>
      </c>
      <c r="G6" s="20" t="s">
        <v>562</v>
      </c>
      <c r="H6" s="20" t="s">
        <v>563</v>
      </c>
      <c r="I6" s="20" t="s">
        <v>564</v>
      </c>
      <c r="J6" s="20" t="s">
        <v>565</v>
      </c>
      <c r="K6" s="20" t="s">
        <v>566</v>
      </c>
    </row>
    <row r="7" spans="2:12" ht="29" x14ac:dyDescent="0.35">
      <c r="B7" s="18" t="s">
        <v>527</v>
      </c>
      <c r="C7" s="17">
        <v>0.248258225546378</v>
      </c>
      <c r="D7" s="17">
        <v>0.30508520181511201</v>
      </c>
      <c r="E7" s="17">
        <v>0.24389604316205199</v>
      </c>
      <c r="F7" s="17">
        <v>0.353031669591438</v>
      </c>
      <c r="G7" s="17">
        <v>6.4112458242632106E-2</v>
      </c>
      <c r="H7" s="17">
        <v>0.128852661049939</v>
      </c>
      <c r="I7" s="17">
        <v>0.24475851515522401</v>
      </c>
      <c r="J7" s="17">
        <v>0.106048690997331</v>
      </c>
      <c r="K7" s="17">
        <v>5.52372355692239E-2</v>
      </c>
    </row>
    <row r="8" spans="2:12" ht="29" x14ac:dyDescent="0.35">
      <c r="B8" s="18" t="s">
        <v>528</v>
      </c>
      <c r="C8" s="17">
        <v>0.37903265861755298</v>
      </c>
      <c r="D8" s="17">
        <v>0.26581933571272398</v>
      </c>
      <c r="E8" s="17">
        <v>0.33125617878311298</v>
      </c>
      <c r="F8" s="17">
        <v>0.32425371728789398</v>
      </c>
      <c r="G8" s="17">
        <v>0.14381284331390801</v>
      </c>
      <c r="H8" s="17">
        <v>0.25824925327799098</v>
      </c>
      <c r="I8" s="17">
        <v>0.33961978779329399</v>
      </c>
      <c r="J8" s="17">
        <v>0.26655854138416402</v>
      </c>
      <c r="K8" s="17">
        <v>0.114157171717658</v>
      </c>
    </row>
    <row r="9" spans="2:12" ht="29" x14ac:dyDescent="0.35">
      <c r="B9" s="18" t="s">
        <v>529</v>
      </c>
      <c r="C9" s="17">
        <v>0.136121524188488</v>
      </c>
      <c r="D9" s="17">
        <v>0.17543388197173199</v>
      </c>
      <c r="E9" s="17">
        <v>0.151695941745149</v>
      </c>
      <c r="F9" s="17">
        <v>0.12651143966158299</v>
      </c>
      <c r="G9" s="17">
        <v>0.25337233506495599</v>
      </c>
      <c r="H9" s="17">
        <v>0.22039221243724799</v>
      </c>
      <c r="I9" s="17">
        <v>0.15386171151082501</v>
      </c>
      <c r="J9" s="17">
        <v>0.204155388657209</v>
      </c>
      <c r="K9" s="17">
        <v>0.143620347355019</v>
      </c>
    </row>
    <row r="10" spans="2:12" ht="29" x14ac:dyDescent="0.35">
      <c r="B10" s="18" t="s">
        <v>530</v>
      </c>
      <c r="C10" s="17">
        <v>9.3282731032485702E-2</v>
      </c>
      <c r="D10" s="17">
        <v>0.12921768789486701</v>
      </c>
      <c r="E10" s="17">
        <v>0.12766691584900999</v>
      </c>
      <c r="F10" s="17">
        <v>7.4464831851291602E-2</v>
      </c>
      <c r="G10" s="17">
        <v>0.40219183425114802</v>
      </c>
      <c r="H10" s="17">
        <v>0.239436109799499</v>
      </c>
      <c r="I10" s="17">
        <v>0.109988259797989</v>
      </c>
      <c r="J10" s="17">
        <v>0.20465980363103001</v>
      </c>
      <c r="K10" s="17">
        <v>0.557279569204852</v>
      </c>
    </row>
    <row r="11" spans="2:12" ht="29" x14ac:dyDescent="0.35">
      <c r="B11" s="18" t="s">
        <v>531</v>
      </c>
      <c r="C11" s="17">
        <v>6.0776355830892102E-2</v>
      </c>
      <c r="D11" s="17">
        <v>5.4374776284887398E-2</v>
      </c>
      <c r="E11" s="17">
        <v>6.0183356932644802E-2</v>
      </c>
      <c r="F11" s="17">
        <v>4.6233716764650497E-2</v>
      </c>
      <c r="G11" s="17">
        <v>5.88054197532102E-2</v>
      </c>
      <c r="H11" s="17">
        <v>6.3102011321002002E-2</v>
      </c>
      <c r="I11" s="17">
        <v>6.7020472135566805E-2</v>
      </c>
      <c r="J11" s="17">
        <v>9.3881539128932198E-2</v>
      </c>
      <c r="K11" s="17">
        <v>6.5348294687024494E-2</v>
      </c>
    </row>
    <row r="12" spans="2:12" x14ac:dyDescent="0.35">
      <c r="B12" s="18" t="s">
        <v>161</v>
      </c>
      <c r="C12" s="17">
        <v>8.2528504784202802E-2</v>
      </c>
      <c r="D12" s="17">
        <v>7.0069116320678304E-2</v>
      </c>
      <c r="E12" s="17">
        <v>8.5301563528031102E-2</v>
      </c>
      <c r="F12" s="17">
        <v>7.5504624843142507E-2</v>
      </c>
      <c r="G12" s="17">
        <v>7.7705109374145598E-2</v>
      </c>
      <c r="H12" s="17">
        <v>8.99677521143213E-2</v>
      </c>
      <c r="I12" s="17">
        <v>8.4751253607101798E-2</v>
      </c>
      <c r="J12" s="17">
        <v>0.124696036201335</v>
      </c>
      <c r="K12" s="17">
        <v>6.4357381466222593E-2</v>
      </c>
    </row>
    <row r="13" spans="2:12" x14ac:dyDescent="0.35">
      <c r="B13" s="16"/>
      <c r="C13" s="16"/>
      <c r="D13" s="16"/>
      <c r="E13" s="16"/>
      <c r="F13" s="16"/>
      <c r="G13" s="16"/>
      <c r="H13" s="16"/>
      <c r="I13" s="16"/>
      <c r="J13" s="16"/>
      <c r="K13" s="16"/>
    </row>
    <row r="14" spans="2:12" x14ac:dyDescent="0.35">
      <c r="B14" t="s">
        <v>118</v>
      </c>
    </row>
    <row r="15" spans="2:12" x14ac:dyDescent="0.35">
      <c r="B15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1">
    <mergeCell ref="D2:L2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568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2014</v>
      </c>
      <c r="D7" s="10">
        <v>1010</v>
      </c>
      <c r="E7" s="10">
        <v>998</v>
      </c>
      <c r="F7" s="10"/>
      <c r="G7" s="10">
        <v>162</v>
      </c>
      <c r="H7" s="10">
        <v>348</v>
      </c>
      <c r="I7" s="10">
        <v>362</v>
      </c>
      <c r="J7" s="10">
        <v>366</v>
      </c>
      <c r="K7" s="10">
        <v>313</v>
      </c>
      <c r="L7" s="10">
        <v>463</v>
      </c>
      <c r="M7" s="10"/>
      <c r="N7" s="10">
        <v>594</v>
      </c>
      <c r="O7" s="10">
        <v>504</v>
      </c>
      <c r="P7" s="10">
        <v>427</v>
      </c>
      <c r="Q7" s="10">
        <v>482</v>
      </c>
      <c r="R7" s="10"/>
      <c r="S7" s="10">
        <v>277</v>
      </c>
      <c r="T7" s="10">
        <v>281</v>
      </c>
      <c r="U7" s="10">
        <v>168</v>
      </c>
      <c r="V7" s="10">
        <v>172</v>
      </c>
      <c r="W7" s="10">
        <v>153</v>
      </c>
      <c r="X7" s="10">
        <v>169</v>
      </c>
      <c r="Y7" s="10">
        <v>143</v>
      </c>
      <c r="Z7" s="10">
        <v>76</v>
      </c>
      <c r="AA7" s="10">
        <v>207</v>
      </c>
      <c r="AB7" s="10">
        <v>190</v>
      </c>
      <c r="AC7" s="10">
        <v>109</v>
      </c>
      <c r="AD7" s="10">
        <v>69</v>
      </c>
      <c r="AE7" s="10"/>
      <c r="AF7" s="10">
        <v>331</v>
      </c>
      <c r="AG7" s="10">
        <v>748</v>
      </c>
      <c r="AH7" s="10">
        <v>407</v>
      </c>
      <c r="AI7" s="10">
        <v>228</v>
      </c>
      <c r="AJ7" s="10">
        <v>232</v>
      </c>
      <c r="AK7" s="10"/>
      <c r="AL7" s="10">
        <v>803</v>
      </c>
      <c r="AM7" s="10">
        <v>756</v>
      </c>
      <c r="AN7" s="10">
        <v>338</v>
      </c>
      <c r="AO7" s="10">
        <v>117</v>
      </c>
      <c r="AP7" s="10"/>
      <c r="AQ7" s="10">
        <v>1178</v>
      </c>
      <c r="AR7" s="10">
        <v>836</v>
      </c>
      <c r="AS7" s="10"/>
      <c r="AT7" s="10">
        <v>1305</v>
      </c>
      <c r="AU7" s="10">
        <v>438</v>
      </c>
      <c r="AV7" s="10"/>
      <c r="AW7" s="10">
        <v>799</v>
      </c>
      <c r="AX7" s="10">
        <v>470</v>
      </c>
      <c r="AY7" s="10">
        <v>680</v>
      </c>
      <c r="AZ7" s="10"/>
      <c r="BA7" s="10">
        <v>492</v>
      </c>
      <c r="BB7" s="10">
        <v>559</v>
      </c>
      <c r="BC7" s="10">
        <v>647</v>
      </c>
      <c r="BD7" s="10">
        <v>207</v>
      </c>
      <c r="BE7" s="10">
        <v>108</v>
      </c>
      <c r="BF7" s="10"/>
      <c r="BG7" s="10">
        <v>791</v>
      </c>
      <c r="BH7" s="10">
        <v>1223</v>
      </c>
      <c r="BI7" s="10"/>
      <c r="BJ7" s="10">
        <v>1546</v>
      </c>
      <c r="BK7" s="10">
        <v>457</v>
      </c>
      <c r="BL7" s="10"/>
      <c r="BM7" s="10">
        <v>280</v>
      </c>
      <c r="BN7" s="10">
        <v>408</v>
      </c>
      <c r="BO7" s="10">
        <v>699</v>
      </c>
      <c r="BP7" s="10">
        <v>159</v>
      </c>
      <c r="BQ7" s="10">
        <v>227</v>
      </c>
      <c r="BR7" s="10"/>
      <c r="BS7" s="10">
        <v>617</v>
      </c>
      <c r="BT7" s="10"/>
      <c r="BU7" s="10">
        <v>384</v>
      </c>
      <c r="BV7" s="10">
        <v>488</v>
      </c>
      <c r="BW7" s="10">
        <v>192</v>
      </c>
      <c r="BX7" s="10">
        <v>397</v>
      </c>
      <c r="BY7" s="10">
        <v>154</v>
      </c>
      <c r="BZ7" s="10"/>
      <c r="CA7" s="10">
        <v>165</v>
      </c>
      <c r="CB7" s="10"/>
      <c r="CC7" s="10">
        <v>1596</v>
      </c>
      <c r="CD7" s="10">
        <v>360</v>
      </c>
      <c r="CE7" s="10"/>
      <c r="CF7" s="10">
        <v>756</v>
      </c>
      <c r="CG7" s="10"/>
      <c r="CH7" s="10">
        <v>698</v>
      </c>
      <c r="CI7" s="10">
        <v>238</v>
      </c>
    </row>
    <row r="8" spans="2:87" ht="30" customHeight="1" x14ac:dyDescent="0.35">
      <c r="B8" s="11" t="s">
        <v>20</v>
      </c>
      <c r="C8" s="11">
        <v>2014</v>
      </c>
      <c r="D8" s="11">
        <v>993</v>
      </c>
      <c r="E8" s="11">
        <v>1015</v>
      </c>
      <c r="F8" s="11"/>
      <c r="G8" s="11">
        <v>282</v>
      </c>
      <c r="H8" s="11">
        <v>344</v>
      </c>
      <c r="I8" s="11">
        <v>342</v>
      </c>
      <c r="J8" s="11">
        <v>342</v>
      </c>
      <c r="K8" s="11">
        <v>283</v>
      </c>
      <c r="L8" s="11">
        <v>421</v>
      </c>
      <c r="M8" s="11"/>
      <c r="N8" s="11">
        <v>542</v>
      </c>
      <c r="O8" s="11">
        <v>522</v>
      </c>
      <c r="P8" s="11">
        <v>441</v>
      </c>
      <c r="Q8" s="11">
        <v>502</v>
      </c>
      <c r="R8" s="11"/>
      <c r="S8" s="11">
        <v>282</v>
      </c>
      <c r="T8" s="11">
        <v>262</v>
      </c>
      <c r="U8" s="11">
        <v>161</v>
      </c>
      <c r="V8" s="11">
        <v>181</v>
      </c>
      <c r="W8" s="11">
        <v>141</v>
      </c>
      <c r="X8" s="11">
        <v>181</v>
      </c>
      <c r="Y8" s="11">
        <v>161</v>
      </c>
      <c r="Z8" s="11">
        <v>81</v>
      </c>
      <c r="AA8" s="11">
        <v>222</v>
      </c>
      <c r="AB8" s="11">
        <v>181</v>
      </c>
      <c r="AC8" s="11">
        <v>101</v>
      </c>
      <c r="AD8" s="11">
        <v>60</v>
      </c>
      <c r="AE8" s="11"/>
      <c r="AF8" s="11">
        <v>339</v>
      </c>
      <c r="AG8" s="11">
        <v>765</v>
      </c>
      <c r="AH8" s="11">
        <v>397</v>
      </c>
      <c r="AI8" s="11">
        <v>220</v>
      </c>
      <c r="AJ8" s="11">
        <v>222</v>
      </c>
      <c r="AK8" s="11"/>
      <c r="AL8" s="11">
        <v>770</v>
      </c>
      <c r="AM8" s="11">
        <v>770</v>
      </c>
      <c r="AN8" s="11">
        <v>347</v>
      </c>
      <c r="AO8" s="11">
        <v>126</v>
      </c>
      <c r="AP8" s="11"/>
      <c r="AQ8" s="11">
        <v>1192</v>
      </c>
      <c r="AR8" s="11">
        <v>822</v>
      </c>
      <c r="AS8" s="11"/>
      <c r="AT8" s="11">
        <v>1312</v>
      </c>
      <c r="AU8" s="11">
        <v>397</v>
      </c>
      <c r="AV8" s="11"/>
      <c r="AW8" s="11">
        <v>746</v>
      </c>
      <c r="AX8" s="11">
        <v>471</v>
      </c>
      <c r="AY8" s="11">
        <v>716</v>
      </c>
      <c r="AZ8" s="11"/>
      <c r="BA8" s="11">
        <v>511</v>
      </c>
      <c r="BB8" s="11">
        <v>553</v>
      </c>
      <c r="BC8" s="11">
        <v>648</v>
      </c>
      <c r="BD8" s="11">
        <v>198</v>
      </c>
      <c r="BE8" s="11">
        <v>103</v>
      </c>
      <c r="BF8" s="11"/>
      <c r="BG8" s="11">
        <v>850</v>
      </c>
      <c r="BH8" s="11">
        <v>1164</v>
      </c>
      <c r="BI8" s="11"/>
      <c r="BJ8" s="11">
        <v>1580</v>
      </c>
      <c r="BK8" s="11">
        <v>423</v>
      </c>
      <c r="BL8" s="11"/>
      <c r="BM8" s="11">
        <v>297</v>
      </c>
      <c r="BN8" s="11">
        <v>385</v>
      </c>
      <c r="BO8" s="11">
        <v>706</v>
      </c>
      <c r="BP8" s="11">
        <v>156</v>
      </c>
      <c r="BQ8" s="11">
        <v>228</v>
      </c>
      <c r="BR8" s="11"/>
      <c r="BS8" s="11">
        <v>612</v>
      </c>
      <c r="BT8" s="11"/>
      <c r="BU8" s="11">
        <v>373</v>
      </c>
      <c r="BV8" s="11">
        <v>499</v>
      </c>
      <c r="BW8" s="11">
        <v>191</v>
      </c>
      <c r="BX8" s="11">
        <v>389</v>
      </c>
      <c r="BY8" s="11">
        <v>163</v>
      </c>
      <c r="BZ8" s="11"/>
      <c r="CA8" s="11">
        <v>167</v>
      </c>
      <c r="CB8" s="11"/>
      <c r="CC8" s="11">
        <v>1582</v>
      </c>
      <c r="CD8" s="11">
        <v>370</v>
      </c>
      <c r="CE8" s="11"/>
      <c r="CF8" s="11">
        <v>721</v>
      </c>
      <c r="CG8" s="11"/>
      <c r="CH8" s="11">
        <v>681</v>
      </c>
      <c r="CI8" s="11">
        <v>239</v>
      </c>
    </row>
    <row r="9" spans="2:87" ht="29" x14ac:dyDescent="0.35">
      <c r="B9" s="18" t="s">
        <v>527</v>
      </c>
      <c r="C9" s="17">
        <v>0.248258225546378</v>
      </c>
      <c r="D9" s="17">
        <v>0.244422355511521</v>
      </c>
      <c r="E9" s="17">
        <v>0.25243508882799598</v>
      </c>
      <c r="F9" s="17"/>
      <c r="G9" s="17">
        <v>0.233199884554015</v>
      </c>
      <c r="H9" s="17">
        <v>0.28866997866057298</v>
      </c>
      <c r="I9" s="17">
        <v>0.20827307487036301</v>
      </c>
      <c r="J9" s="17">
        <v>0.271880568886254</v>
      </c>
      <c r="K9" s="17">
        <v>0.29266335561262702</v>
      </c>
      <c r="L9" s="17">
        <v>0.20875972889477801</v>
      </c>
      <c r="M9" s="17"/>
      <c r="N9" s="17">
        <v>0.24032808643689099</v>
      </c>
      <c r="O9" s="17">
        <v>0.229072414028194</v>
      </c>
      <c r="P9" s="17">
        <v>0.252874316441077</v>
      </c>
      <c r="Q9" s="17">
        <v>0.27414520048120999</v>
      </c>
      <c r="R9" s="17"/>
      <c r="S9" s="17">
        <v>0.24766332204788499</v>
      </c>
      <c r="T9" s="17">
        <v>0.26561100251029501</v>
      </c>
      <c r="U9" s="17">
        <v>0.25066734027149101</v>
      </c>
      <c r="V9" s="17">
        <v>0.205210420277536</v>
      </c>
      <c r="W9" s="17">
        <v>0.24671934781824301</v>
      </c>
      <c r="X9" s="17">
        <v>0.239429760072535</v>
      </c>
      <c r="Y9" s="17">
        <v>0.190669468779711</v>
      </c>
      <c r="Z9" s="17">
        <v>0.177071132388642</v>
      </c>
      <c r="AA9" s="17">
        <v>0.31476411077197602</v>
      </c>
      <c r="AB9" s="17">
        <v>0.23915234123241599</v>
      </c>
      <c r="AC9" s="17">
        <v>0.30327728530310399</v>
      </c>
      <c r="AD9" s="17">
        <v>0.26834165989533099</v>
      </c>
      <c r="AE9" s="17"/>
      <c r="AF9" s="17">
        <v>0.26610833988850202</v>
      </c>
      <c r="AG9" s="17">
        <v>0.25211832142739299</v>
      </c>
      <c r="AH9" s="17">
        <v>0.228052919039509</v>
      </c>
      <c r="AI9" s="17">
        <v>0.288082944453876</v>
      </c>
      <c r="AJ9" s="17">
        <v>0.26066159241977799</v>
      </c>
      <c r="AK9" s="17"/>
      <c r="AL9" s="17">
        <v>0.19502380101966499</v>
      </c>
      <c r="AM9" s="17">
        <v>0.2531360236622</v>
      </c>
      <c r="AN9" s="17">
        <v>0.32278663980264699</v>
      </c>
      <c r="AO9" s="17">
        <v>0.33828025591066802</v>
      </c>
      <c r="AP9" s="17"/>
      <c r="AQ9" s="17">
        <v>0.25663406720099702</v>
      </c>
      <c r="AR9" s="17">
        <v>0.236104779990957</v>
      </c>
      <c r="AS9" s="17"/>
      <c r="AT9" s="17">
        <v>0.25152822109502199</v>
      </c>
      <c r="AU9" s="17">
        <v>0.21875721006253299</v>
      </c>
      <c r="AV9" s="17"/>
      <c r="AW9" s="17">
        <v>0.23927818388914099</v>
      </c>
      <c r="AX9" s="17">
        <v>0.233433595350689</v>
      </c>
      <c r="AY9" s="17">
        <v>0.27092071497533299</v>
      </c>
      <c r="AZ9" s="17"/>
      <c r="BA9" s="17">
        <v>0.26400988427627697</v>
      </c>
      <c r="BB9" s="17">
        <v>0.23845977134139301</v>
      </c>
      <c r="BC9" s="17">
        <v>0.26031914197747702</v>
      </c>
      <c r="BD9" s="17">
        <v>0.21435177525245899</v>
      </c>
      <c r="BE9" s="17">
        <v>0.204787039988196</v>
      </c>
      <c r="BF9" s="17"/>
      <c r="BG9" s="17">
        <v>0.235152346502433</v>
      </c>
      <c r="BH9" s="17">
        <v>0.25782276464743797</v>
      </c>
      <c r="BI9" s="17"/>
      <c r="BJ9" s="17">
        <v>0.251716577109245</v>
      </c>
      <c r="BK9" s="17">
        <v>0.23053248006339599</v>
      </c>
      <c r="BL9" s="17"/>
      <c r="BM9" s="17">
        <v>0.24235659593653</v>
      </c>
      <c r="BN9" s="17">
        <v>0.227333467726854</v>
      </c>
      <c r="BO9" s="17">
        <v>0.290065188837965</v>
      </c>
      <c r="BP9" s="17">
        <v>0.19776790647850001</v>
      </c>
      <c r="BQ9" s="17">
        <v>0.20599574236939799</v>
      </c>
      <c r="BR9" s="17"/>
      <c r="BS9" s="17">
        <v>0.25960793882174299</v>
      </c>
      <c r="BT9" s="17"/>
      <c r="BU9" s="17">
        <v>0.22727084570201</v>
      </c>
      <c r="BV9" s="17">
        <v>0.29736420038995098</v>
      </c>
      <c r="BW9" s="17">
        <v>0.24582704822044901</v>
      </c>
      <c r="BX9" s="17">
        <v>0.24175334096251899</v>
      </c>
      <c r="BY9" s="17">
        <v>0.18849843443360101</v>
      </c>
      <c r="BZ9" s="17"/>
      <c r="CA9" s="17">
        <v>0.36227851990036197</v>
      </c>
      <c r="CB9" s="17"/>
      <c r="CC9" s="17">
        <v>0.26249725952978498</v>
      </c>
      <c r="CD9" s="17">
        <v>0.197360720303111</v>
      </c>
      <c r="CE9" s="17"/>
      <c r="CF9" s="17">
        <v>0.29438831549066702</v>
      </c>
      <c r="CG9" s="17"/>
      <c r="CH9" s="17">
        <v>0.256669305491384</v>
      </c>
      <c r="CI9" s="17">
        <v>0.27227345038571199</v>
      </c>
    </row>
    <row r="10" spans="2:87" ht="29" x14ac:dyDescent="0.35">
      <c r="B10" s="18" t="s">
        <v>528</v>
      </c>
      <c r="C10" s="17">
        <v>0.37903265861755298</v>
      </c>
      <c r="D10" s="17">
        <v>0.38331157090546403</v>
      </c>
      <c r="E10" s="17">
        <v>0.375129319020646</v>
      </c>
      <c r="F10" s="17"/>
      <c r="G10" s="17">
        <v>0.36125279589558501</v>
      </c>
      <c r="H10" s="17">
        <v>0.34213046760729399</v>
      </c>
      <c r="I10" s="17">
        <v>0.41941866316209803</v>
      </c>
      <c r="J10" s="17">
        <v>0.39811509228861802</v>
      </c>
      <c r="K10" s="17">
        <v>0.35794081546359602</v>
      </c>
      <c r="L10" s="17">
        <v>0.38697486640668799</v>
      </c>
      <c r="M10" s="17"/>
      <c r="N10" s="17">
        <v>0.37568283560157401</v>
      </c>
      <c r="O10" s="17">
        <v>0.39604561611487299</v>
      </c>
      <c r="P10" s="17">
        <v>0.358386167227145</v>
      </c>
      <c r="Q10" s="17">
        <v>0.38040987387488101</v>
      </c>
      <c r="R10" s="17"/>
      <c r="S10" s="17">
        <v>0.35801604974589002</v>
      </c>
      <c r="T10" s="17">
        <v>0.39569971248773</v>
      </c>
      <c r="U10" s="17">
        <v>0.40922307650767598</v>
      </c>
      <c r="V10" s="17">
        <v>0.43198856935871099</v>
      </c>
      <c r="W10" s="17">
        <v>0.32901476228912002</v>
      </c>
      <c r="X10" s="17">
        <v>0.35298429835880701</v>
      </c>
      <c r="Y10" s="17">
        <v>0.42326304006578003</v>
      </c>
      <c r="Z10" s="17">
        <v>0.33193826642366298</v>
      </c>
      <c r="AA10" s="17">
        <v>0.34825242236875897</v>
      </c>
      <c r="AB10" s="17">
        <v>0.37430055850660798</v>
      </c>
      <c r="AC10" s="17">
        <v>0.368306003370099</v>
      </c>
      <c r="AD10" s="17">
        <v>0.45149657467861598</v>
      </c>
      <c r="AE10" s="17"/>
      <c r="AF10" s="17">
        <v>0.37550857830863299</v>
      </c>
      <c r="AG10" s="17">
        <v>0.37072303931324302</v>
      </c>
      <c r="AH10" s="17">
        <v>0.39244649772517498</v>
      </c>
      <c r="AI10" s="17">
        <v>0.39250590520515399</v>
      </c>
      <c r="AJ10" s="17">
        <v>0.3616830652736</v>
      </c>
      <c r="AK10" s="17"/>
      <c r="AL10" s="17">
        <v>0.395795667549801</v>
      </c>
      <c r="AM10" s="17">
        <v>0.37665699647505002</v>
      </c>
      <c r="AN10" s="17">
        <v>0.37390571148764701</v>
      </c>
      <c r="AO10" s="17">
        <v>0.30531301377223502</v>
      </c>
      <c r="AP10" s="17"/>
      <c r="AQ10" s="17">
        <v>0.37728501351728999</v>
      </c>
      <c r="AR10" s="17">
        <v>0.38156851238032502</v>
      </c>
      <c r="AS10" s="17"/>
      <c r="AT10" s="17">
        <v>0.38199004609130599</v>
      </c>
      <c r="AU10" s="17">
        <v>0.36748147877307902</v>
      </c>
      <c r="AV10" s="17"/>
      <c r="AW10" s="17">
        <v>0.38276199179812698</v>
      </c>
      <c r="AX10" s="17">
        <v>0.38922450952661097</v>
      </c>
      <c r="AY10" s="17">
        <v>0.37086006308234498</v>
      </c>
      <c r="AZ10" s="17"/>
      <c r="BA10" s="17">
        <v>0.34049637148338902</v>
      </c>
      <c r="BB10" s="17">
        <v>0.41216508474095997</v>
      </c>
      <c r="BC10" s="17">
        <v>0.39919392985061503</v>
      </c>
      <c r="BD10" s="17">
        <v>0.34604123164816603</v>
      </c>
      <c r="BE10" s="17">
        <v>0.33242781835650598</v>
      </c>
      <c r="BF10" s="17"/>
      <c r="BG10" s="17">
        <v>0.38544484808282298</v>
      </c>
      <c r="BH10" s="17">
        <v>0.374353107046969</v>
      </c>
      <c r="BI10" s="17"/>
      <c r="BJ10" s="17">
        <v>0.382153216520976</v>
      </c>
      <c r="BK10" s="17">
        <v>0.37214609101224499</v>
      </c>
      <c r="BL10" s="17"/>
      <c r="BM10" s="17">
        <v>0.34154910458591298</v>
      </c>
      <c r="BN10" s="17">
        <v>0.37301064933130301</v>
      </c>
      <c r="BO10" s="17">
        <v>0.39362022067885</v>
      </c>
      <c r="BP10" s="17">
        <v>0.43052809918973101</v>
      </c>
      <c r="BQ10" s="17">
        <v>0.32522909393152399</v>
      </c>
      <c r="BR10" s="17"/>
      <c r="BS10" s="17">
        <v>0.35238653962571198</v>
      </c>
      <c r="BT10" s="17"/>
      <c r="BU10" s="17">
        <v>0.39274932526371498</v>
      </c>
      <c r="BV10" s="17">
        <v>0.39525608975106802</v>
      </c>
      <c r="BW10" s="17">
        <v>0.39804756762888599</v>
      </c>
      <c r="BX10" s="17">
        <v>0.35411791591602099</v>
      </c>
      <c r="BY10" s="17">
        <v>0.31491777942653199</v>
      </c>
      <c r="BZ10" s="17"/>
      <c r="CA10" s="17">
        <v>0.36862475535169298</v>
      </c>
      <c r="CB10" s="17"/>
      <c r="CC10" s="17">
        <v>0.382693510257747</v>
      </c>
      <c r="CD10" s="17">
        <v>0.38446026098584102</v>
      </c>
      <c r="CE10" s="17"/>
      <c r="CF10" s="17">
        <v>0.40167929513006201</v>
      </c>
      <c r="CG10" s="17"/>
      <c r="CH10" s="17">
        <v>0.39404936551672898</v>
      </c>
      <c r="CI10" s="17">
        <v>0.36079853456297101</v>
      </c>
    </row>
    <row r="11" spans="2:87" ht="29" x14ac:dyDescent="0.35">
      <c r="B11" s="18" t="s">
        <v>529</v>
      </c>
      <c r="C11" s="17">
        <v>0.136121524188488</v>
      </c>
      <c r="D11" s="17">
        <v>0.15345733486634799</v>
      </c>
      <c r="E11" s="17">
        <v>0.119965270673596</v>
      </c>
      <c r="F11" s="17"/>
      <c r="G11" s="17">
        <v>0.170251688313485</v>
      </c>
      <c r="H11" s="17">
        <v>0.117868343239284</v>
      </c>
      <c r="I11" s="17">
        <v>9.8166642991607794E-2</v>
      </c>
      <c r="J11" s="17">
        <v>0.12514430631138601</v>
      </c>
      <c r="K11" s="17">
        <v>0.13289185584973301</v>
      </c>
      <c r="L11" s="17">
        <v>0.17010701667807701</v>
      </c>
      <c r="M11" s="17"/>
      <c r="N11" s="17">
        <v>0.156496773169118</v>
      </c>
      <c r="O11" s="17">
        <v>0.13461505857429701</v>
      </c>
      <c r="P11" s="17">
        <v>0.141571677917048</v>
      </c>
      <c r="Q11" s="17">
        <v>0.11096777612980301</v>
      </c>
      <c r="R11" s="17"/>
      <c r="S11" s="17">
        <v>0.14882841156002899</v>
      </c>
      <c r="T11" s="17">
        <v>0.10014770478827099</v>
      </c>
      <c r="U11" s="17">
        <v>0.14395495521816001</v>
      </c>
      <c r="V11" s="17">
        <v>0.14580248503465901</v>
      </c>
      <c r="W11" s="17">
        <v>0.16584503169655601</v>
      </c>
      <c r="X11" s="17">
        <v>0.15177392821809399</v>
      </c>
      <c r="Y11" s="17">
        <v>0.123486759922775</v>
      </c>
      <c r="Z11" s="17">
        <v>0.173133556330655</v>
      </c>
      <c r="AA11" s="17">
        <v>0.141884240691667</v>
      </c>
      <c r="AB11" s="17">
        <v>0.137407588283493</v>
      </c>
      <c r="AC11" s="17">
        <v>0.105468673568406</v>
      </c>
      <c r="AD11" s="17">
        <v>7.6534325582187104E-2</v>
      </c>
      <c r="AE11" s="17"/>
      <c r="AF11" s="17">
        <v>9.2034898870808304E-2</v>
      </c>
      <c r="AG11" s="17">
        <v>0.15349573701519201</v>
      </c>
      <c r="AH11" s="17">
        <v>0.147599104759606</v>
      </c>
      <c r="AI11" s="17">
        <v>0.13417873278635301</v>
      </c>
      <c r="AJ11" s="17">
        <v>0.133307299260295</v>
      </c>
      <c r="AK11" s="17"/>
      <c r="AL11" s="17">
        <v>0.14463082985870501</v>
      </c>
      <c r="AM11" s="17">
        <v>0.13906906809417799</v>
      </c>
      <c r="AN11" s="17">
        <v>0.12874073598761299</v>
      </c>
      <c r="AO11" s="17">
        <v>8.6489607952576195E-2</v>
      </c>
      <c r="AP11" s="17"/>
      <c r="AQ11" s="17">
        <v>0.13318895258504099</v>
      </c>
      <c r="AR11" s="17">
        <v>0.14037672035736701</v>
      </c>
      <c r="AS11" s="17"/>
      <c r="AT11" s="17">
        <v>0.13786208990599999</v>
      </c>
      <c r="AU11" s="17">
        <v>0.18451190898745401</v>
      </c>
      <c r="AV11" s="17"/>
      <c r="AW11" s="17">
        <v>0.15612237592452299</v>
      </c>
      <c r="AX11" s="17">
        <v>0.115060044012045</v>
      </c>
      <c r="AY11" s="17">
        <v>0.127941840110218</v>
      </c>
      <c r="AZ11" s="17"/>
      <c r="BA11" s="17">
        <v>0.12461374559739399</v>
      </c>
      <c r="BB11" s="17">
        <v>0.13938985243114699</v>
      </c>
      <c r="BC11" s="17">
        <v>0.12362701744966199</v>
      </c>
      <c r="BD11" s="17">
        <v>0.168768476041464</v>
      </c>
      <c r="BE11" s="17">
        <v>0.19296047828613899</v>
      </c>
      <c r="BF11" s="17"/>
      <c r="BG11" s="17">
        <v>0.13647045259860199</v>
      </c>
      <c r="BH11" s="17">
        <v>0.135866879733827</v>
      </c>
      <c r="BI11" s="17"/>
      <c r="BJ11" s="17">
        <v>0.131228764000312</v>
      </c>
      <c r="BK11" s="17">
        <v>0.15539500124022801</v>
      </c>
      <c r="BL11" s="17"/>
      <c r="BM11" s="17">
        <v>0.112121422617886</v>
      </c>
      <c r="BN11" s="17">
        <v>0.127471404736967</v>
      </c>
      <c r="BO11" s="17">
        <v>0.12683262239767301</v>
      </c>
      <c r="BP11" s="17">
        <v>0.18836637995913699</v>
      </c>
      <c r="BQ11" s="17">
        <v>0.20098054424638301</v>
      </c>
      <c r="BR11" s="17"/>
      <c r="BS11" s="17">
        <v>0.164483979262772</v>
      </c>
      <c r="BT11" s="17"/>
      <c r="BU11" s="17">
        <v>0.13054447426020899</v>
      </c>
      <c r="BV11" s="17">
        <v>0.130591520594593</v>
      </c>
      <c r="BW11" s="17">
        <v>0.16859922471055899</v>
      </c>
      <c r="BX11" s="17">
        <v>0.170348322075703</v>
      </c>
      <c r="BY11" s="17">
        <v>0.107092271670404</v>
      </c>
      <c r="BZ11" s="17"/>
      <c r="CA11" s="17">
        <v>0.111791424162398</v>
      </c>
      <c r="CB11" s="17"/>
      <c r="CC11" s="17">
        <v>0.128454439979101</v>
      </c>
      <c r="CD11" s="17">
        <v>0.18052555636633999</v>
      </c>
      <c r="CE11" s="17"/>
      <c r="CF11" s="17">
        <v>0.11263597678816401</v>
      </c>
      <c r="CG11" s="17"/>
      <c r="CH11" s="17">
        <v>0.14888742166656799</v>
      </c>
      <c r="CI11" s="17">
        <v>0.152049804076029</v>
      </c>
    </row>
    <row r="12" spans="2:87" ht="29" x14ac:dyDescent="0.35">
      <c r="B12" s="18" t="s">
        <v>530</v>
      </c>
      <c r="C12" s="17">
        <v>9.3282731032485702E-2</v>
      </c>
      <c r="D12" s="17">
        <v>0.101648471000017</v>
      </c>
      <c r="E12" s="17">
        <v>8.5649452844311302E-2</v>
      </c>
      <c r="F12" s="17"/>
      <c r="G12" s="17">
        <v>8.7366013328722195E-2</v>
      </c>
      <c r="H12" s="17">
        <v>7.5491908422848794E-2</v>
      </c>
      <c r="I12" s="17">
        <v>9.6848219361714297E-2</v>
      </c>
      <c r="J12" s="17">
        <v>7.4752716487733295E-2</v>
      </c>
      <c r="K12" s="17">
        <v>0.106502447438409</v>
      </c>
      <c r="L12" s="17">
        <v>0.11506865620206901</v>
      </c>
      <c r="M12" s="17"/>
      <c r="N12" s="17">
        <v>0.112290074988892</v>
      </c>
      <c r="O12" s="17">
        <v>0.108189059590832</v>
      </c>
      <c r="P12" s="17">
        <v>7.6557225566686302E-2</v>
      </c>
      <c r="Q12" s="17">
        <v>7.3254530028135395E-2</v>
      </c>
      <c r="R12" s="17"/>
      <c r="S12" s="17">
        <v>0.135491662659671</v>
      </c>
      <c r="T12" s="17">
        <v>9.5116322153836405E-2</v>
      </c>
      <c r="U12" s="17">
        <v>8.16559424601319E-2</v>
      </c>
      <c r="V12" s="17">
        <v>4.86561631878124E-2</v>
      </c>
      <c r="W12" s="17">
        <v>7.0722560947983695E-2</v>
      </c>
      <c r="X12" s="17">
        <v>0.101438365061903</v>
      </c>
      <c r="Y12" s="17">
        <v>7.7552181174585497E-2</v>
      </c>
      <c r="Z12" s="17">
        <v>0.13607463979083101</v>
      </c>
      <c r="AA12" s="17">
        <v>7.0443213759556894E-2</v>
      </c>
      <c r="AB12" s="17">
        <v>0.122932501101503</v>
      </c>
      <c r="AC12" s="17">
        <v>8.9899664255494796E-2</v>
      </c>
      <c r="AD12" s="17">
        <v>6.6343936020629296E-2</v>
      </c>
      <c r="AE12" s="17"/>
      <c r="AF12" s="17">
        <v>8.5056863944966005E-2</v>
      </c>
      <c r="AG12" s="17">
        <v>8.67447062711698E-2</v>
      </c>
      <c r="AH12" s="17">
        <v>0.101239982512995</v>
      </c>
      <c r="AI12" s="17">
        <v>7.0337634234192897E-2</v>
      </c>
      <c r="AJ12" s="17">
        <v>0.13008587345554801</v>
      </c>
      <c r="AK12" s="17"/>
      <c r="AL12" s="17">
        <v>9.8646236663140596E-2</v>
      </c>
      <c r="AM12" s="17">
        <v>0.104606098105892</v>
      </c>
      <c r="AN12" s="17">
        <v>6.6313217649099698E-2</v>
      </c>
      <c r="AO12" s="17">
        <v>6.5639301454047894E-2</v>
      </c>
      <c r="AP12" s="17"/>
      <c r="AQ12" s="17">
        <v>8.7519585000597797E-2</v>
      </c>
      <c r="AR12" s="17">
        <v>0.10164512425990201</v>
      </c>
      <c r="AS12" s="17"/>
      <c r="AT12" s="17">
        <v>8.7015266701531799E-2</v>
      </c>
      <c r="AU12" s="17">
        <v>0.114512849063117</v>
      </c>
      <c r="AV12" s="17"/>
      <c r="AW12" s="17">
        <v>0.111242742189783</v>
      </c>
      <c r="AX12" s="17">
        <v>9.8920496295215807E-2</v>
      </c>
      <c r="AY12" s="17">
        <v>7.1561004673795003E-2</v>
      </c>
      <c r="AZ12" s="17"/>
      <c r="BA12" s="17">
        <v>0.101018239950238</v>
      </c>
      <c r="BB12" s="17">
        <v>8.2210536074514604E-2</v>
      </c>
      <c r="BC12" s="17">
        <v>8.0688687889735003E-2</v>
      </c>
      <c r="BD12" s="17">
        <v>0.14385132499739101</v>
      </c>
      <c r="BE12" s="17">
        <v>9.7073390606337295E-2</v>
      </c>
      <c r="BF12" s="17"/>
      <c r="BG12" s="17">
        <v>8.6352994933722199E-2</v>
      </c>
      <c r="BH12" s="17">
        <v>9.8339982946257398E-2</v>
      </c>
      <c r="BI12" s="17"/>
      <c r="BJ12" s="17">
        <v>9.0158863573436804E-2</v>
      </c>
      <c r="BK12" s="17">
        <v>0.102687229683079</v>
      </c>
      <c r="BL12" s="17"/>
      <c r="BM12" s="17">
        <v>6.5203474266205902E-2</v>
      </c>
      <c r="BN12" s="17">
        <v>0.14421196675411599</v>
      </c>
      <c r="BO12" s="17">
        <v>7.15526712424739E-2</v>
      </c>
      <c r="BP12" s="17">
        <v>7.15459293985138E-2</v>
      </c>
      <c r="BQ12" s="17">
        <v>0.14630958647976799</v>
      </c>
      <c r="BR12" s="17"/>
      <c r="BS12" s="17">
        <v>0.119515876318648</v>
      </c>
      <c r="BT12" s="17"/>
      <c r="BU12" s="17">
        <v>0.12895708285172</v>
      </c>
      <c r="BV12" s="17">
        <v>7.5260421368258001E-2</v>
      </c>
      <c r="BW12" s="17">
        <v>7.4904384359896298E-2</v>
      </c>
      <c r="BX12" s="17">
        <v>0.12811937550302799</v>
      </c>
      <c r="BY12" s="17">
        <v>6.6678111309299307E-2</v>
      </c>
      <c r="BZ12" s="17"/>
      <c r="CA12" s="17">
        <v>5.9065590331806202E-2</v>
      </c>
      <c r="CB12" s="17"/>
      <c r="CC12" s="17">
        <v>9.2023710929111699E-2</v>
      </c>
      <c r="CD12" s="17">
        <v>9.9108690450013304E-2</v>
      </c>
      <c r="CE12" s="17"/>
      <c r="CF12" s="17">
        <v>7.9081500653270201E-2</v>
      </c>
      <c r="CG12" s="17"/>
      <c r="CH12" s="17">
        <v>8.6001814687110295E-2</v>
      </c>
      <c r="CI12" s="17">
        <v>0.10700767539110401</v>
      </c>
    </row>
    <row r="13" spans="2:87" ht="29" x14ac:dyDescent="0.35">
      <c r="B13" s="18" t="s">
        <v>531</v>
      </c>
      <c r="C13" s="17">
        <v>6.0776355830892102E-2</v>
      </c>
      <c r="D13" s="17">
        <v>5.8786341936350503E-2</v>
      </c>
      <c r="E13" s="17">
        <v>6.3082942217747004E-2</v>
      </c>
      <c r="F13" s="17"/>
      <c r="G13" s="17">
        <v>5.7209272389347997E-2</v>
      </c>
      <c r="H13" s="17">
        <v>9.2403925818271199E-2</v>
      </c>
      <c r="I13" s="17">
        <v>6.8014839505471797E-2</v>
      </c>
      <c r="J13" s="17">
        <v>4.2736285905671703E-2</v>
      </c>
      <c r="K13" s="17">
        <v>4.8054870940788703E-2</v>
      </c>
      <c r="L13" s="17">
        <v>5.4635339264765097E-2</v>
      </c>
      <c r="M13" s="17"/>
      <c r="N13" s="17">
        <v>5.5356895681377097E-2</v>
      </c>
      <c r="O13" s="17">
        <v>4.5697407564308699E-2</v>
      </c>
      <c r="P13" s="17">
        <v>7.0193233847759107E-2</v>
      </c>
      <c r="Q13" s="17">
        <v>7.2773253813655694E-2</v>
      </c>
      <c r="R13" s="17"/>
      <c r="S13" s="17">
        <v>4.1977877616305802E-2</v>
      </c>
      <c r="T13" s="17">
        <v>7.2343693219369204E-2</v>
      </c>
      <c r="U13" s="17">
        <v>7.4695856134378E-2</v>
      </c>
      <c r="V13" s="17">
        <v>4.40935415275946E-2</v>
      </c>
      <c r="W13" s="17">
        <v>7.2089276125602203E-2</v>
      </c>
      <c r="X13" s="17">
        <v>7.8276657399238794E-2</v>
      </c>
      <c r="Y13" s="17">
        <v>4.9343044816093903E-2</v>
      </c>
      <c r="Z13" s="17">
        <v>6.3502121653263993E-2</v>
      </c>
      <c r="AA13" s="17">
        <v>5.4009376834730401E-2</v>
      </c>
      <c r="AB13" s="17">
        <v>4.8888139804580101E-2</v>
      </c>
      <c r="AC13" s="17">
        <v>8.3615071414710904E-2</v>
      </c>
      <c r="AD13" s="17">
        <v>8.1658358739011699E-2</v>
      </c>
      <c r="AE13" s="17"/>
      <c r="AF13" s="17">
        <v>8.5823037691341794E-2</v>
      </c>
      <c r="AG13" s="17">
        <v>5.0478079319435903E-2</v>
      </c>
      <c r="AH13" s="17">
        <v>7.5088955587006206E-2</v>
      </c>
      <c r="AI13" s="17">
        <v>5.1651235933464802E-2</v>
      </c>
      <c r="AJ13" s="17">
        <v>3.69739385796551E-2</v>
      </c>
      <c r="AK13" s="17"/>
      <c r="AL13" s="17">
        <v>6.3455445799850296E-2</v>
      </c>
      <c r="AM13" s="17">
        <v>6.24462281550704E-2</v>
      </c>
      <c r="AN13" s="17">
        <v>3.3224788333654498E-2</v>
      </c>
      <c r="AO13" s="17">
        <v>0.11008121439538</v>
      </c>
      <c r="AP13" s="17"/>
      <c r="AQ13" s="17">
        <v>5.8985828747376699E-2</v>
      </c>
      <c r="AR13" s="17">
        <v>6.3374431859826094E-2</v>
      </c>
      <c r="AS13" s="17"/>
      <c r="AT13" s="17">
        <v>6.0607838628691797E-2</v>
      </c>
      <c r="AU13" s="17">
        <v>4.8887835353935899E-2</v>
      </c>
      <c r="AV13" s="17"/>
      <c r="AW13" s="17">
        <v>4.4419813229982397E-2</v>
      </c>
      <c r="AX13" s="17">
        <v>7.0335377771734195E-2</v>
      </c>
      <c r="AY13" s="17">
        <v>6.9662126743849501E-2</v>
      </c>
      <c r="AZ13" s="17"/>
      <c r="BA13" s="17">
        <v>7.7914060710520205E-2</v>
      </c>
      <c r="BB13" s="17">
        <v>5.4059963394569602E-2</v>
      </c>
      <c r="BC13" s="17">
        <v>5.7709526692167903E-2</v>
      </c>
      <c r="BD13" s="17">
        <v>2.5513401351345201E-2</v>
      </c>
      <c r="BE13" s="17">
        <v>9.98134606340247E-2</v>
      </c>
      <c r="BF13" s="17"/>
      <c r="BG13" s="17">
        <v>6.7478075230384293E-2</v>
      </c>
      <c r="BH13" s="17">
        <v>5.5885508217706603E-2</v>
      </c>
      <c r="BI13" s="17"/>
      <c r="BJ13" s="17">
        <v>5.9988177516926401E-2</v>
      </c>
      <c r="BK13" s="17">
        <v>6.5201832165739798E-2</v>
      </c>
      <c r="BL13" s="17"/>
      <c r="BM13" s="17">
        <v>8.4392635915492703E-2</v>
      </c>
      <c r="BN13" s="17">
        <v>7.8665582203541404E-2</v>
      </c>
      <c r="BO13" s="17">
        <v>5.8355729857831197E-2</v>
      </c>
      <c r="BP13" s="17">
        <v>3.5253405074888201E-2</v>
      </c>
      <c r="BQ13" s="17">
        <v>3.9548637152511799E-2</v>
      </c>
      <c r="BR13" s="17"/>
      <c r="BS13" s="17">
        <v>5.7309871475802902E-2</v>
      </c>
      <c r="BT13" s="17"/>
      <c r="BU13" s="17">
        <v>7.8410848074770403E-2</v>
      </c>
      <c r="BV13" s="17">
        <v>4.2072145044323397E-2</v>
      </c>
      <c r="BW13" s="17">
        <v>4.3730178588000101E-2</v>
      </c>
      <c r="BX13" s="17">
        <v>6.2382705253455698E-2</v>
      </c>
      <c r="BY13" s="17">
        <v>0.115614319526697</v>
      </c>
      <c r="BZ13" s="17"/>
      <c r="CA13" s="17">
        <v>5.9709849624270901E-2</v>
      </c>
      <c r="CB13" s="17"/>
      <c r="CC13" s="17">
        <v>5.8093255029204101E-2</v>
      </c>
      <c r="CD13" s="17">
        <v>6.9844543777900503E-2</v>
      </c>
      <c r="CE13" s="17"/>
      <c r="CF13" s="17">
        <v>4.0493871264172497E-2</v>
      </c>
      <c r="CG13" s="17"/>
      <c r="CH13" s="17">
        <v>4.3278138274453502E-2</v>
      </c>
      <c r="CI13" s="17">
        <v>6.0415330563970297E-2</v>
      </c>
    </row>
    <row r="14" spans="2:87" x14ac:dyDescent="0.35">
      <c r="B14" s="18" t="s">
        <v>161</v>
      </c>
      <c r="C14" s="19">
        <v>8.2528504784202802E-2</v>
      </c>
      <c r="D14" s="19">
        <v>5.83739257802992E-2</v>
      </c>
      <c r="E14" s="19">
        <v>0.10373792641570399</v>
      </c>
      <c r="F14" s="19"/>
      <c r="G14" s="19">
        <v>9.0720345518845502E-2</v>
      </c>
      <c r="H14" s="19">
        <v>8.3435376251728893E-2</v>
      </c>
      <c r="I14" s="19">
        <v>0.109278560108745</v>
      </c>
      <c r="J14" s="19">
        <v>8.7371030120336701E-2</v>
      </c>
      <c r="K14" s="19">
        <v>6.1946654694845997E-2</v>
      </c>
      <c r="L14" s="19">
        <v>6.4454392553624201E-2</v>
      </c>
      <c r="M14" s="19"/>
      <c r="N14" s="19">
        <v>5.9845334122148E-2</v>
      </c>
      <c r="O14" s="19">
        <v>8.6380444127496195E-2</v>
      </c>
      <c r="P14" s="19">
        <v>0.100417379000284</v>
      </c>
      <c r="Q14" s="19">
        <v>8.8449365672314595E-2</v>
      </c>
      <c r="R14" s="19"/>
      <c r="S14" s="19">
        <v>6.8022676370219901E-2</v>
      </c>
      <c r="T14" s="19">
        <v>7.1081564840498504E-2</v>
      </c>
      <c r="U14" s="19">
        <v>3.9802829408163203E-2</v>
      </c>
      <c r="V14" s="19">
        <v>0.124248820613688</v>
      </c>
      <c r="W14" s="19">
        <v>0.11560902112249501</v>
      </c>
      <c r="X14" s="19">
        <v>7.60969908894219E-2</v>
      </c>
      <c r="Y14" s="19">
        <v>0.13568550524105399</v>
      </c>
      <c r="Z14" s="19">
        <v>0.118280283412945</v>
      </c>
      <c r="AA14" s="19">
        <v>7.0646635573310704E-2</v>
      </c>
      <c r="AB14" s="19">
        <v>7.7318871071399703E-2</v>
      </c>
      <c r="AC14" s="19">
        <v>4.9433302088185201E-2</v>
      </c>
      <c r="AD14" s="19">
        <v>5.5625145084224399E-2</v>
      </c>
      <c r="AE14" s="19"/>
      <c r="AF14" s="19">
        <v>9.5468281295748997E-2</v>
      </c>
      <c r="AG14" s="19">
        <v>8.6440116653566906E-2</v>
      </c>
      <c r="AH14" s="19">
        <v>5.5572540375707899E-2</v>
      </c>
      <c r="AI14" s="19">
        <v>6.3243547386959795E-2</v>
      </c>
      <c r="AJ14" s="19">
        <v>7.7288231011123698E-2</v>
      </c>
      <c r="AK14" s="19"/>
      <c r="AL14" s="19">
        <v>0.102448019108838</v>
      </c>
      <c r="AM14" s="19">
        <v>6.4085585507609802E-2</v>
      </c>
      <c r="AN14" s="19">
        <v>7.5028906739339596E-2</v>
      </c>
      <c r="AO14" s="19">
        <v>9.4196606515092707E-2</v>
      </c>
      <c r="AP14" s="19"/>
      <c r="AQ14" s="19">
        <v>8.6386552948697196E-2</v>
      </c>
      <c r="AR14" s="19">
        <v>7.6930431151624096E-2</v>
      </c>
      <c r="AS14" s="19"/>
      <c r="AT14" s="19">
        <v>8.0996537577448902E-2</v>
      </c>
      <c r="AU14" s="19">
        <v>6.5848717759881395E-2</v>
      </c>
      <c r="AV14" s="19"/>
      <c r="AW14" s="19">
        <v>6.6174892968443297E-2</v>
      </c>
      <c r="AX14" s="19">
        <v>9.3025977043706007E-2</v>
      </c>
      <c r="AY14" s="19">
        <v>8.9054250414458996E-2</v>
      </c>
      <c r="AZ14" s="19"/>
      <c r="BA14" s="19">
        <v>9.19476979821819E-2</v>
      </c>
      <c r="BB14" s="19">
        <v>7.3714792017415598E-2</v>
      </c>
      <c r="BC14" s="19">
        <v>7.8461696140343998E-2</v>
      </c>
      <c r="BD14" s="19">
        <v>0.101473790709175</v>
      </c>
      <c r="BE14" s="19">
        <v>7.2937812128796894E-2</v>
      </c>
      <c r="BF14" s="19"/>
      <c r="BG14" s="19">
        <v>8.9101282652035305E-2</v>
      </c>
      <c r="BH14" s="19">
        <v>7.7731757407802402E-2</v>
      </c>
      <c r="BI14" s="19"/>
      <c r="BJ14" s="19">
        <v>8.47544012791039E-2</v>
      </c>
      <c r="BK14" s="19">
        <v>7.4037365835312494E-2</v>
      </c>
      <c r="BL14" s="19"/>
      <c r="BM14" s="19">
        <v>0.15437676667797201</v>
      </c>
      <c r="BN14" s="19">
        <v>4.9306929247218599E-2</v>
      </c>
      <c r="BO14" s="19">
        <v>5.9573566985206501E-2</v>
      </c>
      <c r="BP14" s="19">
        <v>7.6538279899230094E-2</v>
      </c>
      <c r="BQ14" s="19">
        <v>8.1936395820416202E-2</v>
      </c>
      <c r="BR14" s="19"/>
      <c r="BS14" s="19">
        <v>4.6695794495322497E-2</v>
      </c>
      <c r="BT14" s="19"/>
      <c r="BU14" s="19">
        <v>4.2067423847575197E-2</v>
      </c>
      <c r="BV14" s="19">
        <v>5.9455622851806597E-2</v>
      </c>
      <c r="BW14" s="19">
        <v>6.8891596492209203E-2</v>
      </c>
      <c r="BX14" s="19">
        <v>4.3278340289273499E-2</v>
      </c>
      <c r="BY14" s="19">
        <v>0.20719908363346701</v>
      </c>
      <c r="BZ14" s="19"/>
      <c r="CA14" s="19">
        <v>3.8529860629470697E-2</v>
      </c>
      <c r="CB14" s="19"/>
      <c r="CC14" s="19">
        <v>7.62378242750512E-2</v>
      </c>
      <c r="CD14" s="19">
        <v>6.8700228116794701E-2</v>
      </c>
      <c r="CE14" s="19"/>
      <c r="CF14" s="19">
        <v>7.1721040673664693E-2</v>
      </c>
      <c r="CG14" s="19"/>
      <c r="CH14" s="19">
        <v>7.1113954363755102E-2</v>
      </c>
      <c r="CI14" s="19">
        <v>4.7455205020214303E-2</v>
      </c>
    </row>
    <row r="15" spans="2:87" x14ac:dyDescent="0.35">
      <c r="B15" s="16"/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569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2014</v>
      </c>
      <c r="D7" s="10">
        <v>1010</v>
      </c>
      <c r="E7" s="10">
        <v>998</v>
      </c>
      <c r="F7" s="10"/>
      <c r="G7" s="10">
        <v>162</v>
      </c>
      <c r="H7" s="10">
        <v>348</v>
      </c>
      <c r="I7" s="10">
        <v>362</v>
      </c>
      <c r="J7" s="10">
        <v>366</v>
      </c>
      <c r="K7" s="10">
        <v>313</v>
      </c>
      <c r="L7" s="10">
        <v>463</v>
      </c>
      <c r="M7" s="10"/>
      <c r="N7" s="10">
        <v>594</v>
      </c>
      <c r="O7" s="10">
        <v>504</v>
      </c>
      <c r="P7" s="10">
        <v>427</v>
      </c>
      <c r="Q7" s="10">
        <v>482</v>
      </c>
      <c r="R7" s="10"/>
      <c r="S7" s="10">
        <v>277</v>
      </c>
      <c r="T7" s="10">
        <v>281</v>
      </c>
      <c r="U7" s="10">
        <v>168</v>
      </c>
      <c r="V7" s="10">
        <v>172</v>
      </c>
      <c r="W7" s="10">
        <v>153</v>
      </c>
      <c r="X7" s="10">
        <v>169</v>
      </c>
      <c r="Y7" s="10">
        <v>143</v>
      </c>
      <c r="Z7" s="10">
        <v>76</v>
      </c>
      <c r="AA7" s="10">
        <v>207</v>
      </c>
      <c r="AB7" s="10">
        <v>190</v>
      </c>
      <c r="AC7" s="10">
        <v>109</v>
      </c>
      <c r="AD7" s="10">
        <v>69</v>
      </c>
      <c r="AE7" s="10"/>
      <c r="AF7" s="10">
        <v>331</v>
      </c>
      <c r="AG7" s="10">
        <v>748</v>
      </c>
      <c r="AH7" s="10">
        <v>407</v>
      </c>
      <c r="AI7" s="10">
        <v>228</v>
      </c>
      <c r="AJ7" s="10">
        <v>232</v>
      </c>
      <c r="AK7" s="10"/>
      <c r="AL7" s="10">
        <v>803</v>
      </c>
      <c r="AM7" s="10">
        <v>756</v>
      </c>
      <c r="AN7" s="10">
        <v>338</v>
      </c>
      <c r="AO7" s="10">
        <v>117</v>
      </c>
      <c r="AP7" s="10"/>
      <c r="AQ7" s="10">
        <v>1178</v>
      </c>
      <c r="AR7" s="10">
        <v>836</v>
      </c>
      <c r="AS7" s="10"/>
      <c r="AT7" s="10">
        <v>1305</v>
      </c>
      <c r="AU7" s="10">
        <v>438</v>
      </c>
      <c r="AV7" s="10"/>
      <c r="AW7" s="10">
        <v>799</v>
      </c>
      <c r="AX7" s="10">
        <v>470</v>
      </c>
      <c r="AY7" s="10">
        <v>680</v>
      </c>
      <c r="AZ7" s="10"/>
      <c r="BA7" s="10">
        <v>492</v>
      </c>
      <c r="BB7" s="10">
        <v>559</v>
      </c>
      <c r="BC7" s="10">
        <v>647</v>
      </c>
      <c r="BD7" s="10">
        <v>207</v>
      </c>
      <c r="BE7" s="10">
        <v>108</v>
      </c>
      <c r="BF7" s="10"/>
      <c r="BG7" s="10">
        <v>791</v>
      </c>
      <c r="BH7" s="10">
        <v>1223</v>
      </c>
      <c r="BI7" s="10"/>
      <c r="BJ7" s="10">
        <v>1546</v>
      </c>
      <c r="BK7" s="10">
        <v>457</v>
      </c>
      <c r="BL7" s="10"/>
      <c r="BM7" s="10">
        <v>280</v>
      </c>
      <c r="BN7" s="10">
        <v>408</v>
      </c>
      <c r="BO7" s="10">
        <v>699</v>
      </c>
      <c r="BP7" s="10">
        <v>159</v>
      </c>
      <c r="BQ7" s="10">
        <v>227</v>
      </c>
      <c r="BR7" s="10"/>
      <c r="BS7" s="10">
        <v>617</v>
      </c>
      <c r="BT7" s="10"/>
      <c r="BU7" s="10">
        <v>384</v>
      </c>
      <c r="BV7" s="10">
        <v>488</v>
      </c>
      <c r="BW7" s="10">
        <v>192</v>
      </c>
      <c r="BX7" s="10">
        <v>397</v>
      </c>
      <c r="BY7" s="10">
        <v>154</v>
      </c>
      <c r="BZ7" s="10"/>
      <c r="CA7" s="10">
        <v>165</v>
      </c>
      <c r="CB7" s="10"/>
      <c r="CC7" s="10">
        <v>1596</v>
      </c>
      <c r="CD7" s="10">
        <v>360</v>
      </c>
      <c r="CE7" s="10"/>
      <c r="CF7" s="10">
        <v>756</v>
      </c>
      <c r="CG7" s="10"/>
      <c r="CH7" s="10">
        <v>698</v>
      </c>
      <c r="CI7" s="10">
        <v>238</v>
      </c>
    </row>
    <row r="8" spans="2:87" ht="30" customHeight="1" x14ac:dyDescent="0.35">
      <c r="B8" s="11" t="s">
        <v>20</v>
      </c>
      <c r="C8" s="11">
        <v>2014</v>
      </c>
      <c r="D8" s="11">
        <v>993</v>
      </c>
      <c r="E8" s="11">
        <v>1015</v>
      </c>
      <c r="F8" s="11"/>
      <c r="G8" s="11">
        <v>282</v>
      </c>
      <c r="H8" s="11">
        <v>344</v>
      </c>
      <c r="I8" s="11">
        <v>342</v>
      </c>
      <c r="J8" s="11">
        <v>342</v>
      </c>
      <c r="K8" s="11">
        <v>283</v>
      </c>
      <c r="L8" s="11">
        <v>421</v>
      </c>
      <c r="M8" s="11"/>
      <c r="N8" s="11">
        <v>542</v>
      </c>
      <c r="O8" s="11">
        <v>522</v>
      </c>
      <c r="P8" s="11">
        <v>441</v>
      </c>
      <c r="Q8" s="11">
        <v>502</v>
      </c>
      <c r="R8" s="11"/>
      <c r="S8" s="11">
        <v>282</v>
      </c>
      <c r="T8" s="11">
        <v>262</v>
      </c>
      <c r="U8" s="11">
        <v>161</v>
      </c>
      <c r="V8" s="11">
        <v>181</v>
      </c>
      <c r="W8" s="11">
        <v>141</v>
      </c>
      <c r="X8" s="11">
        <v>181</v>
      </c>
      <c r="Y8" s="11">
        <v>161</v>
      </c>
      <c r="Z8" s="11">
        <v>81</v>
      </c>
      <c r="AA8" s="11">
        <v>222</v>
      </c>
      <c r="AB8" s="11">
        <v>181</v>
      </c>
      <c r="AC8" s="11">
        <v>101</v>
      </c>
      <c r="AD8" s="11">
        <v>60</v>
      </c>
      <c r="AE8" s="11"/>
      <c r="AF8" s="11">
        <v>339</v>
      </c>
      <c r="AG8" s="11">
        <v>765</v>
      </c>
      <c r="AH8" s="11">
        <v>397</v>
      </c>
      <c r="AI8" s="11">
        <v>220</v>
      </c>
      <c r="AJ8" s="11">
        <v>222</v>
      </c>
      <c r="AK8" s="11"/>
      <c r="AL8" s="11">
        <v>770</v>
      </c>
      <c r="AM8" s="11">
        <v>770</v>
      </c>
      <c r="AN8" s="11">
        <v>347</v>
      </c>
      <c r="AO8" s="11">
        <v>126</v>
      </c>
      <c r="AP8" s="11"/>
      <c r="AQ8" s="11">
        <v>1192</v>
      </c>
      <c r="AR8" s="11">
        <v>822</v>
      </c>
      <c r="AS8" s="11"/>
      <c r="AT8" s="11">
        <v>1312</v>
      </c>
      <c r="AU8" s="11">
        <v>397</v>
      </c>
      <c r="AV8" s="11"/>
      <c r="AW8" s="11">
        <v>746</v>
      </c>
      <c r="AX8" s="11">
        <v>471</v>
      </c>
      <c r="AY8" s="11">
        <v>716</v>
      </c>
      <c r="AZ8" s="11"/>
      <c r="BA8" s="11">
        <v>511</v>
      </c>
      <c r="BB8" s="11">
        <v>553</v>
      </c>
      <c r="BC8" s="11">
        <v>648</v>
      </c>
      <c r="BD8" s="11">
        <v>198</v>
      </c>
      <c r="BE8" s="11">
        <v>103</v>
      </c>
      <c r="BF8" s="11"/>
      <c r="BG8" s="11">
        <v>850</v>
      </c>
      <c r="BH8" s="11">
        <v>1164</v>
      </c>
      <c r="BI8" s="11"/>
      <c r="BJ8" s="11">
        <v>1580</v>
      </c>
      <c r="BK8" s="11">
        <v>423</v>
      </c>
      <c r="BL8" s="11"/>
      <c r="BM8" s="11">
        <v>297</v>
      </c>
      <c r="BN8" s="11">
        <v>385</v>
      </c>
      <c r="BO8" s="11">
        <v>706</v>
      </c>
      <c r="BP8" s="11">
        <v>156</v>
      </c>
      <c r="BQ8" s="11">
        <v>228</v>
      </c>
      <c r="BR8" s="11"/>
      <c r="BS8" s="11">
        <v>612</v>
      </c>
      <c r="BT8" s="11"/>
      <c r="BU8" s="11">
        <v>373</v>
      </c>
      <c r="BV8" s="11">
        <v>499</v>
      </c>
      <c r="BW8" s="11">
        <v>191</v>
      </c>
      <c r="BX8" s="11">
        <v>389</v>
      </c>
      <c r="BY8" s="11">
        <v>163</v>
      </c>
      <c r="BZ8" s="11"/>
      <c r="CA8" s="11">
        <v>167</v>
      </c>
      <c r="CB8" s="11"/>
      <c r="CC8" s="11">
        <v>1582</v>
      </c>
      <c r="CD8" s="11">
        <v>370</v>
      </c>
      <c r="CE8" s="11"/>
      <c r="CF8" s="11">
        <v>721</v>
      </c>
      <c r="CG8" s="11"/>
      <c r="CH8" s="11">
        <v>681</v>
      </c>
      <c r="CI8" s="11">
        <v>239</v>
      </c>
    </row>
    <row r="9" spans="2:87" ht="29" x14ac:dyDescent="0.35">
      <c r="B9" s="18" t="s">
        <v>527</v>
      </c>
      <c r="C9" s="17">
        <v>0.30508520181511201</v>
      </c>
      <c r="D9" s="17">
        <v>0.31310057336265701</v>
      </c>
      <c r="E9" s="17">
        <v>0.29707347288404501</v>
      </c>
      <c r="F9" s="17"/>
      <c r="G9" s="17">
        <v>0.19187545937177</v>
      </c>
      <c r="H9" s="17">
        <v>0.25323645057493399</v>
      </c>
      <c r="I9" s="17">
        <v>0.22180256696870401</v>
      </c>
      <c r="J9" s="17">
        <v>0.27270475664877297</v>
      </c>
      <c r="K9" s="17">
        <v>0.38238334408626301</v>
      </c>
      <c r="L9" s="17">
        <v>0.46541915041712301</v>
      </c>
      <c r="M9" s="17"/>
      <c r="N9" s="17">
        <v>0.254742034922114</v>
      </c>
      <c r="O9" s="17">
        <v>0.28354364903395701</v>
      </c>
      <c r="P9" s="17">
        <v>0.35174030162356401</v>
      </c>
      <c r="Q9" s="17">
        <v>0.34139952471937401</v>
      </c>
      <c r="R9" s="17"/>
      <c r="S9" s="17">
        <v>0.25020283153965001</v>
      </c>
      <c r="T9" s="17">
        <v>0.29111783340534803</v>
      </c>
      <c r="U9" s="17">
        <v>0.31284151019261103</v>
      </c>
      <c r="V9" s="17">
        <v>0.30159531760985703</v>
      </c>
      <c r="W9" s="17">
        <v>0.327314733553842</v>
      </c>
      <c r="X9" s="17">
        <v>0.34872048514600201</v>
      </c>
      <c r="Y9" s="17">
        <v>0.224409299512385</v>
      </c>
      <c r="Z9" s="17">
        <v>0.390007589552126</v>
      </c>
      <c r="AA9" s="17">
        <v>0.30966685856974702</v>
      </c>
      <c r="AB9" s="17">
        <v>0.359103327275196</v>
      </c>
      <c r="AC9" s="17">
        <v>0.374101872068831</v>
      </c>
      <c r="AD9" s="17">
        <v>0.23556286378858701</v>
      </c>
      <c r="AE9" s="17"/>
      <c r="AF9" s="17">
        <v>0.35541029563451698</v>
      </c>
      <c r="AG9" s="17">
        <v>0.33093449557152299</v>
      </c>
      <c r="AH9" s="17">
        <v>0.26341061113569397</v>
      </c>
      <c r="AI9" s="17">
        <v>0.30509208690091599</v>
      </c>
      <c r="AJ9" s="17">
        <v>0.24933257429949601</v>
      </c>
      <c r="AK9" s="17"/>
      <c r="AL9" s="17">
        <v>0.300061460511512</v>
      </c>
      <c r="AM9" s="17">
        <v>0.31434219612659797</v>
      </c>
      <c r="AN9" s="17">
        <v>0.30495641075527002</v>
      </c>
      <c r="AO9" s="17">
        <v>0.27957704092028901</v>
      </c>
      <c r="AP9" s="17"/>
      <c r="AQ9" s="17">
        <v>0.34123828979833398</v>
      </c>
      <c r="AR9" s="17">
        <v>0.25262664247473099</v>
      </c>
      <c r="AS9" s="17"/>
      <c r="AT9" s="17">
        <v>0.28129469478229902</v>
      </c>
      <c r="AU9" s="17">
        <v>0.43871583377647899</v>
      </c>
      <c r="AV9" s="17"/>
      <c r="AW9" s="17">
        <v>0.36600146300584002</v>
      </c>
      <c r="AX9" s="17">
        <v>0.260795322153616</v>
      </c>
      <c r="AY9" s="17">
        <v>0.27199214238451003</v>
      </c>
      <c r="AZ9" s="17"/>
      <c r="BA9" s="17">
        <v>0.25668388681328203</v>
      </c>
      <c r="BB9" s="17">
        <v>0.325618495621745</v>
      </c>
      <c r="BC9" s="17">
        <v>0.30322045116742302</v>
      </c>
      <c r="BD9" s="17">
        <v>0.34545785100674398</v>
      </c>
      <c r="BE9" s="17">
        <v>0.372117589045867</v>
      </c>
      <c r="BF9" s="17"/>
      <c r="BG9" s="17">
        <v>0.26128445506321502</v>
      </c>
      <c r="BH9" s="17">
        <v>0.33705054756257502</v>
      </c>
      <c r="BI9" s="17"/>
      <c r="BJ9" s="17">
        <v>0.265615719820327</v>
      </c>
      <c r="BK9" s="17">
        <v>0.44417550037139403</v>
      </c>
      <c r="BL9" s="17"/>
      <c r="BM9" s="17">
        <v>0.26135956602079402</v>
      </c>
      <c r="BN9" s="17">
        <v>0.42472706453158698</v>
      </c>
      <c r="BO9" s="17">
        <v>0.24045930463649501</v>
      </c>
      <c r="BP9" s="17">
        <v>0.227279681314148</v>
      </c>
      <c r="BQ9" s="17">
        <v>0.44791032604450698</v>
      </c>
      <c r="BR9" s="17"/>
      <c r="BS9" s="17">
        <v>0.38232442027726599</v>
      </c>
      <c r="BT9" s="17"/>
      <c r="BU9" s="17">
        <v>0.41460297765929099</v>
      </c>
      <c r="BV9" s="17">
        <v>0.21605434871951801</v>
      </c>
      <c r="BW9" s="17">
        <v>0.22612120617540499</v>
      </c>
      <c r="BX9" s="17">
        <v>0.41710376334746802</v>
      </c>
      <c r="BY9" s="17">
        <v>0.23367958980928999</v>
      </c>
      <c r="BZ9" s="17"/>
      <c r="CA9" s="17">
        <v>0.30402266028660402</v>
      </c>
      <c r="CB9" s="17"/>
      <c r="CC9" s="17">
        <v>0.33046741555908199</v>
      </c>
      <c r="CD9" s="17">
        <v>0.22207716353274701</v>
      </c>
      <c r="CE9" s="17"/>
      <c r="CF9" s="17">
        <v>0.34464780977009402</v>
      </c>
      <c r="CG9" s="17"/>
      <c r="CH9" s="17">
        <v>0.36228192981813401</v>
      </c>
      <c r="CI9" s="17">
        <v>0.18370807910904999</v>
      </c>
    </row>
    <row r="10" spans="2:87" ht="29" x14ac:dyDescent="0.35">
      <c r="B10" s="18" t="s">
        <v>528</v>
      </c>
      <c r="C10" s="17">
        <v>0.26581933571272398</v>
      </c>
      <c r="D10" s="17">
        <v>0.25474381863976497</v>
      </c>
      <c r="E10" s="17">
        <v>0.27822824750048503</v>
      </c>
      <c r="F10" s="17"/>
      <c r="G10" s="17">
        <v>0.29310346386899999</v>
      </c>
      <c r="H10" s="17">
        <v>0.26805786166727202</v>
      </c>
      <c r="I10" s="17">
        <v>0.28603504865365798</v>
      </c>
      <c r="J10" s="17">
        <v>0.25221876548697097</v>
      </c>
      <c r="K10" s="17">
        <v>0.22158857032282001</v>
      </c>
      <c r="L10" s="17">
        <v>0.27005435107324399</v>
      </c>
      <c r="M10" s="17"/>
      <c r="N10" s="17">
        <v>0.289175570019087</v>
      </c>
      <c r="O10" s="17">
        <v>0.28552943133021602</v>
      </c>
      <c r="P10" s="17">
        <v>0.23649155417324699</v>
      </c>
      <c r="Q10" s="17">
        <v>0.243730891769108</v>
      </c>
      <c r="R10" s="17"/>
      <c r="S10" s="17">
        <v>0.27000425175694598</v>
      </c>
      <c r="T10" s="17">
        <v>0.26275446129137597</v>
      </c>
      <c r="U10" s="17">
        <v>0.26182718582401299</v>
      </c>
      <c r="V10" s="17">
        <v>0.25438156623227798</v>
      </c>
      <c r="W10" s="17">
        <v>0.25771811473928002</v>
      </c>
      <c r="X10" s="17">
        <v>0.24938300842800801</v>
      </c>
      <c r="Y10" s="17">
        <v>0.26542550050581498</v>
      </c>
      <c r="Z10" s="17">
        <v>0.24956305059219799</v>
      </c>
      <c r="AA10" s="17">
        <v>0.26221598702445198</v>
      </c>
      <c r="AB10" s="17">
        <v>0.32866944543916299</v>
      </c>
      <c r="AC10" s="17">
        <v>0.25335814647473698</v>
      </c>
      <c r="AD10" s="17">
        <v>0.24108275672802601</v>
      </c>
      <c r="AE10" s="17"/>
      <c r="AF10" s="17">
        <v>0.25449193117074498</v>
      </c>
      <c r="AG10" s="17">
        <v>0.249548108154478</v>
      </c>
      <c r="AH10" s="17">
        <v>0.30520887561309901</v>
      </c>
      <c r="AI10" s="17">
        <v>0.279741092678712</v>
      </c>
      <c r="AJ10" s="17">
        <v>0.270445432205424</v>
      </c>
      <c r="AK10" s="17"/>
      <c r="AL10" s="17">
        <v>0.25982496727091903</v>
      </c>
      <c r="AM10" s="17">
        <v>0.280096778529483</v>
      </c>
      <c r="AN10" s="17">
        <v>0.24511407872476201</v>
      </c>
      <c r="AO10" s="17">
        <v>0.27223108398090601</v>
      </c>
      <c r="AP10" s="17"/>
      <c r="AQ10" s="17">
        <v>0.26444194504228602</v>
      </c>
      <c r="AR10" s="17">
        <v>0.26781794590761598</v>
      </c>
      <c r="AS10" s="17"/>
      <c r="AT10" s="17">
        <v>0.25432410605198602</v>
      </c>
      <c r="AU10" s="17">
        <v>0.29576147569170402</v>
      </c>
      <c r="AV10" s="17"/>
      <c r="AW10" s="17">
        <v>0.27376877329508698</v>
      </c>
      <c r="AX10" s="17">
        <v>0.27732635626765001</v>
      </c>
      <c r="AY10" s="17">
        <v>0.25996841858196101</v>
      </c>
      <c r="AZ10" s="17"/>
      <c r="BA10" s="17">
        <v>0.30034817558597798</v>
      </c>
      <c r="BB10" s="17">
        <v>0.27634632737068598</v>
      </c>
      <c r="BC10" s="17">
        <v>0.23352998281908499</v>
      </c>
      <c r="BD10" s="17">
        <v>0.274078768510993</v>
      </c>
      <c r="BE10" s="17">
        <v>0.22780149533868699</v>
      </c>
      <c r="BF10" s="17"/>
      <c r="BG10" s="17">
        <v>0.27421866393021199</v>
      </c>
      <c r="BH10" s="17">
        <v>0.25968959020771598</v>
      </c>
      <c r="BI10" s="17"/>
      <c r="BJ10" s="17">
        <v>0.27120800139199402</v>
      </c>
      <c r="BK10" s="17">
        <v>0.245862331792019</v>
      </c>
      <c r="BL10" s="17"/>
      <c r="BM10" s="17">
        <v>0.26829538915937801</v>
      </c>
      <c r="BN10" s="17">
        <v>0.249515516663353</v>
      </c>
      <c r="BO10" s="17">
        <v>0.29348445021828501</v>
      </c>
      <c r="BP10" s="17">
        <v>0.31250189841778298</v>
      </c>
      <c r="BQ10" s="17">
        <v>0.189991396678658</v>
      </c>
      <c r="BR10" s="17"/>
      <c r="BS10" s="17">
        <v>0.26457778322786002</v>
      </c>
      <c r="BT10" s="17"/>
      <c r="BU10" s="17">
        <v>0.241736513667174</v>
      </c>
      <c r="BV10" s="17">
        <v>0.27067394387034099</v>
      </c>
      <c r="BW10" s="17">
        <v>0.29691949003646601</v>
      </c>
      <c r="BX10" s="17">
        <v>0.25231049467315703</v>
      </c>
      <c r="BY10" s="17">
        <v>0.29019214432839002</v>
      </c>
      <c r="BZ10" s="17"/>
      <c r="CA10" s="17">
        <v>0.335033802548037</v>
      </c>
      <c r="CB10" s="17"/>
      <c r="CC10" s="17">
        <v>0.273810012460807</v>
      </c>
      <c r="CD10" s="17">
        <v>0.24908673945889001</v>
      </c>
      <c r="CE10" s="17"/>
      <c r="CF10" s="17">
        <v>0.27029966727167498</v>
      </c>
      <c r="CG10" s="17"/>
      <c r="CH10" s="17">
        <v>0.29802275513166998</v>
      </c>
      <c r="CI10" s="17">
        <v>0.239497572802191</v>
      </c>
    </row>
    <row r="11" spans="2:87" ht="29" x14ac:dyDescent="0.35">
      <c r="B11" s="18" t="s">
        <v>529</v>
      </c>
      <c r="C11" s="17">
        <v>0.17543388197173199</v>
      </c>
      <c r="D11" s="17">
        <v>0.18493760790628899</v>
      </c>
      <c r="E11" s="17">
        <v>0.166143498248216</v>
      </c>
      <c r="F11" s="17"/>
      <c r="G11" s="17">
        <v>0.23469937517210701</v>
      </c>
      <c r="H11" s="17">
        <v>0.19253395021314501</v>
      </c>
      <c r="I11" s="17">
        <v>0.17076223585311201</v>
      </c>
      <c r="J11" s="17">
        <v>0.15678259424933699</v>
      </c>
      <c r="K11" s="17">
        <v>0.18302759571543001</v>
      </c>
      <c r="L11" s="17">
        <v>0.13556541408202599</v>
      </c>
      <c r="M11" s="17"/>
      <c r="N11" s="17">
        <v>0.18827283202664499</v>
      </c>
      <c r="O11" s="17">
        <v>0.16903870217806599</v>
      </c>
      <c r="P11" s="17">
        <v>0.19043877421730901</v>
      </c>
      <c r="Q11" s="17">
        <v>0.15537759854904001</v>
      </c>
      <c r="R11" s="17"/>
      <c r="S11" s="17">
        <v>0.18347335298119199</v>
      </c>
      <c r="T11" s="17">
        <v>0.190077295851872</v>
      </c>
      <c r="U11" s="17">
        <v>0.17174649883536</v>
      </c>
      <c r="V11" s="17">
        <v>0.178013741107239</v>
      </c>
      <c r="W11" s="17">
        <v>0.12848435321516399</v>
      </c>
      <c r="X11" s="17">
        <v>0.14087338472828301</v>
      </c>
      <c r="Y11" s="17">
        <v>0.20679632213742</v>
      </c>
      <c r="Z11" s="17">
        <v>0.22054273167031499</v>
      </c>
      <c r="AA11" s="17">
        <v>0.20088381794692001</v>
      </c>
      <c r="AB11" s="17">
        <v>0.16387872102724499</v>
      </c>
      <c r="AC11" s="17">
        <v>0.11227869760999799</v>
      </c>
      <c r="AD11" s="17">
        <v>0.19237610326075699</v>
      </c>
      <c r="AE11" s="17"/>
      <c r="AF11" s="17">
        <v>0.154285271015109</v>
      </c>
      <c r="AG11" s="17">
        <v>0.17058071848551801</v>
      </c>
      <c r="AH11" s="17">
        <v>0.18191695801527299</v>
      </c>
      <c r="AI11" s="17">
        <v>0.17738510148290401</v>
      </c>
      <c r="AJ11" s="17">
        <v>0.204370706455474</v>
      </c>
      <c r="AK11" s="17"/>
      <c r="AL11" s="17">
        <v>0.164161391231155</v>
      </c>
      <c r="AM11" s="17">
        <v>0.17268962989970099</v>
      </c>
      <c r="AN11" s="17">
        <v>0.21326639349964399</v>
      </c>
      <c r="AO11" s="17">
        <v>0.15684925745707601</v>
      </c>
      <c r="AP11" s="17"/>
      <c r="AQ11" s="17">
        <v>0.16786238591595201</v>
      </c>
      <c r="AR11" s="17">
        <v>0.18642021252589999</v>
      </c>
      <c r="AS11" s="17"/>
      <c r="AT11" s="17">
        <v>0.187713885196927</v>
      </c>
      <c r="AU11" s="17">
        <v>0.13200591931724101</v>
      </c>
      <c r="AV11" s="17"/>
      <c r="AW11" s="17">
        <v>0.17197207862671399</v>
      </c>
      <c r="AX11" s="17">
        <v>0.18821643028809901</v>
      </c>
      <c r="AY11" s="17">
        <v>0.16245740837912301</v>
      </c>
      <c r="AZ11" s="17"/>
      <c r="BA11" s="17">
        <v>0.171948723935854</v>
      </c>
      <c r="BB11" s="17">
        <v>0.16727179167595299</v>
      </c>
      <c r="BC11" s="17">
        <v>0.19058271396901499</v>
      </c>
      <c r="BD11" s="17">
        <v>0.14232578742874899</v>
      </c>
      <c r="BE11" s="17">
        <v>0.19721407304882799</v>
      </c>
      <c r="BF11" s="17"/>
      <c r="BG11" s="17">
        <v>0.182587914003218</v>
      </c>
      <c r="BH11" s="17">
        <v>0.17021294113548999</v>
      </c>
      <c r="BI11" s="17"/>
      <c r="BJ11" s="17">
        <v>0.18546705537361899</v>
      </c>
      <c r="BK11" s="17">
        <v>0.139834832647247</v>
      </c>
      <c r="BL11" s="17"/>
      <c r="BM11" s="17">
        <v>0.148178168937597</v>
      </c>
      <c r="BN11" s="17">
        <v>0.13920122616272801</v>
      </c>
      <c r="BO11" s="17">
        <v>0.205708391811987</v>
      </c>
      <c r="BP11" s="17">
        <v>0.225624714436158</v>
      </c>
      <c r="BQ11" s="17">
        <v>0.16381246231792199</v>
      </c>
      <c r="BR11" s="17"/>
      <c r="BS11" s="17">
        <v>0.18210926582461801</v>
      </c>
      <c r="BT11" s="17"/>
      <c r="BU11" s="17">
        <v>0.141462148548649</v>
      </c>
      <c r="BV11" s="17">
        <v>0.23298158822825399</v>
      </c>
      <c r="BW11" s="17">
        <v>0.20155315713670899</v>
      </c>
      <c r="BX11" s="17">
        <v>0.17573818775941699</v>
      </c>
      <c r="BY11" s="17">
        <v>8.2285156106727098E-2</v>
      </c>
      <c r="BZ11" s="17"/>
      <c r="CA11" s="17">
        <v>0.192490059889525</v>
      </c>
      <c r="CB11" s="17"/>
      <c r="CC11" s="17">
        <v>0.17630753270817101</v>
      </c>
      <c r="CD11" s="17">
        <v>0.17366776715235499</v>
      </c>
      <c r="CE11" s="17"/>
      <c r="CF11" s="17">
        <v>0.18984265671169001</v>
      </c>
      <c r="CG11" s="17"/>
      <c r="CH11" s="17">
        <v>0.176916203634778</v>
      </c>
      <c r="CI11" s="17">
        <v>0.203797970837238</v>
      </c>
    </row>
    <row r="12" spans="2:87" ht="29" x14ac:dyDescent="0.35">
      <c r="B12" s="18" t="s">
        <v>530</v>
      </c>
      <c r="C12" s="17">
        <v>0.12921768789486701</v>
      </c>
      <c r="D12" s="17">
        <v>0.13763650201583699</v>
      </c>
      <c r="E12" s="17">
        <v>0.12174506416592</v>
      </c>
      <c r="F12" s="17"/>
      <c r="G12" s="17">
        <v>0.112019459437387</v>
      </c>
      <c r="H12" s="17">
        <v>0.14280954756032299</v>
      </c>
      <c r="I12" s="17">
        <v>0.15877199113949</v>
      </c>
      <c r="J12" s="17">
        <v>0.18268532678092</v>
      </c>
      <c r="K12" s="17">
        <v>0.12796074882887801</v>
      </c>
      <c r="L12" s="17">
        <v>6.3008082057242301E-2</v>
      </c>
      <c r="M12" s="17"/>
      <c r="N12" s="17">
        <v>0.13910799939506099</v>
      </c>
      <c r="O12" s="17">
        <v>0.152004424031076</v>
      </c>
      <c r="P12" s="17">
        <v>0.101361706779638</v>
      </c>
      <c r="Q12" s="17">
        <v>0.118837258720202</v>
      </c>
      <c r="R12" s="17"/>
      <c r="S12" s="17">
        <v>0.14161228115701699</v>
      </c>
      <c r="T12" s="17">
        <v>0.134260685695438</v>
      </c>
      <c r="U12" s="17">
        <v>0.13026960670867699</v>
      </c>
      <c r="V12" s="17">
        <v>0.14179382637798099</v>
      </c>
      <c r="W12" s="17">
        <v>0.114065879781376</v>
      </c>
      <c r="X12" s="17">
        <v>0.16556418738016199</v>
      </c>
      <c r="Y12" s="17">
        <v>8.2304906781217796E-2</v>
      </c>
      <c r="Z12" s="17">
        <v>6.0333968684305898E-2</v>
      </c>
      <c r="AA12" s="17">
        <v>0.16120530592128701</v>
      </c>
      <c r="AB12" s="17">
        <v>0.104316831972701</v>
      </c>
      <c r="AC12" s="17">
        <v>9.2175705097333901E-2</v>
      </c>
      <c r="AD12" s="17">
        <v>0.17216279282415201</v>
      </c>
      <c r="AE12" s="17"/>
      <c r="AF12" s="17">
        <v>9.6247865925434994E-2</v>
      </c>
      <c r="AG12" s="17">
        <v>0.13122843405516699</v>
      </c>
      <c r="AH12" s="17">
        <v>0.129064223109324</v>
      </c>
      <c r="AI12" s="17">
        <v>0.13223359442985899</v>
      </c>
      <c r="AJ12" s="17">
        <v>0.17177725037872099</v>
      </c>
      <c r="AK12" s="17"/>
      <c r="AL12" s="17">
        <v>0.13272810728530801</v>
      </c>
      <c r="AM12" s="17">
        <v>0.11837787969052101</v>
      </c>
      <c r="AN12" s="17">
        <v>0.12528346703025101</v>
      </c>
      <c r="AO12" s="17">
        <v>0.18481895025592199</v>
      </c>
      <c r="AP12" s="17"/>
      <c r="AQ12" s="17">
        <v>0.10830488238779599</v>
      </c>
      <c r="AR12" s="17">
        <v>0.15956241665429199</v>
      </c>
      <c r="AS12" s="17"/>
      <c r="AT12" s="17">
        <v>0.15346273784275699</v>
      </c>
      <c r="AU12" s="17">
        <v>6.2840277715922793E-2</v>
      </c>
      <c r="AV12" s="17"/>
      <c r="AW12" s="17">
        <v>0.102708429497031</v>
      </c>
      <c r="AX12" s="17">
        <v>0.14147708591653099</v>
      </c>
      <c r="AY12" s="17">
        <v>0.1545130097871</v>
      </c>
      <c r="AZ12" s="17"/>
      <c r="BA12" s="17">
        <v>0.117526117683719</v>
      </c>
      <c r="BB12" s="17">
        <v>0.12596100727227799</v>
      </c>
      <c r="BC12" s="17">
        <v>0.14711062369726499</v>
      </c>
      <c r="BD12" s="17">
        <v>0.129121551107482</v>
      </c>
      <c r="BE12" s="17">
        <v>9.3282145820155996E-2</v>
      </c>
      <c r="BF12" s="17"/>
      <c r="BG12" s="17">
        <v>0.12978601743547699</v>
      </c>
      <c r="BH12" s="17">
        <v>0.12880292669531401</v>
      </c>
      <c r="BI12" s="17"/>
      <c r="BJ12" s="17">
        <v>0.14030007658114399</v>
      </c>
      <c r="BK12" s="17">
        <v>9.1021680258043899E-2</v>
      </c>
      <c r="BL12" s="17"/>
      <c r="BM12" s="17">
        <v>9.4718991794996293E-2</v>
      </c>
      <c r="BN12" s="17">
        <v>9.6482162078991907E-2</v>
      </c>
      <c r="BO12" s="17">
        <v>0.15864947705007501</v>
      </c>
      <c r="BP12" s="17">
        <v>0.140716170541243</v>
      </c>
      <c r="BQ12" s="17">
        <v>0.110445605997496</v>
      </c>
      <c r="BR12" s="17"/>
      <c r="BS12" s="17">
        <v>9.6782619991583205E-2</v>
      </c>
      <c r="BT12" s="17"/>
      <c r="BU12" s="17">
        <v>0.102272168149696</v>
      </c>
      <c r="BV12" s="17">
        <v>0.17374612716270499</v>
      </c>
      <c r="BW12" s="17">
        <v>0.17723213622151601</v>
      </c>
      <c r="BX12" s="17">
        <v>8.4997436550706296E-2</v>
      </c>
      <c r="BY12" s="17">
        <v>0.108054270914149</v>
      </c>
      <c r="BZ12" s="17"/>
      <c r="CA12" s="17">
        <v>0.116614464510858</v>
      </c>
      <c r="CB12" s="17"/>
      <c r="CC12" s="17">
        <v>0.10840999951404701</v>
      </c>
      <c r="CD12" s="17">
        <v>0.22439784999780699</v>
      </c>
      <c r="CE12" s="17"/>
      <c r="CF12" s="17">
        <v>0.110543245388476</v>
      </c>
      <c r="CG12" s="17"/>
      <c r="CH12" s="17">
        <v>9.2476697176521405E-2</v>
      </c>
      <c r="CI12" s="17">
        <v>0.26316630996490697</v>
      </c>
    </row>
    <row r="13" spans="2:87" ht="29" x14ac:dyDescent="0.35">
      <c r="B13" s="18" t="s">
        <v>531</v>
      </c>
      <c r="C13" s="17">
        <v>5.4374776284887398E-2</v>
      </c>
      <c r="D13" s="17">
        <v>5.0783717237206802E-2</v>
      </c>
      <c r="E13" s="17">
        <v>5.8209969710446403E-2</v>
      </c>
      <c r="F13" s="17"/>
      <c r="G13" s="17">
        <v>6.5626332695715897E-2</v>
      </c>
      <c r="H13" s="17">
        <v>6.7273451917889596E-2</v>
      </c>
      <c r="I13" s="17">
        <v>8.1641615699291403E-2</v>
      </c>
      <c r="J13" s="17">
        <v>4.7854570594044202E-2</v>
      </c>
      <c r="K13" s="17">
        <v>3.4158182406495E-2</v>
      </c>
      <c r="L13" s="17">
        <v>3.3011629187536203E-2</v>
      </c>
      <c r="M13" s="17"/>
      <c r="N13" s="17">
        <v>7.0260920539960497E-2</v>
      </c>
      <c r="O13" s="17">
        <v>3.3215925520874101E-2</v>
      </c>
      <c r="P13" s="17">
        <v>5.1145121341854602E-2</v>
      </c>
      <c r="Q13" s="17">
        <v>6.2820057512849595E-2</v>
      </c>
      <c r="R13" s="17"/>
      <c r="S13" s="17">
        <v>4.7132923374860698E-2</v>
      </c>
      <c r="T13" s="17">
        <v>4.88713615614772E-2</v>
      </c>
      <c r="U13" s="17">
        <v>7.265748317529E-2</v>
      </c>
      <c r="V13" s="17">
        <v>3.39000377469756E-2</v>
      </c>
      <c r="W13" s="17">
        <v>0.10391095166613599</v>
      </c>
      <c r="X13" s="17">
        <v>5.4138873219449601E-2</v>
      </c>
      <c r="Y13" s="17">
        <v>9.2089147315047998E-2</v>
      </c>
      <c r="Z13" s="17">
        <v>3.5932181944986402E-2</v>
      </c>
      <c r="AA13" s="17">
        <v>2.61906768045231E-2</v>
      </c>
      <c r="AB13" s="17">
        <v>2.8415544815979101E-2</v>
      </c>
      <c r="AC13" s="17">
        <v>8.1906836990390697E-2</v>
      </c>
      <c r="AD13" s="17">
        <v>6.9383272766868398E-2</v>
      </c>
      <c r="AE13" s="17"/>
      <c r="AF13" s="17">
        <v>7.0187198207069104E-2</v>
      </c>
      <c r="AG13" s="17">
        <v>5.4494394285662599E-2</v>
      </c>
      <c r="AH13" s="17">
        <v>5.5711941489728897E-2</v>
      </c>
      <c r="AI13" s="17">
        <v>4.6283945289439403E-2</v>
      </c>
      <c r="AJ13" s="17">
        <v>3.5848358518486001E-2</v>
      </c>
      <c r="AK13" s="17"/>
      <c r="AL13" s="17">
        <v>5.5257239870406399E-2</v>
      </c>
      <c r="AM13" s="17">
        <v>5.5362594260819901E-2</v>
      </c>
      <c r="AN13" s="17">
        <v>4.2913095481424197E-2</v>
      </c>
      <c r="AO13" s="17">
        <v>7.4512565745707499E-2</v>
      </c>
      <c r="AP13" s="17"/>
      <c r="AQ13" s="17">
        <v>4.8937399546256498E-2</v>
      </c>
      <c r="AR13" s="17">
        <v>6.22644744050549E-2</v>
      </c>
      <c r="AS13" s="17"/>
      <c r="AT13" s="17">
        <v>4.9727124191127597E-2</v>
      </c>
      <c r="AU13" s="17">
        <v>2.9547331324837001E-2</v>
      </c>
      <c r="AV13" s="17"/>
      <c r="AW13" s="17">
        <v>4.0362626318478499E-2</v>
      </c>
      <c r="AX13" s="17">
        <v>4.8459102110398798E-2</v>
      </c>
      <c r="AY13" s="17">
        <v>6.9392423130673703E-2</v>
      </c>
      <c r="AZ13" s="17"/>
      <c r="BA13" s="17">
        <v>6.87331843926344E-2</v>
      </c>
      <c r="BB13" s="17">
        <v>4.3474981242276202E-2</v>
      </c>
      <c r="BC13" s="17">
        <v>5.9969953141239797E-2</v>
      </c>
      <c r="BD13" s="17">
        <v>3.4437740635332399E-2</v>
      </c>
      <c r="BE13" s="17">
        <v>4.5305066390196498E-2</v>
      </c>
      <c r="BF13" s="17"/>
      <c r="BG13" s="17">
        <v>6.9319950418637005E-2</v>
      </c>
      <c r="BH13" s="17">
        <v>4.3467938071662902E-2</v>
      </c>
      <c r="BI13" s="17"/>
      <c r="BJ13" s="17">
        <v>5.7312003637092102E-2</v>
      </c>
      <c r="BK13" s="17">
        <v>4.4743104419604503E-2</v>
      </c>
      <c r="BL13" s="17"/>
      <c r="BM13" s="17">
        <v>8.6638051609903705E-2</v>
      </c>
      <c r="BN13" s="17">
        <v>4.8294218015423898E-2</v>
      </c>
      <c r="BO13" s="17">
        <v>5.2928349757879099E-2</v>
      </c>
      <c r="BP13" s="17">
        <v>3.4490033497877798E-2</v>
      </c>
      <c r="BQ13" s="17">
        <v>3.53964802748837E-2</v>
      </c>
      <c r="BR13" s="17"/>
      <c r="BS13" s="17">
        <v>3.6901339036971299E-2</v>
      </c>
      <c r="BT13" s="17"/>
      <c r="BU13" s="17">
        <v>5.9005533510655898E-2</v>
      </c>
      <c r="BV13" s="17">
        <v>4.4892642551683203E-2</v>
      </c>
      <c r="BW13" s="17">
        <v>4.91862224558028E-2</v>
      </c>
      <c r="BX13" s="17">
        <v>3.8965087382579297E-2</v>
      </c>
      <c r="BY13" s="17">
        <v>0.111595463294779</v>
      </c>
      <c r="BZ13" s="17"/>
      <c r="CA13" s="17">
        <v>2.95734686969014E-2</v>
      </c>
      <c r="CB13" s="17"/>
      <c r="CC13" s="17">
        <v>4.8938153535691802E-2</v>
      </c>
      <c r="CD13" s="17">
        <v>6.4498932082200505E-2</v>
      </c>
      <c r="CE13" s="17"/>
      <c r="CF13" s="17">
        <v>3.4558382917883997E-2</v>
      </c>
      <c r="CG13" s="17"/>
      <c r="CH13" s="17">
        <v>2.68193684468012E-2</v>
      </c>
      <c r="CI13" s="17">
        <v>5.8309950465766501E-2</v>
      </c>
    </row>
    <row r="14" spans="2:87" x14ac:dyDescent="0.35">
      <c r="B14" s="18" t="s">
        <v>161</v>
      </c>
      <c r="C14" s="19">
        <v>7.0069116320678304E-2</v>
      </c>
      <c r="D14" s="19">
        <v>5.8797780838246202E-2</v>
      </c>
      <c r="E14" s="19">
        <v>7.8599747490887398E-2</v>
      </c>
      <c r="F14" s="19"/>
      <c r="G14" s="19">
        <v>0.10267590945402</v>
      </c>
      <c r="H14" s="19">
        <v>7.6088738066437206E-2</v>
      </c>
      <c r="I14" s="19">
        <v>8.0986541685745497E-2</v>
      </c>
      <c r="J14" s="19">
        <v>8.7753986239954201E-2</v>
      </c>
      <c r="K14" s="19">
        <v>5.0881558640114399E-2</v>
      </c>
      <c r="L14" s="19">
        <v>3.2941373182828797E-2</v>
      </c>
      <c r="M14" s="19"/>
      <c r="N14" s="19">
        <v>5.8440643097132303E-2</v>
      </c>
      <c r="O14" s="19">
        <v>7.6667867905811496E-2</v>
      </c>
      <c r="P14" s="19">
        <v>6.8822541864388104E-2</v>
      </c>
      <c r="Q14" s="19">
        <v>7.7834668729425405E-2</v>
      </c>
      <c r="R14" s="19"/>
      <c r="S14" s="19">
        <v>0.10757435919033401</v>
      </c>
      <c r="T14" s="19">
        <v>7.2918362194490396E-2</v>
      </c>
      <c r="U14" s="19">
        <v>5.0657715264048199E-2</v>
      </c>
      <c r="V14" s="19">
        <v>9.0315510925670195E-2</v>
      </c>
      <c r="W14" s="19">
        <v>6.8505967044201102E-2</v>
      </c>
      <c r="X14" s="19">
        <v>4.1320061098095703E-2</v>
      </c>
      <c r="Y14" s="19">
        <v>0.128974823748114</v>
      </c>
      <c r="Z14" s="19">
        <v>4.36204775560683E-2</v>
      </c>
      <c r="AA14" s="19">
        <v>3.9837353733070603E-2</v>
      </c>
      <c r="AB14" s="19">
        <v>1.56161294697158E-2</v>
      </c>
      <c r="AC14" s="19">
        <v>8.6178741758708904E-2</v>
      </c>
      <c r="AD14" s="19">
        <v>8.9432210631609194E-2</v>
      </c>
      <c r="AE14" s="19"/>
      <c r="AF14" s="19">
        <v>6.9377438047125206E-2</v>
      </c>
      <c r="AG14" s="19">
        <v>6.3213849447651502E-2</v>
      </c>
      <c r="AH14" s="19">
        <v>6.4687390636880795E-2</v>
      </c>
      <c r="AI14" s="19">
        <v>5.9264179218169503E-2</v>
      </c>
      <c r="AJ14" s="19">
        <v>6.8225678142398799E-2</v>
      </c>
      <c r="AK14" s="19"/>
      <c r="AL14" s="19">
        <v>8.7966833830700197E-2</v>
      </c>
      <c r="AM14" s="19">
        <v>5.9130921492876402E-2</v>
      </c>
      <c r="AN14" s="19">
        <v>6.8466554508649705E-2</v>
      </c>
      <c r="AO14" s="19">
        <v>3.2011101640099598E-2</v>
      </c>
      <c r="AP14" s="19"/>
      <c r="AQ14" s="19">
        <v>6.9215097309375806E-2</v>
      </c>
      <c r="AR14" s="19">
        <v>7.1308308032407397E-2</v>
      </c>
      <c r="AS14" s="19"/>
      <c r="AT14" s="19">
        <v>7.3477451934902502E-2</v>
      </c>
      <c r="AU14" s="19">
        <v>4.1129162173816E-2</v>
      </c>
      <c r="AV14" s="19"/>
      <c r="AW14" s="19">
        <v>4.5186629256848597E-2</v>
      </c>
      <c r="AX14" s="19">
        <v>8.3725703263704307E-2</v>
      </c>
      <c r="AY14" s="19">
        <v>8.1676597736631606E-2</v>
      </c>
      <c r="AZ14" s="19"/>
      <c r="BA14" s="19">
        <v>8.4759911588532993E-2</v>
      </c>
      <c r="BB14" s="19">
        <v>6.1327396817061702E-2</v>
      </c>
      <c r="BC14" s="19">
        <v>6.5586275205972502E-2</v>
      </c>
      <c r="BD14" s="19">
        <v>7.4578301310698702E-2</v>
      </c>
      <c r="BE14" s="19">
        <v>6.4279630356264605E-2</v>
      </c>
      <c r="BF14" s="19"/>
      <c r="BG14" s="19">
        <v>8.2802999149240705E-2</v>
      </c>
      <c r="BH14" s="19">
        <v>6.0776056327241902E-2</v>
      </c>
      <c r="BI14" s="19"/>
      <c r="BJ14" s="19">
        <v>8.0097143195823395E-2</v>
      </c>
      <c r="BK14" s="19">
        <v>3.4362550511691597E-2</v>
      </c>
      <c r="BL14" s="19"/>
      <c r="BM14" s="19">
        <v>0.140809832477331</v>
      </c>
      <c r="BN14" s="19">
        <v>4.1779812547916302E-2</v>
      </c>
      <c r="BO14" s="19">
        <v>4.87700265252798E-2</v>
      </c>
      <c r="BP14" s="19">
        <v>5.9387501792790301E-2</v>
      </c>
      <c r="BQ14" s="19">
        <v>5.2443728686533603E-2</v>
      </c>
      <c r="BR14" s="19"/>
      <c r="BS14" s="19">
        <v>3.7304571641701499E-2</v>
      </c>
      <c r="BT14" s="19"/>
      <c r="BU14" s="19">
        <v>4.0920658464533299E-2</v>
      </c>
      <c r="BV14" s="19">
        <v>6.1651349467497597E-2</v>
      </c>
      <c r="BW14" s="19">
        <v>4.8987787974102102E-2</v>
      </c>
      <c r="BX14" s="19">
        <v>3.0885030286672499E-2</v>
      </c>
      <c r="BY14" s="19">
        <v>0.174193375546665</v>
      </c>
      <c r="BZ14" s="19"/>
      <c r="CA14" s="19">
        <v>2.2265544068074499E-2</v>
      </c>
      <c r="CB14" s="19"/>
      <c r="CC14" s="19">
        <v>6.2066886222200801E-2</v>
      </c>
      <c r="CD14" s="19">
        <v>6.6271547776000805E-2</v>
      </c>
      <c r="CE14" s="19"/>
      <c r="CF14" s="19">
        <v>5.0108237940180801E-2</v>
      </c>
      <c r="CG14" s="19"/>
      <c r="CH14" s="19">
        <v>4.3483045792095901E-2</v>
      </c>
      <c r="CI14" s="19">
        <v>5.1520116820847402E-2</v>
      </c>
    </row>
    <row r="15" spans="2:87" x14ac:dyDescent="0.35">
      <c r="B15" s="16"/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174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508</v>
      </c>
      <c r="D7" s="10">
        <v>261</v>
      </c>
      <c r="E7" s="10">
        <v>246</v>
      </c>
      <c r="F7" s="10"/>
      <c r="G7" s="10">
        <v>41</v>
      </c>
      <c r="H7" s="10">
        <v>95</v>
      </c>
      <c r="I7" s="10">
        <v>78</v>
      </c>
      <c r="J7" s="10">
        <v>97</v>
      </c>
      <c r="K7" s="10">
        <v>92</v>
      </c>
      <c r="L7" s="10">
        <v>105</v>
      </c>
      <c r="M7" s="10"/>
      <c r="N7" s="10">
        <v>151</v>
      </c>
      <c r="O7" s="10">
        <v>119</v>
      </c>
      <c r="P7" s="10">
        <v>106</v>
      </c>
      <c r="Q7" s="10">
        <v>128</v>
      </c>
      <c r="R7" s="10"/>
      <c r="S7" s="10">
        <v>68</v>
      </c>
      <c r="T7" s="10">
        <v>66</v>
      </c>
      <c r="U7" s="10">
        <v>40</v>
      </c>
      <c r="V7" s="10">
        <v>37</v>
      </c>
      <c r="W7" s="10">
        <v>40</v>
      </c>
      <c r="X7" s="10">
        <v>35</v>
      </c>
      <c r="Y7" s="10">
        <v>34</v>
      </c>
      <c r="Z7" s="10">
        <v>25</v>
      </c>
      <c r="AA7" s="10">
        <v>52</v>
      </c>
      <c r="AB7" s="10">
        <v>65</v>
      </c>
      <c r="AC7" s="10">
        <v>25</v>
      </c>
      <c r="AD7" s="10">
        <v>21</v>
      </c>
      <c r="AE7" s="10"/>
      <c r="AF7" s="10">
        <v>97</v>
      </c>
      <c r="AG7" s="10">
        <v>164</v>
      </c>
      <c r="AH7" s="10">
        <v>111</v>
      </c>
      <c r="AI7" s="10">
        <v>59</v>
      </c>
      <c r="AJ7" s="10">
        <v>63</v>
      </c>
      <c r="AK7" s="10"/>
      <c r="AL7" s="10">
        <v>204</v>
      </c>
      <c r="AM7" s="10">
        <v>193</v>
      </c>
      <c r="AN7" s="10">
        <v>88</v>
      </c>
      <c r="AO7" s="10">
        <v>23</v>
      </c>
      <c r="AP7" s="10"/>
      <c r="AQ7" s="10">
        <v>291</v>
      </c>
      <c r="AR7" s="10">
        <v>217</v>
      </c>
      <c r="AS7" s="10"/>
      <c r="AT7" s="10">
        <v>343</v>
      </c>
      <c r="AU7" s="10">
        <v>100</v>
      </c>
      <c r="AV7" s="10"/>
      <c r="AW7" s="10">
        <v>206</v>
      </c>
      <c r="AX7" s="10">
        <v>133</v>
      </c>
      <c r="AY7" s="10">
        <v>160</v>
      </c>
      <c r="AZ7" s="10"/>
      <c r="BA7" s="10">
        <v>115</v>
      </c>
      <c r="BB7" s="10">
        <v>138</v>
      </c>
      <c r="BC7" s="10">
        <v>170</v>
      </c>
      <c r="BD7" s="10">
        <v>47</v>
      </c>
      <c r="BE7" s="10">
        <v>38</v>
      </c>
      <c r="BF7" s="10"/>
      <c r="BG7" s="10">
        <v>200</v>
      </c>
      <c r="BH7" s="10">
        <v>308</v>
      </c>
      <c r="BI7" s="10"/>
      <c r="BJ7" s="10">
        <v>392</v>
      </c>
      <c r="BK7" s="10">
        <v>116</v>
      </c>
      <c r="BL7" s="10"/>
      <c r="BM7" s="10">
        <v>65</v>
      </c>
      <c r="BN7" s="10">
        <v>97</v>
      </c>
      <c r="BO7" s="10">
        <v>187</v>
      </c>
      <c r="BP7" s="10">
        <v>41</v>
      </c>
      <c r="BQ7" s="10">
        <v>52</v>
      </c>
      <c r="BR7" s="10"/>
      <c r="BS7" s="10">
        <v>156</v>
      </c>
      <c r="BT7" s="10"/>
      <c r="BU7" s="10">
        <v>95</v>
      </c>
      <c r="BV7" s="10">
        <v>124</v>
      </c>
      <c r="BW7" s="10">
        <v>48</v>
      </c>
      <c r="BX7" s="10">
        <v>97</v>
      </c>
      <c r="BY7" s="10">
        <v>35</v>
      </c>
      <c r="BZ7" s="10"/>
      <c r="CA7" s="10">
        <v>51</v>
      </c>
      <c r="CB7" s="10"/>
      <c r="CC7" s="10">
        <v>406</v>
      </c>
      <c r="CD7" s="10">
        <v>85</v>
      </c>
      <c r="CE7" s="10"/>
      <c r="CF7" s="10">
        <v>208</v>
      </c>
      <c r="CG7" s="10"/>
      <c r="CH7" s="10">
        <v>171</v>
      </c>
      <c r="CI7" s="10">
        <v>67</v>
      </c>
    </row>
    <row r="8" spans="2:87" ht="30" customHeight="1" x14ac:dyDescent="0.35">
      <c r="B8" s="11" t="s">
        <v>20</v>
      </c>
      <c r="C8" s="11">
        <v>505</v>
      </c>
      <c r="D8" s="11">
        <v>255</v>
      </c>
      <c r="E8" s="11">
        <v>249</v>
      </c>
      <c r="F8" s="11"/>
      <c r="G8" s="11">
        <v>70</v>
      </c>
      <c r="H8" s="11">
        <v>93</v>
      </c>
      <c r="I8" s="11">
        <v>74</v>
      </c>
      <c r="J8" s="11">
        <v>91</v>
      </c>
      <c r="K8" s="11">
        <v>83</v>
      </c>
      <c r="L8" s="11">
        <v>95</v>
      </c>
      <c r="M8" s="11"/>
      <c r="N8" s="11">
        <v>138</v>
      </c>
      <c r="O8" s="11">
        <v>122</v>
      </c>
      <c r="P8" s="11">
        <v>111</v>
      </c>
      <c r="Q8" s="11">
        <v>131</v>
      </c>
      <c r="R8" s="11"/>
      <c r="S8" s="11">
        <v>68</v>
      </c>
      <c r="T8" s="11">
        <v>61</v>
      </c>
      <c r="U8" s="11">
        <v>38</v>
      </c>
      <c r="V8" s="11">
        <v>39</v>
      </c>
      <c r="W8" s="11">
        <v>36</v>
      </c>
      <c r="X8" s="11">
        <v>39</v>
      </c>
      <c r="Y8" s="11">
        <v>38</v>
      </c>
      <c r="Z8" s="11">
        <v>27</v>
      </c>
      <c r="AA8" s="11">
        <v>56</v>
      </c>
      <c r="AB8" s="11">
        <v>62</v>
      </c>
      <c r="AC8" s="11">
        <v>24</v>
      </c>
      <c r="AD8" s="11">
        <v>18</v>
      </c>
      <c r="AE8" s="11"/>
      <c r="AF8" s="11">
        <v>97</v>
      </c>
      <c r="AG8" s="11">
        <v>170</v>
      </c>
      <c r="AH8" s="11">
        <v>108</v>
      </c>
      <c r="AI8" s="11">
        <v>55</v>
      </c>
      <c r="AJ8" s="11">
        <v>61</v>
      </c>
      <c r="AK8" s="11"/>
      <c r="AL8" s="11">
        <v>192</v>
      </c>
      <c r="AM8" s="11">
        <v>200</v>
      </c>
      <c r="AN8" s="11">
        <v>89</v>
      </c>
      <c r="AO8" s="11">
        <v>24</v>
      </c>
      <c r="AP8" s="11"/>
      <c r="AQ8" s="11">
        <v>293</v>
      </c>
      <c r="AR8" s="11">
        <v>212</v>
      </c>
      <c r="AS8" s="11"/>
      <c r="AT8" s="11">
        <v>342</v>
      </c>
      <c r="AU8" s="11">
        <v>91</v>
      </c>
      <c r="AV8" s="11"/>
      <c r="AW8" s="11">
        <v>191</v>
      </c>
      <c r="AX8" s="11">
        <v>136</v>
      </c>
      <c r="AY8" s="11">
        <v>168</v>
      </c>
      <c r="AZ8" s="11"/>
      <c r="BA8" s="11">
        <v>115</v>
      </c>
      <c r="BB8" s="11">
        <v>137</v>
      </c>
      <c r="BC8" s="11">
        <v>173</v>
      </c>
      <c r="BD8" s="11">
        <v>44</v>
      </c>
      <c r="BE8" s="11">
        <v>36</v>
      </c>
      <c r="BF8" s="11"/>
      <c r="BG8" s="11">
        <v>210</v>
      </c>
      <c r="BH8" s="11">
        <v>296</v>
      </c>
      <c r="BI8" s="11"/>
      <c r="BJ8" s="11">
        <v>396</v>
      </c>
      <c r="BK8" s="11">
        <v>109</v>
      </c>
      <c r="BL8" s="11"/>
      <c r="BM8" s="11">
        <v>69</v>
      </c>
      <c r="BN8" s="11">
        <v>91</v>
      </c>
      <c r="BO8" s="11">
        <v>186</v>
      </c>
      <c r="BP8" s="11">
        <v>41</v>
      </c>
      <c r="BQ8" s="11">
        <v>54</v>
      </c>
      <c r="BR8" s="11"/>
      <c r="BS8" s="11">
        <v>153</v>
      </c>
      <c r="BT8" s="11"/>
      <c r="BU8" s="11">
        <v>91</v>
      </c>
      <c r="BV8" s="11">
        <v>129</v>
      </c>
      <c r="BW8" s="11">
        <v>48</v>
      </c>
      <c r="BX8" s="11">
        <v>95</v>
      </c>
      <c r="BY8" s="11">
        <v>34</v>
      </c>
      <c r="BZ8" s="11"/>
      <c r="CA8" s="11">
        <v>52</v>
      </c>
      <c r="CB8" s="11"/>
      <c r="CC8" s="11">
        <v>400</v>
      </c>
      <c r="CD8" s="11">
        <v>87</v>
      </c>
      <c r="CE8" s="11"/>
      <c r="CF8" s="11">
        <v>195</v>
      </c>
      <c r="CG8" s="11"/>
      <c r="CH8" s="11">
        <v>170</v>
      </c>
      <c r="CI8" s="11">
        <v>67</v>
      </c>
    </row>
    <row r="9" spans="2:87" x14ac:dyDescent="0.35">
      <c r="B9" s="18" t="s">
        <v>157</v>
      </c>
      <c r="C9" s="17">
        <v>4.8785681302652803E-2</v>
      </c>
      <c r="D9" s="17">
        <v>6.7671522798072703E-2</v>
      </c>
      <c r="E9" s="17">
        <v>2.9609411445771502E-2</v>
      </c>
      <c r="F9" s="17"/>
      <c r="G9" s="17">
        <v>4.6599125880312599E-2</v>
      </c>
      <c r="H9" s="17">
        <v>0.11086187354791099</v>
      </c>
      <c r="I9" s="17">
        <v>2.37732253787406E-2</v>
      </c>
      <c r="J9" s="17">
        <v>6.3198627101470894E-2</v>
      </c>
      <c r="K9" s="17">
        <v>3.1060788174427E-2</v>
      </c>
      <c r="L9" s="17">
        <v>1.0450904003949201E-2</v>
      </c>
      <c r="M9" s="17"/>
      <c r="N9" s="17">
        <v>6.6606354528497697E-2</v>
      </c>
      <c r="O9" s="17">
        <v>4.85122927734528E-2</v>
      </c>
      <c r="P9" s="17">
        <v>5.1167026225076503E-2</v>
      </c>
      <c r="Q9" s="17">
        <v>2.9742006977970199E-2</v>
      </c>
      <c r="R9" s="17"/>
      <c r="S9" s="17">
        <v>6.5570979515175001E-2</v>
      </c>
      <c r="T9" s="17">
        <v>6.9821747727168995E-2</v>
      </c>
      <c r="U9" s="17">
        <v>0</v>
      </c>
      <c r="V9" s="17">
        <v>0.11321380934046101</v>
      </c>
      <c r="W9" s="17">
        <v>4.6932464816447902E-2</v>
      </c>
      <c r="X9" s="17">
        <v>5.2867099488218799E-2</v>
      </c>
      <c r="Y9" s="17">
        <v>3.0515408780620298E-2</v>
      </c>
      <c r="Z9" s="17">
        <v>0</v>
      </c>
      <c r="AA9" s="17">
        <v>3.4961476801365299E-2</v>
      </c>
      <c r="AB9" s="17">
        <v>2.4184355025319501E-2</v>
      </c>
      <c r="AC9" s="17">
        <v>0</v>
      </c>
      <c r="AD9" s="17">
        <v>0.17577952353563001</v>
      </c>
      <c r="AE9" s="17"/>
      <c r="AF9" s="17">
        <v>4.8392148112236098E-2</v>
      </c>
      <c r="AG9" s="17">
        <v>5.4185533789669803E-2</v>
      </c>
      <c r="AH9" s="17">
        <v>2.21783248050915E-2</v>
      </c>
      <c r="AI9" s="17">
        <v>9.9019127643367302E-2</v>
      </c>
      <c r="AJ9" s="17">
        <v>2.8168683936518502E-2</v>
      </c>
      <c r="AK9" s="17"/>
      <c r="AL9" s="17">
        <v>3.9661987678464197E-2</v>
      </c>
      <c r="AM9" s="17">
        <v>4.6385681541290399E-2</v>
      </c>
      <c r="AN9" s="17">
        <v>5.2212908235546099E-2</v>
      </c>
      <c r="AO9" s="17">
        <v>0.12925069751447299</v>
      </c>
      <c r="AP9" s="17"/>
      <c r="AQ9" s="17">
        <v>4.8394553274253897E-2</v>
      </c>
      <c r="AR9" s="17">
        <v>4.9325045795102301E-2</v>
      </c>
      <c r="AS9" s="17"/>
      <c r="AT9" s="17">
        <v>5.1998752212793903E-2</v>
      </c>
      <c r="AU9" s="17">
        <v>1.0855202072705799E-2</v>
      </c>
      <c r="AV9" s="17"/>
      <c r="AW9" s="17">
        <v>4.3295364213026703E-2</v>
      </c>
      <c r="AX9" s="17">
        <v>4.1601021546280703E-2</v>
      </c>
      <c r="AY9" s="17">
        <v>5.7883224198809098E-2</v>
      </c>
      <c r="AZ9" s="17"/>
      <c r="BA9" s="17">
        <v>0.106856152726463</v>
      </c>
      <c r="BB9" s="17">
        <v>2.3168990690393E-2</v>
      </c>
      <c r="BC9" s="17">
        <v>2.7016821408292101E-2</v>
      </c>
      <c r="BD9" s="17">
        <v>0</v>
      </c>
      <c r="BE9" s="17">
        <v>0.12386301088</v>
      </c>
      <c r="BF9" s="17"/>
      <c r="BG9" s="17">
        <v>5.8672686858007701E-2</v>
      </c>
      <c r="BH9" s="17">
        <v>4.1778541817641499E-2</v>
      </c>
      <c r="BI9" s="17"/>
      <c r="BJ9" s="17">
        <v>5.2102176325319299E-2</v>
      </c>
      <c r="BK9" s="17">
        <v>3.6734116556280803E-2</v>
      </c>
      <c r="BL9" s="17"/>
      <c r="BM9" s="17">
        <v>5.1000164727419903E-2</v>
      </c>
      <c r="BN9" s="17">
        <v>1.9100389580236601E-2</v>
      </c>
      <c r="BO9" s="17">
        <v>7.0929667885624298E-2</v>
      </c>
      <c r="BP9" s="17">
        <v>0</v>
      </c>
      <c r="BQ9" s="17">
        <v>6.5089932328389499E-2</v>
      </c>
      <c r="BR9" s="17"/>
      <c r="BS9" s="17">
        <v>7.2086752098468307E-2</v>
      </c>
      <c r="BT9" s="17"/>
      <c r="BU9" s="17">
        <v>3.0512288228890499E-2</v>
      </c>
      <c r="BV9" s="17">
        <v>6.2681178298612805E-2</v>
      </c>
      <c r="BW9" s="17">
        <v>2.0821231790203301E-2</v>
      </c>
      <c r="BX9" s="17">
        <v>6.5566060802358897E-2</v>
      </c>
      <c r="BY9" s="17">
        <v>2.50108590843614E-2</v>
      </c>
      <c r="BZ9" s="17"/>
      <c r="CA9" s="17">
        <v>8.1188920639415005E-2</v>
      </c>
      <c r="CB9" s="17"/>
      <c r="CC9" s="17">
        <v>5.0633284078017302E-2</v>
      </c>
      <c r="CD9" s="17">
        <v>5.0450323711625299E-2</v>
      </c>
      <c r="CE9" s="17"/>
      <c r="CF9" s="17">
        <v>3.69635967874117E-2</v>
      </c>
      <c r="CG9" s="17"/>
      <c r="CH9" s="17">
        <v>4.21601593435601E-2</v>
      </c>
      <c r="CI9" s="17">
        <v>7.1141554832435699E-2</v>
      </c>
    </row>
    <row r="10" spans="2:87" x14ac:dyDescent="0.35">
      <c r="B10" s="18" t="s">
        <v>158</v>
      </c>
      <c r="C10" s="17">
        <v>0.18786203507667401</v>
      </c>
      <c r="D10" s="17">
        <v>0.21545700776678001</v>
      </c>
      <c r="E10" s="17">
        <v>0.16033220659987299</v>
      </c>
      <c r="F10" s="17"/>
      <c r="G10" s="17">
        <v>0.40594016542383998</v>
      </c>
      <c r="H10" s="17">
        <v>0.237611688062774</v>
      </c>
      <c r="I10" s="17">
        <v>0.17805453914567199</v>
      </c>
      <c r="J10" s="17">
        <v>0.155093198019327</v>
      </c>
      <c r="K10" s="17">
        <v>8.81489633990548E-2</v>
      </c>
      <c r="L10" s="17">
        <v>0.10392875933446399</v>
      </c>
      <c r="M10" s="17"/>
      <c r="N10" s="17">
        <v>0.17865927365800599</v>
      </c>
      <c r="O10" s="17">
        <v>0.213273699119233</v>
      </c>
      <c r="P10" s="17">
        <v>0.17292065861695299</v>
      </c>
      <c r="Q10" s="17">
        <v>0.192193848028687</v>
      </c>
      <c r="R10" s="17"/>
      <c r="S10" s="17">
        <v>0.27889400537011499</v>
      </c>
      <c r="T10" s="17">
        <v>0.225691650835286</v>
      </c>
      <c r="U10" s="17">
        <v>0.17186320351157</v>
      </c>
      <c r="V10" s="17">
        <v>9.7761989448036601E-2</v>
      </c>
      <c r="W10" s="17">
        <v>0.25607014095506397</v>
      </c>
      <c r="X10" s="17">
        <v>0.165424713098246</v>
      </c>
      <c r="Y10" s="17">
        <v>0.13625485026638801</v>
      </c>
      <c r="Z10" s="17">
        <v>0.16035930540184701</v>
      </c>
      <c r="AA10" s="17">
        <v>0.19788891321242699</v>
      </c>
      <c r="AB10" s="17">
        <v>0.18427076196183401</v>
      </c>
      <c r="AC10" s="17">
        <v>0.141661600215789</v>
      </c>
      <c r="AD10" s="17">
        <v>4.76434641827067E-2</v>
      </c>
      <c r="AE10" s="17"/>
      <c r="AF10" s="17">
        <v>0.14123314941543499</v>
      </c>
      <c r="AG10" s="17">
        <v>0.16467957679270601</v>
      </c>
      <c r="AH10" s="17">
        <v>0.18393468779451699</v>
      </c>
      <c r="AI10" s="17">
        <v>0.18705436074370799</v>
      </c>
      <c r="AJ10" s="17">
        <v>0.35926713271578198</v>
      </c>
      <c r="AK10" s="17"/>
      <c r="AL10" s="17">
        <v>0.16617227584895999</v>
      </c>
      <c r="AM10" s="17">
        <v>0.21933887469886401</v>
      </c>
      <c r="AN10" s="17">
        <v>0.17205075660818001</v>
      </c>
      <c r="AO10" s="17">
        <v>0.157592334870374</v>
      </c>
      <c r="AP10" s="17"/>
      <c r="AQ10" s="17">
        <v>0.13501693840176801</v>
      </c>
      <c r="AR10" s="17">
        <v>0.260735280349295</v>
      </c>
      <c r="AS10" s="17"/>
      <c r="AT10" s="17">
        <v>0.21211762502345599</v>
      </c>
      <c r="AU10" s="17">
        <v>0.10105946154471999</v>
      </c>
      <c r="AV10" s="17"/>
      <c r="AW10" s="17">
        <v>0.14579473764425899</v>
      </c>
      <c r="AX10" s="17">
        <v>0.230293696394198</v>
      </c>
      <c r="AY10" s="17">
        <v>0.206998238957322</v>
      </c>
      <c r="AZ10" s="17"/>
      <c r="BA10" s="17">
        <v>0.25118727076804298</v>
      </c>
      <c r="BB10" s="17">
        <v>0.164387038391138</v>
      </c>
      <c r="BC10" s="17">
        <v>0.18129561896938001</v>
      </c>
      <c r="BD10" s="17">
        <v>0.15320026738957501</v>
      </c>
      <c r="BE10" s="17">
        <v>0.14858750171264201</v>
      </c>
      <c r="BF10" s="17"/>
      <c r="BG10" s="17">
        <v>0.19409449321632699</v>
      </c>
      <c r="BH10" s="17">
        <v>0.18344495416430501</v>
      </c>
      <c r="BI10" s="17"/>
      <c r="BJ10" s="17">
        <v>0.209749300146606</v>
      </c>
      <c r="BK10" s="17">
        <v>0.108327529428834</v>
      </c>
      <c r="BL10" s="17"/>
      <c r="BM10" s="17">
        <v>0.158381203117644</v>
      </c>
      <c r="BN10" s="17">
        <v>0.132424217531486</v>
      </c>
      <c r="BO10" s="17">
        <v>0.24331796792197799</v>
      </c>
      <c r="BP10" s="17">
        <v>0.19722624611987999</v>
      </c>
      <c r="BQ10" s="17">
        <v>0.15629942618281401</v>
      </c>
      <c r="BR10" s="17"/>
      <c r="BS10" s="17">
        <v>0.18573514612030401</v>
      </c>
      <c r="BT10" s="17"/>
      <c r="BU10" s="17">
        <v>0.14243061954526501</v>
      </c>
      <c r="BV10" s="17">
        <v>0.28441392205278598</v>
      </c>
      <c r="BW10" s="17">
        <v>0.18354673392361801</v>
      </c>
      <c r="BX10" s="17">
        <v>0.162992334778994</v>
      </c>
      <c r="BY10" s="17">
        <v>5.8570276022756301E-2</v>
      </c>
      <c r="BZ10" s="17"/>
      <c r="CA10" s="17">
        <v>0.22335436443992801</v>
      </c>
      <c r="CB10" s="17"/>
      <c r="CC10" s="17">
        <v>0.19896303696787099</v>
      </c>
      <c r="CD10" s="17">
        <v>0.17590247312566001</v>
      </c>
      <c r="CE10" s="17"/>
      <c r="CF10" s="17">
        <v>0.14887514059102899</v>
      </c>
      <c r="CG10" s="17"/>
      <c r="CH10" s="17">
        <v>0.140041832711465</v>
      </c>
      <c r="CI10" s="17">
        <v>0.326020046418801</v>
      </c>
    </row>
    <row r="11" spans="2:87" x14ac:dyDescent="0.35">
      <c r="B11" s="18" t="s">
        <v>159</v>
      </c>
      <c r="C11" s="17">
        <v>0.39866955899999501</v>
      </c>
      <c r="D11" s="17">
        <v>0.39511773645862402</v>
      </c>
      <c r="E11" s="17">
        <v>0.39978960665305902</v>
      </c>
      <c r="F11" s="17"/>
      <c r="G11" s="17">
        <v>0.33869620675683698</v>
      </c>
      <c r="H11" s="17">
        <v>0.35045350460582497</v>
      </c>
      <c r="I11" s="17">
        <v>0.37881623835841799</v>
      </c>
      <c r="J11" s="17">
        <v>0.35622795423451598</v>
      </c>
      <c r="K11" s="17">
        <v>0.40895968916704001</v>
      </c>
      <c r="L11" s="17">
        <v>0.53761344233903496</v>
      </c>
      <c r="M11" s="17"/>
      <c r="N11" s="17">
        <v>0.41229314006311502</v>
      </c>
      <c r="O11" s="17">
        <v>0.38692004923632001</v>
      </c>
      <c r="P11" s="17">
        <v>0.38295362283316298</v>
      </c>
      <c r="Q11" s="17">
        <v>0.39902276276462501</v>
      </c>
      <c r="R11" s="17"/>
      <c r="S11" s="17">
        <v>0.30885903936202802</v>
      </c>
      <c r="T11" s="17">
        <v>0.34757695857490001</v>
      </c>
      <c r="U11" s="17">
        <v>0.494654800855166</v>
      </c>
      <c r="V11" s="17">
        <v>0.37259329598433999</v>
      </c>
      <c r="W11" s="17">
        <v>0.33655062325354201</v>
      </c>
      <c r="X11" s="17">
        <v>0.432896316012648</v>
      </c>
      <c r="Y11" s="17">
        <v>0.51654715670212203</v>
      </c>
      <c r="Z11" s="17">
        <v>0.34882529451051397</v>
      </c>
      <c r="AA11" s="17">
        <v>0.46000967481377503</v>
      </c>
      <c r="AB11" s="17">
        <v>0.41005758046636898</v>
      </c>
      <c r="AC11" s="17">
        <v>0.33165827588882002</v>
      </c>
      <c r="AD11" s="17">
        <v>0.50559865493665002</v>
      </c>
      <c r="AE11" s="17"/>
      <c r="AF11" s="17">
        <v>0.38961917285267</v>
      </c>
      <c r="AG11" s="17">
        <v>0.41066566687415601</v>
      </c>
      <c r="AH11" s="17">
        <v>0.46831092377356598</v>
      </c>
      <c r="AI11" s="17">
        <v>0.39387957040796001</v>
      </c>
      <c r="AJ11" s="17">
        <v>0.284619587367689</v>
      </c>
      <c r="AK11" s="17"/>
      <c r="AL11" s="17">
        <v>0.36687746743463401</v>
      </c>
      <c r="AM11" s="17">
        <v>0.42101824251803799</v>
      </c>
      <c r="AN11" s="17">
        <v>0.41022317069119701</v>
      </c>
      <c r="AO11" s="17">
        <v>0.42362529430642998</v>
      </c>
      <c r="AP11" s="17"/>
      <c r="AQ11" s="17">
        <v>0.416570269676452</v>
      </c>
      <c r="AR11" s="17">
        <v>0.37398452743113197</v>
      </c>
      <c r="AS11" s="17"/>
      <c r="AT11" s="17">
        <v>0.33682424911143999</v>
      </c>
      <c r="AU11" s="17">
        <v>0.563158340711988</v>
      </c>
      <c r="AV11" s="17"/>
      <c r="AW11" s="17">
        <v>0.41716640118028597</v>
      </c>
      <c r="AX11" s="17">
        <v>0.43643265811008602</v>
      </c>
      <c r="AY11" s="17">
        <v>0.35781270150613198</v>
      </c>
      <c r="AZ11" s="17"/>
      <c r="BA11" s="17">
        <v>0.330095010823448</v>
      </c>
      <c r="BB11" s="17">
        <v>0.40576882311223</v>
      </c>
      <c r="BC11" s="17">
        <v>0.41760041229003497</v>
      </c>
      <c r="BD11" s="17">
        <v>0.51331287430543504</v>
      </c>
      <c r="BE11" s="17">
        <v>0.360148391330738</v>
      </c>
      <c r="BF11" s="17"/>
      <c r="BG11" s="17">
        <v>0.35463740639885899</v>
      </c>
      <c r="BH11" s="17">
        <v>0.429876119305239</v>
      </c>
      <c r="BI11" s="17"/>
      <c r="BJ11" s="17">
        <v>0.373398607771108</v>
      </c>
      <c r="BK11" s="17">
        <v>0.490499790270016</v>
      </c>
      <c r="BL11" s="17"/>
      <c r="BM11" s="17">
        <v>0.33035585874460199</v>
      </c>
      <c r="BN11" s="17">
        <v>0.40023026417082502</v>
      </c>
      <c r="BO11" s="17">
        <v>0.414013616348339</v>
      </c>
      <c r="BP11" s="17">
        <v>0.48056362675889402</v>
      </c>
      <c r="BQ11" s="17">
        <v>0.38732516218709101</v>
      </c>
      <c r="BR11" s="17"/>
      <c r="BS11" s="17">
        <v>0.36015334937829102</v>
      </c>
      <c r="BT11" s="17"/>
      <c r="BU11" s="17">
        <v>0.43731240345049999</v>
      </c>
      <c r="BV11" s="17">
        <v>0.44282679014960402</v>
      </c>
      <c r="BW11" s="17">
        <v>0.461601125231902</v>
      </c>
      <c r="BX11" s="17">
        <v>0.35573669665869501</v>
      </c>
      <c r="BY11" s="17">
        <v>0.31305020387778798</v>
      </c>
      <c r="BZ11" s="17"/>
      <c r="CA11" s="17">
        <v>0.42760285594859598</v>
      </c>
      <c r="CB11" s="17"/>
      <c r="CC11" s="17">
        <v>0.41739624019561999</v>
      </c>
      <c r="CD11" s="17">
        <v>0.38404838737489799</v>
      </c>
      <c r="CE11" s="17"/>
      <c r="CF11" s="17">
        <v>0.41783529617704801</v>
      </c>
      <c r="CG11" s="17"/>
      <c r="CH11" s="17">
        <v>0.416535338963062</v>
      </c>
      <c r="CI11" s="17">
        <v>0.36552633100464998</v>
      </c>
    </row>
    <row r="12" spans="2:87" x14ac:dyDescent="0.35">
      <c r="B12" s="18" t="s">
        <v>160</v>
      </c>
      <c r="C12" s="17">
        <v>0.26181972808724402</v>
      </c>
      <c r="D12" s="17">
        <v>0.247124463132502</v>
      </c>
      <c r="E12" s="17">
        <v>0.27799972291950897</v>
      </c>
      <c r="F12" s="17"/>
      <c r="G12" s="17">
        <v>0.120901826062942</v>
      </c>
      <c r="H12" s="17">
        <v>0.19750336211758601</v>
      </c>
      <c r="I12" s="17">
        <v>0.28186212882976902</v>
      </c>
      <c r="J12" s="17">
        <v>0.341168353721505</v>
      </c>
      <c r="K12" s="17">
        <v>0.35273800867690303</v>
      </c>
      <c r="L12" s="17">
        <v>0.25818360128896001</v>
      </c>
      <c r="M12" s="17"/>
      <c r="N12" s="17">
        <v>0.26643805797695702</v>
      </c>
      <c r="O12" s="17">
        <v>0.26359027089989101</v>
      </c>
      <c r="P12" s="17">
        <v>0.32754456480176503</v>
      </c>
      <c r="Q12" s="17">
        <v>0.19869880933801701</v>
      </c>
      <c r="R12" s="17"/>
      <c r="S12" s="17">
        <v>0.30926938275078503</v>
      </c>
      <c r="T12" s="17">
        <v>0.27906782058380197</v>
      </c>
      <c r="U12" s="17">
        <v>0.28446576141455499</v>
      </c>
      <c r="V12" s="17">
        <v>0.256682741598391</v>
      </c>
      <c r="W12" s="17">
        <v>0.24969104782239701</v>
      </c>
      <c r="X12" s="17">
        <v>0.262722516051971</v>
      </c>
      <c r="Y12" s="17">
        <v>0.17254787997908</v>
      </c>
      <c r="Z12" s="17">
        <v>0.36205132471054702</v>
      </c>
      <c r="AA12" s="17">
        <v>0.217622452814623</v>
      </c>
      <c r="AB12" s="17">
        <v>0.24925014850395399</v>
      </c>
      <c r="AC12" s="17">
        <v>0.331583669075037</v>
      </c>
      <c r="AD12" s="17">
        <v>0.13244274622236701</v>
      </c>
      <c r="AE12" s="17"/>
      <c r="AF12" s="17">
        <v>0.26643302255746099</v>
      </c>
      <c r="AG12" s="17">
        <v>0.29652344335090203</v>
      </c>
      <c r="AH12" s="17">
        <v>0.190991509373615</v>
      </c>
      <c r="AI12" s="17">
        <v>0.264300872715865</v>
      </c>
      <c r="AJ12" s="17">
        <v>0.24803542628214401</v>
      </c>
      <c r="AK12" s="17"/>
      <c r="AL12" s="17">
        <v>0.29940582365458701</v>
      </c>
      <c r="AM12" s="17">
        <v>0.20482507525271701</v>
      </c>
      <c r="AN12" s="17">
        <v>0.30133245725296798</v>
      </c>
      <c r="AO12" s="17">
        <v>0.28953167330872298</v>
      </c>
      <c r="AP12" s="17"/>
      <c r="AQ12" s="17">
        <v>0.28903067632193102</v>
      </c>
      <c r="AR12" s="17">
        <v>0.224295904126704</v>
      </c>
      <c r="AS12" s="17"/>
      <c r="AT12" s="17">
        <v>0.28229379393739101</v>
      </c>
      <c r="AU12" s="17">
        <v>0.25123489800903198</v>
      </c>
      <c r="AV12" s="17"/>
      <c r="AW12" s="17">
        <v>0.30483641064163203</v>
      </c>
      <c r="AX12" s="17">
        <v>0.20848895670349499</v>
      </c>
      <c r="AY12" s="17">
        <v>0.24906772146200301</v>
      </c>
      <c r="AZ12" s="17"/>
      <c r="BA12" s="17">
        <v>0.216070930890158</v>
      </c>
      <c r="BB12" s="17">
        <v>0.29833312885561902</v>
      </c>
      <c r="BC12" s="17">
        <v>0.27254302564324201</v>
      </c>
      <c r="BD12" s="17">
        <v>0.24539876744389999</v>
      </c>
      <c r="BE12" s="17">
        <v>0.238457909999444</v>
      </c>
      <c r="BF12" s="17"/>
      <c r="BG12" s="17">
        <v>0.28859436664993998</v>
      </c>
      <c r="BH12" s="17">
        <v>0.242843949625387</v>
      </c>
      <c r="BI12" s="17"/>
      <c r="BJ12" s="17">
        <v>0.26416266133142602</v>
      </c>
      <c r="BK12" s="17">
        <v>0.25330591712244499</v>
      </c>
      <c r="BL12" s="17"/>
      <c r="BM12" s="17">
        <v>0.243061682672541</v>
      </c>
      <c r="BN12" s="17">
        <v>0.351058415350539</v>
      </c>
      <c r="BO12" s="17">
        <v>0.227348479542995</v>
      </c>
      <c r="BP12" s="17">
        <v>0.205108602326913</v>
      </c>
      <c r="BQ12" s="17">
        <v>0.321738865101867</v>
      </c>
      <c r="BR12" s="17"/>
      <c r="BS12" s="17">
        <v>0.35074721757073102</v>
      </c>
      <c r="BT12" s="17"/>
      <c r="BU12" s="17">
        <v>0.29583661300846198</v>
      </c>
      <c r="BV12" s="17">
        <v>0.17873670585520399</v>
      </c>
      <c r="BW12" s="17">
        <v>0.23207179279286899</v>
      </c>
      <c r="BX12" s="17">
        <v>0.397145588897866</v>
      </c>
      <c r="BY12" s="17">
        <v>0.194287724544876</v>
      </c>
      <c r="BZ12" s="17"/>
      <c r="CA12" s="17">
        <v>0.26785385897206099</v>
      </c>
      <c r="CB12" s="17"/>
      <c r="CC12" s="17">
        <v>0.256823181725161</v>
      </c>
      <c r="CD12" s="17">
        <v>0.27927300152153101</v>
      </c>
      <c r="CE12" s="17"/>
      <c r="CF12" s="17">
        <v>0.29373455561063599</v>
      </c>
      <c r="CG12" s="17"/>
      <c r="CH12" s="17">
        <v>0.29220683363417199</v>
      </c>
      <c r="CI12" s="17">
        <v>0.18222179540173999</v>
      </c>
    </row>
    <row r="13" spans="2:87" x14ac:dyDescent="0.35">
      <c r="B13" s="18" t="s">
        <v>161</v>
      </c>
      <c r="C13" s="19">
        <v>0.102862996533434</v>
      </c>
      <c r="D13" s="19">
        <v>7.4629269844020907E-2</v>
      </c>
      <c r="E13" s="19">
        <v>0.13226905238178699</v>
      </c>
      <c r="F13" s="19"/>
      <c r="G13" s="19">
        <v>8.7862675876067803E-2</v>
      </c>
      <c r="H13" s="19">
        <v>0.103569571665904</v>
      </c>
      <c r="I13" s="19">
        <v>0.13749386828740001</v>
      </c>
      <c r="J13" s="19">
        <v>8.4311866923181294E-2</v>
      </c>
      <c r="K13" s="19">
        <v>0.11909255058257499</v>
      </c>
      <c r="L13" s="19">
        <v>8.9823293033592197E-2</v>
      </c>
      <c r="M13" s="19"/>
      <c r="N13" s="19">
        <v>7.6003173773424207E-2</v>
      </c>
      <c r="O13" s="19">
        <v>8.7703687971103603E-2</v>
      </c>
      <c r="P13" s="19">
        <v>6.5414127523042501E-2</v>
      </c>
      <c r="Q13" s="19">
        <v>0.18034257289070099</v>
      </c>
      <c r="R13" s="19"/>
      <c r="S13" s="19">
        <v>3.7406593001896901E-2</v>
      </c>
      <c r="T13" s="19">
        <v>7.7841822278842898E-2</v>
      </c>
      <c r="U13" s="19">
        <v>4.9016234218709202E-2</v>
      </c>
      <c r="V13" s="19">
        <v>0.15974816362877101</v>
      </c>
      <c r="W13" s="19">
        <v>0.110755723152549</v>
      </c>
      <c r="X13" s="19">
        <v>8.6089355348916E-2</v>
      </c>
      <c r="Y13" s="19">
        <v>0.14413470427179001</v>
      </c>
      <c r="Z13" s="19">
        <v>0.128764075377092</v>
      </c>
      <c r="AA13" s="19">
        <v>8.9517482357810096E-2</v>
      </c>
      <c r="AB13" s="19">
        <v>0.13223715404252301</v>
      </c>
      <c r="AC13" s="19">
        <v>0.19509645482035401</v>
      </c>
      <c r="AD13" s="19">
        <v>0.13853561112264701</v>
      </c>
      <c r="AE13" s="19"/>
      <c r="AF13" s="19">
        <v>0.15432250706219799</v>
      </c>
      <c r="AG13" s="19">
        <v>7.3945779192566105E-2</v>
      </c>
      <c r="AH13" s="19">
        <v>0.134584554253211</v>
      </c>
      <c r="AI13" s="19">
        <v>5.5746068489099201E-2</v>
      </c>
      <c r="AJ13" s="19">
        <v>7.9909169697867002E-2</v>
      </c>
      <c r="AK13" s="19"/>
      <c r="AL13" s="19">
        <v>0.127882445383354</v>
      </c>
      <c r="AM13" s="19">
        <v>0.10843212598909099</v>
      </c>
      <c r="AN13" s="19">
        <v>6.4180707212108501E-2</v>
      </c>
      <c r="AO13" s="19">
        <v>0</v>
      </c>
      <c r="AP13" s="19"/>
      <c r="AQ13" s="19">
        <v>0.11098756232559499</v>
      </c>
      <c r="AR13" s="19">
        <v>9.1659242297766994E-2</v>
      </c>
      <c r="AS13" s="19"/>
      <c r="AT13" s="19">
        <v>0.11676557971491899</v>
      </c>
      <c r="AU13" s="19">
        <v>7.3692097661553699E-2</v>
      </c>
      <c r="AV13" s="19"/>
      <c r="AW13" s="19">
        <v>8.8907086320796497E-2</v>
      </c>
      <c r="AX13" s="19">
        <v>8.3183667245939993E-2</v>
      </c>
      <c r="AY13" s="19">
        <v>0.128238113875734</v>
      </c>
      <c r="AZ13" s="19"/>
      <c r="BA13" s="19">
        <v>9.5790634791886903E-2</v>
      </c>
      <c r="BB13" s="19">
        <v>0.10834201895062</v>
      </c>
      <c r="BC13" s="19">
        <v>0.10154412168905</v>
      </c>
      <c r="BD13" s="19">
        <v>8.8088090861089693E-2</v>
      </c>
      <c r="BE13" s="19">
        <v>0.128943186077176</v>
      </c>
      <c r="BF13" s="19"/>
      <c r="BG13" s="19">
        <v>0.104001046876866</v>
      </c>
      <c r="BH13" s="19">
        <v>0.102056435087428</v>
      </c>
      <c r="BI13" s="19"/>
      <c r="BJ13" s="19">
        <v>0.10058725442553999</v>
      </c>
      <c r="BK13" s="19">
        <v>0.111132646622424</v>
      </c>
      <c r="BL13" s="19"/>
      <c r="BM13" s="19">
        <v>0.21720109073779201</v>
      </c>
      <c r="BN13" s="19">
        <v>9.7186713366913993E-2</v>
      </c>
      <c r="BO13" s="19">
        <v>4.43902683010634E-2</v>
      </c>
      <c r="BP13" s="19">
        <v>0.117101524794312</v>
      </c>
      <c r="BQ13" s="19">
        <v>6.95466141998385E-2</v>
      </c>
      <c r="BR13" s="19"/>
      <c r="BS13" s="19">
        <v>3.1277534832205599E-2</v>
      </c>
      <c r="BT13" s="19"/>
      <c r="BU13" s="19">
        <v>9.3908075766882398E-2</v>
      </c>
      <c r="BV13" s="19">
        <v>3.1341403643792197E-2</v>
      </c>
      <c r="BW13" s="19">
        <v>0.101959116261407</v>
      </c>
      <c r="BX13" s="19">
        <v>1.8559318862086401E-2</v>
      </c>
      <c r="BY13" s="19">
        <v>0.40908093647021798</v>
      </c>
      <c r="BZ13" s="19"/>
      <c r="CA13" s="19">
        <v>0</v>
      </c>
      <c r="CB13" s="19"/>
      <c r="CC13" s="19">
        <v>7.6184257033330899E-2</v>
      </c>
      <c r="CD13" s="19">
        <v>0.110325814266286</v>
      </c>
      <c r="CE13" s="19"/>
      <c r="CF13" s="19">
        <v>0.102591410833875</v>
      </c>
      <c r="CG13" s="19"/>
      <c r="CH13" s="19">
        <v>0.10905583534774101</v>
      </c>
      <c r="CI13" s="19">
        <v>5.5090272342374201E-2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570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2014</v>
      </c>
      <c r="D7" s="10">
        <v>1010</v>
      </c>
      <c r="E7" s="10">
        <v>998</v>
      </c>
      <c r="F7" s="10"/>
      <c r="G7" s="10">
        <v>162</v>
      </c>
      <c r="H7" s="10">
        <v>348</v>
      </c>
      <c r="I7" s="10">
        <v>362</v>
      </c>
      <c r="J7" s="10">
        <v>366</v>
      </c>
      <c r="K7" s="10">
        <v>313</v>
      </c>
      <c r="L7" s="10">
        <v>463</v>
      </c>
      <c r="M7" s="10"/>
      <c r="N7" s="10">
        <v>594</v>
      </c>
      <c r="O7" s="10">
        <v>504</v>
      </c>
      <c r="P7" s="10">
        <v>427</v>
      </c>
      <c r="Q7" s="10">
        <v>482</v>
      </c>
      <c r="R7" s="10"/>
      <c r="S7" s="10">
        <v>277</v>
      </c>
      <c r="T7" s="10">
        <v>281</v>
      </c>
      <c r="U7" s="10">
        <v>168</v>
      </c>
      <c r="V7" s="10">
        <v>172</v>
      </c>
      <c r="W7" s="10">
        <v>153</v>
      </c>
      <c r="X7" s="10">
        <v>169</v>
      </c>
      <c r="Y7" s="10">
        <v>143</v>
      </c>
      <c r="Z7" s="10">
        <v>76</v>
      </c>
      <c r="AA7" s="10">
        <v>207</v>
      </c>
      <c r="AB7" s="10">
        <v>190</v>
      </c>
      <c r="AC7" s="10">
        <v>109</v>
      </c>
      <c r="AD7" s="10">
        <v>69</v>
      </c>
      <c r="AE7" s="10"/>
      <c r="AF7" s="10">
        <v>331</v>
      </c>
      <c r="AG7" s="10">
        <v>748</v>
      </c>
      <c r="AH7" s="10">
        <v>407</v>
      </c>
      <c r="AI7" s="10">
        <v>228</v>
      </c>
      <c r="AJ7" s="10">
        <v>232</v>
      </c>
      <c r="AK7" s="10"/>
      <c r="AL7" s="10">
        <v>803</v>
      </c>
      <c r="AM7" s="10">
        <v>756</v>
      </c>
      <c r="AN7" s="10">
        <v>338</v>
      </c>
      <c r="AO7" s="10">
        <v>117</v>
      </c>
      <c r="AP7" s="10"/>
      <c r="AQ7" s="10">
        <v>1178</v>
      </c>
      <c r="AR7" s="10">
        <v>836</v>
      </c>
      <c r="AS7" s="10"/>
      <c r="AT7" s="10">
        <v>1305</v>
      </c>
      <c r="AU7" s="10">
        <v>438</v>
      </c>
      <c r="AV7" s="10"/>
      <c r="AW7" s="10">
        <v>799</v>
      </c>
      <c r="AX7" s="10">
        <v>470</v>
      </c>
      <c r="AY7" s="10">
        <v>680</v>
      </c>
      <c r="AZ7" s="10"/>
      <c r="BA7" s="10">
        <v>492</v>
      </c>
      <c r="BB7" s="10">
        <v>559</v>
      </c>
      <c r="BC7" s="10">
        <v>647</v>
      </c>
      <c r="BD7" s="10">
        <v>207</v>
      </c>
      <c r="BE7" s="10">
        <v>108</v>
      </c>
      <c r="BF7" s="10"/>
      <c r="BG7" s="10">
        <v>791</v>
      </c>
      <c r="BH7" s="10">
        <v>1223</v>
      </c>
      <c r="BI7" s="10"/>
      <c r="BJ7" s="10">
        <v>1546</v>
      </c>
      <c r="BK7" s="10">
        <v>457</v>
      </c>
      <c r="BL7" s="10"/>
      <c r="BM7" s="10">
        <v>280</v>
      </c>
      <c r="BN7" s="10">
        <v>408</v>
      </c>
      <c r="BO7" s="10">
        <v>699</v>
      </c>
      <c r="BP7" s="10">
        <v>159</v>
      </c>
      <c r="BQ7" s="10">
        <v>227</v>
      </c>
      <c r="BR7" s="10"/>
      <c r="BS7" s="10">
        <v>617</v>
      </c>
      <c r="BT7" s="10"/>
      <c r="BU7" s="10">
        <v>384</v>
      </c>
      <c r="BV7" s="10">
        <v>488</v>
      </c>
      <c r="BW7" s="10">
        <v>192</v>
      </c>
      <c r="BX7" s="10">
        <v>397</v>
      </c>
      <c r="BY7" s="10">
        <v>154</v>
      </c>
      <c r="BZ7" s="10"/>
      <c r="CA7" s="10">
        <v>165</v>
      </c>
      <c r="CB7" s="10"/>
      <c r="CC7" s="10">
        <v>1596</v>
      </c>
      <c r="CD7" s="10">
        <v>360</v>
      </c>
      <c r="CE7" s="10"/>
      <c r="CF7" s="10">
        <v>756</v>
      </c>
      <c r="CG7" s="10"/>
      <c r="CH7" s="10">
        <v>698</v>
      </c>
      <c r="CI7" s="10">
        <v>238</v>
      </c>
    </row>
    <row r="8" spans="2:87" ht="30" customHeight="1" x14ac:dyDescent="0.35">
      <c r="B8" s="11" t="s">
        <v>20</v>
      </c>
      <c r="C8" s="11">
        <v>2014</v>
      </c>
      <c r="D8" s="11">
        <v>993</v>
      </c>
      <c r="E8" s="11">
        <v>1015</v>
      </c>
      <c r="F8" s="11"/>
      <c r="G8" s="11">
        <v>282</v>
      </c>
      <c r="H8" s="11">
        <v>344</v>
      </c>
      <c r="I8" s="11">
        <v>342</v>
      </c>
      <c r="J8" s="11">
        <v>342</v>
      </c>
      <c r="K8" s="11">
        <v>283</v>
      </c>
      <c r="L8" s="11">
        <v>421</v>
      </c>
      <c r="M8" s="11"/>
      <c r="N8" s="11">
        <v>542</v>
      </c>
      <c r="O8" s="11">
        <v>522</v>
      </c>
      <c r="P8" s="11">
        <v>441</v>
      </c>
      <c r="Q8" s="11">
        <v>502</v>
      </c>
      <c r="R8" s="11"/>
      <c r="S8" s="11">
        <v>282</v>
      </c>
      <c r="T8" s="11">
        <v>262</v>
      </c>
      <c r="U8" s="11">
        <v>161</v>
      </c>
      <c r="V8" s="11">
        <v>181</v>
      </c>
      <c r="W8" s="11">
        <v>141</v>
      </c>
      <c r="X8" s="11">
        <v>181</v>
      </c>
      <c r="Y8" s="11">
        <v>161</v>
      </c>
      <c r="Z8" s="11">
        <v>81</v>
      </c>
      <c r="AA8" s="11">
        <v>222</v>
      </c>
      <c r="AB8" s="11">
        <v>181</v>
      </c>
      <c r="AC8" s="11">
        <v>101</v>
      </c>
      <c r="AD8" s="11">
        <v>60</v>
      </c>
      <c r="AE8" s="11"/>
      <c r="AF8" s="11">
        <v>339</v>
      </c>
      <c r="AG8" s="11">
        <v>765</v>
      </c>
      <c r="AH8" s="11">
        <v>397</v>
      </c>
      <c r="AI8" s="11">
        <v>220</v>
      </c>
      <c r="AJ8" s="11">
        <v>222</v>
      </c>
      <c r="AK8" s="11"/>
      <c r="AL8" s="11">
        <v>770</v>
      </c>
      <c r="AM8" s="11">
        <v>770</v>
      </c>
      <c r="AN8" s="11">
        <v>347</v>
      </c>
      <c r="AO8" s="11">
        <v>126</v>
      </c>
      <c r="AP8" s="11"/>
      <c r="AQ8" s="11">
        <v>1192</v>
      </c>
      <c r="AR8" s="11">
        <v>822</v>
      </c>
      <c r="AS8" s="11"/>
      <c r="AT8" s="11">
        <v>1312</v>
      </c>
      <c r="AU8" s="11">
        <v>397</v>
      </c>
      <c r="AV8" s="11"/>
      <c r="AW8" s="11">
        <v>746</v>
      </c>
      <c r="AX8" s="11">
        <v>471</v>
      </c>
      <c r="AY8" s="11">
        <v>716</v>
      </c>
      <c r="AZ8" s="11"/>
      <c r="BA8" s="11">
        <v>511</v>
      </c>
      <c r="BB8" s="11">
        <v>553</v>
      </c>
      <c r="BC8" s="11">
        <v>648</v>
      </c>
      <c r="BD8" s="11">
        <v>198</v>
      </c>
      <c r="BE8" s="11">
        <v>103</v>
      </c>
      <c r="BF8" s="11"/>
      <c r="BG8" s="11">
        <v>850</v>
      </c>
      <c r="BH8" s="11">
        <v>1164</v>
      </c>
      <c r="BI8" s="11"/>
      <c r="BJ8" s="11">
        <v>1580</v>
      </c>
      <c r="BK8" s="11">
        <v>423</v>
      </c>
      <c r="BL8" s="11"/>
      <c r="BM8" s="11">
        <v>297</v>
      </c>
      <c r="BN8" s="11">
        <v>385</v>
      </c>
      <c r="BO8" s="11">
        <v>706</v>
      </c>
      <c r="BP8" s="11">
        <v>156</v>
      </c>
      <c r="BQ8" s="11">
        <v>228</v>
      </c>
      <c r="BR8" s="11"/>
      <c r="BS8" s="11">
        <v>612</v>
      </c>
      <c r="BT8" s="11"/>
      <c r="BU8" s="11">
        <v>373</v>
      </c>
      <c r="BV8" s="11">
        <v>499</v>
      </c>
      <c r="BW8" s="11">
        <v>191</v>
      </c>
      <c r="BX8" s="11">
        <v>389</v>
      </c>
      <c r="BY8" s="11">
        <v>163</v>
      </c>
      <c r="BZ8" s="11"/>
      <c r="CA8" s="11">
        <v>167</v>
      </c>
      <c r="CB8" s="11"/>
      <c r="CC8" s="11">
        <v>1582</v>
      </c>
      <c r="CD8" s="11">
        <v>370</v>
      </c>
      <c r="CE8" s="11"/>
      <c r="CF8" s="11">
        <v>721</v>
      </c>
      <c r="CG8" s="11"/>
      <c r="CH8" s="11">
        <v>681</v>
      </c>
      <c r="CI8" s="11">
        <v>239</v>
      </c>
    </row>
    <row r="9" spans="2:87" ht="29" x14ac:dyDescent="0.35">
      <c r="B9" s="18" t="s">
        <v>527</v>
      </c>
      <c r="C9" s="17">
        <v>0.24389604316205199</v>
      </c>
      <c r="D9" s="17">
        <v>0.24603562466342299</v>
      </c>
      <c r="E9" s="17">
        <v>0.24127126054683101</v>
      </c>
      <c r="F9" s="17"/>
      <c r="G9" s="17">
        <v>0.200534063410097</v>
      </c>
      <c r="H9" s="17">
        <v>0.22475812655383101</v>
      </c>
      <c r="I9" s="17">
        <v>0.19947304364414201</v>
      </c>
      <c r="J9" s="17">
        <v>0.20679784927161601</v>
      </c>
      <c r="K9" s="17">
        <v>0.31249247529630098</v>
      </c>
      <c r="L9" s="17">
        <v>0.30875195907853697</v>
      </c>
      <c r="M9" s="17"/>
      <c r="N9" s="17">
        <v>0.21847440393696299</v>
      </c>
      <c r="O9" s="17">
        <v>0.22292677062045599</v>
      </c>
      <c r="P9" s="17">
        <v>0.25569920356131198</v>
      </c>
      <c r="Q9" s="17">
        <v>0.282471686559991</v>
      </c>
      <c r="R9" s="17"/>
      <c r="S9" s="17">
        <v>0.24313068986988801</v>
      </c>
      <c r="T9" s="17">
        <v>0.24995118302810801</v>
      </c>
      <c r="U9" s="17">
        <v>0.249246516185025</v>
      </c>
      <c r="V9" s="17">
        <v>0.18844203341896801</v>
      </c>
      <c r="W9" s="17">
        <v>0.27822651069250598</v>
      </c>
      <c r="X9" s="17">
        <v>0.15659342037605301</v>
      </c>
      <c r="Y9" s="17">
        <v>0.23481648441799299</v>
      </c>
      <c r="Z9" s="17">
        <v>0.254544772979652</v>
      </c>
      <c r="AA9" s="17">
        <v>0.26337818220491599</v>
      </c>
      <c r="AB9" s="17">
        <v>0.280046237935553</v>
      </c>
      <c r="AC9" s="17">
        <v>0.364908952586672</v>
      </c>
      <c r="AD9" s="17">
        <v>0.18178621975220699</v>
      </c>
      <c r="AE9" s="17"/>
      <c r="AF9" s="17">
        <v>0.286041153456564</v>
      </c>
      <c r="AG9" s="17">
        <v>0.26553237779363997</v>
      </c>
      <c r="AH9" s="17">
        <v>0.18440991940045501</v>
      </c>
      <c r="AI9" s="17">
        <v>0.25594712267237102</v>
      </c>
      <c r="AJ9" s="17">
        <v>0.22733945302798</v>
      </c>
      <c r="AK9" s="17"/>
      <c r="AL9" s="17">
        <v>0.24160296105936499</v>
      </c>
      <c r="AM9" s="17">
        <v>0.22825784923460099</v>
      </c>
      <c r="AN9" s="17">
        <v>0.26672816686852602</v>
      </c>
      <c r="AO9" s="17">
        <v>0.29053683896133697</v>
      </c>
      <c r="AP9" s="17"/>
      <c r="AQ9" s="17">
        <v>0.257315900722354</v>
      </c>
      <c r="AR9" s="17">
        <v>0.22442367071925301</v>
      </c>
      <c r="AS9" s="17"/>
      <c r="AT9" s="17">
        <v>0.23602727932814299</v>
      </c>
      <c r="AU9" s="17">
        <v>0.317176947824584</v>
      </c>
      <c r="AV9" s="17"/>
      <c r="AW9" s="17">
        <v>0.27922633385768503</v>
      </c>
      <c r="AX9" s="17">
        <v>0.220998827159922</v>
      </c>
      <c r="AY9" s="17">
        <v>0.22418211235667501</v>
      </c>
      <c r="AZ9" s="17"/>
      <c r="BA9" s="17">
        <v>0.22842228350097901</v>
      </c>
      <c r="BB9" s="17">
        <v>0.22778796091148401</v>
      </c>
      <c r="BC9" s="17">
        <v>0.266373019565536</v>
      </c>
      <c r="BD9" s="17">
        <v>0.26747152337800301</v>
      </c>
      <c r="BE9" s="17">
        <v>0.222350955864625</v>
      </c>
      <c r="BF9" s="17"/>
      <c r="BG9" s="17">
        <v>0.191725573816765</v>
      </c>
      <c r="BH9" s="17">
        <v>0.28196952852694102</v>
      </c>
      <c r="BI9" s="17"/>
      <c r="BJ9" s="17">
        <v>0.21800252906114501</v>
      </c>
      <c r="BK9" s="17">
        <v>0.335145968854142</v>
      </c>
      <c r="BL9" s="17"/>
      <c r="BM9" s="17">
        <v>0.17975950130571799</v>
      </c>
      <c r="BN9" s="17">
        <v>0.24836270531469001</v>
      </c>
      <c r="BO9" s="17">
        <v>0.24874633625031201</v>
      </c>
      <c r="BP9" s="17">
        <v>0.22878132280527999</v>
      </c>
      <c r="BQ9" s="17">
        <v>0.32000617416263899</v>
      </c>
      <c r="BR9" s="17"/>
      <c r="BS9" s="17">
        <v>0.28249043771659499</v>
      </c>
      <c r="BT9" s="17"/>
      <c r="BU9" s="17">
        <v>0.26443993762525497</v>
      </c>
      <c r="BV9" s="17">
        <v>0.24046584359255099</v>
      </c>
      <c r="BW9" s="17">
        <v>0.192990467646069</v>
      </c>
      <c r="BX9" s="17">
        <v>0.31814490264526102</v>
      </c>
      <c r="BY9" s="17">
        <v>0.16485697583442099</v>
      </c>
      <c r="BZ9" s="17"/>
      <c r="CA9" s="17">
        <v>0.27471316849386201</v>
      </c>
      <c r="CB9" s="17"/>
      <c r="CC9" s="17">
        <v>0.26061960390125399</v>
      </c>
      <c r="CD9" s="17">
        <v>0.189796923616527</v>
      </c>
      <c r="CE9" s="17"/>
      <c r="CF9" s="17">
        <v>0.263506913696265</v>
      </c>
      <c r="CG9" s="17"/>
      <c r="CH9" s="17">
        <v>0.28173684562819901</v>
      </c>
      <c r="CI9" s="17">
        <v>0.236647240640878</v>
      </c>
    </row>
    <row r="10" spans="2:87" ht="29" x14ac:dyDescent="0.35">
      <c r="B10" s="18" t="s">
        <v>528</v>
      </c>
      <c r="C10" s="17">
        <v>0.33125617878311298</v>
      </c>
      <c r="D10" s="17">
        <v>0.34658744757002302</v>
      </c>
      <c r="E10" s="17">
        <v>0.31821555786893102</v>
      </c>
      <c r="F10" s="17"/>
      <c r="G10" s="17">
        <v>0.302164512809518</v>
      </c>
      <c r="H10" s="17">
        <v>0.30881474872452702</v>
      </c>
      <c r="I10" s="17">
        <v>0.37374264064255303</v>
      </c>
      <c r="J10" s="17">
        <v>0.35632819218350698</v>
      </c>
      <c r="K10" s="17">
        <v>0.29401667591453901</v>
      </c>
      <c r="L10" s="17">
        <v>0.33923982058713897</v>
      </c>
      <c r="M10" s="17"/>
      <c r="N10" s="17">
        <v>0.35418481615535702</v>
      </c>
      <c r="O10" s="17">
        <v>0.33307403646313499</v>
      </c>
      <c r="P10" s="17">
        <v>0.33595541755375602</v>
      </c>
      <c r="Q10" s="17">
        <v>0.300989086051548</v>
      </c>
      <c r="R10" s="17"/>
      <c r="S10" s="17">
        <v>0.32535185558629898</v>
      </c>
      <c r="T10" s="17">
        <v>0.32754869961932698</v>
      </c>
      <c r="U10" s="17">
        <v>0.31133821865714401</v>
      </c>
      <c r="V10" s="17">
        <v>0.39059073730101401</v>
      </c>
      <c r="W10" s="17">
        <v>0.31073048413340298</v>
      </c>
      <c r="X10" s="17">
        <v>0.39002099183600097</v>
      </c>
      <c r="Y10" s="17">
        <v>0.28997101750288701</v>
      </c>
      <c r="Z10" s="17">
        <v>0.27381439611654601</v>
      </c>
      <c r="AA10" s="17">
        <v>0.36201958890118902</v>
      </c>
      <c r="AB10" s="17">
        <v>0.33834718076753101</v>
      </c>
      <c r="AC10" s="17">
        <v>0.27134126800061198</v>
      </c>
      <c r="AD10" s="17">
        <v>0.27459727536079998</v>
      </c>
      <c r="AE10" s="17"/>
      <c r="AF10" s="17">
        <v>0.234686626607154</v>
      </c>
      <c r="AG10" s="17">
        <v>0.33126314835965398</v>
      </c>
      <c r="AH10" s="17">
        <v>0.36425756786212199</v>
      </c>
      <c r="AI10" s="17">
        <v>0.40251038771174502</v>
      </c>
      <c r="AJ10" s="17">
        <v>0.37706794422551299</v>
      </c>
      <c r="AK10" s="17"/>
      <c r="AL10" s="17">
        <v>0.33891765181018602</v>
      </c>
      <c r="AM10" s="17">
        <v>0.34674040587291</v>
      </c>
      <c r="AN10" s="17">
        <v>0.309218776959098</v>
      </c>
      <c r="AO10" s="17">
        <v>0.25059135300800001</v>
      </c>
      <c r="AP10" s="17"/>
      <c r="AQ10" s="17">
        <v>0.31867946267908598</v>
      </c>
      <c r="AR10" s="17">
        <v>0.349505142975505</v>
      </c>
      <c r="AS10" s="17"/>
      <c r="AT10" s="17">
        <v>0.331224557278466</v>
      </c>
      <c r="AU10" s="17">
        <v>0.33767434043904498</v>
      </c>
      <c r="AV10" s="17"/>
      <c r="AW10" s="17">
        <v>0.339156329765536</v>
      </c>
      <c r="AX10" s="17">
        <v>0.35747551242863701</v>
      </c>
      <c r="AY10" s="17">
        <v>0.31055895732428601</v>
      </c>
      <c r="AZ10" s="17"/>
      <c r="BA10" s="17">
        <v>0.31740712956360601</v>
      </c>
      <c r="BB10" s="17">
        <v>0.36462852431522202</v>
      </c>
      <c r="BC10" s="17">
        <v>0.32137522303743399</v>
      </c>
      <c r="BD10" s="17">
        <v>0.32864282775390602</v>
      </c>
      <c r="BE10" s="17">
        <v>0.29109771793473099</v>
      </c>
      <c r="BF10" s="17"/>
      <c r="BG10" s="17">
        <v>0.329718187141188</v>
      </c>
      <c r="BH10" s="17">
        <v>0.33237858966047401</v>
      </c>
      <c r="BI10" s="17"/>
      <c r="BJ10" s="17">
        <v>0.33343869328904602</v>
      </c>
      <c r="BK10" s="17">
        <v>0.32492788319717397</v>
      </c>
      <c r="BL10" s="17"/>
      <c r="BM10" s="17">
        <v>0.29576165176279701</v>
      </c>
      <c r="BN10" s="17">
        <v>0.32985776127161598</v>
      </c>
      <c r="BO10" s="17">
        <v>0.37529877046325399</v>
      </c>
      <c r="BP10" s="17">
        <v>0.32940611987846302</v>
      </c>
      <c r="BQ10" s="17">
        <v>0.24360268063886101</v>
      </c>
      <c r="BR10" s="17"/>
      <c r="BS10" s="17">
        <v>0.33453186896801101</v>
      </c>
      <c r="BT10" s="17"/>
      <c r="BU10" s="17">
        <v>0.306493562747643</v>
      </c>
      <c r="BV10" s="17">
        <v>0.36488199219874301</v>
      </c>
      <c r="BW10" s="17">
        <v>0.39761048217623701</v>
      </c>
      <c r="BX10" s="17">
        <v>0.29705801858264003</v>
      </c>
      <c r="BY10" s="17">
        <v>0.28256343079824903</v>
      </c>
      <c r="BZ10" s="17"/>
      <c r="CA10" s="17">
        <v>0.38362137541421798</v>
      </c>
      <c r="CB10" s="17"/>
      <c r="CC10" s="17">
        <v>0.33865150574973901</v>
      </c>
      <c r="CD10" s="17">
        <v>0.31121667809755799</v>
      </c>
      <c r="CE10" s="17"/>
      <c r="CF10" s="17">
        <v>0.35332824687035702</v>
      </c>
      <c r="CG10" s="17"/>
      <c r="CH10" s="17">
        <v>0.328359401041176</v>
      </c>
      <c r="CI10" s="17">
        <v>0.29716825228359101</v>
      </c>
    </row>
    <row r="11" spans="2:87" ht="29" x14ac:dyDescent="0.35">
      <c r="B11" s="18" t="s">
        <v>529</v>
      </c>
      <c r="C11" s="17">
        <v>0.151695941745149</v>
      </c>
      <c r="D11" s="17">
        <v>0.14087204410894</v>
      </c>
      <c r="E11" s="17">
        <v>0.162153863399809</v>
      </c>
      <c r="F11" s="17"/>
      <c r="G11" s="17">
        <v>0.22071608739401999</v>
      </c>
      <c r="H11" s="17">
        <v>0.155453080963118</v>
      </c>
      <c r="I11" s="17">
        <v>0.136775796642644</v>
      </c>
      <c r="J11" s="17">
        <v>0.14714465036153801</v>
      </c>
      <c r="K11" s="17">
        <v>0.13979925792664299</v>
      </c>
      <c r="L11" s="17">
        <v>0.126174215245034</v>
      </c>
      <c r="M11" s="17"/>
      <c r="N11" s="17">
        <v>0.15756920190790499</v>
      </c>
      <c r="O11" s="17">
        <v>0.17191521038114899</v>
      </c>
      <c r="P11" s="17">
        <v>0.15780094757622201</v>
      </c>
      <c r="Q11" s="17">
        <v>0.116990042379552</v>
      </c>
      <c r="R11" s="17"/>
      <c r="S11" s="17">
        <v>0.15267569872175099</v>
      </c>
      <c r="T11" s="17">
        <v>0.13234554342549901</v>
      </c>
      <c r="U11" s="17">
        <v>0.17820837727094399</v>
      </c>
      <c r="V11" s="17">
        <v>0.1581683975316</v>
      </c>
      <c r="W11" s="17">
        <v>0.159886254783215</v>
      </c>
      <c r="X11" s="17">
        <v>0.158619646234334</v>
      </c>
      <c r="Y11" s="17">
        <v>0.124975121952103</v>
      </c>
      <c r="Z11" s="17">
        <v>0.18170445639455099</v>
      </c>
      <c r="AA11" s="17">
        <v>0.163131271972664</v>
      </c>
      <c r="AB11" s="17">
        <v>0.121289018543911</v>
      </c>
      <c r="AC11" s="17">
        <v>0.13097983525672199</v>
      </c>
      <c r="AD11" s="17">
        <v>0.21627240494170399</v>
      </c>
      <c r="AE11" s="17"/>
      <c r="AF11" s="17">
        <v>0.17348721117388199</v>
      </c>
      <c r="AG11" s="17">
        <v>0.146414542271283</v>
      </c>
      <c r="AH11" s="17">
        <v>0.15810511806160199</v>
      </c>
      <c r="AI11" s="17">
        <v>0.15693284445245101</v>
      </c>
      <c r="AJ11" s="17">
        <v>0.126385463407652</v>
      </c>
      <c r="AK11" s="17"/>
      <c r="AL11" s="17">
        <v>0.139358737708103</v>
      </c>
      <c r="AM11" s="17">
        <v>0.14993696982756699</v>
      </c>
      <c r="AN11" s="17">
        <v>0.19470801743671501</v>
      </c>
      <c r="AO11" s="17">
        <v>0.119333133783353</v>
      </c>
      <c r="AP11" s="17"/>
      <c r="AQ11" s="17">
        <v>0.152412996264293</v>
      </c>
      <c r="AR11" s="17">
        <v>0.15065548713556501</v>
      </c>
      <c r="AS11" s="17"/>
      <c r="AT11" s="17">
        <v>0.14366270861720001</v>
      </c>
      <c r="AU11" s="17">
        <v>0.138506832234709</v>
      </c>
      <c r="AV11" s="17"/>
      <c r="AW11" s="17">
        <v>0.150136996067048</v>
      </c>
      <c r="AX11" s="17">
        <v>0.13942487834842701</v>
      </c>
      <c r="AY11" s="17">
        <v>0.16000926873472099</v>
      </c>
      <c r="AZ11" s="17"/>
      <c r="BA11" s="17">
        <v>0.164689197732554</v>
      </c>
      <c r="BB11" s="17">
        <v>0.14481831015462099</v>
      </c>
      <c r="BC11" s="17">
        <v>0.139152187025289</v>
      </c>
      <c r="BD11" s="17">
        <v>0.153708824059304</v>
      </c>
      <c r="BE11" s="17">
        <v>0.19137988786529</v>
      </c>
      <c r="BF11" s="17"/>
      <c r="BG11" s="17">
        <v>0.17291732599544199</v>
      </c>
      <c r="BH11" s="17">
        <v>0.13620878832644501</v>
      </c>
      <c r="BI11" s="17"/>
      <c r="BJ11" s="17">
        <v>0.15619986066754599</v>
      </c>
      <c r="BK11" s="17">
        <v>0.13614864742560001</v>
      </c>
      <c r="BL11" s="17"/>
      <c r="BM11" s="17">
        <v>0.14297890030546201</v>
      </c>
      <c r="BN11" s="17">
        <v>0.16048930642275799</v>
      </c>
      <c r="BO11" s="17">
        <v>0.15329922890761399</v>
      </c>
      <c r="BP11" s="17">
        <v>0.168671361919773</v>
      </c>
      <c r="BQ11" s="17">
        <v>0.16667264769515799</v>
      </c>
      <c r="BR11" s="17"/>
      <c r="BS11" s="17">
        <v>0.159968329681761</v>
      </c>
      <c r="BT11" s="17"/>
      <c r="BU11" s="17">
        <v>0.15781288243825201</v>
      </c>
      <c r="BV11" s="17">
        <v>0.15145891527018901</v>
      </c>
      <c r="BW11" s="17">
        <v>0.169478116147181</v>
      </c>
      <c r="BX11" s="17">
        <v>0.17463510837717999</v>
      </c>
      <c r="BY11" s="17">
        <v>0.150702080575352</v>
      </c>
      <c r="BZ11" s="17"/>
      <c r="CA11" s="17">
        <v>0.16635119872219301</v>
      </c>
      <c r="CB11" s="17"/>
      <c r="CC11" s="17">
        <v>0.142776703127421</v>
      </c>
      <c r="CD11" s="17">
        <v>0.19789212017541599</v>
      </c>
      <c r="CE11" s="17"/>
      <c r="CF11" s="17">
        <v>0.12831595171735299</v>
      </c>
      <c r="CG11" s="17"/>
      <c r="CH11" s="17">
        <v>0.17943792732463901</v>
      </c>
      <c r="CI11" s="17">
        <v>0.16669264915840801</v>
      </c>
    </row>
    <row r="12" spans="2:87" ht="29" x14ac:dyDescent="0.35">
      <c r="B12" s="18" t="s">
        <v>530</v>
      </c>
      <c r="C12" s="17">
        <v>0.12766691584900999</v>
      </c>
      <c r="D12" s="17">
        <v>0.14308906185373599</v>
      </c>
      <c r="E12" s="17">
        <v>0.113332993947224</v>
      </c>
      <c r="F12" s="17"/>
      <c r="G12" s="17">
        <v>8.2477864611453802E-2</v>
      </c>
      <c r="H12" s="17">
        <v>0.109099306105266</v>
      </c>
      <c r="I12" s="17">
        <v>0.115714257202058</v>
      </c>
      <c r="J12" s="17">
        <v>0.16312441231924599</v>
      </c>
      <c r="K12" s="17">
        <v>0.14951920930993901</v>
      </c>
      <c r="L12" s="17">
        <v>0.13935620317744801</v>
      </c>
      <c r="M12" s="17"/>
      <c r="N12" s="17">
        <v>0.15052525031896</v>
      </c>
      <c r="O12" s="17">
        <v>0.124238536584852</v>
      </c>
      <c r="P12" s="17">
        <v>0.104674775133567</v>
      </c>
      <c r="Q12" s="17">
        <v>0.12649882834466999</v>
      </c>
      <c r="R12" s="17"/>
      <c r="S12" s="17">
        <v>0.129300793547618</v>
      </c>
      <c r="T12" s="17">
        <v>0.153261124953255</v>
      </c>
      <c r="U12" s="17">
        <v>0.13975072194430099</v>
      </c>
      <c r="V12" s="17">
        <v>0.116376626040949</v>
      </c>
      <c r="W12" s="17">
        <v>7.5426318692310104E-2</v>
      </c>
      <c r="X12" s="17">
        <v>0.15026632561556399</v>
      </c>
      <c r="Y12" s="17">
        <v>0.135877221321973</v>
      </c>
      <c r="Z12" s="17">
        <v>8.8777346870724597E-2</v>
      </c>
      <c r="AA12" s="17">
        <v>0.108458018241089</v>
      </c>
      <c r="AB12" s="17">
        <v>0.15417115135408599</v>
      </c>
      <c r="AC12" s="17">
        <v>9.7977025745764806E-2</v>
      </c>
      <c r="AD12" s="17">
        <v>0.13602332091727501</v>
      </c>
      <c r="AE12" s="17"/>
      <c r="AF12" s="17">
        <v>0.14251976147760401</v>
      </c>
      <c r="AG12" s="17">
        <v>0.109325067337323</v>
      </c>
      <c r="AH12" s="17">
        <v>0.155705345606893</v>
      </c>
      <c r="AI12" s="17">
        <v>9.0232591632068301E-2</v>
      </c>
      <c r="AJ12" s="17">
        <v>0.140457836293157</v>
      </c>
      <c r="AK12" s="17"/>
      <c r="AL12" s="17">
        <v>0.12754678875539899</v>
      </c>
      <c r="AM12" s="17">
        <v>0.131452563570058</v>
      </c>
      <c r="AN12" s="17">
        <v>0.100767037235589</v>
      </c>
      <c r="AO12" s="17">
        <v>0.179346204942296</v>
      </c>
      <c r="AP12" s="17"/>
      <c r="AQ12" s="17">
        <v>0.126290210958764</v>
      </c>
      <c r="AR12" s="17">
        <v>0.129664530968712</v>
      </c>
      <c r="AS12" s="17"/>
      <c r="AT12" s="17">
        <v>0.135497417962581</v>
      </c>
      <c r="AU12" s="17">
        <v>0.117420934498634</v>
      </c>
      <c r="AV12" s="17"/>
      <c r="AW12" s="17">
        <v>0.136565668340382</v>
      </c>
      <c r="AX12" s="17">
        <v>0.13378897584570801</v>
      </c>
      <c r="AY12" s="17">
        <v>0.121179162590542</v>
      </c>
      <c r="AZ12" s="17"/>
      <c r="BA12" s="17">
        <v>0.10327662499331</v>
      </c>
      <c r="BB12" s="17">
        <v>0.146736017972729</v>
      </c>
      <c r="BC12" s="17">
        <v>0.130282857668411</v>
      </c>
      <c r="BD12" s="17">
        <v>0.11870293927702801</v>
      </c>
      <c r="BE12" s="17">
        <v>0.148432287538627</v>
      </c>
      <c r="BF12" s="17"/>
      <c r="BG12" s="17">
        <v>0.13240928092753901</v>
      </c>
      <c r="BH12" s="17">
        <v>0.12420598537094001</v>
      </c>
      <c r="BI12" s="17"/>
      <c r="BJ12" s="17">
        <v>0.12883302830912099</v>
      </c>
      <c r="BK12" s="17">
        <v>0.124257495779</v>
      </c>
      <c r="BL12" s="17"/>
      <c r="BM12" s="17">
        <v>7.2056770718897004E-2</v>
      </c>
      <c r="BN12" s="17">
        <v>0.15488525228783701</v>
      </c>
      <c r="BO12" s="17">
        <v>0.11519337431447101</v>
      </c>
      <c r="BP12" s="17">
        <v>0.13802513120257801</v>
      </c>
      <c r="BQ12" s="17">
        <v>0.17898215762143299</v>
      </c>
      <c r="BR12" s="17"/>
      <c r="BS12" s="17">
        <v>0.138345042135923</v>
      </c>
      <c r="BT12" s="17"/>
      <c r="BU12" s="17">
        <v>0.15272965017199</v>
      </c>
      <c r="BV12" s="17">
        <v>0.11552862588850001</v>
      </c>
      <c r="BW12" s="17">
        <v>0.12280128298619999</v>
      </c>
      <c r="BX12" s="17">
        <v>0.13404015929575799</v>
      </c>
      <c r="BY12" s="17">
        <v>8.48453177512771E-2</v>
      </c>
      <c r="BZ12" s="17"/>
      <c r="CA12" s="17">
        <v>0.13371773989234201</v>
      </c>
      <c r="CB12" s="17"/>
      <c r="CC12" s="17">
        <v>0.119104270915389</v>
      </c>
      <c r="CD12" s="17">
        <v>0.17796673856592801</v>
      </c>
      <c r="CE12" s="17"/>
      <c r="CF12" s="17">
        <v>0.142275646634174</v>
      </c>
      <c r="CG12" s="17"/>
      <c r="CH12" s="17">
        <v>0.12039807991721101</v>
      </c>
      <c r="CI12" s="17">
        <v>0.19796209035585699</v>
      </c>
    </row>
    <row r="13" spans="2:87" ht="29" x14ac:dyDescent="0.35">
      <c r="B13" s="18" t="s">
        <v>531</v>
      </c>
      <c r="C13" s="17">
        <v>6.0183356932644802E-2</v>
      </c>
      <c r="D13" s="17">
        <v>5.8896163759355698E-2</v>
      </c>
      <c r="E13" s="17">
        <v>6.1798789036154697E-2</v>
      </c>
      <c r="F13" s="17"/>
      <c r="G13" s="17">
        <v>6.9545668445441494E-2</v>
      </c>
      <c r="H13" s="17">
        <v>0.101577078920589</v>
      </c>
      <c r="I13" s="17">
        <v>6.7091351522437101E-2</v>
      </c>
      <c r="J13" s="17">
        <v>3.3047847763290401E-2</v>
      </c>
      <c r="K13" s="17">
        <v>5.2867582200336299E-2</v>
      </c>
      <c r="L13" s="17">
        <v>4.1413575750620303E-2</v>
      </c>
      <c r="M13" s="17"/>
      <c r="N13" s="17">
        <v>6.2665691695868497E-2</v>
      </c>
      <c r="O13" s="17">
        <v>4.6519675132596798E-2</v>
      </c>
      <c r="P13" s="17">
        <v>7.2381531066287003E-2</v>
      </c>
      <c r="Q13" s="17">
        <v>6.1834562437724699E-2</v>
      </c>
      <c r="R13" s="17"/>
      <c r="S13" s="17">
        <v>6.7166801066491796E-2</v>
      </c>
      <c r="T13" s="17">
        <v>5.7152252155449799E-2</v>
      </c>
      <c r="U13" s="17">
        <v>7.5126519257787794E-2</v>
      </c>
      <c r="V13" s="17">
        <v>3.8505913121612001E-2</v>
      </c>
      <c r="W13" s="17">
        <v>7.3111333816294602E-2</v>
      </c>
      <c r="X13" s="17">
        <v>6.2113166484032201E-2</v>
      </c>
      <c r="Y13" s="17">
        <v>6.9242332168287707E-2</v>
      </c>
      <c r="Z13" s="17">
        <v>3.6127119669347202E-2</v>
      </c>
      <c r="AA13" s="17">
        <v>4.8337398259683403E-2</v>
      </c>
      <c r="AB13" s="17">
        <v>5.0405902865627003E-2</v>
      </c>
      <c r="AC13" s="17">
        <v>5.3518126127871199E-2</v>
      </c>
      <c r="AD13" s="17">
        <v>0.12240894599376199</v>
      </c>
      <c r="AE13" s="17"/>
      <c r="AF13" s="17">
        <v>6.5593031433124394E-2</v>
      </c>
      <c r="AG13" s="17">
        <v>5.47334747269871E-2</v>
      </c>
      <c r="AH13" s="17">
        <v>8.0182095145865703E-2</v>
      </c>
      <c r="AI13" s="17">
        <v>4.4345898885115503E-2</v>
      </c>
      <c r="AJ13" s="17">
        <v>4.9962002428351797E-2</v>
      </c>
      <c r="AK13" s="17"/>
      <c r="AL13" s="17">
        <v>6.8150705530644701E-2</v>
      </c>
      <c r="AM13" s="17">
        <v>6.2789557806888593E-2</v>
      </c>
      <c r="AN13" s="17">
        <v>3.4332228181645698E-2</v>
      </c>
      <c r="AO13" s="17">
        <v>6.6800938257711301E-2</v>
      </c>
      <c r="AP13" s="17"/>
      <c r="AQ13" s="17">
        <v>5.9864741348296099E-2</v>
      </c>
      <c r="AR13" s="17">
        <v>6.0645671923444E-2</v>
      </c>
      <c r="AS13" s="17"/>
      <c r="AT13" s="17">
        <v>6.4978410010718302E-2</v>
      </c>
      <c r="AU13" s="17">
        <v>3.8815584320885797E-2</v>
      </c>
      <c r="AV13" s="17"/>
      <c r="AW13" s="17">
        <v>4.0324957099382497E-2</v>
      </c>
      <c r="AX13" s="17">
        <v>5.6975035894126398E-2</v>
      </c>
      <c r="AY13" s="17">
        <v>7.7709596538397804E-2</v>
      </c>
      <c r="AZ13" s="17"/>
      <c r="BA13" s="17">
        <v>7.7481515020949104E-2</v>
      </c>
      <c r="BB13" s="17">
        <v>5.5491280063610302E-2</v>
      </c>
      <c r="BC13" s="17">
        <v>6.14859453867058E-2</v>
      </c>
      <c r="BD13" s="17">
        <v>2.8887527302698501E-2</v>
      </c>
      <c r="BE13" s="17">
        <v>5.2197721315809603E-2</v>
      </c>
      <c r="BF13" s="17"/>
      <c r="BG13" s="17">
        <v>7.1806584650605201E-2</v>
      </c>
      <c r="BH13" s="17">
        <v>5.1700841901322403E-2</v>
      </c>
      <c r="BI13" s="17"/>
      <c r="BJ13" s="17">
        <v>6.6252363500102399E-2</v>
      </c>
      <c r="BK13" s="17">
        <v>3.9007806167644002E-2</v>
      </c>
      <c r="BL13" s="17"/>
      <c r="BM13" s="17">
        <v>0.13384638775975699</v>
      </c>
      <c r="BN13" s="17">
        <v>5.8936667031459798E-2</v>
      </c>
      <c r="BO13" s="17">
        <v>4.1403707609008598E-2</v>
      </c>
      <c r="BP13" s="17">
        <v>6.09346204394422E-2</v>
      </c>
      <c r="BQ13" s="17">
        <v>3.8560317790197703E-2</v>
      </c>
      <c r="BR13" s="17"/>
      <c r="BS13" s="17">
        <v>5.2167431724086E-2</v>
      </c>
      <c r="BT13" s="17"/>
      <c r="BU13" s="17">
        <v>6.9000554062814801E-2</v>
      </c>
      <c r="BV13" s="17">
        <v>5.5412400242834503E-2</v>
      </c>
      <c r="BW13" s="17">
        <v>4.5940055156467298E-2</v>
      </c>
      <c r="BX13" s="17">
        <v>4.5798972835966602E-2</v>
      </c>
      <c r="BY13" s="17">
        <v>0.112208228483048</v>
      </c>
      <c r="BZ13" s="17"/>
      <c r="CA13" s="17">
        <v>2.3357334190860501E-2</v>
      </c>
      <c r="CB13" s="17"/>
      <c r="CC13" s="17">
        <v>5.77237067340187E-2</v>
      </c>
      <c r="CD13" s="17">
        <v>5.9520298844434202E-2</v>
      </c>
      <c r="CE13" s="17"/>
      <c r="CF13" s="17">
        <v>4.6263851260098299E-2</v>
      </c>
      <c r="CG13" s="17"/>
      <c r="CH13" s="17">
        <v>3.8229730770848597E-2</v>
      </c>
      <c r="CI13" s="17">
        <v>3.4972081835635202E-2</v>
      </c>
    </row>
    <row r="14" spans="2:87" x14ac:dyDescent="0.35">
      <c r="B14" s="18" t="s">
        <v>161</v>
      </c>
      <c r="C14" s="19">
        <v>8.5301563528031102E-2</v>
      </c>
      <c r="D14" s="19">
        <v>6.4519658044521505E-2</v>
      </c>
      <c r="E14" s="19">
        <v>0.10322753520105001</v>
      </c>
      <c r="F14" s="19"/>
      <c r="G14" s="19">
        <v>0.12456180332947001</v>
      </c>
      <c r="H14" s="19">
        <v>0.10029765873266901</v>
      </c>
      <c r="I14" s="19">
        <v>0.107202910346166</v>
      </c>
      <c r="J14" s="19">
        <v>9.35570481008033E-2</v>
      </c>
      <c r="K14" s="19">
        <v>5.13047993522412E-2</v>
      </c>
      <c r="L14" s="19">
        <v>4.5064226161221098E-2</v>
      </c>
      <c r="M14" s="19"/>
      <c r="N14" s="19">
        <v>5.6580635984946302E-2</v>
      </c>
      <c r="O14" s="19">
        <v>0.10132577081781199</v>
      </c>
      <c r="P14" s="19">
        <v>7.3488125108856203E-2</v>
      </c>
      <c r="Q14" s="19">
        <v>0.11121579422651499</v>
      </c>
      <c r="R14" s="19"/>
      <c r="S14" s="19">
        <v>8.2374161207951796E-2</v>
      </c>
      <c r="T14" s="19">
        <v>7.9741196818360102E-2</v>
      </c>
      <c r="U14" s="19">
        <v>4.6329646684798602E-2</v>
      </c>
      <c r="V14" s="19">
        <v>0.107916292585857</v>
      </c>
      <c r="W14" s="19">
        <v>0.102619097882271</v>
      </c>
      <c r="X14" s="19">
        <v>8.2386449454015104E-2</v>
      </c>
      <c r="Y14" s="19">
        <v>0.14511782263675699</v>
      </c>
      <c r="Z14" s="19">
        <v>0.16503190796917899</v>
      </c>
      <c r="AA14" s="19">
        <v>5.4675540420459003E-2</v>
      </c>
      <c r="AB14" s="19">
        <v>5.5740508533291801E-2</v>
      </c>
      <c r="AC14" s="19">
        <v>8.1274792282357497E-2</v>
      </c>
      <c r="AD14" s="19">
        <v>6.8911833034251593E-2</v>
      </c>
      <c r="AE14" s="19"/>
      <c r="AF14" s="19">
        <v>9.7672215851672503E-2</v>
      </c>
      <c r="AG14" s="19">
        <v>9.2731389511113399E-2</v>
      </c>
      <c r="AH14" s="19">
        <v>5.7339953923062403E-2</v>
      </c>
      <c r="AI14" s="19">
        <v>5.0031154646248903E-2</v>
      </c>
      <c r="AJ14" s="19">
        <v>7.8787300617346998E-2</v>
      </c>
      <c r="AK14" s="19"/>
      <c r="AL14" s="19">
        <v>8.4423155136301706E-2</v>
      </c>
      <c r="AM14" s="19">
        <v>8.0822653687974394E-2</v>
      </c>
      <c r="AN14" s="19">
        <v>9.4245773318426401E-2</v>
      </c>
      <c r="AO14" s="19">
        <v>9.3391531047301801E-2</v>
      </c>
      <c r="AP14" s="19"/>
      <c r="AQ14" s="19">
        <v>8.5436688027206401E-2</v>
      </c>
      <c r="AR14" s="19">
        <v>8.5105496277520704E-2</v>
      </c>
      <c r="AS14" s="19"/>
      <c r="AT14" s="19">
        <v>8.8609626802892194E-2</v>
      </c>
      <c r="AU14" s="19">
        <v>5.0405360682141499E-2</v>
      </c>
      <c r="AV14" s="19"/>
      <c r="AW14" s="19">
        <v>5.4589714869965902E-2</v>
      </c>
      <c r="AX14" s="19">
        <v>9.1336770323179897E-2</v>
      </c>
      <c r="AY14" s="19">
        <v>0.10636090245537901</v>
      </c>
      <c r="AZ14" s="19"/>
      <c r="BA14" s="19">
        <v>0.108723249188603</v>
      </c>
      <c r="BB14" s="19">
        <v>6.0537906582332698E-2</v>
      </c>
      <c r="BC14" s="19">
        <v>8.1330767316623698E-2</v>
      </c>
      <c r="BD14" s="19">
        <v>0.10258635822906099</v>
      </c>
      <c r="BE14" s="19">
        <v>9.4541429480917705E-2</v>
      </c>
      <c r="BF14" s="19"/>
      <c r="BG14" s="19">
        <v>0.10142304746846</v>
      </c>
      <c r="BH14" s="19">
        <v>7.3536266213877599E-2</v>
      </c>
      <c r="BI14" s="19"/>
      <c r="BJ14" s="19">
        <v>9.7273525173039499E-2</v>
      </c>
      <c r="BK14" s="19">
        <v>4.0512198576440298E-2</v>
      </c>
      <c r="BL14" s="19"/>
      <c r="BM14" s="19">
        <v>0.17559678814737001</v>
      </c>
      <c r="BN14" s="19">
        <v>4.7468307671639801E-2</v>
      </c>
      <c r="BO14" s="19">
        <v>6.6058582455340395E-2</v>
      </c>
      <c r="BP14" s="19">
        <v>7.4181443754463297E-2</v>
      </c>
      <c r="BQ14" s="19">
        <v>5.2176022091712397E-2</v>
      </c>
      <c r="BR14" s="19"/>
      <c r="BS14" s="19">
        <v>3.2496889773624499E-2</v>
      </c>
      <c r="BT14" s="19"/>
      <c r="BU14" s="19">
        <v>4.9523412954045103E-2</v>
      </c>
      <c r="BV14" s="19">
        <v>7.2252222807182506E-2</v>
      </c>
      <c r="BW14" s="19">
        <v>7.1179595887845407E-2</v>
      </c>
      <c r="BX14" s="19">
        <v>3.0322838263194599E-2</v>
      </c>
      <c r="BY14" s="19">
        <v>0.204823966557654</v>
      </c>
      <c r="BZ14" s="19"/>
      <c r="CA14" s="19">
        <v>1.82391832865248E-2</v>
      </c>
      <c r="CB14" s="19"/>
      <c r="CC14" s="19">
        <v>8.1124209572177405E-2</v>
      </c>
      <c r="CD14" s="19">
        <v>6.3607240700136194E-2</v>
      </c>
      <c r="CE14" s="19"/>
      <c r="CF14" s="19">
        <v>6.6309389821752204E-2</v>
      </c>
      <c r="CG14" s="19"/>
      <c r="CH14" s="19">
        <v>5.1838015317927401E-2</v>
      </c>
      <c r="CI14" s="19">
        <v>6.65576857256307E-2</v>
      </c>
    </row>
    <row r="15" spans="2:87" x14ac:dyDescent="0.35">
      <c r="B15" s="16"/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571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2014</v>
      </c>
      <c r="D7" s="10">
        <v>1010</v>
      </c>
      <c r="E7" s="10">
        <v>998</v>
      </c>
      <c r="F7" s="10"/>
      <c r="G7" s="10">
        <v>162</v>
      </c>
      <c r="H7" s="10">
        <v>348</v>
      </c>
      <c r="I7" s="10">
        <v>362</v>
      </c>
      <c r="J7" s="10">
        <v>366</v>
      </c>
      <c r="K7" s="10">
        <v>313</v>
      </c>
      <c r="L7" s="10">
        <v>463</v>
      </c>
      <c r="M7" s="10"/>
      <c r="N7" s="10">
        <v>594</v>
      </c>
      <c r="O7" s="10">
        <v>504</v>
      </c>
      <c r="P7" s="10">
        <v>427</v>
      </c>
      <c r="Q7" s="10">
        <v>482</v>
      </c>
      <c r="R7" s="10"/>
      <c r="S7" s="10">
        <v>277</v>
      </c>
      <c r="T7" s="10">
        <v>281</v>
      </c>
      <c r="U7" s="10">
        <v>168</v>
      </c>
      <c r="V7" s="10">
        <v>172</v>
      </c>
      <c r="W7" s="10">
        <v>153</v>
      </c>
      <c r="X7" s="10">
        <v>169</v>
      </c>
      <c r="Y7" s="10">
        <v>143</v>
      </c>
      <c r="Z7" s="10">
        <v>76</v>
      </c>
      <c r="AA7" s="10">
        <v>207</v>
      </c>
      <c r="AB7" s="10">
        <v>190</v>
      </c>
      <c r="AC7" s="10">
        <v>109</v>
      </c>
      <c r="AD7" s="10">
        <v>69</v>
      </c>
      <c r="AE7" s="10"/>
      <c r="AF7" s="10">
        <v>331</v>
      </c>
      <c r="AG7" s="10">
        <v>748</v>
      </c>
      <c r="AH7" s="10">
        <v>407</v>
      </c>
      <c r="AI7" s="10">
        <v>228</v>
      </c>
      <c r="AJ7" s="10">
        <v>232</v>
      </c>
      <c r="AK7" s="10"/>
      <c r="AL7" s="10">
        <v>803</v>
      </c>
      <c r="AM7" s="10">
        <v>756</v>
      </c>
      <c r="AN7" s="10">
        <v>338</v>
      </c>
      <c r="AO7" s="10">
        <v>117</v>
      </c>
      <c r="AP7" s="10"/>
      <c r="AQ7" s="10">
        <v>1178</v>
      </c>
      <c r="AR7" s="10">
        <v>836</v>
      </c>
      <c r="AS7" s="10"/>
      <c r="AT7" s="10">
        <v>1305</v>
      </c>
      <c r="AU7" s="10">
        <v>438</v>
      </c>
      <c r="AV7" s="10"/>
      <c r="AW7" s="10">
        <v>799</v>
      </c>
      <c r="AX7" s="10">
        <v>470</v>
      </c>
      <c r="AY7" s="10">
        <v>680</v>
      </c>
      <c r="AZ7" s="10"/>
      <c r="BA7" s="10">
        <v>492</v>
      </c>
      <c r="BB7" s="10">
        <v>559</v>
      </c>
      <c r="BC7" s="10">
        <v>647</v>
      </c>
      <c r="BD7" s="10">
        <v>207</v>
      </c>
      <c r="BE7" s="10">
        <v>108</v>
      </c>
      <c r="BF7" s="10"/>
      <c r="BG7" s="10">
        <v>791</v>
      </c>
      <c r="BH7" s="10">
        <v>1223</v>
      </c>
      <c r="BI7" s="10"/>
      <c r="BJ7" s="10">
        <v>1546</v>
      </c>
      <c r="BK7" s="10">
        <v>457</v>
      </c>
      <c r="BL7" s="10"/>
      <c r="BM7" s="10">
        <v>280</v>
      </c>
      <c r="BN7" s="10">
        <v>408</v>
      </c>
      <c r="BO7" s="10">
        <v>699</v>
      </c>
      <c r="BP7" s="10">
        <v>159</v>
      </c>
      <c r="BQ7" s="10">
        <v>227</v>
      </c>
      <c r="BR7" s="10"/>
      <c r="BS7" s="10">
        <v>617</v>
      </c>
      <c r="BT7" s="10"/>
      <c r="BU7" s="10">
        <v>384</v>
      </c>
      <c r="BV7" s="10">
        <v>488</v>
      </c>
      <c r="BW7" s="10">
        <v>192</v>
      </c>
      <c r="BX7" s="10">
        <v>397</v>
      </c>
      <c r="BY7" s="10">
        <v>154</v>
      </c>
      <c r="BZ7" s="10"/>
      <c r="CA7" s="10">
        <v>165</v>
      </c>
      <c r="CB7" s="10"/>
      <c r="CC7" s="10">
        <v>1596</v>
      </c>
      <c r="CD7" s="10">
        <v>360</v>
      </c>
      <c r="CE7" s="10"/>
      <c r="CF7" s="10">
        <v>756</v>
      </c>
      <c r="CG7" s="10"/>
      <c r="CH7" s="10">
        <v>698</v>
      </c>
      <c r="CI7" s="10">
        <v>238</v>
      </c>
    </row>
    <row r="8" spans="2:87" ht="30" customHeight="1" x14ac:dyDescent="0.35">
      <c r="B8" s="11" t="s">
        <v>20</v>
      </c>
      <c r="C8" s="11">
        <v>2014</v>
      </c>
      <c r="D8" s="11">
        <v>993</v>
      </c>
      <c r="E8" s="11">
        <v>1015</v>
      </c>
      <c r="F8" s="11"/>
      <c r="G8" s="11">
        <v>282</v>
      </c>
      <c r="H8" s="11">
        <v>344</v>
      </c>
      <c r="I8" s="11">
        <v>342</v>
      </c>
      <c r="J8" s="11">
        <v>342</v>
      </c>
      <c r="K8" s="11">
        <v>283</v>
      </c>
      <c r="L8" s="11">
        <v>421</v>
      </c>
      <c r="M8" s="11"/>
      <c r="N8" s="11">
        <v>542</v>
      </c>
      <c r="O8" s="11">
        <v>522</v>
      </c>
      <c r="P8" s="11">
        <v>441</v>
      </c>
      <c r="Q8" s="11">
        <v>502</v>
      </c>
      <c r="R8" s="11"/>
      <c r="S8" s="11">
        <v>282</v>
      </c>
      <c r="T8" s="11">
        <v>262</v>
      </c>
      <c r="U8" s="11">
        <v>161</v>
      </c>
      <c r="V8" s="11">
        <v>181</v>
      </c>
      <c r="W8" s="11">
        <v>141</v>
      </c>
      <c r="X8" s="11">
        <v>181</v>
      </c>
      <c r="Y8" s="11">
        <v>161</v>
      </c>
      <c r="Z8" s="11">
        <v>81</v>
      </c>
      <c r="AA8" s="11">
        <v>222</v>
      </c>
      <c r="AB8" s="11">
        <v>181</v>
      </c>
      <c r="AC8" s="11">
        <v>101</v>
      </c>
      <c r="AD8" s="11">
        <v>60</v>
      </c>
      <c r="AE8" s="11"/>
      <c r="AF8" s="11">
        <v>339</v>
      </c>
      <c r="AG8" s="11">
        <v>765</v>
      </c>
      <c r="AH8" s="11">
        <v>397</v>
      </c>
      <c r="AI8" s="11">
        <v>220</v>
      </c>
      <c r="AJ8" s="11">
        <v>222</v>
      </c>
      <c r="AK8" s="11"/>
      <c r="AL8" s="11">
        <v>770</v>
      </c>
      <c r="AM8" s="11">
        <v>770</v>
      </c>
      <c r="AN8" s="11">
        <v>347</v>
      </c>
      <c r="AO8" s="11">
        <v>126</v>
      </c>
      <c r="AP8" s="11"/>
      <c r="AQ8" s="11">
        <v>1192</v>
      </c>
      <c r="AR8" s="11">
        <v>822</v>
      </c>
      <c r="AS8" s="11"/>
      <c r="AT8" s="11">
        <v>1312</v>
      </c>
      <c r="AU8" s="11">
        <v>397</v>
      </c>
      <c r="AV8" s="11"/>
      <c r="AW8" s="11">
        <v>746</v>
      </c>
      <c r="AX8" s="11">
        <v>471</v>
      </c>
      <c r="AY8" s="11">
        <v>716</v>
      </c>
      <c r="AZ8" s="11"/>
      <c r="BA8" s="11">
        <v>511</v>
      </c>
      <c r="BB8" s="11">
        <v>553</v>
      </c>
      <c r="BC8" s="11">
        <v>648</v>
      </c>
      <c r="BD8" s="11">
        <v>198</v>
      </c>
      <c r="BE8" s="11">
        <v>103</v>
      </c>
      <c r="BF8" s="11"/>
      <c r="BG8" s="11">
        <v>850</v>
      </c>
      <c r="BH8" s="11">
        <v>1164</v>
      </c>
      <c r="BI8" s="11"/>
      <c r="BJ8" s="11">
        <v>1580</v>
      </c>
      <c r="BK8" s="11">
        <v>423</v>
      </c>
      <c r="BL8" s="11"/>
      <c r="BM8" s="11">
        <v>297</v>
      </c>
      <c r="BN8" s="11">
        <v>385</v>
      </c>
      <c r="BO8" s="11">
        <v>706</v>
      </c>
      <c r="BP8" s="11">
        <v>156</v>
      </c>
      <c r="BQ8" s="11">
        <v>228</v>
      </c>
      <c r="BR8" s="11"/>
      <c r="BS8" s="11">
        <v>612</v>
      </c>
      <c r="BT8" s="11"/>
      <c r="BU8" s="11">
        <v>373</v>
      </c>
      <c r="BV8" s="11">
        <v>499</v>
      </c>
      <c r="BW8" s="11">
        <v>191</v>
      </c>
      <c r="BX8" s="11">
        <v>389</v>
      </c>
      <c r="BY8" s="11">
        <v>163</v>
      </c>
      <c r="BZ8" s="11"/>
      <c r="CA8" s="11">
        <v>167</v>
      </c>
      <c r="CB8" s="11"/>
      <c r="CC8" s="11">
        <v>1582</v>
      </c>
      <c r="CD8" s="11">
        <v>370</v>
      </c>
      <c r="CE8" s="11"/>
      <c r="CF8" s="11">
        <v>721</v>
      </c>
      <c r="CG8" s="11"/>
      <c r="CH8" s="11">
        <v>681</v>
      </c>
      <c r="CI8" s="11">
        <v>239</v>
      </c>
    </row>
    <row r="9" spans="2:87" ht="29" x14ac:dyDescent="0.35">
      <c r="B9" s="18" t="s">
        <v>527</v>
      </c>
      <c r="C9" s="17">
        <v>0.353031669591438</v>
      </c>
      <c r="D9" s="17">
        <v>0.337537264340594</v>
      </c>
      <c r="E9" s="17">
        <v>0.36935058598932002</v>
      </c>
      <c r="F9" s="17"/>
      <c r="G9" s="17">
        <v>0.216561154275419</v>
      </c>
      <c r="H9" s="17">
        <v>0.29520537767320898</v>
      </c>
      <c r="I9" s="17">
        <v>0.28384180908544498</v>
      </c>
      <c r="J9" s="17">
        <v>0.31762395730831</v>
      </c>
      <c r="K9" s="17">
        <v>0.42676383364564902</v>
      </c>
      <c r="L9" s="17">
        <v>0.52725095379032805</v>
      </c>
      <c r="M9" s="17"/>
      <c r="N9" s="17">
        <v>0.28468169177234198</v>
      </c>
      <c r="O9" s="17">
        <v>0.334973387779606</v>
      </c>
      <c r="P9" s="17">
        <v>0.39275169498937901</v>
      </c>
      <c r="Q9" s="17">
        <v>0.40769116508245901</v>
      </c>
      <c r="R9" s="17"/>
      <c r="S9" s="17">
        <v>0.28990169821815098</v>
      </c>
      <c r="T9" s="17">
        <v>0.38659671883646102</v>
      </c>
      <c r="U9" s="17">
        <v>0.32512530956660701</v>
      </c>
      <c r="V9" s="17">
        <v>0.29260451153549299</v>
      </c>
      <c r="W9" s="17">
        <v>0.33747312701376903</v>
      </c>
      <c r="X9" s="17">
        <v>0.30640162292503598</v>
      </c>
      <c r="Y9" s="17">
        <v>0.35676955357830897</v>
      </c>
      <c r="Z9" s="17">
        <v>0.35918144540850899</v>
      </c>
      <c r="AA9" s="17">
        <v>0.35747278262569498</v>
      </c>
      <c r="AB9" s="17">
        <v>0.425963704119807</v>
      </c>
      <c r="AC9" s="17">
        <v>0.56017250298736898</v>
      </c>
      <c r="AD9" s="17">
        <v>0.33402655422226901</v>
      </c>
      <c r="AE9" s="17"/>
      <c r="AF9" s="17">
        <v>0.40754803006649998</v>
      </c>
      <c r="AG9" s="17">
        <v>0.390935957148976</v>
      </c>
      <c r="AH9" s="17">
        <v>0.32891206532060502</v>
      </c>
      <c r="AI9" s="17">
        <v>0.30537498147685699</v>
      </c>
      <c r="AJ9" s="17">
        <v>0.27321794795100801</v>
      </c>
      <c r="AK9" s="17"/>
      <c r="AL9" s="17">
        <v>0.33337901064965703</v>
      </c>
      <c r="AM9" s="17">
        <v>0.35072710995558498</v>
      </c>
      <c r="AN9" s="17">
        <v>0.38320671099331699</v>
      </c>
      <c r="AO9" s="17">
        <v>0.40400997228215402</v>
      </c>
      <c r="AP9" s="17"/>
      <c r="AQ9" s="17">
        <v>0.41056447008247099</v>
      </c>
      <c r="AR9" s="17">
        <v>0.26955089389731801</v>
      </c>
      <c r="AS9" s="17"/>
      <c r="AT9" s="17">
        <v>0.31554951306440399</v>
      </c>
      <c r="AU9" s="17">
        <v>0.50911260265249503</v>
      </c>
      <c r="AV9" s="17"/>
      <c r="AW9" s="17">
        <v>0.426728981677435</v>
      </c>
      <c r="AX9" s="17">
        <v>0.31067120244470903</v>
      </c>
      <c r="AY9" s="17">
        <v>0.31641901451709897</v>
      </c>
      <c r="AZ9" s="17"/>
      <c r="BA9" s="17">
        <v>0.30198582910129901</v>
      </c>
      <c r="BB9" s="17">
        <v>0.36231760184231698</v>
      </c>
      <c r="BC9" s="17">
        <v>0.36150034321011099</v>
      </c>
      <c r="BD9" s="17">
        <v>0.39549818657111202</v>
      </c>
      <c r="BE9" s="17">
        <v>0.41539109296522803</v>
      </c>
      <c r="BF9" s="17"/>
      <c r="BG9" s="17">
        <v>0.30819973128592898</v>
      </c>
      <c r="BH9" s="17">
        <v>0.38574956859398202</v>
      </c>
      <c r="BI9" s="17"/>
      <c r="BJ9" s="17">
        <v>0.31819642177129698</v>
      </c>
      <c r="BK9" s="17">
        <v>0.47825808864969699</v>
      </c>
      <c r="BL9" s="17"/>
      <c r="BM9" s="17">
        <v>0.27939211680827097</v>
      </c>
      <c r="BN9" s="17">
        <v>0.39555619429717997</v>
      </c>
      <c r="BO9" s="17">
        <v>0.35570964815746597</v>
      </c>
      <c r="BP9" s="17">
        <v>0.29476759662315299</v>
      </c>
      <c r="BQ9" s="17">
        <v>0.43584530353170597</v>
      </c>
      <c r="BR9" s="17"/>
      <c r="BS9" s="17">
        <v>0.41043478417554202</v>
      </c>
      <c r="BT9" s="17"/>
      <c r="BU9" s="17">
        <v>0.38806070912477397</v>
      </c>
      <c r="BV9" s="17">
        <v>0.29637131130543898</v>
      </c>
      <c r="BW9" s="17">
        <v>0.33750361814583102</v>
      </c>
      <c r="BX9" s="17">
        <v>0.459062112137265</v>
      </c>
      <c r="BY9" s="17">
        <v>0.27300941139907198</v>
      </c>
      <c r="BZ9" s="17"/>
      <c r="CA9" s="17">
        <v>0.38071842706178299</v>
      </c>
      <c r="CB9" s="17"/>
      <c r="CC9" s="17">
        <v>0.38357439476622102</v>
      </c>
      <c r="CD9" s="17">
        <v>0.25492999465136601</v>
      </c>
      <c r="CE9" s="17"/>
      <c r="CF9" s="17">
        <v>0.42281406559900703</v>
      </c>
      <c r="CG9" s="17"/>
      <c r="CH9" s="17">
        <v>0.42423573000235698</v>
      </c>
      <c r="CI9" s="17">
        <v>0.28643910731226302</v>
      </c>
    </row>
    <row r="10" spans="2:87" ht="29" x14ac:dyDescent="0.35">
      <c r="B10" s="18" t="s">
        <v>528</v>
      </c>
      <c r="C10" s="17">
        <v>0.32425371728789398</v>
      </c>
      <c r="D10" s="17">
        <v>0.32894262387474899</v>
      </c>
      <c r="E10" s="17">
        <v>0.32055457990707698</v>
      </c>
      <c r="F10" s="17"/>
      <c r="G10" s="17">
        <v>0.29811825128485298</v>
      </c>
      <c r="H10" s="17">
        <v>0.32978074989773498</v>
      </c>
      <c r="I10" s="17">
        <v>0.35250725869565502</v>
      </c>
      <c r="J10" s="17">
        <v>0.38255840333080698</v>
      </c>
      <c r="K10" s="17">
        <v>0.29560086317774897</v>
      </c>
      <c r="L10" s="17">
        <v>0.28617619587201298</v>
      </c>
      <c r="M10" s="17"/>
      <c r="N10" s="17">
        <v>0.35921021973052703</v>
      </c>
      <c r="O10" s="17">
        <v>0.34256359840888401</v>
      </c>
      <c r="P10" s="17">
        <v>0.29846430256826401</v>
      </c>
      <c r="Q10" s="17">
        <v>0.29254060722630698</v>
      </c>
      <c r="R10" s="17"/>
      <c r="S10" s="17">
        <v>0.33399548309536897</v>
      </c>
      <c r="T10" s="17">
        <v>0.28558543059326702</v>
      </c>
      <c r="U10" s="17">
        <v>0.40779915269525302</v>
      </c>
      <c r="V10" s="17">
        <v>0.35754661600362903</v>
      </c>
      <c r="W10" s="17">
        <v>0.33397044937008202</v>
      </c>
      <c r="X10" s="17">
        <v>0.32875245265299002</v>
      </c>
      <c r="Y10" s="17">
        <v>0.352730326411273</v>
      </c>
      <c r="Z10" s="17">
        <v>0.27163422223772699</v>
      </c>
      <c r="AA10" s="17">
        <v>0.34704623939395701</v>
      </c>
      <c r="AB10" s="17">
        <v>0.29512051580194298</v>
      </c>
      <c r="AC10" s="17">
        <v>0.212200120681417</v>
      </c>
      <c r="AD10" s="17">
        <v>0.27312943727519401</v>
      </c>
      <c r="AE10" s="17"/>
      <c r="AF10" s="17">
        <v>0.286971091030154</v>
      </c>
      <c r="AG10" s="17">
        <v>0.31660001617566402</v>
      </c>
      <c r="AH10" s="17">
        <v>0.34711077723748801</v>
      </c>
      <c r="AI10" s="17">
        <v>0.36353080069445798</v>
      </c>
      <c r="AJ10" s="17">
        <v>0.35249943005775602</v>
      </c>
      <c r="AK10" s="17"/>
      <c r="AL10" s="17">
        <v>0.30675533725072202</v>
      </c>
      <c r="AM10" s="17">
        <v>0.35524419453539002</v>
      </c>
      <c r="AN10" s="17">
        <v>0.30097350144033802</v>
      </c>
      <c r="AO10" s="17">
        <v>0.30592133097695301</v>
      </c>
      <c r="AP10" s="17"/>
      <c r="AQ10" s="17">
        <v>0.297317193672404</v>
      </c>
      <c r="AR10" s="17">
        <v>0.36333893244745302</v>
      </c>
      <c r="AS10" s="17"/>
      <c r="AT10" s="17">
        <v>0.32461448904229101</v>
      </c>
      <c r="AU10" s="17">
        <v>0.32453553330815199</v>
      </c>
      <c r="AV10" s="17"/>
      <c r="AW10" s="17">
        <v>0.31732378772664299</v>
      </c>
      <c r="AX10" s="17">
        <v>0.35171218511556701</v>
      </c>
      <c r="AY10" s="17">
        <v>0.32195134295386302</v>
      </c>
      <c r="AZ10" s="17"/>
      <c r="BA10" s="17">
        <v>0.317740505151898</v>
      </c>
      <c r="BB10" s="17">
        <v>0.34222669329149902</v>
      </c>
      <c r="BC10" s="17">
        <v>0.32613097367048799</v>
      </c>
      <c r="BD10" s="17">
        <v>0.298319233574109</v>
      </c>
      <c r="BE10" s="17">
        <v>0.30125223139020901</v>
      </c>
      <c r="BF10" s="17"/>
      <c r="BG10" s="17">
        <v>0.31795245189935201</v>
      </c>
      <c r="BH10" s="17">
        <v>0.32885231757962402</v>
      </c>
      <c r="BI10" s="17"/>
      <c r="BJ10" s="17">
        <v>0.33195136443227102</v>
      </c>
      <c r="BK10" s="17">
        <v>0.29240457810812798</v>
      </c>
      <c r="BL10" s="17"/>
      <c r="BM10" s="17">
        <v>0.30766998262224898</v>
      </c>
      <c r="BN10" s="17">
        <v>0.31499242828375801</v>
      </c>
      <c r="BO10" s="17">
        <v>0.34249091124512598</v>
      </c>
      <c r="BP10" s="17">
        <v>0.379870693177005</v>
      </c>
      <c r="BQ10" s="17">
        <v>0.27236557328173699</v>
      </c>
      <c r="BR10" s="17"/>
      <c r="BS10" s="17">
        <v>0.31648868267321001</v>
      </c>
      <c r="BT10" s="17"/>
      <c r="BU10" s="17">
        <v>0.31593666446344398</v>
      </c>
      <c r="BV10" s="17">
        <v>0.34970433431981102</v>
      </c>
      <c r="BW10" s="17">
        <v>0.35670709830924302</v>
      </c>
      <c r="BX10" s="17">
        <v>0.27653777616887798</v>
      </c>
      <c r="BY10" s="17">
        <v>0.28863284030301001</v>
      </c>
      <c r="BZ10" s="17"/>
      <c r="CA10" s="17">
        <v>0.40859803892017998</v>
      </c>
      <c r="CB10" s="17"/>
      <c r="CC10" s="17">
        <v>0.33528303076965399</v>
      </c>
      <c r="CD10" s="17">
        <v>0.30547804456134803</v>
      </c>
      <c r="CE10" s="17"/>
      <c r="CF10" s="17">
        <v>0.31980954969073699</v>
      </c>
      <c r="CG10" s="17"/>
      <c r="CH10" s="17">
        <v>0.337002520012672</v>
      </c>
      <c r="CI10" s="17">
        <v>0.31172250097847298</v>
      </c>
    </row>
    <row r="11" spans="2:87" ht="29" x14ac:dyDescent="0.35">
      <c r="B11" s="18" t="s">
        <v>529</v>
      </c>
      <c r="C11" s="17">
        <v>0.12651143966158299</v>
      </c>
      <c r="D11" s="17">
        <v>0.137097904770424</v>
      </c>
      <c r="E11" s="17">
        <v>0.116901956793423</v>
      </c>
      <c r="F11" s="17"/>
      <c r="G11" s="17">
        <v>0.20643953148900299</v>
      </c>
      <c r="H11" s="17">
        <v>0.13656239774460399</v>
      </c>
      <c r="I11" s="17">
        <v>0.11797962249494499</v>
      </c>
      <c r="J11" s="17">
        <v>0.13301531346903001</v>
      </c>
      <c r="K11" s="17">
        <v>0.103697089665523</v>
      </c>
      <c r="L11" s="17">
        <v>8.1694236225255498E-2</v>
      </c>
      <c r="M11" s="17"/>
      <c r="N11" s="17">
        <v>0.15641828897273199</v>
      </c>
      <c r="O11" s="17">
        <v>0.137426166030334</v>
      </c>
      <c r="P11" s="17">
        <v>0.11323227333437801</v>
      </c>
      <c r="Q11" s="17">
        <v>9.4441945143089595E-2</v>
      </c>
      <c r="R11" s="17"/>
      <c r="S11" s="17">
        <v>0.13902271264237101</v>
      </c>
      <c r="T11" s="17">
        <v>0.14828530292161499</v>
      </c>
      <c r="U11" s="17">
        <v>0.10781714152274501</v>
      </c>
      <c r="V11" s="17">
        <v>0.118258688738</v>
      </c>
      <c r="W11" s="17">
        <v>0.13959583328502201</v>
      </c>
      <c r="X11" s="17">
        <v>0.141138488285106</v>
      </c>
      <c r="Y11" s="17">
        <v>6.9230788529180506E-2</v>
      </c>
      <c r="Z11" s="17">
        <v>0.141684412004949</v>
      </c>
      <c r="AA11" s="17">
        <v>0.14080573996482901</v>
      </c>
      <c r="AB11" s="17">
        <v>0.13396121569153099</v>
      </c>
      <c r="AC11" s="17">
        <v>7.06866175442772E-2</v>
      </c>
      <c r="AD11" s="17">
        <v>0.124671197581875</v>
      </c>
      <c r="AE11" s="17"/>
      <c r="AF11" s="17">
        <v>0.124293196764338</v>
      </c>
      <c r="AG11" s="17">
        <v>0.108743103972719</v>
      </c>
      <c r="AH11" s="17">
        <v>0.11906063864008801</v>
      </c>
      <c r="AI11" s="17">
        <v>0.176935129665408</v>
      </c>
      <c r="AJ11" s="17">
        <v>0.16617980994954701</v>
      </c>
      <c r="AK11" s="17"/>
      <c r="AL11" s="17">
        <v>0.13870638477958599</v>
      </c>
      <c r="AM11" s="17">
        <v>0.105975661370975</v>
      </c>
      <c r="AN11" s="17">
        <v>0.14668092989675499</v>
      </c>
      <c r="AO11" s="17">
        <v>0.121939047979204</v>
      </c>
      <c r="AP11" s="17"/>
      <c r="AQ11" s="17">
        <v>0.10643709345066101</v>
      </c>
      <c r="AR11" s="17">
        <v>0.15563955404046501</v>
      </c>
      <c r="AS11" s="17"/>
      <c r="AT11" s="17">
        <v>0.14487936963753201</v>
      </c>
      <c r="AU11" s="17">
        <v>6.8019494213812398E-2</v>
      </c>
      <c r="AV11" s="17"/>
      <c r="AW11" s="17">
        <v>0.11063279719105</v>
      </c>
      <c r="AX11" s="17">
        <v>0.138795928562544</v>
      </c>
      <c r="AY11" s="17">
        <v>0.122335409316782</v>
      </c>
      <c r="AZ11" s="17"/>
      <c r="BA11" s="17">
        <v>0.1224338668083</v>
      </c>
      <c r="BB11" s="17">
        <v>0.12999165777840199</v>
      </c>
      <c r="BC11" s="17">
        <v>0.126305805034062</v>
      </c>
      <c r="BD11" s="17">
        <v>0.129198408796068</v>
      </c>
      <c r="BE11" s="17">
        <v>0.12537451741545799</v>
      </c>
      <c r="BF11" s="17"/>
      <c r="BG11" s="17">
        <v>0.14861726446874099</v>
      </c>
      <c r="BH11" s="17">
        <v>0.110378830393614</v>
      </c>
      <c r="BI11" s="17"/>
      <c r="BJ11" s="17">
        <v>0.13480850463093499</v>
      </c>
      <c r="BK11" s="17">
        <v>9.8642341749680701E-2</v>
      </c>
      <c r="BL11" s="17"/>
      <c r="BM11" s="17">
        <v>0.104439129535395</v>
      </c>
      <c r="BN11" s="17">
        <v>0.107451636998713</v>
      </c>
      <c r="BO11" s="17">
        <v>0.13703715607646799</v>
      </c>
      <c r="BP11" s="17">
        <v>0.18468884327360599</v>
      </c>
      <c r="BQ11" s="17">
        <v>9.3145924180708203E-2</v>
      </c>
      <c r="BR11" s="17"/>
      <c r="BS11" s="17">
        <v>0.113151897285012</v>
      </c>
      <c r="BT11" s="17"/>
      <c r="BU11" s="17">
        <v>0.115652341288614</v>
      </c>
      <c r="BV11" s="17">
        <v>0.15048387077636999</v>
      </c>
      <c r="BW11" s="17">
        <v>0.15338305512299999</v>
      </c>
      <c r="BX11" s="17">
        <v>9.5998499857581604E-2</v>
      </c>
      <c r="BY11" s="17">
        <v>9.8411738890703801E-2</v>
      </c>
      <c r="BZ11" s="17"/>
      <c r="CA11" s="17">
        <v>9.2697180396949602E-2</v>
      </c>
      <c r="CB11" s="17"/>
      <c r="CC11" s="17">
        <v>0.111092559210796</v>
      </c>
      <c r="CD11" s="17">
        <v>0.18977732091799299</v>
      </c>
      <c r="CE11" s="17"/>
      <c r="CF11" s="17">
        <v>0.10243993212304101</v>
      </c>
      <c r="CG11" s="17"/>
      <c r="CH11" s="17">
        <v>0.11373985243134099</v>
      </c>
      <c r="CI11" s="17">
        <v>0.20294521312549699</v>
      </c>
    </row>
    <row r="12" spans="2:87" ht="29" x14ac:dyDescent="0.35">
      <c r="B12" s="18" t="s">
        <v>530</v>
      </c>
      <c r="C12" s="17">
        <v>7.4464831851291602E-2</v>
      </c>
      <c r="D12" s="17">
        <v>8.9756107899596496E-2</v>
      </c>
      <c r="E12" s="17">
        <v>5.9944223381224501E-2</v>
      </c>
      <c r="F12" s="17"/>
      <c r="G12" s="17">
        <v>7.8719574037790299E-2</v>
      </c>
      <c r="H12" s="17">
        <v>7.0126700186676896E-2</v>
      </c>
      <c r="I12" s="17">
        <v>9.5827561816266796E-2</v>
      </c>
      <c r="J12" s="17">
        <v>7.2696173066223405E-2</v>
      </c>
      <c r="K12" s="17">
        <v>9.1354896516680398E-2</v>
      </c>
      <c r="L12" s="17">
        <v>4.7877000551805902E-2</v>
      </c>
      <c r="M12" s="17"/>
      <c r="N12" s="17">
        <v>8.4547572976709701E-2</v>
      </c>
      <c r="O12" s="17">
        <v>7.3582940148072803E-2</v>
      </c>
      <c r="P12" s="17">
        <v>7.4698293469536506E-2</v>
      </c>
      <c r="Q12" s="17">
        <v>6.3297142491941197E-2</v>
      </c>
      <c r="R12" s="17"/>
      <c r="S12" s="17">
        <v>8.6895431155521105E-2</v>
      </c>
      <c r="T12" s="17">
        <v>6.2826967825055105E-2</v>
      </c>
      <c r="U12" s="17">
        <v>5.9657860570684701E-2</v>
      </c>
      <c r="V12" s="17">
        <v>9.6263599589559407E-2</v>
      </c>
      <c r="W12" s="17">
        <v>5.12887765779921E-2</v>
      </c>
      <c r="X12" s="17">
        <v>7.6176423196407106E-2</v>
      </c>
      <c r="Y12" s="17">
        <v>6.2501476059675903E-2</v>
      </c>
      <c r="Z12" s="17">
        <v>0.110268976314499</v>
      </c>
      <c r="AA12" s="17">
        <v>7.6313370846550196E-2</v>
      </c>
      <c r="AB12" s="17">
        <v>7.4515649315295904E-2</v>
      </c>
      <c r="AC12" s="17">
        <v>6.4944385261762397E-2</v>
      </c>
      <c r="AD12" s="17">
        <v>8.2938445754966894E-2</v>
      </c>
      <c r="AE12" s="17"/>
      <c r="AF12" s="17">
        <v>4.61943337897339E-2</v>
      </c>
      <c r="AG12" s="17">
        <v>7.2390345165283795E-2</v>
      </c>
      <c r="AH12" s="17">
        <v>9.3088682525372196E-2</v>
      </c>
      <c r="AI12" s="17">
        <v>6.9436645020167095E-2</v>
      </c>
      <c r="AJ12" s="17">
        <v>8.6726057868227693E-2</v>
      </c>
      <c r="AK12" s="17"/>
      <c r="AL12" s="17">
        <v>9.3632779047014905E-2</v>
      </c>
      <c r="AM12" s="17">
        <v>6.9255731864573497E-2</v>
      </c>
      <c r="AN12" s="17">
        <v>5.3057975404381501E-2</v>
      </c>
      <c r="AO12" s="17">
        <v>4.81914410777965E-2</v>
      </c>
      <c r="AP12" s="17"/>
      <c r="AQ12" s="17">
        <v>6.7871158707670395E-2</v>
      </c>
      <c r="AR12" s="17">
        <v>8.4032329765612299E-2</v>
      </c>
      <c r="AS12" s="17"/>
      <c r="AT12" s="17">
        <v>8.5284652005944594E-2</v>
      </c>
      <c r="AU12" s="17">
        <v>3.7166869763483497E-2</v>
      </c>
      <c r="AV12" s="17"/>
      <c r="AW12" s="17">
        <v>6.9750024837367502E-2</v>
      </c>
      <c r="AX12" s="17">
        <v>9.0038179504503005E-2</v>
      </c>
      <c r="AY12" s="17">
        <v>7.3223526271225595E-2</v>
      </c>
      <c r="AZ12" s="17"/>
      <c r="BA12" s="17">
        <v>9.5862888259394499E-2</v>
      </c>
      <c r="BB12" s="17">
        <v>7.0009926455591301E-2</v>
      </c>
      <c r="BC12" s="17">
        <v>6.6435451868600698E-2</v>
      </c>
      <c r="BD12" s="17">
        <v>6.8537671456128699E-2</v>
      </c>
      <c r="BE12" s="17">
        <v>5.48256929300769E-2</v>
      </c>
      <c r="BF12" s="17"/>
      <c r="BG12" s="17">
        <v>8.3759010594152597E-2</v>
      </c>
      <c r="BH12" s="17">
        <v>6.7682033406390396E-2</v>
      </c>
      <c r="BI12" s="17"/>
      <c r="BJ12" s="17">
        <v>7.9416693158091994E-2</v>
      </c>
      <c r="BK12" s="17">
        <v>5.7806574657314098E-2</v>
      </c>
      <c r="BL12" s="17"/>
      <c r="BM12" s="17">
        <v>6.5868973207728498E-2</v>
      </c>
      <c r="BN12" s="17">
        <v>8.9996703124134297E-2</v>
      </c>
      <c r="BO12" s="17">
        <v>6.3597200933024997E-2</v>
      </c>
      <c r="BP12" s="17">
        <v>4.77908893494546E-2</v>
      </c>
      <c r="BQ12" s="17">
        <v>0.123125626555011</v>
      </c>
      <c r="BR12" s="17"/>
      <c r="BS12" s="17">
        <v>8.1494773465926304E-2</v>
      </c>
      <c r="BT12" s="17"/>
      <c r="BU12" s="17">
        <v>8.0588374122343001E-2</v>
      </c>
      <c r="BV12" s="17">
        <v>8.1379397670867604E-2</v>
      </c>
      <c r="BW12" s="17">
        <v>7.5252901022207094E-2</v>
      </c>
      <c r="BX12" s="17">
        <v>9.9969117748518799E-2</v>
      </c>
      <c r="BY12" s="17">
        <v>7.2755996606653606E-2</v>
      </c>
      <c r="BZ12" s="17"/>
      <c r="CA12" s="17">
        <v>4.3803846149231697E-2</v>
      </c>
      <c r="CB12" s="17"/>
      <c r="CC12" s="17">
        <v>6.6392686838726594E-2</v>
      </c>
      <c r="CD12" s="17">
        <v>0.111643874743989</v>
      </c>
      <c r="CE12" s="17"/>
      <c r="CF12" s="17">
        <v>6.5791396600451899E-2</v>
      </c>
      <c r="CG12" s="17"/>
      <c r="CH12" s="17">
        <v>6.2468858660769101E-2</v>
      </c>
      <c r="CI12" s="17">
        <v>9.7109875391510198E-2</v>
      </c>
    </row>
    <row r="13" spans="2:87" ht="29" x14ac:dyDescent="0.35">
      <c r="B13" s="18" t="s">
        <v>531</v>
      </c>
      <c r="C13" s="17">
        <v>4.6233716764650497E-2</v>
      </c>
      <c r="D13" s="17">
        <v>4.4256001940713698E-2</v>
      </c>
      <c r="E13" s="17">
        <v>4.8442238817938903E-2</v>
      </c>
      <c r="F13" s="17"/>
      <c r="G13" s="17">
        <v>6.0581834082154701E-2</v>
      </c>
      <c r="H13" s="17">
        <v>7.4081223002124594E-2</v>
      </c>
      <c r="I13" s="17">
        <v>5.9688300430396697E-2</v>
      </c>
      <c r="J13" s="17">
        <v>2.7106947547017899E-2</v>
      </c>
      <c r="K13" s="17">
        <v>3.8760231619992702E-2</v>
      </c>
      <c r="L13" s="17">
        <v>2.34746547930978E-2</v>
      </c>
      <c r="M13" s="17"/>
      <c r="N13" s="17">
        <v>5.8316875567566803E-2</v>
      </c>
      <c r="O13" s="17">
        <v>3.3781041840872002E-2</v>
      </c>
      <c r="P13" s="17">
        <v>3.5203640646651303E-2</v>
      </c>
      <c r="Q13" s="17">
        <v>5.6471015219674403E-2</v>
      </c>
      <c r="R13" s="17"/>
      <c r="S13" s="17">
        <v>6.22886899455284E-2</v>
      </c>
      <c r="T13" s="17">
        <v>3.6391935280883699E-2</v>
      </c>
      <c r="U13" s="17">
        <v>4.31963548451837E-2</v>
      </c>
      <c r="V13" s="17">
        <v>5.0789104663371699E-2</v>
      </c>
      <c r="W13" s="17">
        <v>5.3176910320757297E-2</v>
      </c>
      <c r="X13" s="17">
        <v>5.5922188483258702E-2</v>
      </c>
      <c r="Y13" s="17">
        <v>3.3161724500458498E-2</v>
      </c>
      <c r="Z13" s="17">
        <v>8.4634875217240502E-2</v>
      </c>
      <c r="AA13" s="17">
        <v>1.93693146567262E-2</v>
      </c>
      <c r="AB13" s="17">
        <v>2.94131325413459E-2</v>
      </c>
      <c r="AC13" s="17">
        <v>4.54106928043004E-2</v>
      </c>
      <c r="AD13" s="17">
        <v>9.7384272712187497E-2</v>
      </c>
      <c r="AE13" s="17"/>
      <c r="AF13" s="17">
        <v>5.9728102870602602E-2</v>
      </c>
      <c r="AG13" s="17">
        <v>3.0811877514209399E-2</v>
      </c>
      <c r="AH13" s="17">
        <v>5.9109183205359302E-2</v>
      </c>
      <c r="AI13" s="17">
        <v>4.7867115247937797E-2</v>
      </c>
      <c r="AJ13" s="17">
        <v>4.5479933548092301E-2</v>
      </c>
      <c r="AK13" s="17"/>
      <c r="AL13" s="17">
        <v>5.2750046342573097E-2</v>
      </c>
      <c r="AM13" s="17">
        <v>4.3093887111352501E-2</v>
      </c>
      <c r="AN13" s="17">
        <v>3.73352464602833E-2</v>
      </c>
      <c r="AO13" s="17">
        <v>5.0125549362229703E-2</v>
      </c>
      <c r="AP13" s="17"/>
      <c r="AQ13" s="17">
        <v>4.0101823641569903E-2</v>
      </c>
      <c r="AR13" s="17">
        <v>5.5131166393718997E-2</v>
      </c>
      <c r="AS13" s="17"/>
      <c r="AT13" s="17">
        <v>4.8089902225566798E-2</v>
      </c>
      <c r="AU13" s="17">
        <v>2.6747901313949701E-2</v>
      </c>
      <c r="AV13" s="17"/>
      <c r="AW13" s="17">
        <v>2.58840268842702E-2</v>
      </c>
      <c r="AX13" s="17">
        <v>4.5500505291271399E-2</v>
      </c>
      <c r="AY13" s="17">
        <v>6.4943881547119997E-2</v>
      </c>
      <c r="AZ13" s="17"/>
      <c r="BA13" s="17">
        <v>6.5470158298563799E-2</v>
      </c>
      <c r="BB13" s="17">
        <v>3.83373486460079E-2</v>
      </c>
      <c r="BC13" s="17">
        <v>4.6362131058555099E-2</v>
      </c>
      <c r="BD13" s="17">
        <v>2.25348217144174E-2</v>
      </c>
      <c r="BE13" s="17">
        <v>3.8449382484576702E-2</v>
      </c>
      <c r="BF13" s="17"/>
      <c r="BG13" s="17">
        <v>4.8696595799660299E-2</v>
      </c>
      <c r="BH13" s="17">
        <v>4.4436332342549102E-2</v>
      </c>
      <c r="BI13" s="17"/>
      <c r="BJ13" s="17">
        <v>5.1626427529892403E-2</v>
      </c>
      <c r="BK13" s="17">
        <v>2.7240930352488001E-2</v>
      </c>
      <c r="BL13" s="17"/>
      <c r="BM13" s="17">
        <v>9.8300398229156705E-2</v>
      </c>
      <c r="BN13" s="17">
        <v>4.8883538173124103E-2</v>
      </c>
      <c r="BO13" s="17">
        <v>3.5796359091689697E-2</v>
      </c>
      <c r="BP13" s="17">
        <v>2.8093740466672699E-2</v>
      </c>
      <c r="BQ13" s="17">
        <v>3.3707037823541203E-2</v>
      </c>
      <c r="BR13" s="17"/>
      <c r="BS13" s="17">
        <v>3.1531489371269601E-2</v>
      </c>
      <c r="BT13" s="17"/>
      <c r="BU13" s="17">
        <v>5.6123275745436803E-2</v>
      </c>
      <c r="BV13" s="17">
        <v>3.3662003389932901E-2</v>
      </c>
      <c r="BW13" s="17">
        <v>3.7146703032716E-2</v>
      </c>
      <c r="BX13" s="17">
        <v>2.6572354620522199E-2</v>
      </c>
      <c r="BY13" s="17">
        <v>0.12442472042522799</v>
      </c>
      <c r="BZ13" s="17"/>
      <c r="CA13" s="17">
        <v>2.6927073133403999E-2</v>
      </c>
      <c r="CB13" s="17"/>
      <c r="CC13" s="17">
        <v>3.8215662758143802E-2</v>
      </c>
      <c r="CD13" s="17">
        <v>6.5036404698984099E-2</v>
      </c>
      <c r="CE13" s="17"/>
      <c r="CF13" s="17">
        <v>3.4046726684219902E-2</v>
      </c>
      <c r="CG13" s="17"/>
      <c r="CH13" s="17">
        <v>2.3994365127044299E-2</v>
      </c>
      <c r="CI13" s="17">
        <v>3.7484329638214998E-2</v>
      </c>
    </row>
    <row r="14" spans="2:87" x14ac:dyDescent="0.35">
      <c r="B14" s="18" t="s">
        <v>161</v>
      </c>
      <c r="C14" s="19">
        <v>7.5504624843142507E-2</v>
      </c>
      <c r="D14" s="19">
        <v>6.2410097173923602E-2</v>
      </c>
      <c r="E14" s="19">
        <v>8.4806415111017705E-2</v>
      </c>
      <c r="F14" s="19"/>
      <c r="G14" s="19">
        <v>0.13957965483078</v>
      </c>
      <c r="H14" s="19">
        <v>9.4243551495651098E-2</v>
      </c>
      <c r="I14" s="19">
        <v>9.0155447477290901E-2</v>
      </c>
      <c r="J14" s="19">
        <v>6.6999205278610502E-2</v>
      </c>
      <c r="K14" s="19">
        <v>4.3823085374405803E-2</v>
      </c>
      <c r="L14" s="19">
        <v>3.3526958767499199E-2</v>
      </c>
      <c r="M14" s="19"/>
      <c r="N14" s="19">
        <v>5.68253509801235E-2</v>
      </c>
      <c r="O14" s="19">
        <v>7.7672865792230802E-2</v>
      </c>
      <c r="P14" s="19">
        <v>8.5649794991791206E-2</v>
      </c>
      <c r="Q14" s="19">
        <v>8.5558124836529303E-2</v>
      </c>
      <c r="R14" s="19"/>
      <c r="S14" s="19">
        <v>8.7895984943060307E-2</v>
      </c>
      <c r="T14" s="19">
        <v>8.0313644542718901E-2</v>
      </c>
      <c r="U14" s="19">
        <v>5.64041807995267E-2</v>
      </c>
      <c r="V14" s="19">
        <v>8.4537479469947094E-2</v>
      </c>
      <c r="W14" s="19">
        <v>8.4494903432377602E-2</v>
      </c>
      <c r="X14" s="19">
        <v>9.1608824457201296E-2</v>
      </c>
      <c r="Y14" s="19">
        <v>0.12560613092110301</v>
      </c>
      <c r="Z14" s="19">
        <v>3.2596068817074497E-2</v>
      </c>
      <c r="AA14" s="19">
        <v>5.8992552512242197E-2</v>
      </c>
      <c r="AB14" s="19">
        <v>4.1025782530077999E-2</v>
      </c>
      <c r="AC14" s="19">
        <v>4.65856807208746E-2</v>
      </c>
      <c r="AD14" s="19">
        <v>8.7850092453506903E-2</v>
      </c>
      <c r="AE14" s="19"/>
      <c r="AF14" s="19">
        <v>7.5265245478671194E-2</v>
      </c>
      <c r="AG14" s="19">
        <v>8.0518700023147399E-2</v>
      </c>
      <c r="AH14" s="19">
        <v>5.2718653071087598E-2</v>
      </c>
      <c r="AI14" s="19">
        <v>3.6855327895172603E-2</v>
      </c>
      <c r="AJ14" s="19">
        <v>7.5896820625369898E-2</v>
      </c>
      <c r="AK14" s="19"/>
      <c r="AL14" s="19">
        <v>7.47764419304464E-2</v>
      </c>
      <c r="AM14" s="19">
        <v>7.5703415162123505E-2</v>
      </c>
      <c r="AN14" s="19">
        <v>7.8745635804924899E-2</v>
      </c>
      <c r="AO14" s="19">
        <v>6.9812658321662405E-2</v>
      </c>
      <c r="AP14" s="19"/>
      <c r="AQ14" s="19">
        <v>7.7708260445223207E-2</v>
      </c>
      <c r="AR14" s="19">
        <v>7.2307123455433303E-2</v>
      </c>
      <c r="AS14" s="19"/>
      <c r="AT14" s="19">
        <v>8.1582074024260903E-2</v>
      </c>
      <c r="AU14" s="19">
        <v>3.44175987481075E-2</v>
      </c>
      <c r="AV14" s="19"/>
      <c r="AW14" s="19">
        <v>4.9680381683234701E-2</v>
      </c>
      <c r="AX14" s="19">
        <v>6.3281999081405194E-2</v>
      </c>
      <c r="AY14" s="19">
        <v>0.101126825393912</v>
      </c>
      <c r="AZ14" s="19"/>
      <c r="BA14" s="19">
        <v>9.6506752380544999E-2</v>
      </c>
      <c r="BB14" s="19">
        <v>5.7116771986182598E-2</v>
      </c>
      <c r="BC14" s="19">
        <v>7.3265295158184293E-2</v>
      </c>
      <c r="BD14" s="19">
        <v>8.5911677888165505E-2</v>
      </c>
      <c r="BE14" s="19">
        <v>6.4707082814451894E-2</v>
      </c>
      <c r="BF14" s="19"/>
      <c r="BG14" s="19">
        <v>9.2774945952165802E-2</v>
      </c>
      <c r="BH14" s="19">
        <v>6.2900917683840596E-2</v>
      </c>
      <c r="BI14" s="19"/>
      <c r="BJ14" s="19">
        <v>8.4000588477511698E-2</v>
      </c>
      <c r="BK14" s="19">
        <v>4.5647486482692602E-2</v>
      </c>
      <c r="BL14" s="19"/>
      <c r="BM14" s="19">
        <v>0.14432939959720001</v>
      </c>
      <c r="BN14" s="19">
        <v>4.3119499123091203E-2</v>
      </c>
      <c r="BO14" s="19">
        <v>6.5368724496224301E-2</v>
      </c>
      <c r="BP14" s="19">
        <v>6.4788237110109004E-2</v>
      </c>
      <c r="BQ14" s="19">
        <v>4.1810534627296198E-2</v>
      </c>
      <c r="BR14" s="19"/>
      <c r="BS14" s="19">
        <v>4.6898373029039403E-2</v>
      </c>
      <c r="BT14" s="19"/>
      <c r="BU14" s="19">
        <v>4.3638635255388303E-2</v>
      </c>
      <c r="BV14" s="19">
        <v>8.8399082537579193E-2</v>
      </c>
      <c r="BW14" s="19">
        <v>4.0006624367003397E-2</v>
      </c>
      <c r="BX14" s="19">
        <v>4.1860139467234499E-2</v>
      </c>
      <c r="BY14" s="19">
        <v>0.142765292375333</v>
      </c>
      <c r="BZ14" s="19"/>
      <c r="CA14" s="19">
        <v>4.7255434338450801E-2</v>
      </c>
      <c r="CB14" s="19"/>
      <c r="CC14" s="19">
        <v>6.5441665656458897E-2</v>
      </c>
      <c r="CD14" s="19">
        <v>7.3134360426319295E-2</v>
      </c>
      <c r="CE14" s="19"/>
      <c r="CF14" s="19">
        <v>5.5098329302542E-2</v>
      </c>
      <c r="CG14" s="19"/>
      <c r="CH14" s="19">
        <v>3.85586737658173E-2</v>
      </c>
      <c r="CI14" s="19">
        <v>6.42989735540416E-2</v>
      </c>
    </row>
    <row r="15" spans="2:87" x14ac:dyDescent="0.35">
      <c r="B15" s="16"/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572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2014</v>
      </c>
      <c r="D7" s="10">
        <v>1010</v>
      </c>
      <c r="E7" s="10">
        <v>998</v>
      </c>
      <c r="F7" s="10"/>
      <c r="G7" s="10">
        <v>162</v>
      </c>
      <c r="H7" s="10">
        <v>348</v>
      </c>
      <c r="I7" s="10">
        <v>362</v>
      </c>
      <c r="J7" s="10">
        <v>366</v>
      </c>
      <c r="K7" s="10">
        <v>313</v>
      </c>
      <c r="L7" s="10">
        <v>463</v>
      </c>
      <c r="M7" s="10"/>
      <c r="N7" s="10">
        <v>594</v>
      </c>
      <c r="O7" s="10">
        <v>504</v>
      </c>
      <c r="P7" s="10">
        <v>427</v>
      </c>
      <c r="Q7" s="10">
        <v>482</v>
      </c>
      <c r="R7" s="10"/>
      <c r="S7" s="10">
        <v>277</v>
      </c>
      <c r="T7" s="10">
        <v>281</v>
      </c>
      <c r="U7" s="10">
        <v>168</v>
      </c>
      <c r="V7" s="10">
        <v>172</v>
      </c>
      <c r="W7" s="10">
        <v>153</v>
      </c>
      <c r="X7" s="10">
        <v>169</v>
      </c>
      <c r="Y7" s="10">
        <v>143</v>
      </c>
      <c r="Z7" s="10">
        <v>76</v>
      </c>
      <c r="AA7" s="10">
        <v>207</v>
      </c>
      <c r="AB7" s="10">
        <v>190</v>
      </c>
      <c r="AC7" s="10">
        <v>109</v>
      </c>
      <c r="AD7" s="10">
        <v>69</v>
      </c>
      <c r="AE7" s="10"/>
      <c r="AF7" s="10">
        <v>331</v>
      </c>
      <c r="AG7" s="10">
        <v>748</v>
      </c>
      <c r="AH7" s="10">
        <v>407</v>
      </c>
      <c r="AI7" s="10">
        <v>228</v>
      </c>
      <c r="AJ7" s="10">
        <v>232</v>
      </c>
      <c r="AK7" s="10"/>
      <c r="AL7" s="10">
        <v>803</v>
      </c>
      <c r="AM7" s="10">
        <v>756</v>
      </c>
      <c r="AN7" s="10">
        <v>338</v>
      </c>
      <c r="AO7" s="10">
        <v>117</v>
      </c>
      <c r="AP7" s="10"/>
      <c r="AQ7" s="10">
        <v>1178</v>
      </c>
      <c r="AR7" s="10">
        <v>836</v>
      </c>
      <c r="AS7" s="10"/>
      <c r="AT7" s="10">
        <v>1305</v>
      </c>
      <c r="AU7" s="10">
        <v>438</v>
      </c>
      <c r="AV7" s="10"/>
      <c r="AW7" s="10">
        <v>799</v>
      </c>
      <c r="AX7" s="10">
        <v>470</v>
      </c>
      <c r="AY7" s="10">
        <v>680</v>
      </c>
      <c r="AZ7" s="10"/>
      <c r="BA7" s="10">
        <v>492</v>
      </c>
      <c r="BB7" s="10">
        <v>559</v>
      </c>
      <c r="BC7" s="10">
        <v>647</v>
      </c>
      <c r="BD7" s="10">
        <v>207</v>
      </c>
      <c r="BE7" s="10">
        <v>108</v>
      </c>
      <c r="BF7" s="10"/>
      <c r="BG7" s="10">
        <v>791</v>
      </c>
      <c r="BH7" s="10">
        <v>1223</v>
      </c>
      <c r="BI7" s="10"/>
      <c r="BJ7" s="10">
        <v>1546</v>
      </c>
      <c r="BK7" s="10">
        <v>457</v>
      </c>
      <c r="BL7" s="10"/>
      <c r="BM7" s="10">
        <v>280</v>
      </c>
      <c r="BN7" s="10">
        <v>408</v>
      </c>
      <c r="BO7" s="10">
        <v>699</v>
      </c>
      <c r="BP7" s="10">
        <v>159</v>
      </c>
      <c r="BQ7" s="10">
        <v>227</v>
      </c>
      <c r="BR7" s="10"/>
      <c r="BS7" s="10">
        <v>617</v>
      </c>
      <c r="BT7" s="10"/>
      <c r="BU7" s="10">
        <v>384</v>
      </c>
      <c r="BV7" s="10">
        <v>488</v>
      </c>
      <c r="BW7" s="10">
        <v>192</v>
      </c>
      <c r="BX7" s="10">
        <v>397</v>
      </c>
      <c r="BY7" s="10">
        <v>154</v>
      </c>
      <c r="BZ7" s="10"/>
      <c r="CA7" s="10">
        <v>165</v>
      </c>
      <c r="CB7" s="10"/>
      <c r="CC7" s="10">
        <v>1596</v>
      </c>
      <c r="CD7" s="10">
        <v>360</v>
      </c>
      <c r="CE7" s="10"/>
      <c r="CF7" s="10">
        <v>756</v>
      </c>
      <c r="CG7" s="10"/>
      <c r="CH7" s="10">
        <v>698</v>
      </c>
      <c r="CI7" s="10">
        <v>238</v>
      </c>
    </row>
    <row r="8" spans="2:87" ht="30" customHeight="1" x14ac:dyDescent="0.35">
      <c r="B8" s="11" t="s">
        <v>20</v>
      </c>
      <c r="C8" s="11">
        <v>2014</v>
      </c>
      <c r="D8" s="11">
        <v>993</v>
      </c>
      <c r="E8" s="11">
        <v>1015</v>
      </c>
      <c r="F8" s="11"/>
      <c r="G8" s="11">
        <v>282</v>
      </c>
      <c r="H8" s="11">
        <v>344</v>
      </c>
      <c r="I8" s="11">
        <v>342</v>
      </c>
      <c r="J8" s="11">
        <v>342</v>
      </c>
      <c r="K8" s="11">
        <v>283</v>
      </c>
      <c r="L8" s="11">
        <v>421</v>
      </c>
      <c r="M8" s="11"/>
      <c r="N8" s="11">
        <v>542</v>
      </c>
      <c r="O8" s="11">
        <v>522</v>
      </c>
      <c r="P8" s="11">
        <v>441</v>
      </c>
      <c r="Q8" s="11">
        <v>502</v>
      </c>
      <c r="R8" s="11"/>
      <c r="S8" s="11">
        <v>282</v>
      </c>
      <c r="T8" s="11">
        <v>262</v>
      </c>
      <c r="U8" s="11">
        <v>161</v>
      </c>
      <c r="V8" s="11">
        <v>181</v>
      </c>
      <c r="W8" s="11">
        <v>141</v>
      </c>
      <c r="X8" s="11">
        <v>181</v>
      </c>
      <c r="Y8" s="11">
        <v>161</v>
      </c>
      <c r="Z8" s="11">
        <v>81</v>
      </c>
      <c r="AA8" s="11">
        <v>222</v>
      </c>
      <c r="AB8" s="11">
        <v>181</v>
      </c>
      <c r="AC8" s="11">
        <v>101</v>
      </c>
      <c r="AD8" s="11">
        <v>60</v>
      </c>
      <c r="AE8" s="11"/>
      <c r="AF8" s="11">
        <v>339</v>
      </c>
      <c r="AG8" s="11">
        <v>765</v>
      </c>
      <c r="AH8" s="11">
        <v>397</v>
      </c>
      <c r="AI8" s="11">
        <v>220</v>
      </c>
      <c r="AJ8" s="11">
        <v>222</v>
      </c>
      <c r="AK8" s="11"/>
      <c r="AL8" s="11">
        <v>770</v>
      </c>
      <c r="AM8" s="11">
        <v>770</v>
      </c>
      <c r="AN8" s="11">
        <v>347</v>
      </c>
      <c r="AO8" s="11">
        <v>126</v>
      </c>
      <c r="AP8" s="11"/>
      <c r="AQ8" s="11">
        <v>1192</v>
      </c>
      <c r="AR8" s="11">
        <v>822</v>
      </c>
      <c r="AS8" s="11"/>
      <c r="AT8" s="11">
        <v>1312</v>
      </c>
      <c r="AU8" s="11">
        <v>397</v>
      </c>
      <c r="AV8" s="11"/>
      <c r="AW8" s="11">
        <v>746</v>
      </c>
      <c r="AX8" s="11">
        <v>471</v>
      </c>
      <c r="AY8" s="11">
        <v>716</v>
      </c>
      <c r="AZ8" s="11"/>
      <c r="BA8" s="11">
        <v>511</v>
      </c>
      <c r="BB8" s="11">
        <v>553</v>
      </c>
      <c r="BC8" s="11">
        <v>648</v>
      </c>
      <c r="BD8" s="11">
        <v>198</v>
      </c>
      <c r="BE8" s="11">
        <v>103</v>
      </c>
      <c r="BF8" s="11"/>
      <c r="BG8" s="11">
        <v>850</v>
      </c>
      <c r="BH8" s="11">
        <v>1164</v>
      </c>
      <c r="BI8" s="11"/>
      <c r="BJ8" s="11">
        <v>1580</v>
      </c>
      <c r="BK8" s="11">
        <v>423</v>
      </c>
      <c r="BL8" s="11"/>
      <c r="BM8" s="11">
        <v>297</v>
      </c>
      <c r="BN8" s="11">
        <v>385</v>
      </c>
      <c r="BO8" s="11">
        <v>706</v>
      </c>
      <c r="BP8" s="11">
        <v>156</v>
      </c>
      <c r="BQ8" s="11">
        <v>228</v>
      </c>
      <c r="BR8" s="11"/>
      <c r="BS8" s="11">
        <v>612</v>
      </c>
      <c r="BT8" s="11"/>
      <c r="BU8" s="11">
        <v>373</v>
      </c>
      <c r="BV8" s="11">
        <v>499</v>
      </c>
      <c r="BW8" s="11">
        <v>191</v>
      </c>
      <c r="BX8" s="11">
        <v>389</v>
      </c>
      <c r="BY8" s="11">
        <v>163</v>
      </c>
      <c r="BZ8" s="11"/>
      <c r="CA8" s="11">
        <v>167</v>
      </c>
      <c r="CB8" s="11"/>
      <c r="CC8" s="11">
        <v>1582</v>
      </c>
      <c r="CD8" s="11">
        <v>370</v>
      </c>
      <c r="CE8" s="11"/>
      <c r="CF8" s="11">
        <v>721</v>
      </c>
      <c r="CG8" s="11"/>
      <c r="CH8" s="11">
        <v>681</v>
      </c>
      <c r="CI8" s="11">
        <v>239</v>
      </c>
    </row>
    <row r="9" spans="2:87" ht="29" x14ac:dyDescent="0.35">
      <c r="B9" s="18" t="s">
        <v>527</v>
      </c>
      <c r="C9" s="17">
        <v>6.4112458242632106E-2</v>
      </c>
      <c r="D9" s="17">
        <v>6.9255439635732899E-2</v>
      </c>
      <c r="E9" s="17">
        <v>5.9459792185010497E-2</v>
      </c>
      <c r="F9" s="17"/>
      <c r="G9" s="17">
        <v>0.109492174128796</v>
      </c>
      <c r="H9" s="17">
        <v>0.111673392422892</v>
      </c>
      <c r="I9" s="17">
        <v>6.4932282931420698E-2</v>
      </c>
      <c r="J9" s="17">
        <v>4.9783935545307502E-2</v>
      </c>
      <c r="K9" s="17">
        <v>3.3624090616056701E-2</v>
      </c>
      <c r="L9" s="17">
        <v>2.6273276155195001E-2</v>
      </c>
      <c r="M9" s="17"/>
      <c r="N9" s="17">
        <v>8.2794713809463405E-2</v>
      </c>
      <c r="O9" s="17">
        <v>4.8268934536068203E-2</v>
      </c>
      <c r="P9" s="17">
        <v>4.7704987869700101E-2</v>
      </c>
      <c r="Q9" s="17">
        <v>7.5724048879614703E-2</v>
      </c>
      <c r="R9" s="17"/>
      <c r="S9" s="17">
        <v>0.10430587430438</v>
      </c>
      <c r="T9" s="17">
        <v>6.9145133933497305E-2</v>
      </c>
      <c r="U9" s="17">
        <v>2.8434652010494402E-2</v>
      </c>
      <c r="V9" s="17">
        <v>4.2978649958571098E-2</v>
      </c>
      <c r="W9" s="17">
        <v>6.3178450145275997E-2</v>
      </c>
      <c r="X9" s="17">
        <v>7.4900724639092003E-2</v>
      </c>
      <c r="Y9" s="17">
        <v>4.6696875347712899E-2</v>
      </c>
      <c r="Z9" s="17">
        <v>8.2303239753991397E-2</v>
      </c>
      <c r="AA9" s="17">
        <v>7.6568670271956005E-2</v>
      </c>
      <c r="AB9" s="17">
        <v>3.5271848567075298E-2</v>
      </c>
      <c r="AC9" s="17">
        <v>4.7282417671053602E-2</v>
      </c>
      <c r="AD9" s="17">
        <v>7.3815743480510995E-2</v>
      </c>
      <c r="AE9" s="17"/>
      <c r="AF9" s="17">
        <v>4.8969827203267903E-2</v>
      </c>
      <c r="AG9" s="17">
        <v>6.0466931679842899E-2</v>
      </c>
      <c r="AH9" s="17">
        <v>4.9540726904901099E-2</v>
      </c>
      <c r="AI9" s="17">
        <v>8.0126687556460893E-2</v>
      </c>
      <c r="AJ9" s="17">
        <v>0.118748435365472</v>
      </c>
      <c r="AK9" s="17"/>
      <c r="AL9" s="17">
        <v>5.37568819861554E-2</v>
      </c>
      <c r="AM9" s="17">
        <v>6.0536118320103298E-2</v>
      </c>
      <c r="AN9" s="17">
        <v>7.6304845022984097E-2</v>
      </c>
      <c r="AO9" s="17">
        <v>0.115608616863329</v>
      </c>
      <c r="AP9" s="17"/>
      <c r="AQ9" s="17">
        <v>5.3999813401355901E-2</v>
      </c>
      <c r="AR9" s="17">
        <v>7.8786025815628394E-2</v>
      </c>
      <c r="AS9" s="17"/>
      <c r="AT9" s="17">
        <v>7.78271994687985E-2</v>
      </c>
      <c r="AU9" s="17">
        <v>2.56712690997348E-2</v>
      </c>
      <c r="AV9" s="17"/>
      <c r="AW9" s="17">
        <v>5.5566011836059498E-2</v>
      </c>
      <c r="AX9" s="17">
        <v>5.4309729250051099E-2</v>
      </c>
      <c r="AY9" s="17">
        <v>7.9253756544967593E-2</v>
      </c>
      <c r="AZ9" s="17"/>
      <c r="BA9" s="17">
        <v>0.10117528383297</v>
      </c>
      <c r="BB9" s="17">
        <v>5.0988465354997799E-2</v>
      </c>
      <c r="BC9" s="17">
        <v>5.80079106149523E-2</v>
      </c>
      <c r="BD9" s="17">
        <v>1.9586598385106499E-2</v>
      </c>
      <c r="BE9" s="17">
        <v>7.5585065263429493E-2</v>
      </c>
      <c r="BF9" s="17"/>
      <c r="BG9" s="17">
        <v>5.2615098157826702E-2</v>
      </c>
      <c r="BH9" s="17">
        <v>7.2503116337473403E-2</v>
      </c>
      <c r="BI9" s="17"/>
      <c r="BJ9" s="17">
        <v>7.1792447663919207E-2</v>
      </c>
      <c r="BK9" s="17">
        <v>3.70217412260226E-2</v>
      </c>
      <c r="BL9" s="17"/>
      <c r="BM9" s="17">
        <v>4.0072893632193102E-2</v>
      </c>
      <c r="BN9" s="17">
        <v>4.9884838865215601E-2</v>
      </c>
      <c r="BO9" s="17">
        <v>8.5518265909316896E-2</v>
      </c>
      <c r="BP9" s="17">
        <v>7.6869363880590402E-2</v>
      </c>
      <c r="BQ9" s="17">
        <v>7.2967448879562496E-2</v>
      </c>
      <c r="BR9" s="17"/>
      <c r="BS9" s="17">
        <v>7.8159647385883699E-2</v>
      </c>
      <c r="BT9" s="17"/>
      <c r="BU9" s="17">
        <v>4.8703024976970502E-2</v>
      </c>
      <c r="BV9" s="17">
        <v>0.105621499774337</v>
      </c>
      <c r="BW9" s="17">
        <v>6.7938987019112607E-2</v>
      </c>
      <c r="BX9" s="17">
        <v>7.60097046739069E-2</v>
      </c>
      <c r="BY9" s="17">
        <v>2.9345506939211601E-2</v>
      </c>
      <c r="BZ9" s="17"/>
      <c r="CA9" s="17">
        <v>0.11032257338745</v>
      </c>
      <c r="CB9" s="17"/>
      <c r="CC9" s="17">
        <v>6.4813611675728397E-2</v>
      </c>
      <c r="CD9" s="17">
        <v>6.6429147409139494E-2</v>
      </c>
      <c r="CE9" s="17"/>
      <c r="CF9" s="17">
        <v>5.9543199523993201E-2</v>
      </c>
      <c r="CG9" s="17"/>
      <c r="CH9" s="17">
        <v>3.7340503075618398E-2</v>
      </c>
      <c r="CI9" s="17">
        <v>0.158109679207386</v>
      </c>
    </row>
    <row r="10" spans="2:87" ht="29" x14ac:dyDescent="0.35">
      <c r="B10" s="18" t="s">
        <v>528</v>
      </c>
      <c r="C10" s="17">
        <v>0.14381284331390801</v>
      </c>
      <c r="D10" s="17">
        <v>0.16213286946826</v>
      </c>
      <c r="E10" s="17">
        <v>0.12673912436955401</v>
      </c>
      <c r="F10" s="17"/>
      <c r="G10" s="17">
        <v>0.21113840220091501</v>
      </c>
      <c r="H10" s="17">
        <v>0.206480925001233</v>
      </c>
      <c r="I10" s="17">
        <v>0.177975171051313</v>
      </c>
      <c r="J10" s="17">
        <v>0.14104355816908601</v>
      </c>
      <c r="K10" s="17">
        <v>6.8433496831237006E-2</v>
      </c>
      <c r="L10" s="17">
        <v>7.2593954529201601E-2</v>
      </c>
      <c r="M10" s="17"/>
      <c r="N10" s="17">
        <v>0.18284100867738101</v>
      </c>
      <c r="O10" s="17">
        <v>0.14148461707089099</v>
      </c>
      <c r="P10" s="17">
        <v>0.12089264024796199</v>
      </c>
      <c r="Q10" s="17">
        <v>0.12623628539982901</v>
      </c>
      <c r="R10" s="17"/>
      <c r="S10" s="17">
        <v>0.21970289612535099</v>
      </c>
      <c r="T10" s="17">
        <v>0.13010143630843299</v>
      </c>
      <c r="U10" s="17">
        <v>0.109594666466232</v>
      </c>
      <c r="V10" s="17">
        <v>0.10115575115461101</v>
      </c>
      <c r="W10" s="17">
        <v>0.103345949268437</v>
      </c>
      <c r="X10" s="17">
        <v>0.124051050471989</v>
      </c>
      <c r="Y10" s="17">
        <v>0.17912710985424801</v>
      </c>
      <c r="Z10" s="17">
        <v>8.6017574479543404E-2</v>
      </c>
      <c r="AA10" s="17">
        <v>0.20529619604763999</v>
      </c>
      <c r="AB10" s="17">
        <v>0.14027971837188699</v>
      </c>
      <c r="AC10" s="17">
        <v>7.9956531331806399E-2</v>
      </c>
      <c r="AD10" s="17">
        <v>9.6193998669297995E-2</v>
      </c>
      <c r="AE10" s="17"/>
      <c r="AF10" s="17">
        <v>0.122254085002063</v>
      </c>
      <c r="AG10" s="17">
        <v>0.112802093976846</v>
      </c>
      <c r="AH10" s="17">
        <v>0.139753788271089</v>
      </c>
      <c r="AI10" s="17">
        <v>0.192735608000391</v>
      </c>
      <c r="AJ10" s="17">
        <v>0.23041357693323999</v>
      </c>
      <c r="AK10" s="17"/>
      <c r="AL10" s="17">
        <v>0.13650821506212499</v>
      </c>
      <c r="AM10" s="17">
        <v>0.148033359820788</v>
      </c>
      <c r="AN10" s="17">
        <v>0.14758810259830199</v>
      </c>
      <c r="AO10" s="17">
        <v>0.15224004608360001</v>
      </c>
      <c r="AP10" s="17"/>
      <c r="AQ10" s="17">
        <v>0.10930019953572299</v>
      </c>
      <c r="AR10" s="17">
        <v>0.19389109866160001</v>
      </c>
      <c r="AS10" s="17"/>
      <c r="AT10" s="17">
        <v>0.162553254258677</v>
      </c>
      <c r="AU10" s="17">
        <v>7.6546774354991298E-2</v>
      </c>
      <c r="AV10" s="17"/>
      <c r="AW10" s="17">
        <v>0.108032376793106</v>
      </c>
      <c r="AX10" s="17">
        <v>0.17313251832509099</v>
      </c>
      <c r="AY10" s="17">
        <v>0.16639031806472401</v>
      </c>
      <c r="AZ10" s="17"/>
      <c r="BA10" s="17">
        <v>0.19404274523753101</v>
      </c>
      <c r="BB10" s="17">
        <v>0.14537761099285201</v>
      </c>
      <c r="BC10" s="17">
        <v>0.120972868513195</v>
      </c>
      <c r="BD10" s="17">
        <v>0.105504210135864</v>
      </c>
      <c r="BE10" s="17">
        <v>0.10508406529002599</v>
      </c>
      <c r="BF10" s="17"/>
      <c r="BG10" s="17">
        <v>0.14865390705748199</v>
      </c>
      <c r="BH10" s="17">
        <v>0.140279883539834</v>
      </c>
      <c r="BI10" s="17"/>
      <c r="BJ10" s="17">
        <v>0.16292207914530099</v>
      </c>
      <c r="BK10" s="17">
        <v>7.6022373948981203E-2</v>
      </c>
      <c r="BL10" s="17"/>
      <c r="BM10" s="17">
        <v>0.136511391573716</v>
      </c>
      <c r="BN10" s="17">
        <v>0.12505072255546901</v>
      </c>
      <c r="BO10" s="17">
        <v>0.18213143305569199</v>
      </c>
      <c r="BP10" s="17">
        <v>0.13857738861172</v>
      </c>
      <c r="BQ10" s="17">
        <v>0.106297732546552</v>
      </c>
      <c r="BR10" s="17"/>
      <c r="BS10" s="17">
        <v>0.15918659098363799</v>
      </c>
      <c r="BT10" s="17"/>
      <c r="BU10" s="17">
        <v>0.14568019523173201</v>
      </c>
      <c r="BV10" s="17">
        <v>0.20551140361980999</v>
      </c>
      <c r="BW10" s="17">
        <v>0.12731644841555001</v>
      </c>
      <c r="BX10" s="17">
        <v>0.12284536357850501</v>
      </c>
      <c r="BY10" s="17">
        <v>0.12539414215686001</v>
      </c>
      <c r="BZ10" s="17"/>
      <c r="CA10" s="17">
        <v>0.23195058077459901</v>
      </c>
      <c r="CB10" s="17"/>
      <c r="CC10" s="17">
        <v>0.13578542999863899</v>
      </c>
      <c r="CD10" s="17">
        <v>0.180120297826525</v>
      </c>
      <c r="CE10" s="17"/>
      <c r="CF10" s="17">
        <v>0.12004522191032201</v>
      </c>
      <c r="CG10" s="17"/>
      <c r="CH10" s="17">
        <v>0.115882967458663</v>
      </c>
      <c r="CI10" s="17">
        <v>0.267017694611068</v>
      </c>
    </row>
    <row r="11" spans="2:87" ht="29" x14ac:dyDescent="0.35">
      <c r="B11" s="18" t="s">
        <v>529</v>
      </c>
      <c r="C11" s="17">
        <v>0.25337233506495599</v>
      </c>
      <c r="D11" s="17">
        <v>0.25654007440433801</v>
      </c>
      <c r="E11" s="17">
        <v>0.24981280054961</v>
      </c>
      <c r="F11" s="17"/>
      <c r="G11" s="17">
        <v>0.29834750660704301</v>
      </c>
      <c r="H11" s="17">
        <v>0.25748403877901099</v>
      </c>
      <c r="I11" s="17">
        <v>0.231174757178333</v>
      </c>
      <c r="J11" s="17">
        <v>0.24857942599952401</v>
      </c>
      <c r="K11" s="17">
        <v>0.251537069972259</v>
      </c>
      <c r="L11" s="17">
        <v>0.24302844727679501</v>
      </c>
      <c r="M11" s="17"/>
      <c r="N11" s="17">
        <v>0.23045643634688301</v>
      </c>
      <c r="O11" s="17">
        <v>0.30980536749506798</v>
      </c>
      <c r="P11" s="17">
        <v>0.254873650431444</v>
      </c>
      <c r="Q11" s="17">
        <v>0.213825910441371</v>
      </c>
      <c r="R11" s="17"/>
      <c r="S11" s="17">
        <v>0.22501819466982501</v>
      </c>
      <c r="T11" s="17">
        <v>0.24288847837807701</v>
      </c>
      <c r="U11" s="17">
        <v>0.30304979044764602</v>
      </c>
      <c r="V11" s="17">
        <v>0.26665930119277298</v>
      </c>
      <c r="W11" s="17">
        <v>0.25028719004064798</v>
      </c>
      <c r="X11" s="17">
        <v>0.27956197115183601</v>
      </c>
      <c r="Y11" s="17">
        <v>0.23841557458045801</v>
      </c>
      <c r="Z11" s="17">
        <v>0.291430138050223</v>
      </c>
      <c r="AA11" s="17">
        <v>0.24578512355439899</v>
      </c>
      <c r="AB11" s="17">
        <v>0.22807810716454099</v>
      </c>
      <c r="AC11" s="17">
        <v>0.240301554550052</v>
      </c>
      <c r="AD11" s="17">
        <v>0.30239911790748297</v>
      </c>
      <c r="AE11" s="17"/>
      <c r="AF11" s="17">
        <v>0.26328353771128798</v>
      </c>
      <c r="AG11" s="17">
        <v>0.25692153735470302</v>
      </c>
      <c r="AH11" s="17">
        <v>0.26776200517473903</v>
      </c>
      <c r="AI11" s="17">
        <v>0.252969791827233</v>
      </c>
      <c r="AJ11" s="17">
        <v>0.24097750980791999</v>
      </c>
      <c r="AK11" s="17"/>
      <c r="AL11" s="17">
        <v>0.25038544213647601</v>
      </c>
      <c r="AM11" s="17">
        <v>0.26268668845745502</v>
      </c>
      <c r="AN11" s="17">
        <v>0.239589987837765</v>
      </c>
      <c r="AO11" s="17">
        <v>0.252671600947041</v>
      </c>
      <c r="AP11" s="17"/>
      <c r="AQ11" s="17">
        <v>0.24252907626641401</v>
      </c>
      <c r="AR11" s="17">
        <v>0.26910603215302797</v>
      </c>
      <c r="AS11" s="17"/>
      <c r="AT11" s="17">
        <v>0.25401906759408899</v>
      </c>
      <c r="AU11" s="17">
        <v>0.24701475009694299</v>
      </c>
      <c r="AV11" s="17"/>
      <c r="AW11" s="17">
        <v>0.25469234156582499</v>
      </c>
      <c r="AX11" s="17">
        <v>0.244768064886316</v>
      </c>
      <c r="AY11" s="17">
        <v>0.25354584979182998</v>
      </c>
      <c r="AZ11" s="17"/>
      <c r="BA11" s="17">
        <v>0.23699386726660901</v>
      </c>
      <c r="BB11" s="17">
        <v>0.28718407536030199</v>
      </c>
      <c r="BC11" s="17">
        <v>0.24886093254816899</v>
      </c>
      <c r="BD11" s="17">
        <v>0.24489486148022999</v>
      </c>
      <c r="BE11" s="17">
        <v>0.20009993550891</v>
      </c>
      <c r="BF11" s="17"/>
      <c r="BG11" s="17">
        <v>0.28846060292901898</v>
      </c>
      <c r="BH11" s="17">
        <v>0.227765269041457</v>
      </c>
      <c r="BI11" s="17"/>
      <c r="BJ11" s="17">
        <v>0.25435463815732301</v>
      </c>
      <c r="BK11" s="17">
        <v>0.24956364517218599</v>
      </c>
      <c r="BL11" s="17"/>
      <c r="BM11" s="17">
        <v>0.20441647581613701</v>
      </c>
      <c r="BN11" s="17">
        <v>0.22236536222925499</v>
      </c>
      <c r="BO11" s="17">
        <v>0.28856330601333902</v>
      </c>
      <c r="BP11" s="17">
        <v>0.25598962091836802</v>
      </c>
      <c r="BQ11" s="17">
        <v>0.231229260912996</v>
      </c>
      <c r="BR11" s="17"/>
      <c r="BS11" s="17">
        <v>0.23502436468884499</v>
      </c>
      <c r="BT11" s="17"/>
      <c r="BU11" s="17">
        <v>0.22677996237499601</v>
      </c>
      <c r="BV11" s="17">
        <v>0.30163841618770099</v>
      </c>
      <c r="BW11" s="17">
        <v>0.29543591059886498</v>
      </c>
      <c r="BX11" s="17">
        <v>0.227675039444526</v>
      </c>
      <c r="BY11" s="17">
        <v>0.127097579563306</v>
      </c>
      <c r="BZ11" s="17"/>
      <c r="CA11" s="17">
        <v>0.22176784035055699</v>
      </c>
      <c r="CB11" s="17"/>
      <c r="CC11" s="17">
        <v>0.240669406979865</v>
      </c>
      <c r="CD11" s="17">
        <v>0.314399065324098</v>
      </c>
      <c r="CE11" s="17"/>
      <c r="CF11" s="17">
        <v>0.25541766550568401</v>
      </c>
      <c r="CG11" s="17"/>
      <c r="CH11" s="17">
        <v>0.239904505363469</v>
      </c>
      <c r="CI11" s="17">
        <v>0.28876696513500799</v>
      </c>
    </row>
    <row r="12" spans="2:87" ht="29" x14ac:dyDescent="0.35">
      <c r="B12" s="18" t="s">
        <v>530</v>
      </c>
      <c r="C12" s="17">
        <v>0.40219183425114802</v>
      </c>
      <c r="D12" s="17">
        <v>0.40002582625267402</v>
      </c>
      <c r="E12" s="17">
        <v>0.40564552398335502</v>
      </c>
      <c r="F12" s="17"/>
      <c r="G12" s="17">
        <v>0.238525396751852</v>
      </c>
      <c r="H12" s="17">
        <v>0.236262991307713</v>
      </c>
      <c r="I12" s="17">
        <v>0.35545075851185298</v>
      </c>
      <c r="J12" s="17">
        <v>0.41870406319044301</v>
      </c>
      <c r="K12" s="17">
        <v>0.55359158170862699</v>
      </c>
      <c r="L12" s="17">
        <v>0.57038294824148195</v>
      </c>
      <c r="M12" s="17"/>
      <c r="N12" s="17">
        <v>0.37150293073938601</v>
      </c>
      <c r="O12" s="17">
        <v>0.39786252485633999</v>
      </c>
      <c r="P12" s="17">
        <v>0.41602858346396199</v>
      </c>
      <c r="Q12" s="17">
        <v>0.42715762558764597</v>
      </c>
      <c r="R12" s="17"/>
      <c r="S12" s="17">
        <v>0.30105768554382001</v>
      </c>
      <c r="T12" s="17">
        <v>0.41726615313768001</v>
      </c>
      <c r="U12" s="17">
        <v>0.44702044295339399</v>
      </c>
      <c r="V12" s="17">
        <v>0.43952934898965601</v>
      </c>
      <c r="W12" s="17">
        <v>0.45807383702462101</v>
      </c>
      <c r="X12" s="17">
        <v>0.36053561545975299</v>
      </c>
      <c r="Y12" s="17">
        <v>0.32745530480991403</v>
      </c>
      <c r="Z12" s="17">
        <v>0.40689827972074999</v>
      </c>
      <c r="AA12" s="17">
        <v>0.35528296710000701</v>
      </c>
      <c r="AB12" s="17">
        <v>0.52120663423402003</v>
      </c>
      <c r="AC12" s="17">
        <v>0.50585273241150497</v>
      </c>
      <c r="AD12" s="17">
        <v>0.40726386616514598</v>
      </c>
      <c r="AE12" s="17"/>
      <c r="AF12" s="17">
        <v>0.42663113411833398</v>
      </c>
      <c r="AG12" s="17">
        <v>0.44028171220068901</v>
      </c>
      <c r="AH12" s="17">
        <v>0.40532212643632398</v>
      </c>
      <c r="AI12" s="17">
        <v>0.34715881985214297</v>
      </c>
      <c r="AJ12" s="17">
        <v>0.29735606656963498</v>
      </c>
      <c r="AK12" s="17"/>
      <c r="AL12" s="17">
        <v>0.39647288484117998</v>
      </c>
      <c r="AM12" s="17">
        <v>0.407738257321905</v>
      </c>
      <c r="AN12" s="17">
        <v>0.43057214043505299</v>
      </c>
      <c r="AO12" s="17">
        <v>0.325093021125268</v>
      </c>
      <c r="AP12" s="17"/>
      <c r="AQ12" s="17">
        <v>0.450792018609454</v>
      </c>
      <c r="AR12" s="17">
        <v>0.33167239048200597</v>
      </c>
      <c r="AS12" s="17"/>
      <c r="AT12" s="17">
        <v>0.36167637381307099</v>
      </c>
      <c r="AU12" s="17">
        <v>0.56726035266233799</v>
      </c>
      <c r="AV12" s="17"/>
      <c r="AW12" s="17">
        <v>0.48904346214318101</v>
      </c>
      <c r="AX12" s="17">
        <v>0.40060688045223602</v>
      </c>
      <c r="AY12" s="17">
        <v>0.321108828746205</v>
      </c>
      <c r="AZ12" s="17"/>
      <c r="BA12" s="17">
        <v>0.31209680196328998</v>
      </c>
      <c r="BB12" s="17">
        <v>0.401053475790769</v>
      </c>
      <c r="BC12" s="17">
        <v>0.420828837254557</v>
      </c>
      <c r="BD12" s="17">
        <v>0.51917227976907299</v>
      </c>
      <c r="BE12" s="17">
        <v>0.50722110481664495</v>
      </c>
      <c r="BF12" s="17"/>
      <c r="BG12" s="17">
        <v>0.35208685035779502</v>
      </c>
      <c r="BH12" s="17">
        <v>0.438757949045818</v>
      </c>
      <c r="BI12" s="17"/>
      <c r="BJ12" s="17">
        <v>0.36900023969457901</v>
      </c>
      <c r="BK12" s="17">
        <v>0.52259491516922596</v>
      </c>
      <c r="BL12" s="17"/>
      <c r="BM12" s="17">
        <v>0.36239088139923797</v>
      </c>
      <c r="BN12" s="17">
        <v>0.48492775815012001</v>
      </c>
      <c r="BO12" s="17">
        <v>0.33764242820047102</v>
      </c>
      <c r="BP12" s="17">
        <v>0.39100910951481299</v>
      </c>
      <c r="BQ12" s="17">
        <v>0.50208953271920598</v>
      </c>
      <c r="BR12" s="17"/>
      <c r="BS12" s="17">
        <v>0.44213512298897401</v>
      </c>
      <c r="BT12" s="17"/>
      <c r="BU12" s="17">
        <v>0.469487438315012</v>
      </c>
      <c r="BV12" s="17">
        <v>0.28395880457060102</v>
      </c>
      <c r="BW12" s="17">
        <v>0.38124546575094698</v>
      </c>
      <c r="BX12" s="17">
        <v>0.49060692557536201</v>
      </c>
      <c r="BY12" s="17">
        <v>0.40426332623779399</v>
      </c>
      <c r="BZ12" s="17"/>
      <c r="CA12" s="17">
        <v>0.332669762907498</v>
      </c>
      <c r="CB12" s="17"/>
      <c r="CC12" s="17">
        <v>0.43522008214726399</v>
      </c>
      <c r="CD12" s="17">
        <v>0.298481358457378</v>
      </c>
      <c r="CE12" s="17"/>
      <c r="CF12" s="17">
        <v>0.46284194604395501</v>
      </c>
      <c r="CG12" s="17"/>
      <c r="CH12" s="17">
        <v>0.51728969083592002</v>
      </c>
      <c r="CI12" s="17">
        <v>0.17323786672337699</v>
      </c>
    </row>
    <row r="13" spans="2:87" ht="29" x14ac:dyDescent="0.35">
      <c r="B13" s="18" t="s">
        <v>531</v>
      </c>
      <c r="C13" s="17">
        <v>5.88054197532102E-2</v>
      </c>
      <c r="D13" s="17">
        <v>5.3868260176454401E-2</v>
      </c>
      <c r="E13" s="17">
        <v>6.39838609251457E-2</v>
      </c>
      <c r="F13" s="17"/>
      <c r="G13" s="17">
        <v>3.2128744102139097E-2</v>
      </c>
      <c r="H13" s="17">
        <v>8.9242853302930497E-2</v>
      </c>
      <c r="I13" s="17">
        <v>7.4125190092465099E-2</v>
      </c>
      <c r="J13" s="17">
        <v>5.3509724180085198E-2</v>
      </c>
      <c r="K13" s="17">
        <v>4.2469657186729598E-2</v>
      </c>
      <c r="L13" s="17">
        <v>5.4636206863897002E-2</v>
      </c>
      <c r="M13" s="17"/>
      <c r="N13" s="17">
        <v>6.4017079198934304E-2</v>
      </c>
      <c r="O13" s="17">
        <v>3.2523884153381998E-2</v>
      </c>
      <c r="P13" s="17">
        <v>7.0884203384362895E-2</v>
      </c>
      <c r="Q13" s="17">
        <v>7.0716050272058698E-2</v>
      </c>
      <c r="R13" s="17"/>
      <c r="S13" s="17">
        <v>7.1918145927600902E-2</v>
      </c>
      <c r="T13" s="17">
        <v>6.9143371024159905E-2</v>
      </c>
      <c r="U13" s="17">
        <v>5.2265148252977199E-2</v>
      </c>
      <c r="V13" s="17">
        <v>4.9392996119987299E-2</v>
      </c>
      <c r="W13" s="17">
        <v>3.6222738065688001E-2</v>
      </c>
      <c r="X13" s="17">
        <v>7.2311697272373604E-2</v>
      </c>
      <c r="Y13" s="17">
        <v>5.95024606512458E-2</v>
      </c>
      <c r="Z13" s="17">
        <v>5.4087665671954603E-2</v>
      </c>
      <c r="AA13" s="17">
        <v>4.9793701181028702E-2</v>
      </c>
      <c r="AB13" s="17">
        <v>4.3523773306788201E-2</v>
      </c>
      <c r="AC13" s="17">
        <v>7.3577188039818997E-2</v>
      </c>
      <c r="AD13" s="17">
        <v>6.9383272766868398E-2</v>
      </c>
      <c r="AE13" s="17"/>
      <c r="AF13" s="17">
        <v>7.5391197805153298E-2</v>
      </c>
      <c r="AG13" s="17">
        <v>5.07556293132213E-2</v>
      </c>
      <c r="AH13" s="17">
        <v>6.0210123600035199E-2</v>
      </c>
      <c r="AI13" s="17">
        <v>6.17929298280432E-2</v>
      </c>
      <c r="AJ13" s="17">
        <v>4.9629889924010399E-2</v>
      </c>
      <c r="AK13" s="17"/>
      <c r="AL13" s="17">
        <v>6.3663744879392498E-2</v>
      </c>
      <c r="AM13" s="17">
        <v>5.6043413837094803E-2</v>
      </c>
      <c r="AN13" s="17">
        <v>4.3968033037732702E-2</v>
      </c>
      <c r="AO13" s="17">
        <v>8.6864695737723804E-2</v>
      </c>
      <c r="AP13" s="17"/>
      <c r="AQ13" s="17">
        <v>6.2179154165955999E-2</v>
      </c>
      <c r="AR13" s="17">
        <v>5.3910091117054797E-2</v>
      </c>
      <c r="AS13" s="17"/>
      <c r="AT13" s="17">
        <v>6.3099717346651193E-2</v>
      </c>
      <c r="AU13" s="17">
        <v>4.6268269386665999E-2</v>
      </c>
      <c r="AV13" s="17"/>
      <c r="AW13" s="17">
        <v>4.0713215633616601E-2</v>
      </c>
      <c r="AX13" s="17">
        <v>3.7570152125458001E-2</v>
      </c>
      <c r="AY13" s="17">
        <v>8.9713011430928996E-2</v>
      </c>
      <c r="AZ13" s="17"/>
      <c r="BA13" s="17">
        <v>7.1312493938507499E-2</v>
      </c>
      <c r="BB13" s="17">
        <v>5.3116972712310202E-2</v>
      </c>
      <c r="BC13" s="17">
        <v>6.74514745912589E-2</v>
      </c>
      <c r="BD13" s="17">
        <v>2.1586301632374599E-2</v>
      </c>
      <c r="BE13" s="17">
        <v>4.5071238141811097E-2</v>
      </c>
      <c r="BF13" s="17"/>
      <c r="BG13" s="17">
        <v>5.9176051483603602E-2</v>
      </c>
      <c r="BH13" s="17">
        <v>5.8534936433048697E-2</v>
      </c>
      <c r="BI13" s="17"/>
      <c r="BJ13" s="17">
        <v>5.4889479847385E-2</v>
      </c>
      <c r="BK13" s="17">
        <v>7.0030095742666304E-2</v>
      </c>
      <c r="BL13" s="17"/>
      <c r="BM13" s="17">
        <v>0.10476931106745201</v>
      </c>
      <c r="BN13" s="17">
        <v>6.7074808187681995E-2</v>
      </c>
      <c r="BO13" s="17">
        <v>4.8537295658449303E-2</v>
      </c>
      <c r="BP13" s="17">
        <v>6.4840519416876102E-2</v>
      </c>
      <c r="BQ13" s="17">
        <v>3.65450470640626E-2</v>
      </c>
      <c r="BR13" s="17"/>
      <c r="BS13" s="17">
        <v>4.9742009929217401E-2</v>
      </c>
      <c r="BT13" s="17"/>
      <c r="BU13" s="17">
        <v>6.1962246889271599E-2</v>
      </c>
      <c r="BV13" s="17">
        <v>4.69337547281031E-2</v>
      </c>
      <c r="BW13" s="17">
        <v>5.3456856218852503E-2</v>
      </c>
      <c r="BX13" s="17">
        <v>5.1168565922056201E-2</v>
      </c>
      <c r="BY13" s="17">
        <v>0.15820932909068799</v>
      </c>
      <c r="BZ13" s="17"/>
      <c r="CA13" s="17">
        <v>6.3010616424214794E-2</v>
      </c>
      <c r="CB13" s="17"/>
      <c r="CC13" s="17">
        <v>5.1792140358449E-2</v>
      </c>
      <c r="CD13" s="17">
        <v>8.1440953838805397E-2</v>
      </c>
      <c r="CE13" s="17"/>
      <c r="CF13" s="17">
        <v>4.80730678813849E-2</v>
      </c>
      <c r="CG13" s="17"/>
      <c r="CH13" s="17">
        <v>4.4426914238179599E-2</v>
      </c>
      <c r="CI13" s="17">
        <v>6.4401954798820202E-2</v>
      </c>
    </row>
    <row r="14" spans="2:87" x14ac:dyDescent="0.35">
      <c r="B14" s="18" t="s">
        <v>161</v>
      </c>
      <c r="C14" s="19">
        <v>7.7705109374145598E-2</v>
      </c>
      <c r="D14" s="19">
        <v>5.81775300625402E-2</v>
      </c>
      <c r="E14" s="19">
        <v>9.4358897987324206E-2</v>
      </c>
      <c r="F14" s="19"/>
      <c r="G14" s="19">
        <v>0.110367776209254</v>
      </c>
      <c r="H14" s="19">
        <v>9.8855799186221005E-2</v>
      </c>
      <c r="I14" s="19">
        <v>9.6341840234615395E-2</v>
      </c>
      <c r="J14" s="19">
        <v>8.8379292915553895E-2</v>
      </c>
      <c r="K14" s="19">
        <v>5.0344103685090902E-2</v>
      </c>
      <c r="L14" s="19">
        <v>3.30851669334295E-2</v>
      </c>
      <c r="M14" s="19"/>
      <c r="N14" s="19">
        <v>6.8387831227952403E-2</v>
      </c>
      <c r="O14" s="19">
        <v>7.0054671888250306E-2</v>
      </c>
      <c r="P14" s="19">
        <v>8.9615934602570002E-2</v>
      </c>
      <c r="Q14" s="19">
        <v>8.6340079419480104E-2</v>
      </c>
      <c r="R14" s="19"/>
      <c r="S14" s="19">
        <v>7.7997203429023304E-2</v>
      </c>
      <c r="T14" s="19">
        <v>7.14554272181534E-2</v>
      </c>
      <c r="U14" s="19">
        <v>5.9635299869256399E-2</v>
      </c>
      <c r="V14" s="19">
        <v>0.100283952584401</v>
      </c>
      <c r="W14" s="19">
        <v>8.8891835455330095E-2</v>
      </c>
      <c r="X14" s="19">
        <v>8.8638941004956701E-2</v>
      </c>
      <c r="Y14" s="19">
        <v>0.148802674756422</v>
      </c>
      <c r="Z14" s="19">
        <v>7.9263102323537393E-2</v>
      </c>
      <c r="AA14" s="19">
        <v>6.72733418449699E-2</v>
      </c>
      <c r="AB14" s="19">
        <v>3.1639918355689398E-2</v>
      </c>
      <c r="AC14" s="19">
        <v>5.3029575995764099E-2</v>
      </c>
      <c r="AD14" s="19">
        <v>5.0944001010694601E-2</v>
      </c>
      <c r="AE14" s="19"/>
      <c r="AF14" s="19">
        <v>6.3470218159893801E-2</v>
      </c>
      <c r="AG14" s="19">
        <v>7.8772095474698101E-2</v>
      </c>
      <c r="AH14" s="19">
        <v>7.7411229612911497E-2</v>
      </c>
      <c r="AI14" s="19">
        <v>6.5216162935728794E-2</v>
      </c>
      <c r="AJ14" s="19">
        <v>6.2874521399722605E-2</v>
      </c>
      <c r="AK14" s="19"/>
      <c r="AL14" s="19">
        <v>9.9212831094670703E-2</v>
      </c>
      <c r="AM14" s="19">
        <v>6.4962162242654303E-2</v>
      </c>
      <c r="AN14" s="19">
        <v>6.1976891068163599E-2</v>
      </c>
      <c r="AO14" s="19">
        <v>6.7522019243038703E-2</v>
      </c>
      <c r="AP14" s="19"/>
      <c r="AQ14" s="19">
        <v>8.1199738021097104E-2</v>
      </c>
      <c r="AR14" s="19">
        <v>7.2634361770682804E-2</v>
      </c>
      <c r="AS14" s="19"/>
      <c r="AT14" s="19">
        <v>8.0824387518712404E-2</v>
      </c>
      <c r="AU14" s="19">
        <v>3.7238584399327E-2</v>
      </c>
      <c r="AV14" s="19"/>
      <c r="AW14" s="19">
        <v>5.1952592028211501E-2</v>
      </c>
      <c r="AX14" s="19">
        <v>8.9612654960848498E-2</v>
      </c>
      <c r="AY14" s="19">
        <v>8.9988235421344806E-2</v>
      </c>
      <c r="AZ14" s="19"/>
      <c r="BA14" s="19">
        <v>8.4378807761092398E-2</v>
      </c>
      <c r="BB14" s="19">
        <v>6.2279399788768799E-2</v>
      </c>
      <c r="BC14" s="19">
        <v>8.3877976477868793E-2</v>
      </c>
      <c r="BD14" s="19">
        <v>8.9255748597351595E-2</v>
      </c>
      <c r="BE14" s="19">
        <v>6.6938590979179299E-2</v>
      </c>
      <c r="BF14" s="19"/>
      <c r="BG14" s="19">
        <v>9.9007490014273697E-2</v>
      </c>
      <c r="BH14" s="19">
        <v>6.2158845602368999E-2</v>
      </c>
      <c r="BI14" s="19"/>
      <c r="BJ14" s="19">
        <v>8.7041115491492405E-2</v>
      </c>
      <c r="BK14" s="19">
        <v>4.4767228740918298E-2</v>
      </c>
      <c r="BL14" s="19"/>
      <c r="BM14" s="19">
        <v>0.15183904651126401</v>
      </c>
      <c r="BN14" s="19">
        <v>5.0696510012257903E-2</v>
      </c>
      <c r="BO14" s="19">
        <v>5.7607271162731101E-2</v>
      </c>
      <c r="BP14" s="19">
        <v>7.2713997657631896E-2</v>
      </c>
      <c r="BQ14" s="19">
        <v>5.0870977877620599E-2</v>
      </c>
      <c r="BR14" s="19"/>
      <c r="BS14" s="19">
        <v>3.57522640234424E-2</v>
      </c>
      <c r="BT14" s="19"/>
      <c r="BU14" s="19">
        <v>4.7387132212018103E-2</v>
      </c>
      <c r="BV14" s="19">
        <v>5.6336121119447899E-2</v>
      </c>
      <c r="BW14" s="19">
        <v>7.4606331996672104E-2</v>
      </c>
      <c r="BX14" s="19">
        <v>3.1694400805643598E-2</v>
      </c>
      <c r="BY14" s="19">
        <v>0.15569011601214</v>
      </c>
      <c r="BZ14" s="19"/>
      <c r="CA14" s="19">
        <v>4.0278626155680702E-2</v>
      </c>
      <c r="CB14" s="19"/>
      <c r="CC14" s="19">
        <v>7.1719328840053595E-2</v>
      </c>
      <c r="CD14" s="19">
        <v>5.9129177144054801E-2</v>
      </c>
      <c r="CE14" s="19"/>
      <c r="CF14" s="19">
        <v>5.4078899134661802E-2</v>
      </c>
      <c r="CG14" s="19"/>
      <c r="CH14" s="19">
        <v>4.5155419028149797E-2</v>
      </c>
      <c r="CI14" s="19">
        <v>4.8465839524340297E-2</v>
      </c>
    </row>
    <row r="15" spans="2:87" x14ac:dyDescent="0.35">
      <c r="B15" s="16"/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573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2014</v>
      </c>
      <c r="D7" s="10">
        <v>1010</v>
      </c>
      <c r="E7" s="10">
        <v>998</v>
      </c>
      <c r="F7" s="10"/>
      <c r="G7" s="10">
        <v>162</v>
      </c>
      <c r="H7" s="10">
        <v>348</v>
      </c>
      <c r="I7" s="10">
        <v>362</v>
      </c>
      <c r="J7" s="10">
        <v>366</v>
      </c>
      <c r="K7" s="10">
        <v>313</v>
      </c>
      <c r="L7" s="10">
        <v>463</v>
      </c>
      <c r="M7" s="10"/>
      <c r="N7" s="10">
        <v>594</v>
      </c>
      <c r="O7" s="10">
        <v>504</v>
      </c>
      <c r="P7" s="10">
        <v>427</v>
      </c>
      <c r="Q7" s="10">
        <v>482</v>
      </c>
      <c r="R7" s="10"/>
      <c r="S7" s="10">
        <v>277</v>
      </c>
      <c r="T7" s="10">
        <v>281</v>
      </c>
      <c r="U7" s="10">
        <v>168</v>
      </c>
      <c r="V7" s="10">
        <v>172</v>
      </c>
      <c r="W7" s="10">
        <v>153</v>
      </c>
      <c r="X7" s="10">
        <v>169</v>
      </c>
      <c r="Y7" s="10">
        <v>143</v>
      </c>
      <c r="Z7" s="10">
        <v>76</v>
      </c>
      <c r="AA7" s="10">
        <v>207</v>
      </c>
      <c r="AB7" s="10">
        <v>190</v>
      </c>
      <c r="AC7" s="10">
        <v>109</v>
      </c>
      <c r="AD7" s="10">
        <v>69</v>
      </c>
      <c r="AE7" s="10"/>
      <c r="AF7" s="10">
        <v>331</v>
      </c>
      <c r="AG7" s="10">
        <v>748</v>
      </c>
      <c r="AH7" s="10">
        <v>407</v>
      </c>
      <c r="AI7" s="10">
        <v>228</v>
      </c>
      <c r="AJ7" s="10">
        <v>232</v>
      </c>
      <c r="AK7" s="10"/>
      <c r="AL7" s="10">
        <v>803</v>
      </c>
      <c r="AM7" s="10">
        <v>756</v>
      </c>
      <c r="AN7" s="10">
        <v>338</v>
      </c>
      <c r="AO7" s="10">
        <v>117</v>
      </c>
      <c r="AP7" s="10"/>
      <c r="AQ7" s="10">
        <v>1178</v>
      </c>
      <c r="AR7" s="10">
        <v>836</v>
      </c>
      <c r="AS7" s="10"/>
      <c r="AT7" s="10">
        <v>1305</v>
      </c>
      <c r="AU7" s="10">
        <v>438</v>
      </c>
      <c r="AV7" s="10"/>
      <c r="AW7" s="10">
        <v>799</v>
      </c>
      <c r="AX7" s="10">
        <v>470</v>
      </c>
      <c r="AY7" s="10">
        <v>680</v>
      </c>
      <c r="AZ7" s="10"/>
      <c r="BA7" s="10">
        <v>492</v>
      </c>
      <c r="BB7" s="10">
        <v>559</v>
      </c>
      <c r="BC7" s="10">
        <v>647</v>
      </c>
      <c r="BD7" s="10">
        <v>207</v>
      </c>
      <c r="BE7" s="10">
        <v>108</v>
      </c>
      <c r="BF7" s="10"/>
      <c r="BG7" s="10">
        <v>791</v>
      </c>
      <c r="BH7" s="10">
        <v>1223</v>
      </c>
      <c r="BI7" s="10"/>
      <c r="BJ7" s="10">
        <v>1546</v>
      </c>
      <c r="BK7" s="10">
        <v>457</v>
      </c>
      <c r="BL7" s="10"/>
      <c r="BM7" s="10">
        <v>280</v>
      </c>
      <c r="BN7" s="10">
        <v>408</v>
      </c>
      <c r="BO7" s="10">
        <v>699</v>
      </c>
      <c r="BP7" s="10">
        <v>159</v>
      </c>
      <c r="BQ7" s="10">
        <v>227</v>
      </c>
      <c r="BR7" s="10"/>
      <c r="BS7" s="10">
        <v>617</v>
      </c>
      <c r="BT7" s="10"/>
      <c r="BU7" s="10">
        <v>384</v>
      </c>
      <c r="BV7" s="10">
        <v>488</v>
      </c>
      <c r="BW7" s="10">
        <v>192</v>
      </c>
      <c r="BX7" s="10">
        <v>397</v>
      </c>
      <c r="BY7" s="10">
        <v>154</v>
      </c>
      <c r="BZ7" s="10"/>
      <c r="CA7" s="10">
        <v>165</v>
      </c>
      <c r="CB7" s="10"/>
      <c r="CC7" s="10">
        <v>1596</v>
      </c>
      <c r="CD7" s="10">
        <v>360</v>
      </c>
      <c r="CE7" s="10"/>
      <c r="CF7" s="10">
        <v>756</v>
      </c>
      <c r="CG7" s="10"/>
      <c r="CH7" s="10">
        <v>698</v>
      </c>
      <c r="CI7" s="10">
        <v>238</v>
      </c>
    </row>
    <row r="8" spans="2:87" ht="30" customHeight="1" x14ac:dyDescent="0.35">
      <c r="B8" s="11" t="s">
        <v>20</v>
      </c>
      <c r="C8" s="11">
        <v>2014</v>
      </c>
      <c r="D8" s="11">
        <v>993</v>
      </c>
      <c r="E8" s="11">
        <v>1015</v>
      </c>
      <c r="F8" s="11"/>
      <c r="G8" s="11">
        <v>282</v>
      </c>
      <c r="H8" s="11">
        <v>344</v>
      </c>
      <c r="I8" s="11">
        <v>342</v>
      </c>
      <c r="J8" s="11">
        <v>342</v>
      </c>
      <c r="K8" s="11">
        <v>283</v>
      </c>
      <c r="L8" s="11">
        <v>421</v>
      </c>
      <c r="M8" s="11"/>
      <c r="N8" s="11">
        <v>542</v>
      </c>
      <c r="O8" s="11">
        <v>522</v>
      </c>
      <c r="P8" s="11">
        <v>441</v>
      </c>
      <c r="Q8" s="11">
        <v>502</v>
      </c>
      <c r="R8" s="11"/>
      <c r="S8" s="11">
        <v>282</v>
      </c>
      <c r="T8" s="11">
        <v>262</v>
      </c>
      <c r="U8" s="11">
        <v>161</v>
      </c>
      <c r="V8" s="11">
        <v>181</v>
      </c>
      <c r="W8" s="11">
        <v>141</v>
      </c>
      <c r="X8" s="11">
        <v>181</v>
      </c>
      <c r="Y8" s="11">
        <v>161</v>
      </c>
      <c r="Z8" s="11">
        <v>81</v>
      </c>
      <c r="AA8" s="11">
        <v>222</v>
      </c>
      <c r="AB8" s="11">
        <v>181</v>
      </c>
      <c r="AC8" s="11">
        <v>101</v>
      </c>
      <c r="AD8" s="11">
        <v>60</v>
      </c>
      <c r="AE8" s="11"/>
      <c r="AF8" s="11">
        <v>339</v>
      </c>
      <c r="AG8" s="11">
        <v>765</v>
      </c>
      <c r="AH8" s="11">
        <v>397</v>
      </c>
      <c r="AI8" s="11">
        <v>220</v>
      </c>
      <c r="AJ8" s="11">
        <v>222</v>
      </c>
      <c r="AK8" s="11"/>
      <c r="AL8" s="11">
        <v>770</v>
      </c>
      <c r="AM8" s="11">
        <v>770</v>
      </c>
      <c r="AN8" s="11">
        <v>347</v>
      </c>
      <c r="AO8" s="11">
        <v>126</v>
      </c>
      <c r="AP8" s="11"/>
      <c r="AQ8" s="11">
        <v>1192</v>
      </c>
      <c r="AR8" s="11">
        <v>822</v>
      </c>
      <c r="AS8" s="11"/>
      <c r="AT8" s="11">
        <v>1312</v>
      </c>
      <c r="AU8" s="11">
        <v>397</v>
      </c>
      <c r="AV8" s="11"/>
      <c r="AW8" s="11">
        <v>746</v>
      </c>
      <c r="AX8" s="11">
        <v>471</v>
      </c>
      <c r="AY8" s="11">
        <v>716</v>
      </c>
      <c r="AZ8" s="11"/>
      <c r="BA8" s="11">
        <v>511</v>
      </c>
      <c r="BB8" s="11">
        <v>553</v>
      </c>
      <c r="BC8" s="11">
        <v>648</v>
      </c>
      <c r="BD8" s="11">
        <v>198</v>
      </c>
      <c r="BE8" s="11">
        <v>103</v>
      </c>
      <c r="BF8" s="11"/>
      <c r="BG8" s="11">
        <v>850</v>
      </c>
      <c r="BH8" s="11">
        <v>1164</v>
      </c>
      <c r="BI8" s="11"/>
      <c r="BJ8" s="11">
        <v>1580</v>
      </c>
      <c r="BK8" s="11">
        <v>423</v>
      </c>
      <c r="BL8" s="11"/>
      <c r="BM8" s="11">
        <v>297</v>
      </c>
      <c r="BN8" s="11">
        <v>385</v>
      </c>
      <c r="BO8" s="11">
        <v>706</v>
      </c>
      <c r="BP8" s="11">
        <v>156</v>
      </c>
      <c r="BQ8" s="11">
        <v>228</v>
      </c>
      <c r="BR8" s="11"/>
      <c r="BS8" s="11">
        <v>612</v>
      </c>
      <c r="BT8" s="11"/>
      <c r="BU8" s="11">
        <v>373</v>
      </c>
      <c r="BV8" s="11">
        <v>499</v>
      </c>
      <c r="BW8" s="11">
        <v>191</v>
      </c>
      <c r="BX8" s="11">
        <v>389</v>
      </c>
      <c r="BY8" s="11">
        <v>163</v>
      </c>
      <c r="BZ8" s="11"/>
      <c r="CA8" s="11">
        <v>167</v>
      </c>
      <c r="CB8" s="11"/>
      <c r="CC8" s="11">
        <v>1582</v>
      </c>
      <c r="CD8" s="11">
        <v>370</v>
      </c>
      <c r="CE8" s="11"/>
      <c r="CF8" s="11">
        <v>721</v>
      </c>
      <c r="CG8" s="11"/>
      <c r="CH8" s="11">
        <v>681</v>
      </c>
      <c r="CI8" s="11">
        <v>239</v>
      </c>
    </row>
    <row r="9" spans="2:87" ht="29" x14ac:dyDescent="0.35">
      <c r="B9" s="18" t="s">
        <v>527</v>
      </c>
      <c r="C9" s="17">
        <v>0.128852661049939</v>
      </c>
      <c r="D9" s="17">
        <v>0.121629791097472</v>
      </c>
      <c r="E9" s="17">
        <v>0.13668184512272299</v>
      </c>
      <c r="F9" s="17"/>
      <c r="G9" s="17">
        <v>0.109017130826587</v>
      </c>
      <c r="H9" s="17">
        <v>0.188627847954002</v>
      </c>
      <c r="I9" s="17">
        <v>0.12380526394965299</v>
      </c>
      <c r="J9" s="17">
        <v>0.139824722666401</v>
      </c>
      <c r="K9" s="17">
        <v>0.13371109414919599</v>
      </c>
      <c r="L9" s="17">
        <v>8.5193632258355897E-2</v>
      </c>
      <c r="M9" s="17"/>
      <c r="N9" s="17">
        <v>0.14537417937364699</v>
      </c>
      <c r="O9" s="17">
        <v>9.9487383735133897E-2</v>
      </c>
      <c r="P9" s="17">
        <v>0.118742686010892</v>
      </c>
      <c r="Q9" s="17">
        <v>0.15222811811457701</v>
      </c>
      <c r="R9" s="17"/>
      <c r="S9" s="17">
        <v>0.12840982034571299</v>
      </c>
      <c r="T9" s="17">
        <v>0.122013300075886</v>
      </c>
      <c r="U9" s="17">
        <v>7.9101491077355701E-2</v>
      </c>
      <c r="V9" s="17">
        <v>0.13719141638837101</v>
      </c>
      <c r="W9" s="17">
        <v>9.2302080328225997E-2</v>
      </c>
      <c r="X9" s="17">
        <v>0.13989239162790101</v>
      </c>
      <c r="Y9" s="17">
        <v>0.14211364458005199</v>
      </c>
      <c r="Z9" s="17">
        <v>0.129923763915474</v>
      </c>
      <c r="AA9" s="17">
        <v>0.143307841323981</v>
      </c>
      <c r="AB9" s="17">
        <v>0.136825673616432</v>
      </c>
      <c r="AC9" s="17">
        <v>0.161064486431547</v>
      </c>
      <c r="AD9" s="17">
        <v>0.15293310989240699</v>
      </c>
      <c r="AE9" s="17"/>
      <c r="AF9" s="17">
        <v>0.13174252817636001</v>
      </c>
      <c r="AG9" s="17">
        <v>0.126831848285405</v>
      </c>
      <c r="AH9" s="17">
        <v>0.122253724877359</v>
      </c>
      <c r="AI9" s="17">
        <v>0.13134844543679799</v>
      </c>
      <c r="AJ9" s="17">
        <v>0.14960551079623399</v>
      </c>
      <c r="AK9" s="17"/>
      <c r="AL9" s="17">
        <v>0.109713005087115</v>
      </c>
      <c r="AM9" s="17">
        <v>0.13230119664109899</v>
      </c>
      <c r="AN9" s="17">
        <v>0.13773326353648299</v>
      </c>
      <c r="AO9" s="17">
        <v>0.20019512414696</v>
      </c>
      <c r="AP9" s="17"/>
      <c r="AQ9" s="17">
        <v>0.120285634125085</v>
      </c>
      <c r="AR9" s="17">
        <v>0.141283518699408</v>
      </c>
      <c r="AS9" s="17"/>
      <c r="AT9" s="17">
        <v>0.14066051127082199</v>
      </c>
      <c r="AU9" s="17">
        <v>7.7987694114403205E-2</v>
      </c>
      <c r="AV9" s="17"/>
      <c r="AW9" s="17">
        <v>0.11352028282040399</v>
      </c>
      <c r="AX9" s="17">
        <v>0.11322255776097501</v>
      </c>
      <c r="AY9" s="17">
        <v>0.155511386908018</v>
      </c>
      <c r="AZ9" s="17"/>
      <c r="BA9" s="17">
        <v>0.175871977944103</v>
      </c>
      <c r="BB9" s="17">
        <v>0.110611000441508</v>
      </c>
      <c r="BC9" s="17">
        <v>0.113768439016906</v>
      </c>
      <c r="BD9" s="17">
        <v>0.119584527636715</v>
      </c>
      <c r="BE9" s="17">
        <v>0.107466379575865</v>
      </c>
      <c r="BF9" s="17"/>
      <c r="BG9" s="17">
        <v>0.120110745786583</v>
      </c>
      <c r="BH9" s="17">
        <v>0.13523242314557399</v>
      </c>
      <c r="BI9" s="17"/>
      <c r="BJ9" s="17">
        <v>0.13560171930538301</v>
      </c>
      <c r="BK9" s="17">
        <v>0.10223349281093599</v>
      </c>
      <c r="BL9" s="17"/>
      <c r="BM9" s="17">
        <v>0.12477998057447499</v>
      </c>
      <c r="BN9" s="17">
        <v>9.8324577158536694E-2</v>
      </c>
      <c r="BO9" s="17">
        <v>0.16590476871506099</v>
      </c>
      <c r="BP9" s="17">
        <v>0.110581413657278</v>
      </c>
      <c r="BQ9" s="17">
        <v>0.11597936300049699</v>
      </c>
      <c r="BR9" s="17"/>
      <c r="BS9" s="17">
        <v>0.136053458408601</v>
      </c>
      <c r="BT9" s="17"/>
      <c r="BU9" s="17">
        <v>0.11346505337181401</v>
      </c>
      <c r="BV9" s="17">
        <v>0.17981023986026701</v>
      </c>
      <c r="BW9" s="17">
        <v>0.15691065116426101</v>
      </c>
      <c r="BX9" s="17">
        <v>0.12266330246896499</v>
      </c>
      <c r="BY9" s="17">
        <v>8.2152803271542604E-2</v>
      </c>
      <c r="BZ9" s="17"/>
      <c r="CA9" s="17">
        <v>0.212958289251341</v>
      </c>
      <c r="CB9" s="17"/>
      <c r="CC9" s="17">
        <v>0.12735556367891601</v>
      </c>
      <c r="CD9" s="17">
        <v>0.148533542193131</v>
      </c>
      <c r="CE9" s="17"/>
      <c r="CF9" s="17">
        <v>0.144720959976917</v>
      </c>
      <c r="CG9" s="17"/>
      <c r="CH9" s="17">
        <v>0.10239109548486899</v>
      </c>
      <c r="CI9" s="17">
        <v>0.24617582178248101</v>
      </c>
    </row>
    <row r="10" spans="2:87" ht="29" x14ac:dyDescent="0.35">
      <c r="B10" s="18" t="s">
        <v>528</v>
      </c>
      <c r="C10" s="17">
        <v>0.25824925327799098</v>
      </c>
      <c r="D10" s="17">
        <v>0.28098916344568098</v>
      </c>
      <c r="E10" s="17">
        <v>0.23752805797219301</v>
      </c>
      <c r="F10" s="17"/>
      <c r="G10" s="17">
        <v>0.30793477916390299</v>
      </c>
      <c r="H10" s="17">
        <v>0.26140236961965202</v>
      </c>
      <c r="I10" s="17">
        <v>0.3036643617275</v>
      </c>
      <c r="J10" s="17">
        <v>0.26704723385940898</v>
      </c>
      <c r="K10" s="17">
        <v>0.23020503175561899</v>
      </c>
      <c r="L10" s="17">
        <v>0.197150860315807</v>
      </c>
      <c r="M10" s="17"/>
      <c r="N10" s="17">
        <v>0.27802270301026699</v>
      </c>
      <c r="O10" s="17">
        <v>0.29821469366189801</v>
      </c>
      <c r="P10" s="17">
        <v>0.22725186589162299</v>
      </c>
      <c r="Q10" s="17">
        <v>0.22406542076965699</v>
      </c>
      <c r="R10" s="17"/>
      <c r="S10" s="17">
        <v>0.30027484305959901</v>
      </c>
      <c r="T10" s="17">
        <v>0.30857871092025302</v>
      </c>
      <c r="U10" s="17">
        <v>0.275597350292837</v>
      </c>
      <c r="V10" s="17">
        <v>0.224983269844067</v>
      </c>
      <c r="W10" s="17">
        <v>0.22665793072092699</v>
      </c>
      <c r="X10" s="17">
        <v>0.25339281996283097</v>
      </c>
      <c r="Y10" s="17">
        <v>0.19929274095112501</v>
      </c>
      <c r="Z10" s="17">
        <v>0.15677437897954499</v>
      </c>
      <c r="AA10" s="17">
        <v>0.32889818001709598</v>
      </c>
      <c r="AB10" s="17">
        <v>0.22511307744098899</v>
      </c>
      <c r="AC10" s="17">
        <v>0.191716683040595</v>
      </c>
      <c r="AD10" s="17">
        <v>0.229457415948077</v>
      </c>
      <c r="AE10" s="17"/>
      <c r="AF10" s="17">
        <v>0.237826903291363</v>
      </c>
      <c r="AG10" s="17">
        <v>0.228317051002462</v>
      </c>
      <c r="AH10" s="17">
        <v>0.261653035861517</v>
      </c>
      <c r="AI10" s="17">
        <v>0.32175756070420902</v>
      </c>
      <c r="AJ10" s="17">
        <v>0.34491127442952302</v>
      </c>
      <c r="AK10" s="17"/>
      <c r="AL10" s="17">
        <v>0.25970780499097901</v>
      </c>
      <c r="AM10" s="17">
        <v>0.24887325298007601</v>
      </c>
      <c r="AN10" s="17">
        <v>0.26601887960880699</v>
      </c>
      <c r="AO10" s="17">
        <v>0.28521295134797298</v>
      </c>
      <c r="AP10" s="17"/>
      <c r="AQ10" s="17">
        <v>0.22074898776444901</v>
      </c>
      <c r="AR10" s="17">
        <v>0.31266258318870599</v>
      </c>
      <c r="AS10" s="17"/>
      <c r="AT10" s="17">
        <v>0.28192433827135899</v>
      </c>
      <c r="AU10" s="17">
        <v>0.20989986259836901</v>
      </c>
      <c r="AV10" s="17"/>
      <c r="AW10" s="17">
        <v>0.25592804983598</v>
      </c>
      <c r="AX10" s="17">
        <v>0.26998443734085498</v>
      </c>
      <c r="AY10" s="17">
        <v>0.248686682832926</v>
      </c>
      <c r="AZ10" s="17"/>
      <c r="BA10" s="17">
        <v>0.26966677586952098</v>
      </c>
      <c r="BB10" s="17">
        <v>0.27779526885220002</v>
      </c>
      <c r="BC10" s="17">
        <v>0.25336871393273902</v>
      </c>
      <c r="BD10" s="17">
        <v>0.23166510447451699</v>
      </c>
      <c r="BE10" s="17">
        <v>0.17128444315491101</v>
      </c>
      <c r="BF10" s="17"/>
      <c r="BG10" s="17">
        <v>0.26529211726185198</v>
      </c>
      <c r="BH10" s="17">
        <v>0.25310944176811601</v>
      </c>
      <c r="BI10" s="17"/>
      <c r="BJ10" s="17">
        <v>0.27441141466803398</v>
      </c>
      <c r="BK10" s="17">
        <v>0.204250540573371</v>
      </c>
      <c r="BL10" s="17"/>
      <c r="BM10" s="17">
        <v>0.213495977558644</v>
      </c>
      <c r="BN10" s="17">
        <v>0.21048905773312099</v>
      </c>
      <c r="BO10" s="17">
        <v>0.32122335999304003</v>
      </c>
      <c r="BP10" s="17">
        <v>0.31041152450354698</v>
      </c>
      <c r="BQ10" s="17">
        <v>0.221915765584043</v>
      </c>
      <c r="BR10" s="17"/>
      <c r="BS10" s="17">
        <v>0.25604408250437499</v>
      </c>
      <c r="BT10" s="17"/>
      <c r="BU10" s="17">
        <v>0.22511134062916199</v>
      </c>
      <c r="BV10" s="17">
        <v>0.34473396705173698</v>
      </c>
      <c r="BW10" s="17">
        <v>0.28639909489982901</v>
      </c>
      <c r="BX10" s="17">
        <v>0.226104137210419</v>
      </c>
      <c r="BY10" s="17">
        <v>0.18349756752685001</v>
      </c>
      <c r="BZ10" s="17"/>
      <c r="CA10" s="17">
        <v>0.32125459293285402</v>
      </c>
      <c r="CB10" s="17"/>
      <c r="CC10" s="17">
        <v>0.25502651753817801</v>
      </c>
      <c r="CD10" s="17">
        <v>0.28833709245182898</v>
      </c>
      <c r="CE10" s="17"/>
      <c r="CF10" s="17">
        <v>0.26059589518152698</v>
      </c>
      <c r="CG10" s="17"/>
      <c r="CH10" s="17">
        <v>0.23124213358693399</v>
      </c>
      <c r="CI10" s="17">
        <v>0.35797238120674502</v>
      </c>
    </row>
    <row r="11" spans="2:87" ht="29" x14ac:dyDescent="0.35">
      <c r="B11" s="18" t="s">
        <v>529</v>
      </c>
      <c r="C11" s="17">
        <v>0.22039221243724799</v>
      </c>
      <c r="D11" s="17">
        <v>0.220795832337841</v>
      </c>
      <c r="E11" s="17">
        <v>0.21829719109643</v>
      </c>
      <c r="F11" s="17"/>
      <c r="G11" s="17">
        <v>0.22333963304085699</v>
      </c>
      <c r="H11" s="17">
        <v>0.20055512512502899</v>
      </c>
      <c r="I11" s="17">
        <v>0.202769780387868</v>
      </c>
      <c r="J11" s="17">
        <v>0.23826579834495101</v>
      </c>
      <c r="K11" s="17">
        <v>0.22043933127194601</v>
      </c>
      <c r="L11" s="17">
        <v>0.23440462336703499</v>
      </c>
      <c r="M11" s="17"/>
      <c r="N11" s="17">
        <v>0.211050316082072</v>
      </c>
      <c r="O11" s="17">
        <v>0.232714693237043</v>
      </c>
      <c r="P11" s="17">
        <v>0.22383649482576101</v>
      </c>
      <c r="Q11" s="17">
        <v>0.211417303085775</v>
      </c>
      <c r="R11" s="17"/>
      <c r="S11" s="17">
        <v>0.19676851432296399</v>
      </c>
      <c r="T11" s="17">
        <v>0.20883866771298901</v>
      </c>
      <c r="U11" s="17">
        <v>0.190204655235026</v>
      </c>
      <c r="V11" s="17">
        <v>0.295378151190128</v>
      </c>
      <c r="W11" s="17">
        <v>0.292621257379446</v>
      </c>
      <c r="X11" s="17">
        <v>0.21205316920616399</v>
      </c>
      <c r="Y11" s="17">
        <v>0.19596157027970801</v>
      </c>
      <c r="Z11" s="17">
        <v>0.29090103313951998</v>
      </c>
      <c r="AA11" s="17">
        <v>0.192172634211138</v>
      </c>
      <c r="AB11" s="17">
        <v>0.22322291511220299</v>
      </c>
      <c r="AC11" s="17">
        <v>0.17451575267249</v>
      </c>
      <c r="AD11" s="17">
        <v>0.23555558437136301</v>
      </c>
      <c r="AE11" s="17"/>
      <c r="AF11" s="17">
        <v>0.203521716381423</v>
      </c>
      <c r="AG11" s="17">
        <v>0.223797624671569</v>
      </c>
      <c r="AH11" s="17">
        <v>0.25168299288072699</v>
      </c>
      <c r="AI11" s="17">
        <v>0.21493463887665801</v>
      </c>
      <c r="AJ11" s="17">
        <v>0.18977152540334799</v>
      </c>
      <c r="AK11" s="17"/>
      <c r="AL11" s="17">
        <v>0.21196362505010899</v>
      </c>
      <c r="AM11" s="17">
        <v>0.231060743997269</v>
      </c>
      <c r="AN11" s="17">
        <v>0.22567092826535401</v>
      </c>
      <c r="AO11" s="17">
        <v>0.19216244188960799</v>
      </c>
      <c r="AP11" s="17"/>
      <c r="AQ11" s="17">
        <v>0.219343077405244</v>
      </c>
      <c r="AR11" s="17">
        <v>0.221914519808558</v>
      </c>
      <c r="AS11" s="17"/>
      <c r="AT11" s="17">
        <v>0.21795245126645801</v>
      </c>
      <c r="AU11" s="17">
        <v>0.23425138287797501</v>
      </c>
      <c r="AV11" s="17"/>
      <c r="AW11" s="17">
        <v>0.22042419920999101</v>
      </c>
      <c r="AX11" s="17">
        <v>0.24714946679940999</v>
      </c>
      <c r="AY11" s="17">
        <v>0.21822064886846401</v>
      </c>
      <c r="AZ11" s="17"/>
      <c r="BA11" s="17">
        <v>0.18282651127138999</v>
      </c>
      <c r="BB11" s="17">
        <v>0.22182110410011999</v>
      </c>
      <c r="BC11" s="17">
        <v>0.24524109849872899</v>
      </c>
      <c r="BD11" s="17">
        <v>0.215754684394622</v>
      </c>
      <c r="BE11" s="17">
        <v>0.25377746115056998</v>
      </c>
      <c r="BF11" s="17"/>
      <c r="BG11" s="17">
        <v>0.21467823747442699</v>
      </c>
      <c r="BH11" s="17">
        <v>0.224562214065611</v>
      </c>
      <c r="BI11" s="17"/>
      <c r="BJ11" s="17">
        <v>0.21355362807789599</v>
      </c>
      <c r="BK11" s="17">
        <v>0.24012305521985999</v>
      </c>
      <c r="BL11" s="17"/>
      <c r="BM11" s="17">
        <v>0.20555560374000101</v>
      </c>
      <c r="BN11" s="17">
        <v>0.212696043911456</v>
      </c>
      <c r="BO11" s="17">
        <v>0.21862678652099701</v>
      </c>
      <c r="BP11" s="17">
        <v>0.24057006358189001</v>
      </c>
      <c r="BQ11" s="17">
        <v>0.20920513124069801</v>
      </c>
      <c r="BR11" s="17"/>
      <c r="BS11" s="17">
        <v>0.212167974847428</v>
      </c>
      <c r="BT11" s="17"/>
      <c r="BU11" s="17">
        <v>0.20837496347680001</v>
      </c>
      <c r="BV11" s="17">
        <v>0.21566142174663</v>
      </c>
      <c r="BW11" s="17">
        <v>0.24213360657585001</v>
      </c>
      <c r="BX11" s="17">
        <v>0.23509375494724899</v>
      </c>
      <c r="BY11" s="17">
        <v>0.185078519900787</v>
      </c>
      <c r="BZ11" s="17"/>
      <c r="CA11" s="17">
        <v>0.187617148435827</v>
      </c>
      <c r="CB11" s="17"/>
      <c r="CC11" s="17">
        <v>0.22744805467102699</v>
      </c>
      <c r="CD11" s="17">
        <v>0.192414753486053</v>
      </c>
      <c r="CE11" s="17"/>
      <c r="CF11" s="17">
        <v>0.227191342552853</v>
      </c>
      <c r="CG11" s="17"/>
      <c r="CH11" s="17">
        <v>0.2460864920851</v>
      </c>
      <c r="CI11" s="17">
        <v>0.18580844566608301</v>
      </c>
    </row>
    <row r="12" spans="2:87" ht="29" x14ac:dyDescent="0.35">
      <c r="B12" s="18" t="s">
        <v>530</v>
      </c>
      <c r="C12" s="17">
        <v>0.239436109799499</v>
      </c>
      <c r="D12" s="17">
        <v>0.24747517973465699</v>
      </c>
      <c r="E12" s="17">
        <v>0.23298705735820699</v>
      </c>
      <c r="F12" s="17"/>
      <c r="G12" s="17">
        <v>0.157499929713694</v>
      </c>
      <c r="H12" s="17">
        <v>0.14086570687073699</v>
      </c>
      <c r="I12" s="17">
        <v>0.19603769092838699</v>
      </c>
      <c r="J12" s="17">
        <v>0.20691853494831899</v>
      </c>
      <c r="K12" s="17">
        <v>0.306369811789025</v>
      </c>
      <c r="L12" s="17">
        <v>0.391667826241751</v>
      </c>
      <c r="M12" s="17"/>
      <c r="N12" s="17">
        <v>0.22096777078107199</v>
      </c>
      <c r="O12" s="17">
        <v>0.229443841291641</v>
      </c>
      <c r="P12" s="17">
        <v>0.26834395003119599</v>
      </c>
      <c r="Q12" s="17">
        <v>0.24216997498856099</v>
      </c>
      <c r="R12" s="17"/>
      <c r="S12" s="17">
        <v>0.21634151519747399</v>
      </c>
      <c r="T12" s="17">
        <v>0.20491008426992799</v>
      </c>
      <c r="U12" s="17">
        <v>0.31129365617906701</v>
      </c>
      <c r="V12" s="17">
        <v>0.19841531223879399</v>
      </c>
      <c r="W12" s="17">
        <v>0.225496258375571</v>
      </c>
      <c r="X12" s="17">
        <v>0.24638411056967599</v>
      </c>
      <c r="Y12" s="17">
        <v>0.220324591736627</v>
      </c>
      <c r="Z12" s="17">
        <v>0.29373259652557498</v>
      </c>
      <c r="AA12" s="17">
        <v>0.189328847412253</v>
      </c>
      <c r="AB12" s="17">
        <v>0.30711517309638697</v>
      </c>
      <c r="AC12" s="17">
        <v>0.36271784471521301</v>
      </c>
      <c r="AD12" s="17">
        <v>0.19309983766608699</v>
      </c>
      <c r="AE12" s="17"/>
      <c r="AF12" s="17">
        <v>0.26874650188216898</v>
      </c>
      <c r="AG12" s="17">
        <v>0.26182374458296898</v>
      </c>
      <c r="AH12" s="17">
        <v>0.238851634687756</v>
      </c>
      <c r="AI12" s="17">
        <v>0.21053915856324201</v>
      </c>
      <c r="AJ12" s="17">
        <v>0.168998071518665</v>
      </c>
      <c r="AK12" s="17"/>
      <c r="AL12" s="17">
        <v>0.25257946995845398</v>
      </c>
      <c r="AM12" s="17">
        <v>0.22908587290140001</v>
      </c>
      <c r="AN12" s="17">
        <v>0.240823717010827</v>
      </c>
      <c r="AO12" s="17">
        <v>0.21858145222452299</v>
      </c>
      <c r="AP12" s="17"/>
      <c r="AQ12" s="17">
        <v>0.28414726989011402</v>
      </c>
      <c r="AR12" s="17">
        <v>0.174559686355966</v>
      </c>
      <c r="AS12" s="17"/>
      <c r="AT12" s="17">
        <v>0.19948018546846899</v>
      </c>
      <c r="AU12" s="17">
        <v>0.39021579173990301</v>
      </c>
      <c r="AV12" s="17"/>
      <c r="AW12" s="17">
        <v>0.31386034032475502</v>
      </c>
      <c r="AX12" s="17">
        <v>0.20915470052042801</v>
      </c>
      <c r="AY12" s="17">
        <v>0.18739269649423301</v>
      </c>
      <c r="AZ12" s="17"/>
      <c r="BA12" s="17">
        <v>0.17957975838412499</v>
      </c>
      <c r="BB12" s="17">
        <v>0.26597180038728402</v>
      </c>
      <c r="BC12" s="17">
        <v>0.23227692931996199</v>
      </c>
      <c r="BD12" s="17">
        <v>0.26932831336659602</v>
      </c>
      <c r="BE12" s="17">
        <v>0.38432696153243201</v>
      </c>
      <c r="BF12" s="17"/>
      <c r="BG12" s="17">
        <v>0.22331186144413401</v>
      </c>
      <c r="BH12" s="17">
        <v>0.25120342455595102</v>
      </c>
      <c r="BI12" s="17"/>
      <c r="BJ12" s="17">
        <v>0.208375814068016</v>
      </c>
      <c r="BK12" s="17">
        <v>0.35250847818931003</v>
      </c>
      <c r="BL12" s="17"/>
      <c r="BM12" s="17">
        <v>0.19254458591947499</v>
      </c>
      <c r="BN12" s="17">
        <v>0.34806077138029801</v>
      </c>
      <c r="BO12" s="17">
        <v>0.179520749304514</v>
      </c>
      <c r="BP12" s="17">
        <v>0.198056650624062</v>
      </c>
      <c r="BQ12" s="17">
        <v>0.34174481856311101</v>
      </c>
      <c r="BR12" s="17"/>
      <c r="BS12" s="17">
        <v>0.30158685814215402</v>
      </c>
      <c r="BT12" s="17"/>
      <c r="BU12" s="17">
        <v>0.30649030902815999</v>
      </c>
      <c r="BV12" s="17">
        <v>0.146930878917264</v>
      </c>
      <c r="BW12" s="17">
        <v>0.18887787632490399</v>
      </c>
      <c r="BX12" s="17">
        <v>0.325817659933549</v>
      </c>
      <c r="BY12" s="17">
        <v>0.23329079337891201</v>
      </c>
      <c r="BZ12" s="17"/>
      <c r="CA12" s="17">
        <v>0.190128338408628</v>
      </c>
      <c r="CB12" s="17"/>
      <c r="CC12" s="17">
        <v>0.25014502398365501</v>
      </c>
      <c r="CD12" s="17">
        <v>0.21501142592028599</v>
      </c>
      <c r="CE12" s="17"/>
      <c r="CF12" s="17">
        <v>0.25058436510120402</v>
      </c>
      <c r="CG12" s="17"/>
      <c r="CH12" s="17">
        <v>0.30152655129433897</v>
      </c>
      <c r="CI12" s="17">
        <v>0.10557940646950199</v>
      </c>
    </row>
    <row r="13" spans="2:87" ht="29" x14ac:dyDescent="0.35">
      <c r="B13" s="18" t="s">
        <v>531</v>
      </c>
      <c r="C13" s="17">
        <v>6.3102011321002002E-2</v>
      </c>
      <c r="D13" s="17">
        <v>6.2068956621971899E-2</v>
      </c>
      <c r="E13" s="17">
        <v>6.4486058077936698E-2</v>
      </c>
      <c r="F13" s="17"/>
      <c r="G13" s="17">
        <v>7.0158291131700398E-2</v>
      </c>
      <c r="H13" s="17">
        <v>0.10798844356493199</v>
      </c>
      <c r="I13" s="17">
        <v>6.3513174041746098E-2</v>
      </c>
      <c r="J13" s="17">
        <v>4.6473726121093302E-2</v>
      </c>
      <c r="K13" s="17">
        <v>4.4793956093257203E-2</v>
      </c>
      <c r="L13" s="17">
        <v>4.7155168646187899E-2</v>
      </c>
      <c r="M13" s="17"/>
      <c r="N13" s="17">
        <v>7.5919144242999101E-2</v>
      </c>
      <c r="O13" s="17">
        <v>4.5821931402864398E-2</v>
      </c>
      <c r="P13" s="17">
        <v>6.5302110705865696E-2</v>
      </c>
      <c r="Q13" s="17">
        <v>6.6179274117949105E-2</v>
      </c>
      <c r="R13" s="17"/>
      <c r="S13" s="17">
        <v>7.6450566516260601E-2</v>
      </c>
      <c r="T13" s="17">
        <v>7.1655823841996105E-2</v>
      </c>
      <c r="U13" s="17">
        <v>6.5236771240343994E-2</v>
      </c>
      <c r="V13" s="17">
        <v>2.9209341676454899E-2</v>
      </c>
      <c r="W13" s="17">
        <v>5.3505589595484397E-2</v>
      </c>
      <c r="X13" s="17">
        <v>8.4069896070906494E-2</v>
      </c>
      <c r="Y13" s="17">
        <v>6.4285760089556096E-2</v>
      </c>
      <c r="Z13" s="17">
        <v>3.8579129381567899E-2</v>
      </c>
      <c r="AA13" s="17">
        <v>4.9465554601323E-2</v>
      </c>
      <c r="AB13" s="17">
        <v>4.5837442854938903E-2</v>
      </c>
      <c r="AC13" s="17">
        <v>7.1456953343470006E-2</v>
      </c>
      <c r="AD13" s="17">
        <v>0.13723335864439201</v>
      </c>
      <c r="AE13" s="17"/>
      <c r="AF13" s="17">
        <v>7.0105558801043799E-2</v>
      </c>
      <c r="AG13" s="17">
        <v>6.4697642667306196E-2</v>
      </c>
      <c r="AH13" s="17">
        <v>6.0024835592432102E-2</v>
      </c>
      <c r="AI13" s="17">
        <v>5.1691236426524997E-2</v>
      </c>
      <c r="AJ13" s="17">
        <v>6.1688927842338398E-2</v>
      </c>
      <c r="AK13" s="17"/>
      <c r="AL13" s="17">
        <v>6.70918356049717E-2</v>
      </c>
      <c r="AM13" s="17">
        <v>7.1286334360815107E-2</v>
      </c>
      <c r="AN13" s="17">
        <v>4.7624338795362202E-2</v>
      </c>
      <c r="AO13" s="17">
        <v>3.1374891170776999E-2</v>
      </c>
      <c r="AP13" s="17"/>
      <c r="AQ13" s="17">
        <v>6.1961392823194697E-2</v>
      </c>
      <c r="AR13" s="17">
        <v>6.4757062285935599E-2</v>
      </c>
      <c r="AS13" s="17"/>
      <c r="AT13" s="17">
        <v>6.6057954496316407E-2</v>
      </c>
      <c r="AU13" s="17">
        <v>3.6247677974566198E-2</v>
      </c>
      <c r="AV13" s="17"/>
      <c r="AW13" s="17">
        <v>4.2502279713669697E-2</v>
      </c>
      <c r="AX13" s="17">
        <v>5.81274769519321E-2</v>
      </c>
      <c r="AY13" s="17">
        <v>8.042073242245E-2</v>
      </c>
      <c r="AZ13" s="17"/>
      <c r="BA13" s="17">
        <v>8.7399642618859102E-2</v>
      </c>
      <c r="BB13" s="17">
        <v>5.4641877487398502E-2</v>
      </c>
      <c r="BC13" s="17">
        <v>6.3314387904005703E-2</v>
      </c>
      <c r="BD13" s="17">
        <v>3.30005796532854E-2</v>
      </c>
      <c r="BE13" s="17">
        <v>4.5162721172151199E-2</v>
      </c>
      <c r="BF13" s="17"/>
      <c r="BG13" s="17">
        <v>6.7588217493483593E-2</v>
      </c>
      <c r="BH13" s="17">
        <v>5.9828023043814203E-2</v>
      </c>
      <c r="BI13" s="17"/>
      <c r="BJ13" s="17">
        <v>6.9333358043001905E-2</v>
      </c>
      <c r="BK13" s="17">
        <v>4.1392003313334202E-2</v>
      </c>
      <c r="BL13" s="17"/>
      <c r="BM13" s="17">
        <v>9.94038210856239E-2</v>
      </c>
      <c r="BN13" s="17">
        <v>7.7994041188011703E-2</v>
      </c>
      <c r="BO13" s="17">
        <v>4.1605829280942898E-2</v>
      </c>
      <c r="BP13" s="17">
        <v>5.87419542968119E-2</v>
      </c>
      <c r="BQ13" s="17">
        <v>5.8828278578123297E-2</v>
      </c>
      <c r="BR13" s="17"/>
      <c r="BS13" s="17">
        <v>5.4936378488909601E-2</v>
      </c>
      <c r="BT13" s="17"/>
      <c r="BU13" s="17">
        <v>8.4659483412394806E-2</v>
      </c>
      <c r="BV13" s="17">
        <v>4.3973556152835401E-2</v>
      </c>
      <c r="BW13" s="17">
        <v>5.6953385955973899E-2</v>
      </c>
      <c r="BX13" s="17">
        <v>4.10898763710369E-2</v>
      </c>
      <c r="BY13" s="17">
        <v>0.1070478956985</v>
      </c>
      <c r="BZ13" s="17"/>
      <c r="CA13" s="17">
        <v>5.1709635997539999E-2</v>
      </c>
      <c r="CB13" s="17"/>
      <c r="CC13" s="17">
        <v>5.95995106395453E-2</v>
      </c>
      <c r="CD13" s="17">
        <v>7.2675256375474895E-2</v>
      </c>
      <c r="CE13" s="17"/>
      <c r="CF13" s="17">
        <v>4.98521134509309E-2</v>
      </c>
      <c r="CG13" s="17"/>
      <c r="CH13" s="17">
        <v>4.33743214628588E-2</v>
      </c>
      <c r="CI13" s="17">
        <v>5.6147150097917799E-2</v>
      </c>
    </row>
    <row r="14" spans="2:87" x14ac:dyDescent="0.35">
      <c r="B14" s="18" t="s">
        <v>161</v>
      </c>
      <c r="C14" s="19">
        <v>8.99677521143213E-2</v>
      </c>
      <c r="D14" s="19">
        <v>6.7041076762377E-2</v>
      </c>
      <c r="E14" s="19">
        <v>0.11001979037251</v>
      </c>
      <c r="F14" s="19"/>
      <c r="G14" s="19">
        <v>0.132050236123258</v>
      </c>
      <c r="H14" s="19">
        <v>0.10056050686564801</v>
      </c>
      <c r="I14" s="19">
        <v>0.110209728964846</v>
      </c>
      <c r="J14" s="19">
        <v>0.101469984059827</v>
      </c>
      <c r="K14" s="19">
        <v>6.4480774940956206E-2</v>
      </c>
      <c r="L14" s="19">
        <v>4.4427889170863002E-2</v>
      </c>
      <c r="M14" s="19"/>
      <c r="N14" s="19">
        <v>6.8665886509942806E-2</v>
      </c>
      <c r="O14" s="19">
        <v>9.4317456671419303E-2</v>
      </c>
      <c r="P14" s="19">
        <v>9.65228925346623E-2</v>
      </c>
      <c r="Q14" s="19">
        <v>0.10393990892348</v>
      </c>
      <c r="R14" s="19"/>
      <c r="S14" s="19">
        <v>8.1754740557990493E-2</v>
      </c>
      <c r="T14" s="19">
        <v>8.4003413178947703E-2</v>
      </c>
      <c r="U14" s="19">
        <v>7.8566075975369506E-2</v>
      </c>
      <c r="V14" s="19">
        <v>0.114822508662185</v>
      </c>
      <c r="W14" s="19">
        <v>0.109416883600346</v>
      </c>
      <c r="X14" s="19">
        <v>6.4207612562520694E-2</v>
      </c>
      <c r="Y14" s="19">
        <v>0.178021692362932</v>
      </c>
      <c r="Z14" s="19">
        <v>9.0089098058317996E-2</v>
      </c>
      <c r="AA14" s="19">
        <v>9.6826942434209001E-2</v>
      </c>
      <c r="AB14" s="19">
        <v>6.1885717879050103E-2</v>
      </c>
      <c r="AC14" s="19">
        <v>3.8528279796685098E-2</v>
      </c>
      <c r="AD14" s="19">
        <v>5.1720693477674003E-2</v>
      </c>
      <c r="AE14" s="19"/>
      <c r="AF14" s="19">
        <v>8.8056791467640394E-2</v>
      </c>
      <c r="AG14" s="19">
        <v>9.4532088790289001E-2</v>
      </c>
      <c r="AH14" s="19">
        <v>6.5533776100208094E-2</v>
      </c>
      <c r="AI14" s="19">
        <v>6.9728959992567799E-2</v>
      </c>
      <c r="AJ14" s="19">
        <v>8.5024690009892004E-2</v>
      </c>
      <c r="AK14" s="19"/>
      <c r="AL14" s="19">
        <v>9.8944259308370003E-2</v>
      </c>
      <c r="AM14" s="19">
        <v>8.7392599119341094E-2</v>
      </c>
      <c r="AN14" s="19">
        <v>8.2128872783167495E-2</v>
      </c>
      <c r="AO14" s="19">
        <v>7.2473139220160104E-2</v>
      </c>
      <c r="AP14" s="19"/>
      <c r="AQ14" s="19">
        <v>9.3513637991914395E-2</v>
      </c>
      <c r="AR14" s="19">
        <v>8.4822629661427104E-2</v>
      </c>
      <c r="AS14" s="19"/>
      <c r="AT14" s="19">
        <v>9.3924559226575305E-2</v>
      </c>
      <c r="AU14" s="19">
        <v>5.1397590694783002E-2</v>
      </c>
      <c r="AV14" s="19"/>
      <c r="AW14" s="19">
        <v>5.3764848095200997E-2</v>
      </c>
      <c r="AX14" s="19">
        <v>0.102361360626399</v>
      </c>
      <c r="AY14" s="19">
        <v>0.10976785247390899</v>
      </c>
      <c r="AZ14" s="19"/>
      <c r="BA14" s="19">
        <v>0.104655333912002</v>
      </c>
      <c r="BB14" s="19">
        <v>6.9158948731488798E-2</v>
      </c>
      <c r="BC14" s="19">
        <v>9.2030431327657994E-2</v>
      </c>
      <c r="BD14" s="19">
        <v>0.13066679047426499</v>
      </c>
      <c r="BE14" s="19">
        <v>3.7982033414071102E-2</v>
      </c>
      <c r="BF14" s="19"/>
      <c r="BG14" s="19">
        <v>0.109018820539521</v>
      </c>
      <c r="BH14" s="19">
        <v>7.6064473420933906E-2</v>
      </c>
      <c r="BI14" s="19"/>
      <c r="BJ14" s="19">
        <v>9.8724065837668504E-2</v>
      </c>
      <c r="BK14" s="19">
        <v>5.9492429893189598E-2</v>
      </c>
      <c r="BL14" s="19"/>
      <c r="BM14" s="19">
        <v>0.16422003112178099</v>
      </c>
      <c r="BN14" s="19">
        <v>5.2435508628577002E-2</v>
      </c>
      <c r="BO14" s="19">
        <v>7.3118506185445006E-2</v>
      </c>
      <c r="BP14" s="19">
        <v>8.1638393336411194E-2</v>
      </c>
      <c r="BQ14" s="19">
        <v>5.2326643033528297E-2</v>
      </c>
      <c r="BR14" s="19"/>
      <c r="BS14" s="19">
        <v>3.9211247608532403E-2</v>
      </c>
      <c r="BT14" s="19"/>
      <c r="BU14" s="19">
        <v>6.1898850081667997E-2</v>
      </c>
      <c r="BV14" s="19">
        <v>6.8889936271266106E-2</v>
      </c>
      <c r="BW14" s="19">
        <v>6.8725385079182202E-2</v>
      </c>
      <c r="BX14" s="19">
        <v>4.9231269068780101E-2</v>
      </c>
      <c r="BY14" s="19">
        <v>0.20893242022340699</v>
      </c>
      <c r="BZ14" s="19"/>
      <c r="CA14" s="19">
        <v>3.6331994973809498E-2</v>
      </c>
      <c r="CB14" s="19"/>
      <c r="CC14" s="19">
        <v>8.0425329488678504E-2</v>
      </c>
      <c r="CD14" s="19">
        <v>8.30279295732263E-2</v>
      </c>
      <c r="CE14" s="19"/>
      <c r="CF14" s="19">
        <v>6.7055323736567599E-2</v>
      </c>
      <c r="CG14" s="19"/>
      <c r="CH14" s="19">
        <v>7.5379406085898798E-2</v>
      </c>
      <c r="CI14" s="19">
        <v>4.8316794777270598E-2</v>
      </c>
    </row>
    <row r="15" spans="2:87" x14ac:dyDescent="0.35">
      <c r="B15" s="16"/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574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2014</v>
      </c>
      <c r="D7" s="10">
        <v>1010</v>
      </c>
      <c r="E7" s="10">
        <v>998</v>
      </c>
      <c r="F7" s="10"/>
      <c r="G7" s="10">
        <v>162</v>
      </c>
      <c r="H7" s="10">
        <v>348</v>
      </c>
      <c r="I7" s="10">
        <v>362</v>
      </c>
      <c r="J7" s="10">
        <v>366</v>
      </c>
      <c r="K7" s="10">
        <v>313</v>
      </c>
      <c r="L7" s="10">
        <v>463</v>
      </c>
      <c r="M7" s="10"/>
      <c r="N7" s="10">
        <v>594</v>
      </c>
      <c r="O7" s="10">
        <v>504</v>
      </c>
      <c r="P7" s="10">
        <v>427</v>
      </c>
      <c r="Q7" s="10">
        <v>482</v>
      </c>
      <c r="R7" s="10"/>
      <c r="S7" s="10">
        <v>277</v>
      </c>
      <c r="T7" s="10">
        <v>281</v>
      </c>
      <c r="U7" s="10">
        <v>168</v>
      </c>
      <c r="V7" s="10">
        <v>172</v>
      </c>
      <c r="W7" s="10">
        <v>153</v>
      </c>
      <c r="X7" s="10">
        <v>169</v>
      </c>
      <c r="Y7" s="10">
        <v>143</v>
      </c>
      <c r="Z7" s="10">
        <v>76</v>
      </c>
      <c r="AA7" s="10">
        <v>207</v>
      </c>
      <c r="AB7" s="10">
        <v>190</v>
      </c>
      <c r="AC7" s="10">
        <v>109</v>
      </c>
      <c r="AD7" s="10">
        <v>69</v>
      </c>
      <c r="AE7" s="10"/>
      <c r="AF7" s="10">
        <v>331</v>
      </c>
      <c r="AG7" s="10">
        <v>748</v>
      </c>
      <c r="AH7" s="10">
        <v>407</v>
      </c>
      <c r="AI7" s="10">
        <v>228</v>
      </c>
      <c r="AJ7" s="10">
        <v>232</v>
      </c>
      <c r="AK7" s="10"/>
      <c r="AL7" s="10">
        <v>803</v>
      </c>
      <c r="AM7" s="10">
        <v>756</v>
      </c>
      <c r="AN7" s="10">
        <v>338</v>
      </c>
      <c r="AO7" s="10">
        <v>117</v>
      </c>
      <c r="AP7" s="10"/>
      <c r="AQ7" s="10">
        <v>1178</v>
      </c>
      <c r="AR7" s="10">
        <v>836</v>
      </c>
      <c r="AS7" s="10"/>
      <c r="AT7" s="10">
        <v>1305</v>
      </c>
      <c r="AU7" s="10">
        <v>438</v>
      </c>
      <c r="AV7" s="10"/>
      <c r="AW7" s="10">
        <v>799</v>
      </c>
      <c r="AX7" s="10">
        <v>470</v>
      </c>
      <c r="AY7" s="10">
        <v>680</v>
      </c>
      <c r="AZ7" s="10"/>
      <c r="BA7" s="10">
        <v>492</v>
      </c>
      <c r="BB7" s="10">
        <v>559</v>
      </c>
      <c r="BC7" s="10">
        <v>647</v>
      </c>
      <c r="BD7" s="10">
        <v>207</v>
      </c>
      <c r="BE7" s="10">
        <v>108</v>
      </c>
      <c r="BF7" s="10"/>
      <c r="BG7" s="10">
        <v>791</v>
      </c>
      <c r="BH7" s="10">
        <v>1223</v>
      </c>
      <c r="BI7" s="10"/>
      <c r="BJ7" s="10">
        <v>1546</v>
      </c>
      <c r="BK7" s="10">
        <v>457</v>
      </c>
      <c r="BL7" s="10"/>
      <c r="BM7" s="10">
        <v>280</v>
      </c>
      <c r="BN7" s="10">
        <v>408</v>
      </c>
      <c r="BO7" s="10">
        <v>699</v>
      </c>
      <c r="BP7" s="10">
        <v>159</v>
      </c>
      <c r="BQ7" s="10">
        <v>227</v>
      </c>
      <c r="BR7" s="10"/>
      <c r="BS7" s="10">
        <v>617</v>
      </c>
      <c r="BT7" s="10"/>
      <c r="BU7" s="10">
        <v>384</v>
      </c>
      <c r="BV7" s="10">
        <v>488</v>
      </c>
      <c r="BW7" s="10">
        <v>192</v>
      </c>
      <c r="BX7" s="10">
        <v>397</v>
      </c>
      <c r="BY7" s="10">
        <v>154</v>
      </c>
      <c r="BZ7" s="10"/>
      <c r="CA7" s="10">
        <v>165</v>
      </c>
      <c r="CB7" s="10"/>
      <c r="CC7" s="10">
        <v>1596</v>
      </c>
      <c r="CD7" s="10">
        <v>360</v>
      </c>
      <c r="CE7" s="10"/>
      <c r="CF7" s="10">
        <v>756</v>
      </c>
      <c r="CG7" s="10"/>
      <c r="CH7" s="10">
        <v>698</v>
      </c>
      <c r="CI7" s="10">
        <v>238</v>
      </c>
    </row>
    <row r="8" spans="2:87" ht="30" customHeight="1" x14ac:dyDescent="0.35">
      <c r="B8" s="11" t="s">
        <v>20</v>
      </c>
      <c r="C8" s="11">
        <v>2014</v>
      </c>
      <c r="D8" s="11">
        <v>993</v>
      </c>
      <c r="E8" s="11">
        <v>1015</v>
      </c>
      <c r="F8" s="11"/>
      <c r="G8" s="11">
        <v>282</v>
      </c>
      <c r="H8" s="11">
        <v>344</v>
      </c>
      <c r="I8" s="11">
        <v>342</v>
      </c>
      <c r="J8" s="11">
        <v>342</v>
      </c>
      <c r="K8" s="11">
        <v>283</v>
      </c>
      <c r="L8" s="11">
        <v>421</v>
      </c>
      <c r="M8" s="11"/>
      <c r="N8" s="11">
        <v>542</v>
      </c>
      <c r="O8" s="11">
        <v>522</v>
      </c>
      <c r="P8" s="11">
        <v>441</v>
      </c>
      <c r="Q8" s="11">
        <v>502</v>
      </c>
      <c r="R8" s="11"/>
      <c r="S8" s="11">
        <v>282</v>
      </c>
      <c r="T8" s="11">
        <v>262</v>
      </c>
      <c r="U8" s="11">
        <v>161</v>
      </c>
      <c r="V8" s="11">
        <v>181</v>
      </c>
      <c r="W8" s="11">
        <v>141</v>
      </c>
      <c r="X8" s="11">
        <v>181</v>
      </c>
      <c r="Y8" s="11">
        <v>161</v>
      </c>
      <c r="Z8" s="11">
        <v>81</v>
      </c>
      <c r="AA8" s="11">
        <v>222</v>
      </c>
      <c r="AB8" s="11">
        <v>181</v>
      </c>
      <c r="AC8" s="11">
        <v>101</v>
      </c>
      <c r="AD8" s="11">
        <v>60</v>
      </c>
      <c r="AE8" s="11"/>
      <c r="AF8" s="11">
        <v>339</v>
      </c>
      <c r="AG8" s="11">
        <v>765</v>
      </c>
      <c r="AH8" s="11">
        <v>397</v>
      </c>
      <c r="AI8" s="11">
        <v>220</v>
      </c>
      <c r="AJ8" s="11">
        <v>222</v>
      </c>
      <c r="AK8" s="11"/>
      <c r="AL8" s="11">
        <v>770</v>
      </c>
      <c r="AM8" s="11">
        <v>770</v>
      </c>
      <c r="AN8" s="11">
        <v>347</v>
      </c>
      <c r="AO8" s="11">
        <v>126</v>
      </c>
      <c r="AP8" s="11"/>
      <c r="AQ8" s="11">
        <v>1192</v>
      </c>
      <c r="AR8" s="11">
        <v>822</v>
      </c>
      <c r="AS8" s="11"/>
      <c r="AT8" s="11">
        <v>1312</v>
      </c>
      <c r="AU8" s="11">
        <v>397</v>
      </c>
      <c r="AV8" s="11"/>
      <c r="AW8" s="11">
        <v>746</v>
      </c>
      <c r="AX8" s="11">
        <v>471</v>
      </c>
      <c r="AY8" s="11">
        <v>716</v>
      </c>
      <c r="AZ8" s="11"/>
      <c r="BA8" s="11">
        <v>511</v>
      </c>
      <c r="BB8" s="11">
        <v>553</v>
      </c>
      <c r="BC8" s="11">
        <v>648</v>
      </c>
      <c r="BD8" s="11">
        <v>198</v>
      </c>
      <c r="BE8" s="11">
        <v>103</v>
      </c>
      <c r="BF8" s="11"/>
      <c r="BG8" s="11">
        <v>850</v>
      </c>
      <c r="BH8" s="11">
        <v>1164</v>
      </c>
      <c r="BI8" s="11"/>
      <c r="BJ8" s="11">
        <v>1580</v>
      </c>
      <c r="BK8" s="11">
        <v>423</v>
      </c>
      <c r="BL8" s="11"/>
      <c r="BM8" s="11">
        <v>297</v>
      </c>
      <c r="BN8" s="11">
        <v>385</v>
      </c>
      <c r="BO8" s="11">
        <v>706</v>
      </c>
      <c r="BP8" s="11">
        <v>156</v>
      </c>
      <c r="BQ8" s="11">
        <v>228</v>
      </c>
      <c r="BR8" s="11"/>
      <c r="BS8" s="11">
        <v>612</v>
      </c>
      <c r="BT8" s="11"/>
      <c r="BU8" s="11">
        <v>373</v>
      </c>
      <c r="BV8" s="11">
        <v>499</v>
      </c>
      <c r="BW8" s="11">
        <v>191</v>
      </c>
      <c r="BX8" s="11">
        <v>389</v>
      </c>
      <c r="BY8" s="11">
        <v>163</v>
      </c>
      <c r="BZ8" s="11"/>
      <c r="CA8" s="11">
        <v>167</v>
      </c>
      <c r="CB8" s="11"/>
      <c r="CC8" s="11">
        <v>1582</v>
      </c>
      <c r="CD8" s="11">
        <v>370</v>
      </c>
      <c r="CE8" s="11"/>
      <c r="CF8" s="11">
        <v>721</v>
      </c>
      <c r="CG8" s="11"/>
      <c r="CH8" s="11">
        <v>681</v>
      </c>
      <c r="CI8" s="11">
        <v>239</v>
      </c>
    </row>
    <row r="9" spans="2:87" ht="29" x14ac:dyDescent="0.35">
      <c r="B9" s="18" t="s">
        <v>527</v>
      </c>
      <c r="C9" s="17">
        <v>0.24475851515522401</v>
      </c>
      <c r="D9" s="17">
        <v>0.22513538367516001</v>
      </c>
      <c r="E9" s="17">
        <v>0.26540590047687601</v>
      </c>
      <c r="F9" s="17"/>
      <c r="G9" s="17">
        <v>0.16888580198631201</v>
      </c>
      <c r="H9" s="17">
        <v>0.26618911517725502</v>
      </c>
      <c r="I9" s="17">
        <v>0.233012659958691</v>
      </c>
      <c r="J9" s="17">
        <v>0.23885027406317999</v>
      </c>
      <c r="K9" s="17">
        <v>0.29503265264373602</v>
      </c>
      <c r="L9" s="17">
        <v>0.258650780611899</v>
      </c>
      <c r="M9" s="17"/>
      <c r="N9" s="17">
        <v>0.228313751032311</v>
      </c>
      <c r="O9" s="17">
        <v>0.260285064891215</v>
      </c>
      <c r="P9" s="17">
        <v>0.24770558714520599</v>
      </c>
      <c r="Q9" s="17">
        <v>0.241403191512191</v>
      </c>
      <c r="R9" s="17"/>
      <c r="S9" s="17">
        <v>0.22680595432485201</v>
      </c>
      <c r="T9" s="17">
        <v>0.23489779998777</v>
      </c>
      <c r="U9" s="17">
        <v>0.22179041691568499</v>
      </c>
      <c r="V9" s="17">
        <v>0.277935401182755</v>
      </c>
      <c r="W9" s="17">
        <v>0.19877788512612299</v>
      </c>
      <c r="X9" s="17">
        <v>0.24430952414103399</v>
      </c>
      <c r="Y9" s="17">
        <v>0.27200318008497798</v>
      </c>
      <c r="Z9" s="17">
        <v>0.24358641382983601</v>
      </c>
      <c r="AA9" s="17">
        <v>0.23640056192738301</v>
      </c>
      <c r="AB9" s="17">
        <v>0.27223282406358401</v>
      </c>
      <c r="AC9" s="17">
        <v>0.29971786980653697</v>
      </c>
      <c r="AD9" s="17">
        <v>0.22712505029114</v>
      </c>
      <c r="AE9" s="17"/>
      <c r="AF9" s="17">
        <v>0.22958498674504799</v>
      </c>
      <c r="AG9" s="17">
        <v>0.24320588088061501</v>
      </c>
      <c r="AH9" s="17">
        <v>0.269111242236663</v>
      </c>
      <c r="AI9" s="17">
        <v>0.27318024335794699</v>
      </c>
      <c r="AJ9" s="17">
        <v>0.232056685697724</v>
      </c>
      <c r="AK9" s="17"/>
      <c r="AL9" s="17">
        <v>0.228187943778282</v>
      </c>
      <c r="AM9" s="17">
        <v>0.252451854898741</v>
      </c>
      <c r="AN9" s="17">
        <v>0.246275824868739</v>
      </c>
      <c r="AO9" s="17">
        <v>0.29476562476005702</v>
      </c>
      <c r="AP9" s="17"/>
      <c r="AQ9" s="17">
        <v>0.25741111932612099</v>
      </c>
      <c r="AR9" s="17">
        <v>0.226399436477979</v>
      </c>
      <c r="AS9" s="17"/>
      <c r="AT9" s="17">
        <v>0.24587011107280901</v>
      </c>
      <c r="AU9" s="17">
        <v>0.26118211306755001</v>
      </c>
      <c r="AV9" s="17"/>
      <c r="AW9" s="17">
        <v>0.263900634208729</v>
      </c>
      <c r="AX9" s="17">
        <v>0.26273328496916998</v>
      </c>
      <c r="AY9" s="17">
        <v>0.21799841281927601</v>
      </c>
      <c r="AZ9" s="17"/>
      <c r="BA9" s="17">
        <v>0.23687062342499601</v>
      </c>
      <c r="BB9" s="17">
        <v>0.248903886351035</v>
      </c>
      <c r="BC9" s="17">
        <v>0.24117197265235099</v>
      </c>
      <c r="BD9" s="17">
        <v>0.239343747591028</v>
      </c>
      <c r="BE9" s="17">
        <v>0.29720479267441002</v>
      </c>
      <c r="BF9" s="17"/>
      <c r="BG9" s="17">
        <v>0.221806465309175</v>
      </c>
      <c r="BH9" s="17">
        <v>0.26150869097066798</v>
      </c>
      <c r="BI9" s="17"/>
      <c r="BJ9" s="17">
        <v>0.24278131242669099</v>
      </c>
      <c r="BK9" s="17">
        <v>0.25094833154597501</v>
      </c>
      <c r="BL9" s="17"/>
      <c r="BM9" s="17">
        <v>0.20639809394140701</v>
      </c>
      <c r="BN9" s="17">
        <v>0.291830984921226</v>
      </c>
      <c r="BO9" s="17">
        <v>0.24352443045465</v>
      </c>
      <c r="BP9" s="17">
        <v>0.18011684061862299</v>
      </c>
      <c r="BQ9" s="17">
        <v>0.28448810947265701</v>
      </c>
      <c r="BR9" s="17"/>
      <c r="BS9" s="17">
        <v>0.28258968069911</v>
      </c>
      <c r="BT9" s="17"/>
      <c r="BU9" s="17">
        <v>0.28426942154269402</v>
      </c>
      <c r="BV9" s="17">
        <v>0.24447456612822599</v>
      </c>
      <c r="BW9" s="17">
        <v>0.202877384703327</v>
      </c>
      <c r="BX9" s="17">
        <v>0.29785066674514599</v>
      </c>
      <c r="BY9" s="17">
        <v>0.156279949754386</v>
      </c>
      <c r="BZ9" s="17"/>
      <c r="CA9" s="17">
        <v>0.27681123418336301</v>
      </c>
      <c r="CB9" s="17"/>
      <c r="CC9" s="17">
        <v>0.247711656564821</v>
      </c>
      <c r="CD9" s="17">
        <v>0.25476344120015598</v>
      </c>
      <c r="CE9" s="17"/>
      <c r="CF9" s="17">
        <v>0.27950052001536901</v>
      </c>
      <c r="CG9" s="17"/>
      <c r="CH9" s="17">
        <v>0.240546222804046</v>
      </c>
      <c r="CI9" s="17">
        <v>0.30890848861716602</v>
      </c>
    </row>
    <row r="10" spans="2:87" ht="29" x14ac:dyDescent="0.35">
      <c r="B10" s="18" t="s">
        <v>528</v>
      </c>
      <c r="C10" s="17">
        <v>0.33961978779329399</v>
      </c>
      <c r="D10" s="17">
        <v>0.34016569199080898</v>
      </c>
      <c r="E10" s="17">
        <v>0.33902027995103801</v>
      </c>
      <c r="F10" s="17"/>
      <c r="G10" s="17">
        <v>0.32650981962090497</v>
      </c>
      <c r="H10" s="17">
        <v>0.35035981358920298</v>
      </c>
      <c r="I10" s="17">
        <v>0.35394579156966</v>
      </c>
      <c r="J10" s="17">
        <v>0.34339610870944098</v>
      </c>
      <c r="K10" s="17">
        <v>0.31508029323283798</v>
      </c>
      <c r="L10" s="17">
        <v>0.34141258856095702</v>
      </c>
      <c r="M10" s="17"/>
      <c r="N10" s="17">
        <v>0.38925826117075402</v>
      </c>
      <c r="O10" s="17">
        <v>0.33179936492188</v>
      </c>
      <c r="P10" s="17">
        <v>0.32563405027407999</v>
      </c>
      <c r="Q10" s="17">
        <v>0.30691668365077002</v>
      </c>
      <c r="R10" s="17"/>
      <c r="S10" s="17">
        <v>0.362617058458929</v>
      </c>
      <c r="T10" s="17">
        <v>0.32835214029103599</v>
      </c>
      <c r="U10" s="17">
        <v>0.36779255194833699</v>
      </c>
      <c r="V10" s="17">
        <v>0.36787234297689603</v>
      </c>
      <c r="W10" s="17">
        <v>0.35942001436531301</v>
      </c>
      <c r="X10" s="17">
        <v>0.41487968371832101</v>
      </c>
      <c r="Y10" s="17">
        <v>0.29897826195462401</v>
      </c>
      <c r="Z10" s="17">
        <v>0.30439702267888602</v>
      </c>
      <c r="AA10" s="17">
        <v>0.352526659852827</v>
      </c>
      <c r="AB10" s="17">
        <v>0.2918524542757</v>
      </c>
      <c r="AC10" s="17">
        <v>0.284208959180073</v>
      </c>
      <c r="AD10" s="17">
        <v>0.192599906968141</v>
      </c>
      <c r="AE10" s="17"/>
      <c r="AF10" s="17">
        <v>0.29462939916257502</v>
      </c>
      <c r="AG10" s="17">
        <v>0.31454165038688903</v>
      </c>
      <c r="AH10" s="17">
        <v>0.36707690650552899</v>
      </c>
      <c r="AI10" s="17">
        <v>0.392521634647785</v>
      </c>
      <c r="AJ10" s="17">
        <v>0.39664871294292398</v>
      </c>
      <c r="AK10" s="17"/>
      <c r="AL10" s="17">
        <v>0.33546498613801401</v>
      </c>
      <c r="AM10" s="17">
        <v>0.35256580907266699</v>
      </c>
      <c r="AN10" s="17">
        <v>0.323106271612082</v>
      </c>
      <c r="AO10" s="17">
        <v>0.331390084012682</v>
      </c>
      <c r="AP10" s="17"/>
      <c r="AQ10" s="17">
        <v>0.31636421383167201</v>
      </c>
      <c r="AR10" s="17">
        <v>0.37336390135909697</v>
      </c>
      <c r="AS10" s="17"/>
      <c r="AT10" s="17">
        <v>0.35608226366814599</v>
      </c>
      <c r="AU10" s="17">
        <v>0.33328945942761101</v>
      </c>
      <c r="AV10" s="17"/>
      <c r="AW10" s="17">
        <v>0.34880578281871</v>
      </c>
      <c r="AX10" s="17">
        <v>0.35679888813907101</v>
      </c>
      <c r="AY10" s="17">
        <v>0.32644405079460398</v>
      </c>
      <c r="AZ10" s="17"/>
      <c r="BA10" s="17">
        <v>0.34286910901502299</v>
      </c>
      <c r="BB10" s="17">
        <v>0.34955188922368002</v>
      </c>
      <c r="BC10" s="17">
        <v>0.32815382409134197</v>
      </c>
      <c r="BD10" s="17">
        <v>0.36063571060391397</v>
      </c>
      <c r="BE10" s="17">
        <v>0.29545245969269002</v>
      </c>
      <c r="BF10" s="17"/>
      <c r="BG10" s="17">
        <v>0.33751078167902199</v>
      </c>
      <c r="BH10" s="17">
        <v>0.34115891930646303</v>
      </c>
      <c r="BI10" s="17"/>
      <c r="BJ10" s="17">
        <v>0.338128278406504</v>
      </c>
      <c r="BK10" s="17">
        <v>0.34289309933041801</v>
      </c>
      <c r="BL10" s="17"/>
      <c r="BM10" s="17">
        <v>0.31497145237708102</v>
      </c>
      <c r="BN10" s="17">
        <v>0.31167550582027698</v>
      </c>
      <c r="BO10" s="17">
        <v>0.37370455461659002</v>
      </c>
      <c r="BP10" s="17">
        <v>0.42260818453203502</v>
      </c>
      <c r="BQ10" s="17">
        <v>0.32191936273512201</v>
      </c>
      <c r="BR10" s="17"/>
      <c r="BS10" s="17">
        <v>0.36348544786276199</v>
      </c>
      <c r="BT10" s="17"/>
      <c r="BU10" s="17">
        <v>0.32017860092028</v>
      </c>
      <c r="BV10" s="17">
        <v>0.40466346199636199</v>
      </c>
      <c r="BW10" s="17">
        <v>0.38205751089377998</v>
      </c>
      <c r="BX10" s="17">
        <v>0.34448784696729601</v>
      </c>
      <c r="BY10" s="17">
        <v>0.25401234517344701</v>
      </c>
      <c r="BZ10" s="17"/>
      <c r="CA10" s="17">
        <v>0.41926317694187099</v>
      </c>
      <c r="CB10" s="17"/>
      <c r="CC10" s="17">
        <v>0.34254342913872499</v>
      </c>
      <c r="CD10" s="17">
        <v>0.34874690450833901</v>
      </c>
      <c r="CE10" s="17"/>
      <c r="CF10" s="17">
        <v>0.34818695853548498</v>
      </c>
      <c r="CG10" s="17"/>
      <c r="CH10" s="17">
        <v>0.35214384846345198</v>
      </c>
      <c r="CI10" s="17">
        <v>0.36297351696867902</v>
      </c>
    </row>
    <row r="11" spans="2:87" ht="29" x14ac:dyDescent="0.35">
      <c r="B11" s="18" t="s">
        <v>529</v>
      </c>
      <c r="C11" s="17">
        <v>0.15386171151082501</v>
      </c>
      <c r="D11" s="17">
        <v>0.166562016440609</v>
      </c>
      <c r="E11" s="17">
        <v>0.141416422451353</v>
      </c>
      <c r="F11" s="17"/>
      <c r="G11" s="17">
        <v>0.22666522708004599</v>
      </c>
      <c r="H11" s="17">
        <v>0.14713615506653899</v>
      </c>
      <c r="I11" s="17">
        <v>0.17007668065346601</v>
      </c>
      <c r="J11" s="17">
        <v>0.15150765717505199</v>
      </c>
      <c r="K11" s="17">
        <v>0.11769775014779001</v>
      </c>
      <c r="L11" s="17">
        <v>0.123597789074351</v>
      </c>
      <c r="M11" s="17"/>
      <c r="N11" s="17">
        <v>0.15272613262838</v>
      </c>
      <c r="O11" s="17">
        <v>0.14516412256011499</v>
      </c>
      <c r="P11" s="17">
        <v>0.181170646870497</v>
      </c>
      <c r="Q11" s="17">
        <v>0.14042712483439601</v>
      </c>
      <c r="R11" s="17"/>
      <c r="S11" s="17">
        <v>0.15872835130579299</v>
      </c>
      <c r="T11" s="17">
        <v>0.15942001504339001</v>
      </c>
      <c r="U11" s="17">
        <v>0.15603985918402399</v>
      </c>
      <c r="V11" s="17">
        <v>0.10376922182781401</v>
      </c>
      <c r="W11" s="17">
        <v>0.19046184494005899</v>
      </c>
      <c r="X11" s="17">
        <v>0.13466873243078201</v>
      </c>
      <c r="Y11" s="17">
        <v>0.135620345480987</v>
      </c>
      <c r="Z11" s="17">
        <v>0.20847152706753</v>
      </c>
      <c r="AA11" s="17">
        <v>0.15827497765839199</v>
      </c>
      <c r="AB11" s="17">
        <v>0.178196326700927</v>
      </c>
      <c r="AC11" s="17">
        <v>8.6764451335750004E-2</v>
      </c>
      <c r="AD11" s="17">
        <v>0.22232160219910499</v>
      </c>
      <c r="AE11" s="17"/>
      <c r="AF11" s="17">
        <v>0.153549110577928</v>
      </c>
      <c r="AG11" s="17">
        <v>0.17050573208948899</v>
      </c>
      <c r="AH11" s="17">
        <v>0.150358854335365</v>
      </c>
      <c r="AI11" s="17">
        <v>0.12826985753912601</v>
      </c>
      <c r="AJ11" s="17">
        <v>0.15691036919675</v>
      </c>
      <c r="AK11" s="17"/>
      <c r="AL11" s="17">
        <v>0.14977971390702699</v>
      </c>
      <c r="AM11" s="17">
        <v>0.144605149987419</v>
      </c>
      <c r="AN11" s="17">
        <v>0.18747777830728199</v>
      </c>
      <c r="AO11" s="17">
        <v>0.14275801526486201</v>
      </c>
      <c r="AP11" s="17"/>
      <c r="AQ11" s="17">
        <v>0.14385563596513201</v>
      </c>
      <c r="AR11" s="17">
        <v>0.16838064577230899</v>
      </c>
      <c r="AS11" s="17"/>
      <c r="AT11" s="17">
        <v>0.157796754063148</v>
      </c>
      <c r="AU11" s="17">
        <v>0.126155188636247</v>
      </c>
      <c r="AV11" s="17"/>
      <c r="AW11" s="17">
        <v>0.14229727098487699</v>
      </c>
      <c r="AX11" s="17">
        <v>0.14183891386608499</v>
      </c>
      <c r="AY11" s="17">
        <v>0.16938581642095701</v>
      </c>
      <c r="AZ11" s="17"/>
      <c r="BA11" s="17">
        <v>0.18332319364563401</v>
      </c>
      <c r="BB11" s="17">
        <v>0.132101424686831</v>
      </c>
      <c r="BC11" s="17">
        <v>0.15527519300529999</v>
      </c>
      <c r="BD11" s="17">
        <v>0.13218220745732601</v>
      </c>
      <c r="BE11" s="17">
        <v>0.15884198310418601</v>
      </c>
      <c r="BF11" s="17"/>
      <c r="BG11" s="17">
        <v>0.15103307979021399</v>
      </c>
      <c r="BH11" s="17">
        <v>0.155926018575125</v>
      </c>
      <c r="BI11" s="17"/>
      <c r="BJ11" s="17">
        <v>0.15796941962411701</v>
      </c>
      <c r="BK11" s="17">
        <v>0.13998462734400299</v>
      </c>
      <c r="BL11" s="17"/>
      <c r="BM11" s="17">
        <v>0.116592895942882</v>
      </c>
      <c r="BN11" s="17">
        <v>0.13847654694056499</v>
      </c>
      <c r="BO11" s="17">
        <v>0.165807897776963</v>
      </c>
      <c r="BP11" s="17">
        <v>0.15038980035777899</v>
      </c>
      <c r="BQ11" s="17">
        <v>0.14909142509034001</v>
      </c>
      <c r="BR11" s="17"/>
      <c r="BS11" s="17">
        <v>0.14980642270973599</v>
      </c>
      <c r="BT11" s="17"/>
      <c r="BU11" s="17">
        <v>0.140625344880389</v>
      </c>
      <c r="BV11" s="17">
        <v>0.159042434272089</v>
      </c>
      <c r="BW11" s="17">
        <v>0.191720610867323</v>
      </c>
      <c r="BX11" s="17">
        <v>0.15249033247558</v>
      </c>
      <c r="BY11" s="17">
        <v>0.114468953654736</v>
      </c>
      <c r="BZ11" s="17"/>
      <c r="CA11" s="17">
        <v>0.145902525770362</v>
      </c>
      <c r="CB11" s="17"/>
      <c r="CC11" s="17">
        <v>0.154114445623658</v>
      </c>
      <c r="CD11" s="17">
        <v>0.157084571043895</v>
      </c>
      <c r="CE11" s="17"/>
      <c r="CF11" s="17">
        <v>0.153387459548052</v>
      </c>
      <c r="CG11" s="17"/>
      <c r="CH11" s="17">
        <v>0.156532839931631</v>
      </c>
      <c r="CI11" s="17">
        <v>0.15653017453433599</v>
      </c>
    </row>
    <row r="12" spans="2:87" ht="29" x14ac:dyDescent="0.35">
      <c r="B12" s="18" t="s">
        <v>530</v>
      </c>
      <c r="C12" s="17">
        <v>0.109988259797989</v>
      </c>
      <c r="D12" s="17">
        <v>0.12836769744585799</v>
      </c>
      <c r="E12" s="17">
        <v>9.2656313874468599E-2</v>
      </c>
      <c r="F12" s="17"/>
      <c r="G12" s="17">
        <v>0.100205792804269</v>
      </c>
      <c r="H12" s="17">
        <v>7.6947230995213098E-2</v>
      </c>
      <c r="I12" s="17">
        <v>9.2887897566392597E-2</v>
      </c>
      <c r="J12" s="17">
        <v>0.120490071926299</v>
      </c>
      <c r="K12" s="17">
        <v>0.14085045604760499</v>
      </c>
      <c r="L12" s="17">
        <v>0.12818030414425299</v>
      </c>
      <c r="M12" s="17"/>
      <c r="N12" s="17">
        <v>9.7944555200901104E-2</v>
      </c>
      <c r="O12" s="17">
        <v>0.116321759202344</v>
      </c>
      <c r="P12" s="17">
        <v>9.2962118054335893E-2</v>
      </c>
      <c r="Q12" s="17">
        <v>0.13086489016307801</v>
      </c>
      <c r="R12" s="17"/>
      <c r="S12" s="17">
        <v>0.10269704429792401</v>
      </c>
      <c r="T12" s="17">
        <v>0.119403741338502</v>
      </c>
      <c r="U12" s="17">
        <v>0.11432170835689</v>
      </c>
      <c r="V12" s="17">
        <v>9.5963482553385202E-2</v>
      </c>
      <c r="W12" s="17">
        <v>0.10994211879714701</v>
      </c>
      <c r="X12" s="17">
        <v>7.6038321114086496E-2</v>
      </c>
      <c r="Y12" s="17">
        <v>8.5274645844087102E-2</v>
      </c>
      <c r="Z12" s="17">
        <v>7.4135518549647506E-2</v>
      </c>
      <c r="AA12" s="17">
        <v>0.104495892823951</v>
      </c>
      <c r="AB12" s="17">
        <v>0.130738382421383</v>
      </c>
      <c r="AC12" s="17">
        <v>0.20599314605416399</v>
      </c>
      <c r="AD12" s="17">
        <v>0.14715920559624299</v>
      </c>
      <c r="AE12" s="17"/>
      <c r="AF12" s="17">
        <v>0.138629445927962</v>
      </c>
      <c r="AG12" s="17">
        <v>0.119558664416142</v>
      </c>
      <c r="AH12" s="17">
        <v>9.6324295810437E-2</v>
      </c>
      <c r="AI12" s="17">
        <v>8.4298557998263399E-2</v>
      </c>
      <c r="AJ12" s="17">
        <v>8.5384454628300702E-2</v>
      </c>
      <c r="AK12" s="17"/>
      <c r="AL12" s="17">
        <v>9.53543033844826E-2</v>
      </c>
      <c r="AM12" s="17">
        <v>0.114836485832918</v>
      </c>
      <c r="AN12" s="17">
        <v>0.13603054116268501</v>
      </c>
      <c r="AO12" s="17">
        <v>9.8020662043708004E-2</v>
      </c>
      <c r="AP12" s="17"/>
      <c r="AQ12" s="17">
        <v>0.12159289423917199</v>
      </c>
      <c r="AR12" s="17">
        <v>9.3149797624611799E-2</v>
      </c>
      <c r="AS12" s="17"/>
      <c r="AT12" s="17">
        <v>9.64829305207935E-2</v>
      </c>
      <c r="AU12" s="17">
        <v>0.12781403936154401</v>
      </c>
      <c r="AV12" s="17"/>
      <c r="AW12" s="17">
        <v>0.110713724956158</v>
      </c>
      <c r="AX12" s="17">
        <v>8.7487851050698007E-2</v>
      </c>
      <c r="AY12" s="17">
        <v>0.122791721978011</v>
      </c>
      <c r="AZ12" s="17"/>
      <c r="BA12" s="17">
        <v>8.7698872513690407E-2</v>
      </c>
      <c r="BB12" s="17">
        <v>0.116956781878581</v>
      </c>
      <c r="BC12" s="17">
        <v>0.1177480023793</v>
      </c>
      <c r="BD12" s="17">
        <v>0.126240119001227</v>
      </c>
      <c r="BE12" s="17">
        <v>0.104000610005674</v>
      </c>
      <c r="BF12" s="17"/>
      <c r="BG12" s="17">
        <v>0.11039380260175199</v>
      </c>
      <c r="BH12" s="17">
        <v>0.10969229872656901</v>
      </c>
      <c r="BI12" s="17"/>
      <c r="BJ12" s="17">
        <v>0.104867649788804</v>
      </c>
      <c r="BK12" s="17">
        <v>0.13178158445396401</v>
      </c>
      <c r="BL12" s="17"/>
      <c r="BM12" s="17">
        <v>8.4486915365880905E-2</v>
      </c>
      <c r="BN12" s="17">
        <v>0.124217205623962</v>
      </c>
      <c r="BO12" s="17">
        <v>9.5548495594908106E-2</v>
      </c>
      <c r="BP12" s="17">
        <v>0.117031272386525</v>
      </c>
      <c r="BQ12" s="17">
        <v>0.13862681862391599</v>
      </c>
      <c r="BR12" s="17"/>
      <c r="BS12" s="17">
        <v>0.108690817814387</v>
      </c>
      <c r="BT12" s="17"/>
      <c r="BU12" s="17">
        <v>0.109179676670385</v>
      </c>
      <c r="BV12" s="17">
        <v>7.9386722038130603E-2</v>
      </c>
      <c r="BW12" s="17">
        <v>0.10775071873316899</v>
      </c>
      <c r="BX12" s="17">
        <v>0.123357444963583</v>
      </c>
      <c r="BY12" s="17">
        <v>0.12383859662900699</v>
      </c>
      <c r="BZ12" s="17"/>
      <c r="CA12" s="17">
        <v>0.107645261081452</v>
      </c>
      <c r="CB12" s="17"/>
      <c r="CC12" s="17">
        <v>0.11562077586705601</v>
      </c>
      <c r="CD12" s="17">
        <v>9.3668150282724294E-2</v>
      </c>
      <c r="CE12" s="17"/>
      <c r="CF12" s="17">
        <v>0.102869921467114</v>
      </c>
      <c r="CG12" s="17"/>
      <c r="CH12" s="17">
        <v>0.123686426567235</v>
      </c>
      <c r="CI12" s="17">
        <v>7.1171265177946405E-2</v>
      </c>
    </row>
    <row r="13" spans="2:87" ht="29" x14ac:dyDescent="0.35">
      <c r="B13" s="18" t="s">
        <v>531</v>
      </c>
      <c r="C13" s="17">
        <v>6.7020472135566805E-2</v>
      </c>
      <c r="D13" s="17">
        <v>6.7187180264459204E-2</v>
      </c>
      <c r="E13" s="17">
        <v>6.7253840620076305E-2</v>
      </c>
      <c r="F13" s="17"/>
      <c r="G13" s="17">
        <v>4.3957077457833803E-2</v>
      </c>
      <c r="H13" s="17">
        <v>8.68082094259751E-2</v>
      </c>
      <c r="I13" s="17">
        <v>6.6362520738430603E-2</v>
      </c>
      <c r="J13" s="17">
        <v>5.76849648332887E-2</v>
      </c>
      <c r="K13" s="17">
        <v>8.4467427996189795E-2</v>
      </c>
      <c r="L13" s="17">
        <v>6.2693757230430996E-2</v>
      </c>
      <c r="M13" s="17"/>
      <c r="N13" s="17">
        <v>7.5673947084824306E-2</v>
      </c>
      <c r="O13" s="17">
        <v>4.8133994534965599E-2</v>
      </c>
      <c r="P13" s="17">
        <v>7.1187282170917701E-2</v>
      </c>
      <c r="Q13" s="17">
        <v>7.4590468080538E-2</v>
      </c>
      <c r="R13" s="17"/>
      <c r="S13" s="17">
        <v>5.4012247477449399E-2</v>
      </c>
      <c r="T13" s="17">
        <v>8.5931082147900795E-2</v>
      </c>
      <c r="U13" s="17">
        <v>7.8938157038482795E-2</v>
      </c>
      <c r="V13" s="17">
        <v>4.9320347432848702E-2</v>
      </c>
      <c r="W13" s="17">
        <v>6.3126107034756601E-2</v>
      </c>
      <c r="X13" s="17">
        <v>6.6018908612076793E-2</v>
      </c>
      <c r="Y13" s="17">
        <v>6.7397626692759199E-2</v>
      </c>
      <c r="Z13" s="17">
        <v>3.7847058947253903E-2</v>
      </c>
      <c r="AA13" s="17">
        <v>8.0940293237757893E-2</v>
      </c>
      <c r="AB13" s="17">
        <v>5.4667348354205302E-2</v>
      </c>
      <c r="AC13" s="17">
        <v>5.3349296711190701E-2</v>
      </c>
      <c r="AD13" s="17">
        <v>0.12632111237174701</v>
      </c>
      <c r="AE13" s="17"/>
      <c r="AF13" s="17">
        <v>8.2681526024684093E-2</v>
      </c>
      <c r="AG13" s="17">
        <v>6.3996664336302897E-2</v>
      </c>
      <c r="AH13" s="17">
        <v>7.0574088251728007E-2</v>
      </c>
      <c r="AI13" s="17">
        <v>4.78405905381162E-2</v>
      </c>
      <c r="AJ13" s="17">
        <v>6.3669627324350594E-2</v>
      </c>
      <c r="AK13" s="17"/>
      <c r="AL13" s="17">
        <v>8.43734261457465E-2</v>
      </c>
      <c r="AM13" s="17">
        <v>6.34686198986988E-2</v>
      </c>
      <c r="AN13" s="17">
        <v>4.4252929510921302E-2</v>
      </c>
      <c r="AO13" s="17">
        <v>4.5453616956205603E-2</v>
      </c>
      <c r="AP13" s="17"/>
      <c r="AQ13" s="17">
        <v>7.0822209726983595E-2</v>
      </c>
      <c r="AR13" s="17">
        <v>6.1504105812213099E-2</v>
      </c>
      <c r="AS13" s="17"/>
      <c r="AT13" s="17">
        <v>6.7160275395143895E-2</v>
      </c>
      <c r="AU13" s="17">
        <v>6.10841807280217E-2</v>
      </c>
      <c r="AV13" s="17"/>
      <c r="AW13" s="17">
        <v>6.0858772808903498E-2</v>
      </c>
      <c r="AX13" s="17">
        <v>6.5990559482441494E-2</v>
      </c>
      <c r="AY13" s="17">
        <v>7.6084604272237802E-2</v>
      </c>
      <c r="AZ13" s="17"/>
      <c r="BA13" s="17">
        <v>6.5560159693635794E-2</v>
      </c>
      <c r="BB13" s="17">
        <v>7.6771552552220304E-2</v>
      </c>
      <c r="BC13" s="17">
        <v>7.7244251668811895E-2</v>
      </c>
      <c r="BD13" s="17">
        <v>2.6621555008475999E-2</v>
      </c>
      <c r="BE13" s="17">
        <v>3.5919868592113699E-2</v>
      </c>
      <c r="BF13" s="17"/>
      <c r="BG13" s="17">
        <v>7.8651229681578297E-2</v>
      </c>
      <c r="BH13" s="17">
        <v>5.8532461911241701E-2</v>
      </c>
      <c r="BI13" s="17"/>
      <c r="BJ13" s="17">
        <v>6.8446305808407895E-2</v>
      </c>
      <c r="BK13" s="17">
        <v>6.1149779881997497E-2</v>
      </c>
      <c r="BL13" s="17"/>
      <c r="BM13" s="17">
        <v>0.122194851139445</v>
      </c>
      <c r="BN13" s="17">
        <v>7.4230830194766895E-2</v>
      </c>
      <c r="BO13" s="17">
        <v>5.3263055689431502E-2</v>
      </c>
      <c r="BP13" s="17">
        <v>5.8653742232097301E-2</v>
      </c>
      <c r="BQ13" s="17">
        <v>4.0974606621993599E-2</v>
      </c>
      <c r="BR13" s="17"/>
      <c r="BS13" s="17">
        <v>5.1169521172023599E-2</v>
      </c>
      <c r="BT13" s="17"/>
      <c r="BU13" s="17">
        <v>7.0154127870447794E-2</v>
      </c>
      <c r="BV13" s="17">
        <v>4.6300810426249998E-2</v>
      </c>
      <c r="BW13" s="17">
        <v>5.2271718622497299E-2</v>
      </c>
      <c r="BX13" s="17">
        <v>4.9426225850897003E-2</v>
      </c>
      <c r="BY13" s="17">
        <v>0.14843487862827201</v>
      </c>
      <c r="BZ13" s="17"/>
      <c r="CA13" s="17">
        <v>2.8142756928563901E-2</v>
      </c>
      <c r="CB13" s="17"/>
      <c r="CC13" s="17">
        <v>6.11937166895173E-2</v>
      </c>
      <c r="CD13" s="17">
        <v>8.0627858608404407E-2</v>
      </c>
      <c r="CE13" s="17"/>
      <c r="CF13" s="17">
        <v>5.6626574352391303E-2</v>
      </c>
      <c r="CG13" s="17"/>
      <c r="CH13" s="17">
        <v>6.0930411250331898E-2</v>
      </c>
      <c r="CI13" s="17">
        <v>5.1132735059212502E-2</v>
      </c>
    </row>
    <row r="14" spans="2:87" x14ac:dyDescent="0.35">
      <c r="B14" s="18" t="s">
        <v>161</v>
      </c>
      <c r="C14" s="19">
        <v>8.4751253607101798E-2</v>
      </c>
      <c r="D14" s="19">
        <v>7.2582030183105994E-2</v>
      </c>
      <c r="E14" s="19">
        <v>9.4247242626188402E-2</v>
      </c>
      <c r="F14" s="19"/>
      <c r="G14" s="19">
        <v>0.13377628105063499</v>
      </c>
      <c r="H14" s="19">
        <v>7.2559475745815394E-2</v>
      </c>
      <c r="I14" s="19">
        <v>8.3714449513358796E-2</v>
      </c>
      <c r="J14" s="19">
        <v>8.8070923292739897E-2</v>
      </c>
      <c r="K14" s="19">
        <v>4.68714199318414E-2</v>
      </c>
      <c r="L14" s="19">
        <v>8.5464780378109895E-2</v>
      </c>
      <c r="M14" s="19"/>
      <c r="N14" s="19">
        <v>5.6083352882829701E-2</v>
      </c>
      <c r="O14" s="19">
        <v>9.8295693889480604E-2</v>
      </c>
      <c r="P14" s="19">
        <v>8.1340315484962997E-2</v>
      </c>
      <c r="Q14" s="19">
        <v>0.105797641759028</v>
      </c>
      <c r="R14" s="19"/>
      <c r="S14" s="19">
        <v>9.5139344135052303E-2</v>
      </c>
      <c r="T14" s="19">
        <v>7.1995221191402406E-2</v>
      </c>
      <c r="U14" s="19">
        <v>6.1117306556580403E-2</v>
      </c>
      <c r="V14" s="19">
        <v>0.105139204026302</v>
      </c>
      <c r="W14" s="19">
        <v>7.8272029736601606E-2</v>
      </c>
      <c r="X14" s="19">
        <v>6.4084829983699299E-2</v>
      </c>
      <c r="Y14" s="19">
        <v>0.14072593994256599</v>
      </c>
      <c r="Z14" s="19">
        <v>0.13156245892684701</v>
      </c>
      <c r="AA14" s="19">
        <v>6.7361614499689901E-2</v>
      </c>
      <c r="AB14" s="19">
        <v>7.2312664184201597E-2</v>
      </c>
      <c r="AC14" s="19">
        <v>6.9966276912285005E-2</v>
      </c>
      <c r="AD14" s="19">
        <v>8.4473122573623993E-2</v>
      </c>
      <c r="AE14" s="19"/>
      <c r="AF14" s="19">
        <v>0.100925531561804</v>
      </c>
      <c r="AG14" s="19">
        <v>8.8191407890562096E-2</v>
      </c>
      <c r="AH14" s="19">
        <v>4.65546128602779E-2</v>
      </c>
      <c r="AI14" s="19">
        <v>7.3889115918762696E-2</v>
      </c>
      <c r="AJ14" s="19">
        <v>6.53301502099502E-2</v>
      </c>
      <c r="AK14" s="19"/>
      <c r="AL14" s="19">
        <v>0.106839626646448</v>
      </c>
      <c r="AM14" s="19">
        <v>7.2072080309556794E-2</v>
      </c>
      <c r="AN14" s="19">
        <v>6.2856654538289702E-2</v>
      </c>
      <c r="AO14" s="19">
        <v>8.7611996962486297E-2</v>
      </c>
      <c r="AP14" s="19"/>
      <c r="AQ14" s="19">
        <v>8.9953926910918899E-2</v>
      </c>
      <c r="AR14" s="19">
        <v>7.7202112953789995E-2</v>
      </c>
      <c r="AS14" s="19"/>
      <c r="AT14" s="19">
        <v>7.66076652799592E-2</v>
      </c>
      <c r="AU14" s="19">
        <v>9.0475018779026306E-2</v>
      </c>
      <c r="AV14" s="19"/>
      <c r="AW14" s="19">
        <v>7.3423814222621203E-2</v>
      </c>
      <c r="AX14" s="19">
        <v>8.5150502492534696E-2</v>
      </c>
      <c r="AY14" s="19">
        <v>8.7295393714914196E-2</v>
      </c>
      <c r="AZ14" s="19"/>
      <c r="BA14" s="19">
        <v>8.3678041707020895E-2</v>
      </c>
      <c r="BB14" s="19">
        <v>7.57144653076533E-2</v>
      </c>
      <c r="BC14" s="19">
        <v>8.0406756202894905E-2</v>
      </c>
      <c r="BD14" s="19">
        <v>0.11497666033803</v>
      </c>
      <c r="BE14" s="19">
        <v>0.108580285930927</v>
      </c>
      <c r="BF14" s="19"/>
      <c r="BG14" s="19">
        <v>0.10060464093825799</v>
      </c>
      <c r="BH14" s="19">
        <v>7.3181610509934297E-2</v>
      </c>
      <c r="BI14" s="19"/>
      <c r="BJ14" s="19">
        <v>8.7807033945476204E-2</v>
      </c>
      <c r="BK14" s="19">
        <v>7.3242577443643195E-2</v>
      </c>
      <c r="BL14" s="19"/>
      <c r="BM14" s="19">
        <v>0.15535579123330501</v>
      </c>
      <c r="BN14" s="19">
        <v>5.9568926499203E-2</v>
      </c>
      <c r="BO14" s="19">
        <v>6.8151565867458297E-2</v>
      </c>
      <c r="BP14" s="19">
        <v>7.1200159872939803E-2</v>
      </c>
      <c r="BQ14" s="19">
        <v>6.4899677455971999E-2</v>
      </c>
      <c r="BR14" s="19"/>
      <c r="BS14" s="19">
        <v>4.4258109741981397E-2</v>
      </c>
      <c r="BT14" s="19"/>
      <c r="BU14" s="19">
        <v>7.5592828115804298E-2</v>
      </c>
      <c r="BV14" s="19">
        <v>6.6132005138942199E-2</v>
      </c>
      <c r="BW14" s="19">
        <v>6.3322056179902997E-2</v>
      </c>
      <c r="BX14" s="19">
        <v>3.2387482997498301E-2</v>
      </c>
      <c r="BY14" s="19">
        <v>0.202965276160151</v>
      </c>
      <c r="BZ14" s="19"/>
      <c r="CA14" s="19">
        <v>2.22350450943886E-2</v>
      </c>
      <c r="CB14" s="19"/>
      <c r="CC14" s="19">
        <v>7.8815976116223402E-2</v>
      </c>
      <c r="CD14" s="19">
        <v>6.5109074356481403E-2</v>
      </c>
      <c r="CE14" s="19"/>
      <c r="CF14" s="19">
        <v>5.9428566081588301E-2</v>
      </c>
      <c r="CG14" s="19"/>
      <c r="CH14" s="19">
        <v>6.6160250983303803E-2</v>
      </c>
      <c r="CI14" s="19">
        <v>4.9283819642660702E-2</v>
      </c>
    </row>
    <row r="15" spans="2:87" x14ac:dyDescent="0.35">
      <c r="B15" s="16"/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575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2014</v>
      </c>
      <c r="D7" s="10">
        <v>1010</v>
      </c>
      <c r="E7" s="10">
        <v>998</v>
      </c>
      <c r="F7" s="10"/>
      <c r="G7" s="10">
        <v>162</v>
      </c>
      <c r="H7" s="10">
        <v>348</v>
      </c>
      <c r="I7" s="10">
        <v>362</v>
      </c>
      <c r="J7" s="10">
        <v>366</v>
      </c>
      <c r="K7" s="10">
        <v>313</v>
      </c>
      <c r="L7" s="10">
        <v>463</v>
      </c>
      <c r="M7" s="10"/>
      <c r="N7" s="10">
        <v>594</v>
      </c>
      <c r="O7" s="10">
        <v>504</v>
      </c>
      <c r="P7" s="10">
        <v>427</v>
      </c>
      <c r="Q7" s="10">
        <v>482</v>
      </c>
      <c r="R7" s="10"/>
      <c r="S7" s="10">
        <v>277</v>
      </c>
      <c r="T7" s="10">
        <v>281</v>
      </c>
      <c r="U7" s="10">
        <v>168</v>
      </c>
      <c r="V7" s="10">
        <v>172</v>
      </c>
      <c r="W7" s="10">
        <v>153</v>
      </c>
      <c r="X7" s="10">
        <v>169</v>
      </c>
      <c r="Y7" s="10">
        <v>143</v>
      </c>
      <c r="Z7" s="10">
        <v>76</v>
      </c>
      <c r="AA7" s="10">
        <v>207</v>
      </c>
      <c r="AB7" s="10">
        <v>190</v>
      </c>
      <c r="AC7" s="10">
        <v>109</v>
      </c>
      <c r="AD7" s="10">
        <v>69</v>
      </c>
      <c r="AE7" s="10"/>
      <c r="AF7" s="10">
        <v>331</v>
      </c>
      <c r="AG7" s="10">
        <v>748</v>
      </c>
      <c r="AH7" s="10">
        <v>407</v>
      </c>
      <c r="AI7" s="10">
        <v>228</v>
      </c>
      <c r="AJ7" s="10">
        <v>232</v>
      </c>
      <c r="AK7" s="10"/>
      <c r="AL7" s="10">
        <v>803</v>
      </c>
      <c r="AM7" s="10">
        <v>756</v>
      </c>
      <c r="AN7" s="10">
        <v>338</v>
      </c>
      <c r="AO7" s="10">
        <v>117</v>
      </c>
      <c r="AP7" s="10"/>
      <c r="AQ7" s="10">
        <v>1178</v>
      </c>
      <c r="AR7" s="10">
        <v>836</v>
      </c>
      <c r="AS7" s="10"/>
      <c r="AT7" s="10">
        <v>1305</v>
      </c>
      <c r="AU7" s="10">
        <v>438</v>
      </c>
      <c r="AV7" s="10"/>
      <c r="AW7" s="10">
        <v>799</v>
      </c>
      <c r="AX7" s="10">
        <v>470</v>
      </c>
      <c r="AY7" s="10">
        <v>680</v>
      </c>
      <c r="AZ7" s="10"/>
      <c r="BA7" s="10">
        <v>492</v>
      </c>
      <c r="BB7" s="10">
        <v>559</v>
      </c>
      <c r="BC7" s="10">
        <v>647</v>
      </c>
      <c r="BD7" s="10">
        <v>207</v>
      </c>
      <c r="BE7" s="10">
        <v>108</v>
      </c>
      <c r="BF7" s="10"/>
      <c r="BG7" s="10">
        <v>791</v>
      </c>
      <c r="BH7" s="10">
        <v>1223</v>
      </c>
      <c r="BI7" s="10"/>
      <c r="BJ7" s="10">
        <v>1546</v>
      </c>
      <c r="BK7" s="10">
        <v>457</v>
      </c>
      <c r="BL7" s="10"/>
      <c r="BM7" s="10">
        <v>280</v>
      </c>
      <c r="BN7" s="10">
        <v>408</v>
      </c>
      <c r="BO7" s="10">
        <v>699</v>
      </c>
      <c r="BP7" s="10">
        <v>159</v>
      </c>
      <c r="BQ7" s="10">
        <v>227</v>
      </c>
      <c r="BR7" s="10"/>
      <c r="BS7" s="10">
        <v>617</v>
      </c>
      <c r="BT7" s="10"/>
      <c r="BU7" s="10">
        <v>384</v>
      </c>
      <c r="BV7" s="10">
        <v>488</v>
      </c>
      <c r="BW7" s="10">
        <v>192</v>
      </c>
      <c r="BX7" s="10">
        <v>397</v>
      </c>
      <c r="BY7" s="10">
        <v>154</v>
      </c>
      <c r="BZ7" s="10"/>
      <c r="CA7" s="10">
        <v>165</v>
      </c>
      <c r="CB7" s="10"/>
      <c r="CC7" s="10">
        <v>1596</v>
      </c>
      <c r="CD7" s="10">
        <v>360</v>
      </c>
      <c r="CE7" s="10"/>
      <c r="CF7" s="10">
        <v>756</v>
      </c>
      <c r="CG7" s="10"/>
      <c r="CH7" s="10">
        <v>698</v>
      </c>
      <c r="CI7" s="10">
        <v>238</v>
      </c>
    </row>
    <row r="8" spans="2:87" ht="30" customHeight="1" x14ac:dyDescent="0.35">
      <c r="B8" s="11" t="s">
        <v>20</v>
      </c>
      <c r="C8" s="11">
        <v>2014</v>
      </c>
      <c r="D8" s="11">
        <v>993</v>
      </c>
      <c r="E8" s="11">
        <v>1015</v>
      </c>
      <c r="F8" s="11"/>
      <c r="G8" s="11">
        <v>282</v>
      </c>
      <c r="H8" s="11">
        <v>344</v>
      </c>
      <c r="I8" s="11">
        <v>342</v>
      </c>
      <c r="J8" s="11">
        <v>342</v>
      </c>
      <c r="K8" s="11">
        <v>283</v>
      </c>
      <c r="L8" s="11">
        <v>421</v>
      </c>
      <c r="M8" s="11"/>
      <c r="N8" s="11">
        <v>542</v>
      </c>
      <c r="O8" s="11">
        <v>522</v>
      </c>
      <c r="P8" s="11">
        <v>441</v>
      </c>
      <c r="Q8" s="11">
        <v>502</v>
      </c>
      <c r="R8" s="11"/>
      <c r="S8" s="11">
        <v>282</v>
      </c>
      <c r="T8" s="11">
        <v>262</v>
      </c>
      <c r="U8" s="11">
        <v>161</v>
      </c>
      <c r="V8" s="11">
        <v>181</v>
      </c>
      <c r="W8" s="11">
        <v>141</v>
      </c>
      <c r="X8" s="11">
        <v>181</v>
      </c>
      <c r="Y8" s="11">
        <v>161</v>
      </c>
      <c r="Z8" s="11">
        <v>81</v>
      </c>
      <c r="AA8" s="11">
        <v>222</v>
      </c>
      <c r="AB8" s="11">
        <v>181</v>
      </c>
      <c r="AC8" s="11">
        <v>101</v>
      </c>
      <c r="AD8" s="11">
        <v>60</v>
      </c>
      <c r="AE8" s="11"/>
      <c r="AF8" s="11">
        <v>339</v>
      </c>
      <c r="AG8" s="11">
        <v>765</v>
      </c>
      <c r="AH8" s="11">
        <v>397</v>
      </c>
      <c r="AI8" s="11">
        <v>220</v>
      </c>
      <c r="AJ8" s="11">
        <v>222</v>
      </c>
      <c r="AK8" s="11"/>
      <c r="AL8" s="11">
        <v>770</v>
      </c>
      <c r="AM8" s="11">
        <v>770</v>
      </c>
      <c r="AN8" s="11">
        <v>347</v>
      </c>
      <c r="AO8" s="11">
        <v>126</v>
      </c>
      <c r="AP8" s="11"/>
      <c r="AQ8" s="11">
        <v>1192</v>
      </c>
      <c r="AR8" s="11">
        <v>822</v>
      </c>
      <c r="AS8" s="11"/>
      <c r="AT8" s="11">
        <v>1312</v>
      </c>
      <c r="AU8" s="11">
        <v>397</v>
      </c>
      <c r="AV8" s="11"/>
      <c r="AW8" s="11">
        <v>746</v>
      </c>
      <c r="AX8" s="11">
        <v>471</v>
      </c>
      <c r="AY8" s="11">
        <v>716</v>
      </c>
      <c r="AZ8" s="11"/>
      <c r="BA8" s="11">
        <v>511</v>
      </c>
      <c r="BB8" s="11">
        <v>553</v>
      </c>
      <c r="BC8" s="11">
        <v>648</v>
      </c>
      <c r="BD8" s="11">
        <v>198</v>
      </c>
      <c r="BE8" s="11">
        <v>103</v>
      </c>
      <c r="BF8" s="11"/>
      <c r="BG8" s="11">
        <v>850</v>
      </c>
      <c r="BH8" s="11">
        <v>1164</v>
      </c>
      <c r="BI8" s="11"/>
      <c r="BJ8" s="11">
        <v>1580</v>
      </c>
      <c r="BK8" s="11">
        <v>423</v>
      </c>
      <c r="BL8" s="11"/>
      <c r="BM8" s="11">
        <v>297</v>
      </c>
      <c r="BN8" s="11">
        <v>385</v>
      </c>
      <c r="BO8" s="11">
        <v>706</v>
      </c>
      <c r="BP8" s="11">
        <v>156</v>
      </c>
      <c r="BQ8" s="11">
        <v>228</v>
      </c>
      <c r="BR8" s="11"/>
      <c r="BS8" s="11">
        <v>612</v>
      </c>
      <c r="BT8" s="11"/>
      <c r="BU8" s="11">
        <v>373</v>
      </c>
      <c r="BV8" s="11">
        <v>499</v>
      </c>
      <c r="BW8" s="11">
        <v>191</v>
      </c>
      <c r="BX8" s="11">
        <v>389</v>
      </c>
      <c r="BY8" s="11">
        <v>163</v>
      </c>
      <c r="BZ8" s="11"/>
      <c r="CA8" s="11">
        <v>167</v>
      </c>
      <c r="CB8" s="11"/>
      <c r="CC8" s="11">
        <v>1582</v>
      </c>
      <c r="CD8" s="11">
        <v>370</v>
      </c>
      <c r="CE8" s="11"/>
      <c r="CF8" s="11">
        <v>721</v>
      </c>
      <c r="CG8" s="11"/>
      <c r="CH8" s="11">
        <v>681</v>
      </c>
      <c r="CI8" s="11">
        <v>239</v>
      </c>
    </row>
    <row r="9" spans="2:87" ht="29" x14ac:dyDescent="0.35">
      <c r="B9" s="18" t="s">
        <v>527</v>
      </c>
      <c r="C9" s="17">
        <v>0.106048690997331</v>
      </c>
      <c r="D9" s="17">
        <v>9.3538956965540695E-2</v>
      </c>
      <c r="E9" s="17">
        <v>0.118915688505279</v>
      </c>
      <c r="F9" s="17"/>
      <c r="G9" s="17">
        <v>0.131540819467557</v>
      </c>
      <c r="H9" s="17">
        <v>0.163792870969972</v>
      </c>
      <c r="I9" s="17">
        <v>8.7499272544453693E-2</v>
      </c>
      <c r="J9" s="17">
        <v>0.120335218598331</v>
      </c>
      <c r="K9" s="17">
        <v>7.8946295506974698E-2</v>
      </c>
      <c r="L9" s="17">
        <v>6.3430409460122697E-2</v>
      </c>
      <c r="M9" s="17"/>
      <c r="N9" s="17">
        <v>0.141982032407206</v>
      </c>
      <c r="O9" s="17">
        <v>0.101986924694105</v>
      </c>
      <c r="P9" s="17">
        <v>6.4760385916899602E-2</v>
      </c>
      <c r="Q9" s="17">
        <v>0.106945289616908</v>
      </c>
      <c r="R9" s="17"/>
      <c r="S9" s="17">
        <v>9.7960205314248802E-2</v>
      </c>
      <c r="T9" s="17">
        <v>0.125626901022722</v>
      </c>
      <c r="U9" s="17">
        <v>8.1864996019913094E-2</v>
      </c>
      <c r="V9" s="17">
        <v>7.7897235981854399E-2</v>
      </c>
      <c r="W9" s="17">
        <v>8.4446564799891599E-2</v>
      </c>
      <c r="X9" s="17">
        <v>0.12606852883914399</v>
      </c>
      <c r="Y9" s="17">
        <v>9.8774804284774004E-2</v>
      </c>
      <c r="Z9" s="17">
        <v>8.2315615926161004E-2</v>
      </c>
      <c r="AA9" s="17">
        <v>0.13843336241000101</v>
      </c>
      <c r="AB9" s="17">
        <v>9.9308247917545001E-2</v>
      </c>
      <c r="AC9" s="17">
        <v>0.13072633679774801</v>
      </c>
      <c r="AD9" s="17">
        <v>0.109282760491432</v>
      </c>
      <c r="AE9" s="17"/>
      <c r="AF9" s="17">
        <v>0.10419384604767699</v>
      </c>
      <c r="AG9" s="17">
        <v>9.4287002662988395E-2</v>
      </c>
      <c r="AH9" s="17">
        <v>9.6860943329463503E-2</v>
      </c>
      <c r="AI9" s="17">
        <v>0.13022873792581399</v>
      </c>
      <c r="AJ9" s="17">
        <v>0.15072156217744401</v>
      </c>
      <c r="AK9" s="17"/>
      <c r="AL9" s="17">
        <v>8.3908407062683807E-2</v>
      </c>
      <c r="AM9" s="17">
        <v>0.101383623157546</v>
      </c>
      <c r="AN9" s="17">
        <v>0.12789228211609299</v>
      </c>
      <c r="AO9" s="17">
        <v>0.209570828747567</v>
      </c>
      <c r="AP9" s="17"/>
      <c r="AQ9" s="17">
        <v>8.30157856411846E-2</v>
      </c>
      <c r="AR9" s="17">
        <v>0.13946970977635001</v>
      </c>
      <c r="AS9" s="17"/>
      <c r="AT9" s="17">
        <v>0.11388457132107301</v>
      </c>
      <c r="AU9" s="17">
        <v>6.8383716468216796E-2</v>
      </c>
      <c r="AV9" s="17"/>
      <c r="AW9" s="17">
        <v>8.7901616240365299E-2</v>
      </c>
      <c r="AX9" s="17">
        <v>0.103995780884359</v>
      </c>
      <c r="AY9" s="17">
        <v>0.11825421189285</v>
      </c>
      <c r="AZ9" s="17"/>
      <c r="BA9" s="17">
        <v>0.14517117713125499</v>
      </c>
      <c r="BB9" s="17">
        <v>7.50509729456557E-2</v>
      </c>
      <c r="BC9" s="17">
        <v>0.106631258053681</v>
      </c>
      <c r="BD9" s="17">
        <v>9.4626752409290693E-2</v>
      </c>
      <c r="BE9" s="17">
        <v>9.7627653326461603E-2</v>
      </c>
      <c r="BF9" s="17"/>
      <c r="BG9" s="17">
        <v>9.84516086681059E-2</v>
      </c>
      <c r="BH9" s="17">
        <v>0.111592965497973</v>
      </c>
      <c r="BI9" s="17"/>
      <c r="BJ9" s="17">
        <v>0.111020218052192</v>
      </c>
      <c r="BK9" s="17">
        <v>8.7452525229737496E-2</v>
      </c>
      <c r="BL9" s="17"/>
      <c r="BM9" s="17">
        <v>0.112698663408279</v>
      </c>
      <c r="BN9" s="17">
        <v>8.6438801355907896E-2</v>
      </c>
      <c r="BO9" s="17">
        <v>0.13274721460950201</v>
      </c>
      <c r="BP9" s="17">
        <v>6.8675913849901196E-2</v>
      </c>
      <c r="BQ9" s="17">
        <v>0.112583572320357</v>
      </c>
      <c r="BR9" s="17"/>
      <c r="BS9" s="17">
        <v>0.113682531506513</v>
      </c>
      <c r="BT9" s="17"/>
      <c r="BU9" s="17">
        <v>0.114627138641378</v>
      </c>
      <c r="BV9" s="17">
        <v>0.15515870365178</v>
      </c>
      <c r="BW9" s="17">
        <v>7.7747145171260496E-2</v>
      </c>
      <c r="BX9" s="17">
        <v>0.107881890490136</v>
      </c>
      <c r="BY9" s="17">
        <v>4.0975243990267501E-2</v>
      </c>
      <c r="BZ9" s="17"/>
      <c r="CA9" s="17">
        <v>0.16421435515824401</v>
      </c>
      <c r="CB9" s="17"/>
      <c r="CC9" s="17">
        <v>0.107936607542057</v>
      </c>
      <c r="CD9" s="17">
        <v>0.112676900662848</v>
      </c>
      <c r="CE9" s="17"/>
      <c r="CF9" s="17">
        <v>0.101477946627057</v>
      </c>
      <c r="CG9" s="17"/>
      <c r="CH9" s="17">
        <v>7.7388980532758E-2</v>
      </c>
      <c r="CI9" s="17">
        <v>0.22501855625127801</v>
      </c>
    </row>
    <row r="10" spans="2:87" ht="29" x14ac:dyDescent="0.35">
      <c r="B10" s="18" t="s">
        <v>528</v>
      </c>
      <c r="C10" s="17">
        <v>0.26655854138416402</v>
      </c>
      <c r="D10" s="17">
        <v>0.28417194241448102</v>
      </c>
      <c r="E10" s="17">
        <v>0.24882782500381501</v>
      </c>
      <c r="F10" s="17"/>
      <c r="G10" s="17">
        <v>0.33818913419667701</v>
      </c>
      <c r="H10" s="17">
        <v>0.310321944012447</v>
      </c>
      <c r="I10" s="17">
        <v>0.33509060500913601</v>
      </c>
      <c r="J10" s="17">
        <v>0.27569937976333098</v>
      </c>
      <c r="K10" s="17">
        <v>0.19419780890515301</v>
      </c>
      <c r="L10" s="17">
        <v>0.16826720662018299</v>
      </c>
      <c r="M10" s="17"/>
      <c r="N10" s="17">
        <v>0.27859453530747402</v>
      </c>
      <c r="O10" s="17">
        <v>0.29141898060004701</v>
      </c>
      <c r="P10" s="17">
        <v>0.27072148796908602</v>
      </c>
      <c r="Q10" s="17">
        <v>0.22578949556105801</v>
      </c>
      <c r="R10" s="17"/>
      <c r="S10" s="17">
        <v>0.320981695684672</v>
      </c>
      <c r="T10" s="17">
        <v>0.27141142188742301</v>
      </c>
      <c r="U10" s="17">
        <v>0.23316351589686701</v>
      </c>
      <c r="V10" s="17">
        <v>0.27148322456102603</v>
      </c>
      <c r="W10" s="17">
        <v>0.27020937448818599</v>
      </c>
      <c r="X10" s="17">
        <v>0.28135870946112101</v>
      </c>
      <c r="Y10" s="17">
        <v>0.28424624391874598</v>
      </c>
      <c r="Z10" s="17">
        <v>0.27498849439801698</v>
      </c>
      <c r="AA10" s="17">
        <v>0.29275537255912998</v>
      </c>
      <c r="AB10" s="17">
        <v>0.192991756285084</v>
      </c>
      <c r="AC10" s="17">
        <v>0.178123552460111</v>
      </c>
      <c r="AD10" s="17">
        <v>0.226184624920232</v>
      </c>
      <c r="AE10" s="17"/>
      <c r="AF10" s="17">
        <v>0.20015233971388699</v>
      </c>
      <c r="AG10" s="17">
        <v>0.243821429281708</v>
      </c>
      <c r="AH10" s="17">
        <v>0.30610479962831599</v>
      </c>
      <c r="AI10" s="17">
        <v>0.33011663148227199</v>
      </c>
      <c r="AJ10" s="17">
        <v>0.35224295323245403</v>
      </c>
      <c r="AK10" s="17"/>
      <c r="AL10" s="17">
        <v>0.251458504899225</v>
      </c>
      <c r="AM10" s="17">
        <v>0.27915963106660902</v>
      </c>
      <c r="AN10" s="17">
        <v>0.27111160053394101</v>
      </c>
      <c r="AO10" s="17">
        <v>0.26925603776199802</v>
      </c>
      <c r="AP10" s="17"/>
      <c r="AQ10" s="17">
        <v>0.23272283695416601</v>
      </c>
      <c r="AR10" s="17">
        <v>0.315654549710985</v>
      </c>
      <c r="AS10" s="17"/>
      <c r="AT10" s="17">
        <v>0.30074642362506898</v>
      </c>
      <c r="AU10" s="17">
        <v>0.16282874120035301</v>
      </c>
      <c r="AV10" s="17"/>
      <c r="AW10" s="17">
        <v>0.22615779742433401</v>
      </c>
      <c r="AX10" s="17">
        <v>0.318842975201371</v>
      </c>
      <c r="AY10" s="17">
        <v>0.27683172331667499</v>
      </c>
      <c r="AZ10" s="17"/>
      <c r="BA10" s="17">
        <v>0.30608431399785302</v>
      </c>
      <c r="BB10" s="17">
        <v>0.287251456610428</v>
      </c>
      <c r="BC10" s="17">
        <v>0.23189319810973699</v>
      </c>
      <c r="BD10" s="17">
        <v>0.22623283893974899</v>
      </c>
      <c r="BE10" s="17">
        <v>0.25792402046729601</v>
      </c>
      <c r="BF10" s="17"/>
      <c r="BG10" s="17">
        <v>0.27478001743640201</v>
      </c>
      <c r="BH10" s="17">
        <v>0.26055859060586101</v>
      </c>
      <c r="BI10" s="17"/>
      <c r="BJ10" s="17">
        <v>0.28822012064403102</v>
      </c>
      <c r="BK10" s="17">
        <v>0.185943956866432</v>
      </c>
      <c r="BL10" s="17"/>
      <c r="BM10" s="17">
        <v>0.26009739132221898</v>
      </c>
      <c r="BN10" s="17">
        <v>0.21870544186322199</v>
      </c>
      <c r="BO10" s="17">
        <v>0.33762979193425702</v>
      </c>
      <c r="BP10" s="17">
        <v>0.26223538207520503</v>
      </c>
      <c r="BQ10" s="17">
        <v>0.209202174770627</v>
      </c>
      <c r="BR10" s="17"/>
      <c r="BS10" s="17">
        <v>0.27653131564733902</v>
      </c>
      <c r="BT10" s="17"/>
      <c r="BU10" s="17">
        <v>0.207540194784094</v>
      </c>
      <c r="BV10" s="17">
        <v>0.39010240575875499</v>
      </c>
      <c r="BW10" s="17">
        <v>0.23828453303824601</v>
      </c>
      <c r="BX10" s="17">
        <v>0.22910140690345901</v>
      </c>
      <c r="BY10" s="17">
        <v>0.23547856377640999</v>
      </c>
      <c r="BZ10" s="17"/>
      <c r="CA10" s="17">
        <v>0.33706598322404902</v>
      </c>
      <c r="CB10" s="17"/>
      <c r="CC10" s="17">
        <v>0.25363808657602199</v>
      </c>
      <c r="CD10" s="17">
        <v>0.34046014064104602</v>
      </c>
      <c r="CE10" s="17"/>
      <c r="CF10" s="17">
        <v>0.27714938955166002</v>
      </c>
      <c r="CG10" s="17"/>
      <c r="CH10" s="17">
        <v>0.22227313970259799</v>
      </c>
      <c r="CI10" s="17">
        <v>0.39187549908747099</v>
      </c>
    </row>
    <row r="11" spans="2:87" ht="29" x14ac:dyDescent="0.35">
      <c r="B11" s="18" t="s">
        <v>529</v>
      </c>
      <c r="C11" s="17">
        <v>0.204155388657209</v>
      </c>
      <c r="D11" s="17">
        <v>0.21604876022349001</v>
      </c>
      <c r="E11" s="17">
        <v>0.19279713609240501</v>
      </c>
      <c r="F11" s="17"/>
      <c r="G11" s="17">
        <v>0.26157211742756398</v>
      </c>
      <c r="H11" s="17">
        <v>0.16361661850078399</v>
      </c>
      <c r="I11" s="17">
        <v>0.18063637724286699</v>
      </c>
      <c r="J11" s="17">
        <v>0.198241752046973</v>
      </c>
      <c r="K11" s="17">
        <v>0.17507685980611301</v>
      </c>
      <c r="L11" s="17">
        <v>0.24228171080694499</v>
      </c>
      <c r="M11" s="17"/>
      <c r="N11" s="17">
        <v>0.22326282685151999</v>
      </c>
      <c r="O11" s="17">
        <v>0.22107282654522001</v>
      </c>
      <c r="P11" s="17">
        <v>0.20074031317699501</v>
      </c>
      <c r="Q11" s="17">
        <v>0.16784023035183199</v>
      </c>
      <c r="R11" s="17"/>
      <c r="S11" s="17">
        <v>0.17388898080346099</v>
      </c>
      <c r="T11" s="17">
        <v>0.16597330701445601</v>
      </c>
      <c r="U11" s="17">
        <v>0.25306209332513901</v>
      </c>
      <c r="V11" s="17">
        <v>0.24814235425669101</v>
      </c>
      <c r="W11" s="17">
        <v>0.25685990364462302</v>
      </c>
      <c r="X11" s="17">
        <v>0.17311046142613101</v>
      </c>
      <c r="Y11" s="17">
        <v>0.200870849537088</v>
      </c>
      <c r="Z11" s="17">
        <v>0.20327584369044199</v>
      </c>
      <c r="AA11" s="17">
        <v>0.15618360050927399</v>
      </c>
      <c r="AB11" s="17">
        <v>0.26577493913643502</v>
      </c>
      <c r="AC11" s="17">
        <v>0.21173045912500599</v>
      </c>
      <c r="AD11" s="17">
        <v>0.207838129700954</v>
      </c>
      <c r="AE11" s="17"/>
      <c r="AF11" s="17">
        <v>0.20792473348561</v>
      </c>
      <c r="AG11" s="17">
        <v>0.20975135900275099</v>
      </c>
      <c r="AH11" s="17">
        <v>0.20474141930596501</v>
      </c>
      <c r="AI11" s="17">
        <v>0.194708306002879</v>
      </c>
      <c r="AJ11" s="17">
        <v>0.217669684400389</v>
      </c>
      <c r="AK11" s="17"/>
      <c r="AL11" s="17">
        <v>0.21823911281759001</v>
      </c>
      <c r="AM11" s="17">
        <v>0.201808926560234</v>
      </c>
      <c r="AN11" s="17">
        <v>0.181577835783821</v>
      </c>
      <c r="AO11" s="17">
        <v>0.19466375942733499</v>
      </c>
      <c r="AP11" s="17"/>
      <c r="AQ11" s="17">
        <v>0.21195843583024401</v>
      </c>
      <c r="AR11" s="17">
        <v>0.19283307468634101</v>
      </c>
      <c r="AS11" s="17"/>
      <c r="AT11" s="17">
        <v>0.19265048812741201</v>
      </c>
      <c r="AU11" s="17">
        <v>0.249117346976441</v>
      </c>
      <c r="AV11" s="17"/>
      <c r="AW11" s="17">
        <v>0.235118678440803</v>
      </c>
      <c r="AX11" s="17">
        <v>0.19877451924023301</v>
      </c>
      <c r="AY11" s="17">
        <v>0.18228820774184901</v>
      </c>
      <c r="AZ11" s="17"/>
      <c r="BA11" s="17">
        <v>0.184740185221697</v>
      </c>
      <c r="BB11" s="17">
        <v>0.213690483867709</v>
      </c>
      <c r="BC11" s="17">
        <v>0.214951457406619</v>
      </c>
      <c r="BD11" s="17">
        <v>0.15531158294731501</v>
      </c>
      <c r="BE11" s="17">
        <v>0.26817797306763402</v>
      </c>
      <c r="BF11" s="17"/>
      <c r="BG11" s="17">
        <v>0.223069352841649</v>
      </c>
      <c r="BH11" s="17">
        <v>0.19035216726385201</v>
      </c>
      <c r="BI11" s="17"/>
      <c r="BJ11" s="17">
        <v>0.19828033056515801</v>
      </c>
      <c r="BK11" s="17">
        <v>0.22446702986459</v>
      </c>
      <c r="BL11" s="17"/>
      <c r="BM11" s="17">
        <v>0.164395288012333</v>
      </c>
      <c r="BN11" s="17">
        <v>0.18625721609983201</v>
      </c>
      <c r="BO11" s="17">
        <v>0.20156412014751801</v>
      </c>
      <c r="BP11" s="17">
        <v>0.26942173036921002</v>
      </c>
      <c r="BQ11" s="17">
        <v>0.20129954248962301</v>
      </c>
      <c r="BR11" s="17"/>
      <c r="BS11" s="17">
        <v>0.21082147255816999</v>
      </c>
      <c r="BT11" s="17"/>
      <c r="BU11" s="17">
        <v>0.19837826177457399</v>
      </c>
      <c r="BV11" s="17">
        <v>0.199815659725678</v>
      </c>
      <c r="BW11" s="17">
        <v>0.24923577661747201</v>
      </c>
      <c r="BX11" s="17">
        <v>0.20931935678625299</v>
      </c>
      <c r="BY11" s="17">
        <v>0.17628718200099</v>
      </c>
      <c r="BZ11" s="17"/>
      <c r="CA11" s="17">
        <v>0.22169258171593001</v>
      </c>
      <c r="CB11" s="17"/>
      <c r="CC11" s="17">
        <v>0.20673796801376501</v>
      </c>
      <c r="CD11" s="17">
        <v>0.20955019699383401</v>
      </c>
      <c r="CE11" s="17"/>
      <c r="CF11" s="17">
        <v>0.19195236055925499</v>
      </c>
      <c r="CG11" s="17"/>
      <c r="CH11" s="17">
        <v>0.23379788800565701</v>
      </c>
      <c r="CI11" s="17">
        <v>0.183642968643837</v>
      </c>
    </row>
    <row r="12" spans="2:87" ht="29" x14ac:dyDescent="0.35">
      <c r="B12" s="18" t="s">
        <v>530</v>
      </c>
      <c r="C12" s="17">
        <v>0.20465980363103001</v>
      </c>
      <c r="D12" s="17">
        <v>0.21209265019380699</v>
      </c>
      <c r="E12" s="17">
        <v>0.19859815730483399</v>
      </c>
      <c r="F12" s="17"/>
      <c r="G12" s="17">
        <v>8.9315358098009306E-2</v>
      </c>
      <c r="H12" s="17">
        <v>0.111881082891538</v>
      </c>
      <c r="I12" s="17">
        <v>0.136778496064381</v>
      </c>
      <c r="J12" s="17">
        <v>0.199742924577549</v>
      </c>
      <c r="K12" s="17">
        <v>0.33926155615650699</v>
      </c>
      <c r="L12" s="17">
        <v>0.326530324698314</v>
      </c>
      <c r="M12" s="17"/>
      <c r="N12" s="17">
        <v>0.18046238167592901</v>
      </c>
      <c r="O12" s="17">
        <v>0.18193793405050801</v>
      </c>
      <c r="P12" s="17">
        <v>0.210130093923765</v>
      </c>
      <c r="Q12" s="17">
        <v>0.24672049254178799</v>
      </c>
      <c r="R12" s="17"/>
      <c r="S12" s="17">
        <v>0.195782781634636</v>
      </c>
      <c r="T12" s="17">
        <v>0.21606237424118999</v>
      </c>
      <c r="U12" s="17">
        <v>0.23340694154796299</v>
      </c>
      <c r="V12" s="17">
        <v>0.150069420228235</v>
      </c>
      <c r="W12" s="17">
        <v>0.15076402832680799</v>
      </c>
      <c r="X12" s="17">
        <v>0.17033872658546401</v>
      </c>
      <c r="Y12" s="17">
        <v>0.172333912311674</v>
      </c>
      <c r="Z12" s="17">
        <v>0.21237222900448799</v>
      </c>
      <c r="AA12" s="17">
        <v>0.22108894220810901</v>
      </c>
      <c r="AB12" s="17">
        <v>0.248735953993445</v>
      </c>
      <c r="AC12" s="17">
        <v>0.30607171408101003</v>
      </c>
      <c r="AD12" s="17">
        <v>0.22616111291389501</v>
      </c>
      <c r="AE12" s="17"/>
      <c r="AF12" s="17">
        <v>0.24827075834545601</v>
      </c>
      <c r="AG12" s="17">
        <v>0.231765572981496</v>
      </c>
      <c r="AH12" s="17">
        <v>0.18137025769676399</v>
      </c>
      <c r="AI12" s="17">
        <v>0.154459696843779</v>
      </c>
      <c r="AJ12" s="17">
        <v>0.132799748319267</v>
      </c>
      <c r="AK12" s="17"/>
      <c r="AL12" s="17">
        <v>0.213434502351039</v>
      </c>
      <c r="AM12" s="17">
        <v>0.20544736737171099</v>
      </c>
      <c r="AN12" s="17">
        <v>0.22200721048189101</v>
      </c>
      <c r="AO12" s="17">
        <v>9.8512826605213794E-2</v>
      </c>
      <c r="AP12" s="17"/>
      <c r="AQ12" s="17">
        <v>0.236112606769321</v>
      </c>
      <c r="AR12" s="17">
        <v>0.159021413333163</v>
      </c>
      <c r="AS12" s="17"/>
      <c r="AT12" s="17">
        <v>0.171524711712564</v>
      </c>
      <c r="AU12" s="17">
        <v>0.32426652571402598</v>
      </c>
      <c r="AV12" s="17"/>
      <c r="AW12" s="17">
        <v>0.27611419535287002</v>
      </c>
      <c r="AX12" s="17">
        <v>0.16666097481529299</v>
      </c>
      <c r="AY12" s="17">
        <v>0.16497924966827901</v>
      </c>
      <c r="AZ12" s="17"/>
      <c r="BA12" s="17">
        <v>0.14523293950163399</v>
      </c>
      <c r="BB12" s="17">
        <v>0.21331848026060099</v>
      </c>
      <c r="BC12" s="17">
        <v>0.226758795977829</v>
      </c>
      <c r="BD12" s="17">
        <v>0.27719481587815498</v>
      </c>
      <c r="BE12" s="17">
        <v>0.175873388021306</v>
      </c>
      <c r="BF12" s="17"/>
      <c r="BG12" s="17">
        <v>0.18249004929430901</v>
      </c>
      <c r="BH12" s="17">
        <v>0.22083906802859199</v>
      </c>
      <c r="BI12" s="17"/>
      <c r="BJ12" s="17">
        <v>0.177988070859742</v>
      </c>
      <c r="BK12" s="17">
        <v>0.30465005077847301</v>
      </c>
      <c r="BL12" s="17"/>
      <c r="BM12" s="17">
        <v>0.124504673544161</v>
      </c>
      <c r="BN12" s="17">
        <v>0.28001773750795</v>
      </c>
      <c r="BO12" s="17">
        <v>0.157707295886055</v>
      </c>
      <c r="BP12" s="17">
        <v>0.19858160687575999</v>
      </c>
      <c r="BQ12" s="17">
        <v>0.31792627355199699</v>
      </c>
      <c r="BR12" s="17"/>
      <c r="BS12" s="17">
        <v>0.24829281541584999</v>
      </c>
      <c r="BT12" s="17"/>
      <c r="BU12" s="17">
        <v>0.23375569313153199</v>
      </c>
      <c r="BV12" s="17">
        <v>0.11104094336385401</v>
      </c>
      <c r="BW12" s="17">
        <v>0.23950482298643999</v>
      </c>
      <c r="BX12" s="17">
        <v>0.29623009601796202</v>
      </c>
      <c r="BY12" s="17">
        <v>0.16364502625280999</v>
      </c>
      <c r="BZ12" s="17"/>
      <c r="CA12" s="17">
        <v>0.13384962417306501</v>
      </c>
      <c r="CB12" s="17"/>
      <c r="CC12" s="17">
        <v>0.21635130870636499</v>
      </c>
      <c r="CD12" s="17">
        <v>0.16141225572568199</v>
      </c>
      <c r="CE12" s="17"/>
      <c r="CF12" s="17">
        <v>0.21742634658815899</v>
      </c>
      <c r="CG12" s="17"/>
      <c r="CH12" s="17">
        <v>0.25424467585745603</v>
      </c>
      <c r="CI12" s="17">
        <v>8.5711429631700795E-2</v>
      </c>
    </row>
    <row r="13" spans="2:87" ht="29" x14ac:dyDescent="0.35">
      <c r="B13" s="18" t="s">
        <v>531</v>
      </c>
      <c r="C13" s="17">
        <v>9.3881539128932198E-2</v>
      </c>
      <c r="D13" s="17">
        <v>9.34113863471661E-2</v>
      </c>
      <c r="E13" s="17">
        <v>9.4896921885318203E-2</v>
      </c>
      <c r="F13" s="17"/>
      <c r="G13" s="17">
        <v>6.8277489076814094E-2</v>
      </c>
      <c r="H13" s="17">
        <v>0.124411308541265</v>
      </c>
      <c r="I13" s="17">
        <v>9.2839270611874206E-2</v>
      </c>
      <c r="J13" s="17">
        <v>6.9469866048849999E-2</v>
      </c>
      <c r="K13" s="17">
        <v>9.7762397592890099E-2</v>
      </c>
      <c r="L13" s="17">
        <v>0.104158904119644</v>
      </c>
      <c r="M13" s="17"/>
      <c r="N13" s="17">
        <v>7.3390974386401797E-2</v>
      </c>
      <c r="O13" s="17">
        <v>8.2228804133606906E-2</v>
      </c>
      <c r="P13" s="17">
        <v>0.12687736410258901</v>
      </c>
      <c r="Q13" s="17">
        <v>0.100444538568237</v>
      </c>
      <c r="R13" s="17"/>
      <c r="S13" s="17">
        <v>8.1930723424106205E-2</v>
      </c>
      <c r="T13" s="17">
        <v>9.9603252069210002E-2</v>
      </c>
      <c r="U13" s="17">
        <v>7.6068935600728096E-2</v>
      </c>
      <c r="V13" s="17">
        <v>0.101023091610809</v>
      </c>
      <c r="W13" s="17">
        <v>8.5933142528214296E-2</v>
      </c>
      <c r="X13" s="17">
        <v>0.10217489945282</v>
      </c>
      <c r="Y13" s="17">
        <v>8.6987157170489507E-2</v>
      </c>
      <c r="Z13" s="17">
        <v>6.1517749583000401E-2</v>
      </c>
      <c r="AA13" s="17">
        <v>0.110407953842161</v>
      </c>
      <c r="AB13" s="17">
        <v>9.4823840019344005E-2</v>
      </c>
      <c r="AC13" s="17">
        <v>9.7697485352637406E-2</v>
      </c>
      <c r="AD13" s="17">
        <v>0.13675324836445801</v>
      </c>
      <c r="AE13" s="17"/>
      <c r="AF13" s="17">
        <v>9.3028428899241497E-2</v>
      </c>
      <c r="AG13" s="17">
        <v>9.5682871082772999E-2</v>
      </c>
      <c r="AH13" s="17">
        <v>0.11606100046029599</v>
      </c>
      <c r="AI13" s="17">
        <v>8.6208640042165594E-2</v>
      </c>
      <c r="AJ13" s="17">
        <v>4.90397995783921E-2</v>
      </c>
      <c r="AK13" s="17"/>
      <c r="AL13" s="17">
        <v>0.101274889036824</v>
      </c>
      <c r="AM13" s="17">
        <v>9.1269410973991896E-2</v>
      </c>
      <c r="AN13" s="17">
        <v>7.8935589852455301E-2</v>
      </c>
      <c r="AO13" s="17">
        <v>0.10584705265236</v>
      </c>
      <c r="AP13" s="17"/>
      <c r="AQ13" s="17">
        <v>0.10190469291716001</v>
      </c>
      <c r="AR13" s="17">
        <v>8.2239847849557707E-2</v>
      </c>
      <c r="AS13" s="17"/>
      <c r="AT13" s="17">
        <v>9.0160537317553704E-2</v>
      </c>
      <c r="AU13" s="17">
        <v>0.10062651726876699</v>
      </c>
      <c r="AV13" s="17"/>
      <c r="AW13" s="17">
        <v>7.8721870078392694E-2</v>
      </c>
      <c r="AX13" s="17">
        <v>8.1273836067351404E-2</v>
      </c>
      <c r="AY13" s="17">
        <v>0.116483609028267</v>
      </c>
      <c r="AZ13" s="17"/>
      <c r="BA13" s="17">
        <v>8.6146127608610706E-2</v>
      </c>
      <c r="BB13" s="17">
        <v>9.0383510360501296E-2</v>
      </c>
      <c r="BC13" s="17">
        <v>0.110101764092148</v>
      </c>
      <c r="BD13" s="17">
        <v>7.3577737532286899E-2</v>
      </c>
      <c r="BE13" s="17">
        <v>8.8888347810323995E-2</v>
      </c>
      <c r="BF13" s="17"/>
      <c r="BG13" s="17">
        <v>9.9984638501432202E-2</v>
      </c>
      <c r="BH13" s="17">
        <v>8.94275584085088E-2</v>
      </c>
      <c r="BI13" s="17"/>
      <c r="BJ13" s="17">
        <v>9.2353581059581899E-2</v>
      </c>
      <c r="BK13" s="17">
        <v>9.96885736269226E-2</v>
      </c>
      <c r="BL13" s="17"/>
      <c r="BM13" s="17">
        <v>0.117938363679348</v>
      </c>
      <c r="BN13" s="17">
        <v>0.12125211757722899</v>
      </c>
      <c r="BO13" s="17">
        <v>7.5340060474078097E-2</v>
      </c>
      <c r="BP13" s="17">
        <v>8.7135398707188796E-2</v>
      </c>
      <c r="BQ13" s="17">
        <v>5.6442495360212203E-2</v>
      </c>
      <c r="BR13" s="17"/>
      <c r="BS13" s="17">
        <v>8.5492476680190901E-2</v>
      </c>
      <c r="BT13" s="17"/>
      <c r="BU13" s="17">
        <v>0.123938312312526</v>
      </c>
      <c r="BV13" s="17">
        <v>5.9272138030200698E-2</v>
      </c>
      <c r="BW13" s="17">
        <v>8.4970871374696097E-2</v>
      </c>
      <c r="BX13" s="17">
        <v>7.40903075083163E-2</v>
      </c>
      <c r="BY13" s="17">
        <v>0.13061286009995299</v>
      </c>
      <c r="BZ13" s="17"/>
      <c r="CA13" s="17">
        <v>9.8846920553788103E-2</v>
      </c>
      <c r="CB13" s="17"/>
      <c r="CC13" s="17">
        <v>9.6237764739668802E-2</v>
      </c>
      <c r="CD13" s="17">
        <v>7.3812653115943899E-2</v>
      </c>
      <c r="CE13" s="17"/>
      <c r="CF13" s="17">
        <v>9.3951603083937199E-2</v>
      </c>
      <c r="CG13" s="17"/>
      <c r="CH13" s="17">
        <v>8.5348009381484E-2</v>
      </c>
      <c r="CI13" s="17">
        <v>5.5947636273541899E-2</v>
      </c>
    </row>
    <row r="14" spans="2:87" x14ac:dyDescent="0.35">
      <c r="B14" s="18" t="s">
        <v>161</v>
      </c>
      <c r="C14" s="19">
        <v>0.124696036201335</v>
      </c>
      <c r="D14" s="19">
        <v>0.10073630385551501</v>
      </c>
      <c r="E14" s="19">
        <v>0.14596427120834801</v>
      </c>
      <c r="F14" s="19"/>
      <c r="G14" s="19">
        <v>0.11110508173337801</v>
      </c>
      <c r="H14" s="19">
        <v>0.125976175083994</v>
      </c>
      <c r="I14" s="19">
        <v>0.167155978527288</v>
      </c>
      <c r="J14" s="19">
        <v>0.13651085896496501</v>
      </c>
      <c r="K14" s="19">
        <v>0.114755082032363</v>
      </c>
      <c r="L14" s="19">
        <v>9.5331444294790998E-2</v>
      </c>
      <c r="M14" s="19"/>
      <c r="N14" s="19">
        <v>0.102307249371469</v>
      </c>
      <c r="O14" s="19">
        <v>0.121354529976513</v>
      </c>
      <c r="P14" s="19">
        <v>0.12677035491066499</v>
      </c>
      <c r="Q14" s="19">
        <v>0.152259953360177</v>
      </c>
      <c r="R14" s="19"/>
      <c r="S14" s="19">
        <v>0.12945561313887699</v>
      </c>
      <c r="T14" s="19">
        <v>0.12132274376499901</v>
      </c>
      <c r="U14" s="19">
        <v>0.122433517609389</v>
      </c>
      <c r="V14" s="19">
        <v>0.151384673361385</v>
      </c>
      <c r="W14" s="19">
        <v>0.15178698621227699</v>
      </c>
      <c r="X14" s="19">
        <v>0.14694867423531999</v>
      </c>
      <c r="Y14" s="19">
        <v>0.156787032777229</v>
      </c>
      <c r="Z14" s="19">
        <v>0.165530067397892</v>
      </c>
      <c r="AA14" s="19">
        <v>8.1130768471324902E-2</v>
      </c>
      <c r="AB14" s="19">
        <v>9.8365262648146795E-2</v>
      </c>
      <c r="AC14" s="19">
        <v>7.5650452183488495E-2</v>
      </c>
      <c r="AD14" s="19">
        <v>9.3780123609028307E-2</v>
      </c>
      <c r="AE14" s="19"/>
      <c r="AF14" s="19">
        <v>0.14642989350812899</v>
      </c>
      <c r="AG14" s="19">
        <v>0.12469176498828299</v>
      </c>
      <c r="AH14" s="19">
        <v>9.4861579579195193E-2</v>
      </c>
      <c r="AI14" s="19">
        <v>0.104277987703091</v>
      </c>
      <c r="AJ14" s="19">
        <v>9.7526252292054499E-2</v>
      </c>
      <c r="AK14" s="19"/>
      <c r="AL14" s="19">
        <v>0.13168458383263801</v>
      </c>
      <c r="AM14" s="19">
        <v>0.120931040869909</v>
      </c>
      <c r="AN14" s="19">
        <v>0.118475481231798</v>
      </c>
      <c r="AO14" s="19">
        <v>0.122149494805526</v>
      </c>
      <c r="AP14" s="19"/>
      <c r="AQ14" s="19">
        <v>0.13428564188792499</v>
      </c>
      <c r="AR14" s="19">
        <v>0.110781404643603</v>
      </c>
      <c r="AS14" s="19"/>
      <c r="AT14" s="19">
        <v>0.13103326789632799</v>
      </c>
      <c r="AU14" s="19">
        <v>9.4777152372196499E-2</v>
      </c>
      <c r="AV14" s="19"/>
      <c r="AW14" s="19">
        <v>9.59858424632343E-2</v>
      </c>
      <c r="AX14" s="19">
        <v>0.13045191379139201</v>
      </c>
      <c r="AY14" s="19">
        <v>0.14116299835207899</v>
      </c>
      <c r="AZ14" s="19"/>
      <c r="BA14" s="19">
        <v>0.13262525653895099</v>
      </c>
      <c r="BB14" s="19">
        <v>0.120305095955105</v>
      </c>
      <c r="BC14" s="19">
        <v>0.109663526359985</v>
      </c>
      <c r="BD14" s="19">
        <v>0.173056272293204</v>
      </c>
      <c r="BE14" s="19">
        <v>0.111508617306977</v>
      </c>
      <c r="BF14" s="19"/>
      <c r="BG14" s="19">
        <v>0.121224333258102</v>
      </c>
      <c r="BH14" s="19">
        <v>0.12722965019521301</v>
      </c>
      <c r="BI14" s="19"/>
      <c r="BJ14" s="19">
        <v>0.132137678819295</v>
      </c>
      <c r="BK14" s="19">
        <v>9.7797863633845794E-2</v>
      </c>
      <c r="BL14" s="19"/>
      <c r="BM14" s="19">
        <v>0.220365620033661</v>
      </c>
      <c r="BN14" s="19">
        <v>0.10732868559585899</v>
      </c>
      <c r="BO14" s="19">
        <v>9.5011516948589503E-2</v>
      </c>
      <c r="BP14" s="19">
        <v>0.113949968122735</v>
      </c>
      <c r="BQ14" s="19">
        <v>0.102545941507184</v>
      </c>
      <c r="BR14" s="19"/>
      <c r="BS14" s="19">
        <v>6.5179388191937707E-2</v>
      </c>
      <c r="BT14" s="19"/>
      <c r="BU14" s="19">
        <v>0.121760399355895</v>
      </c>
      <c r="BV14" s="19">
        <v>8.4610149469731694E-2</v>
      </c>
      <c r="BW14" s="19">
        <v>0.11025685081188601</v>
      </c>
      <c r="BX14" s="19">
        <v>8.3376942293873907E-2</v>
      </c>
      <c r="BY14" s="19">
        <v>0.25300112387956902</v>
      </c>
      <c r="BZ14" s="19"/>
      <c r="CA14" s="19">
        <v>4.4330535174925002E-2</v>
      </c>
      <c r="CB14" s="19"/>
      <c r="CC14" s="19">
        <v>0.119098264422122</v>
      </c>
      <c r="CD14" s="19">
        <v>0.102087852860647</v>
      </c>
      <c r="CE14" s="19"/>
      <c r="CF14" s="19">
        <v>0.11804235358993199</v>
      </c>
      <c r="CG14" s="19"/>
      <c r="CH14" s="19">
        <v>0.12694730652004799</v>
      </c>
      <c r="CI14" s="19">
        <v>5.7803910112171598E-2</v>
      </c>
    </row>
    <row r="15" spans="2:87" x14ac:dyDescent="0.35">
      <c r="B15" s="16"/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dimension ref="B2:CI1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576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2014</v>
      </c>
      <c r="D7" s="10">
        <v>1010</v>
      </c>
      <c r="E7" s="10">
        <v>998</v>
      </c>
      <c r="F7" s="10"/>
      <c r="G7" s="10">
        <v>162</v>
      </c>
      <c r="H7" s="10">
        <v>348</v>
      </c>
      <c r="I7" s="10">
        <v>362</v>
      </c>
      <c r="J7" s="10">
        <v>366</v>
      </c>
      <c r="K7" s="10">
        <v>313</v>
      </c>
      <c r="L7" s="10">
        <v>463</v>
      </c>
      <c r="M7" s="10"/>
      <c r="N7" s="10">
        <v>594</v>
      </c>
      <c r="O7" s="10">
        <v>504</v>
      </c>
      <c r="P7" s="10">
        <v>427</v>
      </c>
      <c r="Q7" s="10">
        <v>482</v>
      </c>
      <c r="R7" s="10"/>
      <c r="S7" s="10">
        <v>277</v>
      </c>
      <c r="T7" s="10">
        <v>281</v>
      </c>
      <c r="U7" s="10">
        <v>168</v>
      </c>
      <c r="V7" s="10">
        <v>172</v>
      </c>
      <c r="W7" s="10">
        <v>153</v>
      </c>
      <c r="X7" s="10">
        <v>169</v>
      </c>
      <c r="Y7" s="10">
        <v>143</v>
      </c>
      <c r="Z7" s="10">
        <v>76</v>
      </c>
      <c r="AA7" s="10">
        <v>207</v>
      </c>
      <c r="AB7" s="10">
        <v>190</v>
      </c>
      <c r="AC7" s="10">
        <v>109</v>
      </c>
      <c r="AD7" s="10">
        <v>69</v>
      </c>
      <c r="AE7" s="10"/>
      <c r="AF7" s="10">
        <v>331</v>
      </c>
      <c r="AG7" s="10">
        <v>748</v>
      </c>
      <c r="AH7" s="10">
        <v>407</v>
      </c>
      <c r="AI7" s="10">
        <v>228</v>
      </c>
      <c r="AJ7" s="10">
        <v>232</v>
      </c>
      <c r="AK7" s="10"/>
      <c r="AL7" s="10">
        <v>803</v>
      </c>
      <c r="AM7" s="10">
        <v>756</v>
      </c>
      <c r="AN7" s="10">
        <v>338</v>
      </c>
      <c r="AO7" s="10">
        <v>117</v>
      </c>
      <c r="AP7" s="10"/>
      <c r="AQ7" s="10">
        <v>1178</v>
      </c>
      <c r="AR7" s="10">
        <v>836</v>
      </c>
      <c r="AS7" s="10"/>
      <c r="AT7" s="10">
        <v>1305</v>
      </c>
      <c r="AU7" s="10">
        <v>438</v>
      </c>
      <c r="AV7" s="10"/>
      <c r="AW7" s="10">
        <v>799</v>
      </c>
      <c r="AX7" s="10">
        <v>470</v>
      </c>
      <c r="AY7" s="10">
        <v>680</v>
      </c>
      <c r="AZ7" s="10"/>
      <c r="BA7" s="10">
        <v>492</v>
      </c>
      <c r="BB7" s="10">
        <v>559</v>
      </c>
      <c r="BC7" s="10">
        <v>647</v>
      </c>
      <c r="BD7" s="10">
        <v>207</v>
      </c>
      <c r="BE7" s="10">
        <v>108</v>
      </c>
      <c r="BF7" s="10"/>
      <c r="BG7" s="10">
        <v>791</v>
      </c>
      <c r="BH7" s="10">
        <v>1223</v>
      </c>
      <c r="BI7" s="10"/>
      <c r="BJ7" s="10">
        <v>1546</v>
      </c>
      <c r="BK7" s="10">
        <v>457</v>
      </c>
      <c r="BL7" s="10"/>
      <c r="BM7" s="10">
        <v>280</v>
      </c>
      <c r="BN7" s="10">
        <v>408</v>
      </c>
      <c r="BO7" s="10">
        <v>699</v>
      </c>
      <c r="BP7" s="10">
        <v>159</v>
      </c>
      <c r="BQ7" s="10">
        <v>227</v>
      </c>
      <c r="BR7" s="10"/>
      <c r="BS7" s="10">
        <v>617</v>
      </c>
      <c r="BT7" s="10"/>
      <c r="BU7" s="10">
        <v>384</v>
      </c>
      <c r="BV7" s="10">
        <v>488</v>
      </c>
      <c r="BW7" s="10">
        <v>192</v>
      </c>
      <c r="BX7" s="10">
        <v>397</v>
      </c>
      <c r="BY7" s="10">
        <v>154</v>
      </c>
      <c r="BZ7" s="10"/>
      <c r="CA7" s="10">
        <v>165</v>
      </c>
      <c r="CB7" s="10"/>
      <c r="CC7" s="10">
        <v>1596</v>
      </c>
      <c r="CD7" s="10">
        <v>360</v>
      </c>
      <c r="CE7" s="10"/>
      <c r="CF7" s="10">
        <v>756</v>
      </c>
      <c r="CG7" s="10"/>
      <c r="CH7" s="10">
        <v>698</v>
      </c>
      <c r="CI7" s="10">
        <v>238</v>
      </c>
    </row>
    <row r="8" spans="2:87" ht="30" customHeight="1" x14ac:dyDescent="0.35">
      <c r="B8" s="11" t="s">
        <v>20</v>
      </c>
      <c r="C8" s="11">
        <v>2014</v>
      </c>
      <c r="D8" s="11">
        <v>993</v>
      </c>
      <c r="E8" s="11">
        <v>1015</v>
      </c>
      <c r="F8" s="11"/>
      <c r="G8" s="11">
        <v>282</v>
      </c>
      <c r="H8" s="11">
        <v>344</v>
      </c>
      <c r="I8" s="11">
        <v>342</v>
      </c>
      <c r="J8" s="11">
        <v>342</v>
      </c>
      <c r="K8" s="11">
        <v>283</v>
      </c>
      <c r="L8" s="11">
        <v>421</v>
      </c>
      <c r="M8" s="11"/>
      <c r="N8" s="11">
        <v>542</v>
      </c>
      <c r="O8" s="11">
        <v>522</v>
      </c>
      <c r="P8" s="11">
        <v>441</v>
      </c>
      <c r="Q8" s="11">
        <v>502</v>
      </c>
      <c r="R8" s="11"/>
      <c r="S8" s="11">
        <v>282</v>
      </c>
      <c r="T8" s="11">
        <v>262</v>
      </c>
      <c r="U8" s="11">
        <v>161</v>
      </c>
      <c r="V8" s="11">
        <v>181</v>
      </c>
      <c r="W8" s="11">
        <v>141</v>
      </c>
      <c r="X8" s="11">
        <v>181</v>
      </c>
      <c r="Y8" s="11">
        <v>161</v>
      </c>
      <c r="Z8" s="11">
        <v>81</v>
      </c>
      <c r="AA8" s="11">
        <v>222</v>
      </c>
      <c r="AB8" s="11">
        <v>181</v>
      </c>
      <c r="AC8" s="11">
        <v>101</v>
      </c>
      <c r="AD8" s="11">
        <v>60</v>
      </c>
      <c r="AE8" s="11"/>
      <c r="AF8" s="11">
        <v>339</v>
      </c>
      <c r="AG8" s="11">
        <v>765</v>
      </c>
      <c r="AH8" s="11">
        <v>397</v>
      </c>
      <c r="AI8" s="11">
        <v>220</v>
      </c>
      <c r="AJ8" s="11">
        <v>222</v>
      </c>
      <c r="AK8" s="11"/>
      <c r="AL8" s="11">
        <v>770</v>
      </c>
      <c r="AM8" s="11">
        <v>770</v>
      </c>
      <c r="AN8" s="11">
        <v>347</v>
      </c>
      <c r="AO8" s="11">
        <v>126</v>
      </c>
      <c r="AP8" s="11"/>
      <c r="AQ8" s="11">
        <v>1192</v>
      </c>
      <c r="AR8" s="11">
        <v>822</v>
      </c>
      <c r="AS8" s="11"/>
      <c r="AT8" s="11">
        <v>1312</v>
      </c>
      <c r="AU8" s="11">
        <v>397</v>
      </c>
      <c r="AV8" s="11"/>
      <c r="AW8" s="11">
        <v>746</v>
      </c>
      <c r="AX8" s="11">
        <v>471</v>
      </c>
      <c r="AY8" s="11">
        <v>716</v>
      </c>
      <c r="AZ8" s="11"/>
      <c r="BA8" s="11">
        <v>511</v>
      </c>
      <c r="BB8" s="11">
        <v>553</v>
      </c>
      <c r="BC8" s="11">
        <v>648</v>
      </c>
      <c r="BD8" s="11">
        <v>198</v>
      </c>
      <c r="BE8" s="11">
        <v>103</v>
      </c>
      <c r="BF8" s="11"/>
      <c r="BG8" s="11">
        <v>850</v>
      </c>
      <c r="BH8" s="11">
        <v>1164</v>
      </c>
      <c r="BI8" s="11"/>
      <c r="BJ8" s="11">
        <v>1580</v>
      </c>
      <c r="BK8" s="11">
        <v>423</v>
      </c>
      <c r="BL8" s="11"/>
      <c r="BM8" s="11">
        <v>297</v>
      </c>
      <c r="BN8" s="11">
        <v>385</v>
      </c>
      <c r="BO8" s="11">
        <v>706</v>
      </c>
      <c r="BP8" s="11">
        <v>156</v>
      </c>
      <c r="BQ8" s="11">
        <v>228</v>
      </c>
      <c r="BR8" s="11"/>
      <c r="BS8" s="11">
        <v>612</v>
      </c>
      <c r="BT8" s="11"/>
      <c r="BU8" s="11">
        <v>373</v>
      </c>
      <c r="BV8" s="11">
        <v>499</v>
      </c>
      <c r="BW8" s="11">
        <v>191</v>
      </c>
      <c r="BX8" s="11">
        <v>389</v>
      </c>
      <c r="BY8" s="11">
        <v>163</v>
      </c>
      <c r="BZ8" s="11"/>
      <c r="CA8" s="11">
        <v>167</v>
      </c>
      <c r="CB8" s="11"/>
      <c r="CC8" s="11">
        <v>1582</v>
      </c>
      <c r="CD8" s="11">
        <v>370</v>
      </c>
      <c r="CE8" s="11"/>
      <c r="CF8" s="11">
        <v>721</v>
      </c>
      <c r="CG8" s="11"/>
      <c r="CH8" s="11">
        <v>681</v>
      </c>
      <c r="CI8" s="11">
        <v>239</v>
      </c>
    </row>
    <row r="9" spans="2:87" ht="29" x14ac:dyDescent="0.35">
      <c r="B9" s="18" t="s">
        <v>527</v>
      </c>
      <c r="C9" s="17">
        <v>5.52372355692239E-2</v>
      </c>
      <c r="D9" s="17">
        <v>6.2857796966202598E-2</v>
      </c>
      <c r="E9" s="17">
        <v>4.8107978787035703E-2</v>
      </c>
      <c r="F9" s="17"/>
      <c r="G9" s="17">
        <v>0.11349335164107301</v>
      </c>
      <c r="H9" s="17">
        <v>9.4516581136779701E-2</v>
      </c>
      <c r="I9" s="17">
        <v>6.5648224651694606E-2</v>
      </c>
      <c r="J9" s="17">
        <v>3.5812904271985399E-2</v>
      </c>
      <c r="K9" s="17">
        <v>2.1231804532334302E-2</v>
      </c>
      <c r="L9" s="17">
        <v>1.4246618776631E-2</v>
      </c>
      <c r="M9" s="17"/>
      <c r="N9" s="17">
        <v>7.2526121530234605E-2</v>
      </c>
      <c r="O9" s="17">
        <v>4.0546227614963203E-2</v>
      </c>
      <c r="P9" s="17">
        <v>3.9445947859413702E-2</v>
      </c>
      <c r="Q9" s="17">
        <v>6.6489722601628595E-2</v>
      </c>
      <c r="R9" s="17"/>
      <c r="S9" s="17">
        <v>7.1180792250867306E-2</v>
      </c>
      <c r="T9" s="17">
        <v>5.0691535750941298E-2</v>
      </c>
      <c r="U9" s="17">
        <v>2.80954677899613E-2</v>
      </c>
      <c r="V9" s="17">
        <v>3.8668456897165401E-2</v>
      </c>
      <c r="W9" s="17">
        <v>6.3190801282895198E-2</v>
      </c>
      <c r="X9" s="17">
        <v>8.4589732707584506E-2</v>
      </c>
      <c r="Y9" s="17">
        <v>5.9402210889208301E-2</v>
      </c>
      <c r="Z9" s="17">
        <v>0.11326924610573</v>
      </c>
      <c r="AA9" s="17">
        <v>5.4000707204981097E-2</v>
      </c>
      <c r="AB9" s="17">
        <v>2.6595810394390601E-2</v>
      </c>
      <c r="AC9" s="17">
        <v>5.6995721657750902E-2</v>
      </c>
      <c r="AD9" s="17">
        <v>1.4229397553192E-2</v>
      </c>
      <c r="AE9" s="17"/>
      <c r="AF9" s="17">
        <v>5.8189620196423202E-2</v>
      </c>
      <c r="AG9" s="17">
        <v>4.8771729104953698E-2</v>
      </c>
      <c r="AH9" s="17">
        <v>4.5598946973764098E-2</v>
      </c>
      <c r="AI9" s="17">
        <v>6.4322917187427206E-2</v>
      </c>
      <c r="AJ9" s="17">
        <v>8.72149327174917E-2</v>
      </c>
      <c r="AK9" s="17"/>
      <c r="AL9" s="17">
        <v>5.4655381231540401E-2</v>
      </c>
      <c r="AM9" s="17">
        <v>4.9238375812731397E-2</v>
      </c>
      <c r="AN9" s="17">
        <v>6.3690809430147599E-2</v>
      </c>
      <c r="AO9" s="17">
        <v>7.2150236103015103E-2</v>
      </c>
      <c r="AP9" s="17"/>
      <c r="AQ9" s="17">
        <v>4.0368661252817503E-2</v>
      </c>
      <c r="AR9" s="17">
        <v>7.6811713202947704E-2</v>
      </c>
      <c r="AS9" s="17"/>
      <c r="AT9" s="17">
        <v>6.6460314130209294E-2</v>
      </c>
      <c r="AU9" s="17">
        <v>2.04251195711956E-2</v>
      </c>
      <c r="AV9" s="17"/>
      <c r="AW9" s="17">
        <v>4.2856164823222E-2</v>
      </c>
      <c r="AX9" s="17">
        <v>5.18678600285905E-2</v>
      </c>
      <c r="AY9" s="17">
        <v>6.6029890470732003E-2</v>
      </c>
      <c r="AZ9" s="17"/>
      <c r="BA9" s="17">
        <v>9.3771591274858901E-2</v>
      </c>
      <c r="BB9" s="17">
        <v>4.0799296119109603E-2</v>
      </c>
      <c r="BC9" s="17">
        <v>4.6811698765810802E-2</v>
      </c>
      <c r="BD9" s="17">
        <v>2.3336905565907399E-2</v>
      </c>
      <c r="BE9" s="17">
        <v>5.6617241751742098E-2</v>
      </c>
      <c r="BF9" s="17"/>
      <c r="BG9" s="17">
        <v>5.4640387955325297E-2</v>
      </c>
      <c r="BH9" s="17">
        <v>5.5672808972684E-2</v>
      </c>
      <c r="BI9" s="17"/>
      <c r="BJ9" s="17">
        <v>6.4806507853801501E-2</v>
      </c>
      <c r="BK9" s="17">
        <v>2.0880162763503501E-2</v>
      </c>
      <c r="BL9" s="17"/>
      <c r="BM9" s="17">
        <v>4.85695594374458E-2</v>
      </c>
      <c r="BN9" s="17">
        <v>3.2200231850694302E-2</v>
      </c>
      <c r="BO9" s="17">
        <v>7.5596594380371598E-2</v>
      </c>
      <c r="BP9" s="17">
        <v>4.2698243702979997E-2</v>
      </c>
      <c r="BQ9" s="17">
        <v>6.0629630197915202E-2</v>
      </c>
      <c r="BR9" s="17"/>
      <c r="BS9" s="17">
        <v>6.6682693557392106E-2</v>
      </c>
      <c r="BT9" s="17"/>
      <c r="BU9" s="17">
        <v>4.1534813083424098E-2</v>
      </c>
      <c r="BV9" s="17">
        <v>8.5838118111531803E-2</v>
      </c>
      <c r="BW9" s="17">
        <v>3.6232794905473903E-2</v>
      </c>
      <c r="BX9" s="17">
        <v>6.4833351013019194E-2</v>
      </c>
      <c r="BY9" s="17">
        <v>4.02148043456785E-2</v>
      </c>
      <c r="BZ9" s="17"/>
      <c r="CA9" s="17">
        <v>0.123942724109786</v>
      </c>
      <c r="CB9" s="17"/>
      <c r="CC9" s="17">
        <v>5.4456769551953201E-2</v>
      </c>
      <c r="CD9" s="17">
        <v>6.7755603067383097E-2</v>
      </c>
      <c r="CE9" s="17"/>
      <c r="CF9" s="17">
        <v>5.0417398152813202E-2</v>
      </c>
      <c r="CG9" s="17"/>
      <c r="CH9" s="17">
        <v>2.43354741699763E-2</v>
      </c>
      <c r="CI9" s="17">
        <v>0.19218640378641999</v>
      </c>
    </row>
    <row r="10" spans="2:87" ht="29" x14ac:dyDescent="0.35">
      <c r="B10" s="18" t="s">
        <v>528</v>
      </c>
      <c r="C10" s="17">
        <v>0.114157171717658</v>
      </c>
      <c r="D10" s="17">
        <v>0.149835028882122</v>
      </c>
      <c r="E10" s="17">
        <v>7.8895279332232393E-2</v>
      </c>
      <c r="F10" s="17"/>
      <c r="G10" s="17">
        <v>0.25198019463719801</v>
      </c>
      <c r="H10" s="17">
        <v>0.17558267734775601</v>
      </c>
      <c r="I10" s="17">
        <v>0.12911962101555399</v>
      </c>
      <c r="J10" s="17">
        <v>8.5167912197883805E-2</v>
      </c>
      <c r="K10" s="17">
        <v>5.5017677408802999E-2</v>
      </c>
      <c r="L10" s="17">
        <v>2.2684357760353099E-2</v>
      </c>
      <c r="M10" s="17"/>
      <c r="N10" s="17">
        <v>0.14713047336047999</v>
      </c>
      <c r="O10" s="17">
        <v>0.118006122528869</v>
      </c>
      <c r="P10" s="17">
        <v>0.106262129853464</v>
      </c>
      <c r="Q10" s="17">
        <v>8.3081737156445901E-2</v>
      </c>
      <c r="R10" s="17"/>
      <c r="S10" s="17">
        <v>0.19120833514789101</v>
      </c>
      <c r="T10" s="17">
        <v>0.127503029395582</v>
      </c>
      <c r="U10" s="17">
        <v>6.6511636741291694E-2</v>
      </c>
      <c r="V10" s="17">
        <v>8.1256394218668607E-2</v>
      </c>
      <c r="W10" s="17">
        <v>0.107291615654168</v>
      </c>
      <c r="X10" s="17">
        <v>6.2011101329424098E-2</v>
      </c>
      <c r="Y10" s="17">
        <v>0.105627460696515</v>
      </c>
      <c r="Z10" s="17">
        <v>9.7533246966817505E-2</v>
      </c>
      <c r="AA10" s="17">
        <v>0.164677370887299</v>
      </c>
      <c r="AB10" s="17">
        <v>9.0659347080533303E-2</v>
      </c>
      <c r="AC10" s="17">
        <v>7.7180414189659E-2</v>
      </c>
      <c r="AD10" s="17">
        <v>8.5875950077546004E-2</v>
      </c>
      <c r="AE10" s="17"/>
      <c r="AF10" s="17">
        <v>0.100972657937757</v>
      </c>
      <c r="AG10" s="17">
        <v>8.5885850479228407E-2</v>
      </c>
      <c r="AH10" s="17">
        <v>0.124089163490335</v>
      </c>
      <c r="AI10" s="17">
        <v>0.15692999259047</v>
      </c>
      <c r="AJ10" s="17">
        <v>0.18396113015785401</v>
      </c>
      <c r="AK10" s="17"/>
      <c r="AL10" s="17">
        <v>0.10233903576065199</v>
      </c>
      <c r="AM10" s="17">
        <v>0.11035859146971599</v>
      </c>
      <c r="AN10" s="17">
        <v>0.146635225302611</v>
      </c>
      <c r="AO10" s="17">
        <v>0.120085854547394</v>
      </c>
      <c r="AP10" s="17"/>
      <c r="AQ10" s="17">
        <v>8.0049159748990101E-2</v>
      </c>
      <c r="AR10" s="17">
        <v>0.16364830151191401</v>
      </c>
      <c r="AS10" s="17"/>
      <c r="AT10" s="17">
        <v>0.142728114352459</v>
      </c>
      <c r="AU10" s="17">
        <v>3.1538920436159003E-2</v>
      </c>
      <c r="AV10" s="17"/>
      <c r="AW10" s="17">
        <v>7.6213919402943794E-2</v>
      </c>
      <c r="AX10" s="17">
        <v>0.12950819620942</v>
      </c>
      <c r="AY10" s="17">
        <v>0.14165215252406099</v>
      </c>
      <c r="AZ10" s="17"/>
      <c r="BA10" s="17">
        <v>0.16886817237419499</v>
      </c>
      <c r="BB10" s="17">
        <v>0.115958622973051</v>
      </c>
      <c r="BC10" s="17">
        <v>9.2512647388285699E-2</v>
      </c>
      <c r="BD10" s="17">
        <v>7.1057787517730495E-2</v>
      </c>
      <c r="BE10" s="17">
        <v>5.3258678174040897E-2</v>
      </c>
      <c r="BF10" s="17"/>
      <c r="BG10" s="17">
        <v>0.12747705136526399</v>
      </c>
      <c r="BH10" s="17">
        <v>0.104436457122036</v>
      </c>
      <c r="BI10" s="17"/>
      <c r="BJ10" s="17">
        <v>0.135670645875379</v>
      </c>
      <c r="BK10" s="17">
        <v>3.6671290257573E-2</v>
      </c>
      <c r="BL10" s="17"/>
      <c r="BM10" s="17">
        <v>9.9879449105274506E-2</v>
      </c>
      <c r="BN10" s="17">
        <v>0.10821069536217499</v>
      </c>
      <c r="BO10" s="17">
        <v>0.15162114031552701</v>
      </c>
      <c r="BP10" s="17">
        <v>0.110939111577036</v>
      </c>
      <c r="BQ10" s="17">
        <v>8.78382434361209E-2</v>
      </c>
      <c r="BR10" s="17"/>
      <c r="BS10" s="17">
        <v>0.14024861376818201</v>
      </c>
      <c r="BT10" s="17"/>
      <c r="BU10" s="17">
        <v>0.12778106832158401</v>
      </c>
      <c r="BV10" s="17">
        <v>0.19001813367388001</v>
      </c>
      <c r="BW10" s="17">
        <v>8.1684538832337603E-2</v>
      </c>
      <c r="BX10" s="17">
        <v>8.7748707566426803E-2</v>
      </c>
      <c r="BY10" s="17">
        <v>0.109998888572528</v>
      </c>
      <c r="BZ10" s="17"/>
      <c r="CA10" s="17">
        <v>0.23769470778656501</v>
      </c>
      <c r="CB10" s="17"/>
      <c r="CC10" s="17">
        <v>9.4622135275268401E-2</v>
      </c>
      <c r="CD10" s="17">
        <v>0.19270245585232901</v>
      </c>
      <c r="CE10" s="17"/>
      <c r="CF10" s="17">
        <v>7.3020824973245704E-2</v>
      </c>
      <c r="CG10" s="17"/>
      <c r="CH10" s="17">
        <v>6.6428488944742098E-2</v>
      </c>
      <c r="CI10" s="17">
        <v>0.240501217145486</v>
      </c>
    </row>
    <row r="11" spans="2:87" ht="29" x14ac:dyDescent="0.35">
      <c r="B11" s="18" t="s">
        <v>529</v>
      </c>
      <c r="C11" s="17">
        <v>0.143620347355019</v>
      </c>
      <c r="D11" s="17">
        <v>0.14977260696561101</v>
      </c>
      <c r="E11" s="17">
        <v>0.13845054407910501</v>
      </c>
      <c r="F11" s="17"/>
      <c r="G11" s="17">
        <v>0.159338312477878</v>
      </c>
      <c r="H11" s="17">
        <v>0.180638590764091</v>
      </c>
      <c r="I11" s="17">
        <v>0.177886812975104</v>
      </c>
      <c r="J11" s="17">
        <v>0.16622747904493301</v>
      </c>
      <c r="K11" s="17">
        <v>9.40286146095307E-2</v>
      </c>
      <c r="L11" s="17">
        <v>8.9931266288034203E-2</v>
      </c>
      <c r="M11" s="17"/>
      <c r="N11" s="17">
        <v>0.15587366707681799</v>
      </c>
      <c r="O11" s="17">
        <v>0.18807238045048</v>
      </c>
      <c r="P11" s="17">
        <v>0.12128988828984499</v>
      </c>
      <c r="Q11" s="17">
        <v>0.10350690607539099</v>
      </c>
      <c r="R11" s="17"/>
      <c r="S11" s="17">
        <v>0.14072608486400501</v>
      </c>
      <c r="T11" s="17">
        <v>0.115659654694642</v>
      </c>
      <c r="U11" s="17">
        <v>0.20324691943533499</v>
      </c>
      <c r="V11" s="17">
        <v>0.162150575445314</v>
      </c>
      <c r="W11" s="17">
        <v>0.10613512966598</v>
      </c>
      <c r="X11" s="17">
        <v>0.19569405625735101</v>
      </c>
      <c r="Y11" s="17">
        <v>0.117315294528635</v>
      </c>
      <c r="Z11" s="17">
        <v>0.15555654116777201</v>
      </c>
      <c r="AA11" s="17">
        <v>0.16493658072147299</v>
      </c>
      <c r="AB11" s="17">
        <v>0.10449124157188899</v>
      </c>
      <c r="AC11" s="17">
        <v>9.1234932107842504E-2</v>
      </c>
      <c r="AD11" s="17">
        <v>0.17625369315884701</v>
      </c>
      <c r="AE11" s="17"/>
      <c r="AF11" s="17">
        <v>0.12752532879584</v>
      </c>
      <c r="AG11" s="17">
        <v>0.124985510746616</v>
      </c>
      <c r="AH11" s="17">
        <v>0.16505613144536599</v>
      </c>
      <c r="AI11" s="17">
        <v>0.135178376527919</v>
      </c>
      <c r="AJ11" s="17">
        <v>0.21644580744934999</v>
      </c>
      <c r="AK11" s="17"/>
      <c r="AL11" s="17">
        <v>0.14663966696684</v>
      </c>
      <c r="AM11" s="17">
        <v>0.149913339359841</v>
      </c>
      <c r="AN11" s="17">
        <v>0.118727158597817</v>
      </c>
      <c r="AO11" s="17">
        <v>0.15529391017859101</v>
      </c>
      <c r="AP11" s="17"/>
      <c r="AQ11" s="17">
        <v>0.11209044736216101</v>
      </c>
      <c r="AR11" s="17">
        <v>0.18937060610302101</v>
      </c>
      <c r="AS11" s="17"/>
      <c r="AT11" s="17">
        <v>0.16443995090404101</v>
      </c>
      <c r="AU11" s="17">
        <v>8.7909665586354102E-2</v>
      </c>
      <c r="AV11" s="17"/>
      <c r="AW11" s="17">
        <v>0.113678383129411</v>
      </c>
      <c r="AX11" s="17">
        <v>0.16840153502585101</v>
      </c>
      <c r="AY11" s="17">
        <v>0.16183156316321501</v>
      </c>
      <c r="AZ11" s="17"/>
      <c r="BA11" s="17">
        <v>0.151271398881864</v>
      </c>
      <c r="BB11" s="17">
        <v>0.15939867158948101</v>
      </c>
      <c r="BC11" s="17">
        <v>0.13063529381886199</v>
      </c>
      <c r="BD11" s="17">
        <v>8.7148895839003496E-2</v>
      </c>
      <c r="BE11" s="17">
        <v>0.21324637716757699</v>
      </c>
      <c r="BF11" s="17"/>
      <c r="BG11" s="17">
        <v>0.16471687950341099</v>
      </c>
      <c r="BH11" s="17">
        <v>0.12822430974827201</v>
      </c>
      <c r="BI11" s="17"/>
      <c r="BJ11" s="17">
        <v>0.15843488378623399</v>
      </c>
      <c r="BK11" s="17">
        <v>8.9403299133862302E-2</v>
      </c>
      <c r="BL11" s="17"/>
      <c r="BM11" s="17">
        <v>0.12097437645973599</v>
      </c>
      <c r="BN11" s="17">
        <v>0.112518070015991</v>
      </c>
      <c r="BO11" s="17">
        <v>0.171490148203957</v>
      </c>
      <c r="BP11" s="17">
        <v>0.155555888437031</v>
      </c>
      <c r="BQ11" s="17">
        <v>0.107414009522124</v>
      </c>
      <c r="BR11" s="17"/>
      <c r="BS11" s="17">
        <v>0.110369717855518</v>
      </c>
      <c r="BT11" s="17"/>
      <c r="BU11" s="17">
        <v>0.13001832352870801</v>
      </c>
      <c r="BV11" s="17">
        <v>0.19430643567620001</v>
      </c>
      <c r="BW11" s="17">
        <v>0.16749838510055401</v>
      </c>
      <c r="BX11" s="17">
        <v>0.10900463476307599</v>
      </c>
      <c r="BY11" s="17">
        <v>7.2229120800396895E-2</v>
      </c>
      <c r="BZ11" s="17"/>
      <c r="CA11" s="17">
        <v>9.6696747351973103E-2</v>
      </c>
      <c r="CB11" s="17"/>
      <c r="CC11" s="17">
        <v>0.12824206643126901</v>
      </c>
      <c r="CD11" s="17">
        <v>0.21221432932467199</v>
      </c>
      <c r="CE11" s="17"/>
      <c r="CF11" s="17">
        <v>0.11555510658938201</v>
      </c>
      <c r="CG11" s="17"/>
      <c r="CH11" s="17">
        <v>0.115155397284567</v>
      </c>
      <c r="CI11" s="17">
        <v>0.23852340101677699</v>
      </c>
    </row>
    <row r="12" spans="2:87" ht="29" x14ac:dyDescent="0.35">
      <c r="B12" s="18" t="s">
        <v>530</v>
      </c>
      <c r="C12" s="17">
        <v>0.557279569204852</v>
      </c>
      <c r="D12" s="17">
        <v>0.51559986471864505</v>
      </c>
      <c r="E12" s="17">
        <v>0.599381880806517</v>
      </c>
      <c r="F12" s="17"/>
      <c r="G12" s="17">
        <v>0.27763575943227298</v>
      </c>
      <c r="H12" s="17">
        <v>0.36754986450603599</v>
      </c>
      <c r="I12" s="17">
        <v>0.44973500551385198</v>
      </c>
      <c r="J12" s="17">
        <v>0.602457863011025</v>
      </c>
      <c r="K12" s="17">
        <v>0.74988818830811799</v>
      </c>
      <c r="L12" s="17">
        <v>0.82111046416596101</v>
      </c>
      <c r="M12" s="17"/>
      <c r="N12" s="17">
        <v>0.484198549181932</v>
      </c>
      <c r="O12" s="17">
        <v>0.55708642094984195</v>
      </c>
      <c r="P12" s="17">
        <v>0.57856189371271904</v>
      </c>
      <c r="Q12" s="17">
        <v>0.61379540576771596</v>
      </c>
      <c r="R12" s="17"/>
      <c r="S12" s="17">
        <v>0.47147719815915801</v>
      </c>
      <c r="T12" s="17">
        <v>0.54706922544966197</v>
      </c>
      <c r="U12" s="17">
        <v>0.61206171827646305</v>
      </c>
      <c r="V12" s="17">
        <v>0.57111202023680097</v>
      </c>
      <c r="W12" s="17">
        <v>0.59394459081706297</v>
      </c>
      <c r="X12" s="17">
        <v>0.52231878731496695</v>
      </c>
      <c r="Y12" s="17">
        <v>0.55424851568066302</v>
      </c>
      <c r="Z12" s="17">
        <v>0.50329651445191903</v>
      </c>
      <c r="AA12" s="17">
        <v>0.486149507078249</v>
      </c>
      <c r="AB12" s="17">
        <v>0.69754479559498905</v>
      </c>
      <c r="AC12" s="17">
        <v>0.68449814519302898</v>
      </c>
      <c r="AD12" s="17">
        <v>0.54252987301421995</v>
      </c>
      <c r="AE12" s="17"/>
      <c r="AF12" s="17">
        <v>0.58696060087586699</v>
      </c>
      <c r="AG12" s="17">
        <v>0.61495143646183303</v>
      </c>
      <c r="AH12" s="17">
        <v>0.54186146561485704</v>
      </c>
      <c r="AI12" s="17">
        <v>0.53348521373861502</v>
      </c>
      <c r="AJ12" s="17">
        <v>0.38579161888299901</v>
      </c>
      <c r="AK12" s="17"/>
      <c r="AL12" s="17">
        <v>0.55215934525045596</v>
      </c>
      <c r="AM12" s="17">
        <v>0.56280727778120099</v>
      </c>
      <c r="AN12" s="17">
        <v>0.56254531975422095</v>
      </c>
      <c r="AO12" s="17">
        <v>0.54028287567921496</v>
      </c>
      <c r="AP12" s="17"/>
      <c r="AQ12" s="17">
        <v>0.639502134593956</v>
      </c>
      <c r="AR12" s="17">
        <v>0.43797365189055698</v>
      </c>
      <c r="AS12" s="17"/>
      <c r="AT12" s="17">
        <v>0.48266856543839198</v>
      </c>
      <c r="AU12" s="17">
        <v>0.80785616872534505</v>
      </c>
      <c r="AV12" s="17"/>
      <c r="AW12" s="17">
        <v>0.69342332993302402</v>
      </c>
      <c r="AX12" s="17">
        <v>0.501067385025324</v>
      </c>
      <c r="AY12" s="17">
        <v>0.46834631100227597</v>
      </c>
      <c r="AZ12" s="17"/>
      <c r="BA12" s="17">
        <v>0.44577367356959302</v>
      </c>
      <c r="BB12" s="17">
        <v>0.55929391534819095</v>
      </c>
      <c r="BC12" s="17">
        <v>0.59966711702883202</v>
      </c>
      <c r="BD12" s="17">
        <v>0.69196158659011298</v>
      </c>
      <c r="BE12" s="17">
        <v>0.56901215343284495</v>
      </c>
      <c r="BF12" s="17"/>
      <c r="BG12" s="17">
        <v>0.49874600542742298</v>
      </c>
      <c r="BH12" s="17">
        <v>0.59999677707747101</v>
      </c>
      <c r="BI12" s="17"/>
      <c r="BJ12" s="17">
        <v>0.498322026745744</v>
      </c>
      <c r="BK12" s="17">
        <v>0.77586147810189698</v>
      </c>
      <c r="BL12" s="17"/>
      <c r="BM12" s="17">
        <v>0.50625964947067703</v>
      </c>
      <c r="BN12" s="17">
        <v>0.65964151431165796</v>
      </c>
      <c r="BO12" s="17">
        <v>0.49806742951812399</v>
      </c>
      <c r="BP12" s="17">
        <v>0.56701677395217198</v>
      </c>
      <c r="BQ12" s="17">
        <v>0.63391132682833595</v>
      </c>
      <c r="BR12" s="17"/>
      <c r="BS12" s="17">
        <v>0.59346747239805298</v>
      </c>
      <c r="BT12" s="17"/>
      <c r="BU12" s="17">
        <v>0.607115093172505</v>
      </c>
      <c r="BV12" s="17">
        <v>0.412159306599995</v>
      </c>
      <c r="BW12" s="17">
        <v>0.60449910793295303</v>
      </c>
      <c r="BX12" s="17">
        <v>0.65597617447203804</v>
      </c>
      <c r="BY12" s="17">
        <v>0.50286868429381804</v>
      </c>
      <c r="BZ12" s="17"/>
      <c r="CA12" s="17">
        <v>0.45647071130884798</v>
      </c>
      <c r="CB12" s="17"/>
      <c r="CC12" s="17">
        <v>0.60791321199694803</v>
      </c>
      <c r="CD12" s="17">
        <v>0.38285691117516701</v>
      </c>
      <c r="CE12" s="17"/>
      <c r="CF12" s="17">
        <v>0.678295869472757</v>
      </c>
      <c r="CG12" s="17"/>
      <c r="CH12" s="17">
        <v>0.71727821528401503</v>
      </c>
      <c r="CI12" s="17">
        <v>0.22711161930208801</v>
      </c>
    </row>
    <row r="13" spans="2:87" ht="29" x14ac:dyDescent="0.35">
      <c r="B13" s="18" t="s">
        <v>531</v>
      </c>
      <c r="C13" s="17">
        <v>6.5348294687024494E-2</v>
      </c>
      <c r="D13" s="17">
        <v>6.8145435950613995E-2</v>
      </c>
      <c r="E13" s="17">
        <v>6.2998131051679701E-2</v>
      </c>
      <c r="F13" s="17"/>
      <c r="G13" s="17">
        <v>7.8963511600946806E-2</v>
      </c>
      <c r="H13" s="17">
        <v>9.5010320841717705E-2</v>
      </c>
      <c r="I13" s="17">
        <v>9.3437220329401896E-2</v>
      </c>
      <c r="J13" s="17">
        <v>5.2385446653700901E-2</v>
      </c>
      <c r="K13" s="17">
        <v>4.3991055921570897E-2</v>
      </c>
      <c r="L13" s="17">
        <v>3.4027278073992098E-2</v>
      </c>
      <c r="M13" s="17"/>
      <c r="N13" s="17">
        <v>6.7528803098898901E-2</v>
      </c>
      <c r="O13" s="17">
        <v>4.4346785470257499E-2</v>
      </c>
      <c r="P13" s="17">
        <v>9.2483374577591995E-2</v>
      </c>
      <c r="Q13" s="17">
        <v>6.1905705210899498E-2</v>
      </c>
      <c r="R13" s="17"/>
      <c r="S13" s="17">
        <v>6.9525627721172101E-2</v>
      </c>
      <c r="T13" s="17">
        <v>8.0581727890090299E-2</v>
      </c>
      <c r="U13" s="17">
        <v>3.5644435384341103E-2</v>
      </c>
      <c r="V13" s="17">
        <v>4.9908238961604803E-2</v>
      </c>
      <c r="W13" s="17">
        <v>6.4305507511818905E-2</v>
      </c>
      <c r="X13" s="17">
        <v>6.2108893963905301E-2</v>
      </c>
      <c r="Y13" s="17">
        <v>5.4628646408508501E-2</v>
      </c>
      <c r="Z13" s="17">
        <v>6.2805868059891898E-2</v>
      </c>
      <c r="AA13" s="17">
        <v>9.1208381465894897E-2</v>
      </c>
      <c r="AB13" s="17">
        <v>5.22470464335388E-2</v>
      </c>
      <c r="AC13" s="17">
        <v>4.4486043727118903E-2</v>
      </c>
      <c r="AD13" s="17">
        <v>0.12886878920813399</v>
      </c>
      <c r="AE13" s="17"/>
      <c r="AF13" s="17">
        <v>6.9942599499844896E-2</v>
      </c>
      <c r="AG13" s="17">
        <v>6.3938656640759997E-2</v>
      </c>
      <c r="AH13" s="17">
        <v>6.8333282818653807E-2</v>
      </c>
      <c r="AI13" s="17">
        <v>5.5165033228699999E-2</v>
      </c>
      <c r="AJ13" s="17">
        <v>6.3640669646908898E-2</v>
      </c>
      <c r="AK13" s="17"/>
      <c r="AL13" s="17">
        <v>6.7992605900971101E-2</v>
      </c>
      <c r="AM13" s="17">
        <v>7.0327169450610599E-2</v>
      </c>
      <c r="AN13" s="17">
        <v>5.2046760471822801E-2</v>
      </c>
      <c r="AO13" s="17">
        <v>5.54207729655972E-2</v>
      </c>
      <c r="AP13" s="17"/>
      <c r="AQ13" s="17">
        <v>6.7409067059165398E-2</v>
      </c>
      <c r="AR13" s="17">
        <v>6.2358089539924902E-2</v>
      </c>
      <c r="AS13" s="17"/>
      <c r="AT13" s="17">
        <v>7.1651452633445495E-2</v>
      </c>
      <c r="AU13" s="17">
        <v>3.3378286677455099E-2</v>
      </c>
      <c r="AV13" s="17"/>
      <c r="AW13" s="17">
        <v>4.7550058487921099E-2</v>
      </c>
      <c r="AX13" s="17">
        <v>6.1408094249143903E-2</v>
      </c>
      <c r="AY13" s="17">
        <v>8.5307938915238996E-2</v>
      </c>
      <c r="AZ13" s="17"/>
      <c r="BA13" s="17">
        <v>5.2557604943491001E-2</v>
      </c>
      <c r="BB13" s="17">
        <v>6.6920547073113595E-2</v>
      </c>
      <c r="BC13" s="17">
        <v>7.5993693748830402E-2</v>
      </c>
      <c r="BD13" s="17">
        <v>6.5848629032539102E-2</v>
      </c>
      <c r="BE13" s="17">
        <v>5.2932984571217798E-2</v>
      </c>
      <c r="BF13" s="17"/>
      <c r="BG13" s="17">
        <v>8.0078017891407297E-2</v>
      </c>
      <c r="BH13" s="17">
        <v>5.4598690401518803E-2</v>
      </c>
      <c r="BI13" s="17"/>
      <c r="BJ13" s="17">
        <v>6.9426717450496001E-2</v>
      </c>
      <c r="BK13" s="17">
        <v>4.4768768468440898E-2</v>
      </c>
      <c r="BL13" s="17"/>
      <c r="BM13" s="17">
        <v>9.4964564201013693E-2</v>
      </c>
      <c r="BN13" s="17">
        <v>5.3002161104378803E-2</v>
      </c>
      <c r="BO13" s="17">
        <v>5.4429191931721001E-2</v>
      </c>
      <c r="BP13" s="17">
        <v>6.5186290366144803E-2</v>
      </c>
      <c r="BQ13" s="17">
        <v>7.6145919645012494E-2</v>
      </c>
      <c r="BR13" s="17"/>
      <c r="BS13" s="17">
        <v>6.7814874466509995E-2</v>
      </c>
      <c r="BT13" s="17"/>
      <c r="BU13" s="17">
        <v>4.9306243455987803E-2</v>
      </c>
      <c r="BV13" s="17">
        <v>5.5192491679484902E-2</v>
      </c>
      <c r="BW13" s="17">
        <v>7.0617851363286799E-2</v>
      </c>
      <c r="BX13" s="17">
        <v>6.6246418120740502E-2</v>
      </c>
      <c r="BY13" s="17">
        <v>0.12627463779529399</v>
      </c>
      <c r="BZ13" s="17"/>
      <c r="CA13" s="17">
        <v>6.9223901047102895E-2</v>
      </c>
      <c r="CB13" s="17"/>
      <c r="CC13" s="17">
        <v>6.2550415380660002E-2</v>
      </c>
      <c r="CD13" s="17">
        <v>7.1211976640794206E-2</v>
      </c>
      <c r="CE13" s="17"/>
      <c r="CF13" s="17">
        <v>5.2540742436497201E-2</v>
      </c>
      <c r="CG13" s="17"/>
      <c r="CH13" s="17">
        <v>5.34294665071521E-2</v>
      </c>
      <c r="CI13" s="17">
        <v>4.63456889166644E-2</v>
      </c>
    </row>
    <row r="14" spans="2:87" x14ac:dyDescent="0.35">
      <c r="B14" s="18" t="s">
        <v>161</v>
      </c>
      <c r="C14" s="19">
        <v>6.4357381466222593E-2</v>
      </c>
      <c r="D14" s="19">
        <v>5.3789266516805302E-2</v>
      </c>
      <c r="E14" s="19">
        <v>7.2166185943430494E-2</v>
      </c>
      <c r="F14" s="19"/>
      <c r="G14" s="19">
        <v>0.118588870210631</v>
      </c>
      <c r="H14" s="19">
        <v>8.6701965403620004E-2</v>
      </c>
      <c r="I14" s="19">
        <v>8.4173115514392993E-2</v>
      </c>
      <c r="J14" s="19">
        <v>5.7948394820471601E-2</v>
      </c>
      <c r="K14" s="19">
        <v>3.5842659219643698E-2</v>
      </c>
      <c r="L14" s="19">
        <v>1.8000014935028199E-2</v>
      </c>
      <c r="M14" s="19"/>
      <c r="N14" s="19">
        <v>7.2742385751636399E-2</v>
      </c>
      <c r="O14" s="19">
        <v>5.1942062985588698E-2</v>
      </c>
      <c r="P14" s="19">
        <v>6.1956765706966198E-2</v>
      </c>
      <c r="Q14" s="19">
        <v>7.1220523187920104E-2</v>
      </c>
      <c r="R14" s="19"/>
      <c r="S14" s="19">
        <v>5.58819618569057E-2</v>
      </c>
      <c r="T14" s="19">
        <v>7.8494826819082E-2</v>
      </c>
      <c r="U14" s="19">
        <v>5.4439822372607902E-2</v>
      </c>
      <c r="V14" s="19">
        <v>9.6904314240445794E-2</v>
      </c>
      <c r="W14" s="19">
        <v>6.5132355068074396E-2</v>
      </c>
      <c r="X14" s="19">
        <v>7.3277428426768404E-2</v>
      </c>
      <c r="Y14" s="19">
        <v>0.10877787179647</v>
      </c>
      <c r="Z14" s="19">
        <v>6.7538583247869904E-2</v>
      </c>
      <c r="AA14" s="19">
        <v>3.9027452642103902E-2</v>
      </c>
      <c r="AB14" s="19">
        <v>2.8461758924659498E-2</v>
      </c>
      <c r="AC14" s="19">
        <v>4.56047431246E-2</v>
      </c>
      <c r="AD14" s="19">
        <v>5.2242296988060703E-2</v>
      </c>
      <c r="AE14" s="19"/>
      <c r="AF14" s="19">
        <v>5.64091926942678E-2</v>
      </c>
      <c r="AG14" s="19">
        <v>6.1466816566609198E-2</v>
      </c>
      <c r="AH14" s="19">
        <v>5.50610096570247E-2</v>
      </c>
      <c r="AI14" s="19">
        <v>5.4918466726868301E-2</v>
      </c>
      <c r="AJ14" s="19">
        <v>6.2945841145396295E-2</v>
      </c>
      <c r="AK14" s="19"/>
      <c r="AL14" s="19">
        <v>7.6213964889540006E-2</v>
      </c>
      <c r="AM14" s="19">
        <v>5.7355246125900601E-2</v>
      </c>
      <c r="AN14" s="19">
        <v>5.6354726443380701E-2</v>
      </c>
      <c r="AO14" s="19">
        <v>5.6766350526187198E-2</v>
      </c>
      <c r="AP14" s="19"/>
      <c r="AQ14" s="19">
        <v>6.0580529982909997E-2</v>
      </c>
      <c r="AR14" s="19">
        <v>6.9837637751635998E-2</v>
      </c>
      <c r="AS14" s="19"/>
      <c r="AT14" s="19">
        <v>7.2051602541453194E-2</v>
      </c>
      <c r="AU14" s="19">
        <v>1.8891839003491701E-2</v>
      </c>
      <c r="AV14" s="19"/>
      <c r="AW14" s="19">
        <v>2.62781442234774E-2</v>
      </c>
      <c r="AX14" s="19">
        <v>8.7746929461670994E-2</v>
      </c>
      <c r="AY14" s="19">
        <v>7.6832143924476501E-2</v>
      </c>
      <c r="AZ14" s="19"/>
      <c r="BA14" s="19">
        <v>8.7757558955997503E-2</v>
      </c>
      <c r="BB14" s="19">
        <v>5.7628946897054001E-2</v>
      </c>
      <c r="BC14" s="19">
        <v>5.4379549249379502E-2</v>
      </c>
      <c r="BD14" s="19">
        <v>6.0646195454706099E-2</v>
      </c>
      <c r="BE14" s="19">
        <v>5.4932564902576801E-2</v>
      </c>
      <c r="BF14" s="19"/>
      <c r="BG14" s="19">
        <v>7.4341657857169494E-2</v>
      </c>
      <c r="BH14" s="19">
        <v>5.7070956678018703E-2</v>
      </c>
      <c r="BI14" s="19"/>
      <c r="BJ14" s="19">
        <v>7.3339218288345095E-2</v>
      </c>
      <c r="BK14" s="19">
        <v>3.2415001274723798E-2</v>
      </c>
      <c r="BL14" s="19"/>
      <c r="BM14" s="19">
        <v>0.12935240132585299</v>
      </c>
      <c r="BN14" s="19">
        <v>3.4427327355102601E-2</v>
      </c>
      <c r="BO14" s="19">
        <v>4.8795495650298497E-2</v>
      </c>
      <c r="BP14" s="19">
        <v>5.86036919646356E-2</v>
      </c>
      <c r="BQ14" s="19">
        <v>3.4060870370491797E-2</v>
      </c>
      <c r="BR14" s="19"/>
      <c r="BS14" s="19">
        <v>2.1416627954344999E-2</v>
      </c>
      <c r="BT14" s="19"/>
      <c r="BU14" s="19">
        <v>4.4244458437791498E-2</v>
      </c>
      <c r="BV14" s="19">
        <v>6.2485514258908401E-2</v>
      </c>
      <c r="BW14" s="19">
        <v>3.94673218653947E-2</v>
      </c>
      <c r="BX14" s="19">
        <v>1.61907140646994E-2</v>
      </c>
      <c r="BY14" s="19">
        <v>0.148413864192284</v>
      </c>
      <c r="BZ14" s="19"/>
      <c r="CA14" s="19">
        <v>1.5971208395724801E-2</v>
      </c>
      <c r="CB14" s="19"/>
      <c r="CC14" s="19">
        <v>5.2215401363902098E-2</v>
      </c>
      <c r="CD14" s="19">
        <v>7.3258723939654893E-2</v>
      </c>
      <c r="CE14" s="19"/>
      <c r="CF14" s="19">
        <v>3.0170058375305502E-2</v>
      </c>
      <c r="CG14" s="19"/>
      <c r="CH14" s="19">
        <v>2.3372957809547901E-2</v>
      </c>
      <c r="CI14" s="19">
        <v>5.5331669832565003E-2</v>
      </c>
    </row>
    <row r="15" spans="2:87" x14ac:dyDescent="0.35">
      <c r="B15" s="16"/>
    </row>
    <row r="16" spans="2:87" x14ac:dyDescent="0.35">
      <c r="B16" t="s">
        <v>118</v>
      </c>
    </row>
    <row r="17" spans="2:2" x14ac:dyDescent="0.35">
      <c r="B17" t="s">
        <v>119</v>
      </c>
    </row>
    <row r="19" spans="2:2" x14ac:dyDescent="0.35">
      <c r="B1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175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508</v>
      </c>
      <c r="D7" s="10">
        <v>261</v>
      </c>
      <c r="E7" s="10">
        <v>246</v>
      </c>
      <c r="F7" s="10"/>
      <c r="G7" s="10">
        <v>41</v>
      </c>
      <c r="H7" s="10">
        <v>95</v>
      </c>
      <c r="I7" s="10">
        <v>78</v>
      </c>
      <c r="J7" s="10">
        <v>97</v>
      </c>
      <c r="K7" s="10">
        <v>92</v>
      </c>
      <c r="L7" s="10">
        <v>105</v>
      </c>
      <c r="M7" s="10"/>
      <c r="N7" s="10">
        <v>151</v>
      </c>
      <c r="O7" s="10">
        <v>119</v>
      </c>
      <c r="P7" s="10">
        <v>106</v>
      </c>
      <c r="Q7" s="10">
        <v>128</v>
      </c>
      <c r="R7" s="10"/>
      <c r="S7" s="10">
        <v>68</v>
      </c>
      <c r="T7" s="10">
        <v>66</v>
      </c>
      <c r="U7" s="10">
        <v>40</v>
      </c>
      <c r="V7" s="10">
        <v>37</v>
      </c>
      <c r="W7" s="10">
        <v>40</v>
      </c>
      <c r="X7" s="10">
        <v>35</v>
      </c>
      <c r="Y7" s="10">
        <v>34</v>
      </c>
      <c r="Z7" s="10">
        <v>25</v>
      </c>
      <c r="AA7" s="10">
        <v>52</v>
      </c>
      <c r="AB7" s="10">
        <v>65</v>
      </c>
      <c r="AC7" s="10">
        <v>25</v>
      </c>
      <c r="AD7" s="10">
        <v>21</v>
      </c>
      <c r="AE7" s="10"/>
      <c r="AF7" s="10">
        <v>97</v>
      </c>
      <c r="AG7" s="10">
        <v>164</v>
      </c>
      <c r="AH7" s="10">
        <v>111</v>
      </c>
      <c r="AI7" s="10">
        <v>59</v>
      </c>
      <c r="AJ7" s="10">
        <v>63</v>
      </c>
      <c r="AK7" s="10"/>
      <c r="AL7" s="10">
        <v>204</v>
      </c>
      <c r="AM7" s="10">
        <v>193</v>
      </c>
      <c r="AN7" s="10">
        <v>88</v>
      </c>
      <c r="AO7" s="10">
        <v>23</v>
      </c>
      <c r="AP7" s="10"/>
      <c r="AQ7" s="10">
        <v>291</v>
      </c>
      <c r="AR7" s="10">
        <v>217</v>
      </c>
      <c r="AS7" s="10"/>
      <c r="AT7" s="10">
        <v>343</v>
      </c>
      <c r="AU7" s="10">
        <v>100</v>
      </c>
      <c r="AV7" s="10"/>
      <c r="AW7" s="10">
        <v>206</v>
      </c>
      <c r="AX7" s="10">
        <v>133</v>
      </c>
      <c r="AY7" s="10">
        <v>160</v>
      </c>
      <c r="AZ7" s="10"/>
      <c r="BA7" s="10">
        <v>115</v>
      </c>
      <c r="BB7" s="10">
        <v>138</v>
      </c>
      <c r="BC7" s="10">
        <v>170</v>
      </c>
      <c r="BD7" s="10">
        <v>47</v>
      </c>
      <c r="BE7" s="10">
        <v>38</v>
      </c>
      <c r="BF7" s="10"/>
      <c r="BG7" s="10">
        <v>200</v>
      </c>
      <c r="BH7" s="10">
        <v>308</v>
      </c>
      <c r="BI7" s="10"/>
      <c r="BJ7" s="10">
        <v>392</v>
      </c>
      <c r="BK7" s="10">
        <v>116</v>
      </c>
      <c r="BL7" s="10"/>
      <c r="BM7" s="10">
        <v>65</v>
      </c>
      <c r="BN7" s="10">
        <v>97</v>
      </c>
      <c r="BO7" s="10">
        <v>187</v>
      </c>
      <c r="BP7" s="10">
        <v>41</v>
      </c>
      <c r="BQ7" s="10">
        <v>52</v>
      </c>
      <c r="BR7" s="10"/>
      <c r="BS7" s="10">
        <v>156</v>
      </c>
      <c r="BT7" s="10"/>
      <c r="BU7" s="10">
        <v>95</v>
      </c>
      <c r="BV7" s="10">
        <v>124</v>
      </c>
      <c r="BW7" s="10">
        <v>48</v>
      </c>
      <c r="BX7" s="10">
        <v>97</v>
      </c>
      <c r="BY7" s="10">
        <v>35</v>
      </c>
      <c r="BZ7" s="10"/>
      <c r="CA7" s="10">
        <v>51</v>
      </c>
      <c r="CB7" s="10"/>
      <c r="CC7" s="10">
        <v>406</v>
      </c>
      <c r="CD7" s="10">
        <v>85</v>
      </c>
      <c r="CE7" s="10"/>
      <c r="CF7" s="10">
        <v>208</v>
      </c>
      <c r="CG7" s="10"/>
      <c r="CH7" s="10">
        <v>171</v>
      </c>
      <c r="CI7" s="10">
        <v>67</v>
      </c>
    </row>
    <row r="8" spans="2:87" ht="30" customHeight="1" x14ac:dyDescent="0.35">
      <c r="B8" s="11" t="s">
        <v>20</v>
      </c>
      <c r="C8" s="11">
        <v>505</v>
      </c>
      <c r="D8" s="11">
        <v>255</v>
      </c>
      <c r="E8" s="11">
        <v>249</v>
      </c>
      <c r="F8" s="11"/>
      <c r="G8" s="11">
        <v>70</v>
      </c>
      <c r="H8" s="11">
        <v>93</v>
      </c>
      <c r="I8" s="11">
        <v>74</v>
      </c>
      <c r="J8" s="11">
        <v>91</v>
      </c>
      <c r="K8" s="11">
        <v>83</v>
      </c>
      <c r="L8" s="11">
        <v>95</v>
      </c>
      <c r="M8" s="11"/>
      <c r="N8" s="11">
        <v>138</v>
      </c>
      <c r="O8" s="11">
        <v>122</v>
      </c>
      <c r="P8" s="11">
        <v>111</v>
      </c>
      <c r="Q8" s="11">
        <v>131</v>
      </c>
      <c r="R8" s="11"/>
      <c r="S8" s="11">
        <v>68</v>
      </c>
      <c r="T8" s="11">
        <v>61</v>
      </c>
      <c r="U8" s="11">
        <v>38</v>
      </c>
      <c r="V8" s="11">
        <v>39</v>
      </c>
      <c r="W8" s="11">
        <v>36</v>
      </c>
      <c r="X8" s="11">
        <v>39</v>
      </c>
      <c r="Y8" s="11">
        <v>38</v>
      </c>
      <c r="Z8" s="11">
        <v>27</v>
      </c>
      <c r="AA8" s="11">
        <v>56</v>
      </c>
      <c r="AB8" s="11">
        <v>62</v>
      </c>
      <c r="AC8" s="11">
        <v>24</v>
      </c>
      <c r="AD8" s="11">
        <v>18</v>
      </c>
      <c r="AE8" s="11"/>
      <c r="AF8" s="11">
        <v>97</v>
      </c>
      <c r="AG8" s="11">
        <v>170</v>
      </c>
      <c r="AH8" s="11">
        <v>108</v>
      </c>
      <c r="AI8" s="11">
        <v>55</v>
      </c>
      <c r="AJ8" s="11">
        <v>61</v>
      </c>
      <c r="AK8" s="11"/>
      <c r="AL8" s="11">
        <v>192</v>
      </c>
      <c r="AM8" s="11">
        <v>200</v>
      </c>
      <c r="AN8" s="11">
        <v>89</v>
      </c>
      <c r="AO8" s="11">
        <v>24</v>
      </c>
      <c r="AP8" s="11"/>
      <c r="AQ8" s="11">
        <v>293</v>
      </c>
      <c r="AR8" s="11">
        <v>212</v>
      </c>
      <c r="AS8" s="11"/>
      <c r="AT8" s="11">
        <v>342</v>
      </c>
      <c r="AU8" s="11">
        <v>91</v>
      </c>
      <c r="AV8" s="11"/>
      <c r="AW8" s="11">
        <v>191</v>
      </c>
      <c r="AX8" s="11">
        <v>136</v>
      </c>
      <c r="AY8" s="11">
        <v>168</v>
      </c>
      <c r="AZ8" s="11"/>
      <c r="BA8" s="11">
        <v>115</v>
      </c>
      <c r="BB8" s="11">
        <v>137</v>
      </c>
      <c r="BC8" s="11">
        <v>173</v>
      </c>
      <c r="BD8" s="11">
        <v>44</v>
      </c>
      <c r="BE8" s="11">
        <v>36</v>
      </c>
      <c r="BF8" s="11"/>
      <c r="BG8" s="11">
        <v>210</v>
      </c>
      <c r="BH8" s="11">
        <v>296</v>
      </c>
      <c r="BI8" s="11"/>
      <c r="BJ8" s="11">
        <v>396</v>
      </c>
      <c r="BK8" s="11">
        <v>109</v>
      </c>
      <c r="BL8" s="11"/>
      <c r="BM8" s="11">
        <v>69</v>
      </c>
      <c r="BN8" s="11">
        <v>91</v>
      </c>
      <c r="BO8" s="11">
        <v>186</v>
      </c>
      <c r="BP8" s="11">
        <v>41</v>
      </c>
      <c r="BQ8" s="11">
        <v>54</v>
      </c>
      <c r="BR8" s="11"/>
      <c r="BS8" s="11">
        <v>153</v>
      </c>
      <c r="BT8" s="11"/>
      <c r="BU8" s="11">
        <v>91</v>
      </c>
      <c r="BV8" s="11">
        <v>129</v>
      </c>
      <c r="BW8" s="11">
        <v>48</v>
      </c>
      <c r="BX8" s="11">
        <v>95</v>
      </c>
      <c r="BY8" s="11">
        <v>34</v>
      </c>
      <c r="BZ8" s="11"/>
      <c r="CA8" s="11">
        <v>52</v>
      </c>
      <c r="CB8" s="11"/>
      <c r="CC8" s="11">
        <v>400</v>
      </c>
      <c r="CD8" s="11">
        <v>87</v>
      </c>
      <c r="CE8" s="11"/>
      <c r="CF8" s="11">
        <v>195</v>
      </c>
      <c r="CG8" s="11"/>
      <c r="CH8" s="11">
        <v>170</v>
      </c>
      <c r="CI8" s="11">
        <v>67</v>
      </c>
    </row>
    <row r="9" spans="2:87" x14ac:dyDescent="0.35">
      <c r="B9" s="18" t="s">
        <v>157</v>
      </c>
      <c r="C9" s="17">
        <v>8.8616928028286995E-2</v>
      </c>
      <c r="D9" s="17">
        <v>9.7265437830493295E-2</v>
      </c>
      <c r="E9" s="17">
        <v>8.0113707019658004E-2</v>
      </c>
      <c r="F9" s="17"/>
      <c r="G9" s="17">
        <v>6.2345333910526303E-2</v>
      </c>
      <c r="H9" s="17">
        <v>0.101523335365356</v>
      </c>
      <c r="I9" s="17">
        <v>6.6113952338738097E-2</v>
      </c>
      <c r="J9" s="17">
        <v>0.124782256253713</v>
      </c>
      <c r="K9" s="17">
        <v>0.13246364659990001</v>
      </c>
      <c r="L9" s="17">
        <v>3.9832198861177899E-2</v>
      </c>
      <c r="M9" s="17"/>
      <c r="N9" s="17">
        <v>7.6947482905498202E-2</v>
      </c>
      <c r="O9" s="17">
        <v>4.9800844163447898E-2</v>
      </c>
      <c r="P9" s="17">
        <v>0.121445483921593</v>
      </c>
      <c r="Q9" s="17">
        <v>0.112109770194657</v>
      </c>
      <c r="R9" s="17"/>
      <c r="S9" s="17">
        <v>9.8942761684054706E-2</v>
      </c>
      <c r="T9" s="17">
        <v>0.100356533007583</v>
      </c>
      <c r="U9" s="17">
        <v>7.5162872724357302E-2</v>
      </c>
      <c r="V9" s="17">
        <v>8.1925050563279894E-2</v>
      </c>
      <c r="W9" s="17">
        <v>9.1478740606787498E-2</v>
      </c>
      <c r="X9" s="17">
        <v>0.105240160828084</v>
      </c>
      <c r="Y9" s="17">
        <v>5.9064968880023203E-2</v>
      </c>
      <c r="Z9" s="17">
        <v>3.2240915429667998E-2</v>
      </c>
      <c r="AA9" s="17">
        <v>0.123596382263534</v>
      </c>
      <c r="AB9" s="17">
        <v>5.63145449879493E-2</v>
      </c>
      <c r="AC9" s="17">
        <v>7.75163945105216E-2</v>
      </c>
      <c r="AD9" s="17">
        <v>0.17577952353563001</v>
      </c>
      <c r="AE9" s="17"/>
      <c r="AF9" s="17">
        <v>0.14539354151714801</v>
      </c>
      <c r="AG9" s="17">
        <v>9.47263110940324E-2</v>
      </c>
      <c r="AH9" s="17">
        <v>7.3333533042840696E-2</v>
      </c>
      <c r="AI9" s="17">
        <v>4.5920365783026697E-2</v>
      </c>
      <c r="AJ9" s="17">
        <v>6.7223461097394396E-2</v>
      </c>
      <c r="AK9" s="17"/>
      <c r="AL9" s="17">
        <v>6.0391300379121202E-2</v>
      </c>
      <c r="AM9" s="17">
        <v>7.7167645957334399E-2</v>
      </c>
      <c r="AN9" s="17">
        <v>0.151504465951184</v>
      </c>
      <c r="AO9" s="17">
        <v>0.17601658399138201</v>
      </c>
      <c r="AP9" s="17"/>
      <c r="AQ9" s="17">
        <v>9.6704093755745096E-2</v>
      </c>
      <c r="AR9" s="17">
        <v>7.7464748380610404E-2</v>
      </c>
      <c r="AS9" s="17"/>
      <c r="AT9" s="17">
        <v>8.3966709608296303E-2</v>
      </c>
      <c r="AU9" s="17">
        <v>2.9659194356981299E-2</v>
      </c>
      <c r="AV9" s="17"/>
      <c r="AW9" s="17">
        <v>6.8889902745623094E-2</v>
      </c>
      <c r="AX9" s="17">
        <v>6.1254316047096503E-2</v>
      </c>
      <c r="AY9" s="17">
        <v>0.13822046204014901</v>
      </c>
      <c r="AZ9" s="17"/>
      <c r="BA9" s="17">
        <v>0.123138673610346</v>
      </c>
      <c r="BB9" s="17">
        <v>8.9426695775432094E-2</v>
      </c>
      <c r="BC9" s="17">
        <v>5.1172569627072902E-2</v>
      </c>
      <c r="BD9" s="17">
        <v>0.100940254663163</v>
      </c>
      <c r="BE9" s="17">
        <v>0.13913656033067401</v>
      </c>
      <c r="BF9" s="17"/>
      <c r="BG9" s="17">
        <v>9.3309638808463199E-2</v>
      </c>
      <c r="BH9" s="17">
        <v>8.5291100120594501E-2</v>
      </c>
      <c r="BI9" s="17"/>
      <c r="BJ9" s="17">
        <v>8.8627298644940705E-2</v>
      </c>
      <c r="BK9" s="17">
        <v>8.8579243015281597E-2</v>
      </c>
      <c r="BL9" s="17"/>
      <c r="BM9" s="17">
        <v>0.181650758641627</v>
      </c>
      <c r="BN9" s="17">
        <v>2.7709268194129999E-2</v>
      </c>
      <c r="BO9" s="17">
        <v>9.8072051434219598E-2</v>
      </c>
      <c r="BP9" s="17">
        <v>2.3520925152226198E-2</v>
      </c>
      <c r="BQ9" s="17">
        <v>9.4583807170734099E-2</v>
      </c>
      <c r="BR9" s="17"/>
      <c r="BS9" s="17">
        <v>0.114011113408289</v>
      </c>
      <c r="BT9" s="17"/>
      <c r="BU9" s="17">
        <v>4.62028789676752E-2</v>
      </c>
      <c r="BV9" s="17">
        <v>9.9674027823736105E-2</v>
      </c>
      <c r="BW9" s="17">
        <v>3.6282765361770698E-2</v>
      </c>
      <c r="BX9" s="17">
        <v>0.14583258528083501</v>
      </c>
      <c r="BY9" s="17">
        <v>8.3232163092725894E-2</v>
      </c>
      <c r="BZ9" s="17"/>
      <c r="CA9" s="17">
        <v>0.131099465533315</v>
      </c>
      <c r="CB9" s="17"/>
      <c r="CC9" s="17">
        <v>9.91602002499503E-2</v>
      </c>
      <c r="CD9" s="17">
        <v>5.8520810239015897E-2</v>
      </c>
      <c r="CE9" s="17"/>
      <c r="CF9" s="17">
        <v>6.5174698994490604E-2</v>
      </c>
      <c r="CG9" s="17"/>
      <c r="CH9" s="17">
        <v>6.6321713083686104E-2</v>
      </c>
      <c r="CI9" s="17">
        <v>0.12382163825299999</v>
      </c>
    </row>
    <row r="10" spans="2:87" x14ac:dyDescent="0.35">
      <c r="B10" s="18" t="s">
        <v>158</v>
      </c>
      <c r="C10" s="17">
        <v>0.28538947464949299</v>
      </c>
      <c r="D10" s="17">
        <v>0.31077230782991799</v>
      </c>
      <c r="E10" s="17">
        <v>0.25634041562221399</v>
      </c>
      <c r="F10" s="17"/>
      <c r="G10" s="17">
        <v>0.37497802741224001</v>
      </c>
      <c r="H10" s="17">
        <v>0.41471086248167399</v>
      </c>
      <c r="I10" s="17">
        <v>0.2358696577403</v>
      </c>
      <c r="J10" s="17">
        <v>0.22729633578162201</v>
      </c>
      <c r="K10" s="17">
        <v>0.24569858456030499</v>
      </c>
      <c r="L10" s="17">
        <v>0.22067988968612801</v>
      </c>
      <c r="M10" s="17"/>
      <c r="N10" s="17">
        <v>0.36550576279024</v>
      </c>
      <c r="O10" s="17">
        <v>0.31532580476169098</v>
      </c>
      <c r="P10" s="17">
        <v>0.16154289041037201</v>
      </c>
      <c r="Q10" s="17">
        <v>0.27982391340824803</v>
      </c>
      <c r="R10" s="17"/>
      <c r="S10" s="17">
        <v>0.370190164585745</v>
      </c>
      <c r="T10" s="17">
        <v>0.35998299815771301</v>
      </c>
      <c r="U10" s="17">
        <v>0.327800257421964</v>
      </c>
      <c r="V10" s="17">
        <v>0.23917893585847499</v>
      </c>
      <c r="W10" s="17">
        <v>0.19786730722735499</v>
      </c>
      <c r="X10" s="17">
        <v>0.338307663086726</v>
      </c>
      <c r="Y10" s="17">
        <v>0.145642087878395</v>
      </c>
      <c r="Z10" s="17">
        <v>0.19797589577481101</v>
      </c>
      <c r="AA10" s="17">
        <v>0.36434918065510202</v>
      </c>
      <c r="AB10" s="17">
        <v>0.245063883557671</v>
      </c>
      <c r="AC10" s="17">
        <v>0.187955522899726</v>
      </c>
      <c r="AD10" s="17">
        <v>0.231098517869116</v>
      </c>
      <c r="AE10" s="17"/>
      <c r="AF10" s="17">
        <v>0.23329845308254399</v>
      </c>
      <c r="AG10" s="17">
        <v>0.27611697394309898</v>
      </c>
      <c r="AH10" s="17">
        <v>0.234512940966982</v>
      </c>
      <c r="AI10" s="17">
        <v>0.37696795132887301</v>
      </c>
      <c r="AJ10" s="17">
        <v>0.41703014142153599</v>
      </c>
      <c r="AK10" s="17"/>
      <c r="AL10" s="17">
        <v>0.260948360164383</v>
      </c>
      <c r="AM10" s="17">
        <v>0.27919275314578301</v>
      </c>
      <c r="AN10" s="17">
        <v>0.324670084607936</v>
      </c>
      <c r="AO10" s="17">
        <v>0.386629041150782</v>
      </c>
      <c r="AP10" s="17"/>
      <c r="AQ10" s="17">
        <v>0.228784743444711</v>
      </c>
      <c r="AR10" s="17">
        <v>0.36344724576216503</v>
      </c>
      <c r="AS10" s="17"/>
      <c r="AT10" s="17">
        <v>0.28531850602439002</v>
      </c>
      <c r="AU10" s="17">
        <v>0.237385527653941</v>
      </c>
      <c r="AV10" s="17"/>
      <c r="AW10" s="17">
        <v>0.28775221926003902</v>
      </c>
      <c r="AX10" s="17">
        <v>0.30809220861133002</v>
      </c>
      <c r="AY10" s="17">
        <v>0.26989874611693798</v>
      </c>
      <c r="AZ10" s="17"/>
      <c r="BA10" s="17">
        <v>0.42002092427239401</v>
      </c>
      <c r="BB10" s="17">
        <v>0.22472461606683999</v>
      </c>
      <c r="BC10" s="17">
        <v>0.25516488909575002</v>
      </c>
      <c r="BD10" s="17">
        <v>0.29280317942970802</v>
      </c>
      <c r="BE10" s="17">
        <v>0.22116457719482299</v>
      </c>
      <c r="BF10" s="17"/>
      <c r="BG10" s="17">
        <v>0.28941637099773299</v>
      </c>
      <c r="BH10" s="17">
        <v>0.28253552415398397</v>
      </c>
      <c r="BI10" s="17"/>
      <c r="BJ10" s="17">
        <v>0.30648867430709198</v>
      </c>
      <c r="BK10" s="17">
        <v>0.20871866132629299</v>
      </c>
      <c r="BL10" s="17"/>
      <c r="BM10" s="17">
        <v>0.152242411806496</v>
      </c>
      <c r="BN10" s="17">
        <v>0.27225347796518901</v>
      </c>
      <c r="BO10" s="17">
        <v>0.37197226425470398</v>
      </c>
      <c r="BP10" s="17">
        <v>0.37022924653609202</v>
      </c>
      <c r="BQ10" s="17">
        <v>0.22198433967738701</v>
      </c>
      <c r="BR10" s="17"/>
      <c r="BS10" s="17">
        <v>0.276075040488094</v>
      </c>
      <c r="BT10" s="17"/>
      <c r="BU10" s="17">
        <v>0.26642364105722199</v>
      </c>
      <c r="BV10" s="17">
        <v>0.44782069600688601</v>
      </c>
      <c r="BW10" s="17">
        <v>0.34544995989101002</v>
      </c>
      <c r="BX10" s="17">
        <v>0.215749103739897</v>
      </c>
      <c r="BY10" s="17">
        <v>8.1232525977058101E-2</v>
      </c>
      <c r="BZ10" s="17"/>
      <c r="CA10" s="17">
        <v>0.31947664421654098</v>
      </c>
      <c r="CB10" s="17"/>
      <c r="CC10" s="17">
        <v>0.28852184158941302</v>
      </c>
      <c r="CD10" s="17">
        <v>0.30955954713134998</v>
      </c>
      <c r="CE10" s="17"/>
      <c r="CF10" s="17">
        <v>0.282328325554075</v>
      </c>
      <c r="CG10" s="17"/>
      <c r="CH10" s="17">
        <v>0.21205053235044999</v>
      </c>
      <c r="CI10" s="17">
        <v>0.49890500580915798</v>
      </c>
    </row>
    <row r="11" spans="2:87" x14ac:dyDescent="0.35">
      <c r="B11" s="18" t="s">
        <v>159</v>
      </c>
      <c r="C11" s="17">
        <v>0.33965675091890501</v>
      </c>
      <c r="D11" s="17">
        <v>0.32818421514646201</v>
      </c>
      <c r="E11" s="17">
        <v>0.35285633077532502</v>
      </c>
      <c r="F11" s="17"/>
      <c r="G11" s="17">
        <v>0.36825548928607699</v>
      </c>
      <c r="H11" s="17">
        <v>0.21929057141380201</v>
      </c>
      <c r="I11" s="17">
        <v>0.38757408782953601</v>
      </c>
      <c r="J11" s="17">
        <v>0.27958576402007901</v>
      </c>
      <c r="K11" s="17">
        <v>0.33809688151890799</v>
      </c>
      <c r="L11" s="17">
        <v>0.458651865739445</v>
      </c>
      <c r="M11" s="17"/>
      <c r="N11" s="17">
        <v>0.33434980423163602</v>
      </c>
      <c r="O11" s="17">
        <v>0.36760468467365898</v>
      </c>
      <c r="P11" s="17">
        <v>0.41371021332373797</v>
      </c>
      <c r="Q11" s="17">
        <v>0.25013788775388501</v>
      </c>
      <c r="R11" s="17"/>
      <c r="S11" s="17">
        <v>0.31895233263754402</v>
      </c>
      <c r="T11" s="17">
        <v>0.29932982183700202</v>
      </c>
      <c r="U11" s="17">
        <v>0.40258891250734702</v>
      </c>
      <c r="V11" s="17">
        <v>0.35583090876555901</v>
      </c>
      <c r="W11" s="17">
        <v>0.41062852118001397</v>
      </c>
      <c r="X11" s="17">
        <v>0.25676704460393501</v>
      </c>
      <c r="Y11" s="17">
        <v>0.48603357747666198</v>
      </c>
      <c r="Z11" s="17">
        <v>0.317826434309397</v>
      </c>
      <c r="AA11" s="17">
        <v>0.298142264926751</v>
      </c>
      <c r="AB11" s="17">
        <v>0.370014696715253</v>
      </c>
      <c r="AC11" s="17">
        <v>0.26539265795016398</v>
      </c>
      <c r="AD11" s="17">
        <v>0.273051024841997</v>
      </c>
      <c r="AE11" s="17"/>
      <c r="AF11" s="17">
        <v>0.28646754081854398</v>
      </c>
      <c r="AG11" s="17">
        <v>0.345101796254277</v>
      </c>
      <c r="AH11" s="17">
        <v>0.35257484156080199</v>
      </c>
      <c r="AI11" s="17">
        <v>0.38905204406322502</v>
      </c>
      <c r="AJ11" s="17">
        <v>0.35061091316576698</v>
      </c>
      <c r="AK11" s="17"/>
      <c r="AL11" s="17">
        <v>0.34501474914825597</v>
      </c>
      <c r="AM11" s="17">
        <v>0.370474302003582</v>
      </c>
      <c r="AN11" s="17">
        <v>0.295852814246715</v>
      </c>
      <c r="AO11" s="17">
        <v>0.202442960793769</v>
      </c>
      <c r="AP11" s="17"/>
      <c r="AQ11" s="17">
        <v>0.35559575810569499</v>
      </c>
      <c r="AR11" s="17">
        <v>0.317676903152318</v>
      </c>
      <c r="AS11" s="17"/>
      <c r="AT11" s="17">
        <v>0.31160632920873799</v>
      </c>
      <c r="AU11" s="17">
        <v>0.499869157167116</v>
      </c>
      <c r="AV11" s="17"/>
      <c r="AW11" s="17">
        <v>0.34961566382261799</v>
      </c>
      <c r="AX11" s="17">
        <v>0.39750413587496197</v>
      </c>
      <c r="AY11" s="17">
        <v>0.28485234585643299</v>
      </c>
      <c r="AZ11" s="17"/>
      <c r="BA11" s="17">
        <v>0.22885676098230401</v>
      </c>
      <c r="BB11" s="17">
        <v>0.40499927016295101</v>
      </c>
      <c r="BC11" s="17">
        <v>0.37535865179500599</v>
      </c>
      <c r="BD11" s="17">
        <v>0.28940095123010501</v>
      </c>
      <c r="BE11" s="17">
        <v>0.33657536797628201</v>
      </c>
      <c r="BF11" s="17"/>
      <c r="BG11" s="17">
        <v>0.33083926465719699</v>
      </c>
      <c r="BH11" s="17">
        <v>0.345905898428436</v>
      </c>
      <c r="BI11" s="17"/>
      <c r="BJ11" s="17">
        <v>0.32128454547844598</v>
      </c>
      <c r="BK11" s="17">
        <v>0.40641814265509102</v>
      </c>
      <c r="BL11" s="17"/>
      <c r="BM11" s="17">
        <v>0.343168868703282</v>
      </c>
      <c r="BN11" s="17">
        <v>0.361676525183868</v>
      </c>
      <c r="BO11" s="17">
        <v>0.319576623255307</v>
      </c>
      <c r="BP11" s="17">
        <v>0.36020494175840201</v>
      </c>
      <c r="BQ11" s="17">
        <v>0.32239085418269697</v>
      </c>
      <c r="BR11" s="17"/>
      <c r="BS11" s="17">
        <v>0.34377142724798698</v>
      </c>
      <c r="BT11" s="17"/>
      <c r="BU11" s="17">
        <v>0.37396804426848501</v>
      </c>
      <c r="BV11" s="17">
        <v>0.33316220675825797</v>
      </c>
      <c r="BW11" s="17">
        <v>0.32143709496802902</v>
      </c>
      <c r="BX11" s="17">
        <v>0.33218894606299099</v>
      </c>
      <c r="BY11" s="17">
        <v>0.32717400060360702</v>
      </c>
      <c r="BZ11" s="17"/>
      <c r="CA11" s="17">
        <v>0.373245641621125</v>
      </c>
      <c r="CB11" s="17"/>
      <c r="CC11" s="17">
        <v>0.35810513084694301</v>
      </c>
      <c r="CD11" s="17">
        <v>0.30662946475449698</v>
      </c>
      <c r="CE11" s="17"/>
      <c r="CF11" s="17">
        <v>0.37763538950327502</v>
      </c>
      <c r="CG11" s="17"/>
      <c r="CH11" s="17">
        <v>0.41786694934910201</v>
      </c>
      <c r="CI11" s="17">
        <v>0.22052094251198101</v>
      </c>
    </row>
    <row r="12" spans="2:87" x14ac:dyDescent="0.35">
      <c r="B12" s="18" t="s">
        <v>160</v>
      </c>
      <c r="C12" s="17">
        <v>0.18593611018501199</v>
      </c>
      <c r="D12" s="17">
        <v>0.184321665086909</v>
      </c>
      <c r="E12" s="17">
        <v>0.188373618680618</v>
      </c>
      <c r="F12" s="17"/>
      <c r="G12" s="17">
        <v>8.4593986714786698E-2</v>
      </c>
      <c r="H12" s="17">
        <v>0.173329032011799</v>
      </c>
      <c r="I12" s="17">
        <v>0.172866335004911</v>
      </c>
      <c r="J12" s="17">
        <v>0.26203892894687297</v>
      </c>
      <c r="K12" s="17">
        <v>0.20979288081170799</v>
      </c>
      <c r="L12" s="17">
        <v>0.189726431150645</v>
      </c>
      <c r="M12" s="17"/>
      <c r="N12" s="17">
        <v>0.14784766303201999</v>
      </c>
      <c r="O12" s="17">
        <v>0.18043860155209299</v>
      </c>
      <c r="P12" s="17">
        <v>0.22160723857533701</v>
      </c>
      <c r="Q12" s="17">
        <v>0.199444860964476</v>
      </c>
      <c r="R12" s="17"/>
      <c r="S12" s="17">
        <v>0.17450814809075901</v>
      </c>
      <c r="T12" s="17">
        <v>0.14805962618489801</v>
      </c>
      <c r="U12" s="17">
        <v>0.17058300981869101</v>
      </c>
      <c r="V12" s="17">
        <v>0.16355259957083401</v>
      </c>
      <c r="W12" s="17">
        <v>0.210511790997682</v>
      </c>
      <c r="X12" s="17">
        <v>0.18914708200855601</v>
      </c>
      <c r="Y12" s="17">
        <v>0.19240362643264</v>
      </c>
      <c r="Z12" s="17">
        <v>0.39023432831905802</v>
      </c>
      <c r="AA12" s="17">
        <v>0.105995310318497</v>
      </c>
      <c r="AB12" s="17">
        <v>0.20966529346976601</v>
      </c>
      <c r="AC12" s="17">
        <v>0.219095300834207</v>
      </c>
      <c r="AD12" s="17">
        <v>0.18153532263061001</v>
      </c>
      <c r="AE12" s="17"/>
      <c r="AF12" s="17">
        <v>0.20903253947984601</v>
      </c>
      <c r="AG12" s="17">
        <v>0.19816907761088101</v>
      </c>
      <c r="AH12" s="17">
        <v>0.19060828620338499</v>
      </c>
      <c r="AI12" s="17">
        <v>0.16989456554069601</v>
      </c>
      <c r="AJ12" s="17">
        <v>8.5226314617434601E-2</v>
      </c>
      <c r="AK12" s="17"/>
      <c r="AL12" s="17">
        <v>0.20514946145381499</v>
      </c>
      <c r="AM12" s="17">
        <v>0.16209236826084</v>
      </c>
      <c r="AN12" s="17">
        <v>0.18495608604327199</v>
      </c>
      <c r="AO12" s="17">
        <v>0.23491141406406599</v>
      </c>
      <c r="AP12" s="17"/>
      <c r="AQ12" s="17">
        <v>0.213927951710458</v>
      </c>
      <c r="AR12" s="17">
        <v>0.14733543649024999</v>
      </c>
      <c r="AS12" s="17"/>
      <c r="AT12" s="17">
        <v>0.19515750412208799</v>
      </c>
      <c r="AU12" s="17">
        <v>0.16844474800995901</v>
      </c>
      <c r="AV12" s="17"/>
      <c r="AW12" s="17">
        <v>0.19944999064961899</v>
      </c>
      <c r="AX12" s="17">
        <v>0.124166633714477</v>
      </c>
      <c r="AY12" s="17">
        <v>0.213574418227852</v>
      </c>
      <c r="AZ12" s="17"/>
      <c r="BA12" s="17">
        <v>0.130947640432961</v>
      </c>
      <c r="BB12" s="17">
        <v>0.20027722706345299</v>
      </c>
      <c r="BC12" s="17">
        <v>0.20622179826248199</v>
      </c>
      <c r="BD12" s="17">
        <v>0.22876752381593499</v>
      </c>
      <c r="BE12" s="17">
        <v>0.157891549989154</v>
      </c>
      <c r="BF12" s="17"/>
      <c r="BG12" s="17">
        <v>0.17784074300220101</v>
      </c>
      <c r="BH12" s="17">
        <v>0.191673475933898</v>
      </c>
      <c r="BI12" s="17"/>
      <c r="BJ12" s="17">
        <v>0.18101514345474901</v>
      </c>
      <c r="BK12" s="17">
        <v>0.203818045408549</v>
      </c>
      <c r="BL12" s="17"/>
      <c r="BM12" s="17">
        <v>0.121599976729117</v>
      </c>
      <c r="BN12" s="17">
        <v>0.25178547377562299</v>
      </c>
      <c r="BO12" s="17">
        <v>0.16549639757567</v>
      </c>
      <c r="BP12" s="17">
        <v>0.105684952946396</v>
      </c>
      <c r="BQ12" s="17">
        <v>0.24350530871735601</v>
      </c>
      <c r="BR12" s="17"/>
      <c r="BS12" s="17">
        <v>0.21742070581769801</v>
      </c>
      <c r="BT12" s="17"/>
      <c r="BU12" s="17">
        <v>0.21869005243671399</v>
      </c>
      <c r="BV12" s="17">
        <v>8.8470505049349502E-2</v>
      </c>
      <c r="BW12" s="17">
        <v>0.19442867312383899</v>
      </c>
      <c r="BX12" s="17">
        <v>0.26047586444841803</v>
      </c>
      <c r="BY12" s="17">
        <v>9.9280373856391102E-2</v>
      </c>
      <c r="BZ12" s="17"/>
      <c r="CA12" s="17">
        <v>0.17617824862901901</v>
      </c>
      <c r="CB12" s="17"/>
      <c r="CC12" s="17">
        <v>0.18354044805608499</v>
      </c>
      <c r="CD12" s="17">
        <v>0.19358514698595999</v>
      </c>
      <c r="CE12" s="17"/>
      <c r="CF12" s="17">
        <v>0.20258399236830599</v>
      </c>
      <c r="CG12" s="17"/>
      <c r="CH12" s="17">
        <v>0.20681499086347099</v>
      </c>
      <c r="CI12" s="17">
        <v>9.9643437943867305E-2</v>
      </c>
    </row>
    <row r="13" spans="2:87" x14ac:dyDescent="0.35">
      <c r="B13" s="18" t="s">
        <v>161</v>
      </c>
      <c r="C13" s="19">
        <v>0.100400736218303</v>
      </c>
      <c r="D13" s="19">
        <v>7.9456374106217198E-2</v>
      </c>
      <c r="E13" s="19">
        <v>0.122315927902185</v>
      </c>
      <c r="F13" s="19"/>
      <c r="G13" s="19">
        <v>0.10982716267637101</v>
      </c>
      <c r="H13" s="19">
        <v>9.1146198727368802E-2</v>
      </c>
      <c r="I13" s="19">
        <v>0.13757596708651501</v>
      </c>
      <c r="J13" s="19">
        <v>0.106296714997714</v>
      </c>
      <c r="K13" s="19">
        <v>7.3948006509179307E-2</v>
      </c>
      <c r="L13" s="19">
        <v>9.1109614562603899E-2</v>
      </c>
      <c r="M13" s="19"/>
      <c r="N13" s="19">
        <v>7.5349287040606006E-2</v>
      </c>
      <c r="O13" s="19">
        <v>8.6830064849108102E-2</v>
      </c>
      <c r="P13" s="19">
        <v>8.1694173768960598E-2</v>
      </c>
      <c r="Q13" s="19">
        <v>0.15848356767873401</v>
      </c>
      <c r="R13" s="19"/>
      <c r="S13" s="19">
        <v>3.7406593001896901E-2</v>
      </c>
      <c r="T13" s="19">
        <v>9.2271020812804097E-2</v>
      </c>
      <c r="U13" s="19">
        <v>2.3864947527641199E-2</v>
      </c>
      <c r="V13" s="19">
        <v>0.15951250524185201</v>
      </c>
      <c r="W13" s="19">
        <v>8.9513639988160296E-2</v>
      </c>
      <c r="X13" s="19">
        <v>0.110538049472699</v>
      </c>
      <c r="Y13" s="19">
        <v>0.116855739332279</v>
      </c>
      <c r="Z13" s="19">
        <v>6.1722426167065698E-2</v>
      </c>
      <c r="AA13" s="19">
        <v>0.107916861836116</v>
      </c>
      <c r="AB13" s="19">
        <v>0.11894158126936</v>
      </c>
      <c r="AC13" s="19">
        <v>0.25004012380538099</v>
      </c>
      <c r="AD13" s="19">
        <v>0.13853561112264701</v>
      </c>
      <c r="AE13" s="19"/>
      <c r="AF13" s="19">
        <v>0.12580792510191699</v>
      </c>
      <c r="AG13" s="19">
        <v>8.5885841097711704E-2</v>
      </c>
      <c r="AH13" s="19">
        <v>0.14897039822599001</v>
      </c>
      <c r="AI13" s="19">
        <v>1.8165073284179201E-2</v>
      </c>
      <c r="AJ13" s="19">
        <v>7.9909169697867002E-2</v>
      </c>
      <c r="AK13" s="19"/>
      <c r="AL13" s="19">
        <v>0.12849612885442299</v>
      </c>
      <c r="AM13" s="19">
        <v>0.111072930632461</v>
      </c>
      <c r="AN13" s="19">
        <v>4.3016549150893001E-2</v>
      </c>
      <c r="AO13" s="19">
        <v>0</v>
      </c>
      <c r="AP13" s="19"/>
      <c r="AQ13" s="19">
        <v>0.10498745298339</v>
      </c>
      <c r="AR13" s="19">
        <v>9.4075666214655698E-2</v>
      </c>
      <c r="AS13" s="19"/>
      <c r="AT13" s="19">
        <v>0.123950951036487</v>
      </c>
      <c r="AU13" s="19">
        <v>6.4641372812002801E-2</v>
      </c>
      <c r="AV13" s="19"/>
      <c r="AW13" s="19">
        <v>9.4292223522100899E-2</v>
      </c>
      <c r="AX13" s="19">
        <v>0.10898270575213501</v>
      </c>
      <c r="AY13" s="19">
        <v>9.34540277586276E-2</v>
      </c>
      <c r="AZ13" s="19"/>
      <c r="BA13" s="19">
        <v>9.7036000701994696E-2</v>
      </c>
      <c r="BB13" s="19">
        <v>8.0572190931323603E-2</v>
      </c>
      <c r="BC13" s="19">
        <v>0.112082091219689</v>
      </c>
      <c r="BD13" s="19">
        <v>8.8088090861089693E-2</v>
      </c>
      <c r="BE13" s="19">
        <v>0.14523194450906701</v>
      </c>
      <c r="BF13" s="19"/>
      <c r="BG13" s="19">
        <v>0.108593982534406</v>
      </c>
      <c r="BH13" s="19">
        <v>9.4594001363086905E-2</v>
      </c>
      <c r="BI13" s="19"/>
      <c r="BJ13" s="19">
        <v>0.10258433811477199</v>
      </c>
      <c r="BK13" s="19">
        <v>9.2465907594785193E-2</v>
      </c>
      <c r="BL13" s="19"/>
      <c r="BM13" s="19">
        <v>0.20133798411947701</v>
      </c>
      <c r="BN13" s="19">
        <v>8.6575254881190694E-2</v>
      </c>
      <c r="BO13" s="19">
        <v>4.4882663480100102E-2</v>
      </c>
      <c r="BP13" s="19">
        <v>0.14035993360688401</v>
      </c>
      <c r="BQ13" s="19">
        <v>0.117535690251826</v>
      </c>
      <c r="BR13" s="19"/>
      <c r="BS13" s="19">
        <v>4.8721713037930603E-2</v>
      </c>
      <c r="BT13" s="19"/>
      <c r="BU13" s="19">
        <v>9.4715383269903905E-2</v>
      </c>
      <c r="BV13" s="19">
        <v>3.08725643617704E-2</v>
      </c>
      <c r="BW13" s="19">
        <v>0.10240150665535</v>
      </c>
      <c r="BX13" s="19">
        <v>4.5753500467858498E-2</v>
      </c>
      <c r="BY13" s="19">
        <v>0.40908093647021798</v>
      </c>
      <c r="BZ13" s="19"/>
      <c r="CA13" s="19">
        <v>0</v>
      </c>
      <c r="CB13" s="19"/>
      <c r="CC13" s="19">
        <v>7.06723792576094E-2</v>
      </c>
      <c r="CD13" s="19">
        <v>0.13170503088917701</v>
      </c>
      <c r="CE13" s="19"/>
      <c r="CF13" s="19">
        <v>7.2277593579853999E-2</v>
      </c>
      <c r="CG13" s="19"/>
      <c r="CH13" s="19">
        <v>9.6945814353289805E-2</v>
      </c>
      <c r="CI13" s="19">
        <v>5.7108975481993701E-2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176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508</v>
      </c>
      <c r="D7" s="10">
        <v>261</v>
      </c>
      <c r="E7" s="10">
        <v>246</v>
      </c>
      <c r="F7" s="10"/>
      <c r="G7" s="10">
        <v>41</v>
      </c>
      <c r="H7" s="10">
        <v>95</v>
      </c>
      <c r="I7" s="10">
        <v>78</v>
      </c>
      <c r="J7" s="10">
        <v>97</v>
      </c>
      <c r="K7" s="10">
        <v>92</v>
      </c>
      <c r="L7" s="10">
        <v>105</v>
      </c>
      <c r="M7" s="10"/>
      <c r="N7" s="10">
        <v>151</v>
      </c>
      <c r="O7" s="10">
        <v>119</v>
      </c>
      <c r="P7" s="10">
        <v>106</v>
      </c>
      <c r="Q7" s="10">
        <v>128</v>
      </c>
      <c r="R7" s="10"/>
      <c r="S7" s="10">
        <v>68</v>
      </c>
      <c r="T7" s="10">
        <v>66</v>
      </c>
      <c r="U7" s="10">
        <v>40</v>
      </c>
      <c r="V7" s="10">
        <v>37</v>
      </c>
      <c r="W7" s="10">
        <v>40</v>
      </c>
      <c r="X7" s="10">
        <v>35</v>
      </c>
      <c r="Y7" s="10">
        <v>34</v>
      </c>
      <c r="Z7" s="10">
        <v>25</v>
      </c>
      <c r="AA7" s="10">
        <v>52</v>
      </c>
      <c r="AB7" s="10">
        <v>65</v>
      </c>
      <c r="AC7" s="10">
        <v>25</v>
      </c>
      <c r="AD7" s="10">
        <v>21</v>
      </c>
      <c r="AE7" s="10"/>
      <c r="AF7" s="10">
        <v>97</v>
      </c>
      <c r="AG7" s="10">
        <v>164</v>
      </c>
      <c r="AH7" s="10">
        <v>111</v>
      </c>
      <c r="AI7" s="10">
        <v>59</v>
      </c>
      <c r="AJ7" s="10">
        <v>63</v>
      </c>
      <c r="AK7" s="10"/>
      <c r="AL7" s="10">
        <v>204</v>
      </c>
      <c r="AM7" s="10">
        <v>193</v>
      </c>
      <c r="AN7" s="10">
        <v>88</v>
      </c>
      <c r="AO7" s="10">
        <v>23</v>
      </c>
      <c r="AP7" s="10"/>
      <c r="AQ7" s="10">
        <v>291</v>
      </c>
      <c r="AR7" s="10">
        <v>217</v>
      </c>
      <c r="AS7" s="10"/>
      <c r="AT7" s="10">
        <v>343</v>
      </c>
      <c r="AU7" s="10">
        <v>100</v>
      </c>
      <c r="AV7" s="10"/>
      <c r="AW7" s="10">
        <v>206</v>
      </c>
      <c r="AX7" s="10">
        <v>133</v>
      </c>
      <c r="AY7" s="10">
        <v>160</v>
      </c>
      <c r="AZ7" s="10"/>
      <c r="BA7" s="10">
        <v>115</v>
      </c>
      <c r="BB7" s="10">
        <v>138</v>
      </c>
      <c r="BC7" s="10">
        <v>170</v>
      </c>
      <c r="BD7" s="10">
        <v>47</v>
      </c>
      <c r="BE7" s="10">
        <v>38</v>
      </c>
      <c r="BF7" s="10"/>
      <c r="BG7" s="10">
        <v>200</v>
      </c>
      <c r="BH7" s="10">
        <v>308</v>
      </c>
      <c r="BI7" s="10"/>
      <c r="BJ7" s="10">
        <v>392</v>
      </c>
      <c r="BK7" s="10">
        <v>116</v>
      </c>
      <c r="BL7" s="10"/>
      <c r="BM7" s="10">
        <v>65</v>
      </c>
      <c r="BN7" s="10">
        <v>97</v>
      </c>
      <c r="BO7" s="10">
        <v>187</v>
      </c>
      <c r="BP7" s="10">
        <v>41</v>
      </c>
      <c r="BQ7" s="10">
        <v>52</v>
      </c>
      <c r="BR7" s="10"/>
      <c r="BS7" s="10">
        <v>156</v>
      </c>
      <c r="BT7" s="10"/>
      <c r="BU7" s="10">
        <v>95</v>
      </c>
      <c r="BV7" s="10">
        <v>124</v>
      </c>
      <c r="BW7" s="10">
        <v>48</v>
      </c>
      <c r="BX7" s="10">
        <v>97</v>
      </c>
      <c r="BY7" s="10">
        <v>35</v>
      </c>
      <c r="BZ7" s="10"/>
      <c r="CA7" s="10">
        <v>51</v>
      </c>
      <c r="CB7" s="10"/>
      <c r="CC7" s="10">
        <v>406</v>
      </c>
      <c r="CD7" s="10">
        <v>85</v>
      </c>
      <c r="CE7" s="10"/>
      <c r="CF7" s="10">
        <v>208</v>
      </c>
      <c r="CG7" s="10"/>
      <c r="CH7" s="10">
        <v>171</v>
      </c>
      <c r="CI7" s="10">
        <v>67</v>
      </c>
    </row>
    <row r="8" spans="2:87" ht="30" customHeight="1" x14ac:dyDescent="0.35">
      <c r="B8" s="11" t="s">
        <v>20</v>
      </c>
      <c r="C8" s="11">
        <v>505</v>
      </c>
      <c r="D8" s="11">
        <v>255</v>
      </c>
      <c r="E8" s="11">
        <v>249</v>
      </c>
      <c r="F8" s="11"/>
      <c r="G8" s="11">
        <v>70</v>
      </c>
      <c r="H8" s="11">
        <v>93</v>
      </c>
      <c r="I8" s="11">
        <v>74</v>
      </c>
      <c r="J8" s="11">
        <v>91</v>
      </c>
      <c r="K8" s="11">
        <v>83</v>
      </c>
      <c r="L8" s="11">
        <v>95</v>
      </c>
      <c r="M8" s="11"/>
      <c r="N8" s="11">
        <v>138</v>
      </c>
      <c r="O8" s="11">
        <v>122</v>
      </c>
      <c r="P8" s="11">
        <v>111</v>
      </c>
      <c r="Q8" s="11">
        <v>131</v>
      </c>
      <c r="R8" s="11"/>
      <c r="S8" s="11">
        <v>68</v>
      </c>
      <c r="T8" s="11">
        <v>61</v>
      </c>
      <c r="U8" s="11">
        <v>38</v>
      </c>
      <c r="V8" s="11">
        <v>39</v>
      </c>
      <c r="W8" s="11">
        <v>36</v>
      </c>
      <c r="X8" s="11">
        <v>39</v>
      </c>
      <c r="Y8" s="11">
        <v>38</v>
      </c>
      <c r="Z8" s="11">
        <v>27</v>
      </c>
      <c r="AA8" s="11">
        <v>56</v>
      </c>
      <c r="AB8" s="11">
        <v>62</v>
      </c>
      <c r="AC8" s="11">
        <v>24</v>
      </c>
      <c r="AD8" s="11">
        <v>18</v>
      </c>
      <c r="AE8" s="11"/>
      <c r="AF8" s="11">
        <v>97</v>
      </c>
      <c r="AG8" s="11">
        <v>170</v>
      </c>
      <c r="AH8" s="11">
        <v>108</v>
      </c>
      <c r="AI8" s="11">
        <v>55</v>
      </c>
      <c r="AJ8" s="11">
        <v>61</v>
      </c>
      <c r="AK8" s="11"/>
      <c r="AL8" s="11">
        <v>192</v>
      </c>
      <c r="AM8" s="11">
        <v>200</v>
      </c>
      <c r="AN8" s="11">
        <v>89</v>
      </c>
      <c r="AO8" s="11">
        <v>24</v>
      </c>
      <c r="AP8" s="11"/>
      <c r="AQ8" s="11">
        <v>293</v>
      </c>
      <c r="AR8" s="11">
        <v>212</v>
      </c>
      <c r="AS8" s="11"/>
      <c r="AT8" s="11">
        <v>342</v>
      </c>
      <c r="AU8" s="11">
        <v>91</v>
      </c>
      <c r="AV8" s="11"/>
      <c r="AW8" s="11">
        <v>191</v>
      </c>
      <c r="AX8" s="11">
        <v>136</v>
      </c>
      <c r="AY8" s="11">
        <v>168</v>
      </c>
      <c r="AZ8" s="11"/>
      <c r="BA8" s="11">
        <v>115</v>
      </c>
      <c r="BB8" s="11">
        <v>137</v>
      </c>
      <c r="BC8" s="11">
        <v>173</v>
      </c>
      <c r="BD8" s="11">
        <v>44</v>
      </c>
      <c r="BE8" s="11">
        <v>36</v>
      </c>
      <c r="BF8" s="11"/>
      <c r="BG8" s="11">
        <v>210</v>
      </c>
      <c r="BH8" s="11">
        <v>296</v>
      </c>
      <c r="BI8" s="11"/>
      <c r="BJ8" s="11">
        <v>396</v>
      </c>
      <c r="BK8" s="11">
        <v>109</v>
      </c>
      <c r="BL8" s="11"/>
      <c r="BM8" s="11">
        <v>69</v>
      </c>
      <c r="BN8" s="11">
        <v>91</v>
      </c>
      <c r="BO8" s="11">
        <v>186</v>
      </c>
      <c r="BP8" s="11">
        <v>41</v>
      </c>
      <c r="BQ8" s="11">
        <v>54</v>
      </c>
      <c r="BR8" s="11"/>
      <c r="BS8" s="11">
        <v>153</v>
      </c>
      <c r="BT8" s="11"/>
      <c r="BU8" s="11">
        <v>91</v>
      </c>
      <c r="BV8" s="11">
        <v>129</v>
      </c>
      <c r="BW8" s="11">
        <v>48</v>
      </c>
      <c r="BX8" s="11">
        <v>95</v>
      </c>
      <c r="BY8" s="11">
        <v>34</v>
      </c>
      <c r="BZ8" s="11"/>
      <c r="CA8" s="11">
        <v>52</v>
      </c>
      <c r="CB8" s="11"/>
      <c r="CC8" s="11">
        <v>400</v>
      </c>
      <c r="CD8" s="11">
        <v>87</v>
      </c>
      <c r="CE8" s="11"/>
      <c r="CF8" s="11">
        <v>195</v>
      </c>
      <c r="CG8" s="11"/>
      <c r="CH8" s="11">
        <v>170</v>
      </c>
      <c r="CI8" s="11">
        <v>67</v>
      </c>
    </row>
    <row r="9" spans="2:87" x14ac:dyDescent="0.35">
      <c r="B9" s="18" t="s">
        <v>157</v>
      </c>
      <c r="C9" s="17">
        <v>0.225362872520388</v>
      </c>
      <c r="D9" s="17">
        <v>0.22757886981780301</v>
      </c>
      <c r="E9" s="17">
        <v>0.22403503533733801</v>
      </c>
      <c r="F9" s="17"/>
      <c r="G9" s="17">
        <v>0.177551813852591</v>
      </c>
      <c r="H9" s="17">
        <v>0.233795985781062</v>
      </c>
      <c r="I9" s="17">
        <v>0.228799018491189</v>
      </c>
      <c r="J9" s="17">
        <v>0.18249101940110499</v>
      </c>
      <c r="K9" s="17">
        <v>0.24275739235218499</v>
      </c>
      <c r="L9" s="17">
        <v>0.27553996956673399</v>
      </c>
      <c r="M9" s="17"/>
      <c r="N9" s="17">
        <v>0.19425713651478899</v>
      </c>
      <c r="O9" s="17">
        <v>0.19190029738470299</v>
      </c>
      <c r="P9" s="17">
        <v>0.28987925678288901</v>
      </c>
      <c r="Q9" s="17">
        <v>0.24157478341310601</v>
      </c>
      <c r="R9" s="17"/>
      <c r="S9" s="17">
        <v>0.136266509826314</v>
      </c>
      <c r="T9" s="17">
        <v>0.18607727970420601</v>
      </c>
      <c r="U9" s="17">
        <v>0.25421769949860501</v>
      </c>
      <c r="V9" s="17">
        <v>0.34387487597789901</v>
      </c>
      <c r="W9" s="17">
        <v>0.25258287062416102</v>
      </c>
      <c r="X9" s="17">
        <v>0.30237695553968402</v>
      </c>
      <c r="Y9" s="17">
        <v>0.19938776021358301</v>
      </c>
      <c r="Z9" s="17">
        <v>0.21681648732716</v>
      </c>
      <c r="AA9" s="17">
        <v>0.14752298717227399</v>
      </c>
      <c r="AB9" s="17">
        <v>0.19162238086917599</v>
      </c>
      <c r="AC9" s="17">
        <v>0.328675761144196</v>
      </c>
      <c r="AD9" s="17">
        <v>0.44931765375574301</v>
      </c>
      <c r="AE9" s="17"/>
      <c r="AF9" s="17">
        <v>0.22893215044297099</v>
      </c>
      <c r="AG9" s="17">
        <v>0.25076296763810701</v>
      </c>
      <c r="AH9" s="17">
        <v>0.218477448695132</v>
      </c>
      <c r="AI9" s="17">
        <v>0.166266473494179</v>
      </c>
      <c r="AJ9" s="17">
        <v>0.23270151885506299</v>
      </c>
      <c r="AK9" s="17"/>
      <c r="AL9" s="17">
        <v>0.22940779160841801</v>
      </c>
      <c r="AM9" s="17">
        <v>0.191071060265918</v>
      </c>
      <c r="AN9" s="17">
        <v>0.29224288261342302</v>
      </c>
      <c r="AO9" s="17">
        <v>0.23006167677068401</v>
      </c>
      <c r="AP9" s="17"/>
      <c r="AQ9" s="17">
        <v>0.255824259965032</v>
      </c>
      <c r="AR9" s="17">
        <v>0.18335670168766399</v>
      </c>
      <c r="AS9" s="17"/>
      <c r="AT9" s="17">
        <v>0.216845141532337</v>
      </c>
      <c r="AU9" s="17">
        <v>0.25721934361992399</v>
      </c>
      <c r="AV9" s="17"/>
      <c r="AW9" s="17">
        <v>0.26997567155872398</v>
      </c>
      <c r="AX9" s="17">
        <v>0.181947145992612</v>
      </c>
      <c r="AY9" s="17">
        <v>0.20972811038217401</v>
      </c>
      <c r="AZ9" s="17"/>
      <c r="BA9" s="17">
        <v>0.19117887085529001</v>
      </c>
      <c r="BB9" s="17">
        <v>0.245687613502024</v>
      </c>
      <c r="BC9" s="17">
        <v>0.22932549780407599</v>
      </c>
      <c r="BD9" s="17">
        <v>0.25179965557483402</v>
      </c>
      <c r="BE9" s="17">
        <v>0.20631350705301199</v>
      </c>
      <c r="BF9" s="17"/>
      <c r="BG9" s="17">
        <v>0.203210719292339</v>
      </c>
      <c r="BH9" s="17">
        <v>0.24106259340081199</v>
      </c>
      <c r="BI9" s="17"/>
      <c r="BJ9" s="17">
        <v>0.21908150955477501</v>
      </c>
      <c r="BK9" s="17">
        <v>0.24818825050472601</v>
      </c>
      <c r="BL9" s="17"/>
      <c r="BM9" s="17">
        <v>0.24601103436529501</v>
      </c>
      <c r="BN9" s="17">
        <v>0.34995046380814199</v>
      </c>
      <c r="BO9" s="17">
        <v>0.177384490708732</v>
      </c>
      <c r="BP9" s="17">
        <v>7.3297425306089695E-2</v>
      </c>
      <c r="BQ9" s="17">
        <v>0.34863254148454897</v>
      </c>
      <c r="BR9" s="17"/>
      <c r="BS9" s="17">
        <v>0.39057108600954998</v>
      </c>
      <c r="BT9" s="17"/>
      <c r="BU9" s="17">
        <v>0.29963391823216901</v>
      </c>
      <c r="BV9" s="17">
        <v>0.136945450304466</v>
      </c>
      <c r="BW9" s="17">
        <v>0.14006324912009999</v>
      </c>
      <c r="BX9" s="17">
        <v>0.46807203663871599</v>
      </c>
      <c r="BY9" s="17">
        <v>7.4102235767797495E-2</v>
      </c>
      <c r="BZ9" s="17"/>
      <c r="CA9" s="17">
        <v>0.311959765960303</v>
      </c>
      <c r="CB9" s="17"/>
      <c r="CC9" s="17">
        <v>0.235327471640289</v>
      </c>
      <c r="CD9" s="17">
        <v>0.19321722467142499</v>
      </c>
      <c r="CE9" s="17"/>
      <c r="CF9" s="17">
        <v>0.19887494839294201</v>
      </c>
      <c r="CG9" s="17"/>
      <c r="CH9" s="17">
        <v>0.27545357705384599</v>
      </c>
      <c r="CI9" s="17">
        <v>0.16889669126367901</v>
      </c>
    </row>
    <row r="10" spans="2:87" x14ac:dyDescent="0.35">
      <c r="B10" s="18" t="s">
        <v>158</v>
      </c>
      <c r="C10" s="17">
        <v>0.31788694366890702</v>
      </c>
      <c r="D10" s="17">
        <v>0.33067578018066901</v>
      </c>
      <c r="E10" s="17">
        <v>0.30189860739026397</v>
      </c>
      <c r="F10" s="17"/>
      <c r="G10" s="17">
        <v>0.34715649681821698</v>
      </c>
      <c r="H10" s="17">
        <v>0.42213725021592602</v>
      </c>
      <c r="I10" s="17">
        <v>0.34704715669355402</v>
      </c>
      <c r="J10" s="17">
        <v>0.32009850603159601</v>
      </c>
      <c r="K10" s="17">
        <v>0.26828743683608602</v>
      </c>
      <c r="L10" s="17">
        <v>0.21212885204470899</v>
      </c>
      <c r="M10" s="17"/>
      <c r="N10" s="17">
        <v>0.39692574195234598</v>
      </c>
      <c r="O10" s="17">
        <v>0.350373229051613</v>
      </c>
      <c r="P10" s="17">
        <v>0.26407648268745298</v>
      </c>
      <c r="Q10" s="17">
        <v>0.243776200756599</v>
      </c>
      <c r="R10" s="17"/>
      <c r="S10" s="17">
        <v>0.370673046397763</v>
      </c>
      <c r="T10" s="17">
        <v>0.34435882511333599</v>
      </c>
      <c r="U10" s="17">
        <v>0.38543364273205399</v>
      </c>
      <c r="V10" s="17">
        <v>0.21310697557184499</v>
      </c>
      <c r="W10" s="17">
        <v>0.30775269605910499</v>
      </c>
      <c r="X10" s="17">
        <v>0.26308821545451</v>
      </c>
      <c r="Y10" s="17">
        <v>0.34772268390774702</v>
      </c>
      <c r="Z10" s="17">
        <v>0.34923930967769701</v>
      </c>
      <c r="AA10" s="17">
        <v>0.42176863110622798</v>
      </c>
      <c r="AB10" s="17">
        <v>0.27700414481975499</v>
      </c>
      <c r="AC10" s="17">
        <v>0.18616383942804299</v>
      </c>
      <c r="AD10" s="17">
        <v>0.131058580598617</v>
      </c>
      <c r="AE10" s="17"/>
      <c r="AF10" s="17">
        <v>0.26663021111440199</v>
      </c>
      <c r="AG10" s="17">
        <v>0.28504176883841797</v>
      </c>
      <c r="AH10" s="17">
        <v>0.30978277462099502</v>
      </c>
      <c r="AI10" s="17">
        <v>0.40961137769598599</v>
      </c>
      <c r="AJ10" s="17">
        <v>0.44616857076928002</v>
      </c>
      <c r="AK10" s="17"/>
      <c r="AL10" s="17">
        <v>0.26431298407405601</v>
      </c>
      <c r="AM10" s="17">
        <v>0.34784871999306299</v>
      </c>
      <c r="AN10" s="17">
        <v>0.33422706907654498</v>
      </c>
      <c r="AO10" s="17">
        <v>0.43601791242687998</v>
      </c>
      <c r="AP10" s="17"/>
      <c r="AQ10" s="17">
        <v>0.28765549891865899</v>
      </c>
      <c r="AR10" s="17">
        <v>0.35957602414847301</v>
      </c>
      <c r="AS10" s="17"/>
      <c r="AT10" s="17">
        <v>0.33065696768202502</v>
      </c>
      <c r="AU10" s="17">
        <v>0.25272389041362397</v>
      </c>
      <c r="AV10" s="17"/>
      <c r="AW10" s="17">
        <v>0.28672105051164298</v>
      </c>
      <c r="AX10" s="17">
        <v>0.35795040414569901</v>
      </c>
      <c r="AY10" s="17">
        <v>0.31853410581904601</v>
      </c>
      <c r="AZ10" s="17"/>
      <c r="BA10" s="17">
        <v>0.35183537103387102</v>
      </c>
      <c r="BB10" s="17">
        <v>0.344232606047293</v>
      </c>
      <c r="BC10" s="17">
        <v>0.29338793787329898</v>
      </c>
      <c r="BD10" s="17">
        <v>0.21322895312541201</v>
      </c>
      <c r="BE10" s="17">
        <v>0.35469486246626503</v>
      </c>
      <c r="BF10" s="17"/>
      <c r="BG10" s="17">
        <v>0.282783456645054</v>
      </c>
      <c r="BH10" s="17">
        <v>0.34276556122497798</v>
      </c>
      <c r="BI10" s="17"/>
      <c r="BJ10" s="17">
        <v>0.338605433904904</v>
      </c>
      <c r="BK10" s="17">
        <v>0.242599562014572</v>
      </c>
      <c r="BL10" s="17"/>
      <c r="BM10" s="17">
        <v>0.210849142386172</v>
      </c>
      <c r="BN10" s="17">
        <v>0.27701332526095201</v>
      </c>
      <c r="BO10" s="17">
        <v>0.41494142171699799</v>
      </c>
      <c r="BP10" s="17">
        <v>0.37747240864669701</v>
      </c>
      <c r="BQ10" s="17">
        <v>0.19047080954134901</v>
      </c>
      <c r="BR10" s="17"/>
      <c r="BS10" s="17">
        <v>0.28139805109318</v>
      </c>
      <c r="BT10" s="17"/>
      <c r="BU10" s="17">
        <v>0.28708064840242697</v>
      </c>
      <c r="BV10" s="17">
        <v>0.43705993498005302</v>
      </c>
      <c r="BW10" s="17">
        <v>0.42224824871759298</v>
      </c>
      <c r="BX10" s="17">
        <v>0.216986302765799</v>
      </c>
      <c r="BY10" s="17">
        <v>0.119827840084081</v>
      </c>
      <c r="BZ10" s="17"/>
      <c r="CA10" s="17">
        <v>0.44040770270218899</v>
      </c>
      <c r="CB10" s="17"/>
      <c r="CC10" s="17">
        <v>0.31162962600749999</v>
      </c>
      <c r="CD10" s="17">
        <v>0.37072079512508999</v>
      </c>
      <c r="CE10" s="17"/>
      <c r="CF10" s="17">
        <v>0.29530721045724101</v>
      </c>
      <c r="CG10" s="17"/>
      <c r="CH10" s="17">
        <v>0.264453460782754</v>
      </c>
      <c r="CI10" s="17">
        <v>0.490418415174037</v>
      </c>
    </row>
    <row r="11" spans="2:87" x14ac:dyDescent="0.35">
      <c r="B11" s="18" t="s">
        <v>159</v>
      </c>
      <c r="C11" s="17">
        <v>0.19767502688194499</v>
      </c>
      <c r="D11" s="17">
        <v>0.18009715318470401</v>
      </c>
      <c r="E11" s="17">
        <v>0.21654388926627599</v>
      </c>
      <c r="F11" s="17"/>
      <c r="G11" s="17">
        <v>0.25349424665400699</v>
      </c>
      <c r="H11" s="17">
        <v>0.136106776383352</v>
      </c>
      <c r="I11" s="17">
        <v>0.166808087273628</v>
      </c>
      <c r="J11" s="17">
        <v>0.176588954990304</v>
      </c>
      <c r="K11" s="17">
        <v>0.17513772608521999</v>
      </c>
      <c r="L11" s="17">
        <v>0.281038451413894</v>
      </c>
      <c r="M11" s="17"/>
      <c r="N11" s="17">
        <v>0.20623909406419699</v>
      </c>
      <c r="O11" s="17">
        <v>0.20991984562846</v>
      </c>
      <c r="P11" s="17">
        <v>0.187104570117618</v>
      </c>
      <c r="Q11" s="17">
        <v>0.18459407161972999</v>
      </c>
      <c r="R11" s="17"/>
      <c r="S11" s="17">
        <v>0.30513676164652498</v>
      </c>
      <c r="T11" s="17">
        <v>0.22963602438889699</v>
      </c>
      <c r="U11" s="17">
        <v>0.115847940448326</v>
      </c>
      <c r="V11" s="17">
        <v>0.15329616436155499</v>
      </c>
      <c r="W11" s="17">
        <v>0.20051519172040499</v>
      </c>
      <c r="X11" s="17">
        <v>0.16705459314115401</v>
      </c>
      <c r="Y11" s="17">
        <v>0.20126372204936099</v>
      </c>
      <c r="Z11" s="17">
        <v>0.196669462588731</v>
      </c>
      <c r="AA11" s="17">
        <v>0.174579829908142</v>
      </c>
      <c r="AB11" s="17">
        <v>0.15824837237536701</v>
      </c>
      <c r="AC11" s="17">
        <v>0.213790191296862</v>
      </c>
      <c r="AD11" s="17">
        <v>0.18826346864602</v>
      </c>
      <c r="AE11" s="17"/>
      <c r="AF11" s="17">
        <v>0.174453004401255</v>
      </c>
      <c r="AG11" s="17">
        <v>0.208023411501703</v>
      </c>
      <c r="AH11" s="17">
        <v>0.23595082488606001</v>
      </c>
      <c r="AI11" s="17">
        <v>0.20296807545870901</v>
      </c>
      <c r="AJ11" s="17">
        <v>0.14461495906660901</v>
      </c>
      <c r="AK11" s="17"/>
      <c r="AL11" s="17">
        <v>0.20652348205989901</v>
      </c>
      <c r="AM11" s="17">
        <v>0.225092864919443</v>
      </c>
      <c r="AN11" s="17">
        <v>0.12466921004061</v>
      </c>
      <c r="AO11" s="17">
        <v>0.169917596766338</v>
      </c>
      <c r="AP11" s="17"/>
      <c r="AQ11" s="17">
        <v>0.169799097742272</v>
      </c>
      <c r="AR11" s="17">
        <v>0.23611585771047899</v>
      </c>
      <c r="AS11" s="17"/>
      <c r="AT11" s="17">
        <v>0.17677690822342401</v>
      </c>
      <c r="AU11" s="17">
        <v>0.25414914008174999</v>
      </c>
      <c r="AV11" s="17"/>
      <c r="AW11" s="17">
        <v>0.19574383980791199</v>
      </c>
      <c r="AX11" s="17">
        <v>0.197873787171363</v>
      </c>
      <c r="AY11" s="17">
        <v>0.20530762310282</v>
      </c>
      <c r="AZ11" s="17"/>
      <c r="BA11" s="17">
        <v>0.22352313466370599</v>
      </c>
      <c r="BB11" s="17">
        <v>0.18750687888862499</v>
      </c>
      <c r="BC11" s="17">
        <v>0.18605874181341001</v>
      </c>
      <c r="BD11" s="17">
        <v>0.26172661117526003</v>
      </c>
      <c r="BE11" s="17">
        <v>0.13121362709016299</v>
      </c>
      <c r="BF11" s="17"/>
      <c r="BG11" s="17">
        <v>0.25292310366642101</v>
      </c>
      <c r="BH11" s="17">
        <v>0.15851949307143101</v>
      </c>
      <c r="BI11" s="17"/>
      <c r="BJ11" s="17">
        <v>0.18880613172625499</v>
      </c>
      <c r="BK11" s="17">
        <v>0.22990304575943199</v>
      </c>
      <c r="BL11" s="17"/>
      <c r="BM11" s="17">
        <v>0.20801500917523999</v>
      </c>
      <c r="BN11" s="17">
        <v>0.16560820118758601</v>
      </c>
      <c r="BO11" s="17">
        <v>0.223923704769392</v>
      </c>
      <c r="BP11" s="17">
        <v>0.21666346251402599</v>
      </c>
      <c r="BQ11" s="17">
        <v>7.8505448407746495E-2</v>
      </c>
      <c r="BR11" s="17"/>
      <c r="BS11" s="17">
        <v>0.11136734645747801</v>
      </c>
      <c r="BT11" s="17"/>
      <c r="BU11" s="17">
        <v>0.23062424392919301</v>
      </c>
      <c r="BV11" s="17">
        <v>0.24729964471691401</v>
      </c>
      <c r="BW11" s="17">
        <v>0.189246345697275</v>
      </c>
      <c r="BX11" s="17">
        <v>4.1050704069277702E-2</v>
      </c>
      <c r="BY11" s="17">
        <v>0.19006703945894299</v>
      </c>
      <c r="BZ11" s="17"/>
      <c r="CA11" s="17">
        <v>0.123144321083341</v>
      </c>
      <c r="CB11" s="17"/>
      <c r="CC11" s="17">
        <v>0.206117457829807</v>
      </c>
      <c r="CD11" s="17">
        <v>0.20001404214242799</v>
      </c>
      <c r="CE11" s="17"/>
      <c r="CF11" s="17">
        <v>0.21887711078489699</v>
      </c>
      <c r="CG11" s="17"/>
      <c r="CH11" s="17">
        <v>0.222973729682167</v>
      </c>
      <c r="CI11" s="17">
        <v>0.171622700252789</v>
      </c>
    </row>
    <row r="12" spans="2:87" x14ac:dyDescent="0.35">
      <c r="B12" s="18" t="s">
        <v>160</v>
      </c>
      <c r="C12" s="17">
        <v>0.17955288217327101</v>
      </c>
      <c r="D12" s="17">
        <v>0.20562567711837901</v>
      </c>
      <c r="E12" s="17">
        <v>0.153550260761812</v>
      </c>
      <c r="F12" s="17"/>
      <c r="G12" s="17">
        <v>0.13393476679911701</v>
      </c>
      <c r="H12" s="17">
        <v>0.12942149090497401</v>
      </c>
      <c r="I12" s="17">
        <v>0.132474105328173</v>
      </c>
      <c r="J12" s="17">
        <v>0.245825423528684</v>
      </c>
      <c r="K12" s="17">
        <v>0.24023875362958999</v>
      </c>
      <c r="L12" s="17">
        <v>0.18276163188130101</v>
      </c>
      <c r="M12" s="17"/>
      <c r="N12" s="17">
        <v>0.14126532488039401</v>
      </c>
      <c r="O12" s="17">
        <v>0.16892147237496299</v>
      </c>
      <c r="P12" s="17">
        <v>0.209456281071007</v>
      </c>
      <c r="Q12" s="17">
        <v>0.202789131952476</v>
      </c>
      <c r="R12" s="17"/>
      <c r="S12" s="17">
        <v>0.13636386566522801</v>
      </c>
      <c r="T12" s="17">
        <v>0.178968879729517</v>
      </c>
      <c r="U12" s="17">
        <v>0.16790399007015999</v>
      </c>
      <c r="V12" s="17">
        <v>0.211893670681777</v>
      </c>
      <c r="W12" s="17">
        <v>0.175616625896131</v>
      </c>
      <c r="X12" s="17">
        <v>0.235434362245388</v>
      </c>
      <c r="Y12" s="17">
        <v>0.16065390214815101</v>
      </c>
      <c r="Z12" s="17">
        <v>0.175552314239345</v>
      </c>
      <c r="AA12" s="17">
        <v>0.16661106945554499</v>
      </c>
      <c r="AB12" s="17">
        <v>0.24088794789317999</v>
      </c>
      <c r="AC12" s="17">
        <v>0.15720026077897301</v>
      </c>
      <c r="AD12" s="17">
        <v>9.2824685876972804E-2</v>
      </c>
      <c r="AE12" s="17"/>
      <c r="AF12" s="17">
        <v>0.20434945313345901</v>
      </c>
      <c r="AG12" s="17">
        <v>0.19880391042682999</v>
      </c>
      <c r="AH12" s="17">
        <v>0.14791223397845599</v>
      </c>
      <c r="AI12" s="17">
        <v>0.18553882820644399</v>
      </c>
      <c r="AJ12" s="17">
        <v>8.0822157023516999E-2</v>
      </c>
      <c r="AK12" s="17"/>
      <c r="AL12" s="17">
        <v>0.20801753762602301</v>
      </c>
      <c r="AM12" s="17">
        <v>0.133550281205459</v>
      </c>
      <c r="AN12" s="17">
        <v>0.225625175763149</v>
      </c>
      <c r="AO12" s="17">
        <v>0.16400281403609701</v>
      </c>
      <c r="AP12" s="17"/>
      <c r="AQ12" s="17">
        <v>0.20538910523102699</v>
      </c>
      <c r="AR12" s="17">
        <v>0.14392480051058601</v>
      </c>
      <c r="AS12" s="17"/>
      <c r="AT12" s="17">
        <v>0.173289271054683</v>
      </c>
      <c r="AU12" s="17">
        <v>0.20633123806550199</v>
      </c>
      <c r="AV12" s="17"/>
      <c r="AW12" s="17">
        <v>0.18349139062200101</v>
      </c>
      <c r="AX12" s="17">
        <v>0.18588828201606</v>
      </c>
      <c r="AY12" s="17">
        <v>0.16797074225799299</v>
      </c>
      <c r="AZ12" s="17"/>
      <c r="BA12" s="17">
        <v>0.13665208620770899</v>
      </c>
      <c r="BB12" s="17">
        <v>0.15137614701545399</v>
      </c>
      <c r="BC12" s="17">
        <v>0.20655011385130101</v>
      </c>
      <c r="BD12" s="17">
        <v>0.23349007570854999</v>
      </c>
      <c r="BE12" s="17">
        <v>0.22794495236839801</v>
      </c>
      <c r="BF12" s="17"/>
      <c r="BG12" s="17">
        <v>0.175402412931529</v>
      </c>
      <c r="BH12" s="17">
        <v>0.18249441151117901</v>
      </c>
      <c r="BI12" s="17"/>
      <c r="BJ12" s="17">
        <v>0.16712693188667199</v>
      </c>
      <c r="BK12" s="17">
        <v>0.224706619293533</v>
      </c>
      <c r="BL12" s="17"/>
      <c r="BM12" s="17">
        <v>0.118883491121166</v>
      </c>
      <c r="BN12" s="17">
        <v>0.17420457829505201</v>
      </c>
      <c r="BO12" s="17">
        <v>0.150063838825196</v>
      </c>
      <c r="BP12" s="17">
        <v>0.23865727908856099</v>
      </c>
      <c r="BQ12" s="17">
        <v>0.32699604012884997</v>
      </c>
      <c r="BR12" s="17"/>
      <c r="BS12" s="17">
        <v>0.19617878698661401</v>
      </c>
      <c r="BT12" s="17"/>
      <c r="BU12" s="17">
        <v>0.15197039548986099</v>
      </c>
      <c r="BV12" s="17">
        <v>0.14062555936273199</v>
      </c>
      <c r="BW12" s="17">
        <v>0.18655750553462799</v>
      </c>
      <c r="BX12" s="17">
        <v>0.26335090444853798</v>
      </c>
      <c r="BY12" s="17">
        <v>0.18332168446552999</v>
      </c>
      <c r="BZ12" s="17"/>
      <c r="CA12" s="17">
        <v>0.12448821025416699</v>
      </c>
      <c r="CB12" s="17"/>
      <c r="CC12" s="17">
        <v>0.184823585975638</v>
      </c>
      <c r="CD12" s="17">
        <v>0.14898496230379399</v>
      </c>
      <c r="CE12" s="17"/>
      <c r="CF12" s="17">
        <v>0.215021027213364</v>
      </c>
      <c r="CG12" s="17"/>
      <c r="CH12" s="17">
        <v>0.15705166327179501</v>
      </c>
      <c r="CI12" s="17">
        <v>0.141387277979002</v>
      </c>
    </row>
    <row r="13" spans="2:87" x14ac:dyDescent="0.35">
      <c r="B13" s="18" t="s">
        <v>161</v>
      </c>
      <c r="C13" s="19">
        <v>7.9522274755489702E-2</v>
      </c>
      <c r="D13" s="19">
        <v>5.6022519698445003E-2</v>
      </c>
      <c r="E13" s="19">
        <v>0.103972207244311</v>
      </c>
      <c r="F13" s="19"/>
      <c r="G13" s="19">
        <v>8.7862675876067803E-2</v>
      </c>
      <c r="H13" s="19">
        <v>7.8538496714686601E-2</v>
      </c>
      <c r="I13" s="19">
        <v>0.124871632213456</v>
      </c>
      <c r="J13" s="19">
        <v>7.4996096048311006E-2</v>
      </c>
      <c r="K13" s="19">
        <v>7.3578691096918794E-2</v>
      </c>
      <c r="L13" s="19">
        <v>4.8531095093362599E-2</v>
      </c>
      <c r="M13" s="19"/>
      <c r="N13" s="19">
        <v>6.1312702588273503E-2</v>
      </c>
      <c r="O13" s="19">
        <v>7.8885155560261794E-2</v>
      </c>
      <c r="P13" s="19">
        <v>4.9483409341032097E-2</v>
      </c>
      <c r="Q13" s="19">
        <v>0.127265812258089</v>
      </c>
      <c r="R13" s="19"/>
      <c r="S13" s="19">
        <v>5.1559816464170002E-2</v>
      </c>
      <c r="T13" s="19">
        <v>6.0958991064043899E-2</v>
      </c>
      <c r="U13" s="19">
        <v>7.6596727250855604E-2</v>
      </c>
      <c r="V13" s="19">
        <v>7.7828313406924601E-2</v>
      </c>
      <c r="W13" s="19">
        <v>6.3532615700198095E-2</v>
      </c>
      <c r="X13" s="19">
        <v>3.2045873619263102E-2</v>
      </c>
      <c r="Y13" s="19">
        <v>9.09719316811579E-2</v>
      </c>
      <c r="Z13" s="19">
        <v>6.1722426167065698E-2</v>
      </c>
      <c r="AA13" s="19">
        <v>8.9517482357810096E-2</v>
      </c>
      <c r="AB13" s="19">
        <v>0.13223715404252301</v>
      </c>
      <c r="AC13" s="19">
        <v>0.114169947351926</v>
      </c>
      <c r="AD13" s="19">
        <v>0.13853561112264701</v>
      </c>
      <c r="AE13" s="19"/>
      <c r="AF13" s="19">
        <v>0.12563518090791401</v>
      </c>
      <c r="AG13" s="19">
        <v>5.7367941594940901E-2</v>
      </c>
      <c r="AH13" s="19">
        <v>8.7876717819356603E-2</v>
      </c>
      <c r="AI13" s="19">
        <v>3.5615245144681999E-2</v>
      </c>
      <c r="AJ13" s="19">
        <v>9.56927942855305E-2</v>
      </c>
      <c r="AK13" s="19"/>
      <c r="AL13" s="19">
        <v>9.1738204631603995E-2</v>
      </c>
      <c r="AM13" s="19">
        <v>0.10243707361611699</v>
      </c>
      <c r="AN13" s="19">
        <v>2.3235662506272799E-2</v>
      </c>
      <c r="AO13" s="19">
        <v>0</v>
      </c>
      <c r="AP13" s="19"/>
      <c r="AQ13" s="19">
        <v>8.1332038143011098E-2</v>
      </c>
      <c r="AR13" s="19">
        <v>7.7026615942798193E-2</v>
      </c>
      <c r="AS13" s="19"/>
      <c r="AT13" s="19">
        <v>0.10243171150753</v>
      </c>
      <c r="AU13" s="19">
        <v>2.9576387819199999E-2</v>
      </c>
      <c r="AV13" s="19"/>
      <c r="AW13" s="19">
        <v>6.4068047499718797E-2</v>
      </c>
      <c r="AX13" s="19">
        <v>7.6340380674266101E-2</v>
      </c>
      <c r="AY13" s="19">
        <v>9.8459418437967905E-2</v>
      </c>
      <c r="AZ13" s="19"/>
      <c r="BA13" s="19">
        <v>9.6810537239423899E-2</v>
      </c>
      <c r="BB13" s="19">
        <v>7.1196754546603305E-2</v>
      </c>
      <c r="BC13" s="19">
        <v>8.4677708657914602E-2</v>
      </c>
      <c r="BD13" s="19">
        <v>3.9754704415944302E-2</v>
      </c>
      <c r="BE13" s="19">
        <v>7.9833051022161997E-2</v>
      </c>
      <c r="BF13" s="19"/>
      <c r="BG13" s="19">
        <v>8.5680307464656699E-2</v>
      </c>
      <c r="BH13" s="19">
        <v>7.5157940791600694E-2</v>
      </c>
      <c r="BI13" s="19"/>
      <c r="BJ13" s="19">
        <v>8.63799929273939E-2</v>
      </c>
      <c r="BK13" s="19">
        <v>5.4602522427736201E-2</v>
      </c>
      <c r="BL13" s="19"/>
      <c r="BM13" s="19">
        <v>0.216241322952128</v>
      </c>
      <c r="BN13" s="19">
        <v>3.3223431448269301E-2</v>
      </c>
      <c r="BO13" s="19">
        <v>3.36865439796823E-2</v>
      </c>
      <c r="BP13" s="19">
        <v>9.3909424444626396E-2</v>
      </c>
      <c r="BQ13" s="19">
        <v>5.5395160437505503E-2</v>
      </c>
      <c r="BR13" s="19"/>
      <c r="BS13" s="19">
        <v>2.0484729453177902E-2</v>
      </c>
      <c r="BT13" s="19"/>
      <c r="BU13" s="19">
        <v>3.06907939463507E-2</v>
      </c>
      <c r="BV13" s="19">
        <v>3.8069410635834501E-2</v>
      </c>
      <c r="BW13" s="19">
        <v>6.1884650930404198E-2</v>
      </c>
      <c r="BX13" s="19">
        <v>1.0540052077669299E-2</v>
      </c>
      <c r="BY13" s="19">
        <v>0.43268120022364798</v>
      </c>
      <c r="BZ13" s="19"/>
      <c r="CA13" s="19">
        <v>0</v>
      </c>
      <c r="CB13" s="19"/>
      <c r="CC13" s="19">
        <v>6.2101858546766399E-2</v>
      </c>
      <c r="CD13" s="19">
        <v>8.7062975757262906E-2</v>
      </c>
      <c r="CE13" s="19"/>
      <c r="CF13" s="19">
        <v>7.19197031515552E-2</v>
      </c>
      <c r="CG13" s="19"/>
      <c r="CH13" s="19">
        <v>8.0067569209437695E-2</v>
      </c>
      <c r="CI13" s="19">
        <v>2.76749153304926E-2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177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508</v>
      </c>
      <c r="D7" s="10">
        <v>261</v>
      </c>
      <c r="E7" s="10">
        <v>246</v>
      </c>
      <c r="F7" s="10"/>
      <c r="G7" s="10">
        <v>41</v>
      </c>
      <c r="H7" s="10">
        <v>95</v>
      </c>
      <c r="I7" s="10">
        <v>78</v>
      </c>
      <c r="J7" s="10">
        <v>97</v>
      </c>
      <c r="K7" s="10">
        <v>92</v>
      </c>
      <c r="L7" s="10">
        <v>105</v>
      </c>
      <c r="M7" s="10"/>
      <c r="N7" s="10">
        <v>151</v>
      </c>
      <c r="O7" s="10">
        <v>119</v>
      </c>
      <c r="P7" s="10">
        <v>106</v>
      </c>
      <c r="Q7" s="10">
        <v>128</v>
      </c>
      <c r="R7" s="10"/>
      <c r="S7" s="10">
        <v>68</v>
      </c>
      <c r="T7" s="10">
        <v>66</v>
      </c>
      <c r="U7" s="10">
        <v>40</v>
      </c>
      <c r="V7" s="10">
        <v>37</v>
      </c>
      <c r="W7" s="10">
        <v>40</v>
      </c>
      <c r="X7" s="10">
        <v>35</v>
      </c>
      <c r="Y7" s="10">
        <v>34</v>
      </c>
      <c r="Z7" s="10">
        <v>25</v>
      </c>
      <c r="AA7" s="10">
        <v>52</v>
      </c>
      <c r="AB7" s="10">
        <v>65</v>
      </c>
      <c r="AC7" s="10">
        <v>25</v>
      </c>
      <c r="AD7" s="10">
        <v>21</v>
      </c>
      <c r="AE7" s="10"/>
      <c r="AF7" s="10">
        <v>97</v>
      </c>
      <c r="AG7" s="10">
        <v>164</v>
      </c>
      <c r="AH7" s="10">
        <v>111</v>
      </c>
      <c r="AI7" s="10">
        <v>59</v>
      </c>
      <c r="AJ7" s="10">
        <v>63</v>
      </c>
      <c r="AK7" s="10"/>
      <c r="AL7" s="10">
        <v>204</v>
      </c>
      <c r="AM7" s="10">
        <v>193</v>
      </c>
      <c r="AN7" s="10">
        <v>88</v>
      </c>
      <c r="AO7" s="10">
        <v>23</v>
      </c>
      <c r="AP7" s="10"/>
      <c r="AQ7" s="10">
        <v>291</v>
      </c>
      <c r="AR7" s="10">
        <v>217</v>
      </c>
      <c r="AS7" s="10"/>
      <c r="AT7" s="10">
        <v>343</v>
      </c>
      <c r="AU7" s="10">
        <v>100</v>
      </c>
      <c r="AV7" s="10"/>
      <c r="AW7" s="10">
        <v>206</v>
      </c>
      <c r="AX7" s="10">
        <v>133</v>
      </c>
      <c r="AY7" s="10">
        <v>160</v>
      </c>
      <c r="AZ7" s="10"/>
      <c r="BA7" s="10">
        <v>115</v>
      </c>
      <c r="BB7" s="10">
        <v>138</v>
      </c>
      <c r="BC7" s="10">
        <v>170</v>
      </c>
      <c r="BD7" s="10">
        <v>47</v>
      </c>
      <c r="BE7" s="10">
        <v>38</v>
      </c>
      <c r="BF7" s="10"/>
      <c r="BG7" s="10">
        <v>200</v>
      </c>
      <c r="BH7" s="10">
        <v>308</v>
      </c>
      <c r="BI7" s="10"/>
      <c r="BJ7" s="10">
        <v>392</v>
      </c>
      <c r="BK7" s="10">
        <v>116</v>
      </c>
      <c r="BL7" s="10"/>
      <c r="BM7" s="10">
        <v>65</v>
      </c>
      <c r="BN7" s="10">
        <v>97</v>
      </c>
      <c r="BO7" s="10">
        <v>187</v>
      </c>
      <c r="BP7" s="10">
        <v>41</v>
      </c>
      <c r="BQ7" s="10">
        <v>52</v>
      </c>
      <c r="BR7" s="10"/>
      <c r="BS7" s="10">
        <v>156</v>
      </c>
      <c r="BT7" s="10"/>
      <c r="BU7" s="10">
        <v>95</v>
      </c>
      <c r="BV7" s="10">
        <v>124</v>
      </c>
      <c r="BW7" s="10">
        <v>48</v>
      </c>
      <c r="BX7" s="10">
        <v>97</v>
      </c>
      <c r="BY7" s="10">
        <v>35</v>
      </c>
      <c r="BZ7" s="10"/>
      <c r="CA7" s="10">
        <v>51</v>
      </c>
      <c r="CB7" s="10"/>
      <c r="CC7" s="10">
        <v>406</v>
      </c>
      <c r="CD7" s="10">
        <v>85</v>
      </c>
      <c r="CE7" s="10"/>
      <c r="CF7" s="10">
        <v>208</v>
      </c>
      <c r="CG7" s="10"/>
      <c r="CH7" s="10">
        <v>171</v>
      </c>
      <c r="CI7" s="10">
        <v>67</v>
      </c>
    </row>
    <row r="8" spans="2:87" ht="30" customHeight="1" x14ac:dyDescent="0.35">
      <c r="B8" s="11" t="s">
        <v>20</v>
      </c>
      <c r="C8" s="11">
        <v>505</v>
      </c>
      <c r="D8" s="11">
        <v>255</v>
      </c>
      <c r="E8" s="11">
        <v>249</v>
      </c>
      <c r="F8" s="11"/>
      <c r="G8" s="11">
        <v>70</v>
      </c>
      <c r="H8" s="11">
        <v>93</v>
      </c>
      <c r="I8" s="11">
        <v>74</v>
      </c>
      <c r="J8" s="11">
        <v>91</v>
      </c>
      <c r="K8" s="11">
        <v>83</v>
      </c>
      <c r="L8" s="11">
        <v>95</v>
      </c>
      <c r="M8" s="11"/>
      <c r="N8" s="11">
        <v>138</v>
      </c>
      <c r="O8" s="11">
        <v>122</v>
      </c>
      <c r="P8" s="11">
        <v>111</v>
      </c>
      <c r="Q8" s="11">
        <v>131</v>
      </c>
      <c r="R8" s="11"/>
      <c r="S8" s="11">
        <v>68</v>
      </c>
      <c r="T8" s="11">
        <v>61</v>
      </c>
      <c r="U8" s="11">
        <v>38</v>
      </c>
      <c r="V8" s="11">
        <v>39</v>
      </c>
      <c r="W8" s="11">
        <v>36</v>
      </c>
      <c r="X8" s="11">
        <v>39</v>
      </c>
      <c r="Y8" s="11">
        <v>38</v>
      </c>
      <c r="Z8" s="11">
        <v>27</v>
      </c>
      <c r="AA8" s="11">
        <v>56</v>
      </c>
      <c r="AB8" s="11">
        <v>62</v>
      </c>
      <c r="AC8" s="11">
        <v>24</v>
      </c>
      <c r="AD8" s="11">
        <v>18</v>
      </c>
      <c r="AE8" s="11"/>
      <c r="AF8" s="11">
        <v>97</v>
      </c>
      <c r="AG8" s="11">
        <v>170</v>
      </c>
      <c r="AH8" s="11">
        <v>108</v>
      </c>
      <c r="AI8" s="11">
        <v>55</v>
      </c>
      <c r="AJ8" s="11">
        <v>61</v>
      </c>
      <c r="AK8" s="11"/>
      <c r="AL8" s="11">
        <v>192</v>
      </c>
      <c r="AM8" s="11">
        <v>200</v>
      </c>
      <c r="AN8" s="11">
        <v>89</v>
      </c>
      <c r="AO8" s="11">
        <v>24</v>
      </c>
      <c r="AP8" s="11"/>
      <c r="AQ8" s="11">
        <v>293</v>
      </c>
      <c r="AR8" s="11">
        <v>212</v>
      </c>
      <c r="AS8" s="11"/>
      <c r="AT8" s="11">
        <v>342</v>
      </c>
      <c r="AU8" s="11">
        <v>91</v>
      </c>
      <c r="AV8" s="11"/>
      <c r="AW8" s="11">
        <v>191</v>
      </c>
      <c r="AX8" s="11">
        <v>136</v>
      </c>
      <c r="AY8" s="11">
        <v>168</v>
      </c>
      <c r="AZ8" s="11"/>
      <c r="BA8" s="11">
        <v>115</v>
      </c>
      <c r="BB8" s="11">
        <v>137</v>
      </c>
      <c r="BC8" s="11">
        <v>173</v>
      </c>
      <c r="BD8" s="11">
        <v>44</v>
      </c>
      <c r="BE8" s="11">
        <v>36</v>
      </c>
      <c r="BF8" s="11"/>
      <c r="BG8" s="11">
        <v>210</v>
      </c>
      <c r="BH8" s="11">
        <v>296</v>
      </c>
      <c r="BI8" s="11"/>
      <c r="BJ8" s="11">
        <v>396</v>
      </c>
      <c r="BK8" s="11">
        <v>109</v>
      </c>
      <c r="BL8" s="11"/>
      <c r="BM8" s="11">
        <v>69</v>
      </c>
      <c r="BN8" s="11">
        <v>91</v>
      </c>
      <c r="BO8" s="11">
        <v>186</v>
      </c>
      <c r="BP8" s="11">
        <v>41</v>
      </c>
      <c r="BQ8" s="11">
        <v>54</v>
      </c>
      <c r="BR8" s="11"/>
      <c r="BS8" s="11">
        <v>153</v>
      </c>
      <c r="BT8" s="11"/>
      <c r="BU8" s="11">
        <v>91</v>
      </c>
      <c r="BV8" s="11">
        <v>129</v>
      </c>
      <c r="BW8" s="11">
        <v>48</v>
      </c>
      <c r="BX8" s="11">
        <v>95</v>
      </c>
      <c r="BY8" s="11">
        <v>34</v>
      </c>
      <c r="BZ8" s="11"/>
      <c r="CA8" s="11">
        <v>52</v>
      </c>
      <c r="CB8" s="11"/>
      <c r="CC8" s="11">
        <v>400</v>
      </c>
      <c r="CD8" s="11">
        <v>87</v>
      </c>
      <c r="CE8" s="11"/>
      <c r="CF8" s="11">
        <v>195</v>
      </c>
      <c r="CG8" s="11"/>
      <c r="CH8" s="11">
        <v>170</v>
      </c>
      <c r="CI8" s="11">
        <v>67</v>
      </c>
    </row>
    <row r="9" spans="2:87" x14ac:dyDescent="0.35">
      <c r="B9" s="18" t="s">
        <v>157</v>
      </c>
      <c r="C9" s="17">
        <v>0.162611294580739</v>
      </c>
      <c r="D9" s="17">
        <v>0.211987236368987</v>
      </c>
      <c r="E9" s="17">
        <v>0.11262327426226899</v>
      </c>
      <c r="F9" s="17"/>
      <c r="G9" s="17">
        <v>0.26576660815824099</v>
      </c>
      <c r="H9" s="17">
        <v>0.22238174435484501</v>
      </c>
      <c r="I9" s="17">
        <v>0.110526274616884</v>
      </c>
      <c r="J9" s="17">
        <v>0.15298512216763299</v>
      </c>
      <c r="K9" s="17">
        <v>0.173829613908732</v>
      </c>
      <c r="L9" s="17">
        <v>6.7408396082346597E-2</v>
      </c>
      <c r="M9" s="17"/>
      <c r="N9" s="17">
        <v>0.16075363351156699</v>
      </c>
      <c r="O9" s="17">
        <v>0.126686315623111</v>
      </c>
      <c r="P9" s="17">
        <v>0.16455152209329901</v>
      </c>
      <c r="Q9" s="17">
        <v>0.20157630597405801</v>
      </c>
      <c r="R9" s="17"/>
      <c r="S9" s="17">
        <v>0.11248419046211799</v>
      </c>
      <c r="T9" s="17">
        <v>0.11853524299137499</v>
      </c>
      <c r="U9" s="17">
        <v>0.120835658966968</v>
      </c>
      <c r="V9" s="17">
        <v>0.222900932733513</v>
      </c>
      <c r="W9" s="17">
        <v>0.108770322163288</v>
      </c>
      <c r="X9" s="17">
        <v>0.188883213858029</v>
      </c>
      <c r="Y9" s="17">
        <v>6.01909422756629E-2</v>
      </c>
      <c r="Z9" s="17">
        <v>0.22260731553912899</v>
      </c>
      <c r="AA9" s="17">
        <v>0.243471683839835</v>
      </c>
      <c r="AB9" s="17">
        <v>0.19860532395682401</v>
      </c>
      <c r="AC9" s="17">
        <v>0.153483289939991</v>
      </c>
      <c r="AD9" s="17">
        <v>0.27279418319975701</v>
      </c>
      <c r="AE9" s="17"/>
      <c r="AF9" s="17">
        <v>0.199829183606617</v>
      </c>
      <c r="AG9" s="17">
        <v>0.153955842089985</v>
      </c>
      <c r="AH9" s="17">
        <v>0.119818615221402</v>
      </c>
      <c r="AI9" s="17">
        <v>0.26684978343487797</v>
      </c>
      <c r="AJ9" s="17">
        <v>0.10993621484707</v>
      </c>
      <c r="AK9" s="17"/>
      <c r="AL9" s="17">
        <v>0.101239486802315</v>
      </c>
      <c r="AM9" s="17">
        <v>0.15163397781075399</v>
      </c>
      <c r="AN9" s="17">
        <v>0.27761599632086797</v>
      </c>
      <c r="AO9" s="17">
        <v>0.31737670631957299</v>
      </c>
      <c r="AP9" s="17"/>
      <c r="AQ9" s="17">
        <v>0.16365142007349101</v>
      </c>
      <c r="AR9" s="17">
        <v>0.16117696434166501</v>
      </c>
      <c r="AS9" s="17"/>
      <c r="AT9" s="17">
        <v>0.173373546102668</v>
      </c>
      <c r="AU9" s="17">
        <v>8.0487347055336805E-2</v>
      </c>
      <c r="AV9" s="17"/>
      <c r="AW9" s="17">
        <v>0.113309253697124</v>
      </c>
      <c r="AX9" s="17">
        <v>0.18547067000848499</v>
      </c>
      <c r="AY9" s="17">
        <v>0.20940617987223201</v>
      </c>
      <c r="AZ9" s="17"/>
      <c r="BA9" s="17">
        <v>0.192495389338491</v>
      </c>
      <c r="BB9" s="17">
        <v>0.18428351939735199</v>
      </c>
      <c r="BC9" s="17">
        <v>0.14693038944477199</v>
      </c>
      <c r="BD9" s="17">
        <v>8.1905977177144498E-2</v>
      </c>
      <c r="BE9" s="17">
        <v>0.158816386957887</v>
      </c>
      <c r="BF9" s="17"/>
      <c r="BG9" s="17">
        <v>0.18172330678960799</v>
      </c>
      <c r="BH9" s="17">
        <v>0.14906618887234299</v>
      </c>
      <c r="BI9" s="17"/>
      <c r="BJ9" s="17">
        <v>0.17928663031088499</v>
      </c>
      <c r="BK9" s="17">
        <v>0.102016031555807</v>
      </c>
      <c r="BL9" s="17"/>
      <c r="BM9" s="17">
        <v>0.135593445167418</v>
      </c>
      <c r="BN9" s="17">
        <v>0.110754524932852</v>
      </c>
      <c r="BO9" s="17">
        <v>0.21207339108298201</v>
      </c>
      <c r="BP9" s="17">
        <v>0.152515991038602</v>
      </c>
      <c r="BQ9" s="17">
        <v>0.16787801248718501</v>
      </c>
      <c r="BR9" s="17"/>
      <c r="BS9" s="17">
        <v>0.18779603618287</v>
      </c>
      <c r="BT9" s="17"/>
      <c r="BU9" s="17">
        <v>0.102102557436314</v>
      </c>
      <c r="BV9" s="17">
        <v>0.26077686420720803</v>
      </c>
      <c r="BW9" s="17">
        <v>0.12662080398875</v>
      </c>
      <c r="BX9" s="17">
        <v>0.220913715661574</v>
      </c>
      <c r="BY9" s="17">
        <v>6.08508621075462E-2</v>
      </c>
      <c r="BZ9" s="17"/>
      <c r="CA9" s="17">
        <v>0.21705677067301199</v>
      </c>
      <c r="CB9" s="17"/>
      <c r="CC9" s="17">
        <v>0.18061487175587199</v>
      </c>
      <c r="CD9" s="17">
        <v>0.103305735241585</v>
      </c>
      <c r="CE9" s="17"/>
      <c r="CF9" s="17">
        <v>0.14305933310250399</v>
      </c>
      <c r="CG9" s="17"/>
      <c r="CH9" s="17">
        <v>0.10513555611087801</v>
      </c>
      <c r="CI9" s="17">
        <v>0.26538301121190899</v>
      </c>
    </row>
    <row r="10" spans="2:87" x14ac:dyDescent="0.35">
      <c r="B10" s="18" t="s">
        <v>158</v>
      </c>
      <c r="C10" s="17">
        <v>0.21822344800212201</v>
      </c>
      <c r="D10" s="17">
        <v>0.192179555204953</v>
      </c>
      <c r="E10" s="17">
        <v>0.241667738657977</v>
      </c>
      <c r="F10" s="17"/>
      <c r="G10" s="17">
        <v>0.24267799548966601</v>
      </c>
      <c r="H10" s="17">
        <v>0.277490055636333</v>
      </c>
      <c r="I10" s="17">
        <v>0.203448090994792</v>
      </c>
      <c r="J10" s="17">
        <v>0.29158544801501901</v>
      </c>
      <c r="K10" s="17">
        <v>0.15147977502488999</v>
      </c>
      <c r="L10" s="17">
        <v>0.14147864213795799</v>
      </c>
      <c r="M10" s="17"/>
      <c r="N10" s="17">
        <v>0.23913177145557599</v>
      </c>
      <c r="O10" s="17">
        <v>0.25311382498546398</v>
      </c>
      <c r="P10" s="17">
        <v>0.154269944176715</v>
      </c>
      <c r="Q10" s="17">
        <v>0.217425727497431</v>
      </c>
      <c r="R10" s="17"/>
      <c r="S10" s="17">
        <v>0.25816461560349802</v>
      </c>
      <c r="T10" s="17">
        <v>0.28177292516589603</v>
      </c>
      <c r="U10" s="17">
        <v>0.25008883307264501</v>
      </c>
      <c r="V10" s="17">
        <v>0.151235890688078</v>
      </c>
      <c r="W10" s="17">
        <v>0.25990214818298701</v>
      </c>
      <c r="X10" s="17">
        <v>0.29757473599468098</v>
      </c>
      <c r="Y10" s="17">
        <v>0.20554160089870799</v>
      </c>
      <c r="Z10" s="17">
        <v>6.92014073869886E-2</v>
      </c>
      <c r="AA10" s="17">
        <v>0.24793544103325499</v>
      </c>
      <c r="AB10" s="17">
        <v>0.144975791921514</v>
      </c>
      <c r="AC10" s="17">
        <v>0.21507493823899099</v>
      </c>
      <c r="AD10" s="17">
        <v>9.1140190885713401E-2</v>
      </c>
      <c r="AE10" s="17"/>
      <c r="AF10" s="17">
        <v>0.25608311408909601</v>
      </c>
      <c r="AG10" s="17">
        <v>0.171397665065606</v>
      </c>
      <c r="AH10" s="17">
        <v>0.22300507076890699</v>
      </c>
      <c r="AI10" s="17">
        <v>0.16791087599785801</v>
      </c>
      <c r="AJ10" s="17">
        <v>0.32168713071408001</v>
      </c>
      <c r="AK10" s="17"/>
      <c r="AL10" s="17">
        <v>0.20570514271065299</v>
      </c>
      <c r="AM10" s="17">
        <v>0.24327966166443801</v>
      </c>
      <c r="AN10" s="17">
        <v>0.18390665545752599</v>
      </c>
      <c r="AO10" s="17">
        <v>0.23717539463873</v>
      </c>
      <c r="AP10" s="17"/>
      <c r="AQ10" s="17">
        <v>0.211880856761366</v>
      </c>
      <c r="AR10" s="17">
        <v>0.22696986415488299</v>
      </c>
      <c r="AS10" s="17"/>
      <c r="AT10" s="17">
        <v>0.23212687361835299</v>
      </c>
      <c r="AU10" s="17">
        <v>0.15427465000298099</v>
      </c>
      <c r="AV10" s="17"/>
      <c r="AW10" s="17">
        <v>0.190554921415583</v>
      </c>
      <c r="AX10" s="17">
        <v>0.23716221149462799</v>
      </c>
      <c r="AY10" s="17">
        <v>0.241757670303304</v>
      </c>
      <c r="AZ10" s="17"/>
      <c r="BA10" s="17">
        <v>0.24811527638266401</v>
      </c>
      <c r="BB10" s="17">
        <v>0.14881622387483201</v>
      </c>
      <c r="BC10" s="17">
        <v>0.231960357166244</v>
      </c>
      <c r="BD10" s="17">
        <v>0.29255522299446202</v>
      </c>
      <c r="BE10" s="17">
        <v>0.229060799836111</v>
      </c>
      <c r="BF10" s="17"/>
      <c r="BG10" s="17">
        <v>0.22106437754998301</v>
      </c>
      <c r="BH10" s="17">
        <v>0.21621001840531501</v>
      </c>
      <c r="BI10" s="17"/>
      <c r="BJ10" s="17">
        <v>0.237106777908107</v>
      </c>
      <c r="BK10" s="17">
        <v>0.14960471906276501</v>
      </c>
      <c r="BL10" s="17"/>
      <c r="BM10" s="17">
        <v>0.20761353587155401</v>
      </c>
      <c r="BN10" s="17">
        <v>0.123325623517189</v>
      </c>
      <c r="BO10" s="17">
        <v>0.29838776530363298</v>
      </c>
      <c r="BP10" s="17">
        <v>0.336982403406963</v>
      </c>
      <c r="BQ10" s="17">
        <v>0.114725274712131</v>
      </c>
      <c r="BR10" s="17"/>
      <c r="BS10" s="17">
        <v>0.150599610639569</v>
      </c>
      <c r="BT10" s="17"/>
      <c r="BU10" s="17">
        <v>0.18973883547908599</v>
      </c>
      <c r="BV10" s="17">
        <v>0.33195647948289703</v>
      </c>
      <c r="BW10" s="17">
        <v>0.33805114139065701</v>
      </c>
      <c r="BX10" s="17">
        <v>0.11317646133258299</v>
      </c>
      <c r="BY10" s="17">
        <v>0.15557807218310801</v>
      </c>
      <c r="BZ10" s="17"/>
      <c r="CA10" s="17">
        <v>0.23532809616403899</v>
      </c>
      <c r="CB10" s="17"/>
      <c r="CC10" s="17">
        <v>0.22226216327663101</v>
      </c>
      <c r="CD10" s="17">
        <v>0.23340062740721201</v>
      </c>
      <c r="CE10" s="17"/>
      <c r="CF10" s="17">
        <v>0.208702377716045</v>
      </c>
      <c r="CG10" s="17"/>
      <c r="CH10" s="17">
        <v>0.183462689530872</v>
      </c>
      <c r="CI10" s="17">
        <v>0.33406372173209198</v>
      </c>
    </row>
    <row r="11" spans="2:87" x14ac:dyDescent="0.35">
      <c r="B11" s="18" t="s">
        <v>159</v>
      </c>
      <c r="C11" s="17">
        <v>0.310336817387454</v>
      </c>
      <c r="D11" s="17">
        <v>0.308832888894088</v>
      </c>
      <c r="E11" s="17">
        <v>0.31318325584872603</v>
      </c>
      <c r="F11" s="17"/>
      <c r="G11" s="17">
        <v>0.284648746746621</v>
      </c>
      <c r="H11" s="17">
        <v>0.289765203754074</v>
      </c>
      <c r="I11" s="17">
        <v>0.266044191856809</v>
      </c>
      <c r="J11" s="17">
        <v>0.24581465859204099</v>
      </c>
      <c r="K11" s="17">
        <v>0.28198686234536002</v>
      </c>
      <c r="L11" s="17">
        <v>0.470712470722565</v>
      </c>
      <c r="M11" s="17"/>
      <c r="N11" s="17">
        <v>0.35607679563595601</v>
      </c>
      <c r="O11" s="17">
        <v>0.28303401472485801</v>
      </c>
      <c r="P11" s="17">
        <v>0.33968132963127001</v>
      </c>
      <c r="Q11" s="17">
        <v>0.248776794458925</v>
      </c>
      <c r="R11" s="17"/>
      <c r="S11" s="17">
        <v>0.37424071031767597</v>
      </c>
      <c r="T11" s="17">
        <v>0.33517730311487098</v>
      </c>
      <c r="U11" s="17">
        <v>0.43462372260704202</v>
      </c>
      <c r="V11" s="17">
        <v>0.17948355257660401</v>
      </c>
      <c r="W11" s="17">
        <v>0.21689623162852401</v>
      </c>
      <c r="X11" s="17">
        <v>0.25518029075087101</v>
      </c>
      <c r="Y11" s="17">
        <v>0.34051405079501201</v>
      </c>
      <c r="Z11" s="17">
        <v>0.28829010094951801</v>
      </c>
      <c r="AA11" s="17">
        <v>0.29192806289459</v>
      </c>
      <c r="AB11" s="17">
        <v>0.38860553798506298</v>
      </c>
      <c r="AC11" s="17">
        <v>0.15748243415518801</v>
      </c>
      <c r="AD11" s="17">
        <v>0.27336308005318999</v>
      </c>
      <c r="AE11" s="17"/>
      <c r="AF11" s="17">
        <v>0.20142120055535601</v>
      </c>
      <c r="AG11" s="17">
        <v>0.33868556515967901</v>
      </c>
      <c r="AH11" s="17">
        <v>0.36980371735963002</v>
      </c>
      <c r="AI11" s="17">
        <v>0.39558688713726298</v>
      </c>
      <c r="AJ11" s="17">
        <v>0.25894440213103098</v>
      </c>
      <c r="AK11" s="17"/>
      <c r="AL11" s="17">
        <v>0.35130290412090798</v>
      </c>
      <c r="AM11" s="17">
        <v>0.30829341271241101</v>
      </c>
      <c r="AN11" s="17">
        <v>0.265449758490994</v>
      </c>
      <c r="AO11" s="17">
        <v>0.16639583069116901</v>
      </c>
      <c r="AP11" s="17"/>
      <c r="AQ11" s="17">
        <v>0.29656925370285098</v>
      </c>
      <c r="AR11" s="17">
        <v>0.32932225044222901</v>
      </c>
      <c r="AS11" s="17"/>
      <c r="AT11" s="17">
        <v>0.28359062068734803</v>
      </c>
      <c r="AU11" s="17">
        <v>0.44029289218259499</v>
      </c>
      <c r="AV11" s="17"/>
      <c r="AW11" s="17">
        <v>0.35844595357320003</v>
      </c>
      <c r="AX11" s="17">
        <v>0.30001902478030101</v>
      </c>
      <c r="AY11" s="17">
        <v>0.26064905552244699</v>
      </c>
      <c r="AZ11" s="17"/>
      <c r="BA11" s="17">
        <v>0.33232681169360301</v>
      </c>
      <c r="BB11" s="17">
        <v>0.33938047925076598</v>
      </c>
      <c r="BC11" s="17">
        <v>0.28796289747391102</v>
      </c>
      <c r="BD11" s="17">
        <v>0.26764942869610098</v>
      </c>
      <c r="BE11" s="17">
        <v>0.28942438544467503</v>
      </c>
      <c r="BF11" s="17"/>
      <c r="BG11" s="17">
        <v>0.27500061503685302</v>
      </c>
      <c r="BH11" s="17">
        <v>0.33538036544201499</v>
      </c>
      <c r="BI11" s="17"/>
      <c r="BJ11" s="17">
        <v>0.267220341664548</v>
      </c>
      <c r="BK11" s="17">
        <v>0.467014573650813</v>
      </c>
      <c r="BL11" s="17"/>
      <c r="BM11" s="17">
        <v>0.28221997778688501</v>
      </c>
      <c r="BN11" s="17">
        <v>0.31695428274533599</v>
      </c>
      <c r="BO11" s="17">
        <v>0.30867088787302199</v>
      </c>
      <c r="BP11" s="17">
        <v>0.32626176289326297</v>
      </c>
      <c r="BQ11" s="17">
        <v>0.26196119569222998</v>
      </c>
      <c r="BR11" s="17"/>
      <c r="BS11" s="17">
        <v>0.28552182579304097</v>
      </c>
      <c r="BT11" s="17"/>
      <c r="BU11" s="17">
        <v>0.37010087044086398</v>
      </c>
      <c r="BV11" s="17">
        <v>0.30737881794353999</v>
      </c>
      <c r="BW11" s="17">
        <v>0.35442183044513198</v>
      </c>
      <c r="BX11" s="17">
        <v>0.23257361663870799</v>
      </c>
      <c r="BY11" s="17">
        <v>0.27383520770860198</v>
      </c>
      <c r="BZ11" s="17"/>
      <c r="CA11" s="17">
        <v>0.35256130814548098</v>
      </c>
      <c r="CB11" s="17"/>
      <c r="CC11" s="17">
        <v>0.315738251502168</v>
      </c>
      <c r="CD11" s="17">
        <v>0.28797345589761297</v>
      </c>
      <c r="CE11" s="17"/>
      <c r="CF11" s="17">
        <v>0.358621415205234</v>
      </c>
      <c r="CG11" s="17"/>
      <c r="CH11" s="17">
        <v>0.32273159470747198</v>
      </c>
      <c r="CI11" s="17">
        <v>0.22621901064703501</v>
      </c>
    </row>
    <row r="12" spans="2:87" x14ac:dyDescent="0.35">
      <c r="B12" s="18" t="s">
        <v>160</v>
      </c>
      <c r="C12" s="17">
        <v>0.217072249794202</v>
      </c>
      <c r="D12" s="17">
        <v>0.207508228337592</v>
      </c>
      <c r="E12" s="17">
        <v>0.227798546491075</v>
      </c>
      <c r="F12" s="17"/>
      <c r="G12" s="17">
        <v>8.6630572279095194E-2</v>
      </c>
      <c r="H12" s="17">
        <v>0.129558341558007</v>
      </c>
      <c r="I12" s="17">
        <v>0.28193308292007802</v>
      </c>
      <c r="J12" s="17">
        <v>0.235333783679223</v>
      </c>
      <c r="K12" s="17">
        <v>0.28820459299760998</v>
      </c>
      <c r="L12" s="17">
        <v>0.26944037695937501</v>
      </c>
      <c r="M12" s="17"/>
      <c r="N12" s="17">
        <v>0.176177887168257</v>
      </c>
      <c r="O12" s="17">
        <v>0.23476235130456599</v>
      </c>
      <c r="P12" s="17">
        <v>0.28515126694112602</v>
      </c>
      <c r="Q12" s="17">
        <v>0.19236839666211</v>
      </c>
      <c r="R12" s="17"/>
      <c r="S12" s="17">
        <v>0.18935236673110201</v>
      </c>
      <c r="T12" s="17">
        <v>0.20355553766381401</v>
      </c>
      <c r="U12" s="17">
        <v>0.170586837825704</v>
      </c>
      <c r="V12" s="17">
        <v>0.31460632738376698</v>
      </c>
      <c r="W12" s="17">
        <v>0.32965659916061502</v>
      </c>
      <c r="X12" s="17">
        <v>0.14373185281110901</v>
      </c>
      <c r="Y12" s="17">
        <v>0.25308859441140402</v>
      </c>
      <c r="Z12" s="17">
        <v>0.32469376468025102</v>
      </c>
      <c r="AA12" s="17">
        <v>9.1930750976157299E-2</v>
      </c>
      <c r="AB12" s="17">
        <v>0.19473863956072601</v>
      </c>
      <c r="AC12" s="17">
        <v>0.359789390313904</v>
      </c>
      <c r="AD12" s="17">
        <v>0.22416693473869301</v>
      </c>
      <c r="AE12" s="17"/>
      <c r="AF12" s="17">
        <v>0.25363065252146</v>
      </c>
      <c r="AG12" s="17">
        <v>0.24605626810869599</v>
      </c>
      <c r="AH12" s="17">
        <v>0.16058036162835901</v>
      </c>
      <c r="AI12" s="17">
        <v>0.151487380145822</v>
      </c>
      <c r="AJ12" s="17">
        <v>0.19832946370767801</v>
      </c>
      <c r="AK12" s="17"/>
      <c r="AL12" s="17">
        <v>0.22019010539980199</v>
      </c>
      <c r="AM12" s="17">
        <v>0.196987000408786</v>
      </c>
      <c r="AN12" s="17">
        <v>0.238771484109292</v>
      </c>
      <c r="AO12" s="17">
        <v>0.27905206835052698</v>
      </c>
      <c r="AP12" s="17"/>
      <c r="AQ12" s="17">
        <v>0.239047665436702</v>
      </c>
      <c r="AR12" s="17">
        <v>0.18676821110665001</v>
      </c>
      <c r="AS12" s="17"/>
      <c r="AT12" s="17">
        <v>0.202946547876629</v>
      </c>
      <c r="AU12" s="17">
        <v>0.28270555519329499</v>
      </c>
      <c r="AV12" s="17"/>
      <c r="AW12" s="17">
        <v>0.254963930120434</v>
      </c>
      <c r="AX12" s="17">
        <v>0.18699160338831899</v>
      </c>
      <c r="AY12" s="17">
        <v>0.19249020080121901</v>
      </c>
      <c r="AZ12" s="17"/>
      <c r="BA12" s="17">
        <v>0.139283579017631</v>
      </c>
      <c r="BB12" s="17">
        <v>0.24242941865275799</v>
      </c>
      <c r="BC12" s="17">
        <v>0.229761773254236</v>
      </c>
      <c r="BD12" s="17">
        <v>0.27078978650947599</v>
      </c>
      <c r="BE12" s="17">
        <v>0.242865376739166</v>
      </c>
      <c r="BF12" s="17"/>
      <c r="BG12" s="17">
        <v>0.22685603025006401</v>
      </c>
      <c r="BH12" s="17">
        <v>0.21013826821998999</v>
      </c>
      <c r="BI12" s="17"/>
      <c r="BJ12" s="17">
        <v>0.21966740056016601</v>
      </c>
      <c r="BK12" s="17">
        <v>0.20764192432443199</v>
      </c>
      <c r="BL12" s="17"/>
      <c r="BM12" s="17">
        <v>0.160093131750977</v>
      </c>
      <c r="BN12" s="17">
        <v>0.39296351454647399</v>
      </c>
      <c r="BO12" s="17">
        <v>0.13736927968443199</v>
      </c>
      <c r="BP12" s="17">
        <v>9.0330418216545694E-2</v>
      </c>
      <c r="BQ12" s="17">
        <v>0.34665696693028902</v>
      </c>
      <c r="BR12" s="17"/>
      <c r="BS12" s="17">
        <v>0.35063701298120797</v>
      </c>
      <c r="BT12" s="17"/>
      <c r="BU12" s="17">
        <v>0.30343180315974599</v>
      </c>
      <c r="BV12" s="17">
        <v>5.5596826012209298E-2</v>
      </c>
      <c r="BW12" s="17">
        <v>0.11902157324505699</v>
      </c>
      <c r="BX12" s="17">
        <v>0.41477688750504799</v>
      </c>
      <c r="BY12" s="17">
        <v>7.4428649842329997E-2</v>
      </c>
      <c r="BZ12" s="17"/>
      <c r="CA12" s="17">
        <v>0.19505382501746801</v>
      </c>
      <c r="CB12" s="17"/>
      <c r="CC12" s="17">
        <v>0.207887041004614</v>
      </c>
      <c r="CD12" s="17">
        <v>0.26396358186715202</v>
      </c>
      <c r="CE12" s="17"/>
      <c r="CF12" s="17">
        <v>0.216809873242333</v>
      </c>
      <c r="CG12" s="17"/>
      <c r="CH12" s="17">
        <v>0.30275241613417098</v>
      </c>
      <c r="CI12" s="17">
        <v>0.14665934107847101</v>
      </c>
    </row>
    <row r="13" spans="2:87" x14ac:dyDescent="0.35">
      <c r="B13" s="18" t="s">
        <v>161</v>
      </c>
      <c r="C13" s="19">
        <v>9.1756190235482801E-2</v>
      </c>
      <c r="D13" s="19">
        <v>7.9492091194379694E-2</v>
      </c>
      <c r="E13" s="19">
        <v>0.104727184739953</v>
      </c>
      <c r="F13" s="19"/>
      <c r="G13" s="19">
        <v>0.120276077326377</v>
      </c>
      <c r="H13" s="19">
        <v>8.0804654696740599E-2</v>
      </c>
      <c r="I13" s="19">
        <v>0.13804835961143699</v>
      </c>
      <c r="J13" s="19">
        <v>7.4280987546084004E-2</v>
      </c>
      <c r="K13" s="19">
        <v>0.104499155723409</v>
      </c>
      <c r="L13" s="19">
        <v>5.0960114097754999E-2</v>
      </c>
      <c r="M13" s="19"/>
      <c r="N13" s="19">
        <v>6.7859912228644306E-2</v>
      </c>
      <c r="O13" s="19">
        <v>0.102403493362001</v>
      </c>
      <c r="P13" s="19">
        <v>5.6345937157589801E-2</v>
      </c>
      <c r="Q13" s="19">
        <v>0.13985277540747701</v>
      </c>
      <c r="R13" s="19"/>
      <c r="S13" s="19">
        <v>6.5758116885606496E-2</v>
      </c>
      <c r="T13" s="19">
        <v>6.0958991064043899E-2</v>
      </c>
      <c r="U13" s="19">
        <v>2.3864947527641199E-2</v>
      </c>
      <c r="V13" s="19">
        <v>0.13177329661803899</v>
      </c>
      <c r="W13" s="19">
        <v>8.4774698864586301E-2</v>
      </c>
      <c r="X13" s="19">
        <v>0.114629906585311</v>
      </c>
      <c r="Y13" s="19">
        <v>0.14066481161921399</v>
      </c>
      <c r="Z13" s="19">
        <v>9.5207411444113696E-2</v>
      </c>
      <c r="AA13" s="19">
        <v>0.124734061256163</v>
      </c>
      <c r="AB13" s="19">
        <v>7.3074706575872603E-2</v>
      </c>
      <c r="AC13" s="19">
        <v>0.114169947351926</v>
      </c>
      <c r="AD13" s="19">
        <v>0.13853561112264701</v>
      </c>
      <c r="AE13" s="19"/>
      <c r="AF13" s="19">
        <v>8.9035849227471098E-2</v>
      </c>
      <c r="AG13" s="19">
        <v>8.9904659576034607E-2</v>
      </c>
      <c r="AH13" s="19">
        <v>0.126792235021702</v>
      </c>
      <c r="AI13" s="19">
        <v>1.8165073284179201E-2</v>
      </c>
      <c r="AJ13" s="19">
        <v>0.111102788600141</v>
      </c>
      <c r="AK13" s="19"/>
      <c r="AL13" s="19">
        <v>0.121562360966322</v>
      </c>
      <c r="AM13" s="19">
        <v>9.9805947403611206E-2</v>
      </c>
      <c r="AN13" s="19">
        <v>3.4256105621319297E-2</v>
      </c>
      <c r="AO13" s="19">
        <v>0</v>
      </c>
      <c r="AP13" s="19"/>
      <c r="AQ13" s="19">
        <v>8.88508040255893E-2</v>
      </c>
      <c r="AR13" s="19">
        <v>9.5762709954573394E-2</v>
      </c>
      <c r="AS13" s="19"/>
      <c r="AT13" s="19">
        <v>0.107962411715002</v>
      </c>
      <c r="AU13" s="19">
        <v>4.2239555565791703E-2</v>
      </c>
      <c r="AV13" s="19"/>
      <c r="AW13" s="19">
        <v>8.2725941193658795E-2</v>
      </c>
      <c r="AX13" s="19">
        <v>9.03564903282673E-2</v>
      </c>
      <c r="AY13" s="19">
        <v>9.5696893500798602E-2</v>
      </c>
      <c r="AZ13" s="19"/>
      <c r="BA13" s="19">
        <v>8.7778943567610596E-2</v>
      </c>
      <c r="BB13" s="19">
        <v>8.5090358824291695E-2</v>
      </c>
      <c r="BC13" s="19">
        <v>0.103384582660838</v>
      </c>
      <c r="BD13" s="19">
        <v>8.7099584622815598E-2</v>
      </c>
      <c r="BE13" s="19">
        <v>7.9833051022161997E-2</v>
      </c>
      <c r="BF13" s="19"/>
      <c r="BG13" s="19">
        <v>9.5355670373491394E-2</v>
      </c>
      <c r="BH13" s="19">
        <v>8.92051590603367E-2</v>
      </c>
      <c r="BI13" s="19"/>
      <c r="BJ13" s="19">
        <v>9.6718849556293202E-2</v>
      </c>
      <c r="BK13" s="19">
        <v>7.3722751406183104E-2</v>
      </c>
      <c r="BL13" s="19"/>
      <c r="BM13" s="19">
        <v>0.214479909423166</v>
      </c>
      <c r="BN13" s="19">
        <v>5.6002054258149199E-2</v>
      </c>
      <c r="BO13" s="19">
        <v>4.34986760559316E-2</v>
      </c>
      <c r="BP13" s="19">
        <v>9.3909424444626396E-2</v>
      </c>
      <c r="BQ13" s="19">
        <v>0.108778550178165</v>
      </c>
      <c r="BR13" s="19"/>
      <c r="BS13" s="19">
        <v>2.5445514403311199E-2</v>
      </c>
      <c r="BT13" s="19"/>
      <c r="BU13" s="19">
        <v>3.4625933483989797E-2</v>
      </c>
      <c r="BV13" s="19">
        <v>4.4291012354145301E-2</v>
      </c>
      <c r="BW13" s="19">
        <v>6.1884650930404198E-2</v>
      </c>
      <c r="BX13" s="19">
        <v>1.8559318862086401E-2</v>
      </c>
      <c r="BY13" s="19">
        <v>0.43530720815841401</v>
      </c>
      <c r="BZ13" s="19"/>
      <c r="CA13" s="19">
        <v>0</v>
      </c>
      <c r="CB13" s="19"/>
      <c r="CC13" s="19">
        <v>7.3497672460713995E-2</v>
      </c>
      <c r="CD13" s="19">
        <v>0.111356599586436</v>
      </c>
      <c r="CE13" s="19"/>
      <c r="CF13" s="19">
        <v>7.2807000733883895E-2</v>
      </c>
      <c r="CG13" s="19"/>
      <c r="CH13" s="19">
        <v>8.5917743516606804E-2</v>
      </c>
      <c r="CI13" s="19">
        <v>2.76749153304926E-2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178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508</v>
      </c>
      <c r="D7" s="10">
        <v>261</v>
      </c>
      <c r="E7" s="10">
        <v>246</v>
      </c>
      <c r="F7" s="10"/>
      <c r="G7" s="10">
        <v>41</v>
      </c>
      <c r="H7" s="10">
        <v>95</v>
      </c>
      <c r="I7" s="10">
        <v>78</v>
      </c>
      <c r="J7" s="10">
        <v>97</v>
      </c>
      <c r="K7" s="10">
        <v>92</v>
      </c>
      <c r="L7" s="10">
        <v>105</v>
      </c>
      <c r="M7" s="10"/>
      <c r="N7" s="10">
        <v>151</v>
      </c>
      <c r="O7" s="10">
        <v>119</v>
      </c>
      <c r="P7" s="10">
        <v>106</v>
      </c>
      <c r="Q7" s="10">
        <v>128</v>
      </c>
      <c r="R7" s="10"/>
      <c r="S7" s="10">
        <v>68</v>
      </c>
      <c r="T7" s="10">
        <v>66</v>
      </c>
      <c r="U7" s="10">
        <v>40</v>
      </c>
      <c r="V7" s="10">
        <v>37</v>
      </c>
      <c r="W7" s="10">
        <v>40</v>
      </c>
      <c r="X7" s="10">
        <v>35</v>
      </c>
      <c r="Y7" s="10">
        <v>34</v>
      </c>
      <c r="Z7" s="10">
        <v>25</v>
      </c>
      <c r="AA7" s="10">
        <v>52</v>
      </c>
      <c r="AB7" s="10">
        <v>65</v>
      </c>
      <c r="AC7" s="10">
        <v>25</v>
      </c>
      <c r="AD7" s="10">
        <v>21</v>
      </c>
      <c r="AE7" s="10"/>
      <c r="AF7" s="10">
        <v>97</v>
      </c>
      <c r="AG7" s="10">
        <v>164</v>
      </c>
      <c r="AH7" s="10">
        <v>111</v>
      </c>
      <c r="AI7" s="10">
        <v>59</v>
      </c>
      <c r="AJ7" s="10">
        <v>63</v>
      </c>
      <c r="AK7" s="10"/>
      <c r="AL7" s="10">
        <v>204</v>
      </c>
      <c r="AM7" s="10">
        <v>193</v>
      </c>
      <c r="AN7" s="10">
        <v>88</v>
      </c>
      <c r="AO7" s="10">
        <v>23</v>
      </c>
      <c r="AP7" s="10"/>
      <c r="AQ7" s="10">
        <v>291</v>
      </c>
      <c r="AR7" s="10">
        <v>217</v>
      </c>
      <c r="AS7" s="10"/>
      <c r="AT7" s="10">
        <v>343</v>
      </c>
      <c r="AU7" s="10">
        <v>100</v>
      </c>
      <c r="AV7" s="10"/>
      <c r="AW7" s="10">
        <v>206</v>
      </c>
      <c r="AX7" s="10">
        <v>133</v>
      </c>
      <c r="AY7" s="10">
        <v>160</v>
      </c>
      <c r="AZ7" s="10"/>
      <c r="BA7" s="10">
        <v>115</v>
      </c>
      <c r="BB7" s="10">
        <v>138</v>
      </c>
      <c r="BC7" s="10">
        <v>170</v>
      </c>
      <c r="BD7" s="10">
        <v>47</v>
      </c>
      <c r="BE7" s="10">
        <v>38</v>
      </c>
      <c r="BF7" s="10"/>
      <c r="BG7" s="10">
        <v>200</v>
      </c>
      <c r="BH7" s="10">
        <v>308</v>
      </c>
      <c r="BI7" s="10"/>
      <c r="BJ7" s="10">
        <v>392</v>
      </c>
      <c r="BK7" s="10">
        <v>116</v>
      </c>
      <c r="BL7" s="10"/>
      <c r="BM7" s="10">
        <v>65</v>
      </c>
      <c r="BN7" s="10">
        <v>97</v>
      </c>
      <c r="BO7" s="10">
        <v>187</v>
      </c>
      <c r="BP7" s="10">
        <v>41</v>
      </c>
      <c r="BQ7" s="10">
        <v>52</v>
      </c>
      <c r="BR7" s="10"/>
      <c r="BS7" s="10">
        <v>156</v>
      </c>
      <c r="BT7" s="10"/>
      <c r="BU7" s="10">
        <v>95</v>
      </c>
      <c r="BV7" s="10">
        <v>124</v>
      </c>
      <c r="BW7" s="10">
        <v>48</v>
      </c>
      <c r="BX7" s="10">
        <v>97</v>
      </c>
      <c r="BY7" s="10">
        <v>35</v>
      </c>
      <c r="BZ7" s="10"/>
      <c r="CA7" s="10">
        <v>51</v>
      </c>
      <c r="CB7" s="10"/>
      <c r="CC7" s="10">
        <v>406</v>
      </c>
      <c r="CD7" s="10">
        <v>85</v>
      </c>
      <c r="CE7" s="10"/>
      <c r="CF7" s="10">
        <v>208</v>
      </c>
      <c r="CG7" s="10"/>
      <c r="CH7" s="10">
        <v>171</v>
      </c>
      <c r="CI7" s="10">
        <v>67</v>
      </c>
    </row>
    <row r="8" spans="2:87" ht="30" customHeight="1" x14ac:dyDescent="0.35">
      <c r="B8" s="11" t="s">
        <v>20</v>
      </c>
      <c r="C8" s="11">
        <v>505</v>
      </c>
      <c r="D8" s="11">
        <v>255</v>
      </c>
      <c r="E8" s="11">
        <v>249</v>
      </c>
      <c r="F8" s="11"/>
      <c r="G8" s="11">
        <v>70</v>
      </c>
      <c r="H8" s="11">
        <v>93</v>
      </c>
      <c r="I8" s="11">
        <v>74</v>
      </c>
      <c r="J8" s="11">
        <v>91</v>
      </c>
      <c r="K8" s="11">
        <v>83</v>
      </c>
      <c r="L8" s="11">
        <v>95</v>
      </c>
      <c r="M8" s="11"/>
      <c r="N8" s="11">
        <v>138</v>
      </c>
      <c r="O8" s="11">
        <v>122</v>
      </c>
      <c r="P8" s="11">
        <v>111</v>
      </c>
      <c r="Q8" s="11">
        <v>131</v>
      </c>
      <c r="R8" s="11"/>
      <c r="S8" s="11">
        <v>68</v>
      </c>
      <c r="T8" s="11">
        <v>61</v>
      </c>
      <c r="U8" s="11">
        <v>38</v>
      </c>
      <c r="V8" s="11">
        <v>39</v>
      </c>
      <c r="W8" s="11">
        <v>36</v>
      </c>
      <c r="X8" s="11">
        <v>39</v>
      </c>
      <c r="Y8" s="11">
        <v>38</v>
      </c>
      <c r="Z8" s="11">
        <v>27</v>
      </c>
      <c r="AA8" s="11">
        <v>56</v>
      </c>
      <c r="AB8" s="11">
        <v>62</v>
      </c>
      <c r="AC8" s="11">
        <v>24</v>
      </c>
      <c r="AD8" s="11">
        <v>18</v>
      </c>
      <c r="AE8" s="11"/>
      <c r="AF8" s="11">
        <v>97</v>
      </c>
      <c r="AG8" s="11">
        <v>170</v>
      </c>
      <c r="AH8" s="11">
        <v>108</v>
      </c>
      <c r="AI8" s="11">
        <v>55</v>
      </c>
      <c r="AJ8" s="11">
        <v>61</v>
      </c>
      <c r="AK8" s="11"/>
      <c r="AL8" s="11">
        <v>192</v>
      </c>
      <c r="AM8" s="11">
        <v>200</v>
      </c>
      <c r="AN8" s="11">
        <v>89</v>
      </c>
      <c r="AO8" s="11">
        <v>24</v>
      </c>
      <c r="AP8" s="11"/>
      <c r="AQ8" s="11">
        <v>293</v>
      </c>
      <c r="AR8" s="11">
        <v>212</v>
      </c>
      <c r="AS8" s="11"/>
      <c r="AT8" s="11">
        <v>342</v>
      </c>
      <c r="AU8" s="11">
        <v>91</v>
      </c>
      <c r="AV8" s="11"/>
      <c r="AW8" s="11">
        <v>191</v>
      </c>
      <c r="AX8" s="11">
        <v>136</v>
      </c>
      <c r="AY8" s="11">
        <v>168</v>
      </c>
      <c r="AZ8" s="11"/>
      <c r="BA8" s="11">
        <v>115</v>
      </c>
      <c r="BB8" s="11">
        <v>137</v>
      </c>
      <c r="BC8" s="11">
        <v>173</v>
      </c>
      <c r="BD8" s="11">
        <v>44</v>
      </c>
      <c r="BE8" s="11">
        <v>36</v>
      </c>
      <c r="BF8" s="11"/>
      <c r="BG8" s="11">
        <v>210</v>
      </c>
      <c r="BH8" s="11">
        <v>296</v>
      </c>
      <c r="BI8" s="11"/>
      <c r="BJ8" s="11">
        <v>396</v>
      </c>
      <c r="BK8" s="11">
        <v>109</v>
      </c>
      <c r="BL8" s="11"/>
      <c r="BM8" s="11">
        <v>69</v>
      </c>
      <c r="BN8" s="11">
        <v>91</v>
      </c>
      <c r="BO8" s="11">
        <v>186</v>
      </c>
      <c r="BP8" s="11">
        <v>41</v>
      </c>
      <c r="BQ8" s="11">
        <v>54</v>
      </c>
      <c r="BR8" s="11"/>
      <c r="BS8" s="11">
        <v>153</v>
      </c>
      <c r="BT8" s="11"/>
      <c r="BU8" s="11">
        <v>91</v>
      </c>
      <c r="BV8" s="11">
        <v>129</v>
      </c>
      <c r="BW8" s="11">
        <v>48</v>
      </c>
      <c r="BX8" s="11">
        <v>95</v>
      </c>
      <c r="BY8" s="11">
        <v>34</v>
      </c>
      <c r="BZ8" s="11"/>
      <c r="CA8" s="11">
        <v>52</v>
      </c>
      <c r="CB8" s="11"/>
      <c r="CC8" s="11">
        <v>400</v>
      </c>
      <c r="CD8" s="11">
        <v>87</v>
      </c>
      <c r="CE8" s="11"/>
      <c r="CF8" s="11">
        <v>195</v>
      </c>
      <c r="CG8" s="11"/>
      <c r="CH8" s="11">
        <v>170</v>
      </c>
      <c r="CI8" s="11">
        <v>67</v>
      </c>
    </row>
    <row r="9" spans="2:87" x14ac:dyDescent="0.35">
      <c r="B9" s="18" t="s">
        <v>157</v>
      </c>
      <c r="C9" s="17">
        <v>0.197721244836327</v>
      </c>
      <c r="D9" s="17">
        <v>0.20638694951577699</v>
      </c>
      <c r="E9" s="17">
        <v>0.18965849499443399</v>
      </c>
      <c r="F9" s="17"/>
      <c r="G9" s="17">
        <v>0.1843687209881</v>
      </c>
      <c r="H9" s="17">
        <v>0.29162635243905799</v>
      </c>
      <c r="I9" s="17">
        <v>0.114698384985273</v>
      </c>
      <c r="J9" s="17">
        <v>0.203219362842158</v>
      </c>
      <c r="K9" s="17">
        <v>0.20824233597722799</v>
      </c>
      <c r="L9" s="17">
        <v>0.165273235297937</v>
      </c>
      <c r="M9" s="17"/>
      <c r="N9" s="17">
        <v>0.15057956313691701</v>
      </c>
      <c r="O9" s="17">
        <v>0.19974579067054499</v>
      </c>
      <c r="P9" s="17">
        <v>0.171823976344639</v>
      </c>
      <c r="Q9" s="17">
        <v>0.27354995483344602</v>
      </c>
      <c r="R9" s="17"/>
      <c r="S9" s="17">
        <v>0.24670687105501199</v>
      </c>
      <c r="T9" s="17">
        <v>0.19318187326372799</v>
      </c>
      <c r="U9" s="17">
        <v>0.27081364734462898</v>
      </c>
      <c r="V9" s="17">
        <v>0.16882872886778499</v>
      </c>
      <c r="W9" s="17">
        <v>9.1478740606787498E-2</v>
      </c>
      <c r="X9" s="17">
        <v>0.236904863802369</v>
      </c>
      <c r="Y9" s="17">
        <v>0.143463195271685</v>
      </c>
      <c r="Z9" s="17">
        <v>0.22260731553912899</v>
      </c>
      <c r="AA9" s="17">
        <v>0.22043982343318899</v>
      </c>
      <c r="AB9" s="17">
        <v>0.16869064671859699</v>
      </c>
      <c r="AC9" s="17">
        <v>0.191510830576574</v>
      </c>
      <c r="AD9" s="17">
        <v>0.17785289227548001</v>
      </c>
      <c r="AE9" s="17"/>
      <c r="AF9" s="17">
        <v>0.27530052748488198</v>
      </c>
      <c r="AG9" s="17">
        <v>0.18967240070835101</v>
      </c>
      <c r="AH9" s="17">
        <v>0.170937634203989</v>
      </c>
      <c r="AI9" s="17">
        <v>0.22873464961043999</v>
      </c>
      <c r="AJ9" s="17">
        <v>0.144085863396783</v>
      </c>
      <c r="AK9" s="17"/>
      <c r="AL9" s="17">
        <v>0.15516112917682101</v>
      </c>
      <c r="AM9" s="17">
        <v>0.202927021995297</v>
      </c>
      <c r="AN9" s="17">
        <v>0.19788834654798401</v>
      </c>
      <c r="AO9" s="17">
        <v>0.49494978884614199</v>
      </c>
      <c r="AP9" s="17"/>
      <c r="AQ9" s="17">
        <v>0.220488845158194</v>
      </c>
      <c r="AR9" s="17">
        <v>0.16632478562023001</v>
      </c>
      <c r="AS9" s="17"/>
      <c r="AT9" s="17">
        <v>0.18365803213912099</v>
      </c>
      <c r="AU9" s="17">
        <v>0.18359080467838701</v>
      </c>
      <c r="AV9" s="17"/>
      <c r="AW9" s="17">
        <v>0.166863212605011</v>
      </c>
      <c r="AX9" s="17">
        <v>0.167066311562164</v>
      </c>
      <c r="AY9" s="17">
        <v>0.26381329524300601</v>
      </c>
      <c r="AZ9" s="17"/>
      <c r="BA9" s="17">
        <v>0.21297897719973599</v>
      </c>
      <c r="BB9" s="17">
        <v>0.21690136010591801</v>
      </c>
      <c r="BC9" s="17">
        <v>0.18380659134373201</v>
      </c>
      <c r="BD9" s="17">
        <v>0.188365999091472</v>
      </c>
      <c r="BE9" s="17">
        <v>0.15454710876347799</v>
      </c>
      <c r="BF9" s="17"/>
      <c r="BG9" s="17">
        <v>0.15814355926733401</v>
      </c>
      <c r="BH9" s="17">
        <v>0.22577082584679301</v>
      </c>
      <c r="BI9" s="17"/>
      <c r="BJ9" s="17">
        <v>0.21199961420600699</v>
      </c>
      <c r="BK9" s="17">
        <v>0.145836139701159</v>
      </c>
      <c r="BL9" s="17"/>
      <c r="BM9" s="17">
        <v>0.27504832611138602</v>
      </c>
      <c r="BN9" s="17">
        <v>0.12960779214742099</v>
      </c>
      <c r="BO9" s="17">
        <v>0.24649176448818599</v>
      </c>
      <c r="BP9" s="17">
        <v>0.12300746135827199</v>
      </c>
      <c r="BQ9" s="17">
        <v>0.189756547110673</v>
      </c>
      <c r="BR9" s="17"/>
      <c r="BS9" s="17">
        <v>0.21993593032443901</v>
      </c>
      <c r="BT9" s="17"/>
      <c r="BU9" s="17">
        <v>0.15256138111085699</v>
      </c>
      <c r="BV9" s="17">
        <v>0.28465696364181903</v>
      </c>
      <c r="BW9" s="17">
        <v>0.207573260040607</v>
      </c>
      <c r="BX9" s="17">
        <v>0.21488117215847599</v>
      </c>
      <c r="BY9" s="17">
        <v>0.150172490708148</v>
      </c>
      <c r="BZ9" s="17"/>
      <c r="CA9" s="17">
        <v>0.29521172205220197</v>
      </c>
      <c r="CB9" s="17"/>
      <c r="CC9" s="17">
        <v>0.23092523950664301</v>
      </c>
      <c r="CD9" s="17">
        <v>7.5694806631105296E-2</v>
      </c>
      <c r="CE9" s="17"/>
      <c r="CF9" s="17">
        <v>0.27011135235439998</v>
      </c>
      <c r="CG9" s="17"/>
      <c r="CH9" s="17">
        <v>0.15938293605793799</v>
      </c>
      <c r="CI9" s="17">
        <v>0.26146101307118402</v>
      </c>
    </row>
    <row r="10" spans="2:87" x14ac:dyDescent="0.35">
      <c r="B10" s="18" t="s">
        <v>158</v>
      </c>
      <c r="C10" s="17">
        <v>0.21591915870296499</v>
      </c>
      <c r="D10" s="17">
        <v>0.241551811728941</v>
      </c>
      <c r="E10" s="17">
        <v>0.18632203021718299</v>
      </c>
      <c r="F10" s="17"/>
      <c r="G10" s="17">
        <v>0.30118977878499098</v>
      </c>
      <c r="H10" s="17">
        <v>0.25964148648399499</v>
      </c>
      <c r="I10" s="17">
        <v>0.24834248068965001</v>
      </c>
      <c r="J10" s="17">
        <v>0.23242835993956101</v>
      </c>
      <c r="K10" s="17">
        <v>0.125874918780496</v>
      </c>
      <c r="L10" s="17">
        <v>0.147583210102958</v>
      </c>
      <c r="M10" s="17"/>
      <c r="N10" s="17">
        <v>0.27724708300505402</v>
      </c>
      <c r="O10" s="17">
        <v>0.18905360117363501</v>
      </c>
      <c r="P10" s="17">
        <v>0.23068006433701099</v>
      </c>
      <c r="Q10" s="17">
        <v>0.154696349117003</v>
      </c>
      <c r="R10" s="17"/>
      <c r="S10" s="17">
        <v>0.28059037882286197</v>
      </c>
      <c r="T10" s="17">
        <v>0.23841473956911</v>
      </c>
      <c r="U10" s="17">
        <v>9.0162336607480104E-2</v>
      </c>
      <c r="V10" s="17">
        <v>0.20502581673418199</v>
      </c>
      <c r="W10" s="17">
        <v>0.30867289014249999</v>
      </c>
      <c r="X10" s="17">
        <v>0.27282428887442001</v>
      </c>
      <c r="Y10" s="17">
        <v>8.6561970328331794E-2</v>
      </c>
      <c r="Z10" s="17">
        <v>0.16867008588170801</v>
      </c>
      <c r="AA10" s="17">
        <v>0.240307538076034</v>
      </c>
      <c r="AB10" s="17">
        <v>0.215911529342314</v>
      </c>
      <c r="AC10" s="17">
        <v>0.18317249816232201</v>
      </c>
      <c r="AD10" s="17">
        <v>0.18608148180999101</v>
      </c>
      <c r="AE10" s="17"/>
      <c r="AF10" s="17">
        <v>0.15248691838622899</v>
      </c>
      <c r="AG10" s="17">
        <v>0.15591854534016</v>
      </c>
      <c r="AH10" s="17">
        <v>0.27323213934696</v>
      </c>
      <c r="AI10" s="17">
        <v>0.28986179060123202</v>
      </c>
      <c r="AJ10" s="17">
        <v>0.34811793616693198</v>
      </c>
      <c r="AK10" s="17"/>
      <c r="AL10" s="17">
        <v>0.206118136191352</v>
      </c>
      <c r="AM10" s="17">
        <v>0.19914113630209601</v>
      </c>
      <c r="AN10" s="17">
        <v>0.280648364782489</v>
      </c>
      <c r="AO10" s="17">
        <v>0.19322193925321099</v>
      </c>
      <c r="AP10" s="17"/>
      <c r="AQ10" s="17">
        <v>0.14465679459465799</v>
      </c>
      <c r="AR10" s="17">
        <v>0.31418976591405001</v>
      </c>
      <c r="AS10" s="17"/>
      <c r="AT10" s="17">
        <v>0.25973176034136097</v>
      </c>
      <c r="AU10" s="17">
        <v>0.125723301901072</v>
      </c>
      <c r="AV10" s="17"/>
      <c r="AW10" s="17">
        <v>0.194416758405765</v>
      </c>
      <c r="AX10" s="17">
        <v>0.256529079743052</v>
      </c>
      <c r="AY10" s="17">
        <v>0.214115122790837</v>
      </c>
      <c r="AZ10" s="17"/>
      <c r="BA10" s="17">
        <v>0.284292195102546</v>
      </c>
      <c r="BB10" s="17">
        <v>0.210424101600448</v>
      </c>
      <c r="BC10" s="17">
        <v>0.17635206739121501</v>
      </c>
      <c r="BD10" s="17">
        <v>0.237964547616279</v>
      </c>
      <c r="BE10" s="17">
        <v>0.18090505669276699</v>
      </c>
      <c r="BF10" s="17"/>
      <c r="BG10" s="17">
        <v>0.21796184103713401</v>
      </c>
      <c r="BH10" s="17">
        <v>0.21447146455947999</v>
      </c>
      <c r="BI10" s="17"/>
      <c r="BJ10" s="17">
        <v>0.22586741372778299</v>
      </c>
      <c r="BK10" s="17">
        <v>0.179768934226336</v>
      </c>
      <c r="BL10" s="17"/>
      <c r="BM10" s="17">
        <v>6.8723876788052696E-2</v>
      </c>
      <c r="BN10" s="17">
        <v>0.14272515448909501</v>
      </c>
      <c r="BO10" s="17">
        <v>0.33402411624163503</v>
      </c>
      <c r="BP10" s="17">
        <v>0.296236644541439</v>
      </c>
      <c r="BQ10" s="17">
        <v>0.165011419329572</v>
      </c>
      <c r="BR10" s="17"/>
      <c r="BS10" s="17">
        <v>0.17181414683392299</v>
      </c>
      <c r="BT10" s="17"/>
      <c r="BU10" s="17">
        <v>0.18794218094076101</v>
      </c>
      <c r="BV10" s="17">
        <v>0.39311138421811898</v>
      </c>
      <c r="BW10" s="17">
        <v>0.20693458013409299</v>
      </c>
      <c r="BX10" s="17">
        <v>0.132237588865005</v>
      </c>
      <c r="BY10" s="17">
        <v>7.1073362148054306E-2</v>
      </c>
      <c r="BZ10" s="17"/>
      <c r="CA10" s="17">
        <v>0.27632852708681899</v>
      </c>
      <c r="CB10" s="17"/>
      <c r="CC10" s="17">
        <v>0.215692877504678</v>
      </c>
      <c r="CD10" s="17">
        <v>0.26201166011653898</v>
      </c>
      <c r="CE10" s="17"/>
      <c r="CF10" s="17">
        <v>0.16732515771915499</v>
      </c>
      <c r="CG10" s="17"/>
      <c r="CH10" s="17">
        <v>0.144407159158568</v>
      </c>
      <c r="CI10" s="17">
        <v>0.40379043091921601</v>
      </c>
    </row>
    <row r="11" spans="2:87" x14ac:dyDescent="0.35">
      <c r="B11" s="18" t="s">
        <v>159</v>
      </c>
      <c r="C11" s="17">
        <v>0.28391743043006101</v>
      </c>
      <c r="D11" s="17">
        <v>0.28559210255247602</v>
      </c>
      <c r="E11" s="17">
        <v>0.28339097858984402</v>
      </c>
      <c r="F11" s="17"/>
      <c r="G11" s="17">
        <v>0.294081229728402</v>
      </c>
      <c r="H11" s="17">
        <v>0.228558451244603</v>
      </c>
      <c r="I11" s="17">
        <v>0.26889026628436302</v>
      </c>
      <c r="J11" s="17">
        <v>0.28663877909480601</v>
      </c>
      <c r="K11" s="17">
        <v>0.295188838663627</v>
      </c>
      <c r="L11" s="17">
        <v>0.330178396850904</v>
      </c>
      <c r="M11" s="17"/>
      <c r="N11" s="17">
        <v>0.31716613443928399</v>
      </c>
      <c r="O11" s="17">
        <v>0.30404442613353799</v>
      </c>
      <c r="P11" s="17">
        <v>0.26866874604994301</v>
      </c>
      <c r="Q11" s="17">
        <v>0.244065853969335</v>
      </c>
      <c r="R11" s="17"/>
      <c r="S11" s="17">
        <v>0.206022568626514</v>
      </c>
      <c r="T11" s="17">
        <v>0.33831669127338498</v>
      </c>
      <c r="U11" s="17">
        <v>0.32555352246625202</v>
      </c>
      <c r="V11" s="17">
        <v>0.20898580294114499</v>
      </c>
      <c r="W11" s="17">
        <v>0.31637711553817499</v>
      </c>
      <c r="X11" s="17">
        <v>0.25967112414216198</v>
      </c>
      <c r="Y11" s="17">
        <v>0.38008178252473301</v>
      </c>
      <c r="Z11" s="17">
        <v>0.251225246283517</v>
      </c>
      <c r="AA11" s="17">
        <v>0.343902240038721</v>
      </c>
      <c r="AB11" s="17">
        <v>0.28901256661306401</v>
      </c>
      <c r="AC11" s="17">
        <v>0.15280754843494199</v>
      </c>
      <c r="AD11" s="17">
        <v>0.27336308005318999</v>
      </c>
      <c r="AE11" s="17"/>
      <c r="AF11" s="17">
        <v>0.23961140020000399</v>
      </c>
      <c r="AG11" s="17">
        <v>0.3381600694304</v>
      </c>
      <c r="AH11" s="17">
        <v>0.273582330896249</v>
      </c>
      <c r="AI11" s="17">
        <v>0.24233052432015301</v>
      </c>
      <c r="AJ11" s="17">
        <v>0.26778451975615303</v>
      </c>
      <c r="AK11" s="17"/>
      <c r="AL11" s="17">
        <v>0.31546737944650399</v>
      </c>
      <c r="AM11" s="17">
        <v>0.26447910547203901</v>
      </c>
      <c r="AN11" s="17">
        <v>0.29543681156427098</v>
      </c>
      <c r="AO11" s="17">
        <v>0.15042300744151399</v>
      </c>
      <c r="AP11" s="17"/>
      <c r="AQ11" s="17">
        <v>0.28938278336398399</v>
      </c>
      <c r="AR11" s="17">
        <v>0.276380723527899</v>
      </c>
      <c r="AS11" s="17"/>
      <c r="AT11" s="17">
        <v>0.247874169522177</v>
      </c>
      <c r="AU11" s="17">
        <v>0.34785840019986602</v>
      </c>
      <c r="AV11" s="17"/>
      <c r="AW11" s="17">
        <v>0.296403593032669</v>
      </c>
      <c r="AX11" s="17">
        <v>0.31412978778685802</v>
      </c>
      <c r="AY11" s="17">
        <v>0.24941259857657699</v>
      </c>
      <c r="AZ11" s="17"/>
      <c r="BA11" s="17">
        <v>0.25161526516652999</v>
      </c>
      <c r="BB11" s="17">
        <v>0.26689270482018601</v>
      </c>
      <c r="BC11" s="17">
        <v>0.31495452444201</v>
      </c>
      <c r="BD11" s="17">
        <v>0.25818445131769002</v>
      </c>
      <c r="BE11" s="17">
        <v>0.33431701656250801</v>
      </c>
      <c r="BF11" s="17"/>
      <c r="BG11" s="17">
        <v>0.29377505085676298</v>
      </c>
      <c r="BH11" s="17">
        <v>0.27693111683556898</v>
      </c>
      <c r="BI11" s="17"/>
      <c r="BJ11" s="17">
        <v>0.26836764149685599</v>
      </c>
      <c r="BK11" s="17">
        <v>0.34042265261196403</v>
      </c>
      <c r="BL11" s="17"/>
      <c r="BM11" s="17">
        <v>0.29498418969905599</v>
      </c>
      <c r="BN11" s="17">
        <v>0.27263961384243701</v>
      </c>
      <c r="BO11" s="17">
        <v>0.24981305389269201</v>
      </c>
      <c r="BP11" s="17">
        <v>0.38303215861272899</v>
      </c>
      <c r="BQ11" s="17">
        <v>0.26161450203918502</v>
      </c>
      <c r="BR11" s="17"/>
      <c r="BS11" s="17">
        <v>0.27245741776948201</v>
      </c>
      <c r="BT11" s="17"/>
      <c r="BU11" s="17">
        <v>0.331111032833246</v>
      </c>
      <c r="BV11" s="17">
        <v>0.21789312085319901</v>
      </c>
      <c r="BW11" s="17">
        <v>0.35530976394429697</v>
      </c>
      <c r="BX11" s="17">
        <v>0.24629491123883701</v>
      </c>
      <c r="BY11" s="17">
        <v>0.28308169622367801</v>
      </c>
      <c r="BZ11" s="17"/>
      <c r="CA11" s="17">
        <v>0.27022949247975803</v>
      </c>
      <c r="CB11" s="17"/>
      <c r="CC11" s="17">
        <v>0.27318037262961697</v>
      </c>
      <c r="CD11" s="17">
        <v>0.38069202208663699</v>
      </c>
      <c r="CE11" s="17"/>
      <c r="CF11" s="17">
        <v>0.28144767769175799</v>
      </c>
      <c r="CG11" s="17"/>
      <c r="CH11" s="17">
        <v>0.333641245499115</v>
      </c>
      <c r="CI11" s="17">
        <v>0.186300959462218</v>
      </c>
    </row>
    <row r="12" spans="2:87" x14ac:dyDescent="0.35">
      <c r="B12" s="18" t="s">
        <v>160</v>
      </c>
      <c r="C12" s="17">
        <v>0.215569207538057</v>
      </c>
      <c r="D12" s="17">
        <v>0.18249727754410799</v>
      </c>
      <c r="E12" s="17">
        <v>0.25041358767100902</v>
      </c>
      <c r="F12" s="17"/>
      <c r="G12" s="17">
        <v>9.3725722111995799E-2</v>
      </c>
      <c r="H12" s="17">
        <v>0.13936905513560299</v>
      </c>
      <c r="I12" s="17">
        <v>0.24331924745342901</v>
      </c>
      <c r="J12" s="17">
        <v>0.21442623922703799</v>
      </c>
      <c r="K12" s="17">
        <v>0.27824823668951598</v>
      </c>
      <c r="L12" s="17">
        <v>0.30532598956467999</v>
      </c>
      <c r="M12" s="17"/>
      <c r="N12" s="17">
        <v>0.18572200697985</v>
      </c>
      <c r="O12" s="17">
        <v>0.25189864831720699</v>
      </c>
      <c r="P12" s="17">
        <v>0.25769558890694499</v>
      </c>
      <c r="Q12" s="17">
        <v>0.17661540422521901</v>
      </c>
      <c r="R12" s="17"/>
      <c r="S12" s="17">
        <v>0.19741282767756799</v>
      </c>
      <c r="T12" s="17">
        <v>0.16912770482973299</v>
      </c>
      <c r="U12" s="17">
        <v>0.28960554605399802</v>
      </c>
      <c r="V12" s="17">
        <v>0.31098844613300403</v>
      </c>
      <c r="W12" s="17">
        <v>0.21009749169212399</v>
      </c>
      <c r="X12" s="17">
        <v>0.170503962606219</v>
      </c>
      <c r="Y12" s="17">
        <v>0.27303731254297098</v>
      </c>
      <c r="Z12" s="17">
        <v>0.26314326584241499</v>
      </c>
      <c r="AA12" s="17">
        <v>0.105832916094246</v>
      </c>
      <c r="AB12" s="17">
        <v>0.19304019608482401</v>
      </c>
      <c r="AC12" s="17">
        <v>0.35833917547423499</v>
      </c>
      <c r="AD12" s="17">
        <v>0.22416693473869301</v>
      </c>
      <c r="AE12" s="17"/>
      <c r="AF12" s="17">
        <v>0.22550660391452801</v>
      </c>
      <c r="AG12" s="17">
        <v>0.20500991786009501</v>
      </c>
      <c r="AH12" s="17">
        <v>0.185201173040907</v>
      </c>
      <c r="AI12" s="17">
        <v>0.220907962183996</v>
      </c>
      <c r="AJ12" s="17">
        <v>0.204715588633785</v>
      </c>
      <c r="AK12" s="17"/>
      <c r="AL12" s="17">
        <v>0.24104397287444099</v>
      </c>
      <c r="AM12" s="17">
        <v>0.20316727217604499</v>
      </c>
      <c r="AN12" s="17">
        <v>0.20312762921847699</v>
      </c>
      <c r="AO12" s="17">
        <v>0.161405264459133</v>
      </c>
      <c r="AP12" s="17"/>
      <c r="AQ12" s="17">
        <v>0.24189417456290199</v>
      </c>
      <c r="AR12" s="17">
        <v>0.17926714926769699</v>
      </c>
      <c r="AS12" s="17"/>
      <c r="AT12" s="17">
        <v>0.20712028213793501</v>
      </c>
      <c r="AU12" s="17">
        <v>0.29988261404684902</v>
      </c>
      <c r="AV12" s="17"/>
      <c r="AW12" s="17">
        <v>0.28134014843889299</v>
      </c>
      <c r="AX12" s="17">
        <v>0.175402207188666</v>
      </c>
      <c r="AY12" s="17">
        <v>0.17343194415583599</v>
      </c>
      <c r="AZ12" s="17"/>
      <c r="BA12" s="17">
        <v>0.14257186195868399</v>
      </c>
      <c r="BB12" s="17">
        <v>0.24180850870284101</v>
      </c>
      <c r="BC12" s="17">
        <v>0.227604778914619</v>
      </c>
      <c r="BD12" s="17">
        <v>0.24917962972525001</v>
      </c>
      <c r="BE12" s="17">
        <v>0.250397766959085</v>
      </c>
      <c r="BF12" s="17"/>
      <c r="BG12" s="17">
        <v>0.22892285859584299</v>
      </c>
      <c r="BH12" s="17">
        <v>0.20610517972172801</v>
      </c>
      <c r="BI12" s="17"/>
      <c r="BJ12" s="17">
        <v>0.20565697561148699</v>
      </c>
      <c r="BK12" s="17">
        <v>0.25158853035557299</v>
      </c>
      <c r="BL12" s="17"/>
      <c r="BM12" s="17">
        <v>0.166263981972567</v>
      </c>
      <c r="BN12" s="17">
        <v>0.37140090656629998</v>
      </c>
      <c r="BO12" s="17">
        <v>0.136123403155232</v>
      </c>
      <c r="BP12" s="17">
        <v>0.103814311042933</v>
      </c>
      <c r="BQ12" s="17">
        <v>0.279127513092568</v>
      </c>
      <c r="BR12" s="17"/>
      <c r="BS12" s="17">
        <v>0.30070151237357501</v>
      </c>
      <c r="BT12" s="17"/>
      <c r="BU12" s="17">
        <v>0.254720481670072</v>
      </c>
      <c r="BV12" s="17">
        <v>6.6470077087702903E-2</v>
      </c>
      <c r="BW12" s="17">
        <v>0.16829774495059899</v>
      </c>
      <c r="BX12" s="17">
        <v>0.368225475720943</v>
      </c>
      <c r="BY12" s="17">
        <v>9.9280373856391102E-2</v>
      </c>
      <c r="BZ12" s="17"/>
      <c r="CA12" s="17">
        <v>0.121117965175583</v>
      </c>
      <c r="CB12" s="17"/>
      <c r="CC12" s="17">
        <v>0.23038433179314</v>
      </c>
      <c r="CD12" s="17">
        <v>0.16166303253757</v>
      </c>
      <c r="CE12" s="17"/>
      <c r="CF12" s="17">
        <v>0.22807869619287499</v>
      </c>
      <c r="CG12" s="17"/>
      <c r="CH12" s="17">
        <v>0.28254340826030799</v>
      </c>
      <c r="CI12" s="17">
        <v>6.4458336941936006E-2</v>
      </c>
    </row>
    <row r="13" spans="2:87" x14ac:dyDescent="0.35">
      <c r="B13" s="18" t="s">
        <v>161</v>
      </c>
      <c r="C13" s="19">
        <v>8.68729584925899E-2</v>
      </c>
      <c r="D13" s="19">
        <v>8.3971858658698106E-2</v>
      </c>
      <c r="E13" s="19">
        <v>9.0214908527529697E-2</v>
      </c>
      <c r="F13" s="19"/>
      <c r="G13" s="19">
        <v>0.126634548386511</v>
      </c>
      <c r="H13" s="19">
        <v>8.0804654696740599E-2</v>
      </c>
      <c r="I13" s="19">
        <v>0.124749620587285</v>
      </c>
      <c r="J13" s="19">
        <v>6.3287258896437604E-2</v>
      </c>
      <c r="K13" s="19">
        <v>9.2445669889132998E-2</v>
      </c>
      <c r="L13" s="19">
        <v>5.1639168183521003E-2</v>
      </c>
      <c r="M13" s="19"/>
      <c r="N13" s="19">
        <v>6.9285212438895405E-2</v>
      </c>
      <c r="O13" s="19">
        <v>5.5257533705075003E-2</v>
      </c>
      <c r="P13" s="19">
        <v>7.1131624361462795E-2</v>
      </c>
      <c r="Q13" s="19">
        <v>0.15107243785499599</v>
      </c>
      <c r="R13" s="19"/>
      <c r="S13" s="19">
        <v>6.9267353818043595E-2</v>
      </c>
      <c r="T13" s="19">
        <v>6.0958991064043899E-2</v>
      </c>
      <c r="U13" s="19">
        <v>2.3864947527641199E-2</v>
      </c>
      <c r="V13" s="19">
        <v>0.10617120532388399</v>
      </c>
      <c r="W13" s="19">
        <v>7.3373762020414401E-2</v>
      </c>
      <c r="X13" s="19">
        <v>6.0095760574830397E-2</v>
      </c>
      <c r="Y13" s="19">
        <v>0.116855739332279</v>
      </c>
      <c r="Z13" s="19">
        <v>9.4354086453231206E-2</v>
      </c>
      <c r="AA13" s="19">
        <v>8.9517482357810096E-2</v>
      </c>
      <c r="AB13" s="19">
        <v>0.13334506124120099</v>
      </c>
      <c r="AC13" s="19">
        <v>0.114169947351926</v>
      </c>
      <c r="AD13" s="19">
        <v>0.13853561112264701</v>
      </c>
      <c r="AE13" s="19"/>
      <c r="AF13" s="19">
        <v>0.107094550014357</v>
      </c>
      <c r="AG13" s="19">
        <v>0.11123906666099399</v>
      </c>
      <c r="AH13" s="19">
        <v>9.7046722511894695E-2</v>
      </c>
      <c r="AI13" s="19">
        <v>1.8165073284179201E-2</v>
      </c>
      <c r="AJ13" s="19">
        <v>3.5296092046346199E-2</v>
      </c>
      <c r="AK13" s="19"/>
      <c r="AL13" s="19">
        <v>8.2209382310882304E-2</v>
      </c>
      <c r="AM13" s="19">
        <v>0.13028546405452299</v>
      </c>
      <c r="AN13" s="19">
        <v>2.2898847886779199E-2</v>
      </c>
      <c r="AO13" s="19">
        <v>0</v>
      </c>
      <c r="AP13" s="19"/>
      <c r="AQ13" s="19">
        <v>0.103577402320262</v>
      </c>
      <c r="AR13" s="19">
        <v>6.38375756701237E-2</v>
      </c>
      <c r="AS13" s="19"/>
      <c r="AT13" s="19">
        <v>0.10161575585940499</v>
      </c>
      <c r="AU13" s="19">
        <v>4.2944879173826098E-2</v>
      </c>
      <c r="AV13" s="19"/>
      <c r="AW13" s="19">
        <v>6.0976287517661897E-2</v>
      </c>
      <c r="AX13" s="19">
        <v>8.6872613719259903E-2</v>
      </c>
      <c r="AY13" s="19">
        <v>9.9227039233744402E-2</v>
      </c>
      <c r="AZ13" s="19"/>
      <c r="BA13" s="19">
        <v>0.10854170057250299</v>
      </c>
      <c r="BB13" s="19">
        <v>6.3973324770606604E-2</v>
      </c>
      <c r="BC13" s="19">
        <v>9.7282037908423102E-2</v>
      </c>
      <c r="BD13" s="19">
        <v>6.6305372249308894E-2</v>
      </c>
      <c r="BE13" s="19">
        <v>7.9833051022161997E-2</v>
      </c>
      <c r="BF13" s="19"/>
      <c r="BG13" s="19">
        <v>0.101196690242926</v>
      </c>
      <c r="BH13" s="19">
        <v>7.672141303643E-2</v>
      </c>
      <c r="BI13" s="19"/>
      <c r="BJ13" s="19">
        <v>8.8108354957866994E-2</v>
      </c>
      <c r="BK13" s="19">
        <v>8.2383743104968002E-2</v>
      </c>
      <c r="BL13" s="19"/>
      <c r="BM13" s="19">
        <v>0.19497962542893801</v>
      </c>
      <c r="BN13" s="19">
        <v>8.3626532954745703E-2</v>
      </c>
      <c r="BO13" s="19">
        <v>3.3547662222254401E-2</v>
      </c>
      <c r="BP13" s="19">
        <v>9.3909424444626396E-2</v>
      </c>
      <c r="BQ13" s="19">
        <v>0.104490018428003</v>
      </c>
      <c r="BR13" s="19"/>
      <c r="BS13" s="19">
        <v>3.50909926985822E-2</v>
      </c>
      <c r="BT13" s="19"/>
      <c r="BU13" s="19">
        <v>7.3664923445062896E-2</v>
      </c>
      <c r="BV13" s="19">
        <v>3.7868454199159497E-2</v>
      </c>
      <c r="BW13" s="19">
        <v>6.1884650930404198E-2</v>
      </c>
      <c r="BX13" s="19">
        <v>3.83608520167395E-2</v>
      </c>
      <c r="BY13" s="19">
        <v>0.39639207706372898</v>
      </c>
      <c r="BZ13" s="19"/>
      <c r="CA13" s="19">
        <v>3.7112293205638101E-2</v>
      </c>
      <c r="CB13" s="19"/>
      <c r="CC13" s="19">
        <v>4.9817178565923201E-2</v>
      </c>
      <c r="CD13" s="19">
        <v>0.11993847862814901</v>
      </c>
      <c r="CE13" s="19"/>
      <c r="CF13" s="19">
        <v>5.3037116041812202E-2</v>
      </c>
      <c r="CG13" s="19"/>
      <c r="CH13" s="19">
        <v>8.0025251024071306E-2</v>
      </c>
      <c r="CI13" s="19">
        <v>8.3989259605445593E-2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179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508</v>
      </c>
      <c r="D7" s="10">
        <v>261</v>
      </c>
      <c r="E7" s="10">
        <v>246</v>
      </c>
      <c r="F7" s="10"/>
      <c r="G7" s="10">
        <v>41</v>
      </c>
      <c r="H7" s="10">
        <v>95</v>
      </c>
      <c r="I7" s="10">
        <v>78</v>
      </c>
      <c r="J7" s="10">
        <v>97</v>
      </c>
      <c r="K7" s="10">
        <v>92</v>
      </c>
      <c r="L7" s="10">
        <v>105</v>
      </c>
      <c r="M7" s="10"/>
      <c r="N7" s="10">
        <v>151</v>
      </c>
      <c r="O7" s="10">
        <v>119</v>
      </c>
      <c r="P7" s="10">
        <v>106</v>
      </c>
      <c r="Q7" s="10">
        <v>128</v>
      </c>
      <c r="R7" s="10"/>
      <c r="S7" s="10">
        <v>68</v>
      </c>
      <c r="T7" s="10">
        <v>66</v>
      </c>
      <c r="U7" s="10">
        <v>40</v>
      </c>
      <c r="V7" s="10">
        <v>37</v>
      </c>
      <c r="W7" s="10">
        <v>40</v>
      </c>
      <c r="X7" s="10">
        <v>35</v>
      </c>
      <c r="Y7" s="10">
        <v>34</v>
      </c>
      <c r="Z7" s="10">
        <v>25</v>
      </c>
      <c r="AA7" s="10">
        <v>52</v>
      </c>
      <c r="AB7" s="10">
        <v>65</v>
      </c>
      <c r="AC7" s="10">
        <v>25</v>
      </c>
      <c r="AD7" s="10">
        <v>21</v>
      </c>
      <c r="AE7" s="10"/>
      <c r="AF7" s="10">
        <v>97</v>
      </c>
      <c r="AG7" s="10">
        <v>164</v>
      </c>
      <c r="AH7" s="10">
        <v>111</v>
      </c>
      <c r="AI7" s="10">
        <v>59</v>
      </c>
      <c r="AJ7" s="10">
        <v>63</v>
      </c>
      <c r="AK7" s="10"/>
      <c r="AL7" s="10">
        <v>204</v>
      </c>
      <c r="AM7" s="10">
        <v>193</v>
      </c>
      <c r="AN7" s="10">
        <v>88</v>
      </c>
      <c r="AO7" s="10">
        <v>23</v>
      </c>
      <c r="AP7" s="10"/>
      <c r="AQ7" s="10">
        <v>291</v>
      </c>
      <c r="AR7" s="10">
        <v>217</v>
      </c>
      <c r="AS7" s="10"/>
      <c r="AT7" s="10">
        <v>343</v>
      </c>
      <c r="AU7" s="10">
        <v>100</v>
      </c>
      <c r="AV7" s="10"/>
      <c r="AW7" s="10">
        <v>206</v>
      </c>
      <c r="AX7" s="10">
        <v>133</v>
      </c>
      <c r="AY7" s="10">
        <v>160</v>
      </c>
      <c r="AZ7" s="10"/>
      <c r="BA7" s="10">
        <v>115</v>
      </c>
      <c r="BB7" s="10">
        <v>138</v>
      </c>
      <c r="BC7" s="10">
        <v>170</v>
      </c>
      <c r="BD7" s="10">
        <v>47</v>
      </c>
      <c r="BE7" s="10">
        <v>38</v>
      </c>
      <c r="BF7" s="10"/>
      <c r="BG7" s="10">
        <v>200</v>
      </c>
      <c r="BH7" s="10">
        <v>308</v>
      </c>
      <c r="BI7" s="10"/>
      <c r="BJ7" s="10">
        <v>392</v>
      </c>
      <c r="BK7" s="10">
        <v>116</v>
      </c>
      <c r="BL7" s="10"/>
      <c r="BM7" s="10">
        <v>65</v>
      </c>
      <c r="BN7" s="10">
        <v>97</v>
      </c>
      <c r="BO7" s="10">
        <v>187</v>
      </c>
      <c r="BP7" s="10">
        <v>41</v>
      </c>
      <c r="BQ7" s="10">
        <v>52</v>
      </c>
      <c r="BR7" s="10"/>
      <c r="BS7" s="10">
        <v>156</v>
      </c>
      <c r="BT7" s="10"/>
      <c r="BU7" s="10">
        <v>95</v>
      </c>
      <c r="BV7" s="10">
        <v>124</v>
      </c>
      <c r="BW7" s="10">
        <v>48</v>
      </c>
      <c r="BX7" s="10">
        <v>97</v>
      </c>
      <c r="BY7" s="10">
        <v>35</v>
      </c>
      <c r="BZ7" s="10"/>
      <c r="CA7" s="10">
        <v>51</v>
      </c>
      <c r="CB7" s="10"/>
      <c r="CC7" s="10">
        <v>406</v>
      </c>
      <c r="CD7" s="10">
        <v>85</v>
      </c>
      <c r="CE7" s="10"/>
      <c r="CF7" s="10">
        <v>208</v>
      </c>
      <c r="CG7" s="10"/>
      <c r="CH7" s="10">
        <v>171</v>
      </c>
      <c r="CI7" s="10">
        <v>67</v>
      </c>
    </row>
    <row r="8" spans="2:87" ht="30" customHeight="1" x14ac:dyDescent="0.35">
      <c r="B8" s="11" t="s">
        <v>20</v>
      </c>
      <c r="C8" s="11">
        <v>505</v>
      </c>
      <c r="D8" s="11">
        <v>255</v>
      </c>
      <c r="E8" s="11">
        <v>249</v>
      </c>
      <c r="F8" s="11"/>
      <c r="G8" s="11">
        <v>70</v>
      </c>
      <c r="H8" s="11">
        <v>93</v>
      </c>
      <c r="I8" s="11">
        <v>74</v>
      </c>
      <c r="J8" s="11">
        <v>91</v>
      </c>
      <c r="K8" s="11">
        <v>83</v>
      </c>
      <c r="L8" s="11">
        <v>95</v>
      </c>
      <c r="M8" s="11"/>
      <c r="N8" s="11">
        <v>138</v>
      </c>
      <c r="O8" s="11">
        <v>122</v>
      </c>
      <c r="P8" s="11">
        <v>111</v>
      </c>
      <c r="Q8" s="11">
        <v>131</v>
      </c>
      <c r="R8" s="11"/>
      <c r="S8" s="11">
        <v>68</v>
      </c>
      <c r="T8" s="11">
        <v>61</v>
      </c>
      <c r="U8" s="11">
        <v>38</v>
      </c>
      <c r="V8" s="11">
        <v>39</v>
      </c>
      <c r="W8" s="11">
        <v>36</v>
      </c>
      <c r="X8" s="11">
        <v>39</v>
      </c>
      <c r="Y8" s="11">
        <v>38</v>
      </c>
      <c r="Z8" s="11">
        <v>27</v>
      </c>
      <c r="AA8" s="11">
        <v>56</v>
      </c>
      <c r="AB8" s="11">
        <v>62</v>
      </c>
      <c r="AC8" s="11">
        <v>24</v>
      </c>
      <c r="AD8" s="11">
        <v>18</v>
      </c>
      <c r="AE8" s="11"/>
      <c r="AF8" s="11">
        <v>97</v>
      </c>
      <c r="AG8" s="11">
        <v>170</v>
      </c>
      <c r="AH8" s="11">
        <v>108</v>
      </c>
      <c r="AI8" s="11">
        <v>55</v>
      </c>
      <c r="AJ8" s="11">
        <v>61</v>
      </c>
      <c r="AK8" s="11"/>
      <c r="AL8" s="11">
        <v>192</v>
      </c>
      <c r="AM8" s="11">
        <v>200</v>
      </c>
      <c r="AN8" s="11">
        <v>89</v>
      </c>
      <c r="AO8" s="11">
        <v>24</v>
      </c>
      <c r="AP8" s="11"/>
      <c r="AQ8" s="11">
        <v>293</v>
      </c>
      <c r="AR8" s="11">
        <v>212</v>
      </c>
      <c r="AS8" s="11"/>
      <c r="AT8" s="11">
        <v>342</v>
      </c>
      <c r="AU8" s="11">
        <v>91</v>
      </c>
      <c r="AV8" s="11"/>
      <c r="AW8" s="11">
        <v>191</v>
      </c>
      <c r="AX8" s="11">
        <v>136</v>
      </c>
      <c r="AY8" s="11">
        <v>168</v>
      </c>
      <c r="AZ8" s="11"/>
      <c r="BA8" s="11">
        <v>115</v>
      </c>
      <c r="BB8" s="11">
        <v>137</v>
      </c>
      <c r="BC8" s="11">
        <v>173</v>
      </c>
      <c r="BD8" s="11">
        <v>44</v>
      </c>
      <c r="BE8" s="11">
        <v>36</v>
      </c>
      <c r="BF8" s="11"/>
      <c r="BG8" s="11">
        <v>210</v>
      </c>
      <c r="BH8" s="11">
        <v>296</v>
      </c>
      <c r="BI8" s="11"/>
      <c r="BJ8" s="11">
        <v>396</v>
      </c>
      <c r="BK8" s="11">
        <v>109</v>
      </c>
      <c r="BL8" s="11"/>
      <c r="BM8" s="11">
        <v>69</v>
      </c>
      <c r="BN8" s="11">
        <v>91</v>
      </c>
      <c r="BO8" s="11">
        <v>186</v>
      </c>
      <c r="BP8" s="11">
        <v>41</v>
      </c>
      <c r="BQ8" s="11">
        <v>54</v>
      </c>
      <c r="BR8" s="11"/>
      <c r="BS8" s="11">
        <v>153</v>
      </c>
      <c r="BT8" s="11"/>
      <c r="BU8" s="11">
        <v>91</v>
      </c>
      <c r="BV8" s="11">
        <v>129</v>
      </c>
      <c r="BW8" s="11">
        <v>48</v>
      </c>
      <c r="BX8" s="11">
        <v>95</v>
      </c>
      <c r="BY8" s="11">
        <v>34</v>
      </c>
      <c r="BZ8" s="11"/>
      <c r="CA8" s="11">
        <v>52</v>
      </c>
      <c r="CB8" s="11"/>
      <c r="CC8" s="11">
        <v>400</v>
      </c>
      <c r="CD8" s="11">
        <v>87</v>
      </c>
      <c r="CE8" s="11"/>
      <c r="CF8" s="11">
        <v>195</v>
      </c>
      <c r="CG8" s="11"/>
      <c r="CH8" s="11">
        <v>170</v>
      </c>
      <c r="CI8" s="11">
        <v>67</v>
      </c>
    </row>
    <row r="9" spans="2:87" x14ac:dyDescent="0.35">
      <c r="B9" s="18" t="s">
        <v>157</v>
      </c>
      <c r="C9" s="17">
        <v>0.16417526565778501</v>
      </c>
      <c r="D9" s="17">
        <v>0.18856732056546399</v>
      </c>
      <c r="E9" s="17">
        <v>0.13983289214239999</v>
      </c>
      <c r="F9" s="17"/>
      <c r="G9" s="17">
        <v>0.188421888105196</v>
      </c>
      <c r="H9" s="17">
        <v>0.25988976861185498</v>
      </c>
      <c r="I9" s="17">
        <v>0.103113148331622</v>
      </c>
      <c r="J9" s="17">
        <v>0.17562655909967001</v>
      </c>
      <c r="K9" s="17">
        <v>0.196850006289811</v>
      </c>
      <c r="L9" s="17">
        <v>5.9928603994331801E-2</v>
      </c>
      <c r="M9" s="17"/>
      <c r="N9" s="17">
        <v>0.14319236066719401</v>
      </c>
      <c r="O9" s="17">
        <v>0.158659624932176</v>
      </c>
      <c r="P9" s="17">
        <v>0.15582537165676</v>
      </c>
      <c r="Q9" s="17">
        <v>0.203576285207659</v>
      </c>
      <c r="R9" s="17"/>
      <c r="S9" s="17">
        <v>0.18528453662300001</v>
      </c>
      <c r="T9" s="17">
        <v>0.157947589329511</v>
      </c>
      <c r="U9" s="17">
        <v>0.12939823754830301</v>
      </c>
      <c r="V9" s="17">
        <v>0.17176002422636399</v>
      </c>
      <c r="W9" s="17">
        <v>0.132209896616787</v>
      </c>
      <c r="X9" s="17">
        <v>0.24023392012303299</v>
      </c>
      <c r="Y9" s="17">
        <v>0.117450949592734</v>
      </c>
      <c r="Z9" s="17">
        <v>0.16101540381749099</v>
      </c>
      <c r="AA9" s="17">
        <v>0.232847843904566</v>
      </c>
      <c r="AB9" s="17">
        <v>0.13153539657226801</v>
      </c>
      <c r="AC9" s="17">
        <v>7.75163945105216E-2</v>
      </c>
      <c r="AD9" s="17">
        <v>0.17785289227548001</v>
      </c>
      <c r="AE9" s="17"/>
      <c r="AF9" s="17">
        <v>0.17936356157076</v>
      </c>
      <c r="AG9" s="17">
        <v>0.18341296456251499</v>
      </c>
      <c r="AH9" s="17">
        <v>0.145120654628384</v>
      </c>
      <c r="AI9" s="17">
        <v>0.161750159304234</v>
      </c>
      <c r="AJ9" s="17">
        <v>0.123191444062759</v>
      </c>
      <c r="AK9" s="17"/>
      <c r="AL9" s="17">
        <v>0.111654156316997</v>
      </c>
      <c r="AM9" s="17">
        <v>0.18621567086884799</v>
      </c>
      <c r="AN9" s="17">
        <v>0.19027052868960201</v>
      </c>
      <c r="AO9" s="17">
        <v>0.30369884246789203</v>
      </c>
      <c r="AP9" s="17"/>
      <c r="AQ9" s="17">
        <v>0.17448487659008</v>
      </c>
      <c r="AR9" s="17">
        <v>0.14995834008839501</v>
      </c>
      <c r="AS9" s="17"/>
      <c r="AT9" s="17">
        <v>0.15809945482024401</v>
      </c>
      <c r="AU9" s="17">
        <v>7.2718195741101693E-2</v>
      </c>
      <c r="AV9" s="17"/>
      <c r="AW9" s="17">
        <v>0.12690150116316101</v>
      </c>
      <c r="AX9" s="17">
        <v>0.16855418453970999</v>
      </c>
      <c r="AY9" s="17">
        <v>0.21235397106520301</v>
      </c>
      <c r="AZ9" s="17"/>
      <c r="BA9" s="17">
        <v>0.23707283529891099</v>
      </c>
      <c r="BB9" s="17">
        <v>0.15195733261459801</v>
      </c>
      <c r="BC9" s="17">
        <v>0.12181332835330901</v>
      </c>
      <c r="BD9" s="17">
        <v>0.123624610242176</v>
      </c>
      <c r="BE9" s="17">
        <v>0.22963402833935001</v>
      </c>
      <c r="BF9" s="17"/>
      <c r="BG9" s="17">
        <v>0.12194382399298399</v>
      </c>
      <c r="BH9" s="17">
        <v>0.19410562230030901</v>
      </c>
      <c r="BI9" s="17"/>
      <c r="BJ9" s="17">
        <v>0.17092109503949801</v>
      </c>
      <c r="BK9" s="17">
        <v>0.139662097687966</v>
      </c>
      <c r="BL9" s="17"/>
      <c r="BM9" s="17">
        <v>0.21779996045417799</v>
      </c>
      <c r="BN9" s="17">
        <v>4.6312028196118502E-2</v>
      </c>
      <c r="BO9" s="17">
        <v>0.22794941610682401</v>
      </c>
      <c r="BP9" s="17">
        <v>0.12092349048935699</v>
      </c>
      <c r="BQ9" s="17">
        <v>0.21948365936810901</v>
      </c>
      <c r="BR9" s="17"/>
      <c r="BS9" s="17">
        <v>0.17601299187847</v>
      </c>
      <c r="BT9" s="17"/>
      <c r="BU9" s="17">
        <v>7.1123515651473193E-2</v>
      </c>
      <c r="BV9" s="17">
        <v>0.25546273436719802</v>
      </c>
      <c r="BW9" s="17">
        <v>0.16183500622881899</v>
      </c>
      <c r="BX9" s="17">
        <v>0.18140702617784399</v>
      </c>
      <c r="BY9" s="17">
        <v>0.119256484033604</v>
      </c>
      <c r="BZ9" s="17"/>
      <c r="CA9" s="17">
        <v>0.21063495345220801</v>
      </c>
      <c r="CB9" s="17"/>
      <c r="CC9" s="17">
        <v>0.187017632398606</v>
      </c>
      <c r="CD9" s="17">
        <v>8.2897995930886703E-2</v>
      </c>
      <c r="CE9" s="17"/>
      <c r="CF9" s="17">
        <v>0.18072324745226501</v>
      </c>
      <c r="CG9" s="17"/>
      <c r="CH9" s="17">
        <v>9.4337612651656494E-2</v>
      </c>
      <c r="CI9" s="17">
        <v>0.234711928953409</v>
      </c>
    </row>
    <row r="10" spans="2:87" x14ac:dyDescent="0.35">
      <c r="B10" s="18" t="s">
        <v>158</v>
      </c>
      <c r="C10" s="17">
        <v>0.266441024186651</v>
      </c>
      <c r="D10" s="17">
        <v>0.28985730805790999</v>
      </c>
      <c r="E10" s="17">
        <v>0.23933052402993399</v>
      </c>
      <c r="F10" s="17"/>
      <c r="G10" s="17">
        <v>0.29300847747276898</v>
      </c>
      <c r="H10" s="17">
        <v>0.32757820599043103</v>
      </c>
      <c r="I10" s="17">
        <v>0.29992223281873698</v>
      </c>
      <c r="J10" s="17">
        <v>0.241457410698836</v>
      </c>
      <c r="K10" s="17">
        <v>0.211174969717765</v>
      </c>
      <c r="L10" s="17">
        <v>0.232793668567784</v>
      </c>
      <c r="M10" s="17"/>
      <c r="N10" s="17">
        <v>0.327516955333298</v>
      </c>
      <c r="O10" s="17">
        <v>0.240572794367237</v>
      </c>
      <c r="P10" s="17">
        <v>0.23554527591117699</v>
      </c>
      <c r="Q10" s="17">
        <v>0.24489697816626499</v>
      </c>
      <c r="R10" s="17"/>
      <c r="S10" s="17">
        <v>0.32901976408617201</v>
      </c>
      <c r="T10" s="17">
        <v>0.22212745818677199</v>
      </c>
      <c r="U10" s="17">
        <v>0.25333761209151701</v>
      </c>
      <c r="V10" s="17">
        <v>0.20680005419835901</v>
      </c>
      <c r="W10" s="17">
        <v>0.31299040250551702</v>
      </c>
      <c r="X10" s="17">
        <v>0.37099115234890301</v>
      </c>
      <c r="Y10" s="17">
        <v>0.22362031451227601</v>
      </c>
      <c r="Z10" s="17">
        <v>0.10208735618460001</v>
      </c>
      <c r="AA10" s="17">
        <v>0.29685075781543002</v>
      </c>
      <c r="AB10" s="17">
        <v>0.30117562434917</v>
      </c>
      <c r="AC10" s="17">
        <v>0.307910349230268</v>
      </c>
      <c r="AD10" s="17">
        <v>9.1140190885713401E-2</v>
      </c>
      <c r="AE10" s="17"/>
      <c r="AF10" s="17">
        <v>0.22282488359184599</v>
      </c>
      <c r="AG10" s="17">
        <v>0.20286537353262199</v>
      </c>
      <c r="AH10" s="17">
        <v>0.22678427831815101</v>
      </c>
      <c r="AI10" s="17">
        <v>0.44136222829791399</v>
      </c>
      <c r="AJ10" s="17">
        <v>0.46887435398048299</v>
      </c>
      <c r="AK10" s="17"/>
      <c r="AL10" s="17">
        <v>0.28982616664181299</v>
      </c>
      <c r="AM10" s="17">
        <v>0.22908183843659899</v>
      </c>
      <c r="AN10" s="17">
        <v>0.29738321924223599</v>
      </c>
      <c r="AO10" s="17">
        <v>0.275824977291594</v>
      </c>
      <c r="AP10" s="17"/>
      <c r="AQ10" s="17">
        <v>0.20529188616341501</v>
      </c>
      <c r="AR10" s="17">
        <v>0.35076552000108802</v>
      </c>
      <c r="AS10" s="17"/>
      <c r="AT10" s="17">
        <v>0.29280763541621702</v>
      </c>
      <c r="AU10" s="17">
        <v>0.226750268272326</v>
      </c>
      <c r="AV10" s="17"/>
      <c r="AW10" s="17">
        <v>0.24607701489623399</v>
      </c>
      <c r="AX10" s="17">
        <v>0.30146368300869802</v>
      </c>
      <c r="AY10" s="17">
        <v>0.26569659043076899</v>
      </c>
      <c r="AZ10" s="17"/>
      <c r="BA10" s="17">
        <v>0.26291669938880802</v>
      </c>
      <c r="BB10" s="17">
        <v>0.25682225350462801</v>
      </c>
      <c r="BC10" s="17">
        <v>0.28581754369870299</v>
      </c>
      <c r="BD10" s="17">
        <v>0.283541826504976</v>
      </c>
      <c r="BE10" s="17">
        <v>0.20083803842377601</v>
      </c>
      <c r="BF10" s="17"/>
      <c r="BG10" s="17">
        <v>0.27534140863255901</v>
      </c>
      <c r="BH10" s="17">
        <v>0.260133124900711</v>
      </c>
      <c r="BI10" s="17"/>
      <c r="BJ10" s="17">
        <v>0.27818723767741499</v>
      </c>
      <c r="BK10" s="17">
        <v>0.22375733208364301</v>
      </c>
      <c r="BL10" s="17"/>
      <c r="BM10" s="17">
        <v>0.15841363880668799</v>
      </c>
      <c r="BN10" s="17">
        <v>0.21793176847739601</v>
      </c>
      <c r="BO10" s="17">
        <v>0.35819472353702297</v>
      </c>
      <c r="BP10" s="17">
        <v>0.41255870730600103</v>
      </c>
      <c r="BQ10" s="17">
        <v>0.19066392083029601</v>
      </c>
      <c r="BR10" s="17"/>
      <c r="BS10" s="17">
        <v>0.22327593387960101</v>
      </c>
      <c r="BT10" s="17"/>
      <c r="BU10" s="17">
        <v>0.21683537348474299</v>
      </c>
      <c r="BV10" s="17">
        <v>0.43203338014700499</v>
      </c>
      <c r="BW10" s="17">
        <v>0.31084543197997699</v>
      </c>
      <c r="BX10" s="17">
        <v>0.20349298866930299</v>
      </c>
      <c r="BY10" s="17">
        <v>9.0727632319967097E-2</v>
      </c>
      <c r="BZ10" s="17"/>
      <c r="CA10" s="17">
        <v>0.339625750363232</v>
      </c>
      <c r="CB10" s="17"/>
      <c r="CC10" s="17">
        <v>0.26817353546114903</v>
      </c>
      <c r="CD10" s="17">
        <v>0.30254367409696298</v>
      </c>
      <c r="CE10" s="17"/>
      <c r="CF10" s="17">
        <v>0.27255065933412997</v>
      </c>
      <c r="CG10" s="17"/>
      <c r="CH10" s="17">
        <v>0.21602990369019601</v>
      </c>
      <c r="CI10" s="17">
        <v>0.348919572181354</v>
      </c>
    </row>
    <row r="11" spans="2:87" x14ac:dyDescent="0.35">
      <c r="B11" s="18" t="s">
        <v>159</v>
      </c>
      <c r="C11" s="17">
        <v>0.308999981010391</v>
      </c>
      <c r="D11" s="17">
        <v>0.29858190700542397</v>
      </c>
      <c r="E11" s="17">
        <v>0.32098872184835803</v>
      </c>
      <c r="F11" s="17"/>
      <c r="G11" s="17">
        <v>0.35684326541141098</v>
      </c>
      <c r="H11" s="17">
        <v>0.22781749974903101</v>
      </c>
      <c r="I11" s="17">
        <v>0.26706814390972899</v>
      </c>
      <c r="J11" s="17">
        <v>0.32387604427501798</v>
      </c>
      <c r="K11" s="17">
        <v>0.26817481220817602</v>
      </c>
      <c r="L11" s="17">
        <v>0.40779701977370297</v>
      </c>
      <c r="M11" s="17"/>
      <c r="N11" s="17">
        <v>0.31937113912359899</v>
      </c>
      <c r="O11" s="17">
        <v>0.35117915123182197</v>
      </c>
      <c r="P11" s="17">
        <v>0.32120344230441999</v>
      </c>
      <c r="Q11" s="17">
        <v>0.25001735741414499</v>
      </c>
      <c r="R11" s="17"/>
      <c r="S11" s="17">
        <v>0.27324816066303498</v>
      </c>
      <c r="T11" s="17">
        <v>0.40078534541963901</v>
      </c>
      <c r="U11" s="17">
        <v>0.35385471938947299</v>
      </c>
      <c r="V11" s="17">
        <v>0.33643503305003403</v>
      </c>
      <c r="W11" s="17">
        <v>0.25992751032098599</v>
      </c>
      <c r="X11" s="17">
        <v>0.15763735758326</v>
      </c>
      <c r="Y11" s="17">
        <v>0.35204925171557699</v>
      </c>
      <c r="Z11" s="17">
        <v>0.314904868756407</v>
      </c>
      <c r="AA11" s="17">
        <v>0.291424931988845</v>
      </c>
      <c r="AB11" s="17">
        <v>0.31518469482613098</v>
      </c>
      <c r="AC11" s="17">
        <v>0.21545027186955101</v>
      </c>
      <c r="AD11" s="17">
        <v>0.46002855949379301</v>
      </c>
      <c r="AE11" s="17"/>
      <c r="AF11" s="17">
        <v>0.28470642501014198</v>
      </c>
      <c r="AG11" s="17">
        <v>0.369960294371872</v>
      </c>
      <c r="AH11" s="17">
        <v>0.36082969768408202</v>
      </c>
      <c r="AI11" s="17">
        <v>0.20763046645611</v>
      </c>
      <c r="AJ11" s="17">
        <v>0.19230643335959499</v>
      </c>
      <c r="AK11" s="17"/>
      <c r="AL11" s="17">
        <v>0.28432769436530803</v>
      </c>
      <c r="AM11" s="17">
        <v>0.328455648813128</v>
      </c>
      <c r="AN11" s="17">
        <v>0.34332027199815801</v>
      </c>
      <c r="AO11" s="17">
        <v>0.216048013144579</v>
      </c>
      <c r="AP11" s="17"/>
      <c r="AQ11" s="17">
        <v>0.32714126464661197</v>
      </c>
      <c r="AR11" s="17">
        <v>0.28398319998120097</v>
      </c>
      <c r="AS11" s="17"/>
      <c r="AT11" s="17">
        <v>0.270033209847103</v>
      </c>
      <c r="AU11" s="17">
        <v>0.43706045732578602</v>
      </c>
      <c r="AV11" s="17"/>
      <c r="AW11" s="17">
        <v>0.32575581381285601</v>
      </c>
      <c r="AX11" s="17">
        <v>0.298487240832506</v>
      </c>
      <c r="AY11" s="17">
        <v>0.294284432824367</v>
      </c>
      <c r="AZ11" s="17"/>
      <c r="BA11" s="17">
        <v>0.28228393285498699</v>
      </c>
      <c r="BB11" s="17">
        <v>0.29261732114528199</v>
      </c>
      <c r="BC11" s="17">
        <v>0.33379465518950302</v>
      </c>
      <c r="BD11" s="17">
        <v>0.366149733499259</v>
      </c>
      <c r="BE11" s="17">
        <v>0.268059831474799</v>
      </c>
      <c r="BF11" s="17"/>
      <c r="BG11" s="17">
        <v>0.33179791217217802</v>
      </c>
      <c r="BH11" s="17">
        <v>0.29284258302715599</v>
      </c>
      <c r="BI11" s="17"/>
      <c r="BJ11" s="17">
        <v>0.29397742427102402</v>
      </c>
      <c r="BK11" s="17">
        <v>0.36358933331250098</v>
      </c>
      <c r="BL11" s="17"/>
      <c r="BM11" s="17">
        <v>0.27183998808347398</v>
      </c>
      <c r="BN11" s="17">
        <v>0.36560832071772598</v>
      </c>
      <c r="BO11" s="17">
        <v>0.284903197302945</v>
      </c>
      <c r="BP11" s="17">
        <v>0.29158782101769998</v>
      </c>
      <c r="BQ11" s="17">
        <v>0.27415075740866901</v>
      </c>
      <c r="BR11" s="17"/>
      <c r="BS11" s="17">
        <v>0.30351117390620502</v>
      </c>
      <c r="BT11" s="17"/>
      <c r="BU11" s="17">
        <v>0.40683233506140998</v>
      </c>
      <c r="BV11" s="17">
        <v>0.25187783355278698</v>
      </c>
      <c r="BW11" s="17">
        <v>0.35552542505344797</v>
      </c>
      <c r="BX11" s="17">
        <v>0.25102917062611502</v>
      </c>
      <c r="BY11" s="17">
        <v>0.25097268077713297</v>
      </c>
      <c r="BZ11" s="17"/>
      <c r="CA11" s="17">
        <v>0.34539045220185599</v>
      </c>
      <c r="CB11" s="17"/>
      <c r="CC11" s="17">
        <v>0.29713941599627602</v>
      </c>
      <c r="CD11" s="17">
        <v>0.39730477321368102</v>
      </c>
      <c r="CE11" s="17"/>
      <c r="CF11" s="17">
        <v>0.30744831861029198</v>
      </c>
      <c r="CG11" s="17"/>
      <c r="CH11" s="17">
        <v>0.34882369583353401</v>
      </c>
      <c r="CI11" s="17">
        <v>0.28121135111887202</v>
      </c>
    </row>
    <row r="12" spans="2:87" x14ac:dyDescent="0.35">
      <c r="B12" s="18" t="s">
        <v>160</v>
      </c>
      <c r="C12" s="17">
        <v>0.18293031794898401</v>
      </c>
      <c r="D12" s="17">
        <v>0.15863481183237099</v>
      </c>
      <c r="E12" s="17">
        <v>0.20863106871734499</v>
      </c>
      <c r="F12" s="17"/>
      <c r="G12" s="17">
        <v>9.2998409995558598E-2</v>
      </c>
      <c r="H12" s="17">
        <v>0.103909870951942</v>
      </c>
      <c r="I12" s="17">
        <v>0.21776909042657</v>
      </c>
      <c r="J12" s="17">
        <v>0.19575272703003699</v>
      </c>
      <c r="K12" s="17">
        <v>0.23870596024423901</v>
      </c>
      <c r="L12" s="17">
        <v>0.23902202234092201</v>
      </c>
      <c r="M12" s="17"/>
      <c r="N12" s="17">
        <v>0.15819055934719201</v>
      </c>
      <c r="O12" s="17">
        <v>0.185712291697613</v>
      </c>
      <c r="P12" s="17">
        <v>0.23794250078661</v>
      </c>
      <c r="Q12" s="17">
        <v>0.15808934980094999</v>
      </c>
      <c r="R12" s="17"/>
      <c r="S12" s="17">
        <v>0.175040945625897</v>
      </c>
      <c r="T12" s="17">
        <v>0.158180616000034</v>
      </c>
      <c r="U12" s="17">
        <v>0.239544483443065</v>
      </c>
      <c r="V12" s="17">
        <v>0.151824462464067</v>
      </c>
      <c r="W12" s="17">
        <v>0.26872153598864601</v>
      </c>
      <c r="X12" s="17">
        <v>0.17104180936997301</v>
      </c>
      <c r="Y12" s="17">
        <v>0.190023744847134</v>
      </c>
      <c r="Z12" s="17">
        <v>0.32763828478827101</v>
      </c>
      <c r="AA12" s="17">
        <v>8.9358983933348998E-2</v>
      </c>
      <c r="AB12" s="17">
        <v>0.16397002045902101</v>
      </c>
      <c r="AC12" s="17">
        <v>0.24984536429470799</v>
      </c>
      <c r="AD12" s="17">
        <v>0.13244274622236701</v>
      </c>
      <c r="AE12" s="17"/>
      <c r="AF12" s="17">
        <v>0.19738848756803601</v>
      </c>
      <c r="AG12" s="17">
        <v>0.17971722840503199</v>
      </c>
      <c r="AH12" s="17">
        <v>0.16045249882113199</v>
      </c>
      <c r="AI12" s="17">
        <v>0.17109207265756399</v>
      </c>
      <c r="AJ12" s="17">
        <v>0.15760910773037501</v>
      </c>
      <c r="AK12" s="17"/>
      <c r="AL12" s="17">
        <v>0.22320956698723399</v>
      </c>
      <c r="AM12" s="17">
        <v>0.157678335365489</v>
      </c>
      <c r="AN12" s="17">
        <v>0.14720249648992001</v>
      </c>
      <c r="AO12" s="17">
        <v>0.204428167095936</v>
      </c>
      <c r="AP12" s="17"/>
      <c r="AQ12" s="17">
        <v>0.207684918824975</v>
      </c>
      <c r="AR12" s="17">
        <v>0.148793790347198</v>
      </c>
      <c r="AS12" s="17"/>
      <c r="AT12" s="17">
        <v>0.18587181494594199</v>
      </c>
      <c r="AU12" s="17">
        <v>0.22052619948696001</v>
      </c>
      <c r="AV12" s="17"/>
      <c r="AW12" s="17">
        <v>0.231833799428739</v>
      </c>
      <c r="AX12" s="17">
        <v>0.165262583793155</v>
      </c>
      <c r="AY12" s="17">
        <v>0.13987036912640899</v>
      </c>
      <c r="AZ12" s="17"/>
      <c r="BA12" s="17">
        <v>0.13012039823497101</v>
      </c>
      <c r="BB12" s="17">
        <v>0.232486508058494</v>
      </c>
      <c r="BC12" s="17">
        <v>0.181402844377163</v>
      </c>
      <c r="BD12" s="17">
        <v>0.16037845750428101</v>
      </c>
      <c r="BE12" s="17">
        <v>0.19862018267168</v>
      </c>
      <c r="BF12" s="17"/>
      <c r="BG12" s="17">
        <v>0.18055328612021099</v>
      </c>
      <c r="BH12" s="17">
        <v>0.18461497297332499</v>
      </c>
      <c r="BI12" s="17"/>
      <c r="BJ12" s="17">
        <v>0.17873506462875799</v>
      </c>
      <c r="BK12" s="17">
        <v>0.19817513715437499</v>
      </c>
      <c r="BL12" s="17"/>
      <c r="BM12" s="17">
        <v>0.17010871253041099</v>
      </c>
      <c r="BN12" s="17">
        <v>0.30565531549079</v>
      </c>
      <c r="BO12" s="17">
        <v>0.10007563191943</v>
      </c>
      <c r="BP12" s="17">
        <v>8.1020556742314898E-2</v>
      </c>
      <c r="BQ12" s="17">
        <v>0.26030650195541999</v>
      </c>
      <c r="BR12" s="17"/>
      <c r="BS12" s="17">
        <v>0.27961317324641</v>
      </c>
      <c r="BT12" s="17"/>
      <c r="BU12" s="17">
        <v>0.23260378451675601</v>
      </c>
      <c r="BV12" s="17">
        <v>3.7703553269292298E-2</v>
      </c>
      <c r="BW12" s="17">
        <v>0.10990948580735101</v>
      </c>
      <c r="BX12" s="17">
        <v>0.353530762449068</v>
      </c>
      <c r="BY12" s="17">
        <v>0.16887739749376299</v>
      </c>
      <c r="BZ12" s="17"/>
      <c r="CA12" s="17">
        <v>0.104348843982703</v>
      </c>
      <c r="CB12" s="17"/>
      <c r="CC12" s="17">
        <v>0.19851105404432301</v>
      </c>
      <c r="CD12" s="17">
        <v>0.13019058100120701</v>
      </c>
      <c r="CE12" s="17"/>
      <c r="CF12" s="17">
        <v>0.181956384964298</v>
      </c>
      <c r="CG12" s="17"/>
      <c r="CH12" s="17">
        <v>0.26437736667077899</v>
      </c>
      <c r="CI12" s="17">
        <v>9.4045811642994095E-2</v>
      </c>
    </row>
    <row r="13" spans="2:87" x14ac:dyDescent="0.35">
      <c r="B13" s="18" t="s">
        <v>161</v>
      </c>
      <c r="C13" s="19">
        <v>7.7453411196189204E-2</v>
      </c>
      <c r="D13" s="19">
        <v>6.4358652538830705E-2</v>
      </c>
      <c r="E13" s="19">
        <v>9.12167932619634E-2</v>
      </c>
      <c r="F13" s="19"/>
      <c r="G13" s="19">
        <v>6.8727959015066398E-2</v>
      </c>
      <c r="H13" s="19">
        <v>8.0804654696740599E-2</v>
      </c>
      <c r="I13" s="19">
        <v>0.11212738451334101</v>
      </c>
      <c r="J13" s="19">
        <v>6.3287258896437604E-2</v>
      </c>
      <c r="K13" s="19">
        <v>8.5094251540009103E-2</v>
      </c>
      <c r="L13" s="19">
        <v>6.0458685323259098E-2</v>
      </c>
      <c r="M13" s="19"/>
      <c r="N13" s="19">
        <v>5.1728985528716499E-2</v>
      </c>
      <c r="O13" s="19">
        <v>6.3876137771152405E-2</v>
      </c>
      <c r="P13" s="19">
        <v>4.9483409341032097E-2</v>
      </c>
      <c r="Q13" s="19">
        <v>0.143420029410981</v>
      </c>
      <c r="R13" s="19"/>
      <c r="S13" s="19">
        <v>3.7406593001896901E-2</v>
      </c>
      <c r="T13" s="19">
        <v>6.0958991064043899E-2</v>
      </c>
      <c r="U13" s="19">
        <v>2.3864947527641199E-2</v>
      </c>
      <c r="V13" s="19">
        <v>0.133180426061177</v>
      </c>
      <c r="W13" s="19">
        <v>2.61506545680639E-2</v>
      </c>
      <c r="X13" s="19">
        <v>6.0095760574830397E-2</v>
      </c>
      <c r="Y13" s="19">
        <v>0.116855739332279</v>
      </c>
      <c r="Z13" s="19">
        <v>9.4354086453231206E-2</v>
      </c>
      <c r="AA13" s="19">
        <v>8.9517482357810096E-2</v>
      </c>
      <c r="AB13" s="19">
        <v>8.8134263793409703E-2</v>
      </c>
      <c r="AC13" s="19">
        <v>0.14927762009495099</v>
      </c>
      <c r="AD13" s="19">
        <v>0.13853561112264701</v>
      </c>
      <c r="AE13" s="19"/>
      <c r="AF13" s="19">
        <v>0.115716642259217</v>
      </c>
      <c r="AG13" s="19">
        <v>6.4044139127959601E-2</v>
      </c>
      <c r="AH13" s="19">
        <v>0.106812870548252</v>
      </c>
      <c r="AI13" s="19">
        <v>1.8165073284179201E-2</v>
      </c>
      <c r="AJ13" s="19">
        <v>5.8018660866787898E-2</v>
      </c>
      <c r="AK13" s="19"/>
      <c r="AL13" s="19">
        <v>9.0982415688646998E-2</v>
      </c>
      <c r="AM13" s="19">
        <v>9.8568506515936197E-2</v>
      </c>
      <c r="AN13" s="19">
        <v>2.1823483580084801E-2</v>
      </c>
      <c r="AO13" s="19">
        <v>0</v>
      </c>
      <c r="AP13" s="19"/>
      <c r="AQ13" s="19">
        <v>8.5397053774919005E-2</v>
      </c>
      <c r="AR13" s="19">
        <v>6.6499149582117903E-2</v>
      </c>
      <c r="AS13" s="19"/>
      <c r="AT13" s="19">
        <v>9.3187884970493906E-2</v>
      </c>
      <c r="AU13" s="19">
        <v>4.2944879173826098E-2</v>
      </c>
      <c r="AV13" s="19"/>
      <c r="AW13" s="19">
        <v>6.94318706990108E-2</v>
      </c>
      <c r="AX13" s="19">
        <v>6.6232307825931397E-2</v>
      </c>
      <c r="AY13" s="19">
        <v>8.7794636553252203E-2</v>
      </c>
      <c r="AZ13" s="19"/>
      <c r="BA13" s="19">
        <v>8.7606134222322996E-2</v>
      </c>
      <c r="BB13" s="19">
        <v>6.61165846769982E-2</v>
      </c>
      <c r="BC13" s="19">
        <v>7.7171628381322105E-2</v>
      </c>
      <c r="BD13" s="19">
        <v>6.6305372249308894E-2</v>
      </c>
      <c r="BE13" s="19">
        <v>0.10284791909039501</v>
      </c>
      <c r="BF13" s="19"/>
      <c r="BG13" s="19">
        <v>9.0363569082068704E-2</v>
      </c>
      <c r="BH13" s="19">
        <v>6.8303696798498903E-2</v>
      </c>
      <c r="BI13" s="19"/>
      <c r="BJ13" s="19">
        <v>7.8179178383305195E-2</v>
      </c>
      <c r="BK13" s="19">
        <v>7.4816099761514501E-2</v>
      </c>
      <c r="BL13" s="19"/>
      <c r="BM13" s="19">
        <v>0.18183770012525</v>
      </c>
      <c r="BN13" s="19">
        <v>6.4492567117969593E-2</v>
      </c>
      <c r="BO13" s="19">
        <v>2.8877031133777299E-2</v>
      </c>
      <c r="BP13" s="19">
        <v>9.3909424444626396E-2</v>
      </c>
      <c r="BQ13" s="19">
        <v>5.5395160437505503E-2</v>
      </c>
      <c r="BR13" s="19"/>
      <c r="BS13" s="19">
        <v>1.7586727089314701E-2</v>
      </c>
      <c r="BT13" s="19"/>
      <c r="BU13" s="19">
        <v>7.2604991285618301E-2</v>
      </c>
      <c r="BV13" s="19">
        <v>2.2922498663718101E-2</v>
      </c>
      <c r="BW13" s="19">
        <v>6.1884650930404198E-2</v>
      </c>
      <c r="BX13" s="19">
        <v>1.0540052077669299E-2</v>
      </c>
      <c r="BY13" s="19">
        <v>0.37016580537553301</v>
      </c>
      <c r="BZ13" s="19"/>
      <c r="CA13" s="19">
        <v>0</v>
      </c>
      <c r="CB13" s="19"/>
      <c r="CC13" s="19">
        <v>4.9158362099645497E-2</v>
      </c>
      <c r="CD13" s="19">
        <v>8.7062975757262906E-2</v>
      </c>
      <c r="CE13" s="19"/>
      <c r="CF13" s="19">
        <v>5.7321389639015098E-2</v>
      </c>
      <c r="CG13" s="19"/>
      <c r="CH13" s="19">
        <v>7.6431421153834195E-2</v>
      </c>
      <c r="CI13" s="19">
        <v>4.1111336103371303E-2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CI2001"/>
  <sheetViews>
    <sheetView showGridLines="0" workbookViewId="0">
      <pane xSplit="2" ySplit="8" topLeftCell="C1835" activePane="bottomRight" state="frozen"/>
      <selection pane="topRight"/>
      <selection pane="bottomLeft"/>
      <selection pane="bottomRight" activeCell="B1839" sqref="B1:B1048576"/>
    </sheetView>
  </sheetViews>
  <sheetFormatPr defaultColWidth="10.90625" defaultRowHeight="14.5" x14ac:dyDescent="0.35"/>
  <cols>
    <col min="2" max="2" width="20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26" t="s">
        <v>577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3"/>
      <c r="C5" s="13"/>
      <c r="D5" s="29" t="s">
        <v>81</v>
      </c>
      <c r="E5" s="29"/>
      <c r="F5" s="13"/>
      <c r="G5" s="29" t="s">
        <v>82</v>
      </c>
      <c r="H5" s="29"/>
      <c r="I5" s="29"/>
      <c r="J5" s="29"/>
      <c r="K5" s="29"/>
      <c r="L5" s="29"/>
      <c r="M5" s="13"/>
      <c r="N5" s="29" t="s">
        <v>83</v>
      </c>
      <c r="O5" s="29"/>
      <c r="P5" s="29"/>
      <c r="Q5" s="29"/>
      <c r="R5" s="13"/>
      <c r="S5" s="29" t="s">
        <v>84</v>
      </c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13"/>
      <c r="AF5" s="29" t="s">
        <v>85</v>
      </c>
      <c r="AG5" s="29"/>
      <c r="AH5" s="29"/>
      <c r="AI5" s="29"/>
      <c r="AJ5" s="29"/>
      <c r="AK5" s="13"/>
      <c r="AL5" s="29" t="s">
        <v>86</v>
      </c>
      <c r="AM5" s="29"/>
      <c r="AN5" s="29"/>
      <c r="AO5" s="29"/>
      <c r="AP5" s="13"/>
      <c r="AQ5" s="29" t="s">
        <v>87</v>
      </c>
      <c r="AR5" s="29"/>
      <c r="AS5" s="13"/>
      <c r="AT5" s="29" t="s">
        <v>88</v>
      </c>
      <c r="AU5" s="29"/>
      <c r="AV5" s="13"/>
      <c r="AW5" s="29" t="s">
        <v>89</v>
      </c>
      <c r="AX5" s="29"/>
      <c r="AY5" s="29"/>
      <c r="AZ5" s="13"/>
      <c r="BA5" s="29" t="s">
        <v>90</v>
      </c>
      <c r="BB5" s="29"/>
      <c r="BC5" s="29"/>
      <c r="BD5" s="29"/>
      <c r="BE5" s="29"/>
      <c r="BF5" s="13"/>
      <c r="BG5" s="29" t="s">
        <v>91</v>
      </c>
      <c r="BH5" s="29"/>
      <c r="BI5" s="13"/>
      <c r="BJ5" s="29" t="s">
        <v>92</v>
      </c>
      <c r="BK5" s="29"/>
      <c r="BL5" s="13"/>
      <c r="BM5" s="29" t="s">
        <v>93</v>
      </c>
      <c r="BN5" s="29"/>
      <c r="BO5" s="29"/>
      <c r="BP5" s="29"/>
      <c r="BQ5" s="29"/>
      <c r="BR5" s="13"/>
      <c r="BS5" s="29" t="s">
        <v>94</v>
      </c>
      <c r="BT5" s="13"/>
      <c r="BU5" s="29" t="s">
        <v>95</v>
      </c>
      <c r="BV5" s="29"/>
      <c r="BW5" s="29"/>
      <c r="BX5" s="29"/>
      <c r="BY5" s="29"/>
      <c r="BZ5" s="13"/>
      <c r="CA5" s="29" t="s">
        <v>96</v>
      </c>
      <c r="CB5" s="13"/>
      <c r="CC5" s="29" t="s">
        <v>97</v>
      </c>
      <c r="CD5" s="29"/>
      <c r="CE5" s="13"/>
      <c r="CF5" s="29" t="s">
        <v>98</v>
      </c>
      <c r="CG5" s="13"/>
      <c r="CH5" s="29" t="s">
        <v>99</v>
      </c>
      <c r="CI5" s="29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20" customHeight="1" x14ac:dyDescent="0.35">
      <c r="B7" s="10" t="s">
        <v>19</v>
      </c>
      <c r="C7" s="10">
        <v>2014</v>
      </c>
      <c r="D7" s="10">
        <v>1010</v>
      </c>
      <c r="E7" s="10">
        <v>998</v>
      </c>
      <c r="F7" s="10"/>
      <c r="G7" s="10">
        <v>162</v>
      </c>
      <c r="H7" s="10">
        <v>348</v>
      </c>
      <c r="I7" s="10">
        <v>362</v>
      </c>
      <c r="J7" s="10">
        <v>366</v>
      </c>
      <c r="K7" s="10">
        <v>313</v>
      </c>
      <c r="L7" s="10">
        <v>463</v>
      </c>
      <c r="M7" s="10"/>
      <c r="N7" s="10">
        <v>594</v>
      </c>
      <c r="O7" s="10">
        <v>504</v>
      </c>
      <c r="P7" s="10">
        <v>427</v>
      </c>
      <c r="Q7" s="10">
        <v>482</v>
      </c>
      <c r="R7" s="10"/>
      <c r="S7" s="10">
        <v>277</v>
      </c>
      <c r="T7" s="10">
        <v>281</v>
      </c>
      <c r="U7" s="10">
        <v>168</v>
      </c>
      <c r="V7" s="10">
        <v>172</v>
      </c>
      <c r="W7" s="10">
        <v>153</v>
      </c>
      <c r="X7" s="10">
        <v>169</v>
      </c>
      <c r="Y7" s="10">
        <v>143</v>
      </c>
      <c r="Z7" s="10">
        <v>76</v>
      </c>
      <c r="AA7" s="10">
        <v>207</v>
      </c>
      <c r="AB7" s="10">
        <v>190</v>
      </c>
      <c r="AC7" s="10">
        <v>109</v>
      </c>
      <c r="AD7" s="10">
        <v>69</v>
      </c>
      <c r="AE7" s="10"/>
      <c r="AF7" s="10">
        <v>331</v>
      </c>
      <c r="AG7" s="10">
        <v>748</v>
      </c>
      <c r="AH7" s="10">
        <v>407</v>
      </c>
      <c r="AI7" s="10">
        <v>228</v>
      </c>
      <c r="AJ7" s="10">
        <v>232</v>
      </c>
      <c r="AK7" s="10"/>
      <c r="AL7" s="10">
        <v>803</v>
      </c>
      <c r="AM7" s="10">
        <v>756</v>
      </c>
      <c r="AN7" s="10">
        <v>338</v>
      </c>
      <c r="AO7" s="10">
        <v>117</v>
      </c>
      <c r="AP7" s="10"/>
      <c r="AQ7" s="10">
        <v>1178</v>
      </c>
      <c r="AR7" s="10">
        <v>836</v>
      </c>
      <c r="AS7" s="10"/>
      <c r="AT7" s="10">
        <v>1305</v>
      </c>
      <c r="AU7" s="10">
        <v>438</v>
      </c>
      <c r="AV7" s="10"/>
      <c r="AW7" s="10">
        <v>799</v>
      </c>
      <c r="AX7" s="10">
        <v>470</v>
      </c>
      <c r="AY7" s="10">
        <v>680</v>
      </c>
      <c r="AZ7" s="10"/>
      <c r="BA7" s="10">
        <v>492</v>
      </c>
      <c r="BB7" s="10">
        <v>559</v>
      </c>
      <c r="BC7" s="10">
        <v>647</v>
      </c>
      <c r="BD7" s="10">
        <v>207</v>
      </c>
      <c r="BE7" s="10">
        <v>108</v>
      </c>
      <c r="BF7" s="10"/>
      <c r="BG7" s="10">
        <v>791</v>
      </c>
      <c r="BH7" s="10">
        <v>1223</v>
      </c>
      <c r="BI7" s="10"/>
      <c r="BJ7" s="10">
        <v>1546</v>
      </c>
      <c r="BK7" s="10">
        <v>457</v>
      </c>
      <c r="BL7" s="10"/>
      <c r="BM7" s="10">
        <v>280</v>
      </c>
      <c r="BN7" s="10">
        <v>408</v>
      </c>
      <c r="BO7" s="10">
        <v>699</v>
      </c>
      <c r="BP7" s="10">
        <v>159</v>
      </c>
      <c r="BQ7" s="10">
        <v>227</v>
      </c>
      <c r="BR7" s="10"/>
      <c r="BS7" s="10">
        <v>617</v>
      </c>
      <c r="BT7" s="10"/>
      <c r="BU7" s="10">
        <v>384</v>
      </c>
      <c r="BV7" s="10">
        <v>488</v>
      </c>
      <c r="BW7" s="10">
        <v>192</v>
      </c>
      <c r="BX7" s="10">
        <v>397</v>
      </c>
      <c r="BY7" s="10">
        <v>154</v>
      </c>
      <c r="BZ7" s="10"/>
      <c r="CA7" s="10">
        <v>165</v>
      </c>
      <c r="CB7" s="10"/>
      <c r="CC7" s="10">
        <v>1596</v>
      </c>
      <c r="CD7" s="10">
        <v>360</v>
      </c>
      <c r="CE7" s="10"/>
      <c r="CF7" s="10">
        <v>756</v>
      </c>
      <c r="CG7" s="10"/>
      <c r="CH7" s="10">
        <v>698</v>
      </c>
      <c r="CI7" s="10">
        <v>238</v>
      </c>
    </row>
    <row r="8" spans="2:87" ht="20" customHeight="1" x14ac:dyDescent="0.35">
      <c r="B8" s="11" t="s">
        <v>20</v>
      </c>
      <c r="C8" s="11">
        <v>2014</v>
      </c>
      <c r="D8" s="11">
        <v>993</v>
      </c>
      <c r="E8" s="11">
        <v>1015</v>
      </c>
      <c r="F8" s="11"/>
      <c r="G8" s="11">
        <v>282</v>
      </c>
      <c r="H8" s="11">
        <v>344</v>
      </c>
      <c r="I8" s="11">
        <v>342</v>
      </c>
      <c r="J8" s="11">
        <v>342</v>
      </c>
      <c r="K8" s="11">
        <v>283</v>
      </c>
      <c r="L8" s="11">
        <v>421</v>
      </c>
      <c r="M8" s="11"/>
      <c r="N8" s="11">
        <v>542</v>
      </c>
      <c r="O8" s="11">
        <v>522</v>
      </c>
      <c r="P8" s="11">
        <v>441</v>
      </c>
      <c r="Q8" s="11">
        <v>502</v>
      </c>
      <c r="R8" s="11"/>
      <c r="S8" s="11">
        <v>282</v>
      </c>
      <c r="T8" s="11">
        <v>262</v>
      </c>
      <c r="U8" s="11">
        <v>161</v>
      </c>
      <c r="V8" s="11">
        <v>181</v>
      </c>
      <c r="W8" s="11">
        <v>141</v>
      </c>
      <c r="X8" s="11">
        <v>181</v>
      </c>
      <c r="Y8" s="11">
        <v>161</v>
      </c>
      <c r="Z8" s="11">
        <v>81</v>
      </c>
      <c r="AA8" s="11">
        <v>222</v>
      </c>
      <c r="AB8" s="11">
        <v>181</v>
      </c>
      <c r="AC8" s="11">
        <v>101</v>
      </c>
      <c r="AD8" s="11">
        <v>60</v>
      </c>
      <c r="AE8" s="11"/>
      <c r="AF8" s="11">
        <v>339</v>
      </c>
      <c r="AG8" s="11">
        <v>765</v>
      </c>
      <c r="AH8" s="11">
        <v>397</v>
      </c>
      <c r="AI8" s="11">
        <v>220</v>
      </c>
      <c r="AJ8" s="11">
        <v>222</v>
      </c>
      <c r="AK8" s="11"/>
      <c r="AL8" s="11">
        <v>770</v>
      </c>
      <c r="AM8" s="11">
        <v>770</v>
      </c>
      <c r="AN8" s="11">
        <v>347</v>
      </c>
      <c r="AO8" s="11">
        <v>126</v>
      </c>
      <c r="AP8" s="11"/>
      <c r="AQ8" s="11">
        <v>1192</v>
      </c>
      <c r="AR8" s="11">
        <v>822</v>
      </c>
      <c r="AS8" s="11"/>
      <c r="AT8" s="11">
        <v>1312</v>
      </c>
      <c r="AU8" s="11">
        <v>397</v>
      </c>
      <c r="AV8" s="11"/>
      <c r="AW8" s="11">
        <v>746</v>
      </c>
      <c r="AX8" s="11">
        <v>471</v>
      </c>
      <c r="AY8" s="11">
        <v>716</v>
      </c>
      <c r="AZ8" s="11"/>
      <c r="BA8" s="11">
        <v>511</v>
      </c>
      <c r="BB8" s="11">
        <v>553</v>
      </c>
      <c r="BC8" s="11">
        <v>648</v>
      </c>
      <c r="BD8" s="11">
        <v>198</v>
      </c>
      <c r="BE8" s="11">
        <v>103</v>
      </c>
      <c r="BF8" s="11"/>
      <c r="BG8" s="11">
        <v>850</v>
      </c>
      <c r="BH8" s="11">
        <v>1164</v>
      </c>
      <c r="BI8" s="11"/>
      <c r="BJ8" s="11">
        <v>1580</v>
      </c>
      <c r="BK8" s="11">
        <v>423</v>
      </c>
      <c r="BL8" s="11"/>
      <c r="BM8" s="11">
        <v>297</v>
      </c>
      <c r="BN8" s="11">
        <v>385</v>
      </c>
      <c r="BO8" s="11">
        <v>706</v>
      </c>
      <c r="BP8" s="11">
        <v>156</v>
      </c>
      <c r="BQ8" s="11">
        <v>228</v>
      </c>
      <c r="BR8" s="11"/>
      <c r="BS8" s="11">
        <v>612</v>
      </c>
      <c r="BT8" s="11"/>
      <c r="BU8" s="11">
        <v>373</v>
      </c>
      <c r="BV8" s="11">
        <v>499</v>
      </c>
      <c r="BW8" s="11">
        <v>191</v>
      </c>
      <c r="BX8" s="11">
        <v>389</v>
      </c>
      <c r="BY8" s="11">
        <v>163</v>
      </c>
      <c r="BZ8" s="11"/>
      <c r="CA8" s="11">
        <v>167</v>
      </c>
      <c r="CB8" s="11"/>
      <c r="CC8" s="11">
        <v>1582</v>
      </c>
      <c r="CD8" s="11">
        <v>370</v>
      </c>
      <c r="CE8" s="11"/>
      <c r="CF8" s="11">
        <v>721</v>
      </c>
      <c r="CG8" s="11"/>
      <c r="CH8" s="11">
        <v>681</v>
      </c>
      <c r="CI8" s="11">
        <v>239</v>
      </c>
    </row>
    <row r="11" spans="2:87" x14ac:dyDescent="0.35">
      <c r="B11" s="6" t="s">
        <v>116</v>
      </c>
    </row>
    <row r="12" spans="2:87" x14ac:dyDescent="0.35">
      <c r="B12" s="24" t="s">
        <v>117</v>
      </c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</row>
    <row r="13" spans="2:87" x14ac:dyDescent="0.35">
      <c r="B13" t="s">
        <v>100</v>
      </c>
      <c r="C13" s="17">
        <v>0.648020980112756</v>
      </c>
      <c r="D13" s="17">
        <v>0.60534865606017296</v>
      </c>
      <c r="E13" s="17">
        <v>0.68964313252142595</v>
      </c>
      <c r="F13" s="17"/>
      <c r="G13" s="17">
        <v>0.71343688615819401</v>
      </c>
      <c r="H13" s="17">
        <v>0.69826998110279803</v>
      </c>
      <c r="I13" s="17">
        <v>0.70478803250481203</v>
      </c>
      <c r="J13" s="17">
        <v>0.67767968665738898</v>
      </c>
      <c r="K13" s="17">
        <v>0.64131799232144804</v>
      </c>
      <c r="L13" s="17">
        <v>0.49741530707165799</v>
      </c>
      <c r="M13" s="17"/>
      <c r="N13" s="17">
        <v>0.60591997599313396</v>
      </c>
      <c r="O13" s="17">
        <v>0.64489475412372899</v>
      </c>
      <c r="P13" s="17">
        <v>0.68659797139718404</v>
      </c>
      <c r="Q13" s="17">
        <v>0.66556664667997401</v>
      </c>
      <c r="R13" s="17"/>
      <c r="S13" s="17">
        <v>0.62558626981096899</v>
      </c>
      <c r="T13" s="17">
        <v>0.65025547775207304</v>
      </c>
      <c r="U13" s="17">
        <v>0.59678120641543897</v>
      </c>
      <c r="V13" s="17">
        <v>0.60753518022568898</v>
      </c>
      <c r="W13" s="17">
        <v>0.68255130304045097</v>
      </c>
      <c r="X13" s="17">
        <v>0.68782195561637505</v>
      </c>
      <c r="Y13" s="17">
        <v>0.673903523582703</v>
      </c>
      <c r="Z13" s="17">
        <v>0.586140830316497</v>
      </c>
      <c r="AA13" s="17">
        <v>0.66842492356355898</v>
      </c>
      <c r="AB13" s="17">
        <v>0.66788523805790501</v>
      </c>
      <c r="AC13" s="17">
        <v>0.65627789551874505</v>
      </c>
      <c r="AD13" s="17">
        <v>0.666506980323608</v>
      </c>
      <c r="AE13" s="17"/>
      <c r="AF13" s="17">
        <v>0.72228334007807804</v>
      </c>
      <c r="AG13" s="17">
        <v>0.65033487990265004</v>
      </c>
      <c r="AH13" s="17">
        <v>0.62508817500775704</v>
      </c>
      <c r="AI13" s="17">
        <v>0.62697434605431301</v>
      </c>
      <c r="AJ13" s="17">
        <v>0.581076832548171</v>
      </c>
      <c r="AK13" s="17"/>
      <c r="AL13" s="17">
        <v>0.56211237666430702</v>
      </c>
      <c r="AM13" s="17">
        <v>0.678377437388889</v>
      </c>
      <c r="AN13" s="17">
        <v>0.72413697722471104</v>
      </c>
      <c r="AO13" s="17">
        <v>0.77640863331047305</v>
      </c>
      <c r="AP13" s="17"/>
      <c r="AQ13" s="17">
        <v>0.65668596102420596</v>
      </c>
      <c r="AR13" s="17">
        <v>0.63544609533014296</v>
      </c>
      <c r="AS13" s="17"/>
      <c r="AT13" s="17">
        <v>0.67846498862465698</v>
      </c>
      <c r="AU13" s="17">
        <v>0.48739276386137798</v>
      </c>
      <c r="AV13" s="17"/>
      <c r="AW13" s="17">
        <v>0.553628753756914</v>
      </c>
      <c r="AX13" s="17">
        <v>0.66330063557975005</v>
      </c>
      <c r="AY13" s="17">
        <v>0.71918602279354804</v>
      </c>
      <c r="AZ13" s="17"/>
      <c r="BA13" s="17">
        <v>0.68543212165072398</v>
      </c>
      <c r="BB13" s="17">
        <v>0.65821818570144597</v>
      </c>
      <c r="BC13" s="17">
        <v>0.62476751178508005</v>
      </c>
      <c r="BD13" s="17">
        <v>0.64065490823717597</v>
      </c>
      <c r="BE13" s="17">
        <v>0.57453106803540199</v>
      </c>
      <c r="BF13" s="17"/>
      <c r="BG13" s="17">
        <v>0.67011471211754103</v>
      </c>
      <c r="BH13" s="17">
        <v>0.63190420614626897</v>
      </c>
      <c r="BI13" s="17"/>
      <c r="BJ13" s="17">
        <v>0.66446739876495198</v>
      </c>
      <c r="BK13" s="17">
        <v>0.58251728833848704</v>
      </c>
      <c r="BL13" s="17"/>
      <c r="BM13" s="17">
        <v>0.74621993399088704</v>
      </c>
      <c r="BN13" s="17">
        <v>0.53403895570811399</v>
      </c>
      <c r="BO13" s="17">
        <v>0.69214069163106995</v>
      </c>
      <c r="BP13" s="17">
        <v>0.62611258154486504</v>
      </c>
      <c r="BQ13" s="17">
        <v>0.550374965549557</v>
      </c>
      <c r="BR13" s="17"/>
      <c r="BS13" s="17">
        <v>0.60463554233335204</v>
      </c>
      <c r="BT13" s="17"/>
      <c r="BU13" s="17">
        <v>0.55514927941755998</v>
      </c>
      <c r="BV13" s="17">
        <v>0.67097638453349795</v>
      </c>
      <c r="BW13" s="17">
        <v>0.67627499609397101</v>
      </c>
      <c r="BX13" s="17">
        <v>0.593213478757317</v>
      </c>
      <c r="BY13" s="17">
        <v>0.75014940715997702</v>
      </c>
      <c r="BZ13" s="17"/>
      <c r="CA13" s="17">
        <v>0.71267461483613503</v>
      </c>
      <c r="CB13" s="17"/>
      <c r="CC13" s="17">
        <v>0.67490518793090404</v>
      </c>
      <c r="CD13" s="17">
        <v>0.52039995732141897</v>
      </c>
      <c r="CE13" s="17"/>
      <c r="CF13" s="17">
        <v>0.65653046161282602</v>
      </c>
      <c r="CG13" s="17"/>
      <c r="CH13" s="17">
        <v>0.65182900650405795</v>
      </c>
      <c r="CI13" s="17">
        <v>0.59001729704168104</v>
      </c>
    </row>
    <row r="14" spans="2:87" x14ac:dyDescent="0.35">
      <c r="B14" t="s">
        <v>101</v>
      </c>
      <c r="C14" s="17">
        <v>0.481013541672136</v>
      </c>
      <c r="D14" s="17">
        <v>0.41411858404792601</v>
      </c>
      <c r="E14" s="17">
        <v>0.54442541085137397</v>
      </c>
      <c r="F14" s="17"/>
      <c r="G14" s="17">
        <v>0.41115837949748901</v>
      </c>
      <c r="H14" s="17">
        <v>0.40639810443489999</v>
      </c>
      <c r="I14" s="17">
        <v>0.43945247235609503</v>
      </c>
      <c r="J14" s="17">
        <v>0.50115149234573597</v>
      </c>
      <c r="K14" s="17">
        <v>0.515492417077691</v>
      </c>
      <c r="L14" s="17">
        <v>0.583036792413409</v>
      </c>
      <c r="M14" s="17"/>
      <c r="N14" s="17">
        <v>0.46677529752809399</v>
      </c>
      <c r="O14" s="17">
        <v>0.53946667215189803</v>
      </c>
      <c r="P14" s="17">
        <v>0.45188680791938302</v>
      </c>
      <c r="Q14" s="17">
        <v>0.46384509307039701</v>
      </c>
      <c r="R14" s="17"/>
      <c r="S14" s="17">
        <v>0.35766782983708301</v>
      </c>
      <c r="T14" s="17">
        <v>0.41761973395608298</v>
      </c>
      <c r="U14" s="17">
        <v>0.51553806050683704</v>
      </c>
      <c r="V14" s="17">
        <v>0.53328606803971002</v>
      </c>
      <c r="W14" s="17">
        <v>0.54080004042511098</v>
      </c>
      <c r="X14" s="17">
        <v>0.43737650799566302</v>
      </c>
      <c r="Y14" s="17">
        <v>0.475961630305066</v>
      </c>
      <c r="Z14" s="17">
        <v>0.39527047661304299</v>
      </c>
      <c r="AA14" s="17">
        <v>0.512743162496481</v>
      </c>
      <c r="AB14" s="17">
        <v>0.57890974039580101</v>
      </c>
      <c r="AC14" s="17">
        <v>0.53462012492269395</v>
      </c>
      <c r="AD14" s="17">
        <v>0.70584145981161905</v>
      </c>
      <c r="AE14" s="17"/>
      <c r="AF14" s="17">
        <v>0.484515076428507</v>
      </c>
      <c r="AG14" s="17">
        <v>0.46581990453174099</v>
      </c>
      <c r="AH14" s="17">
        <v>0.51142557432278102</v>
      </c>
      <c r="AI14" s="17">
        <v>0.519690798888788</v>
      </c>
      <c r="AJ14" s="17">
        <v>0.42073927899640401</v>
      </c>
      <c r="AK14" s="17"/>
      <c r="AL14" s="17">
        <v>0.51019150052298701</v>
      </c>
      <c r="AM14" s="17">
        <v>0.47831409986914503</v>
      </c>
      <c r="AN14" s="17">
        <v>0.45220597114561301</v>
      </c>
      <c r="AO14" s="17">
        <v>0.39906475883856701</v>
      </c>
      <c r="AP14" s="17"/>
      <c r="AQ14" s="17">
        <v>0.47560937972307699</v>
      </c>
      <c r="AR14" s="17">
        <v>0.488856226445532</v>
      </c>
      <c r="AS14" s="17"/>
      <c r="AT14" s="17">
        <v>0.44169021852926399</v>
      </c>
      <c r="AU14" s="17">
        <v>0.577835846599556</v>
      </c>
      <c r="AV14" s="17"/>
      <c r="AW14" s="17">
        <v>0.52475071323923095</v>
      </c>
      <c r="AX14" s="17">
        <v>0.507364440099074</v>
      </c>
      <c r="AY14" s="17">
        <v>0.42390241058559502</v>
      </c>
      <c r="AZ14" s="17"/>
      <c r="BA14" s="17">
        <v>0.40096409850931097</v>
      </c>
      <c r="BB14" s="17">
        <v>0.49099556716843101</v>
      </c>
      <c r="BC14" s="17">
        <v>0.49868526860869999</v>
      </c>
      <c r="BD14" s="17">
        <v>0.56745280363630102</v>
      </c>
      <c r="BE14" s="17">
        <v>0.55104773124281103</v>
      </c>
      <c r="BF14" s="17"/>
      <c r="BG14" s="17">
        <v>0.47760024426548697</v>
      </c>
      <c r="BH14" s="17">
        <v>0.48350344888977898</v>
      </c>
      <c r="BI14" s="17"/>
      <c r="BJ14" s="17">
        <v>0.46770405401528897</v>
      </c>
      <c r="BK14" s="17">
        <v>0.53376333992109903</v>
      </c>
      <c r="BL14" s="17"/>
      <c r="BM14" s="17">
        <v>0.43162741139535699</v>
      </c>
      <c r="BN14" s="17">
        <v>0.42640864543255202</v>
      </c>
      <c r="BO14" s="17">
        <v>0.51204354002831098</v>
      </c>
      <c r="BP14" s="17">
        <v>0.58491256700355099</v>
      </c>
      <c r="BQ14" s="17">
        <v>0.34641184150422799</v>
      </c>
      <c r="BR14" s="17"/>
      <c r="BS14" s="17">
        <v>0.36502784804425198</v>
      </c>
      <c r="BT14" s="17"/>
      <c r="BU14" s="17">
        <v>0.46923669693189601</v>
      </c>
      <c r="BV14" s="17">
        <v>0.50374806296308505</v>
      </c>
      <c r="BW14" s="17">
        <v>0.53297018649479899</v>
      </c>
      <c r="BX14" s="17">
        <v>0.33667019115973701</v>
      </c>
      <c r="BY14" s="17">
        <v>0.48703926171679601</v>
      </c>
      <c r="BZ14" s="17"/>
      <c r="CA14" s="17">
        <v>0.35182571275750701</v>
      </c>
      <c r="CB14" s="17"/>
      <c r="CC14" s="17">
        <v>0.49213079719534197</v>
      </c>
      <c r="CD14" s="17">
        <v>0.46016844203576501</v>
      </c>
      <c r="CE14" s="17"/>
      <c r="CF14" s="17">
        <v>0.552469347437062</v>
      </c>
      <c r="CG14" s="17"/>
      <c r="CH14" s="17">
        <v>0.51103509719368201</v>
      </c>
      <c r="CI14" s="17">
        <v>0.46493607425817601</v>
      </c>
    </row>
    <row r="15" spans="2:87" x14ac:dyDescent="0.35">
      <c r="B15" t="s">
        <v>102</v>
      </c>
      <c r="C15" s="17">
        <v>0.39634515737588799</v>
      </c>
      <c r="D15" s="17">
        <v>0.44169808334670002</v>
      </c>
      <c r="E15" s="17">
        <v>0.35339386052695099</v>
      </c>
      <c r="F15" s="17"/>
      <c r="G15" s="17">
        <v>0.38728447210033601</v>
      </c>
      <c r="H15" s="17">
        <v>0.36315940257117502</v>
      </c>
      <c r="I15" s="17">
        <v>0.42697781644650701</v>
      </c>
      <c r="J15" s="17">
        <v>0.41235736880253898</v>
      </c>
      <c r="K15" s="17">
        <v>0.33609860387138202</v>
      </c>
      <c r="L15" s="17">
        <v>0.431957894820449</v>
      </c>
      <c r="M15" s="17"/>
      <c r="N15" s="17">
        <v>0.472107746061733</v>
      </c>
      <c r="O15" s="17">
        <v>0.39185679742162499</v>
      </c>
      <c r="P15" s="17">
        <v>0.34107984626760501</v>
      </c>
      <c r="Q15" s="17">
        <v>0.36753253027506599</v>
      </c>
      <c r="R15" s="17"/>
      <c r="S15" s="17">
        <v>0.44967032445777599</v>
      </c>
      <c r="T15" s="17">
        <v>0.44546537123876501</v>
      </c>
      <c r="U15" s="17">
        <v>0.41962364521962697</v>
      </c>
      <c r="V15" s="17">
        <v>0.35980992040631299</v>
      </c>
      <c r="W15" s="17">
        <v>0.28248586447498197</v>
      </c>
      <c r="X15" s="17">
        <v>0.46046108733727398</v>
      </c>
      <c r="Y15" s="17">
        <v>0.35198198011012899</v>
      </c>
      <c r="Z15" s="17">
        <v>0.27692169135851002</v>
      </c>
      <c r="AA15" s="17">
        <v>0.39812223018765103</v>
      </c>
      <c r="AB15" s="17">
        <v>0.44021479686918003</v>
      </c>
      <c r="AC15" s="17">
        <v>0.33291575592709899</v>
      </c>
      <c r="AD15" s="17">
        <v>0.30075699507618803</v>
      </c>
      <c r="AE15" s="17"/>
      <c r="AF15" s="17">
        <v>0.36953813481637199</v>
      </c>
      <c r="AG15" s="17">
        <v>0.37498183907020599</v>
      </c>
      <c r="AH15" s="17">
        <v>0.393954187042582</v>
      </c>
      <c r="AI15" s="17">
        <v>0.46221165624464</v>
      </c>
      <c r="AJ15" s="17">
        <v>0.48348245164703102</v>
      </c>
      <c r="AK15" s="17"/>
      <c r="AL15" s="17">
        <v>0.39948745750967302</v>
      </c>
      <c r="AM15" s="17">
        <v>0.38813163281840501</v>
      </c>
      <c r="AN15" s="17">
        <v>0.38450283988632</v>
      </c>
      <c r="AO15" s="17">
        <v>0.459970599009345</v>
      </c>
      <c r="AP15" s="17"/>
      <c r="AQ15" s="17">
        <v>0.36416442950692401</v>
      </c>
      <c r="AR15" s="17">
        <v>0.44304681192172701</v>
      </c>
      <c r="AS15" s="17"/>
      <c r="AT15" s="17">
        <v>0.39586320334653102</v>
      </c>
      <c r="AU15" s="17">
        <v>0.42261111352735398</v>
      </c>
      <c r="AV15" s="17"/>
      <c r="AW15" s="17">
        <v>0.405450091021335</v>
      </c>
      <c r="AX15" s="17">
        <v>0.44853209263259503</v>
      </c>
      <c r="AY15" s="17">
        <v>0.37085955345044402</v>
      </c>
      <c r="AZ15" s="17"/>
      <c r="BA15" s="17">
        <v>0.41547073062198298</v>
      </c>
      <c r="BB15" s="17">
        <v>0.38973139404861701</v>
      </c>
      <c r="BC15" s="17">
        <v>0.39945625041792698</v>
      </c>
      <c r="BD15" s="17">
        <v>0.37188670987469302</v>
      </c>
      <c r="BE15" s="17">
        <v>0.36822516190676902</v>
      </c>
      <c r="BF15" s="17"/>
      <c r="BG15" s="17">
        <v>0.40766290342108502</v>
      </c>
      <c r="BH15" s="17">
        <v>0.38808917080100602</v>
      </c>
      <c r="BI15" s="17"/>
      <c r="BJ15" s="17">
        <v>0.40041915722416299</v>
      </c>
      <c r="BK15" s="17">
        <v>0.38175542544727098</v>
      </c>
      <c r="BL15" s="17"/>
      <c r="BM15" s="17">
        <v>0.33907986728096901</v>
      </c>
      <c r="BN15" s="17">
        <v>0.495979616427561</v>
      </c>
      <c r="BO15" s="17">
        <v>0.41987484154303201</v>
      </c>
      <c r="BP15" s="17">
        <v>0.46956352144663699</v>
      </c>
      <c r="BQ15" s="17">
        <v>0.30788546276075901</v>
      </c>
      <c r="BR15" s="17"/>
      <c r="BS15" s="17">
        <v>0.36257723872831699</v>
      </c>
      <c r="BT15" s="17"/>
      <c r="BU15" s="17">
        <v>0.48820328853983402</v>
      </c>
      <c r="BV15" s="17">
        <v>0.378935303671326</v>
      </c>
      <c r="BW15" s="17">
        <v>0.45842663725984201</v>
      </c>
      <c r="BX15" s="17">
        <v>0.33400660362907902</v>
      </c>
      <c r="BY15" s="17">
        <v>0.33493129457825999</v>
      </c>
      <c r="BZ15" s="17"/>
      <c r="CA15" s="17">
        <v>0.382832780894372</v>
      </c>
      <c r="CB15" s="17"/>
      <c r="CC15" s="17">
        <v>0.40041775513994299</v>
      </c>
      <c r="CD15" s="17">
        <v>0.398824431418626</v>
      </c>
      <c r="CE15" s="17"/>
      <c r="CF15" s="17">
        <v>0.41062696650092601</v>
      </c>
      <c r="CG15" s="17"/>
      <c r="CH15" s="17">
        <v>0.40264074165130498</v>
      </c>
      <c r="CI15" s="17">
        <v>0.43010162084845699</v>
      </c>
    </row>
    <row r="16" spans="2:87" x14ac:dyDescent="0.35">
      <c r="B16" t="s">
        <v>103</v>
      </c>
      <c r="C16" s="17">
        <v>0.35852123989870999</v>
      </c>
      <c r="D16" s="17">
        <v>0.36897867120800698</v>
      </c>
      <c r="E16" s="17">
        <v>0.35041396726517499</v>
      </c>
      <c r="F16" s="17"/>
      <c r="G16" s="17">
        <v>0.20007473168412601</v>
      </c>
      <c r="H16" s="17">
        <v>0.219198166243883</v>
      </c>
      <c r="I16" s="17">
        <v>0.310592303891152</v>
      </c>
      <c r="J16" s="17">
        <v>0.38682298164963502</v>
      </c>
      <c r="K16" s="17">
        <v>0.467394336469594</v>
      </c>
      <c r="L16" s="17">
        <v>0.52142167361686897</v>
      </c>
      <c r="M16" s="17"/>
      <c r="N16" s="17">
        <v>0.27859606358117001</v>
      </c>
      <c r="O16" s="17">
        <v>0.33290781949110798</v>
      </c>
      <c r="P16" s="17">
        <v>0.427690271154061</v>
      </c>
      <c r="Q16" s="17">
        <v>0.40756034519655998</v>
      </c>
      <c r="R16" s="17"/>
      <c r="S16" s="17">
        <v>0.256018952470911</v>
      </c>
      <c r="T16" s="17">
        <v>0.35201435197359299</v>
      </c>
      <c r="U16" s="17">
        <v>0.42727662884143303</v>
      </c>
      <c r="V16" s="17">
        <v>0.45881208226225101</v>
      </c>
      <c r="W16" s="17">
        <v>0.33231079538163599</v>
      </c>
      <c r="X16" s="17">
        <v>0.39500582430347703</v>
      </c>
      <c r="Y16" s="17">
        <v>0.37136311817781897</v>
      </c>
      <c r="Z16" s="17">
        <v>0.39965092878471098</v>
      </c>
      <c r="AA16" s="17">
        <v>0.31622344029529698</v>
      </c>
      <c r="AB16" s="17">
        <v>0.33497003751863502</v>
      </c>
      <c r="AC16" s="17">
        <v>0.45459980135605998</v>
      </c>
      <c r="AD16" s="17">
        <v>0.309950523217915</v>
      </c>
      <c r="AE16" s="17"/>
      <c r="AF16" s="17">
        <v>0.35025098608315203</v>
      </c>
      <c r="AG16" s="17">
        <v>0.41398683366807698</v>
      </c>
      <c r="AH16" s="17">
        <v>0.34203641056834599</v>
      </c>
      <c r="AI16" s="17">
        <v>0.28239168875833198</v>
      </c>
      <c r="AJ16" s="17">
        <v>0.28457518727978598</v>
      </c>
      <c r="AK16" s="17"/>
      <c r="AL16" s="17">
        <v>0.40094189004242597</v>
      </c>
      <c r="AM16" s="17">
        <v>0.35468963681217702</v>
      </c>
      <c r="AN16" s="17">
        <v>0.30864013973085602</v>
      </c>
      <c r="AO16" s="17">
        <v>0.260835394393792</v>
      </c>
      <c r="AP16" s="17"/>
      <c r="AQ16" s="17">
        <v>0.45181162472667602</v>
      </c>
      <c r="AR16" s="17">
        <v>0.223135385904842</v>
      </c>
      <c r="AS16" s="17"/>
      <c r="AT16" s="17">
        <v>0.328362188903639</v>
      </c>
      <c r="AU16" s="17">
        <v>0.50735706365410604</v>
      </c>
      <c r="AV16" s="17"/>
      <c r="AW16" s="17">
        <v>0.45276180056285698</v>
      </c>
      <c r="AX16" s="17">
        <v>0.323899447830792</v>
      </c>
      <c r="AY16" s="17">
        <v>0.299105218206696</v>
      </c>
      <c r="AZ16" s="17"/>
      <c r="BA16" s="17">
        <v>0.24283939137825</v>
      </c>
      <c r="BB16" s="17">
        <v>0.39177947299814297</v>
      </c>
      <c r="BC16" s="17">
        <v>0.39280406400231999</v>
      </c>
      <c r="BD16" s="17">
        <v>0.40753529556360601</v>
      </c>
      <c r="BE16" s="17">
        <v>0.446801995556317</v>
      </c>
      <c r="BF16" s="17"/>
      <c r="BG16" s="17">
        <v>0.310038181239016</v>
      </c>
      <c r="BH16" s="17">
        <v>0.39388830678686598</v>
      </c>
      <c r="BI16" s="17"/>
      <c r="BJ16" s="17">
        <v>0.32505941381249398</v>
      </c>
      <c r="BK16" s="17">
        <v>0.485160531906901</v>
      </c>
      <c r="BL16" s="17"/>
      <c r="BM16" s="17">
        <v>0.338537759553864</v>
      </c>
      <c r="BN16" s="17">
        <v>0.53611141841381205</v>
      </c>
      <c r="BO16" s="17">
        <v>0.223232187408648</v>
      </c>
      <c r="BP16" s="17">
        <v>0.13443573738006401</v>
      </c>
      <c r="BQ16" s="17">
        <v>0.78668883679038804</v>
      </c>
      <c r="BR16" s="17"/>
      <c r="BS16" s="17">
        <v>0.61349813254493701</v>
      </c>
      <c r="BT16" s="17"/>
      <c r="BU16" s="17">
        <v>0.45241261974026098</v>
      </c>
      <c r="BV16" s="17">
        <v>0.16305673702034301</v>
      </c>
      <c r="BW16" s="17">
        <v>0.17552506818525301</v>
      </c>
      <c r="BX16" s="17">
        <v>0.74352699063300798</v>
      </c>
      <c r="BY16" s="17">
        <v>0.26050386434402101</v>
      </c>
      <c r="BZ16" s="17"/>
      <c r="CA16" s="17">
        <v>0.40478539289353199</v>
      </c>
      <c r="CB16" s="17"/>
      <c r="CC16" s="17">
        <v>0.36685289526373799</v>
      </c>
      <c r="CD16" s="17">
        <v>0.33119815914280798</v>
      </c>
      <c r="CE16" s="17"/>
      <c r="CF16" s="17">
        <v>0.358087495843047</v>
      </c>
      <c r="CG16" s="17"/>
      <c r="CH16" s="17">
        <v>0.44489978957376602</v>
      </c>
      <c r="CI16" s="17">
        <v>0.218869787048589</v>
      </c>
    </row>
    <row r="17" spans="2:87" x14ac:dyDescent="0.35">
      <c r="B17" t="s">
        <v>104</v>
      </c>
      <c r="C17" s="17">
        <v>0.16538234945529201</v>
      </c>
      <c r="D17" s="17">
        <v>0.17339051729814201</v>
      </c>
      <c r="E17" s="17">
        <v>0.15852760286071199</v>
      </c>
      <c r="F17" s="17"/>
      <c r="G17" s="17">
        <v>0.17309519781122401</v>
      </c>
      <c r="H17" s="17">
        <v>0.161142038436413</v>
      </c>
      <c r="I17" s="17">
        <v>0.167758480344259</v>
      </c>
      <c r="J17" s="17">
        <v>0.16559719250204899</v>
      </c>
      <c r="K17" s="17">
        <v>0.17605410250255801</v>
      </c>
      <c r="L17" s="17">
        <v>0.15441351187615701</v>
      </c>
      <c r="M17" s="17"/>
      <c r="N17" s="17">
        <v>0.17167761394707201</v>
      </c>
      <c r="O17" s="17">
        <v>0.158367365340324</v>
      </c>
      <c r="P17" s="17">
        <v>0.16903711114269901</v>
      </c>
      <c r="Q17" s="17">
        <v>0.163140347723882</v>
      </c>
      <c r="R17" s="17"/>
      <c r="S17" s="17">
        <v>0.234018795409242</v>
      </c>
      <c r="T17" s="17">
        <v>0.14298623527545101</v>
      </c>
      <c r="U17" s="17">
        <v>0.14147804529258301</v>
      </c>
      <c r="V17" s="17">
        <v>0.14371730859511</v>
      </c>
      <c r="W17" s="17">
        <v>0.27125042445069802</v>
      </c>
      <c r="X17" s="17">
        <v>0.21840682772430101</v>
      </c>
      <c r="Y17" s="17">
        <v>0.18304720417558801</v>
      </c>
      <c r="Z17" s="17">
        <v>0.21093646425459101</v>
      </c>
      <c r="AA17" s="17">
        <v>0.107654243709265</v>
      </c>
      <c r="AB17" s="17">
        <v>6.9018821228356203E-2</v>
      </c>
      <c r="AC17" s="17">
        <v>0.115168960860039</v>
      </c>
      <c r="AD17" s="17">
        <v>0.14024114836388299</v>
      </c>
      <c r="AE17" s="17"/>
      <c r="AF17" s="17">
        <v>0.151508270803144</v>
      </c>
      <c r="AG17" s="17">
        <v>0.154571364270777</v>
      </c>
      <c r="AH17" s="17">
        <v>0.177525190679787</v>
      </c>
      <c r="AI17" s="17">
        <v>0.161142065996115</v>
      </c>
      <c r="AJ17" s="17">
        <v>0.172889128678299</v>
      </c>
      <c r="AK17" s="17"/>
      <c r="AL17" s="17">
        <v>0.164168818550393</v>
      </c>
      <c r="AM17" s="17">
        <v>0.165867743255145</v>
      </c>
      <c r="AN17" s="17">
        <v>0.16668900474474899</v>
      </c>
      <c r="AO17" s="17">
        <v>0.16621308390508399</v>
      </c>
      <c r="AP17" s="17"/>
      <c r="AQ17" s="17">
        <v>0.172135673020443</v>
      </c>
      <c r="AR17" s="17">
        <v>0.155581720163743</v>
      </c>
      <c r="AS17" s="17"/>
      <c r="AT17" s="17">
        <v>0.165507518865113</v>
      </c>
      <c r="AU17" s="17">
        <v>0.169508876206175</v>
      </c>
      <c r="AV17" s="17"/>
      <c r="AW17" s="17">
        <v>0.17117572658495001</v>
      </c>
      <c r="AX17" s="17">
        <v>0.14721425648688199</v>
      </c>
      <c r="AY17" s="17">
        <v>0.174724406312502</v>
      </c>
      <c r="AZ17" s="17"/>
      <c r="BA17" s="17">
        <v>0.19647144140245801</v>
      </c>
      <c r="BB17" s="17">
        <v>0.182727653452115</v>
      </c>
      <c r="BC17" s="17">
        <v>0.14341614363743699</v>
      </c>
      <c r="BD17" s="17">
        <v>0.102977416970312</v>
      </c>
      <c r="BE17" s="17">
        <v>0.16914950451239</v>
      </c>
      <c r="BF17" s="17"/>
      <c r="BG17" s="17">
        <v>0.16192470278844001</v>
      </c>
      <c r="BH17" s="17">
        <v>0.16790460824677</v>
      </c>
      <c r="BI17" s="17"/>
      <c r="BJ17" s="17">
        <v>0.16129353264610799</v>
      </c>
      <c r="BK17" s="17">
        <v>0.18466246697842001</v>
      </c>
      <c r="BL17" s="17"/>
      <c r="BM17" s="17">
        <v>0.18413306907716401</v>
      </c>
      <c r="BN17" s="17">
        <v>0.17087425134536999</v>
      </c>
      <c r="BO17" s="17">
        <v>0.16248727918448699</v>
      </c>
      <c r="BP17" s="17">
        <v>0.146474145011213</v>
      </c>
      <c r="BQ17" s="17">
        <v>0.179740855992849</v>
      </c>
      <c r="BR17" s="17"/>
      <c r="BS17" s="17">
        <v>0.188008907994619</v>
      </c>
      <c r="BT17" s="17"/>
      <c r="BU17" s="17">
        <v>0.15795414831632901</v>
      </c>
      <c r="BV17" s="17">
        <v>0.17729443811825901</v>
      </c>
      <c r="BW17" s="17">
        <v>0.15232971982021101</v>
      </c>
      <c r="BX17" s="17">
        <v>0.195702220542191</v>
      </c>
      <c r="BY17" s="17">
        <v>0.18965921203613201</v>
      </c>
      <c r="BZ17" s="17"/>
      <c r="CA17" s="17">
        <v>0.17583369034542101</v>
      </c>
      <c r="CB17" s="17"/>
      <c r="CC17" s="17">
        <v>0.158453805608784</v>
      </c>
      <c r="CD17" s="17">
        <v>0.18517797114134801</v>
      </c>
      <c r="CE17" s="17"/>
      <c r="CF17" s="17">
        <v>0.143011450618417</v>
      </c>
      <c r="CG17" s="17"/>
      <c r="CH17" s="17">
        <v>0.159260146468261</v>
      </c>
      <c r="CI17" s="17">
        <v>0.167825699837124</v>
      </c>
    </row>
    <row r="18" spans="2:87" x14ac:dyDescent="0.35">
      <c r="B18" t="s">
        <v>105</v>
      </c>
      <c r="C18" s="17">
        <v>0.16086573782267799</v>
      </c>
      <c r="D18" s="17">
        <v>0.151730798630652</v>
      </c>
      <c r="E18" s="17">
        <v>0.169824081211981</v>
      </c>
      <c r="F18" s="17"/>
      <c r="G18" s="17">
        <v>0.25142944250182298</v>
      </c>
      <c r="H18" s="17">
        <v>0.255308773891746</v>
      </c>
      <c r="I18" s="17">
        <v>0.15128124175942601</v>
      </c>
      <c r="J18" s="17">
        <v>0.127401952440125</v>
      </c>
      <c r="K18" s="17">
        <v>0.118251111427063</v>
      </c>
      <c r="L18" s="17">
        <v>8.6634729083102796E-2</v>
      </c>
      <c r="M18" s="17"/>
      <c r="N18" s="17">
        <v>0.16092087120373699</v>
      </c>
      <c r="O18" s="17">
        <v>0.15905997689554199</v>
      </c>
      <c r="P18" s="17">
        <v>0.15259273205372301</v>
      </c>
      <c r="Q18" s="17">
        <v>0.17034290558805401</v>
      </c>
      <c r="R18" s="17"/>
      <c r="S18" s="17">
        <v>0.24108544621681799</v>
      </c>
      <c r="T18" s="17">
        <v>0.16411515614614999</v>
      </c>
      <c r="U18" s="17">
        <v>0.120761319444805</v>
      </c>
      <c r="V18" s="17">
        <v>0.150398302582224</v>
      </c>
      <c r="W18" s="17">
        <v>0.16821949472304201</v>
      </c>
      <c r="X18" s="17">
        <v>0.117788128561815</v>
      </c>
      <c r="Y18" s="17">
        <v>0.13210465519453901</v>
      </c>
      <c r="Z18" s="17">
        <v>0.14965697842222001</v>
      </c>
      <c r="AA18" s="17">
        <v>0.16984364453739301</v>
      </c>
      <c r="AB18" s="17">
        <v>0.14614477645004101</v>
      </c>
      <c r="AC18" s="17">
        <v>0.13892338335703699</v>
      </c>
      <c r="AD18" s="17">
        <v>0.16194767044556099</v>
      </c>
      <c r="AE18" s="17"/>
      <c r="AF18" s="17">
        <v>0.148375478088626</v>
      </c>
      <c r="AG18" s="17">
        <v>0.17929628082628099</v>
      </c>
      <c r="AH18" s="17">
        <v>0.145767037964426</v>
      </c>
      <c r="AI18" s="17">
        <v>0.17586320037897599</v>
      </c>
      <c r="AJ18" s="17">
        <v>0.15477974416663501</v>
      </c>
      <c r="AK18" s="17"/>
      <c r="AL18" s="17">
        <v>0.122797853655518</v>
      </c>
      <c r="AM18" s="17">
        <v>0.15853824810383599</v>
      </c>
      <c r="AN18" s="17">
        <v>0.195895552134776</v>
      </c>
      <c r="AO18" s="17">
        <v>0.31054075471104298</v>
      </c>
      <c r="AP18" s="17"/>
      <c r="AQ18" s="17">
        <v>0.141741937612029</v>
      </c>
      <c r="AR18" s="17">
        <v>0.188618780410092</v>
      </c>
      <c r="AS18" s="17"/>
      <c r="AT18" s="17">
        <v>0.176861133380528</v>
      </c>
      <c r="AU18" s="17">
        <v>0.10335071569778</v>
      </c>
      <c r="AV18" s="17"/>
      <c r="AW18" s="17">
        <v>0.10021906533807901</v>
      </c>
      <c r="AX18" s="17">
        <v>0.118601322876868</v>
      </c>
      <c r="AY18" s="17">
        <v>0.23982905679647801</v>
      </c>
      <c r="AZ18" s="17"/>
      <c r="BA18" s="17">
        <v>0.218293186711503</v>
      </c>
      <c r="BB18" s="17">
        <v>0.15079205156522499</v>
      </c>
      <c r="BC18" s="17">
        <v>0.132027661664466</v>
      </c>
      <c r="BD18" s="17">
        <v>0.15957529424036199</v>
      </c>
      <c r="BE18" s="17">
        <v>0.115783751636998</v>
      </c>
      <c r="BF18" s="17"/>
      <c r="BG18" s="17">
        <v>0.18696348729986301</v>
      </c>
      <c r="BH18" s="17">
        <v>0.14182814248719</v>
      </c>
      <c r="BI18" s="17"/>
      <c r="BJ18" s="17">
        <v>0.172932114641523</v>
      </c>
      <c r="BK18" s="17">
        <v>0.11291384828173</v>
      </c>
      <c r="BL18" s="17"/>
      <c r="BM18" s="17">
        <v>0.206989152100924</v>
      </c>
      <c r="BN18" s="17">
        <v>8.5792588371872897E-2</v>
      </c>
      <c r="BO18" s="17">
        <v>0.20359513527801501</v>
      </c>
      <c r="BP18" s="17">
        <v>0.13343986784248801</v>
      </c>
      <c r="BQ18" s="17">
        <v>7.6978749558972201E-2</v>
      </c>
      <c r="BR18" s="17"/>
      <c r="BS18" s="17">
        <v>0.107683330512129</v>
      </c>
      <c r="BT18" s="17"/>
      <c r="BU18" s="17">
        <v>0.11521689602405299</v>
      </c>
      <c r="BV18" s="17">
        <v>0.231517495377454</v>
      </c>
      <c r="BW18" s="17">
        <v>0.131551986443008</v>
      </c>
      <c r="BX18" s="17">
        <v>8.8787477321638497E-2</v>
      </c>
      <c r="BY18" s="17">
        <v>0.18073374937494999</v>
      </c>
      <c r="BZ18" s="17"/>
      <c r="CA18" s="17">
        <v>0.17830716155255399</v>
      </c>
      <c r="CB18" s="17"/>
      <c r="CC18" s="17">
        <v>0.167010998201953</v>
      </c>
      <c r="CD18" s="17">
        <v>0.13532100975810499</v>
      </c>
      <c r="CE18" s="17"/>
      <c r="CF18" s="17">
        <v>0.136954335072347</v>
      </c>
      <c r="CG18" s="17"/>
      <c r="CH18" s="17">
        <v>0.154770726111882</v>
      </c>
      <c r="CI18" s="17">
        <v>0.177025397562181</v>
      </c>
    </row>
    <row r="19" spans="2:87" x14ac:dyDescent="0.35">
      <c r="B19" t="s">
        <v>106</v>
      </c>
      <c r="C19" s="17">
        <v>0.16039193959358</v>
      </c>
      <c r="D19" s="17">
        <v>0.16885637326193501</v>
      </c>
      <c r="E19" s="17">
        <v>0.15306131509416299</v>
      </c>
      <c r="F19" s="17"/>
      <c r="G19" s="17">
        <v>0.21789637666548201</v>
      </c>
      <c r="H19" s="17">
        <v>0.21863771408754001</v>
      </c>
      <c r="I19" s="17">
        <v>0.17125167649294301</v>
      </c>
      <c r="J19" s="17">
        <v>0.13912809106375401</v>
      </c>
      <c r="K19" s="17">
        <v>0.100025630137916</v>
      </c>
      <c r="L19" s="17">
        <v>0.123222503994541</v>
      </c>
      <c r="M19" s="17"/>
      <c r="N19" s="17">
        <v>0.18644222069212299</v>
      </c>
      <c r="O19" s="17">
        <v>0.152713106948344</v>
      </c>
      <c r="P19" s="17">
        <v>0.17633922526863799</v>
      </c>
      <c r="Q19" s="17">
        <v>0.12850311325762601</v>
      </c>
      <c r="R19" s="17"/>
      <c r="S19" s="17">
        <v>0.24295349823151799</v>
      </c>
      <c r="T19" s="17">
        <v>0.177220738099653</v>
      </c>
      <c r="U19" s="17">
        <v>0.135534634797781</v>
      </c>
      <c r="V19" s="17">
        <v>0.14659224940744001</v>
      </c>
      <c r="W19" s="17">
        <v>0.14326048900945601</v>
      </c>
      <c r="X19" s="17">
        <v>0.12694360012032599</v>
      </c>
      <c r="Y19" s="17">
        <v>0.121114398793623</v>
      </c>
      <c r="Z19" s="17">
        <v>0.19126295155902301</v>
      </c>
      <c r="AA19" s="17">
        <v>0.16479469661287999</v>
      </c>
      <c r="AB19" s="17">
        <v>0.130210304441708</v>
      </c>
      <c r="AC19" s="17">
        <v>0.16075865011768001</v>
      </c>
      <c r="AD19" s="17">
        <v>8.6114359155334996E-2</v>
      </c>
      <c r="AE19" s="17"/>
      <c r="AF19" s="17">
        <v>0.139488998126089</v>
      </c>
      <c r="AG19" s="17">
        <v>0.14898727044386101</v>
      </c>
      <c r="AH19" s="17">
        <v>0.15743417608434199</v>
      </c>
      <c r="AI19" s="17">
        <v>0.21382477075522899</v>
      </c>
      <c r="AJ19" s="17">
        <v>0.18435424175208201</v>
      </c>
      <c r="AK19" s="17"/>
      <c r="AL19" s="17">
        <v>0.153859825595283</v>
      </c>
      <c r="AM19" s="17">
        <v>0.16221608984955199</v>
      </c>
      <c r="AN19" s="17">
        <v>0.167799303978659</v>
      </c>
      <c r="AO19" s="17">
        <v>0.16864997693688499</v>
      </c>
      <c r="AP19" s="17"/>
      <c r="AQ19" s="17">
        <v>0.13844287602806701</v>
      </c>
      <c r="AR19" s="17">
        <v>0.19224509059796799</v>
      </c>
      <c r="AS19" s="17"/>
      <c r="AT19" s="17">
        <v>0.18997048792669799</v>
      </c>
      <c r="AU19" s="17">
        <v>0.113083468141877</v>
      </c>
      <c r="AV19" s="17"/>
      <c r="AW19" s="17">
        <v>0.14080821872772001</v>
      </c>
      <c r="AX19" s="17">
        <v>0.165131364221906</v>
      </c>
      <c r="AY19" s="17">
        <v>0.17399375667609099</v>
      </c>
      <c r="AZ19" s="17"/>
      <c r="BA19" s="17">
        <v>0.20500014908516501</v>
      </c>
      <c r="BB19" s="17">
        <v>0.13646648035919101</v>
      </c>
      <c r="BC19" s="17">
        <v>0.169700272743918</v>
      </c>
      <c r="BD19" s="17">
        <v>8.84349382264812E-2</v>
      </c>
      <c r="BE19" s="17">
        <v>0.149141171420406</v>
      </c>
      <c r="BF19" s="17"/>
      <c r="BG19" s="17">
        <v>0.17208281296969399</v>
      </c>
      <c r="BH19" s="17">
        <v>0.15186376682345501</v>
      </c>
      <c r="BI19" s="17"/>
      <c r="BJ19" s="17">
        <v>0.17046477566815799</v>
      </c>
      <c r="BK19" s="17">
        <v>0.117421622877457</v>
      </c>
      <c r="BL19" s="17"/>
      <c r="BM19" s="17">
        <v>0.21331347102005099</v>
      </c>
      <c r="BN19" s="17">
        <v>0.17961349962193399</v>
      </c>
      <c r="BO19" s="17">
        <v>0.15804920174728701</v>
      </c>
      <c r="BP19" s="17">
        <v>0.106819551237248</v>
      </c>
      <c r="BQ19" s="17">
        <v>0.16329968596514699</v>
      </c>
      <c r="BR19" s="17"/>
      <c r="BS19" s="17">
        <v>0.18381312002697101</v>
      </c>
      <c r="BT19" s="17"/>
      <c r="BU19" s="17">
        <v>0.18022131915652401</v>
      </c>
      <c r="BV19" s="17">
        <v>0.184151904171442</v>
      </c>
      <c r="BW19" s="17">
        <v>0.102309330660994</v>
      </c>
      <c r="BX19" s="17">
        <v>0.17624836897514901</v>
      </c>
      <c r="BY19" s="17">
        <v>0.16921329977978</v>
      </c>
      <c r="BZ19" s="17"/>
      <c r="CA19" s="17">
        <v>0.18572127362985599</v>
      </c>
      <c r="CB19" s="17"/>
      <c r="CC19" s="17">
        <v>0.154361974809404</v>
      </c>
      <c r="CD19" s="17">
        <v>0.17870157822864599</v>
      </c>
      <c r="CE19" s="17"/>
      <c r="CF19" s="17">
        <v>0.15613357383085899</v>
      </c>
      <c r="CG19" s="17"/>
      <c r="CH19" s="17">
        <v>0.13935411179648199</v>
      </c>
      <c r="CI19" s="17">
        <v>0.178451625707087</v>
      </c>
    </row>
    <row r="20" spans="2:87" x14ac:dyDescent="0.35">
      <c r="B20" t="s">
        <v>107</v>
      </c>
      <c r="C20" s="17">
        <v>0.13263254232805499</v>
      </c>
      <c r="D20" s="17">
        <v>0.144675100635096</v>
      </c>
      <c r="E20" s="17">
        <v>0.11881018437784201</v>
      </c>
      <c r="F20" s="17"/>
      <c r="G20" s="17">
        <v>0.121532842503315</v>
      </c>
      <c r="H20" s="17">
        <v>0.12953649549385701</v>
      </c>
      <c r="I20" s="17">
        <v>0.159116393582</v>
      </c>
      <c r="J20" s="17">
        <v>0.12934989479896</v>
      </c>
      <c r="K20" s="17">
        <v>0.14031741612290499</v>
      </c>
      <c r="L20" s="17">
        <v>0.11859122634892801</v>
      </c>
      <c r="M20" s="17"/>
      <c r="N20" s="17">
        <v>0.155928734210798</v>
      </c>
      <c r="O20" s="17">
        <v>0.15541294714658499</v>
      </c>
      <c r="P20" s="17">
        <v>8.6744133852491204E-2</v>
      </c>
      <c r="Q20" s="17">
        <v>0.12417140815359801</v>
      </c>
      <c r="R20" s="17"/>
      <c r="S20" s="17">
        <v>0.112236193000189</v>
      </c>
      <c r="T20" s="17">
        <v>0.124111151273672</v>
      </c>
      <c r="U20" s="17">
        <v>0.110176072011074</v>
      </c>
      <c r="V20" s="17">
        <v>0.118901168674688</v>
      </c>
      <c r="W20" s="17">
        <v>0.115055505237111</v>
      </c>
      <c r="X20" s="17">
        <v>0.13407484712147999</v>
      </c>
      <c r="Y20" s="17">
        <v>0.14596454390330599</v>
      </c>
      <c r="Z20" s="17">
        <v>7.6990635135859603E-2</v>
      </c>
      <c r="AA20" s="17">
        <v>0.175347260491304</v>
      </c>
      <c r="AB20" s="17">
        <v>0.14169569166207699</v>
      </c>
      <c r="AC20" s="17">
        <v>0.197893883239396</v>
      </c>
      <c r="AD20" s="17">
        <v>0.148745996192094</v>
      </c>
      <c r="AE20" s="17"/>
      <c r="AF20" s="17">
        <v>0.10556469898587401</v>
      </c>
      <c r="AG20" s="17">
        <v>0.116360321629931</v>
      </c>
      <c r="AH20" s="17">
        <v>0.1669106928389</v>
      </c>
      <c r="AI20" s="17">
        <v>0.119745537464747</v>
      </c>
      <c r="AJ20" s="17">
        <v>0.17033128661798999</v>
      </c>
      <c r="AK20" s="17"/>
      <c r="AL20" s="17">
        <v>0.15245169100320999</v>
      </c>
      <c r="AM20" s="17">
        <v>0.11655610111846799</v>
      </c>
      <c r="AN20" s="17">
        <v>0.148850233826953</v>
      </c>
      <c r="AO20" s="17">
        <v>6.5422685115427398E-2</v>
      </c>
      <c r="AP20" s="17"/>
      <c r="AQ20" s="17">
        <v>0.10592483298609701</v>
      </c>
      <c r="AR20" s="17">
        <v>0.17139158533285101</v>
      </c>
      <c r="AS20" s="17"/>
      <c r="AT20" s="17">
        <v>0.135870563075357</v>
      </c>
      <c r="AU20" s="17">
        <v>0.11700445029171599</v>
      </c>
      <c r="AV20" s="17"/>
      <c r="AW20" s="17">
        <v>0.14286920970703901</v>
      </c>
      <c r="AX20" s="17">
        <v>0.143878698161723</v>
      </c>
      <c r="AY20" s="17">
        <v>0.117862903046709</v>
      </c>
      <c r="AZ20" s="17"/>
      <c r="BA20" s="17">
        <v>0.111904237321553</v>
      </c>
      <c r="BB20" s="17">
        <v>0.14984048816326601</v>
      </c>
      <c r="BC20" s="17">
        <v>0.111455210357781</v>
      </c>
      <c r="BD20" s="17">
        <v>0.20291623663099301</v>
      </c>
      <c r="BE20" s="17">
        <v>0.142318245698492</v>
      </c>
      <c r="BF20" s="17"/>
      <c r="BG20" s="17">
        <v>0.13704390001130401</v>
      </c>
      <c r="BH20" s="17">
        <v>0.12941457740248899</v>
      </c>
      <c r="BI20" s="17"/>
      <c r="BJ20" s="17">
        <v>0.13695936440328299</v>
      </c>
      <c r="BK20" s="17">
        <v>0.115408897735035</v>
      </c>
      <c r="BL20" s="17"/>
      <c r="BM20" s="17">
        <v>9.0986300156178201E-2</v>
      </c>
      <c r="BN20" s="17">
        <v>6.8553686550652707E-2</v>
      </c>
      <c r="BO20" s="17">
        <v>0.16052852594817399</v>
      </c>
      <c r="BP20" s="17">
        <v>0.190203969625618</v>
      </c>
      <c r="BQ20" s="17">
        <v>5.7347610054097199E-2</v>
      </c>
      <c r="BR20" s="17"/>
      <c r="BS20" s="17">
        <v>7.7462784989934294E-2</v>
      </c>
      <c r="BT20" s="17"/>
      <c r="BU20" s="17">
        <v>7.7428291532250004E-2</v>
      </c>
      <c r="BV20" s="17">
        <v>0.17816474638127699</v>
      </c>
      <c r="BW20" s="17">
        <v>0.191426619587554</v>
      </c>
      <c r="BX20" s="17">
        <v>5.7495795831760899E-2</v>
      </c>
      <c r="BY20" s="17">
        <v>0.10759471222879601</v>
      </c>
      <c r="BZ20" s="17"/>
      <c r="CA20" s="17">
        <v>9.5779526057060693E-2</v>
      </c>
      <c r="CB20" s="17"/>
      <c r="CC20" s="17">
        <v>0.12733140356206399</v>
      </c>
      <c r="CD20" s="17">
        <v>0.161862795328823</v>
      </c>
      <c r="CE20" s="17"/>
      <c r="CF20" s="17">
        <v>0.14898830680950501</v>
      </c>
      <c r="CG20" s="17"/>
      <c r="CH20" s="17">
        <v>0.108159858804557</v>
      </c>
      <c r="CI20" s="17">
        <v>0.16608001867556699</v>
      </c>
    </row>
    <row r="21" spans="2:87" x14ac:dyDescent="0.35">
      <c r="B21" t="s">
        <v>108</v>
      </c>
      <c r="C21" s="17">
        <v>0.10079824943426199</v>
      </c>
      <c r="D21" s="17">
        <v>9.9734379582825702E-2</v>
      </c>
      <c r="E21" s="17">
        <v>0.101390098685762</v>
      </c>
      <c r="F21" s="17"/>
      <c r="G21" s="17">
        <v>5.6205760007593301E-2</v>
      </c>
      <c r="H21" s="17">
        <v>7.5480643891702504E-2</v>
      </c>
      <c r="I21" s="17">
        <v>6.0720651562458303E-2</v>
      </c>
      <c r="J21" s="17">
        <v>8.5613677449798697E-2</v>
      </c>
      <c r="K21" s="17">
        <v>0.14416576497212799</v>
      </c>
      <c r="L21" s="17">
        <v>0.16720440007864201</v>
      </c>
      <c r="M21" s="17"/>
      <c r="N21" s="17">
        <v>0.111248944842422</v>
      </c>
      <c r="O21" s="17">
        <v>9.2214453716013903E-2</v>
      </c>
      <c r="P21" s="17">
        <v>0.11547223251568001</v>
      </c>
      <c r="Q21" s="17">
        <v>8.1031669366686696E-2</v>
      </c>
      <c r="R21" s="17"/>
      <c r="S21" s="17">
        <v>6.8262633156743704E-2</v>
      </c>
      <c r="T21" s="17">
        <v>0.105301212284891</v>
      </c>
      <c r="U21" s="17">
        <v>0.15405029235763401</v>
      </c>
      <c r="V21" s="17">
        <v>0.117247640060323</v>
      </c>
      <c r="W21" s="17">
        <v>0.100258266567571</v>
      </c>
      <c r="X21" s="17">
        <v>4.8631316263712997E-2</v>
      </c>
      <c r="Y21" s="17">
        <v>0.130794939331939</v>
      </c>
      <c r="Z21" s="17">
        <v>0.14461676425042999</v>
      </c>
      <c r="AA21" s="17">
        <v>0.105026169267629</v>
      </c>
      <c r="AB21" s="17">
        <v>9.8230070727921101E-2</v>
      </c>
      <c r="AC21" s="17">
        <v>8.6387127939904995E-2</v>
      </c>
      <c r="AD21" s="17">
        <v>7.7184586486358495E-2</v>
      </c>
      <c r="AE21" s="17"/>
      <c r="AF21" s="17">
        <v>9.1909033795874701E-2</v>
      </c>
      <c r="AG21" s="17">
        <v>0.117275263651012</v>
      </c>
      <c r="AH21" s="17">
        <v>8.0161472127678907E-2</v>
      </c>
      <c r="AI21" s="17">
        <v>0.10222819755916</v>
      </c>
      <c r="AJ21" s="17">
        <v>8.9127626300541996E-2</v>
      </c>
      <c r="AK21" s="17"/>
      <c r="AL21" s="17">
        <v>0.12374315637276199</v>
      </c>
      <c r="AM21" s="17">
        <v>0.102441055125741</v>
      </c>
      <c r="AN21" s="17">
        <v>7.0173491813795202E-2</v>
      </c>
      <c r="AO21" s="17">
        <v>3.5305720162997101E-2</v>
      </c>
      <c r="AP21" s="17"/>
      <c r="AQ21" s="17">
        <v>0.113379477771058</v>
      </c>
      <c r="AR21" s="17">
        <v>8.2539986851146899E-2</v>
      </c>
      <c r="AS21" s="17"/>
      <c r="AT21" s="17">
        <v>8.8918519562523404E-2</v>
      </c>
      <c r="AU21" s="17">
        <v>0.167786203842961</v>
      </c>
      <c r="AV21" s="17"/>
      <c r="AW21" s="17">
        <v>0.143922334114509</v>
      </c>
      <c r="AX21" s="17">
        <v>8.90581200248097E-2</v>
      </c>
      <c r="AY21" s="17">
        <v>6.5133964870860997E-2</v>
      </c>
      <c r="AZ21" s="17"/>
      <c r="BA21" s="17">
        <v>7.0203587242943996E-2</v>
      </c>
      <c r="BB21" s="17">
        <v>0.104325165972701</v>
      </c>
      <c r="BC21" s="17">
        <v>0.110109183175082</v>
      </c>
      <c r="BD21" s="17">
        <v>0.12696805067766601</v>
      </c>
      <c r="BE21" s="17">
        <v>0.12544672673263299</v>
      </c>
      <c r="BF21" s="17"/>
      <c r="BG21" s="17">
        <v>7.9884304313781102E-2</v>
      </c>
      <c r="BH21" s="17">
        <v>0.11605440109670299</v>
      </c>
      <c r="BI21" s="17"/>
      <c r="BJ21" s="17">
        <v>8.3339177292759095E-2</v>
      </c>
      <c r="BK21" s="17">
        <v>0.16833672167972399</v>
      </c>
      <c r="BL21" s="17"/>
      <c r="BM21" s="17">
        <v>5.9136533300645E-2</v>
      </c>
      <c r="BN21" s="17">
        <v>0.16920071143935</v>
      </c>
      <c r="BO21" s="17">
        <v>8.3592907016537002E-2</v>
      </c>
      <c r="BP21" s="17">
        <v>8.9440204576326898E-2</v>
      </c>
      <c r="BQ21" s="17">
        <v>0.149143908088192</v>
      </c>
      <c r="BR21" s="17"/>
      <c r="BS21" s="17">
        <v>0.13068498773758799</v>
      </c>
      <c r="BT21" s="17"/>
      <c r="BU21" s="17">
        <v>0.16325724304817399</v>
      </c>
      <c r="BV21" s="17">
        <v>6.6569278004954505E-2</v>
      </c>
      <c r="BW21" s="17">
        <v>9.0595965516992699E-2</v>
      </c>
      <c r="BX21" s="17">
        <v>0.13475557962741899</v>
      </c>
      <c r="BY21" s="17">
        <v>5.0959453805189001E-2</v>
      </c>
      <c r="BZ21" s="17"/>
      <c r="CA21" s="17">
        <v>0.121056665365469</v>
      </c>
      <c r="CB21" s="17"/>
      <c r="CC21" s="17">
        <v>9.0699156246877299E-2</v>
      </c>
      <c r="CD21" s="17">
        <v>0.15005596983864999</v>
      </c>
      <c r="CE21" s="17"/>
      <c r="CF21" s="17">
        <v>8.9512013614063801E-2</v>
      </c>
      <c r="CG21" s="17"/>
      <c r="CH21" s="17">
        <v>0.108970213129092</v>
      </c>
      <c r="CI21" s="17">
        <v>6.5490190010248597E-2</v>
      </c>
    </row>
    <row r="22" spans="2:87" x14ac:dyDescent="0.35">
      <c r="B22" t="s">
        <v>109</v>
      </c>
      <c r="C22" s="17">
        <v>8.6073102155726597E-2</v>
      </c>
      <c r="D22" s="17">
        <v>9.3260532546143304E-2</v>
      </c>
      <c r="E22" s="17">
        <v>7.8521251467885703E-2</v>
      </c>
      <c r="F22" s="17"/>
      <c r="G22" s="17">
        <v>7.8976909361583802E-2</v>
      </c>
      <c r="H22" s="17">
        <v>7.3930092614703999E-2</v>
      </c>
      <c r="I22" s="17">
        <v>6.9833957204460798E-2</v>
      </c>
      <c r="J22" s="17">
        <v>0.119526227776576</v>
      </c>
      <c r="K22" s="17">
        <v>9.5714779571247993E-2</v>
      </c>
      <c r="L22" s="17">
        <v>8.0291750669511899E-2</v>
      </c>
      <c r="M22" s="17"/>
      <c r="N22" s="17">
        <v>9.8508933344852098E-2</v>
      </c>
      <c r="O22" s="17">
        <v>5.8079236634146901E-2</v>
      </c>
      <c r="P22" s="17">
        <v>8.1060549929203002E-2</v>
      </c>
      <c r="Q22" s="17">
        <v>0.107326505077115</v>
      </c>
      <c r="R22" s="17"/>
      <c r="S22" s="17">
        <v>9.1928752517304396E-2</v>
      </c>
      <c r="T22" s="17">
        <v>0.149573239998126</v>
      </c>
      <c r="U22" s="17">
        <v>9.1661703412941303E-2</v>
      </c>
      <c r="V22" s="17">
        <v>5.54210364246406E-2</v>
      </c>
      <c r="W22" s="17">
        <v>6.3011281456524806E-2</v>
      </c>
      <c r="X22" s="17">
        <v>4.4271244295371902E-2</v>
      </c>
      <c r="Y22" s="17">
        <v>6.3717489259355706E-2</v>
      </c>
      <c r="Z22" s="17">
        <v>8.0845805327083201E-2</v>
      </c>
      <c r="AA22" s="17">
        <v>9.7401438786681005E-2</v>
      </c>
      <c r="AB22" s="17">
        <v>0.113861216688355</v>
      </c>
      <c r="AC22" s="17">
        <v>3.4975388492228802E-2</v>
      </c>
      <c r="AD22" s="17">
        <v>6.6049512975552394E-2</v>
      </c>
      <c r="AE22" s="17"/>
      <c r="AF22" s="17">
        <v>0.10994718443918899</v>
      </c>
      <c r="AG22" s="17">
        <v>7.32582009974964E-2</v>
      </c>
      <c r="AH22" s="17">
        <v>7.7645993958713494E-2</v>
      </c>
      <c r="AI22" s="17">
        <v>0.101045216871711</v>
      </c>
      <c r="AJ22" s="17">
        <v>9.9415594515308806E-2</v>
      </c>
      <c r="AK22" s="17"/>
      <c r="AL22" s="17">
        <v>8.8002784904883294E-2</v>
      </c>
      <c r="AM22" s="17">
        <v>9.8015456948029295E-2</v>
      </c>
      <c r="AN22" s="17">
        <v>5.8849063331895698E-2</v>
      </c>
      <c r="AO22" s="17">
        <v>7.6340807579624803E-2</v>
      </c>
      <c r="AP22" s="17"/>
      <c r="AQ22" s="17">
        <v>8.0219899372459602E-2</v>
      </c>
      <c r="AR22" s="17">
        <v>9.4567448693938502E-2</v>
      </c>
      <c r="AS22" s="17"/>
      <c r="AT22" s="17">
        <v>8.0834382221883397E-2</v>
      </c>
      <c r="AU22" s="17">
        <v>8.4957799931921096E-2</v>
      </c>
      <c r="AV22" s="17"/>
      <c r="AW22" s="17">
        <v>8.2931166436961606E-2</v>
      </c>
      <c r="AX22" s="17">
        <v>7.0922462481758902E-2</v>
      </c>
      <c r="AY22" s="17">
        <v>8.9592241615604098E-2</v>
      </c>
      <c r="AZ22" s="17"/>
      <c r="BA22" s="17">
        <v>9.4262440310820594E-2</v>
      </c>
      <c r="BB22" s="17">
        <v>7.2530118895236306E-2</v>
      </c>
      <c r="BC22" s="17">
        <v>0.10362541167375</v>
      </c>
      <c r="BD22" s="17">
        <v>6.2767689787360706E-2</v>
      </c>
      <c r="BE22" s="17">
        <v>4.3608120419511898E-2</v>
      </c>
      <c r="BF22" s="17"/>
      <c r="BG22" s="17">
        <v>9.9438460190846498E-2</v>
      </c>
      <c r="BH22" s="17">
        <v>7.6323438568490595E-2</v>
      </c>
      <c r="BI22" s="17"/>
      <c r="BJ22" s="17">
        <v>8.7809561944621903E-2</v>
      </c>
      <c r="BK22" s="17">
        <v>8.1703077492811804E-2</v>
      </c>
      <c r="BL22" s="17"/>
      <c r="BM22" s="17">
        <v>7.9387376513036095E-2</v>
      </c>
      <c r="BN22" s="17">
        <v>4.6971336301220898E-2</v>
      </c>
      <c r="BO22" s="17">
        <v>0.10786462359584</v>
      </c>
      <c r="BP22" s="17">
        <v>0.148601515467362</v>
      </c>
      <c r="BQ22" s="17">
        <v>1.5384956801259401E-2</v>
      </c>
      <c r="BR22" s="17"/>
      <c r="BS22" s="17">
        <v>3.1567431316474798E-2</v>
      </c>
      <c r="BT22" s="17"/>
      <c r="BU22" s="17">
        <v>5.0366860592469101E-2</v>
      </c>
      <c r="BV22" s="17">
        <v>0.13200953046681699</v>
      </c>
      <c r="BW22" s="17">
        <v>0.143045020622981</v>
      </c>
      <c r="BX22" s="17">
        <v>1.8830387722749999E-2</v>
      </c>
      <c r="BY22" s="17">
        <v>9.5891629362069006E-2</v>
      </c>
      <c r="BZ22" s="17"/>
      <c r="CA22" s="17">
        <v>5.5525200504655002E-2</v>
      </c>
      <c r="CB22" s="17"/>
      <c r="CC22" s="17">
        <v>8.0815923736735795E-2</v>
      </c>
      <c r="CD22" s="17">
        <v>0.107632131571426</v>
      </c>
      <c r="CE22" s="17"/>
      <c r="CF22" s="17">
        <v>8.4826626402188507E-2</v>
      </c>
      <c r="CG22" s="17"/>
      <c r="CH22" s="17">
        <v>6.3763486679483505E-2</v>
      </c>
      <c r="CI22" s="17">
        <v>0.117673870268505</v>
      </c>
    </row>
    <row r="23" spans="2:87" x14ac:dyDescent="0.35">
      <c r="B23" t="s">
        <v>110</v>
      </c>
      <c r="C23" s="17">
        <v>5.5685782590798802E-2</v>
      </c>
      <c r="D23" s="17">
        <v>7.6076606348550194E-2</v>
      </c>
      <c r="E23" s="17">
        <v>3.6068504230949101E-2</v>
      </c>
      <c r="F23" s="17"/>
      <c r="G23" s="17">
        <v>2.1478312167581899E-2</v>
      </c>
      <c r="H23" s="17">
        <v>2.9832739863054101E-2</v>
      </c>
      <c r="I23" s="17">
        <v>2.9810796425767599E-2</v>
      </c>
      <c r="J23" s="17">
        <v>5.8854094606872603E-2</v>
      </c>
      <c r="K23" s="17">
        <v>7.2776607204799795E-2</v>
      </c>
      <c r="L23" s="17">
        <v>0.10671700462139901</v>
      </c>
      <c r="M23" s="17"/>
      <c r="N23" s="17">
        <v>5.0614910583035001E-2</v>
      </c>
      <c r="O23" s="17">
        <v>6.8038346829893903E-2</v>
      </c>
      <c r="P23" s="17">
        <v>5.2362508392612798E-2</v>
      </c>
      <c r="Q23" s="17">
        <v>4.9995185298771998E-2</v>
      </c>
      <c r="R23" s="17"/>
      <c r="S23" s="17">
        <v>5.5916089255003201E-2</v>
      </c>
      <c r="T23" s="17">
        <v>6.27839083684366E-2</v>
      </c>
      <c r="U23" s="17">
        <v>6.3981862153339203E-2</v>
      </c>
      <c r="V23" s="17">
        <v>6.73232196174091E-2</v>
      </c>
      <c r="W23" s="17">
        <v>3.8938000316424401E-2</v>
      </c>
      <c r="X23" s="17">
        <v>2.8526574557425102E-2</v>
      </c>
      <c r="Y23" s="17">
        <v>4.9968304088037603E-2</v>
      </c>
      <c r="Z23" s="17">
        <v>5.75247095846406E-2</v>
      </c>
      <c r="AA23" s="17">
        <v>4.8138986807808502E-2</v>
      </c>
      <c r="AB23" s="17">
        <v>6.5554225194538199E-2</v>
      </c>
      <c r="AC23" s="17">
        <v>8.3733230665880606E-2</v>
      </c>
      <c r="AD23" s="17">
        <v>5.1406961149631697E-2</v>
      </c>
      <c r="AE23" s="17"/>
      <c r="AF23" s="17">
        <v>5.5625262444434498E-2</v>
      </c>
      <c r="AG23" s="17">
        <v>6.0193067945723003E-2</v>
      </c>
      <c r="AH23" s="17">
        <v>5.8869191045237898E-2</v>
      </c>
      <c r="AI23" s="17">
        <v>4.3610374855268703E-2</v>
      </c>
      <c r="AJ23" s="17">
        <v>6.0302204730700498E-2</v>
      </c>
      <c r="AK23" s="17"/>
      <c r="AL23" s="17">
        <v>6.9253141994726403E-2</v>
      </c>
      <c r="AM23" s="17">
        <v>5.7054953522439798E-2</v>
      </c>
      <c r="AN23" s="17">
        <v>3.2976973458818601E-2</v>
      </c>
      <c r="AO23" s="17">
        <v>2.7197139537524999E-2</v>
      </c>
      <c r="AP23" s="17"/>
      <c r="AQ23" s="17">
        <v>6.7092239339006599E-2</v>
      </c>
      <c r="AR23" s="17">
        <v>3.9132384394961299E-2</v>
      </c>
      <c r="AS23" s="17"/>
      <c r="AT23" s="17">
        <v>4.4893955806095599E-2</v>
      </c>
      <c r="AU23" s="17">
        <v>0.117777251537575</v>
      </c>
      <c r="AV23" s="17"/>
      <c r="AW23" s="17">
        <v>8.6414358864517704E-2</v>
      </c>
      <c r="AX23" s="17">
        <v>4.8648965580566E-2</v>
      </c>
      <c r="AY23" s="17">
        <v>2.9064813556975801E-2</v>
      </c>
      <c r="AZ23" s="17"/>
      <c r="BA23" s="17">
        <v>4.0804603874686499E-2</v>
      </c>
      <c r="BB23" s="17">
        <v>5.2943150581274301E-2</v>
      </c>
      <c r="BC23" s="17">
        <v>5.3216239017505398E-2</v>
      </c>
      <c r="BD23" s="17">
        <v>0.101703766838353</v>
      </c>
      <c r="BE23" s="17">
        <v>6.2030956153871102E-2</v>
      </c>
      <c r="BF23" s="17"/>
      <c r="BG23" s="17">
        <v>4.9430574102108903E-2</v>
      </c>
      <c r="BH23" s="17">
        <v>6.0248786310751201E-2</v>
      </c>
      <c r="BI23" s="17"/>
      <c r="BJ23" s="17">
        <v>5.2068739883925103E-2</v>
      </c>
      <c r="BK23" s="17">
        <v>6.6676305608545594E-2</v>
      </c>
      <c r="BL23" s="17"/>
      <c r="BM23" s="17">
        <v>2.1155007856654799E-2</v>
      </c>
      <c r="BN23" s="17">
        <v>9.2115376167258997E-2</v>
      </c>
      <c r="BO23" s="17">
        <v>4.3997756872341899E-2</v>
      </c>
      <c r="BP23" s="17">
        <v>6.4975856494241896E-2</v>
      </c>
      <c r="BQ23" s="17">
        <v>8.1295146542707794E-2</v>
      </c>
      <c r="BR23" s="17"/>
      <c r="BS23" s="17">
        <v>6.4760920806524305E-2</v>
      </c>
      <c r="BT23" s="17"/>
      <c r="BU23" s="17">
        <v>7.7416791798202197E-2</v>
      </c>
      <c r="BV23" s="17">
        <v>4.5201287053263803E-2</v>
      </c>
      <c r="BW23" s="17">
        <v>5.3233293890741301E-2</v>
      </c>
      <c r="BX23" s="17">
        <v>6.3139948031578103E-2</v>
      </c>
      <c r="BY23" s="17">
        <v>2.6951394916601298E-2</v>
      </c>
      <c r="BZ23" s="17"/>
      <c r="CA23" s="17">
        <v>3.7553163925488298E-2</v>
      </c>
      <c r="CB23" s="17"/>
      <c r="CC23" s="17">
        <v>5.68188124872505E-2</v>
      </c>
      <c r="CD23" s="17">
        <v>5.4595264311800097E-2</v>
      </c>
      <c r="CE23" s="17"/>
      <c r="CF23" s="17">
        <v>6.2335763292672798E-2</v>
      </c>
      <c r="CG23" s="17"/>
      <c r="CH23" s="17">
        <v>5.9038521056344599E-2</v>
      </c>
      <c r="CI23" s="17">
        <v>6.8630108036099396E-2</v>
      </c>
    </row>
    <row r="24" spans="2:87" x14ac:dyDescent="0.35">
      <c r="B24" t="s">
        <v>111</v>
      </c>
      <c r="C24" s="17">
        <v>4.7876390023498298E-2</v>
      </c>
      <c r="D24" s="17">
        <v>4.3449700987335201E-2</v>
      </c>
      <c r="E24" s="17">
        <v>5.2490155234935602E-2</v>
      </c>
      <c r="F24" s="17"/>
      <c r="G24" s="17">
        <v>3.8578812215207398E-2</v>
      </c>
      <c r="H24" s="17">
        <v>4.2775485672301501E-2</v>
      </c>
      <c r="I24" s="17">
        <v>6.2068418034057299E-2</v>
      </c>
      <c r="J24" s="17">
        <v>4.2714025056533399E-2</v>
      </c>
      <c r="K24" s="17">
        <v>5.0561828060036798E-2</v>
      </c>
      <c r="L24" s="17">
        <v>4.9131432343144703E-2</v>
      </c>
      <c r="M24" s="17"/>
      <c r="N24" s="17">
        <v>5.1192926726126201E-2</v>
      </c>
      <c r="O24" s="17">
        <v>4.3502047992773497E-2</v>
      </c>
      <c r="P24" s="17">
        <v>5.0983482948043703E-2</v>
      </c>
      <c r="Q24" s="17">
        <v>4.6779238549588001E-2</v>
      </c>
      <c r="R24" s="17"/>
      <c r="S24" s="17">
        <v>5.2697452219016103E-2</v>
      </c>
      <c r="T24" s="17">
        <v>5.4514517309985099E-2</v>
      </c>
      <c r="U24" s="17">
        <v>8.7748220331068605E-2</v>
      </c>
      <c r="V24" s="17">
        <v>2.7803624279785701E-2</v>
      </c>
      <c r="W24" s="17">
        <v>2.9251075748607101E-2</v>
      </c>
      <c r="X24" s="17">
        <v>5.9578447622920597E-2</v>
      </c>
      <c r="Y24" s="17">
        <v>2.1775609449828998E-2</v>
      </c>
      <c r="Z24" s="17">
        <v>7.1739854073207501E-2</v>
      </c>
      <c r="AA24" s="17">
        <v>5.1647866544207797E-2</v>
      </c>
      <c r="AB24" s="17">
        <v>2.9726746275077699E-2</v>
      </c>
      <c r="AC24" s="17">
        <v>4.4386246251992799E-2</v>
      </c>
      <c r="AD24" s="17">
        <v>4.24995736351544E-2</v>
      </c>
      <c r="AE24" s="17"/>
      <c r="AF24" s="17">
        <v>4.8840109649868298E-2</v>
      </c>
      <c r="AG24" s="17">
        <v>3.9725374795272897E-2</v>
      </c>
      <c r="AH24" s="17">
        <v>5.42282340031452E-2</v>
      </c>
      <c r="AI24" s="17">
        <v>4.5719724014572999E-2</v>
      </c>
      <c r="AJ24" s="17">
        <v>6.2087978628473199E-2</v>
      </c>
      <c r="AK24" s="17"/>
      <c r="AL24" s="17">
        <v>4.6733205354894398E-2</v>
      </c>
      <c r="AM24" s="17">
        <v>4.7226512216386102E-2</v>
      </c>
      <c r="AN24" s="17">
        <v>5.00543069270225E-2</v>
      </c>
      <c r="AO24" s="17">
        <v>5.28130331637039E-2</v>
      </c>
      <c r="AP24" s="17"/>
      <c r="AQ24" s="17">
        <v>5.39794635876562E-2</v>
      </c>
      <c r="AR24" s="17">
        <v>3.9019423381173597E-2</v>
      </c>
      <c r="AS24" s="17"/>
      <c r="AT24" s="17">
        <v>4.7891316444632202E-2</v>
      </c>
      <c r="AU24" s="17">
        <v>4.5054652057118401E-2</v>
      </c>
      <c r="AV24" s="17"/>
      <c r="AW24" s="17">
        <v>5.18937246991205E-2</v>
      </c>
      <c r="AX24" s="17">
        <v>4.8681987209211797E-2</v>
      </c>
      <c r="AY24" s="17">
        <v>4.3449041744187997E-2</v>
      </c>
      <c r="AZ24" s="17"/>
      <c r="BA24" s="17">
        <v>5.17850813005553E-2</v>
      </c>
      <c r="BB24" s="17">
        <v>4.4700741787582703E-2</v>
      </c>
      <c r="BC24" s="17">
        <v>5.2481432251228498E-2</v>
      </c>
      <c r="BD24" s="17">
        <v>2.49660260916592E-2</v>
      </c>
      <c r="BE24" s="17">
        <v>6.1193678214928597E-2</v>
      </c>
      <c r="BF24" s="17"/>
      <c r="BG24" s="17">
        <v>3.5471291431016398E-2</v>
      </c>
      <c r="BH24" s="17">
        <v>5.6925570578586097E-2</v>
      </c>
      <c r="BI24" s="17"/>
      <c r="BJ24" s="17">
        <v>4.56415440498803E-2</v>
      </c>
      <c r="BK24" s="17">
        <v>5.7375902160292799E-2</v>
      </c>
      <c r="BL24" s="17"/>
      <c r="BM24" s="17">
        <v>3.5526923148264403E-2</v>
      </c>
      <c r="BN24" s="17">
        <v>5.39097041876316E-2</v>
      </c>
      <c r="BO24" s="17">
        <v>4.2081673991463397E-2</v>
      </c>
      <c r="BP24" s="17">
        <v>6.2213149910172398E-2</v>
      </c>
      <c r="BQ24" s="17">
        <v>8.1707412434647297E-2</v>
      </c>
      <c r="BR24" s="17"/>
      <c r="BS24" s="17">
        <v>7.6844365996596997E-2</v>
      </c>
      <c r="BT24" s="17"/>
      <c r="BU24" s="17">
        <v>4.7812066281297798E-2</v>
      </c>
      <c r="BV24" s="17">
        <v>4.1367512711421403E-2</v>
      </c>
      <c r="BW24" s="17">
        <v>4.32493484492074E-2</v>
      </c>
      <c r="BX24" s="17">
        <v>7.6580135519931203E-2</v>
      </c>
      <c r="BY24" s="17">
        <v>5.30864830683958E-2</v>
      </c>
      <c r="BZ24" s="17"/>
      <c r="CA24" s="17">
        <v>6.0645263421732098E-2</v>
      </c>
      <c r="CB24" s="17"/>
      <c r="CC24" s="17">
        <v>4.7533406482364503E-2</v>
      </c>
      <c r="CD24" s="17">
        <v>4.7733690639892197E-2</v>
      </c>
      <c r="CE24" s="17"/>
      <c r="CF24" s="17">
        <v>4.2148172587895702E-2</v>
      </c>
      <c r="CG24" s="17"/>
      <c r="CH24" s="17">
        <v>4.8861834842305898E-2</v>
      </c>
      <c r="CI24" s="17">
        <v>4.8410326105386897E-2</v>
      </c>
    </row>
    <row r="25" spans="2:87" x14ac:dyDescent="0.35">
      <c r="B25" t="s">
        <v>112</v>
      </c>
      <c r="C25" s="17">
        <v>4.2786581331667503E-2</v>
      </c>
      <c r="D25" s="17">
        <v>4.38215168740217E-2</v>
      </c>
      <c r="E25" s="17">
        <v>4.2027479774054001E-2</v>
      </c>
      <c r="F25" s="17"/>
      <c r="G25" s="17">
        <v>5.5045990436911198E-2</v>
      </c>
      <c r="H25" s="17">
        <v>9.04453876436664E-2</v>
      </c>
      <c r="I25" s="17">
        <v>5.75748595656667E-2</v>
      </c>
      <c r="J25" s="17">
        <v>3.0903919213732801E-2</v>
      </c>
      <c r="K25" s="17">
        <v>2.2875483535036899E-2</v>
      </c>
      <c r="L25" s="17">
        <v>6.6621722134668302E-3</v>
      </c>
      <c r="M25" s="17"/>
      <c r="N25" s="17">
        <v>4.5857153711365103E-2</v>
      </c>
      <c r="O25" s="17">
        <v>5.3577333547013002E-2</v>
      </c>
      <c r="P25" s="17">
        <v>2.9767892499652501E-2</v>
      </c>
      <c r="Q25" s="17">
        <v>3.8448845571541601E-2</v>
      </c>
      <c r="R25" s="17"/>
      <c r="S25" s="17">
        <v>5.7747941455156902E-2</v>
      </c>
      <c r="T25" s="17">
        <v>4.2075872602557497E-2</v>
      </c>
      <c r="U25" s="17">
        <v>2.3488778620216099E-2</v>
      </c>
      <c r="V25" s="17">
        <v>3.5882955038004399E-2</v>
      </c>
      <c r="W25" s="17">
        <v>5.0770270564041597E-2</v>
      </c>
      <c r="X25" s="17">
        <v>6.7998183021726805E-2</v>
      </c>
      <c r="Y25" s="17">
        <v>3.35820221266716E-2</v>
      </c>
      <c r="Z25" s="17">
        <v>8.5297552752052697E-2</v>
      </c>
      <c r="AA25" s="17">
        <v>3.5756231932779103E-2</v>
      </c>
      <c r="AB25" s="17">
        <v>2.5508725729613001E-2</v>
      </c>
      <c r="AC25" s="17">
        <v>9.6630505111349307E-3</v>
      </c>
      <c r="AD25" s="17">
        <v>5.4383211067414901E-2</v>
      </c>
      <c r="AE25" s="17"/>
      <c r="AF25" s="17">
        <v>3.8428737605110903E-2</v>
      </c>
      <c r="AG25" s="17">
        <v>3.9857677895004197E-2</v>
      </c>
      <c r="AH25" s="17">
        <v>4.3971483383770299E-2</v>
      </c>
      <c r="AI25" s="17">
        <v>5.2387530146201303E-2</v>
      </c>
      <c r="AJ25" s="17">
        <v>5.1178064324391301E-2</v>
      </c>
      <c r="AK25" s="17"/>
      <c r="AL25" s="17">
        <v>4.2607880262354299E-2</v>
      </c>
      <c r="AM25" s="17">
        <v>3.7658198879198003E-2</v>
      </c>
      <c r="AN25" s="17">
        <v>5.3723794666402001E-2</v>
      </c>
      <c r="AO25" s="17">
        <v>4.5081149438917799E-2</v>
      </c>
      <c r="AP25" s="17"/>
      <c r="AQ25" s="17">
        <v>3.25304083146832E-2</v>
      </c>
      <c r="AR25" s="17">
        <v>5.76706526662841E-2</v>
      </c>
      <c r="AS25" s="17"/>
      <c r="AT25" s="17">
        <v>4.9783982242798598E-2</v>
      </c>
      <c r="AU25" s="17">
        <v>9.5687169264815301E-3</v>
      </c>
      <c r="AV25" s="17"/>
      <c r="AW25" s="17">
        <v>1.8451283074737201E-2</v>
      </c>
      <c r="AX25" s="17">
        <v>4.7261513186960799E-2</v>
      </c>
      <c r="AY25" s="17">
        <v>6.07866975486126E-2</v>
      </c>
      <c r="AZ25" s="17"/>
      <c r="BA25" s="17">
        <v>5.81593705476256E-2</v>
      </c>
      <c r="BB25" s="17">
        <v>3.9080018548299102E-2</v>
      </c>
      <c r="BC25" s="17">
        <v>4.1445654270806598E-2</v>
      </c>
      <c r="BD25" s="17">
        <v>2.00591211174212E-2</v>
      </c>
      <c r="BE25" s="17">
        <v>3.9130366343857699E-2</v>
      </c>
      <c r="BF25" s="17"/>
      <c r="BG25" s="17">
        <v>5.0607410098062501E-2</v>
      </c>
      <c r="BH25" s="17">
        <v>3.7081500386931997E-2</v>
      </c>
      <c r="BI25" s="17"/>
      <c r="BJ25" s="17">
        <v>5.1489847746817197E-2</v>
      </c>
      <c r="BK25" s="17">
        <v>9.2039569569884808E-3</v>
      </c>
      <c r="BL25" s="17"/>
      <c r="BM25" s="17">
        <v>4.8850568581698402E-2</v>
      </c>
      <c r="BN25" s="17">
        <v>2.53211847251241E-2</v>
      </c>
      <c r="BO25" s="17">
        <v>4.92784362653481E-2</v>
      </c>
      <c r="BP25" s="17">
        <v>6.9662767579356105E-2</v>
      </c>
      <c r="BQ25" s="17">
        <v>7.6267860298752004E-3</v>
      </c>
      <c r="BR25" s="17"/>
      <c r="BS25" s="17">
        <v>3.2807641904832402E-2</v>
      </c>
      <c r="BT25" s="17"/>
      <c r="BU25" s="17">
        <v>3.09932258351963E-2</v>
      </c>
      <c r="BV25" s="17">
        <v>6.3770537552061801E-2</v>
      </c>
      <c r="BW25" s="17">
        <v>6.5028904929123693E-2</v>
      </c>
      <c r="BX25" s="17">
        <v>2.6289611419101799E-2</v>
      </c>
      <c r="BY25" s="17">
        <v>4.9109764716138003E-2</v>
      </c>
      <c r="BZ25" s="17"/>
      <c r="CA25" s="17">
        <v>3.93478836067278E-2</v>
      </c>
      <c r="CB25" s="17"/>
      <c r="CC25" s="17">
        <v>3.9559313694003798E-2</v>
      </c>
      <c r="CD25" s="17">
        <v>5.6252912467797803E-2</v>
      </c>
      <c r="CE25" s="17"/>
      <c r="CF25" s="17">
        <v>3.1632898055440103E-2</v>
      </c>
      <c r="CG25" s="17"/>
      <c r="CH25" s="17">
        <v>3.10329309599079E-2</v>
      </c>
      <c r="CI25" s="17">
        <v>7.5985047257913704E-2</v>
      </c>
    </row>
    <row r="26" spans="2:87" x14ac:dyDescent="0.35">
      <c r="B26" t="s">
        <v>113</v>
      </c>
      <c r="C26" s="17">
        <v>3.2497440608616403E-2</v>
      </c>
      <c r="D26" s="17">
        <v>3.8458079449073798E-2</v>
      </c>
      <c r="E26" s="17">
        <v>2.58133385517193E-2</v>
      </c>
      <c r="F26" s="17"/>
      <c r="G26" s="17">
        <v>3.8443430453345799E-2</v>
      </c>
      <c r="H26" s="17">
        <v>3.9297463182955697E-2</v>
      </c>
      <c r="I26" s="17">
        <v>2.47809685940504E-2</v>
      </c>
      <c r="J26" s="17">
        <v>1.32434367698134E-2</v>
      </c>
      <c r="K26" s="17">
        <v>4.1761667604649701E-2</v>
      </c>
      <c r="L26" s="17">
        <v>3.8672986736187E-2</v>
      </c>
      <c r="M26" s="17"/>
      <c r="N26" s="17">
        <v>2.9510889394050201E-2</v>
      </c>
      <c r="O26" s="17">
        <v>2.0496762420544101E-2</v>
      </c>
      <c r="P26" s="17">
        <v>4.2389225366569798E-2</v>
      </c>
      <c r="Q26" s="17">
        <v>3.9937489180383E-2</v>
      </c>
      <c r="R26" s="17"/>
      <c r="S26" s="17">
        <v>3.1748722993882997E-2</v>
      </c>
      <c r="T26" s="17">
        <v>2.8098095582676601E-2</v>
      </c>
      <c r="U26" s="17">
        <v>1.45088564803786E-2</v>
      </c>
      <c r="V26" s="17">
        <v>2.93326025288464E-2</v>
      </c>
      <c r="W26" s="17">
        <v>2.4051121978169301E-2</v>
      </c>
      <c r="X26" s="17">
        <v>4.1258518543183902E-2</v>
      </c>
      <c r="Y26" s="17">
        <v>4.1919958934650503E-2</v>
      </c>
      <c r="Z26" s="17">
        <v>3.6319643331516202E-2</v>
      </c>
      <c r="AA26" s="17">
        <v>1.17768275447771E-2</v>
      </c>
      <c r="AB26" s="17">
        <v>4.4729258373063199E-2</v>
      </c>
      <c r="AC26" s="17">
        <v>6.8681861666823898E-2</v>
      </c>
      <c r="AD26" s="17">
        <v>5.4551028242058798E-2</v>
      </c>
      <c r="AE26" s="17"/>
      <c r="AF26" s="17">
        <v>3.8295347352331401E-2</v>
      </c>
      <c r="AG26" s="17">
        <v>4.1810881238573398E-2</v>
      </c>
      <c r="AH26" s="17">
        <v>2.43996314611464E-2</v>
      </c>
      <c r="AI26" s="17">
        <v>1.8028953907809599E-2</v>
      </c>
      <c r="AJ26" s="17">
        <v>3.07956337963502E-2</v>
      </c>
      <c r="AK26" s="17"/>
      <c r="AL26" s="17">
        <v>3.3071347400580299E-2</v>
      </c>
      <c r="AM26" s="17">
        <v>2.3113957279152601E-2</v>
      </c>
      <c r="AN26" s="17">
        <v>3.8425476835211497E-2</v>
      </c>
      <c r="AO26" s="17">
        <v>6.9986223859968305E-2</v>
      </c>
      <c r="AP26" s="17"/>
      <c r="AQ26" s="17">
        <v>3.1609562688626303E-2</v>
      </c>
      <c r="AR26" s="17">
        <v>3.3785956147080902E-2</v>
      </c>
      <c r="AS26" s="17"/>
      <c r="AT26" s="17">
        <v>3.3206527276494098E-2</v>
      </c>
      <c r="AU26" s="17">
        <v>3.1064886409643701E-2</v>
      </c>
      <c r="AV26" s="17"/>
      <c r="AW26" s="17">
        <v>4.08837896818963E-2</v>
      </c>
      <c r="AX26" s="17">
        <v>4.1040278329377802E-2</v>
      </c>
      <c r="AY26" s="17">
        <v>2.1861425303703198E-2</v>
      </c>
      <c r="AZ26" s="17"/>
      <c r="BA26" s="17">
        <v>3.4862765359041897E-2</v>
      </c>
      <c r="BB26" s="17">
        <v>2.4795815623157798E-2</v>
      </c>
      <c r="BC26" s="17">
        <v>3.3367002120967701E-2</v>
      </c>
      <c r="BD26" s="17">
        <v>4.7860810232073801E-2</v>
      </c>
      <c r="BE26" s="17">
        <v>2.7243415486613101E-2</v>
      </c>
      <c r="BF26" s="17"/>
      <c r="BG26" s="17">
        <v>3.29235702340131E-2</v>
      </c>
      <c r="BH26" s="17">
        <v>3.2186590687405599E-2</v>
      </c>
      <c r="BI26" s="17"/>
      <c r="BJ26" s="17">
        <v>3.1410797233486602E-2</v>
      </c>
      <c r="BK26" s="17">
        <v>3.5253992009041397E-2</v>
      </c>
      <c r="BL26" s="17"/>
      <c r="BM26" s="17">
        <v>2.63804232661497E-2</v>
      </c>
      <c r="BN26" s="17">
        <v>2.6472381117945601E-2</v>
      </c>
      <c r="BO26" s="17">
        <v>4.1998450315917403E-2</v>
      </c>
      <c r="BP26" s="17">
        <v>2.7099915669790999E-2</v>
      </c>
      <c r="BQ26" s="17">
        <v>3.57870249780834E-2</v>
      </c>
      <c r="BR26" s="17"/>
      <c r="BS26" s="17">
        <v>3.4115780952510499E-2</v>
      </c>
      <c r="BT26" s="17"/>
      <c r="BU26" s="17">
        <v>2.6717406075657799E-2</v>
      </c>
      <c r="BV26" s="17">
        <v>3.56408263902123E-2</v>
      </c>
      <c r="BW26" s="17">
        <v>3.2575344828902203E-2</v>
      </c>
      <c r="BX26" s="17">
        <v>3.8099810490590302E-2</v>
      </c>
      <c r="BY26" s="17">
        <v>1.8941574857843101E-2</v>
      </c>
      <c r="BZ26" s="17"/>
      <c r="CA26" s="17">
        <v>5.05612128918577E-2</v>
      </c>
      <c r="CB26" s="17"/>
      <c r="CC26" s="17">
        <v>3.1704306003132302E-2</v>
      </c>
      <c r="CD26" s="17">
        <v>3.8610584070019799E-2</v>
      </c>
      <c r="CE26" s="17"/>
      <c r="CF26" s="17">
        <v>3.9477954353849598E-2</v>
      </c>
      <c r="CG26" s="17"/>
      <c r="CH26" s="17">
        <v>3.0009651533325899E-2</v>
      </c>
      <c r="CI26" s="17">
        <v>1.87654539085714E-2</v>
      </c>
    </row>
    <row r="27" spans="2:87" x14ac:dyDescent="0.35">
      <c r="B27" t="s">
        <v>114</v>
      </c>
      <c r="C27" s="17">
        <v>3.1713304353345503E-2</v>
      </c>
      <c r="D27" s="17">
        <v>2.8249761780177698E-2</v>
      </c>
      <c r="E27" s="17">
        <v>3.4171865677766401E-2</v>
      </c>
      <c r="F27" s="17"/>
      <c r="G27" s="17">
        <v>6.6546649032811794E-2</v>
      </c>
      <c r="H27" s="17">
        <v>3.89887896554902E-2</v>
      </c>
      <c r="I27" s="17">
        <v>4.59805504169193E-2</v>
      </c>
      <c r="J27" s="17">
        <v>3.1411445489978998E-2</v>
      </c>
      <c r="K27" s="17">
        <v>9.1190316007112894E-3</v>
      </c>
      <c r="L27" s="17">
        <v>6.21334007000703E-3</v>
      </c>
      <c r="M27" s="17"/>
      <c r="N27" s="17">
        <v>3.33056886269247E-2</v>
      </c>
      <c r="O27" s="17">
        <v>3.5043326998533603E-2</v>
      </c>
      <c r="P27" s="17">
        <v>3.1727420251328999E-2</v>
      </c>
      <c r="Q27" s="17">
        <v>2.46893039027197E-2</v>
      </c>
      <c r="R27" s="17"/>
      <c r="S27" s="17">
        <v>1.8157806974970499E-2</v>
      </c>
      <c r="T27" s="17">
        <v>2.02017301350172E-2</v>
      </c>
      <c r="U27" s="17">
        <v>1.77442248544263E-2</v>
      </c>
      <c r="V27" s="17">
        <v>3.5683783626636101E-2</v>
      </c>
      <c r="W27" s="17">
        <v>4.7017632816637497E-2</v>
      </c>
      <c r="X27" s="17">
        <v>3.2028833438881701E-2</v>
      </c>
      <c r="Y27" s="17">
        <v>3.7379252018934002E-2</v>
      </c>
      <c r="Z27" s="17">
        <v>0.13280667914546601</v>
      </c>
      <c r="AA27" s="17">
        <v>2.6778997858643499E-2</v>
      </c>
      <c r="AB27" s="17">
        <v>3.0298619987803199E-2</v>
      </c>
      <c r="AC27" s="17">
        <v>1.8741990770569601E-2</v>
      </c>
      <c r="AD27" s="17">
        <v>2.6946990039854801E-2</v>
      </c>
      <c r="AE27" s="17"/>
      <c r="AF27" s="17">
        <v>3.1931892293243003E-2</v>
      </c>
      <c r="AG27" s="17">
        <v>3.1122816507642901E-2</v>
      </c>
      <c r="AH27" s="17">
        <v>2.4296148874795E-2</v>
      </c>
      <c r="AI27" s="17">
        <v>2.1866611397495E-2</v>
      </c>
      <c r="AJ27" s="17">
        <v>5.71793142862407E-2</v>
      </c>
      <c r="AK27" s="17"/>
      <c r="AL27" s="17">
        <v>2.3587623563174901E-2</v>
      </c>
      <c r="AM27" s="17">
        <v>3.0619577878724401E-2</v>
      </c>
      <c r="AN27" s="17">
        <v>5.0655398537880203E-2</v>
      </c>
      <c r="AO27" s="17">
        <v>3.5740038344644301E-2</v>
      </c>
      <c r="AP27" s="17"/>
      <c r="AQ27" s="17">
        <v>1.87792535209046E-2</v>
      </c>
      <c r="AR27" s="17">
        <v>5.0483593711453001E-2</v>
      </c>
      <c r="AS27" s="17"/>
      <c r="AT27" s="17">
        <v>3.4559731360730803E-2</v>
      </c>
      <c r="AU27" s="17">
        <v>6.6022468861515601E-3</v>
      </c>
      <c r="AV27" s="17"/>
      <c r="AW27" s="17">
        <v>2.0139293161854099E-2</v>
      </c>
      <c r="AX27" s="17">
        <v>3.8371245086733598E-2</v>
      </c>
      <c r="AY27" s="17">
        <v>3.53936198987745E-2</v>
      </c>
      <c r="AZ27" s="17"/>
      <c r="BA27" s="17">
        <v>4.1376892692459297E-2</v>
      </c>
      <c r="BB27" s="17">
        <v>1.9599944300946699E-2</v>
      </c>
      <c r="BC27" s="17">
        <v>4.0887050291553498E-2</v>
      </c>
      <c r="BD27" s="17">
        <v>2.1523208466392101E-2</v>
      </c>
      <c r="BE27" s="17">
        <v>1.0825759906370301E-2</v>
      </c>
      <c r="BF27" s="17"/>
      <c r="BG27" s="17">
        <v>2.6882016509593501E-2</v>
      </c>
      <c r="BH27" s="17">
        <v>3.5237596859832299E-2</v>
      </c>
      <c r="BI27" s="17"/>
      <c r="BJ27" s="17">
        <v>3.7606374588465802E-2</v>
      </c>
      <c r="BK27" s="17">
        <v>1.05222807269652E-2</v>
      </c>
      <c r="BL27" s="17"/>
      <c r="BM27" s="17">
        <v>3.6232630824821602E-2</v>
      </c>
      <c r="BN27" s="17">
        <v>1.78383583006166E-2</v>
      </c>
      <c r="BO27" s="17">
        <v>3.2075562449101598E-2</v>
      </c>
      <c r="BP27" s="17">
        <v>4.83261384496846E-2</v>
      </c>
      <c r="BQ27" s="17">
        <v>2.5457045830360001E-2</v>
      </c>
      <c r="BR27" s="17"/>
      <c r="BS27" s="17">
        <v>3.4820028113299199E-2</v>
      </c>
      <c r="BT27" s="17"/>
      <c r="BU27" s="17">
        <v>1.84074694542328E-2</v>
      </c>
      <c r="BV27" s="17">
        <v>4.1478422505584298E-2</v>
      </c>
      <c r="BW27" s="17">
        <v>5.4975273097597803E-2</v>
      </c>
      <c r="BX27" s="17">
        <v>2.0373884268632E-2</v>
      </c>
      <c r="BY27" s="17">
        <v>3.5346395540324899E-2</v>
      </c>
      <c r="BZ27" s="17"/>
      <c r="CA27" s="17">
        <v>3.6716230338217602E-2</v>
      </c>
      <c r="CB27" s="17"/>
      <c r="CC27" s="17">
        <v>2.9302714961512301E-2</v>
      </c>
      <c r="CD27" s="17">
        <v>4.22798704030952E-2</v>
      </c>
      <c r="CE27" s="17"/>
      <c r="CF27" s="17">
        <v>2.8180689033635999E-2</v>
      </c>
      <c r="CG27" s="17"/>
      <c r="CH27" s="17">
        <v>2.6188404657168301E-2</v>
      </c>
      <c r="CI27" s="17">
        <v>7.5211735255631004E-2</v>
      </c>
    </row>
    <row r="28" spans="2:87" x14ac:dyDescent="0.35">
      <c r="B28" t="s">
        <v>115</v>
      </c>
      <c r="C28" s="17">
        <v>2.0924205073765E-3</v>
      </c>
      <c r="D28" s="17">
        <v>4.2440663215478997E-3</v>
      </c>
      <c r="E28" s="17">
        <v>0</v>
      </c>
      <c r="F28" s="17"/>
      <c r="G28" s="17">
        <v>0</v>
      </c>
      <c r="H28" s="17">
        <v>1.2263677258638001E-2</v>
      </c>
      <c r="I28" s="17">
        <v>0</v>
      </c>
      <c r="J28" s="17">
        <v>0</v>
      </c>
      <c r="K28" s="17">
        <v>0</v>
      </c>
      <c r="L28" s="17">
        <v>0</v>
      </c>
      <c r="M28" s="17"/>
      <c r="N28" s="17">
        <v>3.6611612265784101E-3</v>
      </c>
      <c r="O28" s="17">
        <v>2.2196766845625198E-3</v>
      </c>
      <c r="P28" s="17">
        <v>2.4318036005697499E-3</v>
      </c>
      <c r="Q28" s="17">
        <v>0</v>
      </c>
      <c r="R28" s="17"/>
      <c r="S28" s="17">
        <v>0</v>
      </c>
      <c r="T28" s="17">
        <v>0</v>
      </c>
      <c r="U28" s="17">
        <v>0</v>
      </c>
      <c r="V28" s="17">
        <v>5.5474596491856196E-3</v>
      </c>
      <c r="W28" s="17">
        <v>0</v>
      </c>
      <c r="X28" s="17">
        <v>5.9248373761060496E-3</v>
      </c>
      <c r="Y28" s="17">
        <v>7.1836375470135097E-3</v>
      </c>
      <c r="Z28" s="17">
        <v>0</v>
      </c>
      <c r="AA28" s="17">
        <v>4.4414030221715502E-3</v>
      </c>
      <c r="AB28" s="17">
        <v>0</v>
      </c>
      <c r="AC28" s="17">
        <v>0</v>
      </c>
      <c r="AD28" s="17">
        <v>0</v>
      </c>
      <c r="AE28" s="17"/>
      <c r="AF28" s="17">
        <v>0</v>
      </c>
      <c r="AG28" s="17">
        <v>0</v>
      </c>
      <c r="AH28" s="17">
        <v>5.42573450947899E-3</v>
      </c>
      <c r="AI28" s="17">
        <v>0</v>
      </c>
      <c r="AJ28" s="17">
        <v>9.2375354203019407E-3</v>
      </c>
      <c r="AK28" s="17"/>
      <c r="AL28" s="17">
        <v>5.47923075700302E-3</v>
      </c>
      <c r="AM28" s="17">
        <v>0</v>
      </c>
      <c r="AN28" s="17">
        <v>0</v>
      </c>
      <c r="AO28" s="17">
        <v>0</v>
      </c>
      <c r="AP28" s="17"/>
      <c r="AQ28" s="17">
        <v>0</v>
      </c>
      <c r="AR28" s="17">
        <v>5.1290050152852798E-3</v>
      </c>
      <c r="AS28" s="17"/>
      <c r="AT28" s="17">
        <v>2.3285428726029199E-3</v>
      </c>
      <c r="AU28" s="17">
        <v>0</v>
      </c>
      <c r="AV28" s="17"/>
      <c r="AW28" s="17">
        <v>1.3399552855254801E-3</v>
      </c>
      <c r="AX28" s="17">
        <v>4.37671156496253E-3</v>
      </c>
      <c r="AY28" s="17">
        <v>1.61611744503381E-3</v>
      </c>
      <c r="AZ28" s="17"/>
      <c r="BA28" s="17">
        <v>4.2256052717378903E-3</v>
      </c>
      <c r="BB28" s="17">
        <v>1.94378234629605E-3</v>
      </c>
      <c r="BC28" s="17">
        <v>1.5152601122192201E-3</v>
      </c>
      <c r="BD28" s="17">
        <v>0</v>
      </c>
      <c r="BE28" s="17">
        <v>0</v>
      </c>
      <c r="BF28" s="17"/>
      <c r="BG28" s="17">
        <v>1.36269672565418E-3</v>
      </c>
      <c r="BH28" s="17">
        <v>2.6247340723931098E-3</v>
      </c>
      <c r="BI28" s="17"/>
      <c r="BJ28" s="17">
        <v>2.6674989805421201E-3</v>
      </c>
      <c r="BK28" s="17">
        <v>0</v>
      </c>
      <c r="BL28" s="17"/>
      <c r="BM28" s="17">
        <v>3.8926665189904898E-3</v>
      </c>
      <c r="BN28" s="17">
        <v>0</v>
      </c>
      <c r="BO28" s="17">
        <v>1.41671079617513E-3</v>
      </c>
      <c r="BP28" s="17">
        <v>0</v>
      </c>
      <c r="BQ28" s="17">
        <v>0</v>
      </c>
      <c r="BR28" s="17"/>
      <c r="BS28" s="17">
        <v>0</v>
      </c>
      <c r="BT28" s="17"/>
      <c r="BU28" s="17">
        <v>0</v>
      </c>
      <c r="BV28" s="17">
        <v>2.0045523260004299E-3</v>
      </c>
      <c r="BW28" s="17">
        <v>0</v>
      </c>
      <c r="BX28" s="17">
        <v>0</v>
      </c>
      <c r="BY28" s="17">
        <v>0</v>
      </c>
      <c r="BZ28" s="17"/>
      <c r="CA28" s="17">
        <v>0</v>
      </c>
      <c r="CB28" s="17"/>
      <c r="CC28" s="17">
        <v>6.2138425466888396E-4</v>
      </c>
      <c r="CD28" s="17">
        <v>2.7039337313515201E-3</v>
      </c>
      <c r="CE28" s="17"/>
      <c r="CF28" s="17">
        <v>0</v>
      </c>
      <c r="CG28" s="17"/>
      <c r="CH28" s="17">
        <v>0</v>
      </c>
      <c r="CI28" s="17">
        <v>0</v>
      </c>
    </row>
    <row r="29" spans="2:87" x14ac:dyDescent="0.35"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</row>
    <row r="30" spans="2:87" x14ac:dyDescent="0.35">
      <c r="B30" s="6" t="s">
        <v>133</v>
      </c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</row>
    <row r="31" spans="2:87" x14ac:dyDescent="0.35">
      <c r="B31" s="24" t="s">
        <v>117</v>
      </c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</row>
    <row r="32" spans="2:87" x14ac:dyDescent="0.35">
      <c r="B32" t="s">
        <v>127</v>
      </c>
      <c r="C32" s="17">
        <v>0.35490461471919099</v>
      </c>
      <c r="D32" s="17">
        <v>0.32152098814211599</v>
      </c>
      <c r="E32" s="17">
        <v>0.38571227913848399</v>
      </c>
      <c r="F32" s="17"/>
      <c r="G32" s="17">
        <v>0.379342926613497</v>
      </c>
      <c r="H32" s="17">
        <v>0.39180364933614398</v>
      </c>
      <c r="I32" s="17">
        <v>0.35593305088016902</v>
      </c>
      <c r="J32" s="17">
        <v>0.38933925798601299</v>
      </c>
      <c r="K32" s="17">
        <v>0.35226170408167001</v>
      </c>
      <c r="L32" s="17">
        <v>0.281306938826687</v>
      </c>
      <c r="M32" s="17"/>
      <c r="N32" s="17">
        <v>0.33553403666547998</v>
      </c>
      <c r="O32" s="17">
        <v>0.32064187682145101</v>
      </c>
      <c r="P32" s="17">
        <v>0.35774524600701002</v>
      </c>
      <c r="Q32" s="17">
        <v>0.40792806266263498</v>
      </c>
      <c r="R32" s="17"/>
      <c r="S32" s="17">
        <v>0.38162941299444098</v>
      </c>
      <c r="T32" s="17">
        <v>0.36116714467804301</v>
      </c>
      <c r="U32" s="17">
        <v>0.27922426771456499</v>
      </c>
      <c r="V32" s="17">
        <v>0.30739759234531899</v>
      </c>
      <c r="W32" s="17">
        <v>0.30296143739599701</v>
      </c>
      <c r="X32" s="17">
        <v>0.34308655592254</v>
      </c>
      <c r="Y32" s="17">
        <v>0.38741832593825398</v>
      </c>
      <c r="Z32" s="17">
        <v>0.35142313078584098</v>
      </c>
      <c r="AA32" s="17">
        <v>0.36360461999157601</v>
      </c>
      <c r="AB32" s="17">
        <v>0.40297416111183698</v>
      </c>
      <c r="AC32" s="17">
        <v>0.40837408360962102</v>
      </c>
      <c r="AD32" s="17">
        <v>0.35629802417546103</v>
      </c>
      <c r="AE32" s="17"/>
      <c r="AF32" s="17">
        <v>0.38739153913378099</v>
      </c>
      <c r="AG32" s="17">
        <v>0.36825366840998103</v>
      </c>
      <c r="AH32" s="17">
        <v>0.32476041772154801</v>
      </c>
      <c r="AI32" s="17">
        <v>0.32105454675181599</v>
      </c>
      <c r="AJ32" s="17">
        <v>0.34968785396343299</v>
      </c>
      <c r="AK32" s="17"/>
      <c r="AL32" s="17">
        <v>0.29563302633975902</v>
      </c>
      <c r="AM32" s="17">
        <v>0.34596713760039899</v>
      </c>
      <c r="AN32" s="17">
        <v>0.46459606419279798</v>
      </c>
      <c r="AO32" s="17">
        <v>0.46934179150219901</v>
      </c>
      <c r="AP32" s="17"/>
      <c r="AQ32" s="17">
        <v>0.36372433003640398</v>
      </c>
      <c r="AR32" s="17">
        <v>0.34210710321621701</v>
      </c>
      <c r="AS32" s="17"/>
      <c r="AT32" s="17">
        <v>0.36812353132231901</v>
      </c>
      <c r="AU32" s="17">
        <v>0.27107387273882</v>
      </c>
      <c r="AV32" s="17"/>
      <c r="AW32" s="17">
        <v>0.31436293346675098</v>
      </c>
      <c r="AX32" s="17">
        <v>0.34380497782825198</v>
      </c>
      <c r="AY32" s="17">
        <v>0.40672889906598803</v>
      </c>
      <c r="AZ32" s="17"/>
      <c r="BA32" s="17">
        <v>0.38558635372855898</v>
      </c>
      <c r="BB32" s="17">
        <v>0.34815442149517201</v>
      </c>
      <c r="BC32" s="17">
        <v>0.319547970629255</v>
      </c>
      <c r="BD32" s="17">
        <v>0.40764275680629303</v>
      </c>
      <c r="BE32" s="17">
        <v>0.35380220644749699</v>
      </c>
      <c r="BF32" s="17"/>
      <c r="BG32" s="17">
        <v>0.354842677047987</v>
      </c>
      <c r="BH32" s="17">
        <v>0.35494981621052701</v>
      </c>
      <c r="BI32" s="17"/>
      <c r="BJ32" s="17">
        <v>0.35601293805879197</v>
      </c>
      <c r="BK32" s="17">
        <v>0.353130789459557</v>
      </c>
      <c r="BL32" s="17"/>
      <c r="BM32" s="17">
        <v>0.32210496191990601</v>
      </c>
      <c r="BN32" s="17">
        <v>0.24715948560807699</v>
      </c>
      <c r="BO32" s="17">
        <v>0.405972944820431</v>
      </c>
      <c r="BP32" s="17">
        <v>0.33749581899300901</v>
      </c>
      <c r="BQ32" s="17">
        <v>0.31114694276328603</v>
      </c>
      <c r="BR32" s="17"/>
      <c r="BS32" s="17">
        <v>0.306044614439477</v>
      </c>
      <c r="BT32" s="17"/>
      <c r="BU32" s="17">
        <v>0.26164953916795203</v>
      </c>
      <c r="BV32" s="17">
        <v>0.37610900576370698</v>
      </c>
      <c r="BW32" s="17">
        <v>0.42881284566400102</v>
      </c>
      <c r="BX32" s="17">
        <v>0.33997276528416798</v>
      </c>
      <c r="BY32" s="17">
        <v>0.30879830879046299</v>
      </c>
      <c r="BZ32" s="17"/>
      <c r="CA32" s="17">
        <v>0.37427347645883202</v>
      </c>
      <c r="CB32" s="17"/>
      <c r="CC32" s="17">
        <v>0.42317319259682201</v>
      </c>
      <c r="CD32" s="17">
        <v>0.109848500828685</v>
      </c>
      <c r="CE32" s="17"/>
      <c r="CF32" s="17">
        <v>0.38947236080946501</v>
      </c>
      <c r="CG32" s="17"/>
      <c r="CH32" s="17">
        <v>0.36756278029521</v>
      </c>
      <c r="CI32" s="17">
        <v>0.40681554760448901</v>
      </c>
    </row>
    <row r="33" spans="2:87" x14ac:dyDescent="0.35">
      <c r="B33" t="s">
        <v>128</v>
      </c>
      <c r="C33" s="17">
        <v>0.40396408656760302</v>
      </c>
      <c r="D33" s="17">
        <v>0.38824677111545097</v>
      </c>
      <c r="E33" s="17">
        <v>0.42070213173719201</v>
      </c>
      <c r="F33" s="17"/>
      <c r="G33" s="17">
        <v>0.40581794540299898</v>
      </c>
      <c r="H33" s="17">
        <v>0.37696651437038498</v>
      </c>
      <c r="I33" s="17">
        <v>0.38567520993342602</v>
      </c>
      <c r="J33" s="17">
        <v>0.38786685997283599</v>
      </c>
      <c r="K33" s="17">
        <v>0.40282066183718901</v>
      </c>
      <c r="L33" s="17">
        <v>0.45351212663404999</v>
      </c>
      <c r="M33" s="17"/>
      <c r="N33" s="17">
        <v>0.43054242304697499</v>
      </c>
      <c r="O33" s="17">
        <v>0.407361016719475</v>
      </c>
      <c r="P33" s="17">
        <v>0.40753772755238798</v>
      </c>
      <c r="Q33" s="17">
        <v>0.37039764937009301</v>
      </c>
      <c r="R33" s="17"/>
      <c r="S33" s="17">
        <v>0.32329026545775003</v>
      </c>
      <c r="T33" s="17">
        <v>0.36428631664563499</v>
      </c>
      <c r="U33" s="17">
        <v>0.49794733161045202</v>
      </c>
      <c r="V33" s="17">
        <v>0.427464135867964</v>
      </c>
      <c r="W33" s="17">
        <v>0.42171984415804298</v>
      </c>
      <c r="X33" s="17">
        <v>0.43075406014411499</v>
      </c>
      <c r="Y33" s="17">
        <v>0.359254503052297</v>
      </c>
      <c r="Z33" s="17">
        <v>0.41749202836108101</v>
      </c>
      <c r="AA33" s="17">
        <v>0.47154449030522499</v>
      </c>
      <c r="AB33" s="17">
        <v>0.42807318790184501</v>
      </c>
      <c r="AC33" s="17">
        <v>0.31951276956254199</v>
      </c>
      <c r="AD33" s="17">
        <v>0.43183038830531101</v>
      </c>
      <c r="AE33" s="17"/>
      <c r="AF33" s="17">
        <v>0.378880801922229</v>
      </c>
      <c r="AG33" s="17">
        <v>0.42908427724416598</v>
      </c>
      <c r="AH33" s="17">
        <v>0.38220327035465701</v>
      </c>
      <c r="AI33" s="17">
        <v>0.44319611421949101</v>
      </c>
      <c r="AJ33" s="17">
        <v>0.38155748242537402</v>
      </c>
      <c r="AK33" s="17"/>
      <c r="AL33" s="17">
        <v>0.41249370749442299</v>
      </c>
      <c r="AM33" s="17">
        <v>0.41894501921380201</v>
      </c>
      <c r="AN33" s="17">
        <v>0.37090674618494501</v>
      </c>
      <c r="AO33" s="17">
        <v>0.35141475279204598</v>
      </c>
      <c r="AP33" s="17"/>
      <c r="AQ33" s="17">
        <v>0.40186645465193899</v>
      </c>
      <c r="AR33" s="17">
        <v>0.40700777534940702</v>
      </c>
      <c r="AS33" s="17"/>
      <c r="AT33" s="17">
        <v>0.38821682844559202</v>
      </c>
      <c r="AU33" s="17">
        <v>0.44877652776994398</v>
      </c>
      <c r="AV33" s="17"/>
      <c r="AW33" s="17">
        <v>0.42430515751640902</v>
      </c>
      <c r="AX33" s="17">
        <v>0.42123756096318998</v>
      </c>
      <c r="AY33" s="17">
        <v>0.37038430956031798</v>
      </c>
      <c r="AZ33" s="17"/>
      <c r="BA33" s="17">
        <v>0.38350202540105099</v>
      </c>
      <c r="BB33" s="17">
        <v>0.41048437127988302</v>
      </c>
      <c r="BC33" s="17">
        <v>0.43105281918754201</v>
      </c>
      <c r="BD33" s="17">
        <v>0.36462395576953499</v>
      </c>
      <c r="BE33" s="17">
        <v>0.37944972767837998</v>
      </c>
      <c r="BF33" s="17"/>
      <c r="BG33" s="17">
        <v>0.38145762125455501</v>
      </c>
      <c r="BH33" s="17">
        <v>0.42038907925916402</v>
      </c>
      <c r="BI33" s="17"/>
      <c r="BJ33" s="17">
        <v>0.39711730849875798</v>
      </c>
      <c r="BK33" s="17">
        <v>0.42813763991435899</v>
      </c>
      <c r="BL33" s="17"/>
      <c r="BM33" s="17">
        <v>0.40945225121717899</v>
      </c>
      <c r="BN33" s="17">
        <v>0.39911369966096</v>
      </c>
      <c r="BO33" s="17">
        <v>0.41521687508412902</v>
      </c>
      <c r="BP33" s="17">
        <v>0.46302712749324798</v>
      </c>
      <c r="BQ33" s="17">
        <v>0.38099813596238502</v>
      </c>
      <c r="BR33" s="17"/>
      <c r="BS33" s="17">
        <v>0.38372340803938998</v>
      </c>
      <c r="BT33" s="17"/>
      <c r="BU33" s="17">
        <v>0.388115330974872</v>
      </c>
      <c r="BV33" s="17">
        <v>0.42435007326659402</v>
      </c>
      <c r="BW33" s="17">
        <v>0.41662140433842298</v>
      </c>
      <c r="BX33" s="17">
        <v>0.37900109233253199</v>
      </c>
      <c r="BY33" s="17">
        <v>0.42172019407183198</v>
      </c>
      <c r="BZ33" s="17"/>
      <c r="CA33" s="17">
        <v>0.374084229509761</v>
      </c>
      <c r="CB33" s="17"/>
      <c r="CC33" s="17">
        <v>0.427088084601703</v>
      </c>
      <c r="CD33" s="17">
        <v>0.32446797839742098</v>
      </c>
      <c r="CE33" s="17"/>
      <c r="CF33" s="17">
        <v>0.42047727249192401</v>
      </c>
      <c r="CG33" s="17"/>
      <c r="CH33" s="17">
        <v>0.39744095904658799</v>
      </c>
      <c r="CI33" s="17">
        <v>0.37032333248148602</v>
      </c>
    </row>
    <row r="34" spans="2:87" x14ac:dyDescent="0.35">
      <c r="B34" t="s">
        <v>129</v>
      </c>
      <c r="C34" s="17">
        <v>0.17286102976303699</v>
      </c>
      <c r="D34" s="17">
        <v>0.212927806592241</v>
      </c>
      <c r="E34" s="17">
        <v>0.134681932620553</v>
      </c>
      <c r="F34" s="17"/>
      <c r="G34" s="17">
        <v>0.14886866060097501</v>
      </c>
      <c r="H34" s="17">
        <v>0.13684318015215</v>
      </c>
      <c r="I34" s="17">
        <v>0.18783128702855401</v>
      </c>
      <c r="J34" s="17">
        <v>0.17191431586316699</v>
      </c>
      <c r="K34" s="17">
        <v>0.16103554015082799</v>
      </c>
      <c r="L34" s="17">
        <v>0.214949734923158</v>
      </c>
      <c r="M34" s="17"/>
      <c r="N34" s="17">
        <v>0.17644290627693501</v>
      </c>
      <c r="O34" s="17">
        <v>0.20283513389617</v>
      </c>
      <c r="P34" s="17">
        <v>0.15534248835325801</v>
      </c>
      <c r="Q34" s="17">
        <v>0.15148485159767999</v>
      </c>
      <c r="R34" s="17"/>
      <c r="S34" s="17">
        <v>0.220876102617627</v>
      </c>
      <c r="T34" s="17">
        <v>0.224058666041306</v>
      </c>
      <c r="U34" s="17">
        <v>0.18210438635606499</v>
      </c>
      <c r="V34" s="17">
        <v>0.20963043922441199</v>
      </c>
      <c r="W34" s="17">
        <v>0.180577342650455</v>
      </c>
      <c r="X34" s="17">
        <v>0.16433724429215901</v>
      </c>
      <c r="Y34" s="17">
        <v>0.15759144131500699</v>
      </c>
      <c r="Z34" s="17">
        <v>0.12513188702209699</v>
      </c>
      <c r="AA34" s="17">
        <v>0.10904846875692201</v>
      </c>
      <c r="AB34" s="17">
        <v>9.7775635106114894E-2</v>
      </c>
      <c r="AC34" s="17">
        <v>0.17465258917917401</v>
      </c>
      <c r="AD34" s="17">
        <v>0.16053709537758001</v>
      </c>
      <c r="AE34" s="17"/>
      <c r="AF34" s="17">
        <v>0.144280069661473</v>
      </c>
      <c r="AG34" s="17">
        <v>0.147538761132496</v>
      </c>
      <c r="AH34" s="17">
        <v>0.206890643485517</v>
      </c>
      <c r="AI34" s="17">
        <v>0.192786211870216</v>
      </c>
      <c r="AJ34" s="17">
        <v>0.218360401891633</v>
      </c>
      <c r="AK34" s="17"/>
      <c r="AL34" s="17">
        <v>0.202231000655195</v>
      </c>
      <c r="AM34" s="17">
        <v>0.17182620614188801</v>
      </c>
      <c r="AN34" s="17">
        <v>0.116097310979613</v>
      </c>
      <c r="AO34" s="17">
        <v>0.15615796872224799</v>
      </c>
      <c r="AP34" s="17"/>
      <c r="AQ34" s="17">
        <v>0.171997657669344</v>
      </c>
      <c r="AR34" s="17">
        <v>0.17411379290821599</v>
      </c>
      <c r="AS34" s="17"/>
      <c r="AT34" s="17">
        <v>0.163841711262428</v>
      </c>
      <c r="AU34" s="17">
        <v>0.232796031695086</v>
      </c>
      <c r="AV34" s="17"/>
      <c r="AW34" s="17">
        <v>0.19324759863588001</v>
      </c>
      <c r="AX34" s="17">
        <v>0.18163352210800299</v>
      </c>
      <c r="AY34" s="17">
        <v>0.149313202293157</v>
      </c>
      <c r="AZ34" s="17"/>
      <c r="BA34" s="17">
        <v>0.15599206425588999</v>
      </c>
      <c r="BB34" s="17">
        <v>0.178477713075543</v>
      </c>
      <c r="BC34" s="17">
        <v>0.178899712193023</v>
      </c>
      <c r="BD34" s="17">
        <v>0.16676654154721601</v>
      </c>
      <c r="BE34" s="17">
        <v>0.20188542610537399</v>
      </c>
      <c r="BF34" s="17"/>
      <c r="BG34" s="17">
        <v>0.18429386521567401</v>
      </c>
      <c r="BH34" s="17">
        <v>0.16451746109770199</v>
      </c>
      <c r="BI34" s="17"/>
      <c r="BJ34" s="17">
        <v>0.17167334118308</v>
      </c>
      <c r="BK34" s="17">
        <v>0.176825035695368</v>
      </c>
      <c r="BL34" s="17"/>
      <c r="BM34" s="17">
        <v>0.16545973124466101</v>
      </c>
      <c r="BN34" s="17">
        <v>0.27316974835414298</v>
      </c>
      <c r="BO34" s="17">
        <v>0.135354368221379</v>
      </c>
      <c r="BP34" s="17">
        <v>0.12644180797495899</v>
      </c>
      <c r="BQ34" s="17">
        <v>0.23204872878996999</v>
      </c>
      <c r="BR34" s="17"/>
      <c r="BS34" s="17">
        <v>0.22592056945935701</v>
      </c>
      <c r="BT34" s="17"/>
      <c r="BU34" s="17">
        <v>0.259729664376253</v>
      </c>
      <c r="BV34" s="17">
        <v>0.14903985381808499</v>
      </c>
      <c r="BW34" s="17">
        <v>0.11043118943290101</v>
      </c>
      <c r="BX34" s="17">
        <v>0.201231168810552</v>
      </c>
      <c r="BY34" s="17">
        <v>0.15543785393450299</v>
      </c>
      <c r="BZ34" s="17"/>
      <c r="CA34" s="17">
        <v>0.19130734003059699</v>
      </c>
      <c r="CB34" s="17"/>
      <c r="CC34" s="17">
        <v>0.118955502593413</v>
      </c>
      <c r="CD34" s="17">
        <v>0.426677829711332</v>
      </c>
      <c r="CE34" s="17"/>
      <c r="CF34" s="17">
        <v>0.14834366385991299</v>
      </c>
      <c r="CG34" s="17"/>
      <c r="CH34" s="17">
        <v>0.19061169972112099</v>
      </c>
      <c r="CI34" s="17">
        <v>0.15912812613671901</v>
      </c>
    </row>
    <row r="35" spans="2:87" x14ac:dyDescent="0.35">
      <c r="B35" t="s">
        <v>130</v>
      </c>
      <c r="C35" s="17">
        <v>3.6675825505906701E-2</v>
      </c>
      <c r="D35" s="17">
        <v>4.7728985916371897E-2</v>
      </c>
      <c r="E35" s="17">
        <v>2.6078277446004099E-2</v>
      </c>
      <c r="F35" s="17"/>
      <c r="G35" s="17">
        <v>3.30691613543092E-2</v>
      </c>
      <c r="H35" s="17">
        <v>5.3812628540056397E-2</v>
      </c>
      <c r="I35" s="17">
        <v>4.3494174571122098E-2</v>
      </c>
      <c r="J35" s="17">
        <v>2.8779266090961E-2</v>
      </c>
      <c r="K35" s="17">
        <v>4.0123319262994901E-2</v>
      </c>
      <c r="L35" s="17">
        <v>2.36381798055375E-2</v>
      </c>
      <c r="M35" s="17"/>
      <c r="N35" s="17">
        <v>3.0883926241715699E-2</v>
      </c>
      <c r="O35" s="17">
        <v>4.58353041426501E-2</v>
      </c>
      <c r="P35" s="17">
        <v>3.39887813302652E-2</v>
      </c>
      <c r="Q35" s="17">
        <v>3.62767793162867E-2</v>
      </c>
      <c r="R35" s="17"/>
      <c r="S35" s="17">
        <v>3.2599864239962001E-2</v>
      </c>
      <c r="T35" s="17">
        <v>1.09076400473533E-2</v>
      </c>
      <c r="U35" s="17">
        <v>2.92339963870402E-2</v>
      </c>
      <c r="V35" s="17">
        <v>3.8543645307759299E-2</v>
      </c>
      <c r="W35" s="17">
        <v>4.7412617694623599E-2</v>
      </c>
      <c r="X35" s="17">
        <v>2.2224733071118E-2</v>
      </c>
      <c r="Y35" s="17">
        <v>6.2568109893617205E-2</v>
      </c>
      <c r="Z35" s="17">
        <v>7.1111486648289798E-2</v>
      </c>
      <c r="AA35" s="17">
        <v>4.32157544606784E-2</v>
      </c>
      <c r="AB35" s="17">
        <v>4.7207886768763301E-2</v>
      </c>
      <c r="AC35" s="17">
        <v>3.7845891960049803E-2</v>
      </c>
      <c r="AD35" s="17">
        <v>2.7134966625018301E-2</v>
      </c>
      <c r="AE35" s="17"/>
      <c r="AF35" s="17">
        <v>4.2005021721919701E-2</v>
      </c>
      <c r="AG35" s="17">
        <v>3.6815389263528897E-2</v>
      </c>
      <c r="AH35" s="17">
        <v>3.4934750186447303E-2</v>
      </c>
      <c r="AI35" s="17">
        <v>2.8664790495357501E-2</v>
      </c>
      <c r="AJ35" s="17">
        <v>3.2634994300743202E-2</v>
      </c>
      <c r="AK35" s="17"/>
      <c r="AL35" s="17">
        <v>5.0599779135144601E-2</v>
      </c>
      <c r="AM35" s="17">
        <v>3.2527143862449398E-2</v>
      </c>
      <c r="AN35" s="17">
        <v>2.2651285806200499E-2</v>
      </c>
      <c r="AO35" s="17">
        <v>1.56165094545827E-2</v>
      </c>
      <c r="AP35" s="17"/>
      <c r="AQ35" s="17">
        <v>2.75537994973695E-2</v>
      </c>
      <c r="AR35" s="17">
        <v>4.9911993406569197E-2</v>
      </c>
      <c r="AS35" s="17"/>
      <c r="AT35" s="17">
        <v>4.5082634619702501E-2</v>
      </c>
      <c r="AU35" s="17">
        <v>2.6433417720332301E-2</v>
      </c>
      <c r="AV35" s="17"/>
      <c r="AW35" s="17">
        <v>3.7784613954626997E-2</v>
      </c>
      <c r="AX35" s="17">
        <v>2.74727976700033E-2</v>
      </c>
      <c r="AY35" s="17">
        <v>4.2292727099475999E-2</v>
      </c>
      <c r="AZ35" s="17"/>
      <c r="BA35" s="17">
        <v>4.65956925859368E-2</v>
      </c>
      <c r="BB35" s="17">
        <v>3.9279209027330501E-2</v>
      </c>
      <c r="BC35" s="17">
        <v>3.3512408933073203E-2</v>
      </c>
      <c r="BD35" s="17">
        <v>8.8932214203821802E-3</v>
      </c>
      <c r="BE35" s="17">
        <v>4.7349846440699402E-2</v>
      </c>
      <c r="BF35" s="17"/>
      <c r="BG35" s="17">
        <v>3.4729158728463397E-2</v>
      </c>
      <c r="BH35" s="17">
        <v>3.8096483398991202E-2</v>
      </c>
      <c r="BI35" s="17"/>
      <c r="BJ35" s="17">
        <v>4.1941468500619E-2</v>
      </c>
      <c r="BK35" s="17">
        <v>1.7923714378664898E-2</v>
      </c>
      <c r="BL35" s="17"/>
      <c r="BM35" s="17">
        <v>5.2506340923134297E-2</v>
      </c>
      <c r="BN35" s="17">
        <v>4.31082125933041E-2</v>
      </c>
      <c r="BO35" s="17">
        <v>2.9283088366710501E-2</v>
      </c>
      <c r="BP35" s="17">
        <v>3.85187754562967E-2</v>
      </c>
      <c r="BQ35" s="17">
        <v>4.3988104738994803E-2</v>
      </c>
      <c r="BR35" s="17"/>
      <c r="BS35" s="17">
        <v>5.4016049314923903E-2</v>
      </c>
      <c r="BT35" s="17"/>
      <c r="BU35" s="17">
        <v>3.93918851392841E-2</v>
      </c>
      <c r="BV35" s="17">
        <v>3.8937935043421398E-2</v>
      </c>
      <c r="BW35" s="17">
        <v>2.0846283057282301E-2</v>
      </c>
      <c r="BX35" s="17">
        <v>5.15635525237194E-2</v>
      </c>
      <c r="BY35" s="17">
        <v>4.4473130356624001E-2</v>
      </c>
      <c r="BZ35" s="17"/>
      <c r="CA35" s="17">
        <v>3.93953057673209E-2</v>
      </c>
      <c r="CB35" s="17"/>
      <c r="CC35" s="17">
        <v>1.3845692311845801E-2</v>
      </c>
      <c r="CD35" s="17">
        <v>0.13196445378275801</v>
      </c>
      <c r="CE35" s="17"/>
      <c r="CF35" s="17">
        <v>2.18054018758389E-2</v>
      </c>
      <c r="CG35" s="17"/>
      <c r="CH35" s="17">
        <v>2.1179618575847398E-2</v>
      </c>
      <c r="CI35" s="17">
        <v>4.5752446275270899E-2</v>
      </c>
    </row>
    <row r="36" spans="2:87" x14ac:dyDescent="0.35">
      <c r="B36" t="s">
        <v>131</v>
      </c>
      <c r="C36" s="17">
        <v>3.15944434442628E-2</v>
      </c>
      <c r="D36" s="17">
        <v>2.9575448233820401E-2</v>
      </c>
      <c r="E36" s="17">
        <v>3.2825379057767202E-2</v>
      </c>
      <c r="F36" s="17"/>
      <c r="G36" s="17">
        <v>3.29013060282198E-2</v>
      </c>
      <c r="H36" s="17">
        <v>4.05740276012648E-2</v>
      </c>
      <c r="I36" s="17">
        <v>2.7066277586727899E-2</v>
      </c>
      <c r="J36" s="17">
        <v>2.21003000870231E-2</v>
      </c>
      <c r="K36" s="17">
        <v>4.3758774667317597E-2</v>
      </c>
      <c r="L36" s="17">
        <v>2.65930198105673E-2</v>
      </c>
      <c r="M36" s="17"/>
      <c r="N36" s="17">
        <v>2.6596707768894601E-2</v>
      </c>
      <c r="O36" s="17">
        <v>2.3326668420254802E-2</v>
      </c>
      <c r="P36" s="17">
        <v>4.5385756757078399E-2</v>
      </c>
      <c r="Q36" s="17">
        <v>3.3912657053306303E-2</v>
      </c>
      <c r="R36" s="17"/>
      <c r="S36" s="17">
        <v>4.1604354690219697E-2</v>
      </c>
      <c r="T36" s="17">
        <v>3.9580232587662599E-2</v>
      </c>
      <c r="U36" s="17">
        <v>1.14900179318777E-2</v>
      </c>
      <c r="V36" s="17">
        <v>1.69641872545458E-2</v>
      </c>
      <c r="W36" s="17">
        <v>4.7328758100881399E-2</v>
      </c>
      <c r="X36" s="17">
        <v>3.9597406570068598E-2</v>
      </c>
      <c r="Y36" s="17">
        <v>3.3167619800824798E-2</v>
      </c>
      <c r="Z36" s="17">
        <v>3.4841467182690801E-2</v>
      </c>
      <c r="AA36" s="17">
        <v>1.2586666485598299E-2</v>
      </c>
      <c r="AB36" s="17">
        <v>2.3969129111439599E-2</v>
      </c>
      <c r="AC36" s="17">
        <v>5.9614665688613303E-2</v>
      </c>
      <c r="AD36" s="17">
        <v>2.4199525516629999E-2</v>
      </c>
      <c r="AE36" s="17"/>
      <c r="AF36" s="17">
        <v>4.7442567560597802E-2</v>
      </c>
      <c r="AG36" s="17">
        <v>1.8307903949828602E-2</v>
      </c>
      <c r="AH36" s="17">
        <v>5.1210918251830502E-2</v>
      </c>
      <c r="AI36" s="17">
        <v>1.42983366631189E-2</v>
      </c>
      <c r="AJ36" s="17">
        <v>1.7759267418817198E-2</v>
      </c>
      <c r="AK36" s="17"/>
      <c r="AL36" s="17">
        <v>3.9042486375478302E-2</v>
      </c>
      <c r="AM36" s="17">
        <v>3.07344931814626E-2</v>
      </c>
      <c r="AN36" s="17">
        <v>2.57485928364431E-2</v>
      </c>
      <c r="AO36" s="17">
        <v>7.4689775289239297E-3</v>
      </c>
      <c r="AP36" s="17"/>
      <c r="AQ36" s="17">
        <v>3.4857758144942901E-2</v>
      </c>
      <c r="AR36" s="17">
        <v>2.6859335119590402E-2</v>
      </c>
      <c r="AS36" s="17"/>
      <c r="AT36" s="17">
        <v>3.4735294349958701E-2</v>
      </c>
      <c r="AU36" s="17">
        <v>2.0920150075817798E-2</v>
      </c>
      <c r="AV36" s="17"/>
      <c r="AW36" s="17">
        <v>3.0299696426332502E-2</v>
      </c>
      <c r="AX36" s="17">
        <v>2.5851141430551498E-2</v>
      </c>
      <c r="AY36" s="17">
        <v>3.1280861981061801E-2</v>
      </c>
      <c r="AZ36" s="17"/>
      <c r="BA36" s="17">
        <v>2.8323864028562701E-2</v>
      </c>
      <c r="BB36" s="17">
        <v>2.3604285122071699E-2</v>
      </c>
      <c r="BC36" s="17">
        <v>3.6987089057106799E-2</v>
      </c>
      <c r="BD36" s="17">
        <v>5.2073524456574698E-2</v>
      </c>
      <c r="BE36" s="17">
        <v>1.7512793328050301E-2</v>
      </c>
      <c r="BF36" s="17"/>
      <c r="BG36" s="17">
        <v>4.4676677753320897E-2</v>
      </c>
      <c r="BH36" s="17">
        <v>2.2047160033614899E-2</v>
      </c>
      <c r="BI36" s="17"/>
      <c r="BJ36" s="17">
        <v>3.3254943758751099E-2</v>
      </c>
      <c r="BK36" s="17">
        <v>2.39828205520504E-2</v>
      </c>
      <c r="BL36" s="17"/>
      <c r="BM36" s="17">
        <v>5.0476714695119301E-2</v>
      </c>
      <c r="BN36" s="17">
        <v>3.7448853783516298E-2</v>
      </c>
      <c r="BO36" s="17">
        <v>1.4172723507351E-2</v>
      </c>
      <c r="BP36" s="17">
        <v>3.4516470082488503E-2</v>
      </c>
      <c r="BQ36" s="17">
        <v>3.18180877453643E-2</v>
      </c>
      <c r="BR36" s="17"/>
      <c r="BS36" s="17">
        <v>3.0295358746851998E-2</v>
      </c>
      <c r="BT36" s="17"/>
      <c r="BU36" s="17">
        <v>5.1113580341638598E-2</v>
      </c>
      <c r="BV36" s="17">
        <v>1.15631321081922E-2</v>
      </c>
      <c r="BW36" s="17">
        <v>2.3288277507391798E-2</v>
      </c>
      <c r="BX36" s="17">
        <v>2.8231421049029499E-2</v>
      </c>
      <c r="BY36" s="17">
        <v>6.9570512846578003E-2</v>
      </c>
      <c r="BZ36" s="17"/>
      <c r="CA36" s="17">
        <v>2.0939648233488799E-2</v>
      </c>
      <c r="CB36" s="17"/>
      <c r="CC36" s="17">
        <v>1.6937527896216099E-2</v>
      </c>
      <c r="CD36" s="17">
        <v>7.0412372798040503E-3</v>
      </c>
      <c r="CE36" s="17"/>
      <c r="CF36" s="17">
        <v>1.99013009628589E-2</v>
      </c>
      <c r="CG36" s="17"/>
      <c r="CH36" s="17">
        <v>2.32049423612329E-2</v>
      </c>
      <c r="CI36" s="17">
        <v>1.7980547502034702E-2</v>
      </c>
    </row>
    <row r="37" spans="2:87" x14ac:dyDescent="0.35"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</row>
    <row r="38" spans="2:87" x14ac:dyDescent="0.35">
      <c r="B38" s="6" t="s">
        <v>134</v>
      </c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</row>
    <row r="39" spans="2:87" x14ac:dyDescent="0.35">
      <c r="B39" s="24" t="s">
        <v>117</v>
      </c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</row>
    <row r="40" spans="2:87" x14ac:dyDescent="0.35">
      <c r="B40" t="s">
        <v>127</v>
      </c>
      <c r="C40" s="17">
        <v>0.373159053293452</v>
      </c>
      <c r="D40" s="17">
        <v>0.32626845009660899</v>
      </c>
      <c r="E40" s="17">
        <v>0.41840655379376301</v>
      </c>
      <c r="F40" s="17"/>
      <c r="G40" s="17">
        <v>0.326801195894804</v>
      </c>
      <c r="H40" s="17">
        <v>0.32201462719563201</v>
      </c>
      <c r="I40" s="17">
        <v>0.310418217142097</v>
      </c>
      <c r="J40" s="17">
        <v>0.40594609091617201</v>
      </c>
      <c r="K40" s="17">
        <v>0.46067120455634403</v>
      </c>
      <c r="L40" s="17">
        <v>0.41157666116533098</v>
      </c>
      <c r="M40" s="17"/>
      <c r="N40" s="17">
        <v>0.30674347520460998</v>
      </c>
      <c r="O40" s="17">
        <v>0.30970486556274202</v>
      </c>
      <c r="P40" s="17">
        <v>0.42412289847392798</v>
      </c>
      <c r="Q40" s="17">
        <v>0.46530953425524202</v>
      </c>
      <c r="R40" s="17"/>
      <c r="S40" s="17">
        <v>0.345517029903949</v>
      </c>
      <c r="T40" s="17">
        <v>0.350102128127114</v>
      </c>
      <c r="U40" s="17">
        <v>0.37794819621472697</v>
      </c>
      <c r="V40" s="17">
        <v>0.36943757933508198</v>
      </c>
      <c r="W40" s="17">
        <v>0.33129643063289799</v>
      </c>
      <c r="X40" s="17">
        <v>0.333113319900259</v>
      </c>
      <c r="Y40" s="17">
        <v>0.41443554978214697</v>
      </c>
      <c r="Z40" s="17">
        <v>0.37066675016363898</v>
      </c>
      <c r="AA40" s="17">
        <v>0.39570432748180101</v>
      </c>
      <c r="AB40" s="17">
        <v>0.41790532437733102</v>
      </c>
      <c r="AC40" s="17">
        <v>0.46632216889650702</v>
      </c>
      <c r="AD40" s="17">
        <v>0.33864670118943202</v>
      </c>
      <c r="AE40" s="17"/>
      <c r="AF40" s="17">
        <v>0.44978729376892201</v>
      </c>
      <c r="AG40" s="17">
        <v>0.413318275367275</v>
      </c>
      <c r="AH40" s="17">
        <v>0.28155878474534302</v>
      </c>
      <c r="AI40" s="17">
        <v>0.337428673278799</v>
      </c>
      <c r="AJ40" s="17">
        <v>0.30781249290181101</v>
      </c>
      <c r="AK40" s="17"/>
      <c r="AL40" s="17">
        <v>0.32125631438667901</v>
      </c>
      <c r="AM40" s="17">
        <v>0.39022699366402702</v>
      </c>
      <c r="AN40" s="17">
        <v>0.41345590903353302</v>
      </c>
      <c r="AO40" s="17">
        <v>0.47485512605886199</v>
      </c>
      <c r="AP40" s="17"/>
      <c r="AQ40" s="17">
        <v>0.41582495546023102</v>
      </c>
      <c r="AR40" s="17">
        <v>0.31125032334857</v>
      </c>
      <c r="AS40" s="17"/>
      <c r="AT40" s="17">
        <v>0.36090936322732697</v>
      </c>
      <c r="AU40" s="17">
        <v>0.40383286552067499</v>
      </c>
      <c r="AV40" s="17"/>
      <c r="AW40" s="17">
        <v>0.388900032147109</v>
      </c>
      <c r="AX40" s="17">
        <v>0.32432921732654002</v>
      </c>
      <c r="AY40" s="17">
        <v>0.39517557893275801</v>
      </c>
      <c r="AZ40" s="17"/>
      <c r="BA40" s="17">
        <v>0.35552740574300401</v>
      </c>
      <c r="BB40" s="17">
        <v>0.35081318861116201</v>
      </c>
      <c r="BC40" s="17">
        <v>0.38711794614420197</v>
      </c>
      <c r="BD40" s="17">
        <v>0.37244028096718701</v>
      </c>
      <c r="BE40" s="17">
        <v>0.48857456623591899</v>
      </c>
      <c r="BF40" s="17"/>
      <c r="BG40" s="17">
        <v>0.36024094232229897</v>
      </c>
      <c r="BH40" s="17">
        <v>0.382586561137919</v>
      </c>
      <c r="BI40" s="17"/>
      <c r="BJ40" s="17">
        <v>0.35412473893513102</v>
      </c>
      <c r="BK40" s="17">
        <v>0.44188652509162102</v>
      </c>
      <c r="BL40" s="17"/>
      <c r="BM40" s="17">
        <v>0.37069274901862398</v>
      </c>
      <c r="BN40" s="17">
        <v>0.31269581270025099</v>
      </c>
      <c r="BO40" s="17">
        <v>0.38196026198190403</v>
      </c>
      <c r="BP40" s="17">
        <v>0.31724653033150002</v>
      </c>
      <c r="BQ40" s="17">
        <v>0.46367435081987701</v>
      </c>
      <c r="BR40" s="17"/>
      <c r="BS40" s="17">
        <v>0.406804094223779</v>
      </c>
      <c r="BT40" s="17"/>
      <c r="BU40" s="17">
        <v>0.311715481450553</v>
      </c>
      <c r="BV40" s="17">
        <v>0.338217485137636</v>
      </c>
      <c r="BW40" s="17">
        <v>0.382695892049218</v>
      </c>
      <c r="BX40" s="17">
        <v>0.465749759515241</v>
      </c>
      <c r="BY40" s="17">
        <v>0.35989276789532498</v>
      </c>
      <c r="BZ40" s="17"/>
      <c r="CA40" s="17">
        <v>0.361489310127663</v>
      </c>
      <c r="CB40" s="17"/>
      <c r="CC40" s="17">
        <v>0.47498258875640098</v>
      </c>
      <c r="CD40" s="17">
        <v>0</v>
      </c>
      <c r="CE40" s="17"/>
      <c r="CF40" s="17">
        <v>0.47523554557678699</v>
      </c>
      <c r="CG40" s="17"/>
      <c r="CH40" s="17">
        <v>0.41213846774143797</v>
      </c>
      <c r="CI40" s="17">
        <v>0.31999247552992699</v>
      </c>
    </row>
    <row r="41" spans="2:87" x14ac:dyDescent="0.35">
      <c r="B41" t="s">
        <v>128</v>
      </c>
      <c r="C41" s="17">
        <v>0.4124677509868</v>
      </c>
      <c r="D41" s="17">
        <v>0.408514866715812</v>
      </c>
      <c r="E41" s="17">
        <v>0.41569780405040802</v>
      </c>
      <c r="F41" s="17"/>
      <c r="G41" s="17">
        <v>0.37109997853670201</v>
      </c>
      <c r="H41" s="17">
        <v>0.42454030821007699</v>
      </c>
      <c r="I41" s="17">
        <v>0.45829386336872002</v>
      </c>
      <c r="J41" s="17">
        <v>0.39941395424916498</v>
      </c>
      <c r="K41" s="17">
        <v>0.37265217720393001</v>
      </c>
      <c r="L41" s="17">
        <v>0.43045908888162099</v>
      </c>
      <c r="M41" s="17"/>
      <c r="N41" s="17">
        <v>0.45005249715051598</v>
      </c>
      <c r="O41" s="17">
        <v>0.46805818613783201</v>
      </c>
      <c r="P41" s="17">
        <v>0.37170462189421499</v>
      </c>
      <c r="Q41" s="17">
        <v>0.347671974378023</v>
      </c>
      <c r="R41" s="17"/>
      <c r="S41" s="17">
        <v>0.40052295993833598</v>
      </c>
      <c r="T41" s="17">
        <v>0.43010850151665603</v>
      </c>
      <c r="U41" s="17">
        <v>0.42893542174681198</v>
      </c>
      <c r="V41" s="17">
        <v>0.440639095422239</v>
      </c>
      <c r="W41" s="17">
        <v>0.44673019195747199</v>
      </c>
      <c r="X41" s="17">
        <v>0.43947711537373602</v>
      </c>
      <c r="Y41" s="17">
        <v>0.35457638465525798</v>
      </c>
      <c r="Z41" s="17">
        <v>0.41713429864995999</v>
      </c>
      <c r="AA41" s="17">
        <v>0.39080134272235501</v>
      </c>
      <c r="AB41" s="17">
        <v>0.40269212705128499</v>
      </c>
      <c r="AC41" s="17">
        <v>0.40810024641457199</v>
      </c>
      <c r="AD41" s="17">
        <v>0.36646409945830399</v>
      </c>
      <c r="AE41" s="17"/>
      <c r="AF41" s="17">
        <v>0.35212927928454901</v>
      </c>
      <c r="AG41" s="17">
        <v>0.40822102827060303</v>
      </c>
      <c r="AH41" s="17">
        <v>0.44781489920247303</v>
      </c>
      <c r="AI41" s="17">
        <v>0.43969764491111102</v>
      </c>
      <c r="AJ41" s="17">
        <v>0.42596471651281997</v>
      </c>
      <c r="AK41" s="17"/>
      <c r="AL41" s="17">
        <v>0.424819909516373</v>
      </c>
      <c r="AM41" s="17">
        <v>0.39751747721978897</v>
      </c>
      <c r="AN41" s="17">
        <v>0.43911892114807699</v>
      </c>
      <c r="AO41" s="17">
        <v>0.35497691007766602</v>
      </c>
      <c r="AP41" s="17"/>
      <c r="AQ41" s="17">
        <v>0.39545637950553902</v>
      </c>
      <c r="AR41" s="17">
        <v>0.43715145271444</v>
      </c>
      <c r="AS41" s="17"/>
      <c r="AT41" s="17">
        <v>0.402288014223672</v>
      </c>
      <c r="AU41" s="17">
        <v>0.42818641292744603</v>
      </c>
      <c r="AV41" s="17"/>
      <c r="AW41" s="17">
        <v>0.40998344966613198</v>
      </c>
      <c r="AX41" s="17">
        <v>0.46678323783582598</v>
      </c>
      <c r="AY41" s="17">
        <v>0.37203985303988002</v>
      </c>
      <c r="AZ41" s="17"/>
      <c r="BA41" s="17">
        <v>0.37262940495455998</v>
      </c>
      <c r="BB41" s="17">
        <v>0.441913779739251</v>
      </c>
      <c r="BC41" s="17">
        <v>0.410962965438185</v>
      </c>
      <c r="BD41" s="17">
        <v>0.45959183535352</v>
      </c>
      <c r="BE41" s="17">
        <v>0.37448824586155899</v>
      </c>
      <c r="BF41" s="17"/>
      <c r="BG41" s="17">
        <v>0.40720498656392101</v>
      </c>
      <c r="BH41" s="17">
        <v>0.41630846368783397</v>
      </c>
      <c r="BI41" s="17"/>
      <c r="BJ41" s="17">
        <v>0.41273539891318001</v>
      </c>
      <c r="BK41" s="17">
        <v>0.41071644938097801</v>
      </c>
      <c r="BL41" s="17"/>
      <c r="BM41" s="17">
        <v>0.35403632234451998</v>
      </c>
      <c r="BN41" s="17">
        <v>0.49132436822474002</v>
      </c>
      <c r="BO41" s="17">
        <v>0.40726932907651398</v>
      </c>
      <c r="BP41" s="17">
        <v>0.43264844556201898</v>
      </c>
      <c r="BQ41" s="17">
        <v>0.35170280883455801</v>
      </c>
      <c r="BR41" s="17"/>
      <c r="BS41" s="17">
        <v>0.388320837783031</v>
      </c>
      <c r="BT41" s="17"/>
      <c r="BU41" s="17">
        <v>0.46746006671882201</v>
      </c>
      <c r="BV41" s="17">
        <v>0.41283766887057599</v>
      </c>
      <c r="BW41" s="17">
        <v>0.39179565304583902</v>
      </c>
      <c r="BX41" s="17">
        <v>0.38544868909565999</v>
      </c>
      <c r="BY41" s="17">
        <v>0.33889518480883302</v>
      </c>
      <c r="BZ41" s="17"/>
      <c r="CA41" s="17">
        <v>0.37822210691296398</v>
      </c>
      <c r="CB41" s="17"/>
      <c r="CC41" s="17">
        <v>0.52501741124359902</v>
      </c>
      <c r="CD41" s="17">
        <v>0</v>
      </c>
      <c r="CE41" s="17"/>
      <c r="CF41" s="17">
        <v>0.39194107809768902</v>
      </c>
      <c r="CG41" s="17"/>
      <c r="CH41" s="17">
        <v>0.43065317720787899</v>
      </c>
      <c r="CI41" s="17">
        <v>0.37809429728916599</v>
      </c>
    </row>
    <row r="42" spans="2:87" x14ac:dyDescent="0.35">
      <c r="B42" t="s">
        <v>129</v>
      </c>
      <c r="C42" s="17">
        <v>0.15349920171336501</v>
      </c>
      <c r="D42" s="17">
        <v>0.19761768357603299</v>
      </c>
      <c r="E42" s="17">
        <v>0.111241339199429</v>
      </c>
      <c r="F42" s="17"/>
      <c r="G42" s="17">
        <v>0.211638720032056</v>
      </c>
      <c r="H42" s="17">
        <v>0.173355027021352</v>
      </c>
      <c r="I42" s="17">
        <v>0.15426869706677099</v>
      </c>
      <c r="J42" s="17">
        <v>0.149648400297582</v>
      </c>
      <c r="K42" s="17">
        <v>0.12773470547965601</v>
      </c>
      <c r="L42" s="17">
        <v>0.118110112866234</v>
      </c>
      <c r="M42" s="17"/>
      <c r="N42" s="17">
        <v>0.19684591429238299</v>
      </c>
      <c r="O42" s="17">
        <v>0.166464756006932</v>
      </c>
      <c r="P42" s="17">
        <v>0.13698722563051099</v>
      </c>
      <c r="Q42" s="17">
        <v>0.109862425429424</v>
      </c>
      <c r="R42" s="17"/>
      <c r="S42" s="17">
        <v>0.17654963118952599</v>
      </c>
      <c r="T42" s="17">
        <v>0.16026371571179701</v>
      </c>
      <c r="U42" s="17">
        <v>0.14711586469825699</v>
      </c>
      <c r="V42" s="17">
        <v>0.15157650510509199</v>
      </c>
      <c r="W42" s="17">
        <v>0.14164915278475099</v>
      </c>
      <c r="X42" s="17">
        <v>0.158900353354859</v>
      </c>
      <c r="Y42" s="17">
        <v>0.16155833927289801</v>
      </c>
      <c r="Z42" s="17">
        <v>8.9916946771932099E-2</v>
      </c>
      <c r="AA42" s="17">
        <v>0.17066927747836899</v>
      </c>
      <c r="AB42" s="17">
        <v>0.12826670667252599</v>
      </c>
      <c r="AC42" s="17">
        <v>8.9507287431385904E-2</v>
      </c>
      <c r="AD42" s="17">
        <v>0.23466015091230399</v>
      </c>
      <c r="AE42" s="17"/>
      <c r="AF42" s="17">
        <v>0.113261219777978</v>
      </c>
      <c r="AG42" s="17">
        <v>0.13379830801862699</v>
      </c>
      <c r="AH42" s="17">
        <v>0.19628395090057599</v>
      </c>
      <c r="AI42" s="17">
        <v>0.19318548855024201</v>
      </c>
      <c r="AJ42" s="17">
        <v>0.20373398283038799</v>
      </c>
      <c r="AK42" s="17"/>
      <c r="AL42" s="17">
        <v>0.18136350750775801</v>
      </c>
      <c r="AM42" s="17">
        <v>0.16026332784891201</v>
      </c>
      <c r="AN42" s="17">
        <v>8.5417410013777603E-2</v>
      </c>
      <c r="AO42" s="17">
        <v>0.129521761416902</v>
      </c>
      <c r="AP42" s="17"/>
      <c r="AQ42" s="17">
        <v>0.13178896213179001</v>
      </c>
      <c r="AR42" s="17">
        <v>0.185001016770282</v>
      </c>
      <c r="AS42" s="17"/>
      <c r="AT42" s="17">
        <v>0.171158927636099</v>
      </c>
      <c r="AU42" s="17">
        <v>0.13054968352381999</v>
      </c>
      <c r="AV42" s="17"/>
      <c r="AW42" s="17">
        <v>0.14993543621725</v>
      </c>
      <c r="AX42" s="17">
        <v>0.161627456347264</v>
      </c>
      <c r="AY42" s="17">
        <v>0.15920039939526801</v>
      </c>
      <c r="AZ42" s="17"/>
      <c r="BA42" s="17">
        <v>0.19025645422447901</v>
      </c>
      <c r="BB42" s="17">
        <v>0.15682957475758999</v>
      </c>
      <c r="BC42" s="17">
        <v>0.14442867955834299</v>
      </c>
      <c r="BD42" s="17">
        <v>0.112255698908115</v>
      </c>
      <c r="BE42" s="17">
        <v>9.1073708929638994E-2</v>
      </c>
      <c r="BF42" s="17"/>
      <c r="BG42" s="17">
        <v>0.16658264515164201</v>
      </c>
      <c r="BH42" s="17">
        <v>0.14395103589233699</v>
      </c>
      <c r="BI42" s="17"/>
      <c r="BJ42" s="17">
        <v>0.16743318926055401</v>
      </c>
      <c r="BK42" s="17">
        <v>0.105255981034898</v>
      </c>
      <c r="BL42" s="17"/>
      <c r="BM42" s="17">
        <v>0.16200061659842199</v>
      </c>
      <c r="BN42" s="17">
        <v>0.14090674776401399</v>
      </c>
      <c r="BO42" s="17">
        <v>0.159148568858484</v>
      </c>
      <c r="BP42" s="17">
        <v>0.203955482375861</v>
      </c>
      <c r="BQ42" s="17">
        <v>0.15354687745373499</v>
      </c>
      <c r="BR42" s="17"/>
      <c r="BS42" s="17">
        <v>0.163080917146052</v>
      </c>
      <c r="BT42" s="17"/>
      <c r="BU42" s="17">
        <v>0.139690219638821</v>
      </c>
      <c r="BV42" s="17">
        <v>0.190797423345028</v>
      </c>
      <c r="BW42" s="17">
        <v>0.17659133662726001</v>
      </c>
      <c r="BX42" s="17">
        <v>0.11671821057755399</v>
      </c>
      <c r="BY42" s="17">
        <v>0.14056875161662599</v>
      </c>
      <c r="BZ42" s="17"/>
      <c r="CA42" s="17">
        <v>0.212756487957177</v>
      </c>
      <c r="CB42" s="17"/>
      <c r="CC42" s="17">
        <v>0</v>
      </c>
      <c r="CD42" s="17">
        <v>0.83507161839307698</v>
      </c>
      <c r="CE42" s="17"/>
      <c r="CF42" s="17">
        <v>0.109261190629453</v>
      </c>
      <c r="CG42" s="17"/>
      <c r="CH42" s="17">
        <v>0.12148091723514</v>
      </c>
      <c r="CI42" s="17">
        <v>0.23626504796928099</v>
      </c>
    </row>
    <row r="43" spans="2:87" x14ac:dyDescent="0.35">
      <c r="B43" t="s">
        <v>130</v>
      </c>
      <c r="C43" s="17">
        <v>3.0316411621384001E-2</v>
      </c>
      <c r="D43" s="17">
        <v>3.4999911980592401E-2</v>
      </c>
      <c r="E43" s="17">
        <v>2.5913376611906E-2</v>
      </c>
      <c r="F43" s="17"/>
      <c r="G43" s="17">
        <v>4.6762544611183898E-2</v>
      </c>
      <c r="H43" s="17">
        <v>4.6381334309057401E-2</v>
      </c>
      <c r="I43" s="17">
        <v>3.7886130526929102E-2</v>
      </c>
      <c r="J43" s="17">
        <v>2.0212119869924199E-2</v>
      </c>
      <c r="K43" s="17">
        <v>1.28763564445249E-2</v>
      </c>
      <c r="L43" s="17">
        <v>1.9937612027678801E-2</v>
      </c>
      <c r="M43" s="17"/>
      <c r="N43" s="17">
        <v>2.8027414420378899E-2</v>
      </c>
      <c r="O43" s="17">
        <v>3.13471992860535E-2</v>
      </c>
      <c r="P43" s="17">
        <v>3.01035503608734E-2</v>
      </c>
      <c r="Q43" s="17">
        <v>3.23256785919461E-2</v>
      </c>
      <c r="R43" s="17"/>
      <c r="S43" s="17">
        <v>2.91161195261351E-2</v>
      </c>
      <c r="T43" s="17">
        <v>2.8201482102199599E-2</v>
      </c>
      <c r="U43" s="17">
        <v>2.2367536361571301E-2</v>
      </c>
      <c r="V43" s="17">
        <v>2.6749857804964E-2</v>
      </c>
      <c r="W43" s="17">
        <v>5.07591912838814E-2</v>
      </c>
      <c r="X43" s="17">
        <v>2.8473916675049199E-2</v>
      </c>
      <c r="Y43" s="17">
        <v>3.5896525150667102E-2</v>
      </c>
      <c r="Z43" s="17">
        <v>7.1322916012792295E-2</v>
      </c>
      <c r="AA43" s="17">
        <v>2.1122417588211501E-2</v>
      </c>
      <c r="AB43" s="17">
        <v>2.1444890805925401E-2</v>
      </c>
      <c r="AC43" s="17">
        <v>2.7056542013200902E-2</v>
      </c>
      <c r="AD43" s="17">
        <v>3.07330176123961E-2</v>
      </c>
      <c r="AE43" s="17"/>
      <c r="AF43" s="17">
        <v>2.2163897697857201E-2</v>
      </c>
      <c r="AG43" s="17">
        <v>2.66867122437148E-2</v>
      </c>
      <c r="AH43" s="17">
        <v>3.7288001688980103E-2</v>
      </c>
      <c r="AI43" s="17">
        <v>2.43998025923392E-2</v>
      </c>
      <c r="AJ43" s="17">
        <v>4.05293258887401E-2</v>
      </c>
      <c r="AK43" s="17"/>
      <c r="AL43" s="17">
        <v>4.0126541658365003E-2</v>
      </c>
      <c r="AM43" s="17">
        <v>1.94608879265315E-2</v>
      </c>
      <c r="AN43" s="17">
        <v>3.8022122988555299E-2</v>
      </c>
      <c r="AO43" s="17">
        <v>1.55021857783186E-2</v>
      </c>
      <c r="AP43" s="17"/>
      <c r="AQ43" s="17">
        <v>2.3490771452307699E-2</v>
      </c>
      <c r="AR43" s="17">
        <v>4.02204964401345E-2</v>
      </c>
      <c r="AS43" s="17"/>
      <c r="AT43" s="17">
        <v>3.3117235759569097E-2</v>
      </c>
      <c r="AU43" s="17">
        <v>1.8684667867972401E-2</v>
      </c>
      <c r="AV43" s="17"/>
      <c r="AW43" s="17">
        <v>2.8681150649328899E-2</v>
      </c>
      <c r="AX43" s="17">
        <v>2.6911283010223001E-2</v>
      </c>
      <c r="AY43" s="17">
        <v>3.42492669246506E-2</v>
      </c>
      <c r="AZ43" s="17"/>
      <c r="BA43" s="17">
        <v>3.6635007247852402E-2</v>
      </c>
      <c r="BB43" s="17">
        <v>2.6347718248062198E-2</v>
      </c>
      <c r="BC43" s="17">
        <v>2.91597194545429E-2</v>
      </c>
      <c r="BD43" s="17">
        <v>2.5784899731157399E-2</v>
      </c>
      <c r="BE43" s="17">
        <v>3.6599103866262001E-2</v>
      </c>
      <c r="BF43" s="17"/>
      <c r="BG43" s="17">
        <v>2.5942076452182002E-2</v>
      </c>
      <c r="BH43" s="17">
        <v>3.35087575622161E-2</v>
      </c>
      <c r="BI43" s="17"/>
      <c r="BJ43" s="17">
        <v>3.3216770489434201E-2</v>
      </c>
      <c r="BK43" s="17">
        <v>2.0234665005955998E-2</v>
      </c>
      <c r="BL43" s="17"/>
      <c r="BM43" s="17">
        <v>5.46340265492605E-2</v>
      </c>
      <c r="BN43" s="17">
        <v>2.3354998367883701E-2</v>
      </c>
      <c r="BO43" s="17">
        <v>3.6827711875918802E-2</v>
      </c>
      <c r="BP43" s="17">
        <v>1.7177531804552899E-2</v>
      </c>
      <c r="BQ43" s="17">
        <v>4.2467136873057601E-3</v>
      </c>
      <c r="BR43" s="17"/>
      <c r="BS43" s="17">
        <v>2.5395070406532699E-2</v>
      </c>
      <c r="BT43" s="17"/>
      <c r="BU43" s="17">
        <v>3.9240915109131101E-2</v>
      </c>
      <c r="BV43" s="17">
        <v>4.3221506816215297E-2</v>
      </c>
      <c r="BW43" s="17">
        <v>2.04218483446671E-2</v>
      </c>
      <c r="BX43" s="17">
        <v>1.88294775929784E-2</v>
      </c>
      <c r="BY43" s="17">
        <v>6.9502019695837997E-2</v>
      </c>
      <c r="BZ43" s="17"/>
      <c r="CA43" s="17">
        <v>4.1562504529776001E-2</v>
      </c>
      <c r="CB43" s="17"/>
      <c r="CC43" s="17">
        <v>0</v>
      </c>
      <c r="CD43" s="17">
        <v>0.164928381606923</v>
      </c>
      <c r="CE43" s="17"/>
      <c r="CF43" s="17">
        <v>7.6437938782838001E-3</v>
      </c>
      <c r="CG43" s="17"/>
      <c r="CH43" s="17">
        <v>1.33066865110148E-2</v>
      </c>
      <c r="CI43" s="17">
        <v>5.0312656688403103E-2</v>
      </c>
    </row>
    <row r="44" spans="2:87" x14ac:dyDescent="0.35">
      <c r="B44" t="s">
        <v>131</v>
      </c>
      <c r="C44" s="17">
        <v>3.0557582384999199E-2</v>
      </c>
      <c r="D44" s="17">
        <v>3.2599087630953399E-2</v>
      </c>
      <c r="E44" s="17">
        <v>2.8740926344493701E-2</v>
      </c>
      <c r="F44" s="17"/>
      <c r="G44" s="17">
        <v>4.3697560925253502E-2</v>
      </c>
      <c r="H44" s="17">
        <v>3.3708703263881902E-2</v>
      </c>
      <c r="I44" s="17">
        <v>3.9133091895483002E-2</v>
      </c>
      <c r="J44" s="17">
        <v>2.47794346671566E-2</v>
      </c>
      <c r="K44" s="17">
        <v>2.6065556315544702E-2</v>
      </c>
      <c r="L44" s="17">
        <v>1.9916525059135499E-2</v>
      </c>
      <c r="M44" s="17"/>
      <c r="N44" s="17">
        <v>1.8330698932112401E-2</v>
      </c>
      <c r="O44" s="17">
        <v>2.44249930064405E-2</v>
      </c>
      <c r="P44" s="17">
        <v>3.7081703640472301E-2</v>
      </c>
      <c r="Q44" s="17">
        <v>4.4830387345364903E-2</v>
      </c>
      <c r="R44" s="17"/>
      <c r="S44" s="17">
        <v>4.8294259442053802E-2</v>
      </c>
      <c r="T44" s="17">
        <v>3.1324172542232701E-2</v>
      </c>
      <c r="U44" s="17">
        <v>2.3632980978632302E-2</v>
      </c>
      <c r="V44" s="17">
        <v>1.15969623326231E-2</v>
      </c>
      <c r="W44" s="17">
        <v>2.95650333409983E-2</v>
      </c>
      <c r="X44" s="17">
        <v>4.0035294696097297E-2</v>
      </c>
      <c r="Y44" s="17">
        <v>3.3533201139030598E-2</v>
      </c>
      <c r="Z44" s="17">
        <v>5.0959088401676803E-2</v>
      </c>
      <c r="AA44" s="17">
        <v>2.1702634729263301E-2</v>
      </c>
      <c r="AB44" s="17">
        <v>2.9690951092933002E-2</v>
      </c>
      <c r="AC44" s="17">
        <v>9.0137552443340808E-3</v>
      </c>
      <c r="AD44" s="17">
        <v>2.9496030827564301E-2</v>
      </c>
      <c r="AE44" s="17"/>
      <c r="AF44" s="17">
        <v>6.2658309470694701E-2</v>
      </c>
      <c r="AG44" s="17">
        <v>1.7975676099780302E-2</v>
      </c>
      <c r="AH44" s="17">
        <v>3.7054363462627603E-2</v>
      </c>
      <c r="AI44" s="17">
        <v>5.2883906675077899E-3</v>
      </c>
      <c r="AJ44" s="17">
        <v>2.1959481866240901E-2</v>
      </c>
      <c r="AK44" s="17"/>
      <c r="AL44" s="17">
        <v>3.24337269308256E-2</v>
      </c>
      <c r="AM44" s="17">
        <v>3.25313133407414E-2</v>
      </c>
      <c r="AN44" s="17">
        <v>2.39856368160574E-2</v>
      </c>
      <c r="AO44" s="17">
        <v>2.51440166682513E-2</v>
      </c>
      <c r="AP44" s="17"/>
      <c r="AQ44" s="17">
        <v>3.3438931450131701E-2</v>
      </c>
      <c r="AR44" s="17">
        <v>2.6376710726573899E-2</v>
      </c>
      <c r="AS44" s="17"/>
      <c r="AT44" s="17">
        <v>3.25264591533325E-2</v>
      </c>
      <c r="AU44" s="17">
        <v>1.8746370160086401E-2</v>
      </c>
      <c r="AV44" s="17"/>
      <c r="AW44" s="17">
        <v>2.2499931320180199E-2</v>
      </c>
      <c r="AX44" s="17">
        <v>2.0348805480146701E-2</v>
      </c>
      <c r="AY44" s="17">
        <v>3.9334901707442901E-2</v>
      </c>
      <c r="AZ44" s="17"/>
      <c r="BA44" s="17">
        <v>4.49517278301046E-2</v>
      </c>
      <c r="BB44" s="17">
        <v>2.4095738643933599E-2</v>
      </c>
      <c r="BC44" s="17">
        <v>2.83306894047268E-2</v>
      </c>
      <c r="BD44" s="17">
        <v>2.9927285040020499E-2</v>
      </c>
      <c r="BE44" s="17">
        <v>9.2643751066208892E-3</v>
      </c>
      <c r="BF44" s="17"/>
      <c r="BG44" s="17">
        <v>4.0029349509956E-2</v>
      </c>
      <c r="BH44" s="17">
        <v>2.3645181719693299E-2</v>
      </c>
      <c r="BI44" s="17"/>
      <c r="BJ44" s="17">
        <v>3.2489902401701E-2</v>
      </c>
      <c r="BK44" s="17">
        <v>2.19063794865469E-2</v>
      </c>
      <c r="BL44" s="17"/>
      <c r="BM44" s="17">
        <v>5.86362854891724E-2</v>
      </c>
      <c r="BN44" s="17">
        <v>3.1718072943110499E-2</v>
      </c>
      <c r="BO44" s="17">
        <v>1.47941282071796E-2</v>
      </c>
      <c r="BP44" s="17">
        <v>2.8972009926067001E-2</v>
      </c>
      <c r="BQ44" s="17">
        <v>2.6829249204525101E-2</v>
      </c>
      <c r="BR44" s="17"/>
      <c r="BS44" s="17">
        <v>1.6399080440605299E-2</v>
      </c>
      <c r="BT44" s="17"/>
      <c r="BU44" s="17">
        <v>4.1893317082672799E-2</v>
      </c>
      <c r="BV44" s="17">
        <v>1.4925915830544201E-2</v>
      </c>
      <c r="BW44" s="17">
        <v>2.8495269933016001E-2</v>
      </c>
      <c r="BX44" s="17">
        <v>1.32538632185652E-2</v>
      </c>
      <c r="BY44" s="17">
        <v>9.11412759833784E-2</v>
      </c>
      <c r="BZ44" s="17"/>
      <c r="CA44" s="17">
        <v>5.9695904724196003E-3</v>
      </c>
      <c r="CB44" s="17"/>
      <c r="CC44" s="17">
        <v>0</v>
      </c>
      <c r="CD44" s="17">
        <v>0</v>
      </c>
      <c r="CE44" s="17"/>
      <c r="CF44" s="17">
        <v>1.5918391817786599E-2</v>
      </c>
      <c r="CG44" s="17"/>
      <c r="CH44" s="17">
        <v>2.24207513045282E-2</v>
      </c>
      <c r="CI44" s="17">
        <v>1.5335522523223E-2</v>
      </c>
    </row>
    <row r="45" spans="2:87" x14ac:dyDescent="0.35"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</row>
    <row r="46" spans="2:87" x14ac:dyDescent="0.35">
      <c r="B46" s="6" t="s">
        <v>135</v>
      </c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</row>
    <row r="47" spans="2:87" x14ac:dyDescent="0.35">
      <c r="B47" s="24" t="s">
        <v>117</v>
      </c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</row>
    <row r="48" spans="2:87" x14ac:dyDescent="0.35">
      <c r="B48" t="s">
        <v>127</v>
      </c>
      <c r="C48" s="17">
        <v>0.65741703388361705</v>
      </c>
      <c r="D48" s="17">
        <v>0.62268632796588097</v>
      </c>
      <c r="E48" s="17">
        <v>0.69040091187440999</v>
      </c>
      <c r="F48" s="17"/>
      <c r="G48" s="17">
        <v>0.65596192849179202</v>
      </c>
      <c r="H48" s="17">
        <v>0.69811864861254502</v>
      </c>
      <c r="I48" s="17">
        <v>0.70760058571972295</v>
      </c>
      <c r="J48" s="17">
        <v>0.72453771760833696</v>
      </c>
      <c r="K48" s="17">
        <v>0.65401026502067505</v>
      </c>
      <c r="L48" s="17">
        <v>0.53206794750552999</v>
      </c>
      <c r="M48" s="17"/>
      <c r="N48" s="17">
        <v>0.62115959096847395</v>
      </c>
      <c r="O48" s="17">
        <v>0.63100919488531604</v>
      </c>
      <c r="P48" s="17">
        <v>0.68893148731887599</v>
      </c>
      <c r="Q48" s="17">
        <v>0.69565335172304499</v>
      </c>
      <c r="R48" s="17"/>
      <c r="S48" s="17">
        <v>0.66214189086281905</v>
      </c>
      <c r="T48" s="17">
        <v>0.64752805382335998</v>
      </c>
      <c r="U48" s="17">
        <v>0.50277597881029501</v>
      </c>
      <c r="V48" s="17">
        <v>0.62235183197426502</v>
      </c>
      <c r="W48" s="17">
        <v>0.67172959369665497</v>
      </c>
      <c r="X48" s="17">
        <v>0.73210143798084504</v>
      </c>
      <c r="Y48" s="17">
        <v>0.68575287530642504</v>
      </c>
      <c r="Z48" s="17">
        <v>0.70216013184892401</v>
      </c>
      <c r="AA48" s="17">
        <v>0.69566566040904498</v>
      </c>
      <c r="AB48" s="17">
        <v>0.64415751579200498</v>
      </c>
      <c r="AC48" s="17">
        <v>0.75113230437535905</v>
      </c>
      <c r="AD48" s="17">
        <v>0.54445291048224198</v>
      </c>
      <c r="AE48" s="17"/>
      <c r="AF48" s="17">
        <v>0.66193384447356296</v>
      </c>
      <c r="AG48" s="17">
        <v>0.690331897530026</v>
      </c>
      <c r="AH48" s="17">
        <v>0.64114041210489603</v>
      </c>
      <c r="AI48" s="17">
        <v>0.631759780156119</v>
      </c>
      <c r="AJ48" s="17">
        <v>0.59460345149155802</v>
      </c>
      <c r="AK48" s="17"/>
      <c r="AL48" s="17">
        <v>0.548360369426243</v>
      </c>
      <c r="AM48" s="17">
        <v>0.68536469361286001</v>
      </c>
      <c r="AN48" s="17">
        <v>0.78708600070138701</v>
      </c>
      <c r="AO48" s="17">
        <v>0.79553964033417801</v>
      </c>
      <c r="AP48" s="17"/>
      <c r="AQ48" s="17">
        <v>0.66986127116167404</v>
      </c>
      <c r="AR48" s="17">
        <v>0.63936029803854399</v>
      </c>
      <c r="AS48" s="17"/>
      <c r="AT48" s="17">
        <v>0.68718413441385895</v>
      </c>
      <c r="AU48" s="17">
        <v>0.54235720112897401</v>
      </c>
      <c r="AV48" s="17"/>
      <c r="AW48" s="17">
        <v>0.57076879420208504</v>
      </c>
      <c r="AX48" s="17">
        <v>0.676748938485777</v>
      </c>
      <c r="AY48" s="17">
        <v>0.71965002474762296</v>
      </c>
      <c r="AZ48" s="17"/>
      <c r="BA48" s="17">
        <v>0.69170647941112295</v>
      </c>
      <c r="BB48" s="17">
        <v>0.64281727374278697</v>
      </c>
      <c r="BC48" s="17">
        <v>0.635641660438935</v>
      </c>
      <c r="BD48" s="17">
        <v>0.68944413300481</v>
      </c>
      <c r="BE48" s="17">
        <v>0.64724497970290495</v>
      </c>
      <c r="BF48" s="17"/>
      <c r="BG48" s="17">
        <v>0.67013037965536604</v>
      </c>
      <c r="BH48" s="17">
        <v>0.64813896162829798</v>
      </c>
      <c r="BI48" s="17"/>
      <c r="BJ48" s="17">
        <v>0.66721869964037095</v>
      </c>
      <c r="BK48" s="17">
        <v>0.62149059411408103</v>
      </c>
      <c r="BL48" s="17"/>
      <c r="BM48" s="17">
        <v>0.68299284842970598</v>
      </c>
      <c r="BN48" s="17">
        <v>0.58335064408283299</v>
      </c>
      <c r="BO48" s="17">
        <v>0.68215709400264302</v>
      </c>
      <c r="BP48" s="17">
        <v>0.62761539002601696</v>
      </c>
      <c r="BQ48" s="17">
        <v>0.66788734152955898</v>
      </c>
      <c r="BR48" s="17"/>
      <c r="BS48" s="17">
        <v>0.63335558959740201</v>
      </c>
      <c r="BT48" s="17"/>
      <c r="BU48" s="17">
        <v>0.57471300874724296</v>
      </c>
      <c r="BV48" s="17">
        <v>0.65795068678414304</v>
      </c>
      <c r="BW48" s="17">
        <v>0.65347694549290603</v>
      </c>
      <c r="BX48" s="17">
        <v>0.69604557492406904</v>
      </c>
      <c r="BY48" s="17">
        <v>0.64247557233503905</v>
      </c>
      <c r="BZ48" s="17"/>
      <c r="CA48" s="17">
        <v>0.63240334800308495</v>
      </c>
      <c r="CB48" s="17"/>
      <c r="CC48" s="17">
        <v>0.71425925520612199</v>
      </c>
      <c r="CD48" s="17">
        <v>0.43025923040735198</v>
      </c>
      <c r="CE48" s="17"/>
      <c r="CF48" s="17">
        <v>0.66760379231045897</v>
      </c>
      <c r="CG48" s="17"/>
      <c r="CH48" s="17">
        <v>0.64877654809045504</v>
      </c>
      <c r="CI48" s="17">
        <v>0.62944985873911197</v>
      </c>
    </row>
    <row r="49" spans="2:87" x14ac:dyDescent="0.35">
      <c r="B49" t="s">
        <v>128</v>
      </c>
      <c r="C49" s="17">
        <v>0.28761905937021698</v>
      </c>
      <c r="D49" s="17">
        <v>0.30118826632892398</v>
      </c>
      <c r="E49" s="17">
        <v>0.27501463266269899</v>
      </c>
      <c r="F49" s="17"/>
      <c r="G49" s="17">
        <v>0.25625152314767602</v>
      </c>
      <c r="H49" s="17">
        <v>0.24212027084224999</v>
      </c>
      <c r="I49" s="17">
        <v>0.226251227445708</v>
      </c>
      <c r="J49" s="17">
        <v>0.24554183445309499</v>
      </c>
      <c r="K49" s="17">
        <v>0.29000377651111398</v>
      </c>
      <c r="L49" s="17">
        <v>0.42832364230259901</v>
      </c>
      <c r="M49" s="17"/>
      <c r="N49" s="17">
        <v>0.31649226362211402</v>
      </c>
      <c r="O49" s="17">
        <v>0.31068012187510702</v>
      </c>
      <c r="P49" s="17">
        <v>0.25377495649735998</v>
      </c>
      <c r="Q49" s="17">
        <v>0.26211561551445001</v>
      </c>
      <c r="R49" s="17"/>
      <c r="S49" s="17">
        <v>0.27565110806000798</v>
      </c>
      <c r="T49" s="17">
        <v>0.29703087436403303</v>
      </c>
      <c r="U49" s="17">
        <v>0.424805026649208</v>
      </c>
      <c r="V49" s="17">
        <v>0.33489242163282701</v>
      </c>
      <c r="W49" s="17">
        <v>0.29901678955748001</v>
      </c>
      <c r="X49" s="17">
        <v>0.20037638560270599</v>
      </c>
      <c r="Y49" s="17">
        <v>0.25958448636474202</v>
      </c>
      <c r="Z49" s="17">
        <v>0.228136031818644</v>
      </c>
      <c r="AA49" s="17">
        <v>0.253039962419147</v>
      </c>
      <c r="AB49" s="17">
        <v>0.30592754444954601</v>
      </c>
      <c r="AC49" s="17">
        <v>0.21536690318722701</v>
      </c>
      <c r="AD49" s="17">
        <v>0.37833068793938801</v>
      </c>
      <c r="AE49" s="17"/>
      <c r="AF49" s="17">
        <v>0.29579589003685097</v>
      </c>
      <c r="AG49" s="17">
        <v>0.25961558997309497</v>
      </c>
      <c r="AH49" s="17">
        <v>0.29796357369475401</v>
      </c>
      <c r="AI49" s="17">
        <v>0.30562381881349299</v>
      </c>
      <c r="AJ49" s="17">
        <v>0.32764152314352002</v>
      </c>
      <c r="AK49" s="17"/>
      <c r="AL49" s="17">
        <v>0.368264813313324</v>
      </c>
      <c r="AM49" s="17">
        <v>0.271825200173402</v>
      </c>
      <c r="AN49" s="17">
        <v>0.18461535920797401</v>
      </c>
      <c r="AO49" s="17">
        <v>0.17531041400230599</v>
      </c>
      <c r="AP49" s="17"/>
      <c r="AQ49" s="17">
        <v>0.28666620077055299</v>
      </c>
      <c r="AR49" s="17">
        <v>0.28900166849662601</v>
      </c>
      <c r="AS49" s="17"/>
      <c r="AT49" s="17">
        <v>0.25127586646083699</v>
      </c>
      <c r="AU49" s="17">
        <v>0.41076136459561302</v>
      </c>
      <c r="AV49" s="17"/>
      <c r="AW49" s="17">
        <v>0.36090651566261001</v>
      </c>
      <c r="AX49" s="17">
        <v>0.27063348926250802</v>
      </c>
      <c r="AY49" s="17">
        <v>0.23464789956222201</v>
      </c>
      <c r="AZ49" s="17"/>
      <c r="BA49" s="17">
        <v>0.23296891793570201</v>
      </c>
      <c r="BB49" s="17">
        <v>0.30006518526471299</v>
      </c>
      <c r="BC49" s="17">
        <v>0.31404303744867601</v>
      </c>
      <c r="BD49" s="17">
        <v>0.28412925953671297</v>
      </c>
      <c r="BE49" s="17">
        <v>0.32568161676218199</v>
      </c>
      <c r="BF49" s="17"/>
      <c r="BG49" s="17">
        <v>0.28002821345224899</v>
      </c>
      <c r="BH49" s="17">
        <v>0.29315878260046302</v>
      </c>
      <c r="BI49" s="17"/>
      <c r="BJ49" s="17">
        <v>0.27262915916831498</v>
      </c>
      <c r="BK49" s="17">
        <v>0.34156207171331299</v>
      </c>
      <c r="BL49" s="17"/>
      <c r="BM49" s="17">
        <v>0.26521368741043899</v>
      </c>
      <c r="BN49" s="17">
        <v>0.34217324526231602</v>
      </c>
      <c r="BO49" s="17">
        <v>0.27128648605224798</v>
      </c>
      <c r="BP49" s="17">
        <v>0.336549882242416</v>
      </c>
      <c r="BQ49" s="17">
        <v>0.26432196201653302</v>
      </c>
      <c r="BR49" s="17"/>
      <c r="BS49" s="17">
        <v>0.31066709457430303</v>
      </c>
      <c r="BT49" s="17"/>
      <c r="BU49" s="17">
        <v>0.35029872175628901</v>
      </c>
      <c r="BV49" s="17">
        <v>0.28774812437700198</v>
      </c>
      <c r="BW49" s="17">
        <v>0.32391105521214297</v>
      </c>
      <c r="BX49" s="17">
        <v>0.25717286471654599</v>
      </c>
      <c r="BY49" s="17">
        <v>0.28697017383906398</v>
      </c>
      <c r="BZ49" s="17"/>
      <c r="CA49" s="17">
        <v>0.31449255895652001</v>
      </c>
      <c r="CB49" s="17"/>
      <c r="CC49" s="17">
        <v>0.26120400604097499</v>
      </c>
      <c r="CD49" s="17">
        <v>0.392932232850907</v>
      </c>
      <c r="CE49" s="17"/>
      <c r="CF49" s="17">
        <v>0.297490811163104</v>
      </c>
      <c r="CG49" s="17"/>
      <c r="CH49" s="17">
        <v>0.29437476258968298</v>
      </c>
      <c r="CI49" s="17">
        <v>0.30748159188861801</v>
      </c>
    </row>
    <row r="50" spans="2:87" x14ac:dyDescent="0.35">
      <c r="B50" t="s">
        <v>129</v>
      </c>
      <c r="C50" s="17">
        <v>4.1982511455761103E-2</v>
      </c>
      <c r="D50" s="17">
        <v>6.1363867281124203E-2</v>
      </c>
      <c r="E50" s="17">
        <v>2.32679736863062E-2</v>
      </c>
      <c r="F50" s="17"/>
      <c r="G50" s="17">
        <v>6.7945976382432993E-2</v>
      </c>
      <c r="H50" s="17">
        <v>4.3964061640079197E-2</v>
      </c>
      <c r="I50" s="17">
        <v>3.94697756102158E-2</v>
      </c>
      <c r="J50" s="17">
        <v>2.7095557982014299E-2</v>
      </c>
      <c r="K50" s="17">
        <v>4.70279529672505E-2</v>
      </c>
      <c r="L50" s="17">
        <v>3.3702862197817603E-2</v>
      </c>
      <c r="M50" s="17"/>
      <c r="N50" s="17">
        <v>4.7235363004811501E-2</v>
      </c>
      <c r="O50" s="17">
        <v>4.2925081571364002E-2</v>
      </c>
      <c r="P50" s="17">
        <v>4.8134038704052598E-2</v>
      </c>
      <c r="Q50" s="17">
        <v>3.0512365885569201E-2</v>
      </c>
      <c r="R50" s="17"/>
      <c r="S50" s="17">
        <v>5.3085119898894001E-2</v>
      </c>
      <c r="T50" s="17">
        <v>4.9054471754672001E-2</v>
      </c>
      <c r="U50" s="17">
        <v>5.1579299433963603E-2</v>
      </c>
      <c r="V50" s="17">
        <v>3.3409551252929402E-2</v>
      </c>
      <c r="W50" s="17">
        <v>2.3146631155416899E-2</v>
      </c>
      <c r="X50" s="17">
        <v>3.3436547070089903E-2</v>
      </c>
      <c r="Y50" s="17">
        <v>4.7707323954877402E-2</v>
      </c>
      <c r="Z50" s="17">
        <v>5.8329645996905703E-2</v>
      </c>
      <c r="AA50" s="17">
        <v>3.2004960908360199E-2</v>
      </c>
      <c r="AB50" s="17">
        <v>4.4686612043033501E-2</v>
      </c>
      <c r="AC50" s="17">
        <v>1.59052816474415E-2</v>
      </c>
      <c r="AD50" s="17">
        <v>6.4310832506543694E-2</v>
      </c>
      <c r="AE50" s="17"/>
      <c r="AF50" s="17">
        <v>3.2991064758509998E-2</v>
      </c>
      <c r="AG50" s="17">
        <v>4.25936729526648E-2</v>
      </c>
      <c r="AH50" s="17">
        <v>4.0307310060589102E-2</v>
      </c>
      <c r="AI50" s="17">
        <v>4.9918410525581998E-2</v>
      </c>
      <c r="AJ50" s="17">
        <v>5.75690281194517E-2</v>
      </c>
      <c r="AK50" s="17"/>
      <c r="AL50" s="17">
        <v>6.0510491445044397E-2</v>
      </c>
      <c r="AM50" s="17">
        <v>3.53667292098774E-2</v>
      </c>
      <c r="AN50" s="17">
        <v>2.0233305837996401E-2</v>
      </c>
      <c r="AO50" s="17">
        <v>2.91499456635161E-2</v>
      </c>
      <c r="AP50" s="17"/>
      <c r="AQ50" s="17">
        <v>3.5847533282591999E-2</v>
      </c>
      <c r="AR50" s="17">
        <v>5.0884437529088201E-2</v>
      </c>
      <c r="AS50" s="17"/>
      <c r="AT50" s="17">
        <v>4.64459257493193E-2</v>
      </c>
      <c r="AU50" s="17">
        <v>4.06208578648748E-2</v>
      </c>
      <c r="AV50" s="17"/>
      <c r="AW50" s="17">
        <v>5.4592446879844499E-2</v>
      </c>
      <c r="AX50" s="17">
        <v>4.3102084953271502E-2</v>
      </c>
      <c r="AY50" s="17">
        <v>3.1473874816613102E-2</v>
      </c>
      <c r="AZ50" s="17"/>
      <c r="BA50" s="17">
        <v>5.8149349887541002E-2</v>
      </c>
      <c r="BB50" s="17">
        <v>4.05377376484602E-2</v>
      </c>
      <c r="BC50" s="17">
        <v>3.7659119967721602E-2</v>
      </c>
      <c r="BD50" s="17">
        <v>2.6426607458477702E-2</v>
      </c>
      <c r="BE50" s="17">
        <v>2.7073403534913301E-2</v>
      </c>
      <c r="BF50" s="17"/>
      <c r="BG50" s="17">
        <v>4.1143606551668203E-2</v>
      </c>
      <c r="BH50" s="17">
        <v>4.2594735842264503E-2</v>
      </c>
      <c r="BI50" s="17"/>
      <c r="BJ50" s="17">
        <v>4.5398141580894502E-2</v>
      </c>
      <c r="BK50" s="17">
        <v>3.026306187853E-2</v>
      </c>
      <c r="BL50" s="17"/>
      <c r="BM50" s="17">
        <v>3.3861384785124397E-2</v>
      </c>
      <c r="BN50" s="17">
        <v>6.5647971052266593E-2</v>
      </c>
      <c r="BO50" s="17">
        <v>3.6329326539976899E-2</v>
      </c>
      <c r="BP50" s="17">
        <v>2.0711792895313101E-2</v>
      </c>
      <c r="BQ50" s="17">
        <v>5.0870733964802697E-2</v>
      </c>
      <c r="BR50" s="17"/>
      <c r="BS50" s="17">
        <v>4.7870346870407199E-2</v>
      </c>
      <c r="BT50" s="17"/>
      <c r="BU50" s="17">
        <v>6.8409642855494002E-2</v>
      </c>
      <c r="BV50" s="17">
        <v>4.13934297684714E-2</v>
      </c>
      <c r="BW50" s="17">
        <v>1.38503698851854E-2</v>
      </c>
      <c r="BX50" s="17">
        <v>4.1040132441668702E-2</v>
      </c>
      <c r="BY50" s="17">
        <v>4.83016395579614E-2</v>
      </c>
      <c r="BZ50" s="17"/>
      <c r="CA50" s="17">
        <v>3.9406828278894503E-2</v>
      </c>
      <c r="CB50" s="17"/>
      <c r="CC50" s="17">
        <v>2.1708333280002001E-2</v>
      </c>
      <c r="CD50" s="17">
        <v>0.13292373549230499</v>
      </c>
      <c r="CE50" s="17"/>
      <c r="CF50" s="17">
        <v>2.8738795024998199E-2</v>
      </c>
      <c r="CG50" s="17"/>
      <c r="CH50" s="17">
        <v>4.7605972896649799E-2</v>
      </c>
      <c r="CI50" s="17">
        <v>5.1769085529214699E-2</v>
      </c>
    </row>
    <row r="51" spans="2:87" x14ac:dyDescent="0.35">
      <c r="B51" t="s">
        <v>130</v>
      </c>
      <c r="C51" s="17">
        <v>8.4491868139341501E-3</v>
      </c>
      <c r="D51" s="17">
        <v>9.1248069768999508E-3</v>
      </c>
      <c r="E51" s="17">
        <v>7.8381372365075499E-3</v>
      </c>
      <c r="F51" s="17"/>
      <c r="G51" s="17">
        <v>6.1899321883180404E-3</v>
      </c>
      <c r="H51" s="17">
        <v>1.07973134757848E-2</v>
      </c>
      <c r="I51" s="17">
        <v>1.8679574479153398E-2</v>
      </c>
      <c r="J51" s="17">
        <v>2.8248899565531801E-3</v>
      </c>
      <c r="K51" s="17">
        <v>8.9580055009608195E-3</v>
      </c>
      <c r="L51" s="17">
        <v>3.9566510149989199E-3</v>
      </c>
      <c r="M51" s="17"/>
      <c r="N51" s="17">
        <v>1.08300997689841E-2</v>
      </c>
      <c r="O51" s="17">
        <v>1.02379290750756E-2</v>
      </c>
      <c r="P51" s="17">
        <v>4.6040340193470803E-3</v>
      </c>
      <c r="Q51" s="17">
        <v>7.5142832445268398E-3</v>
      </c>
      <c r="R51" s="17"/>
      <c r="S51" s="17">
        <v>9.1218811782795093E-3</v>
      </c>
      <c r="T51" s="17">
        <v>0</v>
      </c>
      <c r="U51" s="17">
        <v>1.0998085731173401E-2</v>
      </c>
      <c r="V51" s="17">
        <v>9.3461951399784506E-3</v>
      </c>
      <c r="W51" s="17">
        <v>6.1069855904473296E-3</v>
      </c>
      <c r="X51" s="17">
        <v>1.6500339537263799E-2</v>
      </c>
      <c r="Y51" s="17">
        <v>6.95531437395586E-3</v>
      </c>
      <c r="Z51" s="17">
        <v>1.1374190335526099E-2</v>
      </c>
      <c r="AA51" s="17">
        <v>1.14483531279088E-2</v>
      </c>
      <c r="AB51" s="17">
        <v>0</v>
      </c>
      <c r="AC51" s="17">
        <v>1.7595510789972901E-2</v>
      </c>
      <c r="AD51" s="17">
        <v>1.29055690718262E-2</v>
      </c>
      <c r="AE51" s="17"/>
      <c r="AF51" s="17">
        <v>6.5140397904112097E-3</v>
      </c>
      <c r="AG51" s="17">
        <v>6.6113914491750404E-3</v>
      </c>
      <c r="AH51" s="17">
        <v>6.6829867239390998E-3</v>
      </c>
      <c r="AI51" s="17">
        <v>1.2697990504806101E-2</v>
      </c>
      <c r="AJ51" s="17">
        <v>1.5365371580717799E-2</v>
      </c>
      <c r="AK51" s="17"/>
      <c r="AL51" s="17">
        <v>1.49688428575908E-2</v>
      </c>
      <c r="AM51" s="17">
        <v>3.4880255237842101E-3</v>
      </c>
      <c r="AN51" s="17">
        <v>8.0653342526425895E-3</v>
      </c>
      <c r="AO51" s="17">
        <v>0</v>
      </c>
      <c r="AP51" s="17"/>
      <c r="AQ51" s="17">
        <v>4.6916755138914201E-3</v>
      </c>
      <c r="AR51" s="17">
        <v>1.39013802641014E-2</v>
      </c>
      <c r="AS51" s="17"/>
      <c r="AT51" s="17">
        <v>1.1698205673253401E-2</v>
      </c>
      <c r="AU51" s="17">
        <v>4.1945160777921804E-3</v>
      </c>
      <c r="AV51" s="17"/>
      <c r="AW51" s="17">
        <v>1.13627238655831E-2</v>
      </c>
      <c r="AX51" s="17">
        <v>3.44179469170411E-3</v>
      </c>
      <c r="AY51" s="17">
        <v>7.9414438268427204E-3</v>
      </c>
      <c r="AZ51" s="17"/>
      <c r="BA51" s="17">
        <v>1.5505388182753601E-2</v>
      </c>
      <c r="BB51" s="17">
        <v>1.19827580180257E-2</v>
      </c>
      <c r="BC51" s="17">
        <v>3.81358211228985E-3</v>
      </c>
      <c r="BD51" s="17">
        <v>0</v>
      </c>
      <c r="BE51" s="17">
        <v>0</v>
      </c>
      <c r="BF51" s="17"/>
      <c r="BG51" s="17">
        <v>5.6451591434101096E-3</v>
      </c>
      <c r="BH51" s="17">
        <v>1.04955380892095E-2</v>
      </c>
      <c r="BI51" s="17"/>
      <c r="BJ51" s="17">
        <v>9.4965084678396497E-3</v>
      </c>
      <c r="BK51" s="17">
        <v>4.7476431502175504E-3</v>
      </c>
      <c r="BL51" s="17"/>
      <c r="BM51" s="17">
        <v>5.73655920489972E-3</v>
      </c>
      <c r="BN51" s="17">
        <v>8.8281396025844602E-3</v>
      </c>
      <c r="BO51" s="17">
        <v>9.3093382414669596E-3</v>
      </c>
      <c r="BP51" s="17">
        <v>4.4276614033228997E-3</v>
      </c>
      <c r="BQ51" s="17">
        <v>7.6611242335255202E-3</v>
      </c>
      <c r="BR51" s="17"/>
      <c r="BS51" s="17">
        <v>5.5005566417369901E-3</v>
      </c>
      <c r="BT51" s="17"/>
      <c r="BU51" s="17">
        <v>6.57862664097323E-3</v>
      </c>
      <c r="BV51" s="17">
        <v>1.2907759070384099E-2</v>
      </c>
      <c r="BW51" s="17">
        <v>0</v>
      </c>
      <c r="BX51" s="17">
        <v>4.0741502442396497E-3</v>
      </c>
      <c r="BY51" s="17">
        <v>0</v>
      </c>
      <c r="BZ51" s="17"/>
      <c r="CA51" s="17">
        <v>9.8125303113110497E-3</v>
      </c>
      <c r="CB51" s="17"/>
      <c r="CC51" s="17">
        <v>2.82840547290117E-3</v>
      </c>
      <c r="CD51" s="17">
        <v>3.3876968055536E-2</v>
      </c>
      <c r="CE51" s="17"/>
      <c r="CF51" s="17">
        <v>6.1666015014386196E-3</v>
      </c>
      <c r="CG51" s="17"/>
      <c r="CH51" s="17">
        <v>8.2916947898733807E-3</v>
      </c>
      <c r="CI51" s="17">
        <v>1.12994638430548E-2</v>
      </c>
    </row>
    <row r="52" spans="2:87" x14ac:dyDescent="0.35">
      <c r="B52" t="s">
        <v>131</v>
      </c>
      <c r="C52" s="17">
        <v>4.5322084764703998E-3</v>
      </c>
      <c r="D52" s="17">
        <v>5.6367314471713901E-3</v>
      </c>
      <c r="E52" s="17">
        <v>3.4783445400775898E-3</v>
      </c>
      <c r="F52" s="17"/>
      <c r="G52" s="17">
        <v>1.3650639789781101E-2</v>
      </c>
      <c r="H52" s="17">
        <v>4.9997054293415E-3</v>
      </c>
      <c r="I52" s="17">
        <v>7.9988367452001399E-3</v>
      </c>
      <c r="J52" s="17">
        <v>0</v>
      </c>
      <c r="K52" s="17">
        <v>0</v>
      </c>
      <c r="L52" s="17">
        <v>1.9488969790550799E-3</v>
      </c>
      <c r="M52" s="17"/>
      <c r="N52" s="17">
        <v>4.2826826356159803E-3</v>
      </c>
      <c r="O52" s="17">
        <v>5.1476725931368797E-3</v>
      </c>
      <c r="P52" s="17">
        <v>4.5554834603645598E-3</v>
      </c>
      <c r="Q52" s="17">
        <v>4.2043836324089602E-3</v>
      </c>
      <c r="R52" s="17"/>
      <c r="S52" s="17">
        <v>0</v>
      </c>
      <c r="T52" s="17">
        <v>6.3866000579347803E-3</v>
      </c>
      <c r="U52" s="17">
        <v>9.8416093753595797E-3</v>
      </c>
      <c r="V52" s="17">
        <v>0</v>
      </c>
      <c r="W52" s="17">
        <v>0</v>
      </c>
      <c r="X52" s="17">
        <v>1.7585289809095801E-2</v>
      </c>
      <c r="Y52" s="17">
        <v>0</v>
      </c>
      <c r="Z52" s="17">
        <v>0</v>
      </c>
      <c r="AA52" s="17">
        <v>7.8410631355387492E-3</v>
      </c>
      <c r="AB52" s="17">
        <v>5.2283277154156699E-3</v>
      </c>
      <c r="AC52" s="17">
        <v>0</v>
      </c>
      <c r="AD52" s="17">
        <v>0</v>
      </c>
      <c r="AE52" s="17"/>
      <c r="AF52" s="17">
        <v>2.7651609406645098E-3</v>
      </c>
      <c r="AG52" s="17">
        <v>8.4744809503833202E-4</v>
      </c>
      <c r="AH52" s="17">
        <v>1.39057174158212E-2</v>
      </c>
      <c r="AI52" s="17">
        <v>0</v>
      </c>
      <c r="AJ52" s="17">
        <v>4.8206256647523003E-3</v>
      </c>
      <c r="AK52" s="17"/>
      <c r="AL52" s="17">
        <v>7.8954829577977999E-3</v>
      </c>
      <c r="AM52" s="17">
        <v>3.9553514800766297E-3</v>
      </c>
      <c r="AN52" s="17">
        <v>0</v>
      </c>
      <c r="AO52" s="17">
        <v>0</v>
      </c>
      <c r="AP52" s="17"/>
      <c r="AQ52" s="17">
        <v>2.93331927128957E-3</v>
      </c>
      <c r="AR52" s="17">
        <v>6.8522156716399503E-3</v>
      </c>
      <c r="AS52" s="17"/>
      <c r="AT52" s="17">
        <v>3.39586770273202E-3</v>
      </c>
      <c r="AU52" s="17">
        <v>2.0660603327456702E-3</v>
      </c>
      <c r="AV52" s="17"/>
      <c r="AW52" s="17">
        <v>2.3695193898779802E-3</v>
      </c>
      <c r="AX52" s="17">
        <v>6.0736926067388904E-3</v>
      </c>
      <c r="AY52" s="17">
        <v>6.2867570466986602E-3</v>
      </c>
      <c r="AZ52" s="17"/>
      <c r="BA52" s="17">
        <v>1.6698645828797001E-3</v>
      </c>
      <c r="BB52" s="17">
        <v>4.5970453260140596E-3</v>
      </c>
      <c r="BC52" s="17">
        <v>8.8426000323773499E-3</v>
      </c>
      <c r="BD52" s="17">
        <v>0</v>
      </c>
      <c r="BE52" s="17">
        <v>0</v>
      </c>
      <c r="BF52" s="17"/>
      <c r="BG52" s="17">
        <v>3.0526411973059598E-3</v>
      </c>
      <c r="BH52" s="17">
        <v>5.61198183976534E-3</v>
      </c>
      <c r="BI52" s="17"/>
      <c r="BJ52" s="17">
        <v>5.2574911425806101E-3</v>
      </c>
      <c r="BK52" s="17">
        <v>1.9366291438579399E-3</v>
      </c>
      <c r="BL52" s="17"/>
      <c r="BM52" s="17">
        <v>1.21955201698305E-2</v>
      </c>
      <c r="BN52" s="17">
        <v>0</v>
      </c>
      <c r="BO52" s="17">
        <v>9.1775516366522604E-4</v>
      </c>
      <c r="BP52" s="17">
        <v>1.0695273432931101E-2</v>
      </c>
      <c r="BQ52" s="17">
        <v>9.2588382555794796E-3</v>
      </c>
      <c r="BR52" s="17"/>
      <c r="BS52" s="17">
        <v>2.6064123161510899E-3</v>
      </c>
      <c r="BT52" s="17"/>
      <c r="BU52" s="17">
        <v>0</v>
      </c>
      <c r="BV52" s="17">
        <v>0</v>
      </c>
      <c r="BW52" s="17">
        <v>8.7616294097654594E-3</v>
      </c>
      <c r="BX52" s="17">
        <v>1.6672776734762899E-3</v>
      </c>
      <c r="BY52" s="17">
        <v>2.2252614267936E-2</v>
      </c>
      <c r="BZ52" s="17"/>
      <c r="CA52" s="17">
        <v>3.88473445018923E-3</v>
      </c>
      <c r="CB52" s="17"/>
      <c r="CC52" s="17">
        <v>0</v>
      </c>
      <c r="CD52" s="17">
        <v>1.0007833193901E-2</v>
      </c>
      <c r="CE52" s="17"/>
      <c r="CF52" s="17">
        <v>0</v>
      </c>
      <c r="CG52" s="17"/>
      <c r="CH52" s="17">
        <v>9.5102163333820396E-4</v>
      </c>
      <c r="CI52" s="17">
        <v>0</v>
      </c>
    </row>
    <row r="53" spans="2:87" x14ac:dyDescent="0.35"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</row>
    <row r="54" spans="2:87" x14ac:dyDescent="0.35">
      <c r="B54" s="6" t="s">
        <v>136</v>
      </c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</row>
    <row r="55" spans="2:87" x14ac:dyDescent="0.35">
      <c r="B55" s="24" t="s">
        <v>117</v>
      </c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</row>
    <row r="56" spans="2:87" x14ac:dyDescent="0.35">
      <c r="B56" t="s">
        <v>127</v>
      </c>
      <c r="C56" s="17">
        <v>0.28683883977177899</v>
      </c>
      <c r="D56" s="17">
        <v>0.26075553377378102</v>
      </c>
      <c r="E56" s="17">
        <v>0.31319186752845801</v>
      </c>
      <c r="F56" s="17"/>
      <c r="G56" s="17">
        <v>0.41182629305776802</v>
      </c>
      <c r="H56" s="17">
        <v>0.33580791520989101</v>
      </c>
      <c r="I56" s="17">
        <v>0.29334340392505798</v>
      </c>
      <c r="J56" s="17">
        <v>0.26167512076794902</v>
      </c>
      <c r="K56" s="17">
        <v>0.24231818032545999</v>
      </c>
      <c r="L56" s="17">
        <v>0.208094448559418</v>
      </c>
      <c r="M56" s="17"/>
      <c r="N56" s="17">
        <v>0.29354606198916999</v>
      </c>
      <c r="O56" s="17">
        <v>0.25567581860313099</v>
      </c>
      <c r="P56" s="17">
        <v>0.28210440264173797</v>
      </c>
      <c r="Q56" s="17">
        <v>0.31832895283426299</v>
      </c>
      <c r="R56" s="17"/>
      <c r="S56" s="17">
        <v>0.299984878544103</v>
      </c>
      <c r="T56" s="17">
        <v>0.27201455375158101</v>
      </c>
      <c r="U56" s="17">
        <v>0.24457399261701801</v>
      </c>
      <c r="V56" s="17">
        <v>0.27113522438522297</v>
      </c>
      <c r="W56" s="17">
        <v>0.29334158285959899</v>
      </c>
      <c r="X56" s="17">
        <v>0.34832793754769598</v>
      </c>
      <c r="Y56" s="17">
        <v>0.25607275766682502</v>
      </c>
      <c r="Z56" s="17">
        <v>0.33156396730783799</v>
      </c>
      <c r="AA56" s="17">
        <v>0.29765400724872199</v>
      </c>
      <c r="AB56" s="17">
        <v>0.25582534289064102</v>
      </c>
      <c r="AC56" s="17">
        <v>0.28610578303511702</v>
      </c>
      <c r="AD56" s="17">
        <v>0.32675236530304502</v>
      </c>
      <c r="AE56" s="17"/>
      <c r="AF56" s="17">
        <v>0.32218939402952701</v>
      </c>
      <c r="AG56" s="17">
        <v>0.30036472282249599</v>
      </c>
      <c r="AH56" s="17">
        <v>0.22758993508380601</v>
      </c>
      <c r="AI56" s="17">
        <v>0.264213985782978</v>
      </c>
      <c r="AJ56" s="17">
        <v>0.31621525311429399</v>
      </c>
      <c r="AK56" s="17"/>
      <c r="AL56" s="17">
        <v>0.23996144608231801</v>
      </c>
      <c r="AM56" s="17">
        <v>0.29520620066445802</v>
      </c>
      <c r="AN56" s="17">
        <v>0.32768361144798402</v>
      </c>
      <c r="AO56" s="17">
        <v>0.40948110778111901</v>
      </c>
      <c r="AP56" s="17"/>
      <c r="AQ56" s="17">
        <v>0.26818121934222</v>
      </c>
      <c r="AR56" s="17">
        <v>0.31391126824340798</v>
      </c>
      <c r="AS56" s="17"/>
      <c r="AT56" s="17">
        <v>0.289139002603857</v>
      </c>
      <c r="AU56" s="17">
        <v>0.21093297471321201</v>
      </c>
      <c r="AV56" s="17"/>
      <c r="AW56" s="17">
        <v>0.241087681814907</v>
      </c>
      <c r="AX56" s="17">
        <v>0.256133873239761</v>
      </c>
      <c r="AY56" s="17">
        <v>0.334072439607494</v>
      </c>
      <c r="AZ56" s="17"/>
      <c r="BA56" s="17">
        <v>0.36747510306446701</v>
      </c>
      <c r="BB56" s="17">
        <v>0.264527127390424</v>
      </c>
      <c r="BC56" s="17">
        <v>0.260200903277227</v>
      </c>
      <c r="BD56" s="17">
        <v>0.24065283362345899</v>
      </c>
      <c r="BE56" s="17">
        <v>0.265927149249155</v>
      </c>
      <c r="BF56" s="17"/>
      <c r="BG56" s="17">
        <v>0.304016485217454</v>
      </c>
      <c r="BH56" s="17">
        <v>0.27430276638224099</v>
      </c>
      <c r="BI56" s="17"/>
      <c r="BJ56" s="17">
        <v>0.29840781035744002</v>
      </c>
      <c r="BK56" s="17">
        <v>0.239552031394208</v>
      </c>
      <c r="BL56" s="17"/>
      <c r="BM56" s="17">
        <v>0.28996894271719498</v>
      </c>
      <c r="BN56" s="17">
        <v>0.26115619090771103</v>
      </c>
      <c r="BO56" s="17">
        <v>0.31938718718477499</v>
      </c>
      <c r="BP56" s="17">
        <v>0.15428124776760499</v>
      </c>
      <c r="BQ56" s="17">
        <v>0.31079918209871399</v>
      </c>
      <c r="BR56" s="17"/>
      <c r="BS56" s="17">
        <v>0.29698450218774702</v>
      </c>
      <c r="BT56" s="17"/>
      <c r="BU56" s="17">
        <v>0.27344350071179901</v>
      </c>
      <c r="BV56" s="17">
        <v>0.34536693890109099</v>
      </c>
      <c r="BW56" s="17">
        <v>0.18965579483273501</v>
      </c>
      <c r="BX56" s="17">
        <v>0.29479261653297101</v>
      </c>
      <c r="BY56" s="17">
        <v>0.22337381908048401</v>
      </c>
      <c r="BZ56" s="17"/>
      <c r="CA56" s="17">
        <v>0.343422032963837</v>
      </c>
      <c r="CB56" s="17"/>
      <c r="CC56" s="17">
        <v>0.31994722866903702</v>
      </c>
      <c r="CD56" s="17">
        <v>0.151499483503611</v>
      </c>
      <c r="CE56" s="17"/>
      <c r="CF56" s="17">
        <v>0.27112952262610102</v>
      </c>
      <c r="CG56" s="17"/>
      <c r="CH56" s="17">
        <v>0.249203086799381</v>
      </c>
      <c r="CI56" s="17">
        <v>0.368348304962273</v>
      </c>
    </row>
    <row r="57" spans="2:87" x14ac:dyDescent="0.35">
      <c r="B57" t="s">
        <v>128</v>
      </c>
      <c r="C57" s="17">
        <v>0.43348901812896901</v>
      </c>
      <c r="D57" s="17">
        <v>0.40491958615571799</v>
      </c>
      <c r="E57" s="17">
        <v>0.46007075375992001</v>
      </c>
      <c r="F57" s="17"/>
      <c r="G57" s="17">
        <v>0.37407488988332499</v>
      </c>
      <c r="H57" s="17">
        <v>0.47054723573340401</v>
      </c>
      <c r="I57" s="17">
        <v>0.42091985404382898</v>
      </c>
      <c r="J57" s="17">
        <v>0.465186045035615</v>
      </c>
      <c r="K57" s="17">
        <v>0.42293675671918601</v>
      </c>
      <c r="L57" s="17">
        <v>0.43457400996645301</v>
      </c>
      <c r="M57" s="17"/>
      <c r="N57" s="17">
        <v>0.41525312194126301</v>
      </c>
      <c r="O57" s="17">
        <v>0.45680626345946801</v>
      </c>
      <c r="P57" s="17">
        <v>0.462423397426659</v>
      </c>
      <c r="Q57" s="17">
        <v>0.40330887392971698</v>
      </c>
      <c r="R57" s="17"/>
      <c r="S57" s="17">
        <v>0.43868452957946502</v>
      </c>
      <c r="T57" s="17">
        <v>0.44908805301281701</v>
      </c>
      <c r="U57" s="17">
        <v>0.38220316230517298</v>
      </c>
      <c r="V57" s="17">
        <v>0.39278374642213099</v>
      </c>
      <c r="W57" s="17">
        <v>0.42464041918870099</v>
      </c>
      <c r="X57" s="17">
        <v>0.375432272085857</v>
      </c>
      <c r="Y57" s="17">
        <v>0.47089538229934602</v>
      </c>
      <c r="Z57" s="17">
        <v>0.43353895240290002</v>
      </c>
      <c r="AA57" s="17">
        <v>0.48137839759305401</v>
      </c>
      <c r="AB57" s="17">
        <v>0.46470290577738799</v>
      </c>
      <c r="AC57" s="17">
        <v>0.47676117994974498</v>
      </c>
      <c r="AD57" s="17">
        <v>0.35265322170798102</v>
      </c>
      <c r="AE57" s="17"/>
      <c r="AF57" s="17">
        <v>0.408652441982499</v>
      </c>
      <c r="AG57" s="17">
        <v>0.43718876166595899</v>
      </c>
      <c r="AH57" s="17">
        <v>0.44045978481051701</v>
      </c>
      <c r="AI57" s="17">
        <v>0.47359218608209602</v>
      </c>
      <c r="AJ57" s="17">
        <v>0.39844230418813398</v>
      </c>
      <c r="AK57" s="17"/>
      <c r="AL57" s="17">
        <v>0.43780532537586098</v>
      </c>
      <c r="AM57" s="17">
        <v>0.43908302211313999</v>
      </c>
      <c r="AN57" s="17">
        <v>0.429132609879116</v>
      </c>
      <c r="AO57" s="17">
        <v>0.38496716965672101</v>
      </c>
      <c r="AP57" s="17"/>
      <c r="AQ57" s="17">
        <v>0.441560179511155</v>
      </c>
      <c r="AR57" s="17">
        <v>0.42177766726152099</v>
      </c>
      <c r="AS57" s="17"/>
      <c r="AT57" s="17">
        <v>0.442367817638463</v>
      </c>
      <c r="AU57" s="17">
        <v>0.42764340638262999</v>
      </c>
      <c r="AV57" s="17"/>
      <c r="AW57" s="17">
        <v>0.43956416021697903</v>
      </c>
      <c r="AX57" s="17">
        <v>0.44864490508945298</v>
      </c>
      <c r="AY57" s="17">
        <v>0.43274738512816802</v>
      </c>
      <c r="AZ57" s="17"/>
      <c r="BA57" s="17">
        <v>0.39487288497878598</v>
      </c>
      <c r="BB57" s="17">
        <v>0.44099919806349502</v>
      </c>
      <c r="BC57" s="17">
        <v>0.46711656470755603</v>
      </c>
      <c r="BD57" s="17">
        <v>0.43321022776200402</v>
      </c>
      <c r="BE57" s="17">
        <v>0.37741455653127198</v>
      </c>
      <c r="BF57" s="17"/>
      <c r="BG57" s="17">
        <v>0.41578764764262799</v>
      </c>
      <c r="BH57" s="17">
        <v>0.44640730080129198</v>
      </c>
      <c r="BI57" s="17"/>
      <c r="BJ57" s="17">
        <v>0.42832858429083198</v>
      </c>
      <c r="BK57" s="17">
        <v>0.45856243498728599</v>
      </c>
      <c r="BL57" s="17"/>
      <c r="BM57" s="17">
        <v>0.467581395279693</v>
      </c>
      <c r="BN57" s="17">
        <v>0.405316151092808</v>
      </c>
      <c r="BO57" s="17">
        <v>0.446186174989468</v>
      </c>
      <c r="BP57" s="17">
        <v>0.51924489918628802</v>
      </c>
      <c r="BQ57" s="17">
        <v>0.36764879018775198</v>
      </c>
      <c r="BR57" s="17"/>
      <c r="BS57" s="17">
        <v>0.44030641545503701</v>
      </c>
      <c r="BT57" s="17"/>
      <c r="BU57" s="17">
        <v>0.41085424958087102</v>
      </c>
      <c r="BV57" s="17">
        <v>0.42259001015316899</v>
      </c>
      <c r="BW57" s="17">
        <v>0.46905663916489199</v>
      </c>
      <c r="BX57" s="17">
        <v>0.43585638471027099</v>
      </c>
      <c r="BY57" s="17">
        <v>0.47006877620987098</v>
      </c>
      <c r="BZ57" s="17"/>
      <c r="CA57" s="17">
        <v>0.44937938399383898</v>
      </c>
      <c r="CB57" s="17"/>
      <c r="CC57" s="17">
        <v>0.45461483833955102</v>
      </c>
      <c r="CD57" s="17">
        <v>0.37383476253679798</v>
      </c>
      <c r="CE57" s="17"/>
      <c r="CF57" s="17">
        <v>0.44073494910754102</v>
      </c>
      <c r="CG57" s="17"/>
      <c r="CH57" s="17">
        <v>0.46567540721704598</v>
      </c>
      <c r="CI57" s="17">
        <v>0.40045840753331402</v>
      </c>
    </row>
    <row r="58" spans="2:87" x14ac:dyDescent="0.35">
      <c r="B58" t="s">
        <v>129</v>
      </c>
      <c r="C58" s="17">
        <v>0.22489390382515001</v>
      </c>
      <c r="D58" s="17">
        <v>0.27687597602422998</v>
      </c>
      <c r="E58" s="17">
        <v>0.17536458653194001</v>
      </c>
      <c r="F58" s="17"/>
      <c r="G58" s="17">
        <v>0.18424545826341401</v>
      </c>
      <c r="H58" s="17">
        <v>0.14467229265405901</v>
      </c>
      <c r="I58" s="17">
        <v>0.23351708658947101</v>
      </c>
      <c r="J58" s="17">
        <v>0.21357540036531</v>
      </c>
      <c r="K58" s="17">
        <v>0.276457212775018</v>
      </c>
      <c r="L58" s="17">
        <v>0.285263859574099</v>
      </c>
      <c r="M58" s="17"/>
      <c r="N58" s="17">
        <v>0.23801287082620301</v>
      </c>
      <c r="O58" s="17">
        <v>0.236363430526807</v>
      </c>
      <c r="P58" s="17">
        <v>0.206409861170786</v>
      </c>
      <c r="Q58" s="17">
        <v>0.212313623952577</v>
      </c>
      <c r="R58" s="17"/>
      <c r="S58" s="17">
        <v>0.216859105572619</v>
      </c>
      <c r="T58" s="17">
        <v>0.24112851929027401</v>
      </c>
      <c r="U58" s="17">
        <v>0.30046992382719001</v>
      </c>
      <c r="V58" s="17">
        <v>0.264835864765468</v>
      </c>
      <c r="W58" s="17">
        <v>0.241973512930516</v>
      </c>
      <c r="X58" s="17">
        <v>0.19661900949957001</v>
      </c>
      <c r="Y58" s="17">
        <v>0.203882918416151</v>
      </c>
      <c r="Z58" s="17">
        <v>0.212659957908339</v>
      </c>
      <c r="AA58" s="17">
        <v>0.16930645921427601</v>
      </c>
      <c r="AB58" s="17">
        <v>0.22624182286747399</v>
      </c>
      <c r="AC58" s="17">
        <v>0.16909818104852201</v>
      </c>
      <c r="AD58" s="17">
        <v>0.28207951586046898</v>
      </c>
      <c r="AE58" s="17"/>
      <c r="AF58" s="17">
        <v>0.19746914079554501</v>
      </c>
      <c r="AG58" s="17">
        <v>0.21992156181298</v>
      </c>
      <c r="AH58" s="17">
        <v>0.25836320239336602</v>
      </c>
      <c r="AI58" s="17">
        <v>0.22149056452805299</v>
      </c>
      <c r="AJ58" s="17">
        <v>0.25624954825087298</v>
      </c>
      <c r="AK58" s="17"/>
      <c r="AL58" s="17">
        <v>0.25373767195368102</v>
      </c>
      <c r="AM58" s="17">
        <v>0.21841192384402999</v>
      </c>
      <c r="AN58" s="17">
        <v>0.194268169602522</v>
      </c>
      <c r="AO58" s="17">
        <v>0.172702680694751</v>
      </c>
      <c r="AP58" s="17"/>
      <c r="AQ58" s="17">
        <v>0.230551069638987</v>
      </c>
      <c r="AR58" s="17">
        <v>0.21668528915076099</v>
      </c>
      <c r="AS58" s="17"/>
      <c r="AT58" s="17">
        <v>0.218675646795738</v>
      </c>
      <c r="AU58" s="17">
        <v>0.289958425769548</v>
      </c>
      <c r="AV58" s="17"/>
      <c r="AW58" s="17">
        <v>0.26620770980223601</v>
      </c>
      <c r="AX58" s="17">
        <v>0.237472841017599</v>
      </c>
      <c r="AY58" s="17">
        <v>0.183726287090615</v>
      </c>
      <c r="AZ58" s="17"/>
      <c r="BA58" s="17">
        <v>0.18404285233734399</v>
      </c>
      <c r="BB58" s="17">
        <v>0.23745131431326</v>
      </c>
      <c r="BC58" s="17">
        <v>0.221307849917255</v>
      </c>
      <c r="BD58" s="17">
        <v>0.28334981354710898</v>
      </c>
      <c r="BE58" s="17">
        <v>0.26289799599279001</v>
      </c>
      <c r="BF58" s="17"/>
      <c r="BG58" s="17">
        <v>0.21420945089542701</v>
      </c>
      <c r="BH58" s="17">
        <v>0.23269131043001101</v>
      </c>
      <c r="BI58" s="17"/>
      <c r="BJ58" s="17">
        <v>0.215050906297334</v>
      </c>
      <c r="BK58" s="17">
        <v>0.258584463268409</v>
      </c>
      <c r="BL58" s="17"/>
      <c r="BM58" s="17">
        <v>0.18571591634940801</v>
      </c>
      <c r="BN58" s="17">
        <v>0.26249439999046198</v>
      </c>
      <c r="BO58" s="17">
        <v>0.19349379989760601</v>
      </c>
      <c r="BP58" s="17">
        <v>0.27747309338259801</v>
      </c>
      <c r="BQ58" s="17">
        <v>0.25560605586722601</v>
      </c>
      <c r="BR58" s="17"/>
      <c r="BS58" s="17">
        <v>0.21019670194260201</v>
      </c>
      <c r="BT58" s="17"/>
      <c r="BU58" s="17">
        <v>0.25882946220317898</v>
      </c>
      <c r="BV58" s="17">
        <v>0.19648213866426001</v>
      </c>
      <c r="BW58" s="17">
        <v>0.29177791863742197</v>
      </c>
      <c r="BX58" s="17">
        <v>0.205560384927577</v>
      </c>
      <c r="BY58" s="17">
        <v>0.22579214502562001</v>
      </c>
      <c r="BZ58" s="17"/>
      <c r="CA58" s="17">
        <v>0.15721829314351801</v>
      </c>
      <c r="CB58" s="17"/>
      <c r="CC58" s="17">
        <v>0.18743592980479801</v>
      </c>
      <c r="CD58" s="17">
        <v>0.391927535948559</v>
      </c>
      <c r="CE58" s="17"/>
      <c r="CF58" s="17">
        <v>0.23418351226061901</v>
      </c>
      <c r="CG58" s="17"/>
      <c r="CH58" s="17">
        <v>0.22744639459409099</v>
      </c>
      <c r="CI58" s="17">
        <v>0.20600321099975299</v>
      </c>
    </row>
    <row r="59" spans="2:87" x14ac:dyDescent="0.35">
      <c r="B59" t="s">
        <v>130</v>
      </c>
      <c r="C59" s="17">
        <v>3.0101931126658099E-2</v>
      </c>
      <c r="D59" s="17">
        <v>3.7633966163298498E-2</v>
      </c>
      <c r="E59" s="17">
        <v>2.2910594836872099E-2</v>
      </c>
      <c r="F59" s="17"/>
      <c r="G59" s="17">
        <v>1.9667046930735701E-2</v>
      </c>
      <c r="H59" s="17">
        <v>2.6258475990913799E-2</v>
      </c>
      <c r="I59" s="17">
        <v>2.4317898293238101E-2</v>
      </c>
      <c r="J59" s="17">
        <v>3.5200051425853203E-2</v>
      </c>
      <c r="K59" s="17">
        <v>3.9179691814289902E-2</v>
      </c>
      <c r="L59" s="17">
        <v>3.46960083631878E-2</v>
      </c>
      <c r="M59" s="17"/>
      <c r="N59" s="17">
        <v>3.6414937075241197E-2</v>
      </c>
      <c r="O59" s="17">
        <v>3.0811069602047901E-2</v>
      </c>
      <c r="P59" s="17">
        <v>2.2621253609385002E-2</v>
      </c>
      <c r="Q59" s="17">
        <v>2.9539924741635401E-2</v>
      </c>
      <c r="R59" s="17"/>
      <c r="S59" s="17">
        <v>2.7519303756475402E-2</v>
      </c>
      <c r="T59" s="17">
        <v>1.6933222190520202E-2</v>
      </c>
      <c r="U59" s="17">
        <v>3.3147929637838199E-2</v>
      </c>
      <c r="V59" s="17">
        <v>5.43753963633027E-2</v>
      </c>
      <c r="W59" s="17">
        <v>4.0044485021184101E-2</v>
      </c>
      <c r="X59" s="17">
        <v>3.9671928416290601E-2</v>
      </c>
      <c r="Y59" s="17">
        <v>4.1427822248198902E-2</v>
      </c>
      <c r="Z59" s="17">
        <v>2.2237122380923499E-2</v>
      </c>
      <c r="AA59" s="17">
        <v>1.2183769582876199E-2</v>
      </c>
      <c r="AB59" s="17">
        <v>3.28943101771405E-2</v>
      </c>
      <c r="AC59" s="17">
        <v>1.7516518701178999E-2</v>
      </c>
      <c r="AD59" s="17">
        <v>2.5394882022839599E-2</v>
      </c>
      <c r="AE59" s="17"/>
      <c r="AF59" s="17">
        <v>2.77622999354716E-2</v>
      </c>
      <c r="AG59" s="17">
        <v>2.3754228309660799E-2</v>
      </c>
      <c r="AH59" s="17">
        <v>3.96979519139571E-2</v>
      </c>
      <c r="AI59" s="17">
        <v>3.6261760024946597E-2</v>
      </c>
      <c r="AJ59" s="17">
        <v>2.0179412845516199E-2</v>
      </c>
      <c r="AK59" s="17"/>
      <c r="AL59" s="17">
        <v>3.6211294468463801E-2</v>
      </c>
      <c r="AM59" s="17">
        <v>2.49186742594469E-2</v>
      </c>
      <c r="AN59" s="17">
        <v>2.7054119891505999E-2</v>
      </c>
      <c r="AO59" s="17">
        <v>3.2849041867408599E-2</v>
      </c>
      <c r="AP59" s="17"/>
      <c r="AQ59" s="17">
        <v>3.0036905102684398E-2</v>
      </c>
      <c r="AR59" s="17">
        <v>3.01962846584749E-2</v>
      </c>
      <c r="AS59" s="17"/>
      <c r="AT59" s="17">
        <v>2.92680330629972E-2</v>
      </c>
      <c r="AU59" s="17">
        <v>3.4094207532600902E-2</v>
      </c>
      <c r="AV59" s="17"/>
      <c r="AW59" s="17">
        <v>3.1780483724237397E-2</v>
      </c>
      <c r="AX59" s="17">
        <v>3.11270457561772E-2</v>
      </c>
      <c r="AY59" s="17">
        <v>2.6753919375443601E-2</v>
      </c>
      <c r="AZ59" s="17"/>
      <c r="BA59" s="17">
        <v>3.4219095190127301E-2</v>
      </c>
      <c r="BB59" s="17">
        <v>3.1938875723593302E-2</v>
      </c>
      <c r="BC59" s="17">
        <v>2.5589563485562201E-2</v>
      </c>
      <c r="BD59" s="17">
        <v>1.5880812443477301E-2</v>
      </c>
      <c r="BE59" s="17">
        <v>5.6035675155185802E-2</v>
      </c>
      <c r="BF59" s="17"/>
      <c r="BG59" s="17">
        <v>3.3866441307482002E-2</v>
      </c>
      <c r="BH59" s="17">
        <v>2.7354629347044801E-2</v>
      </c>
      <c r="BI59" s="17"/>
      <c r="BJ59" s="17">
        <v>3.1589629369571499E-2</v>
      </c>
      <c r="BK59" s="17">
        <v>2.52860739686829E-2</v>
      </c>
      <c r="BL59" s="17"/>
      <c r="BM59" s="17">
        <v>1.7371161211780999E-2</v>
      </c>
      <c r="BN59" s="17">
        <v>3.6742073594574799E-2</v>
      </c>
      <c r="BO59" s="17">
        <v>2.4495587089854401E-2</v>
      </c>
      <c r="BP59" s="17">
        <v>3.1669658141099601E-2</v>
      </c>
      <c r="BQ59" s="17">
        <v>4.94729998755149E-2</v>
      </c>
      <c r="BR59" s="17"/>
      <c r="BS59" s="17">
        <v>3.9202699169422497E-2</v>
      </c>
      <c r="BT59" s="17"/>
      <c r="BU59" s="17">
        <v>2.12962898435737E-2</v>
      </c>
      <c r="BV59" s="17">
        <v>2.9233116390847299E-2</v>
      </c>
      <c r="BW59" s="17">
        <v>2.5943965800061999E-2</v>
      </c>
      <c r="BX59" s="17">
        <v>4.5093877117836002E-2</v>
      </c>
      <c r="BY59" s="17">
        <v>4.1462859408450597E-2</v>
      </c>
      <c r="BZ59" s="17"/>
      <c r="CA59" s="17">
        <v>3.4378426985596802E-2</v>
      </c>
      <c r="CB59" s="17"/>
      <c r="CC59" s="17">
        <v>1.8058855215617699E-2</v>
      </c>
      <c r="CD59" s="17">
        <v>7.8143318969978504E-2</v>
      </c>
      <c r="CE59" s="17"/>
      <c r="CF59" s="17">
        <v>2.7944870995148401E-2</v>
      </c>
      <c r="CG59" s="17"/>
      <c r="CH59" s="17">
        <v>3.26839439828173E-2</v>
      </c>
      <c r="CI59" s="17">
        <v>2.07824655831584E-2</v>
      </c>
    </row>
    <row r="60" spans="2:87" x14ac:dyDescent="0.35">
      <c r="B60" t="s">
        <v>131</v>
      </c>
      <c r="C60" s="17">
        <v>2.4676307147444201E-2</v>
      </c>
      <c r="D60" s="17">
        <v>1.9814937882972099E-2</v>
      </c>
      <c r="E60" s="17">
        <v>2.8462197342809699E-2</v>
      </c>
      <c r="F60" s="17"/>
      <c r="G60" s="17">
        <v>1.01863118647569E-2</v>
      </c>
      <c r="H60" s="17">
        <v>2.2714080411732E-2</v>
      </c>
      <c r="I60" s="17">
        <v>2.7901757148403199E-2</v>
      </c>
      <c r="J60" s="17">
        <v>2.4363382405272801E-2</v>
      </c>
      <c r="K60" s="17">
        <v>1.91081583660472E-2</v>
      </c>
      <c r="L60" s="17">
        <v>3.7371673536842502E-2</v>
      </c>
      <c r="M60" s="17"/>
      <c r="N60" s="17">
        <v>1.6773008168122501E-2</v>
      </c>
      <c r="O60" s="17">
        <v>2.0343417808546899E-2</v>
      </c>
      <c r="P60" s="17">
        <v>2.6441085151431301E-2</v>
      </c>
      <c r="Q60" s="17">
        <v>3.6508624541807803E-2</v>
      </c>
      <c r="R60" s="17"/>
      <c r="S60" s="17">
        <v>1.6952182547338601E-2</v>
      </c>
      <c r="T60" s="17">
        <v>2.08356517548079E-2</v>
      </c>
      <c r="U60" s="17">
        <v>3.9604991612779798E-2</v>
      </c>
      <c r="V60" s="17">
        <v>1.6869768063875301E-2</v>
      </c>
      <c r="W60" s="17">
        <v>0</v>
      </c>
      <c r="X60" s="17">
        <v>3.9948852450585902E-2</v>
      </c>
      <c r="Y60" s="17">
        <v>2.7721119369479501E-2</v>
      </c>
      <c r="Z60" s="17">
        <v>0</v>
      </c>
      <c r="AA60" s="17">
        <v>3.9477366361071901E-2</v>
      </c>
      <c r="AB60" s="17">
        <v>2.0335618287356999E-2</v>
      </c>
      <c r="AC60" s="17">
        <v>5.0518337265436801E-2</v>
      </c>
      <c r="AD60" s="17">
        <v>1.3120015105664099E-2</v>
      </c>
      <c r="AE60" s="17"/>
      <c r="AF60" s="17">
        <v>4.3926723256957297E-2</v>
      </c>
      <c r="AG60" s="17">
        <v>1.8770725388904799E-2</v>
      </c>
      <c r="AH60" s="17">
        <v>3.3889125798353903E-2</v>
      </c>
      <c r="AI60" s="17">
        <v>4.4415035819258602E-3</v>
      </c>
      <c r="AJ60" s="17">
        <v>8.9134816011828492E-3</v>
      </c>
      <c r="AK60" s="17"/>
      <c r="AL60" s="17">
        <v>3.2284262119676901E-2</v>
      </c>
      <c r="AM60" s="17">
        <v>2.2380179118924801E-2</v>
      </c>
      <c r="AN60" s="17">
        <v>2.1861489178871599E-2</v>
      </c>
      <c r="AO60" s="17">
        <v>0</v>
      </c>
      <c r="AP60" s="17"/>
      <c r="AQ60" s="17">
        <v>2.96706264049529E-2</v>
      </c>
      <c r="AR60" s="17">
        <v>1.7429490685834801E-2</v>
      </c>
      <c r="AS60" s="17"/>
      <c r="AT60" s="17">
        <v>2.05494998989444E-2</v>
      </c>
      <c r="AU60" s="17">
        <v>3.7370985602009799E-2</v>
      </c>
      <c r="AV60" s="17"/>
      <c r="AW60" s="17">
        <v>2.13599644416416E-2</v>
      </c>
      <c r="AX60" s="17">
        <v>2.6621334897009699E-2</v>
      </c>
      <c r="AY60" s="17">
        <v>2.2699968798279201E-2</v>
      </c>
      <c r="AZ60" s="17"/>
      <c r="BA60" s="17">
        <v>1.9390064429276301E-2</v>
      </c>
      <c r="BB60" s="17">
        <v>2.50834845092269E-2</v>
      </c>
      <c r="BC60" s="17">
        <v>2.5785118612400199E-2</v>
      </c>
      <c r="BD60" s="17">
        <v>2.6906312623950698E-2</v>
      </c>
      <c r="BE60" s="17">
        <v>3.7724623071596998E-2</v>
      </c>
      <c r="BF60" s="17"/>
      <c r="BG60" s="17">
        <v>3.2119974937008203E-2</v>
      </c>
      <c r="BH60" s="17">
        <v>1.9243993039412099E-2</v>
      </c>
      <c r="BI60" s="17"/>
      <c r="BJ60" s="17">
        <v>2.6623069684823E-2</v>
      </c>
      <c r="BK60" s="17">
        <v>1.8014996381415301E-2</v>
      </c>
      <c r="BL60" s="17"/>
      <c r="BM60" s="17">
        <v>3.93625844419234E-2</v>
      </c>
      <c r="BN60" s="17">
        <v>3.4291184414444002E-2</v>
      </c>
      <c r="BO60" s="17">
        <v>1.6437250838296599E-2</v>
      </c>
      <c r="BP60" s="17">
        <v>1.7331101522409399E-2</v>
      </c>
      <c r="BQ60" s="17">
        <v>1.6472971970793299E-2</v>
      </c>
      <c r="BR60" s="17"/>
      <c r="BS60" s="17">
        <v>1.3309681245191E-2</v>
      </c>
      <c r="BT60" s="17"/>
      <c r="BU60" s="17">
        <v>3.5576497660577203E-2</v>
      </c>
      <c r="BV60" s="17">
        <v>6.3277958906337002E-3</v>
      </c>
      <c r="BW60" s="17">
        <v>2.35656815648887E-2</v>
      </c>
      <c r="BX60" s="17">
        <v>1.8696736711345401E-2</v>
      </c>
      <c r="BY60" s="17">
        <v>3.9302400275574002E-2</v>
      </c>
      <c r="BZ60" s="17"/>
      <c r="CA60" s="17">
        <v>1.5601862913209599E-2</v>
      </c>
      <c r="CB60" s="17"/>
      <c r="CC60" s="17">
        <v>1.9943147970996399E-2</v>
      </c>
      <c r="CD60" s="17">
        <v>4.5948990410545299E-3</v>
      </c>
      <c r="CE60" s="17"/>
      <c r="CF60" s="17">
        <v>2.6007145010590101E-2</v>
      </c>
      <c r="CG60" s="17"/>
      <c r="CH60" s="17">
        <v>2.4991167406664599E-2</v>
      </c>
      <c r="CI60" s="17">
        <v>4.4076109215017796E-3</v>
      </c>
    </row>
    <row r="61" spans="2:87" x14ac:dyDescent="0.35"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</row>
    <row r="62" spans="2:87" x14ac:dyDescent="0.35">
      <c r="B62" s="6" t="s">
        <v>137</v>
      </c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</row>
    <row r="63" spans="2:87" x14ac:dyDescent="0.35">
      <c r="B63" s="24" t="s">
        <v>117</v>
      </c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</row>
    <row r="64" spans="2:87" x14ac:dyDescent="0.35">
      <c r="B64" t="s">
        <v>127</v>
      </c>
      <c r="C64" s="17">
        <v>0.540026873564738</v>
      </c>
      <c r="D64" s="17">
        <v>0.55088852574987401</v>
      </c>
      <c r="E64" s="17">
        <v>0.53156472816654698</v>
      </c>
      <c r="F64" s="17"/>
      <c r="G64" s="17">
        <v>0.38180956528825499</v>
      </c>
      <c r="H64" s="17">
        <v>0.39187946158473502</v>
      </c>
      <c r="I64" s="17">
        <v>0.46987945981443802</v>
      </c>
      <c r="J64" s="17">
        <v>0.56382404464345104</v>
      </c>
      <c r="K64" s="17">
        <v>0.66594933617837504</v>
      </c>
      <c r="L64" s="17">
        <v>0.72025936837501303</v>
      </c>
      <c r="M64" s="17"/>
      <c r="N64" s="17">
        <v>0.46342854887363599</v>
      </c>
      <c r="O64" s="17">
        <v>0.50913311646155301</v>
      </c>
      <c r="P64" s="17">
        <v>0.611693791377663</v>
      </c>
      <c r="Q64" s="17">
        <v>0.59146963590229595</v>
      </c>
      <c r="R64" s="17"/>
      <c r="S64" s="17">
        <v>0.46376585442886997</v>
      </c>
      <c r="T64" s="17">
        <v>0.510269704090489</v>
      </c>
      <c r="U64" s="17">
        <v>0.57014275495928002</v>
      </c>
      <c r="V64" s="17">
        <v>0.61382981496566602</v>
      </c>
      <c r="W64" s="17">
        <v>0.55187027669164301</v>
      </c>
      <c r="X64" s="17">
        <v>0.545667727852023</v>
      </c>
      <c r="Y64" s="17">
        <v>0.58306399745662296</v>
      </c>
      <c r="Z64" s="17">
        <v>0.53189486491141502</v>
      </c>
      <c r="AA64" s="17">
        <v>0.47930804463152099</v>
      </c>
      <c r="AB64" s="17">
        <v>0.56637167011957001</v>
      </c>
      <c r="AC64" s="17">
        <v>0.68352230375892598</v>
      </c>
      <c r="AD64" s="17">
        <v>0.47914079227258599</v>
      </c>
      <c r="AE64" s="17"/>
      <c r="AF64" s="17">
        <v>0.56050065188875797</v>
      </c>
      <c r="AG64" s="17">
        <v>0.58178510619435597</v>
      </c>
      <c r="AH64" s="17">
        <v>0.52251110467709405</v>
      </c>
      <c r="AI64" s="17">
        <v>0.46421835057869998</v>
      </c>
      <c r="AJ64" s="17">
        <v>0.47093853003520098</v>
      </c>
      <c r="AK64" s="17"/>
      <c r="AL64" s="17">
        <v>0.56193016524258099</v>
      </c>
      <c r="AM64" s="17">
        <v>0.53519366495073695</v>
      </c>
      <c r="AN64" s="17">
        <v>0.50770869263382201</v>
      </c>
      <c r="AO64" s="17">
        <v>0.524800537059394</v>
      </c>
      <c r="AP64" s="17"/>
      <c r="AQ64" s="17">
        <v>0.63988909070442401</v>
      </c>
      <c r="AR64" s="17">
        <v>0.39512561240233302</v>
      </c>
      <c r="AS64" s="17"/>
      <c r="AT64" s="17">
        <v>0.50954093573606196</v>
      </c>
      <c r="AU64" s="17">
        <v>0.68734796703582102</v>
      </c>
      <c r="AV64" s="17"/>
      <c r="AW64" s="17">
        <v>0.650569442474077</v>
      </c>
      <c r="AX64" s="17">
        <v>0.48719521238498698</v>
      </c>
      <c r="AY64" s="17">
        <v>0.47835797306830202</v>
      </c>
      <c r="AZ64" s="17"/>
      <c r="BA64" s="17">
        <v>0.45600008352308702</v>
      </c>
      <c r="BB64" s="17">
        <v>0.53764392807207695</v>
      </c>
      <c r="BC64" s="17">
        <v>0.57593391429922702</v>
      </c>
      <c r="BD64" s="17">
        <v>0.59516029550444705</v>
      </c>
      <c r="BE64" s="17">
        <v>0.64285311082135699</v>
      </c>
      <c r="BF64" s="17"/>
      <c r="BG64" s="17">
        <v>0.46262833729888098</v>
      </c>
      <c r="BH64" s="17">
        <v>0.59651154918225102</v>
      </c>
      <c r="BI64" s="17"/>
      <c r="BJ64" s="17">
        <v>0.487914397398027</v>
      </c>
      <c r="BK64" s="17">
        <v>0.729584316973096</v>
      </c>
      <c r="BL64" s="17"/>
      <c r="BM64" s="17">
        <v>0.52622814073771795</v>
      </c>
      <c r="BN64" s="17">
        <v>0.73918194373860902</v>
      </c>
      <c r="BO64" s="17">
        <v>0.425801998378595</v>
      </c>
      <c r="BP64" s="17">
        <v>0.29826688817654901</v>
      </c>
      <c r="BQ64" s="17">
        <v>0.86649988358184105</v>
      </c>
      <c r="BR64" s="17"/>
      <c r="BS64" s="17">
        <v>0.77105733834902002</v>
      </c>
      <c r="BT64" s="17"/>
      <c r="BU64" s="17">
        <v>0.67737035853093197</v>
      </c>
      <c r="BV64" s="17">
        <v>0.34378528134925601</v>
      </c>
      <c r="BW64" s="17">
        <v>0.33216769623819498</v>
      </c>
      <c r="BX64" s="17">
        <v>0.88863884685081396</v>
      </c>
      <c r="BY64" s="17">
        <v>0.46528552438086401</v>
      </c>
      <c r="BZ64" s="17"/>
      <c r="CA64" s="17">
        <v>0.63142241436970603</v>
      </c>
      <c r="CB64" s="17"/>
      <c r="CC64" s="17">
        <v>0.57900382293181696</v>
      </c>
      <c r="CD64" s="17">
        <v>0.397947317005023</v>
      </c>
      <c r="CE64" s="17"/>
      <c r="CF64" s="17">
        <v>0.55398591823986398</v>
      </c>
      <c r="CG64" s="17"/>
      <c r="CH64" s="17">
        <v>0.63154655818415995</v>
      </c>
      <c r="CI64" s="17">
        <v>0.37880850838958502</v>
      </c>
    </row>
    <row r="65" spans="2:87" x14ac:dyDescent="0.35">
      <c r="B65" t="s">
        <v>128</v>
      </c>
      <c r="C65" s="17">
        <v>0.24712535900834301</v>
      </c>
      <c r="D65" s="17">
        <v>0.235670951667767</v>
      </c>
      <c r="E65" s="17">
        <v>0.25979439136959998</v>
      </c>
      <c r="F65" s="17"/>
      <c r="G65" s="17">
        <v>0.278944958585013</v>
      </c>
      <c r="H65" s="17">
        <v>0.32984994148755398</v>
      </c>
      <c r="I65" s="17">
        <v>0.27873174126626898</v>
      </c>
      <c r="J65" s="17">
        <v>0.25425599830030099</v>
      </c>
      <c r="K65" s="17">
        <v>0.166957348387443</v>
      </c>
      <c r="L65" s="17">
        <v>0.180563310340775</v>
      </c>
      <c r="M65" s="17"/>
      <c r="N65" s="17">
        <v>0.289792463341563</v>
      </c>
      <c r="O65" s="17">
        <v>0.25701761043083399</v>
      </c>
      <c r="P65" s="17">
        <v>0.20431915449371901</v>
      </c>
      <c r="Q65" s="17">
        <v>0.22997410958790099</v>
      </c>
      <c r="R65" s="17"/>
      <c r="S65" s="17">
        <v>0.26763213292390498</v>
      </c>
      <c r="T65" s="17">
        <v>0.26971375978460999</v>
      </c>
      <c r="U65" s="17">
        <v>0.25119914455659198</v>
      </c>
      <c r="V65" s="17">
        <v>0.208967775922558</v>
      </c>
      <c r="W65" s="17">
        <v>0.25554199617989498</v>
      </c>
      <c r="X65" s="17">
        <v>0.26187524381257099</v>
      </c>
      <c r="Y65" s="17">
        <v>0.18666373138459799</v>
      </c>
      <c r="Z65" s="17">
        <v>0.237537893188663</v>
      </c>
      <c r="AA65" s="17">
        <v>0.28272422255133201</v>
      </c>
      <c r="AB65" s="17">
        <v>0.22020584732260801</v>
      </c>
      <c r="AC65" s="17">
        <v>0.206436061673896</v>
      </c>
      <c r="AD65" s="17">
        <v>0.28520984410037098</v>
      </c>
      <c r="AE65" s="17"/>
      <c r="AF65" s="17">
        <v>0.23467080537492899</v>
      </c>
      <c r="AG65" s="17">
        <v>0.22497030091043799</v>
      </c>
      <c r="AH65" s="17">
        <v>0.234528799011713</v>
      </c>
      <c r="AI65" s="17">
        <v>0.32041711386962302</v>
      </c>
      <c r="AJ65" s="17">
        <v>0.31101428594055702</v>
      </c>
      <c r="AK65" s="17"/>
      <c r="AL65" s="17">
        <v>0.240897557335153</v>
      </c>
      <c r="AM65" s="17">
        <v>0.244801718435328</v>
      </c>
      <c r="AN65" s="17">
        <v>0.27613388033828101</v>
      </c>
      <c r="AO65" s="17">
        <v>0.21946796651606401</v>
      </c>
      <c r="AP65" s="17"/>
      <c r="AQ65" s="17">
        <v>0.205586488725753</v>
      </c>
      <c r="AR65" s="17">
        <v>0.30739875232575198</v>
      </c>
      <c r="AS65" s="17"/>
      <c r="AT65" s="17">
        <v>0.25876084264181698</v>
      </c>
      <c r="AU65" s="17">
        <v>0.19224279927664001</v>
      </c>
      <c r="AV65" s="17"/>
      <c r="AW65" s="17">
        <v>0.18832351149236001</v>
      </c>
      <c r="AX65" s="17">
        <v>0.28372966368354602</v>
      </c>
      <c r="AY65" s="17">
        <v>0.28373487616857401</v>
      </c>
      <c r="AZ65" s="17"/>
      <c r="BA65" s="17">
        <v>0.28135114915454301</v>
      </c>
      <c r="BB65" s="17">
        <v>0.25166356955765601</v>
      </c>
      <c r="BC65" s="17">
        <v>0.242918292487842</v>
      </c>
      <c r="BD65" s="17">
        <v>0.22334014569813199</v>
      </c>
      <c r="BE65" s="17">
        <v>0.12715030216728099</v>
      </c>
      <c r="BF65" s="17"/>
      <c r="BG65" s="17">
        <v>0.247146886269173</v>
      </c>
      <c r="BH65" s="17">
        <v>0.24710964862926399</v>
      </c>
      <c r="BI65" s="17"/>
      <c r="BJ65" s="17">
        <v>0.266379601452019</v>
      </c>
      <c r="BK65" s="17">
        <v>0.17922976264768301</v>
      </c>
      <c r="BL65" s="17"/>
      <c r="BM65" s="17">
        <v>0.21188337035042101</v>
      </c>
      <c r="BN65" s="17">
        <v>0.1788125563355</v>
      </c>
      <c r="BO65" s="17">
        <v>0.32101239309006901</v>
      </c>
      <c r="BP65" s="17">
        <v>0.39081029934078199</v>
      </c>
      <c r="BQ65" s="17">
        <v>8.2340502058030604E-2</v>
      </c>
      <c r="BR65" s="17"/>
      <c r="BS65" s="17">
        <v>0.14185496780429399</v>
      </c>
      <c r="BT65" s="17"/>
      <c r="BU65" s="17">
        <v>0.20743730542348701</v>
      </c>
      <c r="BV65" s="17">
        <v>0.37838956905888299</v>
      </c>
      <c r="BW65" s="17">
        <v>0.36184509898948097</v>
      </c>
      <c r="BX65" s="17">
        <v>7.3050659418443104E-2</v>
      </c>
      <c r="BY65" s="17">
        <v>0.23307238584998299</v>
      </c>
      <c r="BZ65" s="17"/>
      <c r="CA65" s="17">
        <v>0.219626369590913</v>
      </c>
      <c r="CB65" s="17"/>
      <c r="CC65" s="17">
        <v>0.23650565090685299</v>
      </c>
      <c r="CD65" s="17">
        <v>0.30853398065634802</v>
      </c>
      <c r="CE65" s="17"/>
      <c r="CF65" s="17">
        <v>0.23710436412397801</v>
      </c>
      <c r="CG65" s="17"/>
      <c r="CH65" s="17">
        <v>0.19950705518960399</v>
      </c>
      <c r="CI65" s="17">
        <v>0.32569012560222799</v>
      </c>
    </row>
    <row r="66" spans="2:87" x14ac:dyDescent="0.35">
      <c r="B66" t="s">
        <v>129</v>
      </c>
      <c r="C66" s="17">
        <v>0.161369668780977</v>
      </c>
      <c r="D66" s="17">
        <v>0.17541068907035401</v>
      </c>
      <c r="E66" s="17">
        <v>0.14754160641135</v>
      </c>
      <c r="F66" s="17"/>
      <c r="G66" s="17">
        <v>0.245471807153956</v>
      </c>
      <c r="H66" s="17">
        <v>0.21111673959757199</v>
      </c>
      <c r="I66" s="17">
        <v>0.18982183295084001</v>
      </c>
      <c r="J66" s="17">
        <v>0.14744519922833199</v>
      </c>
      <c r="K66" s="17">
        <v>0.110484685424417</v>
      </c>
      <c r="L66" s="17">
        <v>8.6706486926801496E-2</v>
      </c>
      <c r="M66" s="17"/>
      <c r="N66" s="17">
        <v>0.194664050514502</v>
      </c>
      <c r="O66" s="17">
        <v>0.17908241139779099</v>
      </c>
      <c r="P66" s="17">
        <v>0.13560439326439799</v>
      </c>
      <c r="Q66" s="17">
        <v>0.12960812655423501</v>
      </c>
      <c r="R66" s="17"/>
      <c r="S66" s="17">
        <v>0.21890511493758899</v>
      </c>
      <c r="T66" s="17">
        <v>0.14697766116863101</v>
      </c>
      <c r="U66" s="17">
        <v>0.14582731806441601</v>
      </c>
      <c r="V66" s="17">
        <v>0.15171717842172899</v>
      </c>
      <c r="W66" s="17">
        <v>0.103323519119322</v>
      </c>
      <c r="X66" s="17">
        <v>0.14793728967158701</v>
      </c>
      <c r="Y66" s="17">
        <v>0.169638818933565</v>
      </c>
      <c r="Z66" s="17">
        <v>0.19740155593185699</v>
      </c>
      <c r="AA66" s="17">
        <v>0.19493889503727599</v>
      </c>
      <c r="AB66" s="17">
        <v>0.14705038987580099</v>
      </c>
      <c r="AC66" s="17">
        <v>0.10110590176562401</v>
      </c>
      <c r="AD66" s="17">
        <v>0.15119441886753199</v>
      </c>
      <c r="AE66" s="17"/>
      <c r="AF66" s="17">
        <v>0.142638675275952</v>
      </c>
      <c r="AG66" s="17">
        <v>0.14712101194461499</v>
      </c>
      <c r="AH66" s="17">
        <v>0.181528261212447</v>
      </c>
      <c r="AI66" s="17">
        <v>0.18262619948372799</v>
      </c>
      <c r="AJ66" s="17">
        <v>0.176603619821773</v>
      </c>
      <c r="AK66" s="17"/>
      <c r="AL66" s="17">
        <v>0.14104465966443699</v>
      </c>
      <c r="AM66" s="17">
        <v>0.167613541398871</v>
      </c>
      <c r="AN66" s="17">
        <v>0.176266183103088</v>
      </c>
      <c r="AO66" s="17">
        <v>0.20631325763677399</v>
      </c>
      <c r="AP66" s="17"/>
      <c r="AQ66" s="17">
        <v>0.111517623031452</v>
      </c>
      <c r="AR66" s="17">
        <v>0.23370557827242899</v>
      </c>
      <c r="AS66" s="17"/>
      <c r="AT66" s="17">
        <v>0.17335545615596001</v>
      </c>
      <c r="AU66" s="17">
        <v>0.10245531963488499</v>
      </c>
      <c r="AV66" s="17"/>
      <c r="AW66" s="17">
        <v>0.126770948644364</v>
      </c>
      <c r="AX66" s="17">
        <v>0.16854614134116999</v>
      </c>
      <c r="AY66" s="17">
        <v>0.18153362816770999</v>
      </c>
      <c r="AZ66" s="17"/>
      <c r="BA66" s="17">
        <v>0.20997915924996899</v>
      </c>
      <c r="BB66" s="17">
        <v>0.15092517897541799</v>
      </c>
      <c r="BC66" s="17">
        <v>0.132825899380279</v>
      </c>
      <c r="BD66" s="17">
        <v>0.14174218592763599</v>
      </c>
      <c r="BE66" s="17">
        <v>0.18599320299095701</v>
      </c>
      <c r="BF66" s="17"/>
      <c r="BG66" s="17">
        <v>0.227117700822458</v>
      </c>
      <c r="BH66" s="17">
        <v>0.11338741431564001</v>
      </c>
      <c r="BI66" s="17"/>
      <c r="BJ66" s="17">
        <v>0.18691200534348201</v>
      </c>
      <c r="BK66" s="17">
        <v>6.7802534842819104E-2</v>
      </c>
      <c r="BL66" s="17"/>
      <c r="BM66" s="17">
        <v>0.18054728334495501</v>
      </c>
      <c r="BN66" s="17">
        <v>7.2999125306576901E-2</v>
      </c>
      <c r="BO66" s="17">
        <v>0.21484295454508201</v>
      </c>
      <c r="BP66" s="17">
        <v>0.22980015779683499</v>
      </c>
      <c r="BQ66" s="17">
        <v>3.0099068645158499E-2</v>
      </c>
      <c r="BR66" s="17"/>
      <c r="BS66" s="17">
        <v>6.9738486566796196E-2</v>
      </c>
      <c r="BT66" s="17"/>
      <c r="BU66" s="17">
        <v>0.11030037330041401</v>
      </c>
      <c r="BV66" s="17">
        <v>0.235938126406015</v>
      </c>
      <c r="BW66" s="17">
        <v>0.238099460004535</v>
      </c>
      <c r="BX66" s="17">
        <v>2.0255598797295798E-2</v>
      </c>
      <c r="BY66" s="17">
        <v>0.20156648395652499</v>
      </c>
      <c r="BZ66" s="17"/>
      <c r="CA66" s="17">
        <v>0.10438368886575999</v>
      </c>
      <c r="CB66" s="17"/>
      <c r="CC66" s="17">
        <v>0.14370313154734601</v>
      </c>
      <c r="CD66" s="17">
        <v>0.23569642043032399</v>
      </c>
      <c r="CE66" s="17"/>
      <c r="CF66" s="17">
        <v>0.16638736901975801</v>
      </c>
      <c r="CG66" s="17"/>
      <c r="CH66" s="17">
        <v>0.11857670789010701</v>
      </c>
      <c r="CI66" s="17">
        <v>0.26324786493784502</v>
      </c>
    </row>
    <row r="67" spans="2:87" x14ac:dyDescent="0.35">
      <c r="B67" t="s">
        <v>130</v>
      </c>
      <c r="C67" s="17">
        <v>3.1087230781055498E-2</v>
      </c>
      <c r="D67" s="17">
        <v>2.86376535800166E-2</v>
      </c>
      <c r="E67" s="17">
        <v>3.1874431813098403E-2</v>
      </c>
      <c r="F67" s="17"/>
      <c r="G67" s="17">
        <v>5.16847692363668E-2</v>
      </c>
      <c r="H67" s="17">
        <v>3.89615411882131E-2</v>
      </c>
      <c r="I67" s="17">
        <v>3.9752431257741298E-2</v>
      </c>
      <c r="J67" s="17">
        <v>1.4988900220983901E-2</v>
      </c>
      <c r="K67" s="17">
        <v>4.7245853636719799E-2</v>
      </c>
      <c r="L67" s="17">
        <v>6.0136581761970802E-3</v>
      </c>
      <c r="M67" s="17"/>
      <c r="N67" s="17">
        <v>3.8632434524864201E-2</v>
      </c>
      <c r="O67" s="17">
        <v>3.6184693207051102E-2</v>
      </c>
      <c r="P67" s="17">
        <v>2.0477090969556799E-2</v>
      </c>
      <c r="Q67" s="17">
        <v>2.55348946689875E-2</v>
      </c>
      <c r="R67" s="17"/>
      <c r="S67" s="17">
        <v>2.63590728996414E-2</v>
      </c>
      <c r="T67" s="17">
        <v>5.5435937228364401E-2</v>
      </c>
      <c r="U67" s="17">
        <v>1.71524166449217E-2</v>
      </c>
      <c r="V67" s="17">
        <v>2.5485230690047201E-2</v>
      </c>
      <c r="W67" s="17">
        <v>4.3984087339110398E-2</v>
      </c>
      <c r="X67" s="17">
        <v>1.8250866293136402E-2</v>
      </c>
      <c r="Y67" s="17">
        <v>3.2406902446671999E-2</v>
      </c>
      <c r="Z67" s="17">
        <v>3.3165685968065003E-2</v>
      </c>
      <c r="AA67" s="17">
        <v>2.6708493669577699E-2</v>
      </c>
      <c r="AB67" s="17">
        <v>4.46698636203414E-2</v>
      </c>
      <c r="AC67" s="17">
        <v>8.9357328015533203E-3</v>
      </c>
      <c r="AD67" s="17">
        <v>1.58676116364369E-2</v>
      </c>
      <c r="AE67" s="17"/>
      <c r="AF67" s="17">
        <v>3.05566436074063E-2</v>
      </c>
      <c r="AG67" s="17">
        <v>2.8763208852234299E-2</v>
      </c>
      <c r="AH67" s="17">
        <v>3.50376993205797E-2</v>
      </c>
      <c r="AI67" s="17">
        <v>2.8844051746844099E-2</v>
      </c>
      <c r="AJ67" s="17">
        <v>3.6622938537716601E-2</v>
      </c>
      <c r="AK67" s="17"/>
      <c r="AL67" s="17">
        <v>3.4588359528561E-2</v>
      </c>
      <c r="AM67" s="17">
        <v>3.1578496791038302E-2</v>
      </c>
      <c r="AN67" s="17">
        <v>2.2274939521014499E-2</v>
      </c>
      <c r="AO67" s="17">
        <v>3.0974798057702601E-2</v>
      </c>
      <c r="AP67" s="17"/>
      <c r="AQ67" s="17">
        <v>2.09167339017787E-2</v>
      </c>
      <c r="AR67" s="17">
        <v>4.5844742347157498E-2</v>
      </c>
      <c r="AS67" s="17"/>
      <c r="AT67" s="17">
        <v>3.7452487182600101E-2</v>
      </c>
      <c r="AU67" s="17">
        <v>8.7824281912430892E-3</v>
      </c>
      <c r="AV67" s="17"/>
      <c r="AW67" s="17">
        <v>2.8242010084011299E-2</v>
      </c>
      <c r="AX67" s="17">
        <v>3.3968948068659702E-2</v>
      </c>
      <c r="AY67" s="17">
        <v>2.9825119714554399E-2</v>
      </c>
      <c r="AZ67" s="17"/>
      <c r="BA67" s="17">
        <v>2.82420431335892E-2</v>
      </c>
      <c r="BB67" s="17">
        <v>4.4827753808077402E-2</v>
      </c>
      <c r="BC67" s="17">
        <v>2.2810292656019401E-2</v>
      </c>
      <c r="BD67" s="17">
        <v>3.0195031555728901E-2</v>
      </c>
      <c r="BE67" s="17">
        <v>2.5575240999683099E-2</v>
      </c>
      <c r="BF67" s="17"/>
      <c r="BG67" s="17">
        <v>3.5782762402742301E-2</v>
      </c>
      <c r="BH67" s="17">
        <v>2.76604788901447E-2</v>
      </c>
      <c r="BI67" s="17"/>
      <c r="BJ67" s="17">
        <v>3.6296165867631E-2</v>
      </c>
      <c r="BK67" s="17">
        <v>1.0356263768110999E-2</v>
      </c>
      <c r="BL67" s="17"/>
      <c r="BM67" s="17">
        <v>1.8414713973524201E-2</v>
      </c>
      <c r="BN67" s="17">
        <v>4.7410151707653102E-3</v>
      </c>
      <c r="BO67" s="17">
        <v>2.69529124030729E-2</v>
      </c>
      <c r="BP67" s="17">
        <v>5.2293649119329197E-2</v>
      </c>
      <c r="BQ67" s="17">
        <v>9.6421665001483695E-3</v>
      </c>
      <c r="BR67" s="17"/>
      <c r="BS67" s="17">
        <v>1.2945176032726199E-2</v>
      </c>
      <c r="BT67" s="17"/>
      <c r="BU67" s="17">
        <v>4.8919627451668498E-3</v>
      </c>
      <c r="BV67" s="17">
        <v>3.3094855573218798E-2</v>
      </c>
      <c r="BW67" s="17">
        <v>3.94662144794551E-2</v>
      </c>
      <c r="BX67" s="17">
        <v>1.63876172599705E-2</v>
      </c>
      <c r="BY67" s="17">
        <v>2.2354929522165098E-2</v>
      </c>
      <c r="BZ67" s="17"/>
      <c r="CA67" s="17">
        <v>3.4441216873771302E-2</v>
      </c>
      <c r="CB67" s="17"/>
      <c r="CC67" s="17">
        <v>2.69227727222962E-2</v>
      </c>
      <c r="CD67" s="17">
        <v>4.3619923709959603E-2</v>
      </c>
      <c r="CE67" s="17"/>
      <c r="CF67" s="17">
        <v>2.9696795075021098E-2</v>
      </c>
      <c r="CG67" s="17"/>
      <c r="CH67" s="17">
        <v>2.9800203199139601E-2</v>
      </c>
      <c r="CI67" s="17">
        <v>2.6198632673978099E-2</v>
      </c>
    </row>
    <row r="68" spans="2:87" x14ac:dyDescent="0.35">
      <c r="B68" t="s">
        <v>131</v>
      </c>
      <c r="C68" s="17">
        <v>2.03908678648867E-2</v>
      </c>
      <c r="D68" s="17">
        <v>9.3921799319883897E-3</v>
      </c>
      <c r="E68" s="17">
        <v>2.9224842239405201E-2</v>
      </c>
      <c r="F68" s="17"/>
      <c r="G68" s="17">
        <v>4.2088899736408301E-2</v>
      </c>
      <c r="H68" s="17">
        <v>2.81923161419264E-2</v>
      </c>
      <c r="I68" s="17">
        <v>2.1814534710711701E-2</v>
      </c>
      <c r="J68" s="17">
        <v>1.9485857606932201E-2</v>
      </c>
      <c r="K68" s="17">
        <v>9.3627763730447303E-3</v>
      </c>
      <c r="L68" s="17">
        <v>6.4571761812133701E-3</v>
      </c>
      <c r="M68" s="17"/>
      <c r="N68" s="17">
        <v>1.34825027454354E-2</v>
      </c>
      <c r="O68" s="17">
        <v>1.85821685027702E-2</v>
      </c>
      <c r="P68" s="17">
        <v>2.79055698946628E-2</v>
      </c>
      <c r="Q68" s="17">
        <v>2.3413233286580501E-2</v>
      </c>
      <c r="R68" s="17"/>
      <c r="S68" s="17">
        <v>2.3337824809995099E-2</v>
      </c>
      <c r="T68" s="17">
        <v>1.7602937727906099E-2</v>
      </c>
      <c r="U68" s="17">
        <v>1.5678365774789899E-2</v>
      </c>
      <c r="V68" s="17">
        <v>0</v>
      </c>
      <c r="W68" s="17">
        <v>4.5280120670030198E-2</v>
      </c>
      <c r="X68" s="17">
        <v>2.62688723706829E-2</v>
      </c>
      <c r="Y68" s="17">
        <v>2.82265497785417E-2</v>
      </c>
      <c r="Z68" s="17">
        <v>0</v>
      </c>
      <c r="AA68" s="17">
        <v>1.6320344110294201E-2</v>
      </c>
      <c r="AB68" s="17">
        <v>2.1702229061678499E-2</v>
      </c>
      <c r="AC68" s="17">
        <v>0</v>
      </c>
      <c r="AD68" s="17">
        <v>6.8587333123074301E-2</v>
      </c>
      <c r="AE68" s="17"/>
      <c r="AF68" s="17">
        <v>3.1633223852954598E-2</v>
      </c>
      <c r="AG68" s="17">
        <v>1.7360372098357599E-2</v>
      </c>
      <c r="AH68" s="17">
        <v>2.63941357781667E-2</v>
      </c>
      <c r="AI68" s="17">
        <v>3.8942843211048198E-3</v>
      </c>
      <c r="AJ68" s="17">
        <v>4.8206256647523003E-3</v>
      </c>
      <c r="AK68" s="17"/>
      <c r="AL68" s="17">
        <v>2.15392582292682E-2</v>
      </c>
      <c r="AM68" s="17">
        <v>2.0812578424025702E-2</v>
      </c>
      <c r="AN68" s="17">
        <v>1.7616304403795E-2</v>
      </c>
      <c r="AO68" s="17">
        <v>1.8443440730065201E-2</v>
      </c>
      <c r="AP68" s="17"/>
      <c r="AQ68" s="17">
        <v>2.2090063636592001E-2</v>
      </c>
      <c r="AR68" s="17">
        <v>1.7925314652328501E-2</v>
      </c>
      <c r="AS68" s="17"/>
      <c r="AT68" s="17">
        <v>2.08902782835606E-2</v>
      </c>
      <c r="AU68" s="17">
        <v>9.1714858614105905E-3</v>
      </c>
      <c r="AV68" s="17"/>
      <c r="AW68" s="17">
        <v>6.09408730518803E-3</v>
      </c>
      <c r="AX68" s="17">
        <v>2.6560034521636699E-2</v>
      </c>
      <c r="AY68" s="17">
        <v>2.6548402880860501E-2</v>
      </c>
      <c r="AZ68" s="17"/>
      <c r="BA68" s="17">
        <v>2.4427564938811801E-2</v>
      </c>
      <c r="BB68" s="17">
        <v>1.49395695867717E-2</v>
      </c>
      <c r="BC68" s="17">
        <v>2.5511601176633401E-2</v>
      </c>
      <c r="BD68" s="17">
        <v>9.5623413140558493E-3</v>
      </c>
      <c r="BE68" s="17">
        <v>1.8428143020721498E-2</v>
      </c>
      <c r="BF68" s="17"/>
      <c r="BG68" s="17">
        <v>2.7324313206745301E-2</v>
      </c>
      <c r="BH68" s="17">
        <v>1.5330908982700399E-2</v>
      </c>
      <c r="BI68" s="17"/>
      <c r="BJ68" s="17">
        <v>2.2497829938841401E-2</v>
      </c>
      <c r="BK68" s="17">
        <v>1.30271217682913E-2</v>
      </c>
      <c r="BL68" s="17"/>
      <c r="BM68" s="17">
        <v>6.2926491593382095E-2</v>
      </c>
      <c r="BN68" s="17">
        <v>4.2653594485487101E-3</v>
      </c>
      <c r="BO68" s="17">
        <v>1.1389741583181101E-2</v>
      </c>
      <c r="BP68" s="17">
        <v>2.8829005566505101E-2</v>
      </c>
      <c r="BQ68" s="17">
        <v>1.14183792148214E-2</v>
      </c>
      <c r="BR68" s="17"/>
      <c r="BS68" s="17">
        <v>4.4040312471631997E-3</v>
      </c>
      <c r="BT68" s="17"/>
      <c r="BU68" s="17">
        <v>0</v>
      </c>
      <c r="BV68" s="17">
        <v>8.7921676126276709E-3</v>
      </c>
      <c r="BW68" s="17">
        <v>2.84215302883329E-2</v>
      </c>
      <c r="BX68" s="17">
        <v>1.6672776734762899E-3</v>
      </c>
      <c r="BY68" s="17">
        <v>7.77206762904631E-2</v>
      </c>
      <c r="BZ68" s="17"/>
      <c r="CA68" s="17">
        <v>1.01263102998491E-2</v>
      </c>
      <c r="CB68" s="17"/>
      <c r="CC68" s="17">
        <v>1.3864621891688401E-2</v>
      </c>
      <c r="CD68" s="17">
        <v>1.42023581983449E-2</v>
      </c>
      <c r="CE68" s="17"/>
      <c r="CF68" s="17">
        <v>1.2825553541379301E-2</v>
      </c>
      <c r="CG68" s="17"/>
      <c r="CH68" s="17">
        <v>2.0569475536988398E-2</v>
      </c>
      <c r="CI68" s="17">
        <v>6.0548683963638902E-3</v>
      </c>
    </row>
    <row r="69" spans="2:87" x14ac:dyDescent="0.35"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</row>
    <row r="70" spans="2:87" x14ac:dyDescent="0.35">
      <c r="B70" s="6" t="s">
        <v>138</v>
      </c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</row>
    <row r="71" spans="2:87" x14ac:dyDescent="0.35">
      <c r="B71" s="24" t="s">
        <v>117</v>
      </c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</row>
    <row r="72" spans="2:87" x14ac:dyDescent="0.35">
      <c r="B72" t="s">
        <v>127</v>
      </c>
      <c r="C72" s="17">
        <v>0.46431416376619</v>
      </c>
      <c r="D72" s="17">
        <v>0.44842768288039397</v>
      </c>
      <c r="E72" s="17">
        <v>0.478763152266304</v>
      </c>
      <c r="F72" s="17"/>
      <c r="G72" s="17">
        <v>0.55078840137676899</v>
      </c>
      <c r="H72" s="17">
        <v>0.56392630534176302</v>
      </c>
      <c r="I72" s="17">
        <v>0.42829569938991502</v>
      </c>
      <c r="J72" s="17">
        <v>0.436573368190322</v>
      </c>
      <c r="K72" s="17">
        <v>0.45913172574710498</v>
      </c>
      <c r="L72" s="17">
        <v>0.38018987563953499</v>
      </c>
      <c r="M72" s="17"/>
      <c r="N72" s="17">
        <v>0.46624567829837499</v>
      </c>
      <c r="O72" s="17">
        <v>0.43177933356979997</v>
      </c>
      <c r="P72" s="17">
        <v>0.495442835754899</v>
      </c>
      <c r="Q72" s="17">
        <v>0.46535603951431798</v>
      </c>
      <c r="R72" s="17"/>
      <c r="S72" s="17">
        <v>0.50560747412856599</v>
      </c>
      <c r="T72" s="17">
        <v>0.48829158271603501</v>
      </c>
      <c r="U72" s="17">
        <v>0.40831225697450602</v>
      </c>
      <c r="V72" s="17">
        <v>0.48693129683187297</v>
      </c>
      <c r="W72" s="17">
        <v>0.424898094909887</v>
      </c>
      <c r="X72" s="17">
        <v>0.47367630775042402</v>
      </c>
      <c r="Y72" s="17">
        <v>0.358904628766266</v>
      </c>
      <c r="Z72" s="17">
        <v>0.35105821248249802</v>
      </c>
      <c r="AA72" s="17">
        <v>0.491379343287976</v>
      </c>
      <c r="AB72" s="17">
        <v>0.52598756464978103</v>
      </c>
      <c r="AC72" s="17">
        <v>0.44775025634906801</v>
      </c>
      <c r="AD72" s="17">
        <v>0.48944271976037301</v>
      </c>
      <c r="AE72" s="17"/>
      <c r="AF72" s="17">
        <v>0.48582921243407001</v>
      </c>
      <c r="AG72" s="17">
        <v>0.490195035501516</v>
      </c>
      <c r="AH72" s="17">
        <v>0.41197559796269401</v>
      </c>
      <c r="AI72" s="17">
        <v>0.46717300863422601</v>
      </c>
      <c r="AJ72" s="17">
        <v>0.45210662590429701</v>
      </c>
      <c r="AK72" s="17"/>
      <c r="AL72" s="17">
        <v>0.38078929302870002</v>
      </c>
      <c r="AM72" s="17">
        <v>0.47901534045069899</v>
      </c>
      <c r="AN72" s="17">
        <v>0.56387854061497</v>
      </c>
      <c r="AO72" s="17">
        <v>0.61034402616718997</v>
      </c>
      <c r="AP72" s="17"/>
      <c r="AQ72" s="17">
        <v>0.45532098061495901</v>
      </c>
      <c r="AR72" s="17">
        <v>0.477363379153177</v>
      </c>
      <c r="AS72" s="17"/>
      <c r="AT72" s="17">
        <v>0.46824240039417597</v>
      </c>
      <c r="AU72" s="17">
        <v>0.374893769197368</v>
      </c>
      <c r="AV72" s="17"/>
      <c r="AW72" s="17">
        <v>0.39433776225175898</v>
      </c>
      <c r="AX72" s="17">
        <v>0.40745347302054302</v>
      </c>
      <c r="AY72" s="17">
        <v>0.55027874741702598</v>
      </c>
      <c r="AZ72" s="17"/>
      <c r="BA72" s="17">
        <v>0.53467835297879296</v>
      </c>
      <c r="BB72" s="17">
        <v>0.430664602792032</v>
      </c>
      <c r="BC72" s="17">
        <v>0.462946208338886</v>
      </c>
      <c r="BD72" s="17">
        <v>0.44518394239973202</v>
      </c>
      <c r="BE72" s="17">
        <v>0.335685668072573</v>
      </c>
      <c r="BF72" s="17"/>
      <c r="BG72" s="17">
        <v>0.48788715535887101</v>
      </c>
      <c r="BH72" s="17">
        <v>0.44711083089083298</v>
      </c>
      <c r="BI72" s="17"/>
      <c r="BJ72" s="17">
        <v>0.47400628349288498</v>
      </c>
      <c r="BK72" s="17">
        <v>0.42810073580769298</v>
      </c>
      <c r="BL72" s="17"/>
      <c r="BM72" s="17">
        <v>0.53460252958008303</v>
      </c>
      <c r="BN72" s="17">
        <v>0.347344748630804</v>
      </c>
      <c r="BO72" s="17">
        <v>0.50782166481512303</v>
      </c>
      <c r="BP72" s="17">
        <v>0.40066759904652199</v>
      </c>
      <c r="BQ72" s="17">
        <v>0.42896246166478702</v>
      </c>
      <c r="BR72" s="17"/>
      <c r="BS72" s="17">
        <v>0.42874268861877401</v>
      </c>
      <c r="BT72" s="17"/>
      <c r="BU72" s="17">
        <v>0.36060265576982298</v>
      </c>
      <c r="BV72" s="17">
        <v>0.51103762128804198</v>
      </c>
      <c r="BW72" s="17">
        <v>0.42573129513392399</v>
      </c>
      <c r="BX72" s="17">
        <v>0.46101392931754398</v>
      </c>
      <c r="BY72" s="17">
        <v>0.458658755258887</v>
      </c>
      <c r="BZ72" s="17"/>
      <c r="CA72" s="17">
        <v>0.493448708905463</v>
      </c>
      <c r="CB72" s="17"/>
      <c r="CC72" s="17">
        <v>0.509152025162661</v>
      </c>
      <c r="CD72" s="17">
        <v>0.29478581205931098</v>
      </c>
      <c r="CE72" s="17"/>
      <c r="CF72" s="17">
        <v>0.45532927041091098</v>
      </c>
      <c r="CG72" s="17"/>
      <c r="CH72" s="17">
        <v>0.46397909058415598</v>
      </c>
      <c r="CI72" s="17">
        <v>0.48423238252409501</v>
      </c>
    </row>
    <row r="73" spans="2:87" x14ac:dyDescent="0.35">
      <c r="B73" t="s">
        <v>128</v>
      </c>
      <c r="C73" s="17">
        <v>0.39599592624906499</v>
      </c>
      <c r="D73" s="17">
        <v>0.39237863109301402</v>
      </c>
      <c r="E73" s="17">
        <v>0.39980323874200902</v>
      </c>
      <c r="F73" s="17"/>
      <c r="G73" s="17">
        <v>0.33574915018727303</v>
      </c>
      <c r="H73" s="17">
        <v>0.32106030982318701</v>
      </c>
      <c r="I73" s="17">
        <v>0.411726154859059</v>
      </c>
      <c r="J73" s="17">
        <v>0.43593999537532901</v>
      </c>
      <c r="K73" s="17">
        <v>0.37496119841145398</v>
      </c>
      <c r="L73" s="17">
        <v>0.46655915502204298</v>
      </c>
      <c r="M73" s="17"/>
      <c r="N73" s="17">
        <v>0.42107390980509302</v>
      </c>
      <c r="O73" s="17">
        <v>0.43082711800058199</v>
      </c>
      <c r="P73" s="17">
        <v>0.36185745024376997</v>
      </c>
      <c r="Q73" s="17">
        <v>0.36410075469582398</v>
      </c>
      <c r="R73" s="17"/>
      <c r="S73" s="17">
        <v>0.363740140982791</v>
      </c>
      <c r="T73" s="17">
        <v>0.36539469334924701</v>
      </c>
      <c r="U73" s="17">
        <v>0.43825377835912799</v>
      </c>
      <c r="V73" s="17">
        <v>0.37291461421490602</v>
      </c>
      <c r="W73" s="17">
        <v>0.419010096918984</v>
      </c>
      <c r="X73" s="17">
        <v>0.38241625918289701</v>
      </c>
      <c r="Y73" s="17">
        <v>0.50205783354727895</v>
      </c>
      <c r="Z73" s="17">
        <v>0.39997234240238499</v>
      </c>
      <c r="AA73" s="17">
        <v>0.38428533843728901</v>
      </c>
      <c r="AB73" s="17">
        <v>0.38174781244489497</v>
      </c>
      <c r="AC73" s="17">
        <v>0.42055395307101101</v>
      </c>
      <c r="AD73" s="17">
        <v>0.379307656979254</v>
      </c>
      <c r="AE73" s="17"/>
      <c r="AF73" s="17">
        <v>0.36404537707717199</v>
      </c>
      <c r="AG73" s="17">
        <v>0.37756871454042001</v>
      </c>
      <c r="AH73" s="17">
        <v>0.416334405336166</v>
      </c>
      <c r="AI73" s="17">
        <v>0.45445479169423503</v>
      </c>
      <c r="AJ73" s="17">
        <v>0.41852013482702899</v>
      </c>
      <c r="AK73" s="17"/>
      <c r="AL73" s="17">
        <v>0.44740002647481802</v>
      </c>
      <c r="AM73" s="17">
        <v>0.38431941746186099</v>
      </c>
      <c r="AN73" s="17">
        <v>0.33110182567354202</v>
      </c>
      <c r="AO73" s="17">
        <v>0.33214315551895102</v>
      </c>
      <c r="AP73" s="17"/>
      <c r="AQ73" s="17">
        <v>0.39451217104602099</v>
      </c>
      <c r="AR73" s="17">
        <v>0.39814887264196003</v>
      </c>
      <c r="AS73" s="17"/>
      <c r="AT73" s="17">
        <v>0.39603008868769701</v>
      </c>
      <c r="AU73" s="17">
        <v>0.47851597042664601</v>
      </c>
      <c r="AV73" s="17"/>
      <c r="AW73" s="17">
        <v>0.44045267790472498</v>
      </c>
      <c r="AX73" s="17">
        <v>0.44252406844469799</v>
      </c>
      <c r="AY73" s="17">
        <v>0.33927972258327999</v>
      </c>
      <c r="AZ73" s="17"/>
      <c r="BA73" s="17">
        <v>0.350609873439998</v>
      </c>
      <c r="BB73" s="17">
        <v>0.44307627365770202</v>
      </c>
      <c r="BC73" s="17">
        <v>0.37057202549349899</v>
      </c>
      <c r="BD73" s="17">
        <v>0.41978944950710101</v>
      </c>
      <c r="BE73" s="17">
        <v>0.48687319310589</v>
      </c>
      <c r="BF73" s="17"/>
      <c r="BG73" s="17">
        <v>0.37429469690801398</v>
      </c>
      <c r="BH73" s="17">
        <v>0.41183326580313701</v>
      </c>
      <c r="BI73" s="17"/>
      <c r="BJ73" s="17">
        <v>0.38920991240709701</v>
      </c>
      <c r="BK73" s="17">
        <v>0.41795362950210802</v>
      </c>
      <c r="BL73" s="17"/>
      <c r="BM73" s="17">
        <v>0.35353741831553598</v>
      </c>
      <c r="BN73" s="17">
        <v>0.45422747983029399</v>
      </c>
      <c r="BO73" s="17">
        <v>0.39054357440280701</v>
      </c>
      <c r="BP73" s="17">
        <v>0.46325676184870901</v>
      </c>
      <c r="BQ73" s="17">
        <v>0.36410854170514201</v>
      </c>
      <c r="BR73" s="17"/>
      <c r="BS73" s="17">
        <v>0.41359315607911101</v>
      </c>
      <c r="BT73" s="17"/>
      <c r="BU73" s="17">
        <v>0.42731016830355401</v>
      </c>
      <c r="BV73" s="17">
        <v>0.39455192846088</v>
      </c>
      <c r="BW73" s="17">
        <v>0.48507486534621502</v>
      </c>
      <c r="BX73" s="17">
        <v>0.380547042569363</v>
      </c>
      <c r="BY73" s="17">
        <v>0.35476178683060899</v>
      </c>
      <c r="BZ73" s="17"/>
      <c r="CA73" s="17">
        <v>0.35985950695841101</v>
      </c>
      <c r="CB73" s="17"/>
      <c r="CC73" s="17">
        <v>0.39050884435649702</v>
      </c>
      <c r="CD73" s="17">
        <v>0.43351697915974502</v>
      </c>
      <c r="CE73" s="17"/>
      <c r="CF73" s="17">
        <v>0.42947178396647701</v>
      </c>
      <c r="CG73" s="17"/>
      <c r="CH73" s="17">
        <v>0.41197053107432602</v>
      </c>
      <c r="CI73" s="17">
        <v>0.37911600496765502</v>
      </c>
    </row>
    <row r="74" spans="2:87" x14ac:dyDescent="0.35">
      <c r="B74" t="s">
        <v>129</v>
      </c>
      <c r="C74" s="17">
        <v>9.8031121838059801E-2</v>
      </c>
      <c r="D74" s="17">
        <v>0.116093346561764</v>
      </c>
      <c r="E74" s="17">
        <v>8.0938804352497506E-2</v>
      </c>
      <c r="F74" s="17"/>
      <c r="G74" s="17">
        <v>4.3636497007525497E-2</v>
      </c>
      <c r="H74" s="17">
        <v>8.1621752195007599E-2</v>
      </c>
      <c r="I74" s="17">
        <v>0.116889227375093</v>
      </c>
      <c r="J74" s="17">
        <v>8.8767984713204406E-2</v>
      </c>
      <c r="K74" s="17">
        <v>0.130383016459484</v>
      </c>
      <c r="L74" s="17">
        <v>0.11836529687716001</v>
      </c>
      <c r="M74" s="17"/>
      <c r="N74" s="17">
        <v>9.0389810538024806E-2</v>
      </c>
      <c r="O74" s="17">
        <v>0.10101286192016</v>
      </c>
      <c r="P74" s="17">
        <v>8.6757875532093395E-2</v>
      </c>
      <c r="Q74" s="17">
        <v>0.11445112557423601</v>
      </c>
      <c r="R74" s="17"/>
      <c r="S74" s="17">
        <v>9.41239822069138E-2</v>
      </c>
      <c r="T74" s="17">
        <v>0.11563583441007499</v>
      </c>
      <c r="U74" s="17">
        <v>0.113091019319979</v>
      </c>
      <c r="V74" s="17">
        <v>0.111266575310631</v>
      </c>
      <c r="W74" s="17">
        <v>0.106839468402302</v>
      </c>
      <c r="X74" s="17">
        <v>9.3550272294914902E-2</v>
      </c>
      <c r="Y74" s="17">
        <v>9.7076656379924506E-2</v>
      </c>
      <c r="Z74" s="17">
        <v>0.14734445876848601</v>
      </c>
      <c r="AA74" s="17">
        <v>8.3076071140367705E-2</v>
      </c>
      <c r="AB74" s="17">
        <v>5.4696926841352002E-2</v>
      </c>
      <c r="AC74" s="17">
        <v>7.9617557964165406E-2</v>
      </c>
      <c r="AD74" s="17">
        <v>0.105051320051723</v>
      </c>
      <c r="AE74" s="17"/>
      <c r="AF74" s="17">
        <v>9.4636583549433995E-2</v>
      </c>
      <c r="AG74" s="17">
        <v>9.6719992177179998E-2</v>
      </c>
      <c r="AH74" s="17">
        <v>0.121011705370508</v>
      </c>
      <c r="AI74" s="17">
        <v>6.3379808746296798E-2</v>
      </c>
      <c r="AJ74" s="17">
        <v>0.10279017282634401</v>
      </c>
      <c r="AK74" s="17"/>
      <c r="AL74" s="17">
        <v>0.12314605681368899</v>
      </c>
      <c r="AM74" s="17">
        <v>9.1427831471458901E-2</v>
      </c>
      <c r="AN74" s="17">
        <v>7.9999789775071606E-2</v>
      </c>
      <c r="AO74" s="17">
        <v>3.4669539159324601E-2</v>
      </c>
      <c r="AP74" s="17"/>
      <c r="AQ74" s="17">
        <v>0.10281327007283</v>
      </c>
      <c r="AR74" s="17">
        <v>9.1092168046212105E-2</v>
      </c>
      <c r="AS74" s="17"/>
      <c r="AT74" s="17">
        <v>9.39932244183566E-2</v>
      </c>
      <c r="AU74" s="17">
        <v>0.11249902048726999</v>
      </c>
      <c r="AV74" s="17"/>
      <c r="AW74" s="17">
        <v>0.12836756219400799</v>
      </c>
      <c r="AX74" s="17">
        <v>0.10506384432455</v>
      </c>
      <c r="AY74" s="17">
        <v>6.7397098712002404E-2</v>
      </c>
      <c r="AZ74" s="17"/>
      <c r="BA74" s="17">
        <v>8.1871837761779601E-2</v>
      </c>
      <c r="BB74" s="17">
        <v>8.5728942749529594E-2</v>
      </c>
      <c r="BC74" s="17">
        <v>0.114407135802702</v>
      </c>
      <c r="BD74" s="17">
        <v>0.10194616411068</v>
      </c>
      <c r="BE74" s="17">
        <v>0.13463274941165801</v>
      </c>
      <c r="BF74" s="17"/>
      <c r="BG74" s="17">
        <v>9.9575884237727605E-2</v>
      </c>
      <c r="BH74" s="17">
        <v>9.6903769729595496E-2</v>
      </c>
      <c r="BI74" s="17"/>
      <c r="BJ74" s="17">
        <v>9.8886047040579003E-2</v>
      </c>
      <c r="BK74" s="17">
        <v>9.7235583311551105E-2</v>
      </c>
      <c r="BL74" s="17"/>
      <c r="BM74" s="17">
        <v>6.0335186554221598E-2</v>
      </c>
      <c r="BN74" s="17">
        <v>0.173899704048774</v>
      </c>
      <c r="BO74" s="17">
        <v>6.23323489488515E-2</v>
      </c>
      <c r="BP74" s="17">
        <v>9.98920682216978E-2</v>
      </c>
      <c r="BQ74" s="17">
        <v>0.14614821071207701</v>
      </c>
      <c r="BR74" s="17"/>
      <c r="BS74" s="17">
        <v>0.11597844525689301</v>
      </c>
      <c r="BT74" s="17"/>
      <c r="BU74" s="17">
        <v>0.17744046693459201</v>
      </c>
      <c r="BV74" s="17">
        <v>5.2376435537551398E-2</v>
      </c>
      <c r="BW74" s="17">
        <v>6.5318502729372896E-2</v>
      </c>
      <c r="BX74" s="17">
        <v>0.121373745968524</v>
      </c>
      <c r="BY74" s="17">
        <v>9.8599227733503103E-2</v>
      </c>
      <c r="BZ74" s="17"/>
      <c r="CA74" s="17">
        <v>7.0422744270371596E-2</v>
      </c>
      <c r="CB74" s="17"/>
      <c r="CC74" s="17">
        <v>7.8573360928435004E-2</v>
      </c>
      <c r="CD74" s="17">
        <v>0.17982276601408201</v>
      </c>
      <c r="CE74" s="17"/>
      <c r="CF74" s="17">
        <v>8.2522748144540498E-2</v>
      </c>
      <c r="CG74" s="17"/>
      <c r="CH74" s="17">
        <v>9.2172132597801104E-2</v>
      </c>
      <c r="CI74" s="17">
        <v>9.4452990702293599E-2</v>
      </c>
    </row>
    <row r="75" spans="2:87" x14ac:dyDescent="0.35">
      <c r="B75" t="s">
        <v>130</v>
      </c>
      <c r="C75" s="17">
        <v>2.3293126290415099E-2</v>
      </c>
      <c r="D75" s="17">
        <v>2.6822490826286401E-2</v>
      </c>
      <c r="E75" s="17">
        <v>1.9977760266601401E-2</v>
      </c>
      <c r="F75" s="17"/>
      <c r="G75" s="17">
        <v>4.8645675206268398E-2</v>
      </c>
      <c r="H75" s="17">
        <v>2.1160033107415099E-2</v>
      </c>
      <c r="I75" s="17">
        <v>2.50209374536546E-2</v>
      </c>
      <c r="J75" s="17">
        <v>1.6817941535456599E-2</v>
      </c>
      <c r="K75" s="17">
        <v>2.52817110474951E-2</v>
      </c>
      <c r="L75" s="17">
        <v>1.0560419959396199E-2</v>
      </c>
      <c r="M75" s="17"/>
      <c r="N75" s="17">
        <v>1.23318237721566E-2</v>
      </c>
      <c r="O75" s="17">
        <v>2.04394527848413E-2</v>
      </c>
      <c r="P75" s="17">
        <v>3.2172040131147002E-2</v>
      </c>
      <c r="Q75" s="17">
        <v>3.0620007595346999E-2</v>
      </c>
      <c r="R75" s="17"/>
      <c r="S75" s="17">
        <v>2.6750254499821401E-2</v>
      </c>
      <c r="T75" s="17">
        <v>9.2639434172289894E-3</v>
      </c>
      <c r="U75" s="17">
        <v>1.6962262482185301E-2</v>
      </c>
      <c r="V75" s="17">
        <v>1.6889417283741201E-2</v>
      </c>
      <c r="W75" s="17">
        <v>1.10618953624625E-2</v>
      </c>
      <c r="X75" s="17">
        <v>3.88861438527114E-2</v>
      </c>
      <c r="Y75" s="17">
        <v>2.2380440970027601E-2</v>
      </c>
      <c r="Z75" s="17">
        <v>9.0286906946784207E-2</v>
      </c>
      <c r="AA75" s="17">
        <v>1.8640865996670499E-2</v>
      </c>
      <c r="AB75" s="17">
        <v>2.71453136481546E-2</v>
      </c>
      <c r="AC75" s="17">
        <v>1.80275104886682E-2</v>
      </c>
      <c r="AD75" s="17">
        <v>1.27739210911938E-2</v>
      </c>
      <c r="AE75" s="17"/>
      <c r="AF75" s="17">
        <v>3.34637931571393E-2</v>
      </c>
      <c r="AG75" s="17">
        <v>1.8732993005895499E-2</v>
      </c>
      <c r="AH75" s="17">
        <v>2.9733333818159399E-2</v>
      </c>
      <c r="AI75" s="17">
        <v>1.10981066041374E-2</v>
      </c>
      <c r="AJ75" s="17">
        <v>1.3052725306503501E-2</v>
      </c>
      <c r="AK75" s="17"/>
      <c r="AL75" s="17">
        <v>2.7039894025847999E-2</v>
      </c>
      <c r="AM75" s="17">
        <v>2.49302420705712E-2</v>
      </c>
      <c r="AN75" s="17">
        <v>1.15171044804958E-2</v>
      </c>
      <c r="AO75" s="17">
        <v>2.28432791545349E-2</v>
      </c>
      <c r="AP75" s="17"/>
      <c r="AQ75" s="17">
        <v>2.45282968017216E-2</v>
      </c>
      <c r="AR75" s="17">
        <v>2.1500879232766001E-2</v>
      </c>
      <c r="AS75" s="17"/>
      <c r="AT75" s="17">
        <v>2.3374416099987499E-2</v>
      </c>
      <c r="AU75" s="17">
        <v>1.52679041399904E-2</v>
      </c>
      <c r="AV75" s="17"/>
      <c r="AW75" s="17">
        <v>1.55820916060643E-2</v>
      </c>
      <c r="AX75" s="17">
        <v>2.4725948455820702E-2</v>
      </c>
      <c r="AY75" s="17">
        <v>2.9568923447121899E-2</v>
      </c>
      <c r="AZ75" s="17"/>
      <c r="BA75" s="17">
        <v>2.40482737273164E-2</v>
      </c>
      <c r="BB75" s="17">
        <v>2.8433013058104899E-2</v>
      </c>
      <c r="BC75" s="17">
        <v>2.3834348277390699E-2</v>
      </c>
      <c r="BD75" s="17">
        <v>8.8700424963279404E-3</v>
      </c>
      <c r="BE75" s="17">
        <v>1.6545081435694001E-2</v>
      </c>
      <c r="BF75" s="17"/>
      <c r="BG75" s="17">
        <v>2.1311605908888202E-2</v>
      </c>
      <c r="BH75" s="17">
        <v>2.4739219994249301E-2</v>
      </c>
      <c r="BI75" s="17"/>
      <c r="BJ75" s="17">
        <v>2.26086468046948E-2</v>
      </c>
      <c r="BK75" s="17">
        <v>2.6416109768173799E-2</v>
      </c>
      <c r="BL75" s="17"/>
      <c r="BM75" s="17">
        <v>1.93027670610878E-2</v>
      </c>
      <c r="BN75" s="17">
        <v>1.03342140104526E-2</v>
      </c>
      <c r="BO75" s="17">
        <v>2.81127308220794E-2</v>
      </c>
      <c r="BP75" s="17">
        <v>1.9461418514896502E-2</v>
      </c>
      <c r="BQ75" s="17">
        <v>4.4801655304627402E-2</v>
      </c>
      <c r="BR75" s="17"/>
      <c r="BS75" s="17">
        <v>2.7705464306153699E-2</v>
      </c>
      <c r="BT75" s="17"/>
      <c r="BU75" s="17">
        <v>1.5104204185800401E-2</v>
      </c>
      <c r="BV75" s="17">
        <v>3.18490997282714E-2</v>
      </c>
      <c r="BW75" s="17">
        <v>1.01764535499293E-2</v>
      </c>
      <c r="BX75" s="17">
        <v>2.55215706800546E-2</v>
      </c>
      <c r="BY75" s="17">
        <v>2.7955461435885599E-2</v>
      </c>
      <c r="BZ75" s="17"/>
      <c r="CA75" s="17">
        <v>5.2211978322468301E-2</v>
      </c>
      <c r="CB75" s="17"/>
      <c r="CC75" s="17">
        <v>1.1463496533378401E-2</v>
      </c>
      <c r="CD75" s="17">
        <v>7.5180184738863495E-2</v>
      </c>
      <c r="CE75" s="17"/>
      <c r="CF75" s="17">
        <v>1.6919891364540699E-2</v>
      </c>
      <c r="CG75" s="17"/>
      <c r="CH75" s="17">
        <v>1.9422511077161302E-2</v>
      </c>
      <c r="CI75" s="17">
        <v>4.2198621805956398E-2</v>
      </c>
    </row>
    <row r="76" spans="2:87" x14ac:dyDescent="0.35">
      <c r="B76" t="s">
        <v>131</v>
      </c>
      <c r="C76" s="17">
        <v>1.8365661856270001E-2</v>
      </c>
      <c r="D76" s="17">
        <v>1.6277848638542002E-2</v>
      </c>
      <c r="E76" s="17">
        <v>2.0517044372587799E-2</v>
      </c>
      <c r="F76" s="17"/>
      <c r="G76" s="17">
        <v>2.1180276222164202E-2</v>
      </c>
      <c r="H76" s="17">
        <v>1.2231599532627001E-2</v>
      </c>
      <c r="I76" s="17">
        <v>1.8067980922278602E-2</v>
      </c>
      <c r="J76" s="17">
        <v>2.1900710185688101E-2</v>
      </c>
      <c r="K76" s="17">
        <v>1.02423483344609E-2</v>
      </c>
      <c r="L76" s="17">
        <v>2.4325252501866099E-2</v>
      </c>
      <c r="M76" s="17"/>
      <c r="N76" s="17">
        <v>9.9587775863501007E-3</v>
      </c>
      <c r="O76" s="17">
        <v>1.59412337246169E-2</v>
      </c>
      <c r="P76" s="17">
        <v>2.3769798338090498E-2</v>
      </c>
      <c r="Q76" s="17">
        <v>2.5472072620275201E-2</v>
      </c>
      <c r="R76" s="17"/>
      <c r="S76" s="17">
        <v>9.7781481819074808E-3</v>
      </c>
      <c r="T76" s="17">
        <v>2.1413946107412901E-2</v>
      </c>
      <c r="U76" s="17">
        <v>2.3380682864201599E-2</v>
      </c>
      <c r="V76" s="17">
        <v>1.19980963588483E-2</v>
      </c>
      <c r="W76" s="17">
        <v>3.8190444406364599E-2</v>
      </c>
      <c r="X76" s="17">
        <v>1.14710169190529E-2</v>
      </c>
      <c r="Y76" s="17">
        <v>1.9580440336502299E-2</v>
      </c>
      <c r="Z76" s="17">
        <v>1.13380793998469E-2</v>
      </c>
      <c r="AA76" s="17">
        <v>2.2618381137696601E-2</v>
      </c>
      <c r="AB76" s="17">
        <v>1.04223824158167E-2</v>
      </c>
      <c r="AC76" s="17">
        <v>3.4050722127087402E-2</v>
      </c>
      <c r="AD76" s="17">
        <v>1.34243821174568E-2</v>
      </c>
      <c r="AE76" s="17"/>
      <c r="AF76" s="17">
        <v>2.2025033782184199E-2</v>
      </c>
      <c r="AG76" s="17">
        <v>1.6783264774988201E-2</v>
      </c>
      <c r="AH76" s="17">
        <v>2.0944957512472901E-2</v>
      </c>
      <c r="AI76" s="17">
        <v>3.8942843211048198E-3</v>
      </c>
      <c r="AJ76" s="17">
        <v>1.3530341135826201E-2</v>
      </c>
      <c r="AK76" s="17"/>
      <c r="AL76" s="17">
        <v>2.1624729656944602E-2</v>
      </c>
      <c r="AM76" s="17">
        <v>2.0307168545410099E-2</v>
      </c>
      <c r="AN76" s="17">
        <v>1.3502739455921099E-2</v>
      </c>
      <c r="AO76" s="17">
        <v>0</v>
      </c>
      <c r="AP76" s="17"/>
      <c r="AQ76" s="17">
        <v>2.2825281464469001E-2</v>
      </c>
      <c r="AR76" s="17">
        <v>1.18947009258842E-2</v>
      </c>
      <c r="AS76" s="17"/>
      <c r="AT76" s="17">
        <v>1.8359870399782902E-2</v>
      </c>
      <c r="AU76" s="17">
        <v>1.8823335748725498E-2</v>
      </c>
      <c r="AV76" s="17"/>
      <c r="AW76" s="17">
        <v>2.1259906043444E-2</v>
      </c>
      <c r="AX76" s="17">
        <v>2.02326657543879E-2</v>
      </c>
      <c r="AY76" s="17">
        <v>1.34755078405692E-2</v>
      </c>
      <c r="AZ76" s="17"/>
      <c r="BA76" s="17">
        <v>8.7916620921132393E-3</v>
      </c>
      <c r="BB76" s="17">
        <v>1.2097167742631001E-2</v>
      </c>
      <c r="BC76" s="17">
        <v>2.8240282087522401E-2</v>
      </c>
      <c r="BD76" s="17">
        <v>2.4210401486159602E-2</v>
      </c>
      <c r="BE76" s="17">
        <v>2.6263307974185E-2</v>
      </c>
      <c r="BF76" s="17"/>
      <c r="BG76" s="17">
        <v>1.6930657586499202E-2</v>
      </c>
      <c r="BH76" s="17">
        <v>1.9412913582185599E-2</v>
      </c>
      <c r="BI76" s="17"/>
      <c r="BJ76" s="17">
        <v>1.52891102547446E-2</v>
      </c>
      <c r="BK76" s="17">
        <v>3.0293941610473499E-2</v>
      </c>
      <c r="BL76" s="17"/>
      <c r="BM76" s="17">
        <v>3.22220984890716E-2</v>
      </c>
      <c r="BN76" s="17">
        <v>1.4193853479675099E-2</v>
      </c>
      <c r="BO76" s="17">
        <v>1.11896810111386E-2</v>
      </c>
      <c r="BP76" s="17">
        <v>1.6722152368174301E-2</v>
      </c>
      <c r="BQ76" s="17">
        <v>1.5979130613367299E-2</v>
      </c>
      <c r="BR76" s="17"/>
      <c r="BS76" s="17">
        <v>1.3980245739067599E-2</v>
      </c>
      <c r="BT76" s="17"/>
      <c r="BU76" s="17">
        <v>1.9542504806230199E-2</v>
      </c>
      <c r="BV76" s="17">
        <v>1.01849149852554E-2</v>
      </c>
      <c r="BW76" s="17">
        <v>1.3698883240558899E-2</v>
      </c>
      <c r="BX76" s="17">
        <v>1.1543711464514699E-2</v>
      </c>
      <c r="BY76" s="17">
        <v>6.0024768741116001E-2</v>
      </c>
      <c r="BZ76" s="17"/>
      <c r="CA76" s="17">
        <v>2.4057061543286001E-2</v>
      </c>
      <c r="CB76" s="17"/>
      <c r="CC76" s="17">
        <v>1.03022730190285E-2</v>
      </c>
      <c r="CD76" s="17">
        <v>1.66942580279981E-2</v>
      </c>
      <c r="CE76" s="17"/>
      <c r="CF76" s="17">
        <v>1.5756306113531099E-2</v>
      </c>
      <c r="CG76" s="17"/>
      <c r="CH76" s="17">
        <v>1.2455734666554899E-2</v>
      </c>
      <c r="CI76" s="17">
        <v>0</v>
      </c>
    </row>
    <row r="77" spans="2:87" x14ac:dyDescent="0.35"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</row>
    <row r="78" spans="2:87" x14ac:dyDescent="0.35">
      <c r="B78" s="6" t="s">
        <v>139</v>
      </c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</row>
    <row r="79" spans="2:87" x14ac:dyDescent="0.35">
      <c r="B79" s="24" t="s">
        <v>117</v>
      </c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</row>
    <row r="80" spans="2:87" x14ac:dyDescent="0.35">
      <c r="B80" t="s">
        <v>127</v>
      </c>
      <c r="C80" s="17">
        <v>0.41384568776936598</v>
      </c>
      <c r="D80" s="17">
        <v>0.35761865747997001</v>
      </c>
      <c r="E80" s="17">
        <v>0.466420856336967</v>
      </c>
      <c r="F80" s="17"/>
      <c r="G80" s="17">
        <v>0.40544266210485402</v>
      </c>
      <c r="H80" s="17">
        <v>0.45365007343140701</v>
      </c>
      <c r="I80" s="17">
        <v>0.41173783322608798</v>
      </c>
      <c r="J80" s="17">
        <v>0.40474896922178499</v>
      </c>
      <c r="K80" s="17">
        <v>0.46982111926514802</v>
      </c>
      <c r="L80" s="17">
        <v>0.35840332888639198</v>
      </c>
      <c r="M80" s="17"/>
      <c r="N80" s="17">
        <v>0.42786189402761898</v>
      </c>
      <c r="O80" s="17">
        <v>0.38581756830320402</v>
      </c>
      <c r="P80" s="17">
        <v>0.430061093348518</v>
      </c>
      <c r="Q80" s="17">
        <v>0.413642992808264</v>
      </c>
      <c r="R80" s="17"/>
      <c r="S80" s="17">
        <v>0.38162393959462798</v>
      </c>
      <c r="T80" s="17">
        <v>0.41866779820932098</v>
      </c>
      <c r="U80" s="17">
        <v>0.31059522495337899</v>
      </c>
      <c r="V80" s="17">
        <v>0.40248039094038601</v>
      </c>
      <c r="W80" s="17">
        <v>0.34953183135097199</v>
      </c>
      <c r="X80" s="17">
        <v>0.43391710477896001</v>
      </c>
      <c r="Y80" s="17">
        <v>0.41757937423432601</v>
      </c>
      <c r="Z80" s="17">
        <v>0.370809908062399</v>
      </c>
      <c r="AA80" s="17">
        <v>0.44701511708509301</v>
      </c>
      <c r="AB80" s="17">
        <v>0.43828791232028902</v>
      </c>
      <c r="AC80" s="17">
        <v>0.55801026312485102</v>
      </c>
      <c r="AD80" s="17">
        <v>0.55505056019328503</v>
      </c>
      <c r="AE80" s="17"/>
      <c r="AF80" s="17">
        <v>0.394510271587868</v>
      </c>
      <c r="AG80" s="17">
        <v>0.417703730466845</v>
      </c>
      <c r="AH80" s="17">
        <v>0.41932932472352202</v>
      </c>
      <c r="AI80" s="17">
        <v>0.409487336338416</v>
      </c>
      <c r="AJ80" s="17">
        <v>0.415656001602557</v>
      </c>
      <c r="AK80" s="17"/>
      <c r="AL80" s="17">
        <v>0.382867258696997</v>
      </c>
      <c r="AM80" s="17">
        <v>0.40908462541427798</v>
      </c>
      <c r="AN80" s="17">
        <v>0.47239090215354002</v>
      </c>
      <c r="AO80" s="17">
        <v>0.470860768704988</v>
      </c>
      <c r="AP80" s="17"/>
      <c r="AQ80" s="17">
        <v>0.40203533956474102</v>
      </c>
      <c r="AR80" s="17">
        <v>0.43098264305270001</v>
      </c>
      <c r="AS80" s="17"/>
      <c r="AT80" s="17">
        <v>0.41110214884726498</v>
      </c>
      <c r="AU80" s="17">
        <v>0.36356355821769398</v>
      </c>
      <c r="AV80" s="17"/>
      <c r="AW80" s="17">
        <v>0.39933950968357501</v>
      </c>
      <c r="AX80" s="17">
        <v>0.43612066893476698</v>
      </c>
      <c r="AY80" s="17">
        <v>0.40597952953965999</v>
      </c>
      <c r="AZ80" s="17"/>
      <c r="BA80" s="17">
        <v>0.44689820817800002</v>
      </c>
      <c r="BB80" s="17">
        <v>0.40164946453122302</v>
      </c>
      <c r="BC80" s="17">
        <v>0.38884060945412002</v>
      </c>
      <c r="BD80" s="17">
        <v>0.44207486778565902</v>
      </c>
      <c r="BE80" s="17">
        <v>0.422337880038545</v>
      </c>
      <c r="BF80" s="17"/>
      <c r="BG80" s="17">
        <v>0.41019972509263403</v>
      </c>
      <c r="BH80" s="17">
        <v>0.41650647476928299</v>
      </c>
      <c r="BI80" s="17"/>
      <c r="BJ80" s="17">
        <v>0.418798857518967</v>
      </c>
      <c r="BK80" s="17">
        <v>0.387322181467326</v>
      </c>
      <c r="BL80" s="17"/>
      <c r="BM80" s="17">
        <v>0.39069441235792901</v>
      </c>
      <c r="BN80" s="17">
        <v>0.362008268313458</v>
      </c>
      <c r="BO80" s="17">
        <v>0.45489840914811203</v>
      </c>
      <c r="BP80" s="17">
        <v>0.40732592959757802</v>
      </c>
      <c r="BQ80" s="17">
        <v>0.33270864897909203</v>
      </c>
      <c r="BR80" s="17"/>
      <c r="BS80" s="17">
        <v>0.35967672147574398</v>
      </c>
      <c r="BT80" s="17"/>
      <c r="BU80" s="17">
        <v>0.365548705972843</v>
      </c>
      <c r="BV80" s="17">
        <v>0.436551002278879</v>
      </c>
      <c r="BW80" s="17">
        <v>0.45462375027340501</v>
      </c>
      <c r="BX80" s="17">
        <v>0.37563393570183801</v>
      </c>
      <c r="BY80" s="17">
        <v>0.31202781236627197</v>
      </c>
      <c r="BZ80" s="17"/>
      <c r="CA80" s="17">
        <v>0.35762297347974498</v>
      </c>
      <c r="CB80" s="17"/>
      <c r="CC80" s="17">
        <v>0.46235338657924702</v>
      </c>
      <c r="CD80" s="17">
        <v>0.253040964496066</v>
      </c>
      <c r="CE80" s="17"/>
      <c r="CF80" s="17">
        <v>0.44254778707245102</v>
      </c>
      <c r="CG80" s="17"/>
      <c r="CH80" s="17">
        <v>0.40136346507517701</v>
      </c>
      <c r="CI80" s="17">
        <v>0.49504862120882198</v>
      </c>
    </row>
    <row r="81" spans="2:87" x14ac:dyDescent="0.35">
      <c r="B81" t="s">
        <v>128</v>
      </c>
      <c r="C81" s="17">
        <v>0.40644254983803302</v>
      </c>
      <c r="D81" s="17">
        <v>0.43066145276927997</v>
      </c>
      <c r="E81" s="17">
        <v>0.38412129451768601</v>
      </c>
      <c r="F81" s="17"/>
      <c r="G81" s="17">
        <v>0.36115048279706002</v>
      </c>
      <c r="H81" s="17">
        <v>0.38431324403612999</v>
      </c>
      <c r="I81" s="17">
        <v>0.40664409232038901</v>
      </c>
      <c r="J81" s="17">
        <v>0.432887640781843</v>
      </c>
      <c r="K81" s="17">
        <v>0.38620629676623103</v>
      </c>
      <c r="L81" s="17">
        <v>0.44685498749835001</v>
      </c>
      <c r="M81" s="17"/>
      <c r="N81" s="17">
        <v>0.418613254958005</v>
      </c>
      <c r="O81" s="17">
        <v>0.41691346774719101</v>
      </c>
      <c r="P81" s="17">
        <v>0.37096372310091702</v>
      </c>
      <c r="Q81" s="17">
        <v>0.41104512455943998</v>
      </c>
      <c r="R81" s="17"/>
      <c r="S81" s="17">
        <v>0.41306807254709199</v>
      </c>
      <c r="T81" s="17">
        <v>0.38511798191483698</v>
      </c>
      <c r="U81" s="17">
        <v>0.50168709524450805</v>
      </c>
      <c r="V81" s="17">
        <v>0.44015034272450898</v>
      </c>
      <c r="W81" s="17">
        <v>0.45463692463801803</v>
      </c>
      <c r="X81" s="17">
        <v>0.38754598721098898</v>
      </c>
      <c r="Y81" s="17">
        <v>0.37408063448220502</v>
      </c>
      <c r="Z81" s="17">
        <v>0.34958104548784902</v>
      </c>
      <c r="AA81" s="17">
        <v>0.39356938627641302</v>
      </c>
      <c r="AB81" s="17">
        <v>0.42483671676598</v>
      </c>
      <c r="AC81" s="17">
        <v>0.35654035843846699</v>
      </c>
      <c r="AD81" s="17">
        <v>0.29467310654436901</v>
      </c>
      <c r="AE81" s="17"/>
      <c r="AF81" s="17">
        <v>0.42957476758768098</v>
      </c>
      <c r="AG81" s="17">
        <v>0.40560867147775997</v>
      </c>
      <c r="AH81" s="17">
        <v>0.39738918400753698</v>
      </c>
      <c r="AI81" s="17">
        <v>0.43138748352719303</v>
      </c>
      <c r="AJ81" s="17">
        <v>0.38792050186791399</v>
      </c>
      <c r="AK81" s="17"/>
      <c r="AL81" s="17">
        <v>0.43325885860234198</v>
      </c>
      <c r="AM81" s="17">
        <v>0.412637864082811</v>
      </c>
      <c r="AN81" s="17">
        <v>0.35180293696013099</v>
      </c>
      <c r="AO81" s="17">
        <v>0.35532592106595001</v>
      </c>
      <c r="AP81" s="17"/>
      <c r="AQ81" s="17">
        <v>0.41489375716740001</v>
      </c>
      <c r="AR81" s="17">
        <v>0.39417974779492099</v>
      </c>
      <c r="AS81" s="17"/>
      <c r="AT81" s="17">
        <v>0.40416559223298398</v>
      </c>
      <c r="AU81" s="17">
        <v>0.43697614210309799</v>
      </c>
      <c r="AV81" s="17"/>
      <c r="AW81" s="17">
        <v>0.413518666269999</v>
      </c>
      <c r="AX81" s="17">
        <v>0.41398922323889698</v>
      </c>
      <c r="AY81" s="17">
        <v>0.39483385094525802</v>
      </c>
      <c r="AZ81" s="17"/>
      <c r="BA81" s="17">
        <v>0.33058533112588601</v>
      </c>
      <c r="BB81" s="17">
        <v>0.43620108286746001</v>
      </c>
      <c r="BC81" s="17">
        <v>0.44420720290499199</v>
      </c>
      <c r="BD81" s="17">
        <v>0.42599811441021002</v>
      </c>
      <c r="BE81" s="17">
        <v>0.341672734702403</v>
      </c>
      <c r="BF81" s="17"/>
      <c r="BG81" s="17">
        <v>0.39237735727794598</v>
      </c>
      <c r="BH81" s="17">
        <v>0.41670718632321702</v>
      </c>
      <c r="BI81" s="17"/>
      <c r="BJ81" s="17">
        <v>0.40131116758550101</v>
      </c>
      <c r="BK81" s="17">
        <v>0.43346324431500299</v>
      </c>
      <c r="BL81" s="17"/>
      <c r="BM81" s="17">
        <v>0.417566653265244</v>
      </c>
      <c r="BN81" s="17">
        <v>0.42496543614354199</v>
      </c>
      <c r="BO81" s="17">
        <v>0.39267489727438498</v>
      </c>
      <c r="BP81" s="17">
        <v>0.40009047949225601</v>
      </c>
      <c r="BQ81" s="17">
        <v>0.440723246476873</v>
      </c>
      <c r="BR81" s="17"/>
      <c r="BS81" s="17">
        <v>0.42133067935345397</v>
      </c>
      <c r="BT81" s="17"/>
      <c r="BU81" s="17">
        <v>0.41302013712623697</v>
      </c>
      <c r="BV81" s="17">
        <v>0.406472780869025</v>
      </c>
      <c r="BW81" s="17">
        <v>0.37003604072644403</v>
      </c>
      <c r="BX81" s="17">
        <v>0.42881300823980101</v>
      </c>
      <c r="BY81" s="17">
        <v>0.44960021603376199</v>
      </c>
      <c r="BZ81" s="17"/>
      <c r="CA81" s="17">
        <v>0.41822579159474799</v>
      </c>
      <c r="CB81" s="17"/>
      <c r="CC81" s="17">
        <v>0.41351501584202499</v>
      </c>
      <c r="CD81" s="17">
        <v>0.38168977548884397</v>
      </c>
      <c r="CE81" s="17"/>
      <c r="CF81" s="17">
        <v>0.40276520785645298</v>
      </c>
      <c r="CG81" s="17"/>
      <c r="CH81" s="17">
        <v>0.42451180301986302</v>
      </c>
      <c r="CI81" s="17">
        <v>0.35999863246514202</v>
      </c>
    </row>
    <row r="82" spans="2:87" x14ac:dyDescent="0.35">
      <c r="B82" t="s">
        <v>129</v>
      </c>
      <c r="C82" s="17">
        <v>0.137549768563627</v>
      </c>
      <c r="D82" s="17">
        <v>0.16751068582143</v>
      </c>
      <c r="E82" s="17">
        <v>0.109049444087768</v>
      </c>
      <c r="F82" s="17"/>
      <c r="G82" s="17">
        <v>0.188166721282225</v>
      </c>
      <c r="H82" s="17">
        <v>9.8647951849013399E-2</v>
      </c>
      <c r="I82" s="17">
        <v>0.143814005970227</v>
      </c>
      <c r="J82" s="17">
        <v>0.12221271704290899</v>
      </c>
      <c r="K82" s="17">
        <v>0.10986506219961301</v>
      </c>
      <c r="L82" s="17">
        <v>0.16140842591054599</v>
      </c>
      <c r="M82" s="17"/>
      <c r="N82" s="17">
        <v>0.116356528902108</v>
      </c>
      <c r="O82" s="17">
        <v>0.148675899489875</v>
      </c>
      <c r="P82" s="17">
        <v>0.154563698005559</v>
      </c>
      <c r="Q82" s="17">
        <v>0.13583383439847899</v>
      </c>
      <c r="R82" s="17"/>
      <c r="S82" s="17">
        <v>0.153328985489945</v>
      </c>
      <c r="T82" s="17">
        <v>0.17245677394419501</v>
      </c>
      <c r="U82" s="17">
        <v>0.14002948709052199</v>
      </c>
      <c r="V82" s="17">
        <v>0.12177255631221399</v>
      </c>
      <c r="W82" s="17">
        <v>0.14216329545109699</v>
      </c>
      <c r="X82" s="17">
        <v>0.129833900595097</v>
      </c>
      <c r="Y82" s="17">
        <v>0.13902922592445299</v>
      </c>
      <c r="Z82" s="17">
        <v>0.22208152325824501</v>
      </c>
      <c r="AA82" s="17">
        <v>0.12463373586121</v>
      </c>
      <c r="AB82" s="17">
        <v>9.5915320296863796E-2</v>
      </c>
      <c r="AC82" s="17">
        <v>6.7932859735502796E-2</v>
      </c>
      <c r="AD82" s="17">
        <v>0.13685195114488899</v>
      </c>
      <c r="AE82" s="17"/>
      <c r="AF82" s="17">
        <v>0.13347342555976699</v>
      </c>
      <c r="AG82" s="17">
        <v>0.13392371946025899</v>
      </c>
      <c r="AH82" s="17">
        <v>0.13628601344025801</v>
      </c>
      <c r="AI82" s="17">
        <v>0.13119470306216299</v>
      </c>
      <c r="AJ82" s="17">
        <v>0.15940350554155799</v>
      </c>
      <c r="AK82" s="17"/>
      <c r="AL82" s="17">
        <v>0.12808114089376199</v>
      </c>
      <c r="AM82" s="17">
        <v>0.13841261862024101</v>
      </c>
      <c r="AN82" s="17">
        <v>0.15805217998872501</v>
      </c>
      <c r="AO82" s="17">
        <v>0.13363883760852299</v>
      </c>
      <c r="AP82" s="17"/>
      <c r="AQ82" s="17">
        <v>0.145206789296982</v>
      </c>
      <c r="AR82" s="17">
        <v>0.12643934068821</v>
      </c>
      <c r="AS82" s="17"/>
      <c r="AT82" s="17">
        <v>0.13986425431178501</v>
      </c>
      <c r="AU82" s="17">
        <v>0.15992279621870201</v>
      </c>
      <c r="AV82" s="17"/>
      <c r="AW82" s="17">
        <v>0.14995192732246301</v>
      </c>
      <c r="AX82" s="17">
        <v>0.107241115220335</v>
      </c>
      <c r="AY82" s="17">
        <v>0.14909246703769699</v>
      </c>
      <c r="AZ82" s="17"/>
      <c r="BA82" s="17">
        <v>0.17754424782572401</v>
      </c>
      <c r="BB82" s="17">
        <v>0.109314018745429</v>
      </c>
      <c r="BC82" s="17">
        <v>0.12625032611964801</v>
      </c>
      <c r="BD82" s="17">
        <v>0.11274632469527</v>
      </c>
      <c r="BE82" s="17">
        <v>0.21123561757377099</v>
      </c>
      <c r="BF82" s="17"/>
      <c r="BG82" s="17">
        <v>0.15149617338663801</v>
      </c>
      <c r="BH82" s="17">
        <v>0.12737182217776299</v>
      </c>
      <c r="BI82" s="17"/>
      <c r="BJ82" s="17">
        <v>0.13748482284449001</v>
      </c>
      <c r="BK82" s="17">
        <v>0.13693004948662499</v>
      </c>
      <c r="BL82" s="17"/>
      <c r="BM82" s="17">
        <v>0.13795202698626099</v>
      </c>
      <c r="BN82" s="17">
        <v>0.170013775843318</v>
      </c>
      <c r="BO82" s="17">
        <v>0.11839626522400799</v>
      </c>
      <c r="BP82" s="17">
        <v>0.15631183059270601</v>
      </c>
      <c r="BQ82" s="17">
        <v>0.172500968986567</v>
      </c>
      <c r="BR82" s="17"/>
      <c r="BS82" s="17">
        <v>0.17680614805839501</v>
      </c>
      <c r="BT82" s="17"/>
      <c r="BU82" s="17">
        <v>0.168466677735293</v>
      </c>
      <c r="BV82" s="17">
        <v>0.118191742892471</v>
      </c>
      <c r="BW82" s="17">
        <v>0.152748652419915</v>
      </c>
      <c r="BX82" s="17">
        <v>0.16307142393399801</v>
      </c>
      <c r="BY82" s="17">
        <v>0.16249007667645099</v>
      </c>
      <c r="BZ82" s="17"/>
      <c r="CA82" s="17">
        <v>0.16275792792904201</v>
      </c>
      <c r="CB82" s="17"/>
      <c r="CC82" s="17">
        <v>9.8538701672718401E-2</v>
      </c>
      <c r="CD82" s="17">
        <v>0.28891182498846202</v>
      </c>
      <c r="CE82" s="17"/>
      <c r="CF82" s="17">
        <v>0.11933246164149899</v>
      </c>
      <c r="CG82" s="17"/>
      <c r="CH82" s="17">
        <v>0.13836170915812701</v>
      </c>
      <c r="CI82" s="17">
        <v>0.119120029901011</v>
      </c>
    </row>
    <row r="83" spans="2:87" x14ac:dyDescent="0.35">
      <c r="B83" t="s">
        <v>130</v>
      </c>
      <c r="C83" s="17">
        <v>2.2984605257714501E-2</v>
      </c>
      <c r="D83" s="17">
        <v>2.5049606437389099E-2</v>
      </c>
      <c r="E83" s="17">
        <v>2.110016064014E-2</v>
      </c>
      <c r="F83" s="17"/>
      <c r="G83" s="17">
        <v>2.6217308487748801E-2</v>
      </c>
      <c r="H83" s="17">
        <v>4.8650887753135898E-2</v>
      </c>
      <c r="I83" s="17">
        <v>1.32388527626701E-2</v>
      </c>
      <c r="J83" s="17">
        <v>2.0570767646706602E-2</v>
      </c>
      <c r="K83" s="17">
        <v>1.8270669949924101E-2</v>
      </c>
      <c r="L83" s="17">
        <v>1.28825701864578E-2</v>
      </c>
      <c r="M83" s="17"/>
      <c r="N83" s="17">
        <v>2.23163777355085E-2</v>
      </c>
      <c r="O83" s="17">
        <v>2.7166766674207799E-2</v>
      </c>
      <c r="P83" s="17">
        <v>2.3551547318871099E-2</v>
      </c>
      <c r="Q83" s="17">
        <v>1.9179748376160901E-2</v>
      </c>
      <c r="R83" s="17"/>
      <c r="S83" s="17">
        <v>3.8537357569325303E-2</v>
      </c>
      <c r="T83" s="17">
        <v>6.4060208863880898E-3</v>
      </c>
      <c r="U83" s="17">
        <v>2.9417871735543701E-2</v>
      </c>
      <c r="V83" s="17">
        <v>2.97702987339955E-2</v>
      </c>
      <c r="W83" s="17">
        <v>3.0920658273492298E-2</v>
      </c>
      <c r="X83" s="17">
        <v>6.8520259754174502E-3</v>
      </c>
      <c r="Y83" s="17">
        <v>4.9014451251647002E-2</v>
      </c>
      <c r="Z83" s="17">
        <v>4.4563504246596802E-2</v>
      </c>
      <c r="AA83" s="17">
        <v>1.7542869066734999E-2</v>
      </c>
      <c r="AB83" s="17">
        <v>1.45050799972593E-2</v>
      </c>
      <c r="AC83" s="17">
        <v>0</v>
      </c>
      <c r="AD83" s="17">
        <v>0</v>
      </c>
      <c r="AE83" s="17"/>
      <c r="AF83" s="17">
        <v>2.8389294586915501E-2</v>
      </c>
      <c r="AG83" s="17">
        <v>2.35831608582939E-2</v>
      </c>
      <c r="AH83" s="17">
        <v>1.7973571788473901E-2</v>
      </c>
      <c r="AI83" s="17">
        <v>1.98326998700144E-2</v>
      </c>
      <c r="AJ83" s="17">
        <v>2.8106509386787399E-2</v>
      </c>
      <c r="AK83" s="17"/>
      <c r="AL83" s="17">
        <v>2.6626239842562301E-2</v>
      </c>
      <c r="AM83" s="17">
        <v>2.1470861456989902E-2</v>
      </c>
      <c r="AN83" s="17">
        <v>1.47366795456989E-2</v>
      </c>
      <c r="AO83" s="17">
        <v>3.2705495091614203E-2</v>
      </c>
      <c r="AP83" s="17"/>
      <c r="AQ83" s="17">
        <v>1.7500661346816999E-2</v>
      </c>
      <c r="AR83" s="17">
        <v>3.0941872897000101E-2</v>
      </c>
      <c r="AS83" s="17"/>
      <c r="AT83" s="17">
        <v>2.8153855844661398E-2</v>
      </c>
      <c r="AU83" s="17">
        <v>1.5740402696747102E-2</v>
      </c>
      <c r="AV83" s="17"/>
      <c r="AW83" s="17">
        <v>1.9710080508382601E-2</v>
      </c>
      <c r="AX83" s="17">
        <v>2.2363899905288299E-2</v>
      </c>
      <c r="AY83" s="17">
        <v>2.7691570342262599E-2</v>
      </c>
      <c r="AZ83" s="17"/>
      <c r="BA83" s="17">
        <v>2.2615471862494099E-2</v>
      </c>
      <c r="BB83" s="17">
        <v>3.0187768768970499E-2</v>
      </c>
      <c r="BC83" s="17">
        <v>2.0939358786555302E-2</v>
      </c>
      <c r="BD83" s="17">
        <v>9.7589528235049201E-3</v>
      </c>
      <c r="BE83" s="17">
        <v>2.4753767685281501E-2</v>
      </c>
      <c r="BF83" s="17"/>
      <c r="BG83" s="17">
        <v>2.78137954277233E-2</v>
      </c>
      <c r="BH83" s="17">
        <v>1.94603106985606E-2</v>
      </c>
      <c r="BI83" s="17"/>
      <c r="BJ83" s="17">
        <v>2.63069190422223E-2</v>
      </c>
      <c r="BK83" s="17">
        <v>1.11493130777568E-2</v>
      </c>
      <c r="BL83" s="17"/>
      <c r="BM83" s="17">
        <v>2.7979795445059401E-2</v>
      </c>
      <c r="BN83" s="17">
        <v>1.6056029984023602E-2</v>
      </c>
      <c r="BO83" s="17">
        <v>2.2850047783524199E-2</v>
      </c>
      <c r="BP83" s="17">
        <v>2.5347188893128401E-2</v>
      </c>
      <c r="BQ83" s="17">
        <v>2.2538742629745999E-2</v>
      </c>
      <c r="BR83" s="17"/>
      <c r="BS83" s="17">
        <v>3.31050237120704E-2</v>
      </c>
      <c r="BT83" s="17"/>
      <c r="BU83" s="17">
        <v>2.2731957186279302E-2</v>
      </c>
      <c r="BV83" s="17">
        <v>3.3315027783701399E-2</v>
      </c>
      <c r="BW83" s="17">
        <v>1.36420849392594E-2</v>
      </c>
      <c r="BX83" s="17">
        <v>1.8268612383120601E-2</v>
      </c>
      <c r="BY83" s="17">
        <v>3.5813013248822398E-2</v>
      </c>
      <c r="BZ83" s="17"/>
      <c r="CA83" s="17">
        <v>5.5110546054395901E-2</v>
      </c>
      <c r="CB83" s="17"/>
      <c r="CC83" s="17">
        <v>1.4873403620326599E-2</v>
      </c>
      <c r="CD83" s="17">
        <v>6.1472801454188798E-2</v>
      </c>
      <c r="CE83" s="17"/>
      <c r="CF83" s="17">
        <v>1.83763391298758E-2</v>
      </c>
      <c r="CG83" s="17"/>
      <c r="CH83" s="17">
        <v>1.53078318594303E-2</v>
      </c>
      <c r="CI83" s="17">
        <v>1.7658253270957502E-2</v>
      </c>
    </row>
    <row r="84" spans="2:87" x14ac:dyDescent="0.35">
      <c r="B84" t="s">
        <v>131</v>
      </c>
      <c r="C84" s="17">
        <v>1.91773885712587E-2</v>
      </c>
      <c r="D84" s="17">
        <v>1.9159597491931302E-2</v>
      </c>
      <c r="E84" s="17">
        <v>1.9308244417438499E-2</v>
      </c>
      <c r="F84" s="17"/>
      <c r="G84" s="17">
        <v>1.90228253281127E-2</v>
      </c>
      <c r="H84" s="17">
        <v>1.4737842930313799E-2</v>
      </c>
      <c r="I84" s="17">
        <v>2.45652157206264E-2</v>
      </c>
      <c r="J84" s="17">
        <v>1.9579905306756799E-2</v>
      </c>
      <c r="K84" s="17">
        <v>1.5836851819084001E-2</v>
      </c>
      <c r="L84" s="17">
        <v>2.0450687518255E-2</v>
      </c>
      <c r="M84" s="17"/>
      <c r="N84" s="17">
        <v>1.4851944376758699E-2</v>
      </c>
      <c r="O84" s="17">
        <v>2.14262977855223E-2</v>
      </c>
      <c r="P84" s="17">
        <v>2.0859938226135799E-2</v>
      </c>
      <c r="Q84" s="17">
        <v>2.0298299857656101E-2</v>
      </c>
      <c r="R84" s="17"/>
      <c r="S84" s="17">
        <v>1.34416447990104E-2</v>
      </c>
      <c r="T84" s="17">
        <v>1.73514250452593E-2</v>
      </c>
      <c r="U84" s="17">
        <v>1.82703209760465E-2</v>
      </c>
      <c r="V84" s="17">
        <v>5.82641128889604E-3</v>
      </c>
      <c r="W84" s="17">
        <v>2.27472902864208E-2</v>
      </c>
      <c r="X84" s="17">
        <v>4.1850981439536299E-2</v>
      </c>
      <c r="Y84" s="17">
        <v>2.0296314107369502E-2</v>
      </c>
      <c r="Z84" s="17">
        <v>1.29640189449094E-2</v>
      </c>
      <c r="AA84" s="17">
        <v>1.7238891710549299E-2</v>
      </c>
      <c r="AB84" s="17">
        <v>2.6454970619608598E-2</v>
      </c>
      <c r="AC84" s="17">
        <v>1.7516518701178999E-2</v>
      </c>
      <c r="AD84" s="17">
        <v>1.34243821174568E-2</v>
      </c>
      <c r="AE84" s="17"/>
      <c r="AF84" s="17">
        <v>1.40522406777693E-2</v>
      </c>
      <c r="AG84" s="17">
        <v>1.9180717736842299E-2</v>
      </c>
      <c r="AH84" s="17">
        <v>2.9021906040208701E-2</v>
      </c>
      <c r="AI84" s="17">
        <v>8.0977772022128407E-3</v>
      </c>
      <c r="AJ84" s="17">
        <v>8.9134816011828492E-3</v>
      </c>
      <c r="AK84" s="17"/>
      <c r="AL84" s="17">
        <v>2.9166501964336001E-2</v>
      </c>
      <c r="AM84" s="17">
        <v>1.8394030425680202E-2</v>
      </c>
      <c r="AN84" s="17">
        <v>3.0173013519049201E-3</v>
      </c>
      <c r="AO84" s="17">
        <v>7.4689775289239297E-3</v>
      </c>
      <c r="AP84" s="17"/>
      <c r="AQ84" s="17">
        <v>2.0363452624060301E-2</v>
      </c>
      <c r="AR84" s="17">
        <v>1.7456395567168499E-2</v>
      </c>
      <c r="AS84" s="17"/>
      <c r="AT84" s="17">
        <v>1.67141487633044E-2</v>
      </c>
      <c r="AU84" s="17">
        <v>2.3797100763758801E-2</v>
      </c>
      <c r="AV84" s="17"/>
      <c r="AW84" s="17">
        <v>1.7479816215581499E-2</v>
      </c>
      <c r="AX84" s="17">
        <v>2.02850927007131E-2</v>
      </c>
      <c r="AY84" s="17">
        <v>2.24025821351213E-2</v>
      </c>
      <c r="AZ84" s="17"/>
      <c r="BA84" s="17">
        <v>2.2356741007895201E-2</v>
      </c>
      <c r="BB84" s="17">
        <v>2.2647665086917401E-2</v>
      </c>
      <c r="BC84" s="17">
        <v>1.9762502734685002E-2</v>
      </c>
      <c r="BD84" s="17">
        <v>9.4217402853566702E-3</v>
      </c>
      <c r="BE84" s="17">
        <v>0</v>
      </c>
      <c r="BF84" s="17"/>
      <c r="BG84" s="17">
        <v>1.8112948815058601E-2</v>
      </c>
      <c r="BH84" s="17">
        <v>1.9954206031175901E-2</v>
      </c>
      <c r="BI84" s="17"/>
      <c r="BJ84" s="17">
        <v>1.6098233008820399E-2</v>
      </c>
      <c r="BK84" s="17">
        <v>3.11352116532886E-2</v>
      </c>
      <c r="BL84" s="17"/>
      <c r="BM84" s="17">
        <v>2.58071119455064E-2</v>
      </c>
      <c r="BN84" s="17">
        <v>2.69564897156583E-2</v>
      </c>
      <c r="BO84" s="17">
        <v>1.11803805699703E-2</v>
      </c>
      <c r="BP84" s="17">
        <v>1.09245714243318E-2</v>
      </c>
      <c r="BQ84" s="17">
        <v>3.15283929277222E-2</v>
      </c>
      <c r="BR84" s="17"/>
      <c r="BS84" s="17">
        <v>9.0814274003367494E-3</v>
      </c>
      <c r="BT84" s="17"/>
      <c r="BU84" s="17">
        <v>3.0232521979347102E-2</v>
      </c>
      <c r="BV84" s="17">
        <v>5.4694461759238998E-3</v>
      </c>
      <c r="BW84" s="17">
        <v>8.94947164097676E-3</v>
      </c>
      <c r="BX84" s="17">
        <v>1.4213019741243E-2</v>
      </c>
      <c r="BY84" s="17">
        <v>4.0068881674692698E-2</v>
      </c>
      <c r="BZ84" s="17"/>
      <c r="CA84" s="17">
        <v>6.2827609420683201E-3</v>
      </c>
      <c r="CB84" s="17"/>
      <c r="CC84" s="17">
        <v>1.07194922856829E-2</v>
      </c>
      <c r="CD84" s="17">
        <v>1.4884633572439099E-2</v>
      </c>
      <c r="CE84" s="17"/>
      <c r="CF84" s="17">
        <v>1.6978204299720901E-2</v>
      </c>
      <c r="CG84" s="17"/>
      <c r="CH84" s="17">
        <v>2.0455190887402601E-2</v>
      </c>
      <c r="CI84" s="17">
        <v>8.1744631540673802E-3</v>
      </c>
    </row>
    <row r="85" spans="2:87" x14ac:dyDescent="0.35"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</row>
    <row r="86" spans="2:87" x14ac:dyDescent="0.35">
      <c r="B86" s="6" t="s">
        <v>164</v>
      </c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</row>
    <row r="87" spans="2:87" x14ac:dyDescent="0.35">
      <c r="B87" s="24" t="s">
        <v>163</v>
      </c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</row>
    <row r="88" spans="2:87" x14ac:dyDescent="0.35">
      <c r="B88" t="s">
        <v>157</v>
      </c>
      <c r="C88" s="17">
        <v>0.23513611846952501</v>
      </c>
      <c r="D88" s="17">
        <v>0.238556093044196</v>
      </c>
      <c r="E88" s="17">
        <v>0.23261376694070501</v>
      </c>
      <c r="F88" s="17"/>
      <c r="G88" s="17">
        <v>0.315181558536548</v>
      </c>
      <c r="H88" s="17">
        <v>0.358537918912396</v>
      </c>
      <c r="I88" s="17">
        <v>0.307916209110568</v>
      </c>
      <c r="J88" s="17">
        <v>0.16444999452855499</v>
      </c>
      <c r="K88" s="17">
        <v>0.204154915706655</v>
      </c>
      <c r="L88" s="17">
        <v>9.2458916147791004E-2</v>
      </c>
      <c r="M88" s="17"/>
      <c r="N88" s="17">
        <v>0.26475812269572302</v>
      </c>
      <c r="O88" s="17">
        <v>0.23436706052078499</v>
      </c>
      <c r="P88" s="17">
        <v>0.19707750532965801</v>
      </c>
      <c r="Q88" s="17">
        <v>0.23709581931166901</v>
      </c>
      <c r="R88" s="17"/>
      <c r="S88" s="17">
        <v>0.24926112409257101</v>
      </c>
      <c r="T88" s="17">
        <v>0.21954692408780499</v>
      </c>
      <c r="U88" s="17">
        <v>0.26893614393913901</v>
      </c>
      <c r="V88" s="17">
        <v>0.32467734853001201</v>
      </c>
      <c r="W88" s="17">
        <v>0.131967679890856</v>
      </c>
      <c r="X88" s="17">
        <v>0.23299168606258</v>
      </c>
      <c r="Y88" s="17">
        <v>8.8129525795927199E-2</v>
      </c>
      <c r="Z88" s="17">
        <v>0.176749197714997</v>
      </c>
      <c r="AA88" s="17">
        <v>0.36919243253877898</v>
      </c>
      <c r="AB88" s="17">
        <v>0.20952126815381</v>
      </c>
      <c r="AC88" s="17">
        <v>0.21785327631467899</v>
      </c>
      <c r="AD88" s="17">
        <v>0.27279418319975701</v>
      </c>
      <c r="AE88" s="17"/>
      <c r="AF88" s="17">
        <v>0.282144127963459</v>
      </c>
      <c r="AG88" s="17">
        <v>0.239504314726323</v>
      </c>
      <c r="AH88" s="17">
        <v>0.22390797727113501</v>
      </c>
      <c r="AI88" s="17">
        <v>0.31764854713305102</v>
      </c>
      <c r="AJ88" s="17">
        <v>0.11423332079545501</v>
      </c>
      <c r="AK88" s="17"/>
      <c r="AL88" s="17">
        <v>0.17962600021519301</v>
      </c>
      <c r="AM88" s="17">
        <v>0.206359719424143</v>
      </c>
      <c r="AN88" s="17">
        <v>0.36910304434065899</v>
      </c>
      <c r="AO88" s="17">
        <v>0.42096759487367402</v>
      </c>
      <c r="AP88" s="17"/>
      <c r="AQ88" s="17">
        <v>0.214175230318121</v>
      </c>
      <c r="AR88" s="17">
        <v>0.26404112649299599</v>
      </c>
      <c r="AS88" s="17"/>
      <c r="AT88" s="17">
        <v>0.254075713070819</v>
      </c>
      <c r="AU88" s="17">
        <v>0.11731913268244</v>
      </c>
      <c r="AV88" s="17"/>
      <c r="AW88" s="17">
        <v>0.15956399538903099</v>
      </c>
      <c r="AX88" s="17">
        <v>0.27867512974537401</v>
      </c>
      <c r="AY88" s="17">
        <v>0.29343910442781601</v>
      </c>
      <c r="AZ88" s="17"/>
      <c r="BA88" s="17">
        <v>0.322358362907955</v>
      </c>
      <c r="BB88" s="17">
        <v>0.19843902517206399</v>
      </c>
      <c r="BC88" s="17">
        <v>0.214692038706608</v>
      </c>
      <c r="BD88" s="17">
        <v>0.14920344008349401</v>
      </c>
      <c r="BE88" s="17">
        <v>0.29825872145781301</v>
      </c>
      <c r="BF88" s="17"/>
      <c r="BG88" s="17">
        <v>0.21647508322772499</v>
      </c>
      <c r="BH88" s="17">
        <v>0.24836160682815001</v>
      </c>
      <c r="BI88" s="17"/>
      <c r="BJ88" s="17">
        <v>0.25491087889249198</v>
      </c>
      <c r="BK88" s="17">
        <v>0.16327808643491601</v>
      </c>
      <c r="BL88" s="17"/>
      <c r="BM88" s="17">
        <v>0.31158142335002398</v>
      </c>
      <c r="BN88" s="17">
        <v>0.15350540340618499</v>
      </c>
      <c r="BO88" s="17">
        <v>0.29422048491280001</v>
      </c>
      <c r="BP88" s="17">
        <v>0.15682230804306699</v>
      </c>
      <c r="BQ88" s="17">
        <v>0.236012577250028</v>
      </c>
      <c r="BR88" s="17"/>
      <c r="BS88" s="17">
        <v>0.28200148748292803</v>
      </c>
      <c r="BT88" s="17"/>
      <c r="BU88" s="17">
        <v>0.14901257930936301</v>
      </c>
      <c r="BV88" s="17">
        <v>0.33841687423370898</v>
      </c>
      <c r="BW88" s="17">
        <v>0.20442553573758401</v>
      </c>
      <c r="BX88" s="17">
        <v>0.275436727486566</v>
      </c>
      <c r="BY88" s="17">
        <v>0.20409531478331899</v>
      </c>
      <c r="BZ88" s="17"/>
      <c r="CA88" s="17">
        <v>0.41398292868451197</v>
      </c>
      <c r="CB88" s="17"/>
      <c r="CC88" s="17">
        <v>0.265403988441195</v>
      </c>
      <c r="CD88" s="17">
        <v>0.13444618115693099</v>
      </c>
      <c r="CE88" s="17"/>
      <c r="CF88" s="17">
        <v>0.21673287700380001</v>
      </c>
      <c r="CG88" s="17"/>
      <c r="CH88" s="17">
        <v>0.17568815384877301</v>
      </c>
      <c r="CI88" s="17">
        <v>0.34876228228899497</v>
      </c>
    </row>
    <row r="89" spans="2:87" x14ac:dyDescent="0.35">
      <c r="B89" t="s">
        <v>158</v>
      </c>
      <c r="C89" s="17">
        <v>0.35919011562921799</v>
      </c>
      <c r="D89" s="17">
        <v>0.39111280279204402</v>
      </c>
      <c r="E89" s="17">
        <v>0.32373957816166798</v>
      </c>
      <c r="F89" s="17"/>
      <c r="G89" s="17">
        <v>0.41028294131950999</v>
      </c>
      <c r="H89" s="17">
        <v>0.38376529167845302</v>
      </c>
      <c r="I89" s="17">
        <v>0.234794737382026</v>
      </c>
      <c r="J89" s="17">
        <v>0.42345611969219998</v>
      </c>
      <c r="K89" s="17">
        <v>0.29369483240276001</v>
      </c>
      <c r="L89" s="17">
        <v>0.38995005037182401</v>
      </c>
      <c r="M89" s="17"/>
      <c r="N89" s="17">
        <v>0.365903570235946</v>
      </c>
      <c r="O89" s="17">
        <v>0.39329889508831201</v>
      </c>
      <c r="P89" s="17">
        <v>0.35978859351199399</v>
      </c>
      <c r="Q89" s="17">
        <v>0.32188156403174401</v>
      </c>
      <c r="R89" s="17"/>
      <c r="S89" s="17">
        <v>0.448898801380962</v>
      </c>
      <c r="T89" s="17">
        <v>0.44859127633313201</v>
      </c>
      <c r="U89" s="17">
        <v>0.23092030534378</v>
      </c>
      <c r="V89" s="17">
        <v>0.355398892049541</v>
      </c>
      <c r="W89" s="17">
        <v>0.41158922773929701</v>
      </c>
      <c r="X89" s="17">
        <v>0.42781458855808402</v>
      </c>
      <c r="Y89" s="17">
        <v>0.36044665641728102</v>
      </c>
      <c r="Z89" s="17">
        <v>0.29887492252063302</v>
      </c>
      <c r="AA89" s="17">
        <v>0.38063667167583798</v>
      </c>
      <c r="AB89" s="17">
        <v>0.31524226744645001</v>
      </c>
      <c r="AC89" s="17">
        <v>0.18892641620698999</v>
      </c>
      <c r="AD89" s="17">
        <v>0.13632141257997901</v>
      </c>
      <c r="AE89" s="17"/>
      <c r="AF89" s="17">
        <v>0.27439437718821902</v>
      </c>
      <c r="AG89" s="17">
        <v>0.38034889337704098</v>
      </c>
      <c r="AH89" s="17">
        <v>0.32808669189176898</v>
      </c>
      <c r="AI89" s="17">
        <v>0.33199807488521499</v>
      </c>
      <c r="AJ89" s="17">
        <v>0.561352256038537</v>
      </c>
      <c r="AK89" s="17"/>
      <c r="AL89" s="17">
        <v>0.35838942403052299</v>
      </c>
      <c r="AM89" s="17">
        <v>0.365227233386127</v>
      </c>
      <c r="AN89" s="17">
        <v>0.33305377347207599</v>
      </c>
      <c r="AO89" s="17">
        <v>0.41269088868248699</v>
      </c>
      <c r="AP89" s="17"/>
      <c r="AQ89" s="17">
        <v>0.33415686897491398</v>
      </c>
      <c r="AR89" s="17">
        <v>0.39371089500505402</v>
      </c>
      <c r="AS89" s="17"/>
      <c r="AT89" s="17">
        <v>0.35629924040517902</v>
      </c>
      <c r="AU89" s="17">
        <v>0.36353189163802901</v>
      </c>
      <c r="AV89" s="17"/>
      <c r="AW89" s="17">
        <v>0.36443398212914802</v>
      </c>
      <c r="AX89" s="17">
        <v>0.35815960519693502</v>
      </c>
      <c r="AY89" s="17">
        <v>0.35083871483954199</v>
      </c>
      <c r="AZ89" s="17"/>
      <c r="BA89" s="17">
        <v>0.38592161906788802</v>
      </c>
      <c r="BB89" s="17">
        <v>0.36273873333774798</v>
      </c>
      <c r="BC89" s="17">
        <v>0.35295484202261901</v>
      </c>
      <c r="BD89" s="17">
        <v>0.41780661383800999</v>
      </c>
      <c r="BE89" s="17">
        <v>0.21919312654437501</v>
      </c>
      <c r="BF89" s="17"/>
      <c r="BG89" s="17">
        <v>0.35465917422041299</v>
      </c>
      <c r="BH89" s="17">
        <v>0.36240129400594201</v>
      </c>
      <c r="BI89" s="17"/>
      <c r="BJ89" s="17">
        <v>0.35579394774398598</v>
      </c>
      <c r="BK89" s="17">
        <v>0.37153119766874898</v>
      </c>
      <c r="BL89" s="17"/>
      <c r="BM89" s="17">
        <v>0.22881056619475801</v>
      </c>
      <c r="BN89" s="17">
        <v>0.26907754480118901</v>
      </c>
      <c r="BO89" s="17">
        <v>0.47259017764970002</v>
      </c>
      <c r="BP89" s="17">
        <v>0.50063654930979296</v>
      </c>
      <c r="BQ89" s="17">
        <v>0.28254235409315898</v>
      </c>
      <c r="BR89" s="17"/>
      <c r="BS89" s="17">
        <v>0.33611593603408502</v>
      </c>
      <c r="BT89" s="17"/>
      <c r="BU89" s="17">
        <v>0.351184116270368</v>
      </c>
      <c r="BV89" s="17">
        <v>0.505777946601638</v>
      </c>
      <c r="BW89" s="17">
        <v>0.52255717530623702</v>
      </c>
      <c r="BX89" s="17">
        <v>0.26120515234978098</v>
      </c>
      <c r="BY89" s="17">
        <v>0.153388653111482</v>
      </c>
      <c r="BZ89" s="17"/>
      <c r="CA89" s="17">
        <v>0.43009708947855702</v>
      </c>
      <c r="CB89" s="17"/>
      <c r="CC89" s="17">
        <v>0.36230545395017899</v>
      </c>
      <c r="CD89" s="17">
        <v>0.387051896865024</v>
      </c>
      <c r="CE89" s="17"/>
      <c r="CF89" s="17">
        <v>0.38377002450094</v>
      </c>
      <c r="CG89" s="17"/>
      <c r="CH89" s="17">
        <v>0.29948398013459798</v>
      </c>
      <c r="CI89" s="17">
        <v>0.409190371781539</v>
      </c>
    </row>
    <row r="90" spans="2:87" x14ac:dyDescent="0.35">
      <c r="B90" t="s">
        <v>159</v>
      </c>
      <c r="C90" s="17">
        <v>0.24686302630850199</v>
      </c>
      <c r="D90" s="17">
        <v>0.21899305260701399</v>
      </c>
      <c r="E90" s="17">
        <v>0.27650043010127001</v>
      </c>
      <c r="F90" s="17"/>
      <c r="G90" s="17">
        <v>0.12913810468629899</v>
      </c>
      <c r="H90" s="17">
        <v>0.10400374694832699</v>
      </c>
      <c r="I90" s="17">
        <v>0.27620753604745801</v>
      </c>
      <c r="J90" s="17">
        <v>0.23346462615966501</v>
      </c>
      <c r="K90" s="17">
        <v>0.332051998400057</v>
      </c>
      <c r="L90" s="17">
        <v>0.39003017987955702</v>
      </c>
      <c r="M90" s="17"/>
      <c r="N90" s="17">
        <v>0.24024426310368799</v>
      </c>
      <c r="O90" s="17">
        <v>0.25824913996749199</v>
      </c>
      <c r="P90" s="17">
        <v>0.27994505644627898</v>
      </c>
      <c r="Q90" s="17">
        <v>0.207840282314881</v>
      </c>
      <c r="R90" s="17"/>
      <c r="S90" s="17">
        <v>0.18521737681929301</v>
      </c>
      <c r="T90" s="17">
        <v>0.22584919490260899</v>
      </c>
      <c r="U90" s="17">
        <v>0.45004235472619802</v>
      </c>
      <c r="V90" s="17">
        <v>0.15957260994327699</v>
      </c>
      <c r="W90" s="17">
        <v>0.292010474832122</v>
      </c>
      <c r="X90" s="17">
        <v>0.12899471963914699</v>
      </c>
      <c r="Y90" s="17">
        <v>0.27471173321008702</v>
      </c>
      <c r="Z90" s="17">
        <v>0.39525392518583502</v>
      </c>
      <c r="AA90" s="17">
        <v>0.159944442763225</v>
      </c>
      <c r="AB90" s="17">
        <v>0.32471890379590401</v>
      </c>
      <c r="AC90" s="17">
        <v>0.15571161419104201</v>
      </c>
      <c r="AD90" s="17">
        <v>0.31990604687524998</v>
      </c>
      <c r="AE90" s="17"/>
      <c r="AF90" s="17">
        <v>0.241163117540208</v>
      </c>
      <c r="AG90" s="17">
        <v>0.21393104596769799</v>
      </c>
      <c r="AH90" s="17">
        <v>0.26782696271856699</v>
      </c>
      <c r="AI90" s="17">
        <v>0.26601205046640303</v>
      </c>
      <c r="AJ90" s="17">
        <v>0.239037172747188</v>
      </c>
      <c r="AK90" s="17"/>
      <c r="AL90" s="17">
        <v>0.28091127410202499</v>
      </c>
      <c r="AM90" s="17">
        <v>0.263667887043259</v>
      </c>
      <c r="AN90" s="17">
        <v>0.19154498267834599</v>
      </c>
      <c r="AO90" s="17">
        <v>3.9702675837056001E-2</v>
      </c>
      <c r="AP90" s="17"/>
      <c r="AQ90" s="17">
        <v>0.26128633841519999</v>
      </c>
      <c r="AR90" s="17">
        <v>0.22697331795465001</v>
      </c>
      <c r="AS90" s="17"/>
      <c r="AT90" s="17">
        <v>0.20943514758617601</v>
      </c>
      <c r="AU90" s="17">
        <v>0.41675803095789499</v>
      </c>
      <c r="AV90" s="17"/>
      <c r="AW90" s="17">
        <v>0.31337288717999801</v>
      </c>
      <c r="AX90" s="17">
        <v>0.22335401038001401</v>
      </c>
      <c r="AY90" s="17">
        <v>0.189054731899511</v>
      </c>
      <c r="AZ90" s="17"/>
      <c r="BA90" s="17">
        <v>0.130652912163086</v>
      </c>
      <c r="BB90" s="17">
        <v>0.29918392032236102</v>
      </c>
      <c r="BC90" s="17">
        <v>0.26644993767793101</v>
      </c>
      <c r="BD90" s="17">
        <v>0.26804916406738999</v>
      </c>
      <c r="BE90" s="17">
        <v>0.299844210991077</v>
      </c>
      <c r="BF90" s="17"/>
      <c r="BG90" s="17">
        <v>0.20240700771466599</v>
      </c>
      <c r="BH90" s="17">
        <v>0.27836998981643102</v>
      </c>
      <c r="BI90" s="17"/>
      <c r="BJ90" s="17">
        <v>0.211155061806444</v>
      </c>
      <c r="BK90" s="17">
        <v>0.376619544324231</v>
      </c>
      <c r="BL90" s="17"/>
      <c r="BM90" s="17">
        <v>0.20851290536094699</v>
      </c>
      <c r="BN90" s="17">
        <v>0.36203419221420802</v>
      </c>
      <c r="BO90" s="17">
        <v>0.153013085989646</v>
      </c>
      <c r="BP90" s="17">
        <v>0.24863171820251301</v>
      </c>
      <c r="BQ90" s="17">
        <v>0.28939902224995001</v>
      </c>
      <c r="BR90" s="17"/>
      <c r="BS90" s="17">
        <v>0.24116890412274899</v>
      </c>
      <c r="BT90" s="17"/>
      <c r="BU90" s="17">
        <v>0.32371531343111698</v>
      </c>
      <c r="BV90" s="17">
        <v>9.4114506444957294E-2</v>
      </c>
      <c r="BW90" s="17">
        <v>0.211132638025775</v>
      </c>
      <c r="BX90" s="17">
        <v>0.29243975747275802</v>
      </c>
      <c r="BY90" s="17">
        <v>0.25057034635931202</v>
      </c>
      <c r="BZ90" s="17"/>
      <c r="CA90" s="17">
        <v>6.14418779512226E-2</v>
      </c>
      <c r="CB90" s="17"/>
      <c r="CC90" s="17">
        <v>0.242521101181849</v>
      </c>
      <c r="CD90" s="17">
        <v>0.27605184529614302</v>
      </c>
      <c r="CE90" s="17"/>
      <c r="CF90" s="17">
        <v>0.274159628124932</v>
      </c>
      <c r="CG90" s="17"/>
      <c r="CH90" s="17">
        <v>0.32880408534563799</v>
      </c>
      <c r="CI90" s="17">
        <v>0.157720996304758</v>
      </c>
    </row>
    <row r="91" spans="2:87" x14ac:dyDescent="0.35">
      <c r="B91" t="s">
        <v>160</v>
      </c>
      <c r="C91" s="17">
        <v>6.5943839643729504E-2</v>
      </c>
      <c r="D91" s="17">
        <v>6.5450590063138803E-2</v>
      </c>
      <c r="E91" s="17">
        <v>6.6726915405559195E-2</v>
      </c>
      <c r="F91" s="17"/>
      <c r="G91" s="17">
        <v>7.3863693134557207E-2</v>
      </c>
      <c r="H91" s="17">
        <v>4.8494403818219699E-2</v>
      </c>
      <c r="I91" s="17">
        <v>8.8728918607898E-2</v>
      </c>
      <c r="J91" s="17">
        <v>8.17123412128066E-2</v>
      </c>
      <c r="K91" s="17">
        <v>8.4128596615747106E-2</v>
      </c>
      <c r="L91" s="17">
        <v>2.8505200879191301E-2</v>
      </c>
      <c r="M91" s="17"/>
      <c r="N91" s="17">
        <v>5.0205247095492303E-2</v>
      </c>
      <c r="O91" s="17">
        <v>6.0044647368731503E-2</v>
      </c>
      <c r="P91" s="17">
        <v>9.6156198977541602E-2</v>
      </c>
      <c r="Q91" s="17">
        <v>6.4398422203833294E-2</v>
      </c>
      <c r="R91" s="17"/>
      <c r="S91" s="17">
        <v>5.1012334696132602E-2</v>
      </c>
      <c r="T91" s="17">
        <v>4.4744843623206097E-2</v>
      </c>
      <c r="U91" s="17">
        <v>0</v>
      </c>
      <c r="V91" s="17">
        <v>5.4179944153286003E-2</v>
      </c>
      <c r="W91" s="17">
        <v>0.11678243566551599</v>
      </c>
      <c r="X91" s="17">
        <v>9.3608677422312395E-2</v>
      </c>
      <c r="Y91" s="17">
        <v>0.13171227896076401</v>
      </c>
      <c r="Z91" s="17">
        <v>0</v>
      </c>
      <c r="AA91" s="17">
        <v>1.7628312688744201E-2</v>
      </c>
      <c r="AB91" s="17">
        <v>6.0455688167344999E-2</v>
      </c>
      <c r="AC91" s="17">
        <v>0.248673933852572</v>
      </c>
      <c r="AD91" s="17">
        <v>8.6699160462176197E-2</v>
      </c>
      <c r="AE91" s="17"/>
      <c r="AF91" s="17">
        <v>6.5382491473986296E-2</v>
      </c>
      <c r="AG91" s="17">
        <v>8.0015668293391504E-2</v>
      </c>
      <c r="AH91" s="17">
        <v>7.4471536500619898E-2</v>
      </c>
      <c r="AI91" s="17">
        <v>4.8864679063661202E-2</v>
      </c>
      <c r="AJ91" s="17">
        <v>2.7358589552032301E-2</v>
      </c>
      <c r="AK91" s="17"/>
      <c r="AL91" s="17">
        <v>6.5986214825167894E-2</v>
      </c>
      <c r="AM91" s="17">
        <v>6.5908923313237597E-2</v>
      </c>
      <c r="AN91" s="17">
        <v>6.35565353792958E-2</v>
      </c>
      <c r="AO91" s="17">
        <v>7.4808452809991002E-2</v>
      </c>
      <c r="AP91" s="17"/>
      <c r="AQ91" s="17">
        <v>8.0991073694487797E-2</v>
      </c>
      <c r="AR91" s="17">
        <v>4.5193744617861999E-2</v>
      </c>
      <c r="AS91" s="17"/>
      <c r="AT91" s="17">
        <v>7.4268589588647099E-2</v>
      </c>
      <c r="AU91" s="17">
        <v>3.0190825063998099E-2</v>
      </c>
      <c r="AV91" s="17"/>
      <c r="AW91" s="17">
        <v>5.85337658689698E-2</v>
      </c>
      <c r="AX91" s="17">
        <v>7.3556359206551097E-2</v>
      </c>
      <c r="AY91" s="17">
        <v>7.1977913834327903E-2</v>
      </c>
      <c r="AZ91" s="17"/>
      <c r="BA91" s="17">
        <v>5.6525764904782401E-2</v>
      </c>
      <c r="BB91" s="17">
        <v>7.3696587599316396E-2</v>
      </c>
      <c r="BC91" s="17">
        <v>6.7715428496329694E-2</v>
      </c>
      <c r="BD91" s="17">
        <v>7.8941902178507994E-2</v>
      </c>
      <c r="BE91" s="17">
        <v>4.2384025418672401E-2</v>
      </c>
      <c r="BF91" s="17"/>
      <c r="BG91" s="17">
        <v>8.5402591322950805E-2</v>
      </c>
      <c r="BH91" s="17">
        <v>5.21529920046633E-2</v>
      </c>
      <c r="BI91" s="17"/>
      <c r="BJ91" s="17">
        <v>7.4615400990078601E-2</v>
      </c>
      <c r="BK91" s="17">
        <v>3.4432897428100802E-2</v>
      </c>
      <c r="BL91" s="17"/>
      <c r="BM91" s="17">
        <v>8.0886504571405199E-2</v>
      </c>
      <c r="BN91" s="17">
        <v>0.107789799785416</v>
      </c>
      <c r="BO91" s="17">
        <v>3.6000322132602097E-2</v>
      </c>
      <c r="BP91" s="17">
        <v>0</v>
      </c>
      <c r="BQ91" s="17">
        <v>0.12541254028868301</v>
      </c>
      <c r="BR91" s="17"/>
      <c r="BS91" s="17">
        <v>9.3479883753229506E-2</v>
      </c>
      <c r="BT91" s="17"/>
      <c r="BU91" s="17">
        <v>8.8812861347631195E-2</v>
      </c>
      <c r="BV91" s="17">
        <v>1.45599265649219E-2</v>
      </c>
      <c r="BW91" s="17">
        <v>0</v>
      </c>
      <c r="BX91" s="17">
        <v>0.141364252132097</v>
      </c>
      <c r="BY91" s="17">
        <v>4.9869253609257397E-2</v>
      </c>
      <c r="BZ91" s="17"/>
      <c r="CA91" s="17">
        <v>5.7365810680070302E-2</v>
      </c>
      <c r="CB91" s="17"/>
      <c r="CC91" s="17">
        <v>6.6013637365990099E-2</v>
      </c>
      <c r="CD91" s="17">
        <v>6.97082808538627E-2</v>
      </c>
      <c r="CE91" s="17"/>
      <c r="CF91" s="17">
        <v>5.3528404432410602E-2</v>
      </c>
      <c r="CG91" s="17"/>
      <c r="CH91" s="17">
        <v>9.8549445425164195E-2</v>
      </c>
      <c r="CI91" s="17">
        <v>0</v>
      </c>
    </row>
    <row r="92" spans="2:87" x14ac:dyDescent="0.35">
      <c r="B92" t="s">
        <v>161</v>
      </c>
      <c r="C92" s="17">
        <v>9.2866899949025597E-2</v>
      </c>
      <c r="D92" s="17">
        <v>8.5887461493607403E-2</v>
      </c>
      <c r="E92" s="17">
        <v>0.100419309390797</v>
      </c>
      <c r="F92" s="17"/>
      <c r="G92" s="17">
        <v>7.1533702323085993E-2</v>
      </c>
      <c r="H92" s="17">
        <v>0.10519863864260499</v>
      </c>
      <c r="I92" s="17">
        <v>9.2352598852050494E-2</v>
      </c>
      <c r="J92" s="17">
        <v>9.6916918406772995E-2</v>
      </c>
      <c r="K92" s="17">
        <v>8.5969656874780004E-2</v>
      </c>
      <c r="L92" s="17">
        <v>9.9055652721636606E-2</v>
      </c>
      <c r="M92" s="17"/>
      <c r="N92" s="17">
        <v>7.8888796869149999E-2</v>
      </c>
      <c r="O92" s="17">
        <v>5.4040257054679498E-2</v>
      </c>
      <c r="P92" s="17">
        <v>6.7032645734526705E-2</v>
      </c>
      <c r="Q92" s="17">
        <v>0.168783912137872</v>
      </c>
      <c r="R92" s="17"/>
      <c r="S92" s="17">
        <v>6.5610363011041603E-2</v>
      </c>
      <c r="T92" s="17">
        <v>6.1267761053248299E-2</v>
      </c>
      <c r="U92" s="17">
        <v>5.0101195990883002E-2</v>
      </c>
      <c r="V92" s="17">
        <v>0.10617120532388399</v>
      </c>
      <c r="W92" s="17">
        <v>4.7650181872209298E-2</v>
      </c>
      <c r="X92" s="17">
        <v>0.116590328317876</v>
      </c>
      <c r="Y92" s="17">
        <v>0.144999805615942</v>
      </c>
      <c r="Z92" s="17">
        <v>0.12912195457853601</v>
      </c>
      <c r="AA92" s="17">
        <v>7.2598140333413899E-2</v>
      </c>
      <c r="AB92" s="17">
        <v>9.0061872436491497E-2</v>
      </c>
      <c r="AC92" s="17">
        <v>0.188834759434718</v>
      </c>
      <c r="AD92" s="17">
        <v>0.184279196882837</v>
      </c>
      <c r="AE92" s="17"/>
      <c r="AF92" s="17">
        <v>0.136915885834127</v>
      </c>
      <c r="AG92" s="17">
        <v>8.6200077635547601E-2</v>
      </c>
      <c r="AH92" s="17">
        <v>0.105706831617909</v>
      </c>
      <c r="AI92" s="17">
        <v>3.54766484516695E-2</v>
      </c>
      <c r="AJ92" s="17">
        <v>5.8018660866787898E-2</v>
      </c>
      <c r="AK92" s="17"/>
      <c r="AL92" s="17">
        <v>0.115087086827091</v>
      </c>
      <c r="AM92" s="17">
        <v>9.8836236833234198E-2</v>
      </c>
      <c r="AN92" s="17">
        <v>4.2741664129622998E-2</v>
      </c>
      <c r="AO92" s="17">
        <v>5.18303877967922E-2</v>
      </c>
      <c r="AP92" s="17"/>
      <c r="AQ92" s="17">
        <v>0.109390488597277</v>
      </c>
      <c r="AR92" s="17">
        <v>7.0080915929438506E-2</v>
      </c>
      <c r="AS92" s="17"/>
      <c r="AT92" s="17">
        <v>0.10592130934918</v>
      </c>
      <c r="AU92" s="17">
        <v>7.2200119657637701E-2</v>
      </c>
      <c r="AV92" s="17"/>
      <c r="AW92" s="17">
        <v>0.104095369432853</v>
      </c>
      <c r="AX92" s="17">
        <v>6.6254895471126396E-2</v>
      </c>
      <c r="AY92" s="17">
        <v>9.4689534998803296E-2</v>
      </c>
      <c r="AZ92" s="17"/>
      <c r="BA92" s="17">
        <v>0.104541340956289</v>
      </c>
      <c r="BB92" s="17">
        <v>6.5941733568510602E-2</v>
      </c>
      <c r="BC92" s="17">
        <v>9.8187753096511704E-2</v>
      </c>
      <c r="BD92" s="17">
        <v>8.5998879832597894E-2</v>
      </c>
      <c r="BE92" s="17">
        <v>0.140319915588063</v>
      </c>
      <c r="BF92" s="17"/>
      <c r="BG92" s="17">
        <v>0.141056143514244</v>
      </c>
      <c r="BH92" s="17">
        <v>5.8714117344814E-2</v>
      </c>
      <c r="BI92" s="17"/>
      <c r="BJ92" s="17">
        <v>0.103524710566998</v>
      </c>
      <c r="BK92" s="17">
        <v>5.4138274144002199E-2</v>
      </c>
      <c r="BL92" s="17"/>
      <c r="BM92" s="17">
        <v>0.17020860052286599</v>
      </c>
      <c r="BN92" s="17">
        <v>0.107593059793002</v>
      </c>
      <c r="BO92" s="17">
        <v>4.4175929315251897E-2</v>
      </c>
      <c r="BP92" s="17">
        <v>9.3909424444626396E-2</v>
      </c>
      <c r="BQ92" s="17">
        <v>6.6633506118179794E-2</v>
      </c>
      <c r="BR92" s="17"/>
      <c r="BS92" s="17">
        <v>4.7233788607007998E-2</v>
      </c>
      <c r="BT92" s="17"/>
      <c r="BU92" s="17">
        <v>8.7275129641520899E-2</v>
      </c>
      <c r="BV92" s="17">
        <v>4.7130746154773799E-2</v>
      </c>
      <c r="BW92" s="17">
        <v>6.1884650930404198E-2</v>
      </c>
      <c r="BX92" s="17">
        <v>2.95541105587987E-2</v>
      </c>
      <c r="BY92" s="17">
        <v>0.34207643213663003</v>
      </c>
      <c r="BZ92" s="17"/>
      <c r="CA92" s="17">
        <v>3.7112293205638101E-2</v>
      </c>
      <c r="CB92" s="17"/>
      <c r="CC92" s="17">
        <v>6.3755819060786506E-2</v>
      </c>
      <c r="CD92" s="17">
        <v>0.13274179582804099</v>
      </c>
      <c r="CE92" s="17"/>
      <c r="CF92" s="17">
        <v>7.1809065937917999E-2</v>
      </c>
      <c r="CG92" s="17"/>
      <c r="CH92" s="17">
        <v>9.7474335245827007E-2</v>
      </c>
      <c r="CI92" s="17">
        <v>8.4326349624708502E-2</v>
      </c>
    </row>
    <row r="93" spans="2:87" x14ac:dyDescent="0.35"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</row>
    <row r="94" spans="2:87" x14ac:dyDescent="0.35">
      <c r="B94" s="6" t="s">
        <v>165</v>
      </c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</row>
    <row r="95" spans="2:87" x14ac:dyDescent="0.35">
      <c r="B95" s="24" t="s">
        <v>163</v>
      </c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</row>
    <row r="96" spans="2:87" x14ac:dyDescent="0.35">
      <c r="B96" t="s">
        <v>157</v>
      </c>
      <c r="C96" s="17">
        <v>7.0534001278466402E-2</v>
      </c>
      <c r="D96" s="17">
        <v>8.0446115410126903E-2</v>
      </c>
      <c r="E96" s="17">
        <v>6.0658110183194197E-2</v>
      </c>
      <c r="F96" s="17"/>
      <c r="G96" s="17">
        <v>1.9862028977438599E-2</v>
      </c>
      <c r="H96" s="17">
        <v>0.12537336826457801</v>
      </c>
      <c r="I96" s="17">
        <v>7.6237524429753498E-2</v>
      </c>
      <c r="J96" s="17">
        <v>9.0212756569871905E-2</v>
      </c>
      <c r="K96" s="17">
        <v>7.1899097125426803E-2</v>
      </c>
      <c r="L96" s="17">
        <v>2.9490629087209098E-2</v>
      </c>
      <c r="M96" s="17"/>
      <c r="N96" s="17">
        <v>6.1493943560752197E-2</v>
      </c>
      <c r="O96" s="17">
        <v>3.64602316646312E-2</v>
      </c>
      <c r="P96" s="17">
        <v>8.5125443818748106E-2</v>
      </c>
      <c r="Q96" s="17">
        <v>0.101755909418104</v>
      </c>
      <c r="R96" s="17"/>
      <c r="S96" s="17">
        <v>7.5419174571979095E-2</v>
      </c>
      <c r="T96" s="17">
        <v>9.0747713192900106E-2</v>
      </c>
      <c r="U96" s="17">
        <v>4.7964414678076203E-2</v>
      </c>
      <c r="V96" s="17">
        <v>2.89260303434252E-2</v>
      </c>
      <c r="W96" s="17">
        <v>9.2544088722148907E-2</v>
      </c>
      <c r="X96" s="17">
        <v>7.8175006975100395E-2</v>
      </c>
      <c r="Y96" s="17">
        <v>0</v>
      </c>
      <c r="Z96" s="17">
        <v>8.2916370563690306E-2</v>
      </c>
      <c r="AA96" s="17">
        <v>0.10541951334095501</v>
      </c>
      <c r="AB96" s="17">
        <v>5.7561479419162197E-2</v>
      </c>
      <c r="AC96" s="17">
        <v>3.1902440076669501E-2</v>
      </c>
      <c r="AD96" s="17">
        <v>0.17785289227548001</v>
      </c>
      <c r="AE96" s="17"/>
      <c r="AF96" s="17">
        <v>0.119585658252205</v>
      </c>
      <c r="AG96" s="17">
        <v>7.0215949823529494E-2</v>
      </c>
      <c r="AH96" s="17">
        <v>4.7904144501530903E-2</v>
      </c>
      <c r="AI96" s="17">
        <v>4.0745077529406398E-2</v>
      </c>
      <c r="AJ96" s="17">
        <v>7.6505951320271506E-2</v>
      </c>
      <c r="AK96" s="17"/>
      <c r="AL96" s="17">
        <v>5.9449641011378798E-2</v>
      </c>
      <c r="AM96" s="17">
        <v>5.12739923249051E-2</v>
      </c>
      <c r="AN96" s="17">
        <v>9.0652017147709402E-2</v>
      </c>
      <c r="AO96" s="17">
        <v>0.24543715948022701</v>
      </c>
      <c r="AP96" s="17"/>
      <c r="AQ96" s="17">
        <v>6.2243925561377103E-2</v>
      </c>
      <c r="AR96" s="17">
        <v>8.1965993252603994E-2</v>
      </c>
      <c r="AS96" s="17"/>
      <c r="AT96" s="17">
        <v>6.8569290685724302E-2</v>
      </c>
      <c r="AU96" s="17">
        <v>3.0631487751863199E-2</v>
      </c>
      <c r="AV96" s="17"/>
      <c r="AW96" s="17">
        <v>4.5543746007161497E-2</v>
      </c>
      <c r="AX96" s="17">
        <v>5.8705319489405397E-2</v>
      </c>
      <c r="AY96" s="17">
        <v>0.11251101808736599</v>
      </c>
      <c r="AZ96" s="17"/>
      <c r="BA96" s="17">
        <v>0.13158845644245001</v>
      </c>
      <c r="BB96" s="17">
        <v>5.07361555539537E-2</v>
      </c>
      <c r="BC96" s="17">
        <v>6.1934451039359399E-2</v>
      </c>
      <c r="BD96" s="17">
        <v>0</v>
      </c>
      <c r="BE96" s="17">
        <v>7.7955790287137894E-2</v>
      </c>
      <c r="BF96" s="17"/>
      <c r="BG96" s="17">
        <v>5.5526347660731501E-2</v>
      </c>
      <c r="BH96" s="17">
        <v>8.1170257286762804E-2</v>
      </c>
      <c r="BI96" s="17"/>
      <c r="BJ96" s="17">
        <v>7.3308683931689406E-2</v>
      </c>
      <c r="BK96" s="17">
        <v>6.0451288228269603E-2</v>
      </c>
      <c r="BL96" s="17"/>
      <c r="BM96" s="17">
        <v>9.8918645769777602E-2</v>
      </c>
      <c r="BN96" s="17">
        <v>1.7129313633008399E-2</v>
      </c>
      <c r="BO96" s="17">
        <v>8.3407216118367905E-2</v>
      </c>
      <c r="BP96" s="17">
        <v>4.5271956754926602E-2</v>
      </c>
      <c r="BQ96" s="17">
        <v>6.9949217961081195E-2</v>
      </c>
      <c r="BR96" s="17"/>
      <c r="BS96" s="17">
        <v>8.9943601713713003E-2</v>
      </c>
      <c r="BT96" s="17"/>
      <c r="BU96" s="17">
        <v>2.1141424285554999E-2</v>
      </c>
      <c r="BV96" s="17">
        <v>7.3927410232278903E-2</v>
      </c>
      <c r="BW96" s="17">
        <v>3.9488853261392898E-2</v>
      </c>
      <c r="BX96" s="17">
        <v>0.11207108186219999</v>
      </c>
      <c r="BY96" s="17">
        <v>4.6611243790483099E-2</v>
      </c>
      <c r="BZ96" s="17"/>
      <c r="CA96" s="17">
        <v>8.8456606635371304E-2</v>
      </c>
      <c r="CB96" s="17"/>
      <c r="CC96" s="17">
        <v>8.1924156888940003E-2</v>
      </c>
      <c r="CD96" s="17">
        <v>3.2762437265733003E-2</v>
      </c>
      <c r="CE96" s="17"/>
      <c r="CF96" s="17">
        <v>7.5416759430066704E-2</v>
      </c>
      <c r="CG96" s="17"/>
      <c r="CH96" s="17">
        <v>5.36448327904821E-2</v>
      </c>
      <c r="CI96" s="17">
        <v>9.6670014274982896E-2</v>
      </c>
    </row>
    <row r="97" spans="2:87" x14ac:dyDescent="0.35">
      <c r="B97" t="s">
        <v>158</v>
      </c>
      <c r="C97" s="17">
        <v>0.204493492162929</v>
      </c>
      <c r="D97" s="17">
        <v>0.24856448471418399</v>
      </c>
      <c r="E97" s="17">
        <v>0.160125400088825</v>
      </c>
      <c r="F97" s="17"/>
      <c r="G97" s="17">
        <v>0.33601775335780198</v>
      </c>
      <c r="H97" s="17">
        <v>0.33800871028150697</v>
      </c>
      <c r="I97" s="17">
        <v>0.22618978711996701</v>
      </c>
      <c r="J97" s="17">
        <v>0.117216311784075</v>
      </c>
      <c r="K97" s="17">
        <v>0.149603635302231</v>
      </c>
      <c r="L97" s="17">
        <v>9.04085880857491E-2</v>
      </c>
      <c r="M97" s="17"/>
      <c r="N97" s="17">
        <v>0.22831732031548599</v>
      </c>
      <c r="O97" s="17">
        <v>0.17489878214642299</v>
      </c>
      <c r="P97" s="17">
        <v>0.202072507736416</v>
      </c>
      <c r="Q97" s="17">
        <v>0.21546318202387801</v>
      </c>
      <c r="R97" s="17"/>
      <c r="S97" s="17">
        <v>0.34614576819273202</v>
      </c>
      <c r="T97" s="17">
        <v>0.17005291804912401</v>
      </c>
      <c r="U97" s="17">
        <v>0.15217045286036901</v>
      </c>
      <c r="V97" s="17">
        <v>0.18816572456934799</v>
      </c>
      <c r="W97" s="17">
        <v>0.23409822548372999</v>
      </c>
      <c r="X97" s="17">
        <v>0.25000108058229897</v>
      </c>
      <c r="Y97" s="17">
        <v>8.5097156905899196E-2</v>
      </c>
      <c r="Z97" s="17">
        <v>0.19573864762419901</v>
      </c>
      <c r="AA97" s="17">
        <v>0.208475868922262</v>
      </c>
      <c r="AB97" s="17">
        <v>0.22951089729053301</v>
      </c>
      <c r="AC97" s="17">
        <v>8.6854644713401499E-2</v>
      </c>
      <c r="AD97" s="17">
        <v>9.4941290924277694E-2</v>
      </c>
      <c r="AE97" s="17"/>
      <c r="AF97" s="17">
        <v>0.22889974258773499</v>
      </c>
      <c r="AG97" s="17">
        <v>0.16654506538675601</v>
      </c>
      <c r="AH97" s="17">
        <v>0.18978116961828401</v>
      </c>
      <c r="AI97" s="17">
        <v>0.249651027364062</v>
      </c>
      <c r="AJ97" s="17">
        <v>0.285741864973661</v>
      </c>
      <c r="AK97" s="17"/>
      <c r="AL97" s="17">
        <v>0.149092789636395</v>
      </c>
      <c r="AM97" s="17">
        <v>0.239392314741628</v>
      </c>
      <c r="AN97" s="17">
        <v>0.22800562905114299</v>
      </c>
      <c r="AO97" s="17">
        <v>0.26920760718862502</v>
      </c>
      <c r="AP97" s="17"/>
      <c r="AQ97" s="17">
        <v>0.18317275624249901</v>
      </c>
      <c r="AR97" s="17">
        <v>0.23389472928584501</v>
      </c>
      <c r="AS97" s="17"/>
      <c r="AT97" s="17">
        <v>0.256162354122348</v>
      </c>
      <c r="AU97" s="17">
        <v>9.30198013042558E-2</v>
      </c>
      <c r="AV97" s="17"/>
      <c r="AW97" s="17">
        <v>0.16421106246954301</v>
      </c>
      <c r="AX97" s="17">
        <v>0.23791198415109899</v>
      </c>
      <c r="AY97" s="17">
        <v>0.21942680698242001</v>
      </c>
      <c r="AZ97" s="17"/>
      <c r="BA97" s="17">
        <v>0.29799268573968801</v>
      </c>
      <c r="BB97" s="17">
        <v>0.19565382420935001</v>
      </c>
      <c r="BC97" s="17">
        <v>0.18438933879516001</v>
      </c>
      <c r="BD97" s="17">
        <v>0.127927702459396</v>
      </c>
      <c r="BE97" s="17">
        <v>0.12960281035275101</v>
      </c>
      <c r="BF97" s="17"/>
      <c r="BG97" s="17">
        <v>0.18931603893032101</v>
      </c>
      <c r="BH97" s="17">
        <v>0.21525008891334901</v>
      </c>
      <c r="BI97" s="17"/>
      <c r="BJ97" s="17">
        <v>0.22412587374541099</v>
      </c>
      <c r="BK97" s="17">
        <v>0.133152840013681</v>
      </c>
      <c r="BL97" s="17"/>
      <c r="BM97" s="17">
        <v>0.20154227506754499</v>
      </c>
      <c r="BN97" s="17">
        <v>0.163166797493841</v>
      </c>
      <c r="BO97" s="17">
        <v>0.285637388614286</v>
      </c>
      <c r="BP97" s="17">
        <v>0.163261650035044</v>
      </c>
      <c r="BQ97" s="17">
        <v>0.18822179879176801</v>
      </c>
      <c r="BR97" s="17"/>
      <c r="BS97" s="17">
        <v>0.23676114171992099</v>
      </c>
      <c r="BT97" s="17"/>
      <c r="BU97" s="17">
        <v>0.17519444058845701</v>
      </c>
      <c r="BV97" s="17">
        <v>0.36162013469140603</v>
      </c>
      <c r="BW97" s="17">
        <v>0.191530533784531</v>
      </c>
      <c r="BX97" s="17">
        <v>0.199023715659678</v>
      </c>
      <c r="BY97" s="17">
        <v>9.2006433797630502E-2</v>
      </c>
      <c r="BZ97" s="17"/>
      <c r="CA97" s="17">
        <v>0.34113618658766198</v>
      </c>
      <c r="CB97" s="17"/>
      <c r="CC97" s="17">
        <v>0.20300850161556</v>
      </c>
      <c r="CD97" s="17">
        <v>0.204956473771709</v>
      </c>
      <c r="CE97" s="17"/>
      <c r="CF97" s="17">
        <v>0.13720092631709399</v>
      </c>
      <c r="CG97" s="17"/>
      <c r="CH97" s="17">
        <v>0.11979832431908299</v>
      </c>
      <c r="CI97" s="17">
        <v>0.39436153236472499</v>
      </c>
    </row>
    <row r="98" spans="2:87" x14ac:dyDescent="0.35">
      <c r="B98" t="s">
        <v>159</v>
      </c>
      <c r="C98" s="17">
        <v>0.38650923952039301</v>
      </c>
      <c r="D98" s="17">
        <v>0.35615098549326402</v>
      </c>
      <c r="E98" s="17">
        <v>0.41508764734456099</v>
      </c>
      <c r="F98" s="17"/>
      <c r="G98" s="17">
        <v>0.34888073571588701</v>
      </c>
      <c r="H98" s="17">
        <v>0.26765909982532299</v>
      </c>
      <c r="I98" s="17">
        <v>0.32054028485007602</v>
      </c>
      <c r="J98" s="17">
        <v>0.44873198507155398</v>
      </c>
      <c r="K98" s="17">
        <v>0.42284693399847301</v>
      </c>
      <c r="L98" s="17">
        <v>0.49144018972620901</v>
      </c>
      <c r="M98" s="17"/>
      <c r="N98" s="17">
        <v>0.41958680076643401</v>
      </c>
      <c r="O98" s="17">
        <v>0.37867062195940898</v>
      </c>
      <c r="P98" s="17">
        <v>0.39774063203388599</v>
      </c>
      <c r="Q98" s="17">
        <v>0.34543939182446198</v>
      </c>
      <c r="R98" s="17"/>
      <c r="S98" s="17">
        <v>0.34824367768730002</v>
      </c>
      <c r="T98" s="17">
        <v>0.35756151746886899</v>
      </c>
      <c r="U98" s="17">
        <v>0.513695432704939</v>
      </c>
      <c r="V98" s="17">
        <v>0.38571384452261498</v>
      </c>
      <c r="W98" s="17">
        <v>0.28016708334539903</v>
      </c>
      <c r="X98" s="17">
        <v>0.31956780629329001</v>
      </c>
      <c r="Y98" s="17">
        <v>0.637650105774478</v>
      </c>
      <c r="Z98" s="17">
        <v>0.30766931488370602</v>
      </c>
      <c r="AA98" s="17">
        <v>0.41916924548559897</v>
      </c>
      <c r="AB98" s="17">
        <v>0.39348180219852202</v>
      </c>
      <c r="AC98" s="17">
        <v>0.25182978913662502</v>
      </c>
      <c r="AD98" s="17">
        <v>0.36419121572771102</v>
      </c>
      <c r="AE98" s="17"/>
      <c r="AF98" s="17">
        <v>0.31169284929628299</v>
      </c>
      <c r="AG98" s="17">
        <v>0.43947755221514301</v>
      </c>
      <c r="AH98" s="17">
        <v>0.33857305711517</v>
      </c>
      <c r="AI98" s="17">
        <v>0.44764666202460002</v>
      </c>
      <c r="AJ98" s="17">
        <v>0.40977880445934001</v>
      </c>
      <c r="AK98" s="17"/>
      <c r="AL98" s="17">
        <v>0.43027124226312702</v>
      </c>
      <c r="AM98" s="17">
        <v>0.373617480919122</v>
      </c>
      <c r="AN98" s="17">
        <v>0.33504159837951097</v>
      </c>
      <c r="AO98" s="17">
        <v>0.33544685251061701</v>
      </c>
      <c r="AP98" s="17"/>
      <c r="AQ98" s="17">
        <v>0.39699171461072402</v>
      </c>
      <c r="AR98" s="17">
        <v>0.372053934744981</v>
      </c>
      <c r="AS98" s="17"/>
      <c r="AT98" s="17">
        <v>0.324750885820838</v>
      </c>
      <c r="AU98" s="17">
        <v>0.52084611659359503</v>
      </c>
      <c r="AV98" s="17"/>
      <c r="AW98" s="17">
        <v>0.41753010428957299</v>
      </c>
      <c r="AX98" s="17">
        <v>0.40136714190227502</v>
      </c>
      <c r="AY98" s="17">
        <v>0.34911698923752299</v>
      </c>
      <c r="AZ98" s="17"/>
      <c r="BA98" s="17">
        <v>0.28913845453061099</v>
      </c>
      <c r="BB98" s="17">
        <v>0.42068045191695702</v>
      </c>
      <c r="BC98" s="17">
        <v>0.39525670251644301</v>
      </c>
      <c r="BD98" s="17">
        <v>0.43653603311199102</v>
      </c>
      <c r="BE98" s="17">
        <v>0.46456124089964901</v>
      </c>
      <c r="BF98" s="17"/>
      <c r="BG98" s="17">
        <v>0.34070599370670901</v>
      </c>
      <c r="BH98" s="17">
        <v>0.41897101275252202</v>
      </c>
      <c r="BI98" s="17"/>
      <c r="BJ98" s="17">
        <v>0.34732974265758598</v>
      </c>
      <c r="BK98" s="17">
        <v>0.52888070094136197</v>
      </c>
      <c r="BL98" s="17"/>
      <c r="BM98" s="17">
        <v>0.31472326721844401</v>
      </c>
      <c r="BN98" s="17">
        <v>0.426434926918072</v>
      </c>
      <c r="BO98" s="17">
        <v>0.39883982297193898</v>
      </c>
      <c r="BP98" s="17">
        <v>0.47048785427047601</v>
      </c>
      <c r="BQ98" s="17">
        <v>0.31459699011282299</v>
      </c>
      <c r="BR98" s="17"/>
      <c r="BS98" s="17">
        <v>0.37409507382618201</v>
      </c>
      <c r="BT98" s="17"/>
      <c r="BU98" s="17">
        <v>0.43704526947456301</v>
      </c>
      <c r="BV98" s="17">
        <v>0.40549667765106701</v>
      </c>
      <c r="BW98" s="17">
        <v>0.35165479229713797</v>
      </c>
      <c r="BX98" s="17">
        <v>0.317242009049164</v>
      </c>
      <c r="BY98" s="17">
        <v>0.35892971233537502</v>
      </c>
      <c r="BZ98" s="17"/>
      <c r="CA98" s="17">
        <v>0.39698736191145401</v>
      </c>
      <c r="CB98" s="17"/>
      <c r="CC98" s="17">
        <v>0.40385544084569902</v>
      </c>
      <c r="CD98" s="17">
        <v>0.37571241891593599</v>
      </c>
      <c r="CE98" s="17"/>
      <c r="CF98" s="17">
        <v>0.42401767304120702</v>
      </c>
      <c r="CG98" s="17"/>
      <c r="CH98" s="17">
        <v>0.43857901503513902</v>
      </c>
      <c r="CI98" s="17">
        <v>0.29562274550296103</v>
      </c>
    </row>
    <row r="99" spans="2:87" x14ac:dyDescent="0.35">
      <c r="B99" t="s">
        <v>160</v>
      </c>
      <c r="C99" s="17">
        <v>0.23813018250748799</v>
      </c>
      <c r="D99" s="17">
        <v>0.227011396788348</v>
      </c>
      <c r="E99" s="17">
        <v>0.25054043650454599</v>
      </c>
      <c r="F99" s="17"/>
      <c r="G99" s="17">
        <v>0.199090813493533</v>
      </c>
      <c r="H99" s="17">
        <v>0.176472399184055</v>
      </c>
      <c r="I99" s="17">
        <v>0.25335959113551398</v>
      </c>
      <c r="J99" s="17">
        <v>0.23777028454134999</v>
      </c>
      <c r="K99" s="17">
        <v>0.256964713154889</v>
      </c>
      <c r="L99" s="17">
        <v>0.299734054775459</v>
      </c>
      <c r="M99" s="17"/>
      <c r="N99" s="17">
        <v>0.238850579064847</v>
      </c>
      <c r="O99" s="17">
        <v>0.32351838554865298</v>
      </c>
      <c r="P99" s="17">
        <v>0.225097871057026</v>
      </c>
      <c r="Q99" s="17">
        <v>0.16093552350510201</v>
      </c>
      <c r="R99" s="17"/>
      <c r="S99" s="17">
        <v>0.17753147452319901</v>
      </c>
      <c r="T99" s="17">
        <v>0.30266793592873298</v>
      </c>
      <c r="U99" s="17">
        <v>0.26230475222897598</v>
      </c>
      <c r="V99" s="17">
        <v>0.264013974503435</v>
      </c>
      <c r="W99" s="17">
        <v>0.36703994788065902</v>
      </c>
      <c r="X99" s="17">
        <v>0.15987395410726801</v>
      </c>
      <c r="Y99" s="17">
        <v>0.16232827906816</v>
      </c>
      <c r="Z99" s="17">
        <v>0.31932158047517401</v>
      </c>
      <c r="AA99" s="17">
        <v>0.17686240237672801</v>
      </c>
      <c r="AB99" s="17">
        <v>0.23075473600039401</v>
      </c>
      <c r="AC99" s="17">
        <v>0.33355416754251999</v>
      </c>
      <c r="AD99" s="17">
        <v>0.178735404189695</v>
      </c>
      <c r="AE99" s="17"/>
      <c r="AF99" s="17">
        <v>0.22588762085299</v>
      </c>
      <c r="AG99" s="17">
        <v>0.23737451707965199</v>
      </c>
      <c r="AH99" s="17">
        <v>0.26325918681020899</v>
      </c>
      <c r="AI99" s="17">
        <v>0.24379215979775201</v>
      </c>
      <c r="AJ99" s="17">
        <v>0.16995471837994</v>
      </c>
      <c r="AK99" s="17"/>
      <c r="AL99" s="17">
        <v>0.23492479619617301</v>
      </c>
      <c r="AM99" s="17">
        <v>0.21824849028597701</v>
      </c>
      <c r="AN99" s="17">
        <v>0.31319288709056697</v>
      </c>
      <c r="AO99" s="17">
        <v>0.14990838082053101</v>
      </c>
      <c r="AP99" s="17"/>
      <c r="AQ99" s="17">
        <v>0.25514663739036503</v>
      </c>
      <c r="AR99" s="17">
        <v>0.21466453728445301</v>
      </c>
      <c r="AS99" s="17"/>
      <c r="AT99" s="17">
        <v>0.24017381852861899</v>
      </c>
      <c r="AU99" s="17">
        <v>0.28298857007692901</v>
      </c>
      <c r="AV99" s="17"/>
      <c r="AW99" s="17">
        <v>0.26882998038998102</v>
      </c>
      <c r="AX99" s="17">
        <v>0.22446845279314601</v>
      </c>
      <c r="AY99" s="17">
        <v>0.21074252798356799</v>
      </c>
      <c r="AZ99" s="17"/>
      <c r="BA99" s="17">
        <v>0.18593012153448199</v>
      </c>
      <c r="BB99" s="17">
        <v>0.23671109965560999</v>
      </c>
      <c r="BC99" s="17">
        <v>0.25781744089213499</v>
      </c>
      <c r="BD99" s="17">
        <v>0.328498435139782</v>
      </c>
      <c r="BE99" s="17">
        <v>0.20563811343448099</v>
      </c>
      <c r="BF99" s="17"/>
      <c r="BG99" s="17">
        <v>0.30551965530088898</v>
      </c>
      <c r="BH99" s="17">
        <v>0.190369772842402</v>
      </c>
      <c r="BI99" s="17"/>
      <c r="BJ99" s="17">
        <v>0.25227017480283898</v>
      </c>
      <c r="BK99" s="17">
        <v>0.18674791553709599</v>
      </c>
      <c r="BL99" s="17"/>
      <c r="BM99" s="17">
        <v>0.19945895658465701</v>
      </c>
      <c r="BN99" s="17">
        <v>0.30524703358149702</v>
      </c>
      <c r="BO99" s="17">
        <v>0.171896338969413</v>
      </c>
      <c r="BP99" s="17">
        <v>0.227069114494927</v>
      </c>
      <c r="BQ99" s="17">
        <v>0.29277978326479698</v>
      </c>
      <c r="BR99" s="17"/>
      <c r="BS99" s="17">
        <v>0.247704966292395</v>
      </c>
      <c r="BT99" s="17"/>
      <c r="BU99" s="17">
        <v>0.27927421218347098</v>
      </c>
      <c r="BV99" s="17">
        <v>0.111924265790683</v>
      </c>
      <c r="BW99" s="17">
        <v>0.336663937101149</v>
      </c>
      <c r="BX99" s="17">
        <v>0.32590969296109901</v>
      </c>
      <c r="BY99" s="17">
        <v>0.21878179986594001</v>
      </c>
      <c r="BZ99" s="17"/>
      <c r="CA99" s="17">
        <v>0.153348578223957</v>
      </c>
      <c r="CB99" s="17"/>
      <c r="CC99" s="17">
        <v>0.23889698508070001</v>
      </c>
      <c r="CD99" s="17">
        <v>0.26266720803120902</v>
      </c>
      <c r="CE99" s="17"/>
      <c r="CF99" s="17">
        <v>0.27711497184078399</v>
      </c>
      <c r="CG99" s="17"/>
      <c r="CH99" s="17">
        <v>0.28658678651969799</v>
      </c>
      <c r="CI99" s="17">
        <v>0.17223437175396</v>
      </c>
    </row>
    <row r="100" spans="2:87" x14ac:dyDescent="0.35">
      <c r="B100" t="s">
        <v>161</v>
      </c>
      <c r="C100" s="17">
        <v>0.100333084530724</v>
      </c>
      <c r="D100" s="17">
        <v>8.7827017594078197E-2</v>
      </c>
      <c r="E100" s="17">
        <v>0.11358840587887301</v>
      </c>
      <c r="F100" s="17"/>
      <c r="G100" s="17">
        <v>9.6148668455339301E-2</v>
      </c>
      <c r="H100" s="17">
        <v>9.2486422444536406E-2</v>
      </c>
      <c r="I100" s="17">
        <v>0.12367281246469</v>
      </c>
      <c r="J100" s="17">
        <v>0.10606866203314901</v>
      </c>
      <c r="K100" s="17">
        <v>9.8685620418981199E-2</v>
      </c>
      <c r="L100" s="17">
        <v>8.8926538325373894E-2</v>
      </c>
      <c r="M100" s="17"/>
      <c r="N100" s="17">
        <v>5.1751356292480101E-2</v>
      </c>
      <c r="O100" s="17">
        <v>8.6451978680884098E-2</v>
      </c>
      <c r="P100" s="17">
        <v>8.9963545353923702E-2</v>
      </c>
      <c r="Q100" s="17">
        <v>0.17640599322845399</v>
      </c>
      <c r="R100" s="17"/>
      <c r="S100" s="17">
        <v>5.2659905024788997E-2</v>
      </c>
      <c r="T100" s="17">
        <v>7.8969915360373497E-2</v>
      </c>
      <c r="U100" s="17">
        <v>2.3864947527641199E-2</v>
      </c>
      <c r="V100" s="17">
        <v>0.133180426061177</v>
      </c>
      <c r="W100" s="17">
        <v>2.61506545680639E-2</v>
      </c>
      <c r="X100" s="17">
        <v>0.19238215204204301</v>
      </c>
      <c r="Y100" s="17">
        <v>0.114924458251462</v>
      </c>
      <c r="Z100" s="17">
        <v>9.4354086453231206E-2</v>
      </c>
      <c r="AA100" s="17">
        <v>9.0072969874456496E-2</v>
      </c>
      <c r="AB100" s="17">
        <v>8.8691085091388899E-2</v>
      </c>
      <c r="AC100" s="17">
        <v>0.29585895853078398</v>
      </c>
      <c r="AD100" s="17">
        <v>0.184279196882837</v>
      </c>
      <c r="AE100" s="17"/>
      <c r="AF100" s="17">
        <v>0.113934129010788</v>
      </c>
      <c r="AG100" s="17">
        <v>8.6386915494918795E-2</v>
      </c>
      <c r="AH100" s="17">
        <v>0.16048244195480599</v>
      </c>
      <c r="AI100" s="17">
        <v>1.8165073284179201E-2</v>
      </c>
      <c r="AJ100" s="17">
        <v>5.8018660866787898E-2</v>
      </c>
      <c r="AK100" s="17"/>
      <c r="AL100" s="17">
        <v>0.12626153089292599</v>
      </c>
      <c r="AM100" s="17">
        <v>0.117467721728368</v>
      </c>
      <c r="AN100" s="17">
        <v>3.3107868331068997E-2</v>
      </c>
      <c r="AO100" s="17">
        <v>0</v>
      </c>
      <c r="AP100" s="17"/>
      <c r="AQ100" s="17">
        <v>0.102444966195035</v>
      </c>
      <c r="AR100" s="17">
        <v>9.7420805432117702E-2</v>
      </c>
      <c r="AS100" s="17"/>
      <c r="AT100" s="17">
        <v>0.110343650842472</v>
      </c>
      <c r="AU100" s="17">
        <v>7.2514024273356598E-2</v>
      </c>
      <c r="AV100" s="17"/>
      <c r="AW100" s="17">
        <v>0.103885106843742</v>
      </c>
      <c r="AX100" s="17">
        <v>7.75471016640744E-2</v>
      </c>
      <c r="AY100" s="17">
        <v>0.108202657709123</v>
      </c>
      <c r="AZ100" s="17"/>
      <c r="BA100" s="17">
        <v>9.5350281752767801E-2</v>
      </c>
      <c r="BB100" s="17">
        <v>9.6218468664129198E-2</v>
      </c>
      <c r="BC100" s="17">
        <v>0.100602066756902</v>
      </c>
      <c r="BD100" s="17">
        <v>0.107037829288831</v>
      </c>
      <c r="BE100" s="17">
        <v>0.122242045025981</v>
      </c>
      <c r="BF100" s="17"/>
      <c r="BG100" s="17">
        <v>0.108931964401349</v>
      </c>
      <c r="BH100" s="17">
        <v>9.4238868204963105E-2</v>
      </c>
      <c r="BI100" s="17"/>
      <c r="BJ100" s="17">
        <v>0.102965524862474</v>
      </c>
      <c r="BK100" s="17">
        <v>9.0767255279591896E-2</v>
      </c>
      <c r="BL100" s="17"/>
      <c r="BM100" s="17">
        <v>0.18535685535957599</v>
      </c>
      <c r="BN100" s="17">
        <v>8.8021928373581498E-2</v>
      </c>
      <c r="BO100" s="17">
        <v>6.0219233325994902E-2</v>
      </c>
      <c r="BP100" s="17">
        <v>9.3909424444626396E-2</v>
      </c>
      <c r="BQ100" s="17">
        <v>0.13445220986953099</v>
      </c>
      <c r="BR100" s="17"/>
      <c r="BS100" s="17">
        <v>5.1495216447789101E-2</v>
      </c>
      <c r="BT100" s="17"/>
      <c r="BU100" s="17">
        <v>8.7344653467954295E-2</v>
      </c>
      <c r="BV100" s="17">
        <v>4.7031511634565502E-2</v>
      </c>
      <c r="BW100" s="17">
        <v>8.0661883555788794E-2</v>
      </c>
      <c r="BX100" s="17">
        <v>4.5753500467858498E-2</v>
      </c>
      <c r="BY100" s="17">
        <v>0.283670810210572</v>
      </c>
      <c r="BZ100" s="17"/>
      <c r="CA100" s="17">
        <v>2.0071266641555702E-2</v>
      </c>
      <c r="CB100" s="17"/>
      <c r="CC100" s="17">
        <v>7.2314915569101496E-2</v>
      </c>
      <c r="CD100" s="17">
        <v>0.12390146201541299</v>
      </c>
      <c r="CE100" s="17"/>
      <c r="CF100" s="17">
        <v>8.6249669370848894E-2</v>
      </c>
      <c r="CG100" s="17"/>
      <c r="CH100" s="17">
        <v>0.101391041335598</v>
      </c>
      <c r="CI100" s="17">
        <v>4.1111336103371303E-2</v>
      </c>
    </row>
    <row r="101" spans="2:87" x14ac:dyDescent="0.35"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  <c r="BX101" s="17"/>
      <c r="BY101" s="17"/>
      <c r="BZ101" s="17"/>
      <c r="CA101" s="17"/>
      <c r="CB101" s="17"/>
      <c r="CC101" s="17"/>
      <c r="CD101" s="17"/>
      <c r="CE101" s="17"/>
      <c r="CF101" s="17"/>
      <c r="CG101" s="17"/>
      <c r="CH101" s="17"/>
      <c r="CI101" s="17"/>
    </row>
    <row r="102" spans="2:87" x14ac:dyDescent="0.35">
      <c r="B102" s="6" t="s">
        <v>166</v>
      </c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  <c r="BX102" s="17"/>
      <c r="BY102" s="17"/>
      <c r="BZ102" s="17"/>
      <c r="CA102" s="17"/>
      <c r="CB102" s="17"/>
      <c r="CC102" s="17"/>
      <c r="CD102" s="17"/>
      <c r="CE102" s="17"/>
      <c r="CF102" s="17"/>
      <c r="CG102" s="17"/>
      <c r="CH102" s="17"/>
      <c r="CI102" s="17"/>
    </row>
    <row r="103" spans="2:87" x14ac:dyDescent="0.35">
      <c r="B103" s="24" t="s">
        <v>163</v>
      </c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  <c r="BY103" s="17"/>
      <c r="BZ103" s="17"/>
      <c r="CA103" s="17"/>
      <c r="CB103" s="17"/>
      <c r="CC103" s="17"/>
      <c r="CD103" s="17"/>
      <c r="CE103" s="17"/>
      <c r="CF103" s="17"/>
      <c r="CG103" s="17"/>
      <c r="CH103" s="17"/>
      <c r="CI103" s="17"/>
    </row>
    <row r="104" spans="2:87" x14ac:dyDescent="0.35">
      <c r="B104" t="s">
        <v>157</v>
      </c>
      <c r="C104" s="17">
        <v>0.13178891800758499</v>
      </c>
      <c r="D104" s="17">
        <v>0.148565710983073</v>
      </c>
      <c r="E104" s="17">
        <v>0.115125527091366</v>
      </c>
      <c r="F104" s="17"/>
      <c r="G104" s="17">
        <v>9.9976296441010803E-2</v>
      </c>
      <c r="H104" s="17">
        <v>0.203424213910705</v>
      </c>
      <c r="I104" s="17">
        <v>0.12837018103950401</v>
      </c>
      <c r="J104" s="17">
        <v>0.16504885768138</v>
      </c>
      <c r="K104" s="17">
        <v>0.150268492299894</v>
      </c>
      <c r="L104" s="17">
        <v>3.9365540943903203E-2</v>
      </c>
      <c r="M104" s="17"/>
      <c r="N104" s="17">
        <v>0.113060897648282</v>
      </c>
      <c r="O104" s="17">
        <v>0.10183754386088199</v>
      </c>
      <c r="P104" s="17">
        <v>0.166381489363018</v>
      </c>
      <c r="Q104" s="17">
        <v>0.15423254168617401</v>
      </c>
      <c r="R104" s="17"/>
      <c r="S104" s="17">
        <v>0.16150166262051699</v>
      </c>
      <c r="T104" s="17">
        <v>0.135636835463365</v>
      </c>
      <c r="U104" s="17">
        <v>9.3635944836582899E-2</v>
      </c>
      <c r="V104" s="17">
        <v>0.14064492527840999</v>
      </c>
      <c r="W104" s="17">
        <v>0.130014476088472</v>
      </c>
      <c r="X104" s="17">
        <v>0.161043753714083</v>
      </c>
      <c r="Y104" s="17">
        <v>8.8223473084818593E-2</v>
      </c>
      <c r="Z104" s="17">
        <v>0.15644925709211299</v>
      </c>
      <c r="AA104" s="17">
        <v>0.16226382198304401</v>
      </c>
      <c r="AB104" s="17">
        <v>7.9625460975515303E-2</v>
      </c>
      <c r="AC104" s="17">
        <v>7.2938250064668003E-2</v>
      </c>
      <c r="AD104" s="17">
        <v>0.22342298771833599</v>
      </c>
      <c r="AE104" s="17"/>
      <c r="AF104" s="17">
        <v>0.159136360351326</v>
      </c>
      <c r="AG104" s="17">
        <v>0.13161648899397199</v>
      </c>
      <c r="AH104" s="17">
        <v>0.104089270817767</v>
      </c>
      <c r="AI104" s="17">
        <v>0.188615489940512</v>
      </c>
      <c r="AJ104" s="17">
        <v>9.7574144872492496E-2</v>
      </c>
      <c r="AK104" s="17"/>
      <c r="AL104" s="17">
        <v>9.9168439869031802E-2</v>
      </c>
      <c r="AM104" s="17">
        <v>0.148512786830507</v>
      </c>
      <c r="AN104" s="17">
        <v>0.12238718079462201</v>
      </c>
      <c r="AO104" s="17">
        <v>0.28866932007537299</v>
      </c>
      <c r="AP104" s="17"/>
      <c r="AQ104" s="17">
        <v>0.12737698988271101</v>
      </c>
      <c r="AR104" s="17">
        <v>0.1378729549495</v>
      </c>
      <c r="AS104" s="17"/>
      <c r="AT104" s="17">
        <v>0.13119298587813399</v>
      </c>
      <c r="AU104" s="17">
        <v>4.0888415153939199E-2</v>
      </c>
      <c r="AV104" s="17"/>
      <c r="AW104" s="17">
        <v>7.6998236283591495E-2</v>
      </c>
      <c r="AX104" s="17">
        <v>0.15548141004632099</v>
      </c>
      <c r="AY104" s="17">
        <v>0.17663108615491399</v>
      </c>
      <c r="AZ104" s="17"/>
      <c r="BA104" s="17">
        <v>0.20832726424870901</v>
      </c>
      <c r="BB104" s="17">
        <v>0.10273279708812</v>
      </c>
      <c r="BC104" s="17">
        <v>0.11698431973731301</v>
      </c>
      <c r="BD104" s="17">
        <v>7.88462735652979E-2</v>
      </c>
      <c r="BE104" s="17">
        <v>0.13304472058116501</v>
      </c>
      <c r="BF104" s="17"/>
      <c r="BG104" s="17">
        <v>0.111978611541726</v>
      </c>
      <c r="BH104" s="17">
        <v>0.14582892029846201</v>
      </c>
      <c r="BI104" s="17"/>
      <c r="BJ104" s="17">
        <v>0.13934021274074501</v>
      </c>
      <c r="BK104" s="17">
        <v>0.104348829367729</v>
      </c>
      <c r="BL104" s="17"/>
      <c r="BM104" s="17">
        <v>0.17753543371075201</v>
      </c>
      <c r="BN104" s="17">
        <v>6.59724188627724E-2</v>
      </c>
      <c r="BO104" s="17">
        <v>0.17414251627459401</v>
      </c>
      <c r="BP104" s="17">
        <v>4.5271956754926602E-2</v>
      </c>
      <c r="BQ104" s="17">
        <v>0.14342550514583299</v>
      </c>
      <c r="BR104" s="17"/>
      <c r="BS104" s="17">
        <v>0.15096438951399799</v>
      </c>
      <c r="BT104" s="17"/>
      <c r="BU104" s="17">
        <v>9.1112433082958993E-2</v>
      </c>
      <c r="BV104" s="17">
        <v>0.198305464656092</v>
      </c>
      <c r="BW104" s="17">
        <v>0.10206998788595301</v>
      </c>
      <c r="BX104" s="17">
        <v>0.154815854127273</v>
      </c>
      <c r="BY104" s="17">
        <v>7.7720724460056206E-2</v>
      </c>
      <c r="BZ104" s="17"/>
      <c r="CA104" s="17">
        <v>0.184092503853759</v>
      </c>
      <c r="CB104" s="17"/>
      <c r="CC104" s="17">
        <v>0.145561235518435</v>
      </c>
      <c r="CD104" s="17">
        <v>8.5550935396123906E-2</v>
      </c>
      <c r="CE104" s="17"/>
      <c r="CF104" s="17">
        <v>0.117657436919859</v>
      </c>
      <c r="CG104" s="17"/>
      <c r="CH104" s="17">
        <v>9.6661725379188101E-2</v>
      </c>
      <c r="CI104" s="17">
        <v>0.22898882825294201</v>
      </c>
    </row>
    <row r="105" spans="2:87" x14ac:dyDescent="0.35">
      <c r="B105" t="s">
        <v>158</v>
      </c>
      <c r="C105" s="17">
        <v>0.28588913451863901</v>
      </c>
      <c r="D105" s="17">
        <v>0.325911957874924</v>
      </c>
      <c r="E105" s="17">
        <v>0.24181825512880001</v>
      </c>
      <c r="F105" s="17"/>
      <c r="G105" s="17">
        <v>0.39558995340572101</v>
      </c>
      <c r="H105" s="17">
        <v>0.33130033302996298</v>
      </c>
      <c r="I105" s="17">
        <v>0.28158197619262998</v>
      </c>
      <c r="J105" s="17">
        <v>0.30565490300375497</v>
      </c>
      <c r="K105" s="17">
        <v>0.23319122981078899</v>
      </c>
      <c r="L105" s="17">
        <v>0.190613060014615</v>
      </c>
      <c r="M105" s="17"/>
      <c r="N105" s="17">
        <v>0.28161252047214902</v>
      </c>
      <c r="O105" s="17">
        <v>0.35622029818773498</v>
      </c>
      <c r="P105" s="17">
        <v>0.26091887567893401</v>
      </c>
      <c r="Q105" s="17">
        <v>0.247347978386464</v>
      </c>
      <c r="R105" s="17"/>
      <c r="S105" s="17">
        <v>0.32671303625164</v>
      </c>
      <c r="T105" s="17">
        <v>0.23057018332474299</v>
      </c>
      <c r="U105" s="17">
        <v>0.23858705533102401</v>
      </c>
      <c r="V105" s="17">
        <v>0.34178012169803601</v>
      </c>
      <c r="W105" s="17">
        <v>0.25314600404424897</v>
      </c>
      <c r="X105" s="17">
        <v>0.33470314934367101</v>
      </c>
      <c r="Y105" s="17">
        <v>0.200744986158407</v>
      </c>
      <c r="Z105" s="17">
        <v>0.172865063838884</v>
      </c>
      <c r="AA105" s="17">
        <v>0.46226344209828601</v>
      </c>
      <c r="AB105" s="17">
        <v>0.27272906994906998</v>
      </c>
      <c r="AC105" s="17">
        <v>0.33072765085733902</v>
      </c>
      <c r="AD105" s="17">
        <v>4.5570095442856701E-2</v>
      </c>
      <c r="AE105" s="17"/>
      <c r="AF105" s="17">
        <v>0.25405644763297103</v>
      </c>
      <c r="AG105" s="17">
        <v>0.28886981663877997</v>
      </c>
      <c r="AH105" s="17">
        <v>0.25971031683184398</v>
      </c>
      <c r="AI105" s="17">
        <v>0.32089908480103801</v>
      </c>
      <c r="AJ105" s="17">
        <v>0.37589453621308999</v>
      </c>
      <c r="AK105" s="17"/>
      <c r="AL105" s="17">
        <v>0.28863343282814902</v>
      </c>
      <c r="AM105" s="17">
        <v>0.27425760957328499</v>
      </c>
      <c r="AN105" s="17">
        <v>0.29959768852768898</v>
      </c>
      <c r="AO105" s="17">
        <v>0.309987439058789</v>
      </c>
      <c r="AP105" s="17"/>
      <c r="AQ105" s="17">
        <v>0.24681178989760899</v>
      </c>
      <c r="AR105" s="17">
        <v>0.33977668697576802</v>
      </c>
      <c r="AS105" s="17"/>
      <c r="AT105" s="17">
        <v>0.30308992721305</v>
      </c>
      <c r="AU105" s="17">
        <v>0.20013308297895199</v>
      </c>
      <c r="AV105" s="17"/>
      <c r="AW105" s="17">
        <v>0.25019091218793998</v>
      </c>
      <c r="AX105" s="17">
        <v>0.33557184181831001</v>
      </c>
      <c r="AY105" s="17">
        <v>0.28182654750820502</v>
      </c>
      <c r="AZ105" s="17"/>
      <c r="BA105" s="17">
        <v>0.278271652102631</v>
      </c>
      <c r="BB105" s="17">
        <v>0.295702125897225</v>
      </c>
      <c r="BC105" s="17">
        <v>0.31014534680660399</v>
      </c>
      <c r="BD105" s="17">
        <v>0.21898676594081401</v>
      </c>
      <c r="BE105" s="17">
        <v>0.23903915381464799</v>
      </c>
      <c r="BF105" s="17"/>
      <c r="BG105" s="17">
        <v>0.27267966768857599</v>
      </c>
      <c r="BH105" s="17">
        <v>0.29525097578419202</v>
      </c>
      <c r="BI105" s="17"/>
      <c r="BJ105" s="17">
        <v>0.29640300179979201</v>
      </c>
      <c r="BK105" s="17">
        <v>0.24768357370591601</v>
      </c>
      <c r="BL105" s="17"/>
      <c r="BM105" s="17">
        <v>0.24641274432013099</v>
      </c>
      <c r="BN105" s="17">
        <v>0.26192103684916701</v>
      </c>
      <c r="BO105" s="17">
        <v>0.32918596505916398</v>
      </c>
      <c r="BP105" s="17">
        <v>0.49794746937788398</v>
      </c>
      <c r="BQ105" s="17">
        <v>0.239327695783177</v>
      </c>
      <c r="BR105" s="17"/>
      <c r="BS105" s="17">
        <v>0.25693115142157402</v>
      </c>
      <c r="BT105" s="17"/>
      <c r="BU105" s="17">
        <v>0.26031356300739</v>
      </c>
      <c r="BV105" s="17">
        <v>0.398170766580211</v>
      </c>
      <c r="BW105" s="17">
        <v>0.350480247176015</v>
      </c>
      <c r="BX105" s="17">
        <v>0.21719594413958801</v>
      </c>
      <c r="BY105" s="17">
        <v>8.7206235498896403E-2</v>
      </c>
      <c r="BZ105" s="17"/>
      <c r="CA105" s="17">
        <v>0.27124482000576999</v>
      </c>
      <c r="CB105" s="17"/>
      <c r="CC105" s="17">
        <v>0.29864082098150901</v>
      </c>
      <c r="CD105" s="17">
        <v>0.25759305746394801</v>
      </c>
      <c r="CE105" s="17"/>
      <c r="CF105" s="17">
        <v>0.240858306527508</v>
      </c>
      <c r="CG105" s="17"/>
      <c r="CH105" s="17">
        <v>0.207038124140697</v>
      </c>
      <c r="CI105" s="17">
        <v>0.36567184394859897</v>
      </c>
    </row>
    <row r="106" spans="2:87" x14ac:dyDescent="0.35">
      <c r="B106" t="s">
        <v>159</v>
      </c>
      <c r="C106" s="17">
        <v>0.341199419722855</v>
      </c>
      <c r="D106" s="17">
        <v>0.30080312094018702</v>
      </c>
      <c r="E106" s="17">
        <v>0.384087754826963</v>
      </c>
      <c r="F106" s="17"/>
      <c r="G106" s="17">
        <v>0.29464939770084397</v>
      </c>
      <c r="H106" s="17">
        <v>0.28253916473710999</v>
      </c>
      <c r="I106" s="17">
        <v>0.28291737905119502</v>
      </c>
      <c r="J106" s="17">
        <v>0.28470311168124002</v>
      </c>
      <c r="K106" s="17">
        <v>0.31706599773001698</v>
      </c>
      <c r="L106" s="17">
        <v>0.55405383098509597</v>
      </c>
      <c r="M106" s="17"/>
      <c r="N106" s="17">
        <v>0.38818747463268899</v>
      </c>
      <c r="O106" s="17">
        <v>0.32086490106420901</v>
      </c>
      <c r="P106" s="17">
        <v>0.32309775015127201</v>
      </c>
      <c r="Q106" s="17">
        <v>0.32021096488886103</v>
      </c>
      <c r="R106" s="17"/>
      <c r="S106" s="17">
        <v>0.293624865300605</v>
      </c>
      <c r="T106" s="17">
        <v>0.43812369403733498</v>
      </c>
      <c r="U106" s="17">
        <v>0.50271406136955399</v>
      </c>
      <c r="V106" s="17">
        <v>0.23093226190865501</v>
      </c>
      <c r="W106" s="17">
        <v>0.30425269092741403</v>
      </c>
      <c r="X106" s="17">
        <v>0.26822833461792001</v>
      </c>
      <c r="Y106" s="17">
        <v>0.45703567244276999</v>
      </c>
      <c r="Z106" s="17">
        <v>0.45715160404370198</v>
      </c>
      <c r="AA106" s="17">
        <v>0.23101303507271301</v>
      </c>
      <c r="AB106" s="17">
        <v>0.34972847888532799</v>
      </c>
      <c r="AC106" s="17">
        <v>0.122374761412163</v>
      </c>
      <c r="AD106" s="17">
        <v>0.50577214525398395</v>
      </c>
      <c r="AE106" s="17"/>
      <c r="AF106" s="17">
        <v>0.32553116797798998</v>
      </c>
      <c r="AG106" s="17">
        <v>0.36208973108409598</v>
      </c>
      <c r="AH106" s="17">
        <v>0.35731041984610701</v>
      </c>
      <c r="AI106" s="17">
        <v>0.32195999886670001</v>
      </c>
      <c r="AJ106" s="17">
        <v>0.32277358168408699</v>
      </c>
      <c r="AK106" s="17"/>
      <c r="AL106" s="17">
        <v>0.32328480236232099</v>
      </c>
      <c r="AM106" s="17">
        <v>0.35770932817415602</v>
      </c>
      <c r="AN106" s="17">
        <v>0.36776370816603798</v>
      </c>
      <c r="AO106" s="17">
        <v>0.24763548023253801</v>
      </c>
      <c r="AP106" s="17"/>
      <c r="AQ106" s="17">
        <v>0.37360793904124701</v>
      </c>
      <c r="AR106" s="17">
        <v>0.29650815930676699</v>
      </c>
      <c r="AS106" s="17"/>
      <c r="AT106" s="17">
        <v>0.302618182969008</v>
      </c>
      <c r="AU106" s="17">
        <v>0.55256036158620103</v>
      </c>
      <c r="AV106" s="17"/>
      <c r="AW106" s="17">
        <v>0.38375233739541098</v>
      </c>
      <c r="AX106" s="17">
        <v>0.28209527988500999</v>
      </c>
      <c r="AY106" s="17">
        <v>0.342168726124849</v>
      </c>
      <c r="AZ106" s="17"/>
      <c r="BA106" s="17">
        <v>0.28244382766841603</v>
      </c>
      <c r="BB106" s="17">
        <v>0.38471544564780902</v>
      </c>
      <c r="BC106" s="17">
        <v>0.30894501558315501</v>
      </c>
      <c r="BD106" s="17">
        <v>0.43652156463647701</v>
      </c>
      <c r="BE106" s="17">
        <v>0.40138170103545401</v>
      </c>
      <c r="BF106" s="17"/>
      <c r="BG106" s="17">
        <v>0.31276522941393498</v>
      </c>
      <c r="BH106" s="17">
        <v>0.361351359207713</v>
      </c>
      <c r="BI106" s="17"/>
      <c r="BJ106" s="17">
        <v>0.30837411923616498</v>
      </c>
      <c r="BK106" s="17">
        <v>0.46048083924279298</v>
      </c>
      <c r="BL106" s="17"/>
      <c r="BM106" s="17">
        <v>0.27742562848734498</v>
      </c>
      <c r="BN106" s="17">
        <v>0.346722170233208</v>
      </c>
      <c r="BO106" s="17">
        <v>0.35662463641860198</v>
      </c>
      <c r="BP106" s="17">
        <v>0.30689749687986401</v>
      </c>
      <c r="BQ106" s="17">
        <v>0.28850281040890502</v>
      </c>
      <c r="BR106" s="17"/>
      <c r="BS106" s="17">
        <v>0.32386504569355501</v>
      </c>
      <c r="BT106" s="17"/>
      <c r="BU106" s="17">
        <v>0.35573536721912902</v>
      </c>
      <c r="BV106" s="17">
        <v>0.33306281351405598</v>
      </c>
      <c r="BW106" s="17">
        <v>0.39270867418032301</v>
      </c>
      <c r="BX106" s="17">
        <v>0.27337418574477002</v>
      </c>
      <c r="BY106" s="17">
        <v>0.42037337756326199</v>
      </c>
      <c r="BZ106" s="17"/>
      <c r="CA106" s="17">
        <v>0.40115324102162098</v>
      </c>
      <c r="CB106" s="17"/>
      <c r="CC106" s="17">
        <v>0.33208491606444202</v>
      </c>
      <c r="CD106" s="17">
        <v>0.41355328148662601</v>
      </c>
      <c r="CE106" s="17"/>
      <c r="CF106" s="17">
        <v>0.40922063519528001</v>
      </c>
      <c r="CG106" s="17"/>
      <c r="CH106" s="17">
        <v>0.402533067388882</v>
      </c>
      <c r="CI106" s="17">
        <v>0.25812443344685698</v>
      </c>
    </row>
    <row r="107" spans="2:87" x14ac:dyDescent="0.35">
      <c r="B107" t="s">
        <v>160</v>
      </c>
      <c r="C107" s="17">
        <v>0.17494446776486999</v>
      </c>
      <c r="D107" s="17">
        <v>0.171048250216396</v>
      </c>
      <c r="E107" s="17">
        <v>0.179677434637809</v>
      </c>
      <c r="F107" s="17"/>
      <c r="G107" s="17">
        <v>0.165743814415586</v>
      </c>
      <c r="H107" s="17">
        <v>0.11273413901690101</v>
      </c>
      <c r="I107" s="17">
        <v>0.211234883357412</v>
      </c>
      <c r="J107" s="17">
        <v>0.19053024372042399</v>
      </c>
      <c r="K107" s="17">
        <v>0.213504623284519</v>
      </c>
      <c r="L107" s="17">
        <v>0.166076634864922</v>
      </c>
      <c r="M107" s="17"/>
      <c r="N107" s="17">
        <v>0.1653877509544</v>
      </c>
      <c r="O107" s="17">
        <v>0.18223431396697701</v>
      </c>
      <c r="P107" s="17">
        <v>0.18995819112488299</v>
      </c>
      <c r="Q107" s="17">
        <v>0.16363117059334401</v>
      </c>
      <c r="R107" s="17"/>
      <c r="S107" s="17">
        <v>0.18075384282534099</v>
      </c>
      <c r="T107" s="17">
        <v>0.14833030057463101</v>
      </c>
      <c r="U107" s="17">
        <v>0.141197990935198</v>
      </c>
      <c r="V107" s="17">
        <v>0.206099345056239</v>
      </c>
      <c r="W107" s="17">
        <v>0.28643617437180102</v>
      </c>
      <c r="X107" s="17">
        <v>0.15148030762571299</v>
      </c>
      <c r="Y107" s="17">
        <v>0.139071410062543</v>
      </c>
      <c r="Z107" s="17">
        <v>0.151811648858235</v>
      </c>
      <c r="AA107" s="17">
        <v>7.1798324104173694E-2</v>
      </c>
      <c r="AB107" s="17">
        <v>0.22335734472706401</v>
      </c>
      <c r="AC107" s="17">
        <v>0.367051863925071</v>
      </c>
      <c r="AD107" s="17">
        <v>8.6699160462176197E-2</v>
      </c>
      <c r="AE107" s="17"/>
      <c r="AF107" s="17">
        <v>0.17519379565068699</v>
      </c>
      <c r="AG107" s="17">
        <v>0.153361767828021</v>
      </c>
      <c r="AH107" s="17">
        <v>0.199465408034943</v>
      </c>
      <c r="AI107" s="17">
        <v>0.16852542639175</v>
      </c>
      <c r="AJ107" s="17">
        <v>0.145739076363542</v>
      </c>
      <c r="AK107" s="17"/>
      <c r="AL107" s="17">
        <v>0.212717345473667</v>
      </c>
      <c r="AM107" s="17">
        <v>0.13524056003287299</v>
      </c>
      <c r="AN107" s="17">
        <v>0.18842793893156701</v>
      </c>
      <c r="AO107" s="17">
        <v>0.15370776063329999</v>
      </c>
      <c r="AP107" s="17"/>
      <c r="AQ107" s="17">
        <v>0.169526534202394</v>
      </c>
      <c r="AR107" s="17">
        <v>0.182415783482163</v>
      </c>
      <c r="AS107" s="17"/>
      <c r="AT107" s="17">
        <v>0.18657764427149301</v>
      </c>
      <c r="AU107" s="17">
        <v>0.16347326110708299</v>
      </c>
      <c r="AV107" s="17"/>
      <c r="AW107" s="17">
        <v>0.22451987345395499</v>
      </c>
      <c r="AX107" s="17">
        <v>0.160596572779233</v>
      </c>
      <c r="AY107" s="17">
        <v>0.13456767554299501</v>
      </c>
      <c r="AZ107" s="17"/>
      <c r="BA107" s="17">
        <v>0.14336849495301099</v>
      </c>
      <c r="BB107" s="17">
        <v>0.173235843130738</v>
      </c>
      <c r="BC107" s="17">
        <v>0.197073888829076</v>
      </c>
      <c r="BD107" s="17">
        <v>0.19934002360810299</v>
      </c>
      <c r="BE107" s="17">
        <v>0.14667640496142401</v>
      </c>
      <c r="BF107" s="17"/>
      <c r="BG107" s="17">
        <v>0.21057092703199801</v>
      </c>
      <c r="BH107" s="17">
        <v>0.14969520821462901</v>
      </c>
      <c r="BI107" s="17"/>
      <c r="BJ107" s="17">
        <v>0.18611981300011801</v>
      </c>
      <c r="BK107" s="17">
        <v>0.13433521138270099</v>
      </c>
      <c r="BL107" s="17"/>
      <c r="BM107" s="17">
        <v>0.15732656327560701</v>
      </c>
      <c r="BN107" s="17">
        <v>0.26936021131730398</v>
      </c>
      <c r="BO107" s="17">
        <v>0.11203667026558101</v>
      </c>
      <c r="BP107" s="17">
        <v>5.5973652542699301E-2</v>
      </c>
      <c r="BQ107" s="17">
        <v>0.27807582205019699</v>
      </c>
      <c r="BR107" s="17"/>
      <c r="BS107" s="17">
        <v>0.25683925773918997</v>
      </c>
      <c r="BT107" s="17"/>
      <c r="BU107" s="17">
        <v>0.23674418786252699</v>
      </c>
      <c r="BV107" s="17">
        <v>5.5363454493320197E-2</v>
      </c>
      <c r="BW107" s="17">
        <v>7.4079207201920294E-2</v>
      </c>
      <c r="BX107" s="17">
        <v>0.34464710693478001</v>
      </c>
      <c r="BY107" s="17">
        <v>0.131028852267214</v>
      </c>
      <c r="BZ107" s="17"/>
      <c r="CA107" s="17">
        <v>0.14350943511885</v>
      </c>
      <c r="CB107" s="17"/>
      <c r="CC107" s="17">
        <v>0.18223413935362401</v>
      </c>
      <c r="CD107" s="17">
        <v>0.156239749896039</v>
      </c>
      <c r="CE107" s="17"/>
      <c r="CF107" s="17">
        <v>0.170737123982689</v>
      </c>
      <c r="CG107" s="17"/>
      <c r="CH107" s="17">
        <v>0.22461875914715701</v>
      </c>
      <c r="CI107" s="17">
        <v>0.11953997902110999</v>
      </c>
    </row>
    <row r="108" spans="2:87" x14ac:dyDescent="0.35">
      <c r="B108" t="s">
        <v>161</v>
      </c>
      <c r="C108" s="17">
        <v>6.6178059986050197E-2</v>
      </c>
      <c r="D108" s="17">
        <v>5.3670959985420499E-2</v>
      </c>
      <c r="E108" s="17">
        <v>7.9291028315062004E-2</v>
      </c>
      <c r="F108" s="17"/>
      <c r="G108" s="17">
        <v>4.4040538036837398E-2</v>
      </c>
      <c r="H108" s="17">
        <v>7.00021493053197E-2</v>
      </c>
      <c r="I108" s="17">
        <v>9.5895580359259394E-2</v>
      </c>
      <c r="J108" s="17">
        <v>5.4062883913200799E-2</v>
      </c>
      <c r="K108" s="17">
        <v>8.5969656874780004E-2</v>
      </c>
      <c r="L108" s="17">
        <v>4.9890933191464003E-2</v>
      </c>
      <c r="M108" s="17"/>
      <c r="N108" s="17">
        <v>5.1751356292480101E-2</v>
      </c>
      <c r="O108" s="17">
        <v>3.8842942920197202E-2</v>
      </c>
      <c r="P108" s="17">
        <v>5.9643693681894303E-2</v>
      </c>
      <c r="Q108" s="17">
        <v>0.11457734444515701</v>
      </c>
      <c r="R108" s="17"/>
      <c r="S108" s="17">
        <v>3.7406593001896901E-2</v>
      </c>
      <c r="T108" s="17">
        <v>4.7338986599926101E-2</v>
      </c>
      <c r="U108" s="17">
        <v>2.3864947527641199E-2</v>
      </c>
      <c r="V108" s="17">
        <v>8.0543346058659607E-2</v>
      </c>
      <c r="W108" s="17">
        <v>2.61506545680639E-2</v>
      </c>
      <c r="X108" s="17">
        <v>8.4544454698613103E-2</v>
      </c>
      <c r="Y108" s="17">
        <v>0.114924458251462</v>
      </c>
      <c r="Z108" s="17">
        <v>6.1722426167065698E-2</v>
      </c>
      <c r="AA108" s="17">
        <v>7.2661376741782996E-2</v>
      </c>
      <c r="AB108" s="17">
        <v>7.4559645463023905E-2</v>
      </c>
      <c r="AC108" s="17">
        <v>0.10690747374076</v>
      </c>
      <c r="AD108" s="17">
        <v>0.13853561112264701</v>
      </c>
      <c r="AE108" s="17"/>
      <c r="AF108" s="17">
        <v>8.6082228387026005E-2</v>
      </c>
      <c r="AG108" s="17">
        <v>6.4062195455131199E-2</v>
      </c>
      <c r="AH108" s="17">
        <v>7.9424584469339102E-2</v>
      </c>
      <c r="AI108" s="17">
        <v>0</v>
      </c>
      <c r="AJ108" s="17">
        <v>5.8018660866787898E-2</v>
      </c>
      <c r="AK108" s="17"/>
      <c r="AL108" s="17">
        <v>7.6195979466831806E-2</v>
      </c>
      <c r="AM108" s="17">
        <v>8.4279715389179596E-2</v>
      </c>
      <c r="AN108" s="17">
        <v>2.1823483580084801E-2</v>
      </c>
      <c r="AO108" s="17">
        <v>0</v>
      </c>
      <c r="AP108" s="17"/>
      <c r="AQ108" s="17">
        <v>8.2676746976038606E-2</v>
      </c>
      <c r="AR108" s="17">
        <v>4.3426415285803703E-2</v>
      </c>
      <c r="AS108" s="17"/>
      <c r="AT108" s="17">
        <v>7.6521259668314898E-2</v>
      </c>
      <c r="AU108" s="17">
        <v>4.2944879173826098E-2</v>
      </c>
      <c r="AV108" s="17"/>
      <c r="AW108" s="17">
        <v>6.4538640679102602E-2</v>
      </c>
      <c r="AX108" s="17">
        <v>6.6254895471126396E-2</v>
      </c>
      <c r="AY108" s="17">
        <v>6.4805964669036903E-2</v>
      </c>
      <c r="AZ108" s="17"/>
      <c r="BA108" s="17">
        <v>8.75887610272338E-2</v>
      </c>
      <c r="BB108" s="17">
        <v>4.3613788236108599E-2</v>
      </c>
      <c r="BC108" s="17">
        <v>6.6851429043850705E-2</v>
      </c>
      <c r="BD108" s="17">
        <v>6.6305372249308894E-2</v>
      </c>
      <c r="BE108" s="17">
        <v>7.9858019607308497E-2</v>
      </c>
      <c r="BF108" s="17"/>
      <c r="BG108" s="17">
        <v>9.2005564323764097E-2</v>
      </c>
      <c r="BH108" s="17">
        <v>4.7873536495004303E-2</v>
      </c>
      <c r="BI108" s="17"/>
      <c r="BJ108" s="17">
        <v>6.9762853223180196E-2</v>
      </c>
      <c r="BK108" s="17">
        <v>5.3151546300860303E-2</v>
      </c>
      <c r="BL108" s="17"/>
      <c r="BM108" s="17">
        <v>0.14129963020616501</v>
      </c>
      <c r="BN108" s="17">
        <v>5.6024162737548698E-2</v>
      </c>
      <c r="BO108" s="17">
        <v>2.8010211982059299E-2</v>
      </c>
      <c r="BP108" s="17">
        <v>9.3909424444626396E-2</v>
      </c>
      <c r="BQ108" s="17">
        <v>5.0668166611887902E-2</v>
      </c>
      <c r="BR108" s="17"/>
      <c r="BS108" s="17">
        <v>1.14001556316836E-2</v>
      </c>
      <c r="BT108" s="17"/>
      <c r="BU108" s="17">
        <v>5.60944488279954E-2</v>
      </c>
      <c r="BV108" s="17">
        <v>1.5097500756319699E-2</v>
      </c>
      <c r="BW108" s="17">
        <v>8.0661883555788794E-2</v>
      </c>
      <c r="BX108" s="17">
        <v>9.9669090535894397E-3</v>
      </c>
      <c r="BY108" s="17">
        <v>0.283670810210572</v>
      </c>
      <c r="BZ108" s="17"/>
      <c r="CA108" s="17">
        <v>0</v>
      </c>
      <c r="CB108" s="17"/>
      <c r="CC108" s="17">
        <v>4.1478888081989899E-2</v>
      </c>
      <c r="CD108" s="17">
        <v>8.7062975757262906E-2</v>
      </c>
      <c r="CE108" s="17"/>
      <c r="CF108" s="17">
        <v>6.1526497374663702E-2</v>
      </c>
      <c r="CG108" s="17"/>
      <c r="CH108" s="17">
        <v>6.9148323944075496E-2</v>
      </c>
      <c r="CI108" s="17">
        <v>2.76749153304926E-2</v>
      </c>
    </row>
    <row r="109" spans="2:87" x14ac:dyDescent="0.35"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  <c r="BX109" s="17"/>
      <c r="BY109" s="17"/>
      <c r="BZ109" s="17"/>
      <c r="CA109" s="17"/>
      <c r="CB109" s="17"/>
      <c r="CC109" s="17"/>
      <c r="CD109" s="17"/>
      <c r="CE109" s="17"/>
      <c r="CF109" s="17"/>
      <c r="CG109" s="17"/>
      <c r="CH109" s="17"/>
      <c r="CI109" s="17"/>
    </row>
    <row r="110" spans="2:87" x14ac:dyDescent="0.35">
      <c r="B110" s="6" t="s">
        <v>167</v>
      </c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</row>
    <row r="111" spans="2:87" x14ac:dyDescent="0.35">
      <c r="B111" s="24" t="s">
        <v>163</v>
      </c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  <c r="BY111" s="17"/>
      <c r="BZ111" s="17"/>
      <c r="CA111" s="17"/>
      <c r="CB111" s="17"/>
      <c r="CC111" s="17"/>
      <c r="CD111" s="17"/>
      <c r="CE111" s="17"/>
      <c r="CF111" s="17"/>
      <c r="CG111" s="17"/>
      <c r="CH111" s="17"/>
      <c r="CI111" s="17"/>
    </row>
    <row r="112" spans="2:87" x14ac:dyDescent="0.35">
      <c r="B112" t="s">
        <v>157</v>
      </c>
      <c r="C112" s="17">
        <v>0.143279642477492</v>
      </c>
      <c r="D112" s="17">
        <v>0.13766437897178499</v>
      </c>
      <c r="E112" s="17">
        <v>0.14964377953423399</v>
      </c>
      <c r="F112" s="17"/>
      <c r="G112" s="17">
        <v>0.103045309893094</v>
      </c>
      <c r="H112" s="17">
        <v>0.228315192251697</v>
      </c>
      <c r="I112" s="17">
        <v>9.3486748742724404E-2</v>
      </c>
      <c r="J112" s="17">
        <v>0.13616926404863</v>
      </c>
      <c r="K112" s="17">
        <v>0.18612533748327401</v>
      </c>
      <c r="L112" s="17">
        <v>9.7318667464952102E-2</v>
      </c>
      <c r="M112" s="17"/>
      <c r="N112" s="17">
        <v>0.103315756929395</v>
      </c>
      <c r="O112" s="17">
        <v>0.107193952915048</v>
      </c>
      <c r="P112" s="17">
        <v>0.172425148038652</v>
      </c>
      <c r="Q112" s="17">
        <v>0.19882331398088399</v>
      </c>
      <c r="R112" s="17"/>
      <c r="S112" s="17">
        <v>0.16849066818110101</v>
      </c>
      <c r="T112" s="17">
        <v>0.15338844097414001</v>
      </c>
      <c r="U112" s="17">
        <v>0.172871374671246</v>
      </c>
      <c r="V112" s="17">
        <v>0.11096480170449401</v>
      </c>
      <c r="W112" s="17">
        <v>7.05571600495907E-2</v>
      </c>
      <c r="X112" s="17">
        <v>0.128353756701341</v>
      </c>
      <c r="Y112" s="17">
        <v>8.9422428839053394E-2</v>
      </c>
      <c r="Z112" s="17">
        <v>0.17998843694184</v>
      </c>
      <c r="AA112" s="17">
        <v>0.21910577863255501</v>
      </c>
      <c r="AB112" s="17">
        <v>0.126220427107195</v>
      </c>
      <c r="AC112" s="17">
        <v>6.8383024599192696E-2</v>
      </c>
      <c r="AD112" s="17">
        <v>0.17785289227548001</v>
      </c>
      <c r="AE112" s="17"/>
      <c r="AF112" s="17">
        <v>0.23002028987963299</v>
      </c>
      <c r="AG112" s="17">
        <v>0.15185766713471799</v>
      </c>
      <c r="AH112" s="17">
        <v>8.7994431049653501E-2</v>
      </c>
      <c r="AI112" s="17">
        <v>0.172272910557044</v>
      </c>
      <c r="AJ112" s="17">
        <v>8.6027521670568693E-2</v>
      </c>
      <c r="AK112" s="17"/>
      <c r="AL112" s="17">
        <v>0.110815753335197</v>
      </c>
      <c r="AM112" s="17">
        <v>0.14679309220063899</v>
      </c>
      <c r="AN112" s="17">
        <v>0.16156143251445801</v>
      </c>
      <c r="AO112" s="17">
        <v>0.306049455581066</v>
      </c>
      <c r="AP112" s="17"/>
      <c r="AQ112" s="17">
        <v>0.14706965651167</v>
      </c>
      <c r="AR112" s="17">
        <v>0.138053223383241</v>
      </c>
      <c r="AS112" s="17"/>
      <c r="AT112" s="17">
        <v>0.14345687302062601</v>
      </c>
      <c r="AU112" s="17">
        <v>0.111554711159433</v>
      </c>
      <c r="AV112" s="17"/>
      <c r="AW112" s="17">
        <v>9.2408560536468107E-2</v>
      </c>
      <c r="AX112" s="17">
        <v>0.146416872930483</v>
      </c>
      <c r="AY112" s="17">
        <v>0.19589358479239799</v>
      </c>
      <c r="AZ112" s="17"/>
      <c r="BA112" s="17">
        <v>0.166255951139262</v>
      </c>
      <c r="BB112" s="17">
        <v>0.155235949861252</v>
      </c>
      <c r="BC112" s="17">
        <v>0.12736209438447399</v>
      </c>
      <c r="BD112" s="17">
        <v>0.101708579395659</v>
      </c>
      <c r="BE112" s="17">
        <v>0.15156577379238301</v>
      </c>
      <c r="BF112" s="17"/>
      <c r="BG112" s="17">
        <v>0.115742985992493</v>
      </c>
      <c r="BH112" s="17">
        <v>0.16279547989266599</v>
      </c>
      <c r="BI112" s="17"/>
      <c r="BJ112" s="17">
        <v>0.147585645760305</v>
      </c>
      <c r="BK112" s="17">
        <v>0.127632377215148</v>
      </c>
      <c r="BL112" s="17"/>
      <c r="BM112" s="17">
        <v>0.191053904414657</v>
      </c>
      <c r="BN112" s="17">
        <v>8.4635839444318406E-2</v>
      </c>
      <c r="BO112" s="17">
        <v>0.16207449011147801</v>
      </c>
      <c r="BP112" s="17">
        <v>0.123949136091629</v>
      </c>
      <c r="BQ112" s="17">
        <v>0.15469622045105599</v>
      </c>
      <c r="BR112" s="17"/>
      <c r="BS112" s="17">
        <v>0.21295222878134401</v>
      </c>
      <c r="BT112" s="17"/>
      <c r="BU112" s="17">
        <v>0.104278631243129</v>
      </c>
      <c r="BV112" s="17">
        <v>0.15017221431640199</v>
      </c>
      <c r="BW112" s="17">
        <v>0.16768518830621801</v>
      </c>
      <c r="BX112" s="17">
        <v>0.187419614624036</v>
      </c>
      <c r="BY112" s="17">
        <v>0.107462105898029</v>
      </c>
      <c r="BZ112" s="17"/>
      <c r="CA112" s="17">
        <v>0.26981094012717699</v>
      </c>
      <c r="CB112" s="17"/>
      <c r="CC112" s="17">
        <v>0.161446358916571</v>
      </c>
      <c r="CD112" s="17">
        <v>7.9188917600857195E-2</v>
      </c>
      <c r="CE112" s="17"/>
      <c r="CF112" s="17">
        <v>0.15053895101359599</v>
      </c>
      <c r="CG112" s="17"/>
      <c r="CH112" s="17">
        <v>0.10802137968874501</v>
      </c>
      <c r="CI112" s="17">
        <v>0.28907075534514898</v>
      </c>
    </row>
    <row r="113" spans="2:87" x14ac:dyDescent="0.35">
      <c r="B113" t="s">
        <v>158</v>
      </c>
      <c r="C113" s="17">
        <v>0.253896970261351</v>
      </c>
      <c r="D113" s="17">
        <v>0.28027454599666601</v>
      </c>
      <c r="E113" s="17">
        <v>0.227893737911599</v>
      </c>
      <c r="F113" s="17"/>
      <c r="G113" s="17">
        <v>0.35906038559435299</v>
      </c>
      <c r="H113" s="17">
        <v>0.310063320838385</v>
      </c>
      <c r="I113" s="17">
        <v>0.323179900702385</v>
      </c>
      <c r="J113" s="17">
        <v>0.25465207304941201</v>
      </c>
      <c r="K113" s="17">
        <v>0.14087936652600899</v>
      </c>
      <c r="L113" s="17">
        <v>0.16507585281869899</v>
      </c>
      <c r="M113" s="17"/>
      <c r="N113" s="17">
        <v>0.31779803980825999</v>
      </c>
      <c r="O113" s="17">
        <v>0.25139359831653701</v>
      </c>
      <c r="P113" s="17">
        <v>0.22831617453480901</v>
      </c>
      <c r="Q113" s="17">
        <v>0.21845384480073901</v>
      </c>
      <c r="R113" s="17"/>
      <c r="S113" s="17">
        <v>0.38702633062964698</v>
      </c>
      <c r="T113" s="17">
        <v>0.206864586511844</v>
      </c>
      <c r="U113" s="17">
        <v>0.21055398643221901</v>
      </c>
      <c r="V113" s="17">
        <v>0.15359033323045701</v>
      </c>
      <c r="W113" s="17">
        <v>0.41704231553995902</v>
      </c>
      <c r="X113" s="17">
        <v>0.370979412954</v>
      </c>
      <c r="Y113" s="17">
        <v>0.17226706546466</v>
      </c>
      <c r="Z113" s="17">
        <v>0.15108509761738101</v>
      </c>
      <c r="AA113" s="17">
        <v>0.22264166766737301</v>
      </c>
      <c r="AB113" s="17">
        <v>0.207668287013275</v>
      </c>
      <c r="AC113" s="17">
        <v>0.283060335190011</v>
      </c>
      <c r="AD113" s="17">
        <v>0.18608148180999101</v>
      </c>
      <c r="AE113" s="17"/>
      <c r="AF113" s="17">
        <v>0.20190302384339701</v>
      </c>
      <c r="AG113" s="17">
        <v>0.241442710890516</v>
      </c>
      <c r="AH113" s="17">
        <v>0.23035535856851</v>
      </c>
      <c r="AI113" s="17">
        <v>0.235382124263287</v>
      </c>
      <c r="AJ113" s="17">
        <v>0.45271955322825602</v>
      </c>
      <c r="AK113" s="17"/>
      <c r="AL113" s="17">
        <v>0.24830875753450099</v>
      </c>
      <c r="AM113" s="17">
        <v>0.23171593716383601</v>
      </c>
      <c r="AN113" s="17">
        <v>0.27469826869421099</v>
      </c>
      <c r="AO113" s="17">
        <v>0.40659432240925802</v>
      </c>
      <c r="AP113" s="17"/>
      <c r="AQ113" s="17">
        <v>0.19727029994314599</v>
      </c>
      <c r="AR113" s="17">
        <v>0.33198499535204801</v>
      </c>
      <c r="AS113" s="17"/>
      <c r="AT113" s="17">
        <v>0.27369583940753101</v>
      </c>
      <c r="AU113" s="17">
        <v>0.18609733800028899</v>
      </c>
      <c r="AV113" s="17"/>
      <c r="AW113" s="17">
        <v>0.237085091528592</v>
      </c>
      <c r="AX113" s="17">
        <v>0.29681231160271399</v>
      </c>
      <c r="AY113" s="17">
        <v>0.24308170650368399</v>
      </c>
      <c r="AZ113" s="17"/>
      <c r="BA113" s="17">
        <v>0.33938942678219503</v>
      </c>
      <c r="BB113" s="17">
        <v>0.27926447978087698</v>
      </c>
      <c r="BC113" s="17">
        <v>0.22043379977233399</v>
      </c>
      <c r="BD113" s="17">
        <v>0.210110875440853</v>
      </c>
      <c r="BE113" s="17">
        <v>9.9169915651476703E-2</v>
      </c>
      <c r="BF113" s="17"/>
      <c r="BG113" s="17">
        <v>0.25936038851361198</v>
      </c>
      <c r="BH113" s="17">
        <v>0.250024924924245</v>
      </c>
      <c r="BI113" s="17"/>
      <c r="BJ113" s="17">
        <v>0.27059018927794698</v>
      </c>
      <c r="BK113" s="17">
        <v>0.193236722491062</v>
      </c>
      <c r="BL113" s="17"/>
      <c r="BM113" s="17">
        <v>0.20555480303628401</v>
      </c>
      <c r="BN113" s="17">
        <v>0.220370243914431</v>
      </c>
      <c r="BO113" s="17">
        <v>0.33566532023124002</v>
      </c>
      <c r="BP113" s="17">
        <v>0.33141769692409401</v>
      </c>
      <c r="BQ113" s="17">
        <v>0.196399647403872</v>
      </c>
      <c r="BR113" s="17"/>
      <c r="BS113" s="17">
        <v>0.232130026358359</v>
      </c>
      <c r="BT113" s="17"/>
      <c r="BU113" s="17">
        <v>0.178191954495066</v>
      </c>
      <c r="BV113" s="17">
        <v>0.45189863186991802</v>
      </c>
      <c r="BW113" s="17">
        <v>0.27632694011748898</v>
      </c>
      <c r="BX113" s="17">
        <v>0.185634743570876</v>
      </c>
      <c r="BY113" s="17">
        <v>0.122762559779619</v>
      </c>
      <c r="BZ113" s="17"/>
      <c r="CA113" s="17">
        <v>0.284017496600101</v>
      </c>
      <c r="CB113" s="17"/>
      <c r="CC113" s="17">
        <v>0.26631301416582198</v>
      </c>
      <c r="CD113" s="17">
        <v>0.23077470988768201</v>
      </c>
      <c r="CE113" s="17"/>
      <c r="CF113" s="17">
        <v>0.23364206607052501</v>
      </c>
      <c r="CG113" s="17"/>
      <c r="CH113" s="17">
        <v>0.18399023418142299</v>
      </c>
      <c r="CI113" s="17">
        <v>0.32886192056176999</v>
      </c>
    </row>
    <row r="114" spans="2:87" x14ac:dyDescent="0.35">
      <c r="B114" t="s">
        <v>159</v>
      </c>
      <c r="C114" s="17">
        <v>0.275729190091409</v>
      </c>
      <c r="D114" s="17">
        <v>0.28039614507435201</v>
      </c>
      <c r="E114" s="17">
        <v>0.26789871286179401</v>
      </c>
      <c r="F114" s="17"/>
      <c r="G114" s="17">
        <v>0.31708095776598699</v>
      </c>
      <c r="H114" s="17">
        <v>0.203394145936342</v>
      </c>
      <c r="I114" s="17">
        <v>0.22337461100023401</v>
      </c>
      <c r="J114" s="17">
        <v>0.36692775327347998</v>
      </c>
      <c r="K114" s="17">
        <v>0.25142609060927801</v>
      </c>
      <c r="L114" s="17">
        <v>0.29118977208887897</v>
      </c>
      <c r="M114" s="17"/>
      <c r="N114" s="17">
        <v>0.26589371911723397</v>
      </c>
      <c r="O114" s="17">
        <v>0.282349692755263</v>
      </c>
      <c r="P114" s="17">
        <v>0.29464433920820698</v>
      </c>
      <c r="Q114" s="17">
        <v>0.24875917722415999</v>
      </c>
      <c r="R114" s="17"/>
      <c r="S114" s="17">
        <v>0.24154438425654701</v>
      </c>
      <c r="T114" s="17">
        <v>0.31512953680269701</v>
      </c>
      <c r="U114" s="17">
        <v>0.25303129319205098</v>
      </c>
      <c r="V114" s="17">
        <v>0.285405756270041</v>
      </c>
      <c r="W114" s="17">
        <v>0.112509909803112</v>
      </c>
      <c r="X114" s="17">
        <v>0.26591337989779001</v>
      </c>
      <c r="Y114" s="17">
        <v>0.302673223337113</v>
      </c>
      <c r="Z114" s="17">
        <v>0.38545981930045897</v>
      </c>
      <c r="AA114" s="17">
        <v>0.38616270082600301</v>
      </c>
      <c r="AB114" s="17">
        <v>0.28281484244491301</v>
      </c>
      <c r="AC114" s="17">
        <v>0.177768095495418</v>
      </c>
      <c r="AD114" s="17">
        <v>0.18132683632567101</v>
      </c>
      <c r="AE114" s="17"/>
      <c r="AF114" s="17">
        <v>0.23051439466110099</v>
      </c>
      <c r="AG114" s="17">
        <v>0.26106495951855802</v>
      </c>
      <c r="AH114" s="17">
        <v>0.30662460184211598</v>
      </c>
      <c r="AI114" s="17">
        <v>0.37979667052344002</v>
      </c>
      <c r="AJ114" s="17">
        <v>0.231137348933111</v>
      </c>
      <c r="AK114" s="17"/>
      <c r="AL114" s="17">
        <v>0.28038963326535399</v>
      </c>
      <c r="AM114" s="17">
        <v>0.27245945196937399</v>
      </c>
      <c r="AN114" s="17">
        <v>0.31202308554732</v>
      </c>
      <c r="AO114" s="17">
        <v>0.13019934026822</v>
      </c>
      <c r="AP114" s="17"/>
      <c r="AQ114" s="17">
        <v>0.29288835094826499</v>
      </c>
      <c r="AR114" s="17">
        <v>0.25206675371653398</v>
      </c>
      <c r="AS114" s="17"/>
      <c r="AT114" s="17">
        <v>0.25898504574807202</v>
      </c>
      <c r="AU114" s="17">
        <v>0.296433850148421</v>
      </c>
      <c r="AV114" s="17"/>
      <c r="AW114" s="17">
        <v>0.26911538623733799</v>
      </c>
      <c r="AX114" s="17">
        <v>0.263349544590675</v>
      </c>
      <c r="AY114" s="17">
        <v>0.29729950719739301</v>
      </c>
      <c r="AZ114" s="17"/>
      <c r="BA114" s="17">
        <v>0.218436854631088</v>
      </c>
      <c r="BB114" s="17">
        <v>0.25492543658311001</v>
      </c>
      <c r="BC114" s="17">
        <v>0.30076174022497798</v>
      </c>
      <c r="BD114" s="17">
        <v>0.273708406470342</v>
      </c>
      <c r="BE114" s="17">
        <v>0.41952487334869099</v>
      </c>
      <c r="BF114" s="17"/>
      <c r="BG114" s="17">
        <v>0.26448069474777802</v>
      </c>
      <c r="BH114" s="17">
        <v>0.28370124749827802</v>
      </c>
      <c r="BI114" s="17"/>
      <c r="BJ114" s="17">
        <v>0.25564975508106702</v>
      </c>
      <c r="BK114" s="17">
        <v>0.34869435646248698</v>
      </c>
      <c r="BL114" s="17"/>
      <c r="BM114" s="17">
        <v>0.261261065522014</v>
      </c>
      <c r="BN114" s="17">
        <v>0.227714357935349</v>
      </c>
      <c r="BO114" s="17">
        <v>0.32086313598594501</v>
      </c>
      <c r="BP114" s="17">
        <v>0.30110975133117901</v>
      </c>
      <c r="BQ114" s="17">
        <v>0.18144607161942</v>
      </c>
      <c r="BR114" s="17"/>
      <c r="BS114" s="17">
        <v>0.19959698676568099</v>
      </c>
      <c r="BT114" s="17"/>
      <c r="BU114" s="17">
        <v>0.32458500918019501</v>
      </c>
      <c r="BV114" s="17">
        <v>0.30683115205223499</v>
      </c>
      <c r="BW114" s="17">
        <v>0.34579528360668499</v>
      </c>
      <c r="BX114" s="17">
        <v>0.151661052131629</v>
      </c>
      <c r="BY114" s="17">
        <v>0.31215963853551298</v>
      </c>
      <c r="BZ114" s="17"/>
      <c r="CA114" s="17">
        <v>0.221379433353767</v>
      </c>
      <c r="CB114" s="17"/>
      <c r="CC114" s="17">
        <v>0.26198084613040101</v>
      </c>
      <c r="CD114" s="17">
        <v>0.38631066395831298</v>
      </c>
      <c r="CE114" s="17"/>
      <c r="CF114" s="17">
        <v>0.29780052271455398</v>
      </c>
      <c r="CG114" s="17"/>
      <c r="CH114" s="17">
        <v>0.27696667411356801</v>
      </c>
      <c r="CI114" s="17">
        <v>0.25754826493106597</v>
      </c>
    </row>
    <row r="115" spans="2:87" x14ac:dyDescent="0.35">
      <c r="B115" t="s">
        <v>160</v>
      </c>
      <c r="C115" s="17">
        <v>0.24388695542345401</v>
      </c>
      <c r="D115" s="17">
        <v>0.22436554832240599</v>
      </c>
      <c r="E115" s="17">
        <v>0.26494435842251501</v>
      </c>
      <c r="F115" s="17"/>
      <c r="G115" s="17">
        <v>6.8027627204706204E-2</v>
      </c>
      <c r="H115" s="17">
        <v>0.16708114224620699</v>
      </c>
      <c r="I115" s="17">
        <v>0.238656276356638</v>
      </c>
      <c r="J115" s="17">
        <v>0.198039285177253</v>
      </c>
      <c r="K115" s="17">
        <v>0.34919091738563102</v>
      </c>
      <c r="L115" s="17">
        <v>0.40534429157574398</v>
      </c>
      <c r="M115" s="17"/>
      <c r="N115" s="17">
        <v>0.240711876600607</v>
      </c>
      <c r="O115" s="17">
        <v>0.27136081562326497</v>
      </c>
      <c r="P115" s="17">
        <v>0.25513092887730099</v>
      </c>
      <c r="Q115" s="17">
        <v>0.21225004796845601</v>
      </c>
      <c r="R115" s="17"/>
      <c r="S115" s="17">
        <v>0.16553202393080799</v>
      </c>
      <c r="T115" s="17">
        <v>0.26152529638536898</v>
      </c>
      <c r="U115" s="17">
        <v>0.33967839817684198</v>
      </c>
      <c r="V115" s="17">
        <v>0.31163183557305801</v>
      </c>
      <c r="W115" s="17">
        <v>0.347758935751311</v>
      </c>
      <c r="X115" s="17">
        <v>0.105085314350782</v>
      </c>
      <c r="Y115" s="17">
        <v>0.350388357602754</v>
      </c>
      <c r="Z115" s="17">
        <v>0.221744219973254</v>
      </c>
      <c r="AA115" s="17">
        <v>8.2572370516259902E-2</v>
      </c>
      <c r="AB115" s="17">
        <v>0.264620677988888</v>
      </c>
      <c r="AC115" s="17">
        <v>0.35661859736345197</v>
      </c>
      <c r="AD115" s="17">
        <v>0.31620317846621099</v>
      </c>
      <c r="AE115" s="17"/>
      <c r="AF115" s="17">
        <v>0.25147547372874901</v>
      </c>
      <c r="AG115" s="17">
        <v>0.24928639704965799</v>
      </c>
      <c r="AH115" s="17">
        <v>0.25640956706247198</v>
      </c>
      <c r="AI115" s="17">
        <v>0.21254829465622899</v>
      </c>
      <c r="AJ115" s="17">
        <v>0.17209691530127599</v>
      </c>
      <c r="AK115" s="17"/>
      <c r="AL115" s="17">
        <v>0.28428987639811598</v>
      </c>
      <c r="AM115" s="17">
        <v>0.22223470319274899</v>
      </c>
      <c r="AN115" s="17">
        <v>0.22881836535723299</v>
      </c>
      <c r="AO115" s="17">
        <v>0.15715688174145601</v>
      </c>
      <c r="AP115" s="17"/>
      <c r="AQ115" s="17">
        <v>0.267088177280776</v>
      </c>
      <c r="AR115" s="17">
        <v>0.211892533283699</v>
      </c>
      <c r="AS115" s="17"/>
      <c r="AT115" s="17">
        <v>0.23165864627131999</v>
      </c>
      <c r="AU115" s="17">
        <v>0.36296922151803002</v>
      </c>
      <c r="AV115" s="17"/>
      <c r="AW115" s="17">
        <v>0.341845842565282</v>
      </c>
      <c r="AX115" s="17">
        <v>0.19960096389364601</v>
      </c>
      <c r="AY115" s="17">
        <v>0.17016794126325099</v>
      </c>
      <c r="AZ115" s="17"/>
      <c r="BA115" s="17">
        <v>0.16462667137926801</v>
      </c>
      <c r="BB115" s="17">
        <v>0.260939277541471</v>
      </c>
      <c r="BC115" s="17">
        <v>0.25053410468056903</v>
      </c>
      <c r="BD115" s="17">
        <v>0.34816676644383798</v>
      </c>
      <c r="BE115" s="17">
        <v>0.27289628566837398</v>
      </c>
      <c r="BF115" s="17"/>
      <c r="BG115" s="17">
        <v>0.26039470205383097</v>
      </c>
      <c r="BH115" s="17">
        <v>0.23218755032302699</v>
      </c>
      <c r="BI115" s="17"/>
      <c r="BJ115" s="17">
        <v>0.23718627059671099</v>
      </c>
      <c r="BK115" s="17">
        <v>0.26823607595058402</v>
      </c>
      <c r="BL115" s="17"/>
      <c r="BM115" s="17">
        <v>0.17243409632675</v>
      </c>
      <c r="BN115" s="17">
        <v>0.422617642725298</v>
      </c>
      <c r="BO115" s="17">
        <v>0.14605579719608999</v>
      </c>
      <c r="BP115" s="17">
        <v>0.1263555823959</v>
      </c>
      <c r="BQ115" s="17">
        <v>0.34938445426009102</v>
      </c>
      <c r="BR115" s="17"/>
      <c r="BS115" s="17">
        <v>0.34392060246293099</v>
      </c>
      <c r="BT115" s="17"/>
      <c r="BU115" s="17">
        <v>0.32915460995815199</v>
      </c>
      <c r="BV115" s="17">
        <v>5.0634287273267201E-2</v>
      </c>
      <c r="BW115" s="17">
        <v>0.12802059011349001</v>
      </c>
      <c r="BX115" s="17">
        <v>0.44551614746521601</v>
      </c>
      <c r="BY115" s="17">
        <v>0.146550275722794</v>
      </c>
      <c r="BZ115" s="17"/>
      <c r="CA115" s="17">
        <v>0.224792129918955</v>
      </c>
      <c r="CB115" s="17"/>
      <c r="CC115" s="17">
        <v>0.26070083872141098</v>
      </c>
      <c r="CD115" s="17">
        <v>0.17473764620467</v>
      </c>
      <c r="CE115" s="17"/>
      <c r="CF115" s="17">
        <v>0.27114035331741099</v>
      </c>
      <c r="CG115" s="17"/>
      <c r="CH115" s="17">
        <v>0.344482136549291</v>
      </c>
      <c r="CI115" s="17">
        <v>8.2865207592519502E-2</v>
      </c>
    </row>
    <row r="116" spans="2:87" x14ac:dyDescent="0.35">
      <c r="B116" t="s">
        <v>161</v>
      </c>
      <c r="C116" s="17">
        <v>8.3207241746293806E-2</v>
      </c>
      <c r="D116" s="17">
        <v>7.7299381634791706E-2</v>
      </c>
      <c r="E116" s="17">
        <v>8.9619411269857702E-2</v>
      </c>
      <c r="F116" s="17"/>
      <c r="G116" s="17">
        <v>0.15278571954185999</v>
      </c>
      <c r="H116" s="17">
        <v>9.1146198727368802E-2</v>
      </c>
      <c r="I116" s="17">
        <v>0.121302463198018</v>
      </c>
      <c r="J116" s="17">
        <v>4.4211624451224202E-2</v>
      </c>
      <c r="K116" s="17">
        <v>7.2378287995807894E-2</v>
      </c>
      <c r="L116" s="17">
        <v>4.1071416051725901E-2</v>
      </c>
      <c r="M116" s="17"/>
      <c r="N116" s="17">
        <v>7.2280607544504299E-2</v>
      </c>
      <c r="O116" s="17">
        <v>8.7701940389888502E-2</v>
      </c>
      <c r="P116" s="17">
        <v>4.9483409341032097E-2</v>
      </c>
      <c r="Q116" s="17">
        <v>0.121713616025763</v>
      </c>
      <c r="R116" s="17"/>
      <c r="S116" s="17">
        <v>3.7406593001896901E-2</v>
      </c>
      <c r="T116" s="17">
        <v>6.3092139325949703E-2</v>
      </c>
      <c r="U116" s="17">
        <v>2.3864947527641199E-2</v>
      </c>
      <c r="V116" s="17">
        <v>0.13840727322195001</v>
      </c>
      <c r="W116" s="17">
        <v>5.2131678856026202E-2</v>
      </c>
      <c r="X116" s="17">
        <v>0.12966813609608699</v>
      </c>
      <c r="Y116" s="17">
        <v>8.5248924756419403E-2</v>
      </c>
      <c r="Z116" s="17">
        <v>6.1722426167065698E-2</v>
      </c>
      <c r="AA116" s="17">
        <v>8.9517482357810096E-2</v>
      </c>
      <c r="AB116" s="17">
        <v>0.118675765445729</v>
      </c>
      <c r="AC116" s="17">
        <v>0.114169947351926</v>
      </c>
      <c r="AD116" s="17">
        <v>0.13853561112264701</v>
      </c>
      <c r="AE116" s="17"/>
      <c r="AF116" s="17">
        <v>8.6086817887121095E-2</v>
      </c>
      <c r="AG116" s="17">
        <v>9.6348265406549297E-2</v>
      </c>
      <c r="AH116" s="17">
        <v>0.118616041477249</v>
      </c>
      <c r="AI116" s="17">
        <v>0</v>
      </c>
      <c r="AJ116" s="17">
        <v>5.8018660866787898E-2</v>
      </c>
      <c r="AK116" s="17"/>
      <c r="AL116" s="17">
        <v>7.6195979466831806E-2</v>
      </c>
      <c r="AM116" s="17">
        <v>0.12679681547340099</v>
      </c>
      <c r="AN116" s="17">
        <v>2.2898847886779199E-2</v>
      </c>
      <c r="AO116" s="17">
        <v>0</v>
      </c>
      <c r="AP116" s="17"/>
      <c r="AQ116" s="17">
        <v>9.5683515316143206E-2</v>
      </c>
      <c r="AR116" s="17">
        <v>6.6002494264477102E-2</v>
      </c>
      <c r="AS116" s="17"/>
      <c r="AT116" s="17">
        <v>9.2203595552451001E-2</v>
      </c>
      <c r="AU116" s="17">
        <v>4.2944879173826098E-2</v>
      </c>
      <c r="AV116" s="17"/>
      <c r="AW116" s="17">
        <v>5.9545119132318997E-2</v>
      </c>
      <c r="AX116" s="17">
        <v>9.3820306982482601E-2</v>
      </c>
      <c r="AY116" s="17">
        <v>9.3557260243273793E-2</v>
      </c>
      <c r="AZ116" s="17"/>
      <c r="BA116" s="17">
        <v>0.111291096068187</v>
      </c>
      <c r="BB116" s="17">
        <v>4.96348562332906E-2</v>
      </c>
      <c r="BC116" s="17">
        <v>0.100908260937645</v>
      </c>
      <c r="BD116" s="17">
        <v>6.6305372249308894E-2</v>
      </c>
      <c r="BE116" s="17">
        <v>5.6843151539075799E-2</v>
      </c>
      <c r="BF116" s="17"/>
      <c r="BG116" s="17">
        <v>0.100021228692286</v>
      </c>
      <c r="BH116" s="17">
        <v>7.1290797361784397E-2</v>
      </c>
      <c r="BI116" s="17"/>
      <c r="BJ116" s="17">
        <v>8.8988139283970896E-2</v>
      </c>
      <c r="BK116" s="17">
        <v>6.2200467880719403E-2</v>
      </c>
      <c r="BL116" s="17"/>
      <c r="BM116" s="17">
        <v>0.16969613070029599</v>
      </c>
      <c r="BN116" s="17">
        <v>4.4661915980603498E-2</v>
      </c>
      <c r="BO116" s="17">
        <v>3.5341256475246503E-2</v>
      </c>
      <c r="BP116" s="17">
        <v>0.117167833257197</v>
      </c>
      <c r="BQ116" s="17">
        <v>0.118073606265561</v>
      </c>
      <c r="BR116" s="17"/>
      <c r="BS116" s="17">
        <v>1.14001556316836E-2</v>
      </c>
      <c r="BT116" s="17"/>
      <c r="BU116" s="17">
        <v>6.3789795123457393E-2</v>
      </c>
      <c r="BV116" s="17">
        <v>4.0463714488178301E-2</v>
      </c>
      <c r="BW116" s="17">
        <v>8.2171997856118006E-2</v>
      </c>
      <c r="BX116" s="17">
        <v>2.9768442208242499E-2</v>
      </c>
      <c r="BY116" s="17">
        <v>0.31106542006404497</v>
      </c>
      <c r="BZ116" s="17"/>
      <c r="CA116" s="17">
        <v>0</v>
      </c>
      <c r="CB116" s="17"/>
      <c r="CC116" s="17">
        <v>4.9558942065795003E-2</v>
      </c>
      <c r="CD116" s="17">
        <v>0.12898806234847801</v>
      </c>
      <c r="CE116" s="17"/>
      <c r="CF116" s="17">
        <v>4.6878106883913299E-2</v>
      </c>
      <c r="CG116" s="17"/>
      <c r="CH116" s="17">
        <v>8.6539575466971802E-2</v>
      </c>
      <c r="CI116" s="17">
        <v>4.1653851569495498E-2</v>
      </c>
    </row>
    <row r="117" spans="2:87" x14ac:dyDescent="0.35"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  <c r="BX117" s="17"/>
      <c r="BY117" s="17"/>
      <c r="BZ117" s="17"/>
      <c r="CA117" s="17"/>
      <c r="CB117" s="17"/>
      <c r="CC117" s="17"/>
      <c r="CD117" s="17"/>
      <c r="CE117" s="17"/>
      <c r="CF117" s="17"/>
      <c r="CG117" s="17"/>
      <c r="CH117" s="17"/>
      <c r="CI117" s="17"/>
    </row>
    <row r="118" spans="2:87" x14ac:dyDescent="0.35">
      <c r="B118" s="6" t="s">
        <v>168</v>
      </c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  <c r="BX118" s="17"/>
      <c r="BY118" s="17"/>
      <c r="BZ118" s="17"/>
      <c r="CA118" s="17"/>
      <c r="CB118" s="17"/>
      <c r="CC118" s="17"/>
      <c r="CD118" s="17"/>
      <c r="CE118" s="17"/>
      <c r="CF118" s="17"/>
      <c r="CG118" s="17"/>
      <c r="CH118" s="17"/>
      <c r="CI118" s="17"/>
    </row>
    <row r="119" spans="2:87" x14ac:dyDescent="0.35">
      <c r="B119" s="24" t="s">
        <v>163</v>
      </c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  <c r="BX119" s="17"/>
      <c r="BY119" s="17"/>
      <c r="BZ119" s="17"/>
      <c r="CA119" s="17"/>
      <c r="CB119" s="17"/>
      <c r="CC119" s="17"/>
      <c r="CD119" s="17"/>
      <c r="CE119" s="17"/>
      <c r="CF119" s="17"/>
      <c r="CG119" s="17"/>
      <c r="CH119" s="17"/>
      <c r="CI119" s="17"/>
    </row>
    <row r="120" spans="2:87" x14ac:dyDescent="0.35">
      <c r="B120" t="s">
        <v>157</v>
      </c>
      <c r="C120" s="17">
        <v>8.7363726735559297E-2</v>
      </c>
      <c r="D120" s="17">
        <v>0.111552542101979</v>
      </c>
      <c r="E120" s="17">
        <v>6.29073994752187E-2</v>
      </c>
      <c r="F120" s="17"/>
      <c r="G120" s="17">
        <v>0.18588926371863801</v>
      </c>
      <c r="H120" s="17">
        <v>0.18956581726987301</v>
      </c>
      <c r="I120" s="17">
        <v>5.2807208192396801E-2</v>
      </c>
      <c r="J120" s="17">
        <v>4.7335821076956899E-2</v>
      </c>
      <c r="K120" s="17">
        <v>5.1512312930066702E-2</v>
      </c>
      <c r="L120" s="17">
        <v>1.0450904003949201E-2</v>
      </c>
      <c r="M120" s="17"/>
      <c r="N120" s="17">
        <v>0.109421582275262</v>
      </c>
      <c r="O120" s="17">
        <v>7.7442249554338399E-2</v>
      </c>
      <c r="P120" s="17">
        <v>0.13543693991349501</v>
      </c>
      <c r="Q120" s="17">
        <v>3.5253108771526799E-2</v>
      </c>
      <c r="R120" s="17"/>
      <c r="S120" s="17">
        <v>0.12408194199811901</v>
      </c>
      <c r="T120" s="17">
        <v>4.4958813736205701E-2</v>
      </c>
      <c r="U120" s="17">
        <v>2.1759865687711401E-2</v>
      </c>
      <c r="V120" s="17">
        <v>5.5547268377311901E-2</v>
      </c>
      <c r="W120" s="17">
        <v>0.123882095685851</v>
      </c>
      <c r="X120" s="17">
        <v>0.11059752302989199</v>
      </c>
      <c r="Y120" s="17">
        <v>0</v>
      </c>
      <c r="Z120" s="17">
        <v>6.1591911721638297E-2</v>
      </c>
      <c r="AA120" s="17">
        <v>0.14893762019179599</v>
      </c>
      <c r="AB120" s="17">
        <v>8.48935599409706E-2</v>
      </c>
      <c r="AC120" s="17">
        <v>7.7721274802072499E-2</v>
      </c>
      <c r="AD120" s="17">
        <v>0.23002400619781599</v>
      </c>
      <c r="AE120" s="17"/>
      <c r="AF120" s="17">
        <v>6.8323670839518194E-2</v>
      </c>
      <c r="AG120" s="17">
        <v>6.0447371400045101E-2</v>
      </c>
      <c r="AH120" s="17">
        <v>9.9535947452835796E-2</v>
      </c>
      <c r="AI120" s="17">
        <v>0.12640996251933201</v>
      </c>
      <c r="AJ120" s="17">
        <v>0.15558830547584901</v>
      </c>
      <c r="AK120" s="17"/>
      <c r="AL120" s="17">
        <v>5.4217097421132197E-2</v>
      </c>
      <c r="AM120" s="17">
        <v>9.0122329932276701E-2</v>
      </c>
      <c r="AN120" s="17">
        <v>0.12565391878945001</v>
      </c>
      <c r="AO120" s="17">
        <v>0.18722692475715599</v>
      </c>
      <c r="AP120" s="17"/>
      <c r="AQ120" s="17">
        <v>3.0350090635264601E-2</v>
      </c>
      <c r="AR120" s="17">
        <v>0.16598537659231299</v>
      </c>
      <c r="AS120" s="17"/>
      <c r="AT120" s="17">
        <v>0.118450426857286</v>
      </c>
      <c r="AU120" s="17">
        <v>1.0855202072705799E-2</v>
      </c>
      <c r="AV120" s="17"/>
      <c r="AW120" s="17">
        <v>4.8064804415022602E-2</v>
      </c>
      <c r="AX120" s="17">
        <v>0.12890561970820499</v>
      </c>
      <c r="AY120" s="17">
        <v>9.7637547587762594E-2</v>
      </c>
      <c r="AZ120" s="17"/>
      <c r="BA120" s="17">
        <v>0.162253373748768</v>
      </c>
      <c r="BB120" s="17">
        <v>0.10284915851905201</v>
      </c>
      <c r="BC120" s="17">
        <v>4.4469958952328997E-2</v>
      </c>
      <c r="BD120" s="17">
        <v>4.2128833816467599E-2</v>
      </c>
      <c r="BE120" s="17">
        <v>5.0261934111934303E-2</v>
      </c>
      <c r="BF120" s="17"/>
      <c r="BG120" s="17">
        <v>8.9130311317948505E-2</v>
      </c>
      <c r="BH120" s="17">
        <v>8.6111709174573295E-2</v>
      </c>
      <c r="BI120" s="17"/>
      <c r="BJ120" s="17">
        <v>0.10007919538235301</v>
      </c>
      <c r="BK120" s="17">
        <v>4.1157930366207497E-2</v>
      </c>
      <c r="BL120" s="17"/>
      <c r="BM120" s="17">
        <v>6.9185153140101097E-2</v>
      </c>
      <c r="BN120" s="17">
        <v>4.4255349735874201E-2</v>
      </c>
      <c r="BO120" s="17">
        <v>0.131966820985399</v>
      </c>
      <c r="BP120" s="17">
        <v>7.2259419070195494E-2</v>
      </c>
      <c r="BQ120" s="17">
        <v>5.0457227838044599E-2</v>
      </c>
      <c r="BR120" s="17"/>
      <c r="BS120" s="17">
        <v>0.10816296036666199</v>
      </c>
      <c r="BT120" s="17"/>
      <c r="BU120" s="17">
        <v>3.34670555093129E-2</v>
      </c>
      <c r="BV120" s="17">
        <v>0.18331094191413</v>
      </c>
      <c r="BW120" s="17">
        <v>2.0028651422098101E-2</v>
      </c>
      <c r="BX120" s="17">
        <v>8.86414716324114E-2</v>
      </c>
      <c r="BY120" s="17">
        <v>2.4229942805303498E-2</v>
      </c>
      <c r="BZ120" s="17"/>
      <c r="CA120" s="17">
        <v>0.18625897617446299</v>
      </c>
      <c r="CB120" s="17"/>
      <c r="CC120" s="17">
        <v>8.6404996990789795E-2</v>
      </c>
      <c r="CD120" s="17">
        <v>0.110009450363213</v>
      </c>
      <c r="CE120" s="17"/>
      <c r="CF120" s="17">
        <v>6.7891841052391697E-2</v>
      </c>
      <c r="CG120" s="17"/>
      <c r="CH120" s="17">
        <v>3.7066130090577798E-2</v>
      </c>
      <c r="CI120" s="17">
        <v>0.24371801416156899</v>
      </c>
    </row>
    <row r="121" spans="2:87" x14ac:dyDescent="0.35">
      <c r="B121" t="s">
        <v>158</v>
      </c>
      <c r="C121" s="17">
        <v>0.223746867813682</v>
      </c>
      <c r="D121" s="17">
        <v>0.24838736847684001</v>
      </c>
      <c r="E121" s="17">
        <v>0.199399667723242</v>
      </c>
      <c r="F121" s="17"/>
      <c r="G121" s="17">
        <v>0.285466908339158</v>
      </c>
      <c r="H121" s="17">
        <v>0.30634798310826</v>
      </c>
      <c r="I121" s="17">
        <v>0.21900984223700401</v>
      </c>
      <c r="J121" s="17">
        <v>0.19043590753953099</v>
      </c>
      <c r="K121" s="17">
        <v>0.16607455225984699</v>
      </c>
      <c r="L121" s="17">
        <v>0.18281250069024299</v>
      </c>
      <c r="M121" s="17"/>
      <c r="N121" s="17">
        <v>0.228959597698047</v>
      </c>
      <c r="O121" s="17">
        <v>0.259561574901782</v>
      </c>
      <c r="P121" s="17">
        <v>0.15653432242332299</v>
      </c>
      <c r="Q121" s="17">
        <v>0.24866363700814001</v>
      </c>
      <c r="R121" s="17"/>
      <c r="S121" s="17">
        <v>0.28815011827912701</v>
      </c>
      <c r="T121" s="17">
        <v>0.26457416139833601</v>
      </c>
      <c r="U121" s="17">
        <v>0.218892919200772</v>
      </c>
      <c r="V121" s="17">
        <v>0.20508450637498399</v>
      </c>
      <c r="W121" s="17">
        <v>0.27564524725831702</v>
      </c>
      <c r="X121" s="17">
        <v>0.29025570059280698</v>
      </c>
      <c r="Y121" s="17">
        <v>0.22371189942471001</v>
      </c>
      <c r="Z121" s="17">
        <v>0.207283615157661</v>
      </c>
      <c r="AA121" s="17">
        <v>0.15603993168809399</v>
      </c>
      <c r="AB121" s="17">
        <v>0.23168063763921501</v>
      </c>
      <c r="AC121" s="17">
        <v>7.7733332005252495E-2</v>
      </c>
      <c r="AD121" s="17">
        <v>4.5570095442856701E-2</v>
      </c>
      <c r="AE121" s="17"/>
      <c r="AF121" s="17">
        <v>0.299569507581743</v>
      </c>
      <c r="AG121" s="17">
        <v>0.19462466838894399</v>
      </c>
      <c r="AH121" s="17">
        <v>0.20072917396599299</v>
      </c>
      <c r="AI121" s="17">
        <v>0.22900088750667899</v>
      </c>
      <c r="AJ121" s="17">
        <v>0.24314976399336699</v>
      </c>
      <c r="AK121" s="17"/>
      <c r="AL121" s="17">
        <v>0.148882508619847</v>
      </c>
      <c r="AM121" s="17">
        <v>0.24046290721923</v>
      </c>
      <c r="AN121" s="17">
        <v>0.28626479953334699</v>
      </c>
      <c r="AO121" s="17">
        <v>0.45105489001825799</v>
      </c>
      <c r="AP121" s="17"/>
      <c r="AQ121" s="17">
        <v>0.217518511050146</v>
      </c>
      <c r="AR121" s="17">
        <v>0.23233575493156799</v>
      </c>
      <c r="AS121" s="17"/>
      <c r="AT121" s="17">
        <v>0.21110392039885201</v>
      </c>
      <c r="AU121" s="17">
        <v>0.192406397261669</v>
      </c>
      <c r="AV121" s="17"/>
      <c r="AW121" s="17">
        <v>0.190596455813936</v>
      </c>
      <c r="AX121" s="17">
        <v>0.192012162290257</v>
      </c>
      <c r="AY121" s="17">
        <v>0.29480621413662</v>
      </c>
      <c r="AZ121" s="17"/>
      <c r="BA121" s="17">
        <v>0.27650465580113198</v>
      </c>
      <c r="BB121" s="17">
        <v>0.18077274164807899</v>
      </c>
      <c r="BC121" s="17">
        <v>0.21998622935904</v>
      </c>
      <c r="BD121" s="17">
        <v>0.24318391029254799</v>
      </c>
      <c r="BE121" s="17">
        <v>0.212373020214146</v>
      </c>
      <c r="BF121" s="17"/>
      <c r="BG121" s="17">
        <v>0.21463695071158601</v>
      </c>
      <c r="BH121" s="17">
        <v>0.230203267526808</v>
      </c>
      <c r="BI121" s="17"/>
      <c r="BJ121" s="17">
        <v>0.24060681938662401</v>
      </c>
      <c r="BK121" s="17">
        <v>0.162480743000191</v>
      </c>
      <c r="BL121" s="17"/>
      <c r="BM121" s="17">
        <v>0.30256346934616501</v>
      </c>
      <c r="BN121" s="17">
        <v>0.15076598975293701</v>
      </c>
      <c r="BO121" s="17">
        <v>0.26782773344351202</v>
      </c>
      <c r="BP121" s="17">
        <v>0.30505540141229698</v>
      </c>
      <c r="BQ121" s="17">
        <v>0.19303395569797799</v>
      </c>
      <c r="BR121" s="17"/>
      <c r="BS121" s="17">
        <v>0.22955055370862701</v>
      </c>
      <c r="BT121" s="17"/>
      <c r="BU121" s="17">
        <v>0.20833557225600499</v>
      </c>
      <c r="BV121" s="17">
        <v>0.32838516969343001</v>
      </c>
      <c r="BW121" s="17">
        <v>0.336466248631279</v>
      </c>
      <c r="BX121" s="17">
        <v>0.16772346497167701</v>
      </c>
      <c r="BY121" s="17">
        <v>6.1035180025239902E-2</v>
      </c>
      <c r="BZ121" s="17"/>
      <c r="CA121" s="17">
        <v>0.26589974418246698</v>
      </c>
      <c r="CB121" s="17"/>
      <c r="CC121" s="17">
        <v>0.238594597570184</v>
      </c>
      <c r="CD121" s="17">
        <v>0.20200877940186701</v>
      </c>
      <c r="CE121" s="17"/>
      <c r="CF121" s="17">
        <v>0.18024341692572299</v>
      </c>
      <c r="CG121" s="17"/>
      <c r="CH121" s="17">
        <v>0.16756942965735699</v>
      </c>
      <c r="CI121" s="17">
        <v>0.35912824460781301</v>
      </c>
    </row>
    <row r="122" spans="2:87" x14ac:dyDescent="0.35">
      <c r="B122" t="s">
        <v>159</v>
      </c>
      <c r="C122" s="17">
        <v>0.40192965055761298</v>
      </c>
      <c r="D122" s="17">
        <v>0.36253988682023303</v>
      </c>
      <c r="E122" s="17">
        <v>0.43984116461949002</v>
      </c>
      <c r="F122" s="17"/>
      <c r="G122" s="17">
        <v>0.34698262562403398</v>
      </c>
      <c r="H122" s="17">
        <v>0.26706844887160902</v>
      </c>
      <c r="I122" s="17">
        <v>0.42174739262551297</v>
      </c>
      <c r="J122" s="17">
        <v>0.45554637427586903</v>
      </c>
      <c r="K122" s="17">
        <v>0.41589561902764699</v>
      </c>
      <c r="L122" s="17">
        <v>0.49643957363701902</v>
      </c>
      <c r="M122" s="17"/>
      <c r="N122" s="17">
        <v>0.41633518347464898</v>
      </c>
      <c r="O122" s="17">
        <v>0.36211951327304798</v>
      </c>
      <c r="P122" s="17">
        <v>0.44422647536648002</v>
      </c>
      <c r="Q122" s="17">
        <v>0.37741672999596099</v>
      </c>
      <c r="R122" s="17"/>
      <c r="S122" s="17">
        <v>0.346724099045565</v>
      </c>
      <c r="T122" s="17">
        <v>0.40531815994326698</v>
      </c>
      <c r="U122" s="17">
        <v>0.51725418964998005</v>
      </c>
      <c r="V122" s="17">
        <v>0.33394823518061401</v>
      </c>
      <c r="W122" s="17">
        <v>0.34192215642748602</v>
      </c>
      <c r="X122" s="17">
        <v>0.36213494364207699</v>
      </c>
      <c r="Y122" s="17">
        <v>0.41463308142317201</v>
      </c>
      <c r="Z122" s="17">
        <v>0.45661891740473198</v>
      </c>
      <c r="AA122" s="17">
        <v>0.51995853196634001</v>
      </c>
      <c r="AB122" s="17">
        <v>0.35055470185818899</v>
      </c>
      <c r="AC122" s="17">
        <v>0.403333516415739</v>
      </c>
      <c r="AD122" s="17">
        <v>0.40785744557145698</v>
      </c>
      <c r="AE122" s="17"/>
      <c r="AF122" s="17">
        <v>0.29245545366119602</v>
      </c>
      <c r="AG122" s="17">
        <v>0.45365135117670902</v>
      </c>
      <c r="AH122" s="17">
        <v>0.36792072094699302</v>
      </c>
      <c r="AI122" s="17">
        <v>0.48082766032000601</v>
      </c>
      <c r="AJ122" s="17">
        <v>0.43032552560847298</v>
      </c>
      <c r="AK122" s="17"/>
      <c r="AL122" s="17">
        <v>0.46170552978176399</v>
      </c>
      <c r="AM122" s="17">
        <v>0.41330303906879601</v>
      </c>
      <c r="AN122" s="17">
        <v>0.33261845330770301</v>
      </c>
      <c r="AO122" s="17">
        <v>8.6066456297260494E-2</v>
      </c>
      <c r="AP122" s="17"/>
      <c r="AQ122" s="17">
        <v>0.41194495929126101</v>
      </c>
      <c r="AR122" s="17">
        <v>0.38811856692353303</v>
      </c>
      <c r="AS122" s="17"/>
      <c r="AT122" s="17">
        <v>0.37847718800274199</v>
      </c>
      <c r="AU122" s="17">
        <v>0.50925765268754797</v>
      </c>
      <c r="AV122" s="17"/>
      <c r="AW122" s="17">
        <v>0.43161440091554498</v>
      </c>
      <c r="AX122" s="17">
        <v>0.43870917639664098</v>
      </c>
      <c r="AY122" s="17">
        <v>0.33302547552421402</v>
      </c>
      <c r="AZ122" s="17"/>
      <c r="BA122" s="17">
        <v>0.26272211769992099</v>
      </c>
      <c r="BB122" s="17">
        <v>0.41468876095193202</v>
      </c>
      <c r="BC122" s="17">
        <v>0.4465079988506</v>
      </c>
      <c r="BD122" s="17">
        <v>0.49274276944654199</v>
      </c>
      <c r="BE122" s="17">
        <v>0.47343182456340899</v>
      </c>
      <c r="BF122" s="17"/>
      <c r="BG122" s="17">
        <v>0.390895816194958</v>
      </c>
      <c r="BH122" s="17">
        <v>0.409749572980106</v>
      </c>
      <c r="BI122" s="17"/>
      <c r="BJ122" s="17">
        <v>0.38034183462686499</v>
      </c>
      <c r="BK122" s="17">
        <v>0.48037601023675303</v>
      </c>
      <c r="BL122" s="17"/>
      <c r="BM122" s="17">
        <v>0.27181298073140803</v>
      </c>
      <c r="BN122" s="17">
        <v>0.42486831260607399</v>
      </c>
      <c r="BO122" s="17">
        <v>0.40095564587648302</v>
      </c>
      <c r="BP122" s="17">
        <v>0.42091198177508099</v>
      </c>
      <c r="BQ122" s="17">
        <v>0.51887803625398699</v>
      </c>
      <c r="BR122" s="17"/>
      <c r="BS122" s="17">
        <v>0.42491361826539198</v>
      </c>
      <c r="BT122" s="17"/>
      <c r="BU122" s="17">
        <v>0.38394722366447998</v>
      </c>
      <c r="BV122" s="17">
        <v>0.38132043306019697</v>
      </c>
      <c r="BW122" s="17">
        <v>0.44012418544649901</v>
      </c>
      <c r="BX122" s="17">
        <v>0.46192358221319002</v>
      </c>
      <c r="BY122" s="17">
        <v>0.42228556938289402</v>
      </c>
      <c r="BZ122" s="17"/>
      <c r="CA122" s="17">
        <v>0.36928386001924801</v>
      </c>
      <c r="CB122" s="17"/>
      <c r="CC122" s="17">
        <v>0.41276258743480498</v>
      </c>
      <c r="CD122" s="17">
        <v>0.38327400944052697</v>
      </c>
      <c r="CE122" s="17"/>
      <c r="CF122" s="17">
        <v>0.47607426625706101</v>
      </c>
      <c r="CG122" s="17"/>
      <c r="CH122" s="17">
        <v>0.46989846999238699</v>
      </c>
      <c r="CI122" s="17">
        <v>0.24536054408774999</v>
      </c>
    </row>
    <row r="123" spans="2:87" x14ac:dyDescent="0.35">
      <c r="B123" t="s">
        <v>160</v>
      </c>
      <c r="C123" s="17">
        <v>0.17830213553742399</v>
      </c>
      <c r="D123" s="17">
        <v>0.175499623506534</v>
      </c>
      <c r="E123" s="17">
        <v>0.18192681335542901</v>
      </c>
      <c r="F123" s="17"/>
      <c r="G123" s="17">
        <v>0.112933243303104</v>
      </c>
      <c r="H123" s="17">
        <v>0.14577976391469899</v>
      </c>
      <c r="I123" s="17">
        <v>0.16997809771558101</v>
      </c>
      <c r="J123" s="17">
        <v>0.20329576495058199</v>
      </c>
      <c r="K123" s="17">
        <v>0.25702313027621398</v>
      </c>
      <c r="L123" s="17">
        <v>0.172294083881602</v>
      </c>
      <c r="M123" s="17"/>
      <c r="N123" s="17">
        <v>0.170164932597307</v>
      </c>
      <c r="O123" s="17">
        <v>0.223100947943143</v>
      </c>
      <c r="P123" s="17">
        <v>0.16928365416379501</v>
      </c>
      <c r="Q123" s="17">
        <v>0.150388361202239</v>
      </c>
      <c r="R123" s="17"/>
      <c r="S123" s="17">
        <v>0.167087763681322</v>
      </c>
      <c r="T123" s="17">
        <v>0.22135083428011301</v>
      </c>
      <c r="U123" s="17">
        <v>0.19102961988761399</v>
      </c>
      <c r="V123" s="17">
        <v>0.161774138322969</v>
      </c>
      <c r="W123" s="17">
        <v>0.20945428061615401</v>
      </c>
      <c r="X123" s="17">
        <v>0.12647378326252601</v>
      </c>
      <c r="Y123" s="17">
        <v>0.27640609439569802</v>
      </c>
      <c r="Z123" s="17">
        <v>0.18015146926273701</v>
      </c>
      <c r="AA123" s="17">
        <v>4.9557647824890597E-2</v>
      </c>
      <c r="AB123" s="17">
        <v>0.201056654031701</v>
      </c>
      <c r="AC123" s="17">
        <v>0.29819595206762101</v>
      </c>
      <c r="AD123" s="17">
        <v>8.6699160462176197E-2</v>
      </c>
      <c r="AE123" s="17"/>
      <c r="AF123" s="17">
        <v>0.18664151138694901</v>
      </c>
      <c r="AG123" s="17">
        <v>0.175218676398294</v>
      </c>
      <c r="AH123" s="17">
        <v>0.21700587389645001</v>
      </c>
      <c r="AI123" s="17">
        <v>0.119704564683316</v>
      </c>
      <c r="AJ123" s="17">
        <v>0.112917744055524</v>
      </c>
      <c r="AK123" s="17"/>
      <c r="AL123" s="17">
        <v>0.18887306499263501</v>
      </c>
      <c r="AM123" s="17">
        <v>0.141996185297011</v>
      </c>
      <c r="AN123" s="17">
        <v>0.210855170643898</v>
      </c>
      <c r="AO123" s="17">
        <v>0.27565172892732498</v>
      </c>
      <c r="AP123" s="17"/>
      <c r="AQ123" s="17">
        <v>0.205266196788531</v>
      </c>
      <c r="AR123" s="17">
        <v>0.14111876805896101</v>
      </c>
      <c r="AS123" s="17"/>
      <c r="AT123" s="17">
        <v>0.17802815249140599</v>
      </c>
      <c r="AU123" s="17">
        <v>0.182398486323926</v>
      </c>
      <c r="AV123" s="17"/>
      <c r="AW123" s="17">
        <v>0.22266320854274299</v>
      </c>
      <c r="AX123" s="17">
        <v>0.14897712301021601</v>
      </c>
      <c r="AY123" s="17">
        <v>0.15615048728817801</v>
      </c>
      <c r="AZ123" s="17"/>
      <c r="BA123" s="17">
        <v>0.18143321128933701</v>
      </c>
      <c r="BB123" s="17">
        <v>0.19394447752174401</v>
      </c>
      <c r="BC123" s="17">
        <v>0.173165473796561</v>
      </c>
      <c r="BD123" s="17">
        <v>0.137019762394235</v>
      </c>
      <c r="BE123" s="17">
        <v>0.184075201503202</v>
      </c>
      <c r="BF123" s="17"/>
      <c r="BG123" s="17">
        <v>0.18498102476738101</v>
      </c>
      <c r="BH123" s="17">
        <v>0.17356865903867699</v>
      </c>
      <c r="BI123" s="17"/>
      <c r="BJ123" s="17">
        <v>0.17072148911166399</v>
      </c>
      <c r="BK123" s="17">
        <v>0.20584888311129501</v>
      </c>
      <c r="BL123" s="17"/>
      <c r="BM123" s="17">
        <v>0.169556808408381</v>
      </c>
      <c r="BN123" s="17">
        <v>0.25299950337351601</v>
      </c>
      <c r="BO123" s="17">
        <v>0.14934795084993699</v>
      </c>
      <c r="BP123" s="17">
        <v>0.107863773297801</v>
      </c>
      <c r="BQ123" s="17">
        <v>0.15266289710365899</v>
      </c>
      <c r="BR123" s="17"/>
      <c r="BS123" s="17">
        <v>0.18947162160938799</v>
      </c>
      <c r="BT123" s="17"/>
      <c r="BU123" s="17">
        <v>0.24802184040696901</v>
      </c>
      <c r="BV123" s="17">
        <v>7.7462581571076106E-2</v>
      </c>
      <c r="BW123" s="17">
        <v>0.117007789179651</v>
      </c>
      <c r="BX123" s="17">
        <v>0.24176774826686101</v>
      </c>
      <c r="BY123" s="17">
        <v>0.15164250628454401</v>
      </c>
      <c r="BZ123" s="17"/>
      <c r="CA123" s="17">
        <v>0.15848615298226601</v>
      </c>
      <c r="CB123" s="17"/>
      <c r="CC123" s="17">
        <v>0.18279508463903099</v>
      </c>
      <c r="CD123" s="17">
        <v>0.18512652714890701</v>
      </c>
      <c r="CE123" s="17"/>
      <c r="CF123" s="17">
        <v>0.18461802238994399</v>
      </c>
      <c r="CG123" s="17"/>
      <c r="CH123" s="17">
        <v>0.21771497308886101</v>
      </c>
      <c r="CI123" s="17">
        <v>0.110681861039495</v>
      </c>
    </row>
    <row r="124" spans="2:87" x14ac:dyDescent="0.35">
      <c r="B124" t="s">
        <v>161</v>
      </c>
      <c r="C124" s="17">
        <v>0.108657619355722</v>
      </c>
      <c r="D124" s="17">
        <v>0.102020579094414</v>
      </c>
      <c r="E124" s="17">
        <v>0.11592495482662001</v>
      </c>
      <c r="F124" s="17"/>
      <c r="G124" s="17">
        <v>6.8727959015066398E-2</v>
      </c>
      <c r="H124" s="17">
        <v>9.1237986835559504E-2</v>
      </c>
      <c r="I124" s="17">
        <v>0.136457459229504</v>
      </c>
      <c r="J124" s="17">
        <v>0.10338613215706099</v>
      </c>
      <c r="K124" s="17">
        <v>0.10949438550622501</v>
      </c>
      <c r="L124" s="17">
        <v>0.138002937787186</v>
      </c>
      <c r="M124" s="17"/>
      <c r="N124" s="17">
        <v>7.51187039547348E-2</v>
      </c>
      <c r="O124" s="17">
        <v>7.7775714327688997E-2</v>
      </c>
      <c r="P124" s="17">
        <v>9.4518608132907203E-2</v>
      </c>
      <c r="Q124" s="17">
        <v>0.18827816302213299</v>
      </c>
      <c r="R124" s="17"/>
      <c r="S124" s="17">
        <v>7.3956076995866496E-2</v>
      </c>
      <c r="T124" s="17">
        <v>6.3798030642079104E-2</v>
      </c>
      <c r="U124" s="17">
        <v>5.1063405573922298E-2</v>
      </c>
      <c r="V124" s="17">
        <v>0.24364585174412101</v>
      </c>
      <c r="W124" s="17">
        <v>4.9096220012192097E-2</v>
      </c>
      <c r="X124" s="17">
        <v>0.110538049472699</v>
      </c>
      <c r="Y124" s="17">
        <v>8.5248924756419403E-2</v>
      </c>
      <c r="Z124" s="17">
        <v>9.4354086453231206E-2</v>
      </c>
      <c r="AA124" s="17">
        <v>0.12550626832888001</v>
      </c>
      <c r="AB124" s="17">
        <v>0.13181444652992499</v>
      </c>
      <c r="AC124" s="17">
        <v>0.14301592470931501</v>
      </c>
      <c r="AD124" s="17">
        <v>0.22984929232569401</v>
      </c>
      <c r="AE124" s="17"/>
      <c r="AF124" s="17">
        <v>0.15300985653059401</v>
      </c>
      <c r="AG124" s="17">
        <v>0.116057932636009</v>
      </c>
      <c r="AH124" s="17">
        <v>0.114808283737729</v>
      </c>
      <c r="AI124" s="17">
        <v>4.4056924970665899E-2</v>
      </c>
      <c r="AJ124" s="17">
        <v>5.8018660866787898E-2</v>
      </c>
      <c r="AK124" s="17"/>
      <c r="AL124" s="17">
        <v>0.14632179918462099</v>
      </c>
      <c r="AM124" s="17">
        <v>0.114115538482687</v>
      </c>
      <c r="AN124" s="17">
        <v>4.4607657725601498E-2</v>
      </c>
      <c r="AO124" s="17">
        <v>0</v>
      </c>
      <c r="AP124" s="17"/>
      <c r="AQ124" s="17">
        <v>0.13492024223479701</v>
      </c>
      <c r="AR124" s="17">
        <v>7.2441533493625296E-2</v>
      </c>
      <c r="AS124" s="17"/>
      <c r="AT124" s="17">
        <v>0.113940312249714</v>
      </c>
      <c r="AU124" s="17">
        <v>0.10508226165415099</v>
      </c>
      <c r="AV124" s="17"/>
      <c r="AW124" s="17">
        <v>0.10706113031275299</v>
      </c>
      <c r="AX124" s="17">
        <v>9.1395918594681602E-2</v>
      </c>
      <c r="AY124" s="17">
        <v>0.11838027546322601</v>
      </c>
      <c r="AZ124" s="17"/>
      <c r="BA124" s="17">
        <v>0.11708664146084199</v>
      </c>
      <c r="BB124" s="17">
        <v>0.10774486135919301</v>
      </c>
      <c r="BC124" s="17">
        <v>0.115870339041471</v>
      </c>
      <c r="BD124" s="17">
        <v>8.4924724050207595E-2</v>
      </c>
      <c r="BE124" s="17">
        <v>7.9858019607308497E-2</v>
      </c>
      <c r="BF124" s="17"/>
      <c r="BG124" s="17">
        <v>0.120355897008126</v>
      </c>
      <c r="BH124" s="17">
        <v>0.100366791279835</v>
      </c>
      <c r="BI124" s="17"/>
      <c r="BJ124" s="17">
        <v>0.108250661492494</v>
      </c>
      <c r="BK124" s="17">
        <v>0.110136433285554</v>
      </c>
      <c r="BL124" s="17"/>
      <c r="BM124" s="17">
        <v>0.186881588373946</v>
      </c>
      <c r="BN124" s="17">
        <v>0.12711084453159899</v>
      </c>
      <c r="BO124" s="17">
        <v>4.9901848844668799E-2</v>
      </c>
      <c r="BP124" s="17">
        <v>9.3909424444626396E-2</v>
      </c>
      <c r="BQ124" s="17">
        <v>8.4967883106331299E-2</v>
      </c>
      <c r="BR124" s="17"/>
      <c r="BS124" s="17">
        <v>4.79012460499307E-2</v>
      </c>
      <c r="BT124" s="17"/>
      <c r="BU124" s="17">
        <v>0.12622830816323299</v>
      </c>
      <c r="BV124" s="17">
        <v>2.9520873761166501E-2</v>
      </c>
      <c r="BW124" s="17">
        <v>8.6373125320473004E-2</v>
      </c>
      <c r="BX124" s="17">
        <v>3.9943732915860702E-2</v>
      </c>
      <c r="BY124" s="17">
        <v>0.34080680150201798</v>
      </c>
      <c r="BZ124" s="17"/>
      <c r="CA124" s="17">
        <v>2.0071266641555702E-2</v>
      </c>
      <c r="CB124" s="17"/>
      <c r="CC124" s="17">
        <v>7.9442733365190601E-2</v>
      </c>
      <c r="CD124" s="17">
        <v>0.11958123364548701</v>
      </c>
      <c r="CE124" s="17"/>
      <c r="CF124" s="17">
        <v>9.1172453374880294E-2</v>
      </c>
      <c r="CG124" s="17"/>
      <c r="CH124" s="17">
        <v>0.107750997170818</v>
      </c>
      <c r="CI124" s="17">
        <v>4.1111336103371303E-2</v>
      </c>
    </row>
    <row r="125" spans="2:87" x14ac:dyDescent="0.35"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  <c r="BX125" s="17"/>
      <c r="BY125" s="17"/>
      <c r="BZ125" s="17"/>
      <c r="CA125" s="17"/>
      <c r="CB125" s="17"/>
      <c r="CC125" s="17"/>
      <c r="CD125" s="17"/>
      <c r="CE125" s="17"/>
      <c r="CF125" s="17"/>
      <c r="CG125" s="17"/>
      <c r="CH125" s="17"/>
      <c r="CI125" s="17"/>
    </row>
    <row r="126" spans="2:87" x14ac:dyDescent="0.35">
      <c r="B126" s="6" t="s">
        <v>169</v>
      </c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  <c r="BX126" s="17"/>
      <c r="BY126" s="17"/>
      <c r="BZ126" s="17"/>
      <c r="CA126" s="17"/>
      <c r="CB126" s="17"/>
      <c r="CC126" s="17"/>
      <c r="CD126" s="17"/>
      <c r="CE126" s="17"/>
      <c r="CF126" s="17"/>
      <c r="CG126" s="17"/>
      <c r="CH126" s="17"/>
      <c r="CI126" s="17"/>
    </row>
    <row r="127" spans="2:87" x14ac:dyDescent="0.35">
      <c r="B127" s="24" t="s">
        <v>163</v>
      </c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  <c r="BX127" s="17"/>
      <c r="BY127" s="17"/>
      <c r="BZ127" s="17"/>
      <c r="CA127" s="17"/>
      <c r="CB127" s="17"/>
      <c r="CC127" s="17"/>
      <c r="CD127" s="17"/>
      <c r="CE127" s="17"/>
      <c r="CF127" s="17"/>
      <c r="CG127" s="17"/>
      <c r="CH127" s="17"/>
      <c r="CI127" s="17"/>
    </row>
    <row r="128" spans="2:87" x14ac:dyDescent="0.35">
      <c r="B128" t="s">
        <v>157</v>
      </c>
      <c r="C128" s="17">
        <v>0.170290855073889</v>
      </c>
      <c r="D128" s="17">
        <v>0.15594205542338099</v>
      </c>
      <c r="E128" s="17">
        <v>0.18573097905414501</v>
      </c>
      <c r="F128" s="17"/>
      <c r="G128" s="17">
        <v>0.16751428172996999</v>
      </c>
      <c r="H128" s="17">
        <v>0.243408795269318</v>
      </c>
      <c r="I128" s="17">
        <v>0.22772663966315301</v>
      </c>
      <c r="J128" s="17">
        <v>0.162726825775449</v>
      </c>
      <c r="K128" s="17">
        <v>0.10764739464786099</v>
      </c>
      <c r="L128" s="17">
        <v>0.11765890091687201</v>
      </c>
      <c r="M128" s="17"/>
      <c r="N128" s="17">
        <v>0.150451952619296</v>
      </c>
      <c r="O128" s="17">
        <v>0.17022679992147099</v>
      </c>
      <c r="P128" s="17">
        <v>0.19579466418664901</v>
      </c>
      <c r="Q128" s="17">
        <v>0.16764404156138801</v>
      </c>
      <c r="R128" s="17"/>
      <c r="S128" s="17">
        <v>0.140452575951447</v>
      </c>
      <c r="T128" s="17">
        <v>0.204869607704176</v>
      </c>
      <c r="U128" s="17">
        <v>0.12609185926010399</v>
      </c>
      <c r="V128" s="17">
        <v>0.11171889493498501</v>
      </c>
      <c r="W128" s="17">
        <v>0.23207572497642601</v>
      </c>
      <c r="X128" s="17">
        <v>0.21140506338030501</v>
      </c>
      <c r="Y128" s="17">
        <v>0.12579213035693099</v>
      </c>
      <c r="Z128" s="17">
        <v>0.26346345307883701</v>
      </c>
      <c r="AA128" s="17">
        <v>0.16460057349721199</v>
      </c>
      <c r="AB128" s="17">
        <v>0.11598161901967401</v>
      </c>
      <c r="AC128" s="17">
        <v>0.25463651081344901</v>
      </c>
      <c r="AD128" s="17">
        <v>0.21792302286176701</v>
      </c>
      <c r="AE128" s="17"/>
      <c r="AF128" s="17">
        <v>0.15516527566871699</v>
      </c>
      <c r="AG128" s="17">
        <v>0.153924878295399</v>
      </c>
      <c r="AH128" s="17">
        <v>0.20015728222837001</v>
      </c>
      <c r="AI128" s="17">
        <v>0.171668119999177</v>
      </c>
      <c r="AJ128" s="17">
        <v>0.20542975083189999</v>
      </c>
      <c r="AK128" s="17"/>
      <c r="AL128" s="17">
        <v>0.13626523623411699</v>
      </c>
      <c r="AM128" s="17">
        <v>0.182491730351967</v>
      </c>
      <c r="AN128" s="17">
        <v>0.205909230726603</v>
      </c>
      <c r="AO128" s="17">
        <v>0.20820154312007899</v>
      </c>
      <c r="AP128" s="17"/>
      <c r="AQ128" s="17">
        <v>0.179364257188288</v>
      </c>
      <c r="AR128" s="17">
        <v>0.15777865811818401</v>
      </c>
      <c r="AS128" s="17"/>
      <c r="AT128" s="17">
        <v>0.18218724105226</v>
      </c>
      <c r="AU128" s="17">
        <v>0.111314275238588</v>
      </c>
      <c r="AV128" s="17"/>
      <c r="AW128" s="17">
        <v>0.15254157989221601</v>
      </c>
      <c r="AX128" s="17">
        <v>0.152605748935284</v>
      </c>
      <c r="AY128" s="17">
        <v>0.18999562231879699</v>
      </c>
      <c r="AZ128" s="17"/>
      <c r="BA128" s="17">
        <v>0.14517441881870499</v>
      </c>
      <c r="BB128" s="17">
        <v>0.18820428582357099</v>
      </c>
      <c r="BC128" s="17">
        <v>0.175780022455164</v>
      </c>
      <c r="BD128" s="17">
        <v>0.147118972828124</v>
      </c>
      <c r="BE128" s="17">
        <v>0.18463406132254701</v>
      </c>
      <c r="BF128" s="17"/>
      <c r="BG128" s="17">
        <v>0.17399382771427099</v>
      </c>
      <c r="BH128" s="17">
        <v>0.16766647647360799</v>
      </c>
      <c r="BI128" s="17"/>
      <c r="BJ128" s="17">
        <v>0.18328850331812699</v>
      </c>
      <c r="BK128" s="17">
        <v>0.123059667239914</v>
      </c>
      <c r="BL128" s="17"/>
      <c r="BM128" s="17">
        <v>0.114108989735169</v>
      </c>
      <c r="BN128" s="17">
        <v>8.4829329357231004E-2</v>
      </c>
      <c r="BO128" s="17">
        <v>0.19675403882537301</v>
      </c>
      <c r="BP128" s="17">
        <v>0.11949203624407601</v>
      </c>
      <c r="BQ128" s="17">
        <v>0.22596586629547399</v>
      </c>
      <c r="BR128" s="17"/>
      <c r="BS128" s="17">
        <v>0.18566225981089499</v>
      </c>
      <c r="BT128" s="17"/>
      <c r="BU128" s="17">
        <v>0.103857356878558</v>
      </c>
      <c r="BV128" s="17">
        <v>0.119036233744213</v>
      </c>
      <c r="BW128" s="17">
        <v>0.16199688995141001</v>
      </c>
      <c r="BX128" s="17">
        <v>0.23314778911476799</v>
      </c>
      <c r="BY128" s="17">
        <v>9.45760524973637E-2</v>
      </c>
      <c r="BZ128" s="17"/>
      <c r="CA128" s="17">
        <v>0.241358811154714</v>
      </c>
      <c r="CB128" s="17"/>
      <c r="CC128" s="17">
        <v>0.18598178400732501</v>
      </c>
      <c r="CD128" s="17">
        <v>0.12101845817481501</v>
      </c>
      <c r="CE128" s="17"/>
      <c r="CF128" s="17">
        <v>0.168299210652818</v>
      </c>
      <c r="CG128" s="17"/>
      <c r="CH128" s="17">
        <v>0.17749583692492599</v>
      </c>
      <c r="CI128" s="17">
        <v>8.0742069186401602E-2</v>
      </c>
    </row>
    <row r="129" spans="2:87" x14ac:dyDescent="0.35">
      <c r="B129" t="s">
        <v>158</v>
      </c>
      <c r="C129" s="17">
        <v>0.17802221425456299</v>
      </c>
      <c r="D129" s="17">
        <v>0.18062636016484901</v>
      </c>
      <c r="E129" s="17">
        <v>0.17609727121396099</v>
      </c>
      <c r="F129" s="17"/>
      <c r="G129" s="17">
        <v>0.26731631156372199</v>
      </c>
      <c r="H129" s="17">
        <v>0.188255460483369</v>
      </c>
      <c r="I129" s="17">
        <v>0.13699510129286599</v>
      </c>
      <c r="J129" s="17">
        <v>0.13951839502214999</v>
      </c>
      <c r="K129" s="17">
        <v>0.178243194549769</v>
      </c>
      <c r="L129" s="17">
        <v>0.17054258419905499</v>
      </c>
      <c r="M129" s="17"/>
      <c r="N129" s="17">
        <v>0.204496341117649</v>
      </c>
      <c r="O129" s="17">
        <v>0.16296591171043501</v>
      </c>
      <c r="P129" s="17">
        <v>0.20326983887303199</v>
      </c>
      <c r="Q129" s="17">
        <v>0.14824893318420199</v>
      </c>
      <c r="R129" s="17"/>
      <c r="S129" s="17">
        <v>0.22869668797371301</v>
      </c>
      <c r="T129" s="17">
        <v>0.18036809940022799</v>
      </c>
      <c r="U129" s="17">
        <v>0.22941844038711001</v>
      </c>
      <c r="V129" s="17">
        <v>0.105517318746169</v>
      </c>
      <c r="W129" s="17">
        <v>0.21394034674939599</v>
      </c>
      <c r="X129" s="17">
        <v>0.18439248403642999</v>
      </c>
      <c r="Y129" s="17">
        <v>0.242585579984928</v>
      </c>
      <c r="Z129" s="17">
        <v>0.101941882396572</v>
      </c>
      <c r="AA129" s="17">
        <v>0.14136821836796201</v>
      </c>
      <c r="AB129" s="17">
        <v>0.14581511199562899</v>
      </c>
      <c r="AC129" s="17">
        <v>7.04308261268458E-2</v>
      </c>
      <c r="AD129" s="17">
        <v>0.28888949570877098</v>
      </c>
      <c r="AE129" s="17"/>
      <c r="AF129" s="17">
        <v>0.16251852938590899</v>
      </c>
      <c r="AG129" s="17">
        <v>0.14170995988731899</v>
      </c>
      <c r="AH129" s="17">
        <v>0.185277606166972</v>
      </c>
      <c r="AI129" s="17">
        <v>0.18234228296289001</v>
      </c>
      <c r="AJ129" s="17">
        <v>0.29478429330021</v>
      </c>
      <c r="AK129" s="17"/>
      <c r="AL129" s="17">
        <v>0.17354344048894299</v>
      </c>
      <c r="AM129" s="17">
        <v>0.17319766964990199</v>
      </c>
      <c r="AN129" s="17">
        <v>0.16547828064022599</v>
      </c>
      <c r="AO129" s="17">
        <v>0.30113252215677999</v>
      </c>
      <c r="AP129" s="17"/>
      <c r="AQ129" s="17">
        <v>0.14497102654712199</v>
      </c>
      <c r="AR129" s="17">
        <v>0.22359971263956399</v>
      </c>
      <c r="AS129" s="17"/>
      <c r="AT129" s="17">
        <v>0.17602867533754099</v>
      </c>
      <c r="AU129" s="17">
        <v>0.17876806760967401</v>
      </c>
      <c r="AV129" s="17"/>
      <c r="AW129" s="17">
        <v>0.17264485960547099</v>
      </c>
      <c r="AX129" s="17">
        <v>0.204207699953006</v>
      </c>
      <c r="AY129" s="17">
        <v>0.167421262723496</v>
      </c>
      <c r="AZ129" s="17"/>
      <c r="BA129" s="17">
        <v>0.19914473110098399</v>
      </c>
      <c r="BB129" s="17">
        <v>0.17455843956980899</v>
      </c>
      <c r="BC129" s="17">
        <v>0.17409348314783801</v>
      </c>
      <c r="BD129" s="17">
        <v>0.15965888068058201</v>
      </c>
      <c r="BE129" s="17">
        <v>0.16501363757802401</v>
      </c>
      <c r="BF129" s="17"/>
      <c r="BG129" s="17">
        <v>0.14993542525904599</v>
      </c>
      <c r="BH129" s="17">
        <v>0.197927942745943</v>
      </c>
      <c r="BI129" s="17"/>
      <c r="BJ129" s="17">
        <v>0.15977218870045401</v>
      </c>
      <c r="BK129" s="17">
        <v>0.24433962558342301</v>
      </c>
      <c r="BL129" s="17"/>
      <c r="BM129" s="17">
        <v>0.13540362876842099</v>
      </c>
      <c r="BN129" s="17">
        <v>0.183736260117594</v>
      </c>
      <c r="BO129" s="17">
        <v>0.21516903807089899</v>
      </c>
      <c r="BP129" s="17">
        <v>0.13416359478554399</v>
      </c>
      <c r="BQ129" s="17">
        <v>0.118662491497526</v>
      </c>
      <c r="BR129" s="17"/>
      <c r="BS129" s="17">
        <v>0.215255853571133</v>
      </c>
      <c r="BT129" s="17"/>
      <c r="BU129" s="17">
        <v>0.20386966527558001</v>
      </c>
      <c r="BV129" s="17">
        <v>0.24447613222683301</v>
      </c>
      <c r="BW129" s="17">
        <v>0.22306434963088101</v>
      </c>
      <c r="BX129" s="17">
        <v>0.142062430634805</v>
      </c>
      <c r="BY129" s="17">
        <v>7.4480077864598093E-2</v>
      </c>
      <c r="BZ129" s="17"/>
      <c r="CA129" s="17">
        <v>0.24068009597661499</v>
      </c>
      <c r="CB129" s="17"/>
      <c r="CC129" s="17">
        <v>0.16989452110887299</v>
      </c>
      <c r="CD129" s="17">
        <v>0.232722671414819</v>
      </c>
      <c r="CE129" s="17"/>
      <c r="CF129" s="17">
        <v>0.15000476297995699</v>
      </c>
      <c r="CG129" s="17"/>
      <c r="CH129" s="17">
        <v>0.177016262023305</v>
      </c>
      <c r="CI129" s="17">
        <v>0.308551590700818</v>
      </c>
    </row>
    <row r="130" spans="2:87" x14ac:dyDescent="0.35">
      <c r="B130" t="s">
        <v>159</v>
      </c>
      <c r="C130" s="17">
        <v>0.221726071345868</v>
      </c>
      <c r="D130" s="17">
        <v>0.21314809213796801</v>
      </c>
      <c r="E130" s="17">
        <v>0.227261118565311</v>
      </c>
      <c r="F130" s="17"/>
      <c r="G130" s="17">
        <v>0.33377146719217399</v>
      </c>
      <c r="H130" s="17">
        <v>0.25335514585037699</v>
      </c>
      <c r="I130" s="17">
        <v>0.20069376637237801</v>
      </c>
      <c r="J130" s="17">
        <v>0.238027176747095</v>
      </c>
      <c r="K130" s="17">
        <v>0.118030913539479</v>
      </c>
      <c r="L130" s="17">
        <v>0.19931002319591401</v>
      </c>
      <c r="M130" s="17"/>
      <c r="N130" s="17">
        <v>0.21687308048877599</v>
      </c>
      <c r="O130" s="17">
        <v>0.235079087695616</v>
      </c>
      <c r="P130" s="17">
        <v>0.15860471865803299</v>
      </c>
      <c r="Q130" s="17">
        <v>0.25836590446794</v>
      </c>
      <c r="R130" s="17"/>
      <c r="S130" s="17">
        <v>0.29088423213965903</v>
      </c>
      <c r="T130" s="17">
        <v>0.17169886202093801</v>
      </c>
      <c r="U130" s="17">
        <v>0.168243333632067</v>
      </c>
      <c r="V130" s="17">
        <v>0.26632303766990101</v>
      </c>
      <c r="W130" s="17">
        <v>0.15232427035164101</v>
      </c>
      <c r="X130" s="17">
        <v>0.15331050761100401</v>
      </c>
      <c r="Y130" s="17">
        <v>0.13931253618161199</v>
      </c>
      <c r="Z130" s="17">
        <v>0.163600923688212</v>
      </c>
      <c r="AA130" s="17">
        <v>0.28324242965491903</v>
      </c>
      <c r="AB130" s="17">
        <v>0.31683257789534702</v>
      </c>
      <c r="AC130" s="17">
        <v>0.21997194606656001</v>
      </c>
      <c r="AD130" s="17">
        <v>0.17828014062421299</v>
      </c>
      <c r="AE130" s="17"/>
      <c r="AF130" s="17">
        <v>0.228149778827762</v>
      </c>
      <c r="AG130" s="17">
        <v>0.258896445673653</v>
      </c>
      <c r="AH130" s="17">
        <v>0.148101240700065</v>
      </c>
      <c r="AI130" s="17">
        <v>0.30252212888190899</v>
      </c>
      <c r="AJ130" s="17">
        <v>0.183600412717528</v>
      </c>
      <c r="AK130" s="17"/>
      <c r="AL130" s="17">
        <v>0.17565125917966801</v>
      </c>
      <c r="AM130" s="17">
        <v>0.25684684440960898</v>
      </c>
      <c r="AN130" s="17">
        <v>0.24911294424518399</v>
      </c>
      <c r="AO130" s="17">
        <v>0.19531082944740299</v>
      </c>
      <c r="AP130" s="17"/>
      <c r="AQ130" s="17">
        <v>0.20668633928564001</v>
      </c>
      <c r="AR130" s="17">
        <v>0.242465821147101</v>
      </c>
      <c r="AS130" s="17"/>
      <c r="AT130" s="17">
        <v>0.20454967521217299</v>
      </c>
      <c r="AU130" s="17">
        <v>0.19763483389664199</v>
      </c>
      <c r="AV130" s="17"/>
      <c r="AW130" s="17">
        <v>0.16901034932832501</v>
      </c>
      <c r="AX130" s="17">
        <v>0.26009866985087099</v>
      </c>
      <c r="AY130" s="17">
        <v>0.25349543576750699</v>
      </c>
      <c r="AZ130" s="17"/>
      <c r="BA130" s="17">
        <v>0.28350740064695501</v>
      </c>
      <c r="BB130" s="17">
        <v>0.143582704977714</v>
      </c>
      <c r="BC130" s="17">
        <v>0.255894113006012</v>
      </c>
      <c r="BD130" s="17">
        <v>0.16314848771609899</v>
      </c>
      <c r="BE130" s="17">
        <v>0.228662120663464</v>
      </c>
      <c r="BF130" s="17"/>
      <c r="BG130" s="17">
        <v>0.25321240278166801</v>
      </c>
      <c r="BH130" s="17">
        <v>0.19941101194727701</v>
      </c>
      <c r="BI130" s="17"/>
      <c r="BJ130" s="17">
        <v>0.236803277345802</v>
      </c>
      <c r="BK130" s="17">
        <v>0.16693813315789099</v>
      </c>
      <c r="BL130" s="17"/>
      <c r="BM130" s="17">
        <v>0.28347976285781101</v>
      </c>
      <c r="BN130" s="17">
        <v>0.19475297518762</v>
      </c>
      <c r="BO130" s="17">
        <v>0.26459647072356701</v>
      </c>
      <c r="BP130" s="17">
        <v>0.234272990167048</v>
      </c>
      <c r="BQ130" s="17">
        <v>0.133071259486781</v>
      </c>
      <c r="BR130" s="17"/>
      <c r="BS130" s="17">
        <v>0.174844125216879</v>
      </c>
      <c r="BT130" s="17"/>
      <c r="BU130" s="17">
        <v>0.20503599139678599</v>
      </c>
      <c r="BV130" s="17">
        <v>0.31531307243934298</v>
      </c>
      <c r="BW130" s="17">
        <v>0.25339094777500698</v>
      </c>
      <c r="BX130" s="17">
        <v>0.14794128089601899</v>
      </c>
      <c r="BY130" s="17">
        <v>0.18992204347776401</v>
      </c>
      <c r="BZ130" s="17"/>
      <c r="CA130" s="17">
        <v>0.27833654199792901</v>
      </c>
      <c r="CB130" s="17"/>
      <c r="CC130" s="17">
        <v>0.226580908100563</v>
      </c>
      <c r="CD130" s="17">
        <v>0.21499281609127699</v>
      </c>
      <c r="CE130" s="17"/>
      <c r="CF130" s="17">
        <v>0.190042233535618</v>
      </c>
      <c r="CG130" s="17"/>
      <c r="CH130" s="17">
        <v>0.22940020456902199</v>
      </c>
      <c r="CI130" s="17">
        <v>0.23624006934466199</v>
      </c>
    </row>
    <row r="131" spans="2:87" x14ac:dyDescent="0.35">
      <c r="B131" t="s">
        <v>160</v>
      </c>
      <c r="C131" s="17">
        <v>0.33879798702742098</v>
      </c>
      <c r="D131" s="17">
        <v>0.37627469493569998</v>
      </c>
      <c r="E131" s="17">
        <v>0.30176104195292802</v>
      </c>
      <c r="F131" s="17"/>
      <c r="G131" s="17">
        <v>0.18735740147729699</v>
      </c>
      <c r="H131" s="17">
        <v>0.235253540540732</v>
      </c>
      <c r="I131" s="17">
        <v>0.33524175492307701</v>
      </c>
      <c r="J131" s="17">
        <v>0.35088815693323999</v>
      </c>
      <c r="K131" s="17">
        <v>0.51372873615736803</v>
      </c>
      <c r="L131" s="17">
        <v>0.39078928427345999</v>
      </c>
      <c r="M131" s="17"/>
      <c r="N131" s="17">
        <v>0.37061574298769201</v>
      </c>
      <c r="O131" s="17">
        <v>0.34651853001667798</v>
      </c>
      <c r="P131" s="17">
        <v>0.38545841688862098</v>
      </c>
      <c r="Q131" s="17">
        <v>0.26167028131547398</v>
      </c>
      <c r="R131" s="17"/>
      <c r="S131" s="17">
        <v>0.29003305830657899</v>
      </c>
      <c r="T131" s="17">
        <v>0.35138027977983399</v>
      </c>
      <c r="U131" s="17">
        <v>0.42857230241259803</v>
      </c>
      <c r="V131" s="17">
        <v>0.405018588125033</v>
      </c>
      <c r="W131" s="17">
        <v>0.37550900335447301</v>
      </c>
      <c r="X131" s="17">
        <v>0.41884607135299801</v>
      </c>
      <c r="Y131" s="17">
        <v>0.31742574237409299</v>
      </c>
      <c r="Z131" s="17">
        <v>0.376639654383147</v>
      </c>
      <c r="AA131" s="17">
        <v>0.33858773685608401</v>
      </c>
      <c r="AB131" s="17">
        <v>0.321181818173565</v>
      </c>
      <c r="AC131" s="17">
        <v>0.26957464592963798</v>
      </c>
      <c r="AD131" s="17">
        <v>4.2770177001941301E-2</v>
      </c>
      <c r="AE131" s="17"/>
      <c r="AF131" s="17">
        <v>0.31504204966983501</v>
      </c>
      <c r="AG131" s="17">
        <v>0.35903342453885001</v>
      </c>
      <c r="AH131" s="17">
        <v>0.37970916696137802</v>
      </c>
      <c r="AI131" s="17">
        <v>0.30978097215786998</v>
      </c>
      <c r="AJ131" s="17">
        <v>0.25816688228357498</v>
      </c>
      <c r="AK131" s="17"/>
      <c r="AL131" s="17">
        <v>0.403130854235076</v>
      </c>
      <c r="AM131" s="17">
        <v>0.29322598088900398</v>
      </c>
      <c r="AN131" s="17">
        <v>0.31430902869966598</v>
      </c>
      <c r="AO131" s="17">
        <v>0.29535510527573799</v>
      </c>
      <c r="AP131" s="17"/>
      <c r="AQ131" s="17">
        <v>0.37103439099832097</v>
      </c>
      <c r="AR131" s="17">
        <v>0.29434407320963901</v>
      </c>
      <c r="AS131" s="17"/>
      <c r="AT131" s="17">
        <v>0.34697017543090602</v>
      </c>
      <c r="AU131" s="17">
        <v>0.42450380142917399</v>
      </c>
      <c r="AV131" s="17"/>
      <c r="AW131" s="17">
        <v>0.40631611589191002</v>
      </c>
      <c r="AX131" s="17">
        <v>0.30718590196367401</v>
      </c>
      <c r="AY131" s="17">
        <v>0.30208431289214099</v>
      </c>
      <c r="AZ131" s="17"/>
      <c r="BA131" s="17">
        <v>0.29275192171071901</v>
      </c>
      <c r="BB131" s="17">
        <v>0.402095085266504</v>
      </c>
      <c r="BC131" s="17">
        <v>0.30205921747688502</v>
      </c>
      <c r="BD131" s="17">
        <v>0.42303582948636398</v>
      </c>
      <c r="BE131" s="17">
        <v>0.31884226134556998</v>
      </c>
      <c r="BF131" s="17"/>
      <c r="BG131" s="17">
        <v>0.326405488613283</v>
      </c>
      <c r="BH131" s="17">
        <v>0.34758082470961699</v>
      </c>
      <c r="BI131" s="17"/>
      <c r="BJ131" s="17">
        <v>0.33333854293715198</v>
      </c>
      <c r="BK131" s="17">
        <v>0.35863665510423398</v>
      </c>
      <c r="BL131" s="17"/>
      <c r="BM131" s="17">
        <v>0.27391464818078198</v>
      </c>
      <c r="BN131" s="17">
        <v>0.462657984704688</v>
      </c>
      <c r="BO131" s="17">
        <v>0.28563523775479899</v>
      </c>
      <c r="BP131" s="17">
        <v>0.41816195435870601</v>
      </c>
      <c r="BQ131" s="17">
        <v>0.43427862919268301</v>
      </c>
      <c r="BR131" s="17"/>
      <c r="BS131" s="17">
        <v>0.37853625625714499</v>
      </c>
      <c r="BT131" s="17"/>
      <c r="BU131" s="17">
        <v>0.40509483039688798</v>
      </c>
      <c r="BV131" s="17">
        <v>0.30621556341759298</v>
      </c>
      <c r="BW131" s="17">
        <v>0.29966316171229801</v>
      </c>
      <c r="BX131" s="17">
        <v>0.43893594414828402</v>
      </c>
      <c r="BY131" s="17">
        <v>0.27538552564297503</v>
      </c>
      <c r="BZ131" s="17"/>
      <c r="CA131" s="17">
        <v>0.239624550870742</v>
      </c>
      <c r="CB131" s="17"/>
      <c r="CC131" s="17">
        <v>0.34341552924956598</v>
      </c>
      <c r="CD131" s="17">
        <v>0.356324296162916</v>
      </c>
      <c r="CE131" s="17"/>
      <c r="CF131" s="17">
        <v>0.39804229200802599</v>
      </c>
      <c r="CG131" s="17"/>
      <c r="CH131" s="17">
        <v>0.32120952376490902</v>
      </c>
      <c r="CI131" s="17">
        <v>0.34916405074405699</v>
      </c>
    </row>
    <row r="132" spans="2:87" x14ac:dyDescent="0.35">
      <c r="B132" t="s">
        <v>161</v>
      </c>
      <c r="C132" s="17">
        <v>9.1162872298258493E-2</v>
      </c>
      <c r="D132" s="17">
        <v>7.4008797338102394E-2</v>
      </c>
      <c r="E132" s="17">
        <v>0.109149589213655</v>
      </c>
      <c r="F132" s="17"/>
      <c r="G132" s="17">
        <v>4.4040538036837398E-2</v>
      </c>
      <c r="H132" s="17">
        <v>7.9727057856203903E-2</v>
      </c>
      <c r="I132" s="17">
        <v>9.9342737748526505E-2</v>
      </c>
      <c r="J132" s="17">
        <v>0.10883944552206599</v>
      </c>
      <c r="K132" s="17">
        <v>8.2349761105522404E-2</v>
      </c>
      <c r="L132" s="17">
        <v>0.121699207414699</v>
      </c>
      <c r="M132" s="17"/>
      <c r="N132" s="17">
        <v>5.75628827865882E-2</v>
      </c>
      <c r="O132" s="17">
        <v>8.5209670655799805E-2</v>
      </c>
      <c r="P132" s="17">
        <v>5.6872361393664403E-2</v>
      </c>
      <c r="Q132" s="17">
        <v>0.16407083947099599</v>
      </c>
      <c r="R132" s="17"/>
      <c r="S132" s="17">
        <v>4.9933445628602399E-2</v>
      </c>
      <c r="T132" s="17">
        <v>9.1683151094823501E-2</v>
      </c>
      <c r="U132" s="17">
        <v>4.7674064308121503E-2</v>
      </c>
      <c r="V132" s="17">
        <v>0.111422160523913</v>
      </c>
      <c r="W132" s="17">
        <v>2.61506545680639E-2</v>
      </c>
      <c r="X132" s="17">
        <v>3.2045873619263102E-2</v>
      </c>
      <c r="Y132" s="17">
        <v>0.17488401110243601</v>
      </c>
      <c r="Z132" s="17">
        <v>9.4354086453231206E-2</v>
      </c>
      <c r="AA132" s="17">
        <v>7.2201041623821904E-2</v>
      </c>
      <c r="AB132" s="17">
        <v>0.100188872915786</v>
      </c>
      <c r="AC132" s="17">
        <v>0.18538607106350599</v>
      </c>
      <c r="AD132" s="17">
        <v>0.27213716380330699</v>
      </c>
      <c r="AE132" s="17"/>
      <c r="AF132" s="17">
        <v>0.13912436644777801</v>
      </c>
      <c r="AG132" s="17">
        <v>8.6435291604778502E-2</v>
      </c>
      <c r="AH132" s="17">
        <v>8.6754703943215203E-2</v>
      </c>
      <c r="AI132" s="17">
        <v>3.3686495998154299E-2</v>
      </c>
      <c r="AJ132" s="17">
        <v>5.8018660866787898E-2</v>
      </c>
      <c r="AK132" s="17"/>
      <c r="AL132" s="17">
        <v>0.111409209862196</v>
      </c>
      <c r="AM132" s="17">
        <v>9.4237774699517607E-2</v>
      </c>
      <c r="AN132" s="17">
        <v>6.5190515688320697E-2</v>
      </c>
      <c r="AO132" s="17">
        <v>0</v>
      </c>
      <c r="AP132" s="17"/>
      <c r="AQ132" s="17">
        <v>9.7943985980629103E-2</v>
      </c>
      <c r="AR132" s="17">
        <v>8.1811734885511897E-2</v>
      </c>
      <c r="AS132" s="17"/>
      <c r="AT132" s="17">
        <v>9.0264232967119995E-2</v>
      </c>
      <c r="AU132" s="17">
        <v>8.7779021825922399E-2</v>
      </c>
      <c r="AV132" s="17"/>
      <c r="AW132" s="17">
        <v>9.9487095282078206E-2</v>
      </c>
      <c r="AX132" s="17">
        <v>7.5901979297164301E-2</v>
      </c>
      <c r="AY132" s="17">
        <v>8.7003366298058105E-2</v>
      </c>
      <c r="AZ132" s="17"/>
      <c r="BA132" s="17">
        <v>7.9421527722637095E-2</v>
      </c>
      <c r="BB132" s="17">
        <v>9.15594843624013E-2</v>
      </c>
      <c r="BC132" s="17">
        <v>9.21731639141007E-2</v>
      </c>
      <c r="BD132" s="17">
        <v>0.107037829288831</v>
      </c>
      <c r="BE132" s="17">
        <v>0.10284791909039501</v>
      </c>
      <c r="BF132" s="17"/>
      <c r="BG132" s="17">
        <v>9.6452855631731504E-2</v>
      </c>
      <c r="BH132" s="17">
        <v>8.7413744123555098E-2</v>
      </c>
      <c r="BI132" s="17"/>
      <c r="BJ132" s="17">
        <v>8.6797487698465695E-2</v>
      </c>
      <c r="BK132" s="17">
        <v>0.107025918914538</v>
      </c>
      <c r="BL132" s="17"/>
      <c r="BM132" s="17">
        <v>0.19309297045781801</v>
      </c>
      <c r="BN132" s="17">
        <v>7.4023450632867194E-2</v>
      </c>
      <c r="BO132" s="17">
        <v>3.7845214625361702E-2</v>
      </c>
      <c r="BP132" s="17">
        <v>9.3909424444626396E-2</v>
      </c>
      <c r="BQ132" s="17">
        <v>8.8021753527535301E-2</v>
      </c>
      <c r="BR132" s="17"/>
      <c r="BS132" s="17">
        <v>4.57015051439481E-2</v>
      </c>
      <c r="BT132" s="17"/>
      <c r="BU132" s="17">
        <v>8.2142156052188803E-2</v>
      </c>
      <c r="BV132" s="17">
        <v>1.49589981720186E-2</v>
      </c>
      <c r="BW132" s="17">
        <v>6.1884650930404198E-2</v>
      </c>
      <c r="BX132" s="17">
        <v>3.7912555206124403E-2</v>
      </c>
      <c r="BY132" s="17">
        <v>0.36563630051729901</v>
      </c>
      <c r="BZ132" s="17"/>
      <c r="CA132" s="17">
        <v>0</v>
      </c>
      <c r="CB132" s="17"/>
      <c r="CC132" s="17">
        <v>7.4127257533673205E-2</v>
      </c>
      <c r="CD132" s="17">
        <v>7.4941758156172503E-2</v>
      </c>
      <c r="CE132" s="17"/>
      <c r="CF132" s="17">
        <v>9.3611500823581606E-2</v>
      </c>
      <c r="CG132" s="17"/>
      <c r="CH132" s="17">
        <v>9.4878172717838202E-2</v>
      </c>
      <c r="CI132" s="17">
        <v>2.5302220024060799E-2</v>
      </c>
    </row>
    <row r="133" spans="2:87" x14ac:dyDescent="0.35"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  <c r="BX133" s="17"/>
      <c r="BY133" s="17"/>
      <c r="BZ133" s="17"/>
      <c r="CA133" s="17"/>
      <c r="CB133" s="17"/>
      <c r="CC133" s="17"/>
      <c r="CD133" s="17"/>
      <c r="CE133" s="17"/>
      <c r="CF133" s="17"/>
      <c r="CG133" s="17"/>
      <c r="CH133" s="17"/>
      <c r="CI133" s="17"/>
    </row>
    <row r="134" spans="2:87" x14ac:dyDescent="0.35">
      <c r="B134" s="6" t="s">
        <v>170</v>
      </c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</row>
    <row r="135" spans="2:87" x14ac:dyDescent="0.35">
      <c r="B135" s="24" t="s">
        <v>163</v>
      </c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  <c r="BX135" s="17"/>
      <c r="BY135" s="17"/>
      <c r="BZ135" s="17"/>
      <c r="CA135" s="17"/>
      <c r="CB135" s="17"/>
      <c r="CC135" s="17"/>
      <c r="CD135" s="17"/>
      <c r="CE135" s="17"/>
      <c r="CF135" s="17"/>
      <c r="CG135" s="17"/>
      <c r="CH135" s="17"/>
      <c r="CI135" s="17"/>
    </row>
    <row r="136" spans="2:87" x14ac:dyDescent="0.35">
      <c r="B136" t="s">
        <v>157</v>
      </c>
      <c r="C136" s="17">
        <v>0.23475894730511501</v>
      </c>
      <c r="D136" s="17">
        <v>0.238822387450975</v>
      </c>
      <c r="E136" s="17">
        <v>0.23157467186390601</v>
      </c>
      <c r="F136" s="17"/>
      <c r="G136" s="17">
        <v>0.25390805025536001</v>
      </c>
      <c r="H136" s="17">
        <v>0.31485365188946202</v>
      </c>
      <c r="I136" s="17">
        <v>0.225672812461368</v>
      </c>
      <c r="J136" s="17">
        <v>0.23950860437131699</v>
      </c>
      <c r="K136" s="17">
        <v>0.25070613348922499</v>
      </c>
      <c r="L136" s="17">
        <v>0.130244239197324</v>
      </c>
      <c r="M136" s="17"/>
      <c r="N136" s="17">
        <v>0.21590711783241501</v>
      </c>
      <c r="O136" s="17">
        <v>0.185068978119662</v>
      </c>
      <c r="P136" s="17">
        <v>0.24997834488201201</v>
      </c>
      <c r="Q136" s="17">
        <v>0.29545382442195101</v>
      </c>
      <c r="R136" s="17"/>
      <c r="S136" s="17">
        <v>0.261540361749177</v>
      </c>
      <c r="T136" s="17">
        <v>0.21135737796859899</v>
      </c>
      <c r="U136" s="17">
        <v>0.19196243517947501</v>
      </c>
      <c r="V136" s="17">
        <v>0.113068677289895</v>
      </c>
      <c r="W136" s="17">
        <v>0.19858665320712099</v>
      </c>
      <c r="X136" s="17">
        <v>0.37868252170463801</v>
      </c>
      <c r="Y136" s="17">
        <v>0.17858600964861401</v>
      </c>
      <c r="Z136" s="17">
        <v>0.296573845921414</v>
      </c>
      <c r="AA136" s="17">
        <v>0.36792580083141502</v>
      </c>
      <c r="AB136" s="17">
        <v>0.21086246650214999</v>
      </c>
      <c r="AC136" s="17">
        <v>0.15175534052022599</v>
      </c>
      <c r="AD136" s="17">
        <v>0.130209428092773</v>
      </c>
      <c r="AE136" s="17"/>
      <c r="AF136" s="17">
        <v>0.31872097188026199</v>
      </c>
      <c r="AG136" s="17">
        <v>0.24514183111313301</v>
      </c>
      <c r="AH136" s="17">
        <v>0.15970147444671901</v>
      </c>
      <c r="AI136" s="17">
        <v>0.24263523366015999</v>
      </c>
      <c r="AJ136" s="17">
        <v>0.23409761982243901</v>
      </c>
      <c r="AK136" s="17"/>
      <c r="AL136" s="17">
        <v>0.178293059956634</v>
      </c>
      <c r="AM136" s="17">
        <v>0.221508256190871</v>
      </c>
      <c r="AN136" s="17">
        <v>0.34519499582837698</v>
      </c>
      <c r="AO136" s="17">
        <v>0.38624285792246399</v>
      </c>
      <c r="AP136" s="17"/>
      <c r="AQ136" s="17">
        <v>0.24152572221733201</v>
      </c>
      <c r="AR136" s="17">
        <v>0.22542758301759699</v>
      </c>
      <c r="AS136" s="17"/>
      <c r="AT136" s="17">
        <v>0.25141432966740801</v>
      </c>
      <c r="AU136" s="17">
        <v>0.133472428990002</v>
      </c>
      <c r="AV136" s="17"/>
      <c r="AW136" s="17">
        <v>0.20275874780146699</v>
      </c>
      <c r="AX136" s="17">
        <v>0.231216670435299</v>
      </c>
      <c r="AY136" s="17">
        <v>0.28740456234004502</v>
      </c>
      <c r="AZ136" s="17"/>
      <c r="BA136" s="17">
        <v>0.27623069950745299</v>
      </c>
      <c r="BB136" s="17">
        <v>0.28179400803048799</v>
      </c>
      <c r="BC136" s="17">
        <v>0.17564335613078799</v>
      </c>
      <c r="BD136" s="17">
        <v>0.18304167307938801</v>
      </c>
      <c r="BE136" s="17">
        <v>0.270021701849674</v>
      </c>
      <c r="BF136" s="17"/>
      <c r="BG136" s="17">
        <v>0.22270091311338699</v>
      </c>
      <c r="BH136" s="17">
        <v>0.24330474279632</v>
      </c>
      <c r="BI136" s="17"/>
      <c r="BJ136" s="17">
        <v>0.25089612595963801</v>
      </c>
      <c r="BK136" s="17">
        <v>0.17611925327584699</v>
      </c>
      <c r="BL136" s="17"/>
      <c r="BM136" s="17">
        <v>0.34168279175464</v>
      </c>
      <c r="BN136" s="17">
        <v>0.122596550510387</v>
      </c>
      <c r="BO136" s="17">
        <v>0.29814771502375398</v>
      </c>
      <c r="BP136" s="17">
        <v>0.27153277338889897</v>
      </c>
      <c r="BQ136" s="17">
        <v>0.19071731112064799</v>
      </c>
      <c r="BR136" s="17"/>
      <c r="BS136" s="17">
        <v>0.22043148999268</v>
      </c>
      <c r="BT136" s="17"/>
      <c r="BU136" s="17">
        <v>0.10896347741334</v>
      </c>
      <c r="BV136" s="17">
        <v>0.35458229920300099</v>
      </c>
      <c r="BW136" s="17">
        <v>0.31652295199705499</v>
      </c>
      <c r="BX136" s="17">
        <v>0.23990107561712901</v>
      </c>
      <c r="BY136" s="17">
        <v>0.19880159961841001</v>
      </c>
      <c r="BZ136" s="17"/>
      <c r="CA136" s="17">
        <v>0.26523571037815202</v>
      </c>
      <c r="CB136" s="17"/>
      <c r="CC136" s="17">
        <v>0.27733276368172999</v>
      </c>
      <c r="CD136" s="17">
        <v>7.7282282961024698E-2</v>
      </c>
      <c r="CE136" s="17"/>
      <c r="CF136" s="17">
        <v>0.20895390845867601</v>
      </c>
      <c r="CG136" s="17"/>
      <c r="CH136" s="17">
        <v>0.17948816590057501</v>
      </c>
      <c r="CI136" s="17">
        <v>0.32456646241883502</v>
      </c>
    </row>
    <row r="137" spans="2:87" x14ac:dyDescent="0.35">
      <c r="B137" t="s">
        <v>158</v>
      </c>
      <c r="C137" s="17">
        <v>0.26503675932573401</v>
      </c>
      <c r="D137" s="17">
        <v>0.26502210736620302</v>
      </c>
      <c r="E137" s="17">
        <v>0.261965766073811</v>
      </c>
      <c r="F137" s="17"/>
      <c r="G137" s="17">
        <v>0.26585887255310198</v>
      </c>
      <c r="H137" s="17">
        <v>0.27857450264601102</v>
      </c>
      <c r="I137" s="17">
        <v>0.27894165501735302</v>
      </c>
      <c r="J137" s="17">
        <v>0.23713327761028</v>
      </c>
      <c r="K137" s="17">
        <v>0.25163731470302098</v>
      </c>
      <c r="L137" s="17">
        <v>0.278706239337769</v>
      </c>
      <c r="M137" s="17"/>
      <c r="N137" s="17">
        <v>0.35324767316098599</v>
      </c>
      <c r="O137" s="17">
        <v>0.27273180522861901</v>
      </c>
      <c r="P137" s="17">
        <v>0.25621180561157098</v>
      </c>
      <c r="Q137" s="17">
        <v>0.164651940296697</v>
      </c>
      <c r="R137" s="17"/>
      <c r="S137" s="17">
        <v>0.38322124656314999</v>
      </c>
      <c r="T137" s="17">
        <v>0.249823429978554</v>
      </c>
      <c r="U137" s="17">
        <v>0.25964023257236701</v>
      </c>
      <c r="V137" s="17">
        <v>0.38807714088050299</v>
      </c>
      <c r="W137" s="17">
        <v>0.18116186671739601</v>
      </c>
      <c r="X137" s="17">
        <v>0.22980727199397599</v>
      </c>
      <c r="Y137" s="17">
        <v>0.13471379467582201</v>
      </c>
      <c r="Z137" s="17">
        <v>0.134368911681266</v>
      </c>
      <c r="AA137" s="17">
        <v>0.27581008307592098</v>
      </c>
      <c r="AB137" s="17">
        <v>0.30801504266657898</v>
      </c>
      <c r="AC137" s="17">
        <v>0.30702528863755002</v>
      </c>
      <c r="AD137" s="17">
        <v>9.3213559625563394E-2</v>
      </c>
      <c r="AE137" s="17"/>
      <c r="AF137" s="17">
        <v>0.159658459974023</v>
      </c>
      <c r="AG137" s="17">
        <v>0.24786127201646599</v>
      </c>
      <c r="AH137" s="17">
        <v>0.30657201861431299</v>
      </c>
      <c r="AI137" s="17">
        <v>0.36508134756541399</v>
      </c>
      <c r="AJ137" s="17">
        <v>0.32720464624206302</v>
      </c>
      <c r="AK137" s="17"/>
      <c r="AL137" s="17">
        <v>0.32263236364122899</v>
      </c>
      <c r="AM137" s="17">
        <v>0.24287331401234999</v>
      </c>
      <c r="AN137" s="17">
        <v>0.19940291624359199</v>
      </c>
      <c r="AO137" s="17">
        <v>0.23344595004584701</v>
      </c>
      <c r="AP137" s="17"/>
      <c r="AQ137" s="17">
        <v>0.23315935812175601</v>
      </c>
      <c r="AR137" s="17">
        <v>0.308995609299687</v>
      </c>
      <c r="AS137" s="17"/>
      <c r="AT137" s="17">
        <v>0.268188670875251</v>
      </c>
      <c r="AU137" s="17">
        <v>0.29960073911415003</v>
      </c>
      <c r="AV137" s="17"/>
      <c r="AW137" s="17">
        <v>0.26525874618199802</v>
      </c>
      <c r="AX137" s="17">
        <v>0.30878879719220798</v>
      </c>
      <c r="AY137" s="17">
        <v>0.233784105478135</v>
      </c>
      <c r="AZ137" s="17"/>
      <c r="BA137" s="17">
        <v>0.29618295940573097</v>
      </c>
      <c r="BB137" s="17">
        <v>0.19520617309389601</v>
      </c>
      <c r="BC137" s="17">
        <v>0.29505873705833102</v>
      </c>
      <c r="BD137" s="17">
        <v>0.26804209102403997</v>
      </c>
      <c r="BE137" s="17">
        <v>0.28276660886455401</v>
      </c>
      <c r="BF137" s="17"/>
      <c r="BG137" s="17">
        <v>0.22355544024023899</v>
      </c>
      <c r="BH137" s="17">
        <v>0.29443548750758403</v>
      </c>
      <c r="BI137" s="17"/>
      <c r="BJ137" s="17">
        <v>0.254020662464573</v>
      </c>
      <c r="BK137" s="17">
        <v>0.30506733487830701</v>
      </c>
      <c r="BL137" s="17"/>
      <c r="BM137" s="17">
        <v>0.15946093812742301</v>
      </c>
      <c r="BN137" s="17">
        <v>0.26470531254948698</v>
      </c>
      <c r="BO137" s="17">
        <v>0.32923008214615401</v>
      </c>
      <c r="BP137" s="17">
        <v>0.32237952311263302</v>
      </c>
      <c r="BQ137" s="17">
        <v>0.27497900324817498</v>
      </c>
      <c r="BR137" s="17"/>
      <c r="BS137" s="17">
        <v>0.27518968949566402</v>
      </c>
      <c r="BT137" s="17"/>
      <c r="BU137" s="17">
        <v>0.32962725144946098</v>
      </c>
      <c r="BV137" s="17">
        <v>0.37829779123574397</v>
      </c>
      <c r="BW137" s="17">
        <v>0.230577630945656</v>
      </c>
      <c r="BX137" s="17">
        <v>0.243154879463992</v>
      </c>
      <c r="BY137" s="17">
        <v>0.15386019460817099</v>
      </c>
      <c r="BZ137" s="17"/>
      <c r="CA137" s="17">
        <v>0.30905117515983599</v>
      </c>
      <c r="CB137" s="17"/>
      <c r="CC137" s="17">
        <v>0.25176024056202501</v>
      </c>
      <c r="CD137" s="17">
        <v>0.369772890599673</v>
      </c>
      <c r="CE137" s="17"/>
      <c r="CF137" s="17">
        <v>0.29955005760360398</v>
      </c>
      <c r="CG137" s="17"/>
      <c r="CH137" s="17">
        <v>0.20844811092027801</v>
      </c>
      <c r="CI137" s="17">
        <v>0.432108166332484</v>
      </c>
    </row>
    <row r="138" spans="2:87" x14ac:dyDescent="0.35">
      <c r="B138" t="s">
        <v>159</v>
      </c>
      <c r="C138" s="17">
        <v>0.22498316074685401</v>
      </c>
      <c r="D138" s="17">
        <v>0.25792660887551699</v>
      </c>
      <c r="E138" s="17">
        <v>0.192120462592511</v>
      </c>
      <c r="F138" s="17"/>
      <c r="G138" s="17">
        <v>0.254863570436344</v>
      </c>
      <c r="H138" s="17">
        <v>0.174908490440599</v>
      </c>
      <c r="I138" s="17">
        <v>0.216043349718434</v>
      </c>
      <c r="J138" s="17">
        <v>0.219225365504231</v>
      </c>
      <c r="K138" s="17">
        <v>0.22226647337481201</v>
      </c>
      <c r="L138" s="17">
        <v>0.267084155686799</v>
      </c>
      <c r="M138" s="17"/>
      <c r="N138" s="17">
        <v>0.25780581043565298</v>
      </c>
      <c r="O138" s="17">
        <v>0.25119071245800401</v>
      </c>
      <c r="P138" s="17">
        <v>0.182381488734422</v>
      </c>
      <c r="Q138" s="17">
        <v>0.20131929614421101</v>
      </c>
      <c r="R138" s="17"/>
      <c r="S138" s="17">
        <v>0.174098364193183</v>
      </c>
      <c r="T138" s="17">
        <v>0.28867706343363497</v>
      </c>
      <c r="U138" s="17">
        <v>0.321956528606262</v>
      </c>
      <c r="V138" s="17">
        <v>0.17460216749469701</v>
      </c>
      <c r="W138" s="17">
        <v>0.28877737919178997</v>
      </c>
      <c r="X138" s="17">
        <v>0.123915792115637</v>
      </c>
      <c r="Y138" s="17">
        <v>0.37718017410592902</v>
      </c>
      <c r="Z138" s="17">
        <v>0.260689183404827</v>
      </c>
      <c r="AA138" s="17">
        <v>0.174795759976935</v>
      </c>
      <c r="AB138" s="17">
        <v>0.13994407716080601</v>
      </c>
      <c r="AC138" s="17">
        <v>0.146438609845152</v>
      </c>
      <c r="AD138" s="17">
        <v>0.373644021496228</v>
      </c>
      <c r="AE138" s="17"/>
      <c r="AF138" s="17">
        <v>0.209343467329348</v>
      </c>
      <c r="AG138" s="17">
        <v>0.19686637264093201</v>
      </c>
      <c r="AH138" s="17">
        <v>0.26614459937569601</v>
      </c>
      <c r="AI138" s="17">
        <v>0.18749207768337101</v>
      </c>
      <c r="AJ138" s="17">
        <v>0.27414683614035601</v>
      </c>
      <c r="AK138" s="17"/>
      <c r="AL138" s="17">
        <v>0.22693227387225601</v>
      </c>
      <c r="AM138" s="17">
        <v>0.22714934443953</v>
      </c>
      <c r="AN138" s="17">
        <v>0.22720868800979099</v>
      </c>
      <c r="AO138" s="17">
        <v>0.18292127910129599</v>
      </c>
      <c r="AP138" s="17"/>
      <c r="AQ138" s="17">
        <v>0.203755810922577</v>
      </c>
      <c r="AR138" s="17">
        <v>0.25425561869595298</v>
      </c>
      <c r="AS138" s="17"/>
      <c r="AT138" s="17">
        <v>0.20685607515846099</v>
      </c>
      <c r="AU138" s="17">
        <v>0.28837590767117499</v>
      </c>
      <c r="AV138" s="17"/>
      <c r="AW138" s="17">
        <v>0.24827981872386801</v>
      </c>
      <c r="AX138" s="17">
        <v>0.24442519160513099</v>
      </c>
      <c r="AY138" s="17">
        <v>0.18466511354477599</v>
      </c>
      <c r="AZ138" s="17"/>
      <c r="BA138" s="17">
        <v>0.21555559706482699</v>
      </c>
      <c r="BB138" s="17">
        <v>0.26246391287834497</v>
      </c>
      <c r="BC138" s="17">
        <v>0.20833424184809801</v>
      </c>
      <c r="BD138" s="17">
        <v>0.26181379711647401</v>
      </c>
      <c r="BE138" s="17">
        <v>0.14805163109830999</v>
      </c>
      <c r="BF138" s="17"/>
      <c r="BG138" s="17">
        <v>0.26037856036435097</v>
      </c>
      <c r="BH138" s="17">
        <v>0.19989765828011599</v>
      </c>
      <c r="BI138" s="17"/>
      <c r="BJ138" s="17">
        <v>0.22368658124726101</v>
      </c>
      <c r="BK138" s="17">
        <v>0.22969470461511499</v>
      </c>
      <c r="BL138" s="17"/>
      <c r="BM138" s="17">
        <v>0.19955719167331701</v>
      </c>
      <c r="BN138" s="17">
        <v>0.301037678736503</v>
      </c>
      <c r="BO138" s="17">
        <v>0.178339298781413</v>
      </c>
      <c r="BP138" s="17">
        <v>0.193348731250714</v>
      </c>
      <c r="BQ138" s="17">
        <v>0.18107142233917101</v>
      </c>
      <c r="BR138" s="17"/>
      <c r="BS138" s="17">
        <v>0.270005712522421</v>
      </c>
      <c r="BT138" s="17"/>
      <c r="BU138" s="17">
        <v>0.30034728290816398</v>
      </c>
      <c r="BV138" s="17">
        <v>0.19936755515833801</v>
      </c>
      <c r="BW138" s="17">
        <v>0.25524948459250402</v>
      </c>
      <c r="BX138" s="17">
        <v>0.19798988297089901</v>
      </c>
      <c r="BY138" s="17">
        <v>0.178879285504012</v>
      </c>
      <c r="BZ138" s="17"/>
      <c r="CA138" s="17">
        <v>0.233681171502469</v>
      </c>
      <c r="CB138" s="17"/>
      <c r="CC138" s="17">
        <v>0.21437023715824799</v>
      </c>
      <c r="CD138" s="17">
        <v>0.29858755194807002</v>
      </c>
      <c r="CE138" s="17"/>
      <c r="CF138" s="17">
        <v>0.23054866410288699</v>
      </c>
      <c r="CG138" s="17"/>
      <c r="CH138" s="17">
        <v>0.268839469097507</v>
      </c>
      <c r="CI138" s="17">
        <v>0.15724209949075499</v>
      </c>
    </row>
    <row r="139" spans="2:87" x14ac:dyDescent="0.35">
      <c r="B139" t="s">
        <v>160</v>
      </c>
      <c r="C139" s="17">
        <v>0.19373202444451401</v>
      </c>
      <c r="D139" s="17">
        <v>0.17006288995143201</v>
      </c>
      <c r="E139" s="17">
        <v>0.218835332402778</v>
      </c>
      <c r="F139" s="17"/>
      <c r="G139" s="17">
        <v>7.9065309228841099E-2</v>
      </c>
      <c r="H139" s="17">
        <v>0.151936297167725</v>
      </c>
      <c r="I139" s="17">
        <v>0.196272948942815</v>
      </c>
      <c r="J139" s="17">
        <v>0.25871582605839899</v>
      </c>
      <c r="K139" s="17">
        <v>0.204978061377876</v>
      </c>
      <c r="L139" s="17">
        <v>0.24566338942567301</v>
      </c>
      <c r="M139" s="17"/>
      <c r="N139" s="17">
        <v>0.128900138668401</v>
      </c>
      <c r="O139" s="17">
        <v>0.22903303017556201</v>
      </c>
      <c r="P139" s="17">
        <v>0.214473812465589</v>
      </c>
      <c r="Q139" s="17">
        <v>0.21009731892202099</v>
      </c>
      <c r="R139" s="17"/>
      <c r="S139" s="17">
        <v>0.11970104813773</v>
      </c>
      <c r="T139" s="17">
        <v>0.1872508667068</v>
      </c>
      <c r="U139" s="17">
        <v>0.20257585611425399</v>
      </c>
      <c r="V139" s="17">
        <v>0.21282985381099101</v>
      </c>
      <c r="W139" s="17">
        <v>0.284081363151241</v>
      </c>
      <c r="X139" s="17">
        <v>0.16237497221344599</v>
      </c>
      <c r="Y139" s="17">
        <v>0.224271096813216</v>
      </c>
      <c r="Z139" s="17">
        <v>0.24664563282542801</v>
      </c>
      <c r="AA139" s="17">
        <v>0.127627787774233</v>
      </c>
      <c r="AB139" s="17">
        <v>0.22226183451956</v>
      </c>
      <c r="AC139" s="17">
        <v>0.24550314090212</v>
      </c>
      <c r="AD139" s="17">
        <v>0.21865379390259801</v>
      </c>
      <c r="AE139" s="17"/>
      <c r="AF139" s="17">
        <v>0.18954267573734801</v>
      </c>
      <c r="AG139" s="17">
        <v>0.22607178290961</v>
      </c>
      <c r="AH139" s="17">
        <v>0.188576164944284</v>
      </c>
      <c r="AI139" s="17">
        <v>0.186626267806875</v>
      </c>
      <c r="AJ139" s="17">
        <v>0.10653223692835501</v>
      </c>
      <c r="AK139" s="17"/>
      <c r="AL139" s="17">
        <v>0.18235004236021499</v>
      </c>
      <c r="AM139" s="17">
        <v>0.198569449522565</v>
      </c>
      <c r="AN139" s="17">
        <v>0.20636991633815599</v>
      </c>
      <c r="AO139" s="17">
        <v>0.19738991293039301</v>
      </c>
      <c r="AP139" s="17"/>
      <c r="AQ139" s="17">
        <v>0.22893210225725699</v>
      </c>
      <c r="AR139" s="17">
        <v>0.14519121242095501</v>
      </c>
      <c r="AS139" s="17"/>
      <c r="AT139" s="17">
        <v>0.17731019780833401</v>
      </c>
      <c r="AU139" s="17">
        <v>0.22721265904746901</v>
      </c>
      <c r="AV139" s="17"/>
      <c r="AW139" s="17">
        <v>0.20696543008177601</v>
      </c>
      <c r="AX139" s="17">
        <v>0.14103959970476199</v>
      </c>
      <c r="AY139" s="17">
        <v>0.21366907654915501</v>
      </c>
      <c r="AZ139" s="17"/>
      <c r="BA139" s="17">
        <v>0.12522630897152301</v>
      </c>
      <c r="BB139" s="17">
        <v>0.21202420820867299</v>
      </c>
      <c r="BC139" s="17">
        <v>0.21771589096428701</v>
      </c>
      <c r="BD139" s="17">
        <v>0.20110355894750001</v>
      </c>
      <c r="BE139" s="17">
        <v>0.21930203858015199</v>
      </c>
      <c r="BF139" s="17"/>
      <c r="BG139" s="17">
        <v>0.19118332119404099</v>
      </c>
      <c r="BH139" s="17">
        <v>0.19553834680187299</v>
      </c>
      <c r="BI139" s="17"/>
      <c r="BJ139" s="17">
        <v>0.182380789577191</v>
      </c>
      <c r="BK139" s="17">
        <v>0.234980433086728</v>
      </c>
      <c r="BL139" s="17"/>
      <c r="BM139" s="17">
        <v>0.14333032465470999</v>
      </c>
      <c r="BN139" s="17">
        <v>0.240063156253188</v>
      </c>
      <c r="BO139" s="17">
        <v>0.176831155713285</v>
      </c>
      <c r="BP139" s="17">
        <v>6.9531956341312498E-2</v>
      </c>
      <c r="BQ139" s="17">
        <v>0.27353903002728103</v>
      </c>
      <c r="BR139" s="17"/>
      <c r="BS139" s="17">
        <v>0.20610951549310499</v>
      </c>
      <c r="BT139" s="17"/>
      <c r="BU139" s="17">
        <v>0.209951071454135</v>
      </c>
      <c r="BV139" s="17">
        <v>5.9927356495518197E-2</v>
      </c>
      <c r="BW139" s="17">
        <v>0.135765281534381</v>
      </c>
      <c r="BX139" s="17">
        <v>0.26882021605546103</v>
      </c>
      <c r="BY139" s="17">
        <v>0.184788110058835</v>
      </c>
      <c r="BZ139" s="17"/>
      <c r="CA139" s="17">
        <v>0.19203194295954201</v>
      </c>
      <c r="CB139" s="17"/>
      <c r="CC139" s="17">
        <v>0.20537689680076801</v>
      </c>
      <c r="CD139" s="17">
        <v>0.15931402356671301</v>
      </c>
      <c r="CE139" s="17"/>
      <c r="CF139" s="17">
        <v>0.19020122934050601</v>
      </c>
      <c r="CG139" s="17"/>
      <c r="CH139" s="17">
        <v>0.25485681154051498</v>
      </c>
      <c r="CI139" s="17">
        <v>7.4217472506744098E-2</v>
      </c>
    </row>
    <row r="140" spans="2:87" x14ac:dyDescent="0.35">
      <c r="B140" t="s">
        <v>161</v>
      </c>
      <c r="C140" s="17">
        <v>8.1489108177783098E-2</v>
      </c>
      <c r="D140" s="17">
        <v>6.8166006355872097E-2</v>
      </c>
      <c r="E140" s="17">
        <v>9.5503767066993803E-2</v>
      </c>
      <c r="F140" s="17"/>
      <c r="G140" s="17">
        <v>0.14630419752635301</v>
      </c>
      <c r="H140" s="17">
        <v>7.9727057856203903E-2</v>
      </c>
      <c r="I140" s="17">
        <v>8.3069233860029804E-2</v>
      </c>
      <c r="J140" s="17">
        <v>4.5416926455772402E-2</v>
      </c>
      <c r="K140" s="17">
        <v>7.0412017055066306E-2</v>
      </c>
      <c r="L140" s="17">
        <v>7.8301976352435104E-2</v>
      </c>
      <c r="M140" s="17"/>
      <c r="N140" s="17">
        <v>4.4139259902545198E-2</v>
      </c>
      <c r="O140" s="17">
        <v>6.1975474018153301E-2</v>
      </c>
      <c r="P140" s="17">
        <v>9.6954548306406402E-2</v>
      </c>
      <c r="Q140" s="17">
        <v>0.12847762021512099</v>
      </c>
      <c r="R140" s="17"/>
      <c r="S140" s="17">
        <v>6.1438979356760098E-2</v>
      </c>
      <c r="T140" s="17">
        <v>6.2891261912411303E-2</v>
      </c>
      <c r="U140" s="17">
        <v>2.3864947527641199E-2</v>
      </c>
      <c r="V140" s="17">
        <v>0.111422160523913</v>
      </c>
      <c r="W140" s="17">
        <v>4.7392737732452103E-2</v>
      </c>
      <c r="X140" s="17">
        <v>0.105219441972304</v>
      </c>
      <c r="Y140" s="17">
        <v>8.5248924756419403E-2</v>
      </c>
      <c r="Z140" s="17">
        <v>6.1722426167065698E-2</v>
      </c>
      <c r="AA140" s="17">
        <v>5.3840568341496503E-2</v>
      </c>
      <c r="AB140" s="17">
        <v>0.11891657915090501</v>
      </c>
      <c r="AC140" s="17">
        <v>0.14927762009495099</v>
      </c>
      <c r="AD140" s="17">
        <v>0.184279196882837</v>
      </c>
      <c r="AE140" s="17"/>
      <c r="AF140" s="17">
        <v>0.12273442507901799</v>
      </c>
      <c r="AG140" s="17">
        <v>8.4058741319859298E-2</v>
      </c>
      <c r="AH140" s="17">
        <v>7.9005742618987407E-2</v>
      </c>
      <c r="AI140" s="17">
        <v>1.8165073284179201E-2</v>
      </c>
      <c r="AJ140" s="17">
        <v>5.8018660866787898E-2</v>
      </c>
      <c r="AK140" s="17"/>
      <c r="AL140" s="17">
        <v>8.9792260169666099E-2</v>
      </c>
      <c r="AM140" s="17">
        <v>0.109899635834685</v>
      </c>
      <c r="AN140" s="17">
        <v>2.1823483580084801E-2</v>
      </c>
      <c r="AO140" s="17">
        <v>0</v>
      </c>
      <c r="AP140" s="17"/>
      <c r="AQ140" s="17">
        <v>9.2627006481076898E-2</v>
      </c>
      <c r="AR140" s="17">
        <v>6.6129976565807699E-2</v>
      </c>
      <c r="AS140" s="17"/>
      <c r="AT140" s="17">
        <v>9.6230726490546495E-2</v>
      </c>
      <c r="AU140" s="17">
        <v>5.13382651772036E-2</v>
      </c>
      <c r="AV140" s="17"/>
      <c r="AW140" s="17">
        <v>7.6737257210891696E-2</v>
      </c>
      <c r="AX140" s="17">
        <v>7.4529741062600602E-2</v>
      </c>
      <c r="AY140" s="17">
        <v>8.0477142087889197E-2</v>
      </c>
      <c r="AZ140" s="17"/>
      <c r="BA140" s="17">
        <v>8.68044350504662E-2</v>
      </c>
      <c r="BB140" s="17">
        <v>4.8511697788597402E-2</v>
      </c>
      <c r="BC140" s="17">
        <v>0.103247773998496</v>
      </c>
      <c r="BD140" s="17">
        <v>8.5998879832597894E-2</v>
      </c>
      <c r="BE140" s="17">
        <v>7.9858019607308497E-2</v>
      </c>
      <c r="BF140" s="17"/>
      <c r="BG140" s="17">
        <v>0.102181765087982</v>
      </c>
      <c r="BH140" s="17">
        <v>6.6823764614107703E-2</v>
      </c>
      <c r="BI140" s="17"/>
      <c r="BJ140" s="17">
        <v>8.9015840751336894E-2</v>
      </c>
      <c r="BK140" s="17">
        <v>5.4138274144002199E-2</v>
      </c>
      <c r="BL140" s="17"/>
      <c r="BM140" s="17">
        <v>0.15596875378991101</v>
      </c>
      <c r="BN140" s="17">
        <v>7.1597301950435205E-2</v>
      </c>
      <c r="BO140" s="17">
        <v>1.7451748335393501E-2</v>
      </c>
      <c r="BP140" s="17">
        <v>0.143207015906442</v>
      </c>
      <c r="BQ140" s="17">
        <v>7.9693233264725702E-2</v>
      </c>
      <c r="BR140" s="17"/>
      <c r="BS140" s="17">
        <v>2.8263592496128899E-2</v>
      </c>
      <c r="BT140" s="17"/>
      <c r="BU140" s="17">
        <v>5.1110916774900601E-2</v>
      </c>
      <c r="BV140" s="17">
        <v>7.8249979073983199E-3</v>
      </c>
      <c r="BW140" s="17">
        <v>6.1884650930404198E-2</v>
      </c>
      <c r="BX140" s="17">
        <v>5.0133945892520099E-2</v>
      </c>
      <c r="BY140" s="17">
        <v>0.283670810210572</v>
      </c>
      <c r="BZ140" s="17"/>
      <c r="CA140" s="17">
        <v>0</v>
      </c>
      <c r="CB140" s="17"/>
      <c r="CC140" s="17">
        <v>5.1159861797228999E-2</v>
      </c>
      <c r="CD140" s="17">
        <v>9.5043250924520303E-2</v>
      </c>
      <c r="CE140" s="17"/>
      <c r="CF140" s="17">
        <v>7.07461404943273E-2</v>
      </c>
      <c r="CG140" s="17"/>
      <c r="CH140" s="17">
        <v>8.8367442541125094E-2</v>
      </c>
      <c r="CI140" s="17">
        <v>1.1865799251182E-2</v>
      </c>
    </row>
    <row r="141" spans="2:87" x14ac:dyDescent="0.35"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  <c r="BX141" s="17"/>
      <c r="BY141" s="17"/>
      <c r="BZ141" s="17"/>
      <c r="CA141" s="17"/>
      <c r="CB141" s="17"/>
      <c r="CC141" s="17"/>
      <c r="CD141" s="17"/>
      <c r="CE141" s="17"/>
      <c r="CF141" s="17"/>
      <c r="CG141" s="17"/>
      <c r="CH141" s="17"/>
      <c r="CI141" s="17"/>
    </row>
    <row r="142" spans="2:87" x14ac:dyDescent="0.35">
      <c r="B142" s="6" t="s">
        <v>171</v>
      </c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  <c r="BX142" s="17"/>
      <c r="BY142" s="17"/>
      <c r="BZ142" s="17"/>
      <c r="CA142" s="17"/>
      <c r="CB142" s="17"/>
      <c r="CC142" s="17"/>
      <c r="CD142" s="17"/>
      <c r="CE142" s="17"/>
      <c r="CF142" s="17"/>
      <c r="CG142" s="17"/>
      <c r="CH142" s="17"/>
      <c r="CI142" s="17"/>
    </row>
    <row r="143" spans="2:87" x14ac:dyDescent="0.35">
      <c r="B143" s="24" t="s">
        <v>163</v>
      </c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  <c r="BM143" s="17"/>
      <c r="BN143" s="17"/>
      <c r="BO143" s="17"/>
      <c r="BP143" s="17"/>
      <c r="BQ143" s="17"/>
      <c r="BR143" s="17"/>
      <c r="BS143" s="17"/>
      <c r="BT143" s="17"/>
      <c r="BU143" s="17"/>
      <c r="BV143" s="17"/>
      <c r="BW143" s="17"/>
      <c r="BX143" s="17"/>
      <c r="BY143" s="17"/>
      <c r="BZ143" s="17"/>
      <c r="CA143" s="17"/>
      <c r="CB143" s="17"/>
      <c r="CC143" s="17"/>
      <c r="CD143" s="17"/>
      <c r="CE143" s="17"/>
      <c r="CF143" s="17"/>
      <c r="CG143" s="17"/>
      <c r="CH143" s="17"/>
      <c r="CI143" s="17"/>
    </row>
    <row r="144" spans="2:87" x14ac:dyDescent="0.35">
      <c r="B144" t="s">
        <v>157</v>
      </c>
      <c r="C144" s="17">
        <v>0.108423990457339</v>
      </c>
      <c r="D144" s="17">
        <v>9.9836876069630695E-2</v>
      </c>
      <c r="E144" s="17">
        <v>0.117691559028854</v>
      </c>
      <c r="F144" s="17"/>
      <c r="G144" s="17">
        <v>0.102034229318593</v>
      </c>
      <c r="H144" s="17">
        <v>0.21341920441549</v>
      </c>
      <c r="I144" s="17">
        <v>0.112087090255536</v>
      </c>
      <c r="J144" s="17">
        <v>9.3846770673389396E-2</v>
      </c>
      <c r="K144" s="17">
        <v>9.8120035917847306E-2</v>
      </c>
      <c r="L144" s="17">
        <v>2.9821465207335199E-2</v>
      </c>
      <c r="M144" s="17"/>
      <c r="N144" s="17">
        <v>0.123802468249119</v>
      </c>
      <c r="O144" s="17">
        <v>9.3052277406645498E-2</v>
      </c>
      <c r="P144" s="17">
        <v>7.9805313274654094E-2</v>
      </c>
      <c r="Q144" s="17">
        <v>0.13427666412630801</v>
      </c>
      <c r="R144" s="17"/>
      <c r="S144" s="17">
        <v>0.18161528595744</v>
      </c>
      <c r="T144" s="17">
        <v>6.0450971106876798E-2</v>
      </c>
      <c r="U144" s="17">
        <v>0.12277438711275</v>
      </c>
      <c r="V144" s="17">
        <v>8.2267568813986697E-2</v>
      </c>
      <c r="W144" s="17">
        <v>0.11409815158740701</v>
      </c>
      <c r="X144" s="17">
        <v>0.14264339664915501</v>
      </c>
      <c r="Y144" s="17">
        <v>0</v>
      </c>
      <c r="Z144" s="17">
        <v>4.3741258644533897E-2</v>
      </c>
      <c r="AA144" s="17">
        <v>0.25425457215209801</v>
      </c>
      <c r="AB144" s="17">
        <v>5.3311073471741702E-2</v>
      </c>
      <c r="AC144" s="17">
        <v>4.1035809987998502E-2</v>
      </c>
      <c r="AD144" s="17">
        <v>8.7439251090831699E-2</v>
      </c>
      <c r="AE144" s="17"/>
      <c r="AF144" s="17">
        <v>0.16348266227192901</v>
      </c>
      <c r="AG144" s="17">
        <v>8.6402294038272695E-2</v>
      </c>
      <c r="AH144" s="17">
        <v>7.1875527018769494E-2</v>
      </c>
      <c r="AI144" s="17">
        <v>0.149658746790163</v>
      </c>
      <c r="AJ144" s="17">
        <v>0.13451933511973399</v>
      </c>
      <c r="AK144" s="17"/>
      <c r="AL144" s="17">
        <v>4.5781411336947402E-2</v>
      </c>
      <c r="AM144" s="17">
        <v>0.11964299787836501</v>
      </c>
      <c r="AN144" s="17">
        <v>0.208507245409325</v>
      </c>
      <c r="AO144" s="17">
        <v>0.143432210882567</v>
      </c>
      <c r="AP144" s="17"/>
      <c r="AQ144" s="17">
        <v>8.4523234644149597E-2</v>
      </c>
      <c r="AR144" s="17">
        <v>0.141383068028725</v>
      </c>
      <c r="AS144" s="17"/>
      <c r="AT144" s="17">
        <v>0.124349764287796</v>
      </c>
      <c r="AU144" s="17">
        <v>3.0975122420745699E-2</v>
      </c>
      <c r="AV144" s="17"/>
      <c r="AW144" s="17">
        <v>6.9724450230427407E-2</v>
      </c>
      <c r="AX144" s="17">
        <v>9.5703112233130494E-2</v>
      </c>
      <c r="AY144" s="17">
        <v>0.16885602338715899</v>
      </c>
      <c r="AZ144" s="17"/>
      <c r="BA144" s="17">
        <v>0.169702675095218</v>
      </c>
      <c r="BB144" s="17">
        <v>0.105795517321651</v>
      </c>
      <c r="BC144" s="17">
        <v>7.1144703939459805E-2</v>
      </c>
      <c r="BD144" s="17">
        <v>7.93738151400461E-2</v>
      </c>
      <c r="BE144" s="17">
        <v>0.13644918438642001</v>
      </c>
      <c r="BF144" s="17"/>
      <c r="BG144" s="17">
        <v>0.123035311410673</v>
      </c>
      <c r="BH144" s="17">
        <v>9.8068624173072799E-2</v>
      </c>
      <c r="BI144" s="17"/>
      <c r="BJ144" s="17">
        <v>0.12161354106416</v>
      </c>
      <c r="BK144" s="17">
        <v>6.0495462892158902E-2</v>
      </c>
      <c r="BL144" s="17"/>
      <c r="BM144" s="17">
        <v>0.177611849544518</v>
      </c>
      <c r="BN144" s="17">
        <v>6.9072693200025098E-2</v>
      </c>
      <c r="BO144" s="17">
        <v>0.13628197104704901</v>
      </c>
      <c r="BP144" s="17">
        <v>4.6553019928603202E-2</v>
      </c>
      <c r="BQ144" s="17">
        <v>6.5201839448384494E-2</v>
      </c>
      <c r="BR144" s="17"/>
      <c r="BS144" s="17">
        <v>9.8749311832956599E-2</v>
      </c>
      <c r="BT144" s="17"/>
      <c r="BU144" s="17">
        <v>5.2076258250478402E-2</v>
      </c>
      <c r="BV144" s="17">
        <v>0.17124146046931299</v>
      </c>
      <c r="BW144" s="17">
        <v>5.6372707924897798E-2</v>
      </c>
      <c r="BX144" s="17">
        <v>8.9726948150296401E-2</v>
      </c>
      <c r="BY144" s="17">
        <v>9.3686265304880195E-2</v>
      </c>
      <c r="BZ144" s="17"/>
      <c r="CA144" s="17">
        <v>0.11703556703012701</v>
      </c>
      <c r="CB144" s="17"/>
      <c r="CC144" s="17">
        <v>0.12270294846665</v>
      </c>
      <c r="CD144" s="17">
        <v>6.5245735563466203E-2</v>
      </c>
      <c r="CE144" s="17"/>
      <c r="CF144" s="17">
        <v>7.7116257917938205E-2</v>
      </c>
      <c r="CG144" s="17"/>
      <c r="CH144" s="17">
        <v>5.4547217593542703E-2</v>
      </c>
      <c r="CI144" s="17">
        <v>0.15124986841374599</v>
      </c>
    </row>
    <row r="145" spans="2:87" x14ac:dyDescent="0.35">
      <c r="B145" t="s">
        <v>158</v>
      </c>
      <c r="C145" s="17">
        <v>0.244769383131726</v>
      </c>
      <c r="D145" s="17">
        <v>0.27331629694246801</v>
      </c>
      <c r="E145" s="17">
        <v>0.216501596906294</v>
      </c>
      <c r="F145" s="17"/>
      <c r="G145" s="17">
        <v>0.26738735470764202</v>
      </c>
      <c r="H145" s="17">
        <v>0.374224608751414</v>
      </c>
      <c r="I145" s="17">
        <v>0.21972727145856299</v>
      </c>
      <c r="J145" s="17">
        <v>0.23146201959676199</v>
      </c>
      <c r="K145" s="17">
        <v>0.19673858563221799</v>
      </c>
      <c r="L145" s="17">
        <v>0.174807708975043</v>
      </c>
      <c r="M145" s="17"/>
      <c r="N145" s="17">
        <v>0.25511530488620798</v>
      </c>
      <c r="O145" s="17">
        <v>0.219805180285678</v>
      </c>
      <c r="P145" s="17">
        <v>0.29408861432702399</v>
      </c>
      <c r="Q145" s="17">
        <v>0.21409246127800899</v>
      </c>
      <c r="R145" s="17"/>
      <c r="S145" s="17">
        <v>0.294709364058791</v>
      </c>
      <c r="T145" s="17">
        <v>0.24627667472026399</v>
      </c>
      <c r="U145" s="17">
        <v>0.29108374677638599</v>
      </c>
      <c r="V145" s="17">
        <v>0.29360199201775899</v>
      </c>
      <c r="W145" s="17">
        <v>0.21311725874728299</v>
      </c>
      <c r="X145" s="17">
        <v>0.28617222445771601</v>
      </c>
      <c r="Y145" s="17">
        <v>0.23517582694744801</v>
      </c>
      <c r="Z145" s="17">
        <v>0.16101540381749099</v>
      </c>
      <c r="AA145" s="17">
        <v>0.22051581270894999</v>
      </c>
      <c r="AB145" s="17">
        <v>0.22502376523863701</v>
      </c>
      <c r="AC145" s="17">
        <v>0.15492907776918</v>
      </c>
      <c r="AD145" s="17">
        <v>0.23092502755178199</v>
      </c>
      <c r="AE145" s="17"/>
      <c r="AF145" s="17">
        <v>0.18581678893567299</v>
      </c>
      <c r="AG145" s="17">
        <v>0.25104882854994198</v>
      </c>
      <c r="AH145" s="17">
        <v>0.26653012315850699</v>
      </c>
      <c r="AI145" s="17">
        <v>0.25148569568863399</v>
      </c>
      <c r="AJ145" s="17">
        <v>0.33158001392684</v>
      </c>
      <c r="AK145" s="17"/>
      <c r="AL145" s="17">
        <v>0.25305477739405102</v>
      </c>
      <c r="AM145" s="17">
        <v>0.21828243890511101</v>
      </c>
      <c r="AN145" s="17">
        <v>0.234575803891719</v>
      </c>
      <c r="AO145" s="17">
        <v>0.43790835356165703</v>
      </c>
      <c r="AP145" s="17"/>
      <c r="AQ145" s="17">
        <v>0.2177542249545</v>
      </c>
      <c r="AR145" s="17">
        <v>0.282023213132998</v>
      </c>
      <c r="AS145" s="17"/>
      <c r="AT145" s="17">
        <v>0.273586290234407</v>
      </c>
      <c r="AU145" s="17">
        <v>0.16050856318854101</v>
      </c>
      <c r="AV145" s="17"/>
      <c r="AW145" s="17">
        <v>0.242439491260481</v>
      </c>
      <c r="AX145" s="17">
        <v>0.273259975575883</v>
      </c>
      <c r="AY145" s="17">
        <v>0.227595433808019</v>
      </c>
      <c r="AZ145" s="17"/>
      <c r="BA145" s="17">
        <v>0.32341799814588501</v>
      </c>
      <c r="BB145" s="17">
        <v>0.20723422276072101</v>
      </c>
      <c r="BC145" s="17">
        <v>0.21835755229641099</v>
      </c>
      <c r="BD145" s="17">
        <v>0.27351353470927797</v>
      </c>
      <c r="BE145" s="17">
        <v>0.22712507890422401</v>
      </c>
      <c r="BF145" s="17"/>
      <c r="BG145" s="17">
        <v>0.19847362696793899</v>
      </c>
      <c r="BH145" s="17">
        <v>0.277580209340682</v>
      </c>
      <c r="BI145" s="17"/>
      <c r="BJ145" s="17">
        <v>0.25796781400638102</v>
      </c>
      <c r="BK145" s="17">
        <v>0.19680858622134101</v>
      </c>
      <c r="BL145" s="17"/>
      <c r="BM145" s="17">
        <v>0.23628380481651901</v>
      </c>
      <c r="BN145" s="17">
        <v>0.217125603204915</v>
      </c>
      <c r="BO145" s="17">
        <v>0.331393279780689</v>
      </c>
      <c r="BP145" s="17">
        <v>0.22434838240182201</v>
      </c>
      <c r="BQ145" s="17">
        <v>0.19063419818788299</v>
      </c>
      <c r="BR145" s="17"/>
      <c r="BS145" s="17">
        <v>0.27050080586722602</v>
      </c>
      <c r="BT145" s="17"/>
      <c r="BU145" s="17">
        <v>0.25232900317146201</v>
      </c>
      <c r="BV145" s="17">
        <v>0.39103614481787702</v>
      </c>
      <c r="BW145" s="17">
        <v>0.26201868913992199</v>
      </c>
      <c r="BX145" s="17">
        <v>0.22426250591476701</v>
      </c>
      <c r="BY145" s="17">
        <v>0.18910959717232001</v>
      </c>
      <c r="BZ145" s="17"/>
      <c r="CA145" s="17">
        <v>0.38052776119707099</v>
      </c>
      <c r="CB145" s="17"/>
      <c r="CC145" s="17">
        <v>0.25520758759559498</v>
      </c>
      <c r="CD145" s="17">
        <v>0.24773736208795699</v>
      </c>
      <c r="CE145" s="17"/>
      <c r="CF145" s="17">
        <v>0.22216702152072099</v>
      </c>
      <c r="CG145" s="17"/>
      <c r="CH145" s="17">
        <v>0.16714689796733101</v>
      </c>
      <c r="CI145" s="17">
        <v>0.40939339288297699</v>
      </c>
    </row>
    <row r="146" spans="2:87" x14ac:dyDescent="0.35">
      <c r="B146" t="s">
        <v>159</v>
      </c>
      <c r="C146" s="17">
        <v>0.40920097502153702</v>
      </c>
      <c r="D146" s="17">
        <v>0.40376487262646299</v>
      </c>
      <c r="E146" s="17">
        <v>0.41229893730697698</v>
      </c>
      <c r="F146" s="17"/>
      <c r="G146" s="17">
        <v>0.33963523363373099</v>
      </c>
      <c r="H146" s="17">
        <v>0.20786960611692301</v>
      </c>
      <c r="I146" s="17">
        <v>0.37898859167049098</v>
      </c>
      <c r="J146" s="17">
        <v>0.46769659973924299</v>
      </c>
      <c r="K146" s="17">
        <v>0.47296995829866101</v>
      </c>
      <c r="L146" s="17">
        <v>0.57070309520958296</v>
      </c>
      <c r="M146" s="17"/>
      <c r="N146" s="17">
        <v>0.42153564802150201</v>
      </c>
      <c r="O146" s="17">
        <v>0.39648887594473298</v>
      </c>
      <c r="P146" s="17">
        <v>0.41090546907620001</v>
      </c>
      <c r="Q146" s="17">
        <v>0.404484278426403</v>
      </c>
      <c r="R146" s="17"/>
      <c r="S146" s="17">
        <v>0.28165877581844201</v>
      </c>
      <c r="T146" s="17">
        <v>0.49789904173267002</v>
      </c>
      <c r="U146" s="17">
        <v>0.462746968470997</v>
      </c>
      <c r="V146" s="17">
        <v>0.35600989601857203</v>
      </c>
      <c r="W146" s="17">
        <v>0.44962793254342298</v>
      </c>
      <c r="X146" s="17">
        <v>0.34258895787433502</v>
      </c>
      <c r="Y146" s="17">
        <v>0.51421333820418502</v>
      </c>
      <c r="Z146" s="17">
        <v>0.62211165695501303</v>
      </c>
      <c r="AA146" s="17">
        <v>0.30227252195747001</v>
      </c>
      <c r="AB146" s="17">
        <v>0.43864291039319098</v>
      </c>
      <c r="AC146" s="17">
        <v>0.36065322074096301</v>
      </c>
      <c r="AD146" s="17">
        <v>0.40696463273384997</v>
      </c>
      <c r="AE146" s="17"/>
      <c r="AF146" s="17">
        <v>0.40480167245569998</v>
      </c>
      <c r="AG146" s="17">
        <v>0.36923664052378502</v>
      </c>
      <c r="AH146" s="17">
        <v>0.45455817689917</v>
      </c>
      <c r="AI146" s="17">
        <v>0.46465390904736098</v>
      </c>
      <c r="AJ146" s="17">
        <v>0.375393665405518</v>
      </c>
      <c r="AK146" s="17"/>
      <c r="AL146" s="17">
        <v>0.44029264360728698</v>
      </c>
      <c r="AM146" s="17">
        <v>0.40805329728698497</v>
      </c>
      <c r="AN146" s="17">
        <v>0.40464646115418801</v>
      </c>
      <c r="AO146" s="17">
        <v>0.18640262580378</v>
      </c>
      <c r="AP146" s="17"/>
      <c r="AQ146" s="17">
        <v>0.42538451451572401</v>
      </c>
      <c r="AR146" s="17">
        <v>0.38688391786495202</v>
      </c>
      <c r="AS146" s="17"/>
      <c r="AT146" s="17">
        <v>0.35116588591078302</v>
      </c>
      <c r="AU146" s="17">
        <v>0.61344704286238405</v>
      </c>
      <c r="AV146" s="17"/>
      <c r="AW146" s="17">
        <v>0.43099849857419598</v>
      </c>
      <c r="AX146" s="17">
        <v>0.44950850458275698</v>
      </c>
      <c r="AY146" s="17">
        <v>0.34808624068056598</v>
      </c>
      <c r="AZ146" s="17"/>
      <c r="BA146" s="17">
        <v>0.24038844310428101</v>
      </c>
      <c r="BB146" s="17">
        <v>0.438373532563132</v>
      </c>
      <c r="BC146" s="17">
        <v>0.47690665364569901</v>
      </c>
      <c r="BD146" s="17">
        <v>0.48296142018445198</v>
      </c>
      <c r="BE146" s="17">
        <v>0.42353758992526902</v>
      </c>
      <c r="BF146" s="17"/>
      <c r="BG146" s="17">
        <v>0.39750497016318398</v>
      </c>
      <c r="BH146" s="17">
        <v>0.41749019231801698</v>
      </c>
      <c r="BI146" s="17"/>
      <c r="BJ146" s="17">
        <v>0.37854479361142301</v>
      </c>
      <c r="BK146" s="17">
        <v>0.52060019396065305</v>
      </c>
      <c r="BL146" s="17"/>
      <c r="BM146" s="17">
        <v>0.29784762142940702</v>
      </c>
      <c r="BN146" s="17">
        <v>0.52380104054207699</v>
      </c>
      <c r="BO146" s="17">
        <v>0.351981342360008</v>
      </c>
      <c r="BP146" s="17">
        <v>0.53345209504747904</v>
      </c>
      <c r="BQ146" s="17">
        <v>0.453029843384186</v>
      </c>
      <c r="BR146" s="17"/>
      <c r="BS146" s="17">
        <v>0.44084198365347999</v>
      </c>
      <c r="BT146" s="17"/>
      <c r="BU146" s="17">
        <v>0.48008983804752198</v>
      </c>
      <c r="BV146" s="17">
        <v>0.32670113061994099</v>
      </c>
      <c r="BW146" s="17">
        <v>0.50948280684917702</v>
      </c>
      <c r="BX146" s="17">
        <v>0.470995202925441</v>
      </c>
      <c r="BY146" s="17">
        <v>0.20729819291367699</v>
      </c>
      <c r="BZ146" s="17"/>
      <c r="CA146" s="17">
        <v>0.30956270772105599</v>
      </c>
      <c r="CB146" s="17"/>
      <c r="CC146" s="17">
        <v>0.41576513221087802</v>
      </c>
      <c r="CD146" s="17">
        <v>0.39199650335894398</v>
      </c>
      <c r="CE146" s="17"/>
      <c r="CF146" s="17">
        <v>0.49089446028885397</v>
      </c>
      <c r="CG146" s="17"/>
      <c r="CH146" s="17">
        <v>0.51529976212292306</v>
      </c>
      <c r="CI146" s="17">
        <v>0.27283390843033201</v>
      </c>
    </row>
    <row r="147" spans="2:87" x14ac:dyDescent="0.35">
      <c r="B147" t="s">
        <v>160</v>
      </c>
      <c r="C147" s="17">
        <v>0.146739365196312</v>
      </c>
      <c r="D147" s="17">
        <v>0.135257839824169</v>
      </c>
      <c r="E147" s="17">
        <v>0.159138131610913</v>
      </c>
      <c r="F147" s="17"/>
      <c r="G147" s="17">
        <v>0.19536664964146699</v>
      </c>
      <c r="H147" s="17">
        <v>0.126216441479131</v>
      </c>
      <c r="I147" s="17">
        <v>0.15149906790272499</v>
      </c>
      <c r="J147" s="17">
        <v>0.145125861008392</v>
      </c>
      <c r="K147" s="17">
        <v>0.15061315806537701</v>
      </c>
      <c r="L147" s="17">
        <v>0.12544640195734899</v>
      </c>
      <c r="M147" s="17"/>
      <c r="N147" s="17">
        <v>0.128985554991354</v>
      </c>
      <c r="O147" s="17">
        <v>0.220991555663092</v>
      </c>
      <c r="P147" s="17">
        <v>0.14089550429936401</v>
      </c>
      <c r="Q147" s="17">
        <v>9.8157554967413199E-2</v>
      </c>
      <c r="R147" s="17"/>
      <c r="S147" s="17">
        <v>0.20460998116342999</v>
      </c>
      <c r="T147" s="17">
        <v>0.13441432137614601</v>
      </c>
      <c r="U147" s="17">
        <v>9.9529950112226206E-2</v>
      </c>
      <c r="V147" s="17">
        <v>0.16194933782579901</v>
      </c>
      <c r="W147" s="17">
        <v>0.15281835394530699</v>
      </c>
      <c r="X147" s="17">
        <v>0.118057371546095</v>
      </c>
      <c r="Y147" s="17">
        <v>0.133755095516088</v>
      </c>
      <c r="Z147" s="17">
        <v>0.111409254415897</v>
      </c>
      <c r="AA147" s="17">
        <v>0.13463210653521501</v>
      </c>
      <c r="AB147" s="17">
        <v>0.135171653756952</v>
      </c>
      <c r="AC147" s="17">
        <v>0.29410427140690698</v>
      </c>
      <c r="AD147" s="17">
        <v>4.7795205056091E-2</v>
      </c>
      <c r="AE147" s="17"/>
      <c r="AF147" s="17">
        <v>0.10145785903027001</v>
      </c>
      <c r="AG147" s="17">
        <v>0.198885823376628</v>
      </c>
      <c r="AH147" s="17">
        <v>0.12803043030456601</v>
      </c>
      <c r="AI147" s="17">
        <v>0.101212161600403</v>
      </c>
      <c r="AJ147" s="17">
        <v>0.10048832468112</v>
      </c>
      <c r="AK147" s="17"/>
      <c r="AL147" s="17">
        <v>0.157544420374888</v>
      </c>
      <c r="AM147" s="17">
        <v>0.137254236509019</v>
      </c>
      <c r="AN147" s="17">
        <v>0.12186752069484399</v>
      </c>
      <c r="AO147" s="17">
        <v>0.232256809751996</v>
      </c>
      <c r="AP147" s="17"/>
      <c r="AQ147" s="17">
        <v>0.162756353275885</v>
      </c>
      <c r="AR147" s="17">
        <v>0.124651981989656</v>
      </c>
      <c r="AS147" s="17"/>
      <c r="AT147" s="17">
        <v>0.15133433412441899</v>
      </c>
      <c r="AU147" s="17">
        <v>0.120883313556834</v>
      </c>
      <c r="AV147" s="17"/>
      <c r="AW147" s="17">
        <v>0.17109131539383701</v>
      </c>
      <c r="AX147" s="17">
        <v>9.4545232660423195E-2</v>
      </c>
      <c r="AY147" s="17">
        <v>0.15739914441165001</v>
      </c>
      <c r="AZ147" s="17"/>
      <c r="BA147" s="17">
        <v>0.16574837660295899</v>
      </c>
      <c r="BB147" s="17">
        <v>0.163808576852564</v>
      </c>
      <c r="BC147" s="17">
        <v>0.14550070815941199</v>
      </c>
      <c r="BD147" s="17">
        <v>7.9226505916016599E-2</v>
      </c>
      <c r="BE147" s="17">
        <v>0.110040227693692</v>
      </c>
      <c r="BF147" s="17"/>
      <c r="BG147" s="17">
        <v>0.17984449522860599</v>
      </c>
      <c r="BH147" s="17">
        <v>0.12327702743317701</v>
      </c>
      <c r="BI147" s="17"/>
      <c r="BJ147" s="17">
        <v>0.153700658151841</v>
      </c>
      <c r="BK147" s="17">
        <v>0.121443240161101</v>
      </c>
      <c r="BL147" s="17"/>
      <c r="BM147" s="17">
        <v>0.10641902408430599</v>
      </c>
      <c r="BN147" s="17">
        <v>0.13791308815835601</v>
      </c>
      <c r="BO147" s="17">
        <v>0.151726914806915</v>
      </c>
      <c r="BP147" s="17">
        <v>0.10173707817747001</v>
      </c>
      <c r="BQ147" s="17">
        <v>0.15072130102838899</v>
      </c>
      <c r="BR147" s="17"/>
      <c r="BS147" s="17">
        <v>0.160599687854136</v>
      </c>
      <c r="BT147" s="17"/>
      <c r="BU147" s="17">
        <v>0.16439398375563699</v>
      </c>
      <c r="BV147" s="17">
        <v>8.1758543123251301E-2</v>
      </c>
      <c r="BW147" s="17">
        <v>0.110241145155599</v>
      </c>
      <c r="BX147" s="17">
        <v>0.15629795958210399</v>
      </c>
      <c r="BY147" s="17">
        <v>0.13974013923359099</v>
      </c>
      <c r="BZ147" s="17"/>
      <c r="CA147" s="17">
        <v>0.19287396405174601</v>
      </c>
      <c r="CB147" s="17"/>
      <c r="CC147" s="17">
        <v>0.13740891008164</v>
      </c>
      <c r="CD147" s="17">
        <v>0.210679198605111</v>
      </c>
      <c r="CE147" s="17"/>
      <c r="CF147" s="17">
        <v>0.128847770996454</v>
      </c>
      <c r="CG147" s="17"/>
      <c r="CH147" s="17">
        <v>0.16738569903242201</v>
      </c>
      <c r="CI147" s="17">
        <v>0.15465703102176301</v>
      </c>
    </row>
    <row r="148" spans="2:87" x14ac:dyDescent="0.35">
      <c r="B148" t="s">
        <v>161</v>
      </c>
      <c r="C148" s="17">
        <v>9.0866286193085996E-2</v>
      </c>
      <c r="D148" s="17">
        <v>8.7824114537270001E-2</v>
      </c>
      <c r="E148" s="17">
        <v>9.4369775146962098E-2</v>
      </c>
      <c r="F148" s="17"/>
      <c r="G148" s="17">
        <v>9.5576532698566502E-2</v>
      </c>
      <c r="H148" s="17">
        <v>7.8270139237041805E-2</v>
      </c>
      <c r="I148" s="17">
        <v>0.13769797871268599</v>
      </c>
      <c r="J148" s="17">
        <v>6.1868748982213902E-2</v>
      </c>
      <c r="K148" s="17">
        <v>8.1558262085896005E-2</v>
      </c>
      <c r="L148" s="17">
        <v>9.9221328650689194E-2</v>
      </c>
      <c r="M148" s="17"/>
      <c r="N148" s="17">
        <v>7.0561023851816798E-2</v>
      </c>
      <c r="O148" s="17">
        <v>6.9662110699851107E-2</v>
      </c>
      <c r="P148" s="17">
        <v>7.43050990227581E-2</v>
      </c>
      <c r="Q148" s="17">
        <v>0.14898904120186601</v>
      </c>
      <c r="R148" s="17"/>
      <c r="S148" s="17">
        <v>3.7406593001896901E-2</v>
      </c>
      <c r="T148" s="17">
        <v>6.0958991064043899E-2</v>
      </c>
      <c r="U148" s="17">
        <v>2.3864947527641199E-2</v>
      </c>
      <c r="V148" s="17">
        <v>0.10617120532388399</v>
      </c>
      <c r="W148" s="17">
        <v>7.0338303176580297E-2</v>
      </c>
      <c r="X148" s="17">
        <v>0.110538049472699</v>
      </c>
      <c r="Y148" s="17">
        <v>0.116855739332279</v>
      </c>
      <c r="Z148" s="17">
        <v>6.1722426167065698E-2</v>
      </c>
      <c r="AA148" s="17">
        <v>8.8324986646267797E-2</v>
      </c>
      <c r="AB148" s="17">
        <v>0.14785059713947801</v>
      </c>
      <c r="AC148" s="17">
        <v>0.14927762009495099</v>
      </c>
      <c r="AD148" s="17">
        <v>0.22687588356744501</v>
      </c>
      <c r="AE148" s="17"/>
      <c r="AF148" s="17">
        <v>0.144441017306427</v>
      </c>
      <c r="AG148" s="17">
        <v>9.4426413511372806E-2</v>
      </c>
      <c r="AH148" s="17">
        <v>7.9005742618987407E-2</v>
      </c>
      <c r="AI148" s="17">
        <v>3.2989486873438702E-2</v>
      </c>
      <c r="AJ148" s="17">
        <v>5.8018660866787898E-2</v>
      </c>
      <c r="AK148" s="17"/>
      <c r="AL148" s="17">
        <v>0.103326747286826</v>
      </c>
      <c r="AM148" s="17">
        <v>0.11676702942052</v>
      </c>
      <c r="AN148" s="17">
        <v>3.0402968849924699E-2</v>
      </c>
      <c r="AO148" s="17">
        <v>0</v>
      </c>
      <c r="AP148" s="17"/>
      <c r="AQ148" s="17">
        <v>0.109581672609741</v>
      </c>
      <c r="AR148" s="17">
        <v>6.5057818983669399E-2</v>
      </c>
      <c r="AS148" s="17"/>
      <c r="AT148" s="17">
        <v>9.9563725442594994E-2</v>
      </c>
      <c r="AU148" s="17">
        <v>7.4185957971495298E-2</v>
      </c>
      <c r="AV148" s="17"/>
      <c r="AW148" s="17">
        <v>8.5746244541058295E-2</v>
      </c>
      <c r="AX148" s="17">
        <v>8.6983174947805803E-2</v>
      </c>
      <c r="AY148" s="17">
        <v>9.8063157712605195E-2</v>
      </c>
      <c r="AZ148" s="17"/>
      <c r="BA148" s="17">
        <v>0.10074250705165699</v>
      </c>
      <c r="BB148" s="17">
        <v>8.4788150501931905E-2</v>
      </c>
      <c r="BC148" s="17">
        <v>8.8090381959017902E-2</v>
      </c>
      <c r="BD148" s="17">
        <v>8.4924724050207595E-2</v>
      </c>
      <c r="BE148" s="17">
        <v>0.10284791909039501</v>
      </c>
      <c r="BF148" s="17"/>
      <c r="BG148" s="17">
        <v>0.10114159622959901</v>
      </c>
      <c r="BH148" s="17">
        <v>8.3583946735050194E-2</v>
      </c>
      <c r="BI148" s="17"/>
      <c r="BJ148" s="17">
        <v>8.8173193166195193E-2</v>
      </c>
      <c r="BK148" s="17">
        <v>0.100652516764746</v>
      </c>
      <c r="BL148" s="17"/>
      <c r="BM148" s="17">
        <v>0.18183770012525</v>
      </c>
      <c r="BN148" s="17">
        <v>5.2087574894626398E-2</v>
      </c>
      <c r="BO148" s="17">
        <v>2.8616492005339202E-2</v>
      </c>
      <c r="BP148" s="17">
        <v>9.3909424444626396E-2</v>
      </c>
      <c r="BQ148" s="17">
        <v>0.14041281795115801</v>
      </c>
      <c r="BR148" s="17"/>
      <c r="BS148" s="17">
        <v>2.9308210792201E-2</v>
      </c>
      <c r="BT148" s="17"/>
      <c r="BU148" s="17">
        <v>5.1110916774900601E-2</v>
      </c>
      <c r="BV148" s="17">
        <v>2.9262720969617802E-2</v>
      </c>
      <c r="BW148" s="17">
        <v>6.1884650930404198E-2</v>
      </c>
      <c r="BX148" s="17">
        <v>5.8717383427390898E-2</v>
      </c>
      <c r="BY148" s="17">
        <v>0.37016580537553301</v>
      </c>
      <c r="BZ148" s="17"/>
      <c r="CA148" s="17">
        <v>0</v>
      </c>
      <c r="CB148" s="17"/>
      <c r="CC148" s="17">
        <v>6.8915421645236702E-2</v>
      </c>
      <c r="CD148" s="17">
        <v>8.43412003845216E-2</v>
      </c>
      <c r="CE148" s="17"/>
      <c r="CF148" s="17">
        <v>8.0974489276033096E-2</v>
      </c>
      <c r="CG148" s="17"/>
      <c r="CH148" s="17">
        <v>9.56204232837813E-2</v>
      </c>
      <c r="CI148" s="17">
        <v>1.1865799251182E-2</v>
      </c>
    </row>
    <row r="149" spans="2:87" x14ac:dyDescent="0.35"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/>
      <c r="BP149" s="17"/>
      <c r="BQ149" s="17"/>
      <c r="BR149" s="17"/>
      <c r="BS149" s="17"/>
      <c r="BT149" s="17"/>
      <c r="BU149" s="17"/>
      <c r="BV149" s="17"/>
      <c r="BW149" s="17"/>
      <c r="BX149" s="17"/>
      <c r="BY149" s="17"/>
      <c r="BZ149" s="17"/>
      <c r="CA149" s="17"/>
      <c r="CB149" s="17"/>
      <c r="CC149" s="17"/>
      <c r="CD149" s="17"/>
      <c r="CE149" s="17"/>
      <c r="CF149" s="17"/>
      <c r="CG149" s="17"/>
      <c r="CH149" s="17"/>
      <c r="CI149" s="17"/>
    </row>
    <row r="150" spans="2:87" x14ac:dyDescent="0.35">
      <c r="B150" s="6" t="s">
        <v>172</v>
      </c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  <c r="BJ150" s="17"/>
      <c r="BK150" s="17"/>
      <c r="BL150" s="17"/>
      <c r="BM150" s="17"/>
      <c r="BN150" s="17"/>
      <c r="BO150" s="17"/>
      <c r="BP150" s="17"/>
      <c r="BQ150" s="17"/>
      <c r="BR150" s="17"/>
      <c r="BS150" s="17"/>
      <c r="BT150" s="17"/>
      <c r="BU150" s="17"/>
      <c r="BV150" s="17"/>
      <c r="BW150" s="17"/>
      <c r="BX150" s="17"/>
      <c r="BY150" s="17"/>
      <c r="BZ150" s="17"/>
      <c r="CA150" s="17"/>
      <c r="CB150" s="17"/>
      <c r="CC150" s="17"/>
      <c r="CD150" s="17"/>
      <c r="CE150" s="17"/>
      <c r="CF150" s="17"/>
      <c r="CG150" s="17"/>
      <c r="CH150" s="17"/>
      <c r="CI150" s="17"/>
    </row>
    <row r="151" spans="2:87" x14ac:dyDescent="0.35">
      <c r="B151" s="24" t="s">
        <v>163</v>
      </c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  <c r="BB151" s="17"/>
      <c r="BC151" s="17"/>
      <c r="BD151" s="17"/>
      <c r="BE151" s="17"/>
      <c r="BF151" s="17"/>
      <c r="BG151" s="17"/>
      <c r="BH151" s="17"/>
      <c r="BI151" s="17"/>
      <c r="BJ151" s="17"/>
      <c r="BK151" s="17"/>
      <c r="BL151" s="17"/>
      <c r="BM151" s="17"/>
      <c r="BN151" s="17"/>
      <c r="BO151" s="17"/>
      <c r="BP151" s="17"/>
      <c r="BQ151" s="17"/>
      <c r="BR151" s="17"/>
      <c r="BS151" s="17"/>
      <c r="BT151" s="17"/>
      <c r="BU151" s="17"/>
      <c r="BV151" s="17"/>
      <c r="BW151" s="17"/>
      <c r="BX151" s="17"/>
      <c r="BY151" s="17"/>
      <c r="BZ151" s="17"/>
      <c r="CA151" s="17"/>
      <c r="CB151" s="17"/>
      <c r="CC151" s="17"/>
      <c r="CD151" s="17"/>
      <c r="CE151" s="17"/>
      <c r="CF151" s="17"/>
      <c r="CG151" s="17"/>
      <c r="CH151" s="17"/>
      <c r="CI151" s="17"/>
    </row>
    <row r="152" spans="2:87" x14ac:dyDescent="0.35">
      <c r="B152" t="s">
        <v>157</v>
      </c>
      <c r="C152" s="17">
        <v>0.149857655569166</v>
      </c>
      <c r="D152" s="17">
        <v>0.16376482418174901</v>
      </c>
      <c r="E152" s="17">
        <v>0.13621501246194301</v>
      </c>
      <c r="F152" s="17"/>
      <c r="G152" s="17">
        <v>0.190310856723137</v>
      </c>
      <c r="H152" s="17">
        <v>0.22645812531392501</v>
      </c>
      <c r="I152" s="17">
        <v>5.10208890013919E-2</v>
      </c>
      <c r="J152" s="17">
        <v>0.144419856694465</v>
      </c>
      <c r="K152" s="17">
        <v>0.140306814536688</v>
      </c>
      <c r="L152" s="17">
        <v>0.135043403221979</v>
      </c>
      <c r="M152" s="17"/>
      <c r="N152" s="17">
        <v>0.13645209999101501</v>
      </c>
      <c r="O152" s="17">
        <v>9.0814660928535601E-2</v>
      </c>
      <c r="P152" s="17">
        <v>0.16725191906450601</v>
      </c>
      <c r="Q152" s="17">
        <v>0.209131310806322</v>
      </c>
      <c r="R152" s="17"/>
      <c r="S152" s="17">
        <v>0.20010198305670299</v>
      </c>
      <c r="T152" s="17">
        <v>9.4948458326974405E-2</v>
      </c>
      <c r="U152" s="17">
        <v>0.17173911014947599</v>
      </c>
      <c r="V152" s="17">
        <v>0.10773887782594101</v>
      </c>
      <c r="W152" s="17">
        <v>0.11762939517485101</v>
      </c>
      <c r="X152" s="17">
        <v>0.26933514355209298</v>
      </c>
      <c r="Y152" s="17">
        <v>5.7546105427133301E-2</v>
      </c>
      <c r="Z152" s="17">
        <v>0</v>
      </c>
      <c r="AA152" s="17">
        <v>0.24205117103437401</v>
      </c>
      <c r="AB152" s="17">
        <v>0.15371480228592399</v>
      </c>
      <c r="AC152" s="17">
        <v>3.6480584522523098E-2</v>
      </c>
      <c r="AD152" s="17">
        <v>0.27279418319975701</v>
      </c>
      <c r="AE152" s="17"/>
      <c r="AF152" s="17">
        <v>0.23727436297698601</v>
      </c>
      <c r="AG152" s="17">
        <v>0.13283204237943</v>
      </c>
      <c r="AH152" s="17">
        <v>0.10468666617703901</v>
      </c>
      <c r="AI152" s="17">
        <v>0.191653390051856</v>
      </c>
      <c r="AJ152" s="17">
        <v>0.13493011012846701</v>
      </c>
      <c r="AK152" s="17"/>
      <c r="AL152" s="17">
        <v>0.115962122835485</v>
      </c>
      <c r="AM152" s="17">
        <v>0.147765117981799</v>
      </c>
      <c r="AN152" s="17">
        <v>0.158900755860375</v>
      </c>
      <c r="AO152" s="17">
        <v>0.40549210606376401</v>
      </c>
      <c r="AP152" s="17"/>
      <c r="AQ152" s="17">
        <v>0.16426648657742701</v>
      </c>
      <c r="AR152" s="17">
        <v>0.12998791661086101</v>
      </c>
      <c r="AS152" s="17"/>
      <c r="AT152" s="17">
        <v>0.14568126853013499</v>
      </c>
      <c r="AU152" s="17">
        <v>0.141230874970389</v>
      </c>
      <c r="AV152" s="17"/>
      <c r="AW152" s="17">
        <v>0.136956254812513</v>
      </c>
      <c r="AX152" s="17">
        <v>0.12753953419803099</v>
      </c>
      <c r="AY152" s="17">
        <v>0.18608041009409201</v>
      </c>
      <c r="AZ152" s="17"/>
      <c r="BA152" s="17">
        <v>0.19080410868464601</v>
      </c>
      <c r="BB152" s="17">
        <v>0.15257822081889499</v>
      </c>
      <c r="BC152" s="17">
        <v>0.13632955796215701</v>
      </c>
      <c r="BD152" s="17">
        <v>9.6759848054089798E-2</v>
      </c>
      <c r="BE152" s="17">
        <v>0.13851375685994599</v>
      </c>
      <c r="BF152" s="17"/>
      <c r="BG152" s="17">
        <v>0.15191561158866901</v>
      </c>
      <c r="BH152" s="17">
        <v>0.14839913662711199</v>
      </c>
      <c r="BI152" s="17"/>
      <c r="BJ152" s="17">
        <v>0.155817696799608</v>
      </c>
      <c r="BK152" s="17">
        <v>0.128199904754279</v>
      </c>
      <c r="BL152" s="17"/>
      <c r="BM152" s="17">
        <v>0.21200001720362299</v>
      </c>
      <c r="BN152" s="17">
        <v>9.7030390457043203E-2</v>
      </c>
      <c r="BO152" s="17">
        <v>0.18502182838275999</v>
      </c>
      <c r="BP152" s="17">
        <v>7.7720771340426001E-2</v>
      </c>
      <c r="BQ152" s="17">
        <v>0.140293390923654</v>
      </c>
      <c r="BR152" s="17"/>
      <c r="BS152" s="17">
        <v>0.19726043242216901</v>
      </c>
      <c r="BT152" s="17"/>
      <c r="BU152" s="17">
        <v>0.11021512303922899</v>
      </c>
      <c r="BV152" s="17">
        <v>0.21423746071062999</v>
      </c>
      <c r="BW152" s="17">
        <v>0.148300770996659</v>
      </c>
      <c r="BX152" s="17">
        <v>0.15735486081692601</v>
      </c>
      <c r="BY152" s="17">
        <v>8.9515102595631196E-2</v>
      </c>
      <c r="BZ152" s="17"/>
      <c r="CA152" s="17">
        <v>0.24945856584760201</v>
      </c>
      <c r="CB152" s="17"/>
      <c r="CC152" s="17">
        <v>0.17099048858851501</v>
      </c>
      <c r="CD152" s="17">
        <v>7.3470975757781498E-2</v>
      </c>
      <c r="CE152" s="17"/>
      <c r="CF152" s="17">
        <v>0.17618102325291299</v>
      </c>
      <c r="CG152" s="17"/>
      <c r="CH152" s="17">
        <v>0.123869280973617</v>
      </c>
      <c r="CI152" s="17">
        <v>0.28481482171267802</v>
      </c>
    </row>
    <row r="153" spans="2:87" x14ac:dyDescent="0.35">
      <c r="B153" t="s">
        <v>158</v>
      </c>
      <c r="C153" s="17">
        <v>0.23914781630280399</v>
      </c>
      <c r="D153" s="17">
        <v>0.258672052265842</v>
      </c>
      <c r="E153" s="17">
        <v>0.215916830373411</v>
      </c>
      <c r="F153" s="17"/>
      <c r="G153" s="17">
        <v>0.24412690727060399</v>
      </c>
      <c r="H153" s="17">
        <v>0.34272267319634597</v>
      </c>
      <c r="I153" s="17">
        <v>0.284437903922233</v>
      </c>
      <c r="J153" s="17">
        <v>0.26374187978729102</v>
      </c>
      <c r="K153" s="17">
        <v>0.160337969091841</v>
      </c>
      <c r="L153" s="17">
        <v>0.14360611131908901</v>
      </c>
      <c r="M153" s="17"/>
      <c r="N153" s="17">
        <v>0.240678972230111</v>
      </c>
      <c r="O153" s="17">
        <v>0.289929235736196</v>
      </c>
      <c r="P153" s="17">
        <v>0.232804150434305</v>
      </c>
      <c r="Q153" s="17">
        <v>0.20265967743257499</v>
      </c>
      <c r="R153" s="17"/>
      <c r="S153" s="17">
        <v>0.36644514581190901</v>
      </c>
      <c r="T153" s="17">
        <v>0.26327257890113098</v>
      </c>
      <c r="U153" s="17">
        <v>0.16193942552776699</v>
      </c>
      <c r="V153" s="17">
        <v>0.266061915816867</v>
      </c>
      <c r="W153" s="17">
        <v>0.20568459639951001</v>
      </c>
      <c r="X153" s="17">
        <v>0.15600963625359399</v>
      </c>
      <c r="Y153" s="17">
        <v>0.205500293452405</v>
      </c>
      <c r="Z153" s="17">
        <v>0.439402353521399</v>
      </c>
      <c r="AA153" s="17">
        <v>0.26826727180063997</v>
      </c>
      <c r="AB153" s="17">
        <v>0.141247946791868</v>
      </c>
      <c r="AC153" s="17">
        <v>0.194625711709173</v>
      </c>
      <c r="AD153" s="17">
        <v>9.1140190885713401E-2</v>
      </c>
      <c r="AE153" s="17"/>
      <c r="AF153" s="17">
        <v>0.17229968624956299</v>
      </c>
      <c r="AG153" s="17">
        <v>0.23754906259641301</v>
      </c>
      <c r="AH153" s="17">
        <v>0.25132033625996902</v>
      </c>
      <c r="AI153" s="17">
        <v>0.26956397542565902</v>
      </c>
      <c r="AJ153" s="17">
        <v>0.32086818387167998</v>
      </c>
      <c r="AK153" s="17"/>
      <c r="AL153" s="17">
        <v>0.223923466610635</v>
      </c>
      <c r="AM153" s="17">
        <v>0.220956306725232</v>
      </c>
      <c r="AN153" s="17">
        <v>0.30887227823576702</v>
      </c>
      <c r="AO153" s="17">
        <v>0.25312783285834001</v>
      </c>
      <c r="AP153" s="17"/>
      <c r="AQ153" s="17">
        <v>0.19121684666626901</v>
      </c>
      <c r="AR153" s="17">
        <v>0.30524449369116002</v>
      </c>
      <c r="AS153" s="17"/>
      <c r="AT153" s="17">
        <v>0.27471830365000599</v>
      </c>
      <c r="AU153" s="17">
        <v>0.113522919151198</v>
      </c>
      <c r="AV153" s="17"/>
      <c r="AW153" s="17">
        <v>0.189472509901388</v>
      </c>
      <c r="AX153" s="17">
        <v>0.28596759716125603</v>
      </c>
      <c r="AY153" s="17">
        <v>0.25016011369593799</v>
      </c>
      <c r="AZ153" s="17"/>
      <c r="BA153" s="17">
        <v>0.336140762742133</v>
      </c>
      <c r="BB153" s="17">
        <v>0.241178154944445</v>
      </c>
      <c r="BC153" s="17">
        <v>0.19806751295254299</v>
      </c>
      <c r="BD153" s="17">
        <v>0.214290009147421</v>
      </c>
      <c r="BE153" s="17">
        <v>0.14909887376317499</v>
      </c>
      <c r="BF153" s="17"/>
      <c r="BG153" s="17">
        <v>0.20672659746615299</v>
      </c>
      <c r="BH153" s="17">
        <v>0.26212545107710999</v>
      </c>
      <c r="BI153" s="17"/>
      <c r="BJ153" s="17">
        <v>0.26528900572597902</v>
      </c>
      <c r="BK153" s="17">
        <v>0.14415529114373499</v>
      </c>
      <c r="BL153" s="17"/>
      <c r="BM153" s="17">
        <v>0.120687871323994</v>
      </c>
      <c r="BN153" s="17">
        <v>0.247545693388348</v>
      </c>
      <c r="BO153" s="17">
        <v>0.33025249855931998</v>
      </c>
      <c r="BP153" s="17">
        <v>0.278393216876268</v>
      </c>
      <c r="BQ153" s="17">
        <v>0.161341465100653</v>
      </c>
      <c r="BR153" s="17"/>
      <c r="BS153" s="17">
        <v>0.208788389674127</v>
      </c>
      <c r="BT153" s="17"/>
      <c r="BU153" s="17">
        <v>0.23795230829504199</v>
      </c>
      <c r="BV153" s="17">
        <v>0.38787291173892702</v>
      </c>
      <c r="BW153" s="17">
        <v>0.228714522405323</v>
      </c>
      <c r="BX153" s="17">
        <v>0.180410807440921</v>
      </c>
      <c r="BY153" s="17">
        <v>8.9819300661212603E-2</v>
      </c>
      <c r="BZ153" s="17"/>
      <c r="CA153" s="17">
        <v>0.30034538908683001</v>
      </c>
      <c r="CB153" s="17"/>
      <c r="CC153" s="17">
        <v>0.241030527890473</v>
      </c>
      <c r="CD153" s="17">
        <v>0.26148777235670501</v>
      </c>
      <c r="CE153" s="17"/>
      <c r="CF153" s="17">
        <v>0.19679706656877799</v>
      </c>
      <c r="CG153" s="17"/>
      <c r="CH153" s="17">
        <v>0.157310333143241</v>
      </c>
      <c r="CI153" s="17">
        <v>0.37823920557306401</v>
      </c>
    </row>
    <row r="154" spans="2:87" x14ac:dyDescent="0.35">
      <c r="B154" t="s">
        <v>159</v>
      </c>
      <c r="C154" s="17">
        <v>0.2964153981507</v>
      </c>
      <c r="D154" s="17">
        <v>0.302697632935508</v>
      </c>
      <c r="E154" s="17">
        <v>0.29121302964631202</v>
      </c>
      <c r="F154" s="17"/>
      <c r="G154" s="17">
        <v>0.32954825988175601</v>
      </c>
      <c r="H154" s="17">
        <v>0.24679408415000101</v>
      </c>
      <c r="I154" s="17">
        <v>0.35157285913797798</v>
      </c>
      <c r="J154" s="17">
        <v>0.309250000368952</v>
      </c>
      <c r="K154" s="17">
        <v>0.29789908111540297</v>
      </c>
      <c r="L154" s="17">
        <v>0.26424729183221501</v>
      </c>
      <c r="M154" s="17"/>
      <c r="N154" s="17">
        <v>0.33058729079605398</v>
      </c>
      <c r="O154" s="17">
        <v>0.332157171123519</v>
      </c>
      <c r="P154" s="17">
        <v>0.292672985498244</v>
      </c>
      <c r="Q154" s="17">
        <v>0.21568293159101701</v>
      </c>
      <c r="R154" s="17"/>
      <c r="S154" s="17">
        <v>0.22271292535502801</v>
      </c>
      <c r="T154" s="17">
        <v>0.28813732902675798</v>
      </c>
      <c r="U154" s="17">
        <v>0.29723361974368101</v>
      </c>
      <c r="V154" s="17">
        <v>0.16190317438337401</v>
      </c>
      <c r="W154" s="17">
        <v>0.46962815173999201</v>
      </c>
      <c r="X154" s="17">
        <v>0.34186219148001001</v>
      </c>
      <c r="Y154" s="17">
        <v>0.37628838464073899</v>
      </c>
      <c r="Z154" s="17">
        <v>0.27953178028873799</v>
      </c>
      <c r="AA154" s="17">
        <v>0.31278913884002602</v>
      </c>
      <c r="AB154" s="17">
        <v>0.31874187787750702</v>
      </c>
      <c r="AC154" s="17">
        <v>0.26302973932941598</v>
      </c>
      <c r="AD154" s="17">
        <v>0.225255819785906</v>
      </c>
      <c r="AE154" s="17"/>
      <c r="AF154" s="17">
        <v>0.200430124541251</v>
      </c>
      <c r="AG154" s="17">
        <v>0.30070436920892302</v>
      </c>
      <c r="AH154" s="17">
        <v>0.32244630761385501</v>
      </c>
      <c r="AI154" s="17">
        <v>0.325507256353811</v>
      </c>
      <c r="AJ154" s="17">
        <v>0.36024168524026001</v>
      </c>
      <c r="AK154" s="17"/>
      <c r="AL154" s="17">
        <v>0.31254184691243497</v>
      </c>
      <c r="AM154" s="17">
        <v>0.29254057740287598</v>
      </c>
      <c r="AN154" s="17">
        <v>0.310976237588028</v>
      </c>
      <c r="AO154" s="17">
        <v>0.14510789979716099</v>
      </c>
      <c r="AP154" s="17"/>
      <c r="AQ154" s="17">
        <v>0.29812902528398799</v>
      </c>
      <c r="AR154" s="17">
        <v>0.294052310972372</v>
      </c>
      <c r="AS154" s="17"/>
      <c r="AT154" s="17">
        <v>0.28575316220081198</v>
      </c>
      <c r="AU154" s="17">
        <v>0.31709148810988402</v>
      </c>
      <c r="AV154" s="17"/>
      <c r="AW154" s="17">
        <v>0.25716427410656001</v>
      </c>
      <c r="AX154" s="17">
        <v>0.353784439261008</v>
      </c>
      <c r="AY154" s="17">
        <v>0.30511903800082602</v>
      </c>
      <c r="AZ154" s="17"/>
      <c r="BA154" s="17">
        <v>0.218501103941009</v>
      </c>
      <c r="BB154" s="17">
        <v>0.32659209627274599</v>
      </c>
      <c r="BC154" s="17">
        <v>0.32381063258533099</v>
      </c>
      <c r="BD154" s="17">
        <v>0.33539240184556901</v>
      </c>
      <c r="BE154" s="17">
        <v>0.252358205849954</v>
      </c>
      <c r="BF154" s="17"/>
      <c r="BG154" s="17">
        <v>0.30268587556870202</v>
      </c>
      <c r="BH154" s="17">
        <v>0.29197137213498098</v>
      </c>
      <c r="BI154" s="17"/>
      <c r="BJ154" s="17">
        <v>0.27810433704124199</v>
      </c>
      <c r="BK154" s="17">
        <v>0.36295460204734198</v>
      </c>
      <c r="BL154" s="17"/>
      <c r="BM154" s="17">
        <v>0.31121517008813199</v>
      </c>
      <c r="BN154" s="17">
        <v>0.198566956113509</v>
      </c>
      <c r="BO154" s="17">
        <v>0.32318170912531202</v>
      </c>
      <c r="BP154" s="17">
        <v>0.37432341348096398</v>
      </c>
      <c r="BQ154" s="17">
        <v>0.25347084469850301</v>
      </c>
      <c r="BR154" s="17"/>
      <c r="BS154" s="17">
        <v>0.245570393010515</v>
      </c>
      <c r="BT154" s="17"/>
      <c r="BU154" s="17">
        <v>0.25176660129612599</v>
      </c>
      <c r="BV154" s="17">
        <v>0.32400982378825799</v>
      </c>
      <c r="BW154" s="17">
        <v>0.41280946829639298</v>
      </c>
      <c r="BX154" s="17">
        <v>0.22366283366446699</v>
      </c>
      <c r="BY154" s="17">
        <v>0.32317232731109202</v>
      </c>
      <c r="BZ154" s="17"/>
      <c r="CA154" s="17">
        <v>0.29014589389866902</v>
      </c>
      <c r="CB154" s="17"/>
      <c r="CC154" s="17">
        <v>0.28852282508369098</v>
      </c>
      <c r="CD154" s="17">
        <v>0.382689686330902</v>
      </c>
      <c r="CE154" s="17"/>
      <c r="CF154" s="17">
        <v>0.29710897257838897</v>
      </c>
      <c r="CG154" s="17"/>
      <c r="CH154" s="17">
        <v>0.31713062046748097</v>
      </c>
      <c r="CI154" s="17">
        <v>0.23359601077689701</v>
      </c>
    </row>
    <row r="155" spans="2:87" x14ac:dyDescent="0.35">
      <c r="B155" t="s">
        <v>160</v>
      </c>
      <c r="C155" s="17">
        <v>0.22802817716989901</v>
      </c>
      <c r="D155" s="17">
        <v>0.206684668894519</v>
      </c>
      <c r="E155" s="17">
        <v>0.250888875999283</v>
      </c>
      <c r="F155" s="17"/>
      <c r="G155" s="17">
        <v>8.5243167156983199E-2</v>
      </c>
      <c r="H155" s="17">
        <v>0.103220462642988</v>
      </c>
      <c r="I155" s="17">
        <v>0.189276868220626</v>
      </c>
      <c r="J155" s="17">
        <v>0.22917436399789401</v>
      </c>
      <c r="K155" s="17">
        <v>0.30755122503823101</v>
      </c>
      <c r="L155" s="17">
        <v>0.41603177757499099</v>
      </c>
      <c r="M155" s="17"/>
      <c r="N155" s="17">
        <v>0.23434883155960401</v>
      </c>
      <c r="O155" s="17">
        <v>0.21032083179076999</v>
      </c>
      <c r="P155" s="17">
        <v>0.25092500784535399</v>
      </c>
      <c r="Q155" s="17">
        <v>0.21834800207372701</v>
      </c>
      <c r="R155" s="17"/>
      <c r="S155" s="17">
        <v>0.17333335277446299</v>
      </c>
      <c r="T155" s="17">
        <v>0.27875386822776999</v>
      </c>
      <c r="U155" s="17">
        <v>0.31802443900515398</v>
      </c>
      <c r="V155" s="17">
        <v>0.38375268591515799</v>
      </c>
      <c r="W155" s="17">
        <v>0.15966511895319499</v>
      </c>
      <c r="X155" s="17">
        <v>7.3039440731519106E-2</v>
      </c>
      <c r="Y155" s="17">
        <v>0.19411659720938801</v>
      </c>
      <c r="Z155" s="17">
        <v>0.21934344002279699</v>
      </c>
      <c r="AA155" s="17">
        <v>8.7374935967149597E-2</v>
      </c>
      <c r="AB155" s="17">
        <v>0.29816110925129102</v>
      </c>
      <c r="AC155" s="17">
        <v>0.391694017086961</v>
      </c>
      <c r="AD155" s="17">
        <v>0.27227419500597599</v>
      </c>
      <c r="AE155" s="17"/>
      <c r="AF155" s="17">
        <v>0.282901276217842</v>
      </c>
      <c r="AG155" s="17">
        <v>0.23306236446586401</v>
      </c>
      <c r="AH155" s="17">
        <v>0.205342374377734</v>
      </c>
      <c r="AI155" s="17">
        <v>0.21327537816867401</v>
      </c>
      <c r="AJ155" s="17">
        <v>0.125941359892804</v>
      </c>
      <c r="AK155" s="17"/>
      <c r="AL155" s="17">
        <v>0.25816048386853702</v>
      </c>
      <c r="AM155" s="17">
        <v>0.211520711461541</v>
      </c>
      <c r="AN155" s="17">
        <v>0.20877531450703299</v>
      </c>
      <c r="AO155" s="17">
        <v>0.19627216128073499</v>
      </c>
      <c r="AP155" s="17"/>
      <c r="AQ155" s="17">
        <v>0.245341827010642</v>
      </c>
      <c r="AR155" s="17">
        <v>0.204152700904419</v>
      </c>
      <c r="AS155" s="17"/>
      <c r="AT155" s="17">
        <v>0.190763887566063</v>
      </c>
      <c r="AU155" s="17">
        <v>0.38520983859470298</v>
      </c>
      <c r="AV155" s="17"/>
      <c r="AW155" s="17">
        <v>0.337645986909757</v>
      </c>
      <c r="AX155" s="17">
        <v>0.166476121553774</v>
      </c>
      <c r="AY155" s="17">
        <v>0.14881584960025199</v>
      </c>
      <c r="AZ155" s="17"/>
      <c r="BA155" s="17">
        <v>0.15216701063100899</v>
      </c>
      <c r="BB155" s="17">
        <v>0.20819456211832299</v>
      </c>
      <c r="BC155" s="17">
        <v>0.247270851283625</v>
      </c>
      <c r="BD155" s="17">
        <v>0.28725236870361198</v>
      </c>
      <c r="BE155" s="17">
        <v>0.38019611250476198</v>
      </c>
      <c r="BF155" s="17"/>
      <c r="BG155" s="17">
        <v>0.23027069649552501</v>
      </c>
      <c r="BH155" s="17">
        <v>0.22643885413123799</v>
      </c>
      <c r="BI155" s="17"/>
      <c r="BJ155" s="17">
        <v>0.205822688245</v>
      </c>
      <c r="BK155" s="17">
        <v>0.30871905283058598</v>
      </c>
      <c r="BL155" s="17"/>
      <c r="BM155" s="17">
        <v>0.15935590242635</v>
      </c>
      <c r="BN155" s="17">
        <v>0.42245602228135398</v>
      </c>
      <c r="BO155" s="17">
        <v>0.13374795069415801</v>
      </c>
      <c r="BP155" s="17">
        <v>0.17565317385771601</v>
      </c>
      <c r="BQ155" s="17">
        <v>0.30365371367351701</v>
      </c>
      <c r="BR155" s="17"/>
      <c r="BS155" s="17">
        <v>0.33818545692429403</v>
      </c>
      <c r="BT155" s="17"/>
      <c r="BU155" s="17">
        <v>0.34655002355618703</v>
      </c>
      <c r="BV155" s="17">
        <v>4.4333759260281297E-2</v>
      </c>
      <c r="BW155" s="17">
        <v>0.14829058737122</v>
      </c>
      <c r="BX155" s="17">
        <v>0.43055223129326903</v>
      </c>
      <c r="BY155" s="17">
        <v>9.7586082618558598E-2</v>
      </c>
      <c r="BZ155" s="17"/>
      <c r="CA155" s="17">
        <v>0.160050151166898</v>
      </c>
      <c r="CB155" s="17"/>
      <c r="CC155" s="17">
        <v>0.246212520715935</v>
      </c>
      <c r="CD155" s="17">
        <v>0.15089347319982699</v>
      </c>
      <c r="CE155" s="17"/>
      <c r="CF155" s="17">
        <v>0.27249917540034602</v>
      </c>
      <c r="CG155" s="17"/>
      <c r="CH155" s="17">
        <v>0.32259094353286399</v>
      </c>
      <c r="CI155" s="17">
        <v>7.5675046606868399E-2</v>
      </c>
    </row>
    <row r="156" spans="2:87" x14ac:dyDescent="0.35">
      <c r="B156" t="s">
        <v>161</v>
      </c>
      <c r="C156" s="17">
        <v>8.6550952807431594E-2</v>
      </c>
      <c r="D156" s="17">
        <v>6.8180821722382906E-2</v>
      </c>
      <c r="E156" s="17">
        <v>0.105766251519052</v>
      </c>
      <c r="F156" s="17"/>
      <c r="G156" s="17">
        <v>0.15077080896751999</v>
      </c>
      <c r="H156" s="17">
        <v>8.0804654696740599E-2</v>
      </c>
      <c r="I156" s="17">
        <v>0.123691479717771</v>
      </c>
      <c r="J156" s="17">
        <v>5.3413899151397701E-2</v>
      </c>
      <c r="K156" s="17">
        <v>9.3904910217836701E-2</v>
      </c>
      <c r="L156" s="17">
        <v>4.1071416051725901E-2</v>
      </c>
      <c r="M156" s="17"/>
      <c r="N156" s="17">
        <v>5.7932805423216903E-2</v>
      </c>
      <c r="O156" s="17">
        <v>7.6778100420979198E-2</v>
      </c>
      <c r="P156" s="17">
        <v>5.6345937157589801E-2</v>
      </c>
      <c r="Q156" s="17">
        <v>0.154178078096359</v>
      </c>
      <c r="R156" s="17"/>
      <c r="S156" s="17">
        <v>3.7406593001896901E-2</v>
      </c>
      <c r="T156" s="17">
        <v>7.4887765517366006E-2</v>
      </c>
      <c r="U156" s="17">
        <v>5.1063405573922298E-2</v>
      </c>
      <c r="V156" s="17">
        <v>8.0543346058659607E-2</v>
      </c>
      <c r="W156" s="17">
        <v>4.7392737732452103E-2</v>
      </c>
      <c r="X156" s="17">
        <v>0.159753587982784</v>
      </c>
      <c r="Y156" s="17">
        <v>0.16654861927033501</v>
      </c>
      <c r="Z156" s="17">
        <v>6.1722426167065698E-2</v>
      </c>
      <c r="AA156" s="17">
        <v>8.9517482357810096E-2</v>
      </c>
      <c r="AB156" s="17">
        <v>8.8134263793409703E-2</v>
      </c>
      <c r="AC156" s="17">
        <v>0.114169947351926</v>
      </c>
      <c r="AD156" s="17">
        <v>0.13853561112264701</v>
      </c>
      <c r="AE156" s="17"/>
      <c r="AF156" s="17">
        <v>0.107094550014357</v>
      </c>
      <c r="AG156" s="17">
        <v>9.5852161349370496E-2</v>
      </c>
      <c r="AH156" s="17">
        <v>0.116204315571403</v>
      </c>
      <c r="AI156" s="17">
        <v>0</v>
      </c>
      <c r="AJ156" s="17">
        <v>5.8018660866787898E-2</v>
      </c>
      <c r="AK156" s="17"/>
      <c r="AL156" s="17">
        <v>8.9412079772908395E-2</v>
      </c>
      <c r="AM156" s="17">
        <v>0.12721728642855301</v>
      </c>
      <c r="AN156" s="17">
        <v>1.2475413808797501E-2</v>
      </c>
      <c r="AO156" s="17">
        <v>0</v>
      </c>
      <c r="AP156" s="17"/>
      <c r="AQ156" s="17">
        <v>0.101045814461674</v>
      </c>
      <c r="AR156" s="17">
        <v>6.6562577821187602E-2</v>
      </c>
      <c r="AS156" s="17"/>
      <c r="AT156" s="17">
        <v>0.103083378052983</v>
      </c>
      <c r="AU156" s="17">
        <v>4.2944879173826098E-2</v>
      </c>
      <c r="AV156" s="17"/>
      <c r="AW156" s="17">
        <v>7.8760974269781805E-2</v>
      </c>
      <c r="AX156" s="17">
        <v>6.6232307825931397E-2</v>
      </c>
      <c r="AY156" s="17">
        <v>0.10982458860889199</v>
      </c>
      <c r="AZ156" s="17"/>
      <c r="BA156" s="17">
        <v>0.102387014001202</v>
      </c>
      <c r="BB156" s="17">
        <v>7.1456965845591497E-2</v>
      </c>
      <c r="BC156" s="17">
        <v>9.4521445216343897E-2</v>
      </c>
      <c r="BD156" s="17">
        <v>6.6305372249308894E-2</v>
      </c>
      <c r="BE156" s="17">
        <v>7.9833051022161997E-2</v>
      </c>
      <c r="BF156" s="17"/>
      <c r="BG156" s="17">
        <v>0.108401218880951</v>
      </c>
      <c r="BH156" s="17">
        <v>7.1065186029558899E-2</v>
      </c>
      <c r="BI156" s="17"/>
      <c r="BJ156" s="17">
        <v>9.4966272188170595E-2</v>
      </c>
      <c r="BK156" s="17">
        <v>5.5971149224058298E-2</v>
      </c>
      <c r="BL156" s="17"/>
      <c r="BM156" s="17">
        <v>0.19674103895790099</v>
      </c>
      <c r="BN156" s="17">
        <v>3.4400937759745703E-2</v>
      </c>
      <c r="BO156" s="17">
        <v>2.7796013238449501E-2</v>
      </c>
      <c r="BP156" s="17">
        <v>9.3909424444626396E-2</v>
      </c>
      <c r="BQ156" s="17">
        <v>0.141240585603673</v>
      </c>
      <c r="BR156" s="17"/>
      <c r="BS156" s="17">
        <v>1.01953279688942E-2</v>
      </c>
      <c r="BT156" s="17"/>
      <c r="BU156" s="17">
        <v>5.3515943813416997E-2</v>
      </c>
      <c r="BV156" s="17">
        <v>2.95460445019037E-2</v>
      </c>
      <c r="BW156" s="17">
        <v>6.1884650930404198E-2</v>
      </c>
      <c r="BX156" s="17">
        <v>8.0192667844170701E-3</v>
      </c>
      <c r="BY156" s="17">
        <v>0.39990718681350601</v>
      </c>
      <c r="BZ156" s="17"/>
      <c r="CA156" s="17">
        <v>0</v>
      </c>
      <c r="CB156" s="17"/>
      <c r="CC156" s="17">
        <v>5.3243637721385698E-2</v>
      </c>
      <c r="CD156" s="17">
        <v>0.13145809235478401</v>
      </c>
      <c r="CE156" s="17"/>
      <c r="CF156" s="17">
        <v>5.74137621995734E-2</v>
      </c>
      <c r="CG156" s="17"/>
      <c r="CH156" s="17">
        <v>7.9098821882797002E-2</v>
      </c>
      <c r="CI156" s="17">
        <v>2.76749153304926E-2</v>
      </c>
    </row>
    <row r="157" spans="2:87" x14ac:dyDescent="0.35"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  <c r="BJ157" s="17"/>
      <c r="BK157" s="17"/>
      <c r="BL157" s="17"/>
      <c r="BM157" s="17"/>
      <c r="BN157" s="17"/>
      <c r="BO157" s="17"/>
      <c r="BP157" s="17"/>
      <c r="BQ157" s="17"/>
      <c r="BR157" s="17"/>
      <c r="BS157" s="17"/>
      <c r="BT157" s="17"/>
      <c r="BU157" s="17"/>
      <c r="BV157" s="17"/>
      <c r="BW157" s="17"/>
      <c r="BX157" s="17"/>
      <c r="BY157" s="17"/>
      <c r="BZ157" s="17"/>
      <c r="CA157" s="17"/>
      <c r="CB157" s="17"/>
      <c r="CC157" s="17"/>
      <c r="CD157" s="17"/>
      <c r="CE157" s="17"/>
      <c r="CF157" s="17"/>
      <c r="CG157" s="17"/>
      <c r="CH157" s="17"/>
      <c r="CI157" s="17"/>
    </row>
    <row r="158" spans="2:87" x14ac:dyDescent="0.35">
      <c r="B158" s="6" t="s">
        <v>173</v>
      </c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/>
      <c r="BP158" s="17"/>
      <c r="BQ158" s="17"/>
      <c r="BR158" s="17"/>
      <c r="BS158" s="17"/>
      <c r="BT158" s="17"/>
      <c r="BU158" s="17"/>
      <c r="BV158" s="17"/>
      <c r="BW158" s="17"/>
      <c r="BX158" s="17"/>
      <c r="BY158" s="17"/>
      <c r="BZ158" s="17"/>
      <c r="CA158" s="17"/>
      <c r="CB158" s="17"/>
      <c r="CC158" s="17"/>
      <c r="CD158" s="17"/>
      <c r="CE158" s="17"/>
      <c r="CF158" s="17"/>
      <c r="CG158" s="17"/>
      <c r="CH158" s="17"/>
      <c r="CI158" s="17"/>
    </row>
    <row r="159" spans="2:87" x14ac:dyDescent="0.35">
      <c r="B159" s="24" t="s">
        <v>163</v>
      </c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  <c r="BO159" s="17"/>
      <c r="BP159" s="17"/>
      <c r="BQ159" s="17"/>
      <c r="BR159" s="17"/>
      <c r="BS159" s="17"/>
      <c r="BT159" s="17"/>
      <c r="BU159" s="17"/>
      <c r="BV159" s="17"/>
      <c r="BW159" s="17"/>
      <c r="BX159" s="17"/>
      <c r="BY159" s="17"/>
      <c r="BZ159" s="17"/>
      <c r="CA159" s="17"/>
      <c r="CB159" s="17"/>
      <c r="CC159" s="17"/>
      <c r="CD159" s="17"/>
      <c r="CE159" s="17"/>
      <c r="CF159" s="17"/>
      <c r="CG159" s="17"/>
      <c r="CH159" s="17"/>
      <c r="CI159" s="17"/>
    </row>
    <row r="160" spans="2:87" x14ac:dyDescent="0.35">
      <c r="B160" t="s">
        <v>157</v>
      </c>
      <c r="C160" s="17">
        <v>7.5401425532850799E-2</v>
      </c>
      <c r="D160" s="17">
        <v>9.9783852235776599E-2</v>
      </c>
      <c r="E160" s="17">
        <v>5.0696181170726197E-2</v>
      </c>
      <c r="F160" s="17"/>
      <c r="G160" s="17">
        <v>0.134565410006979</v>
      </c>
      <c r="H160" s="17">
        <v>0.13154731494409999</v>
      </c>
      <c r="I160" s="17">
        <v>2.7139309127061601E-2</v>
      </c>
      <c r="J160" s="17">
        <v>7.9254259181339604E-2</v>
      </c>
      <c r="K160" s="17">
        <v>6.3378351143463393E-2</v>
      </c>
      <c r="L160" s="17">
        <v>2.0773252624865401E-2</v>
      </c>
      <c r="M160" s="17"/>
      <c r="N160" s="17">
        <v>7.6699137141245197E-2</v>
      </c>
      <c r="O160" s="17">
        <v>4.0089543672019903E-2</v>
      </c>
      <c r="P160" s="17">
        <v>0.11489340599555101</v>
      </c>
      <c r="Q160" s="17">
        <v>7.5882861676139099E-2</v>
      </c>
      <c r="R160" s="17"/>
      <c r="S160" s="17">
        <v>6.9710251629226103E-2</v>
      </c>
      <c r="T160" s="17">
        <v>5.5131511022762397E-2</v>
      </c>
      <c r="U160" s="17">
        <v>4.8011131621230302E-2</v>
      </c>
      <c r="V160" s="17">
        <v>5.6699664532081098E-2</v>
      </c>
      <c r="W160" s="17">
        <v>9.1478740606787498E-2</v>
      </c>
      <c r="X160" s="17">
        <v>0.16320379932287599</v>
      </c>
      <c r="Y160" s="17">
        <v>3.0515408780620298E-2</v>
      </c>
      <c r="Z160" s="17">
        <v>4.3741258644533897E-2</v>
      </c>
      <c r="AA160" s="17">
        <v>8.8404344261127199E-2</v>
      </c>
      <c r="AB160" s="17">
        <v>9.3239371235303695E-2</v>
      </c>
      <c r="AC160" s="17">
        <v>4.1035809987998502E-2</v>
      </c>
      <c r="AD160" s="17">
        <v>0.130209428092773</v>
      </c>
      <c r="AE160" s="17"/>
      <c r="AF160" s="17">
        <v>0.100126839197116</v>
      </c>
      <c r="AG160" s="17">
        <v>9.42044060926608E-2</v>
      </c>
      <c r="AH160" s="17">
        <v>3.0067242568285898E-2</v>
      </c>
      <c r="AI160" s="17">
        <v>5.6551129050733999E-2</v>
      </c>
      <c r="AJ160" s="17">
        <v>9.7958126792376393E-2</v>
      </c>
      <c r="AK160" s="17"/>
      <c r="AL160" s="17">
        <v>4.4820661213490001E-2</v>
      </c>
      <c r="AM160" s="17">
        <v>9.0167210409559301E-2</v>
      </c>
      <c r="AN160" s="17">
        <v>9.0661407009186096E-2</v>
      </c>
      <c r="AO160" s="17">
        <v>0.14022920733033001</v>
      </c>
      <c r="AP160" s="17"/>
      <c r="AQ160" s="17">
        <v>6.8895436226091497E-2</v>
      </c>
      <c r="AR160" s="17">
        <v>8.4373167176341093E-2</v>
      </c>
      <c r="AS160" s="17"/>
      <c r="AT160" s="17">
        <v>7.6649889268593993E-2</v>
      </c>
      <c r="AU160" s="17">
        <v>2.1576875537758999E-2</v>
      </c>
      <c r="AV160" s="17"/>
      <c r="AW160" s="17">
        <v>5.4117638677296201E-2</v>
      </c>
      <c r="AX160" s="17">
        <v>6.4984723095498506E-2</v>
      </c>
      <c r="AY160" s="17">
        <v>0.11230819785992099</v>
      </c>
      <c r="AZ160" s="17"/>
      <c r="BA160" s="17">
        <v>0.12174888001828101</v>
      </c>
      <c r="BB160" s="17">
        <v>6.1826206596794803E-2</v>
      </c>
      <c r="BC160" s="17">
        <v>5.65846667677561E-2</v>
      </c>
      <c r="BD160" s="17">
        <v>3.7607344840872997E-2</v>
      </c>
      <c r="BE160" s="17">
        <v>0.114893779557762</v>
      </c>
      <c r="BF160" s="17"/>
      <c r="BG160" s="17">
        <v>8.2436574092514203E-2</v>
      </c>
      <c r="BH160" s="17">
        <v>7.0415460168581606E-2</v>
      </c>
      <c r="BI160" s="17"/>
      <c r="BJ160" s="17">
        <v>7.9493447297645403E-2</v>
      </c>
      <c r="BK160" s="17">
        <v>6.05317318034942E-2</v>
      </c>
      <c r="BL160" s="17"/>
      <c r="BM160" s="17">
        <v>8.7860902592734394E-2</v>
      </c>
      <c r="BN160" s="17">
        <v>3.6644414636208197E-2</v>
      </c>
      <c r="BO160" s="17">
        <v>8.9645287484306502E-2</v>
      </c>
      <c r="BP160" s="17">
        <v>7.2818516614041498E-2</v>
      </c>
      <c r="BQ160" s="17">
        <v>0.100033336556554</v>
      </c>
      <c r="BR160" s="17"/>
      <c r="BS160" s="17">
        <v>0.102374185265231</v>
      </c>
      <c r="BT160" s="17"/>
      <c r="BU160" s="17">
        <v>2.16183022976018E-2</v>
      </c>
      <c r="BV160" s="17">
        <v>0.11380203697539901</v>
      </c>
      <c r="BW160" s="17">
        <v>3.6282765361770698E-2</v>
      </c>
      <c r="BX160" s="17">
        <v>0.14952878689020399</v>
      </c>
      <c r="BY160" s="17">
        <v>2.2381300985179601E-2</v>
      </c>
      <c r="BZ160" s="17"/>
      <c r="CA160" s="17">
        <v>0.14776649534332201</v>
      </c>
      <c r="CB160" s="17"/>
      <c r="CC160" s="17">
        <v>8.53924495450296E-2</v>
      </c>
      <c r="CD160" s="17">
        <v>4.5092861769607001E-2</v>
      </c>
      <c r="CE160" s="17"/>
      <c r="CF160" s="17">
        <v>5.7859215184393402E-2</v>
      </c>
      <c r="CG160" s="17"/>
      <c r="CH160" s="17">
        <v>6.2662366867199004E-2</v>
      </c>
      <c r="CI160" s="17">
        <v>0.165147342405214</v>
      </c>
    </row>
    <row r="161" spans="2:87" x14ac:dyDescent="0.35">
      <c r="B161" t="s">
        <v>158</v>
      </c>
      <c r="C161" s="17">
        <v>0.248407379208649</v>
      </c>
      <c r="D161" s="17">
        <v>0.27585832986351</v>
      </c>
      <c r="E161" s="17">
        <v>0.21708068337543401</v>
      </c>
      <c r="F161" s="17"/>
      <c r="G161" s="17">
        <v>0.45148505807780498</v>
      </c>
      <c r="H161" s="17">
        <v>0.33682286102891701</v>
      </c>
      <c r="I161" s="17">
        <v>0.26810893897631799</v>
      </c>
      <c r="J161" s="17">
        <v>0.20285211692135099</v>
      </c>
      <c r="K161" s="17">
        <v>0.16263613755112799</v>
      </c>
      <c r="L161" s="17">
        <v>0.114507633091897</v>
      </c>
      <c r="M161" s="17"/>
      <c r="N161" s="17">
        <v>0.25941730465092</v>
      </c>
      <c r="O161" s="17">
        <v>0.25977455575539399</v>
      </c>
      <c r="P161" s="17">
        <v>0.22888979942610299</v>
      </c>
      <c r="Q161" s="17">
        <v>0.25035648076764699</v>
      </c>
      <c r="R161" s="17"/>
      <c r="S161" s="17">
        <v>0.33166604384180198</v>
      </c>
      <c r="T161" s="17">
        <v>0.27662550295511301</v>
      </c>
      <c r="U161" s="17">
        <v>0.17690793178050301</v>
      </c>
      <c r="V161" s="17">
        <v>0.242650739013647</v>
      </c>
      <c r="W161" s="17">
        <v>0.20931226155369501</v>
      </c>
      <c r="X161" s="17">
        <v>7.8815692943668803E-2</v>
      </c>
      <c r="Y161" s="17">
        <v>0.25976502304754601</v>
      </c>
      <c r="Z161" s="17">
        <v>0.22260731553912899</v>
      </c>
      <c r="AA161" s="17">
        <v>0.34529711327509699</v>
      </c>
      <c r="AB161" s="17">
        <v>0.22526273877277</v>
      </c>
      <c r="AC161" s="17">
        <v>0.28328279259915601</v>
      </c>
      <c r="AD161" s="17">
        <v>0.18815485054984099</v>
      </c>
      <c r="AE161" s="17"/>
      <c r="AF161" s="17">
        <v>0.24577735671567</v>
      </c>
      <c r="AG161" s="17">
        <v>0.24008365105868501</v>
      </c>
      <c r="AH161" s="17">
        <v>0.22566853164241801</v>
      </c>
      <c r="AI161" s="17">
        <v>0.287400212062486</v>
      </c>
      <c r="AJ161" s="17">
        <v>0.30091238922081998</v>
      </c>
      <c r="AK161" s="17"/>
      <c r="AL161" s="17">
        <v>0.22356139722781801</v>
      </c>
      <c r="AM161" s="17">
        <v>0.24504097624524501</v>
      </c>
      <c r="AN161" s="17">
        <v>0.26369759315590302</v>
      </c>
      <c r="AO161" s="17">
        <v>0.41878381995237701</v>
      </c>
      <c r="AP161" s="17"/>
      <c r="AQ161" s="17">
        <v>0.21447496887817699</v>
      </c>
      <c r="AR161" s="17">
        <v>0.29520008120550201</v>
      </c>
      <c r="AS161" s="17"/>
      <c r="AT161" s="17">
        <v>0.27932186451552798</v>
      </c>
      <c r="AU161" s="17">
        <v>0.104340925827765</v>
      </c>
      <c r="AV161" s="17"/>
      <c r="AW161" s="17">
        <v>0.169796753941544</v>
      </c>
      <c r="AX161" s="17">
        <v>0.29590393350557098</v>
      </c>
      <c r="AY161" s="17">
        <v>0.30198909868412899</v>
      </c>
      <c r="AZ161" s="17"/>
      <c r="BA161" s="17">
        <v>0.35195216165646098</v>
      </c>
      <c r="BB161" s="17">
        <v>0.228271721094333</v>
      </c>
      <c r="BC161" s="17">
        <v>0.215420700989783</v>
      </c>
      <c r="BD161" s="17">
        <v>0.22438425678180299</v>
      </c>
      <c r="BE161" s="17">
        <v>0.181567350008113</v>
      </c>
      <c r="BF161" s="17"/>
      <c r="BG161" s="17">
        <v>0.26923246191357397</v>
      </c>
      <c r="BH161" s="17">
        <v>0.233648182555698</v>
      </c>
      <c r="BI161" s="17"/>
      <c r="BJ161" s="17">
        <v>0.27685159765657302</v>
      </c>
      <c r="BK161" s="17">
        <v>0.14504604806168001</v>
      </c>
      <c r="BL161" s="17"/>
      <c r="BM161" s="17">
        <v>0.26712926963860001</v>
      </c>
      <c r="BN161" s="17">
        <v>0.14480715606825001</v>
      </c>
      <c r="BO161" s="17">
        <v>0.32924839382357701</v>
      </c>
      <c r="BP161" s="17">
        <v>0.28062879443176297</v>
      </c>
      <c r="BQ161" s="17">
        <v>0.222190518727997</v>
      </c>
      <c r="BR161" s="17"/>
      <c r="BS161" s="17">
        <v>0.26163978837701501</v>
      </c>
      <c r="BT161" s="17"/>
      <c r="BU161" s="17">
        <v>0.244289592052919</v>
      </c>
      <c r="BV161" s="17">
        <v>0.37759127692017003</v>
      </c>
      <c r="BW161" s="17">
        <v>0.29135233937038502</v>
      </c>
      <c r="BX161" s="17">
        <v>0.18329456271501801</v>
      </c>
      <c r="BY161" s="17">
        <v>8.4949234338717705E-2</v>
      </c>
      <c r="BZ161" s="17"/>
      <c r="CA161" s="17">
        <v>0.336345749231375</v>
      </c>
      <c r="CB161" s="17"/>
      <c r="CC161" s="17">
        <v>0.25438937014956298</v>
      </c>
      <c r="CD161" s="17">
        <v>0.27266943640956498</v>
      </c>
      <c r="CE161" s="17"/>
      <c r="CF161" s="17">
        <v>0.200068615183668</v>
      </c>
      <c r="CG161" s="17"/>
      <c r="CH161" s="17">
        <v>0.20116479002267099</v>
      </c>
      <c r="CI161" s="17">
        <v>0.33894339276811197</v>
      </c>
    </row>
    <row r="162" spans="2:87" x14ac:dyDescent="0.35">
      <c r="B162" t="s">
        <v>159</v>
      </c>
      <c r="C162" s="17">
        <v>0.399743342636807</v>
      </c>
      <c r="D162" s="17">
        <v>0.375393204287299</v>
      </c>
      <c r="E162" s="17">
        <v>0.42641053228624798</v>
      </c>
      <c r="F162" s="17"/>
      <c r="G162" s="17">
        <v>0.18611968776736301</v>
      </c>
      <c r="H162" s="17">
        <v>0.31416914531373602</v>
      </c>
      <c r="I162" s="17">
        <v>0.36600878606915099</v>
      </c>
      <c r="J162" s="17">
        <v>0.46289590207532599</v>
      </c>
      <c r="K162" s="17">
        <v>0.41905682746731898</v>
      </c>
      <c r="L162" s="17">
        <v>0.59093551005551603</v>
      </c>
      <c r="M162" s="17"/>
      <c r="N162" s="17">
        <v>0.42341065916055498</v>
      </c>
      <c r="O162" s="17">
        <v>0.40150604963057102</v>
      </c>
      <c r="P162" s="17">
        <v>0.414939393742778</v>
      </c>
      <c r="Q162" s="17">
        <v>0.356623171544657</v>
      </c>
      <c r="R162" s="17"/>
      <c r="S162" s="17">
        <v>0.39755124365977901</v>
      </c>
      <c r="T162" s="17">
        <v>0.43187455773083699</v>
      </c>
      <c r="U162" s="17">
        <v>0.51304578314571503</v>
      </c>
      <c r="V162" s="17">
        <v>0.33929488465818602</v>
      </c>
      <c r="W162" s="17">
        <v>0.47169524628571602</v>
      </c>
      <c r="X162" s="17">
        <v>0.41350853390973802</v>
      </c>
      <c r="Y162" s="17">
        <v>0.402154234888913</v>
      </c>
      <c r="Z162" s="17">
        <v>0.48657676518891302</v>
      </c>
      <c r="AA162" s="17">
        <v>0.34425104449479499</v>
      </c>
      <c r="AB162" s="17">
        <v>0.41466619291531798</v>
      </c>
      <c r="AC162" s="17">
        <v>0.12811825397332899</v>
      </c>
      <c r="AD162" s="17">
        <v>0.36286215895628099</v>
      </c>
      <c r="AE162" s="17"/>
      <c r="AF162" s="17">
        <v>0.34174139127245701</v>
      </c>
      <c r="AG162" s="17">
        <v>0.39637804411674299</v>
      </c>
      <c r="AH162" s="17">
        <v>0.43391093965890698</v>
      </c>
      <c r="AI162" s="17">
        <v>0.46585368247276798</v>
      </c>
      <c r="AJ162" s="17">
        <v>0.40493799899446198</v>
      </c>
      <c r="AK162" s="17"/>
      <c r="AL162" s="17">
        <v>0.41244532242831</v>
      </c>
      <c r="AM162" s="17">
        <v>0.41806125606615202</v>
      </c>
      <c r="AN162" s="17">
        <v>0.386820080031894</v>
      </c>
      <c r="AO162" s="17">
        <v>0.19288442363976599</v>
      </c>
      <c r="AP162" s="17"/>
      <c r="AQ162" s="17">
        <v>0.42018546290685999</v>
      </c>
      <c r="AR162" s="17">
        <v>0.37155371411750798</v>
      </c>
      <c r="AS162" s="17"/>
      <c r="AT162" s="17">
        <v>0.355351659741725</v>
      </c>
      <c r="AU162" s="17">
        <v>0.60626809178562902</v>
      </c>
      <c r="AV162" s="17"/>
      <c r="AW162" s="17">
        <v>0.42392431901153999</v>
      </c>
      <c r="AX162" s="17">
        <v>0.40803997728973102</v>
      </c>
      <c r="AY162" s="17">
        <v>0.36193891118726601</v>
      </c>
      <c r="AZ162" s="17"/>
      <c r="BA162" s="17">
        <v>0.31363854738779201</v>
      </c>
      <c r="BB162" s="17">
        <v>0.39986136507831299</v>
      </c>
      <c r="BC162" s="17">
        <v>0.44953934071101598</v>
      </c>
      <c r="BD162" s="17">
        <v>0.45569345741412998</v>
      </c>
      <c r="BE162" s="17">
        <v>0.36774315241558703</v>
      </c>
      <c r="BF162" s="17"/>
      <c r="BG162" s="17">
        <v>0.309727922495388</v>
      </c>
      <c r="BH162" s="17">
        <v>0.463539261552943</v>
      </c>
      <c r="BI162" s="17"/>
      <c r="BJ162" s="17">
        <v>0.36149848342241597</v>
      </c>
      <c r="BK162" s="17">
        <v>0.53871849377921199</v>
      </c>
      <c r="BL162" s="17"/>
      <c r="BM162" s="17">
        <v>0.32332941807807197</v>
      </c>
      <c r="BN162" s="17">
        <v>0.45171483533455697</v>
      </c>
      <c r="BO162" s="17">
        <v>0.41379720285059801</v>
      </c>
      <c r="BP162" s="17">
        <v>0.431270769898836</v>
      </c>
      <c r="BQ162" s="17">
        <v>0.37059802393288199</v>
      </c>
      <c r="BR162" s="17"/>
      <c r="BS162" s="17">
        <v>0.42395720617764299</v>
      </c>
      <c r="BT162" s="17"/>
      <c r="BU162" s="17">
        <v>0.434775855929531</v>
      </c>
      <c r="BV162" s="17">
        <v>0.3753717913704</v>
      </c>
      <c r="BW162" s="17">
        <v>0.41786841301917099</v>
      </c>
      <c r="BX162" s="17">
        <v>0.40757350721136199</v>
      </c>
      <c r="BY162" s="17">
        <v>0.31651401367806697</v>
      </c>
      <c r="BZ162" s="17"/>
      <c r="CA162" s="17">
        <v>0.44681183126312901</v>
      </c>
      <c r="CB162" s="17"/>
      <c r="CC162" s="17">
        <v>0.42195547148463902</v>
      </c>
      <c r="CD162" s="17">
        <v>0.31789214869962001</v>
      </c>
      <c r="CE162" s="17"/>
      <c r="CF162" s="17">
        <v>0.47376095752432501</v>
      </c>
      <c r="CG162" s="17"/>
      <c r="CH162" s="17">
        <v>0.42979470822840399</v>
      </c>
      <c r="CI162" s="17">
        <v>0.30099214644098399</v>
      </c>
    </row>
    <row r="163" spans="2:87" x14ac:dyDescent="0.35">
      <c r="B163" t="s">
        <v>160</v>
      </c>
      <c r="C163" s="17">
        <v>0.179278654129469</v>
      </c>
      <c r="D163" s="17">
        <v>0.17000088775703601</v>
      </c>
      <c r="E163" s="17">
        <v>0.18955249767788701</v>
      </c>
      <c r="F163" s="17"/>
      <c r="G163" s="17">
        <v>8.20517271903701E-2</v>
      </c>
      <c r="H163" s="17">
        <v>0.13665602401650701</v>
      </c>
      <c r="I163" s="17">
        <v>0.21399334524018401</v>
      </c>
      <c r="J163" s="17">
        <v>0.201583822670585</v>
      </c>
      <c r="K163" s="17">
        <v>0.24830781007605199</v>
      </c>
      <c r="L163" s="17">
        <v>0.18431121109394999</v>
      </c>
      <c r="M163" s="17"/>
      <c r="N163" s="17">
        <v>0.18874391351856401</v>
      </c>
      <c r="O163" s="17">
        <v>0.206250721477402</v>
      </c>
      <c r="P163" s="17">
        <v>0.16200056405858099</v>
      </c>
      <c r="Q163" s="17">
        <v>0.14942955812456099</v>
      </c>
      <c r="R163" s="17"/>
      <c r="S163" s="17">
        <v>0.16366586786729601</v>
      </c>
      <c r="T163" s="17">
        <v>0.175409437227244</v>
      </c>
      <c r="U163" s="17">
        <v>0.21097174787862899</v>
      </c>
      <c r="V163" s="17">
        <v>0.228174285734909</v>
      </c>
      <c r="W163" s="17">
        <v>0.13119442408925899</v>
      </c>
      <c r="X163" s="17">
        <v>0.158724791066847</v>
      </c>
      <c r="Y163" s="17">
        <v>0.19070959395064199</v>
      </c>
      <c r="Z163" s="17">
        <v>0.18535223446035801</v>
      </c>
      <c r="AA163" s="17">
        <v>0.13253001561117</v>
      </c>
      <c r="AB163" s="17">
        <v>0.16376937472783401</v>
      </c>
      <c r="AC163" s="17">
        <v>0.33363147060268999</v>
      </c>
      <c r="AD163" s="17">
        <v>0.18023795127845799</v>
      </c>
      <c r="AE163" s="17"/>
      <c r="AF163" s="17">
        <v>0.19663777055554099</v>
      </c>
      <c r="AG163" s="17">
        <v>0.168874731209154</v>
      </c>
      <c r="AH163" s="17">
        <v>0.178040960662841</v>
      </c>
      <c r="AI163" s="17">
        <v>0.17202990312983299</v>
      </c>
      <c r="AJ163" s="17">
        <v>0.13817282412555301</v>
      </c>
      <c r="AK163" s="17"/>
      <c r="AL163" s="17">
        <v>0.21885864835483401</v>
      </c>
      <c r="AM163" s="17">
        <v>0.111982994084374</v>
      </c>
      <c r="AN163" s="17">
        <v>0.22657400214494999</v>
      </c>
      <c r="AO163" s="17">
        <v>0.24810254907752699</v>
      </c>
      <c r="AP163" s="17"/>
      <c r="AQ163" s="17">
        <v>0.189570511330027</v>
      </c>
      <c r="AR163" s="17">
        <v>0.165086210908088</v>
      </c>
      <c r="AS163" s="17"/>
      <c r="AT163" s="17">
        <v>0.17552446452394699</v>
      </c>
      <c r="AU163" s="17">
        <v>0.203754226486517</v>
      </c>
      <c r="AV163" s="17"/>
      <c r="AW163" s="17">
        <v>0.25901536552663401</v>
      </c>
      <c r="AX163" s="17">
        <v>0.14670972005564301</v>
      </c>
      <c r="AY163" s="17">
        <v>0.113063041022158</v>
      </c>
      <c r="AZ163" s="17"/>
      <c r="BA163" s="17">
        <v>0.117671369387314</v>
      </c>
      <c r="BB163" s="17">
        <v>0.216808069735105</v>
      </c>
      <c r="BC163" s="17">
        <v>0.18367737860052799</v>
      </c>
      <c r="BD163" s="17">
        <v>0.197390216912986</v>
      </c>
      <c r="BE163" s="17">
        <v>0.19056377350947101</v>
      </c>
      <c r="BF163" s="17"/>
      <c r="BG163" s="17">
        <v>0.23092679007552799</v>
      </c>
      <c r="BH163" s="17">
        <v>0.14267447800267</v>
      </c>
      <c r="BI163" s="17"/>
      <c r="BJ163" s="17">
        <v>0.18369296478365399</v>
      </c>
      <c r="BK163" s="17">
        <v>0.16323781876082899</v>
      </c>
      <c r="BL163" s="17"/>
      <c r="BM163" s="17">
        <v>0.124939370732693</v>
      </c>
      <c r="BN163" s="17">
        <v>0.29288065314336498</v>
      </c>
      <c r="BO163" s="17">
        <v>0.128103713522632</v>
      </c>
      <c r="BP163" s="17">
        <v>0.121372494610734</v>
      </c>
      <c r="BQ163" s="17">
        <v>0.13735076740586799</v>
      </c>
      <c r="BR163" s="17"/>
      <c r="BS163" s="17">
        <v>0.18529225160297499</v>
      </c>
      <c r="BT163" s="17"/>
      <c r="BU163" s="17">
        <v>0.226312535445895</v>
      </c>
      <c r="BV163" s="17">
        <v>0.103178395805694</v>
      </c>
      <c r="BW163" s="17">
        <v>0.19261183131826901</v>
      </c>
      <c r="BX163" s="17">
        <v>0.22484443441227001</v>
      </c>
      <c r="BY163" s="17">
        <v>0.17624826418452999</v>
      </c>
      <c r="BZ163" s="17"/>
      <c r="CA163" s="17">
        <v>6.9075924162173702E-2</v>
      </c>
      <c r="CB163" s="17"/>
      <c r="CC163" s="17">
        <v>0.173941711709969</v>
      </c>
      <c r="CD163" s="17">
        <v>0.22216948468637801</v>
      </c>
      <c r="CE163" s="17"/>
      <c r="CF163" s="17">
        <v>0.19689577850223799</v>
      </c>
      <c r="CG163" s="17"/>
      <c r="CH163" s="17">
        <v>0.20609903571173499</v>
      </c>
      <c r="CI163" s="17">
        <v>0.15326326681619401</v>
      </c>
    </row>
    <row r="164" spans="2:87" x14ac:dyDescent="0.35">
      <c r="B164" t="s">
        <v>161</v>
      </c>
      <c r="C164" s="17">
        <v>9.7169198492224204E-2</v>
      </c>
      <c r="D164" s="17">
        <v>7.8963725856378897E-2</v>
      </c>
      <c r="E164" s="17">
        <v>0.116260105489704</v>
      </c>
      <c r="F164" s="17"/>
      <c r="G164" s="17">
        <v>0.14577811695748299</v>
      </c>
      <c r="H164" s="17">
        <v>8.0804654696740599E-2</v>
      </c>
      <c r="I164" s="17">
        <v>0.124749620587285</v>
      </c>
      <c r="J164" s="17">
        <v>5.3413899151397701E-2</v>
      </c>
      <c r="K164" s="17">
        <v>0.10662087376203799</v>
      </c>
      <c r="L164" s="17">
        <v>8.9472393133771394E-2</v>
      </c>
      <c r="M164" s="17"/>
      <c r="N164" s="17">
        <v>5.1728985528716499E-2</v>
      </c>
      <c r="O164" s="17">
        <v>9.2379129464613199E-2</v>
      </c>
      <c r="P164" s="17">
        <v>7.9276836776986895E-2</v>
      </c>
      <c r="Q164" s="17">
        <v>0.16770792788699601</v>
      </c>
      <c r="R164" s="17"/>
      <c r="S164" s="17">
        <v>3.7406593001896901E-2</v>
      </c>
      <c r="T164" s="17">
        <v>6.0958991064043899E-2</v>
      </c>
      <c r="U164" s="17">
        <v>5.1063405573922298E-2</v>
      </c>
      <c r="V164" s="17">
        <v>0.133180426061177</v>
      </c>
      <c r="W164" s="17">
        <v>9.6319327464542498E-2</v>
      </c>
      <c r="X164" s="17">
        <v>0.18574718275686999</v>
      </c>
      <c r="Y164" s="17">
        <v>0.116855739332279</v>
      </c>
      <c r="Z164" s="17">
        <v>6.1722426167065698E-2</v>
      </c>
      <c r="AA164" s="17">
        <v>8.9517482357810096E-2</v>
      </c>
      <c r="AB164" s="17">
        <v>0.10306232234877399</v>
      </c>
      <c r="AC164" s="17">
        <v>0.21393167283682599</v>
      </c>
      <c r="AD164" s="17">
        <v>0.13853561112264701</v>
      </c>
      <c r="AE164" s="17"/>
      <c r="AF164" s="17">
        <v>0.115716642259217</v>
      </c>
      <c r="AG164" s="17">
        <v>0.10045916752275701</v>
      </c>
      <c r="AH164" s="17">
        <v>0.13231232546754801</v>
      </c>
      <c r="AI164" s="17">
        <v>1.8165073284179201E-2</v>
      </c>
      <c r="AJ164" s="17">
        <v>5.8018660866787898E-2</v>
      </c>
      <c r="AK164" s="17"/>
      <c r="AL164" s="17">
        <v>0.100313970775549</v>
      </c>
      <c r="AM164" s="17">
        <v>0.13474756319466899</v>
      </c>
      <c r="AN164" s="17">
        <v>3.2246917658066497E-2</v>
      </c>
      <c r="AO164" s="17">
        <v>0</v>
      </c>
      <c r="AP164" s="17"/>
      <c r="AQ164" s="17">
        <v>0.10687362065884499</v>
      </c>
      <c r="AR164" s="17">
        <v>8.3786826592561106E-2</v>
      </c>
      <c r="AS164" s="17"/>
      <c r="AT164" s="17">
        <v>0.113152121950207</v>
      </c>
      <c r="AU164" s="17">
        <v>6.4059880362330401E-2</v>
      </c>
      <c r="AV164" s="17"/>
      <c r="AW164" s="17">
        <v>9.3145922842985202E-2</v>
      </c>
      <c r="AX164" s="17">
        <v>8.43616460535562E-2</v>
      </c>
      <c r="AY164" s="17">
        <v>0.11070075124652599</v>
      </c>
      <c r="AZ164" s="17"/>
      <c r="BA164" s="17">
        <v>9.4989041550152101E-2</v>
      </c>
      <c r="BB164" s="17">
        <v>9.3232637495454296E-2</v>
      </c>
      <c r="BC164" s="17">
        <v>9.4777912930916905E-2</v>
      </c>
      <c r="BD164" s="17">
        <v>8.4924724050207595E-2</v>
      </c>
      <c r="BE164" s="17">
        <v>0.14523194450906701</v>
      </c>
      <c r="BF164" s="17"/>
      <c r="BG164" s="17">
        <v>0.107676251422996</v>
      </c>
      <c r="BH164" s="17">
        <v>8.9722617720108006E-2</v>
      </c>
      <c r="BI164" s="17"/>
      <c r="BJ164" s="17">
        <v>9.8463506839711196E-2</v>
      </c>
      <c r="BK164" s="17">
        <v>9.2465907594785193E-2</v>
      </c>
      <c r="BL164" s="17"/>
      <c r="BM164" s="17">
        <v>0.19674103895790099</v>
      </c>
      <c r="BN164" s="17">
        <v>7.3952940817619606E-2</v>
      </c>
      <c r="BO164" s="17">
        <v>3.9205402318886098E-2</v>
      </c>
      <c r="BP164" s="17">
        <v>9.3909424444626396E-2</v>
      </c>
      <c r="BQ164" s="17">
        <v>0.16982735337669799</v>
      </c>
      <c r="BR164" s="17"/>
      <c r="BS164" s="17">
        <v>2.6736568577136601E-2</v>
      </c>
      <c r="BT164" s="17"/>
      <c r="BU164" s="17">
        <v>7.3003714274053305E-2</v>
      </c>
      <c r="BV164" s="17">
        <v>3.00564989283384E-2</v>
      </c>
      <c r="BW164" s="17">
        <v>6.1884650930404198E-2</v>
      </c>
      <c r="BX164" s="17">
        <v>3.4758708771146202E-2</v>
      </c>
      <c r="BY164" s="17">
        <v>0.39990718681350601</v>
      </c>
      <c r="BZ164" s="17"/>
      <c r="CA164" s="17">
        <v>0</v>
      </c>
      <c r="CB164" s="17"/>
      <c r="CC164" s="17">
        <v>6.4320997110799596E-2</v>
      </c>
      <c r="CD164" s="17">
        <v>0.14217606843482999</v>
      </c>
      <c r="CE164" s="17"/>
      <c r="CF164" s="17">
        <v>7.1415433605375195E-2</v>
      </c>
      <c r="CG164" s="17"/>
      <c r="CH164" s="17">
        <v>0.100279099169991</v>
      </c>
      <c r="CI164" s="17">
        <v>4.1653851569495498E-2</v>
      </c>
    </row>
    <row r="165" spans="2:87" x14ac:dyDescent="0.35"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  <c r="BC165" s="17"/>
      <c r="BD165" s="17"/>
      <c r="BE165" s="17"/>
      <c r="BF165" s="17"/>
      <c r="BG165" s="17"/>
      <c r="BH165" s="17"/>
      <c r="BI165" s="17"/>
      <c r="BJ165" s="17"/>
      <c r="BK165" s="17"/>
      <c r="BL165" s="17"/>
      <c r="BM165" s="17"/>
      <c r="BN165" s="17"/>
      <c r="BO165" s="17"/>
      <c r="BP165" s="17"/>
      <c r="BQ165" s="17"/>
      <c r="BR165" s="17"/>
      <c r="BS165" s="17"/>
      <c r="BT165" s="17"/>
      <c r="BU165" s="17"/>
      <c r="BV165" s="17"/>
      <c r="BW165" s="17"/>
      <c r="BX165" s="17"/>
      <c r="BY165" s="17"/>
      <c r="BZ165" s="17"/>
      <c r="CA165" s="17"/>
      <c r="CB165" s="17"/>
      <c r="CC165" s="17"/>
      <c r="CD165" s="17"/>
      <c r="CE165" s="17"/>
      <c r="CF165" s="17"/>
      <c r="CG165" s="17"/>
      <c r="CH165" s="17"/>
      <c r="CI165" s="17"/>
    </row>
    <row r="166" spans="2:87" x14ac:dyDescent="0.35">
      <c r="B166" s="6" t="s">
        <v>174</v>
      </c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  <c r="BC166" s="17"/>
      <c r="BD166" s="17"/>
      <c r="BE166" s="17"/>
      <c r="BF166" s="17"/>
      <c r="BG166" s="17"/>
      <c r="BH166" s="17"/>
      <c r="BI166" s="17"/>
      <c r="BJ166" s="17"/>
      <c r="BK166" s="17"/>
      <c r="BL166" s="17"/>
      <c r="BM166" s="17"/>
      <c r="BN166" s="17"/>
      <c r="BO166" s="17"/>
      <c r="BP166" s="17"/>
      <c r="BQ166" s="17"/>
      <c r="BR166" s="17"/>
      <c r="BS166" s="17"/>
      <c r="BT166" s="17"/>
      <c r="BU166" s="17"/>
      <c r="BV166" s="17"/>
      <c r="BW166" s="17"/>
      <c r="BX166" s="17"/>
      <c r="BY166" s="17"/>
      <c r="BZ166" s="17"/>
      <c r="CA166" s="17"/>
      <c r="CB166" s="17"/>
      <c r="CC166" s="17"/>
      <c r="CD166" s="17"/>
      <c r="CE166" s="17"/>
      <c r="CF166" s="17"/>
      <c r="CG166" s="17"/>
      <c r="CH166" s="17"/>
      <c r="CI166" s="17"/>
    </row>
    <row r="167" spans="2:87" x14ac:dyDescent="0.35">
      <c r="B167" s="24" t="s">
        <v>163</v>
      </c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  <c r="BX167" s="17"/>
      <c r="BY167" s="17"/>
      <c r="BZ167" s="17"/>
      <c r="CA167" s="17"/>
      <c r="CB167" s="17"/>
      <c r="CC167" s="17"/>
      <c r="CD167" s="17"/>
      <c r="CE167" s="17"/>
      <c r="CF167" s="17"/>
      <c r="CG167" s="17"/>
      <c r="CH167" s="17"/>
      <c r="CI167" s="17"/>
    </row>
    <row r="168" spans="2:87" x14ac:dyDescent="0.35">
      <c r="B168" t="s">
        <v>157</v>
      </c>
      <c r="C168" s="17">
        <v>4.8785681302652803E-2</v>
      </c>
      <c r="D168" s="17">
        <v>6.7671522798072703E-2</v>
      </c>
      <c r="E168" s="17">
        <v>2.9609411445771502E-2</v>
      </c>
      <c r="F168" s="17"/>
      <c r="G168" s="17">
        <v>4.6599125880312599E-2</v>
      </c>
      <c r="H168" s="17">
        <v>0.11086187354791099</v>
      </c>
      <c r="I168" s="17">
        <v>2.37732253787406E-2</v>
      </c>
      <c r="J168" s="17">
        <v>6.3198627101470894E-2</v>
      </c>
      <c r="K168" s="17">
        <v>3.1060788174427E-2</v>
      </c>
      <c r="L168" s="17">
        <v>1.0450904003949201E-2</v>
      </c>
      <c r="M168" s="17"/>
      <c r="N168" s="17">
        <v>6.6606354528497697E-2</v>
      </c>
      <c r="O168" s="17">
        <v>4.85122927734528E-2</v>
      </c>
      <c r="P168" s="17">
        <v>5.1167026225076503E-2</v>
      </c>
      <c r="Q168" s="17">
        <v>2.9742006977970199E-2</v>
      </c>
      <c r="R168" s="17"/>
      <c r="S168" s="17">
        <v>6.5570979515175001E-2</v>
      </c>
      <c r="T168" s="17">
        <v>6.9821747727168995E-2</v>
      </c>
      <c r="U168" s="17">
        <v>0</v>
      </c>
      <c r="V168" s="17">
        <v>0.11321380934046101</v>
      </c>
      <c r="W168" s="17">
        <v>4.6932464816447902E-2</v>
      </c>
      <c r="X168" s="17">
        <v>5.2867099488218799E-2</v>
      </c>
      <c r="Y168" s="17">
        <v>3.0515408780620298E-2</v>
      </c>
      <c r="Z168" s="17">
        <v>0</v>
      </c>
      <c r="AA168" s="17">
        <v>3.4961476801365299E-2</v>
      </c>
      <c r="AB168" s="17">
        <v>2.4184355025319501E-2</v>
      </c>
      <c r="AC168" s="17">
        <v>0</v>
      </c>
      <c r="AD168" s="17">
        <v>0.17577952353563001</v>
      </c>
      <c r="AE168" s="17"/>
      <c r="AF168" s="17">
        <v>4.8392148112236098E-2</v>
      </c>
      <c r="AG168" s="17">
        <v>5.4185533789669803E-2</v>
      </c>
      <c r="AH168" s="17">
        <v>2.21783248050915E-2</v>
      </c>
      <c r="AI168" s="17">
        <v>9.9019127643367302E-2</v>
      </c>
      <c r="AJ168" s="17">
        <v>2.8168683936518502E-2</v>
      </c>
      <c r="AK168" s="17"/>
      <c r="AL168" s="17">
        <v>3.9661987678464197E-2</v>
      </c>
      <c r="AM168" s="17">
        <v>4.6385681541290399E-2</v>
      </c>
      <c r="AN168" s="17">
        <v>5.2212908235546099E-2</v>
      </c>
      <c r="AO168" s="17">
        <v>0.12925069751447299</v>
      </c>
      <c r="AP168" s="17"/>
      <c r="AQ168" s="17">
        <v>4.8394553274253897E-2</v>
      </c>
      <c r="AR168" s="17">
        <v>4.9325045795102301E-2</v>
      </c>
      <c r="AS168" s="17"/>
      <c r="AT168" s="17">
        <v>5.1998752212793903E-2</v>
      </c>
      <c r="AU168" s="17">
        <v>1.0855202072705799E-2</v>
      </c>
      <c r="AV168" s="17"/>
      <c r="AW168" s="17">
        <v>4.3295364213026703E-2</v>
      </c>
      <c r="AX168" s="17">
        <v>4.1601021546280703E-2</v>
      </c>
      <c r="AY168" s="17">
        <v>5.7883224198809098E-2</v>
      </c>
      <c r="AZ168" s="17"/>
      <c r="BA168" s="17">
        <v>0.106856152726463</v>
      </c>
      <c r="BB168" s="17">
        <v>2.3168990690393E-2</v>
      </c>
      <c r="BC168" s="17">
        <v>2.7016821408292101E-2</v>
      </c>
      <c r="BD168" s="17">
        <v>0</v>
      </c>
      <c r="BE168" s="17">
        <v>0.12386301088</v>
      </c>
      <c r="BF168" s="17"/>
      <c r="BG168" s="17">
        <v>5.8672686858007701E-2</v>
      </c>
      <c r="BH168" s="17">
        <v>4.1778541817641499E-2</v>
      </c>
      <c r="BI168" s="17"/>
      <c r="BJ168" s="17">
        <v>5.2102176325319299E-2</v>
      </c>
      <c r="BK168" s="17">
        <v>3.6734116556280803E-2</v>
      </c>
      <c r="BL168" s="17"/>
      <c r="BM168" s="17">
        <v>5.1000164727419903E-2</v>
      </c>
      <c r="BN168" s="17">
        <v>1.9100389580236601E-2</v>
      </c>
      <c r="BO168" s="17">
        <v>7.0929667885624298E-2</v>
      </c>
      <c r="BP168" s="17">
        <v>0</v>
      </c>
      <c r="BQ168" s="17">
        <v>6.5089932328389499E-2</v>
      </c>
      <c r="BR168" s="17"/>
      <c r="BS168" s="17">
        <v>7.2086752098468307E-2</v>
      </c>
      <c r="BT168" s="17"/>
      <c r="BU168" s="17">
        <v>3.0512288228890499E-2</v>
      </c>
      <c r="BV168" s="17">
        <v>6.2681178298612805E-2</v>
      </c>
      <c r="BW168" s="17">
        <v>2.0821231790203301E-2</v>
      </c>
      <c r="BX168" s="17">
        <v>6.5566060802358897E-2</v>
      </c>
      <c r="BY168" s="17">
        <v>2.50108590843614E-2</v>
      </c>
      <c r="BZ168" s="17"/>
      <c r="CA168" s="17">
        <v>8.1188920639415005E-2</v>
      </c>
      <c r="CB168" s="17"/>
      <c r="CC168" s="17">
        <v>5.0633284078017302E-2</v>
      </c>
      <c r="CD168" s="17">
        <v>5.0450323711625299E-2</v>
      </c>
      <c r="CE168" s="17"/>
      <c r="CF168" s="17">
        <v>3.69635967874117E-2</v>
      </c>
      <c r="CG168" s="17"/>
      <c r="CH168" s="17">
        <v>4.21601593435601E-2</v>
      </c>
      <c r="CI168" s="17">
        <v>7.1141554832435699E-2</v>
      </c>
    </row>
    <row r="169" spans="2:87" x14ac:dyDescent="0.35">
      <c r="B169" t="s">
        <v>158</v>
      </c>
      <c r="C169" s="17">
        <v>0.18786203507667401</v>
      </c>
      <c r="D169" s="17">
        <v>0.21545700776678001</v>
      </c>
      <c r="E169" s="17">
        <v>0.16033220659987299</v>
      </c>
      <c r="F169" s="17"/>
      <c r="G169" s="17">
        <v>0.40594016542383998</v>
      </c>
      <c r="H169" s="17">
        <v>0.237611688062774</v>
      </c>
      <c r="I169" s="17">
        <v>0.17805453914567199</v>
      </c>
      <c r="J169" s="17">
        <v>0.155093198019327</v>
      </c>
      <c r="K169" s="17">
        <v>8.81489633990548E-2</v>
      </c>
      <c r="L169" s="17">
        <v>0.10392875933446399</v>
      </c>
      <c r="M169" s="17"/>
      <c r="N169" s="17">
        <v>0.17865927365800599</v>
      </c>
      <c r="O169" s="17">
        <v>0.213273699119233</v>
      </c>
      <c r="P169" s="17">
        <v>0.17292065861695299</v>
      </c>
      <c r="Q169" s="17">
        <v>0.192193848028687</v>
      </c>
      <c r="R169" s="17"/>
      <c r="S169" s="17">
        <v>0.27889400537011499</v>
      </c>
      <c r="T169" s="17">
        <v>0.225691650835286</v>
      </c>
      <c r="U169" s="17">
        <v>0.17186320351157</v>
      </c>
      <c r="V169" s="17">
        <v>9.7761989448036601E-2</v>
      </c>
      <c r="W169" s="17">
        <v>0.25607014095506397</v>
      </c>
      <c r="X169" s="17">
        <v>0.165424713098246</v>
      </c>
      <c r="Y169" s="17">
        <v>0.13625485026638801</v>
      </c>
      <c r="Z169" s="17">
        <v>0.16035930540184701</v>
      </c>
      <c r="AA169" s="17">
        <v>0.19788891321242699</v>
      </c>
      <c r="AB169" s="17">
        <v>0.18427076196183401</v>
      </c>
      <c r="AC169" s="17">
        <v>0.141661600215789</v>
      </c>
      <c r="AD169" s="17">
        <v>4.76434641827067E-2</v>
      </c>
      <c r="AE169" s="17"/>
      <c r="AF169" s="17">
        <v>0.14123314941543499</v>
      </c>
      <c r="AG169" s="17">
        <v>0.16467957679270601</v>
      </c>
      <c r="AH169" s="17">
        <v>0.18393468779451699</v>
      </c>
      <c r="AI169" s="17">
        <v>0.18705436074370799</v>
      </c>
      <c r="AJ169" s="17">
        <v>0.35926713271578198</v>
      </c>
      <c r="AK169" s="17"/>
      <c r="AL169" s="17">
        <v>0.16617227584895999</v>
      </c>
      <c r="AM169" s="17">
        <v>0.21933887469886401</v>
      </c>
      <c r="AN169" s="17">
        <v>0.17205075660818001</v>
      </c>
      <c r="AO169" s="17">
        <v>0.157592334870374</v>
      </c>
      <c r="AP169" s="17"/>
      <c r="AQ169" s="17">
        <v>0.13501693840176801</v>
      </c>
      <c r="AR169" s="17">
        <v>0.260735280349295</v>
      </c>
      <c r="AS169" s="17"/>
      <c r="AT169" s="17">
        <v>0.21211762502345599</v>
      </c>
      <c r="AU169" s="17">
        <v>0.10105946154471999</v>
      </c>
      <c r="AV169" s="17"/>
      <c r="AW169" s="17">
        <v>0.14579473764425899</v>
      </c>
      <c r="AX169" s="17">
        <v>0.230293696394198</v>
      </c>
      <c r="AY169" s="17">
        <v>0.206998238957322</v>
      </c>
      <c r="AZ169" s="17"/>
      <c r="BA169" s="17">
        <v>0.25118727076804298</v>
      </c>
      <c r="BB169" s="17">
        <v>0.164387038391138</v>
      </c>
      <c r="BC169" s="17">
        <v>0.18129561896938001</v>
      </c>
      <c r="BD169" s="17">
        <v>0.15320026738957501</v>
      </c>
      <c r="BE169" s="17">
        <v>0.14858750171264201</v>
      </c>
      <c r="BF169" s="17"/>
      <c r="BG169" s="17">
        <v>0.19409449321632699</v>
      </c>
      <c r="BH169" s="17">
        <v>0.18344495416430501</v>
      </c>
      <c r="BI169" s="17"/>
      <c r="BJ169" s="17">
        <v>0.209749300146606</v>
      </c>
      <c r="BK169" s="17">
        <v>0.108327529428834</v>
      </c>
      <c r="BL169" s="17"/>
      <c r="BM169" s="17">
        <v>0.158381203117644</v>
      </c>
      <c r="BN169" s="17">
        <v>0.132424217531486</v>
      </c>
      <c r="BO169" s="17">
        <v>0.24331796792197799</v>
      </c>
      <c r="BP169" s="17">
        <v>0.19722624611987999</v>
      </c>
      <c r="BQ169" s="17">
        <v>0.15629942618281401</v>
      </c>
      <c r="BR169" s="17"/>
      <c r="BS169" s="17">
        <v>0.18573514612030401</v>
      </c>
      <c r="BT169" s="17"/>
      <c r="BU169" s="17">
        <v>0.14243061954526501</v>
      </c>
      <c r="BV169" s="17">
        <v>0.28441392205278598</v>
      </c>
      <c r="BW169" s="17">
        <v>0.18354673392361801</v>
      </c>
      <c r="BX169" s="17">
        <v>0.162992334778994</v>
      </c>
      <c r="BY169" s="17">
        <v>5.8570276022756301E-2</v>
      </c>
      <c r="BZ169" s="17"/>
      <c r="CA169" s="17">
        <v>0.22335436443992801</v>
      </c>
      <c r="CB169" s="17"/>
      <c r="CC169" s="17">
        <v>0.19896303696787099</v>
      </c>
      <c r="CD169" s="17">
        <v>0.17590247312566001</v>
      </c>
      <c r="CE169" s="17"/>
      <c r="CF169" s="17">
        <v>0.14887514059102899</v>
      </c>
      <c r="CG169" s="17"/>
      <c r="CH169" s="17">
        <v>0.140041832711465</v>
      </c>
      <c r="CI169" s="17">
        <v>0.326020046418801</v>
      </c>
    </row>
    <row r="170" spans="2:87" x14ac:dyDescent="0.35">
      <c r="B170" t="s">
        <v>159</v>
      </c>
      <c r="C170" s="17">
        <v>0.39866955899999501</v>
      </c>
      <c r="D170" s="17">
        <v>0.39511773645862402</v>
      </c>
      <c r="E170" s="17">
        <v>0.39978960665305902</v>
      </c>
      <c r="F170" s="17"/>
      <c r="G170" s="17">
        <v>0.33869620675683698</v>
      </c>
      <c r="H170" s="17">
        <v>0.35045350460582497</v>
      </c>
      <c r="I170" s="17">
        <v>0.37881623835841799</v>
      </c>
      <c r="J170" s="17">
        <v>0.35622795423451598</v>
      </c>
      <c r="K170" s="17">
        <v>0.40895968916704001</v>
      </c>
      <c r="L170" s="17">
        <v>0.53761344233903496</v>
      </c>
      <c r="M170" s="17"/>
      <c r="N170" s="17">
        <v>0.41229314006311502</v>
      </c>
      <c r="O170" s="17">
        <v>0.38692004923632001</v>
      </c>
      <c r="P170" s="17">
        <v>0.38295362283316298</v>
      </c>
      <c r="Q170" s="17">
        <v>0.39902276276462501</v>
      </c>
      <c r="R170" s="17"/>
      <c r="S170" s="17">
        <v>0.30885903936202802</v>
      </c>
      <c r="T170" s="17">
        <v>0.34757695857490001</v>
      </c>
      <c r="U170" s="17">
        <v>0.494654800855166</v>
      </c>
      <c r="V170" s="17">
        <v>0.37259329598433999</v>
      </c>
      <c r="W170" s="17">
        <v>0.33655062325354201</v>
      </c>
      <c r="X170" s="17">
        <v>0.432896316012648</v>
      </c>
      <c r="Y170" s="17">
        <v>0.51654715670212203</v>
      </c>
      <c r="Z170" s="17">
        <v>0.34882529451051397</v>
      </c>
      <c r="AA170" s="17">
        <v>0.46000967481377503</v>
      </c>
      <c r="AB170" s="17">
        <v>0.41005758046636898</v>
      </c>
      <c r="AC170" s="17">
        <v>0.33165827588882002</v>
      </c>
      <c r="AD170" s="17">
        <v>0.50559865493665002</v>
      </c>
      <c r="AE170" s="17"/>
      <c r="AF170" s="17">
        <v>0.38961917285267</v>
      </c>
      <c r="AG170" s="17">
        <v>0.41066566687415601</v>
      </c>
      <c r="AH170" s="17">
        <v>0.46831092377356598</v>
      </c>
      <c r="AI170" s="17">
        <v>0.39387957040796001</v>
      </c>
      <c r="AJ170" s="17">
        <v>0.284619587367689</v>
      </c>
      <c r="AK170" s="17"/>
      <c r="AL170" s="17">
        <v>0.36687746743463401</v>
      </c>
      <c r="AM170" s="17">
        <v>0.42101824251803799</v>
      </c>
      <c r="AN170" s="17">
        <v>0.41022317069119701</v>
      </c>
      <c r="AO170" s="17">
        <v>0.42362529430642998</v>
      </c>
      <c r="AP170" s="17"/>
      <c r="AQ170" s="17">
        <v>0.416570269676452</v>
      </c>
      <c r="AR170" s="17">
        <v>0.37398452743113197</v>
      </c>
      <c r="AS170" s="17"/>
      <c r="AT170" s="17">
        <v>0.33682424911143999</v>
      </c>
      <c r="AU170" s="17">
        <v>0.563158340711988</v>
      </c>
      <c r="AV170" s="17"/>
      <c r="AW170" s="17">
        <v>0.41716640118028597</v>
      </c>
      <c r="AX170" s="17">
        <v>0.43643265811008602</v>
      </c>
      <c r="AY170" s="17">
        <v>0.35781270150613198</v>
      </c>
      <c r="AZ170" s="17"/>
      <c r="BA170" s="17">
        <v>0.330095010823448</v>
      </c>
      <c r="BB170" s="17">
        <v>0.40576882311223</v>
      </c>
      <c r="BC170" s="17">
        <v>0.41760041229003497</v>
      </c>
      <c r="BD170" s="17">
        <v>0.51331287430543504</v>
      </c>
      <c r="BE170" s="17">
        <v>0.360148391330738</v>
      </c>
      <c r="BF170" s="17"/>
      <c r="BG170" s="17">
        <v>0.35463740639885899</v>
      </c>
      <c r="BH170" s="17">
        <v>0.429876119305239</v>
      </c>
      <c r="BI170" s="17"/>
      <c r="BJ170" s="17">
        <v>0.373398607771108</v>
      </c>
      <c r="BK170" s="17">
        <v>0.490499790270016</v>
      </c>
      <c r="BL170" s="17"/>
      <c r="BM170" s="17">
        <v>0.33035585874460199</v>
      </c>
      <c r="BN170" s="17">
        <v>0.40023026417082502</v>
      </c>
      <c r="BO170" s="17">
        <v>0.414013616348339</v>
      </c>
      <c r="BP170" s="17">
        <v>0.48056362675889402</v>
      </c>
      <c r="BQ170" s="17">
        <v>0.38732516218709101</v>
      </c>
      <c r="BR170" s="17"/>
      <c r="BS170" s="17">
        <v>0.36015334937829102</v>
      </c>
      <c r="BT170" s="17"/>
      <c r="BU170" s="17">
        <v>0.43731240345049999</v>
      </c>
      <c r="BV170" s="17">
        <v>0.44282679014960402</v>
      </c>
      <c r="BW170" s="17">
        <v>0.461601125231902</v>
      </c>
      <c r="BX170" s="17">
        <v>0.35573669665869501</v>
      </c>
      <c r="BY170" s="17">
        <v>0.31305020387778798</v>
      </c>
      <c r="BZ170" s="17"/>
      <c r="CA170" s="17">
        <v>0.42760285594859598</v>
      </c>
      <c r="CB170" s="17"/>
      <c r="CC170" s="17">
        <v>0.41739624019561999</v>
      </c>
      <c r="CD170" s="17">
        <v>0.38404838737489799</v>
      </c>
      <c r="CE170" s="17"/>
      <c r="CF170" s="17">
        <v>0.41783529617704801</v>
      </c>
      <c r="CG170" s="17"/>
      <c r="CH170" s="17">
        <v>0.416535338963062</v>
      </c>
      <c r="CI170" s="17">
        <v>0.36552633100464998</v>
      </c>
    </row>
    <row r="171" spans="2:87" x14ac:dyDescent="0.35">
      <c r="B171" t="s">
        <v>160</v>
      </c>
      <c r="C171" s="17">
        <v>0.26181972808724402</v>
      </c>
      <c r="D171" s="17">
        <v>0.247124463132502</v>
      </c>
      <c r="E171" s="17">
        <v>0.27799972291950897</v>
      </c>
      <c r="F171" s="17"/>
      <c r="G171" s="17">
        <v>0.120901826062942</v>
      </c>
      <c r="H171" s="17">
        <v>0.19750336211758601</v>
      </c>
      <c r="I171" s="17">
        <v>0.28186212882976902</v>
      </c>
      <c r="J171" s="17">
        <v>0.341168353721505</v>
      </c>
      <c r="K171" s="17">
        <v>0.35273800867690303</v>
      </c>
      <c r="L171" s="17">
        <v>0.25818360128896001</v>
      </c>
      <c r="M171" s="17"/>
      <c r="N171" s="17">
        <v>0.26643805797695702</v>
      </c>
      <c r="O171" s="17">
        <v>0.26359027089989101</v>
      </c>
      <c r="P171" s="17">
        <v>0.32754456480176503</v>
      </c>
      <c r="Q171" s="17">
        <v>0.19869880933801701</v>
      </c>
      <c r="R171" s="17"/>
      <c r="S171" s="17">
        <v>0.30926938275078503</v>
      </c>
      <c r="T171" s="17">
        <v>0.27906782058380197</v>
      </c>
      <c r="U171" s="17">
        <v>0.28446576141455499</v>
      </c>
      <c r="V171" s="17">
        <v>0.256682741598391</v>
      </c>
      <c r="W171" s="17">
        <v>0.24969104782239701</v>
      </c>
      <c r="X171" s="17">
        <v>0.262722516051971</v>
      </c>
      <c r="Y171" s="17">
        <v>0.17254787997908</v>
      </c>
      <c r="Z171" s="17">
        <v>0.36205132471054702</v>
      </c>
      <c r="AA171" s="17">
        <v>0.217622452814623</v>
      </c>
      <c r="AB171" s="17">
        <v>0.24925014850395399</v>
      </c>
      <c r="AC171" s="17">
        <v>0.331583669075037</v>
      </c>
      <c r="AD171" s="17">
        <v>0.13244274622236701</v>
      </c>
      <c r="AE171" s="17"/>
      <c r="AF171" s="17">
        <v>0.26643302255746099</v>
      </c>
      <c r="AG171" s="17">
        <v>0.29652344335090203</v>
      </c>
      <c r="AH171" s="17">
        <v>0.190991509373615</v>
      </c>
      <c r="AI171" s="17">
        <v>0.264300872715865</v>
      </c>
      <c r="AJ171" s="17">
        <v>0.24803542628214401</v>
      </c>
      <c r="AK171" s="17"/>
      <c r="AL171" s="17">
        <v>0.29940582365458701</v>
      </c>
      <c r="AM171" s="17">
        <v>0.20482507525271701</v>
      </c>
      <c r="AN171" s="17">
        <v>0.30133245725296798</v>
      </c>
      <c r="AO171" s="17">
        <v>0.28953167330872298</v>
      </c>
      <c r="AP171" s="17"/>
      <c r="AQ171" s="17">
        <v>0.28903067632193102</v>
      </c>
      <c r="AR171" s="17">
        <v>0.224295904126704</v>
      </c>
      <c r="AS171" s="17"/>
      <c r="AT171" s="17">
        <v>0.28229379393739101</v>
      </c>
      <c r="AU171" s="17">
        <v>0.25123489800903198</v>
      </c>
      <c r="AV171" s="17"/>
      <c r="AW171" s="17">
        <v>0.30483641064163203</v>
      </c>
      <c r="AX171" s="17">
        <v>0.20848895670349499</v>
      </c>
      <c r="AY171" s="17">
        <v>0.24906772146200301</v>
      </c>
      <c r="AZ171" s="17"/>
      <c r="BA171" s="17">
        <v>0.216070930890158</v>
      </c>
      <c r="BB171" s="17">
        <v>0.29833312885561902</v>
      </c>
      <c r="BC171" s="17">
        <v>0.27254302564324201</v>
      </c>
      <c r="BD171" s="17">
        <v>0.24539876744389999</v>
      </c>
      <c r="BE171" s="17">
        <v>0.238457909999444</v>
      </c>
      <c r="BF171" s="17"/>
      <c r="BG171" s="17">
        <v>0.28859436664993998</v>
      </c>
      <c r="BH171" s="17">
        <v>0.242843949625387</v>
      </c>
      <c r="BI171" s="17"/>
      <c r="BJ171" s="17">
        <v>0.26416266133142602</v>
      </c>
      <c r="BK171" s="17">
        <v>0.25330591712244499</v>
      </c>
      <c r="BL171" s="17"/>
      <c r="BM171" s="17">
        <v>0.243061682672541</v>
      </c>
      <c r="BN171" s="17">
        <v>0.351058415350539</v>
      </c>
      <c r="BO171" s="17">
        <v>0.227348479542995</v>
      </c>
      <c r="BP171" s="17">
        <v>0.205108602326913</v>
      </c>
      <c r="BQ171" s="17">
        <v>0.321738865101867</v>
      </c>
      <c r="BR171" s="17"/>
      <c r="BS171" s="17">
        <v>0.35074721757073102</v>
      </c>
      <c r="BT171" s="17"/>
      <c r="BU171" s="17">
        <v>0.29583661300846198</v>
      </c>
      <c r="BV171" s="17">
        <v>0.17873670585520399</v>
      </c>
      <c r="BW171" s="17">
        <v>0.23207179279286899</v>
      </c>
      <c r="BX171" s="17">
        <v>0.397145588897866</v>
      </c>
      <c r="BY171" s="17">
        <v>0.194287724544876</v>
      </c>
      <c r="BZ171" s="17"/>
      <c r="CA171" s="17">
        <v>0.26785385897206099</v>
      </c>
      <c r="CB171" s="17"/>
      <c r="CC171" s="17">
        <v>0.256823181725161</v>
      </c>
      <c r="CD171" s="17">
        <v>0.27927300152153101</v>
      </c>
      <c r="CE171" s="17"/>
      <c r="CF171" s="17">
        <v>0.29373455561063599</v>
      </c>
      <c r="CG171" s="17"/>
      <c r="CH171" s="17">
        <v>0.29220683363417199</v>
      </c>
      <c r="CI171" s="17">
        <v>0.18222179540173999</v>
      </c>
    </row>
    <row r="172" spans="2:87" x14ac:dyDescent="0.35">
      <c r="B172" t="s">
        <v>161</v>
      </c>
      <c r="C172" s="17">
        <v>0.102862996533434</v>
      </c>
      <c r="D172" s="17">
        <v>7.4629269844020907E-2</v>
      </c>
      <c r="E172" s="17">
        <v>0.13226905238178699</v>
      </c>
      <c r="F172" s="17"/>
      <c r="G172" s="17">
        <v>8.7862675876067803E-2</v>
      </c>
      <c r="H172" s="17">
        <v>0.103569571665904</v>
      </c>
      <c r="I172" s="17">
        <v>0.13749386828740001</v>
      </c>
      <c r="J172" s="17">
        <v>8.4311866923181294E-2</v>
      </c>
      <c r="K172" s="17">
        <v>0.11909255058257499</v>
      </c>
      <c r="L172" s="17">
        <v>8.9823293033592197E-2</v>
      </c>
      <c r="M172" s="17"/>
      <c r="N172" s="17">
        <v>7.6003173773424207E-2</v>
      </c>
      <c r="O172" s="17">
        <v>8.7703687971103603E-2</v>
      </c>
      <c r="P172" s="17">
        <v>6.5414127523042501E-2</v>
      </c>
      <c r="Q172" s="17">
        <v>0.18034257289070099</v>
      </c>
      <c r="R172" s="17"/>
      <c r="S172" s="17">
        <v>3.7406593001896901E-2</v>
      </c>
      <c r="T172" s="17">
        <v>7.7841822278842898E-2</v>
      </c>
      <c r="U172" s="17">
        <v>4.9016234218709202E-2</v>
      </c>
      <c r="V172" s="17">
        <v>0.15974816362877101</v>
      </c>
      <c r="W172" s="17">
        <v>0.110755723152549</v>
      </c>
      <c r="X172" s="17">
        <v>8.6089355348916E-2</v>
      </c>
      <c r="Y172" s="17">
        <v>0.14413470427179001</v>
      </c>
      <c r="Z172" s="17">
        <v>0.128764075377092</v>
      </c>
      <c r="AA172" s="17">
        <v>8.9517482357810096E-2</v>
      </c>
      <c r="AB172" s="17">
        <v>0.13223715404252301</v>
      </c>
      <c r="AC172" s="17">
        <v>0.19509645482035401</v>
      </c>
      <c r="AD172" s="17">
        <v>0.13853561112264701</v>
      </c>
      <c r="AE172" s="17"/>
      <c r="AF172" s="17">
        <v>0.15432250706219799</v>
      </c>
      <c r="AG172" s="17">
        <v>7.3945779192566105E-2</v>
      </c>
      <c r="AH172" s="17">
        <v>0.134584554253211</v>
      </c>
      <c r="AI172" s="17">
        <v>5.5746068489099201E-2</v>
      </c>
      <c r="AJ172" s="17">
        <v>7.9909169697867002E-2</v>
      </c>
      <c r="AK172" s="17"/>
      <c r="AL172" s="17">
        <v>0.127882445383354</v>
      </c>
      <c r="AM172" s="17">
        <v>0.10843212598909099</v>
      </c>
      <c r="AN172" s="17">
        <v>6.4180707212108501E-2</v>
      </c>
      <c r="AO172" s="17">
        <v>0</v>
      </c>
      <c r="AP172" s="17"/>
      <c r="AQ172" s="17">
        <v>0.11098756232559499</v>
      </c>
      <c r="AR172" s="17">
        <v>9.1659242297766994E-2</v>
      </c>
      <c r="AS172" s="17"/>
      <c r="AT172" s="17">
        <v>0.11676557971491899</v>
      </c>
      <c r="AU172" s="17">
        <v>7.3692097661553699E-2</v>
      </c>
      <c r="AV172" s="17"/>
      <c r="AW172" s="17">
        <v>8.8907086320796497E-2</v>
      </c>
      <c r="AX172" s="17">
        <v>8.3183667245939993E-2</v>
      </c>
      <c r="AY172" s="17">
        <v>0.128238113875734</v>
      </c>
      <c r="AZ172" s="17"/>
      <c r="BA172" s="17">
        <v>9.5790634791886903E-2</v>
      </c>
      <c r="BB172" s="17">
        <v>0.10834201895062</v>
      </c>
      <c r="BC172" s="17">
        <v>0.10154412168905</v>
      </c>
      <c r="BD172" s="17">
        <v>8.8088090861089693E-2</v>
      </c>
      <c r="BE172" s="17">
        <v>0.128943186077176</v>
      </c>
      <c r="BF172" s="17"/>
      <c r="BG172" s="17">
        <v>0.104001046876866</v>
      </c>
      <c r="BH172" s="17">
        <v>0.102056435087428</v>
      </c>
      <c r="BI172" s="17"/>
      <c r="BJ172" s="17">
        <v>0.10058725442553999</v>
      </c>
      <c r="BK172" s="17">
        <v>0.111132646622424</v>
      </c>
      <c r="BL172" s="17"/>
      <c r="BM172" s="17">
        <v>0.21720109073779201</v>
      </c>
      <c r="BN172" s="17">
        <v>9.7186713366913993E-2</v>
      </c>
      <c r="BO172" s="17">
        <v>4.43902683010634E-2</v>
      </c>
      <c r="BP172" s="17">
        <v>0.117101524794312</v>
      </c>
      <c r="BQ172" s="17">
        <v>6.95466141998385E-2</v>
      </c>
      <c r="BR172" s="17"/>
      <c r="BS172" s="17">
        <v>3.1277534832205599E-2</v>
      </c>
      <c r="BT172" s="17"/>
      <c r="BU172" s="17">
        <v>9.3908075766882398E-2</v>
      </c>
      <c r="BV172" s="17">
        <v>3.1341403643792197E-2</v>
      </c>
      <c r="BW172" s="17">
        <v>0.101959116261407</v>
      </c>
      <c r="BX172" s="17">
        <v>1.8559318862086401E-2</v>
      </c>
      <c r="BY172" s="17">
        <v>0.40908093647021798</v>
      </c>
      <c r="BZ172" s="17"/>
      <c r="CA172" s="17">
        <v>0</v>
      </c>
      <c r="CB172" s="17"/>
      <c r="CC172" s="17">
        <v>7.6184257033330899E-2</v>
      </c>
      <c r="CD172" s="17">
        <v>0.110325814266286</v>
      </c>
      <c r="CE172" s="17"/>
      <c r="CF172" s="17">
        <v>0.102591410833875</v>
      </c>
      <c r="CG172" s="17"/>
      <c r="CH172" s="17">
        <v>0.10905583534774101</v>
      </c>
      <c r="CI172" s="17">
        <v>5.5090272342374201E-2</v>
      </c>
    </row>
    <row r="173" spans="2:87" x14ac:dyDescent="0.35"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  <c r="BB173" s="17"/>
      <c r="BC173" s="17"/>
      <c r="BD173" s="17"/>
      <c r="BE173" s="17"/>
      <c r="BF173" s="17"/>
      <c r="BG173" s="17"/>
      <c r="BH173" s="17"/>
      <c r="BI173" s="17"/>
      <c r="BJ173" s="17"/>
      <c r="BK173" s="17"/>
      <c r="BL173" s="17"/>
      <c r="BM173" s="17"/>
      <c r="BN173" s="17"/>
      <c r="BO173" s="17"/>
      <c r="BP173" s="17"/>
      <c r="BQ173" s="17"/>
      <c r="BR173" s="17"/>
      <c r="BS173" s="17"/>
      <c r="BT173" s="17"/>
      <c r="BU173" s="17"/>
      <c r="BV173" s="17"/>
      <c r="BW173" s="17"/>
      <c r="BX173" s="17"/>
      <c r="BY173" s="17"/>
      <c r="BZ173" s="17"/>
      <c r="CA173" s="17"/>
      <c r="CB173" s="17"/>
      <c r="CC173" s="17"/>
      <c r="CD173" s="17"/>
      <c r="CE173" s="17"/>
      <c r="CF173" s="17"/>
      <c r="CG173" s="17"/>
      <c r="CH173" s="17"/>
      <c r="CI173" s="17"/>
    </row>
    <row r="174" spans="2:87" x14ac:dyDescent="0.35">
      <c r="B174" s="6" t="s">
        <v>175</v>
      </c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  <c r="BM174" s="17"/>
      <c r="BN174" s="17"/>
      <c r="BO174" s="17"/>
      <c r="BP174" s="17"/>
      <c r="BQ174" s="17"/>
      <c r="BR174" s="17"/>
      <c r="BS174" s="17"/>
      <c r="BT174" s="17"/>
      <c r="BU174" s="17"/>
      <c r="BV174" s="17"/>
      <c r="BW174" s="17"/>
      <c r="BX174" s="17"/>
      <c r="BY174" s="17"/>
      <c r="BZ174" s="17"/>
      <c r="CA174" s="17"/>
      <c r="CB174" s="17"/>
      <c r="CC174" s="17"/>
      <c r="CD174" s="17"/>
      <c r="CE174" s="17"/>
      <c r="CF174" s="17"/>
      <c r="CG174" s="17"/>
      <c r="CH174" s="17"/>
      <c r="CI174" s="17"/>
    </row>
    <row r="175" spans="2:87" x14ac:dyDescent="0.35">
      <c r="B175" s="24" t="s">
        <v>163</v>
      </c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  <c r="BA175" s="17"/>
      <c r="BB175" s="17"/>
      <c r="BC175" s="17"/>
      <c r="BD175" s="17"/>
      <c r="BE175" s="17"/>
      <c r="BF175" s="17"/>
      <c r="BG175" s="17"/>
      <c r="BH175" s="17"/>
      <c r="BI175" s="17"/>
      <c r="BJ175" s="17"/>
      <c r="BK175" s="17"/>
      <c r="BL175" s="17"/>
      <c r="BM175" s="17"/>
      <c r="BN175" s="17"/>
      <c r="BO175" s="17"/>
      <c r="BP175" s="17"/>
      <c r="BQ175" s="17"/>
      <c r="BR175" s="17"/>
      <c r="BS175" s="17"/>
      <c r="BT175" s="17"/>
      <c r="BU175" s="17"/>
      <c r="BV175" s="17"/>
      <c r="BW175" s="17"/>
      <c r="BX175" s="17"/>
      <c r="BY175" s="17"/>
      <c r="BZ175" s="17"/>
      <c r="CA175" s="17"/>
      <c r="CB175" s="17"/>
      <c r="CC175" s="17"/>
      <c r="CD175" s="17"/>
      <c r="CE175" s="17"/>
      <c r="CF175" s="17"/>
      <c r="CG175" s="17"/>
      <c r="CH175" s="17"/>
      <c r="CI175" s="17"/>
    </row>
    <row r="176" spans="2:87" x14ac:dyDescent="0.35">
      <c r="B176" t="s">
        <v>157</v>
      </c>
      <c r="C176" s="17">
        <v>8.8616928028286995E-2</v>
      </c>
      <c r="D176" s="17">
        <v>9.7265437830493295E-2</v>
      </c>
      <c r="E176" s="17">
        <v>8.0113707019658004E-2</v>
      </c>
      <c r="F176" s="17"/>
      <c r="G176" s="17">
        <v>6.2345333910526303E-2</v>
      </c>
      <c r="H176" s="17">
        <v>0.101523335365356</v>
      </c>
      <c r="I176" s="17">
        <v>6.6113952338738097E-2</v>
      </c>
      <c r="J176" s="17">
        <v>0.124782256253713</v>
      </c>
      <c r="K176" s="17">
        <v>0.13246364659990001</v>
      </c>
      <c r="L176" s="17">
        <v>3.9832198861177899E-2</v>
      </c>
      <c r="M176" s="17"/>
      <c r="N176" s="17">
        <v>7.6947482905498202E-2</v>
      </c>
      <c r="O176" s="17">
        <v>4.9800844163447898E-2</v>
      </c>
      <c r="P176" s="17">
        <v>0.121445483921593</v>
      </c>
      <c r="Q176" s="17">
        <v>0.112109770194657</v>
      </c>
      <c r="R176" s="17"/>
      <c r="S176" s="17">
        <v>9.8942761684054706E-2</v>
      </c>
      <c r="T176" s="17">
        <v>0.100356533007583</v>
      </c>
      <c r="U176" s="17">
        <v>7.5162872724357302E-2</v>
      </c>
      <c r="V176" s="17">
        <v>8.1925050563279894E-2</v>
      </c>
      <c r="W176" s="17">
        <v>9.1478740606787498E-2</v>
      </c>
      <c r="X176" s="17">
        <v>0.105240160828084</v>
      </c>
      <c r="Y176" s="17">
        <v>5.9064968880023203E-2</v>
      </c>
      <c r="Z176" s="17">
        <v>3.2240915429667998E-2</v>
      </c>
      <c r="AA176" s="17">
        <v>0.123596382263534</v>
      </c>
      <c r="AB176" s="17">
        <v>5.63145449879493E-2</v>
      </c>
      <c r="AC176" s="17">
        <v>7.75163945105216E-2</v>
      </c>
      <c r="AD176" s="17">
        <v>0.17577952353563001</v>
      </c>
      <c r="AE176" s="17"/>
      <c r="AF176" s="17">
        <v>0.14539354151714801</v>
      </c>
      <c r="AG176" s="17">
        <v>9.47263110940324E-2</v>
      </c>
      <c r="AH176" s="17">
        <v>7.3333533042840696E-2</v>
      </c>
      <c r="AI176" s="17">
        <v>4.5920365783026697E-2</v>
      </c>
      <c r="AJ176" s="17">
        <v>6.7223461097394396E-2</v>
      </c>
      <c r="AK176" s="17"/>
      <c r="AL176" s="17">
        <v>6.0391300379121202E-2</v>
      </c>
      <c r="AM176" s="17">
        <v>7.7167645957334399E-2</v>
      </c>
      <c r="AN176" s="17">
        <v>0.151504465951184</v>
      </c>
      <c r="AO176" s="17">
        <v>0.17601658399138201</v>
      </c>
      <c r="AP176" s="17"/>
      <c r="AQ176" s="17">
        <v>9.6704093755745096E-2</v>
      </c>
      <c r="AR176" s="17">
        <v>7.7464748380610404E-2</v>
      </c>
      <c r="AS176" s="17"/>
      <c r="AT176" s="17">
        <v>8.3966709608296303E-2</v>
      </c>
      <c r="AU176" s="17">
        <v>2.9659194356981299E-2</v>
      </c>
      <c r="AV176" s="17"/>
      <c r="AW176" s="17">
        <v>6.8889902745623094E-2</v>
      </c>
      <c r="AX176" s="17">
        <v>6.1254316047096503E-2</v>
      </c>
      <c r="AY176" s="17">
        <v>0.13822046204014901</v>
      </c>
      <c r="AZ176" s="17"/>
      <c r="BA176" s="17">
        <v>0.123138673610346</v>
      </c>
      <c r="BB176" s="17">
        <v>8.9426695775432094E-2</v>
      </c>
      <c r="BC176" s="17">
        <v>5.1172569627072902E-2</v>
      </c>
      <c r="BD176" s="17">
        <v>0.100940254663163</v>
      </c>
      <c r="BE176" s="17">
        <v>0.13913656033067401</v>
      </c>
      <c r="BF176" s="17"/>
      <c r="BG176" s="17">
        <v>9.3309638808463199E-2</v>
      </c>
      <c r="BH176" s="17">
        <v>8.5291100120594501E-2</v>
      </c>
      <c r="BI176" s="17"/>
      <c r="BJ176" s="17">
        <v>8.8627298644940705E-2</v>
      </c>
      <c r="BK176" s="17">
        <v>8.8579243015281597E-2</v>
      </c>
      <c r="BL176" s="17"/>
      <c r="BM176" s="17">
        <v>0.181650758641627</v>
      </c>
      <c r="BN176" s="17">
        <v>2.7709268194129999E-2</v>
      </c>
      <c r="BO176" s="17">
        <v>9.8072051434219598E-2</v>
      </c>
      <c r="BP176" s="17">
        <v>2.3520925152226198E-2</v>
      </c>
      <c r="BQ176" s="17">
        <v>9.4583807170734099E-2</v>
      </c>
      <c r="BR176" s="17"/>
      <c r="BS176" s="17">
        <v>0.114011113408289</v>
      </c>
      <c r="BT176" s="17"/>
      <c r="BU176" s="17">
        <v>4.62028789676752E-2</v>
      </c>
      <c r="BV176" s="17">
        <v>9.9674027823736105E-2</v>
      </c>
      <c r="BW176" s="17">
        <v>3.6282765361770698E-2</v>
      </c>
      <c r="BX176" s="17">
        <v>0.14583258528083501</v>
      </c>
      <c r="BY176" s="17">
        <v>8.3232163092725894E-2</v>
      </c>
      <c r="BZ176" s="17"/>
      <c r="CA176" s="17">
        <v>0.131099465533315</v>
      </c>
      <c r="CB176" s="17"/>
      <c r="CC176" s="17">
        <v>9.91602002499503E-2</v>
      </c>
      <c r="CD176" s="17">
        <v>5.8520810239015897E-2</v>
      </c>
      <c r="CE176" s="17"/>
      <c r="CF176" s="17">
        <v>6.5174698994490604E-2</v>
      </c>
      <c r="CG176" s="17"/>
      <c r="CH176" s="17">
        <v>6.6321713083686104E-2</v>
      </c>
      <c r="CI176" s="17">
        <v>0.12382163825299999</v>
      </c>
    </row>
    <row r="177" spans="2:87" x14ac:dyDescent="0.35">
      <c r="B177" t="s">
        <v>158</v>
      </c>
      <c r="C177" s="17">
        <v>0.28538947464949299</v>
      </c>
      <c r="D177" s="17">
        <v>0.31077230782991799</v>
      </c>
      <c r="E177" s="17">
        <v>0.25634041562221399</v>
      </c>
      <c r="F177" s="17"/>
      <c r="G177" s="17">
        <v>0.37497802741224001</v>
      </c>
      <c r="H177" s="17">
        <v>0.41471086248167399</v>
      </c>
      <c r="I177" s="17">
        <v>0.2358696577403</v>
      </c>
      <c r="J177" s="17">
        <v>0.22729633578162201</v>
      </c>
      <c r="K177" s="17">
        <v>0.24569858456030499</v>
      </c>
      <c r="L177" s="17">
        <v>0.22067988968612801</v>
      </c>
      <c r="M177" s="17"/>
      <c r="N177" s="17">
        <v>0.36550576279024</v>
      </c>
      <c r="O177" s="17">
        <v>0.31532580476169098</v>
      </c>
      <c r="P177" s="17">
        <v>0.16154289041037201</v>
      </c>
      <c r="Q177" s="17">
        <v>0.27982391340824803</v>
      </c>
      <c r="R177" s="17"/>
      <c r="S177" s="17">
        <v>0.370190164585745</v>
      </c>
      <c r="T177" s="17">
        <v>0.35998299815771301</v>
      </c>
      <c r="U177" s="17">
        <v>0.327800257421964</v>
      </c>
      <c r="V177" s="17">
        <v>0.23917893585847499</v>
      </c>
      <c r="W177" s="17">
        <v>0.19786730722735499</v>
      </c>
      <c r="X177" s="17">
        <v>0.338307663086726</v>
      </c>
      <c r="Y177" s="17">
        <v>0.145642087878395</v>
      </c>
      <c r="Z177" s="17">
        <v>0.19797589577481101</v>
      </c>
      <c r="AA177" s="17">
        <v>0.36434918065510202</v>
      </c>
      <c r="AB177" s="17">
        <v>0.245063883557671</v>
      </c>
      <c r="AC177" s="17">
        <v>0.187955522899726</v>
      </c>
      <c r="AD177" s="17">
        <v>0.231098517869116</v>
      </c>
      <c r="AE177" s="17"/>
      <c r="AF177" s="17">
        <v>0.23329845308254399</v>
      </c>
      <c r="AG177" s="17">
        <v>0.27611697394309898</v>
      </c>
      <c r="AH177" s="17">
        <v>0.234512940966982</v>
      </c>
      <c r="AI177" s="17">
        <v>0.37696795132887301</v>
      </c>
      <c r="AJ177" s="17">
        <v>0.41703014142153599</v>
      </c>
      <c r="AK177" s="17"/>
      <c r="AL177" s="17">
        <v>0.260948360164383</v>
      </c>
      <c r="AM177" s="17">
        <v>0.27919275314578301</v>
      </c>
      <c r="AN177" s="17">
        <v>0.324670084607936</v>
      </c>
      <c r="AO177" s="17">
        <v>0.386629041150782</v>
      </c>
      <c r="AP177" s="17"/>
      <c r="AQ177" s="17">
        <v>0.228784743444711</v>
      </c>
      <c r="AR177" s="17">
        <v>0.36344724576216503</v>
      </c>
      <c r="AS177" s="17"/>
      <c r="AT177" s="17">
        <v>0.28531850602439002</v>
      </c>
      <c r="AU177" s="17">
        <v>0.237385527653941</v>
      </c>
      <c r="AV177" s="17"/>
      <c r="AW177" s="17">
        <v>0.28775221926003902</v>
      </c>
      <c r="AX177" s="17">
        <v>0.30809220861133002</v>
      </c>
      <c r="AY177" s="17">
        <v>0.26989874611693798</v>
      </c>
      <c r="AZ177" s="17"/>
      <c r="BA177" s="17">
        <v>0.42002092427239401</v>
      </c>
      <c r="BB177" s="17">
        <v>0.22472461606683999</v>
      </c>
      <c r="BC177" s="17">
        <v>0.25516488909575002</v>
      </c>
      <c r="BD177" s="17">
        <v>0.29280317942970802</v>
      </c>
      <c r="BE177" s="17">
        <v>0.22116457719482299</v>
      </c>
      <c r="BF177" s="17"/>
      <c r="BG177" s="17">
        <v>0.28941637099773299</v>
      </c>
      <c r="BH177" s="17">
        <v>0.28253552415398397</v>
      </c>
      <c r="BI177" s="17"/>
      <c r="BJ177" s="17">
        <v>0.30648867430709198</v>
      </c>
      <c r="BK177" s="17">
        <v>0.20871866132629299</v>
      </c>
      <c r="BL177" s="17"/>
      <c r="BM177" s="17">
        <v>0.152242411806496</v>
      </c>
      <c r="BN177" s="17">
        <v>0.27225347796518901</v>
      </c>
      <c r="BO177" s="17">
        <v>0.37197226425470398</v>
      </c>
      <c r="BP177" s="17">
        <v>0.37022924653609202</v>
      </c>
      <c r="BQ177" s="17">
        <v>0.22198433967738701</v>
      </c>
      <c r="BR177" s="17"/>
      <c r="BS177" s="17">
        <v>0.276075040488094</v>
      </c>
      <c r="BT177" s="17"/>
      <c r="BU177" s="17">
        <v>0.26642364105722199</v>
      </c>
      <c r="BV177" s="17">
        <v>0.44782069600688601</v>
      </c>
      <c r="BW177" s="17">
        <v>0.34544995989101002</v>
      </c>
      <c r="BX177" s="17">
        <v>0.215749103739897</v>
      </c>
      <c r="BY177" s="17">
        <v>8.1232525977058101E-2</v>
      </c>
      <c r="BZ177" s="17"/>
      <c r="CA177" s="17">
        <v>0.31947664421654098</v>
      </c>
      <c r="CB177" s="17"/>
      <c r="CC177" s="17">
        <v>0.28852184158941302</v>
      </c>
      <c r="CD177" s="17">
        <v>0.30955954713134998</v>
      </c>
      <c r="CE177" s="17"/>
      <c r="CF177" s="17">
        <v>0.282328325554075</v>
      </c>
      <c r="CG177" s="17"/>
      <c r="CH177" s="17">
        <v>0.21205053235044999</v>
      </c>
      <c r="CI177" s="17">
        <v>0.49890500580915798</v>
      </c>
    </row>
    <row r="178" spans="2:87" x14ac:dyDescent="0.35">
      <c r="B178" t="s">
        <v>159</v>
      </c>
      <c r="C178" s="17">
        <v>0.33965675091890501</v>
      </c>
      <c r="D178" s="17">
        <v>0.32818421514646201</v>
      </c>
      <c r="E178" s="17">
        <v>0.35285633077532502</v>
      </c>
      <c r="F178" s="17"/>
      <c r="G178" s="17">
        <v>0.36825548928607699</v>
      </c>
      <c r="H178" s="17">
        <v>0.21929057141380201</v>
      </c>
      <c r="I178" s="17">
        <v>0.38757408782953601</v>
      </c>
      <c r="J178" s="17">
        <v>0.27958576402007901</v>
      </c>
      <c r="K178" s="17">
        <v>0.33809688151890799</v>
      </c>
      <c r="L178" s="17">
        <v>0.458651865739445</v>
      </c>
      <c r="M178" s="17"/>
      <c r="N178" s="17">
        <v>0.33434980423163602</v>
      </c>
      <c r="O178" s="17">
        <v>0.36760468467365898</v>
      </c>
      <c r="P178" s="17">
        <v>0.41371021332373797</v>
      </c>
      <c r="Q178" s="17">
        <v>0.25013788775388501</v>
      </c>
      <c r="R178" s="17"/>
      <c r="S178" s="17">
        <v>0.31895233263754402</v>
      </c>
      <c r="T178" s="17">
        <v>0.29932982183700202</v>
      </c>
      <c r="U178" s="17">
        <v>0.40258891250734702</v>
      </c>
      <c r="V178" s="17">
        <v>0.35583090876555901</v>
      </c>
      <c r="W178" s="17">
        <v>0.41062852118001397</v>
      </c>
      <c r="X178" s="17">
        <v>0.25676704460393501</v>
      </c>
      <c r="Y178" s="17">
        <v>0.48603357747666198</v>
      </c>
      <c r="Z178" s="17">
        <v>0.317826434309397</v>
      </c>
      <c r="AA178" s="17">
        <v>0.298142264926751</v>
      </c>
      <c r="AB178" s="17">
        <v>0.370014696715253</v>
      </c>
      <c r="AC178" s="17">
        <v>0.26539265795016398</v>
      </c>
      <c r="AD178" s="17">
        <v>0.273051024841997</v>
      </c>
      <c r="AE178" s="17"/>
      <c r="AF178" s="17">
        <v>0.28646754081854398</v>
      </c>
      <c r="AG178" s="17">
        <v>0.345101796254277</v>
      </c>
      <c r="AH178" s="17">
        <v>0.35257484156080199</v>
      </c>
      <c r="AI178" s="17">
        <v>0.38905204406322502</v>
      </c>
      <c r="AJ178" s="17">
        <v>0.35061091316576698</v>
      </c>
      <c r="AK178" s="17"/>
      <c r="AL178" s="17">
        <v>0.34501474914825597</v>
      </c>
      <c r="AM178" s="17">
        <v>0.370474302003582</v>
      </c>
      <c r="AN178" s="17">
        <v>0.295852814246715</v>
      </c>
      <c r="AO178" s="17">
        <v>0.202442960793769</v>
      </c>
      <c r="AP178" s="17"/>
      <c r="AQ178" s="17">
        <v>0.35559575810569499</v>
      </c>
      <c r="AR178" s="17">
        <v>0.317676903152318</v>
      </c>
      <c r="AS178" s="17"/>
      <c r="AT178" s="17">
        <v>0.31160632920873799</v>
      </c>
      <c r="AU178" s="17">
        <v>0.499869157167116</v>
      </c>
      <c r="AV178" s="17"/>
      <c r="AW178" s="17">
        <v>0.34961566382261799</v>
      </c>
      <c r="AX178" s="17">
        <v>0.39750413587496197</v>
      </c>
      <c r="AY178" s="17">
        <v>0.28485234585643299</v>
      </c>
      <c r="AZ178" s="17"/>
      <c r="BA178" s="17">
        <v>0.22885676098230401</v>
      </c>
      <c r="BB178" s="17">
        <v>0.40499927016295101</v>
      </c>
      <c r="BC178" s="17">
        <v>0.37535865179500599</v>
      </c>
      <c r="BD178" s="17">
        <v>0.28940095123010501</v>
      </c>
      <c r="BE178" s="17">
        <v>0.33657536797628201</v>
      </c>
      <c r="BF178" s="17"/>
      <c r="BG178" s="17">
        <v>0.33083926465719699</v>
      </c>
      <c r="BH178" s="17">
        <v>0.345905898428436</v>
      </c>
      <c r="BI178" s="17"/>
      <c r="BJ178" s="17">
        <v>0.32128454547844598</v>
      </c>
      <c r="BK178" s="17">
        <v>0.40641814265509102</v>
      </c>
      <c r="BL178" s="17"/>
      <c r="BM178" s="17">
        <v>0.343168868703282</v>
      </c>
      <c r="BN178" s="17">
        <v>0.361676525183868</v>
      </c>
      <c r="BO178" s="17">
        <v>0.319576623255307</v>
      </c>
      <c r="BP178" s="17">
        <v>0.36020494175840201</v>
      </c>
      <c r="BQ178" s="17">
        <v>0.32239085418269697</v>
      </c>
      <c r="BR178" s="17"/>
      <c r="BS178" s="17">
        <v>0.34377142724798698</v>
      </c>
      <c r="BT178" s="17"/>
      <c r="BU178" s="17">
        <v>0.37396804426848501</v>
      </c>
      <c r="BV178" s="17">
        <v>0.33316220675825797</v>
      </c>
      <c r="BW178" s="17">
        <v>0.32143709496802902</v>
      </c>
      <c r="BX178" s="17">
        <v>0.33218894606299099</v>
      </c>
      <c r="BY178" s="17">
        <v>0.32717400060360702</v>
      </c>
      <c r="BZ178" s="17"/>
      <c r="CA178" s="17">
        <v>0.373245641621125</v>
      </c>
      <c r="CB178" s="17"/>
      <c r="CC178" s="17">
        <v>0.35810513084694301</v>
      </c>
      <c r="CD178" s="17">
        <v>0.30662946475449698</v>
      </c>
      <c r="CE178" s="17"/>
      <c r="CF178" s="17">
        <v>0.37763538950327502</v>
      </c>
      <c r="CG178" s="17"/>
      <c r="CH178" s="17">
        <v>0.41786694934910201</v>
      </c>
      <c r="CI178" s="17">
        <v>0.22052094251198101</v>
      </c>
    </row>
    <row r="179" spans="2:87" x14ac:dyDescent="0.35">
      <c r="B179" t="s">
        <v>160</v>
      </c>
      <c r="C179" s="17">
        <v>0.18593611018501199</v>
      </c>
      <c r="D179" s="17">
        <v>0.184321665086909</v>
      </c>
      <c r="E179" s="17">
        <v>0.188373618680618</v>
      </c>
      <c r="F179" s="17"/>
      <c r="G179" s="17">
        <v>8.4593986714786698E-2</v>
      </c>
      <c r="H179" s="17">
        <v>0.173329032011799</v>
      </c>
      <c r="I179" s="17">
        <v>0.172866335004911</v>
      </c>
      <c r="J179" s="17">
        <v>0.26203892894687297</v>
      </c>
      <c r="K179" s="17">
        <v>0.20979288081170799</v>
      </c>
      <c r="L179" s="17">
        <v>0.189726431150645</v>
      </c>
      <c r="M179" s="17"/>
      <c r="N179" s="17">
        <v>0.14784766303201999</v>
      </c>
      <c r="O179" s="17">
        <v>0.18043860155209299</v>
      </c>
      <c r="P179" s="17">
        <v>0.22160723857533701</v>
      </c>
      <c r="Q179" s="17">
        <v>0.199444860964476</v>
      </c>
      <c r="R179" s="17"/>
      <c r="S179" s="17">
        <v>0.17450814809075901</v>
      </c>
      <c r="T179" s="17">
        <v>0.14805962618489801</v>
      </c>
      <c r="U179" s="17">
        <v>0.17058300981869101</v>
      </c>
      <c r="V179" s="17">
        <v>0.16355259957083401</v>
      </c>
      <c r="W179" s="17">
        <v>0.210511790997682</v>
      </c>
      <c r="X179" s="17">
        <v>0.18914708200855601</v>
      </c>
      <c r="Y179" s="17">
        <v>0.19240362643264</v>
      </c>
      <c r="Z179" s="17">
        <v>0.39023432831905802</v>
      </c>
      <c r="AA179" s="17">
        <v>0.105995310318497</v>
      </c>
      <c r="AB179" s="17">
        <v>0.20966529346976601</v>
      </c>
      <c r="AC179" s="17">
        <v>0.219095300834207</v>
      </c>
      <c r="AD179" s="17">
        <v>0.18153532263061001</v>
      </c>
      <c r="AE179" s="17"/>
      <c r="AF179" s="17">
        <v>0.20903253947984601</v>
      </c>
      <c r="AG179" s="17">
        <v>0.19816907761088101</v>
      </c>
      <c r="AH179" s="17">
        <v>0.19060828620338499</v>
      </c>
      <c r="AI179" s="17">
        <v>0.16989456554069601</v>
      </c>
      <c r="AJ179" s="17">
        <v>8.5226314617434601E-2</v>
      </c>
      <c r="AK179" s="17"/>
      <c r="AL179" s="17">
        <v>0.20514946145381499</v>
      </c>
      <c r="AM179" s="17">
        <v>0.16209236826084</v>
      </c>
      <c r="AN179" s="17">
        <v>0.18495608604327199</v>
      </c>
      <c r="AO179" s="17">
        <v>0.23491141406406599</v>
      </c>
      <c r="AP179" s="17"/>
      <c r="AQ179" s="17">
        <v>0.213927951710458</v>
      </c>
      <c r="AR179" s="17">
        <v>0.14733543649024999</v>
      </c>
      <c r="AS179" s="17"/>
      <c r="AT179" s="17">
        <v>0.19515750412208799</v>
      </c>
      <c r="AU179" s="17">
        <v>0.16844474800995901</v>
      </c>
      <c r="AV179" s="17"/>
      <c r="AW179" s="17">
        <v>0.19944999064961899</v>
      </c>
      <c r="AX179" s="17">
        <v>0.124166633714477</v>
      </c>
      <c r="AY179" s="17">
        <v>0.213574418227852</v>
      </c>
      <c r="AZ179" s="17"/>
      <c r="BA179" s="17">
        <v>0.130947640432961</v>
      </c>
      <c r="BB179" s="17">
        <v>0.20027722706345299</v>
      </c>
      <c r="BC179" s="17">
        <v>0.20622179826248199</v>
      </c>
      <c r="BD179" s="17">
        <v>0.22876752381593499</v>
      </c>
      <c r="BE179" s="17">
        <v>0.157891549989154</v>
      </c>
      <c r="BF179" s="17"/>
      <c r="BG179" s="17">
        <v>0.17784074300220101</v>
      </c>
      <c r="BH179" s="17">
        <v>0.191673475933898</v>
      </c>
      <c r="BI179" s="17"/>
      <c r="BJ179" s="17">
        <v>0.18101514345474901</v>
      </c>
      <c r="BK179" s="17">
        <v>0.203818045408549</v>
      </c>
      <c r="BL179" s="17"/>
      <c r="BM179" s="17">
        <v>0.121599976729117</v>
      </c>
      <c r="BN179" s="17">
        <v>0.25178547377562299</v>
      </c>
      <c r="BO179" s="17">
        <v>0.16549639757567</v>
      </c>
      <c r="BP179" s="17">
        <v>0.105684952946396</v>
      </c>
      <c r="BQ179" s="17">
        <v>0.24350530871735601</v>
      </c>
      <c r="BR179" s="17"/>
      <c r="BS179" s="17">
        <v>0.21742070581769801</v>
      </c>
      <c r="BT179" s="17"/>
      <c r="BU179" s="17">
        <v>0.21869005243671399</v>
      </c>
      <c r="BV179" s="17">
        <v>8.8470505049349502E-2</v>
      </c>
      <c r="BW179" s="17">
        <v>0.19442867312383899</v>
      </c>
      <c r="BX179" s="17">
        <v>0.26047586444841803</v>
      </c>
      <c r="BY179" s="17">
        <v>9.9280373856391102E-2</v>
      </c>
      <c r="BZ179" s="17"/>
      <c r="CA179" s="17">
        <v>0.17617824862901901</v>
      </c>
      <c r="CB179" s="17"/>
      <c r="CC179" s="17">
        <v>0.18354044805608499</v>
      </c>
      <c r="CD179" s="17">
        <v>0.19358514698595999</v>
      </c>
      <c r="CE179" s="17"/>
      <c r="CF179" s="17">
        <v>0.20258399236830599</v>
      </c>
      <c r="CG179" s="17"/>
      <c r="CH179" s="17">
        <v>0.20681499086347099</v>
      </c>
      <c r="CI179" s="17">
        <v>9.9643437943867305E-2</v>
      </c>
    </row>
    <row r="180" spans="2:87" x14ac:dyDescent="0.35">
      <c r="B180" t="s">
        <v>161</v>
      </c>
      <c r="C180" s="17">
        <v>0.100400736218303</v>
      </c>
      <c r="D180" s="17">
        <v>7.9456374106217198E-2</v>
      </c>
      <c r="E180" s="17">
        <v>0.122315927902185</v>
      </c>
      <c r="F180" s="17"/>
      <c r="G180" s="17">
        <v>0.10982716267637101</v>
      </c>
      <c r="H180" s="17">
        <v>9.1146198727368802E-2</v>
      </c>
      <c r="I180" s="17">
        <v>0.13757596708651501</v>
      </c>
      <c r="J180" s="17">
        <v>0.106296714997714</v>
      </c>
      <c r="K180" s="17">
        <v>7.3948006509179307E-2</v>
      </c>
      <c r="L180" s="17">
        <v>9.1109614562603899E-2</v>
      </c>
      <c r="M180" s="17"/>
      <c r="N180" s="17">
        <v>7.5349287040606006E-2</v>
      </c>
      <c r="O180" s="17">
        <v>8.6830064849108102E-2</v>
      </c>
      <c r="P180" s="17">
        <v>8.1694173768960598E-2</v>
      </c>
      <c r="Q180" s="17">
        <v>0.15848356767873401</v>
      </c>
      <c r="R180" s="17"/>
      <c r="S180" s="17">
        <v>3.7406593001896901E-2</v>
      </c>
      <c r="T180" s="17">
        <v>9.2271020812804097E-2</v>
      </c>
      <c r="U180" s="17">
        <v>2.3864947527641199E-2</v>
      </c>
      <c r="V180" s="17">
        <v>0.15951250524185201</v>
      </c>
      <c r="W180" s="17">
        <v>8.9513639988160296E-2</v>
      </c>
      <c r="X180" s="17">
        <v>0.110538049472699</v>
      </c>
      <c r="Y180" s="17">
        <v>0.116855739332279</v>
      </c>
      <c r="Z180" s="17">
        <v>6.1722426167065698E-2</v>
      </c>
      <c r="AA180" s="17">
        <v>0.107916861836116</v>
      </c>
      <c r="AB180" s="17">
        <v>0.11894158126936</v>
      </c>
      <c r="AC180" s="17">
        <v>0.25004012380538099</v>
      </c>
      <c r="AD180" s="17">
        <v>0.13853561112264701</v>
      </c>
      <c r="AE180" s="17"/>
      <c r="AF180" s="17">
        <v>0.12580792510191699</v>
      </c>
      <c r="AG180" s="17">
        <v>8.5885841097711704E-2</v>
      </c>
      <c r="AH180" s="17">
        <v>0.14897039822599001</v>
      </c>
      <c r="AI180" s="17">
        <v>1.8165073284179201E-2</v>
      </c>
      <c r="AJ180" s="17">
        <v>7.9909169697867002E-2</v>
      </c>
      <c r="AK180" s="17"/>
      <c r="AL180" s="17">
        <v>0.12849612885442299</v>
      </c>
      <c r="AM180" s="17">
        <v>0.111072930632461</v>
      </c>
      <c r="AN180" s="17">
        <v>4.3016549150893001E-2</v>
      </c>
      <c r="AO180" s="17">
        <v>0</v>
      </c>
      <c r="AP180" s="17"/>
      <c r="AQ180" s="17">
        <v>0.10498745298339</v>
      </c>
      <c r="AR180" s="17">
        <v>9.4075666214655698E-2</v>
      </c>
      <c r="AS180" s="17"/>
      <c r="AT180" s="17">
        <v>0.123950951036487</v>
      </c>
      <c r="AU180" s="17">
        <v>6.4641372812002801E-2</v>
      </c>
      <c r="AV180" s="17"/>
      <c r="AW180" s="17">
        <v>9.4292223522100899E-2</v>
      </c>
      <c r="AX180" s="17">
        <v>0.10898270575213501</v>
      </c>
      <c r="AY180" s="17">
        <v>9.34540277586276E-2</v>
      </c>
      <c r="AZ180" s="17"/>
      <c r="BA180" s="17">
        <v>9.7036000701994696E-2</v>
      </c>
      <c r="BB180" s="17">
        <v>8.0572190931323603E-2</v>
      </c>
      <c r="BC180" s="17">
        <v>0.112082091219689</v>
      </c>
      <c r="BD180" s="17">
        <v>8.8088090861089693E-2</v>
      </c>
      <c r="BE180" s="17">
        <v>0.14523194450906701</v>
      </c>
      <c r="BF180" s="17"/>
      <c r="BG180" s="17">
        <v>0.108593982534406</v>
      </c>
      <c r="BH180" s="17">
        <v>9.4594001363086905E-2</v>
      </c>
      <c r="BI180" s="17"/>
      <c r="BJ180" s="17">
        <v>0.10258433811477199</v>
      </c>
      <c r="BK180" s="17">
        <v>9.2465907594785193E-2</v>
      </c>
      <c r="BL180" s="17"/>
      <c r="BM180" s="17">
        <v>0.20133798411947701</v>
      </c>
      <c r="BN180" s="17">
        <v>8.6575254881190694E-2</v>
      </c>
      <c r="BO180" s="17">
        <v>4.4882663480100102E-2</v>
      </c>
      <c r="BP180" s="17">
        <v>0.14035993360688401</v>
      </c>
      <c r="BQ180" s="17">
        <v>0.117535690251826</v>
      </c>
      <c r="BR180" s="17"/>
      <c r="BS180" s="17">
        <v>4.8721713037930603E-2</v>
      </c>
      <c r="BT180" s="17"/>
      <c r="BU180" s="17">
        <v>9.4715383269903905E-2</v>
      </c>
      <c r="BV180" s="17">
        <v>3.08725643617704E-2</v>
      </c>
      <c r="BW180" s="17">
        <v>0.10240150665535</v>
      </c>
      <c r="BX180" s="17">
        <v>4.5753500467858498E-2</v>
      </c>
      <c r="BY180" s="17">
        <v>0.40908093647021798</v>
      </c>
      <c r="BZ180" s="17"/>
      <c r="CA180" s="17">
        <v>0</v>
      </c>
      <c r="CB180" s="17"/>
      <c r="CC180" s="17">
        <v>7.06723792576094E-2</v>
      </c>
      <c r="CD180" s="17">
        <v>0.13170503088917701</v>
      </c>
      <c r="CE180" s="17"/>
      <c r="CF180" s="17">
        <v>7.2277593579853999E-2</v>
      </c>
      <c r="CG180" s="17"/>
      <c r="CH180" s="17">
        <v>9.6945814353289805E-2</v>
      </c>
      <c r="CI180" s="17">
        <v>5.7108975481993701E-2</v>
      </c>
    </row>
    <row r="181" spans="2:87" x14ac:dyDescent="0.35"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  <c r="BB181" s="17"/>
      <c r="BC181" s="17"/>
      <c r="BD181" s="17"/>
      <c r="BE181" s="17"/>
      <c r="BF181" s="17"/>
      <c r="BG181" s="17"/>
      <c r="BH181" s="17"/>
      <c r="BI181" s="17"/>
      <c r="BJ181" s="17"/>
      <c r="BK181" s="17"/>
      <c r="BL181" s="17"/>
      <c r="BM181" s="17"/>
      <c r="BN181" s="17"/>
      <c r="BO181" s="17"/>
      <c r="BP181" s="17"/>
      <c r="BQ181" s="17"/>
      <c r="BR181" s="17"/>
      <c r="BS181" s="17"/>
      <c r="BT181" s="17"/>
      <c r="BU181" s="17"/>
      <c r="BV181" s="17"/>
      <c r="BW181" s="17"/>
      <c r="BX181" s="17"/>
      <c r="BY181" s="17"/>
      <c r="BZ181" s="17"/>
      <c r="CA181" s="17"/>
      <c r="CB181" s="17"/>
      <c r="CC181" s="17"/>
      <c r="CD181" s="17"/>
      <c r="CE181" s="17"/>
      <c r="CF181" s="17"/>
      <c r="CG181" s="17"/>
      <c r="CH181" s="17"/>
      <c r="CI181" s="17"/>
    </row>
    <row r="182" spans="2:87" x14ac:dyDescent="0.35">
      <c r="B182" s="6" t="s">
        <v>176</v>
      </c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/>
      <c r="BB182" s="17"/>
      <c r="BC182" s="17"/>
      <c r="BD182" s="17"/>
      <c r="BE182" s="17"/>
      <c r="BF182" s="17"/>
      <c r="BG182" s="17"/>
      <c r="BH182" s="17"/>
      <c r="BI182" s="17"/>
      <c r="BJ182" s="17"/>
      <c r="BK182" s="17"/>
      <c r="BL182" s="17"/>
      <c r="BM182" s="17"/>
      <c r="BN182" s="17"/>
      <c r="BO182" s="17"/>
      <c r="BP182" s="17"/>
      <c r="BQ182" s="17"/>
      <c r="BR182" s="17"/>
      <c r="BS182" s="17"/>
      <c r="BT182" s="17"/>
      <c r="BU182" s="17"/>
      <c r="BV182" s="17"/>
      <c r="BW182" s="17"/>
      <c r="BX182" s="17"/>
      <c r="BY182" s="17"/>
      <c r="BZ182" s="17"/>
      <c r="CA182" s="17"/>
      <c r="CB182" s="17"/>
      <c r="CC182" s="17"/>
      <c r="CD182" s="17"/>
      <c r="CE182" s="17"/>
      <c r="CF182" s="17"/>
      <c r="CG182" s="17"/>
      <c r="CH182" s="17"/>
      <c r="CI182" s="17"/>
    </row>
    <row r="183" spans="2:87" x14ac:dyDescent="0.35">
      <c r="B183" s="24" t="s">
        <v>163</v>
      </c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  <c r="BA183" s="17"/>
      <c r="BB183" s="17"/>
      <c r="BC183" s="17"/>
      <c r="BD183" s="17"/>
      <c r="BE183" s="17"/>
      <c r="BF183" s="17"/>
      <c r="BG183" s="17"/>
      <c r="BH183" s="17"/>
      <c r="BI183" s="17"/>
      <c r="BJ183" s="17"/>
      <c r="BK183" s="17"/>
      <c r="BL183" s="17"/>
      <c r="BM183" s="17"/>
      <c r="BN183" s="17"/>
      <c r="BO183" s="17"/>
      <c r="BP183" s="17"/>
      <c r="BQ183" s="17"/>
      <c r="BR183" s="17"/>
      <c r="BS183" s="17"/>
      <c r="BT183" s="17"/>
      <c r="BU183" s="17"/>
      <c r="BV183" s="17"/>
      <c r="BW183" s="17"/>
      <c r="BX183" s="17"/>
      <c r="BY183" s="17"/>
      <c r="BZ183" s="17"/>
      <c r="CA183" s="17"/>
      <c r="CB183" s="17"/>
      <c r="CC183" s="17"/>
      <c r="CD183" s="17"/>
      <c r="CE183" s="17"/>
      <c r="CF183" s="17"/>
      <c r="CG183" s="17"/>
      <c r="CH183" s="17"/>
      <c r="CI183" s="17"/>
    </row>
    <row r="184" spans="2:87" x14ac:dyDescent="0.35">
      <c r="B184" t="s">
        <v>157</v>
      </c>
      <c r="C184" s="17">
        <v>0.225362872520388</v>
      </c>
      <c r="D184" s="17">
        <v>0.22757886981780301</v>
      </c>
      <c r="E184" s="17">
        <v>0.22403503533733801</v>
      </c>
      <c r="F184" s="17"/>
      <c r="G184" s="17">
        <v>0.177551813852591</v>
      </c>
      <c r="H184" s="17">
        <v>0.233795985781062</v>
      </c>
      <c r="I184" s="17">
        <v>0.228799018491189</v>
      </c>
      <c r="J184" s="17">
        <v>0.18249101940110499</v>
      </c>
      <c r="K184" s="17">
        <v>0.24275739235218499</v>
      </c>
      <c r="L184" s="17">
        <v>0.27553996956673399</v>
      </c>
      <c r="M184" s="17"/>
      <c r="N184" s="17">
        <v>0.19425713651478899</v>
      </c>
      <c r="O184" s="17">
        <v>0.19190029738470299</v>
      </c>
      <c r="P184" s="17">
        <v>0.28987925678288901</v>
      </c>
      <c r="Q184" s="17">
        <v>0.24157478341310601</v>
      </c>
      <c r="R184" s="17"/>
      <c r="S184" s="17">
        <v>0.136266509826314</v>
      </c>
      <c r="T184" s="17">
        <v>0.18607727970420601</v>
      </c>
      <c r="U184" s="17">
        <v>0.25421769949860501</v>
      </c>
      <c r="V184" s="17">
        <v>0.34387487597789901</v>
      </c>
      <c r="W184" s="17">
        <v>0.25258287062416102</v>
      </c>
      <c r="X184" s="17">
        <v>0.30237695553968402</v>
      </c>
      <c r="Y184" s="17">
        <v>0.19938776021358301</v>
      </c>
      <c r="Z184" s="17">
        <v>0.21681648732716</v>
      </c>
      <c r="AA184" s="17">
        <v>0.14752298717227399</v>
      </c>
      <c r="AB184" s="17">
        <v>0.19162238086917599</v>
      </c>
      <c r="AC184" s="17">
        <v>0.328675761144196</v>
      </c>
      <c r="AD184" s="17">
        <v>0.44931765375574301</v>
      </c>
      <c r="AE184" s="17"/>
      <c r="AF184" s="17">
        <v>0.22893215044297099</v>
      </c>
      <c r="AG184" s="17">
        <v>0.25076296763810701</v>
      </c>
      <c r="AH184" s="17">
        <v>0.218477448695132</v>
      </c>
      <c r="AI184" s="17">
        <v>0.166266473494179</v>
      </c>
      <c r="AJ184" s="17">
        <v>0.23270151885506299</v>
      </c>
      <c r="AK184" s="17"/>
      <c r="AL184" s="17">
        <v>0.22940779160841801</v>
      </c>
      <c r="AM184" s="17">
        <v>0.191071060265918</v>
      </c>
      <c r="AN184" s="17">
        <v>0.29224288261342302</v>
      </c>
      <c r="AO184" s="17">
        <v>0.23006167677068401</v>
      </c>
      <c r="AP184" s="17"/>
      <c r="AQ184" s="17">
        <v>0.255824259965032</v>
      </c>
      <c r="AR184" s="17">
        <v>0.18335670168766399</v>
      </c>
      <c r="AS184" s="17"/>
      <c r="AT184" s="17">
        <v>0.216845141532337</v>
      </c>
      <c r="AU184" s="17">
        <v>0.25721934361992399</v>
      </c>
      <c r="AV184" s="17"/>
      <c r="AW184" s="17">
        <v>0.26997567155872398</v>
      </c>
      <c r="AX184" s="17">
        <v>0.181947145992612</v>
      </c>
      <c r="AY184" s="17">
        <v>0.20972811038217401</v>
      </c>
      <c r="AZ184" s="17"/>
      <c r="BA184" s="17">
        <v>0.19117887085529001</v>
      </c>
      <c r="BB184" s="17">
        <v>0.245687613502024</v>
      </c>
      <c r="BC184" s="17">
        <v>0.22932549780407599</v>
      </c>
      <c r="BD184" s="17">
        <v>0.25179965557483402</v>
      </c>
      <c r="BE184" s="17">
        <v>0.20631350705301199</v>
      </c>
      <c r="BF184" s="17"/>
      <c r="BG184" s="17">
        <v>0.203210719292339</v>
      </c>
      <c r="BH184" s="17">
        <v>0.24106259340081199</v>
      </c>
      <c r="BI184" s="17"/>
      <c r="BJ184" s="17">
        <v>0.21908150955477501</v>
      </c>
      <c r="BK184" s="17">
        <v>0.24818825050472601</v>
      </c>
      <c r="BL184" s="17"/>
      <c r="BM184" s="17">
        <v>0.24601103436529501</v>
      </c>
      <c r="BN184" s="17">
        <v>0.34995046380814199</v>
      </c>
      <c r="BO184" s="17">
        <v>0.177384490708732</v>
      </c>
      <c r="BP184" s="17">
        <v>7.3297425306089695E-2</v>
      </c>
      <c r="BQ184" s="17">
        <v>0.34863254148454897</v>
      </c>
      <c r="BR184" s="17"/>
      <c r="BS184" s="17">
        <v>0.39057108600954998</v>
      </c>
      <c r="BT184" s="17"/>
      <c r="BU184" s="17">
        <v>0.29963391823216901</v>
      </c>
      <c r="BV184" s="17">
        <v>0.136945450304466</v>
      </c>
      <c r="BW184" s="17">
        <v>0.14006324912009999</v>
      </c>
      <c r="BX184" s="17">
        <v>0.46807203663871599</v>
      </c>
      <c r="BY184" s="17">
        <v>7.4102235767797495E-2</v>
      </c>
      <c r="BZ184" s="17"/>
      <c r="CA184" s="17">
        <v>0.311959765960303</v>
      </c>
      <c r="CB184" s="17"/>
      <c r="CC184" s="17">
        <v>0.235327471640289</v>
      </c>
      <c r="CD184" s="17">
        <v>0.19321722467142499</v>
      </c>
      <c r="CE184" s="17"/>
      <c r="CF184" s="17">
        <v>0.19887494839294201</v>
      </c>
      <c r="CG184" s="17"/>
      <c r="CH184" s="17">
        <v>0.27545357705384599</v>
      </c>
      <c r="CI184" s="17">
        <v>0.16889669126367901</v>
      </c>
    </row>
    <row r="185" spans="2:87" x14ac:dyDescent="0.35">
      <c r="B185" t="s">
        <v>158</v>
      </c>
      <c r="C185" s="17">
        <v>0.31788694366890702</v>
      </c>
      <c r="D185" s="17">
        <v>0.33067578018066901</v>
      </c>
      <c r="E185" s="17">
        <v>0.30189860739026397</v>
      </c>
      <c r="F185" s="17"/>
      <c r="G185" s="17">
        <v>0.34715649681821698</v>
      </c>
      <c r="H185" s="17">
        <v>0.42213725021592602</v>
      </c>
      <c r="I185" s="17">
        <v>0.34704715669355402</v>
      </c>
      <c r="J185" s="17">
        <v>0.32009850603159601</v>
      </c>
      <c r="K185" s="17">
        <v>0.26828743683608602</v>
      </c>
      <c r="L185" s="17">
        <v>0.21212885204470899</v>
      </c>
      <c r="M185" s="17"/>
      <c r="N185" s="17">
        <v>0.39692574195234598</v>
      </c>
      <c r="O185" s="17">
        <v>0.350373229051613</v>
      </c>
      <c r="P185" s="17">
        <v>0.26407648268745298</v>
      </c>
      <c r="Q185" s="17">
        <v>0.243776200756599</v>
      </c>
      <c r="R185" s="17"/>
      <c r="S185" s="17">
        <v>0.370673046397763</v>
      </c>
      <c r="T185" s="17">
        <v>0.34435882511333599</v>
      </c>
      <c r="U185" s="17">
        <v>0.38543364273205399</v>
      </c>
      <c r="V185" s="17">
        <v>0.21310697557184499</v>
      </c>
      <c r="W185" s="17">
        <v>0.30775269605910499</v>
      </c>
      <c r="X185" s="17">
        <v>0.26308821545451</v>
      </c>
      <c r="Y185" s="17">
        <v>0.34772268390774702</v>
      </c>
      <c r="Z185" s="17">
        <v>0.34923930967769701</v>
      </c>
      <c r="AA185" s="17">
        <v>0.42176863110622798</v>
      </c>
      <c r="AB185" s="17">
        <v>0.27700414481975499</v>
      </c>
      <c r="AC185" s="17">
        <v>0.18616383942804299</v>
      </c>
      <c r="AD185" s="17">
        <v>0.131058580598617</v>
      </c>
      <c r="AE185" s="17"/>
      <c r="AF185" s="17">
        <v>0.26663021111440199</v>
      </c>
      <c r="AG185" s="17">
        <v>0.28504176883841797</v>
      </c>
      <c r="AH185" s="17">
        <v>0.30978277462099502</v>
      </c>
      <c r="AI185" s="17">
        <v>0.40961137769598599</v>
      </c>
      <c r="AJ185" s="17">
        <v>0.44616857076928002</v>
      </c>
      <c r="AK185" s="17"/>
      <c r="AL185" s="17">
        <v>0.26431298407405601</v>
      </c>
      <c r="AM185" s="17">
        <v>0.34784871999306299</v>
      </c>
      <c r="AN185" s="17">
        <v>0.33422706907654498</v>
      </c>
      <c r="AO185" s="17">
        <v>0.43601791242687998</v>
      </c>
      <c r="AP185" s="17"/>
      <c r="AQ185" s="17">
        <v>0.28765549891865899</v>
      </c>
      <c r="AR185" s="17">
        <v>0.35957602414847301</v>
      </c>
      <c r="AS185" s="17"/>
      <c r="AT185" s="17">
        <v>0.33065696768202502</v>
      </c>
      <c r="AU185" s="17">
        <v>0.25272389041362397</v>
      </c>
      <c r="AV185" s="17"/>
      <c r="AW185" s="17">
        <v>0.28672105051164298</v>
      </c>
      <c r="AX185" s="17">
        <v>0.35795040414569901</v>
      </c>
      <c r="AY185" s="17">
        <v>0.31853410581904601</v>
      </c>
      <c r="AZ185" s="17"/>
      <c r="BA185" s="17">
        <v>0.35183537103387102</v>
      </c>
      <c r="BB185" s="17">
        <v>0.344232606047293</v>
      </c>
      <c r="BC185" s="17">
        <v>0.29338793787329898</v>
      </c>
      <c r="BD185" s="17">
        <v>0.21322895312541201</v>
      </c>
      <c r="BE185" s="17">
        <v>0.35469486246626503</v>
      </c>
      <c r="BF185" s="17"/>
      <c r="BG185" s="17">
        <v>0.282783456645054</v>
      </c>
      <c r="BH185" s="17">
        <v>0.34276556122497798</v>
      </c>
      <c r="BI185" s="17"/>
      <c r="BJ185" s="17">
        <v>0.338605433904904</v>
      </c>
      <c r="BK185" s="17">
        <v>0.242599562014572</v>
      </c>
      <c r="BL185" s="17"/>
      <c r="BM185" s="17">
        <v>0.210849142386172</v>
      </c>
      <c r="BN185" s="17">
        <v>0.27701332526095201</v>
      </c>
      <c r="BO185" s="17">
        <v>0.41494142171699799</v>
      </c>
      <c r="BP185" s="17">
        <v>0.37747240864669701</v>
      </c>
      <c r="BQ185" s="17">
        <v>0.19047080954134901</v>
      </c>
      <c r="BR185" s="17"/>
      <c r="BS185" s="17">
        <v>0.28139805109318</v>
      </c>
      <c r="BT185" s="17"/>
      <c r="BU185" s="17">
        <v>0.28708064840242697</v>
      </c>
      <c r="BV185" s="17">
        <v>0.43705993498005302</v>
      </c>
      <c r="BW185" s="17">
        <v>0.42224824871759298</v>
      </c>
      <c r="BX185" s="17">
        <v>0.216986302765799</v>
      </c>
      <c r="BY185" s="17">
        <v>0.119827840084081</v>
      </c>
      <c r="BZ185" s="17"/>
      <c r="CA185" s="17">
        <v>0.44040770270218899</v>
      </c>
      <c r="CB185" s="17"/>
      <c r="CC185" s="17">
        <v>0.31162962600749999</v>
      </c>
      <c r="CD185" s="17">
        <v>0.37072079512508999</v>
      </c>
      <c r="CE185" s="17"/>
      <c r="CF185" s="17">
        <v>0.29530721045724101</v>
      </c>
      <c r="CG185" s="17"/>
      <c r="CH185" s="17">
        <v>0.264453460782754</v>
      </c>
      <c r="CI185" s="17">
        <v>0.490418415174037</v>
      </c>
    </row>
    <row r="186" spans="2:87" x14ac:dyDescent="0.35">
      <c r="B186" t="s">
        <v>159</v>
      </c>
      <c r="C186" s="17">
        <v>0.19767502688194499</v>
      </c>
      <c r="D186" s="17">
        <v>0.18009715318470401</v>
      </c>
      <c r="E186" s="17">
        <v>0.21654388926627599</v>
      </c>
      <c r="F186" s="17"/>
      <c r="G186" s="17">
        <v>0.25349424665400699</v>
      </c>
      <c r="H186" s="17">
        <v>0.136106776383352</v>
      </c>
      <c r="I186" s="17">
        <v>0.166808087273628</v>
      </c>
      <c r="J186" s="17">
        <v>0.176588954990304</v>
      </c>
      <c r="K186" s="17">
        <v>0.17513772608521999</v>
      </c>
      <c r="L186" s="17">
        <v>0.281038451413894</v>
      </c>
      <c r="M186" s="17"/>
      <c r="N186" s="17">
        <v>0.20623909406419699</v>
      </c>
      <c r="O186" s="17">
        <v>0.20991984562846</v>
      </c>
      <c r="P186" s="17">
        <v>0.187104570117618</v>
      </c>
      <c r="Q186" s="17">
        <v>0.18459407161972999</v>
      </c>
      <c r="R186" s="17"/>
      <c r="S186" s="17">
        <v>0.30513676164652498</v>
      </c>
      <c r="T186" s="17">
        <v>0.22963602438889699</v>
      </c>
      <c r="U186" s="17">
        <v>0.115847940448326</v>
      </c>
      <c r="V186" s="17">
        <v>0.15329616436155499</v>
      </c>
      <c r="W186" s="17">
        <v>0.20051519172040499</v>
      </c>
      <c r="X186" s="17">
        <v>0.16705459314115401</v>
      </c>
      <c r="Y186" s="17">
        <v>0.20126372204936099</v>
      </c>
      <c r="Z186" s="17">
        <v>0.196669462588731</v>
      </c>
      <c r="AA186" s="17">
        <v>0.174579829908142</v>
      </c>
      <c r="AB186" s="17">
        <v>0.15824837237536701</v>
      </c>
      <c r="AC186" s="17">
        <v>0.213790191296862</v>
      </c>
      <c r="AD186" s="17">
        <v>0.18826346864602</v>
      </c>
      <c r="AE186" s="17"/>
      <c r="AF186" s="17">
        <v>0.174453004401255</v>
      </c>
      <c r="AG186" s="17">
        <v>0.208023411501703</v>
      </c>
      <c r="AH186" s="17">
        <v>0.23595082488606001</v>
      </c>
      <c r="AI186" s="17">
        <v>0.20296807545870901</v>
      </c>
      <c r="AJ186" s="17">
        <v>0.14461495906660901</v>
      </c>
      <c r="AK186" s="17"/>
      <c r="AL186" s="17">
        <v>0.20652348205989901</v>
      </c>
      <c r="AM186" s="17">
        <v>0.225092864919443</v>
      </c>
      <c r="AN186" s="17">
        <v>0.12466921004061</v>
      </c>
      <c r="AO186" s="17">
        <v>0.169917596766338</v>
      </c>
      <c r="AP186" s="17"/>
      <c r="AQ186" s="17">
        <v>0.169799097742272</v>
      </c>
      <c r="AR186" s="17">
        <v>0.23611585771047899</v>
      </c>
      <c r="AS186" s="17"/>
      <c r="AT186" s="17">
        <v>0.17677690822342401</v>
      </c>
      <c r="AU186" s="17">
        <v>0.25414914008174999</v>
      </c>
      <c r="AV186" s="17"/>
      <c r="AW186" s="17">
        <v>0.19574383980791199</v>
      </c>
      <c r="AX186" s="17">
        <v>0.197873787171363</v>
      </c>
      <c r="AY186" s="17">
        <v>0.20530762310282</v>
      </c>
      <c r="AZ186" s="17"/>
      <c r="BA186" s="17">
        <v>0.22352313466370599</v>
      </c>
      <c r="BB186" s="17">
        <v>0.18750687888862499</v>
      </c>
      <c r="BC186" s="17">
        <v>0.18605874181341001</v>
      </c>
      <c r="BD186" s="17">
        <v>0.26172661117526003</v>
      </c>
      <c r="BE186" s="17">
        <v>0.13121362709016299</v>
      </c>
      <c r="BF186" s="17"/>
      <c r="BG186" s="17">
        <v>0.25292310366642101</v>
      </c>
      <c r="BH186" s="17">
        <v>0.15851949307143101</v>
      </c>
      <c r="BI186" s="17"/>
      <c r="BJ186" s="17">
        <v>0.18880613172625499</v>
      </c>
      <c r="BK186" s="17">
        <v>0.22990304575943199</v>
      </c>
      <c r="BL186" s="17"/>
      <c r="BM186" s="17">
        <v>0.20801500917523999</v>
      </c>
      <c r="BN186" s="17">
        <v>0.16560820118758601</v>
      </c>
      <c r="BO186" s="17">
        <v>0.223923704769392</v>
      </c>
      <c r="BP186" s="17">
        <v>0.21666346251402599</v>
      </c>
      <c r="BQ186" s="17">
        <v>7.8505448407746495E-2</v>
      </c>
      <c r="BR186" s="17"/>
      <c r="BS186" s="17">
        <v>0.11136734645747801</v>
      </c>
      <c r="BT186" s="17"/>
      <c r="BU186" s="17">
        <v>0.23062424392919301</v>
      </c>
      <c r="BV186" s="17">
        <v>0.24729964471691401</v>
      </c>
      <c r="BW186" s="17">
        <v>0.189246345697275</v>
      </c>
      <c r="BX186" s="17">
        <v>4.1050704069277702E-2</v>
      </c>
      <c r="BY186" s="17">
        <v>0.19006703945894299</v>
      </c>
      <c r="BZ186" s="17"/>
      <c r="CA186" s="17">
        <v>0.123144321083341</v>
      </c>
      <c r="CB186" s="17"/>
      <c r="CC186" s="17">
        <v>0.206117457829807</v>
      </c>
      <c r="CD186" s="17">
        <v>0.20001404214242799</v>
      </c>
      <c r="CE186" s="17"/>
      <c r="CF186" s="17">
        <v>0.21887711078489699</v>
      </c>
      <c r="CG186" s="17"/>
      <c r="CH186" s="17">
        <v>0.222973729682167</v>
      </c>
      <c r="CI186" s="17">
        <v>0.171622700252789</v>
      </c>
    </row>
    <row r="187" spans="2:87" x14ac:dyDescent="0.35">
      <c r="B187" t="s">
        <v>160</v>
      </c>
      <c r="C187" s="17">
        <v>0.17955288217327101</v>
      </c>
      <c r="D187" s="17">
        <v>0.20562567711837901</v>
      </c>
      <c r="E187" s="17">
        <v>0.153550260761812</v>
      </c>
      <c r="F187" s="17"/>
      <c r="G187" s="17">
        <v>0.13393476679911701</v>
      </c>
      <c r="H187" s="17">
        <v>0.12942149090497401</v>
      </c>
      <c r="I187" s="17">
        <v>0.132474105328173</v>
      </c>
      <c r="J187" s="17">
        <v>0.245825423528684</v>
      </c>
      <c r="K187" s="17">
        <v>0.24023875362958999</v>
      </c>
      <c r="L187" s="17">
        <v>0.18276163188130101</v>
      </c>
      <c r="M187" s="17"/>
      <c r="N187" s="17">
        <v>0.14126532488039401</v>
      </c>
      <c r="O187" s="17">
        <v>0.16892147237496299</v>
      </c>
      <c r="P187" s="17">
        <v>0.209456281071007</v>
      </c>
      <c r="Q187" s="17">
        <v>0.202789131952476</v>
      </c>
      <c r="R187" s="17"/>
      <c r="S187" s="17">
        <v>0.13636386566522801</v>
      </c>
      <c r="T187" s="17">
        <v>0.178968879729517</v>
      </c>
      <c r="U187" s="17">
        <v>0.16790399007015999</v>
      </c>
      <c r="V187" s="17">
        <v>0.211893670681777</v>
      </c>
      <c r="W187" s="17">
        <v>0.175616625896131</v>
      </c>
      <c r="X187" s="17">
        <v>0.235434362245388</v>
      </c>
      <c r="Y187" s="17">
        <v>0.16065390214815101</v>
      </c>
      <c r="Z187" s="17">
        <v>0.175552314239345</v>
      </c>
      <c r="AA187" s="17">
        <v>0.16661106945554499</v>
      </c>
      <c r="AB187" s="17">
        <v>0.24088794789317999</v>
      </c>
      <c r="AC187" s="17">
        <v>0.15720026077897301</v>
      </c>
      <c r="AD187" s="17">
        <v>9.2824685876972804E-2</v>
      </c>
      <c r="AE187" s="17"/>
      <c r="AF187" s="17">
        <v>0.20434945313345901</v>
      </c>
      <c r="AG187" s="17">
        <v>0.19880391042682999</v>
      </c>
      <c r="AH187" s="17">
        <v>0.14791223397845599</v>
      </c>
      <c r="AI187" s="17">
        <v>0.18553882820644399</v>
      </c>
      <c r="AJ187" s="17">
        <v>8.0822157023516999E-2</v>
      </c>
      <c r="AK187" s="17"/>
      <c r="AL187" s="17">
        <v>0.20801753762602301</v>
      </c>
      <c r="AM187" s="17">
        <v>0.133550281205459</v>
      </c>
      <c r="AN187" s="17">
        <v>0.225625175763149</v>
      </c>
      <c r="AO187" s="17">
        <v>0.16400281403609701</v>
      </c>
      <c r="AP187" s="17"/>
      <c r="AQ187" s="17">
        <v>0.20538910523102699</v>
      </c>
      <c r="AR187" s="17">
        <v>0.14392480051058601</v>
      </c>
      <c r="AS187" s="17"/>
      <c r="AT187" s="17">
        <v>0.173289271054683</v>
      </c>
      <c r="AU187" s="17">
        <v>0.20633123806550199</v>
      </c>
      <c r="AV187" s="17"/>
      <c r="AW187" s="17">
        <v>0.18349139062200101</v>
      </c>
      <c r="AX187" s="17">
        <v>0.18588828201606</v>
      </c>
      <c r="AY187" s="17">
        <v>0.16797074225799299</v>
      </c>
      <c r="AZ187" s="17"/>
      <c r="BA187" s="17">
        <v>0.13665208620770899</v>
      </c>
      <c r="BB187" s="17">
        <v>0.15137614701545399</v>
      </c>
      <c r="BC187" s="17">
        <v>0.20655011385130101</v>
      </c>
      <c r="BD187" s="17">
        <v>0.23349007570854999</v>
      </c>
      <c r="BE187" s="17">
        <v>0.22794495236839801</v>
      </c>
      <c r="BF187" s="17"/>
      <c r="BG187" s="17">
        <v>0.175402412931529</v>
      </c>
      <c r="BH187" s="17">
        <v>0.18249441151117901</v>
      </c>
      <c r="BI187" s="17"/>
      <c r="BJ187" s="17">
        <v>0.16712693188667199</v>
      </c>
      <c r="BK187" s="17">
        <v>0.224706619293533</v>
      </c>
      <c r="BL187" s="17"/>
      <c r="BM187" s="17">
        <v>0.118883491121166</v>
      </c>
      <c r="BN187" s="17">
        <v>0.17420457829505201</v>
      </c>
      <c r="BO187" s="17">
        <v>0.150063838825196</v>
      </c>
      <c r="BP187" s="17">
        <v>0.23865727908856099</v>
      </c>
      <c r="BQ187" s="17">
        <v>0.32699604012884997</v>
      </c>
      <c r="BR187" s="17"/>
      <c r="BS187" s="17">
        <v>0.19617878698661401</v>
      </c>
      <c r="BT187" s="17"/>
      <c r="BU187" s="17">
        <v>0.15197039548986099</v>
      </c>
      <c r="BV187" s="17">
        <v>0.14062555936273199</v>
      </c>
      <c r="BW187" s="17">
        <v>0.18655750553462799</v>
      </c>
      <c r="BX187" s="17">
        <v>0.26335090444853798</v>
      </c>
      <c r="BY187" s="17">
        <v>0.18332168446552999</v>
      </c>
      <c r="BZ187" s="17"/>
      <c r="CA187" s="17">
        <v>0.12448821025416699</v>
      </c>
      <c r="CB187" s="17"/>
      <c r="CC187" s="17">
        <v>0.184823585975638</v>
      </c>
      <c r="CD187" s="17">
        <v>0.14898496230379399</v>
      </c>
      <c r="CE187" s="17"/>
      <c r="CF187" s="17">
        <v>0.215021027213364</v>
      </c>
      <c r="CG187" s="17"/>
      <c r="CH187" s="17">
        <v>0.15705166327179501</v>
      </c>
      <c r="CI187" s="17">
        <v>0.141387277979002</v>
      </c>
    </row>
    <row r="188" spans="2:87" x14ac:dyDescent="0.35">
      <c r="B188" t="s">
        <v>161</v>
      </c>
      <c r="C188" s="17">
        <v>7.9522274755489702E-2</v>
      </c>
      <c r="D188" s="17">
        <v>5.6022519698445003E-2</v>
      </c>
      <c r="E188" s="17">
        <v>0.103972207244311</v>
      </c>
      <c r="F188" s="17"/>
      <c r="G188" s="17">
        <v>8.7862675876067803E-2</v>
      </c>
      <c r="H188" s="17">
        <v>7.8538496714686601E-2</v>
      </c>
      <c r="I188" s="17">
        <v>0.124871632213456</v>
      </c>
      <c r="J188" s="17">
        <v>7.4996096048311006E-2</v>
      </c>
      <c r="K188" s="17">
        <v>7.3578691096918794E-2</v>
      </c>
      <c r="L188" s="17">
        <v>4.8531095093362599E-2</v>
      </c>
      <c r="M188" s="17"/>
      <c r="N188" s="17">
        <v>6.1312702588273503E-2</v>
      </c>
      <c r="O188" s="17">
        <v>7.8885155560261794E-2</v>
      </c>
      <c r="P188" s="17">
        <v>4.9483409341032097E-2</v>
      </c>
      <c r="Q188" s="17">
        <v>0.127265812258089</v>
      </c>
      <c r="R188" s="17"/>
      <c r="S188" s="17">
        <v>5.1559816464170002E-2</v>
      </c>
      <c r="T188" s="17">
        <v>6.0958991064043899E-2</v>
      </c>
      <c r="U188" s="17">
        <v>7.6596727250855604E-2</v>
      </c>
      <c r="V188" s="17">
        <v>7.7828313406924601E-2</v>
      </c>
      <c r="W188" s="17">
        <v>6.3532615700198095E-2</v>
      </c>
      <c r="X188" s="17">
        <v>3.2045873619263102E-2</v>
      </c>
      <c r="Y188" s="17">
        <v>9.09719316811579E-2</v>
      </c>
      <c r="Z188" s="17">
        <v>6.1722426167065698E-2</v>
      </c>
      <c r="AA188" s="17">
        <v>8.9517482357810096E-2</v>
      </c>
      <c r="AB188" s="17">
        <v>0.13223715404252301</v>
      </c>
      <c r="AC188" s="17">
        <v>0.114169947351926</v>
      </c>
      <c r="AD188" s="17">
        <v>0.13853561112264701</v>
      </c>
      <c r="AE188" s="17"/>
      <c r="AF188" s="17">
        <v>0.12563518090791401</v>
      </c>
      <c r="AG188" s="17">
        <v>5.7367941594940901E-2</v>
      </c>
      <c r="AH188" s="17">
        <v>8.7876717819356603E-2</v>
      </c>
      <c r="AI188" s="17">
        <v>3.5615245144681999E-2</v>
      </c>
      <c r="AJ188" s="17">
        <v>9.56927942855305E-2</v>
      </c>
      <c r="AK188" s="17"/>
      <c r="AL188" s="17">
        <v>9.1738204631603995E-2</v>
      </c>
      <c r="AM188" s="17">
        <v>0.10243707361611699</v>
      </c>
      <c r="AN188" s="17">
        <v>2.3235662506272799E-2</v>
      </c>
      <c r="AO188" s="17">
        <v>0</v>
      </c>
      <c r="AP188" s="17"/>
      <c r="AQ188" s="17">
        <v>8.1332038143011098E-2</v>
      </c>
      <c r="AR188" s="17">
        <v>7.7026615942798193E-2</v>
      </c>
      <c r="AS188" s="17"/>
      <c r="AT188" s="17">
        <v>0.10243171150753</v>
      </c>
      <c r="AU188" s="17">
        <v>2.9576387819199999E-2</v>
      </c>
      <c r="AV188" s="17"/>
      <c r="AW188" s="17">
        <v>6.4068047499718797E-2</v>
      </c>
      <c r="AX188" s="17">
        <v>7.6340380674266101E-2</v>
      </c>
      <c r="AY188" s="17">
        <v>9.8459418437967905E-2</v>
      </c>
      <c r="AZ188" s="17"/>
      <c r="BA188" s="17">
        <v>9.6810537239423899E-2</v>
      </c>
      <c r="BB188" s="17">
        <v>7.1196754546603305E-2</v>
      </c>
      <c r="BC188" s="17">
        <v>8.4677708657914602E-2</v>
      </c>
      <c r="BD188" s="17">
        <v>3.9754704415944302E-2</v>
      </c>
      <c r="BE188" s="17">
        <v>7.9833051022161997E-2</v>
      </c>
      <c r="BF188" s="17"/>
      <c r="BG188" s="17">
        <v>8.5680307464656699E-2</v>
      </c>
      <c r="BH188" s="17">
        <v>7.5157940791600694E-2</v>
      </c>
      <c r="BI188" s="17"/>
      <c r="BJ188" s="17">
        <v>8.63799929273939E-2</v>
      </c>
      <c r="BK188" s="17">
        <v>5.4602522427736201E-2</v>
      </c>
      <c r="BL188" s="17"/>
      <c r="BM188" s="17">
        <v>0.216241322952128</v>
      </c>
      <c r="BN188" s="17">
        <v>3.3223431448269301E-2</v>
      </c>
      <c r="BO188" s="17">
        <v>3.36865439796823E-2</v>
      </c>
      <c r="BP188" s="17">
        <v>9.3909424444626396E-2</v>
      </c>
      <c r="BQ188" s="17">
        <v>5.5395160437505503E-2</v>
      </c>
      <c r="BR188" s="17"/>
      <c r="BS188" s="17">
        <v>2.0484729453177902E-2</v>
      </c>
      <c r="BT188" s="17"/>
      <c r="BU188" s="17">
        <v>3.06907939463507E-2</v>
      </c>
      <c r="BV188" s="17">
        <v>3.8069410635834501E-2</v>
      </c>
      <c r="BW188" s="17">
        <v>6.1884650930404198E-2</v>
      </c>
      <c r="BX188" s="17">
        <v>1.0540052077669299E-2</v>
      </c>
      <c r="BY188" s="17">
        <v>0.43268120022364798</v>
      </c>
      <c r="BZ188" s="17"/>
      <c r="CA188" s="17">
        <v>0</v>
      </c>
      <c r="CB188" s="17"/>
      <c r="CC188" s="17">
        <v>6.2101858546766399E-2</v>
      </c>
      <c r="CD188" s="17">
        <v>8.7062975757262906E-2</v>
      </c>
      <c r="CE188" s="17"/>
      <c r="CF188" s="17">
        <v>7.19197031515552E-2</v>
      </c>
      <c r="CG188" s="17"/>
      <c r="CH188" s="17">
        <v>8.0067569209437695E-2</v>
      </c>
      <c r="CI188" s="17">
        <v>2.76749153304926E-2</v>
      </c>
    </row>
    <row r="189" spans="2:87" x14ac:dyDescent="0.35"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  <c r="BO189" s="17"/>
      <c r="BP189" s="17"/>
      <c r="BQ189" s="17"/>
      <c r="BR189" s="17"/>
      <c r="BS189" s="17"/>
      <c r="BT189" s="17"/>
      <c r="BU189" s="17"/>
      <c r="BV189" s="17"/>
      <c r="BW189" s="17"/>
      <c r="BX189" s="17"/>
      <c r="BY189" s="17"/>
      <c r="BZ189" s="17"/>
      <c r="CA189" s="17"/>
      <c r="CB189" s="17"/>
      <c r="CC189" s="17"/>
      <c r="CD189" s="17"/>
      <c r="CE189" s="17"/>
      <c r="CF189" s="17"/>
      <c r="CG189" s="17"/>
      <c r="CH189" s="17"/>
      <c r="CI189" s="17"/>
    </row>
    <row r="190" spans="2:87" x14ac:dyDescent="0.35">
      <c r="B190" s="6" t="s">
        <v>177</v>
      </c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  <c r="BA190" s="17"/>
      <c r="BB190" s="17"/>
      <c r="BC190" s="17"/>
      <c r="BD190" s="17"/>
      <c r="BE190" s="17"/>
      <c r="BF190" s="17"/>
      <c r="BG190" s="17"/>
      <c r="BH190" s="17"/>
      <c r="BI190" s="17"/>
      <c r="BJ190" s="17"/>
      <c r="BK190" s="17"/>
      <c r="BL190" s="17"/>
      <c r="BM190" s="17"/>
      <c r="BN190" s="17"/>
      <c r="BO190" s="17"/>
      <c r="BP190" s="17"/>
      <c r="BQ190" s="17"/>
      <c r="BR190" s="17"/>
      <c r="BS190" s="17"/>
      <c r="BT190" s="17"/>
      <c r="BU190" s="17"/>
      <c r="BV190" s="17"/>
      <c r="BW190" s="17"/>
      <c r="BX190" s="17"/>
      <c r="BY190" s="17"/>
      <c r="BZ190" s="17"/>
      <c r="CA190" s="17"/>
      <c r="CB190" s="17"/>
      <c r="CC190" s="17"/>
      <c r="CD190" s="17"/>
      <c r="CE190" s="17"/>
      <c r="CF190" s="17"/>
      <c r="CG190" s="17"/>
      <c r="CH190" s="17"/>
      <c r="CI190" s="17"/>
    </row>
    <row r="191" spans="2:87" x14ac:dyDescent="0.35">
      <c r="B191" s="24" t="s">
        <v>163</v>
      </c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  <c r="BA191" s="17"/>
      <c r="BB191" s="17"/>
      <c r="BC191" s="17"/>
      <c r="BD191" s="17"/>
      <c r="BE191" s="17"/>
      <c r="BF191" s="17"/>
      <c r="BG191" s="17"/>
      <c r="BH191" s="17"/>
      <c r="BI191" s="17"/>
      <c r="BJ191" s="17"/>
      <c r="BK191" s="17"/>
      <c r="BL191" s="17"/>
      <c r="BM191" s="17"/>
      <c r="BN191" s="17"/>
      <c r="BO191" s="17"/>
      <c r="BP191" s="17"/>
      <c r="BQ191" s="17"/>
      <c r="BR191" s="17"/>
      <c r="BS191" s="17"/>
      <c r="BT191" s="17"/>
      <c r="BU191" s="17"/>
      <c r="BV191" s="17"/>
      <c r="BW191" s="17"/>
      <c r="BX191" s="17"/>
      <c r="BY191" s="17"/>
      <c r="BZ191" s="17"/>
      <c r="CA191" s="17"/>
      <c r="CB191" s="17"/>
      <c r="CC191" s="17"/>
      <c r="CD191" s="17"/>
      <c r="CE191" s="17"/>
      <c r="CF191" s="17"/>
      <c r="CG191" s="17"/>
      <c r="CH191" s="17"/>
      <c r="CI191" s="17"/>
    </row>
    <row r="192" spans="2:87" x14ac:dyDescent="0.35">
      <c r="B192" t="s">
        <v>157</v>
      </c>
      <c r="C192" s="17">
        <v>0.162611294580739</v>
      </c>
      <c r="D192" s="17">
        <v>0.211987236368987</v>
      </c>
      <c r="E192" s="17">
        <v>0.11262327426226899</v>
      </c>
      <c r="F192" s="17"/>
      <c r="G192" s="17">
        <v>0.26576660815824099</v>
      </c>
      <c r="H192" s="17">
        <v>0.22238174435484501</v>
      </c>
      <c r="I192" s="17">
        <v>0.110526274616884</v>
      </c>
      <c r="J192" s="17">
        <v>0.15298512216763299</v>
      </c>
      <c r="K192" s="17">
        <v>0.173829613908732</v>
      </c>
      <c r="L192" s="17">
        <v>6.7408396082346597E-2</v>
      </c>
      <c r="M192" s="17"/>
      <c r="N192" s="17">
        <v>0.16075363351156699</v>
      </c>
      <c r="O192" s="17">
        <v>0.126686315623111</v>
      </c>
      <c r="P192" s="17">
        <v>0.16455152209329901</v>
      </c>
      <c r="Q192" s="17">
        <v>0.20157630597405801</v>
      </c>
      <c r="R192" s="17"/>
      <c r="S192" s="17">
        <v>0.11248419046211799</v>
      </c>
      <c r="T192" s="17">
        <v>0.11853524299137499</v>
      </c>
      <c r="U192" s="17">
        <v>0.120835658966968</v>
      </c>
      <c r="V192" s="17">
        <v>0.222900932733513</v>
      </c>
      <c r="W192" s="17">
        <v>0.108770322163288</v>
      </c>
      <c r="X192" s="17">
        <v>0.188883213858029</v>
      </c>
      <c r="Y192" s="17">
        <v>6.01909422756629E-2</v>
      </c>
      <c r="Z192" s="17">
        <v>0.22260731553912899</v>
      </c>
      <c r="AA192" s="17">
        <v>0.243471683839835</v>
      </c>
      <c r="AB192" s="17">
        <v>0.19860532395682401</v>
      </c>
      <c r="AC192" s="17">
        <v>0.153483289939991</v>
      </c>
      <c r="AD192" s="17">
        <v>0.27279418319975701</v>
      </c>
      <c r="AE192" s="17"/>
      <c r="AF192" s="17">
        <v>0.199829183606617</v>
      </c>
      <c r="AG192" s="17">
        <v>0.153955842089985</v>
      </c>
      <c r="AH192" s="17">
        <v>0.119818615221402</v>
      </c>
      <c r="AI192" s="17">
        <v>0.26684978343487797</v>
      </c>
      <c r="AJ192" s="17">
        <v>0.10993621484707</v>
      </c>
      <c r="AK192" s="17"/>
      <c r="AL192" s="17">
        <v>0.101239486802315</v>
      </c>
      <c r="AM192" s="17">
        <v>0.15163397781075399</v>
      </c>
      <c r="AN192" s="17">
        <v>0.27761599632086797</v>
      </c>
      <c r="AO192" s="17">
        <v>0.31737670631957299</v>
      </c>
      <c r="AP192" s="17"/>
      <c r="AQ192" s="17">
        <v>0.16365142007349101</v>
      </c>
      <c r="AR192" s="17">
        <v>0.16117696434166501</v>
      </c>
      <c r="AS192" s="17"/>
      <c r="AT192" s="17">
        <v>0.173373546102668</v>
      </c>
      <c r="AU192" s="17">
        <v>8.0487347055336805E-2</v>
      </c>
      <c r="AV192" s="17"/>
      <c r="AW192" s="17">
        <v>0.113309253697124</v>
      </c>
      <c r="AX192" s="17">
        <v>0.18547067000848499</v>
      </c>
      <c r="AY192" s="17">
        <v>0.20940617987223201</v>
      </c>
      <c r="AZ192" s="17"/>
      <c r="BA192" s="17">
        <v>0.192495389338491</v>
      </c>
      <c r="BB192" s="17">
        <v>0.18428351939735199</v>
      </c>
      <c r="BC192" s="17">
        <v>0.14693038944477199</v>
      </c>
      <c r="BD192" s="17">
        <v>8.1905977177144498E-2</v>
      </c>
      <c r="BE192" s="17">
        <v>0.158816386957887</v>
      </c>
      <c r="BF192" s="17"/>
      <c r="BG192" s="17">
        <v>0.18172330678960799</v>
      </c>
      <c r="BH192" s="17">
        <v>0.14906618887234299</v>
      </c>
      <c r="BI192" s="17"/>
      <c r="BJ192" s="17">
        <v>0.17928663031088499</v>
      </c>
      <c r="BK192" s="17">
        <v>0.102016031555807</v>
      </c>
      <c r="BL192" s="17"/>
      <c r="BM192" s="17">
        <v>0.135593445167418</v>
      </c>
      <c r="BN192" s="17">
        <v>0.110754524932852</v>
      </c>
      <c r="BO192" s="17">
        <v>0.21207339108298201</v>
      </c>
      <c r="BP192" s="17">
        <v>0.152515991038602</v>
      </c>
      <c r="BQ192" s="17">
        <v>0.16787801248718501</v>
      </c>
      <c r="BR192" s="17"/>
      <c r="BS192" s="17">
        <v>0.18779603618287</v>
      </c>
      <c r="BT192" s="17"/>
      <c r="BU192" s="17">
        <v>0.102102557436314</v>
      </c>
      <c r="BV192" s="17">
        <v>0.26077686420720803</v>
      </c>
      <c r="BW192" s="17">
        <v>0.12662080398875</v>
      </c>
      <c r="BX192" s="17">
        <v>0.220913715661574</v>
      </c>
      <c r="BY192" s="17">
        <v>6.08508621075462E-2</v>
      </c>
      <c r="BZ192" s="17"/>
      <c r="CA192" s="17">
        <v>0.21705677067301199</v>
      </c>
      <c r="CB192" s="17"/>
      <c r="CC192" s="17">
        <v>0.18061487175587199</v>
      </c>
      <c r="CD192" s="17">
        <v>0.103305735241585</v>
      </c>
      <c r="CE192" s="17"/>
      <c r="CF192" s="17">
        <v>0.14305933310250399</v>
      </c>
      <c r="CG192" s="17"/>
      <c r="CH192" s="17">
        <v>0.10513555611087801</v>
      </c>
      <c r="CI192" s="17">
        <v>0.26538301121190899</v>
      </c>
    </row>
    <row r="193" spans="2:87" x14ac:dyDescent="0.35">
      <c r="B193" t="s">
        <v>158</v>
      </c>
      <c r="C193" s="17">
        <v>0.21822344800212201</v>
      </c>
      <c r="D193" s="17">
        <v>0.192179555204953</v>
      </c>
      <c r="E193" s="17">
        <v>0.241667738657977</v>
      </c>
      <c r="F193" s="17"/>
      <c r="G193" s="17">
        <v>0.24267799548966601</v>
      </c>
      <c r="H193" s="17">
        <v>0.277490055636333</v>
      </c>
      <c r="I193" s="17">
        <v>0.203448090994792</v>
      </c>
      <c r="J193" s="17">
        <v>0.29158544801501901</v>
      </c>
      <c r="K193" s="17">
        <v>0.15147977502488999</v>
      </c>
      <c r="L193" s="17">
        <v>0.14147864213795799</v>
      </c>
      <c r="M193" s="17"/>
      <c r="N193" s="17">
        <v>0.23913177145557599</v>
      </c>
      <c r="O193" s="17">
        <v>0.25311382498546398</v>
      </c>
      <c r="P193" s="17">
        <v>0.154269944176715</v>
      </c>
      <c r="Q193" s="17">
        <v>0.217425727497431</v>
      </c>
      <c r="R193" s="17"/>
      <c r="S193" s="17">
        <v>0.25816461560349802</v>
      </c>
      <c r="T193" s="17">
        <v>0.28177292516589603</v>
      </c>
      <c r="U193" s="17">
        <v>0.25008883307264501</v>
      </c>
      <c r="V193" s="17">
        <v>0.151235890688078</v>
      </c>
      <c r="W193" s="17">
        <v>0.25990214818298701</v>
      </c>
      <c r="X193" s="17">
        <v>0.29757473599468098</v>
      </c>
      <c r="Y193" s="17">
        <v>0.20554160089870799</v>
      </c>
      <c r="Z193" s="17">
        <v>6.92014073869886E-2</v>
      </c>
      <c r="AA193" s="17">
        <v>0.24793544103325499</v>
      </c>
      <c r="AB193" s="17">
        <v>0.144975791921514</v>
      </c>
      <c r="AC193" s="17">
        <v>0.21507493823899099</v>
      </c>
      <c r="AD193" s="17">
        <v>9.1140190885713401E-2</v>
      </c>
      <c r="AE193" s="17"/>
      <c r="AF193" s="17">
        <v>0.25608311408909601</v>
      </c>
      <c r="AG193" s="17">
        <v>0.171397665065606</v>
      </c>
      <c r="AH193" s="17">
        <v>0.22300507076890699</v>
      </c>
      <c r="AI193" s="17">
        <v>0.16791087599785801</v>
      </c>
      <c r="AJ193" s="17">
        <v>0.32168713071408001</v>
      </c>
      <c r="AK193" s="17"/>
      <c r="AL193" s="17">
        <v>0.20570514271065299</v>
      </c>
      <c r="AM193" s="17">
        <v>0.24327966166443801</v>
      </c>
      <c r="AN193" s="17">
        <v>0.18390665545752599</v>
      </c>
      <c r="AO193" s="17">
        <v>0.23717539463873</v>
      </c>
      <c r="AP193" s="17"/>
      <c r="AQ193" s="17">
        <v>0.211880856761366</v>
      </c>
      <c r="AR193" s="17">
        <v>0.22696986415488299</v>
      </c>
      <c r="AS193" s="17"/>
      <c r="AT193" s="17">
        <v>0.23212687361835299</v>
      </c>
      <c r="AU193" s="17">
        <v>0.15427465000298099</v>
      </c>
      <c r="AV193" s="17"/>
      <c r="AW193" s="17">
        <v>0.190554921415583</v>
      </c>
      <c r="AX193" s="17">
        <v>0.23716221149462799</v>
      </c>
      <c r="AY193" s="17">
        <v>0.241757670303304</v>
      </c>
      <c r="AZ193" s="17"/>
      <c r="BA193" s="17">
        <v>0.24811527638266401</v>
      </c>
      <c r="BB193" s="17">
        <v>0.14881622387483201</v>
      </c>
      <c r="BC193" s="17">
        <v>0.231960357166244</v>
      </c>
      <c r="BD193" s="17">
        <v>0.29255522299446202</v>
      </c>
      <c r="BE193" s="17">
        <v>0.229060799836111</v>
      </c>
      <c r="BF193" s="17"/>
      <c r="BG193" s="17">
        <v>0.22106437754998301</v>
      </c>
      <c r="BH193" s="17">
        <v>0.21621001840531501</v>
      </c>
      <c r="BI193" s="17"/>
      <c r="BJ193" s="17">
        <v>0.237106777908107</v>
      </c>
      <c r="BK193" s="17">
        <v>0.14960471906276501</v>
      </c>
      <c r="BL193" s="17"/>
      <c r="BM193" s="17">
        <v>0.20761353587155401</v>
      </c>
      <c r="BN193" s="17">
        <v>0.123325623517189</v>
      </c>
      <c r="BO193" s="17">
        <v>0.29838776530363298</v>
      </c>
      <c r="BP193" s="17">
        <v>0.336982403406963</v>
      </c>
      <c r="BQ193" s="17">
        <v>0.114725274712131</v>
      </c>
      <c r="BR193" s="17"/>
      <c r="BS193" s="17">
        <v>0.150599610639569</v>
      </c>
      <c r="BT193" s="17"/>
      <c r="BU193" s="17">
        <v>0.18973883547908599</v>
      </c>
      <c r="BV193" s="17">
        <v>0.33195647948289703</v>
      </c>
      <c r="BW193" s="17">
        <v>0.33805114139065701</v>
      </c>
      <c r="BX193" s="17">
        <v>0.11317646133258299</v>
      </c>
      <c r="BY193" s="17">
        <v>0.15557807218310801</v>
      </c>
      <c r="BZ193" s="17"/>
      <c r="CA193" s="17">
        <v>0.23532809616403899</v>
      </c>
      <c r="CB193" s="17"/>
      <c r="CC193" s="17">
        <v>0.22226216327663101</v>
      </c>
      <c r="CD193" s="17">
        <v>0.23340062740721201</v>
      </c>
      <c r="CE193" s="17"/>
      <c r="CF193" s="17">
        <v>0.208702377716045</v>
      </c>
      <c r="CG193" s="17"/>
      <c r="CH193" s="17">
        <v>0.183462689530872</v>
      </c>
      <c r="CI193" s="17">
        <v>0.33406372173209198</v>
      </c>
    </row>
    <row r="194" spans="2:87" x14ac:dyDescent="0.35">
      <c r="B194" t="s">
        <v>159</v>
      </c>
      <c r="C194" s="17">
        <v>0.310336817387454</v>
      </c>
      <c r="D194" s="17">
        <v>0.308832888894088</v>
      </c>
      <c r="E194" s="17">
        <v>0.31318325584872603</v>
      </c>
      <c r="F194" s="17"/>
      <c r="G194" s="17">
        <v>0.284648746746621</v>
      </c>
      <c r="H194" s="17">
        <v>0.289765203754074</v>
      </c>
      <c r="I194" s="17">
        <v>0.266044191856809</v>
      </c>
      <c r="J194" s="17">
        <v>0.24581465859204099</v>
      </c>
      <c r="K194" s="17">
        <v>0.28198686234536002</v>
      </c>
      <c r="L194" s="17">
        <v>0.470712470722565</v>
      </c>
      <c r="M194" s="17"/>
      <c r="N194" s="17">
        <v>0.35607679563595601</v>
      </c>
      <c r="O194" s="17">
        <v>0.28303401472485801</v>
      </c>
      <c r="P194" s="17">
        <v>0.33968132963127001</v>
      </c>
      <c r="Q194" s="17">
        <v>0.248776794458925</v>
      </c>
      <c r="R194" s="17"/>
      <c r="S194" s="17">
        <v>0.37424071031767597</v>
      </c>
      <c r="T194" s="17">
        <v>0.33517730311487098</v>
      </c>
      <c r="U194" s="17">
        <v>0.43462372260704202</v>
      </c>
      <c r="V194" s="17">
        <v>0.17948355257660401</v>
      </c>
      <c r="W194" s="17">
        <v>0.21689623162852401</v>
      </c>
      <c r="X194" s="17">
        <v>0.25518029075087101</v>
      </c>
      <c r="Y194" s="17">
        <v>0.34051405079501201</v>
      </c>
      <c r="Z194" s="17">
        <v>0.28829010094951801</v>
      </c>
      <c r="AA194" s="17">
        <v>0.29192806289459</v>
      </c>
      <c r="AB194" s="17">
        <v>0.38860553798506298</v>
      </c>
      <c r="AC194" s="17">
        <v>0.15748243415518801</v>
      </c>
      <c r="AD194" s="17">
        <v>0.27336308005318999</v>
      </c>
      <c r="AE194" s="17"/>
      <c r="AF194" s="17">
        <v>0.20142120055535601</v>
      </c>
      <c r="AG194" s="17">
        <v>0.33868556515967901</v>
      </c>
      <c r="AH194" s="17">
        <v>0.36980371735963002</v>
      </c>
      <c r="AI194" s="17">
        <v>0.39558688713726298</v>
      </c>
      <c r="AJ194" s="17">
        <v>0.25894440213103098</v>
      </c>
      <c r="AK194" s="17"/>
      <c r="AL194" s="17">
        <v>0.35130290412090798</v>
      </c>
      <c r="AM194" s="17">
        <v>0.30829341271241101</v>
      </c>
      <c r="AN194" s="17">
        <v>0.265449758490994</v>
      </c>
      <c r="AO194" s="17">
        <v>0.16639583069116901</v>
      </c>
      <c r="AP194" s="17"/>
      <c r="AQ194" s="17">
        <v>0.29656925370285098</v>
      </c>
      <c r="AR194" s="17">
        <v>0.32932225044222901</v>
      </c>
      <c r="AS194" s="17"/>
      <c r="AT194" s="17">
        <v>0.28359062068734803</v>
      </c>
      <c r="AU194" s="17">
        <v>0.44029289218259499</v>
      </c>
      <c r="AV194" s="17"/>
      <c r="AW194" s="17">
        <v>0.35844595357320003</v>
      </c>
      <c r="AX194" s="17">
        <v>0.30001902478030101</v>
      </c>
      <c r="AY194" s="17">
        <v>0.26064905552244699</v>
      </c>
      <c r="AZ194" s="17"/>
      <c r="BA194" s="17">
        <v>0.33232681169360301</v>
      </c>
      <c r="BB194" s="17">
        <v>0.33938047925076598</v>
      </c>
      <c r="BC194" s="17">
        <v>0.28796289747391102</v>
      </c>
      <c r="BD194" s="17">
        <v>0.26764942869610098</v>
      </c>
      <c r="BE194" s="17">
        <v>0.28942438544467503</v>
      </c>
      <c r="BF194" s="17"/>
      <c r="BG194" s="17">
        <v>0.27500061503685302</v>
      </c>
      <c r="BH194" s="17">
        <v>0.33538036544201499</v>
      </c>
      <c r="BI194" s="17"/>
      <c r="BJ194" s="17">
        <v>0.267220341664548</v>
      </c>
      <c r="BK194" s="17">
        <v>0.467014573650813</v>
      </c>
      <c r="BL194" s="17"/>
      <c r="BM194" s="17">
        <v>0.28221997778688501</v>
      </c>
      <c r="BN194" s="17">
        <v>0.31695428274533599</v>
      </c>
      <c r="BO194" s="17">
        <v>0.30867088787302199</v>
      </c>
      <c r="BP194" s="17">
        <v>0.32626176289326297</v>
      </c>
      <c r="BQ194" s="17">
        <v>0.26196119569222998</v>
      </c>
      <c r="BR194" s="17"/>
      <c r="BS194" s="17">
        <v>0.28552182579304097</v>
      </c>
      <c r="BT194" s="17"/>
      <c r="BU194" s="17">
        <v>0.37010087044086398</v>
      </c>
      <c r="BV194" s="17">
        <v>0.30737881794353999</v>
      </c>
      <c r="BW194" s="17">
        <v>0.35442183044513198</v>
      </c>
      <c r="BX194" s="17">
        <v>0.23257361663870799</v>
      </c>
      <c r="BY194" s="17">
        <v>0.27383520770860198</v>
      </c>
      <c r="BZ194" s="17"/>
      <c r="CA194" s="17">
        <v>0.35256130814548098</v>
      </c>
      <c r="CB194" s="17"/>
      <c r="CC194" s="17">
        <v>0.315738251502168</v>
      </c>
      <c r="CD194" s="17">
        <v>0.28797345589761297</v>
      </c>
      <c r="CE194" s="17"/>
      <c r="CF194" s="17">
        <v>0.358621415205234</v>
      </c>
      <c r="CG194" s="17"/>
      <c r="CH194" s="17">
        <v>0.32273159470747198</v>
      </c>
      <c r="CI194" s="17">
        <v>0.22621901064703501</v>
      </c>
    </row>
    <row r="195" spans="2:87" x14ac:dyDescent="0.35">
      <c r="B195" t="s">
        <v>160</v>
      </c>
      <c r="C195" s="17">
        <v>0.217072249794202</v>
      </c>
      <c r="D195" s="17">
        <v>0.207508228337592</v>
      </c>
      <c r="E195" s="17">
        <v>0.227798546491075</v>
      </c>
      <c r="F195" s="17"/>
      <c r="G195" s="17">
        <v>8.6630572279095194E-2</v>
      </c>
      <c r="H195" s="17">
        <v>0.129558341558007</v>
      </c>
      <c r="I195" s="17">
        <v>0.28193308292007802</v>
      </c>
      <c r="J195" s="17">
        <v>0.235333783679223</v>
      </c>
      <c r="K195" s="17">
        <v>0.28820459299760998</v>
      </c>
      <c r="L195" s="17">
        <v>0.26944037695937501</v>
      </c>
      <c r="M195" s="17"/>
      <c r="N195" s="17">
        <v>0.176177887168257</v>
      </c>
      <c r="O195" s="17">
        <v>0.23476235130456599</v>
      </c>
      <c r="P195" s="17">
        <v>0.28515126694112602</v>
      </c>
      <c r="Q195" s="17">
        <v>0.19236839666211</v>
      </c>
      <c r="R195" s="17"/>
      <c r="S195" s="17">
        <v>0.18935236673110201</v>
      </c>
      <c r="T195" s="17">
        <v>0.20355553766381401</v>
      </c>
      <c r="U195" s="17">
        <v>0.170586837825704</v>
      </c>
      <c r="V195" s="17">
        <v>0.31460632738376698</v>
      </c>
      <c r="W195" s="17">
        <v>0.32965659916061502</v>
      </c>
      <c r="X195" s="17">
        <v>0.14373185281110901</v>
      </c>
      <c r="Y195" s="17">
        <v>0.25308859441140402</v>
      </c>
      <c r="Z195" s="17">
        <v>0.32469376468025102</v>
      </c>
      <c r="AA195" s="17">
        <v>9.1930750976157299E-2</v>
      </c>
      <c r="AB195" s="17">
        <v>0.19473863956072601</v>
      </c>
      <c r="AC195" s="17">
        <v>0.359789390313904</v>
      </c>
      <c r="AD195" s="17">
        <v>0.22416693473869301</v>
      </c>
      <c r="AE195" s="17"/>
      <c r="AF195" s="17">
        <v>0.25363065252146</v>
      </c>
      <c r="AG195" s="17">
        <v>0.24605626810869599</v>
      </c>
      <c r="AH195" s="17">
        <v>0.16058036162835901</v>
      </c>
      <c r="AI195" s="17">
        <v>0.151487380145822</v>
      </c>
      <c r="AJ195" s="17">
        <v>0.19832946370767801</v>
      </c>
      <c r="AK195" s="17"/>
      <c r="AL195" s="17">
        <v>0.22019010539980199</v>
      </c>
      <c r="AM195" s="17">
        <v>0.196987000408786</v>
      </c>
      <c r="AN195" s="17">
        <v>0.238771484109292</v>
      </c>
      <c r="AO195" s="17">
        <v>0.27905206835052698</v>
      </c>
      <c r="AP195" s="17"/>
      <c r="AQ195" s="17">
        <v>0.239047665436702</v>
      </c>
      <c r="AR195" s="17">
        <v>0.18676821110665001</v>
      </c>
      <c r="AS195" s="17"/>
      <c r="AT195" s="17">
        <v>0.202946547876629</v>
      </c>
      <c r="AU195" s="17">
        <v>0.28270555519329499</v>
      </c>
      <c r="AV195" s="17"/>
      <c r="AW195" s="17">
        <v>0.254963930120434</v>
      </c>
      <c r="AX195" s="17">
        <v>0.18699160338831899</v>
      </c>
      <c r="AY195" s="17">
        <v>0.19249020080121901</v>
      </c>
      <c r="AZ195" s="17"/>
      <c r="BA195" s="17">
        <v>0.139283579017631</v>
      </c>
      <c r="BB195" s="17">
        <v>0.24242941865275799</v>
      </c>
      <c r="BC195" s="17">
        <v>0.229761773254236</v>
      </c>
      <c r="BD195" s="17">
        <v>0.27078978650947599</v>
      </c>
      <c r="BE195" s="17">
        <v>0.242865376739166</v>
      </c>
      <c r="BF195" s="17"/>
      <c r="BG195" s="17">
        <v>0.22685603025006401</v>
      </c>
      <c r="BH195" s="17">
        <v>0.21013826821998999</v>
      </c>
      <c r="BI195" s="17"/>
      <c r="BJ195" s="17">
        <v>0.21966740056016601</v>
      </c>
      <c r="BK195" s="17">
        <v>0.20764192432443199</v>
      </c>
      <c r="BL195" s="17"/>
      <c r="BM195" s="17">
        <v>0.160093131750977</v>
      </c>
      <c r="BN195" s="17">
        <v>0.39296351454647399</v>
      </c>
      <c r="BO195" s="17">
        <v>0.13736927968443199</v>
      </c>
      <c r="BP195" s="17">
        <v>9.0330418216545694E-2</v>
      </c>
      <c r="BQ195" s="17">
        <v>0.34665696693028902</v>
      </c>
      <c r="BR195" s="17"/>
      <c r="BS195" s="17">
        <v>0.35063701298120797</v>
      </c>
      <c r="BT195" s="17"/>
      <c r="BU195" s="17">
        <v>0.30343180315974599</v>
      </c>
      <c r="BV195" s="17">
        <v>5.5596826012209298E-2</v>
      </c>
      <c r="BW195" s="17">
        <v>0.11902157324505699</v>
      </c>
      <c r="BX195" s="17">
        <v>0.41477688750504799</v>
      </c>
      <c r="BY195" s="17">
        <v>7.4428649842329997E-2</v>
      </c>
      <c r="BZ195" s="17"/>
      <c r="CA195" s="17">
        <v>0.19505382501746801</v>
      </c>
      <c r="CB195" s="17"/>
      <c r="CC195" s="17">
        <v>0.207887041004614</v>
      </c>
      <c r="CD195" s="17">
        <v>0.26396358186715202</v>
      </c>
      <c r="CE195" s="17"/>
      <c r="CF195" s="17">
        <v>0.216809873242333</v>
      </c>
      <c r="CG195" s="17"/>
      <c r="CH195" s="17">
        <v>0.30275241613417098</v>
      </c>
      <c r="CI195" s="17">
        <v>0.14665934107847101</v>
      </c>
    </row>
    <row r="196" spans="2:87" x14ac:dyDescent="0.35">
      <c r="B196" t="s">
        <v>161</v>
      </c>
      <c r="C196" s="17">
        <v>9.1756190235482801E-2</v>
      </c>
      <c r="D196" s="17">
        <v>7.9492091194379694E-2</v>
      </c>
      <c r="E196" s="17">
        <v>0.104727184739953</v>
      </c>
      <c r="F196" s="17"/>
      <c r="G196" s="17">
        <v>0.120276077326377</v>
      </c>
      <c r="H196" s="17">
        <v>8.0804654696740599E-2</v>
      </c>
      <c r="I196" s="17">
        <v>0.13804835961143699</v>
      </c>
      <c r="J196" s="17">
        <v>7.4280987546084004E-2</v>
      </c>
      <c r="K196" s="17">
        <v>0.104499155723409</v>
      </c>
      <c r="L196" s="17">
        <v>5.0960114097754999E-2</v>
      </c>
      <c r="M196" s="17"/>
      <c r="N196" s="17">
        <v>6.7859912228644306E-2</v>
      </c>
      <c r="O196" s="17">
        <v>0.102403493362001</v>
      </c>
      <c r="P196" s="17">
        <v>5.6345937157589801E-2</v>
      </c>
      <c r="Q196" s="17">
        <v>0.13985277540747701</v>
      </c>
      <c r="R196" s="17"/>
      <c r="S196" s="17">
        <v>6.5758116885606496E-2</v>
      </c>
      <c r="T196" s="17">
        <v>6.0958991064043899E-2</v>
      </c>
      <c r="U196" s="17">
        <v>2.3864947527641199E-2</v>
      </c>
      <c r="V196" s="17">
        <v>0.13177329661803899</v>
      </c>
      <c r="W196" s="17">
        <v>8.4774698864586301E-2</v>
      </c>
      <c r="X196" s="17">
        <v>0.114629906585311</v>
      </c>
      <c r="Y196" s="17">
        <v>0.14066481161921399</v>
      </c>
      <c r="Z196" s="17">
        <v>9.5207411444113696E-2</v>
      </c>
      <c r="AA196" s="17">
        <v>0.124734061256163</v>
      </c>
      <c r="AB196" s="17">
        <v>7.3074706575872603E-2</v>
      </c>
      <c r="AC196" s="17">
        <v>0.114169947351926</v>
      </c>
      <c r="AD196" s="17">
        <v>0.13853561112264701</v>
      </c>
      <c r="AE196" s="17"/>
      <c r="AF196" s="17">
        <v>8.9035849227471098E-2</v>
      </c>
      <c r="AG196" s="17">
        <v>8.9904659576034607E-2</v>
      </c>
      <c r="AH196" s="17">
        <v>0.126792235021702</v>
      </c>
      <c r="AI196" s="17">
        <v>1.8165073284179201E-2</v>
      </c>
      <c r="AJ196" s="17">
        <v>0.111102788600141</v>
      </c>
      <c r="AK196" s="17"/>
      <c r="AL196" s="17">
        <v>0.121562360966322</v>
      </c>
      <c r="AM196" s="17">
        <v>9.9805947403611206E-2</v>
      </c>
      <c r="AN196" s="17">
        <v>3.4256105621319297E-2</v>
      </c>
      <c r="AO196" s="17">
        <v>0</v>
      </c>
      <c r="AP196" s="17"/>
      <c r="AQ196" s="17">
        <v>8.88508040255893E-2</v>
      </c>
      <c r="AR196" s="17">
        <v>9.5762709954573394E-2</v>
      </c>
      <c r="AS196" s="17"/>
      <c r="AT196" s="17">
        <v>0.107962411715002</v>
      </c>
      <c r="AU196" s="17">
        <v>4.2239555565791703E-2</v>
      </c>
      <c r="AV196" s="17"/>
      <c r="AW196" s="17">
        <v>8.2725941193658795E-2</v>
      </c>
      <c r="AX196" s="17">
        <v>9.03564903282673E-2</v>
      </c>
      <c r="AY196" s="17">
        <v>9.5696893500798602E-2</v>
      </c>
      <c r="AZ196" s="17"/>
      <c r="BA196" s="17">
        <v>8.7778943567610596E-2</v>
      </c>
      <c r="BB196" s="17">
        <v>8.5090358824291695E-2</v>
      </c>
      <c r="BC196" s="17">
        <v>0.103384582660838</v>
      </c>
      <c r="BD196" s="17">
        <v>8.7099584622815598E-2</v>
      </c>
      <c r="BE196" s="17">
        <v>7.9833051022161997E-2</v>
      </c>
      <c r="BF196" s="17"/>
      <c r="BG196" s="17">
        <v>9.5355670373491394E-2</v>
      </c>
      <c r="BH196" s="17">
        <v>8.92051590603367E-2</v>
      </c>
      <c r="BI196" s="17"/>
      <c r="BJ196" s="17">
        <v>9.6718849556293202E-2</v>
      </c>
      <c r="BK196" s="17">
        <v>7.3722751406183104E-2</v>
      </c>
      <c r="BL196" s="17"/>
      <c r="BM196" s="17">
        <v>0.214479909423166</v>
      </c>
      <c r="BN196" s="17">
        <v>5.6002054258149199E-2</v>
      </c>
      <c r="BO196" s="17">
        <v>4.34986760559316E-2</v>
      </c>
      <c r="BP196" s="17">
        <v>9.3909424444626396E-2</v>
      </c>
      <c r="BQ196" s="17">
        <v>0.108778550178165</v>
      </c>
      <c r="BR196" s="17"/>
      <c r="BS196" s="17">
        <v>2.5445514403311199E-2</v>
      </c>
      <c r="BT196" s="17"/>
      <c r="BU196" s="17">
        <v>3.4625933483989797E-2</v>
      </c>
      <c r="BV196" s="17">
        <v>4.4291012354145301E-2</v>
      </c>
      <c r="BW196" s="17">
        <v>6.1884650930404198E-2</v>
      </c>
      <c r="BX196" s="17">
        <v>1.8559318862086401E-2</v>
      </c>
      <c r="BY196" s="17">
        <v>0.43530720815841401</v>
      </c>
      <c r="BZ196" s="17"/>
      <c r="CA196" s="17">
        <v>0</v>
      </c>
      <c r="CB196" s="17"/>
      <c r="CC196" s="17">
        <v>7.3497672460713995E-2</v>
      </c>
      <c r="CD196" s="17">
        <v>0.111356599586436</v>
      </c>
      <c r="CE196" s="17"/>
      <c r="CF196" s="17">
        <v>7.2807000733883895E-2</v>
      </c>
      <c r="CG196" s="17"/>
      <c r="CH196" s="17">
        <v>8.5917743516606804E-2</v>
      </c>
      <c r="CI196" s="17">
        <v>2.76749153304926E-2</v>
      </c>
    </row>
    <row r="197" spans="2:87" x14ac:dyDescent="0.35"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</row>
    <row r="198" spans="2:87" x14ac:dyDescent="0.35">
      <c r="B198" s="6" t="s">
        <v>178</v>
      </c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  <c r="BW198" s="17"/>
      <c r="BX198" s="17"/>
      <c r="BY198" s="17"/>
      <c r="BZ198" s="17"/>
      <c r="CA198" s="17"/>
      <c r="CB198" s="17"/>
      <c r="CC198" s="17"/>
      <c r="CD198" s="17"/>
      <c r="CE198" s="17"/>
      <c r="CF198" s="17"/>
      <c r="CG198" s="17"/>
      <c r="CH198" s="17"/>
      <c r="CI198" s="17"/>
    </row>
    <row r="199" spans="2:87" x14ac:dyDescent="0.35">
      <c r="B199" s="24" t="s">
        <v>163</v>
      </c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  <c r="BA199" s="17"/>
      <c r="BB199" s="17"/>
      <c r="BC199" s="17"/>
      <c r="BD199" s="17"/>
      <c r="BE199" s="17"/>
      <c r="BF199" s="17"/>
      <c r="BG199" s="17"/>
      <c r="BH199" s="17"/>
      <c r="BI199" s="17"/>
      <c r="BJ199" s="17"/>
      <c r="BK199" s="17"/>
      <c r="BL199" s="17"/>
      <c r="BM199" s="17"/>
      <c r="BN199" s="17"/>
      <c r="BO199" s="17"/>
      <c r="BP199" s="17"/>
      <c r="BQ199" s="17"/>
      <c r="BR199" s="17"/>
      <c r="BS199" s="17"/>
      <c r="BT199" s="17"/>
      <c r="BU199" s="17"/>
      <c r="BV199" s="17"/>
      <c r="BW199" s="17"/>
      <c r="BX199" s="17"/>
      <c r="BY199" s="17"/>
      <c r="BZ199" s="17"/>
      <c r="CA199" s="17"/>
      <c r="CB199" s="17"/>
      <c r="CC199" s="17"/>
      <c r="CD199" s="17"/>
      <c r="CE199" s="17"/>
      <c r="CF199" s="17"/>
      <c r="CG199" s="17"/>
      <c r="CH199" s="17"/>
      <c r="CI199" s="17"/>
    </row>
    <row r="200" spans="2:87" x14ac:dyDescent="0.35">
      <c r="B200" t="s">
        <v>157</v>
      </c>
      <c r="C200" s="17">
        <v>0.197721244836327</v>
      </c>
      <c r="D200" s="17">
        <v>0.20638694951577699</v>
      </c>
      <c r="E200" s="17">
        <v>0.18965849499443399</v>
      </c>
      <c r="F200" s="17"/>
      <c r="G200" s="17">
        <v>0.1843687209881</v>
      </c>
      <c r="H200" s="17">
        <v>0.29162635243905799</v>
      </c>
      <c r="I200" s="17">
        <v>0.114698384985273</v>
      </c>
      <c r="J200" s="17">
        <v>0.203219362842158</v>
      </c>
      <c r="K200" s="17">
        <v>0.20824233597722799</v>
      </c>
      <c r="L200" s="17">
        <v>0.165273235297937</v>
      </c>
      <c r="M200" s="17"/>
      <c r="N200" s="17">
        <v>0.15057956313691701</v>
      </c>
      <c r="O200" s="17">
        <v>0.19974579067054499</v>
      </c>
      <c r="P200" s="17">
        <v>0.171823976344639</v>
      </c>
      <c r="Q200" s="17">
        <v>0.27354995483344602</v>
      </c>
      <c r="R200" s="17"/>
      <c r="S200" s="17">
        <v>0.24670687105501199</v>
      </c>
      <c r="T200" s="17">
        <v>0.19318187326372799</v>
      </c>
      <c r="U200" s="17">
        <v>0.27081364734462898</v>
      </c>
      <c r="V200" s="17">
        <v>0.16882872886778499</v>
      </c>
      <c r="W200" s="17">
        <v>9.1478740606787498E-2</v>
      </c>
      <c r="X200" s="17">
        <v>0.236904863802369</v>
      </c>
      <c r="Y200" s="17">
        <v>0.143463195271685</v>
      </c>
      <c r="Z200" s="17">
        <v>0.22260731553912899</v>
      </c>
      <c r="AA200" s="17">
        <v>0.22043982343318899</v>
      </c>
      <c r="AB200" s="17">
        <v>0.16869064671859699</v>
      </c>
      <c r="AC200" s="17">
        <v>0.191510830576574</v>
      </c>
      <c r="AD200" s="17">
        <v>0.17785289227548001</v>
      </c>
      <c r="AE200" s="17"/>
      <c r="AF200" s="17">
        <v>0.27530052748488198</v>
      </c>
      <c r="AG200" s="17">
        <v>0.18967240070835101</v>
      </c>
      <c r="AH200" s="17">
        <v>0.170937634203989</v>
      </c>
      <c r="AI200" s="17">
        <v>0.22873464961043999</v>
      </c>
      <c r="AJ200" s="17">
        <v>0.144085863396783</v>
      </c>
      <c r="AK200" s="17"/>
      <c r="AL200" s="17">
        <v>0.15516112917682101</v>
      </c>
      <c r="AM200" s="17">
        <v>0.202927021995297</v>
      </c>
      <c r="AN200" s="17">
        <v>0.19788834654798401</v>
      </c>
      <c r="AO200" s="17">
        <v>0.49494978884614199</v>
      </c>
      <c r="AP200" s="17"/>
      <c r="AQ200" s="17">
        <v>0.220488845158194</v>
      </c>
      <c r="AR200" s="17">
        <v>0.16632478562023001</v>
      </c>
      <c r="AS200" s="17"/>
      <c r="AT200" s="17">
        <v>0.18365803213912099</v>
      </c>
      <c r="AU200" s="17">
        <v>0.18359080467838701</v>
      </c>
      <c r="AV200" s="17"/>
      <c r="AW200" s="17">
        <v>0.166863212605011</v>
      </c>
      <c r="AX200" s="17">
        <v>0.167066311562164</v>
      </c>
      <c r="AY200" s="17">
        <v>0.26381329524300601</v>
      </c>
      <c r="AZ200" s="17"/>
      <c r="BA200" s="17">
        <v>0.21297897719973599</v>
      </c>
      <c r="BB200" s="17">
        <v>0.21690136010591801</v>
      </c>
      <c r="BC200" s="17">
        <v>0.18380659134373201</v>
      </c>
      <c r="BD200" s="17">
        <v>0.188365999091472</v>
      </c>
      <c r="BE200" s="17">
        <v>0.15454710876347799</v>
      </c>
      <c r="BF200" s="17"/>
      <c r="BG200" s="17">
        <v>0.15814355926733401</v>
      </c>
      <c r="BH200" s="17">
        <v>0.22577082584679301</v>
      </c>
      <c r="BI200" s="17"/>
      <c r="BJ200" s="17">
        <v>0.21199961420600699</v>
      </c>
      <c r="BK200" s="17">
        <v>0.145836139701159</v>
      </c>
      <c r="BL200" s="17"/>
      <c r="BM200" s="17">
        <v>0.27504832611138602</v>
      </c>
      <c r="BN200" s="17">
        <v>0.12960779214742099</v>
      </c>
      <c r="BO200" s="17">
        <v>0.24649176448818599</v>
      </c>
      <c r="BP200" s="17">
        <v>0.12300746135827199</v>
      </c>
      <c r="BQ200" s="17">
        <v>0.189756547110673</v>
      </c>
      <c r="BR200" s="17"/>
      <c r="BS200" s="17">
        <v>0.21993593032443901</v>
      </c>
      <c r="BT200" s="17"/>
      <c r="BU200" s="17">
        <v>0.15256138111085699</v>
      </c>
      <c r="BV200" s="17">
        <v>0.28465696364181903</v>
      </c>
      <c r="BW200" s="17">
        <v>0.207573260040607</v>
      </c>
      <c r="BX200" s="17">
        <v>0.21488117215847599</v>
      </c>
      <c r="BY200" s="17">
        <v>0.150172490708148</v>
      </c>
      <c r="BZ200" s="17"/>
      <c r="CA200" s="17">
        <v>0.29521172205220197</v>
      </c>
      <c r="CB200" s="17"/>
      <c r="CC200" s="17">
        <v>0.23092523950664301</v>
      </c>
      <c r="CD200" s="17">
        <v>7.5694806631105296E-2</v>
      </c>
      <c r="CE200" s="17"/>
      <c r="CF200" s="17">
        <v>0.27011135235439998</v>
      </c>
      <c r="CG200" s="17"/>
      <c r="CH200" s="17">
        <v>0.15938293605793799</v>
      </c>
      <c r="CI200" s="17">
        <v>0.26146101307118402</v>
      </c>
    </row>
    <row r="201" spans="2:87" x14ac:dyDescent="0.35">
      <c r="B201" t="s">
        <v>158</v>
      </c>
      <c r="C201" s="17">
        <v>0.21591915870296499</v>
      </c>
      <c r="D201" s="17">
        <v>0.241551811728941</v>
      </c>
      <c r="E201" s="17">
        <v>0.18632203021718299</v>
      </c>
      <c r="F201" s="17"/>
      <c r="G201" s="17">
        <v>0.30118977878499098</v>
      </c>
      <c r="H201" s="17">
        <v>0.25964148648399499</v>
      </c>
      <c r="I201" s="17">
        <v>0.24834248068965001</v>
      </c>
      <c r="J201" s="17">
        <v>0.23242835993956101</v>
      </c>
      <c r="K201" s="17">
        <v>0.125874918780496</v>
      </c>
      <c r="L201" s="17">
        <v>0.147583210102958</v>
      </c>
      <c r="M201" s="17"/>
      <c r="N201" s="17">
        <v>0.27724708300505402</v>
      </c>
      <c r="O201" s="17">
        <v>0.18905360117363501</v>
      </c>
      <c r="P201" s="17">
        <v>0.23068006433701099</v>
      </c>
      <c r="Q201" s="17">
        <v>0.154696349117003</v>
      </c>
      <c r="R201" s="17"/>
      <c r="S201" s="17">
        <v>0.28059037882286197</v>
      </c>
      <c r="T201" s="17">
        <v>0.23841473956911</v>
      </c>
      <c r="U201" s="17">
        <v>9.0162336607480104E-2</v>
      </c>
      <c r="V201" s="17">
        <v>0.20502581673418199</v>
      </c>
      <c r="W201" s="17">
        <v>0.30867289014249999</v>
      </c>
      <c r="X201" s="17">
        <v>0.27282428887442001</v>
      </c>
      <c r="Y201" s="17">
        <v>8.6561970328331794E-2</v>
      </c>
      <c r="Z201" s="17">
        <v>0.16867008588170801</v>
      </c>
      <c r="AA201" s="17">
        <v>0.240307538076034</v>
      </c>
      <c r="AB201" s="17">
        <v>0.215911529342314</v>
      </c>
      <c r="AC201" s="17">
        <v>0.18317249816232201</v>
      </c>
      <c r="AD201" s="17">
        <v>0.18608148180999101</v>
      </c>
      <c r="AE201" s="17"/>
      <c r="AF201" s="17">
        <v>0.15248691838622899</v>
      </c>
      <c r="AG201" s="17">
        <v>0.15591854534016</v>
      </c>
      <c r="AH201" s="17">
        <v>0.27323213934696</v>
      </c>
      <c r="AI201" s="17">
        <v>0.28986179060123202</v>
      </c>
      <c r="AJ201" s="17">
        <v>0.34811793616693198</v>
      </c>
      <c r="AK201" s="17"/>
      <c r="AL201" s="17">
        <v>0.206118136191352</v>
      </c>
      <c r="AM201" s="17">
        <v>0.19914113630209601</v>
      </c>
      <c r="AN201" s="17">
        <v>0.280648364782489</v>
      </c>
      <c r="AO201" s="17">
        <v>0.19322193925321099</v>
      </c>
      <c r="AP201" s="17"/>
      <c r="AQ201" s="17">
        <v>0.14465679459465799</v>
      </c>
      <c r="AR201" s="17">
        <v>0.31418976591405001</v>
      </c>
      <c r="AS201" s="17"/>
      <c r="AT201" s="17">
        <v>0.25973176034136097</v>
      </c>
      <c r="AU201" s="17">
        <v>0.125723301901072</v>
      </c>
      <c r="AV201" s="17"/>
      <c r="AW201" s="17">
        <v>0.194416758405765</v>
      </c>
      <c r="AX201" s="17">
        <v>0.256529079743052</v>
      </c>
      <c r="AY201" s="17">
        <v>0.214115122790837</v>
      </c>
      <c r="AZ201" s="17"/>
      <c r="BA201" s="17">
        <v>0.284292195102546</v>
      </c>
      <c r="BB201" s="17">
        <v>0.210424101600448</v>
      </c>
      <c r="BC201" s="17">
        <v>0.17635206739121501</v>
      </c>
      <c r="BD201" s="17">
        <v>0.237964547616279</v>
      </c>
      <c r="BE201" s="17">
        <v>0.18090505669276699</v>
      </c>
      <c r="BF201" s="17"/>
      <c r="BG201" s="17">
        <v>0.21796184103713401</v>
      </c>
      <c r="BH201" s="17">
        <v>0.21447146455947999</v>
      </c>
      <c r="BI201" s="17"/>
      <c r="BJ201" s="17">
        <v>0.22586741372778299</v>
      </c>
      <c r="BK201" s="17">
        <v>0.179768934226336</v>
      </c>
      <c r="BL201" s="17"/>
      <c r="BM201" s="17">
        <v>6.8723876788052696E-2</v>
      </c>
      <c r="BN201" s="17">
        <v>0.14272515448909501</v>
      </c>
      <c r="BO201" s="17">
        <v>0.33402411624163503</v>
      </c>
      <c r="BP201" s="17">
        <v>0.296236644541439</v>
      </c>
      <c r="BQ201" s="17">
        <v>0.165011419329572</v>
      </c>
      <c r="BR201" s="17"/>
      <c r="BS201" s="17">
        <v>0.17181414683392299</v>
      </c>
      <c r="BT201" s="17"/>
      <c r="BU201" s="17">
        <v>0.18794218094076101</v>
      </c>
      <c r="BV201" s="17">
        <v>0.39311138421811898</v>
      </c>
      <c r="BW201" s="17">
        <v>0.20693458013409299</v>
      </c>
      <c r="BX201" s="17">
        <v>0.132237588865005</v>
      </c>
      <c r="BY201" s="17">
        <v>7.1073362148054306E-2</v>
      </c>
      <c r="BZ201" s="17"/>
      <c r="CA201" s="17">
        <v>0.27632852708681899</v>
      </c>
      <c r="CB201" s="17"/>
      <c r="CC201" s="17">
        <v>0.215692877504678</v>
      </c>
      <c r="CD201" s="17">
        <v>0.26201166011653898</v>
      </c>
      <c r="CE201" s="17"/>
      <c r="CF201" s="17">
        <v>0.16732515771915499</v>
      </c>
      <c r="CG201" s="17"/>
      <c r="CH201" s="17">
        <v>0.144407159158568</v>
      </c>
      <c r="CI201" s="17">
        <v>0.40379043091921601</v>
      </c>
    </row>
    <row r="202" spans="2:87" x14ac:dyDescent="0.35">
      <c r="B202" t="s">
        <v>159</v>
      </c>
      <c r="C202" s="17">
        <v>0.28391743043006101</v>
      </c>
      <c r="D202" s="17">
        <v>0.28559210255247602</v>
      </c>
      <c r="E202" s="17">
        <v>0.28339097858984402</v>
      </c>
      <c r="F202" s="17"/>
      <c r="G202" s="17">
        <v>0.294081229728402</v>
      </c>
      <c r="H202" s="17">
        <v>0.228558451244603</v>
      </c>
      <c r="I202" s="17">
        <v>0.26889026628436302</v>
      </c>
      <c r="J202" s="17">
        <v>0.28663877909480601</v>
      </c>
      <c r="K202" s="17">
        <v>0.295188838663627</v>
      </c>
      <c r="L202" s="17">
        <v>0.330178396850904</v>
      </c>
      <c r="M202" s="17"/>
      <c r="N202" s="17">
        <v>0.31716613443928399</v>
      </c>
      <c r="O202" s="17">
        <v>0.30404442613353799</v>
      </c>
      <c r="P202" s="17">
        <v>0.26866874604994301</v>
      </c>
      <c r="Q202" s="17">
        <v>0.244065853969335</v>
      </c>
      <c r="R202" s="17"/>
      <c r="S202" s="17">
        <v>0.206022568626514</v>
      </c>
      <c r="T202" s="17">
        <v>0.33831669127338498</v>
      </c>
      <c r="U202" s="17">
        <v>0.32555352246625202</v>
      </c>
      <c r="V202" s="17">
        <v>0.20898580294114499</v>
      </c>
      <c r="W202" s="17">
        <v>0.31637711553817499</v>
      </c>
      <c r="X202" s="17">
        <v>0.25967112414216198</v>
      </c>
      <c r="Y202" s="17">
        <v>0.38008178252473301</v>
      </c>
      <c r="Z202" s="17">
        <v>0.251225246283517</v>
      </c>
      <c r="AA202" s="17">
        <v>0.343902240038721</v>
      </c>
      <c r="AB202" s="17">
        <v>0.28901256661306401</v>
      </c>
      <c r="AC202" s="17">
        <v>0.15280754843494199</v>
      </c>
      <c r="AD202" s="17">
        <v>0.27336308005318999</v>
      </c>
      <c r="AE202" s="17"/>
      <c r="AF202" s="17">
        <v>0.23961140020000399</v>
      </c>
      <c r="AG202" s="17">
        <v>0.3381600694304</v>
      </c>
      <c r="AH202" s="17">
        <v>0.273582330896249</v>
      </c>
      <c r="AI202" s="17">
        <v>0.24233052432015301</v>
      </c>
      <c r="AJ202" s="17">
        <v>0.26778451975615303</v>
      </c>
      <c r="AK202" s="17"/>
      <c r="AL202" s="17">
        <v>0.31546737944650399</v>
      </c>
      <c r="AM202" s="17">
        <v>0.26447910547203901</v>
      </c>
      <c r="AN202" s="17">
        <v>0.29543681156427098</v>
      </c>
      <c r="AO202" s="17">
        <v>0.15042300744151399</v>
      </c>
      <c r="AP202" s="17"/>
      <c r="AQ202" s="17">
        <v>0.28938278336398399</v>
      </c>
      <c r="AR202" s="17">
        <v>0.276380723527899</v>
      </c>
      <c r="AS202" s="17"/>
      <c r="AT202" s="17">
        <v>0.247874169522177</v>
      </c>
      <c r="AU202" s="17">
        <v>0.34785840019986602</v>
      </c>
      <c r="AV202" s="17"/>
      <c r="AW202" s="17">
        <v>0.296403593032669</v>
      </c>
      <c r="AX202" s="17">
        <v>0.31412978778685802</v>
      </c>
      <c r="AY202" s="17">
        <v>0.24941259857657699</v>
      </c>
      <c r="AZ202" s="17"/>
      <c r="BA202" s="17">
        <v>0.25161526516652999</v>
      </c>
      <c r="BB202" s="17">
        <v>0.26689270482018601</v>
      </c>
      <c r="BC202" s="17">
        <v>0.31495452444201</v>
      </c>
      <c r="BD202" s="17">
        <v>0.25818445131769002</v>
      </c>
      <c r="BE202" s="17">
        <v>0.33431701656250801</v>
      </c>
      <c r="BF202" s="17"/>
      <c r="BG202" s="17">
        <v>0.29377505085676298</v>
      </c>
      <c r="BH202" s="17">
        <v>0.27693111683556898</v>
      </c>
      <c r="BI202" s="17"/>
      <c r="BJ202" s="17">
        <v>0.26836764149685599</v>
      </c>
      <c r="BK202" s="17">
        <v>0.34042265261196403</v>
      </c>
      <c r="BL202" s="17"/>
      <c r="BM202" s="17">
        <v>0.29498418969905599</v>
      </c>
      <c r="BN202" s="17">
        <v>0.27263961384243701</v>
      </c>
      <c r="BO202" s="17">
        <v>0.24981305389269201</v>
      </c>
      <c r="BP202" s="17">
        <v>0.38303215861272899</v>
      </c>
      <c r="BQ202" s="17">
        <v>0.26161450203918502</v>
      </c>
      <c r="BR202" s="17"/>
      <c r="BS202" s="17">
        <v>0.27245741776948201</v>
      </c>
      <c r="BT202" s="17"/>
      <c r="BU202" s="17">
        <v>0.331111032833246</v>
      </c>
      <c r="BV202" s="17">
        <v>0.21789312085319901</v>
      </c>
      <c r="BW202" s="17">
        <v>0.35530976394429697</v>
      </c>
      <c r="BX202" s="17">
        <v>0.24629491123883701</v>
      </c>
      <c r="BY202" s="17">
        <v>0.28308169622367801</v>
      </c>
      <c r="BZ202" s="17"/>
      <c r="CA202" s="17">
        <v>0.27022949247975803</v>
      </c>
      <c r="CB202" s="17"/>
      <c r="CC202" s="17">
        <v>0.27318037262961697</v>
      </c>
      <c r="CD202" s="17">
        <v>0.38069202208663699</v>
      </c>
      <c r="CE202" s="17"/>
      <c r="CF202" s="17">
        <v>0.28144767769175799</v>
      </c>
      <c r="CG202" s="17"/>
      <c r="CH202" s="17">
        <v>0.333641245499115</v>
      </c>
      <c r="CI202" s="17">
        <v>0.186300959462218</v>
      </c>
    </row>
    <row r="203" spans="2:87" x14ac:dyDescent="0.35">
      <c r="B203" t="s">
        <v>160</v>
      </c>
      <c r="C203" s="17">
        <v>0.215569207538057</v>
      </c>
      <c r="D203" s="17">
        <v>0.18249727754410799</v>
      </c>
      <c r="E203" s="17">
        <v>0.25041358767100902</v>
      </c>
      <c r="F203" s="17"/>
      <c r="G203" s="17">
        <v>9.3725722111995799E-2</v>
      </c>
      <c r="H203" s="17">
        <v>0.13936905513560299</v>
      </c>
      <c r="I203" s="17">
        <v>0.24331924745342901</v>
      </c>
      <c r="J203" s="17">
        <v>0.21442623922703799</v>
      </c>
      <c r="K203" s="17">
        <v>0.27824823668951598</v>
      </c>
      <c r="L203" s="17">
        <v>0.30532598956467999</v>
      </c>
      <c r="M203" s="17"/>
      <c r="N203" s="17">
        <v>0.18572200697985</v>
      </c>
      <c r="O203" s="17">
        <v>0.25189864831720699</v>
      </c>
      <c r="P203" s="17">
        <v>0.25769558890694499</v>
      </c>
      <c r="Q203" s="17">
        <v>0.17661540422521901</v>
      </c>
      <c r="R203" s="17"/>
      <c r="S203" s="17">
        <v>0.19741282767756799</v>
      </c>
      <c r="T203" s="17">
        <v>0.16912770482973299</v>
      </c>
      <c r="U203" s="17">
        <v>0.28960554605399802</v>
      </c>
      <c r="V203" s="17">
        <v>0.31098844613300403</v>
      </c>
      <c r="W203" s="17">
        <v>0.21009749169212399</v>
      </c>
      <c r="X203" s="17">
        <v>0.170503962606219</v>
      </c>
      <c r="Y203" s="17">
        <v>0.27303731254297098</v>
      </c>
      <c r="Z203" s="17">
        <v>0.26314326584241499</v>
      </c>
      <c r="AA203" s="17">
        <v>0.105832916094246</v>
      </c>
      <c r="AB203" s="17">
        <v>0.19304019608482401</v>
      </c>
      <c r="AC203" s="17">
        <v>0.35833917547423499</v>
      </c>
      <c r="AD203" s="17">
        <v>0.22416693473869301</v>
      </c>
      <c r="AE203" s="17"/>
      <c r="AF203" s="17">
        <v>0.22550660391452801</v>
      </c>
      <c r="AG203" s="17">
        <v>0.20500991786009501</v>
      </c>
      <c r="AH203" s="17">
        <v>0.185201173040907</v>
      </c>
      <c r="AI203" s="17">
        <v>0.220907962183996</v>
      </c>
      <c r="AJ203" s="17">
        <v>0.204715588633785</v>
      </c>
      <c r="AK203" s="17"/>
      <c r="AL203" s="17">
        <v>0.24104397287444099</v>
      </c>
      <c r="AM203" s="17">
        <v>0.20316727217604499</v>
      </c>
      <c r="AN203" s="17">
        <v>0.20312762921847699</v>
      </c>
      <c r="AO203" s="17">
        <v>0.161405264459133</v>
      </c>
      <c r="AP203" s="17"/>
      <c r="AQ203" s="17">
        <v>0.24189417456290199</v>
      </c>
      <c r="AR203" s="17">
        <v>0.17926714926769699</v>
      </c>
      <c r="AS203" s="17"/>
      <c r="AT203" s="17">
        <v>0.20712028213793501</v>
      </c>
      <c r="AU203" s="17">
        <v>0.29988261404684902</v>
      </c>
      <c r="AV203" s="17"/>
      <c r="AW203" s="17">
        <v>0.28134014843889299</v>
      </c>
      <c r="AX203" s="17">
        <v>0.175402207188666</v>
      </c>
      <c r="AY203" s="17">
        <v>0.17343194415583599</v>
      </c>
      <c r="AZ203" s="17"/>
      <c r="BA203" s="17">
        <v>0.14257186195868399</v>
      </c>
      <c r="BB203" s="17">
        <v>0.24180850870284101</v>
      </c>
      <c r="BC203" s="17">
        <v>0.227604778914619</v>
      </c>
      <c r="BD203" s="17">
        <v>0.24917962972525001</v>
      </c>
      <c r="BE203" s="17">
        <v>0.250397766959085</v>
      </c>
      <c r="BF203" s="17"/>
      <c r="BG203" s="17">
        <v>0.22892285859584299</v>
      </c>
      <c r="BH203" s="17">
        <v>0.20610517972172801</v>
      </c>
      <c r="BI203" s="17"/>
      <c r="BJ203" s="17">
        <v>0.20565697561148699</v>
      </c>
      <c r="BK203" s="17">
        <v>0.25158853035557299</v>
      </c>
      <c r="BL203" s="17"/>
      <c r="BM203" s="17">
        <v>0.166263981972567</v>
      </c>
      <c r="BN203" s="17">
        <v>0.37140090656629998</v>
      </c>
      <c r="BO203" s="17">
        <v>0.136123403155232</v>
      </c>
      <c r="BP203" s="17">
        <v>0.103814311042933</v>
      </c>
      <c r="BQ203" s="17">
        <v>0.279127513092568</v>
      </c>
      <c r="BR203" s="17"/>
      <c r="BS203" s="17">
        <v>0.30070151237357501</v>
      </c>
      <c r="BT203" s="17"/>
      <c r="BU203" s="17">
        <v>0.254720481670072</v>
      </c>
      <c r="BV203" s="17">
        <v>6.6470077087702903E-2</v>
      </c>
      <c r="BW203" s="17">
        <v>0.16829774495059899</v>
      </c>
      <c r="BX203" s="17">
        <v>0.368225475720943</v>
      </c>
      <c r="BY203" s="17">
        <v>9.9280373856391102E-2</v>
      </c>
      <c r="BZ203" s="17"/>
      <c r="CA203" s="17">
        <v>0.121117965175583</v>
      </c>
      <c r="CB203" s="17"/>
      <c r="CC203" s="17">
        <v>0.23038433179314</v>
      </c>
      <c r="CD203" s="17">
        <v>0.16166303253757</v>
      </c>
      <c r="CE203" s="17"/>
      <c r="CF203" s="17">
        <v>0.22807869619287499</v>
      </c>
      <c r="CG203" s="17"/>
      <c r="CH203" s="17">
        <v>0.28254340826030799</v>
      </c>
      <c r="CI203" s="17">
        <v>6.4458336941936006E-2</v>
      </c>
    </row>
    <row r="204" spans="2:87" x14ac:dyDescent="0.35">
      <c r="B204" t="s">
        <v>161</v>
      </c>
      <c r="C204" s="17">
        <v>8.68729584925899E-2</v>
      </c>
      <c r="D204" s="17">
        <v>8.3971858658698106E-2</v>
      </c>
      <c r="E204" s="17">
        <v>9.0214908527529697E-2</v>
      </c>
      <c r="F204" s="17"/>
      <c r="G204" s="17">
        <v>0.126634548386511</v>
      </c>
      <c r="H204" s="17">
        <v>8.0804654696740599E-2</v>
      </c>
      <c r="I204" s="17">
        <v>0.124749620587285</v>
      </c>
      <c r="J204" s="17">
        <v>6.3287258896437604E-2</v>
      </c>
      <c r="K204" s="17">
        <v>9.2445669889132998E-2</v>
      </c>
      <c r="L204" s="17">
        <v>5.1639168183521003E-2</v>
      </c>
      <c r="M204" s="17"/>
      <c r="N204" s="17">
        <v>6.9285212438895405E-2</v>
      </c>
      <c r="O204" s="17">
        <v>5.5257533705075003E-2</v>
      </c>
      <c r="P204" s="17">
        <v>7.1131624361462795E-2</v>
      </c>
      <c r="Q204" s="17">
        <v>0.15107243785499599</v>
      </c>
      <c r="R204" s="17"/>
      <c r="S204" s="17">
        <v>6.9267353818043595E-2</v>
      </c>
      <c r="T204" s="17">
        <v>6.0958991064043899E-2</v>
      </c>
      <c r="U204" s="17">
        <v>2.3864947527641199E-2</v>
      </c>
      <c r="V204" s="17">
        <v>0.10617120532388399</v>
      </c>
      <c r="W204" s="17">
        <v>7.3373762020414401E-2</v>
      </c>
      <c r="X204" s="17">
        <v>6.0095760574830397E-2</v>
      </c>
      <c r="Y204" s="17">
        <v>0.116855739332279</v>
      </c>
      <c r="Z204" s="17">
        <v>9.4354086453231206E-2</v>
      </c>
      <c r="AA204" s="17">
        <v>8.9517482357810096E-2</v>
      </c>
      <c r="AB204" s="17">
        <v>0.13334506124120099</v>
      </c>
      <c r="AC204" s="17">
        <v>0.114169947351926</v>
      </c>
      <c r="AD204" s="17">
        <v>0.13853561112264701</v>
      </c>
      <c r="AE204" s="17"/>
      <c r="AF204" s="17">
        <v>0.107094550014357</v>
      </c>
      <c r="AG204" s="17">
        <v>0.11123906666099399</v>
      </c>
      <c r="AH204" s="17">
        <v>9.7046722511894695E-2</v>
      </c>
      <c r="AI204" s="17">
        <v>1.8165073284179201E-2</v>
      </c>
      <c r="AJ204" s="17">
        <v>3.5296092046346199E-2</v>
      </c>
      <c r="AK204" s="17"/>
      <c r="AL204" s="17">
        <v>8.2209382310882304E-2</v>
      </c>
      <c r="AM204" s="17">
        <v>0.13028546405452299</v>
      </c>
      <c r="AN204" s="17">
        <v>2.2898847886779199E-2</v>
      </c>
      <c r="AO204" s="17">
        <v>0</v>
      </c>
      <c r="AP204" s="17"/>
      <c r="AQ204" s="17">
        <v>0.103577402320262</v>
      </c>
      <c r="AR204" s="17">
        <v>6.38375756701237E-2</v>
      </c>
      <c r="AS204" s="17"/>
      <c r="AT204" s="17">
        <v>0.10161575585940499</v>
      </c>
      <c r="AU204" s="17">
        <v>4.2944879173826098E-2</v>
      </c>
      <c r="AV204" s="17"/>
      <c r="AW204" s="17">
        <v>6.0976287517661897E-2</v>
      </c>
      <c r="AX204" s="17">
        <v>8.6872613719259903E-2</v>
      </c>
      <c r="AY204" s="17">
        <v>9.9227039233744402E-2</v>
      </c>
      <c r="AZ204" s="17"/>
      <c r="BA204" s="17">
        <v>0.10854170057250299</v>
      </c>
      <c r="BB204" s="17">
        <v>6.3973324770606604E-2</v>
      </c>
      <c r="BC204" s="17">
        <v>9.7282037908423102E-2</v>
      </c>
      <c r="BD204" s="17">
        <v>6.6305372249308894E-2</v>
      </c>
      <c r="BE204" s="17">
        <v>7.9833051022161997E-2</v>
      </c>
      <c r="BF204" s="17"/>
      <c r="BG204" s="17">
        <v>0.101196690242926</v>
      </c>
      <c r="BH204" s="17">
        <v>7.672141303643E-2</v>
      </c>
      <c r="BI204" s="17"/>
      <c r="BJ204" s="17">
        <v>8.8108354957866994E-2</v>
      </c>
      <c r="BK204" s="17">
        <v>8.2383743104968002E-2</v>
      </c>
      <c r="BL204" s="17"/>
      <c r="BM204" s="17">
        <v>0.19497962542893801</v>
      </c>
      <c r="BN204" s="17">
        <v>8.3626532954745703E-2</v>
      </c>
      <c r="BO204" s="17">
        <v>3.3547662222254401E-2</v>
      </c>
      <c r="BP204" s="17">
        <v>9.3909424444626396E-2</v>
      </c>
      <c r="BQ204" s="17">
        <v>0.104490018428003</v>
      </c>
      <c r="BR204" s="17"/>
      <c r="BS204" s="17">
        <v>3.50909926985822E-2</v>
      </c>
      <c r="BT204" s="17"/>
      <c r="BU204" s="17">
        <v>7.3664923445062896E-2</v>
      </c>
      <c r="BV204" s="17">
        <v>3.7868454199159497E-2</v>
      </c>
      <c r="BW204" s="17">
        <v>6.1884650930404198E-2</v>
      </c>
      <c r="BX204" s="17">
        <v>3.83608520167395E-2</v>
      </c>
      <c r="BY204" s="17">
        <v>0.39639207706372898</v>
      </c>
      <c r="BZ204" s="17"/>
      <c r="CA204" s="17">
        <v>3.7112293205638101E-2</v>
      </c>
      <c r="CB204" s="17"/>
      <c r="CC204" s="17">
        <v>4.9817178565923201E-2</v>
      </c>
      <c r="CD204" s="17">
        <v>0.11993847862814901</v>
      </c>
      <c r="CE204" s="17"/>
      <c r="CF204" s="17">
        <v>5.3037116041812202E-2</v>
      </c>
      <c r="CG204" s="17"/>
      <c r="CH204" s="17">
        <v>8.0025251024071306E-2</v>
      </c>
      <c r="CI204" s="17">
        <v>8.3989259605445593E-2</v>
      </c>
    </row>
    <row r="205" spans="2:87" x14ac:dyDescent="0.35"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  <c r="BX205" s="17"/>
      <c r="BY205" s="17"/>
      <c r="BZ205" s="17"/>
      <c r="CA205" s="17"/>
      <c r="CB205" s="17"/>
      <c r="CC205" s="17"/>
      <c r="CD205" s="17"/>
      <c r="CE205" s="17"/>
      <c r="CF205" s="17"/>
      <c r="CG205" s="17"/>
      <c r="CH205" s="17"/>
      <c r="CI205" s="17"/>
    </row>
    <row r="206" spans="2:87" x14ac:dyDescent="0.35">
      <c r="B206" s="6" t="s">
        <v>179</v>
      </c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  <c r="BX206" s="17"/>
      <c r="BY206" s="17"/>
      <c r="BZ206" s="17"/>
      <c r="CA206" s="17"/>
      <c r="CB206" s="17"/>
      <c r="CC206" s="17"/>
      <c r="CD206" s="17"/>
      <c r="CE206" s="17"/>
      <c r="CF206" s="17"/>
      <c r="CG206" s="17"/>
      <c r="CH206" s="17"/>
      <c r="CI206" s="17"/>
    </row>
    <row r="207" spans="2:87" x14ac:dyDescent="0.35">
      <c r="B207" s="24" t="s">
        <v>163</v>
      </c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  <c r="BA207" s="17"/>
      <c r="BB207" s="17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  <c r="BM207" s="17"/>
      <c r="BN207" s="17"/>
      <c r="BO207" s="17"/>
      <c r="BP207" s="17"/>
      <c r="BQ207" s="17"/>
      <c r="BR207" s="17"/>
      <c r="BS207" s="17"/>
      <c r="BT207" s="17"/>
      <c r="BU207" s="17"/>
      <c r="BV207" s="17"/>
      <c r="BW207" s="17"/>
      <c r="BX207" s="17"/>
      <c r="BY207" s="17"/>
      <c r="BZ207" s="17"/>
      <c r="CA207" s="17"/>
      <c r="CB207" s="17"/>
      <c r="CC207" s="17"/>
      <c r="CD207" s="17"/>
      <c r="CE207" s="17"/>
      <c r="CF207" s="17"/>
      <c r="CG207" s="17"/>
      <c r="CH207" s="17"/>
      <c r="CI207" s="17"/>
    </row>
    <row r="208" spans="2:87" x14ac:dyDescent="0.35">
      <c r="B208" t="s">
        <v>157</v>
      </c>
      <c r="C208" s="17">
        <v>0.16417526565778501</v>
      </c>
      <c r="D208" s="17">
        <v>0.18856732056546399</v>
      </c>
      <c r="E208" s="17">
        <v>0.13983289214239999</v>
      </c>
      <c r="F208" s="17"/>
      <c r="G208" s="17">
        <v>0.188421888105196</v>
      </c>
      <c r="H208" s="17">
        <v>0.25988976861185498</v>
      </c>
      <c r="I208" s="17">
        <v>0.103113148331622</v>
      </c>
      <c r="J208" s="17">
        <v>0.17562655909967001</v>
      </c>
      <c r="K208" s="17">
        <v>0.196850006289811</v>
      </c>
      <c r="L208" s="17">
        <v>5.9928603994331801E-2</v>
      </c>
      <c r="M208" s="17"/>
      <c r="N208" s="17">
        <v>0.14319236066719401</v>
      </c>
      <c r="O208" s="17">
        <v>0.158659624932176</v>
      </c>
      <c r="P208" s="17">
        <v>0.15582537165676</v>
      </c>
      <c r="Q208" s="17">
        <v>0.203576285207659</v>
      </c>
      <c r="R208" s="17"/>
      <c r="S208" s="17">
        <v>0.18528453662300001</v>
      </c>
      <c r="T208" s="17">
        <v>0.157947589329511</v>
      </c>
      <c r="U208" s="17">
        <v>0.12939823754830301</v>
      </c>
      <c r="V208" s="17">
        <v>0.17176002422636399</v>
      </c>
      <c r="W208" s="17">
        <v>0.132209896616787</v>
      </c>
      <c r="X208" s="17">
        <v>0.24023392012303299</v>
      </c>
      <c r="Y208" s="17">
        <v>0.117450949592734</v>
      </c>
      <c r="Z208" s="17">
        <v>0.16101540381749099</v>
      </c>
      <c r="AA208" s="17">
        <v>0.232847843904566</v>
      </c>
      <c r="AB208" s="17">
        <v>0.13153539657226801</v>
      </c>
      <c r="AC208" s="17">
        <v>7.75163945105216E-2</v>
      </c>
      <c r="AD208" s="17">
        <v>0.17785289227548001</v>
      </c>
      <c r="AE208" s="17"/>
      <c r="AF208" s="17">
        <v>0.17936356157076</v>
      </c>
      <c r="AG208" s="17">
        <v>0.18341296456251499</v>
      </c>
      <c r="AH208" s="17">
        <v>0.145120654628384</v>
      </c>
      <c r="AI208" s="17">
        <v>0.161750159304234</v>
      </c>
      <c r="AJ208" s="17">
        <v>0.123191444062759</v>
      </c>
      <c r="AK208" s="17"/>
      <c r="AL208" s="17">
        <v>0.111654156316997</v>
      </c>
      <c r="AM208" s="17">
        <v>0.18621567086884799</v>
      </c>
      <c r="AN208" s="17">
        <v>0.19027052868960201</v>
      </c>
      <c r="AO208" s="17">
        <v>0.30369884246789203</v>
      </c>
      <c r="AP208" s="17"/>
      <c r="AQ208" s="17">
        <v>0.17448487659008</v>
      </c>
      <c r="AR208" s="17">
        <v>0.14995834008839501</v>
      </c>
      <c r="AS208" s="17"/>
      <c r="AT208" s="17">
        <v>0.15809945482024401</v>
      </c>
      <c r="AU208" s="17">
        <v>7.2718195741101693E-2</v>
      </c>
      <c r="AV208" s="17"/>
      <c r="AW208" s="17">
        <v>0.12690150116316101</v>
      </c>
      <c r="AX208" s="17">
        <v>0.16855418453970999</v>
      </c>
      <c r="AY208" s="17">
        <v>0.21235397106520301</v>
      </c>
      <c r="AZ208" s="17"/>
      <c r="BA208" s="17">
        <v>0.23707283529891099</v>
      </c>
      <c r="BB208" s="17">
        <v>0.15195733261459801</v>
      </c>
      <c r="BC208" s="17">
        <v>0.12181332835330901</v>
      </c>
      <c r="BD208" s="17">
        <v>0.123624610242176</v>
      </c>
      <c r="BE208" s="17">
        <v>0.22963402833935001</v>
      </c>
      <c r="BF208" s="17"/>
      <c r="BG208" s="17">
        <v>0.12194382399298399</v>
      </c>
      <c r="BH208" s="17">
        <v>0.19410562230030901</v>
      </c>
      <c r="BI208" s="17"/>
      <c r="BJ208" s="17">
        <v>0.17092109503949801</v>
      </c>
      <c r="BK208" s="17">
        <v>0.139662097687966</v>
      </c>
      <c r="BL208" s="17"/>
      <c r="BM208" s="17">
        <v>0.21779996045417799</v>
      </c>
      <c r="BN208" s="17">
        <v>4.6312028196118502E-2</v>
      </c>
      <c r="BO208" s="17">
        <v>0.22794941610682401</v>
      </c>
      <c r="BP208" s="17">
        <v>0.12092349048935699</v>
      </c>
      <c r="BQ208" s="17">
        <v>0.21948365936810901</v>
      </c>
      <c r="BR208" s="17"/>
      <c r="BS208" s="17">
        <v>0.17601299187847</v>
      </c>
      <c r="BT208" s="17"/>
      <c r="BU208" s="17">
        <v>7.1123515651473193E-2</v>
      </c>
      <c r="BV208" s="17">
        <v>0.25546273436719802</v>
      </c>
      <c r="BW208" s="17">
        <v>0.16183500622881899</v>
      </c>
      <c r="BX208" s="17">
        <v>0.18140702617784399</v>
      </c>
      <c r="BY208" s="17">
        <v>0.119256484033604</v>
      </c>
      <c r="BZ208" s="17"/>
      <c r="CA208" s="17">
        <v>0.21063495345220801</v>
      </c>
      <c r="CB208" s="17"/>
      <c r="CC208" s="17">
        <v>0.187017632398606</v>
      </c>
      <c r="CD208" s="17">
        <v>8.2897995930886703E-2</v>
      </c>
      <c r="CE208" s="17"/>
      <c r="CF208" s="17">
        <v>0.18072324745226501</v>
      </c>
      <c r="CG208" s="17"/>
      <c r="CH208" s="17">
        <v>9.4337612651656494E-2</v>
      </c>
      <c r="CI208" s="17">
        <v>0.234711928953409</v>
      </c>
    </row>
    <row r="209" spans="2:87" x14ac:dyDescent="0.35">
      <c r="B209" t="s">
        <v>158</v>
      </c>
      <c r="C209" s="17">
        <v>0.266441024186651</v>
      </c>
      <c r="D209" s="17">
        <v>0.28985730805790999</v>
      </c>
      <c r="E209" s="17">
        <v>0.23933052402993399</v>
      </c>
      <c r="F209" s="17"/>
      <c r="G209" s="17">
        <v>0.29300847747276898</v>
      </c>
      <c r="H209" s="17">
        <v>0.32757820599043103</v>
      </c>
      <c r="I209" s="17">
        <v>0.29992223281873698</v>
      </c>
      <c r="J209" s="17">
        <v>0.241457410698836</v>
      </c>
      <c r="K209" s="17">
        <v>0.211174969717765</v>
      </c>
      <c r="L209" s="17">
        <v>0.232793668567784</v>
      </c>
      <c r="M209" s="17"/>
      <c r="N209" s="17">
        <v>0.327516955333298</v>
      </c>
      <c r="O209" s="17">
        <v>0.240572794367237</v>
      </c>
      <c r="P209" s="17">
        <v>0.23554527591117699</v>
      </c>
      <c r="Q209" s="17">
        <v>0.24489697816626499</v>
      </c>
      <c r="R209" s="17"/>
      <c r="S209" s="17">
        <v>0.32901976408617201</v>
      </c>
      <c r="T209" s="17">
        <v>0.22212745818677199</v>
      </c>
      <c r="U209" s="17">
        <v>0.25333761209151701</v>
      </c>
      <c r="V209" s="17">
        <v>0.20680005419835901</v>
      </c>
      <c r="W209" s="17">
        <v>0.31299040250551702</v>
      </c>
      <c r="X209" s="17">
        <v>0.37099115234890301</v>
      </c>
      <c r="Y209" s="17">
        <v>0.22362031451227601</v>
      </c>
      <c r="Z209" s="17">
        <v>0.10208735618460001</v>
      </c>
      <c r="AA209" s="17">
        <v>0.29685075781543002</v>
      </c>
      <c r="AB209" s="17">
        <v>0.30117562434917</v>
      </c>
      <c r="AC209" s="17">
        <v>0.307910349230268</v>
      </c>
      <c r="AD209" s="17">
        <v>9.1140190885713401E-2</v>
      </c>
      <c r="AE209" s="17"/>
      <c r="AF209" s="17">
        <v>0.22282488359184599</v>
      </c>
      <c r="AG209" s="17">
        <v>0.20286537353262199</v>
      </c>
      <c r="AH209" s="17">
        <v>0.22678427831815101</v>
      </c>
      <c r="AI209" s="17">
        <v>0.44136222829791399</v>
      </c>
      <c r="AJ209" s="17">
        <v>0.46887435398048299</v>
      </c>
      <c r="AK209" s="17"/>
      <c r="AL209" s="17">
        <v>0.28982616664181299</v>
      </c>
      <c r="AM209" s="17">
        <v>0.22908183843659899</v>
      </c>
      <c r="AN209" s="17">
        <v>0.29738321924223599</v>
      </c>
      <c r="AO209" s="17">
        <v>0.275824977291594</v>
      </c>
      <c r="AP209" s="17"/>
      <c r="AQ209" s="17">
        <v>0.20529188616341501</v>
      </c>
      <c r="AR209" s="17">
        <v>0.35076552000108802</v>
      </c>
      <c r="AS209" s="17"/>
      <c r="AT209" s="17">
        <v>0.29280763541621702</v>
      </c>
      <c r="AU209" s="17">
        <v>0.226750268272326</v>
      </c>
      <c r="AV209" s="17"/>
      <c r="AW209" s="17">
        <v>0.24607701489623399</v>
      </c>
      <c r="AX209" s="17">
        <v>0.30146368300869802</v>
      </c>
      <c r="AY209" s="17">
        <v>0.26569659043076899</v>
      </c>
      <c r="AZ209" s="17"/>
      <c r="BA209" s="17">
        <v>0.26291669938880802</v>
      </c>
      <c r="BB209" s="17">
        <v>0.25682225350462801</v>
      </c>
      <c r="BC209" s="17">
        <v>0.28581754369870299</v>
      </c>
      <c r="BD209" s="17">
        <v>0.283541826504976</v>
      </c>
      <c r="BE209" s="17">
        <v>0.20083803842377601</v>
      </c>
      <c r="BF209" s="17"/>
      <c r="BG209" s="17">
        <v>0.27534140863255901</v>
      </c>
      <c r="BH209" s="17">
        <v>0.260133124900711</v>
      </c>
      <c r="BI209" s="17"/>
      <c r="BJ209" s="17">
        <v>0.27818723767741499</v>
      </c>
      <c r="BK209" s="17">
        <v>0.22375733208364301</v>
      </c>
      <c r="BL209" s="17"/>
      <c r="BM209" s="17">
        <v>0.15841363880668799</v>
      </c>
      <c r="BN209" s="17">
        <v>0.21793176847739601</v>
      </c>
      <c r="BO209" s="17">
        <v>0.35819472353702297</v>
      </c>
      <c r="BP209" s="17">
        <v>0.41255870730600103</v>
      </c>
      <c r="BQ209" s="17">
        <v>0.19066392083029601</v>
      </c>
      <c r="BR209" s="17"/>
      <c r="BS209" s="17">
        <v>0.22327593387960101</v>
      </c>
      <c r="BT209" s="17"/>
      <c r="BU209" s="17">
        <v>0.21683537348474299</v>
      </c>
      <c r="BV209" s="17">
        <v>0.43203338014700499</v>
      </c>
      <c r="BW209" s="17">
        <v>0.31084543197997699</v>
      </c>
      <c r="BX209" s="17">
        <v>0.20349298866930299</v>
      </c>
      <c r="BY209" s="17">
        <v>9.0727632319967097E-2</v>
      </c>
      <c r="BZ209" s="17"/>
      <c r="CA209" s="17">
        <v>0.339625750363232</v>
      </c>
      <c r="CB209" s="17"/>
      <c r="CC209" s="17">
        <v>0.26817353546114903</v>
      </c>
      <c r="CD209" s="17">
        <v>0.30254367409696298</v>
      </c>
      <c r="CE209" s="17"/>
      <c r="CF209" s="17">
        <v>0.27255065933412997</v>
      </c>
      <c r="CG209" s="17"/>
      <c r="CH209" s="17">
        <v>0.21602990369019601</v>
      </c>
      <c r="CI209" s="17">
        <v>0.348919572181354</v>
      </c>
    </row>
    <row r="210" spans="2:87" x14ac:dyDescent="0.35">
      <c r="B210" t="s">
        <v>159</v>
      </c>
      <c r="C210" s="17">
        <v>0.308999981010391</v>
      </c>
      <c r="D210" s="17">
        <v>0.29858190700542397</v>
      </c>
      <c r="E210" s="17">
        <v>0.32098872184835803</v>
      </c>
      <c r="F210" s="17"/>
      <c r="G210" s="17">
        <v>0.35684326541141098</v>
      </c>
      <c r="H210" s="17">
        <v>0.22781749974903101</v>
      </c>
      <c r="I210" s="17">
        <v>0.26706814390972899</v>
      </c>
      <c r="J210" s="17">
        <v>0.32387604427501798</v>
      </c>
      <c r="K210" s="17">
        <v>0.26817481220817602</v>
      </c>
      <c r="L210" s="17">
        <v>0.40779701977370297</v>
      </c>
      <c r="M210" s="17"/>
      <c r="N210" s="17">
        <v>0.31937113912359899</v>
      </c>
      <c r="O210" s="17">
        <v>0.35117915123182197</v>
      </c>
      <c r="P210" s="17">
        <v>0.32120344230441999</v>
      </c>
      <c r="Q210" s="17">
        <v>0.25001735741414499</v>
      </c>
      <c r="R210" s="17"/>
      <c r="S210" s="17">
        <v>0.27324816066303498</v>
      </c>
      <c r="T210" s="17">
        <v>0.40078534541963901</v>
      </c>
      <c r="U210" s="17">
        <v>0.35385471938947299</v>
      </c>
      <c r="V210" s="17">
        <v>0.33643503305003403</v>
      </c>
      <c r="W210" s="17">
        <v>0.25992751032098599</v>
      </c>
      <c r="X210" s="17">
        <v>0.15763735758326</v>
      </c>
      <c r="Y210" s="17">
        <v>0.35204925171557699</v>
      </c>
      <c r="Z210" s="17">
        <v>0.314904868756407</v>
      </c>
      <c r="AA210" s="17">
        <v>0.291424931988845</v>
      </c>
      <c r="AB210" s="17">
        <v>0.31518469482613098</v>
      </c>
      <c r="AC210" s="17">
        <v>0.21545027186955101</v>
      </c>
      <c r="AD210" s="17">
        <v>0.46002855949379301</v>
      </c>
      <c r="AE210" s="17"/>
      <c r="AF210" s="17">
        <v>0.28470642501014198</v>
      </c>
      <c r="AG210" s="17">
        <v>0.369960294371872</v>
      </c>
      <c r="AH210" s="17">
        <v>0.36082969768408202</v>
      </c>
      <c r="AI210" s="17">
        <v>0.20763046645611</v>
      </c>
      <c r="AJ210" s="17">
        <v>0.19230643335959499</v>
      </c>
      <c r="AK210" s="17"/>
      <c r="AL210" s="17">
        <v>0.28432769436530803</v>
      </c>
      <c r="AM210" s="17">
        <v>0.328455648813128</v>
      </c>
      <c r="AN210" s="17">
        <v>0.34332027199815801</v>
      </c>
      <c r="AO210" s="17">
        <v>0.216048013144579</v>
      </c>
      <c r="AP210" s="17"/>
      <c r="AQ210" s="17">
        <v>0.32714126464661197</v>
      </c>
      <c r="AR210" s="17">
        <v>0.28398319998120097</v>
      </c>
      <c r="AS210" s="17"/>
      <c r="AT210" s="17">
        <v>0.270033209847103</v>
      </c>
      <c r="AU210" s="17">
        <v>0.43706045732578602</v>
      </c>
      <c r="AV210" s="17"/>
      <c r="AW210" s="17">
        <v>0.32575581381285601</v>
      </c>
      <c r="AX210" s="17">
        <v>0.298487240832506</v>
      </c>
      <c r="AY210" s="17">
        <v>0.294284432824367</v>
      </c>
      <c r="AZ210" s="17"/>
      <c r="BA210" s="17">
        <v>0.28228393285498699</v>
      </c>
      <c r="BB210" s="17">
        <v>0.29261732114528199</v>
      </c>
      <c r="BC210" s="17">
        <v>0.33379465518950302</v>
      </c>
      <c r="BD210" s="17">
        <v>0.366149733499259</v>
      </c>
      <c r="BE210" s="17">
        <v>0.268059831474799</v>
      </c>
      <c r="BF210" s="17"/>
      <c r="BG210" s="17">
        <v>0.33179791217217802</v>
      </c>
      <c r="BH210" s="17">
        <v>0.29284258302715599</v>
      </c>
      <c r="BI210" s="17"/>
      <c r="BJ210" s="17">
        <v>0.29397742427102402</v>
      </c>
      <c r="BK210" s="17">
        <v>0.36358933331250098</v>
      </c>
      <c r="BL210" s="17"/>
      <c r="BM210" s="17">
        <v>0.27183998808347398</v>
      </c>
      <c r="BN210" s="17">
        <v>0.36560832071772598</v>
      </c>
      <c r="BO210" s="17">
        <v>0.284903197302945</v>
      </c>
      <c r="BP210" s="17">
        <v>0.29158782101769998</v>
      </c>
      <c r="BQ210" s="17">
        <v>0.27415075740866901</v>
      </c>
      <c r="BR210" s="17"/>
      <c r="BS210" s="17">
        <v>0.30351117390620502</v>
      </c>
      <c r="BT210" s="17"/>
      <c r="BU210" s="17">
        <v>0.40683233506140998</v>
      </c>
      <c r="BV210" s="17">
        <v>0.25187783355278698</v>
      </c>
      <c r="BW210" s="17">
        <v>0.35552542505344797</v>
      </c>
      <c r="BX210" s="17">
        <v>0.25102917062611502</v>
      </c>
      <c r="BY210" s="17">
        <v>0.25097268077713297</v>
      </c>
      <c r="BZ210" s="17"/>
      <c r="CA210" s="17">
        <v>0.34539045220185599</v>
      </c>
      <c r="CB210" s="17"/>
      <c r="CC210" s="17">
        <v>0.29713941599627602</v>
      </c>
      <c r="CD210" s="17">
        <v>0.39730477321368102</v>
      </c>
      <c r="CE210" s="17"/>
      <c r="CF210" s="17">
        <v>0.30744831861029198</v>
      </c>
      <c r="CG210" s="17"/>
      <c r="CH210" s="17">
        <v>0.34882369583353401</v>
      </c>
      <c r="CI210" s="17">
        <v>0.28121135111887202</v>
      </c>
    </row>
    <row r="211" spans="2:87" x14ac:dyDescent="0.35">
      <c r="B211" t="s">
        <v>160</v>
      </c>
      <c r="C211" s="17">
        <v>0.18293031794898401</v>
      </c>
      <c r="D211" s="17">
        <v>0.15863481183237099</v>
      </c>
      <c r="E211" s="17">
        <v>0.20863106871734499</v>
      </c>
      <c r="F211" s="17"/>
      <c r="G211" s="17">
        <v>9.2998409995558598E-2</v>
      </c>
      <c r="H211" s="17">
        <v>0.103909870951942</v>
      </c>
      <c r="I211" s="17">
        <v>0.21776909042657</v>
      </c>
      <c r="J211" s="17">
        <v>0.19575272703003699</v>
      </c>
      <c r="K211" s="17">
        <v>0.23870596024423901</v>
      </c>
      <c r="L211" s="17">
        <v>0.23902202234092201</v>
      </c>
      <c r="M211" s="17"/>
      <c r="N211" s="17">
        <v>0.15819055934719201</v>
      </c>
      <c r="O211" s="17">
        <v>0.185712291697613</v>
      </c>
      <c r="P211" s="17">
        <v>0.23794250078661</v>
      </c>
      <c r="Q211" s="17">
        <v>0.15808934980094999</v>
      </c>
      <c r="R211" s="17"/>
      <c r="S211" s="17">
        <v>0.175040945625897</v>
      </c>
      <c r="T211" s="17">
        <v>0.158180616000034</v>
      </c>
      <c r="U211" s="17">
        <v>0.239544483443065</v>
      </c>
      <c r="V211" s="17">
        <v>0.151824462464067</v>
      </c>
      <c r="W211" s="17">
        <v>0.26872153598864601</v>
      </c>
      <c r="X211" s="17">
        <v>0.17104180936997301</v>
      </c>
      <c r="Y211" s="17">
        <v>0.190023744847134</v>
      </c>
      <c r="Z211" s="17">
        <v>0.32763828478827101</v>
      </c>
      <c r="AA211" s="17">
        <v>8.9358983933348998E-2</v>
      </c>
      <c r="AB211" s="17">
        <v>0.16397002045902101</v>
      </c>
      <c r="AC211" s="17">
        <v>0.24984536429470799</v>
      </c>
      <c r="AD211" s="17">
        <v>0.13244274622236701</v>
      </c>
      <c r="AE211" s="17"/>
      <c r="AF211" s="17">
        <v>0.19738848756803601</v>
      </c>
      <c r="AG211" s="17">
        <v>0.17971722840503199</v>
      </c>
      <c r="AH211" s="17">
        <v>0.16045249882113199</v>
      </c>
      <c r="AI211" s="17">
        <v>0.17109207265756399</v>
      </c>
      <c r="AJ211" s="17">
        <v>0.15760910773037501</v>
      </c>
      <c r="AK211" s="17"/>
      <c r="AL211" s="17">
        <v>0.22320956698723399</v>
      </c>
      <c r="AM211" s="17">
        <v>0.157678335365489</v>
      </c>
      <c r="AN211" s="17">
        <v>0.14720249648992001</v>
      </c>
      <c r="AO211" s="17">
        <v>0.204428167095936</v>
      </c>
      <c r="AP211" s="17"/>
      <c r="AQ211" s="17">
        <v>0.207684918824975</v>
      </c>
      <c r="AR211" s="17">
        <v>0.148793790347198</v>
      </c>
      <c r="AS211" s="17"/>
      <c r="AT211" s="17">
        <v>0.18587181494594199</v>
      </c>
      <c r="AU211" s="17">
        <v>0.22052619948696001</v>
      </c>
      <c r="AV211" s="17"/>
      <c r="AW211" s="17">
        <v>0.231833799428739</v>
      </c>
      <c r="AX211" s="17">
        <v>0.165262583793155</v>
      </c>
      <c r="AY211" s="17">
        <v>0.13987036912640899</v>
      </c>
      <c r="AZ211" s="17"/>
      <c r="BA211" s="17">
        <v>0.13012039823497101</v>
      </c>
      <c r="BB211" s="17">
        <v>0.232486508058494</v>
      </c>
      <c r="BC211" s="17">
        <v>0.181402844377163</v>
      </c>
      <c r="BD211" s="17">
        <v>0.16037845750428101</v>
      </c>
      <c r="BE211" s="17">
        <v>0.19862018267168</v>
      </c>
      <c r="BF211" s="17"/>
      <c r="BG211" s="17">
        <v>0.18055328612021099</v>
      </c>
      <c r="BH211" s="17">
        <v>0.18461497297332499</v>
      </c>
      <c r="BI211" s="17"/>
      <c r="BJ211" s="17">
        <v>0.17873506462875799</v>
      </c>
      <c r="BK211" s="17">
        <v>0.19817513715437499</v>
      </c>
      <c r="BL211" s="17"/>
      <c r="BM211" s="17">
        <v>0.17010871253041099</v>
      </c>
      <c r="BN211" s="17">
        <v>0.30565531549079</v>
      </c>
      <c r="BO211" s="17">
        <v>0.10007563191943</v>
      </c>
      <c r="BP211" s="17">
        <v>8.1020556742314898E-2</v>
      </c>
      <c r="BQ211" s="17">
        <v>0.26030650195541999</v>
      </c>
      <c r="BR211" s="17"/>
      <c r="BS211" s="17">
        <v>0.27961317324641</v>
      </c>
      <c r="BT211" s="17"/>
      <c r="BU211" s="17">
        <v>0.23260378451675601</v>
      </c>
      <c r="BV211" s="17">
        <v>3.7703553269292298E-2</v>
      </c>
      <c r="BW211" s="17">
        <v>0.10990948580735101</v>
      </c>
      <c r="BX211" s="17">
        <v>0.353530762449068</v>
      </c>
      <c r="BY211" s="17">
        <v>0.16887739749376299</v>
      </c>
      <c r="BZ211" s="17"/>
      <c r="CA211" s="17">
        <v>0.104348843982703</v>
      </c>
      <c r="CB211" s="17"/>
      <c r="CC211" s="17">
        <v>0.19851105404432301</v>
      </c>
      <c r="CD211" s="17">
        <v>0.13019058100120701</v>
      </c>
      <c r="CE211" s="17"/>
      <c r="CF211" s="17">
        <v>0.181956384964298</v>
      </c>
      <c r="CG211" s="17"/>
      <c r="CH211" s="17">
        <v>0.26437736667077899</v>
      </c>
      <c r="CI211" s="17">
        <v>9.4045811642994095E-2</v>
      </c>
    </row>
    <row r="212" spans="2:87" x14ac:dyDescent="0.35">
      <c r="B212" t="s">
        <v>161</v>
      </c>
      <c r="C212" s="17">
        <v>7.7453411196189204E-2</v>
      </c>
      <c r="D212" s="17">
        <v>6.4358652538830705E-2</v>
      </c>
      <c r="E212" s="17">
        <v>9.12167932619634E-2</v>
      </c>
      <c r="F212" s="17"/>
      <c r="G212" s="17">
        <v>6.8727959015066398E-2</v>
      </c>
      <c r="H212" s="17">
        <v>8.0804654696740599E-2</v>
      </c>
      <c r="I212" s="17">
        <v>0.11212738451334101</v>
      </c>
      <c r="J212" s="17">
        <v>6.3287258896437604E-2</v>
      </c>
      <c r="K212" s="17">
        <v>8.5094251540009103E-2</v>
      </c>
      <c r="L212" s="17">
        <v>6.0458685323259098E-2</v>
      </c>
      <c r="M212" s="17"/>
      <c r="N212" s="17">
        <v>5.1728985528716499E-2</v>
      </c>
      <c r="O212" s="17">
        <v>6.3876137771152405E-2</v>
      </c>
      <c r="P212" s="17">
        <v>4.9483409341032097E-2</v>
      </c>
      <c r="Q212" s="17">
        <v>0.143420029410981</v>
      </c>
      <c r="R212" s="17"/>
      <c r="S212" s="17">
        <v>3.7406593001896901E-2</v>
      </c>
      <c r="T212" s="17">
        <v>6.0958991064043899E-2</v>
      </c>
      <c r="U212" s="17">
        <v>2.3864947527641199E-2</v>
      </c>
      <c r="V212" s="17">
        <v>0.133180426061177</v>
      </c>
      <c r="W212" s="17">
        <v>2.61506545680639E-2</v>
      </c>
      <c r="X212" s="17">
        <v>6.0095760574830397E-2</v>
      </c>
      <c r="Y212" s="17">
        <v>0.116855739332279</v>
      </c>
      <c r="Z212" s="17">
        <v>9.4354086453231206E-2</v>
      </c>
      <c r="AA212" s="17">
        <v>8.9517482357810096E-2</v>
      </c>
      <c r="AB212" s="17">
        <v>8.8134263793409703E-2</v>
      </c>
      <c r="AC212" s="17">
        <v>0.14927762009495099</v>
      </c>
      <c r="AD212" s="17">
        <v>0.13853561112264701</v>
      </c>
      <c r="AE212" s="17"/>
      <c r="AF212" s="17">
        <v>0.115716642259217</v>
      </c>
      <c r="AG212" s="17">
        <v>6.4044139127959601E-2</v>
      </c>
      <c r="AH212" s="17">
        <v>0.106812870548252</v>
      </c>
      <c r="AI212" s="17">
        <v>1.8165073284179201E-2</v>
      </c>
      <c r="AJ212" s="17">
        <v>5.8018660866787898E-2</v>
      </c>
      <c r="AK212" s="17"/>
      <c r="AL212" s="17">
        <v>9.0982415688646998E-2</v>
      </c>
      <c r="AM212" s="17">
        <v>9.8568506515936197E-2</v>
      </c>
      <c r="AN212" s="17">
        <v>2.1823483580084801E-2</v>
      </c>
      <c r="AO212" s="17">
        <v>0</v>
      </c>
      <c r="AP212" s="17"/>
      <c r="AQ212" s="17">
        <v>8.5397053774919005E-2</v>
      </c>
      <c r="AR212" s="17">
        <v>6.6499149582117903E-2</v>
      </c>
      <c r="AS212" s="17"/>
      <c r="AT212" s="17">
        <v>9.3187884970493906E-2</v>
      </c>
      <c r="AU212" s="17">
        <v>4.2944879173826098E-2</v>
      </c>
      <c r="AV212" s="17"/>
      <c r="AW212" s="17">
        <v>6.94318706990108E-2</v>
      </c>
      <c r="AX212" s="17">
        <v>6.6232307825931397E-2</v>
      </c>
      <c r="AY212" s="17">
        <v>8.7794636553252203E-2</v>
      </c>
      <c r="AZ212" s="17"/>
      <c r="BA212" s="17">
        <v>8.7606134222322996E-2</v>
      </c>
      <c r="BB212" s="17">
        <v>6.61165846769982E-2</v>
      </c>
      <c r="BC212" s="17">
        <v>7.7171628381322105E-2</v>
      </c>
      <c r="BD212" s="17">
        <v>6.6305372249308894E-2</v>
      </c>
      <c r="BE212" s="17">
        <v>0.10284791909039501</v>
      </c>
      <c r="BF212" s="17"/>
      <c r="BG212" s="17">
        <v>9.0363569082068704E-2</v>
      </c>
      <c r="BH212" s="17">
        <v>6.8303696798498903E-2</v>
      </c>
      <c r="BI212" s="17"/>
      <c r="BJ212" s="17">
        <v>7.8179178383305195E-2</v>
      </c>
      <c r="BK212" s="17">
        <v>7.4816099761514501E-2</v>
      </c>
      <c r="BL212" s="17"/>
      <c r="BM212" s="17">
        <v>0.18183770012525</v>
      </c>
      <c r="BN212" s="17">
        <v>6.4492567117969593E-2</v>
      </c>
      <c r="BO212" s="17">
        <v>2.8877031133777299E-2</v>
      </c>
      <c r="BP212" s="17">
        <v>9.3909424444626396E-2</v>
      </c>
      <c r="BQ212" s="17">
        <v>5.5395160437505503E-2</v>
      </c>
      <c r="BR212" s="17"/>
      <c r="BS212" s="17">
        <v>1.7586727089314701E-2</v>
      </c>
      <c r="BT212" s="17"/>
      <c r="BU212" s="17">
        <v>7.2604991285618301E-2</v>
      </c>
      <c r="BV212" s="17">
        <v>2.2922498663718101E-2</v>
      </c>
      <c r="BW212" s="17">
        <v>6.1884650930404198E-2</v>
      </c>
      <c r="BX212" s="17">
        <v>1.0540052077669299E-2</v>
      </c>
      <c r="BY212" s="17">
        <v>0.37016580537553301</v>
      </c>
      <c r="BZ212" s="17"/>
      <c r="CA212" s="17">
        <v>0</v>
      </c>
      <c r="CB212" s="17"/>
      <c r="CC212" s="17">
        <v>4.9158362099645497E-2</v>
      </c>
      <c r="CD212" s="17">
        <v>8.7062975757262906E-2</v>
      </c>
      <c r="CE212" s="17"/>
      <c r="CF212" s="17">
        <v>5.7321389639015098E-2</v>
      </c>
      <c r="CG212" s="17"/>
      <c r="CH212" s="17">
        <v>7.6431421153834195E-2</v>
      </c>
      <c r="CI212" s="17">
        <v>4.1111336103371303E-2</v>
      </c>
    </row>
    <row r="213" spans="2:87" x14ac:dyDescent="0.35"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  <c r="BA213" s="17"/>
      <c r="BB213" s="17"/>
      <c r="BC213" s="17"/>
      <c r="BD213" s="17"/>
      <c r="BE213" s="17"/>
      <c r="BF213" s="17"/>
      <c r="BG213" s="17"/>
      <c r="BH213" s="17"/>
      <c r="BI213" s="17"/>
      <c r="BJ213" s="17"/>
      <c r="BK213" s="17"/>
      <c r="BL213" s="17"/>
      <c r="BM213" s="17"/>
      <c r="BN213" s="17"/>
      <c r="BO213" s="17"/>
      <c r="BP213" s="17"/>
      <c r="BQ213" s="17"/>
      <c r="BR213" s="17"/>
      <c r="BS213" s="17"/>
      <c r="BT213" s="17"/>
      <c r="BU213" s="17"/>
      <c r="BV213" s="17"/>
      <c r="BW213" s="17"/>
      <c r="BX213" s="17"/>
      <c r="BY213" s="17"/>
      <c r="BZ213" s="17"/>
      <c r="CA213" s="17"/>
      <c r="CB213" s="17"/>
      <c r="CC213" s="17"/>
      <c r="CD213" s="17"/>
      <c r="CE213" s="17"/>
      <c r="CF213" s="17"/>
      <c r="CG213" s="17"/>
      <c r="CH213" s="17"/>
      <c r="CI213" s="17"/>
    </row>
    <row r="214" spans="2:87" x14ac:dyDescent="0.35">
      <c r="B214" s="6" t="s">
        <v>180</v>
      </c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  <c r="BA214" s="17"/>
      <c r="BB214" s="17"/>
      <c r="BC214" s="17"/>
      <c r="BD214" s="17"/>
      <c r="BE214" s="17"/>
      <c r="BF214" s="17"/>
      <c r="BG214" s="17"/>
      <c r="BH214" s="17"/>
      <c r="BI214" s="17"/>
      <c r="BJ214" s="17"/>
      <c r="BK214" s="17"/>
      <c r="BL214" s="17"/>
      <c r="BM214" s="17"/>
      <c r="BN214" s="17"/>
      <c r="BO214" s="17"/>
      <c r="BP214" s="17"/>
      <c r="BQ214" s="17"/>
      <c r="BR214" s="17"/>
      <c r="BS214" s="17"/>
      <c r="BT214" s="17"/>
      <c r="BU214" s="17"/>
      <c r="BV214" s="17"/>
      <c r="BW214" s="17"/>
      <c r="BX214" s="17"/>
      <c r="BY214" s="17"/>
      <c r="BZ214" s="17"/>
      <c r="CA214" s="17"/>
      <c r="CB214" s="17"/>
      <c r="CC214" s="17"/>
      <c r="CD214" s="17"/>
      <c r="CE214" s="17"/>
      <c r="CF214" s="17"/>
      <c r="CG214" s="17"/>
      <c r="CH214" s="17"/>
      <c r="CI214" s="17"/>
    </row>
    <row r="215" spans="2:87" x14ac:dyDescent="0.35">
      <c r="B215" s="24" t="s">
        <v>163</v>
      </c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  <c r="BA215" s="17"/>
      <c r="BB215" s="17"/>
      <c r="BC215" s="17"/>
      <c r="BD215" s="17"/>
      <c r="BE215" s="17"/>
      <c r="BF215" s="17"/>
      <c r="BG215" s="17"/>
      <c r="BH215" s="17"/>
      <c r="BI215" s="17"/>
      <c r="BJ215" s="17"/>
      <c r="BK215" s="17"/>
      <c r="BL215" s="17"/>
      <c r="BM215" s="17"/>
      <c r="BN215" s="17"/>
      <c r="BO215" s="17"/>
      <c r="BP215" s="17"/>
      <c r="BQ215" s="17"/>
      <c r="BR215" s="17"/>
      <c r="BS215" s="17"/>
      <c r="BT215" s="17"/>
      <c r="BU215" s="17"/>
      <c r="BV215" s="17"/>
      <c r="BW215" s="17"/>
      <c r="BX215" s="17"/>
      <c r="BY215" s="17"/>
      <c r="BZ215" s="17"/>
      <c r="CA215" s="17"/>
      <c r="CB215" s="17"/>
      <c r="CC215" s="17"/>
      <c r="CD215" s="17"/>
      <c r="CE215" s="17"/>
      <c r="CF215" s="17"/>
      <c r="CG215" s="17"/>
      <c r="CH215" s="17"/>
      <c r="CI215" s="17"/>
    </row>
    <row r="216" spans="2:87" x14ac:dyDescent="0.35">
      <c r="B216" t="s">
        <v>157</v>
      </c>
      <c r="C216" s="17">
        <v>0.22881866692488001</v>
      </c>
      <c r="D216" s="17">
        <v>0.25302850275835798</v>
      </c>
      <c r="E216" s="17">
        <v>0.204934721610503</v>
      </c>
      <c r="F216" s="17"/>
      <c r="G216" s="17">
        <v>0.32574451742370403</v>
      </c>
      <c r="H216" s="17">
        <v>0.31126745353746299</v>
      </c>
      <c r="I216" s="17">
        <v>0.15357148402617599</v>
      </c>
      <c r="J216" s="17">
        <v>0.19729568673769801</v>
      </c>
      <c r="K216" s="17">
        <v>0.25106113189692297</v>
      </c>
      <c r="L216" s="17">
        <v>0.14523028109873601</v>
      </c>
      <c r="M216" s="17"/>
      <c r="N216" s="17">
        <v>0.19911619227216801</v>
      </c>
      <c r="O216" s="17">
        <v>0.198769974637209</v>
      </c>
      <c r="P216" s="17">
        <v>0.24856131397183701</v>
      </c>
      <c r="Q216" s="17">
        <v>0.26973857725579597</v>
      </c>
      <c r="R216" s="17"/>
      <c r="S216" s="17">
        <v>0.256620820399175</v>
      </c>
      <c r="T216" s="17">
        <v>0.26068677156194903</v>
      </c>
      <c r="U216" s="17">
        <v>0.19069061412416599</v>
      </c>
      <c r="V216" s="17">
        <v>0.19292904482246301</v>
      </c>
      <c r="W216" s="17">
        <v>0.116148491176073</v>
      </c>
      <c r="X216" s="17">
        <v>0.35095170027153599</v>
      </c>
      <c r="Y216" s="17">
        <v>0.117450949592734</v>
      </c>
      <c r="Z216" s="17">
        <v>0.178866056894595</v>
      </c>
      <c r="AA216" s="17">
        <v>0.41647209812634201</v>
      </c>
      <c r="AB216" s="17">
        <v>0.18278027052404999</v>
      </c>
      <c r="AC216" s="17">
        <v>7.4508125159106597E-2</v>
      </c>
      <c r="AD216" s="17">
        <v>0.22342298771833599</v>
      </c>
      <c r="AE216" s="17"/>
      <c r="AF216" s="17">
        <v>0.27757597889268698</v>
      </c>
      <c r="AG216" s="17">
        <v>0.26445382221396302</v>
      </c>
      <c r="AH216" s="17">
        <v>0.181345626634941</v>
      </c>
      <c r="AI216" s="17">
        <v>0.23906275848115499</v>
      </c>
      <c r="AJ216" s="17">
        <v>0.161431436705717</v>
      </c>
      <c r="AK216" s="17"/>
      <c r="AL216" s="17">
        <v>0.1675486461987</v>
      </c>
      <c r="AM216" s="17">
        <v>0.229749642656183</v>
      </c>
      <c r="AN216" s="17">
        <v>0.29573992089448498</v>
      </c>
      <c r="AO216" s="17">
        <v>0.462672086894374</v>
      </c>
      <c r="AP216" s="17"/>
      <c r="AQ216" s="17">
        <v>0.25845854428623799</v>
      </c>
      <c r="AR216" s="17">
        <v>0.18794535627332901</v>
      </c>
      <c r="AS216" s="17"/>
      <c r="AT216" s="17">
        <v>0.23018982821895201</v>
      </c>
      <c r="AU216" s="17">
        <v>0.13857029811614099</v>
      </c>
      <c r="AV216" s="17"/>
      <c r="AW216" s="17">
        <v>0.18889527542696</v>
      </c>
      <c r="AX216" s="17">
        <v>0.224094089591478</v>
      </c>
      <c r="AY216" s="17">
        <v>0.28026806642255098</v>
      </c>
      <c r="AZ216" s="17"/>
      <c r="BA216" s="17">
        <v>0.285085429011804</v>
      </c>
      <c r="BB216" s="17">
        <v>0.23311852993853299</v>
      </c>
      <c r="BC216" s="17">
        <v>0.183750740417255</v>
      </c>
      <c r="BD216" s="17">
        <v>0.24420991857438801</v>
      </c>
      <c r="BE216" s="17">
        <v>0.229635205474475</v>
      </c>
      <c r="BF216" s="17"/>
      <c r="BG216" s="17">
        <v>0.22261698529412799</v>
      </c>
      <c r="BH216" s="17">
        <v>0.23321393584477801</v>
      </c>
      <c r="BI216" s="17"/>
      <c r="BJ216" s="17">
        <v>0.24602222843826699</v>
      </c>
      <c r="BK216" s="17">
        <v>0.16630392348947901</v>
      </c>
      <c r="BL216" s="17"/>
      <c r="BM216" s="17">
        <v>0.284750451763019</v>
      </c>
      <c r="BN216" s="17">
        <v>0.13461784795305101</v>
      </c>
      <c r="BO216" s="17">
        <v>0.29628014808243403</v>
      </c>
      <c r="BP216" s="17">
        <v>0.25028492785652101</v>
      </c>
      <c r="BQ216" s="17">
        <v>0.18670463883262201</v>
      </c>
      <c r="BR216" s="17"/>
      <c r="BS216" s="17">
        <v>0.22317652618120801</v>
      </c>
      <c r="BT216" s="17"/>
      <c r="BU216" s="17">
        <v>0.14238919421186499</v>
      </c>
      <c r="BV216" s="17">
        <v>0.36144995590607798</v>
      </c>
      <c r="BW216" s="17">
        <v>0.318592123776473</v>
      </c>
      <c r="BX216" s="17">
        <v>0.20486680642862501</v>
      </c>
      <c r="BY216" s="17">
        <v>0.12779118972296899</v>
      </c>
      <c r="BZ216" s="17"/>
      <c r="CA216" s="17">
        <v>0.31955289473645798</v>
      </c>
      <c r="CB216" s="17"/>
      <c r="CC216" s="17">
        <v>0.26004496516470299</v>
      </c>
      <c r="CD216" s="17">
        <v>0.12239403398487</v>
      </c>
      <c r="CE216" s="17"/>
      <c r="CF216" s="17">
        <v>0.23688784185831299</v>
      </c>
      <c r="CG216" s="17"/>
      <c r="CH216" s="17">
        <v>0.17430315180963901</v>
      </c>
      <c r="CI216" s="17">
        <v>0.32467417660164299</v>
      </c>
    </row>
    <row r="217" spans="2:87" x14ac:dyDescent="0.35">
      <c r="B217" t="s">
        <v>158</v>
      </c>
      <c r="C217" s="17">
        <v>0.248962543689733</v>
      </c>
      <c r="D217" s="17">
        <v>0.249087100766689</v>
      </c>
      <c r="E217" s="17">
        <v>0.24988008636772099</v>
      </c>
      <c r="F217" s="17"/>
      <c r="G217" s="17">
        <v>0.18513041437814001</v>
      </c>
      <c r="H217" s="17">
        <v>0.311536404940148</v>
      </c>
      <c r="I217" s="17">
        <v>0.24960732923301901</v>
      </c>
      <c r="J217" s="17">
        <v>0.30279499909531099</v>
      </c>
      <c r="K217" s="17">
        <v>0.24721030724232401</v>
      </c>
      <c r="L217" s="17">
        <v>0.184003705653868</v>
      </c>
      <c r="M217" s="17"/>
      <c r="N217" s="17">
        <v>0.34565141955452799</v>
      </c>
      <c r="O217" s="17">
        <v>0.28072160523953898</v>
      </c>
      <c r="P217" s="17">
        <v>0.16219875816336701</v>
      </c>
      <c r="Q217" s="17">
        <v>0.19160159995348</v>
      </c>
      <c r="R217" s="17"/>
      <c r="S217" s="17">
        <v>0.33350140410861201</v>
      </c>
      <c r="T217" s="17">
        <v>0.21129512350391599</v>
      </c>
      <c r="U217" s="17">
        <v>0.241336592349854</v>
      </c>
      <c r="V217" s="17">
        <v>0.30814037013321199</v>
      </c>
      <c r="W217" s="17">
        <v>0.32090875513515299</v>
      </c>
      <c r="X217" s="17">
        <v>0.205197252949851</v>
      </c>
      <c r="Y217" s="17">
        <v>0.22691919071442199</v>
      </c>
      <c r="Z217" s="17">
        <v>0.14582861482913401</v>
      </c>
      <c r="AA217" s="17">
        <v>0.206867653925221</v>
      </c>
      <c r="AB217" s="17">
        <v>0.282700875651961</v>
      </c>
      <c r="AC217" s="17">
        <v>0.300175203579789</v>
      </c>
      <c r="AD217" s="17">
        <v>4.5570095442856701E-2</v>
      </c>
      <c r="AE217" s="17"/>
      <c r="AF217" s="17">
        <v>0.17272249033455001</v>
      </c>
      <c r="AG217" s="17">
        <v>0.172732959142716</v>
      </c>
      <c r="AH217" s="17">
        <v>0.29625311467726401</v>
      </c>
      <c r="AI217" s="17">
        <v>0.38907124036635399</v>
      </c>
      <c r="AJ217" s="17">
        <v>0.39715951511382303</v>
      </c>
      <c r="AK217" s="17"/>
      <c r="AL217" s="17">
        <v>0.28273649760184399</v>
      </c>
      <c r="AM217" s="17">
        <v>0.222226783393112</v>
      </c>
      <c r="AN217" s="17">
        <v>0.27172505498765098</v>
      </c>
      <c r="AO217" s="17">
        <v>0.116692462857375</v>
      </c>
      <c r="AP217" s="17"/>
      <c r="AQ217" s="17">
        <v>0.184322348359206</v>
      </c>
      <c r="AR217" s="17">
        <v>0.33810119808126599</v>
      </c>
      <c r="AS217" s="17"/>
      <c r="AT217" s="17">
        <v>0.27373677574402799</v>
      </c>
      <c r="AU217" s="17">
        <v>0.24249479098082</v>
      </c>
      <c r="AV217" s="17"/>
      <c r="AW217" s="17">
        <v>0.24749815636437</v>
      </c>
      <c r="AX217" s="17">
        <v>0.27820626128812898</v>
      </c>
      <c r="AY217" s="17">
        <v>0.23551291567941501</v>
      </c>
      <c r="AZ217" s="17"/>
      <c r="BA217" s="17">
        <v>0.28000886298483701</v>
      </c>
      <c r="BB217" s="17">
        <v>0.221882554262469</v>
      </c>
      <c r="BC217" s="17">
        <v>0.26055831990365202</v>
      </c>
      <c r="BD217" s="17">
        <v>0.22650570708371801</v>
      </c>
      <c r="BE217" s="17">
        <v>0.224532942127605</v>
      </c>
      <c r="BF217" s="17"/>
      <c r="BG217" s="17">
        <v>0.23257042297341299</v>
      </c>
      <c r="BH217" s="17">
        <v>0.260580002147838</v>
      </c>
      <c r="BI217" s="17"/>
      <c r="BJ217" s="17">
        <v>0.25657310664891297</v>
      </c>
      <c r="BK217" s="17">
        <v>0.221307084648771</v>
      </c>
      <c r="BL217" s="17"/>
      <c r="BM217" s="17">
        <v>9.6963299575503606E-2</v>
      </c>
      <c r="BN217" s="17">
        <v>0.23667455172806001</v>
      </c>
      <c r="BO217" s="17">
        <v>0.32819470775947401</v>
      </c>
      <c r="BP217" s="17">
        <v>0.35309994722503601</v>
      </c>
      <c r="BQ217" s="17">
        <v>0.22461360966889099</v>
      </c>
      <c r="BR217" s="17"/>
      <c r="BS217" s="17">
        <v>0.25751850840048401</v>
      </c>
      <c r="BT217" s="17"/>
      <c r="BU217" s="17">
        <v>0.22887141359407001</v>
      </c>
      <c r="BV217" s="17">
        <v>0.36942341354337199</v>
      </c>
      <c r="BW217" s="17">
        <v>0.27626880158748401</v>
      </c>
      <c r="BX217" s="17">
        <v>0.22087611977379801</v>
      </c>
      <c r="BY217" s="17">
        <v>0.15274640777513199</v>
      </c>
      <c r="BZ217" s="17"/>
      <c r="CA217" s="17">
        <v>0.31775703490555801</v>
      </c>
      <c r="CB217" s="17"/>
      <c r="CC217" s="17">
        <v>0.24216329510075599</v>
      </c>
      <c r="CD217" s="17">
        <v>0.32049648611431902</v>
      </c>
      <c r="CE217" s="17"/>
      <c r="CF217" s="17">
        <v>0.26529524670993299</v>
      </c>
      <c r="CG217" s="17"/>
      <c r="CH217" s="17">
        <v>0.16520239631325601</v>
      </c>
      <c r="CI217" s="17">
        <v>0.365527602990107</v>
      </c>
    </row>
    <row r="218" spans="2:87" x14ac:dyDescent="0.35">
      <c r="B218" t="s">
        <v>159</v>
      </c>
      <c r="C218" s="17">
        <v>0.27739915995077602</v>
      </c>
      <c r="D218" s="17">
        <v>0.28810934212831402</v>
      </c>
      <c r="E218" s="17">
        <v>0.26337398619880698</v>
      </c>
      <c r="F218" s="17"/>
      <c r="G218" s="17">
        <v>0.33156802789415402</v>
      </c>
      <c r="H218" s="17">
        <v>0.16811423128986899</v>
      </c>
      <c r="I218" s="17">
        <v>0.24200184455209001</v>
      </c>
      <c r="J218" s="17">
        <v>0.25393242182456199</v>
      </c>
      <c r="K218" s="17">
        <v>0.26015788201769002</v>
      </c>
      <c r="L218" s="17">
        <v>0.41016952318558297</v>
      </c>
      <c r="M218" s="17"/>
      <c r="N218" s="17">
        <v>0.27629309233253702</v>
      </c>
      <c r="O218" s="17">
        <v>0.29354752496622</v>
      </c>
      <c r="P218" s="17">
        <v>0.28272664733052399</v>
      </c>
      <c r="Q218" s="17">
        <v>0.25977935037073502</v>
      </c>
      <c r="R218" s="17"/>
      <c r="S218" s="17">
        <v>0.24398625512009101</v>
      </c>
      <c r="T218" s="17">
        <v>0.31989272794225199</v>
      </c>
      <c r="U218" s="17">
        <v>0.37377752445266699</v>
      </c>
      <c r="V218" s="17">
        <v>0.28646628595888501</v>
      </c>
      <c r="W218" s="17">
        <v>0.25826256300961797</v>
      </c>
      <c r="X218" s="17">
        <v>0.21557473926889101</v>
      </c>
      <c r="Y218" s="17">
        <v>0.31907484201838798</v>
      </c>
      <c r="Z218" s="17">
        <v>0.25331295703476903</v>
      </c>
      <c r="AA218" s="17">
        <v>0.19669625949900599</v>
      </c>
      <c r="AB218" s="17">
        <v>0.31252262455542701</v>
      </c>
      <c r="AC218" s="17">
        <v>0.18154628258817701</v>
      </c>
      <c r="AD218" s="17">
        <v>0.41609957603355802</v>
      </c>
      <c r="AE218" s="17"/>
      <c r="AF218" s="17">
        <v>0.27715573154102702</v>
      </c>
      <c r="AG218" s="17">
        <v>0.31296295694142701</v>
      </c>
      <c r="AH218" s="17">
        <v>0.28981723928215303</v>
      </c>
      <c r="AI218" s="17">
        <v>0.216128829206823</v>
      </c>
      <c r="AJ218" s="17">
        <v>0.240913916759844</v>
      </c>
      <c r="AK218" s="17"/>
      <c r="AL218" s="17">
        <v>0.254878088047162</v>
      </c>
      <c r="AM218" s="17">
        <v>0.31412830655333102</v>
      </c>
      <c r="AN218" s="17">
        <v>0.26952817613271601</v>
      </c>
      <c r="AO218" s="17">
        <v>0.18022263468105501</v>
      </c>
      <c r="AP218" s="17"/>
      <c r="AQ218" s="17">
        <v>0.27559870541700598</v>
      </c>
      <c r="AR218" s="17">
        <v>0.27988198187934199</v>
      </c>
      <c r="AS218" s="17"/>
      <c r="AT218" s="17">
        <v>0.23162217603093599</v>
      </c>
      <c r="AU218" s="17">
        <v>0.397179201492043</v>
      </c>
      <c r="AV218" s="17"/>
      <c r="AW218" s="17">
        <v>0.30198894913011198</v>
      </c>
      <c r="AX218" s="17">
        <v>0.28224486920316599</v>
      </c>
      <c r="AY218" s="17">
        <v>0.24528757540521401</v>
      </c>
      <c r="AZ218" s="17"/>
      <c r="BA218" s="17">
        <v>0.220525286681205</v>
      </c>
      <c r="BB218" s="17">
        <v>0.270553719511193</v>
      </c>
      <c r="BC218" s="17">
        <v>0.31202694471028602</v>
      </c>
      <c r="BD218" s="17">
        <v>0.32543333182976197</v>
      </c>
      <c r="BE218" s="17">
        <v>0.26061611872256102</v>
      </c>
      <c r="BF218" s="17"/>
      <c r="BG218" s="17">
        <v>0.27692919662412402</v>
      </c>
      <c r="BH218" s="17">
        <v>0.27773223335346098</v>
      </c>
      <c r="BI218" s="17"/>
      <c r="BJ218" s="17">
        <v>0.25293316213855299</v>
      </c>
      <c r="BK218" s="17">
        <v>0.36630433083251601</v>
      </c>
      <c r="BL218" s="17"/>
      <c r="BM218" s="17">
        <v>0.26044606719516</v>
      </c>
      <c r="BN218" s="17">
        <v>0.32708433001973503</v>
      </c>
      <c r="BO218" s="17">
        <v>0.24956128287364099</v>
      </c>
      <c r="BP218" s="17">
        <v>0.221685143731502</v>
      </c>
      <c r="BQ218" s="17">
        <v>0.25448912295308102</v>
      </c>
      <c r="BR218" s="17"/>
      <c r="BS218" s="17">
        <v>0.25769638267714901</v>
      </c>
      <c r="BT218" s="17"/>
      <c r="BU218" s="17">
        <v>0.375073148216784</v>
      </c>
      <c r="BV218" s="17">
        <v>0.20014642720843701</v>
      </c>
      <c r="BW218" s="17">
        <v>0.23283006287198499</v>
      </c>
      <c r="BX218" s="17">
        <v>0.228775720436561</v>
      </c>
      <c r="BY218" s="17">
        <v>0.228234759361093</v>
      </c>
      <c r="BZ218" s="17"/>
      <c r="CA218" s="17">
        <v>0.23442676257575101</v>
      </c>
      <c r="CB218" s="17"/>
      <c r="CC218" s="17">
        <v>0.27091334713186999</v>
      </c>
      <c r="CD218" s="17">
        <v>0.32283851546750902</v>
      </c>
      <c r="CE218" s="17"/>
      <c r="CF218" s="17">
        <v>0.26262585819881601</v>
      </c>
      <c r="CG218" s="17"/>
      <c r="CH218" s="17">
        <v>0.332178025058601</v>
      </c>
      <c r="CI218" s="17">
        <v>0.16843189595675101</v>
      </c>
    </row>
    <row r="219" spans="2:87" x14ac:dyDescent="0.35">
      <c r="B219" t="s">
        <v>160</v>
      </c>
      <c r="C219" s="17">
        <v>0.162702879541442</v>
      </c>
      <c r="D219" s="17">
        <v>0.15115598923596699</v>
      </c>
      <c r="E219" s="17">
        <v>0.17523575409320899</v>
      </c>
      <c r="F219" s="17"/>
      <c r="G219" s="17">
        <v>8.3749082742459596E-2</v>
      </c>
      <c r="H219" s="17">
        <v>0.116595487787984</v>
      </c>
      <c r="I219" s="17">
        <v>0.22986561117614401</v>
      </c>
      <c r="J219" s="17">
        <v>0.203816626395907</v>
      </c>
      <c r="K219" s="17">
        <v>0.15560102196828399</v>
      </c>
      <c r="L219" s="17">
        <v>0.18104936064902499</v>
      </c>
      <c r="M219" s="17"/>
      <c r="N219" s="17">
        <v>0.13044258796924199</v>
      </c>
      <c r="O219" s="17">
        <v>0.157430738207437</v>
      </c>
      <c r="P219" s="17">
        <v>0.23948063479974499</v>
      </c>
      <c r="Q219" s="17">
        <v>0.134216257282569</v>
      </c>
      <c r="R219" s="17"/>
      <c r="S219" s="17">
        <v>0.14886032291808601</v>
      </c>
      <c r="T219" s="17">
        <v>0.14716638592783901</v>
      </c>
      <c r="U219" s="17">
        <v>0.14409407308243</v>
      </c>
      <c r="V219" s="17">
        <v>0.106293093761557</v>
      </c>
      <c r="W219" s="17">
        <v>0.27852953611109199</v>
      </c>
      <c r="X219" s="17">
        <v>9.8608171413635398E-2</v>
      </c>
      <c r="Y219" s="17">
        <v>0.190023744847134</v>
      </c>
      <c r="Z219" s="17">
        <v>0.36026994507443599</v>
      </c>
      <c r="AA219" s="17">
        <v>9.0446506091621207E-2</v>
      </c>
      <c r="AB219" s="17">
        <v>0.15043578713765801</v>
      </c>
      <c r="AC219" s="17">
        <v>0.248673933852572</v>
      </c>
      <c r="AD219" s="17">
        <v>0.13062814392241101</v>
      </c>
      <c r="AE219" s="17"/>
      <c r="AF219" s="17">
        <v>0.15889850825295901</v>
      </c>
      <c r="AG219" s="17">
        <v>0.16420417323347999</v>
      </c>
      <c r="AH219" s="17">
        <v>0.13373277879829301</v>
      </c>
      <c r="AI219" s="17">
        <v>0.13757209866148901</v>
      </c>
      <c r="AJ219" s="17">
        <v>0.16519903937427</v>
      </c>
      <c r="AK219" s="17"/>
      <c r="AL219" s="17">
        <v>0.206378349928277</v>
      </c>
      <c r="AM219" s="17">
        <v>0.12606661730614499</v>
      </c>
      <c r="AN219" s="17">
        <v>0.13012688840381201</v>
      </c>
      <c r="AO219" s="17">
        <v>0.24041281556719599</v>
      </c>
      <c r="AP219" s="17"/>
      <c r="AQ219" s="17">
        <v>0.18049598039648901</v>
      </c>
      <c r="AR219" s="17">
        <v>0.138166241625022</v>
      </c>
      <c r="AS219" s="17"/>
      <c r="AT219" s="17">
        <v>0.164147468528447</v>
      </c>
      <c r="AU219" s="17">
        <v>0.16981880933490101</v>
      </c>
      <c r="AV219" s="17"/>
      <c r="AW219" s="17">
        <v>0.189625539332614</v>
      </c>
      <c r="AX219" s="17">
        <v>0.14227477882807299</v>
      </c>
      <c r="AY219" s="17">
        <v>0.14035110120139899</v>
      </c>
      <c r="AZ219" s="17"/>
      <c r="BA219" s="17">
        <v>0.14029787212820999</v>
      </c>
      <c r="BB219" s="17">
        <v>0.19261353094397199</v>
      </c>
      <c r="BC219" s="17">
        <v>0.15627076861177699</v>
      </c>
      <c r="BD219" s="17">
        <v>0.13754567026282399</v>
      </c>
      <c r="BE219" s="17">
        <v>0.18236781458496401</v>
      </c>
      <c r="BF219" s="17"/>
      <c r="BG219" s="17">
        <v>0.16644503481293499</v>
      </c>
      <c r="BH219" s="17">
        <v>0.16005073134398101</v>
      </c>
      <c r="BI219" s="17"/>
      <c r="BJ219" s="17">
        <v>0.15768463324956999</v>
      </c>
      <c r="BK219" s="17">
        <v>0.18093831173308</v>
      </c>
      <c r="BL219" s="17"/>
      <c r="BM219" s="17">
        <v>0.160139374722752</v>
      </c>
      <c r="BN219" s="17">
        <v>0.23457260718551501</v>
      </c>
      <c r="BO219" s="17">
        <v>0.108219291585472</v>
      </c>
      <c r="BP219" s="17">
        <v>8.1020556742314898E-2</v>
      </c>
      <c r="BQ219" s="17">
        <v>0.22874701014738699</v>
      </c>
      <c r="BR219" s="17"/>
      <c r="BS219" s="17">
        <v>0.23834693690131101</v>
      </c>
      <c r="BT219" s="17"/>
      <c r="BU219" s="17">
        <v>0.178499947392047</v>
      </c>
      <c r="BV219" s="17">
        <v>4.5516293892911799E-2</v>
      </c>
      <c r="BW219" s="17">
        <v>0.11042436083365401</v>
      </c>
      <c r="BX219" s="17">
        <v>0.32497439222975599</v>
      </c>
      <c r="BY219" s="17">
        <v>0.121061837765273</v>
      </c>
      <c r="BZ219" s="17"/>
      <c r="CA219" s="17">
        <v>0.12826330778223299</v>
      </c>
      <c r="CB219" s="17"/>
      <c r="CC219" s="17">
        <v>0.176181795286736</v>
      </c>
      <c r="CD219" s="17">
        <v>0.11456163347871499</v>
      </c>
      <c r="CE219" s="17"/>
      <c r="CF219" s="17">
        <v>0.15722297813712099</v>
      </c>
      <c r="CG219" s="17"/>
      <c r="CH219" s="17">
        <v>0.230508344585375</v>
      </c>
      <c r="CI219" s="17">
        <v>0.113691409121007</v>
      </c>
    </row>
    <row r="220" spans="2:87" x14ac:dyDescent="0.35">
      <c r="B220" t="s">
        <v>161</v>
      </c>
      <c r="C220" s="17">
        <v>8.2116749893169999E-2</v>
      </c>
      <c r="D220" s="17">
        <v>5.86190651106719E-2</v>
      </c>
      <c r="E220" s="17">
        <v>0.10657545172976</v>
      </c>
      <c r="F220" s="17"/>
      <c r="G220" s="17">
        <v>7.3807957561542806E-2</v>
      </c>
      <c r="H220" s="17">
        <v>9.2486422444536406E-2</v>
      </c>
      <c r="I220" s="17">
        <v>0.124953731012571</v>
      </c>
      <c r="J220" s="17">
        <v>4.2160265946521003E-2</v>
      </c>
      <c r="K220" s="17">
        <v>8.5969656874780004E-2</v>
      </c>
      <c r="L220" s="17">
        <v>7.9547129412787798E-2</v>
      </c>
      <c r="M220" s="17"/>
      <c r="N220" s="17">
        <v>4.8496707871524498E-2</v>
      </c>
      <c r="O220" s="17">
        <v>6.9530156949594399E-2</v>
      </c>
      <c r="P220" s="17">
        <v>6.7032645734526705E-2</v>
      </c>
      <c r="Q220" s="17">
        <v>0.14466421513742</v>
      </c>
      <c r="R220" s="17"/>
      <c r="S220" s="17">
        <v>1.7031197454035699E-2</v>
      </c>
      <c r="T220" s="17">
        <v>6.0958991064043899E-2</v>
      </c>
      <c r="U220" s="17">
        <v>5.0101195990883002E-2</v>
      </c>
      <c r="V220" s="17">
        <v>0.10617120532388399</v>
      </c>
      <c r="W220" s="17">
        <v>2.61506545680639E-2</v>
      </c>
      <c r="X220" s="17">
        <v>0.12966813609608699</v>
      </c>
      <c r="Y220" s="17">
        <v>0.14653127282732201</v>
      </c>
      <c r="Z220" s="17">
        <v>6.1722426167065698E-2</v>
      </c>
      <c r="AA220" s="17">
        <v>8.9517482357810096E-2</v>
      </c>
      <c r="AB220" s="17">
        <v>7.1560442130904595E-2</v>
      </c>
      <c r="AC220" s="17">
        <v>0.19509645482035401</v>
      </c>
      <c r="AD220" s="17">
        <v>0.184279196882837</v>
      </c>
      <c r="AE220" s="17"/>
      <c r="AF220" s="17">
        <v>0.113647290978777</v>
      </c>
      <c r="AG220" s="17">
        <v>8.5646088468413706E-2</v>
      </c>
      <c r="AH220" s="17">
        <v>9.88512406073489E-2</v>
      </c>
      <c r="AI220" s="17">
        <v>1.8165073284179201E-2</v>
      </c>
      <c r="AJ220" s="17">
        <v>3.5296092046346199E-2</v>
      </c>
      <c r="AK220" s="17"/>
      <c r="AL220" s="17">
        <v>8.8458418224016899E-2</v>
      </c>
      <c r="AM220" s="17">
        <v>0.10782865009122899</v>
      </c>
      <c r="AN220" s="17">
        <v>3.2879959581335903E-2</v>
      </c>
      <c r="AO220" s="17">
        <v>0</v>
      </c>
      <c r="AP220" s="17"/>
      <c r="AQ220" s="17">
        <v>0.10112442154106201</v>
      </c>
      <c r="AR220" s="17">
        <v>5.59052221410406E-2</v>
      </c>
      <c r="AS220" s="17"/>
      <c r="AT220" s="17">
        <v>0.100303751477636</v>
      </c>
      <c r="AU220" s="17">
        <v>5.1936900076095201E-2</v>
      </c>
      <c r="AV220" s="17"/>
      <c r="AW220" s="17">
        <v>7.1992079745943793E-2</v>
      </c>
      <c r="AX220" s="17">
        <v>7.3180001089154095E-2</v>
      </c>
      <c r="AY220" s="17">
        <v>9.8580341291421097E-2</v>
      </c>
      <c r="AZ220" s="17"/>
      <c r="BA220" s="17">
        <v>7.4082549193944303E-2</v>
      </c>
      <c r="BB220" s="17">
        <v>8.1831665343832405E-2</v>
      </c>
      <c r="BC220" s="17">
        <v>8.7393226357030201E-2</v>
      </c>
      <c r="BD220" s="17">
        <v>6.6305372249308894E-2</v>
      </c>
      <c r="BE220" s="17">
        <v>0.10284791909039501</v>
      </c>
      <c r="BF220" s="17"/>
      <c r="BG220" s="17">
        <v>0.1014383602954</v>
      </c>
      <c r="BH220" s="17">
        <v>6.8423097309942699E-2</v>
      </c>
      <c r="BI220" s="17"/>
      <c r="BJ220" s="17">
        <v>8.6786869524697594E-2</v>
      </c>
      <c r="BK220" s="17">
        <v>6.5146349296154496E-2</v>
      </c>
      <c r="BL220" s="17"/>
      <c r="BM220" s="17">
        <v>0.19770080674356499</v>
      </c>
      <c r="BN220" s="17">
        <v>6.70506631136394E-2</v>
      </c>
      <c r="BO220" s="17">
        <v>1.7744569698978301E-2</v>
      </c>
      <c r="BP220" s="17">
        <v>9.3909424444626396E-2</v>
      </c>
      <c r="BQ220" s="17">
        <v>0.105445618398018</v>
      </c>
      <c r="BR220" s="17"/>
      <c r="BS220" s="17">
        <v>2.3261645839847502E-2</v>
      </c>
      <c r="BT220" s="17"/>
      <c r="BU220" s="17">
        <v>7.5166296585233799E-2</v>
      </c>
      <c r="BV220" s="17">
        <v>2.3463909449201299E-2</v>
      </c>
      <c r="BW220" s="17">
        <v>6.1884650930404198E-2</v>
      </c>
      <c r="BX220" s="17">
        <v>2.05069611312588E-2</v>
      </c>
      <c r="BY220" s="17">
        <v>0.37016580537553301</v>
      </c>
      <c r="BZ220" s="17"/>
      <c r="CA220" s="17">
        <v>0</v>
      </c>
      <c r="CB220" s="17"/>
      <c r="CC220" s="17">
        <v>5.0696597315934802E-2</v>
      </c>
      <c r="CD220" s="17">
        <v>0.119709330954587</v>
      </c>
      <c r="CE220" s="17"/>
      <c r="CF220" s="17">
        <v>7.7968075095816894E-2</v>
      </c>
      <c r="CG220" s="17"/>
      <c r="CH220" s="17">
        <v>9.7808082233130103E-2</v>
      </c>
      <c r="CI220" s="17">
        <v>2.76749153304926E-2</v>
      </c>
    </row>
    <row r="221" spans="2:87" x14ac:dyDescent="0.35"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  <c r="BA221" s="17"/>
      <c r="BB221" s="17"/>
      <c r="BC221" s="17"/>
      <c r="BD221" s="17"/>
      <c r="BE221" s="17"/>
      <c r="BF221" s="17"/>
      <c r="BG221" s="17"/>
      <c r="BH221" s="17"/>
      <c r="BI221" s="17"/>
      <c r="BJ221" s="17"/>
      <c r="BK221" s="17"/>
      <c r="BL221" s="17"/>
      <c r="BM221" s="17"/>
      <c r="BN221" s="17"/>
      <c r="BO221" s="17"/>
      <c r="BP221" s="17"/>
      <c r="BQ221" s="17"/>
      <c r="BR221" s="17"/>
      <c r="BS221" s="17"/>
      <c r="BT221" s="17"/>
      <c r="BU221" s="17"/>
      <c r="BV221" s="17"/>
      <c r="BW221" s="17"/>
      <c r="BX221" s="17"/>
      <c r="BY221" s="17"/>
      <c r="BZ221" s="17"/>
      <c r="CA221" s="17"/>
      <c r="CB221" s="17"/>
      <c r="CC221" s="17"/>
      <c r="CD221" s="17"/>
      <c r="CE221" s="17"/>
      <c r="CF221" s="17"/>
      <c r="CG221" s="17"/>
      <c r="CH221" s="17"/>
      <c r="CI221" s="17"/>
    </row>
    <row r="222" spans="2:87" x14ac:dyDescent="0.35">
      <c r="B222" s="6" t="s">
        <v>182</v>
      </c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  <c r="BA222" s="17"/>
      <c r="BB222" s="17"/>
      <c r="BC222" s="17"/>
      <c r="BD222" s="17"/>
      <c r="BE222" s="17"/>
      <c r="BF222" s="17"/>
      <c r="BG222" s="17"/>
      <c r="BH222" s="17"/>
      <c r="BI222" s="17"/>
      <c r="BJ222" s="17"/>
      <c r="BK222" s="17"/>
      <c r="BL222" s="17"/>
      <c r="BM222" s="17"/>
      <c r="BN222" s="17"/>
      <c r="BO222" s="17"/>
      <c r="BP222" s="17"/>
      <c r="BQ222" s="17"/>
      <c r="BR222" s="17"/>
      <c r="BS222" s="17"/>
      <c r="BT222" s="17"/>
      <c r="BU222" s="17"/>
      <c r="BV222" s="17"/>
      <c r="BW222" s="17"/>
      <c r="BX222" s="17"/>
      <c r="BY222" s="17"/>
      <c r="BZ222" s="17"/>
      <c r="CA222" s="17"/>
      <c r="CB222" s="17"/>
      <c r="CC222" s="17"/>
      <c r="CD222" s="17"/>
      <c r="CE222" s="17"/>
      <c r="CF222" s="17"/>
      <c r="CG222" s="17"/>
      <c r="CH222" s="17"/>
      <c r="CI222" s="17"/>
    </row>
    <row r="223" spans="2:87" x14ac:dyDescent="0.35">
      <c r="B223" s="24" t="s">
        <v>163</v>
      </c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  <c r="BA223" s="17"/>
      <c r="BB223" s="17"/>
      <c r="BC223" s="17"/>
      <c r="BD223" s="17"/>
      <c r="BE223" s="17"/>
      <c r="BF223" s="17"/>
      <c r="BG223" s="17"/>
      <c r="BH223" s="17"/>
      <c r="BI223" s="17"/>
      <c r="BJ223" s="17"/>
      <c r="BK223" s="17"/>
      <c r="BL223" s="17"/>
      <c r="BM223" s="17"/>
      <c r="BN223" s="17"/>
      <c r="BO223" s="17"/>
      <c r="BP223" s="17"/>
      <c r="BQ223" s="17"/>
      <c r="BR223" s="17"/>
      <c r="BS223" s="17"/>
      <c r="BT223" s="17"/>
      <c r="BU223" s="17"/>
      <c r="BV223" s="17"/>
      <c r="BW223" s="17"/>
      <c r="BX223" s="17"/>
      <c r="BY223" s="17"/>
      <c r="BZ223" s="17"/>
      <c r="CA223" s="17"/>
      <c r="CB223" s="17"/>
      <c r="CC223" s="17"/>
      <c r="CD223" s="17"/>
      <c r="CE223" s="17"/>
      <c r="CF223" s="17"/>
      <c r="CG223" s="17"/>
      <c r="CH223" s="17"/>
      <c r="CI223" s="17"/>
    </row>
    <row r="224" spans="2:87" x14ac:dyDescent="0.35">
      <c r="B224" t="s">
        <v>157</v>
      </c>
      <c r="C224" s="17">
        <v>0.172747882749473</v>
      </c>
      <c r="D224" s="17">
        <v>0.160450489900864</v>
      </c>
      <c r="E224" s="17">
        <v>0.187230736283338</v>
      </c>
      <c r="F224" s="17"/>
      <c r="G224" s="17">
        <v>0.18745555377345699</v>
      </c>
      <c r="H224" s="17">
        <v>0.27411727473140801</v>
      </c>
      <c r="I224" s="17">
        <v>0.23103039566693601</v>
      </c>
      <c r="J224" s="17">
        <v>0.14553016944716901</v>
      </c>
      <c r="K224" s="17">
        <v>8.5883416124859696E-2</v>
      </c>
      <c r="L224" s="17">
        <v>0.123220212903651</v>
      </c>
      <c r="M224" s="17"/>
      <c r="N224" s="17">
        <v>0.16267906792175901</v>
      </c>
      <c r="O224" s="17">
        <v>0.17593165161292301</v>
      </c>
      <c r="P224" s="17">
        <v>0.19560189831910199</v>
      </c>
      <c r="Q224" s="17">
        <v>0.16284225173391301</v>
      </c>
      <c r="R224" s="17"/>
      <c r="S224" s="17">
        <v>0.21067500362886299</v>
      </c>
      <c r="T224" s="17">
        <v>0.18765981703137899</v>
      </c>
      <c r="U224" s="17">
        <v>7.0470373656730201E-2</v>
      </c>
      <c r="V224" s="17">
        <v>9.8031838607487404E-2</v>
      </c>
      <c r="W224" s="17">
        <v>0.15414506928615901</v>
      </c>
      <c r="X224" s="17">
        <v>0.18802292117203101</v>
      </c>
      <c r="Y224" s="17">
        <v>0.17854057306627599</v>
      </c>
      <c r="Z224" s="17">
        <v>0.35752506119194899</v>
      </c>
      <c r="AA224" s="17">
        <v>0.29418337235818498</v>
      </c>
      <c r="AB224" s="17">
        <v>0.133484124067102</v>
      </c>
      <c r="AC224" s="17">
        <v>0.126263956602269</v>
      </c>
      <c r="AD224" s="17">
        <v>0</v>
      </c>
      <c r="AE224" s="17"/>
      <c r="AF224" s="17">
        <v>0.153169524306348</v>
      </c>
      <c r="AG224" s="17">
        <v>0.189459915091333</v>
      </c>
      <c r="AH224" s="17">
        <v>0.153249612389976</v>
      </c>
      <c r="AI224" s="17">
        <v>0.17217969381999401</v>
      </c>
      <c r="AJ224" s="17">
        <v>0.18124693370027001</v>
      </c>
      <c r="AK224" s="17"/>
      <c r="AL224" s="17">
        <v>0.138230640045958</v>
      </c>
      <c r="AM224" s="17">
        <v>0.186293669008088</v>
      </c>
      <c r="AN224" s="17">
        <v>0.14610078570446799</v>
      </c>
      <c r="AO224" s="17">
        <v>0.35955996709636101</v>
      </c>
      <c r="AP224" s="17"/>
      <c r="AQ224" s="17">
        <v>0.165334001039183</v>
      </c>
      <c r="AR224" s="17">
        <v>0.18360587443967999</v>
      </c>
      <c r="AS224" s="17"/>
      <c r="AT224" s="17">
        <v>0.215892099681123</v>
      </c>
      <c r="AU224" s="17">
        <v>9.2293709599423596E-2</v>
      </c>
      <c r="AV224" s="17"/>
      <c r="AW224" s="17">
        <v>0.15098126081926699</v>
      </c>
      <c r="AX224" s="17">
        <v>0.116712214838044</v>
      </c>
      <c r="AY224" s="17">
        <v>0.23712750957933501</v>
      </c>
      <c r="AZ224" s="17"/>
      <c r="BA224" s="17">
        <v>0.23767683879707399</v>
      </c>
      <c r="BB224" s="17">
        <v>0.181338166295654</v>
      </c>
      <c r="BC224" s="17">
        <v>0.14186860030998499</v>
      </c>
      <c r="BD224" s="17">
        <v>0.135047023163097</v>
      </c>
      <c r="BE224" s="17">
        <v>7.7896909783886095E-2</v>
      </c>
      <c r="BF224" s="17"/>
      <c r="BG224" s="17">
        <v>0.122941564054038</v>
      </c>
      <c r="BH224" s="17">
        <v>0.206703190694425</v>
      </c>
      <c r="BI224" s="17"/>
      <c r="BJ224" s="17">
        <v>0.17694497119525801</v>
      </c>
      <c r="BK224" s="17">
        <v>0.16057875237386701</v>
      </c>
      <c r="BL224" s="17"/>
      <c r="BM224" s="17">
        <v>0.111662198407813</v>
      </c>
      <c r="BN224" s="17">
        <v>0.25642860196435202</v>
      </c>
      <c r="BO224" s="17">
        <v>0.190087497266443</v>
      </c>
      <c r="BP224" s="17">
        <v>8.0328720645705898E-2</v>
      </c>
      <c r="BQ224" s="17">
        <v>0.173204672123103</v>
      </c>
      <c r="BR224" s="17"/>
      <c r="BS224" s="17">
        <v>0.21142493222207401</v>
      </c>
      <c r="BT224" s="17"/>
      <c r="BU224" s="17">
        <v>0.25609677697424299</v>
      </c>
      <c r="BV224" s="17">
        <v>0.26211784666944499</v>
      </c>
      <c r="BW224" s="17">
        <v>6.2395876707984403E-2</v>
      </c>
      <c r="BX224" s="17">
        <v>0.182787957003581</v>
      </c>
      <c r="BY224" s="17">
        <v>2.37429330289337E-2</v>
      </c>
      <c r="BZ224" s="17"/>
      <c r="CA224" s="17">
        <v>0.32834118569319698</v>
      </c>
      <c r="CB224" s="17"/>
      <c r="CC224" s="17">
        <v>0.192377842827019</v>
      </c>
      <c r="CD224" s="17">
        <v>0.117034411458663</v>
      </c>
      <c r="CE224" s="17"/>
      <c r="CF224" s="17">
        <v>0.16382112054027101</v>
      </c>
      <c r="CG224" s="17"/>
      <c r="CH224" s="17">
        <v>0.13033662612491101</v>
      </c>
      <c r="CI224" s="17">
        <v>0.19395047760805201</v>
      </c>
    </row>
    <row r="225" spans="2:87" x14ac:dyDescent="0.35">
      <c r="B225" t="s">
        <v>158</v>
      </c>
      <c r="C225" s="17">
        <v>0.31204731078004</v>
      </c>
      <c r="D225" s="17">
        <v>0.37461413199629001</v>
      </c>
      <c r="E225" s="17">
        <v>0.24940545971568001</v>
      </c>
      <c r="F225" s="17"/>
      <c r="G225" s="17">
        <v>0.29385782625606099</v>
      </c>
      <c r="H225" s="17">
        <v>0.28528122681982399</v>
      </c>
      <c r="I225" s="17">
        <v>0.32236365114257798</v>
      </c>
      <c r="J225" s="17">
        <v>0.32170364786773897</v>
      </c>
      <c r="K225" s="17">
        <v>0.29656917296184099</v>
      </c>
      <c r="L225" s="17">
        <v>0.336361077133078</v>
      </c>
      <c r="M225" s="17"/>
      <c r="N225" s="17">
        <v>0.32773932899777602</v>
      </c>
      <c r="O225" s="17">
        <v>0.330769080378856</v>
      </c>
      <c r="P225" s="17">
        <v>0.20453693186185901</v>
      </c>
      <c r="Q225" s="17">
        <v>0.367156698572426</v>
      </c>
      <c r="R225" s="17"/>
      <c r="S225" s="17">
        <v>0.40244741411512402</v>
      </c>
      <c r="T225" s="17">
        <v>0.34784603003739401</v>
      </c>
      <c r="U225" s="17">
        <v>0.365646678316774</v>
      </c>
      <c r="V225" s="17">
        <v>0.37837872677091</v>
      </c>
      <c r="W225" s="17">
        <v>0.180658332397553</v>
      </c>
      <c r="X225" s="17">
        <v>0.29338735693969298</v>
      </c>
      <c r="Y225" s="17">
        <v>0.29382677853594802</v>
      </c>
      <c r="Z225" s="17">
        <v>0.203338459340271</v>
      </c>
      <c r="AA225" s="17">
        <v>0.28598638767206003</v>
      </c>
      <c r="AB225" s="17">
        <v>0.23366181126557101</v>
      </c>
      <c r="AC225" s="17">
        <v>0.176047752794907</v>
      </c>
      <c r="AD225" s="17">
        <v>0.35039027671129802</v>
      </c>
      <c r="AE225" s="17"/>
      <c r="AF225" s="17">
        <v>0.29448530197640799</v>
      </c>
      <c r="AG225" s="17">
        <v>0.29804056657817801</v>
      </c>
      <c r="AH225" s="17">
        <v>0.30431217672382799</v>
      </c>
      <c r="AI225" s="17">
        <v>0.30501184320997299</v>
      </c>
      <c r="AJ225" s="17">
        <v>0.42626835211985498</v>
      </c>
      <c r="AK225" s="17"/>
      <c r="AL225" s="17">
        <v>0.31241785585330301</v>
      </c>
      <c r="AM225" s="17">
        <v>0.32005004639658102</v>
      </c>
      <c r="AN225" s="17">
        <v>0.32214088885805198</v>
      </c>
      <c r="AO225" s="17">
        <v>0.23888716786108899</v>
      </c>
      <c r="AP225" s="17"/>
      <c r="AQ225" s="17">
        <v>0.32788588317313</v>
      </c>
      <c r="AR225" s="17">
        <v>0.28885094831444802</v>
      </c>
      <c r="AS225" s="17"/>
      <c r="AT225" s="17">
        <v>0.34558250254669398</v>
      </c>
      <c r="AU225" s="17">
        <v>0.32838197988766599</v>
      </c>
      <c r="AV225" s="17"/>
      <c r="AW225" s="17">
        <v>0.35250693331473598</v>
      </c>
      <c r="AX225" s="17">
        <v>0.32049656772874402</v>
      </c>
      <c r="AY225" s="17">
        <v>0.28735881737166202</v>
      </c>
      <c r="AZ225" s="17"/>
      <c r="BA225" s="17">
        <v>0.25028337768506598</v>
      </c>
      <c r="BB225" s="17">
        <v>0.31593086277362398</v>
      </c>
      <c r="BC225" s="17">
        <v>0.35431562715466097</v>
      </c>
      <c r="BD225" s="17">
        <v>0.26506307189576001</v>
      </c>
      <c r="BE225" s="17">
        <v>0.43937411431595702</v>
      </c>
      <c r="BF225" s="17"/>
      <c r="BG225" s="17">
        <v>0.26286384509736899</v>
      </c>
      <c r="BH225" s="17">
        <v>0.34557799055718602</v>
      </c>
      <c r="BI225" s="17"/>
      <c r="BJ225" s="17">
        <v>0.30322536714678799</v>
      </c>
      <c r="BK225" s="17">
        <v>0.34072808832712798</v>
      </c>
      <c r="BL225" s="17"/>
      <c r="BM225" s="17">
        <v>0.33398280461836</v>
      </c>
      <c r="BN225" s="17">
        <v>0.46533657922502702</v>
      </c>
      <c r="BO225" s="17">
        <v>0.24173712239443801</v>
      </c>
      <c r="BP225" s="17">
        <v>0.183609735818234</v>
      </c>
      <c r="BQ225" s="17">
        <v>0.30740637205114701</v>
      </c>
      <c r="BR225" s="17"/>
      <c r="BS225" s="17">
        <v>0.41358218727159801</v>
      </c>
      <c r="BT225" s="17"/>
      <c r="BU225" s="17">
        <v>0.48572907334063598</v>
      </c>
      <c r="BV225" s="17">
        <v>0.262067154303743</v>
      </c>
      <c r="BW225" s="17">
        <v>0.184833212837725</v>
      </c>
      <c r="BX225" s="17">
        <v>0.349774449205835</v>
      </c>
      <c r="BY225" s="17">
        <v>0.306955736195822</v>
      </c>
      <c r="BZ225" s="17"/>
      <c r="CA225" s="17">
        <v>0.34641236873798997</v>
      </c>
      <c r="CB225" s="17"/>
      <c r="CC225" s="17">
        <v>0.290962590889777</v>
      </c>
      <c r="CD225" s="17">
        <v>0.38869010702478801</v>
      </c>
      <c r="CE225" s="17"/>
      <c r="CF225" s="17">
        <v>0.31177259713393402</v>
      </c>
      <c r="CG225" s="17"/>
      <c r="CH225" s="17">
        <v>0.300983260557245</v>
      </c>
      <c r="CI225" s="17">
        <v>0.273263155486278</v>
      </c>
    </row>
    <row r="226" spans="2:87" x14ac:dyDescent="0.35">
      <c r="B226" t="s">
        <v>159</v>
      </c>
      <c r="C226" s="17">
        <v>0.23787366137052299</v>
      </c>
      <c r="D226" s="17">
        <v>0.19395791289915701</v>
      </c>
      <c r="E226" s="17">
        <v>0.28468592962748002</v>
      </c>
      <c r="F226" s="17"/>
      <c r="G226" s="17">
        <v>0.264674446736889</v>
      </c>
      <c r="H226" s="17">
        <v>0.154336462615003</v>
      </c>
      <c r="I226" s="17">
        <v>0.20622499898978</v>
      </c>
      <c r="J226" s="17">
        <v>0.18516994254926</v>
      </c>
      <c r="K226" s="17">
        <v>0.32302023474557001</v>
      </c>
      <c r="L226" s="17">
        <v>0.29086124397322699</v>
      </c>
      <c r="M226" s="17"/>
      <c r="N226" s="17">
        <v>0.25363452093793998</v>
      </c>
      <c r="O226" s="17">
        <v>0.237206626026502</v>
      </c>
      <c r="P226" s="17">
        <v>0.24461163301754199</v>
      </c>
      <c r="Q226" s="17">
        <v>0.21640405815750899</v>
      </c>
      <c r="R226" s="17"/>
      <c r="S226" s="17">
        <v>0.136574800758514</v>
      </c>
      <c r="T226" s="17">
        <v>0.23820405750749901</v>
      </c>
      <c r="U226" s="17">
        <v>0.35744401955246602</v>
      </c>
      <c r="V226" s="17">
        <v>0.28226018473488201</v>
      </c>
      <c r="W226" s="17">
        <v>0.29673527868748301</v>
      </c>
      <c r="X226" s="17">
        <v>0.243289861705444</v>
      </c>
      <c r="Y226" s="17">
        <v>0.23284850310569599</v>
      </c>
      <c r="Z226" s="17">
        <v>0</v>
      </c>
      <c r="AA226" s="17">
        <v>0.31559307762481997</v>
      </c>
      <c r="AB226" s="17">
        <v>0.23323831202876399</v>
      </c>
      <c r="AC226" s="17">
        <v>0.20532553500320799</v>
      </c>
      <c r="AD226" s="17">
        <v>0.21038023765986699</v>
      </c>
      <c r="AE226" s="17"/>
      <c r="AF226" s="17">
        <v>0.23658559515093899</v>
      </c>
      <c r="AG226" s="17">
        <v>0.216538582205654</v>
      </c>
      <c r="AH226" s="17">
        <v>0.33170487679444499</v>
      </c>
      <c r="AI226" s="17">
        <v>0.246238518359434</v>
      </c>
      <c r="AJ226" s="17">
        <v>0.147440243278043</v>
      </c>
      <c r="AK226" s="17"/>
      <c r="AL226" s="17">
        <v>0.22379059369975299</v>
      </c>
      <c r="AM226" s="17">
        <v>0.25596776345113897</v>
      </c>
      <c r="AN226" s="17">
        <v>0.25051562045139403</v>
      </c>
      <c r="AO226" s="17">
        <v>0.18478234497902499</v>
      </c>
      <c r="AP226" s="17"/>
      <c r="AQ226" s="17">
        <v>0.27178412581407702</v>
      </c>
      <c r="AR226" s="17">
        <v>0.188210130776539</v>
      </c>
      <c r="AS226" s="17"/>
      <c r="AT226" s="17">
        <v>0.20118984219254199</v>
      </c>
      <c r="AU226" s="17">
        <v>0.31553303573930402</v>
      </c>
      <c r="AV226" s="17"/>
      <c r="AW226" s="17">
        <v>0.26146177921108499</v>
      </c>
      <c r="AX226" s="17">
        <v>0.231101559204764</v>
      </c>
      <c r="AY226" s="17">
        <v>0.230669428303336</v>
      </c>
      <c r="AZ226" s="17"/>
      <c r="BA226" s="17">
        <v>0.23417238774583299</v>
      </c>
      <c r="BB226" s="17">
        <v>0.235161089392076</v>
      </c>
      <c r="BC226" s="17">
        <v>0.19840230271474801</v>
      </c>
      <c r="BD226" s="17">
        <v>0.33761653683878801</v>
      </c>
      <c r="BE226" s="17">
        <v>0.28578100644609999</v>
      </c>
      <c r="BF226" s="17"/>
      <c r="BG226" s="17">
        <v>0.30346306182500998</v>
      </c>
      <c r="BH226" s="17">
        <v>0.19315828491446199</v>
      </c>
      <c r="BI226" s="17"/>
      <c r="BJ226" s="17">
        <v>0.24029913701053199</v>
      </c>
      <c r="BK226" s="17">
        <v>0.22460196819321299</v>
      </c>
      <c r="BL226" s="17"/>
      <c r="BM226" s="17">
        <v>0.24938709208124801</v>
      </c>
      <c r="BN226" s="17">
        <v>0.141550108576111</v>
      </c>
      <c r="BO226" s="17">
        <v>0.26885610019717399</v>
      </c>
      <c r="BP226" s="17">
        <v>0.46489980069070702</v>
      </c>
      <c r="BQ226" s="17">
        <v>0.234969687112313</v>
      </c>
      <c r="BR226" s="17"/>
      <c r="BS226" s="17">
        <v>0.18894510925927399</v>
      </c>
      <c r="BT226" s="17"/>
      <c r="BU226" s="17">
        <v>0.10889309187573799</v>
      </c>
      <c r="BV226" s="17">
        <v>0.215507296018074</v>
      </c>
      <c r="BW226" s="17">
        <v>0.50467765116858798</v>
      </c>
      <c r="BX226" s="17">
        <v>0.23432733041395201</v>
      </c>
      <c r="BY226" s="17">
        <v>0.22667203052851301</v>
      </c>
      <c r="BZ226" s="17"/>
      <c r="CA226" s="17">
        <v>0.15351962068873101</v>
      </c>
      <c r="CB226" s="17"/>
      <c r="CC226" s="17">
        <v>0.25199180658440601</v>
      </c>
      <c r="CD226" s="17">
        <v>0.21582926532347699</v>
      </c>
      <c r="CE226" s="17"/>
      <c r="CF226" s="17">
        <v>0.25917330017776102</v>
      </c>
      <c r="CG226" s="17"/>
      <c r="CH226" s="17">
        <v>0.27986226219881599</v>
      </c>
      <c r="CI226" s="17">
        <v>0.23818572161889001</v>
      </c>
    </row>
    <row r="227" spans="2:87" x14ac:dyDescent="0.35">
      <c r="B227" t="s">
        <v>160</v>
      </c>
      <c r="C227" s="17">
        <v>0.1411153064656</v>
      </c>
      <c r="D227" s="17">
        <v>0.16845232680368799</v>
      </c>
      <c r="E227" s="17">
        <v>0.11182608502894099</v>
      </c>
      <c r="F227" s="17"/>
      <c r="G227" s="17">
        <v>0.15761699970308299</v>
      </c>
      <c r="H227" s="17">
        <v>0.126905551427172</v>
      </c>
      <c r="I227" s="17">
        <v>8.7127294583162804E-2</v>
      </c>
      <c r="J227" s="17">
        <v>0.196810197341759</v>
      </c>
      <c r="K227" s="17">
        <v>0.19941572108514</v>
      </c>
      <c r="L227" s="17">
        <v>0.10392357505474401</v>
      </c>
      <c r="M227" s="17"/>
      <c r="N227" s="17">
        <v>0.157904077951876</v>
      </c>
      <c r="O227" s="17">
        <v>0.12528097277862599</v>
      </c>
      <c r="P227" s="17">
        <v>0.157977238284852</v>
      </c>
      <c r="Q227" s="17">
        <v>0.12697372624695599</v>
      </c>
      <c r="R227" s="17"/>
      <c r="S227" s="17">
        <v>0.126229473080228</v>
      </c>
      <c r="T227" s="17">
        <v>0.132163921496284</v>
      </c>
      <c r="U227" s="17">
        <v>8.8636290822577804E-2</v>
      </c>
      <c r="V227" s="17">
        <v>8.9262020077846796E-2</v>
      </c>
      <c r="W227" s="17">
        <v>0.116179887888209</v>
      </c>
      <c r="X227" s="17">
        <v>0.10455054127135199</v>
      </c>
      <c r="Y227" s="17">
        <v>0.106481493680973</v>
      </c>
      <c r="Z227" s="17">
        <v>0.279528421315138</v>
      </c>
      <c r="AA227" s="17">
        <v>7.9557609988875802E-2</v>
      </c>
      <c r="AB227" s="17">
        <v>0.31439101524348501</v>
      </c>
      <c r="AC227" s="17">
        <v>0.16029893772931</v>
      </c>
      <c r="AD227" s="17">
        <v>0.35109871963404599</v>
      </c>
      <c r="AE227" s="17"/>
      <c r="AF227" s="17">
        <v>0.18293393638070801</v>
      </c>
      <c r="AG227" s="17">
        <v>0.13462269209952399</v>
      </c>
      <c r="AH227" s="17">
        <v>0.13053573471838301</v>
      </c>
      <c r="AI227" s="17">
        <v>0.15165261010937101</v>
      </c>
      <c r="AJ227" s="17">
        <v>0.11977731124131499</v>
      </c>
      <c r="AK227" s="17"/>
      <c r="AL227" s="17">
        <v>0.13445223867255601</v>
      </c>
      <c r="AM227" s="17">
        <v>0.13258722087802199</v>
      </c>
      <c r="AN227" s="17">
        <v>0.171222314020405</v>
      </c>
      <c r="AO227" s="17">
        <v>0.160970200922843</v>
      </c>
      <c r="AP227" s="17"/>
      <c r="AQ227" s="17">
        <v>9.3935221220985105E-2</v>
      </c>
      <c r="AR227" s="17">
        <v>0.210212844509439</v>
      </c>
      <c r="AS227" s="17"/>
      <c r="AT227" s="17">
        <v>0.12776837696024901</v>
      </c>
      <c r="AU227" s="17">
        <v>0.107563082953695</v>
      </c>
      <c r="AV227" s="17"/>
      <c r="AW227" s="17">
        <v>0.142648622329412</v>
      </c>
      <c r="AX227" s="17">
        <v>0.14599027218324601</v>
      </c>
      <c r="AY227" s="17">
        <v>0.119639704772334</v>
      </c>
      <c r="AZ227" s="17"/>
      <c r="BA227" s="17">
        <v>0.161164292834206</v>
      </c>
      <c r="BB227" s="17">
        <v>0.12957526792280499</v>
      </c>
      <c r="BC227" s="17">
        <v>0.137466141272443</v>
      </c>
      <c r="BD227" s="17">
        <v>0.129702449645029</v>
      </c>
      <c r="BE227" s="17">
        <v>0.154765120457451</v>
      </c>
      <c r="BF227" s="17"/>
      <c r="BG227" s="17">
        <v>0.151271788069789</v>
      </c>
      <c r="BH227" s="17">
        <v>0.13419115568432399</v>
      </c>
      <c r="BI227" s="17"/>
      <c r="BJ227" s="17">
        <v>0.142952047669409</v>
      </c>
      <c r="BK227" s="17">
        <v>0.136890018456407</v>
      </c>
      <c r="BL227" s="17"/>
      <c r="BM227" s="17">
        <v>7.5130998004705393E-2</v>
      </c>
      <c r="BN227" s="17">
        <v>4.1258764190748698E-2</v>
      </c>
      <c r="BO227" s="17">
        <v>0.184456699317292</v>
      </c>
      <c r="BP227" s="17">
        <v>0.164905782436291</v>
      </c>
      <c r="BQ227" s="17">
        <v>0.170839868960518</v>
      </c>
      <c r="BR227" s="17"/>
      <c r="BS227" s="17">
        <v>8.2526397986208699E-2</v>
      </c>
      <c r="BT227" s="17"/>
      <c r="BU227" s="17">
        <v>3.4872830495950101E-2</v>
      </c>
      <c r="BV227" s="17">
        <v>0.19431204025415399</v>
      </c>
      <c r="BW227" s="17">
        <v>0.14483771821406599</v>
      </c>
      <c r="BX227" s="17">
        <v>0.12638709083289101</v>
      </c>
      <c r="BY227" s="17">
        <v>0.127002458353279</v>
      </c>
      <c r="BZ227" s="17"/>
      <c r="CA227" s="17">
        <v>2.7183896519683701E-2</v>
      </c>
      <c r="CB227" s="17"/>
      <c r="CC227" s="17">
        <v>0.142899330310648</v>
      </c>
      <c r="CD227" s="17">
        <v>0.13516899481795899</v>
      </c>
      <c r="CE227" s="17"/>
      <c r="CF227" s="17">
        <v>0.12265404246850301</v>
      </c>
      <c r="CG227" s="17"/>
      <c r="CH227" s="17">
        <v>0.123794697233278</v>
      </c>
      <c r="CI227" s="17">
        <v>0.18532122159793801</v>
      </c>
    </row>
    <row r="228" spans="2:87" x14ac:dyDescent="0.35">
      <c r="B228" t="s">
        <v>161</v>
      </c>
      <c r="C228" s="17">
        <v>0.13621583863436401</v>
      </c>
      <c r="D228" s="17">
        <v>0.10252513840000201</v>
      </c>
      <c r="E228" s="17">
        <v>0.16685178934456099</v>
      </c>
      <c r="F228" s="17"/>
      <c r="G228" s="17">
        <v>9.6395173530510095E-2</v>
      </c>
      <c r="H228" s="17">
        <v>0.15935948440659201</v>
      </c>
      <c r="I228" s="17">
        <v>0.153253659617543</v>
      </c>
      <c r="J228" s="17">
        <v>0.15078604279407401</v>
      </c>
      <c r="K228" s="17">
        <v>9.5111455082589502E-2</v>
      </c>
      <c r="L228" s="17">
        <v>0.14563389093529999</v>
      </c>
      <c r="M228" s="17"/>
      <c r="N228" s="17">
        <v>9.8043004190649305E-2</v>
      </c>
      <c r="O228" s="17">
        <v>0.13081166920309301</v>
      </c>
      <c r="P228" s="17">
        <v>0.19727229851664499</v>
      </c>
      <c r="Q228" s="17">
        <v>0.12662326528919601</v>
      </c>
      <c r="R228" s="17"/>
      <c r="S228" s="17">
        <v>0.124073308417271</v>
      </c>
      <c r="T228" s="17">
        <v>9.4126173927443796E-2</v>
      </c>
      <c r="U228" s="17">
        <v>0.11780263765145201</v>
      </c>
      <c r="V228" s="17">
        <v>0.15206722980887399</v>
      </c>
      <c r="W228" s="17">
        <v>0.25228143174059597</v>
      </c>
      <c r="X228" s="17">
        <v>0.17074931891148001</v>
      </c>
      <c r="Y228" s="17">
        <v>0.18830265161110701</v>
      </c>
      <c r="Z228" s="17">
        <v>0.15960805815264201</v>
      </c>
      <c r="AA228" s="17">
        <v>2.4679552356059498E-2</v>
      </c>
      <c r="AB228" s="17">
        <v>8.5224737395078201E-2</v>
      </c>
      <c r="AC228" s="17">
        <v>0.33206381787030598</v>
      </c>
      <c r="AD228" s="17">
        <v>8.8130765994789501E-2</v>
      </c>
      <c r="AE228" s="17"/>
      <c r="AF228" s="17">
        <v>0.132825642185598</v>
      </c>
      <c r="AG228" s="17">
        <v>0.161338244025311</v>
      </c>
      <c r="AH228" s="17">
        <v>8.0197599373367304E-2</v>
      </c>
      <c r="AI228" s="17">
        <v>0.124917334501227</v>
      </c>
      <c r="AJ228" s="17">
        <v>0.12526715966051699</v>
      </c>
      <c r="AK228" s="17"/>
      <c r="AL228" s="17">
        <v>0.19110867172843099</v>
      </c>
      <c r="AM228" s="17">
        <v>0.105101300266171</v>
      </c>
      <c r="AN228" s="17">
        <v>0.11002039096568</v>
      </c>
      <c r="AO228" s="17">
        <v>5.5800319140681398E-2</v>
      </c>
      <c r="AP228" s="17"/>
      <c r="AQ228" s="17">
        <v>0.14106076875262499</v>
      </c>
      <c r="AR228" s="17">
        <v>0.12912020195989399</v>
      </c>
      <c r="AS228" s="17"/>
      <c r="AT228" s="17">
        <v>0.109567178619393</v>
      </c>
      <c r="AU228" s="17">
        <v>0.15622819181991099</v>
      </c>
      <c r="AV228" s="17"/>
      <c r="AW228" s="17">
        <v>9.2401404325500203E-2</v>
      </c>
      <c r="AX228" s="17">
        <v>0.185699386045202</v>
      </c>
      <c r="AY228" s="17">
        <v>0.125204539973333</v>
      </c>
      <c r="AZ228" s="17"/>
      <c r="BA228" s="17">
        <v>0.11670310293782001</v>
      </c>
      <c r="BB228" s="17">
        <v>0.137994613615842</v>
      </c>
      <c r="BC228" s="17">
        <v>0.16794732854816299</v>
      </c>
      <c r="BD228" s="17">
        <v>0.13257091845732699</v>
      </c>
      <c r="BE228" s="17">
        <v>4.21828489966053E-2</v>
      </c>
      <c r="BF228" s="17"/>
      <c r="BG228" s="17">
        <v>0.15945974095379301</v>
      </c>
      <c r="BH228" s="17">
        <v>0.120369378149603</v>
      </c>
      <c r="BI228" s="17"/>
      <c r="BJ228" s="17">
        <v>0.13657847697801201</v>
      </c>
      <c r="BK228" s="17">
        <v>0.137201172649385</v>
      </c>
      <c r="BL228" s="17"/>
      <c r="BM228" s="17">
        <v>0.229836906887873</v>
      </c>
      <c r="BN228" s="17">
        <v>9.5425946043760798E-2</v>
      </c>
      <c r="BO228" s="17">
        <v>0.114862580824654</v>
      </c>
      <c r="BP228" s="17">
        <v>0.106255960409062</v>
      </c>
      <c r="BQ228" s="17">
        <v>0.113579399752919</v>
      </c>
      <c r="BR228" s="17"/>
      <c r="BS228" s="17">
        <v>0.103521373260845</v>
      </c>
      <c r="BT228" s="17"/>
      <c r="BU228" s="17">
        <v>0.114408227313432</v>
      </c>
      <c r="BV228" s="17">
        <v>6.5995662754584794E-2</v>
      </c>
      <c r="BW228" s="17">
        <v>0.10325554107163699</v>
      </c>
      <c r="BX228" s="17">
        <v>0.106723172543741</v>
      </c>
      <c r="BY228" s="17">
        <v>0.31562684189345303</v>
      </c>
      <c r="BZ228" s="17"/>
      <c r="CA228" s="17">
        <v>0.144542928360398</v>
      </c>
      <c r="CB228" s="17"/>
      <c r="CC228" s="17">
        <v>0.12176842938815099</v>
      </c>
      <c r="CD228" s="17">
        <v>0.14327722137511201</v>
      </c>
      <c r="CE228" s="17"/>
      <c r="CF228" s="17">
        <v>0.142578939679531</v>
      </c>
      <c r="CG228" s="17"/>
      <c r="CH228" s="17">
        <v>0.16502315388575101</v>
      </c>
      <c r="CI228" s="17">
        <v>0.109279423688843</v>
      </c>
    </row>
    <row r="229" spans="2:87" x14ac:dyDescent="0.35"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  <c r="BX229" s="17"/>
      <c r="BY229" s="17"/>
      <c r="BZ229" s="17"/>
      <c r="CA229" s="17"/>
      <c r="CB229" s="17"/>
      <c r="CC229" s="17"/>
      <c r="CD229" s="17"/>
      <c r="CE229" s="17"/>
      <c r="CF229" s="17"/>
      <c r="CG229" s="17"/>
      <c r="CH229" s="17"/>
      <c r="CI229" s="17"/>
    </row>
    <row r="230" spans="2:87" x14ac:dyDescent="0.35">
      <c r="B230" s="6" t="s">
        <v>183</v>
      </c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  <c r="BA230" s="17"/>
      <c r="BB230" s="17"/>
      <c r="BC230" s="17"/>
      <c r="BD230" s="17"/>
      <c r="BE230" s="17"/>
      <c r="BF230" s="17"/>
      <c r="BG230" s="17"/>
      <c r="BH230" s="17"/>
      <c r="BI230" s="17"/>
      <c r="BJ230" s="17"/>
      <c r="BK230" s="17"/>
      <c r="BL230" s="17"/>
      <c r="BM230" s="17"/>
      <c r="BN230" s="17"/>
      <c r="BO230" s="17"/>
      <c r="BP230" s="17"/>
      <c r="BQ230" s="17"/>
      <c r="BR230" s="17"/>
      <c r="BS230" s="17"/>
      <c r="BT230" s="17"/>
      <c r="BU230" s="17"/>
      <c r="BV230" s="17"/>
      <c r="BW230" s="17"/>
      <c r="BX230" s="17"/>
      <c r="BY230" s="17"/>
      <c r="BZ230" s="17"/>
      <c r="CA230" s="17"/>
      <c r="CB230" s="17"/>
      <c r="CC230" s="17"/>
      <c r="CD230" s="17"/>
      <c r="CE230" s="17"/>
      <c r="CF230" s="17"/>
      <c r="CG230" s="17"/>
      <c r="CH230" s="17"/>
      <c r="CI230" s="17"/>
    </row>
    <row r="231" spans="2:87" x14ac:dyDescent="0.35">
      <c r="B231" s="24" t="s">
        <v>163</v>
      </c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  <c r="BA231" s="17"/>
      <c r="BB231" s="17"/>
      <c r="BC231" s="17"/>
      <c r="BD231" s="17"/>
      <c r="BE231" s="17"/>
      <c r="BF231" s="17"/>
      <c r="BG231" s="17"/>
      <c r="BH231" s="17"/>
      <c r="BI231" s="17"/>
      <c r="BJ231" s="17"/>
      <c r="BK231" s="17"/>
      <c r="BL231" s="17"/>
      <c r="BM231" s="17"/>
      <c r="BN231" s="17"/>
      <c r="BO231" s="17"/>
      <c r="BP231" s="17"/>
      <c r="BQ231" s="17"/>
      <c r="BR231" s="17"/>
      <c r="BS231" s="17"/>
      <c r="BT231" s="17"/>
      <c r="BU231" s="17"/>
      <c r="BV231" s="17"/>
      <c r="BW231" s="17"/>
      <c r="BX231" s="17"/>
      <c r="BY231" s="17"/>
      <c r="BZ231" s="17"/>
      <c r="CA231" s="17"/>
      <c r="CB231" s="17"/>
      <c r="CC231" s="17"/>
      <c r="CD231" s="17"/>
      <c r="CE231" s="17"/>
      <c r="CF231" s="17"/>
      <c r="CG231" s="17"/>
      <c r="CH231" s="17"/>
      <c r="CI231" s="17"/>
    </row>
    <row r="232" spans="2:87" x14ac:dyDescent="0.35">
      <c r="B232" t="s">
        <v>157</v>
      </c>
      <c r="C232" s="17">
        <v>6.67960113761564E-2</v>
      </c>
      <c r="D232" s="17">
        <v>6.8860685405318894E-2</v>
      </c>
      <c r="E232" s="17">
        <v>6.5604908555701905E-2</v>
      </c>
      <c r="F232" s="17"/>
      <c r="G232" s="17">
        <v>0.107644114638552</v>
      </c>
      <c r="H232" s="17">
        <v>8.2239550823311705E-2</v>
      </c>
      <c r="I232" s="17">
        <v>8.3417009922952395E-2</v>
      </c>
      <c r="J232" s="17">
        <v>3.43138185058545E-2</v>
      </c>
      <c r="K232" s="17">
        <v>8.6668152189970205E-2</v>
      </c>
      <c r="L232" s="17">
        <v>3.1628850004311801E-2</v>
      </c>
      <c r="M232" s="17"/>
      <c r="N232" s="17">
        <v>6.4524933540837506E-2</v>
      </c>
      <c r="O232" s="17">
        <v>4.9258469738849502E-2</v>
      </c>
      <c r="P232" s="17">
        <v>6.8690118083369903E-2</v>
      </c>
      <c r="Q232" s="17">
        <v>9.2837405002128698E-2</v>
      </c>
      <c r="R232" s="17"/>
      <c r="S232" s="17">
        <v>5.7075999230437602E-2</v>
      </c>
      <c r="T232" s="17">
        <v>3.9134103951596798E-2</v>
      </c>
      <c r="U232" s="17">
        <v>0</v>
      </c>
      <c r="V232" s="17">
        <v>5.29151557207235E-2</v>
      </c>
      <c r="W232" s="17">
        <v>9.5391057317243497E-2</v>
      </c>
      <c r="X232" s="17">
        <v>0.10886493315296999</v>
      </c>
      <c r="Y232" s="17">
        <v>0.245183717462548</v>
      </c>
      <c r="Z232" s="17">
        <v>0</v>
      </c>
      <c r="AA232" s="17">
        <v>2.0879496480411701E-2</v>
      </c>
      <c r="AB232" s="17">
        <v>2.14032985539266E-2</v>
      </c>
      <c r="AC232" s="17">
        <v>8.3046049850821702E-2</v>
      </c>
      <c r="AD232" s="17">
        <v>0</v>
      </c>
      <c r="AE232" s="17"/>
      <c r="AF232" s="17">
        <v>6.11076380411575E-2</v>
      </c>
      <c r="AG232" s="17">
        <v>0.103304938254804</v>
      </c>
      <c r="AH232" s="17">
        <v>2.2904439094573299E-2</v>
      </c>
      <c r="AI232" s="17">
        <v>8.4826195120897702E-2</v>
      </c>
      <c r="AJ232" s="17">
        <v>3.4083159010004097E-2</v>
      </c>
      <c r="AK232" s="17"/>
      <c r="AL232" s="17">
        <v>5.84735603438521E-2</v>
      </c>
      <c r="AM232" s="17">
        <v>7.2233407223453699E-2</v>
      </c>
      <c r="AN232" s="17">
        <v>4.2202584174556197E-2</v>
      </c>
      <c r="AO232" s="17">
        <v>0.141353718550316</v>
      </c>
      <c r="AP232" s="17"/>
      <c r="AQ232" s="17">
        <v>7.35120963362174E-2</v>
      </c>
      <c r="AR232" s="17">
        <v>5.69599770911942E-2</v>
      </c>
      <c r="AS232" s="17"/>
      <c r="AT232" s="17">
        <v>8.4831939039873197E-2</v>
      </c>
      <c r="AU232" s="17">
        <v>4.1472615618991203E-2</v>
      </c>
      <c r="AV232" s="17"/>
      <c r="AW232" s="17">
        <v>6.4987465923921794E-2</v>
      </c>
      <c r="AX232" s="17">
        <v>2.9639044410152901E-2</v>
      </c>
      <c r="AY232" s="17">
        <v>0.10434861536788</v>
      </c>
      <c r="AZ232" s="17"/>
      <c r="BA232" s="17">
        <v>8.5389207754967403E-2</v>
      </c>
      <c r="BB232" s="17">
        <v>5.9931741917721298E-2</v>
      </c>
      <c r="BC232" s="17">
        <v>5.3584039311375599E-2</v>
      </c>
      <c r="BD232" s="17">
        <v>0.103642933239431</v>
      </c>
      <c r="BE232" s="17">
        <v>0</v>
      </c>
      <c r="BF232" s="17"/>
      <c r="BG232" s="17">
        <v>5.1521853920694298E-2</v>
      </c>
      <c r="BH232" s="17">
        <v>7.7209122274220901E-2</v>
      </c>
      <c r="BI232" s="17"/>
      <c r="BJ232" s="17">
        <v>6.5869724422559298E-2</v>
      </c>
      <c r="BK232" s="17">
        <v>7.1243605910151706E-2</v>
      </c>
      <c r="BL232" s="17"/>
      <c r="BM232" s="17">
        <v>7.8822788344935099E-2</v>
      </c>
      <c r="BN232" s="17">
        <v>9.1501710882129203E-2</v>
      </c>
      <c r="BO232" s="17">
        <v>4.64632980182276E-2</v>
      </c>
      <c r="BP232" s="17">
        <v>2.4388952377771299E-2</v>
      </c>
      <c r="BQ232" s="17">
        <v>9.9144283131614497E-2</v>
      </c>
      <c r="BR232" s="17"/>
      <c r="BS232" s="17">
        <v>8.04499474004923E-2</v>
      </c>
      <c r="BT232" s="17"/>
      <c r="BU232" s="17">
        <v>0.10612394648526401</v>
      </c>
      <c r="BV232" s="17">
        <v>6.01232275329667E-2</v>
      </c>
      <c r="BW232" s="17">
        <v>4.1820065674996902E-2</v>
      </c>
      <c r="BX232" s="17">
        <v>8.8410261366424506E-2</v>
      </c>
      <c r="BY232" s="17">
        <v>8.2988705303464402E-2</v>
      </c>
      <c r="BZ232" s="17"/>
      <c r="CA232" s="17">
        <v>6.4807657441772498E-2</v>
      </c>
      <c r="CB232" s="17"/>
      <c r="CC232" s="17">
        <v>6.7881739069303504E-2</v>
      </c>
      <c r="CD232" s="17">
        <v>7.2794837384405897E-2</v>
      </c>
      <c r="CE232" s="17"/>
      <c r="CF232" s="17">
        <v>8.6565667508610403E-2</v>
      </c>
      <c r="CG232" s="17"/>
      <c r="CH232" s="17">
        <v>3.8218683435904698E-2</v>
      </c>
      <c r="CI232" s="17">
        <v>1.6251728937674102E-2</v>
      </c>
    </row>
    <row r="233" spans="2:87" x14ac:dyDescent="0.35">
      <c r="B233" t="s">
        <v>158</v>
      </c>
      <c r="C233" s="17">
        <v>0.216301353610969</v>
      </c>
      <c r="D233" s="17">
        <v>0.24019864323342499</v>
      </c>
      <c r="E233" s="17">
        <v>0.195304884343314</v>
      </c>
      <c r="F233" s="17"/>
      <c r="G233" s="17">
        <v>0.396812309807897</v>
      </c>
      <c r="H233" s="17">
        <v>0.28350071528016602</v>
      </c>
      <c r="I233" s="17">
        <v>0.19559885349350101</v>
      </c>
      <c r="J233" s="17">
        <v>0.201045237626058</v>
      </c>
      <c r="K233" s="17">
        <v>8.3385032087414601E-2</v>
      </c>
      <c r="L233" s="17">
        <v>0.16532132764368401</v>
      </c>
      <c r="M233" s="17"/>
      <c r="N233" s="17">
        <v>0.173232185579975</v>
      </c>
      <c r="O233" s="17">
        <v>0.25283621168612902</v>
      </c>
      <c r="P233" s="17">
        <v>0.223730812155329</v>
      </c>
      <c r="Q233" s="17">
        <v>0.22036687041778399</v>
      </c>
      <c r="R233" s="17"/>
      <c r="S233" s="17">
        <v>0.276093147826459</v>
      </c>
      <c r="T233" s="17">
        <v>0.29131929707844501</v>
      </c>
      <c r="U233" s="17">
        <v>0.14479251433578899</v>
      </c>
      <c r="V233" s="17">
        <v>0.243870005662367</v>
      </c>
      <c r="W233" s="17">
        <v>0.116698945640339</v>
      </c>
      <c r="X233" s="17">
        <v>0.17159131220423199</v>
      </c>
      <c r="Y233" s="17">
        <v>4.5618108452739801E-2</v>
      </c>
      <c r="Z233" s="17">
        <v>0.244445509701293</v>
      </c>
      <c r="AA233" s="17">
        <v>0.39782476619587998</v>
      </c>
      <c r="AB233" s="17">
        <v>0.209938015321851</v>
      </c>
      <c r="AC233" s="17">
        <v>0.171814341166173</v>
      </c>
      <c r="AD233" s="17">
        <v>9.5367773357557903E-2</v>
      </c>
      <c r="AE233" s="17"/>
      <c r="AF233" s="17">
        <v>0.23705888886588</v>
      </c>
      <c r="AG233" s="17">
        <v>0.19431487438595799</v>
      </c>
      <c r="AH233" s="17">
        <v>0.201816008162334</v>
      </c>
      <c r="AI233" s="17">
        <v>0.16491455335327701</v>
      </c>
      <c r="AJ233" s="17">
        <v>0.311154753109395</v>
      </c>
      <c r="AK233" s="17"/>
      <c r="AL233" s="17">
        <v>0.177964944154298</v>
      </c>
      <c r="AM233" s="17">
        <v>0.244598788930353</v>
      </c>
      <c r="AN233" s="17">
        <v>0.21948128764491701</v>
      </c>
      <c r="AO233" s="17">
        <v>0.26880760788876801</v>
      </c>
      <c r="AP233" s="17"/>
      <c r="AQ233" s="17">
        <v>0.22432377954354901</v>
      </c>
      <c r="AR233" s="17">
        <v>0.204552119199748</v>
      </c>
      <c r="AS233" s="17"/>
      <c r="AT233" s="17">
        <v>0.24900568255849601</v>
      </c>
      <c r="AU233" s="17">
        <v>0.14971738097309301</v>
      </c>
      <c r="AV233" s="17"/>
      <c r="AW233" s="17">
        <v>0.19894365671174299</v>
      </c>
      <c r="AX233" s="17">
        <v>0.167664795465371</v>
      </c>
      <c r="AY233" s="17">
        <v>0.26576080961897502</v>
      </c>
      <c r="AZ233" s="17"/>
      <c r="BA233" s="17">
        <v>0.28803774011050898</v>
      </c>
      <c r="BB233" s="17">
        <v>0.17111319615911799</v>
      </c>
      <c r="BC233" s="17">
        <v>0.21335517253556399</v>
      </c>
      <c r="BD233" s="17">
        <v>0.17889590884916201</v>
      </c>
      <c r="BE233" s="17">
        <v>0.159240348148356</v>
      </c>
      <c r="BF233" s="17"/>
      <c r="BG233" s="17">
        <v>0.219432437179682</v>
      </c>
      <c r="BH233" s="17">
        <v>0.21416674680681699</v>
      </c>
      <c r="BI233" s="17"/>
      <c r="BJ233" s="17">
        <v>0.228306745296286</v>
      </c>
      <c r="BK233" s="17">
        <v>0.168591914983623</v>
      </c>
      <c r="BL233" s="17"/>
      <c r="BM233" s="17">
        <v>0.22773036834735799</v>
      </c>
      <c r="BN233" s="17">
        <v>0.27084479498165898</v>
      </c>
      <c r="BO233" s="17">
        <v>0.21962382151741999</v>
      </c>
      <c r="BP233" s="17">
        <v>0.13062429648627299</v>
      </c>
      <c r="BQ233" s="17">
        <v>0.15292516984573201</v>
      </c>
      <c r="BR233" s="17"/>
      <c r="BS233" s="17">
        <v>0.28592488204390099</v>
      </c>
      <c r="BT233" s="17"/>
      <c r="BU233" s="17">
        <v>0.28645272749971301</v>
      </c>
      <c r="BV233" s="17">
        <v>0.25925961272544601</v>
      </c>
      <c r="BW233" s="17">
        <v>0.100011502501639</v>
      </c>
      <c r="BX233" s="17">
        <v>0.18932788110478799</v>
      </c>
      <c r="BY233" s="17">
        <v>0.21695529991329199</v>
      </c>
      <c r="BZ233" s="17"/>
      <c r="CA233" s="17">
        <v>0.345213489877218</v>
      </c>
      <c r="CB233" s="17"/>
      <c r="CC233" s="17">
        <v>0.21816488188056199</v>
      </c>
      <c r="CD233" s="17">
        <v>0.20529654569549999</v>
      </c>
      <c r="CE233" s="17"/>
      <c r="CF233" s="17">
        <v>0.168913925235912</v>
      </c>
      <c r="CG233" s="17"/>
      <c r="CH233" s="17">
        <v>0.17666750320852401</v>
      </c>
      <c r="CI233" s="17">
        <v>0.304556731405832</v>
      </c>
    </row>
    <row r="234" spans="2:87" x14ac:dyDescent="0.35">
      <c r="B234" t="s">
        <v>159</v>
      </c>
      <c r="C234" s="17">
        <v>0.33146563471357099</v>
      </c>
      <c r="D234" s="17">
        <v>0.30622360781121499</v>
      </c>
      <c r="E234" s="17">
        <v>0.356516803929745</v>
      </c>
      <c r="F234" s="17"/>
      <c r="G234" s="17">
        <v>0.14740836350860601</v>
      </c>
      <c r="H234" s="17">
        <v>0.26298834837805002</v>
      </c>
      <c r="I234" s="17">
        <v>0.38398138978010199</v>
      </c>
      <c r="J234" s="17">
        <v>0.350081221358227</v>
      </c>
      <c r="K234" s="17">
        <v>0.390133654163483</v>
      </c>
      <c r="L234" s="17">
        <v>0.40430949500659302</v>
      </c>
      <c r="M234" s="17"/>
      <c r="N234" s="17">
        <v>0.35221092986297903</v>
      </c>
      <c r="O234" s="17">
        <v>0.34654691028602702</v>
      </c>
      <c r="P234" s="17">
        <v>0.266581390671566</v>
      </c>
      <c r="Q234" s="17">
        <v>0.34392081586093298</v>
      </c>
      <c r="R234" s="17"/>
      <c r="S234" s="17">
        <v>0.25518095852975498</v>
      </c>
      <c r="T234" s="17">
        <v>0.35528493867427202</v>
      </c>
      <c r="U234" s="17">
        <v>0.45591382912677197</v>
      </c>
      <c r="V234" s="17">
        <v>0.37067231192841898</v>
      </c>
      <c r="W234" s="17">
        <v>0.32904959603893302</v>
      </c>
      <c r="X234" s="17">
        <v>0.39419728270319598</v>
      </c>
      <c r="Y234" s="17">
        <v>0.304814384041665</v>
      </c>
      <c r="Z234" s="17">
        <v>0.29251792687545602</v>
      </c>
      <c r="AA234" s="17">
        <v>0.30546147458046102</v>
      </c>
      <c r="AB234" s="17">
        <v>0.29840332088369298</v>
      </c>
      <c r="AC234" s="17">
        <v>0.20614007961776601</v>
      </c>
      <c r="AD234" s="17">
        <v>0.40986009742763901</v>
      </c>
      <c r="AE234" s="17"/>
      <c r="AF234" s="17">
        <v>0.31710837362305899</v>
      </c>
      <c r="AG234" s="17">
        <v>0.29642642564329902</v>
      </c>
      <c r="AH234" s="17">
        <v>0.39712432831493899</v>
      </c>
      <c r="AI234" s="17">
        <v>0.334846488885015</v>
      </c>
      <c r="AJ234" s="17">
        <v>0.38368692552522699</v>
      </c>
      <c r="AK234" s="17"/>
      <c r="AL234" s="17">
        <v>0.33484091359562701</v>
      </c>
      <c r="AM234" s="17">
        <v>0.34446110405131197</v>
      </c>
      <c r="AN234" s="17">
        <v>0.37764851444361802</v>
      </c>
      <c r="AO234" s="17">
        <v>0.12670284936060999</v>
      </c>
      <c r="AP234" s="17"/>
      <c r="AQ234" s="17">
        <v>0.34327570447217298</v>
      </c>
      <c r="AR234" s="17">
        <v>0.31416921101669798</v>
      </c>
      <c r="AS234" s="17"/>
      <c r="AT234" s="17">
        <v>0.33623254755314902</v>
      </c>
      <c r="AU234" s="17">
        <v>0.38999411725785099</v>
      </c>
      <c r="AV234" s="17"/>
      <c r="AW234" s="17">
        <v>0.39633645035295101</v>
      </c>
      <c r="AX234" s="17">
        <v>0.37885634210874403</v>
      </c>
      <c r="AY234" s="17">
        <v>0.25788971090389901</v>
      </c>
      <c r="AZ234" s="17"/>
      <c r="BA234" s="17">
        <v>0.22187673800723301</v>
      </c>
      <c r="BB234" s="17">
        <v>0.381715783326182</v>
      </c>
      <c r="BC234" s="17">
        <v>0.34540818904719101</v>
      </c>
      <c r="BD234" s="17">
        <v>0.36214339750194902</v>
      </c>
      <c r="BE234" s="17">
        <v>0.490978909721968</v>
      </c>
      <c r="BF234" s="17"/>
      <c r="BG234" s="17">
        <v>0.28846707004473698</v>
      </c>
      <c r="BH234" s="17">
        <v>0.36077977682974</v>
      </c>
      <c r="BI234" s="17"/>
      <c r="BJ234" s="17">
        <v>0.32202719654062201</v>
      </c>
      <c r="BK234" s="17">
        <v>0.37092135510681201</v>
      </c>
      <c r="BL234" s="17"/>
      <c r="BM234" s="17">
        <v>0.28605461477945399</v>
      </c>
      <c r="BN234" s="17">
        <v>0.45375653685605699</v>
      </c>
      <c r="BO234" s="17">
        <v>0.34152325153646401</v>
      </c>
      <c r="BP234" s="17">
        <v>0.41615378138884901</v>
      </c>
      <c r="BQ234" s="17">
        <v>0.22143138283578401</v>
      </c>
      <c r="BR234" s="17"/>
      <c r="BS234" s="17">
        <v>0.34178038869814997</v>
      </c>
      <c r="BT234" s="17"/>
      <c r="BU234" s="17">
        <v>0.43272717624542001</v>
      </c>
      <c r="BV234" s="17">
        <v>0.33166136866222901</v>
      </c>
      <c r="BW234" s="17">
        <v>0.33871591908194698</v>
      </c>
      <c r="BX234" s="17">
        <v>0.34970495676013902</v>
      </c>
      <c r="BY234" s="17">
        <v>0.212825262558022</v>
      </c>
      <c r="BZ234" s="17"/>
      <c r="CA234" s="17">
        <v>0.36902506494791099</v>
      </c>
      <c r="CB234" s="17"/>
      <c r="CC234" s="17">
        <v>0.32543634196802301</v>
      </c>
      <c r="CD234" s="17">
        <v>0.372983552985793</v>
      </c>
      <c r="CE234" s="17"/>
      <c r="CF234" s="17">
        <v>0.36424877416017598</v>
      </c>
      <c r="CG234" s="17"/>
      <c r="CH234" s="17">
        <v>0.36311930140160797</v>
      </c>
      <c r="CI234" s="17">
        <v>0.31636474844769602</v>
      </c>
    </row>
    <row r="235" spans="2:87" x14ac:dyDescent="0.35">
      <c r="B235" t="s">
        <v>160</v>
      </c>
      <c r="C235" s="17">
        <v>0.25111498242372499</v>
      </c>
      <c r="D235" s="17">
        <v>0.29173313580433702</v>
      </c>
      <c r="E235" s="17">
        <v>0.21002455397716699</v>
      </c>
      <c r="F235" s="17"/>
      <c r="G235" s="17">
        <v>0.24195422702348501</v>
      </c>
      <c r="H235" s="17">
        <v>0.22908942083116601</v>
      </c>
      <c r="I235" s="17">
        <v>0.185687567165194</v>
      </c>
      <c r="J235" s="17">
        <v>0.27756584801145801</v>
      </c>
      <c r="K235" s="17">
        <v>0.34363534462219703</v>
      </c>
      <c r="L235" s="17">
        <v>0.24435984594593799</v>
      </c>
      <c r="M235" s="17"/>
      <c r="N235" s="17">
        <v>0.30093661813494899</v>
      </c>
      <c r="O235" s="17">
        <v>0.22990712241879499</v>
      </c>
      <c r="P235" s="17">
        <v>0.24651181438071301</v>
      </c>
      <c r="Q235" s="17">
        <v>0.22414685385158101</v>
      </c>
      <c r="R235" s="17"/>
      <c r="S235" s="17">
        <v>0.27523622691245198</v>
      </c>
      <c r="T235" s="17">
        <v>0.233978900609282</v>
      </c>
      <c r="U235" s="17">
        <v>0.18991971402744701</v>
      </c>
      <c r="V235" s="17">
        <v>0.16316293637105</v>
      </c>
      <c r="W235" s="17">
        <v>0.21010864878986199</v>
      </c>
      <c r="X235" s="17">
        <v>0.21227135386068699</v>
      </c>
      <c r="Y235" s="17">
        <v>0.26402082538060001</v>
      </c>
      <c r="Z235" s="17">
        <v>0.23515947849893001</v>
      </c>
      <c r="AA235" s="17">
        <v>0.25115471038718801</v>
      </c>
      <c r="AB235" s="17">
        <v>0.385030627845451</v>
      </c>
      <c r="AC235" s="17">
        <v>0.24657366718047</v>
      </c>
      <c r="AD235" s="17">
        <v>0.40664136322001398</v>
      </c>
      <c r="AE235" s="17"/>
      <c r="AF235" s="17">
        <v>0.26196192888786402</v>
      </c>
      <c r="AG235" s="17">
        <v>0.25314878080884501</v>
      </c>
      <c r="AH235" s="17">
        <v>0.28811396000761003</v>
      </c>
      <c r="AI235" s="17">
        <v>0.30853236471935203</v>
      </c>
      <c r="AJ235" s="17">
        <v>0.13446687357874801</v>
      </c>
      <c r="AK235" s="17"/>
      <c r="AL235" s="17">
        <v>0.24320303658394399</v>
      </c>
      <c r="AM235" s="17">
        <v>0.227188964127472</v>
      </c>
      <c r="AN235" s="17">
        <v>0.26505153325462399</v>
      </c>
      <c r="AO235" s="17">
        <v>0.40733550505962501</v>
      </c>
      <c r="AP235" s="17"/>
      <c r="AQ235" s="17">
        <v>0.207419855865693</v>
      </c>
      <c r="AR235" s="17">
        <v>0.31510862834488401</v>
      </c>
      <c r="AS235" s="17"/>
      <c r="AT235" s="17">
        <v>0.21951194164757601</v>
      </c>
      <c r="AU235" s="17">
        <v>0.25362208285162902</v>
      </c>
      <c r="AV235" s="17"/>
      <c r="AW235" s="17">
        <v>0.23287663821402699</v>
      </c>
      <c r="AX235" s="17">
        <v>0.24864214579571001</v>
      </c>
      <c r="AY235" s="17">
        <v>0.256189857508487</v>
      </c>
      <c r="AZ235" s="17"/>
      <c r="BA235" s="17">
        <v>0.30572368927377602</v>
      </c>
      <c r="BB235" s="17">
        <v>0.26648729978889002</v>
      </c>
      <c r="BC235" s="17">
        <v>0.22512515988516299</v>
      </c>
      <c r="BD235" s="17">
        <v>0.180734969320999</v>
      </c>
      <c r="BE235" s="17">
        <v>0.22822138919351301</v>
      </c>
      <c r="BF235" s="17"/>
      <c r="BG235" s="17">
        <v>0.29903813510010901</v>
      </c>
      <c r="BH235" s="17">
        <v>0.21844351724738501</v>
      </c>
      <c r="BI235" s="17"/>
      <c r="BJ235" s="17">
        <v>0.25672068325324099</v>
      </c>
      <c r="BK235" s="17">
        <v>0.226646765372985</v>
      </c>
      <c r="BL235" s="17"/>
      <c r="BM235" s="17">
        <v>0.191832148837042</v>
      </c>
      <c r="BN235" s="17">
        <v>8.9652209490476698E-2</v>
      </c>
      <c r="BO235" s="17">
        <v>0.29038956226266899</v>
      </c>
      <c r="BP235" s="17">
        <v>0.32257700933804401</v>
      </c>
      <c r="BQ235" s="17">
        <v>0.40247367311136301</v>
      </c>
      <c r="BR235" s="17"/>
      <c r="BS235" s="17">
        <v>0.21563747418248499</v>
      </c>
      <c r="BT235" s="17"/>
      <c r="BU235" s="17">
        <v>5.1278304511490097E-2</v>
      </c>
      <c r="BV235" s="17">
        <v>0.28296012832477402</v>
      </c>
      <c r="BW235" s="17">
        <v>0.396417583569249</v>
      </c>
      <c r="BX235" s="17">
        <v>0.26914894093661901</v>
      </c>
      <c r="BY235" s="17">
        <v>0.223878146767403</v>
      </c>
      <c r="BZ235" s="17"/>
      <c r="CA235" s="17">
        <v>0.109706673886283</v>
      </c>
      <c r="CB235" s="17"/>
      <c r="CC235" s="17">
        <v>0.26658132252194</v>
      </c>
      <c r="CD235" s="17">
        <v>0.21637398240359301</v>
      </c>
      <c r="CE235" s="17"/>
      <c r="CF235" s="17">
        <v>0.240969499021016</v>
      </c>
      <c r="CG235" s="17"/>
      <c r="CH235" s="17">
        <v>0.25956432898674398</v>
      </c>
      <c r="CI235" s="17">
        <v>0.25469027055309901</v>
      </c>
    </row>
    <row r="236" spans="2:87" x14ac:dyDescent="0.35">
      <c r="B236" t="s">
        <v>161</v>
      </c>
      <c r="C236" s="17">
        <v>0.13432201787557899</v>
      </c>
      <c r="D236" s="17">
        <v>9.2983927745704201E-2</v>
      </c>
      <c r="E236" s="17">
        <v>0.17254884919407201</v>
      </c>
      <c r="F236" s="17"/>
      <c r="G236" s="17">
        <v>0.10618098502146001</v>
      </c>
      <c r="H236" s="17">
        <v>0.14218196468730601</v>
      </c>
      <c r="I236" s="17">
        <v>0.15131517963825</v>
      </c>
      <c r="J236" s="17">
        <v>0.136993874498402</v>
      </c>
      <c r="K236" s="17">
        <v>9.6177816936934696E-2</v>
      </c>
      <c r="L236" s="17">
        <v>0.154380481399473</v>
      </c>
      <c r="M236" s="17"/>
      <c r="N236" s="17">
        <v>0.10909533288126</v>
      </c>
      <c r="O236" s="17">
        <v>0.1214512858702</v>
      </c>
      <c r="P236" s="17">
        <v>0.19448586470902299</v>
      </c>
      <c r="Q236" s="17">
        <v>0.118728054867573</v>
      </c>
      <c r="R236" s="17"/>
      <c r="S236" s="17">
        <v>0.13641366750089701</v>
      </c>
      <c r="T236" s="17">
        <v>8.0282759686403402E-2</v>
      </c>
      <c r="U236" s="17">
        <v>0.209373942509992</v>
      </c>
      <c r="V236" s="17">
        <v>0.16937959031744099</v>
      </c>
      <c r="W236" s="17">
        <v>0.248751752213623</v>
      </c>
      <c r="X236" s="17">
        <v>0.113075118078916</v>
      </c>
      <c r="Y236" s="17">
        <v>0.14036296466244699</v>
      </c>
      <c r="Z236" s="17">
        <v>0.22787708492432199</v>
      </c>
      <c r="AA236" s="17">
        <v>2.4679552356059498E-2</v>
      </c>
      <c r="AB236" s="17">
        <v>8.5224737395078201E-2</v>
      </c>
      <c r="AC236" s="17">
        <v>0.29242586218476901</v>
      </c>
      <c r="AD236" s="17">
        <v>8.8130765994789501E-2</v>
      </c>
      <c r="AE236" s="17"/>
      <c r="AF236" s="17">
        <v>0.12276317058204</v>
      </c>
      <c r="AG236" s="17">
        <v>0.15280498090709499</v>
      </c>
      <c r="AH236" s="17">
        <v>9.0041264420544095E-2</v>
      </c>
      <c r="AI236" s="17">
        <v>0.106880397921458</v>
      </c>
      <c r="AJ236" s="17">
        <v>0.13660828877662501</v>
      </c>
      <c r="AK236" s="17"/>
      <c r="AL236" s="17">
        <v>0.18551754532227799</v>
      </c>
      <c r="AM236" s="17">
        <v>0.111517735667409</v>
      </c>
      <c r="AN236" s="17">
        <v>9.5616080482285801E-2</v>
      </c>
      <c r="AO236" s="17">
        <v>5.5800319140681398E-2</v>
      </c>
      <c r="AP236" s="17"/>
      <c r="AQ236" s="17">
        <v>0.15146856378236701</v>
      </c>
      <c r="AR236" s="17">
        <v>0.109210064347475</v>
      </c>
      <c r="AS236" s="17"/>
      <c r="AT236" s="17">
        <v>0.11041788920090501</v>
      </c>
      <c r="AU236" s="17">
        <v>0.165193803298435</v>
      </c>
      <c r="AV236" s="17"/>
      <c r="AW236" s="17">
        <v>0.10685578879735801</v>
      </c>
      <c r="AX236" s="17">
        <v>0.175197672220023</v>
      </c>
      <c r="AY236" s="17">
        <v>0.11581100660075901</v>
      </c>
      <c r="AZ236" s="17"/>
      <c r="BA236" s="17">
        <v>9.8972624853513796E-2</v>
      </c>
      <c r="BB236" s="17">
        <v>0.12075197880808899</v>
      </c>
      <c r="BC236" s="17">
        <v>0.162527439220707</v>
      </c>
      <c r="BD236" s="17">
        <v>0.17458279108845901</v>
      </c>
      <c r="BE236" s="17">
        <v>0.121559352936164</v>
      </c>
      <c r="BF236" s="17"/>
      <c r="BG236" s="17">
        <v>0.141540503754777</v>
      </c>
      <c r="BH236" s="17">
        <v>0.12940083684183701</v>
      </c>
      <c r="BI236" s="17"/>
      <c r="BJ236" s="17">
        <v>0.127075650487291</v>
      </c>
      <c r="BK236" s="17">
        <v>0.16259635862642899</v>
      </c>
      <c r="BL236" s="17"/>
      <c r="BM236" s="17">
        <v>0.21556007969120999</v>
      </c>
      <c r="BN236" s="17">
        <v>9.4244747789678202E-2</v>
      </c>
      <c r="BO236" s="17">
        <v>0.10200006666522</v>
      </c>
      <c r="BP236" s="17">
        <v>0.106255960409062</v>
      </c>
      <c r="BQ236" s="17">
        <v>0.12402549107550701</v>
      </c>
      <c r="BR236" s="17"/>
      <c r="BS236" s="17">
        <v>7.6207307674971997E-2</v>
      </c>
      <c r="BT236" s="17"/>
      <c r="BU236" s="17">
        <v>0.123417845258113</v>
      </c>
      <c r="BV236" s="17">
        <v>6.5995662754584794E-2</v>
      </c>
      <c r="BW236" s="17">
        <v>0.123034929172168</v>
      </c>
      <c r="BX236" s="17">
        <v>0.10340795983202999</v>
      </c>
      <c r="BY236" s="17">
        <v>0.26335258545781798</v>
      </c>
      <c r="BZ236" s="17"/>
      <c r="CA236" s="17">
        <v>0.111247113846816</v>
      </c>
      <c r="CB236" s="17"/>
      <c r="CC236" s="17">
        <v>0.12193571456017099</v>
      </c>
      <c r="CD236" s="17">
        <v>0.13255108153070699</v>
      </c>
      <c r="CE236" s="17"/>
      <c r="CF236" s="17">
        <v>0.13930213407428599</v>
      </c>
      <c r="CG236" s="17"/>
      <c r="CH236" s="17">
        <v>0.16243018296721901</v>
      </c>
      <c r="CI236" s="17">
        <v>0.10813652065569899</v>
      </c>
    </row>
    <row r="237" spans="2:87" x14ac:dyDescent="0.35"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  <c r="BA237" s="17"/>
      <c r="BB237" s="17"/>
      <c r="BC237" s="17"/>
      <c r="BD237" s="17"/>
      <c r="BE237" s="17"/>
      <c r="BF237" s="17"/>
      <c r="BG237" s="17"/>
      <c r="BH237" s="17"/>
      <c r="BI237" s="17"/>
      <c r="BJ237" s="17"/>
      <c r="BK237" s="17"/>
      <c r="BL237" s="17"/>
      <c r="BM237" s="17"/>
      <c r="BN237" s="17"/>
      <c r="BO237" s="17"/>
      <c r="BP237" s="17"/>
      <c r="BQ237" s="17"/>
      <c r="BR237" s="17"/>
      <c r="BS237" s="17"/>
      <c r="BT237" s="17"/>
      <c r="BU237" s="17"/>
      <c r="BV237" s="17"/>
      <c r="BW237" s="17"/>
      <c r="BX237" s="17"/>
      <c r="BY237" s="17"/>
      <c r="BZ237" s="17"/>
      <c r="CA237" s="17"/>
      <c r="CB237" s="17"/>
      <c r="CC237" s="17"/>
      <c r="CD237" s="17"/>
      <c r="CE237" s="17"/>
      <c r="CF237" s="17"/>
      <c r="CG237" s="17"/>
      <c r="CH237" s="17"/>
      <c r="CI237" s="17"/>
    </row>
    <row r="238" spans="2:87" x14ac:dyDescent="0.35">
      <c r="B238" s="6" t="s">
        <v>184</v>
      </c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  <c r="BA238" s="17"/>
      <c r="BB238" s="17"/>
      <c r="BC238" s="17"/>
      <c r="BD238" s="17"/>
      <c r="BE238" s="17"/>
      <c r="BF238" s="17"/>
      <c r="BG238" s="17"/>
      <c r="BH238" s="17"/>
      <c r="BI238" s="17"/>
      <c r="BJ238" s="17"/>
      <c r="BK238" s="17"/>
      <c r="BL238" s="17"/>
      <c r="BM238" s="17"/>
      <c r="BN238" s="17"/>
      <c r="BO238" s="17"/>
      <c r="BP238" s="17"/>
      <c r="BQ238" s="17"/>
      <c r="BR238" s="17"/>
      <c r="BS238" s="17"/>
      <c r="BT238" s="17"/>
      <c r="BU238" s="17"/>
      <c r="BV238" s="17"/>
      <c r="BW238" s="17"/>
      <c r="BX238" s="17"/>
      <c r="BY238" s="17"/>
      <c r="BZ238" s="17"/>
      <c r="CA238" s="17"/>
      <c r="CB238" s="17"/>
      <c r="CC238" s="17"/>
      <c r="CD238" s="17"/>
      <c r="CE238" s="17"/>
      <c r="CF238" s="17"/>
      <c r="CG238" s="17"/>
      <c r="CH238" s="17"/>
      <c r="CI238" s="17"/>
    </row>
    <row r="239" spans="2:87" x14ac:dyDescent="0.35">
      <c r="B239" s="24" t="s">
        <v>163</v>
      </c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  <c r="BA239" s="17"/>
      <c r="BB239" s="17"/>
      <c r="BC239" s="17"/>
      <c r="BD239" s="17"/>
      <c r="BE239" s="17"/>
      <c r="BF239" s="17"/>
      <c r="BG239" s="17"/>
      <c r="BH239" s="17"/>
      <c r="BI239" s="17"/>
      <c r="BJ239" s="17"/>
      <c r="BK239" s="17"/>
      <c r="BL239" s="17"/>
      <c r="BM239" s="17"/>
      <c r="BN239" s="17"/>
      <c r="BO239" s="17"/>
      <c r="BP239" s="17"/>
      <c r="BQ239" s="17"/>
      <c r="BR239" s="17"/>
      <c r="BS239" s="17"/>
      <c r="BT239" s="17"/>
      <c r="BU239" s="17"/>
      <c r="BV239" s="17"/>
      <c r="BW239" s="17"/>
      <c r="BX239" s="17"/>
      <c r="BY239" s="17"/>
      <c r="BZ239" s="17"/>
      <c r="CA239" s="17"/>
      <c r="CB239" s="17"/>
      <c r="CC239" s="17"/>
      <c r="CD239" s="17"/>
      <c r="CE239" s="17"/>
      <c r="CF239" s="17"/>
      <c r="CG239" s="17"/>
      <c r="CH239" s="17"/>
      <c r="CI239" s="17"/>
    </row>
    <row r="240" spans="2:87" x14ac:dyDescent="0.35">
      <c r="B240" t="s">
        <v>157</v>
      </c>
      <c r="C240" s="17">
        <v>0.107651447628146</v>
      </c>
      <c r="D240" s="17">
        <v>0.12405161628837599</v>
      </c>
      <c r="E240" s="17">
        <v>9.2713843851422395E-2</v>
      </c>
      <c r="F240" s="17"/>
      <c r="G240" s="17">
        <v>9.2746491839502399E-2</v>
      </c>
      <c r="H240" s="17">
        <v>0.190662050332496</v>
      </c>
      <c r="I240" s="17">
        <v>0.117423199772277</v>
      </c>
      <c r="J240" s="17">
        <v>8.9078317130654797E-2</v>
      </c>
      <c r="K240" s="17">
        <v>0.114419681088264</v>
      </c>
      <c r="L240" s="17">
        <v>6.1568500944236798E-2</v>
      </c>
      <c r="M240" s="17"/>
      <c r="N240" s="17">
        <v>0.173232943635721</v>
      </c>
      <c r="O240" s="17">
        <v>5.9114178364196697E-2</v>
      </c>
      <c r="P240" s="17">
        <v>8.8775352840336497E-2</v>
      </c>
      <c r="Q240" s="17">
        <v>9.8189424126527203E-2</v>
      </c>
      <c r="R240" s="17"/>
      <c r="S240" s="17">
        <v>0.127872434151489</v>
      </c>
      <c r="T240" s="17">
        <v>0.10761699598638599</v>
      </c>
      <c r="U240" s="17">
        <v>9.0068954047585206E-2</v>
      </c>
      <c r="V240" s="17">
        <v>0.17502720981730499</v>
      </c>
      <c r="W240" s="17">
        <v>0.12664586994098601</v>
      </c>
      <c r="X240" s="17">
        <v>0.17375704113106299</v>
      </c>
      <c r="Y240" s="17">
        <v>8.9293116678231699E-2</v>
      </c>
      <c r="Z240" s="17">
        <v>6.8269026771679703E-2</v>
      </c>
      <c r="AA240" s="17">
        <v>5.0572574294326697E-2</v>
      </c>
      <c r="AB240" s="17">
        <v>6.35728116408837E-2</v>
      </c>
      <c r="AC240" s="17">
        <v>0.12416481203171099</v>
      </c>
      <c r="AD240" s="17">
        <v>0</v>
      </c>
      <c r="AE240" s="17"/>
      <c r="AF240" s="17">
        <v>7.0184997282793496E-2</v>
      </c>
      <c r="AG240" s="17">
        <v>0.14050498637348499</v>
      </c>
      <c r="AH240" s="17">
        <v>4.7142372165756397E-2</v>
      </c>
      <c r="AI240" s="17">
        <v>0.11483261224583</v>
      </c>
      <c r="AJ240" s="17">
        <v>0.17887374307416801</v>
      </c>
      <c r="AK240" s="17"/>
      <c r="AL240" s="17">
        <v>0.11516597788852299</v>
      </c>
      <c r="AM240" s="17">
        <v>9.2636344652423305E-2</v>
      </c>
      <c r="AN240" s="17">
        <v>8.6087993241596703E-2</v>
      </c>
      <c r="AO240" s="17">
        <v>0.20230471140195599</v>
      </c>
      <c r="AP240" s="17"/>
      <c r="AQ240" s="17">
        <v>9.1279610590371693E-2</v>
      </c>
      <c r="AR240" s="17">
        <v>0.131628802198404</v>
      </c>
      <c r="AS240" s="17"/>
      <c r="AT240" s="17">
        <v>0.13874257701923601</v>
      </c>
      <c r="AU240" s="17">
        <v>8.0923455221322799E-2</v>
      </c>
      <c r="AV240" s="17"/>
      <c r="AW240" s="17">
        <v>9.59695192770747E-2</v>
      </c>
      <c r="AX240" s="17">
        <v>6.9936537785506903E-2</v>
      </c>
      <c r="AY240" s="17">
        <v>0.163713491102572</v>
      </c>
      <c r="AZ240" s="17"/>
      <c r="BA240" s="17">
        <v>0.152889088132207</v>
      </c>
      <c r="BB240" s="17">
        <v>0.12987229913907999</v>
      </c>
      <c r="BC240" s="17">
        <v>6.8589686260190602E-2</v>
      </c>
      <c r="BD240" s="17">
        <v>7.5844655372126299E-2</v>
      </c>
      <c r="BE240" s="17">
        <v>7.8721161986663499E-2</v>
      </c>
      <c r="BF240" s="17"/>
      <c r="BG240" s="17">
        <v>7.2114444780395498E-2</v>
      </c>
      <c r="BH240" s="17">
        <v>0.131878692418406</v>
      </c>
      <c r="BI240" s="17"/>
      <c r="BJ240" s="17">
        <v>0.11424864152346099</v>
      </c>
      <c r="BK240" s="17">
        <v>8.5771387206241695E-2</v>
      </c>
      <c r="BL240" s="17"/>
      <c r="BM240" s="17">
        <v>7.4783049279000799E-2</v>
      </c>
      <c r="BN240" s="17">
        <v>0.19232583088765101</v>
      </c>
      <c r="BO240" s="17">
        <v>9.2851811557281005E-2</v>
      </c>
      <c r="BP240" s="17">
        <v>4.4931536042585103E-2</v>
      </c>
      <c r="BQ240" s="17">
        <v>0.127672373066407</v>
      </c>
      <c r="BR240" s="17"/>
      <c r="BS240" s="17">
        <v>0.15250719796140899</v>
      </c>
      <c r="BT240" s="17"/>
      <c r="BU240" s="17">
        <v>0.20559147519158399</v>
      </c>
      <c r="BV240" s="17">
        <v>0.107178509054254</v>
      </c>
      <c r="BW240" s="17">
        <v>3.8120247041405701E-2</v>
      </c>
      <c r="BX240" s="17">
        <v>0.14305386638253101</v>
      </c>
      <c r="BY240" s="17">
        <v>4.8855112288163201E-2</v>
      </c>
      <c r="BZ240" s="17"/>
      <c r="CA240" s="17">
        <v>0.272032161864174</v>
      </c>
      <c r="CB240" s="17"/>
      <c r="CC240" s="17">
        <v>9.8072283638791294E-2</v>
      </c>
      <c r="CD240" s="17">
        <v>0.15359910696054199</v>
      </c>
      <c r="CE240" s="17"/>
      <c r="CF240" s="17">
        <v>9.3915394942936894E-2</v>
      </c>
      <c r="CG240" s="17"/>
      <c r="CH240" s="17">
        <v>0.107383382151245</v>
      </c>
      <c r="CI240" s="17">
        <v>0.120713411842157</v>
      </c>
    </row>
    <row r="241" spans="2:87" x14ac:dyDescent="0.35">
      <c r="B241" t="s">
        <v>158</v>
      </c>
      <c r="C241" s="17">
        <v>0.317341872975893</v>
      </c>
      <c r="D241" s="17">
        <v>0.317877067447569</v>
      </c>
      <c r="E241" s="17">
        <v>0.32091814769765198</v>
      </c>
      <c r="F241" s="17"/>
      <c r="G241" s="17">
        <v>0.35954894824696099</v>
      </c>
      <c r="H241" s="17">
        <v>0.33138800030980697</v>
      </c>
      <c r="I241" s="17">
        <v>0.41433197406677402</v>
      </c>
      <c r="J241" s="17">
        <v>0.30729662931498197</v>
      </c>
      <c r="K241" s="17">
        <v>0.194247001785816</v>
      </c>
      <c r="L241" s="17">
        <v>0.29310635815549302</v>
      </c>
      <c r="M241" s="17"/>
      <c r="N241" s="17">
        <v>0.30405076160377598</v>
      </c>
      <c r="O241" s="17">
        <v>0.37812083459958701</v>
      </c>
      <c r="P241" s="17">
        <v>0.238843153565578</v>
      </c>
      <c r="Q241" s="17">
        <v>0.33533167464051999</v>
      </c>
      <c r="R241" s="17"/>
      <c r="S241" s="17">
        <v>0.38784410069460201</v>
      </c>
      <c r="T241" s="17">
        <v>0.437605046175574</v>
      </c>
      <c r="U241" s="17">
        <v>0.28625033318584903</v>
      </c>
      <c r="V241" s="17">
        <v>0.25987300125303903</v>
      </c>
      <c r="W241" s="17">
        <v>0.20299868646771499</v>
      </c>
      <c r="X241" s="17">
        <v>0.403685662078062</v>
      </c>
      <c r="Y241" s="17">
        <v>0.21992791997620101</v>
      </c>
      <c r="Z241" s="17">
        <v>0.280388452645362</v>
      </c>
      <c r="AA241" s="17">
        <v>0.29720630406273701</v>
      </c>
      <c r="AB241" s="17">
        <v>0.25891146649382302</v>
      </c>
      <c r="AC241" s="17">
        <v>0.177332352750908</v>
      </c>
      <c r="AD241" s="17">
        <v>0.346702431714902</v>
      </c>
      <c r="AE241" s="17"/>
      <c r="AF241" s="17">
        <v>0.27618482615198098</v>
      </c>
      <c r="AG241" s="17">
        <v>0.32700514030843297</v>
      </c>
      <c r="AH241" s="17">
        <v>0.27153930711958002</v>
      </c>
      <c r="AI241" s="17">
        <v>0.24353128377987901</v>
      </c>
      <c r="AJ241" s="17">
        <v>0.44323918901800702</v>
      </c>
      <c r="AK241" s="17"/>
      <c r="AL241" s="17">
        <v>0.274481056738968</v>
      </c>
      <c r="AM241" s="17">
        <v>0.39278367220617</v>
      </c>
      <c r="AN241" s="17">
        <v>0.23068634281836001</v>
      </c>
      <c r="AO241" s="17">
        <v>0.326933787702681</v>
      </c>
      <c r="AP241" s="17"/>
      <c r="AQ241" s="17">
        <v>0.33789175393834098</v>
      </c>
      <c r="AR241" s="17">
        <v>0.28724556911723997</v>
      </c>
      <c r="AS241" s="17"/>
      <c r="AT241" s="17">
        <v>0.35158416949663102</v>
      </c>
      <c r="AU241" s="17">
        <v>0.23759038458444801</v>
      </c>
      <c r="AV241" s="17"/>
      <c r="AW241" s="17">
        <v>0.324924182597984</v>
      </c>
      <c r="AX241" s="17">
        <v>0.34674866388280801</v>
      </c>
      <c r="AY241" s="17">
        <v>0.29484564869826801</v>
      </c>
      <c r="AZ241" s="17"/>
      <c r="BA241" s="17">
        <v>0.26485609732393101</v>
      </c>
      <c r="BB241" s="17">
        <v>0.35074499595195002</v>
      </c>
      <c r="BC241" s="17">
        <v>0.32947934978732102</v>
      </c>
      <c r="BD241" s="17">
        <v>0.29212387690907698</v>
      </c>
      <c r="BE241" s="17">
        <v>0.41426674228755</v>
      </c>
      <c r="BF241" s="17"/>
      <c r="BG241" s="17">
        <v>0.33511043185911199</v>
      </c>
      <c r="BH241" s="17">
        <v>0.30522821140802803</v>
      </c>
      <c r="BI241" s="17"/>
      <c r="BJ241" s="17">
        <v>0.32164311014031699</v>
      </c>
      <c r="BK241" s="17">
        <v>0.29899161720119799</v>
      </c>
      <c r="BL241" s="17"/>
      <c r="BM241" s="17">
        <v>0.32741834271024201</v>
      </c>
      <c r="BN241" s="17">
        <v>0.46262769814308702</v>
      </c>
      <c r="BO241" s="17">
        <v>0.23022610079876299</v>
      </c>
      <c r="BP241" s="17">
        <v>0.30325380004207902</v>
      </c>
      <c r="BQ241" s="17">
        <v>0.33535795177320799</v>
      </c>
      <c r="BR241" s="17"/>
      <c r="BS241" s="17">
        <v>0.34927776845543601</v>
      </c>
      <c r="BT241" s="17"/>
      <c r="BU241" s="17">
        <v>0.46528864568318301</v>
      </c>
      <c r="BV241" s="17">
        <v>0.30262880255593699</v>
      </c>
      <c r="BW241" s="17">
        <v>0.25447829490589002</v>
      </c>
      <c r="BX241" s="17">
        <v>0.33348796409914899</v>
      </c>
      <c r="BY241" s="17">
        <v>0.19342022844833401</v>
      </c>
      <c r="BZ241" s="17"/>
      <c r="CA241" s="17">
        <v>0.23916711787269199</v>
      </c>
      <c r="CB241" s="17"/>
      <c r="CC241" s="17">
        <v>0.32852061770018398</v>
      </c>
      <c r="CD241" s="17">
        <v>0.28375733042665302</v>
      </c>
      <c r="CE241" s="17"/>
      <c r="CF241" s="17">
        <v>0.26155373029334</v>
      </c>
      <c r="CG241" s="17"/>
      <c r="CH241" s="17">
        <v>0.33363892302860099</v>
      </c>
      <c r="CI241" s="17">
        <v>0.39364734344486702</v>
      </c>
    </row>
    <row r="242" spans="2:87" x14ac:dyDescent="0.35">
      <c r="B242" t="s">
        <v>159</v>
      </c>
      <c r="C242" s="17">
        <v>0.32830604022229198</v>
      </c>
      <c r="D242" s="17">
        <v>0.31962493305103601</v>
      </c>
      <c r="E242" s="17">
        <v>0.34120204198808401</v>
      </c>
      <c r="F242" s="17"/>
      <c r="G242" s="17">
        <v>0.338545983681804</v>
      </c>
      <c r="H242" s="17">
        <v>0.18800658062082401</v>
      </c>
      <c r="I242" s="17">
        <v>0.25129667819703699</v>
      </c>
      <c r="J242" s="17">
        <v>0.29069821230283799</v>
      </c>
      <c r="K242" s="17">
        <v>0.45624329816908599</v>
      </c>
      <c r="L242" s="17">
        <v>0.426751490904966</v>
      </c>
      <c r="M242" s="17"/>
      <c r="N242" s="17">
        <v>0.31406527046538502</v>
      </c>
      <c r="O242" s="17">
        <v>0.31708186214121198</v>
      </c>
      <c r="P242" s="17">
        <v>0.33032609761049803</v>
      </c>
      <c r="Q242" s="17">
        <v>0.35642351413746898</v>
      </c>
      <c r="R242" s="17"/>
      <c r="S242" s="17">
        <v>0.30539068190143198</v>
      </c>
      <c r="T242" s="17">
        <v>0.24372360755689901</v>
      </c>
      <c r="U242" s="17">
        <v>0.46795034763492099</v>
      </c>
      <c r="V242" s="17">
        <v>0.29448380007314001</v>
      </c>
      <c r="W242" s="17">
        <v>0.23914064078522701</v>
      </c>
      <c r="X242" s="17">
        <v>0.21239029757481301</v>
      </c>
      <c r="Y242" s="17">
        <v>0.422460470313617</v>
      </c>
      <c r="Z242" s="17">
        <v>0.34575445146657302</v>
      </c>
      <c r="AA242" s="17">
        <v>0.433113829942534</v>
      </c>
      <c r="AB242" s="17">
        <v>0.40577529251585098</v>
      </c>
      <c r="AC242" s="17">
        <v>0.24464811697334099</v>
      </c>
      <c r="AD242" s="17">
        <v>0.35272984193926998</v>
      </c>
      <c r="AE242" s="17"/>
      <c r="AF242" s="17">
        <v>0.410816365337562</v>
      </c>
      <c r="AG242" s="17">
        <v>0.268553055326053</v>
      </c>
      <c r="AH242" s="17">
        <v>0.42952824982420701</v>
      </c>
      <c r="AI242" s="17">
        <v>0.34874895178636001</v>
      </c>
      <c r="AJ242" s="17">
        <v>0.24526921205066099</v>
      </c>
      <c r="AK242" s="17"/>
      <c r="AL242" s="17">
        <v>0.31905957616188602</v>
      </c>
      <c r="AM242" s="17">
        <v>0.32793952560085199</v>
      </c>
      <c r="AN242" s="17">
        <v>0.37823710831679203</v>
      </c>
      <c r="AO242" s="17">
        <v>0.26889807937713101</v>
      </c>
      <c r="AP242" s="17"/>
      <c r="AQ242" s="17">
        <v>0.33970196024049398</v>
      </c>
      <c r="AR242" s="17">
        <v>0.31161615903789602</v>
      </c>
      <c r="AS242" s="17"/>
      <c r="AT242" s="17">
        <v>0.28579116421831602</v>
      </c>
      <c r="AU242" s="17">
        <v>0.45963645736766601</v>
      </c>
      <c r="AV242" s="17"/>
      <c r="AW242" s="17">
        <v>0.37813678216393698</v>
      </c>
      <c r="AX242" s="17">
        <v>0.28778786992872402</v>
      </c>
      <c r="AY242" s="17">
        <v>0.322055500245987</v>
      </c>
      <c r="AZ242" s="17"/>
      <c r="BA242" s="17">
        <v>0.330083263570082</v>
      </c>
      <c r="BB242" s="17">
        <v>0.31421318864293701</v>
      </c>
      <c r="BC242" s="17">
        <v>0.30077079577660698</v>
      </c>
      <c r="BD242" s="17">
        <v>0.40670397074208098</v>
      </c>
      <c r="BE242" s="17">
        <v>0.34807811899025498</v>
      </c>
      <c r="BF242" s="17"/>
      <c r="BG242" s="17">
        <v>0.32273826837179798</v>
      </c>
      <c r="BH242" s="17">
        <v>0.33210185193258501</v>
      </c>
      <c r="BI242" s="17"/>
      <c r="BJ242" s="17">
        <v>0.32121428188383999</v>
      </c>
      <c r="BK242" s="17">
        <v>0.35072541391492701</v>
      </c>
      <c r="BL242" s="17"/>
      <c r="BM242" s="17">
        <v>0.30749343468537299</v>
      </c>
      <c r="BN242" s="17">
        <v>0.242369778817178</v>
      </c>
      <c r="BO242" s="17">
        <v>0.386539857873543</v>
      </c>
      <c r="BP242" s="17">
        <v>0.41275519990724502</v>
      </c>
      <c r="BQ242" s="17">
        <v>0.32682234000134103</v>
      </c>
      <c r="BR242" s="17"/>
      <c r="BS242" s="17">
        <v>0.34123645609960102</v>
      </c>
      <c r="BT242" s="17"/>
      <c r="BU242" s="17">
        <v>0.21485837813801001</v>
      </c>
      <c r="BV242" s="17">
        <v>0.35771421258085501</v>
      </c>
      <c r="BW242" s="17">
        <v>0.481298941267085</v>
      </c>
      <c r="BX242" s="17">
        <v>0.36884900057648301</v>
      </c>
      <c r="BY242" s="17">
        <v>0.31492439402515798</v>
      </c>
      <c r="BZ242" s="17"/>
      <c r="CA242" s="17">
        <v>0.28528333833756597</v>
      </c>
      <c r="CB242" s="17"/>
      <c r="CC242" s="17">
        <v>0.317390489772442</v>
      </c>
      <c r="CD242" s="17">
        <v>0.37588236723533502</v>
      </c>
      <c r="CE242" s="17"/>
      <c r="CF242" s="17">
        <v>0.36986001712310501</v>
      </c>
      <c r="CG242" s="17"/>
      <c r="CH242" s="17">
        <v>0.306790409241467</v>
      </c>
      <c r="CI242" s="17">
        <v>0.26360375182050999</v>
      </c>
    </row>
    <row r="243" spans="2:87" x14ac:dyDescent="0.35">
      <c r="B243" t="s">
        <v>160</v>
      </c>
      <c r="C243" s="17">
        <v>0.13822717264550999</v>
      </c>
      <c r="D243" s="17">
        <v>0.152117828763004</v>
      </c>
      <c r="E243" s="17">
        <v>0.117913278776636</v>
      </c>
      <c r="F243" s="17"/>
      <c r="G243" s="17">
        <v>0.14934418482804401</v>
      </c>
      <c r="H243" s="17">
        <v>0.15892222616003099</v>
      </c>
      <c r="I243" s="17">
        <v>0.114505160249754</v>
      </c>
      <c r="J243" s="17">
        <v>0.17420138040514699</v>
      </c>
      <c r="K243" s="17">
        <v>0.15699589121457</v>
      </c>
      <c r="L243" s="17">
        <v>9.6358444610227204E-2</v>
      </c>
      <c r="M243" s="17"/>
      <c r="N243" s="17">
        <v>0.14942511908256301</v>
      </c>
      <c r="O243" s="17">
        <v>0.13732860353491899</v>
      </c>
      <c r="P243" s="17">
        <v>0.17658326814432701</v>
      </c>
      <c r="Q243" s="17">
        <v>9.0370819756411702E-2</v>
      </c>
      <c r="R243" s="17"/>
      <c r="S243" s="17">
        <v>0.113580028665192</v>
      </c>
      <c r="T243" s="17">
        <v>0.130771590594737</v>
      </c>
      <c r="U243" s="17">
        <v>6.3939005049010997E-2</v>
      </c>
      <c r="V243" s="17">
        <v>0.11852583460744801</v>
      </c>
      <c r="W243" s="17">
        <v>0.18246305059244899</v>
      </c>
      <c r="X243" s="17">
        <v>0.116966892158245</v>
      </c>
      <c r="Y243" s="17">
        <v>0.12733248920464399</v>
      </c>
      <c r="Z243" s="17">
        <v>0.23515947849893001</v>
      </c>
      <c r="AA243" s="17">
        <v>0.16980037285149599</v>
      </c>
      <c r="AB243" s="17">
        <v>0.18651569195436499</v>
      </c>
      <c r="AC243" s="17">
        <v>0.16029893772931</v>
      </c>
      <c r="AD243" s="17">
        <v>0.21243696035103901</v>
      </c>
      <c r="AE243" s="17"/>
      <c r="AF243" s="17">
        <v>0.142974326310221</v>
      </c>
      <c r="AG243" s="17">
        <v>0.134225100685476</v>
      </c>
      <c r="AH243" s="17">
        <v>0.19345988808843501</v>
      </c>
      <c r="AI243" s="17">
        <v>0.170190141750718</v>
      </c>
      <c r="AJ243" s="17">
        <v>7.1771991620797407E-2</v>
      </c>
      <c r="AK243" s="17"/>
      <c r="AL243" s="17">
        <v>0.13135219575745399</v>
      </c>
      <c r="AM243" s="17">
        <v>0.110532992742695</v>
      </c>
      <c r="AN243" s="17">
        <v>0.22270811800916801</v>
      </c>
      <c r="AO243" s="17">
        <v>0.14606310237755099</v>
      </c>
      <c r="AP243" s="17"/>
      <c r="AQ243" s="17">
        <v>0.112161075618413</v>
      </c>
      <c r="AR243" s="17">
        <v>0.176402244217467</v>
      </c>
      <c r="AS243" s="17"/>
      <c r="AT243" s="17">
        <v>0.13497687043398701</v>
      </c>
      <c r="AU243" s="17">
        <v>9.9325912315621198E-2</v>
      </c>
      <c r="AV243" s="17"/>
      <c r="AW243" s="17">
        <v>0.116868346326628</v>
      </c>
      <c r="AX243" s="17">
        <v>0.15571526093450899</v>
      </c>
      <c r="AY243" s="17">
        <v>0.13101108959857799</v>
      </c>
      <c r="AZ243" s="17"/>
      <c r="BA243" s="17">
        <v>0.18022216395469401</v>
      </c>
      <c r="BB243" s="17">
        <v>0.101092711163315</v>
      </c>
      <c r="BC243" s="17">
        <v>0.151905819233491</v>
      </c>
      <c r="BD243" s="17">
        <v>8.8540046282725895E-2</v>
      </c>
      <c r="BE243" s="17">
        <v>0.158933976735532</v>
      </c>
      <c r="BF243" s="17"/>
      <c r="BG243" s="17">
        <v>0.15908361193345399</v>
      </c>
      <c r="BH243" s="17">
        <v>0.12400835790058</v>
      </c>
      <c r="BI243" s="17"/>
      <c r="BJ243" s="17">
        <v>0.139145936657665</v>
      </c>
      <c r="BK243" s="17">
        <v>0.13724946374041999</v>
      </c>
      <c r="BL243" s="17"/>
      <c r="BM243" s="17">
        <v>0.122115124014318</v>
      </c>
      <c r="BN243" s="17">
        <v>2.3997683855263501E-2</v>
      </c>
      <c r="BO243" s="17">
        <v>0.18015784415781999</v>
      </c>
      <c r="BP243" s="17">
        <v>0.13280350359902901</v>
      </c>
      <c r="BQ243" s="17">
        <v>0.19363027670188299</v>
      </c>
      <c r="BR243" s="17"/>
      <c r="BS243" s="17">
        <v>0.106534551201967</v>
      </c>
      <c r="BT243" s="17"/>
      <c r="BU243" s="17">
        <v>3.4262964104823698E-2</v>
      </c>
      <c r="BV243" s="17">
        <v>0.16515117728200901</v>
      </c>
      <c r="BW243" s="17">
        <v>0.14472597051779601</v>
      </c>
      <c r="BX243" s="17">
        <v>0.103605175490177</v>
      </c>
      <c r="BY243" s="17">
        <v>0.208342178411352</v>
      </c>
      <c r="BZ243" s="17"/>
      <c r="CA243" s="17">
        <v>8.5305986640341794E-2</v>
      </c>
      <c r="CB243" s="17"/>
      <c r="CC243" s="17">
        <v>0.152314941533087</v>
      </c>
      <c r="CD243" s="17">
        <v>9.1415658040197398E-2</v>
      </c>
      <c r="CE243" s="17"/>
      <c r="CF243" s="17">
        <v>0.16967904006988199</v>
      </c>
      <c r="CG243" s="17"/>
      <c r="CH243" s="17">
        <v>0.111187159107482</v>
      </c>
      <c r="CI243" s="17">
        <v>0.16628357273580699</v>
      </c>
    </row>
    <row r="244" spans="2:87" x14ac:dyDescent="0.35">
      <c r="B244" t="s">
        <v>161</v>
      </c>
      <c r="C244" s="17">
        <v>0.10847346652815899</v>
      </c>
      <c r="D244" s="17">
        <v>8.6328554450015096E-2</v>
      </c>
      <c r="E244" s="17">
        <v>0.12725268768620601</v>
      </c>
      <c r="F244" s="17"/>
      <c r="G244" s="17">
        <v>5.9814391403687599E-2</v>
      </c>
      <c r="H244" s="17">
        <v>0.131021142576843</v>
      </c>
      <c r="I244" s="17">
        <v>0.102442987714157</v>
      </c>
      <c r="J244" s="17">
        <v>0.13872546084637899</v>
      </c>
      <c r="K244" s="17">
        <v>7.8094127742263098E-2</v>
      </c>
      <c r="L244" s="17">
        <v>0.12221520538507701</v>
      </c>
      <c r="M244" s="17"/>
      <c r="N244" s="17">
        <v>5.9225905212554698E-2</v>
      </c>
      <c r="O244" s="17">
        <v>0.108354521360085</v>
      </c>
      <c r="P244" s="17">
        <v>0.16547212783926099</v>
      </c>
      <c r="Q244" s="17">
        <v>0.119684567339073</v>
      </c>
      <c r="R244" s="17"/>
      <c r="S244" s="17">
        <v>6.5312754587284E-2</v>
      </c>
      <c r="T244" s="17">
        <v>8.0282759686403402E-2</v>
      </c>
      <c r="U244" s="17">
        <v>9.1791360082633597E-2</v>
      </c>
      <c r="V244" s="17">
        <v>0.15209015424906799</v>
      </c>
      <c r="W244" s="17">
        <v>0.248751752213623</v>
      </c>
      <c r="X244" s="17">
        <v>9.3200107057816506E-2</v>
      </c>
      <c r="Y244" s="17">
        <v>0.140986003827306</v>
      </c>
      <c r="Z244" s="17">
        <v>7.0428590617456502E-2</v>
      </c>
      <c r="AA244" s="17">
        <v>4.9306918848905597E-2</v>
      </c>
      <c r="AB244" s="17">
        <v>8.5224737395078201E-2</v>
      </c>
      <c r="AC244" s="17">
        <v>0.29355578051473002</v>
      </c>
      <c r="AD244" s="17">
        <v>8.8130765994789501E-2</v>
      </c>
      <c r="AE244" s="17"/>
      <c r="AF244" s="17">
        <v>9.9839484917441795E-2</v>
      </c>
      <c r="AG244" s="17">
        <v>0.12971171730655301</v>
      </c>
      <c r="AH244" s="17">
        <v>5.83301828020217E-2</v>
      </c>
      <c r="AI244" s="17">
        <v>0.122697010437213</v>
      </c>
      <c r="AJ244" s="17">
        <v>6.0845864236366398E-2</v>
      </c>
      <c r="AK244" s="17"/>
      <c r="AL244" s="17">
        <v>0.15994119345316801</v>
      </c>
      <c r="AM244" s="17">
        <v>7.6107464797859098E-2</v>
      </c>
      <c r="AN244" s="17">
        <v>8.2280437614082297E-2</v>
      </c>
      <c r="AO244" s="17">
        <v>5.5800319140681398E-2</v>
      </c>
      <c r="AP244" s="17"/>
      <c r="AQ244" s="17">
        <v>0.11896559961238</v>
      </c>
      <c r="AR244" s="17">
        <v>9.3107225428992593E-2</v>
      </c>
      <c r="AS244" s="17"/>
      <c r="AT244" s="17">
        <v>8.8905218831829405E-2</v>
      </c>
      <c r="AU244" s="17">
        <v>0.12252379051094101</v>
      </c>
      <c r="AV244" s="17"/>
      <c r="AW244" s="17">
        <v>8.4101169634376402E-2</v>
      </c>
      <c r="AX244" s="17">
        <v>0.139811667468452</v>
      </c>
      <c r="AY244" s="17">
        <v>8.8374270354595705E-2</v>
      </c>
      <c r="AZ244" s="17"/>
      <c r="BA244" s="17">
        <v>7.1949387019086306E-2</v>
      </c>
      <c r="BB244" s="17">
        <v>0.104076805102718</v>
      </c>
      <c r="BC244" s="17">
        <v>0.14925434894239001</v>
      </c>
      <c r="BD244" s="17">
        <v>0.13678745069399001</v>
      </c>
      <c r="BE244" s="17">
        <v>0</v>
      </c>
      <c r="BF244" s="17"/>
      <c r="BG244" s="17">
        <v>0.110953243055241</v>
      </c>
      <c r="BH244" s="17">
        <v>0.10678288634039999</v>
      </c>
      <c r="BI244" s="17"/>
      <c r="BJ244" s="17">
        <v>0.10374802979471701</v>
      </c>
      <c r="BK244" s="17">
        <v>0.12726211793721301</v>
      </c>
      <c r="BL244" s="17"/>
      <c r="BM244" s="17">
        <v>0.16819004931106701</v>
      </c>
      <c r="BN244" s="17">
        <v>7.8679008296820493E-2</v>
      </c>
      <c r="BO244" s="17">
        <v>0.110224385612593</v>
      </c>
      <c r="BP244" s="17">
        <v>0.106255960409062</v>
      </c>
      <c r="BQ244" s="17">
        <v>1.65170584571614E-2</v>
      </c>
      <c r="BR244" s="17"/>
      <c r="BS244" s="17">
        <v>5.0444026281587902E-2</v>
      </c>
      <c r="BT244" s="17"/>
      <c r="BU244" s="17">
        <v>7.9998536882398705E-2</v>
      </c>
      <c r="BV244" s="17">
        <v>6.7327298526945106E-2</v>
      </c>
      <c r="BW244" s="17">
        <v>8.1376546267822994E-2</v>
      </c>
      <c r="BX244" s="17">
        <v>5.1003993451660103E-2</v>
      </c>
      <c r="BY244" s="17">
        <v>0.23445808682699401</v>
      </c>
      <c r="BZ244" s="17"/>
      <c r="CA244" s="17">
        <v>0.11821139528522601</v>
      </c>
      <c r="CB244" s="17"/>
      <c r="CC244" s="17">
        <v>0.10370166735549601</v>
      </c>
      <c r="CD244" s="17">
        <v>9.5345537337272399E-2</v>
      </c>
      <c r="CE244" s="17"/>
      <c r="CF244" s="17">
        <v>0.104991817570736</v>
      </c>
      <c r="CG244" s="17"/>
      <c r="CH244" s="17">
        <v>0.141000126471204</v>
      </c>
      <c r="CI244" s="17">
        <v>5.5751920156660098E-2</v>
      </c>
    </row>
    <row r="245" spans="2:87" x14ac:dyDescent="0.35"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  <c r="BA245" s="17"/>
      <c r="BB245" s="17"/>
      <c r="BC245" s="17"/>
      <c r="BD245" s="17"/>
      <c r="BE245" s="17"/>
      <c r="BF245" s="17"/>
      <c r="BG245" s="17"/>
      <c r="BH245" s="17"/>
      <c r="BI245" s="17"/>
      <c r="BJ245" s="17"/>
      <c r="BK245" s="17"/>
      <c r="BL245" s="17"/>
      <c r="BM245" s="17"/>
      <c r="BN245" s="17"/>
      <c r="BO245" s="17"/>
      <c r="BP245" s="17"/>
      <c r="BQ245" s="17"/>
      <c r="BR245" s="17"/>
      <c r="BS245" s="17"/>
      <c r="BT245" s="17"/>
      <c r="BU245" s="17"/>
      <c r="BV245" s="17"/>
      <c r="BW245" s="17"/>
      <c r="BX245" s="17"/>
      <c r="BY245" s="17"/>
      <c r="BZ245" s="17"/>
      <c r="CA245" s="17"/>
      <c r="CB245" s="17"/>
      <c r="CC245" s="17"/>
      <c r="CD245" s="17"/>
      <c r="CE245" s="17"/>
      <c r="CF245" s="17"/>
      <c r="CG245" s="17"/>
      <c r="CH245" s="17"/>
      <c r="CI245" s="17"/>
    </row>
    <row r="246" spans="2:87" x14ac:dyDescent="0.35">
      <c r="B246" s="6" t="s">
        <v>185</v>
      </c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  <c r="BA246" s="17"/>
      <c r="BB246" s="17"/>
      <c r="BC246" s="17"/>
      <c r="BD246" s="17"/>
      <c r="BE246" s="17"/>
      <c r="BF246" s="17"/>
      <c r="BG246" s="17"/>
      <c r="BH246" s="17"/>
      <c r="BI246" s="17"/>
      <c r="BJ246" s="17"/>
      <c r="BK246" s="17"/>
      <c r="BL246" s="17"/>
      <c r="BM246" s="17"/>
      <c r="BN246" s="17"/>
      <c r="BO246" s="17"/>
      <c r="BP246" s="17"/>
      <c r="BQ246" s="17"/>
      <c r="BR246" s="17"/>
      <c r="BS246" s="17"/>
      <c r="BT246" s="17"/>
      <c r="BU246" s="17"/>
      <c r="BV246" s="17"/>
      <c r="BW246" s="17"/>
      <c r="BX246" s="17"/>
      <c r="BY246" s="17"/>
      <c r="BZ246" s="17"/>
      <c r="CA246" s="17"/>
      <c r="CB246" s="17"/>
      <c r="CC246" s="17"/>
      <c r="CD246" s="17"/>
      <c r="CE246" s="17"/>
      <c r="CF246" s="17"/>
      <c r="CG246" s="17"/>
      <c r="CH246" s="17"/>
      <c r="CI246" s="17"/>
    </row>
    <row r="247" spans="2:87" x14ac:dyDescent="0.35">
      <c r="B247" s="24" t="s">
        <v>163</v>
      </c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  <c r="AX247" s="17"/>
      <c r="AY247" s="17"/>
      <c r="AZ247" s="17"/>
      <c r="BA247" s="17"/>
      <c r="BB247" s="17"/>
      <c r="BC247" s="17"/>
      <c r="BD247" s="17"/>
      <c r="BE247" s="17"/>
      <c r="BF247" s="17"/>
      <c r="BG247" s="17"/>
      <c r="BH247" s="17"/>
      <c r="BI247" s="17"/>
      <c r="BJ247" s="17"/>
      <c r="BK247" s="17"/>
      <c r="BL247" s="17"/>
      <c r="BM247" s="17"/>
      <c r="BN247" s="17"/>
      <c r="BO247" s="17"/>
      <c r="BP247" s="17"/>
      <c r="BQ247" s="17"/>
      <c r="BR247" s="17"/>
      <c r="BS247" s="17"/>
      <c r="BT247" s="17"/>
      <c r="BU247" s="17"/>
      <c r="BV247" s="17"/>
      <c r="BW247" s="17"/>
      <c r="BX247" s="17"/>
      <c r="BY247" s="17"/>
      <c r="BZ247" s="17"/>
      <c r="CA247" s="17"/>
      <c r="CB247" s="17"/>
      <c r="CC247" s="17"/>
      <c r="CD247" s="17"/>
      <c r="CE247" s="17"/>
      <c r="CF247" s="17"/>
      <c r="CG247" s="17"/>
      <c r="CH247" s="17"/>
      <c r="CI247" s="17"/>
    </row>
    <row r="248" spans="2:87" x14ac:dyDescent="0.35">
      <c r="B248" t="s">
        <v>157</v>
      </c>
      <c r="C248" s="17">
        <v>0.18720291184643001</v>
      </c>
      <c r="D248" s="17">
        <v>0.217367421081271</v>
      </c>
      <c r="E248" s="17">
        <v>0.15958864352993801</v>
      </c>
      <c r="F248" s="17"/>
      <c r="G248" s="17">
        <v>0.268973141361039</v>
      </c>
      <c r="H248" s="17">
        <v>0.20928130593261299</v>
      </c>
      <c r="I248" s="17">
        <v>0.19793971676208</v>
      </c>
      <c r="J248" s="17">
        <v>0.165491389104547</v>
      </c>
      <c r="K248" s="17">
        <v>0.15056346054134601</v>
      </c>
      <c r="L248" s="17">
        <v>0.15247115872632599</v>
      </c>
      <c r="M248" s="17"/>
      <c r="N248" s="17">
        <v>0.21475241618879701</v>
      </c>
      <c r="O248" s="17">
        <v>0.192169278853976</v>
      </c>
      <c r="P248" s="17">
        <v>0.124572081320022</v>
      </c>
      <c r="Q248" s="17">
        <v>0.209075692729981</v>
      </c>
      <c r="R248" s="17"/>
      <c r="S248" s="17">
        <v>0.26972472247012602</v>
      </c>
      <c r="T248" s="17">
        <v>0.158204236277977</v>
      </c>
      <c r="U248" s="17">
        <v>0.10456171362003699</v>
      </c>
      <c r="V248" s="17">
        <v>6.4308581415652502E-2</v>
      </c>
      <c r="W248" s="17">
        <v>0.17703802168354199</v>
      </c>
      <c r="X248" s="17">
        <v>0.220886858296889</v>
      </c>
      <c r="Y248" s="17">
        <v>0.21976523853632199</v>
      </c>
      <c r="Z248" s="17">
        <v>0.280388452645362</v>
      </c>
      <c r="AA248" s="17">
        <v>0.23405506371627799</v>
      </c>
      <c r="AB248" s="17">
        <v>0.20997927360018001</v>
      </c>
      <c r="AC248" s="17">
        <v>0.17080158579733501</v>
      </c>
      <c r="AD248" s="17">
        <v>0</v>
      </c>
      <c r="AE248" s="17"/>
      <c r="AF248" s="17">
        <v>0.131111780079746</v>
      </c>
      <c r="AG248" s="17">
        <v>0.17153497944909399</v>
      </c>
      <c r="AH248" s="17">
        <v>0.158278767298869</v>
      </c>
      <c r="AI248" s="17">
        <v>0.265939390542625</v>
      </c>
      <c r="AJ248" s="17">
        <v>0.23915192911737801</v>
      </c>
      <c r="AK248" s="17"/>
      <c r="AL248" s="17">
        <v>0.152691712935587</v>
      </c>
      <c r="AM248" s="17">
        <v>0.21345545764378401</v>
      </c>
      <c r="AN248" s="17">
        <v>0.12797346443400001</v>
      </c>
      <c r="AO248" s="17">
        <v>0.374695287274177</v>
      </c>
      <c r="AP248" s="17"/>
      <c r="AQ248" s="17">
        <v>0.17129456180076999</v>
      </c>
      <c r="AR248" s="17">
        <v>0.210501467090567</v>
      </c>
      <c r="AS248" s="17"/>
      <c r="AT248" s="17">
        <v>0.208345849224225</v>
      </c>
      <c r="AU248" s="17">
        <v>0.11186885360066</v>
      </c>
      <c r="AV248" s="17"/>
      <c r="AW248" s="17">
        <v>0.21074439593272101</v>
      </c>
      <c r="AX248" s="17">
        <v>0.15050147273745701</v>
      </c>
      <c r="AY248" s="17">
        <v>0.20902348879537599</v>
      </c>
      <c r="AZ248" s="17"/>
      <c r="BA248" s="17">
        <v>0.19426234840812101</v>
      </c>
      <c r="BB248" s="17">
        <v>0.24854158506952501</v>
      </c>
      <c r="BC248" s="17">
        <v>0.12744073620921501</v>
      </c>
      <c r="BD248" s="17">
        <v>0.23708214593496901</v>
      </c>
      <c r="BE248" s="17">
        <v>8.0234590064775596E-2</v>
      </c>
      <c r="BF248" s="17"/>
      <c r="BG248" s="17">
        <v>0.181471821475403</v>
      </c>
      <c r="BH248" s="17">
        <v>0.191110065466808</v>
      </c>
      <c r="BI248" s="17"/>
      <c r="BJ248" s="17">
        <v>0.19360821223301</v>
      </c>
      <c r="BK248" s="17">
        <v>0.16734773856985</v>
      </c>
      <c r="BL248" s="17"/>
      <c r="BM248" s="17">
        <v>0.18066590801499</v>
      </c>
      <c r="BN248" s="17">
        <v>0.22836380427269001</v>
      </c>
      <c r="BO248" s="17">
        <v>0.17059058441365299</v>
      </c>
      <c r="BP248" s="17">
        <v>0.20746794771435401</v>
      </c>
      <c r="BQ248" s="17">
        <v>0.21323284735838699</v>
      </c>
      <c r="BR248" s="17"/>
      <c r="BS248" s="17">
        <v>0.23267033274350499</v>
      </c>
      <c r="BT248" s="17"/>
      <c r="BU248" s="17">
        <v>0.227712642963775</v>
      </c>
      <c r="BV248" s="17">
        <v>0.189374151096249</v>
      </c>
      <c r="BW248" s="17">
        <v>0.20046837953815599</v>
      </c>
      <c r="BX248" s="17">
        <v>0.238044231612343</v>
      </c>
      <c r="BY248" s="17">
        <v>0.16209810638982</v>
      </c>
      <c r="BZ248" s="17"/>
      <c r="CA248" s="17">
        <v>0.29131880451027498</v>
      </c>
      <c r="CB248" s="17"/>
      <c r="CC248" s="17">
        <v>0.17959438738514999</v>
      </c>
      <c r="CD248" s="17">
        <v>0.21271807982277399</v>
      </c>
      <c r="CE248" s="17"/>
      <c r="CF248" s="17">
        <v>0.17036359750935501</v>
      </c>
      <c r="CG248" s="17"/>
      <c r="CH248" s="17">
        <v>0.185268417320754</v>
      </c>
      <c r="CI248" s="17">
        <v>0.27461033806145402</v>
      </c>
    </row>
    <row r="249" spans="2:87" x14ac:dyDescent="0.35">
      <c r="B249" t="s">
        <v>158</v>
      </c>
      <c r="C249" s="17">
        <v>0.29902410998013701</v>
      </c>
      <c r="D249" s="17">
        <v>0.28631284892513997</v>
      </c>
      <c r="E249" s="17">
        <v>0.31555423987971798</v>
      </c>
      <c r="F249" s="17"/>
      <c r="G249" s="17">
        <v>0.25271818241595001</v>
      </c>
      <c r="H249" s="17">
        <v>0.34302291745920199</v>
      </c>
      <c r="I249" s="17">
        <v>0.31604050799939198</v>
      </c>
      <c r="J249" s="17">
        <v>0.26651098104146698</v>
      </c>
      <c r="K249" s="17">
        <v>0.29822795084376302</v>
      </c>
      <c r="L249" s="17">
        <v>0.30870216018936802</v>
      </c>
      <c r="M249" s="17"/>
      <c r="N249" s="17">
        <v>0.33034413164712301</v>
      </c>
      <c r="O249" s="17">
        <v>0.317669913156368</v>
      </c>
      <c r="P249" s="17">
        <v>0.201355541976664</v>
      </c>
      <c r="Q249" s="17">
        <v>0.31396754406862998</v>
      </c>
      <c r="R249" s="17"/>
      <c r="S249" s="17">
        <v>0.341441310125632</v>
      </c>
      <c r="T249" s="17">
        <v>0.371055615338792</v>
      </c>
      <c r="U249" s="17">
        <v>0.31796528178002398</v>
      </c>
      <c r="V249" s="17">
        <v>0.44237168185374198</v>
      </c>
      <c r="W249" s="17">
        <v>0.180260228179874</v>
      </c>
      <c r="X249" s="17">
        <v>0.31850488851236403</v>
      </c>
      <c r="Y249" s="17">
        <v>0.15446254132305101</v>
      </c>
      <c r="Z249" s="17">
        <v>0.13100169084334701</v>
      </c>
      <c r="AA249" s="17">
        <v>0.32984489268835199</v>
      </c>
      <c r="AB249" s="17">
        <v>0.26499908010158402</v>
      </c>
      <c r="AC249" s="17">
        <v>0.12918692031513701</v>
      </c>
      <c r="AD249" s="17">
        <v>0.35048955386901098</v>
      </c>
      <c r="AE249" s="17"/>
      <c r="AF249" s="17">
        <v>0.29539751548600002</v>
      </c>
      <c r="AG249" s="17">
        <v>0.28308420290540498</v>
      </c>
      <c r="AH249" s="17">
        <v>0.28730092004728702</v>
      </c>
      <c r="AI249" s="17">
        <v>0.28820701200416299</v>
      </c>
      <c r="AJ249" s="17">
        <v>0.410388647926758</v>
      </c>
      <c r="AK249" s="17"/>
      <c r="AL249" s="17">
        <v>0.29728621742354999</v>
      </c>
      <c r="AM249" s="17">
        <v>0.30459801628217198</v>
      </c>
      <c r="AN249" s="17">
        <v>0.31895045859250298</v>
      </c>
      <c r="AO249" s="17">
        <v>0.22983506390731701</v>
      </c>
      <c r="AP249" s="17"/>
      <c r="AQ249" s="17">
        <v>0.27942902350044702</v>
      </c>
      <c r="AR249" s="17">
        <v>0.32772207070832998</v>
      </c>
      <c r="AS249" s="17"/>
      <c r="AT249" s="17">
        <v>0.32723238843480901</v>
      </c>
      <c r="AU249" s="17">
        <v>0.31618061449094698</v>
      </c>
      <c r="AV249" s="17"/>
      <c r="AW249" s="17">
        <v>0.303459215159671</v>
      </c>
      <c r="AX249" s="17">
        <v>0.297302611165775</v>
      </c>
      <c r="AY249" s="17">
        <v>0.31788029259595202</v>
      </c>
      <c r="AZ249" s="17"/>
      <c r="BA249" s="17">
        <v>0.291767616014662</v>
      </c>
      <c r="BB249" s="17">
        <v>0.30459110605209599</v>
      </c>
      <c r="BC249" s="17">
        <v>0.31420692793365801</v>
      </c>
      <c r="BD249" s="17">
        <v>0.22456340805307701</v>
      </c>
      <c r="BE249" s="17">
        <v>0.36736738425735099</v>
      </c>
      <c r="BF249" s="17"/>
      <c r="BG249" s="17">
        <v>0.27401575484415602</v>
      </c>
      <c r="BH249" s="17">
        <v>0.31607348086481601</v>
      </c>
      <c r="BI249" s="17"/>
      <c r="BJ249" s="17">
        <v>0.30352610304479699</v>
      </c>
      <c r="BK249" s="17">
        <v>0.28788069967896301</v>
      </c>
      <c r="BL249" s="17"/>
      <c r="BM249" s="17">
        <v>0.178690575767087</v>
      </c>
      <c r="BN249" s="17">
        <v>0.46621913062289899</v>
      </c>
      <c r="BO249" s="17">
        <v>0.26544278171902702</v>
      </c>
      <c r="BP249" s="17">
        <v>0.24577364520564099</v>
      </c>
      <c r="BQ249" s="17">
        <v>0.20736329587706201</v>
      </c>
      <c r="BR249" s="17"/>
      <c r="BS249" s="17">
        <v>0.33093119063099902</v>
      </c>
      <c r="BT249" s="17"/>
      <c r="BU249" s="17">
        <v>0.48476919974898602</v>
      </c>
      <c r="BV249" s="17">
        <v>0.32183310382864999</v>
      </c>
      <c r="BW249" s="17">
        <v>0.25198128400404002</v>
      </c>
      <c r="BX249" s="17">
        <v>0.245555567926904</v>
      </c>
      <c r="BY249" s="17">
        <v>2.7395752111708999E-2</v>
      </c>
      <c r="BZ249" s="17"/>
      <c r="CA249" s="17">
        <v>0.33697137283024298</v>
      </c>
      <c r="CB249" s="17"/>
      <c r="CC249" s="17">
        <v>0.31365591331187098</v>
      </c>
      <c r="CD249" s="17">
        <v>0.25946243135468799</v>
      </c>
      <c r="CE249" s="17"/>
      <c r="CF249" s="17">
        <v>0.30578969943811102</v>
      </c>
      <c r="CG249" s="17"/>
      <c r="CH249" s="17">
        <v>0.28104243253954803</v>
      </c>
      <c r="CI249" s="17">
        <v>0.298649172752395</v>
      </c>
    </row>
    <row r="250" spans="2:87" x14ac:dyDescent="0.35">
      <c r="B250" t="s">
        <v>159</v>
      </c>
      <c r="C250" s="17">
        <v>0.225347785929042</v>
      </c>
      <c r="D250" s="17">
        <v>0.20768554988114901</v>
      </c>
      <c r="E250" s="17">
        <v>0.24147675768218799</v>
      </c>
      <c r="F250" s="17"/>
      <c r="G250" s="17">
        <v>0.19059377904848099</v>
      </c>
      <c r="H250" s="17">
        <v>0.173943827070943</v>
      </c>
      <c r="I250" s="17">
        <v>0.25639236982854702</v>
      </c>
      <c r="J250" s="17">
        <v>0.197981030673437</v>
      </c>
      <c r="K250" s="17">
        <v>0.26081376610720902</v>
      </c>
      <c r="L250" s="17">
        <v>0.25909876050900699</v>
      </c>
      <c r="M250" s="17"/>
      <c r="N250" s="17">
        <v>0.238519665449828</v>
      </c>
      <c r="O250" s="17">
        <v>0.22134942752352901</v>
      </c>
      <c r="P250" s="17">
        <v>0.213035490197479</v>
      </c>
      <c r="Q250" s="17">
        <v>0.229966575241772</v>
      </c>
      <c r="R250" s="17"/>
      <c r="S250" s="17">
        <v>0.23140708898116699</v>
      </c>
      <c r="T250" s="17">
        <v>0.23278453222143</v>
      </c>
      <c r="U250" s="17">
        <v>0.34783720419979097</v>
      </c>
      <c r="V250" s="17">
        <v>0.19486731862079201</v>
      </c>
      <c r="W250" s="17">
        <v>0.21283305457256199</v>
      </c>
      <c r="X250" s="17">
        <v>0.24508765717022801</v>
      </c>
      <c r="Y250" s="17">
        <v>0.33048712389863899</v>
      </c>
      <c r="Z250" s="17">
        <v>0.21475276062322601</v>
      </c>
      <c r="AA250" s="17">
        <v>0.16771596846263001</v>
      </c>
      <c r="AB250" s="17">
        <v>0.10131465590184401</v>
      </c>
      <c r="AC250" s="17">
        <v>0.20419561667324801</v>
      </c>
      <c r="AD250" s="17">
        <v>0.10268035298893</v>
      </c>
      <c r="AE250" s="17"/>
      <c r="AF250" s="17">
        <v>0.234103880108261</v>
      </c>
      <c r="AG250" s="17">
        <v>0.218723824032033</v>
      </c>
      <c r="AH250" s="17">
        <v>0.29432103540600102</v>
      </c>
      <c r="AI250" s="17">
        <v>0.18431348675847201</v>
      </c>
      <c r="AJ250" s="17">
        <v>0.21800947294922801</v>
      </c>
      <c r="AK250" s="17"/>
      <c r="AL250" s="17">
        <v>0.243636497423354</v>
      </c>
      <c r="AM250" s="17">
        <v>0.22807218747357899</v>
      </c>
      <c r="AN250" s="17">
        <v>0.218847654100188</v>
      </c>
      <c r="AO250" s="17">
        <v>0.115797257354722</v>
      </c>
      <c r="AP250" s="17"/>
      <c r="AQ250" s="17">
        <v>0.246876909501695</v>
      </c>
      <c r="AR250" s="17">
        <v>0.19381733346378899</v>
      </c>
      <c r="AS250" s="17"/>
      <c r="AT250" s="17">
        <v>0.20925186387073699</v>
      </c>
      <c r="AU250" s="17">
        <v>0.28106785267365297</v>
      </c>
      <c r="AV250" s="17"/>
      <c r="AW250" s="17">
        <v>0.27040225126117401</v>
      </c>
      <c r="AX250" s="17">
        <v>0.23983669269020699</v>
      </c>
      <c r="AY250" s="17">
        <v>0.175902545517506</v>
      </c>
      <c r="AZ250" s="17"/>
      <c r="BA250" s="17">
        <v>0.20020267145765799</v>
      </c>
      <c r="BB250" s="17">
        <v>0.20496515200735099</v>
      </c>
      <c r="BC250" s="17">
        <v>0.232305740853718</v>
      </c>
      <c r="BD250" s="17">
        <v>0.333778722768654</v>
      </c>
      <c r="BE250" s="17">
        <v>0.16450838166607501</v>
      </c>
      <c r="BF250" s="17"/>
      <c r="BG250" s="17">
        <v>0.19668274568631999</v>
      </c>
      <c r="BH250" s="17">
        <v>0.24489009088532601</v>
      </c>
      <c r="BI250" s="17"/>
      <c r="BJ250" s="17">
        <v>0.22162642195660101</v>
      </c>
      <c r="BK250" s="17">
        <v>0.23425856941876599</v>
      </c>
      <c r="BL250" s="17"/>
      <c r="BM250" s="17">
        <v>0.23913172019833401</v>
      </c>
      <c r="BN250" s="17">
        <v>0.20458000768600301</v>
      </c>
      <c r="BO250" s="17">
        <v>0.26107613210896002</v>
      </c>
      <c r="BP250" s="17">
        <v>0.25440028360702099</v>
      </c>
      <c r="BQ250" s="17">
        <v>0.25996574909736597</v>
      </c>
      <c r="BR250" s="17"/>
      <c r="BS250" s="17">
        <v>0.23175491260991599</v>
      </c>
      <c r="BT250" s="17"/>
      <c r="BU250" s="17">
        <v>0.149799121736886</v>
      </c>
      <c r="BV250" s="17">
        <v>0.24168605129194401</v>
      </c>
      <c r="BW250" s="17">
        <v>0.280701043462672</v>
      </c>
      <c r="BX250" s="17">
        <v>0.28717735781491899</v>
      </c>
      <c r="BY250" s="17">
        <v>0.21978316114233401</v>
      </c>
      <c r="BZ250" s="17"/>
      <c r="CA250" s="17">
        <v>0.16204659398843599</v>
      </c>
      <c r="CB250" s="17"/>
      <c r="CC250" s="17">
        <v>0.21090762055793</v>
      </c>
      <c r="CD250" s="17">
        <v>0.28467381867987501</v>
      </c>
      <c r="CE250" s="17"/>
      <c r="CF250" s="17">
        <v>0.21123567875312199</v>
      </c>
      <c r="CG250" s="17"/>
      <c r="CH250" s="17">
        <v>0.23006792093190201</v>
      </c>
      <c r="CI250" s="17">
        <v>0.18221255618981699</v>
      </c>
    </row>
    <row r="251" spans="2:87" x14ac:dyDescent="0.35">
      <c r="B251" t="s">
        <v>160</v>
      </c>
      <c r="C251" s="17">
        <v>0.17928679197905301</v>
      </c>
      <c r="D251" s="17">
        <v>0.20684243170274</v>
      </c>
      <c r="E251" s="17">
        <v>0.15027414461306901</v>
      </c>
      <c r="F251" s="17"/>
      <c r="G251" s="17">
        <v>0.205621157750635</v>
      </c>
      <c r="H251" s="17">
        <v>0.158915276106432</v>
      </c>
      <c r="I251" s="17">
        <v>0.114102584436963</v>
      </c>
      <c r="J251" s="17">
        <v>0.19783520136775101</v>
      </c>
      <c r="K251" s="17">
        <v>0.22603314384293899</v>
      </c>
      <c r="L251" s="17">
        <v>0.18274894226709601</v>
      </c>
      <c r="M251" s="17"/>
      <c r="N251" s="17">
        <v>0.146131217466139</v>
      </c>
      <c r="O251" s="17">
        <v>0.16714273371996899</v>
      </c>
      <c r="P251" s="17">
        <v>0.26753970576013703</v>
      </c>
      <c r="Q251" s="17">
        <v>0.15678521630721401</v>
      </c>
      <c r="R251" s="17"/>
      <c r="S251" s="17">
        <v>7.1978279260369593E-2</v>
      </c>
      <c r="T251" s="17">
        <v>0.14343764670047099</v>
      </c>
      <c r="U251" s="17">
        <v>0.13719689641942701</v>
      </c>
      <c r="V251" s="17">
        <v>0.16871166955552799</v>
      </c>
      <c r="W251" s="17">
        <v>0.18111694335039799</v>
      </c>
      <c r="X251" s="17">
        <v>0.12105244575235</v>
      </c>
      <c r="Y251" s="17">
        <v>0.17815175667143601</v>
      </c>
      <c r="Z251" s="17">
        <v>0.30342850527060899</v>
      </c>
      <c r="AA251" s="17">
        <v>0.243704522776681</v>
      </c>
      <c r="AB251" s="17">
        <v>0.31607289916935599</v>
      </c>
      <c r="AC251" s="17">
        <v>0.20226009669955</v>
      </c>
      <c r="AD251" s="17">
        <v>0.45869932714726902</v>
      </c>
      <c r="AE251" s="17"/>
      <c r="AF251" s="17">
        <v>0.26209175285491698</v>
      </c>
      <c r="AG251" s="17">
        <v>0.189405590122071</v>
      </c>
      <c r="AH251" s="17">
        <v>0.20370044229068801</v>
      </c>
      <c r="AI251" s="17">
        <v>0.138843100257526</v>
      </c>
      <c r="AJ251" s="17">
        <v>5.5012451694373E-2</v>
      </c>
      <c r="AK251" s="17"/>
      <c r="AL251" s="17">
        <v>0.156744082477693</v>
      </c>
      <c r="AM251" s="17">
        <v>0.17528625978314799</v>
      </c>
      <c r="AN251" s="17">
        <v>0.25467108457378601</v>
      </c>
      <c r="AO251" s="17">
        <v>0.160970200922843</v>
      </c>
      <c r="AP251" s="17"/>
      <c r="AQ251" s="17">
        <v>0.17712455010417399</v>
      </c>
      <c r="AR251" s="17">
        <v>0.18245350075956501</v>
      </c>
      <c r="AS251" s="17"/>
      <c r="AT251" s="17">
        <v>0.16075446237178601</v>
      </c>
      <c r="AU251" s="17">
        <v>0.19422704936100299</v>
      </c>
      <c r="AV251" s="17"/>
      <c r="AW251" s="17">
        <v>0.15234249827670801</v>
      </c>
      <c r="AX251" s="17">
        <v>0.16534324397834901</v>
      </c>
      <c r="AY251" s="17">
        <v>0.18733746771183499</v>
      </c>
      <c r="AZ251" s="17"/>
      <c r="BA251" s="17">
        <v>0.229353535749727</v>
      </c>
      <c r="BB251" s="17">
        <v>0.14593514987949599</v>
      </c>
      <c r="BC251" s="17">
        <v>0.176143785914948</v>
      </c>
      <c r="BD251" s="17">
        <v>0.106750206008103</v>
      </c>
      <c r="BE251" s="17">
        <v>0.30298986332287098</v>
      </c>
      <c r="BF251" s="17"/>
      <c r="BG251" s="17">
        <v>0.22914319336642799</v>
      </c>
      <c r="BH251" s="17">
        <v>0.14529734030952701</v>
      </c>
      <c r="BI251" s="17"/>
      <c r="BJ251" s="17">
        <v>0.174439974029267</v>
      </c>
      <c r="BK251" s="17">
        <v>0.19114308666324001</v>
      </c>
      <c r="BL251" s="17"/>
      <c r="BM251" s="17">
        <v>0.161369591966495</v>
      </c>
      <c r="BN251" s="17">
        <v>4.1329942821484597E-2</v>
      </c>
      <c r="BO251" s="17">
        <v>0.21263155873016801</v>
      </c>
      <c r="BP251" s="17">
        <v>0.18610216306392199</v>
      </c>
      <c r="BQ251" s="17">
        <v>0.30176313242924802</v>
      </c>
      <c r="BR251" s="17"/>
      <c r="BS251" s="17">
        <v>0.167883195318143</v>
      </c>
      <c r="BT251" s="17"/>
      <c r="BU251" s="17">
        <v>5.2379670304494898E-2</v>
      </c>
      <c r="BV251" s="17">
        <v>0.18011106136253299</v>
      </c>
      <c r="BW251" s="17">
        <v>0.18551424184591001</v>
      </c>
      <c r="BX251" s="17">
        <v>0.18999565326877799</v>
      </c>
      <c r="BY251" s="17">
        <v>0.303940898613274</v>
      </c>
      <c r="BZ251" s="17"/>
      <c r="CA251" s="17">
        <v>0.157867788681952</v>
      </c>
      <c r="CB251" s="17"/>
      <c r="CC251" s="17">
        <v>0.19777045714378999</v>
      </c>
      <c r="CD251" s="17">
        <v>0.120375624682687</v>
      </c>
      <c r="CE251" s="17"/>
      <c r="CF251" s="17">
        <v>0.215802276898861</v>
      </c>
      <c r="CG251" s="17"/>
      <c r="CH251" s="17">
        <v>0.16963613930298099</v>
      </c>
      <c r="CI251" s="17">
        <v>0.16558180974627301</v>
      </c>
    </row>
    <row r="252" spans="2:87" x14ac:dyDescent="0.35">
      <c r="B252" t="s">
        <v>161</v>
      </c>
      <c r="C252" s="17">
        <v>0.109138400265338</v>
      </c>
      <c r="D252" s="17">
        <v>8.1791748409699494E-2</v>
      </c>
      <c r="E252" s="17">
        <v>0.13310621429508801</v>
      </c>
      <c r="F252" s="17"/>
      <c r="G252" s="17">
        <v>8.2093739423896001E-2</v>
      </c>
      <c r="H252" s="17">
        <v>0.11483667343081</v>
      </c>
      <c r="I252" s="17">
        <v>0.115524820973018</v>
      </c>
      <c r="J252" s="17">
        <v>0.17218139781279801</v>
      </c>
      <c r="K252" s="17">
        <v>6.4361678664743502E-2</v>
      </c>
      <c r="L252" s="17">
        <v>9.6978978308203206E-2</v>
      </c>
      <c r="M252" s="17"/>
      <c r="N252" s="17">
        <v>7.0252569248112295E-2</v>
      </c>
      <c r="O252" s="17">
        <v>0.101668646746159</v>
      </c>
      <c r="P252" s="17">
        <v>0.19349718074569699</v>
      </c>
      <c r="Q252" s="17">
        <v>9.0204971652403002E-2</v>
      </c>
      <c r="R252" s="17"/>
      <c r="S252" s="17">
        <v>8.5448599162704905E-2</v>
      </c>
      <c r="T252" s="17">
        <v>9.4517969461330495E-2</v>
      </c>
      <c r="U252" s="17">
        <v>9.2438903980720993E-2</v>
      </c>
      <c r="V252" s="17">
        <v>0.129740748554285</v>
      </c>
      <c r="W252" s="17">
        <v>0.248751752213623</v>
      </c>
      <c r="X252" s="17">
        <v>9.4468150268169099E-2</v>
      </c>
      <c r="Y252" s="17">
        <v>0.117133339570552</v>
      </c>
      <c r="Z252" s="17">
        <v>7.0428590617456502E-2</v>
      </c>
      <c r="AA252" s="17">
        <v>2.4679552356059498E-2</v>
      </c>
      <c r="AB252" s="17">
        <v>0.107634091227036</v>
      </c>
      <c r="AC252" s="17">
        <v>0.29355578051473002</v>
      </c>
      <c r="AD252" s="17">
        <v>8.8130765994789501E-2</v>
      </c>
      <c r="AE252" s="17"/>
      <c r="AF252" s="17">
        <v>7.7295071471076296E-2</v>
      </c>
      <c r="AG252" s="17">
        <v>0.137251403491397</v>
      </c>
      <c r="AH252" s="17">
        <v>5.6398834957154503E-2</v>
      </c>
      <c r="AI252" s="17">
        <v>0.122697010437213</v>
      </c>
      <c r="AJ252" s="17">
        <v>7.7437498312263001E-2</v>
      </c>
      <c r="AK252" s="17"/>
      <c r="AL252" s="17">
        <v>0.149641489739815</v>
      </c>
      <c r="AM252" s="17">
        <v>7.8588078817316095E-2</v>
      </c>
      <c r="AN252" s="17">
        <v>7.9557338299523495E-2</v>
      </c>
      <c r="AO252" s="17">
        <v>0.118702190540942</v>
      </c>
      <c r="AP252" s="17"/>
      <c r="AQ252" s="17">
        <v>0.125274955092915</v>
      </c>
      <c r="AR252" s="17">
        <v>8.5505627977749701E-2</v>
      </c>
      <c r="AS252" s="17"/>
      <c r="AT252" s="17">
        <v>9.4415436098442496E-2</v>
      </c>
      <c r="AU252" s="17">
        <v>9.6655629873737103E-2</v>
      </c>
      <c r="AV252" s="17"/>
      <c r="AW252" s="17">
        <v>6.3051639369726006E-2</v>
      </c>
      <c r="AX252" s="17">
        <v>0.14701597942821201</v>
      </c>
      <c r="AY252" s="17">
        <v>0.10985620537933199</v>
      </c>
      <c r="AZ252" s="17"/>
      <c r="BA252" s="17">
        <v>8.44138283698318E-2</v>
      </c>
      <c r="BB252" s="17">
        <v>9.5967006991531101E-2</v>
      </c>
      <c r="BC252" s="17">
        <v>0.14990280908846099</v>
      </c>
      <c r="BD252" s="17">
        <v>9.7825517235197001E-2</v>
      </c>
      <c r="BE252" s="17">
        <v>8.4899780688927701E-2</v>
      </c>
      <c r="BF252" s="17"/>
      <c r="BG252" s="17">
        <v>0.118686484627694</v>
      </c>
      <c r="BH252" s="17">
        <v>0.102629022473522</v>
      </c>
      <c r="BI252" s="17"/>
      <c r="BJ252" s="17">
        <v>0.10679928873632499</v>
      </c>
      <c r="BK252" s="17">
        <v>0.119369905669181</v>
      </c>
      <c r="BL252" s="17"/>
      <c r="BM252" s="17">
        <v>0.240142204053093</v>
      </c>
      <c r="BN252" s="17">
        <v>5.9507114596923302E-2</v>
      </c>
      <c r="BO252" s="17">
        <v>9.0258943028191402E-2</v>
      </c>
      <c r="BP252" s="17">
        <v>0.106255960409062</v>
      </c>
      <c r="BQ252" s="17">
        <v>1.76749752379366E-2</v>
      </c>
      <c r="BR252" s="17"/>
      <c r="BS252" s="17">
        <v>3.6760368697437699E-2</v>
      </c>
      <c r="BT252" s="17"/>
      <c r="BU252" s="17">
        <v>8.5339365245857904E-2</v>
      </c>
      <c r="BV252" s="17">
        <v>6.6995632420623397E-2</v>
      </c>
      <c r="BW252" s="17">
        <v>8.1335051149222695E-2</v>
      </c>
      <c r="BX252" s="17">
        <v>3.9227189377055403E-2</v>
      </c>
      <c r="BY252" s="17">
        <v>0.28678208174286202</v>
      </c>
      <c r="BZ252" s="17"/>
      <c r="CA252" s="17">
        <v>5.1795439989094E-2</v>
      </c>
      <c r="CB252" s="17"/>
      <c r="CC252" s="17">
        <v>9.8071621601258901E-2</v>
      </c>
      <c r="CD252" s="17">
        <v>0.122770045459975</v>
      </c>
      <c r="CE252" s="17"/>
      <c r="CF252" s="17">
        <v>9.6808747400551398E-2</v>
      </c>
      <c r="CG252" s="17"/>
      <c r="CH252" s="17">
        <v>0.133985089904814</v>
      </c>
      <c r="CI252" s="17">
        <v>7.8946123250061298E-2</v>
      </c>
    </row>
    <row r="253" spans="2:87" x14ac:dyDescent="0.35"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  <c r="AX253" s="17"/>
      <c r="AY253" s="17"/>
      <c r="AZ253" s="17"/>
      <c r="BA253" s="17"/>
      <c r="BB253" s="17"/>
      <c r="BC253" s="17"/>
      <c r="BD253" s="17"/>
      <c r="BE253" s="17"/>
      <c r="BF253" s="17"/>
      <c r="BG253" s="17"/>
      <c r="BH253" s="17"/>
      <c r="BI253" s="17"/>
      <c r="BJ253" s="17"/>
      <c r="BK253" s="17"/>
      <c r="BL253" s="17"/>
      <c r="BM253" s="17"/>
      <c r="BN253" s="17"/>
      <c r="BO253" s="17"/>
      <c r="BP253" s="17"/>
      <c r="BQ253" s="17"/>
      <c r="BR253" s="17"/>
      <c r="BS253" s="17"/>
      <c r="BT253" s="17"/>
      <c r="BU253" s="17"/>
      <c r="BV253" s="17"/>
      <c r="BW253" s="17"/>
      <c r="BX253" s="17"/>
      <c r="BY253" s="17"/>
      <c r="BZ253" s="17"/>
      <c r="CA253" s="17"/>
      <c r="CB253" s="17"/>
      <c r="CC253" s="17"/>
      <c r="CD253" s="17"/>
      <c r="CE253" s="17"/>
      <c r="CF253" s="17"/>
      <c r="CG253" s="17"/>
      <c r="CH253" s="17"/>
      <c r="CI253" s="17"/>
    </row>
    <row r="254" spans="2:87" x14ac:dyDescent="0.35">
      <c r="B254" s="6" t="s">
        <v>186</v>
      </c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</row>
    <row r="255" spans="2:87" x14ac:dyDescent="0.35">
      <c r="B255" s="24" t="s">
        <v>163</v>
      </c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  <c r="AX255" s="17"/>
      <c r="AY255" s="17"/>
      <c r="AZ255" s="17"/>
      <c r="BA255" s="17"/>
      <c r="BB255" s="17"/>
      <c r="BC255" s="17"/>
      <c r="BD255" s="17"/>
      <c r="BE255" s="17"/>
      <c r="BF255" s="17"/>
      <c r="BG255" s="17"/>
      <c r="BH255" s="17"/>
      <c r="BI255" s="17"/>
      <c r="BJ255" s="17"/>
      <c r="BK255" s="17"/>
      <c r="BL255" s="17"/>
      <c r="BM255" s="17"/>
      <c r="BN255" s="17"/>
      <c r="BO255" s="17"/>
      <c r="BP255" s="17"/>
      <c r="BQ255" s="17"/>
      <c r="BR255" s="17"/>
      <c r="BS255" s="17"/>
      <c r="BT255" s="17"/>
      <c r="BU255" s="17"/>
      <c r="BV255" s="17"/>
      <c r="BW255" s="17"/>
      <c r="BX255" s="17"/>
      <c r="BY255" s="17"/>
      <c r="BZ255" s="17"/>
      <c r="CA255" s="17"/>
      <c r="CB255" s="17"/>
      <c r="CC255" s="17"/>
      <c r="CD255" s="17"/>
      <c r="CE255" s="17"/>
      <c r="CF255" s="17"/>
      <c r="CG255" s="17"/>
      <c r="CH255" s="17"/>
      <c r="CI255" s="17"/>
    </row>
    <row r="256" spans="2:87" x14ac:dyDescent="0.35">
      <c r="B256" t="s">
        <v>157</v>
      </c>
      <c r="C256" s="17">
        <v>9.09248009826569E-2</v>
      </c>
      <c r="D256" s="17">
        <v>9.7078902291435704E-2</v>
      </c>
      <c r="E256" s="17">
        <v>8.5973817009497105E-2</v>
      </c>
      <c r="F256" s="17"/>
      <c r="G256" s="17">
        <v>0.13582227251739901</v>
      </c>
      <c r="H256" s="17">
        <v>0.208574904791236</v>
      </c>
      <c r="I256" s="17">
        <v>8.4304809389467494E-2</v>
      </c>
      <c r="J256" s="17">
        <v>5.7294731834535498E-2</v>
      </c>
      <c r="K256" s="17">
        <v>7.4081236862643299E-2</v>
      </c>
      <c r="L256" s="17">
        <v>2.1420610567445101E-2</v>
      </c>
      <c r="M256" s="17"/>
      <c r="N256" s="17">
        <v>0.12028520257972999</v>
      </c>
      <c r="O256" s="17">
        <v>6.9650760453735902E-2</v>
      </c>
      <c r="P256" s="17">
        <v>5.8747214502901303E-2</v>
      </c>
      <c r="Q256" s="17">
        <v>0.114291554927899</v>
      </c>
      <c r="R256" s="17"/>
      <c r="S256" s="17">
        <v>0.135684507657026</v>
      </c>
      <c r="T256" s="17">
        <v>4.0472453972642201E-2</v>
      </c>
      <c r="U256" s="17">
        <v>7.4443899187783505E-2</v>
      </c>
      <c r="V256" s="17">
        <v>5.29151557207235E-2</v>
      </c>
      <c r="W256" s="17">
        <v>0.122748525281119</v>
      </c>
      <c r="X256" s="17">
        <v>0.122722239678282</v>
      </c>
      <c r="Y256" s="17">
        <v>0.13851339407885599</v>
      </c>
      <c r="Z256" s="17">
        <v>0.19384231985972</v>
      </c>
      <c r="AA256" s="17">
        <v>0.124550210992576</v>
      </c>
      <c r="AB256" s="17">
        <v>0</v>
      </c>
      <c r="AC256" s="17">
        <v>8.3046049850821702E-2</v>
      </c>
      <c r="AD256" s="17">
        <v>0</v>
      </c>
      <c r="AE256" s="17"/>
      <c r="AF256" s="17">
        <v>9.7573332158844894E-2</v>
      </c>
      <c r="AG256" s="17">
        <v>0.101250695105306</v>
      </c>
      <c r="AH256" s="17">
        <v>3.0622659853471099E-2</v>
      </c>
      <c r="AI256" s="17">
        <v>9.5044016931027001E-2</v>
      </c>
      <c r="AJ256" s="17">
        <v>0.167604177787432</v>
      </c>
      <c r="AK256" s="17"/>
      <c r="AL256" s="17">
        <v>0.100073310852207</v>
      </c>
      <c r="AM256" s="17">
        <v>7.3354581411828601E-2</v>
      </c>
      <c r="AN256" s="17">
        <v>8.97038843600345E-2</v>
      </c>
      <c r="AO256" s="17">
        <v>0.143565000850989</v>
      </c>
      <c r="AP256" s="17"/>
      <c r="AQ256" s="17">
        <v>7.24156886768835E-2</v>
      </c>
      <c r="AR256" s="17">
        <v>0.11803229951885</v>
      </c>
      <c r="AS256" s="17"/>
      <c r="AT256" s="17">
        <v>0.108328977155291</v>
      </c>
      <c r="AU256" s="17">
        <v>2.19569983031828E-2</v>
      </c>
      <c r="AV256" s="17"/>
      <c r="AW256" s="17">
        <v>8.1695135640002997E-2</v>
      </c>
      <c r="AX256" s="17">
        <v>6.2674567044166296E-2</v>
      </c>
      <c r="AY256" s="17">
        <v>0.135176227056023</v>
      </c>
      <c r="AZ256" s="17"/>
      <c r="BA256" s="17">
        <v>0.14121956734286401</v>
      </c>
      <c r="BB256" s="17">
        <v>9.90059739583906E-2</v>
      </c>
      <c r="BC256" s="17">
        <v>5.2864545516644199E-2</v>
      </c>
      <c r="BD256" s="17">
        <v>8.5410544115249204E-2</v>
      </c>
      <c r="BE256" s="17">
        <v>3.92333556206989E-2</v>
      </c>
      <c r="BF256" s="17"/>
      <c r="BG256" s="17">
        <v>8.1506642982124206E-2</v>
      </c>
      <c r="BH256" s="17">
        <v>9.7345601868140202E-2</v>
      </c>
      <c r="BI256" s="17"/>
      <c r="BJ256" s="17">
        <v>9.9936650592193907E-2</v>
      </c>
      <c r="BK256" s="17">
        <v>6.0093821369426197E-2</v>
      </c>
      <c r="BL256" s="17"/>
      <c r="BM256" s="17">
        <v>0.11796301464562101</v>
      </c>
      <c r="BN256" s="17">
        <v>9.9923683219960896E-2</v>
      </c>
      <c r="BO256" s="17">
        <v>0.12195469678102699</v>
      </c>
      <c r="BP256" s="17">
        <v>2.0542583664813801E-2</v>
      </c>
      <c r="BQ256" s="17">
        <v>9.2468385386469204E-2</v>
      </c>
      <c r="BR256" s="17"/>
      <c r="BS256" s="17">
        <v>8.8158828103284403E-2</v>
      </c>
      <c r="BT256" s="17"/>
      <c r="BU256" s="17">
        <v>0.115189482621852</v>
      </c>
      <c r="BV256" s="17">
        <v>0.16389474739689</v>
      </c>
      <c r="BW256" s="17">
        <v>3.8120247041405701E-2</v>
      </c>
      <c r="BX256" s="17">
        <v>8.5151556486916899E-2</v>
      </c>
      <c r="BY256" s="17">
        <v>8.2988705303464402E-2</v>
      </c>
      <c r="BZ256" s="17"/>
      <c r="CA256" s="17">
        <v>0.22918846192242201</v>
      </c>
      <c r="CB256" s="17"/>
      <c r="CC256" s="17">
        <v>8.4136296965474894E-2</v>
      </c>
      <c r="CD256" s="17">
        <v>0.122402911479232</v>
      </c>
      <c r="CE256" s="17"/>
      <c r="CF256" s="17">
        <v>8.7191283649350595E-2</v>
      </c>
      <c r="CG256" s="17"/>
      <c r="CH256" s="17">
        <v>3.9716712875051699E-2</v>
      </c>
      <c r="CI256" s="17">
        <v>0.12680626175302301</v>
      </c>
    </row>
    <row r="257" spans="2:87" x14ac:dyDescent="0.35">
      <c r="B257" t="s">
        <v>158</v>
      </c>
      <c r="C257" s="17">
        <v>0.22881883611737699</v>
      </c>
      <c r="D257" s="17">
        <v>0.24075678367640399</v>
      </c>
      <c r="E257" s="17">
        <v>0.21989377486466899</v>
      </c>
      <c r="F257" s="17"/>
      <c r="G257" s="17">
        <v>0.19566544925825799</v>
      </c>
      <c r="H257" s="17">
        <v>0.27131484302129899</v>
      </c>
      <c r="I257" s="17">
        <v>0.28824470430122301</v>
      </c>
      <c r="J257" s="17">
        <v>0.23053604566289801</v>
      </c>
      <c r="K257" s="17">
        <v>8.3887548796108699E-2</v>
      </c>
      <c r="L257" s="17">
        <v>0.26152327477243198</v>
      </c>
      <c r="M257" s="17"/>
      <c r="N257" s="17">
        <v>0.18344157047992601</v>
      </c>
      <c r="O257" s="17">
        <v>0.28174052366608698</v>
      </c>
      <c r="P257" s="17">
        <v>0.20445788762475001</v>
      </c>
      <c r="Q257" s="17">
        <v>0.24493286447389101</v>
      </c>
      <c r="R257" s="17"/>
      <c r="S257" s="17">
        <v>0.260429824028655</v>
      </c>
      <c r="T257" s="17">
        <v>0.330765187419441</v>
      </c>
      <c r="U257" s="17">
        <v>0.14865201411453</v>
      </c>
      <c r="V257" s="17">
        <v>0.198060319774024</v>
      </c>
      <c r="W257" s="17">
        <v>0.17793687498640601</v>
      </c>
      <c r="X257" s="17">
        <v>0.19753668626575199</v>
      </c>
      <c r="Y257" s="17">
        <v>0.25111788268839003</v>
      </c>
      <c r="Z257" s="17">
        <v>0</v>
      </c>
      <c r="AA257" s="17">
        <v>0.19874118041401201</v>
      </c>
      <c r="AB257" s="17">
        <v>0.28002846920512298</v>
      </c>
      <c r="AC257" s="17">
        <v>0.173724549510203</v>
      </c>
      <c r="AD257" s="17">
        <v>0.27069049322531302</v>
      </c>
      <c r="AE257" s="17"/>
      <c r="AF257" s="17">
        <v>0.22120285727575101</v>
      </c>
      <c r="AG257" s="17">
        <v>0.232144327755477</v>
      </c>
      <c r="AH257" s="17">
        <v>0.22812213988576999</v>
      </c>
      <c r="AI257" s="17">
        <v>0.25947356549191303</v>
      </c>
      <c r="AJ257" s="17">
        <v>0.22145922793696499</v>
      </c>
      <c r="AK257" s="17"/>
      <c r="AL257" s="17">
        <v>0.177085950809489</v>
      </c>
      <c r="AM257" s="17">
        <v>0.29127487023443999</v>
      </c>
      <c r="AN257" s="17">
        <v>0.20162851278694599</v>
      </c>
      <c r="AO257" s="17">
        <v>0.22930873590801801</v>
      </c>
      <c r="AP257" s="17"/>
      <c r="AQ257" s="17">
        <v>0.22677381842488001</v>
      </c>
      <c r="AR257" s="17">
        <v>0.231813864360227</v>
      </c>
      <c r="AS257" s="17"/>
      <c r="AT257" s="17">
        <v>0.26998473478870799</v>
      </c>
      <c r="AU257" s="17">
        <v>0.20520698021623801</v>
      </c>
      <c r="AV257" s="17"/>
      <c r="AW257" s="17">
        <v>0.22784309041141901</v>
      </c>
      <c r="AX257" s="17">
        <v>0.175097532897214</v>
      </c>
      <c r="AY257" s="17">
        <v>0.27088404022734502</v>
      </c>
      <c r="AZ257" s="17"/>
      <c r="BA257" s="17">
        <v>0.23135115621178901</v>
      </c>
      <c r="BB257" s="17">
        <v>0.25175807756702101</v>
      </c>
      <c r="BC257" s="17">
        <v>0.21323378354731801</v>
      </c>
      <c r="BD257" s="17">
        <v>0.26235699572290899</v>
      </c>
      <c r="BE257" s="17">
        <v>7.3606161159741307E-2</v>
      </c>
      <c r="BF257" s="17"/>
      <c r="BG257" s="17">
        <v>0.22813265696464199</v>
      </c>
      <c r="BH257" s="17">
        <v>0.229286636690614</v>
      </c>
      <c r="BI257" s="17"/>
      <c r="BJ257" s="17">
        <v>0.229982115265745</v>
      </c>
      <c r="BK257" s="17">
        <v>0.21992711709607801</v>
      </c>
      <c r="BL257" s="17"/>
      <c r="BM257" s="17">
        <v>0.22471163664000701</v>
      </c>
      <c r="BN257" s="17">
        <v>0.36504228400677002</v>
      </c>
      <c r="BO257" s="17">
        <v>0.165995232146326</v>
      </c>
      <c r="BP257" s="17">
        <v>0.108725818824884</v>
      </c>
      <c r="BQ257" s="17">
        <v>0.21203968490328501</v>
      </c>
      <c r="BR257" s="17"/>
      <c r="BS257" s="17">
        <v>0.301503425609353</v>
      </c>
      <c r="BT257" s="17"/>
      <c r="BU257" s="17">
        <v>0.40033718421610698</v>
      </c>
      <c r="BV257" s="17">
        <v>0.203744959210757</v>
      </c>
      <c r="BW257" s="17">
        <v>0.14660492196264599</v>
      </c>
      <c r="BX257" s="17">
        <v>0.217210767813626</v>
      </c>
      <c r="BY257" s="17">
        <v>8.7608824121471099E-2</v>
      </c>
      <c r="BZ257" s="17"/>
      <c r="CA257" s="17">
        <v>0.221687704099397</v>
      </c>
      <c r="CB257" s="17"/>
      <c r="CC257" s="17">
        <v>0.240445878355281</v>
      </c>
      <c r="CD257" s="17">
        <v>0.16937060000392901</v>
      </c>
      <c r="CE257" s="17"/>
      <c r="CF257" s="17">
        <v>0.15340817593751099</v>
      </c>
      <c r="CG257" s="17"/>
      <c r="CH257" s="17">
        <v>0.23040127890635601</v>
      </c>
      <c r="CI257" s="17">
        <v>0.27207798663676003</v>
      </c>
    </row>
    <row r="258" spans="2:87" x14ac:dyDescent="0.35">
      <c r="B258" t="s">
        <v>159</v>
      </c>
      <c r="C258" s="17">
        <v>0.30855974697897398</v>
      </c>
      <c r="D258" s="17">
        <v>0.29373047778025002</v>
      </c>
      <c r="E258" s="17">
        <v>0.32732250221409198</v>
      </c>
      <c r="F258" s="17"/>
      <c r="G258" s="17">
        <v>0.223793310592249</v>
      </c>
      <c r="H258" s="17">
        <v>0.11782092607221401</v>
      </c>
      <c r="I258" s="17">
        <v>0.258102356574055</v>
      </c>
      <c r="J258" s="17">
        <v>0.34156479360049602</v>
      </c>
      <c r="K258" s="17">
        <v>0.46435378881793199</v>
      </c>
      <c r="L258" s="17">
        <v>0.411895947080821</v>
      </c>
      <c r="M258" s="17"/>
      <c r="N258" s="17">
        <v>0.31376344066890999</v>
      </c>
      <c r="O258" s="17">
        <v>0.26454682551490999</v>
      </c>
      <c r="P258" s="17">
        <v>0.33653989139095603</v>
      </c>
      <c r="Q258" s="17">
        <v>0.32987113820744501</v>
      </c>
      <c r="R258" s="17"/>
      <c r="S258" s="17">
        <v>0.25324119396438599</v>
      </c>
      <c r="T258" s="17">
        <v>0.36670831474907101</v>
      </c>
      <c r="U258" s="17">
        <v>0.57780876555596805</v>
      </c>
      <c r="V258" s="17">
        <v>0.38838412536689498</v>
      </c>
      <c r="W258" s="17">
        <v>0.29993252875448101</v>
      </c>
      <c r="X258" s="17">
        <v>0.24829038678607501</v>
      </c>
      <c r="Y258" s="17">
        <v>0.230649175350776</v>
      </c>
      <c r="Z258" s="17">
        <v>0.345796514493666</v>
      </c>
      <c r="AA258" s="17">
        <v>0.24891395751513801</v>
      </c>
      <c r="AB258" s="17">
        <v>0.21173123351460399</v>
      </c>
      <c r="AC258" s="17">
        <v>0.33124711287971997</v>
      </c>
      <c r="AD258" s="17">
        <v>0.245260389901028</v>
      </c>
      <c r="AE258" s="17"/>
      <c r="AF258" s="17">
        <v>0.33677909975217801</v>
      </c>
      <c r="AG258" s="17">
        <v>0.31445033523539601</v>
      </c>
      <c r="AH258" s="17">
        <v>0.36608109131982303</v>
      </c>
      <c r="AI258" s="17">
        <v>0.18310587491113001</v>
      </c>
      <c r="AJ258" s="17">
        <v>0.34077852571844203</v>
      </c>
      <c r="AK258" s="17"/>
      <c r="AL258" s="17">
        <v>0.35037780988915401</v>
      </c>
      <c r="AM258" s="17">
        <v>0.32319890189934403</v>
      </c>
      <c r="AN258" s="17">
        <v>0.272272016977467</v>
      </c>
      <c r="AO258" s="17">
        <v>5.8216624183146701E-2</v>
      </c>
      <c r="AP258" s="17"/>
      <c r="AQ258" s="17">
        <v>0.36113827750834998</v>
      </c>
      <c r="AR258" s="17">
        <v>0.231555922278226</v>
      </c>
      <c r="AS258" s="17"/>
      <c r="AT258" s="17">
        <v>0.29129782861282399</v>
      </c>
      <c r="AU258" s="17">
        <v>0.43269528950522002</v>
      </c>
      <c r="AV258" s="17"/>
      <c r="AW258" s="17">
        <v>0.42038633081059201</v>
      </c>
      <c r="AX258" s="17">
        <v>0.29468256111353602</v>
      </c>
      <c r="AY258" s="17">
        <v>0.222083509778568</v>
      </c>
      <c r="AZ258" s="17"/>
      <c r="BA258" s="17">
        <v>0.20321699352853201</v>
      </c>
      <c r="BB258" s="17">
        <v>0.317299205840403</v>
      </c>
      <c r="BC258" s="17">
        <v>0.36174109915091401</v>
      </c>
      <c r="BD258" s="17">
        <v>0.34674089794427598</v>
      </c>
      <c r="BE258" s="17">
        <v>0.40081458324343899</v>
      </c>
      <c r="BF258" s="17"/>
      <c r="BG258" s="17">
        <v>0.26566563967442203</v>
      </c>
      <c r="BH258" s="17">
        <v>0.33780267560126997</v>
      </c>
      <c r="BI258" s="17"/>
      <c r="BJ258" s="17">
        <v>0.28280697859333098</v>
      </c>
      <c r="BK258" s="17">
        <v>0.39797358488199303</v>
      </c>
      <c r="BL258" s="17"/>
      <c r="BM258" s="17">
        <v>0.27296545026541902</v>
      </c>
      <c r="BN258" s="17">
        <v>0.36633056232651401</v>
      </c>
      <c r="BO258" s="17">
        <v>0.33398193475151</v>
      </c>
      <c r="BP258" s="17">
        <v>0.43883287397126403</v>
      </c>
      <c r="BQ258" s="17">
        <v>0.23353638951834499</v>
      </c>
      <c r="BR258" s="17"/>
      <c r="BS258" s="17">
        <v>0.34179486393927</v>
      </c>
      <c r="BT258" s="17"/>
      <c r="BU258" s="17">
        <v>0.34262466924469598</v>
      </c>
      <c r="BV258" s="17">
        <v>0.260891255909321</v>
      </c>
      <c r="BW258" s="17">
        <v>0.41839608738134598</v>
      </c>
      <c r="BX258" s="17">
        <v>0.34212445732146102</v>
      </c>
      <c r="BY258" s="17">
        <v>0.311266522194798</v>
      </c>
      <c r="BZ258" s="17"/>
      <c r="CA258" s="17">
        <v>0.42771200753802802</v>
      </c>
      <c r="CB258" s="17"/>
      <c r="CC258" s="17">
        <v>0.298246525951812</v>
      </c>
      <c r="CD258" s="17">
        <v>0.375995487363952</v>
      </c>
      <c r="CE258" s="17"/>
      <c r="CF258" s="17">
        <v>0.36567803085913297</v>
      </c>
      <c r="CG258" s="17"/>
      <c r="CH258" s="17">
        <v>0.34898902668287202</v>
      </c>
      <c r="CI258" s="17">
        <v>0.20354206424110699</v>
      </c>
    </row>
    <row r="259" spans="2:87" x14ac:dyDescent="0.35">
      <c r="B259" t="s">
        <v>160</v>
      </c>
      <c r="C259" s="17">
        <v>0.25950067405995197</v>
      </c>
      <c r="D259" s="17">
        <v>0.27890220911222202</v>
      </c>
      <c r="E259" s="17">
        <v>0.23526931074042101</v>
      </c>
      <c r="F259" s="17"/>
      <c r="G259" s="17">
        <v>0.38490457622840701</v>
      </c>
      <c r="H259" s="17">
        <v>0.27239169783887002</v>
      </c>
      <c r="I259" s="17">
        <v>0.242008874794339</v>
      </c>
      <c r="J259" s="17">
        <v>0.222620687168398</v>
      </c>
      <c r="K259" s="17">
        <v>0.32569677434227301</v>
      </c>
      <c r="L259" s="17">
        <v>0.175127520946468</v>
      </c>
      <c r="M259" s="17"/>
      <c r="N259" s="17">
        <v>0.30932855733706499</v>
      </c>
      <c r="O259" s="17">
        <v>0.27500494176992502</v>
      </c>
      <c r="P259" s="17">
        <v>0.215992100286959</v>
      </c>
      <c r="Q259" s="17">
        <v>0.211316115039862</v>
      </c>
      <c r="R259" s="17"/>
      <c r="S259" s="17">
        <v>0.28751475329210902</v>
      </c>
      <c r="T259" s="17">
        <v>0.179644933388596</v>
      </c>
      <c r="U259" s="17">
        <v>8.5230159731765107E-2</v>
      </c>
      <c r="V259" s="17">
        <v>0.20596913636207101</v>
      </c>
      <c r="W259" s="17">
        <v>0.150630318764371</v>
      </c>
      <c r="X259" s="17">
        <v>0.31837556919097598</v>
      </c>
      <c r="Y259" s="17">
        <v>0.23808502817757801</v>
      </c>
      <c r="Z259" s="17">
        <v>0.38993257502915801</v>
      </c>
      <c r="AA259" s="17">
        <v>0.40311509872221402</v>
      </c>
      <c r="AB259" s="17">
        <v>0.380324677859807</v>
      </c>
      <c r="AC259" s="17">
        <v>0.16029893772931</v>
      </c>
      <c r="AD259" s="17">
        <v>0.39591835087887001</v>
      </c>
      <c r="AE259" s="17"/>
      <c r="AF259" s="17">
        <v>0.231444142233075</v>
      </c>
      <c r="AG259" s="17">
        <v>0.223418382757997</v>
      </c>
      <c r="AH259" s="17">
        <v>0.32778604818415502</v>
      </c>
      <c r="AI259" s="17">
        <v>0.339679532228717</v>
      </c>
      <c r="AJ259" s="17">
        <v>0.176918203976341</v>
      </c>
      <c r="AK259" s="17"/>
      <c r="AL259" s="17">
        <v>0.21772363663477701</v>
      </c>
      <c r="AM259" s="17">
        <v>0.23208192658999699</v>
      </c>
      <c r="AN259" s="17">
        <v>0.36941667469157402</v>
      </c>
      <c r="AO259" s="17">
        <v>0.41357021797772098</v>
      </c>
      <c r="AP259" s="17"/>
      <c r="AQ259" s="17">
        <v>0.20386028248353899</v>
      </c>
      <c r="AR259" s="17">
        <v>0.34098874373579302</v>
      </c>
      <c r="AS259" s="17"/>
      <c r="AT259" s="17">
        <v>0.242408543713201</v>
      </c>
      <c r="AU259" s="17">
        <v>0.20960374577740501</v>
      </c>
      <c r="AV259" s="17"/>
      <c r="AW259" s="17">
        <v>0.202089654409838</v>
      </c>
      <c r="AX259" s="17">
        <v>0.32826720489996603</v>
      </c>
      <c r="AY259" s="17">
        <v>0.260679347356228</v>
      </c>
      <c r="AZ259" s="17"/>
      <c r="BA259" s="17">
        <v>0.34444367923545</v>
      </c>
      <c r="BB259" s="17">
        <v>0.21991327710269301</v>
      </c>
      <c r="BC259" s="17">
        <v>0.22828275317133501</v>
      </c>
      <c r="BD259" s="17">
        <v>0.20811908327041101</v>
      </c>
      <c r="BE259" s="17">
        <v>0.36102688489068202</v>
      </c>
      <c r="BF259" s="17"/>
      <c r="BG259" s="17">
        <v>0.29813518688489399</v>
      </c>
      <c r="BH259" s="17">
        <v>0.233161711160564</v>
      </c>
      <c r="BI259" s="17"/>
      <c r="BJ259" s="17">
        <v>0.278939559907388</v>
      </c>
      <c r="BK259" s="17">
        <v>0.19406132588672301</v>
      </c>
      <c r="BL259" s="17"/>
      <c r="BM259" s="17">
        <v>0.176784710637541</v>
      </c>
      <c r="BN259" s="17">
        <v>0.100435208479214</v>
      </c>
      <c r="BO259" s="17">
        <v>0.305849473633518</v>
      </c>
      <c r="BP259" s="17">
        <v>0.32564276312997598</v>
      </c>
      <c r="BQ259" s="17">
        <v>0.379871109865006</v>
      </c>
      <c r="BR259" s="17"/>
      <c r="BS259" s="17">
        <v>0.19364165525817501</v>
      </c>
      <c r="BT259" s="17"/>
      <c r="BU259" s="17">
        <v>7.9936691489982906E-2</v>
      </c>
      <c r="BV259" s="17">
        <v>0.30340626746645499</v>
      </c>
      <c r="BW259" s="17">
        <v>0.293664697661566</v>
      </c>
      <c r="BX259" s="17">
        <v>0.27589217721616199</v>
      </c>
      <c r="BY259" s="17">
        <v>0.23135386663740501</v>
      </c>
      <c r="BZ259" s="17"/>
      <c r="CA259" s="17">
        <v>6.9616386451059095E-2</v>
      </c>
      <c r="CB259" s="17"/>
      <c r="CC259" s="17">
        <v>0.27603288656646302</v>
      </c>
      <c r="CD259" s="17">
        <v>0.205957551471389</v>
      </c>
      <c r="CE259" s="17"/>
      <c r="CF259" s="17">
        <v>0.29476228626753798</v>
      </c>
      <c r="CG259" s="17"/>
      <c r="CH259" s="17">
        <v>0.24203819807711599</v>
      </c>
      <c r="CI259" s="17">
        <v>0.35447322187153202</v>
      </c>
    </row>
    <row r="260" spans="2:87" x14ac:dyDescent="0.35">
      <c r="B260" t="s">
        <v>161</v>
      </c>
      <c r="C260" s="17">
        <v>0.11219594186104</v>
      </c>
      <c r="D260" s="17">
        <v>8.9531627139688999E-2</v>
      </c>
      <c r="E260" s="17">
        <v>0.13154059517132199</v>
      </c>
      <c r="F260" s="17"/>
      <c r="G260" s="17">
        <v>5.9814391403687599E-2</v>
      </c>
      <c r="H260" s="17">
        <v>0.12989762827638099</v>
      </c>
      <c r="I260" s="17">
        <v>0.127339254940914</v>
      </c>
      <c r="J260" s="17">
        <v>0.14798374173367301</v>
      </c>
      <c r="K260" s="17">
        <v>5.1980651181043197E-2</v>
      </c>
      <c r="L260" s="17">
        <v>0.13003264663283501</v>
      </c>
      <c r="M260" s="17"/>
      <c r="N260" s="17">
        <v>7.3181228934368597E-2</v>
      </c>
      <c r="O260" s="17">
        <v>0.109056948595341</v>
      </c>
      <c r="P260" s="17">
        <v>0.184262906194434</v>
      </c>
      <c r="Q260" s="17">
        <v>9.9588327350902603E-2</v>
      </c>
      <c r="R260" s="17"/>
      <c r="S260" s="17">
        <v>6.3129721057823995E-2</v>
      </c>
      <c r="T260" s="17">
        <v>8.2409110470249999E-2</v>
      </c>
      <c r="U260" s="17">
        <v>0.11386516140995399</v>
      </c>
      <c r="V260" s="17">
        <v>0.15467126277628601</v>
      </c>
      <c r="W260" s="17">
        <v>0.248751752213623</v>
      </c>
      <c r="X260" s="17">
        <v>0.113075118078916</v>
      </c>
      <c r="Y260" s="17">
        <v>0.1416345197044</v>
      </c>
      <c r="Z260" s="17">
        <v>7.0428590617456502E-2</v>
      </c>
      <c r="AA260" s="17">
        <v>2.4679552356059498E-2</v>
      </c>
      <c r="AB260" s="17">
        <v>0.127915619420467</v>
      </c>
      <c r="AC260" s="17">
        <v>0.25168335002994602</v>
      </c>
      <c r="AD260" s="17">
        <v>8.8130765994789501E-2</v>
      </c>
      <c r="AE260" s="17"/>
      <c r="AF260" s="17">
        <v>0.11300056858015201</v>
      </c>
      <c r="AG260" s="17">
        <v>0.12873625914582401</v>
      </c>
      <c r="AH260" s="17">
        <v>4.7388060756781203E-2</v>
      </c>
      <c r="AI260" s="17">
        <v>0.122697010437213</v>
      </c>
      <c r="AJ260" s="17">
        <v>9.3239864580820203E-2</v>
      </c>
      <c r="AK260" s="17"/>
      <c r="AL260" s="17">
        <v>0.15473929181437401</v>
      </c>
      <c r="AM260" s="17">
        <v>8.0089719864389605E-2</v>
      </c>
      <c r="AN260" s="17">
        <v>6.6978911183979001E-2</v>
      </c>
      <c r="AO260" s="17">
        <v>0.155339421080125</v>
      </c>
      <c r="AP260" s="17"/>
      <c r="AQ260" s="17">
        <v>0.13581193290634799</v>
      </c>
      <c r="AR260" s="17">
        <v>7.7609170106903894E-2</v>
      </c>
      <c r="AS260" s="17"/>
      <c r="AT260" s="17">
        <v>8.7979915729976002E-2</v>
      </c>
      <c r="AU260" s="17">
        <v>0.13053698619795401</v>
      </c>
      <c r="AV260" s="17"/>
      <c r="AW260" s="17">
        <v>6.79857887281477E-2</v>
      </c>
      <c r="AX260" s="17">
        <v>0.13927813404511799</v>
      </c>
      <c r="AY260" s="17">
        <v>0.111176875581836</v>
      </c>
      <c r="AZ260" s="17"/>
      <c r="BA260" s="17">
        <v>7.9768603681364694E-2</v>
      </c>
      <c r="BB260" s="17">
        <v>0.11202346553149301</v>
      </c>
      <c r="BC260" s="17">
        <v>0.14387781861378901</v>
      </c>
      <c r="BD260" s="17">
        <v>9.73724789471552E-2</v>
      </c>
      <c r="BE260" s="17">
        <v>0.125319015085438</v>
      </c>
      <c r="BF260" s="17"/>
      <c r="BG260" s="17">
        <v>0.12655987349391801</v>
      </c>
      <c r="BH260" s="17">
        <v>0.102403374679412</v>
      </c>
      <c r="BI260" s="17"/>
      <c r="BJ260" s="17">
        <v>0.108334695641342</v>
      </c>
      <c r="BK260" s="17">
        <v>0.12794415076578</v>
      </c>
      <c r="BL260" s="17"/>
      <c r="BM260" s="17">
        <v>0.20757518781141199</v>
      </c>
      <c r="BN260" s="17">
        <v>6.8268261967540406E-2</v>
      </c>
      <c r="BO260" s="17">
        <v>7.2218662687619894E-2</v>
      </c>
      <c r="BP260" s="17">
        <v>0.106255960409062</v>
      </c>
      <c r="BQ260" s="17">
        <v>8.2084430326894595E-2</v>
      </c>
      <c r="BR260" s="17"/>
      <c r="BS260" s="17">
        <v>7.4901227089917102E-2</v>
      </c>
      <c r="BT260" s="17"/>
      <c r="BU260" s="17">
        <v>6.1911972427361503E-2</v>
      </c>
      <c r="BV260" s="17">
        <v>6.8062770016576707E-2</v>
      </c>
      <c r="BW260" s="17">
        <v>0.103214045953036</v>
      </c>
      <c r="BX260" s="17">
        <v>7.9621041161833606E-2</v>
      </c>
      <c r="BY260" s="17">
        <v>0.28678208174286202</v>
      </c>
      <c r="BZ260" s="17"/>
      <c r="CA260" s="17">
        <v>5.1795439989094E-2</v>
      </c>
      <c r="CB260" s="17"/>
      <c r="CC260" s="17">
        <v>0.101138412160969</v>
      </c>
      <c r="CD260" s="17">
        <v>0.12627344968149701</v>
      </c>
      <c r="CE260" s="17"/>
      <c r="CF260" s="17">
        <v>9.8960223286467294E-2</v>
      </c>
      <c r="CG260" s="17"/>
      <c r="CH260" s="17">
        <v>0.138854783458605</v>
      </c>
      <c r="CI260" s="17">
        <v>4.3100465497577803E-2</v>
      </c>
    </row>
    <row r="261" spans="2:87" x14ac:dyDescent="0.35"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  <c r="AX261" s="17"/>
      <c r="AY261" s="17"/>
      <c r="AZ261" s="17"/>
      <c r="BA261" s="17"/>
      <c r="BB261" s="17"/>
      <c r="BC261" s="17"/>
      <c r="BD261" s="17"/>
      <c r="BE261" s="17"/>
      <c r="BF261" s="17"/>
      <c r="BG261" s="17"/>
      <c r="BH261" s="17"/>
      <c r="BI261" s="17"/>
      <c r="BJ261" s="17"/>
      <c r="BK261" s="17"/>
      <c r="BL261" s="17"/>
      <c r="BM261" s="17"/>
      <c r="BN261" s="17"/>
      <c r="BO261" s="17"/>
      <c r="BP261" s="17"/>
      <c r="BQ261" s="17"/>
      <c r="BR261" s="17"/>
      <c r="BS261" s="17"/>
      <c r="BT261" s="17"/>
      <c r="BU261" s="17"/>
      <c r="BV261" s="17"/>
      <c r="BW261" s="17"/>
      <c r="BX261" s="17"/>
      <c r="BY261" s="17"/>
      <c r="BZ261" s="17"/>
      <c r="CA261" s="17"/>
      <c r="CB261" s="17"/>
      <c r="CC261" s="17"/>
      <c r="CD261" s="17"/>
      <c r="CE261" s="17"/>
      <c r="CF261" s="17"/>
      <c r="CG261" s="17"/>
      <c r="CH261" s="17"/>
      <c r="CI261" s="17"/>
    </row>
    <row r="262" spans="2:87" x14ac:dyDescent="0.35">
      <c r="B262" s="6" t="s">
        <v>187</v>
      </c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  <c r="BA262" s="17"/>
      <c r="BB262" s="17"/>
      <c r="BC262" s="17"/>
      <c r="BD262" s="17"/>
      <c r="BE262" s="17"/>
      <c r="BF262" s="17"/>
      <c r="BG262" s="17"/>
      <c r="BH262" s="17"/>
      <c r="BI262" s="17"/>
      <c r="BJ262" s="17"/>
      <c r="BK262" s="17"/>
      <c r="BL262" s="17"/>
      <c r="BM262" s="17"/>
      <c r="BN262" s="17"/>
      <c r="BO262" s="17"/>
      <c r="BP262" s="17"/>
      <c r="BQ262" s="17"/>
      <c r="BR262" s="17"/>
      <c r="BS262" s="17"/>
      <c r="BT262" s="17"/>
      <c r="BU262" s="17"/>
      <c r="BV262" s="17"/>
      <c r="BW262" s="17"/>
      <c r="BX262" s="17"/>
      <c r="BY262" s="17"/>
      <c r="BZ262" s="17"/>
      <c r="CA262" s="17"/>
      <c r="CB262" s="17"/>
      <c r="CC262" s="17"/>
      <c r="CD262" s="17"/>
      <c r="CE262" s="17"/>
      <c r="CF262" s="17"/>
      <c r="CG262" s="17"/>
      <c r="CH262" s="17"/>
      <c r="CI262" s="17"/>
    </row>
    <row r="263" spans="2:87" x14ac:dyDescent="0.35">
      <c r="B263" s="24" t="s">
        <v>163</v>
      </c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  <c r="AX263" s="17"/>
      <c r="AY263" s="17"/>
      <c r="AZ263" s="17"/>
      <c r="BA263" s="17"/>
      <c r="BB263" s="17"/>
      <c r="BC263" s="17"/>
      <c r="BD263" s="17"/>
      <c r="BE263" s="17"/>
      <c r="BF263" s="17"/>
      <c r="BG263" s="17"/>
      <c r="BH263" s="17"/>
      <c r="BI263" s="17"/>
      <c r="BJ263" s="17"/>
      <c r="BK263" s="17"/>
      <c r="BL263" s="17"/>
      <c r="BM263" s="17"/>
      <c r="BN263" s="17"/>
      <c r="BO263" s="17"/>
      <c r="BP263" s="17"/>
      <c r="BQ263" s="17"/>
      <c r="BR263" s="17"/>
      <c r="BS263" s="17"/>
      <c r="BT263" s="17"/>
      <c r="BU263" s="17"/>
      <c r="BV263" s="17"/>
      <c r="BW263" s="17"/>
      <c r="BX263" s="17"/>
      <c r="BY263" s="17"/>
      <c r="BZ263" s="17"/>
      <c r="CA263" s="17"/>
      <c r="CB263" s="17"/>
      <c r="CC263" s="17"/>
      <c r="CD263" s="17"/>
      <c r="CE263" s="17"/>
      <c r="CF263" s="17"/>
      <c r="CG263" s="17"/>
      <c r="CH263" s="17"/>
      <c r="CI263" s="17"/>
    </row>
    <row r="264" spans="2:87" x14ac:dyDescent="0.35">
      <c r="B264" t="s">
        <v>157</v>
      </c>
      <c r="C264" s="17">
        <v>0.29497910024590202</v>
      </c>
      <c r="D264" s="17">
        <v>0.27970034496688201</v>
      </c>
      <c r="E264" s="17">
        <v>0.30574237851439601</v>
      </c>
      <c r="F264" s="17"/>
      <c r="G264" s="17">
        <v>0.271135292411887</v>
      </c>
      <c r="H264" s="17">
        <v>0.35715024739510598</v>
      </c>
      <c r="I264" s="17">
        <v>0.25272146560588099</v>
      </c>
      <c r="J264" s="17">
        <v>0.32499541363170398</v>
      </c>
      <c r="K264" s="17">
        <v>0.37500971550217899</v>
      </c>
      <c r="L264" s="17">
        <v>0.22667250148236201</v>
      </c>
      <c r="M264" s="17"/>
      <c r="N264" s="17">
        <v>0.36457417667508302</v>
      </c>
      <c r="O264" s="17">
        <v>0.24489284916795401</v>
      </c>
      <c r="P264" s="17">
        <v>0.25509314739033701</v>
      </c>
      <c r="Q264" s="17">
        <v>0.31618486023647002</v>
      </c>
      <c r="R264" s="17"/>
      <c r="S264" s="17">
        <v>0.36594579080101403</v>
      </c>
      <c r="T264" s="17">
        <v>0.24424048998254</v>
      </c>
      <c r="U264" s="17">
        <v>0.15383216132157501</v>
      </c>
      <c r="V264" s="17">
        <v>0.15994991843091899</v>
      </c>
      <c r="W264" s="17">
        <v>0.17519571852982699</v>
      </c>
      <c r="X264" s="17">
        <v>0.27311410445960399</v>
      </c>
      <c r="Y264" s="17">
        <v>0.34493303541465098</v>
      </c>
      <c r="Z264" s="17">
        <v>0.142772300568723</v>
      </c>
      <c r="AA264" s="17">
        <v>0.42535298177953701</v>
      </c>
      <c r="AB264" s="17">
        <v>0.447245485246547</v>
      </c>
      <c r="AC264" s="17">
        <v>0.28743113413263899</v>
      </c>
      <c r="AD264" s="17">
        <v>0.36162731344228699</v>
      </c>
      <c r="AE264" s="17"/>
      <c r="AF264" s="17">
        <v>0.28560617651694797</v>
      </c>
      <c r="AG264" s="17">
        <v>0.29314121140054999</v>
      </c>
      <c r="AH264" s="17">
        <v>0.30846392571015002</v>
      </c>
      <c r="AI264" s="17">
        <v>0.25556509768354302</v>
      </c>
      <c r="AJ264" s="17">
        <v>0.28680653029102798</v>
      </c>
      <c r="AK264" s="17"/>
      <c r="AL264" s="17">
        <v>0.27005263156412601</v>
      </c>
      <c r="AM264" s="17">
        <v>0.29038057129341099</v>
      </c>
      <c r="AN264" s="17">
        <v>0.37371707415161598</v>
      </c>
      <c r="AO264" s="17">
        <v>0.286533875253981</v>
      </c>
      <c r="AP264" s="17"/>
      <c r="AQ264" s="17">
        <v>0.25885758294130301</v>
      </c>
      <c r="AR264" s="17">
        <v>0.34788082569245699</v>
      </c>
      <c r="AS264" s="17"/>
      <c r="AT264" s="17">
        <v>0.29573869155341498</v>
      </c>
      <c r="AU264" s="17">
        <v>0.26070417603912699</v>
      </c>
      <c r="AV264" s="17"/>
      <c r="AW264" s="17">
        <v>0.27358760356797002</v>
      </c>
      <c r="AX264" s="17">
        <v>0.32318205629135199</v>
      </c>
      <c r="AY264" s="17">
        <v>0.30579343079525301</v>
      </c>
      <c r="AZ264" s="17"/>
      <c r="BA264" s="17">
        <v>0.38143743495058002</v>
      </c>
      <c r="BB264" s="17">
        <v>0.283543877621865</v>
      </c>
      <c r="BC264" s="17">
        <v>0.234123430978915</v>
      </c>
      <c r="BD264" s="17">
        <v>0.27476346178169597</v>
      </c>
      <c r="BE264" s="17">
        <v>0.34798642095239701</v>
      </c>
      <c r="BF264" s="17"/>
      <c r="BG264" s="17">
        <v>0.32871496603853401</v>
      </c>
      <c r="BH264" s="17">
        <v>0.27197977522484901</v>
      </c>
      <c r="BI264" s="17"/>
      <c r="BJ264" s="17">
        <v>0.29451212439407298</v>
      </c>
      <c r="BK264" s="17">
        <v>0.29337400630962801</v>
      </c>
      <c r="BL264" s="17"/>
      <c r="BM264" s="17">
        <v>0.23633639049896399</v>
      </c>
      <c r="BN264" s="17">
        <v>0.100134486763056</v>
      </c>
      <c r="BO264" s="17">
        <v>0.40686099715011798</v>
      </c>
      <c r="BP264" s="17">
        <v>0.39066520032448798</v>
      </c>
      <c r="BQ264" s="17">
        <v>0.27078405343740902</v>
      </c>
      <c r="BR264" s="17"/>
      <c r="BS264" s="17">
        <v>0.185190404196581</v>
      </c>
      <c r="BT264" s="17"/>
      <c r="BU264" s="17">
        <v>0.118089914010564</v>
      </c>
      <c r="BV264" s="17">
        <v>0.38841130054668099</v>
      </c>
      <c r="BW264" s="17">
        <v>0.50275794948640196</v>
      </c>
      <c r="BX264" s="17">
        <v>0.26621567989010603</v>
      </c>
      <c r="BY264" s="17">
        <v>0.209750358491721</v>
      </c>
      <c r="BZ264" s="17"/>
      <c r="CA264" s="17">
        <v>0.26450167917296902</v>
      </c>
      <c r="CB264" s="17"/>
      <c r="CC264" s="17">
        <v>0.32207105731879698</v>
      </c>
      <c r="CD264" s="17">
        <v>0.19066285241960801</v>
      </c>
      <c r="CE264" s="17"/>
      <c r="CF264" s="17">
        <v>0.35754938161515698</v>
      </c>
      <c r="CG264" s="17"/>
      <c r="CH264" s="17">
        <v>0.326088174040087</v>
      </c>
      <c r="CI264" s="17">
        <v>0.30687999782572001</v>
      </c>
    </row>
    <row r="265" spans="2:87" x14ac:dyDescent="0.35">
      <c r="B265" t="s">
        <v>158</v>
      </c>
      <c r="C265" s="17">
        <v>0.24066292711030801</v>
      </c>
      <c r="D265" s="17">
        <v>0.243190558581028</v>
      </c>
      <c r="E265" s="17">
        <v>0.24126218990342699</v>
      </c>
      <c r="F265" s="17"/>
      <c r="G265" s="17">
        <v>0.201933108095354</v>
      </c>
      <c r="H265" s="17">
        <v>0.22487480599158099</v>
      </c>
      <c r="I265" s="17">
        <v>0.244230724336328</v>
      </c>
      <c r="J265" s="17">
        <v>0.24041284494937601</v>
      </c>
      <c r="K265" s="17">
        <v>0.25283223631046903</v>
      </c>
      <c r="L265" s="17">
        <v>0.26548969748149798</v>
      </c>
      <c r="M265" s="17"/>
      <c r="N265" s="17">
        <v>0.25735111770687702</v>
      </c>
      <c r="O265" s="17">
        <v>0.29424745221041199</v>
      </c>
      <c r="P265" s="17">
        <v>0.258181192978999</v>
      </c>
      <c r="Q265" s="17">
        <v>0.134592522704051</v>
      </c>
      <c r="R265" s="17"/>
      <c r="S265" s="17">
        <v>0.20443618537502201</v>
      </c>
      <c r="T265" s="17">
        <v>0.26163097723001499</v>
      </c>
      <c r="U265" s="17">
        <v>0.39781174779591899</v>
      </c>
      <c r="V265" s="17">
        <v>0.21678326918730501</v>
      </c>
      <c r="W265" s="17">
        <v>0.33577923368020202</v>
      </c>
      <c r="X265" s="17">
        <v>0.374257313111578</v>
      </c>
      <c r="Y265" s="17">
        <v>0.20996590952528299</v>
      </c>
      <c r="Z265" s="17">
        <v>0.16151623603210999</v>
      </c>
      <c r="AA265" s="17">
        <v>0.15399952656063401</v>
      </c>
      <c r="AB265" s="17">
        <v>0.10360766197071999</v>
      </c>
      <c r="AC265" s="17">
        <v>0.16315848953454501</v>
      </c>
      <c r="AD265" s="17">
        <v>0.25135370084115799</v>
      </c>
      <c r="AE265" s="17"/>
      <c r="AF265" s="17">
        <v>0.15118109696329601</v>
      </c>
      <c r="AG265" s="17">
        <v>0.22980626361953199</v>
      </c>
      <c r="AH265" s="17">
        <v>0.28084023971618799</v>
      </c>
      <c r="AI265" s="17">
        <v>0.31786462814594801</v>
      </c>
      <c r="AJ265" s="17">
        <v>0.304729126580776</v>
      </c>
      <c r="AK265" s="17"/>
      <c r="AL265" s="17">
        <v>0.23260147734661199</v>
      </c>
      <c r="AM265" s="17">
        <v>0.26900781994844303</v>
      </c>
      <c r="AN265" s="17">
        <v>0.234121256530056</v>
      </c>
      <c r="AO265" s="17">
        <v>0.13583745124607899</v>
      </c>
      <c r="AP265" s="17"/>
      <c r="AQ265" s="17">
        <v>0.23861346109631801</v>
      </c>
      <c r="AR265" s="17">
        <v>0.24366447013713699</v>
      </c>
      <c r="AS265" s="17"/>
      <c r="AT265" s="17">
        <v>0.25966422897736102</v>
      </c>
      <c r="AU265" s="17">
        <v>0.23849331123155801</v>
      </c>
      <c r="AV265" s="17"/>
      <c r="AW265" s="17">
        <v>0.25720346934376997</v>
      </c>
      <c r="AX265" s="17">
        <v>0.289145796386377</v>
      </c>
      <c r="AY265" s="17">
        <v>0.20994964096295701</v>
      </c>
      <c r="AZ265" s="17"/>
      <c r="BA265" s="17">
        <v>0.176949364873559</v>
      </c>
      <c r="BB265" s="17">
        <v>0.288484066400512</v>
      </c>
      <c r="BC265" s="17">
        <v>0.23368658505812301</v>
      </c>
      <c r="BD265" s="17">
        <v>0.27973976677666001</v>
      </c>
      <c r="BE265" s="17">
        <v>0.27719633447808201</v>
      </c>
      <c r="BF265" s="17"/>
      <c r="BG265" s="17">
        <v>0.24785574962256601</v>
      </c>
      <c r="BH265" s="17">
        <v>0.23575924199977799</v>
      </c>
      <c r="BI265" s="17"/>
      <c r="BJ265" s="17">
        <v>0.24285360607738399</v>
      </c>
      <c r="BK265" s="17">
        <v>0.228281131225016</v>
      </c>
      <c r="BL265" s="17"/>
      <c r="BM265" s="17">
        <v>0.181800995933558</v>
      </c>
      <c r="BN265" s="17">
        <v>0.30074047776062102</v>
      </c>
      <c r="BO265" s="17">
        <v>0.22667328636882</v>
      </c>
      <c r="BP265" s="17">
        <v>0.26183887961443397</v>
      </c>
      <c r="BQ265" s="17">
        <v>0.3822650702907</v>
      </c>
      <c r="BR265" s="17"/>
      <c r="BS265" s="17">
        <v>0.32254976423105702</v>
      </c>
      <c r="BT265" s="17"/>
      <c r="BU265" s="17">
        <v>0.28375747123891598</v>
      </c>
      <c r="BV265" s="17">
        <v>0.22962134509085</v>
      </c>
      <c r="BW265" s="17">
        <v>0.22865492711180399</v>
      </c>
      <c r="BX265" s="17">
        <v>0.32607032372672501</v>
      </c>
      <c r="BY265" s="17">
        <v>7.1165184283032798E-2</v>
      </c>
      <c r="BZ265" s="17"/>
      <c r="CA265" s="17">
        <v>0.292571253543569</v>
      </c>
      <c r="CB265" s="17"/>
      <c r="CC265" s="17">
        <v>0.216308257354905</v>
      </c>
      <c r="CD265" s="17">
        <v>0.36866656638175499</v>
      </c>
      <c r="CE265" s="17"/>
      <c r="CF265" s="17">
        <v>0.20484970170414701</v>
      </c>
      <c r="CG265" s="17"/>
      <c r="CH265" s="17">
        <v>0.210580433497114</v>
      </c>
      <c r="CI265" s="17">
        <v>0.28761889774194399</v>
      </c>
    </row>
    <row r="266" spans="2:87" x14ac:dyDescent="0.35">
      <c r="B266" t="s">
        <v>159</v>
      </c>
      <c r="C266" s="17">
        <v>0.13393173784519799</v>
      </c>
      <c r="D266" s="17">
        <v>0.153736621631233</v>
      </c>
      <c r="E266" s="17">
        <v>0.115943960739453</v>
      </c>
      <c r="F266" s="17"/>
      <c r="G266" s="17">
        <v>0.14205915816574799</v>
      </c>
      <c r="H266" s="17">
        <v>0.12943350252962599</v>
      </c>
      <c r="I266" s="17">
        <v>0.12836193701252999</v>
      </c>
      <c r="J266" s="17">
        <v>0.120524515718303</v>
      </c>
      <c r="K266" s="17">
        <v>0.17365562347459201</v>
      </c>
      <c r="L266" s="17">
        <v>0.12245259217361799</v>
      </c>
      <c r="M266" s="17"/>
      <c r="N266" s="17">
        <v>0.150731704388922</v>
      </c>
      <c r="O266" s="17">
        <v>0.14869655875191501</v>
      </c>
      <c r="P266" s="17">
        <v>7.4472226420602902E-2</v>
      </c>
      <c r="Q266" s="17">
        <v>0.13268704365152401</v>
      </c>
      <c r="R266" s="17"/>
      <c r="S266" s="17">
        <v>0.18470020323497299</v>
      </c>
      <c r="T266" s="17">
        <v>0.12886418563941801</v>
      </c>
      <c r="U266" s="17">
        <v>0.12543757559613899</v>
      </c>
      <c r="V266" s="17">
        <v>0.25018515468984298</v>
      </c>
      <c r="W266" s="17">
        <v>5.94065479183742E-2</v>
      </c>
      <c r="X266" s="17">
        <v>0.13123127237646601</v>
      </c>
      <c r="Y266" s="17">
        <v>5.98014096945539E-2</v>
      </c>
      <c r="Z266" s="17">
        <v>6.5593628995042799E-2</v>
      </c>
      <c r="AA266" s="17">
        <v>0.16025749324814101</v>
      </c>
      <c r="AB266" s="17">
        <v>0.124984149482348</v>
      </c>
      <c r="AC266" s="17">
        <v>0.121903332222108</v>
      </c>
      <c r="AD266" s="17">
        <v>4.7346207976547101E-2</v>
      </c>
      <c r="AE266" s="17"/>
      <c r="AF266" s="17">
        <v>0.110092421201278</v>
      </c>
      <c r="AG266" s="17">
        <v>0.12049156152665</v>
      </c>
      <c r="AH266" s="17">
        <v>0.165823710128434</v>
      </c>
      <c r="AI266" s="17">
        <v>9.7753328823166397E-2</v>
      </c>
      <c r="AJ266" s="17">
        <v>0.201421473667211</v>
      </c>
      <c r="AK266" s="17"/>
      <c r="AL266" s="17">
        <v>0.14518334894695401</v>
      </c>
      <c r="AM266" s="17">
        <v>0.13960482250966899</v>
      </c>
      <c r="AN266" s="17">
        <v>8.3749379796347195E-2</v>
      </c>
      <c r="AO266" s="17">
        <v>0.15058120088686799</v>
      </c>
      <c r="AP266" s="17"/>
      <c r="AQ266" s="17">
        <v>0.12845655556594801</v>
      </c>
      <c r="AR266" s="17">
        <v>0.14195040957662799</v>
      </c>
      <c r="AS266" s="17"/>
      <c r="AT266" s="17">
        <v>0.136460214152031</v>
      </c>
      <c r="AU266" s="17">
        <v>0.12667827735470399</v>
      </c>
      <c r="AV266" s="17"/>
      <c r="AW266" s="17">
        <v>0.17184420256795799</v>
      </c>
      <c r="AX266" s="17">
        <v>0.105344010646549</v>
      </c>
      <c r="AY266" s="17">
        <v>0.10929730338989301</v>
      </c>
      <c r="AZ266" s="17"/>
      <c r="BA266" s="17">
        <v>0.170449587257686</v>
      </c>
      <c r="BB266" s="17">
        <v>0.147381874465249</v>
      </c>
      <c r="BC266" s="17">
        <v>0.11512011228893899</v>
      </c>
      <c r="BD266" s="17">
        <v>9.7047104221393093E-2</v>
      </c>
      <c r="BE266" s="17">
        <v>8.3544256707183004E-2</v>
      </c>
      <c r="BF266" s="17"/>
      <c r="BG266" s="17">
        <v>0.11220124952145499</v>
      </c>
      <c r="BH266" s="17">
        <v>0.14874643289100001</v>
      </c>
      <c r="BI266" s="17"/>
      <c r="BJ266" s="17">
        <v>0.13535573163724099</v>
      </c>
      <c r="BK266" s="17">
        <v>0.131067825122614</v>
      </c>
      <c r="BL266" s="17"/>
      <c r="BM266" s="17">
        <v>0.14430483561348001</v>
      </c>
      <c r="BN266" s="17">
        <v>0.26821083878660301</v>
      </c>
      <c r="BO266" s="17">
        <v>9.2873202580045E-2</v>
      </c>
      <c r="BP266" s="17">
        <v>5.31585242491497E-2</v>
      </c>
      <c r="BQ266" s="17">
        <v>5.1594305098337997E-2</v>
      </c>
      <c r="BR266" s="17"/>
      <c r="BS266" s="17">
        <v>0.192309625706378</v>
      </c>
      <c r="BT266" s="17"/>
      <c r="BU266" s="17">
        <v>0.27014597252363898</v>
      </c>
      <c r="BV266" s="17">
        <v>0.10033329204920199</v>
      </c>
      <c r="BW266" s="17">
        <v>6.2486358075314802E-2</v>
      </c>
      <c r="BX266" s="17">
        <v>8.3185256127953106E-2</v>
      </c>
      <c r="BY266" s="17">
        <v>5.754390737916E-2</v>
      </c>
      <c r="BZ266" s="17"/>
      <c r="CA266" s="17">
        <v>0.108628276880312</v>
      </c>
      <c r="CB266" s="17"/>
      <c r="CC266" s="17">
        <v>0.12971381813643801</v>
      </c>
      <c r="CD266" s="17">
        <v>0.136109818306062</v>
      </c>
      <c r="CE266" s="17"/>
      <c r="CF266" s="17">
        <v>0.13746502540758701</v>
      </c>
      <c r="CG266" s="17"/>
      <c r="CH266" s="17">
        <v>0.15328989901875101</v>
      </c>
      <c r="CI266" s="17">
        <v>0.17166707776967</v>
      </c>
    </row>
    <row r="267" spans="2:87" x14ac:dyDescent="0.35">
      <c r="B267" t="s">
        <v>160</v>
      </c>
      <c r="C267" s="17">
        <v>0.22000224268620799</v>
      </c>
      <c r="D267" s="17">
        <v>0.22779922006870401</v>
      </c>
      <c r="E267" s="17">
        <v>0.215086666113881</v>
      </c>
      <c r="F267" s="17"/>
      <c r="G267" s="17">
        <v>0.32505804992332399</v>
      </c>
      <c r="H267" s="17">
        <v>0.161845417367696</v>
      </c>
      <c r="I267" s="17">
        <v>0.22097701604070599</v>
      </c>
      <c r="J267" s="17">
        <v>0.20070513863709999</v>
      </c>
      <c r="K267" s="17">
        <v>0.13047178382291</v>
      </c>
      <c r="L267" s="17">
        <v>0.26366342585484398</v>
      </c>
      <c r="M267" s="17"/>
      <c r="N267" s="17">
        <v>0.154831816918928</v>
      </c>
      <c r="O267" s="17">
        <v>0.21495610498895401</v>
      </c>
      <c r="P267" s="17">
        <v>0.23884439102482599</v>
      </c>
      <c r="Q267" s="17">
        <v>0.29782178229874301</v>
      </c>
      <c r="R267" s="17"/>
      <c r="S267" s="17">
        <v>0.168438674014671</v>
      </c>
      <c r="T267" s="17">
        <v>0.26806072301820899</v>
      </c>
      <c r="U267" s="17">
        <v>0.231127155203733</v>
      </c>
      <c r="V267" s="17">
        <v>0.26906005386628401</v>
      </c>
      <c r="W267" s="17">
        <v>0.180866747657974</v>
      </c>
      <c r="X267" s="17">
        <v>0.12673316345192301</v>
      </c>
      <c r="Y267" s="17">
        <v>0.22257060382265201</v>
      </c>
      <c r="Z267" s="17">
        <v>0.55968924378666796</v>
      </c>
      <c r="AA267" s="17">
        <v>0.23571044605562799</v>
      </c>
      <c r="AB267" s="17">
        <v>0.21865643771187501</v>
      </c>
      <c r="AC267" s="17">
        <v>0.13618573839522499</v>
      </c>
      <c r="AD267" s="17">
        <v>0.247845006429121</v>
      </c>
      <c r="AE267" s="17"/>
      <c r="AF267" s="17">
        <v>0.37844743938779501</v>
      </c>
      <c r="AG267" s="17">
        <v>0.214779990638581</v>
      </c>
      <c r="AH267" s="17">
        <v>0.187703590481125</v>
      </c>
      <c r="AI267" s="17">
        <v>0.206119934910129</v>
      </c>
      <c r="AJ267" s="17">
        <v>0.13051236612120301</v>
      </c>
      <c r="AK267" s="17"/>
      <c r="AL267" s="17">
        <v>0.21163455550020199</v>
      </c>
      <c r="AM267" s="17">
        <v>0.215634865733868</v>
      </c>
      <c r="AN267" s="17">
        <v>0.21451843331308701</v>
      </c>
      <c r="AO267" s="17">
        <v>0.30834528207213102</v>
      </c>
      <c r="AP267" s="17"/>
      <c r="AQ267" s="17">
        <v>0.25488394421210497</v>
      </c>
      <c r="AR267" s="17">
        <v>0.16891628797198599</v>
      </c>
      <c r="AS267" s="17"/>
      <c r="AT267" s="17">
        <v>0.212656456281132</v>
      </c>
      <c r="AU267" s="17">
        <v>0.25210622289782902</v>
      </c>
      <c r="AV267" s="17"/>
      <c r="AW267" s="17">
        <v>0.218686978355008</v>
      </c>
      <c r="AX267" s="17">
        <v>0.16081324193898899</v>
      </c>
      <c r="AY267" s="17">
        <v>0.26253031027285301</v>
      </c>
      <c r="AZ267" s="17"/>
      <c r="BA267" s="17">
        <v>0.17471763903802301</v>
      </c>
      <c r="BB267" s="17">
        <v>0.18346484022309001</v>
      </c>
      <c r="BC267" s="17">
        <v>0.28580015769584399</v>
      </c>
      <c r="BD267" s="17">
        <v>0.235506688498512</v>
      </c>
      <c r="BE267" s="17">
        <v>0.168734999509634</v>
      </c>
      <c r="BF267" s="17"/>
      <c r="BG267" s="17">
        <v>0.205216230142476</v>
      </c>
      <c r="BH267" s="17">
        <v>0.23008256225912099</v>
      </c>
      <c r="BI267" s="17"/>
      <c r="BJ267" s="17">
        <v>0.218889770637234</v>
      </c>
      <c r="BK267" s="17">
        <v>0.22769108339027699</v>
      </c>
      <c r="BL267" s="17"/>
      <c r="BM267" s="17">
        <v>0.215181112378313</v>
      </c>
      <c r="BN267" s="17">
        <v>0.24735550432219899</v>
      </c>
      <c r="BO267" s="17">
        <v>0.201285900323001</v>
      </c>
      <c r="BP267" s="17">
        <v>0.18621199425264101</v>
      </c>
      <c r="BQ267" s="17">
        <v>0.26060381030551999</v>
      </c>
      <c r="BR267" s="17"/>
      <c r="BS267" s="17">
        <v>0.24945347568295601</v>
      </c>
      <c r="BT267" s="17"/>
      <c r="BU267" s="17">
        <v>0.24895577747504199</v>
      </c>
      <c r="BV267" s="17">
        <v>0.22386345314800099</v>
      </c>
      <c r="BW267" s="17">
        <v>0.102621906292528</v>
      </c>
      <c r="BX267" s="17">
        <v>0.27253439031661703</v>
      </c>
      <c r="BY267" s="17">
        <v>0.32131379355610201</v>
      </c>
      <c r="BZ267" s="17"/>
      <c r="CA267" s="17">
        <v>0.24920753590047401</v>
      </c>
      <c r="CB267" s="17"/>
      <c r="CC267" s="17">
        <v>0.22903959168933899</v>
      </c>
      <c r="CD267" s="17">
        <v>0.20754728567324099</v>
      </c>
      <c r="CE267" s="17"/>
      <c r="CF267" s="17">
        <v>0.21671503702644301</v>
      </c>
      <c r="CG267" s="17"/>
      <c r="CH267" s="17">
        <v>0.200170007076305</v>
      </c>
      <c r="CI267" s="17">
        <v>0.157423519823254</v>
      </c>
    </row>
    <row r="268" spans="2:87" x14ac:dyDescent="0.35">
      <c r="B268" t="s">
        <v>161</v>
      </c>
      <c r="C268" s="17">
        <v>0.110423992112385</v>
      </c>
      <c r="D268" s="17">
        <v>9.5573254752152198E-2</v>
      </c>
      <c r="E268" s="17">
        <v>0.121964804728842</v>
      </c>
      <c r="F268" s="17"/>
      <c r="G268" s="17">
        <v>5.9814391403687599E-2</v>
      </c>
      <c r="H268" s="17">
        <v>0.12669602671599201</v>
      </c>
      <c r="I268" s="17">
        <v>0.153708857004555</v>
      </c>
      <c r="J268" s="17">
        <v>0.113362087063516</v>
      </c>
      <c r="K268" s="17">
        <v>6.8030640889849905E-2</v>
      </c>
      <c r="L268" s="17">
        <v>0.121721783007678</v>
      </c>
      <c r="M268" s="17"/>
      <c r="N268" s="17">
        <v>7.2511184310190296E-2</v>
      </c>
      <c r="O268" s="17">
        <v>9.7207034880764806E-2</v>
      </c>
      <c r="P268" s="17">
        <v>0.17340904218523501</v>
      </c>
      <c r="Q268" s="17">
        <v>0.118713791109212</v>
      </c>
      <c r="R268" s="17"/>
      <c r="S268" s="17">
        <v>7.6479146574320298E-2</v>
      </c>
      <c r="T268" s="17">
        <v>9.7203624129817395E-2</v>
      </c>
      <c r="U268" s="17">
        <v>9.1791360082633597E-2</v>
      </c>
      <c r="V268" s="17">
        <v>0.10402160382565</v>
      </c>
      <c r="W268" s="17">
        <v>0.248751752213623</v>
      </c>
      <c r="X268" s="17">
        <v>9.4664146600429294E-2</v>
      </c>
      <c r="Y268" s="17">
        <v>0.16272904154286</v>
      </c>
      <c r="Z268" s="17">
        <v>7.0428590617456502E-2</v>
      </c>
      <c r="AA268" s="17">
        <v>2.4679552356059498E-2</v>
      </c>
      <c r="AB268" s="17">
        <v>0.10550626558850899</v>
      </c>
      <c r="AC268" s="17">
        <v>0.29132130571548198</v>
      </c>
      <c r="AD268" s="17">
        <v>9.1827771310886305E-2</v>
      </c>
      <c r="AE268" s="17"/>
      <c r="AF268" s="17">
        <v>7.4672865930683702E-2</v>
      </c>
      <c r="AG268" s="17">
        <v>0.14178097281468699</v>
      </c>
      <c r="AH268" s="17">
        <v>5.7168533964101799E-2</v>
      </c>
      <c r="AI268" s="17">
        <v>0.122697010437213</v>
      </c>
      <c r="AJ268" s="17">
        <v>7.65305033397818E-2</v>
      </c>
      <c r="AK268" s="17"/>
      <c r="AL268" s="17">
        <v>0.140527986642105</v>
      </c>
      <c r="AM268" s="17">
        <v>8.5371920514607694E-2</v>
      </c>
      <c r="AN268" s="17">
        <v>9.3893856208893497E-2</v>
      </c>
      <c r="AO268" s="17">
        <v>0.118702190540942</v>
      </c>
      <c r="AP268" s="17"/>
      <c r="AQ268" s="17">
        <v>0.119188456184326</v>
      </c>
      <c r="AR268" s="17">
        <v>9.7588006621791901E-2</v>
      </c>
      <c r="AS268" s="17"/>
      <c r="AT268" s="17">
        <v>9.5480409036061198E-2</v>
      </c>
      <c r="AU268" s="17">
        <v>0.122018012476781</v>
      </c>
      <c r="AV268" s="17"/>
      <c r="AW268" s="17">
        <v>7.8677746165293494E-2</v>
      </c>
      <c r="AX268" s="17">
        <v>0.12151489473673301</v>
      </c>
      <c r="AY268" s="17">
        <v>0.11242931457904499</v>
      </c>
      <c r="AZ268" s="17"/>
      <c r="BA268" s="17">
        <v>9.6445973880151706E-2</v>
      </c>
      <c r="BB268" s="17">
        <v>9.7125341289283407E-2</v>
      </c>
      <c r="BC268" s="17">
        <v>0.13126971397817899</v>
      </c>
      <c r="BD268" s="17">
        <v>0.112942978721738</v>
      </c>
      <c r="BE268" s="17">
        <v>0.12253798835270401</v>
      </c>
      <c r="BF268" s="17"/>
      <c r="BG268" s="17">
        <v>0.10601180467497</v>
      </c>
      <c r="BH268" s="17">
        <v>0.113431987625252</v>
      </c>
      <c r="BI268" s="17"/>
      <c r="BJ268" s="17">
        <v>0.108388767254069</v>
      </c>
      <c r="BK268" s="17">
        <v>0.119585953952465</v>
      </c>
      <c r="BL268" s="17"/>
      <c r="BM268" s="17">
        <v>0.222376665575686</v>
      </c>
      <c r="BN268" s="17">
        <v>8.3558692367521295E-2</v>
      </c>
      <c r="BO268" s="17">
        <v>7.2306613578015405E-2</v>
      </c>
      <c r="BP268" s="17">
        <v>0.108125401559288</v>
      </c>
      <c r="BQ268" s="17">
        <v>3.4752760868032799E-2</v>
      </c>
      <c r="BR268" s="17"/>
      <c r="BS268" s="17">
        <v>5.0496730183027201E-2</v>
      </c>
      <c r="BT268" s="17"/>
      <c r="BU268" s="17">
        <v>7.9050864751840103E-2</v>
      </c>
      <c r="BV268" s="17">
        <v>5.7770609165265503E-2</v>
      </c>
      <c r="BW268" s="17">
        <v>0.103478859033952</v>
      </c>
      <c r="BX268" s="17">
        <v>5.19943499385985E-2</v>
      </c>
      <c r="BY268" s="17">
        <v>0.340226756289983</v>
      </c>
      <c r="BZ268" s="17"/>
      <c r="CA268" s="17">
        <v>8.5091254502675601E-2</v>
      </c>
      <c r="CB268" s="17"/>
      <c r="CC268" s="17">
        <v>0.10286727550052099</v>
      </c>
      <c r="CD268" s="17">
        <v>9.7013477219334204E-2</v>
      </c>
      <c r="CE268" s="17"/>
      <c r="CF268" s="17">
        <v>8.3420854246667203E-2</v>
      </c>
      <c r="CG268" s="17"/>
      <c r="CH268" s="17">
        <v>0.10987148636774401</v>
      </c>
      <c r="CI268" s="17">
        <v>7.6410506839412196E-2</v>
      </c>
    </row>
    <row r="269" spans="2:87" x14ac:dyDescent="0.35"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  <c r="AX269" s="17"/>
      <c r="AY269" s="17"/>
      <c r="AZ269" s="17"/>
      <c r="BA269" s="17"/>
      <c r="BB269" s="17"/>
      <c r="BC269" s="17"/>
      <c r="BD269" s="17"/>
      <c r="BE269" s="17"/>
      <c r="BF269" s="17"/>
      <c r="BG269" s="17"/>
      <c r="BH269" s="17"/>
      <c r="BI269" s="17"/>
      <c r="BJ269" s="17"/>
      <c r="BK269" s="17"/>
      <c r="BL269" s="17"/>
      <c r="BM269" s="17"/>
      <c r="BN269" s="17"/>
      <c r="BO269" s="17"/>
      <c r="BP269" s="17"/>
      <c r="BQ269" s="17"/>
      <c r="BR269" s="17"/>
      <c r="BS269" s="17"/>
      <c r="BT269" s="17"/>
      <c r="BU269" s="17"/>
      <c r="BV269" s="17"/>
      <c r="BW269" s="17"/>
      <c r="BX269" s="17"/>
      <c r="BY269" s="17"/>
      <c r="BZ269" s="17"/>
      <c r="CA269" s="17"/>
      <c r="CB269" s="17"/>
      <c r="CC269" s="17"/>
      <c r="CD269" s="17"/>
      <c r="CE269" s="17"/>
      <c r="CF269" s="17"/>
      <c r="CG269" s="17"/>
      <c r="CH269" s="17"/>
      <c r="CI269" s="17"/>
    </row>
    <row r="270" spans="2:87" x14ac:dyDescent="0.35">
      <c r="B270" s="6" t="s">
        <v>188</v>
      </c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  <c r="AY270" s="17"/>
      <c r="AZ270" s="17"/>
      <c r="BA270" s="17"/>
      <c r="BB270" s="17"/>
      <c r="BC270" s="17"/>
      <c r="BD270" s="17"/>
      <c r="BE270" s="17"/>
      <c r="BF270" s="17"/>
      <c r="BG270" s="17"/>
      <c r="BH270" s="17"/>
      <c r="BI270" s="17"/>
      <c r="BJ270" s="17"/>
      <c r="BK270" s="17"/>
      <c r="BL270" s="17"/>
      <c r="BM270" s="17"/>
      <c r="BN270" s="17"/>
      <c r="BO270" s="17"/>
      <c r="BP270" s="17"/>
      <c r="BQ270" s="17"/>
      <c r="BR270" s="17"/>
      <c r="BS270" s="17"/>
      <c r="BT270" s="17"/>
      <c r="BU270" s="17"/>
      <c r="BV270" s="17"/>
      <c r="BW270" s="17"/>
      <c r="BX270" s="17"/>
      <c r="BY270" s="17"/>
      <c r="BZ270" s="17"/>
      <c r="CA270" s="17"/>
      <c r="CB270" s="17"/>
      <c r="CC270" s="17"/>
      <c r="CD270" s="17"/>
      <c r="CE270" s="17"/>
      <c r="CF270" s="17"/>
      <c r="CG270" s="17"/>
      <c r="CH270" s="17"/>
      <c r="CI270" s="17"/>
    </row>
    <row r="271" spans="2:87" x14ac:dyDescent="0.35">
      <c r="B271" s="24" t="s">
        <v>163</v>
      </c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  <c r="BO271" s="17"/>
      <c r="BP271" s="17"/>
      <c r="BQ271" s="17"/>
      <c r="BR271" s="17"/>
      <c r="BS271" s="17"/>
      <c r="BT271" s="17"/>
      <c r="BU271" s="17"/>
      <c r="BV271" s="17"/>
      <c r="BW271" s="17"/>
      <c r="BX271" s="17"/>
      <c r="BY271" s="17"/>
      <c r="BZ271" s="17"/>
      <c r="CA271" s="17"/>
      <c r="CB271" s="17"/>
      <c r="CC271" s="17"/>
      <c r="CD271" s="17"/>
      <c r="CE271" s="17"/>
      <c r="CF271" s="17"/>
      <c r="CG271" s="17"/>
      <c r="CH271" s="17"/>
      <c r="CI271" s="17"/>
    </row>
    <row r="272" spans="2:87" x14ac:dyDescent="0.35">
      <c r="B272" t="s">
        <v>157</v>
      </c>
      <c r="C272" s="17">
        <v>0.171467263586361</v>
      </c>
      <c r="D272" s="17">
        <v>0.20190112467381899</v>
      </c>
      <c r="E272" s="17">
        <v>0.14338101056371599</v>
      </c>
      <c r="F272" s="17"/>
      <c r="G272" s="17">
        <v>0.28542792655253502</v>
      </c>
      <c r="H272" s="17">
        <v>0.22386984021558401</v>
      </c>
      <c r="I272" s="17">
        <v>0.19145171458526</v>
      </c>
      <c r="J272" s="17">
        <v>7.8107432789919495E-2</v>
      </c>
      <c r="K272" s="17">
        <v>0.13139462409136801</v>
      </c>
      <c r="L272" s="17">
        <v>0.144486327404518</v>
      </c>
      <c r="M272" s="17"/>
      <c r="N272" s="17">
        <v>0.166608966249117</v>
      </c>
      <c r="O272" s="17">
        <v>0.15476179825223399</v>
      </c>
      <c r="P272" s="17">
        <v>0.147018764856615</v>
      </c>
      <c r="Q272" s="17">
        <v>0.227389582479854</v>
      </c>
      <c r="R272" s="17"/>
      <c r="S272" s="17">
        <v>0.26771299403453802</v>
      </c>
      <c r="T272" s="17">
        <v>0.14811364983150199</v>
      </c>
      <c r="U272" s="17">
        <v>4.9318787896170897E-2</v>
      </c>
      <c r="V272" s="17">
        <v>0.125773788373336</v>
      </c>
      <c r="W272" s="17">
        <v>0.12228901630097901</v>
      </c>
      <c r="X272" s="17">
        <v>0.134875705276298</v>
      </c>
      <c r="Y272" s="17">
        <v>0.202990486967218</v>
      </c>
      <c r="Z272" s="17">
        <v>0.28016082247153001</v>
      </c>
      <c r="AA272" s="17">
        <v>0.26170230916013598</v>
      </c>
      <c r="AB272" s="17">
        <v>0.154580924360876</v>
      </c>
      <c r="AC272" s="17">
        <v>0.21223297016595899</v>
      </c>
      <c r="AD272" s="17">
        <v>0</v>
      </c>
      <c r="AE272" s="17"/>
      <c r="AF272" s="17">
        <v>0.290299591939644</v>
      </c>
      <c r="AG272" s="17">
        <v>0.18041978663584099</v>
      </c>
      <c r="AH272" s="17">
        <v>9.2035978323194004E-2</v>
      </c>
      <c r="AI272" s="17">
        <v>8.2911559679864702E-2</v>
      </c>
      <c r="AJ272" s="17">
        <v>0.220879173609943</v>
      </c>
      <c r="AK272" s="17"/>
      <c r="AL272" s="17">
        <v>0.13732895656011199</v>
      </c>
      <c r="AM272" s="17">
        <v>0.17266529568275499</v>
      </c>
      <c r="AN272" s="17">
        <v>0.17344368937138699</v>
      </c>
      <c r="AO272" s="17">
        <v>0.362421061549066</v>
      </c>
      <c r="AP272" s="17"/>
      <c r="AQ272" s="17">
        <v>0.165611766454618</v>
      </c>
      <c r="AR272" s="17">
        <v>0.1800429249852</v>
      </c>
      <c r="AS272" s="17"/>
      <c r="AT272" s="17">
        <v>0.19796582080134401</v>
      </c>
      <c r="AU272" s="17">
        <v>0.122390297001891</v>
      </c>
      <c r="AV272" s="17"/>
      <c r="AW272" s="17">
        <v>0.15793813047194799</v>
      </c>
      <c r="AX272" s="17">
        <v>9.8543395283658797E-2</v>
      </c>
      <c r="AY272" s="17">
        <v>0.26335335245368002</v>
      </c>
      <c r="AZ272" s="17"/>
      <c r="BA272" s="17">
        <v>0.19972870074933999</v>
      </c>
      <c r="BB272" s="17">
        <v>0.17254297322770701</v>
      </c>
      <c r="BC272" s="17">
        <v>0.17257031652553401</v>
      </c>
      <c r="BD272" s="17">
        <v>0.16053878689435799</v>
      </c>
      <c r="BE272" s="17">
        <v>0</v>
      </c>
      <c r="BF272" s="17"/>
      <c r="BG272" s="17">
        <v>0.15277082767899899</v>
      </c>
      <c r="BH272" s="17">
        <v>0.184213502524228</v>
      </c>
      <c r="BI272" s="17"/>
      <c r="BJ272" s="17">
        <v>0.17125455821465799</v>
      </c>
      <c r="BK272" s="17">
        <v>0.17511038350329999</v>
      </c>
      <c r="BL272" s="17"/>
      <c r="BM272" s="17">
        <v>0.21592697640192501</v>
      </c>
      <c r="BN272" s="17">
        <v>0.19992127598194201</v>
      </c>
      <c r="BO272" s="17">
        <v>0.18944516347885401</v>
      </c>
      <c r="BP272" s="17">
        <v>4.4931536042585103E-2</v>
      </c>
      <c r="BQ272" s="17">
        <v>0.144422159879811</v>
      </c>
      <c r="BR272" s="17"/>
      <c r="BS272" s="17">
        <v>0.24418774895599299</v>
      </c>
      <c r="BT272" s="17"/>
      <c r="BU272" s="17">
        <v>0.24571885705254801</v>
      </c>
      <c r="BV272" s="17">
        <v>0.23271250344738501</v>
      </c>
      <c r="BW272" s="17">
        <v>3.5294290619380997E-2</v>
      </c>
      <c r="BX272" s="17">
        <v>0.16048879117310499</v>
      </c>
      <c r="BY272" s="17">
        <v>0.166257089401976</v>
      </c>
      <c r="BZ272" s="17"/>
      <c r="CA272" s="17">
        <v>0.39905462584740098</v>
      </c>
      <c r="CB272" s="17"/>
      <c r="CC272" s="17">
        <v>0.165840856407246</v>
      </c>
      <c r="CD272" s="17">
        <v>0.185758680453039</v>
      </c>
      <c r="CE272" s="17"/>
      <c r="CF272" s="17">
        <v>0.185665150510892</v>
      </c>
      <c r="CG272" s="17"/>
      <c r="CH272" s="17">
        <v>0.115134416299253</v>
      </c>
      <c r="CI272" s="17">
        <v>0.22663594425449901</v>
      </c>
    </row>
    <row r="273" spans="2:87" x14ac:dyDescent="0.35">
      <c r="B273" t="s">
        <v>158</v>
      </c>
      <c r="C273" s="17">
        <v>0.25424814829739201</v>
      </c>
      <c r="D273" s="17">
        <v>0.26083124523894702</v>
      </c>
      <c r="E273" s="17">
        <v>0.25098482200056998</v>
      </c>
      <c r="F273" s="17"/>
      <c r="G273" s="17">
        <v>0.22998862581764201</v>
      </c>
      <c r="H273" s="17">
        <v>0.23939191528127701</v>
      </c>
      <c r="I273" s="17">
        <v>0.22900584140459801</v>
      </c>
      <c r="J273" s="17">
        <v>0.317228341912204</v>
      </c>
      <c r="K273" s="17">
        <v>0.15582891735530699</v>
      </c>
      <c r="L273" s="17">
        <v>0.30925246507334597</v>
      </c>
      <c r="M273" s="17"/>
      <c r="N273" s="17">
        <v>0.23401682540753399</v>
      </c>
      <c r="O273" s="17">
        <v>0.28537298727184002</v>
      </c>
      <c r="P273" s="17">
        <v>0.24057735114829101</v>
      </c>
      <c r="Q273" s="17">
        <v>0.247320953977649</v>
      </c>
      <c r="R273" s="17"/>
      <c r="S273" s="17">
        <v>0.25655782226504298</v>
      </c>
      <c r="T273" s="17">
        <v>0.33400881468165</v>
      </c>
      <c r="U273" s="17">
        <v>0.33438541530725002</v>
      </c>
      <c r="V273" s="17">
        <v>0.252140194587952</v>
      </c>
      <c r="W273" s="17">
        <v>0.24199106380202001</v>
      </c>
      <c r="X273" s="17">
        <v>0.244293362435588</v>
      </c>
      <c r="Y273" s="17">
        <v>0.29553804166241898</v>
      </c>
      <c r="Z273" s="17">
        <v>0.19120898511017601</v>
      </c>
      <c r="AA273" s="17">
        <v>0.17366609554291601</v>
      </c>
      <c r="AB273" s="17">
        <v>0.25379060317226099</v>
      </c>
      <c r="AC273" s="17">
        <v>8.7755535946513294E-2</v>
      </c>
      <c r="AD273" s="17">
        <v>0.14325539431656101</v>
      </c>
      <c r="AE273" s="17"/>
      <c r="AF273" s="17">
        <v>0.16823304857575799</v>
      </c>
      <c r="AG273" s="17">
        <v>0.25395946873964198</v>
      </c>
      <c r="AH273" s="17">
        <v>0.28922742376487098</v>
      </c>
      <c r="AI273" s="17">
        <v>0.25682838942092301</v>
      </c>
      <c r="AJ273" s="17">
        <v>0.34497419364408999</v>
      </c>
      <c r="AK273" s="17"/>
      <c r="AL273" s="17">
        <v>0.28667732007065699</v>
      </c>
      <c r="AM273" s="17">
        <v>0.277716411042428</v>
      </c>
      <c r="AN273" s="17">
        <v>0.17241862393229301</v>
      </c>
      <c r="AO273" s="17">
        <v>0.113563000723653</v>
      </c>
      <c r="AP273" s="17"/>
      <c r="AQ273" s="17">
        <v>0.28743069891240097</v>
      </c>
      <c r="AR273" s="17">
        <v>0.20565068304008</v>
      </c>
      <c r="AS273" s="17"/>
      <c r="AT273" s="17">
        <v>0.26310414483826899</v>
      </c>
      <c r="AU273" s="17">
        <v>0.28206847548122299</v>
      </c>
      <c r="AV273" s="17"/>
      <c r="AW273" s="17">
        <v>0.28351599839327501</v>
      </c>
      <c r="AX273" s="17">
        <v>0.27400267441577097</v>
      </c>
      <c r="AY273" s="17">
        <v>0.20873803523509299</v>
      </c>
      <c r="AZ273" s="17"/>
      <c r="BA273" s="17">
        <v>0.20830160869946501</v>
      </c>
      <c r="BB273" s="17">
        <v>0.292932513938785</v>
      </c>
      <c r="BC273" s="17">
        <v>0.24819234899624901</v>
      </c>
      <c r="BD273" s="17">
        <v>0.24115888486656201</v>
      </c>
      <c r="BE273" s="17">
        <v>0.370988590440056</v>
      </c>
      <c r="BF273" s="17"/>
      <c r="BG273" s="17">
        <v>0.19211473156116399</v>
      </c>
      <c r="BH273" s="17">
        <v>0.29660741824970199</v>
      </c>
      <c r="BI273" s="17"/>
      <c r="BJ273" s="17">
        <v>0.249411992017955</v>
      </c>
      <c r="BK273" s="17">
        <v>0.27588228504436302</v>
      </c>
      <c r="BL273" s="17"/>
      <c r="BM273" s="17">
        <v>0.16067176090500601</v>
      </c>
      <c r="BN273" s="17">
        <v>0.50712803594323896</v>
      </c>
      <c r="BO273" s="17">
        <v>0.152145562521112</v>
      </c>
      <c r="BP273" s="17">
        <v>0.218337371226242</v>
      </c>
      <c r="BQ273" s="17">
        <v>0.30347518908430399</v>
      </c>
      <c r="BR273" s="17"/>
      <c r="BS273" s="17">
        <v>0.33363240904618002</v>
      </c>
      <c r="BT273" s="17"/>
      <c r="BU273" s="17">
        <v>0.49707451988506701</v>
      </c>
      <c r="BV273" s="17">
        <v>0.186780763989563</v>
      </c>
      <c r="BW273" s="17">
        <v>0.168068053863209</v>
      </c>
      <c r="BX273" s="17">
        <v>0.28174820021789798</v>
      </c>
      <c r="BY273" s="17">
        <v>8.1452366852612396E-2</v>
      </c>
      <c r="BZ273" s="17"/>
      <c r="CA273" s="17">
        <v>0.23496661313206499</v>
      </c>
      <c r="CB273" s="17"/>
      <c r="CC273" s="17">
        <v>0.245918817985532</v>
      </c>
      <c r="CD273" s="17">
        <v>0.29649108219805198</v>
      </c>
      <c r="CE273" s="17"/>
      <c r="CF273" s="17">
        <v>0.17239802322662701</v>
      </c>
      <c r="CG273" s="17"/>
      <c r="CH273" s="17">
        <v>0.26567157211839099</v>
      </c>
      <c r="CI273" s="17">
        <v>0.19002578986554799</v>
      </c>
    </row>
    <row r="274" spans="2:87" x14ac:dyDescent="0.35">
      <c r="B274" t="s">
        <v>159</v>
      </c>
      <c r="C274" s="17">
        <v>0.19537234907537601</v>
      </c>
      <c r="D274" s="17">
        <v>0.17224624050891801</v>
      </c>
      <c r="E274" s="17">
        <v>0.216554190696683</v>
      </c>
      <c r="F274" s="17"/>
      <c r="G274" s="17">
        <v>8.1696404682549698E-2</v>
      </c>
      <c r="H274" s="17">
        <v>0.14208092779868101</v>
      </c>
      <c r="I274" s="17">
        <v>0.20723169245749401</v>
      </c>
      <c r="J274" s="17">
        <v>0.18175835210553601</v>
      </c>
      <c r="K274" s="17">
        <v>0.25351813041884103</v>
      </c>
      <c r="L274" s="17">
        <v>0.268286452481664</v>
      </c>
      <c r="M274" s="17"/>
      <c r="N274" s="17">
        <v>0.224524375676729</v>
      </c>
      <c r="O274" s="17">
        <v>0.211510069016597</v>
      </c>
      <c r="P274" s="17">
        <v>0.158221797010935</v>
      </c>
      <c r="Q274" s="17">
        <v>0.16547887750953699</v>
      </c>
      <c r="R274" s="17"/>
      <c r="S274" s="17">
        <v>0.16051645272499501</v>
      </c>
      <c r="T274" s="17">
        <v>0.2028717712942</v>
      </c>
      <c r="U274" s="17">
        <v>0.37704776236028698</v>
      </c>
      <c r="V274" s="17">
        <v>0.21684171849915199</v>
      </c>
      <c r="W274" s="17">
        <v>0.178326220183291</v>
      </c>
      <c r="X274" s="17">
        <v>0.20064206188776701</v>
      </c>
      <c r="Y274" s="17">
        <v>0.140886300390441</v>
      </c>
      <c r="Z274" s="17">
        <v>0.154773096530228</v>
      </c>
      <c r="AA274" s="17">
        <v>0.170646729179282</v>
      </c>
      <c r="AB274" s="17">
        <v>0.12994504646275301</v>
      </c>
      <c r="AC274" s="17">
        <v>0.16315848953454501</v>
      </c>
      <c r="AD274" s="17">
        <v>0.30562332000322201</v>
      </c>
      <c r="AE274" s="17"/>
      <c r="AF274" s="17">
        <v>0.17911360610878399</v>
      </c>
      <c r="AG274" s="17">
        <v>0.185269465557026</v>
      </c>
      <c r="AH274" s="17">
        <v>0.24541388899359501</v>
      </c>
      <c r="AI274" s="17">
        <v>0.26414682718061799</v>
      </c>
      <c r="AJ274" s="17">
        <v>0.13955686101300699</v>
      </c>
      <c r="AK274" s="17"/>
      <c r="AL274" s="17">
        <v>0.17947026115626899</v>
      </c>
      <c r="AM274" s="17">
        <v>0.229223690977927</v>
      </c>
      <c r="AN274" s="17">
        <v>0.22068552344730699</v>
      </c>
      <c r="AO274" s="17">
        <v>3.0161610766875301E-2</v>
      </c>
      <c r="AP274" s="17"/>
      <c r="AQ274" s="17">
        <v>0.18073896535387299</v>
      </c>
      <c r="AR274" s="17">
        <v>0.216803653897405</v>
      </c>
      <c r="AS274" s="17"/>
      <c r="AT274" s="17">
        <v>0.18465788333914701</v>
      </c>
      <c r="AU274" s="17">
        <v>0.27313547576830699</v>
      </c>
      <c r="AV274" s="17"/>
      <c r="AW274" s="17">
        <v>0.244686376890453</v>
      </c>
      <c r="AX274" s="17">
        <v>0.20780069849521199</v>
      </c>
      <c r="AY274" s="17">
        <v>0.156857579389376</v>
      </c>
      <c r="AZ274" s="17"/>
      <c r="BA274" s="17">
        <v>0.17218316017615401</v>
      </c>
      <c r="BB274" s="17">
        <v>0.192734758021714</v>
      </c>
      <c r="BC274" s="17">
        <v>0.203050549880776</v>
      </c>
      <c r="BD274" s="17">
        <v>0.19058900590768599</v>
      </c>
      <c r="BE274" s="17">
        <v>0.30483945687974001</v>
      </c>
      <c r="BF274" s="17"/>
      <c r="BG274" s="17">
        <v>0.18714541079219099</v>
      </c>
      <c r="BH274" s="17">
        <v>0.20098103950194399</v>
      </c>
      <c r="BI274" s="17"/>
      <c r="BJ274" s="17">
        <v>0.191673799199711</v>
      </c>
      <c r="BK274" s="17">
        <v>0.195140523680919</v>
      </c>
      <c r="BL274" s="17"/>
      <c r="BM274" s="17">
        <v>0.20186704963317001</v>
      </c>
      <c r="BN274" s="17">
        <v>0.162067327657656</v>
      </c>
      <c r="BO274" s="17">
        <v>0.241638446126274</v>
      </c>
      <c r="BP274" s="17">
        <v>0.18398001354457399</v>
      </c>
      <c r="BQ274" s="17">
        <v>0.17201251034860399</v>
      </c>
      <c r="BR274" s="17"/>
      <c r="BS274" s="17">
        <v>0.173935220898009</v>
      </c>
      <c r="BT274" s="17"/>
      <c r="BU274" s="17">
        <v>0.13046677208674001</v>
      </c>
      <c r="BV274" s="17">
        <v>0.20676193846299901</v>
      </c>
      <c r="BW274" s="17">
        <v>0.31093013463017599</v>
      </c>
      <c r="BX274" s="17">
        <v>0.17523328514948999</v>
      </c>
      <c r="BY274" s="17">
        <v>0.14440217201017</v>
      </c>
      <c r="BZ274" s="17"/>
      <c r="CA274" s="17">
        <v>0.12734736890527501</v>
      </c>
      <c r="CB274" s="17"/>
      <c r="CC274" s="17">
        <v>0.203689853946039</v>
      </c>
      <c r="CD274" s="17">
        <v>0.177851483011742</v>
      </c>
      <c r="CE274" s="17"/>
      <c r="CF274" s="17">
        <v>0.28392946247690898</v>
      </c>
      <c r="CG274" s="17"/>
      <c r="CH274" s="17">
        <v>0.204399634552585</v>
      </c>
      <c r="CI274" s="17">
        <v>0.19526611918940201</v>
      </c>
    </row>
    <row r="275" spans="2:87" x14ac:dyDescent="0.35">
      <c r="B275" t="s">
        <v>160</v>
      </c>
      <c r="C275" s="17">
        <v>0.28103794279954503</v>
      </c>
      <c r="D275" s="17">
        <v>0.28604187853361501</v>
      </c>
      <c r="E275" s="17">
        <v>0.27580023974788598</v>
      </c>
      <c r="F275" s="17"/>
      <c r="G275" s="17">
        <v>0.34307265154358701</v>
      </c>
      <c r="H275" s="17">
        <v>0.27321509786143799</v>
      </c>
      <c r="I275" s="17">
        <v>0.23206166597230901</v>
      </c>
      <c r="J275" s="17">
        <v>0.29882217835098601</v>
      </c>
      <c r="K275" s="17">
        <v>0.42143224695155701</v>
      </c>
      <c r="L275" s="17">
        <v>0.187529026275256</v>
      </c>
      <c r="M275" s="17"/>
      <c r="N275" s="17">
        <v>0.30629222801954398</v>
      </c>
      <c r="O275" s="17">
        <v>0.25052431388422602</v>
      </c>
      <c r="P275" s="17">
        <v>0.29820153746160999</v>
      </c>
      <c r="Q275" s="17">
        <v>0.27809095756303098</v>
      </c>
      <c r="R275" s="17"/>
      <c r="S275" s="17">
        <v>0.26533503331104002</v>
      </c>
      <c r="T275" s="17">
        <v>0.24644006796343901</v>
      </c>
      <c r="U275" s="17">
        <v>0.16989726610455599</v>
      </c>
      <c r="V275" s="17">
        <v>0.27629218049190901</v>
      </c>
      <c r="W275" s="17">
        <v>0.20864194750008799</v>
      </c>
      <c r="X275" s="17">
        <v>0.28389384347358598</v>
      </c>
      <c r="Y275" s="17">
        <v>0.24345183140937099</v>
      </c>
      <c r="Z275" s="17">
        <v>0.30342850527060899</v>
      </c>
      <c r="AA275" s="17">
        <v>0.36930531376160702</v>
      </c>
      <c r="AB275" s="17">
        <v>0.37645868860903198</v>
      </c>
      <c r="AC275" s="17">
        <v>0.241083507770529</v>
      </c>
      <c r="AD275" s="17">
        <v>0.55112128568021701</v>
      </c>
      <c r="AE275" s="17"/>
      <c r="AF275" s="17">
        <v>0.284403385384073</v>
      </c>
      <c r="AG275" s="17">
        <v>0.27065351086913803</v>
      </c>
      <c r="AH275" s="17">
        <v>0.33286155733211498</v>
      </c>
      <c r="AI275" s="17">
        <v>0.27341621328137999</v>
      </c>
      <c r="AJ275" s="17">
        <v>0.20134990715213899</v>
      </c>
      <c r="AK275" s="17"/>
      <c r="AL275" s="17">
        <v>0.26557430239881102</v>
      </c>
      <c r="AM275" s="17">
        <v>0.241920960356932</v>
      </c>
      <c r="AN275" s="17">
        <v>0.37940349392137401</v>
      </c>
      <c r="AO275" s="17">
        <v>0.37515213641946399</v>
      </c>
      <c r="AP275" s="17"/>
      <c r="AQ275" s="17">
        <v>0.252737764942018</v>
      </c>
      <c r="AR275" s="17">
        <v>0.32248493480940099</v>
      </c>
      <c r="AS275" s="17"/>
      <c r="AT275" s="17">
        <v>0.26451219867895198</v>
      </c>
      <c r="AU275" s="17">
        <v>0.232446968758733</v>
      </c>
      <c r="AV275" s="17"/>
      <c r="AW275" s="17">
        <v>0.25445028699354799</v>
      </c>
      <c r="AX275" s="17">
        <v>0.28626034602279898</v>
      </c>
      <c r="AY275" s="17">
        <v>0.28856145482928602</v>
      </c>
      <c r="AZ275" s="17"/>
      <c r="BA275" s="17">
        <v>0.34772410660640501</v>
      </c>
      <c r="BB275" s="17">
        <v>0.241354419055163</v>
      </c>
      <c r="BC275" s="17">
        <v>0.25033139153068401</v>
      </c>
      <c r="BD275" s="17">
        <v>0.30909274031608802</v>
      </c>
      <c r="BE275" s="17">
        <v>0.279415320310136</v>
      </c>
      <c r="BF275" s="17"/>
      <c r="BG275" s="17">
        <v>0.345644060423134</v>
      </c>
      <c r="BH275" s="17">
        <v>0.236992916455571</v>
      </c>
      <c r="BI275" s="17"/>
      <c r="BJ275" s="17">
        <v>0.28309269271252901</v>
      </c>
      <c r="BK275" s="17">
        <v>0.27837954111472502</v>
      </c>
      <c r="BL275" s="17"/>
      <c r="BM275" s="17">
        <v>0.226537924733694</v>
      </c>
      <c r="BN275" s="17">
        <v>5.31995578227051E-2</v>
      </c>
      <c r="BO275" s="17">
        <v>0.35130904879513503</v>
      </c>
      <c r="BP275" s="17">
        <v>0.47370515354119402</v>
      </c>
      <c r="BQ275" s="17">
        <v>0.34624215093442801</v>
      </c>
      <c r="BR275" s="17"/>
      <c r="BS275" s="17">
        <v>0.20538497701880301</v>
      </c>
      <c r="BT275" s="17"/>
      <c r="BU275" s="17">
        <v>5.4692850745425098E-2</v>
      </c>
      <c r="BV275" s="17">
        <v>0.32363115124865399</v>
      </c>
      <c r="BW275" s="17">
        <v>0.446151525075141</v>
      </c>
      <c r="BX275" s="17">
        <v>0.32188230217394198</v>
      </c>
      <c r="BY275" s="17">
        <v>0.321106289992379</v>
      </c>
      <c r="BZ275" s="17"/>
      <c r="CA275" s="17">
        <v>0.18683595212616499</v>
      </c>
      <c r="CB275" s="17"/>
      <c r="CC275" s="17">
        <v>0.294746303495798</v>
      </c>
      <c r="CD275" s="17">
        <v>0.24286802873914001</v>
      </c>
      <c r="CE275" s="17"/>
      <c r="CF275" s="17">
        <v>0.27477115779463501</v>
      </c>
      <c r="CG275" s="17"/>
      <c r="CH275" s="17">
        <v>0.29900506568382101</v>
      </c>
      <c r="CI275" s="17">
        <v>0.35469731356929601</v>
      </c>
    </row>
    <row r="276" spans="2:87" x14ac:dyDescent="0.35">
      <c r="B276" t="s">
        <v>161</v>
      </c>
      <c r="C276" s="17">
        <v>9.7874296241325806E-2</v>
      </c>
      <c r="D276" s="17">
        <v>7.8979511044700898E-2</v>
      </c>
      <c r="E276" s="17">
        <v>0.113279736991146</v>
      </c>
      <c r="F276" s="17"/>
      <c r="G276" s="17">
        <v>5.9814391403687599E-2</v>
      </c>
      <c r="H276" s="17">
        <v>0.12144221884302001</v>
      </c>
      <c r="I276" s="17">
        <v>0.140249085580338</v>
      </c>
      <c r="J276" s="17">
        <v>0.12408369484135399</v>
      </c>
      <c r="K276" s="17">
        <v>3.7826081182926997E-2</v>
      </c>
      <c r="L276" s="17">
        <v>9.0445728765215699E-2</v>
      </c>
      <c r="M276" s="17"/>
      <c r="N276" s="17">
        <v>6.8557604647075998E-2</v>
      </c>
      <c r="O276" s="17">
        <v>9.7830831575102001E-2</v>
      </c>
      <c r="P276" s="17">
        <v>0.155980549522549</v>
      </c>
      <c r="Q276" s="17">
        <v>8.1719628469929403E-2</v>
      </c>
      <c r="R276" s="17"/>
      <c r="S276" s="17">
        <v>4.9877697664383498E-2</v>
      </c>
      <c r="T276" s="17">
        <v>6.8565696229209605E-2</v>
      </c>
      <c r="U276" s="17">
        <v>6.9350768331735896E-2</v>
      </c>
      <c r="V276" s="17">
        <v>0.12895211804765</v>
      </c>
      <c r="W276" s="17">
        <v>0.248751752213623</v>
      </c>
      <c r="X276" s="17">
        <v>0.13629502692676099</v>
      </c>
      <c r="Y276" s="17">
        <v>0.117133339570552</v>
      </c>
      <c r="Z276" s="17">
        <v>7.0428590617456502E-2</v>
      </c>
      <c r="AA276" s="17">
        <v>2.4679552356059498E-2</v>
      </c>
      <c r="AB276" s="17">
        <v>8.5224737395078201E-2</v>
      </c>
      <c r="AC276" s="17">
        <v>0.29576949658245399</v>
      </c>
      <c r="AD276" s="17">
        <v>0</v>
      </c>
      <c r="AE276" s="17"/>
      <c r="AF276" s="17">
        <v>7.7950367991740696E-2</v>
      </c>
      <c r="AG276" s="17">
        <v>0.109697768198354</v>
      </c>
      <c r="AH276" s="17">
        <v>4.04611515862245E-2</v>
      </c>
      <c r="AI276" s="17">
        <v>0.122697010437213</v>
      </c>
      <c r="AJ276" s="17">
        <v>9.3239864580820203E-2</v>
      </c>
      <c r="AK276" s="17"/>
      <c r="AL276" s="17">
        <v>0.13094915981415001</v>
      </c>
      <c r="AM276" s="17">
        <v>7.8473641939958594E-2</v>
      </c>
      <c r="AN276" s="17">
        <v>5.4048669327638403E-2</v>
      </c>
      <c r="AO276" s="17">
        <v>0.118702190540942</v>
      </c>
      <c r="AP276" s="17"/>
      <c r="AQ276" s="17">
        <v>0.113480804337089</v>
      </c>
      <c r="AR276" s="17">
        <v>7.5017803267914296E-2</v>
      </c>
      <c r="AS276" s="17"/>
      <c r="AT276" s="17">
        <v>8.9759952342288299E-2</v>
      </c>
      <c r="AU276" s="17">
        <v>8.9958782989845706E-2</v>
      </c>
      <c r="AV276" s="17"/>
      <c r="AW276" s="17">
        <v>5.9409207250776197E-2</v>
      </c>
      <c r="AX276" s="17">
        <v>0.13339288578256001</v>
      </c>
      <c r="AY276" s="17">
        <v>8.2489578092565005E-2</v>
      </c>
      <c r="AZ276" s="17"/>
      <c r="BA276" s="17">
        <v>7.2062423768635697E-2</v>
      </c>
      <c r="BB276" s="17">
        <v>0.10043533575663</v>
      </c>
      <c r="BC276" s="17">
        <v>0.125855393066756</v>
      </c>
      <c r="BD276" s="17">
        <v>9.8620582015305894E-2</v>
      </c>
      <c r="BE276" s="17">
        <v>4.47566323700678E-2</v>
      </c>
      <c r="BF276" s="17"/>
      <c r="BG276" s="17">
        <v>0.122324969544513</v>
      </c>
      <c r="BH276" s="17">
        <v>8.1205123268554794E-2</v>
      </c>
      <c r="BI276" s="17"/>
      <c r="BJ276" s="17">
        <v>0.104566957855147</v>
      </c>
      <c r="BK276" s="17">
        <v>7.5487266656692295E-2</v>
      </c>
      <c r="BL276" s="17"/>
      <c r="BM276" s="17">
        <v>0.194996288326205</v>
      </c>
      <c r="BN276" s="17">
        <v>7.7683802594457396E-2</v>
      </c>
      <c r="BO276" s="17">
        <v>6.5461779078624494E-2</v>
      </c>
      <c r="BP276" s="17">
        <v>7.9045925645404594E-2</v>
      </c>
      <c r="BQ276" s="17">
        <v>3.3847989752853601E-2</v>
      </c>
      <c r="BR276" s="17"/>
      <c r="BS276" s="17">
        <v>4.2859644081015398E-2</v>
      </c>
      <c r="BT276" s="17"/>
      <c r="BU276" s="17">
        <v>7.2047000230219996E-2</v>
      </c>
      <c r="BV276" s="17">
        <v>5.0113642851399201E-2</v>
      </c>
      <c r="BW276" s="17">
        <v>3.9555995812093299E-2</v>
      </c>
      <c r="BX276" s="17">
        <v>6.0647421285565599E-2</v>
      </c>
      <c r="BY276" s="17">
        <v>0.28678208174286202</v>
      </c>
      <c r="BZ276" s="17"/>
      <c r="CA276" s="17">
        <v>5.1795439989094E-2</v>
      </c>
      <c r="CB276" s="17"/>
      <c r="CC276" s="17">
        <v>8.9804168165384599E-2</v>
      </c>
      <c r="CD276" s="17">
        <v>9.7030725598026404E-2</v>
      </c>
      <c r="CE276" s="17"/>
      <c r="CF276" s="17">
        <v>8.3236205990937395E-2</v>
      </c>
      <c r="CG276" s="17"/>
      <c r="CH276" s="17">
        <v>0.115789311345951</v>
      </c>
      <c r="CI276" s="17">
        <v>3.3374833121255498E-2</v>
      </c>
    </row>
    <row r="277" spans="2:87" x14ac:dyDescent="0.35"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  <c r="AX277" s="17"/>
      <c r="AY277" s="17"/>
      <c r="AZ277" s="17"/>
      <c r="BA277" s="17"/>
      <c r="BB277" s="17"/>
      <c r="BC277" s="17"/>
      <c r="BD277" s="17"/>
      <c r="BE277" s="17"/>
      <c r="BF277" s="17"/>
      <c r="BG277" s="17"/>
      <c r="BH277" s="17"/>
      <c r="BI277" s="17"/>
      <c r="BJ277" s="17"/>
      <c r="BK277" s="17"/>
      <c r="BL277" s="17"/>
      <c r="BM277" s="17"/>
      <c r="BN277" s="17"/>
      <c r="BO277" s="17"/>
      <c r="BP277" s="17"/>
      <c r="BQ277" s="17"/>
      <c r="BR277" s="17"/>
      <c r="BS277" s="17"/>
      <c r="BT277" s="17"/>
      <c r="BU277" s="17"/>
      <c r="BV277" s="17"/>
      <c r="BW277" s="17"/>
      <c r="BX277" s="17"/>
      <c r="BY277" s="17"/>
      <c r="BZ277" s="17"/>
      <c r="CA277" s="17"/>
      <c r="CB277" s="17"/>
      <c r="CC277" s="17"/>
      <c r="CD277" s="17"/>
      <c r="CE277" s="17"/>
      <c r="CF277" s="17"/>
      <c r="CG277" s="17"/>
      <c r="CH277" s="17"/>
      <c r="CI277" s="17"/>
    </row>
    <row r="278" spans="2:87" x14ac:dyDescent="0.35">
      <c r="B278" s="6" t="s">
        <v>189</v>
      </c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  <c r="AX278" s="17"/>
      <c r="AY278" s="17"/>
      <c r="AZ278" s="17"/>
      <c r="BA278" s="17"/>
      <c r="BB278" s="17"/>
      <c r="BC278" s="17"/>
      <c r="BD278" s="17"/>
      <c r="BE278" s="17"/>
      <c r="BF278" s="17"/>
      <c r="BG278" s="17"/>
      <c r="BH278" s="17"/>
      <c r="BI278" s="17"/>
      <c r="BJ278" s="17"/>
      <c r="BK278" s="17"/>
      <c r="BL278" s="17"/>
      <c r="BM278" s="17"/>
      <c r="BN278" s="17"/>
      <c r="BO278" s="17"/>
      <c r="BP278" s="17"/>
      <c r="BQ278" s="17"/>
      <c r="BR278" s="17"/>
      <c r="BS278" s="17"/>
      <c r="BT278" s="17"/>
      <c r="BU278" s="17"/>
      <c r="BV278" s="17"/>
      <c r="BW278" s="17"/>
      <c r="BX278" s="17"/>
      <c r="BY278" s="17"/>
      <c r="BZ278" s="17"/>
      <c r="CA278" s="17"/>
      <c r="CB278" s="17"/>
      <c r="CC278" s="17"/>
      <c r="CD278" s="17"/>
      <c r="CE278" s="17"/>
      <c r="CF278" s="17"/>
      <c r="CG278" s="17"/>
      <c r="CH278" s="17"/>
      <c r="CI278" s="17"/>
    </row>
    <row r="279" spans="2:87" x14ac:dyDescent="0.35">
      <c r="B279" s="24" t="s">
        <v>163</v>
      </c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  <c r="AX279" s="17"/>
      <c r="AY279" s="17"/>
      <c r="AZ279" s="17"/>
      <c r="BA279" s="17"/>
      <c r="BB279" s="17"/>
      <c r="BC279" s="17"/>
      <c r="BD279" s="17"/>
      <c r="BE279" s="17"/>
      <c r="BF279" s="17"/>
      <c r="BG279" s="17"/>
      <c r="BH279" s="17"/>
      <c r="BI279" s="17"/>
      <c r="BJ279" s="17"/>
      <c r="BK279" s="17"/>
      <c r="BL279" s="17"/>
      <c r="BM279" s="17"/>
      <c r="BN279" s="17"/>
      <c r="BO279" s="17"/>
      <c r="BP279" s="17"/>
      <c r="BQ279" s="17"/>
      <c r="BR279" s="17"/>
      <c r="BS279" s="17"/>
      <c r="BT279" s="17"/>
      <c r="BU279" s="17"/>
      <c r="BV279" s="17"/>
      <c r="BW279" s="17"/>
      <c r="BX279" s="17"/>
      <c r="BY279" s="17"/>
      <c r="BZ279" s="17"/>
      <c r="CA279" s="17"/>
      <c r="CB279" s="17"/>
      <c r="CC279" s="17"/>
      <c r="CD279" s="17"/>
      <c r="CE279" s="17"/>
      <c r="CF279" s="17"/>
      <c r="CG279" s="17"/>
      <c r="CH279" s="17"/>
      <c r="CI279" s="17"/>
    </row>
    <row r="280" spans="2:87" x14ac:dyDescent="0.35">
      <c r="B280" t="s">
        <v>157</v>
      </c>
      <c r="C280" s="17">
        <v>9.1851445707628501E-2</v>
      </c>
      <c r="D280" s="17">
        <v>0.102525814954691</v>
      </c>
      <c r="E280" s="17">
        <v>8.2411099544674002E-2</v>
      </c>
      <c r="F280" s="17"/>
      <c r="G280" s="17">
        <v>0.14047921160499599</v>
      </c>
      <c r="H280" s="17">
        <v>0.18220043650790499</v>
      </c>
      <c r="I280" s="17">
        <v>0.135262514341389</v>
      </c>
      <c r="J280" s="17">
        <v>2.2461435581188301E-2</v>
      </c>
      <c r="K280" s="17">
        <v>7.1794761460095599E-2</v>
      </c>
      <c r="L280" s="17">
        <v>3.16086371205343E-2</v>
      </c>
      <c r="M280" s="17"/>
      <c r="N280" s="17">
        <v>0.111268975506972</v>
      </c>
      <c r="O280" s="17">
        <v>8.2341147266028702E-2</v>
      </c>
      <c r="P280" s="17">
        <v>4.9432161459740401E-2</v>
      </c>
      <c r="Q280" s="17">
        <v>0.12230523238013</v>
      </c>
      <c r="R280" s="17"/>
      <c r="S280" s="17">
        <v>0.11616159803524199</v>
      </c>
      <c r="T280" s="17">
        <v>5.4275174248378001E-2</v>
      </c>
      <c r="U280" s="17">
        <v>0</v>
      </c>
      <c r="V280" s="17">
        <v>9.7501521232416996E-2</v>
      </c>
      <c r="W280" s="17">
        <v>6.4803591609695899E-2</v>
      </c>
      <c r="X280" s="17">
        <v>8.7782486331742002E-2</v>
      </c>
      <c r="Y280" s="17">
        <v>0.19847094502087201</v>
      </c>
      <c r="Z280" s="17">
        <v>0.12557329308804099</v>
      </c>
      <c r="AA280" s="17">
        <v>8.1192552912693297E-2</v>
      </c>
      <c r="AB280" s="17">
        <v>9.2210618769835301E-2</v>
      </c>
      <c r="AC280" s="17">
        <v>0.17049586990986401</v>
      </c>
      <c r="AD280" s="17">
        <v>0</v>
      </c>
      <c r="AE280" s="17"/>
      <c r="AF280" s="17">
        <v>0.10526602244564801</v>
      </c>
      <c r="AG280" s="17">
        <v>0.109027658654855</v>
      </c>
      <c r="AH280" s="17">
        <v>2.1208995524974E-2</v>
      </c>
      <c r="AI280" s="17">
        <v>0.109080776761166</v>
      </c>
      <c r="AJ280" s="17">
        <v>0.123390729503656</v>
      </c>
      <c r="AK280" s="17"/>
      <c r="AL280" s="17">
        <v>7.6301198733798398E-2</v>
      </c>
      <c r="AM280" s="17">
        <v>7.9910843647305801E-2</v>
      </c>
      <c r="AN280" s="17">
        <v>8.7976162329170104E-2</v>
      </c>
      <c r="AO280" s="17">
        <v>0.26395258303922697</v>
      </c>
      <c r="AP280" s="17"/>
      <c r="AQ280" s="17">
        <v>8.2779306454158902E-2</v>
      </c>
      <c r="AR280" s="17">
        <v>0.105138036521433</v>
      </c>
      <c r="AS280" s="17"/>
      <c r="AT280" s="17">
        <v>0.12792372894305101</v>
      </c>
      <c r="AU280" s="17">
        <v>2.2622490121834399E-2</v>
      </c>
      <c r="AV280" s="17"/>
      <c r="AW280" s="17">
        <v>6.8186263290917704E-2</v>
      </c>
      <c r="AX280" s="17">
        <v>4.6181722649490498E-2</v>
      </c>
      <c r="AY280" s="17">
        <v>0.15754571818914001</v>
      </c>
      <c r="AZ280" s="17"/>
      <c r="BA280" s="17">
        <v>0.154195013842089</v>
      </c>
      <c r="BB280" s="17">
        <v>8.2284245070782594E-2</v>
      </c>
      <c r="BC280" s="17">
        <v>7.1925099365594103E-2</v>
      </c>
      <c r="BD280" s="17">
        <v>6.8713178168557307E-2</v>
      </c>
      <c r="BE280" s="17">
        <v>0</v>
      </c>
      <c r="BF280" s="17"/>
      <c r="BG280" s="17">
        <v>7.9106349290906403E-2</v>
      </c>
      <c r="BH280" s="17">
        <v>0.100540376850367</v>
      </c>
      <c r="BI280" s="17"/>
      <c r="BJ280" s="17">
        <v>9.81199612109529E-2</v>
      </c>
      <c r="BK280" s="17">
        <v>7.0886210930007396E-2</v>
      </c>
      <c r="BL280" s="17"/>
      <c r="BM280" s="17">
        <v>9.1117078448281194E-2</v>
      </c>
      <c r="BN280" s="17">
        <v>0.10661712351687801</v>
      </c>
      <c r="BO280" s="17">
        <v>9.5955141438316793E-2</v>
      </c>
      <c r="BP280" s="17">
        <v>4.4931536042585103E-2</v>
      </c>
      <c r="BQ280" s="17">
        <v>7.22398007546034E-2</v>
      </c>
      <c r="BR280" s="17"/>
      <c r="BS280" s="17">
        <v>0.140841162796951</v>
      </c>
      <c r="BT280" s="17"/>
      <c r="BU280" s="17">
        <v>0.132750551581437</v>
      </c>
      <c r="BV280" s="17">
        <v>0.121528591745756</v>
      </c>
      <c r="BW280" s="17">
        <v>5.7548339149752402E-2</v>
      </c>
      <c r="BX280" s="17">
        <v>8.3821005300048698E-2</v>
      </c>
      <c r="BY280" s="17">
        <v>8.2988705303464402E-2</v>
      </c>
      <c r="BZ280" s="17"/>
      <c r="CA280" s="17">
        <v>0.15564713116871201</v>
      </c>
      <c r="CB280" s="17"/>
      <c r="CC280" s="17">
        <v>9.2331623409261807E-2</v>
      </c>
      <c r="CD280" s="17">
        <v>0.104388878830145</v>
      </c>
      <c r="CE280" s="17"/>
      <c r="CF280" s="17">
        <v>9.3249419832825198E-2</v>
      </c>
      <c r="CG280" s="17"/>
      <c r="CH280" s="17">
        <v>5.0411981809336502E-2</v>
      </c>
      <c r="CI280" s="17">
        <v>8.8518001696415397E-2</v>
      </c>
    </row>
    <row r="281" spans="2:87" x14ac:dyDescent="0.35">
      <c r="B281" t="s">
        <v>158</v>
      </c>
      <c r="C281" s="17">
        <v>0.24982321553603101</v>
      </c>
      <c r="D281" s="17">
        <v>0.27433809830279499</v>
      </c>
      <c r="E281" s="17">
        <v>0.22864580780180699</v>
      </c>
      <c r="F281" s="17"/>
      <c r="G281" s="17">
        <v>0.29373946190990902</v>
      </c>
      <c r="H281" s="17">
        <v>0.20662294910940601</v>
      </c>
      <c r="I281" s="17">
        <v>0.26954317360514202</v>
      </c>
      <c r="J281" s="17">
        <v>0.32531377257055399</v>
      </c>
      <c r="K281" s="17">
        <v>9.9859802028143194E-2</v>
      </c>
      <c r="L281" s="17">
        <v>0.27250369780037698</v>
      </c>
      <c r="M281" s="17"/>
      <c r="N281" s="17">
        <v>0.217753595488301</v>
      </c>
      <c r="O281" s="17">
        <v>0.26369625475298197</v>
      </c>
      <c r="P281" s="17">
        <v>0.26831366541825402</v>
      </c>
      <c r="Q281" s="17">
        <v>0.259974364368244</v>
      </c>
      <c r="R281" s="17"/>
      <c r="S281" s="17">
        <v>0.28608273056019901</v>
      </c>
      <c r="T281" s="17">
        <v>0.37452114756784199</v>
      </c>
      <c r="U281" s="17">
        <v>0.27206240798473602</v>
      </c>
      <c r="V281" s="17">
        <v>0.13050717869364101</v>
      </c>
      <c r="W281" s="17">
        <v>0.27026389826749903</v>
      </c>
      <c r="X281" s="17">
        <v>0.21517971139932399</v>
      </c>
      <c r="Y281" s="17">
        <v>0.142254440696367</v>
      </c>
      <c r="Z281" s="17">
        <v>0.25661704695847998</v>
      </c>
      <c r="AA281" s="17">
        <v>0.32631889452089002</v>
      </c>
      <c r="AB281" s="17">
        <v>0.23447814368538999</v>
      </c>
      <c r="AC281" s="17">
        <v>8.9854680517071406E-2</v>
      </c>
      <c r="AD281" s="17">
        <v>0.20712562898693199</v>
      </c>
      <c r="AE281" s="17"/>
      <c r="AF281" s="17">
        <v>0.30594363894415999</v>
      </c>
      <c r="AG281" s="17">
        <v>0.235460265399458</v>
      </c>
      <c r="AH281" s="17">
        <v>0.23498966901370899</v>
      </c>
      <c r="AI281" s="17">
        <v>0.231133365195521</v>
      </c>
      <c r="AJ281" s="17">
        <v>0.29839793370393197</v>
      </c>
      <c r="AK281" s="17"/>
      <c r="AL281" s="17">
        <v>0.22902864127624101</v>
      </c>
      <c r="AM281" s="17">
        <v>0.28781932926682402</v>
      </c>
      <c r="AN281" s="17">
        <v>0.21380303764866801</v>
      </c>
      <c r="AO281" s="17">
        <v>0.23216793672135999</v>
      </c>
      <c r="AP281" s="17"/>
      <c r="AQ281" s="17">
        <v>0.25361534082404003</v>
      </c>
      <c r="AR281" s="17">
        <v>0.24426946293052701</v>
      </c>
      <c r="AS281" s="17"/>
      <c r="AT281" s="17">
        <v>0.25772582713212</v>
      </c>
      <c r="AU281" s="17">
        <v>0.25192711979889298</v>
      </c>
      <c r="AV281" s="17"/>
      <c r="AW281" s="17">
        <v>0.25834050657567398</v>
      </c>
      <c r="AX281" s="17">
        <v>0.25054873197754202</v>
      </c>
      <c r="AY281" s="17">
        <v>0.26869245495375399</v>
      </c>
      <c r="AZ281" s="17"/>
      <c r="BA281" s="17">
        <v>0.20824020231343299</v>
      </c>
      <c r="BB281" s="17">
        <v>0.27301333933406402</v>
      </c>
      <c r="BC281" s="17">
        <v>0.26957842881472599</v>
      </c>
      <c r="BD281" s="17">
        <v>0.24701671858354901</v>
      </c>
      <c r="BE281" s="17">
        <v>0.19465772626310501</v>
      </c>
      <c r="BF281" s="17"/>
      <c r="BG281" s="17">
        <v>0.240350820741942</v>
      </c>
      <c r="BH281" s="17">
        <v>0.256280992192368</v>
      </c>
      <c r="BI281" s="17"/>
      <c r="BJ281" s="17">
        <v>0.24601114302087501</v>
      </c>
      <c r="BK281" s="17">
        <v>0.25914865557110101</v>
      </c>
      <c r="BL281" s="17"/>
      <c r="BM281" s="17">
        <v>0.23458290354025599</v>
      </c>
      <c r="BN281" s="17">
        <v>0.46812747051100101</v>
      </c>
      <c r="BO281" s="17">
        <v>0.18519582333979001</v>
      </c>
      <c r="BP281" s="17">
        <v>0.13280978626074499</v>
      </c>
      <c r="BQ281" s="17">
        <v>0.23161992692131</v>
      </c>
      <c r="BR281" s="17"/>
      <c r="BS281" s="17">
        <v>0.29327944777536602</v>
      </c>
      <c r="BT281" s="17"/>
      <c r="BU281" s="17">
        <v>0.50964373109275396</v>
      </c>
      <c r="BV281" s="17">
        <v>0.22209924056233399</v>
      </c>
      <c r="BW281" s="17">
        <v>0.141092236713458</v>
      </c>
      <c r="BX281" s="17">
        <v>0.21787974528423501</v>
      </c>
      <c r="BY281" s="17">
        <v>5.5872631986802999E-2</v>
      </c>
      <c r="BZ281" s="17"/>
      <c r="CA281" s="17">
        <v>0.33662973970707</v>
      </c>
      <c r="CB281" s="17"/>
      <c r="CC281" s="17">
        <v>0.25724922111181803</v>
      </c>
      <c r="CD281" s="17">
        <v>0.22127810352482399</v>
      </c>
      <c r="CE281" s="17"/>
      <c r="CF281" s="17">
        <v>0.239397104745247</v>
      </c>
      <c r="CG281" s="17"/>
      <c r="CH281" s="17">
        <v>0.239003939949329</v>
      </c>
      <c r="CI281" s="17">
        <v>0.27347223356726402</v>
      </c>
    </row>
    <row r="282" spans="2:87" x14ac:dyDescent="0.35">
      <c r="B282" t="s">
        <v>159</v>
      </c>
      <c r="C282" s="17">
        <v>0.35258427778350199</v>
      </c>
      <c r="D282" s="17">
        <v>0.32437786417074099</v>
      </c>
      <c r="E282" s="17">
        <v>0.38086089807210699</v>
      </c>
      <c r="F282" s="17"/>
      <c r="G282" s="17">
        <v>0.21581852883410901</v>
      </c>
      <c r="H282" s="17">
        <v>0.326963738492762</v>
      </c>
      <c r="I282" s="17">
        <v>0.36574854437976101</v>
      </c>
      <c r="J282" s="17">
        <v>0.29598975388283699</v>
      </c>
      <c r="K282" s="17">
        <v>0.47051014728488799</v>
      </c>
      <c r="L282" s="17">
        <v>0.415515591152752</v>
      </c>
      <c r="M282" s="17"/>
      <c r="N282" s="17">
        <v>0.39108632109365199</v>
      </c>
      <c r="O282" s="17">
        <v>0.35394348460258401</v>
      </c>
      <c r="P282" s="17">
        <v>0.29029380557530998</v>
      </c>
      <c r="Q282" s="17">
        <v>0.35825758610112302</v>
      </c>
      <c r="R282" s="17"/>
      <c r="S282" s="17">
        <v>0.37400254067252298</v>
      </c>
      <c r="T282" s="17">
        <v>0.32407909699888199</v>
      </c>
      <c r="U282" s="17">
        <v>0.42801461670914598</v>
      </c>
      <c r="V282" s="17">
        <v>0.41478502429648201</v>
      </c>
      <c r="W282" s="17">
        <v>0.32914511898028398</v>
      </c>
      <c r="X282" s="17">
        <v>0.40494893240018698</v>
      </c>
      <c r="Y282" s="17">
        <v>0.30773423112916298</v>
      </c>
      <c r="Z282" s="17">
        <v>0.24395256406541299</v>
      </c>
      <c r="AA282" s="17">
        <v>0.27262564242540099</v>
      </c>
      <c r="AB282" s="17">
        <v>0.31318615684678802</v>
      </c>
      <c r="AC282" s="17">
        <v>0.33087302166410298</v>
      </c>
      <c r="AD282" s="17">
        <v>0.49752784804045702</v>
      </c>
      <c r="AE282" s="17"/>
      <c r="AF282" s="17">
        <v>0.25904752428332301</v>
      </c>
      <c r="AG282" s="17">
        <v>0.35984612887759099</v>
      </c>
      <c r="AH282" s="17">
        <v>0.44665996510967398</v>
      </c>
      <c r="AI282" s="17">
        <v>0.34722461197589299</v>
      </c>
      <c r="AJ282" s="17">
        <v>0.32838803711055498</v>
      </c>
      <c r="AK282" s="17"/>
      <c r="AL282" s="17">
        <v>0.32795241317555701</v>
      </c>
      <c r="AM282" s="17">
        <v>0.39660300389969</v>
      </c>
      <c r="AN282" s="17">
        <v>0.37168109945920902</v>
      </c>
      <c r="AO282" s="17">
        <v>0.193457339579969</v>
      </c>
      <c r="AP282" s="17"/>
      <c r="AQ282" s="17">
        <v>0.36718431039990601</v>
      </c>
      <c r="AR282" s="17">
        <v>0.33120181728299902</v>
      </c>
      <c r="AS282" s="17"/>
      <c r="AT282" s="17">
        <v>0.35391608635490501</v>
      </c>
      <c r="AU282" s="17">
        <v>0.39829174907120601</v>
      </c>
      <c r="AV282" s="17"/>
      <c r="AW282" s="17">
        <v>0.41514302095375399</v>
      </c>
      <c r="AX282" s="17">
        <v>0.38472450333665698</v>
      </c>
      <c r="AY282" s="17">
        <v>0.26975880003434999</v>
      </c>
      <c r="AZ282" s="17"/>
      <c r="BA282" s="17">
        <v>0.34233448945310901</v>
      </c>
      <c r="BB282" s="17">
        <v>0.33154885307619097</v>
      </c>
      <c r="BC282" s="17">
        <v>0.36092365103595703</v>
      </c>
      <c r="BD282" s="17">
        <v>0.35711169777730301</v>
      </c>
      <c r="BE282" s="17">
        <v>0.47236024962874601</v>
      </c>
      <c r="BF282" s="17"/>
      <c r="BG282" s="17">
        <v>0.30886494845052198</v>
      </c>
      <c r="BH282" s="17">
        <v>0.38238979904127302</v>
      </c>
      <c r="BI282" s="17"/>
      <c r="BJ282" s="17">
        <v>0.35342921676018901</v>
      </c>
      <c r="BK282" s="17">
        <v>0.34723597860573202</v>
      </c>
      <c r="BL282" s="17"/>
      <c r="BM282" s="17">
        <v>0.30551227159240402</v>
      </c>
      <c r="BN282" s="17">
        <v>0.30573195565985301</v>
      </c>
      <c r="BO282" s="17">
        <v>0.441839946806314</v>
      </c>
      <c r="BP282" s="17">
        <v>0.31182292774359199</v>
      </c>
      <c r="BQ282" s="17">
        <v>0.36425521737946098</v>
      </c>
      <c r="BR282" s="17"/>
      <c r="BS282" s="17">
        <v>0.35894935152417301</v>
      </c>
      <c r="BT282" s="17"/>
      <c r="BU282" s="17">
        <v>0.23553892565194201</v>
      </c>
      <c r="BV282" s="17">
        <v>0.38779274653996998</v>
      </c>
      <c r="BW282" s="17">
        <v>0.34634548827978201</v>
      </c>
      <c r="BX282" s="17">
        <v>0.41436218857361001</v>
      </c>
      <c r="BY282" s="17">
        <v>0.36778973646247598</v>
      </c>
      <c r="BZ282" s="17"/>
      <c r="CA282" s="17">
        <v>0.39135313981758302</v>
      </c>
      <c r="CB282" s="17"/>
      <c r="CC282" s="17">
        <v>0.335644082218922</v>
      </c>
      <c r="CD282" s="17">
        <v>0.41797183144590699</v>
      </c>
      <c r="CE282" s="17"/>
      <c r="CF282" s="17">
        <v>0.362067178981756</v>
      </c>
      <c r="CG282" s="17"/>
      <c r="CH282" s="17">
        <v>0.36805357002188599</v>
      </c>
      <c r="CI282" s="17">
        <v>0.33872264717739797</v>
      </c>
    </row>
    <row r="283" spans="2:87" x14ac:dyDescent="0.35">
      <c r="B283" t="s">
        <v>160</v>
      </c>
      <c r="C283" s="17">
        <v>0.18358784404157499</v>
      </c>
      <c r="D283" s="17">
        <v>0.20903889859767</v>
      </c>
      <c r="E283" s="17">
        <v>0.15672667302082199</v>
      </c>
      <c r="F283" s="17"/>
      <c r="G283" s="17">
        <v>0.26786905822708901</v>
      </c>
      <c r="H283" s="17">
        <v>0.13293885137040801</v>
      </c>
      <c r="I283" s="17">
        <v>0.102106512732794</v>
      </c>
      <c r="J283" s="17">
        <v>0.220261592994833</v>
      </c>
      <c r="K283" s="17">
        <v>0.27749821494957899</v>
      </c>
      <c r="L283" s="17">
        <v>0.14335823520517399</v>
      </c>
      <c r="M283" s="17"/>
      <c r="N283" s="17">
        <v>0.18720509830430199</v>
      </c>
      <c r="O283" s="17">
        <v>0.17410081008282999</v>
      </c>
      <c r="P283" s="17">
        <v>0.20860324759670101</v>
      </c>
      <c r="Q283" s="17">
        <v>0.16091590542226999</v>
      </c>
      <c r="R283" s="17"/>
      <c r="S283" s="17">
        <v>0.13775549261832601</v>
      </c>
      <c r="T283" s="17">
        <v>0.139315434226226</v>
      </c>
      <c r="U283" s="17">
        <v>0.18601103908664601</v>
      </c>
      <c r="V283" s="17">
        <v>0.20308095177493499</v>
      </c>
      <c r="W283" s="17">
        <v>8.7035638928898207E-2</v>
      </c>
      <c r="X283" s="17">
        <v>0.13894846971368299</v>
      </c>
      <c r="Y283" s="17">
        <v>0.20852468047409101</v>
      </c>
      <c r="Z283" s="17">
        <v>0.30342850527060899</v>
      </c>
      <c r="AA283" s="17">
        <v>0.29518335778495702</v>
      </c>
      <c r="AB283" s="17">
        <v>0.252490989470952</v>
      </c>
      <c r="AC283" s="17">
        <v>0.11745512219347901</v>
      </c>
      <c r="AD283" s="17">
        <v>0.24683004752725199</v>
      </c>
      <c r="AE283" s="17"/>
      <c r="AF283" s="17">
        <v>0.23146263962862401</v>
      </c>
      <c r="AG283" s="17">
        <v>0.14500120948137299</v>
      </c>
      <c r="AH283" s="17">
        <v>0.227135685531107</v>
      </c>
      <c r="AI283" s="17">
        <v>0.18986423563020699</v>
      </c>
      <c r="AJ283" s="17">
        <v>0.15658343510103601</v>
      </c>
      <c r="AK283" s="17"/>
      <c r="AL283" s="17">
        <v>0.207889496381716</v>
      </c>
      <c r="AM283" s="17">
        <v>0.12795574842585</v>
      </c>
      <c r="AN283" s="17">
        <v>0.25956078937897398</v>
      </c>
      <c r="AO283" s="17">
        <v>0.19171995011850301</v>
      </c>
      <c r="AP283" s="17"/>
      <c r="AQ283" s="17">
        <v>0.15378611935280301</v>
      </c>
      <c r="AR283" s="17">
        <v>0.22723392468721201</v>
      </c>
      <c r="AS283" s="17"/>
      <c r="AT283" s="17">
        <v>0.16704014603763101</v>
      </c>
      <c r="AU283" s="17">
        <v>0.189465648572336</v>
      </c>
      <c r="AV283" s="17"/>
      <c r="AW283" s="17">
        <v>0.17685702134401199</v>
      </c>
      <c r="AX283" s="17">
        <v>0.18515215625375001</v>
      </c>
      <c r="AY283" s="17">
        <v>0.174719627292624</v>
      </c>
      <c r="AZ283" s="17"/>
      <c r="BA283" s="17">
        <v>0.20353929892220199</v>
      </c>
      <c r="BB283" s="17">
        <v>0.174126881391129</v>
      </c>
      <c r="BC283" s="17">
        <v>0.154743055408812</v>
      </c>
      <c r="BD283" s="17">
        <v>0.213593735923092</v>
      </c>
      <c r="BE283" s="17">
        <v>0.24604254274147599</v>
      </c>
      <c r="BF283" s="17"/>
      <c r="BG283" s="17">
        <v>0.23502014270531399</v>
      </c>
      <c r="BH283" s="17">
        <v>0.14852402914444901</v>
      </c>
      <c r="BI283" s="17"/>
      <c r="BJ283" s="17">
        <v>0.18582810514322501</v>
      </c>
      <c r="BK283" s="17">
        <v>0.178626906753655</v>
      </c>
      <c r="BL283" s="17"/>
      <c r="BM283" s="17">
        <v>0.141149472537033</v>
      </c>
      <c r="BN283" s="17">
        <v>4.3650488318397497E-2</v>
      </c>
      <c r="BO283" s="17">
        <v>0.192260841364843</v>
      </c>
      <c r="BP283" s="17">
        <v>0.38044645696145202</v>
      </c>
      <c r="BQ283" s="17">
        <v>0.241992251941579</v>
      </c>
      <c r="BR283" s="17"/>
      <c r="BS283" s="17">
        <v>0.14529200348826801</v>
      </c>
      <c r="BT283" s="17"/>
      <c r="BU283" s="17">
        <v>3.7188877844632102E-2</v>
      </c>
      <c r="BV283" s="17">
        <v>0.20197667710959899</v>
      </c>
      <c r="BW283" s="17">
        <v>0.33362864370550799</v>
      </c>
      <c r="BX283" s="17">
        <v>0.21313130852184201</v>
      </c>
      <c r="BY283" s="17">
        <v>0.206566844504394</v>
      </c>
      <c r="BZ283" s="17"/>
      <c r="CA283" s="17">
        <v>6.4574549317541599E-2</v>
      </c>
      <c r="CB283" s="17"/>
      <c r="CC283" s="17">
        <v>0.20464261355677299</v>
      </c>
      <c r="CD283" s="17">
        <v>0.12356103548233</v>
      </c>
      <c r="CE283" s="17"/>
      <c r="CF283" s="17">
        <v>0.18390288707098301</v>
      </c>
      <c r="CG283" s="17"/>
      <c r="CH283" s="17">
        <v>0.208654188212544</v>
      </c>
      <c r="CI283" s="17">
        <v>0.22879553721200299</v>
      </c>
    </row>
    <row r="284" spans="2:87" x14ac:dyDescent="0.35">
      <c r="B284" t="s">
        <v>161</v>
      </c>
      <c r="C284" s="17">
        <v>0.12215321693126301</v>
      </c>
      <c r="D284" s="17">
        <v>8.9719323974103302E-2</v>
      </c>
      <c r="E284" s="17">
        <v>0.15135552156059101</v>
      </c>
      <c r="F284" s="17"/>
      <c r="G284" s="17">
        <v>8.2093739423896001E-2</v>
      </c>
      <c r="H284" s="17">
        <v>0.15127402451951999</v>
      </c>
      <c r="I284" s="17">
        <v>0.127339254940914</v>
      </c>
      <c r="J284" s="17">
        <v>0.135973444970588</v>
      </c>
      <c r="K284" s="17">
        <v>8.0337074277293793E-2</v>
      </c>
      <c r="L284" s="17">
        <v>0.13701383872116299</v>
      </c>
      <c r="M284" s="17"/>
      <c r="N284" s="17">
        <v>9.2686009606772896E-2</v>
      </c>
      <c r="O284" s="17">
        <v>0.12591830329557599</v>
      </c>
      <c r="P284" s="17">
        <v>0.18335711994999501</v>
      </c>
      <c r="Q284" s="17">
        <v>9.8546911728232794E-2</v>
      </c>
      <c r="R284" s="17"/>
      <c r="S284" s="17">
        <v>8.5997638113709696E-2</v>
      </c>
      <c r="T284" s="17">
        <v>0.107809146958672</v>
      </c>
      <c r="U284" s="17">
        <v>0.113911936219473</v>
      </c>
      <c r="V284" s="17">
        <v>0.15412532400252499</v>
      </c>
      <c r="W284" s="17">
        <v>0.248751752213623</v>
      </c>
      <c r="X284" s="17">
        <v>0.153140400155064</v>
      </c>
      <c r="Y284" s="17">
        <v>0.143015702679507</v>
      </c>
      <c r="Z284" s="17">
        <v>7.0428590617456502E-2</v>
      </c>
      <c r="AA284" s="17">
        <v>2.4679552356059498E-2</v>
      </c>
      <c r="AB284" s="17">
        <v>0.107634091227036</v>
      </c>
      <c r="AC284" s="17">
        <v>0.29132130571548198</v>
      </c>
      <c r="AD284" s="17">
        <v>4.8516475445358698E-2</v>
      </c>
      <c r="AE284" s="17"/>
      <c r="AF284" s="17">
        <v>9.8280174698245806E-2</v>
      </c>
      <c r="AG284" s="17">
        <v>0.150664737586723</v>
      </c>
      <c r="AH284" s="17">
        <v>7.0005684820536304E-2</v>
      </c>
      <c r="AI284" s="17">
        <v>0.122697010437213</v>
      </c>
      <c r="AJ284" s="17">
        <v>9.3239864580820203E-2</v>
      </c>
      <c r="AK284" s="17"/>
      <c r="AL284" s="17">
        <v>0.158828250432688</v>
      </c>
      <c r="AM284" s="17">
        <v>0.10771107476033</v>
      </c>
      <c r="AN284" s="17">
        <v>6.6978911183979001E-2</v>
      </c>
      <c r="AO284" s="17">
        <v>0.118702190540942</v>
      </c>
      <c r="AP284" s="17"/>
      <c r="AQ284" s="17">
        <v>0.142634922969092</v>
      </c>
      <c r="AR284" s="17">
        <v>9.2156758577829206E-2</v>
      </c>
      <c r="AS284" s="17"/>
      <c r="AT284" s="17">
        <v>9.3394211532292506E-2</v>
      </c>
      <c r="AU284" s="17">
        <v>0.13769299243573099</v>
      </c>
      <c r="AV284" s="17"/>
      <c r="AW284" s="17">
        <v>8.1473187835641905E-2</v>
      </c>
      <c r="AX284" s="17">
        <v>0.13339288578256001</v>
      </c>
      <c r="AY284" s="17">
        <v>0.12928339953013099</v>
      </c>
      <c r="AZ284" s="17"/>
      <c r="BA284" s="17">
        <v>9.1690995469167105E-2</v>
      </c>
      <c r="BB284" s="17">
        <v>0.13902668112783301</v>
      </c>
      <c r="BC284" s="17">
        <v>0.14282976537491099</v>
      </c>
      <c r="BD284" s="17">
        <v>0.113564669547498</v>
      </c>
      <c r="BE284" s="17">
        <v>8.6939481366673094E-2</v>
      </c>
      <c r="BF284" s="17"/>
      <c r="BG284" s="17">
        <v>0.13665773881131499</v>
      </c>
      <c r="BH284" s="17">
        <v>0.11226480277154301</v>
      </c>
      <c r="BI284" s="17"/>
      <c r="BJ284" s="17">
        <v>0.116611573864758</v>
      </c>
      <c r="BK284" s="17">
        <v>0.14410224813950501</v>
      </c>
      <c r="BL284" s="17"/>
      <c r="BM284" s="17">
        <v>0.22763827388202601</v>
      </c>
      <c r="BN284" s="17">
        <v>7.5872961993870197E-2</v>
      </c>
      <c r="BO284" s="17">
        <v>8.4748247050736303E-2</v>
      </c>
      <c r="BP284" s="17">
        <v>0.12998929299162601</v>
      </c>
      <c r="BQ284" s="17">
        <v>8.9892803003046196E-2</v>
      </c>
      <c r="BR284" s="17"/>
      <c r="BS284" s="17">
        <v>6.1638034415241703E-2</v>
      </c>
      <c r="BT284" s="17"/>
      <c r="BU284" s="17">
        <v>8.4877913829235097E-2</v>
      </c>
      <c r="BV284" s="17">
        <v>6.66027440423409E-2</v>
      </c>
      <c r="BW284" s="17">
        <v>0.1213852921515</v>
      </c>
      <c r="BX284" s="17">
        <v>7.0805752320263704E-2</v>
      </c>
      <c r="BY284" s="17">
        <v>0.28678208174286202</v>
      </c>
      <c r="BZ284" s="17"/>
      <c r="CA284" s="17">
        <v>5.1795439989094E-2</v>
      </c>
      <c r="CB284" s="17"/>
      <c r="CC284" s="17">
        <v>0.11013245970322499</v>
      </c>
      <c r="CD284" s="17">
        <v>0.13280015071679499</v>
      </c>
      <c r="CE284" s="17"/>
      <c r="CF284" s="17">
        <v>0.121383409369189</v>
      </c>
      <c r="CG284" s="17"/>
      <c r="CH284" s="17">
        <v>0.133876320006905</v>
      </c>
      <c r="CI284" s="17">
        <v>7.0491580346918895E-2</v>
      </c>
    </row>
    <row r="285" spans="2:87" x14ac:dyDescent="0.35"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  <c r="BY285" s="17"/>
      <c r="BZ285" s="17"/>
      <c r="CA285" s="17"/>
      <c r="CB285" s="17"/>
      <c r="CC285" s="17"/>
      <c r="CD285" s="17"/>
      <c r="CE285" s="17"/>
      <c r="CF285" s="17"/>
      <c r="CG285" s="17"/>
      <c r="CH285" s="17"/>
      <c r="CI285" s="17"/>
    </row>
    <row r="286" spans="2:87" x14ac:dyDescent="0.35">
      <c r="B286" s="6" t="s">
        <v>190</v>
      </c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  <c r="AX286" s="17"/>
      <c r="AY286" s="17"/>
      <c r="AZ286" s="17"/>
      <c r="BA286" s="17"/>
      <c r="BB286" s="17"/>
      <c r="BC286" s="17"/>
      <c r="BD286" s="17"/>
      <c r="BE286" s="17"/>
      <c r="BF286" s="17"/>
      <c r="BG286" s="17"/>
      <c r="BH286" s="17"/>
      <c r="BI286" s="17"/>
      <c r="BJ286" s="17"/>
      <c r="BK286" s="17"/>
      <c r="BL286" s="17"/>
      <c r="BM286" s="17"/>
      <c r="BN286" s="17"/>
      <c r="BO286" s="17"/>
      <c r="BP286" s="17"/>
      <c r="BQ286" s="17"/>
      <c r="BR286" s="17"/>
      <c r="BS286" s="17"/>
      <c r="BT286" s="17"/>
      <c r="BU286" s="17"/>
      <c r="BV286" s="17"/>
      <c r="BW286" s="17"/>
      <c r="BX286" s="17"/>
      <c r="BY286" s="17"/>
      <c r="BZ286" s="17"/>
      <c r="CA286" s="17"/>
      <c r="CB286" s="17"/>
      <c r="CC286" s="17"/>
      <c r="CD286" s="17"/>
      <c r="CE286" s="17"/>
      <c r="CF286" s="17"/>
      <c r="CG286" s="17"/>
      <c r="CH286" s="17"/>
      <c r="CI286" s="17"/>
    </row>
    <row r="287" spans="2:87" x14ac:dyDescent="0.35">
      <c r="B287" s="24" t="s">
        <v>163</v>
      </c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  <c r="AX287" s="17"/>
      <c r="AY287" s="17"/>
      <c r="AZ287" s="17"/>
      <c r="BA287" s="17"/>
      <c r="BB287" s="17"/>
      <c r="BC287" s="17"/>
      <c r="BD287" s="17"/>
      <c r="BE287" s="17"/>
      <c r="BF287" s="17"/>
      <c r="BG287" s="17"/>
      <c r="BH287" s="17"/>
      <c r="BI287" s="17"/>
      <c r="BJ287" s="17"/>
      <c r="BK287" s="17"/>
      <c r="BL287" s="17"/>
      <c r="BM287" s="17"/>
      <c r="BN287" s="17"/>
      <c r="BO287" s="17"/>
      <c r="BP287" s="17"/>
      <c r="BQ287" s="17"/>
      <c r="BR287" s="17"/>
      <c r="BS287" s="17"/>
      <c r="BT287" s="17"/>
      <c r="BU287" s="17"/>
      <c r="BV287" s="17"/>
      <c r="BW287" s="17"/>
      <c r="BX287" s="17"/>
      <c r="BY287" s="17"/>
      <c r="BZ287" s="17"/>
      <c r="CA287" s="17"/>
      <c r="CB287" s="17"/>
      <c r="CC287" s="17"/>
      <c r="CD287" s="17"/>
      <c r="CE287" s="17"/>
      <c r="CF287" s="17"/>
      <c r="CG287" s="17"/>
      <c r="CH287" s="17"/>
      <c r="CI287" s="17"/>
    </row>
    <row r="288" spans="2:87" x14ac:dyDescent="0.35">
      <c r="B288" t="s">
        <v>157</v>
      </c>
      <c r="C288" s="17">
        <v>0.16451709660443101</v>
      </c>
      <c r="D288" s="17">
        <v>0.17130351953006401</v>
      </c>
      <c r="E288" s="17">
        <v>0.15988937564851299</v>
      </c>
      <c r="F288" s="17"/>
      <c r="G288" s="17">
        <v>0.12598079944888901</v>
      </c>
      <c r="H288" s="17">
        <v>0.26591646622058701</v>
      </c>
      <c r="I288" s="17">
        <v>0.132991485398152</v>
      </c>
      <c r="J288" s="17">
        <v>0.153210383396466</v>
      </c>
      <c r="K288" s="17">
        <v>0.12743437782790401</v>
      </c>
      <c r="L288" s="17">
        <v>0.17015325725378899</v>
      </c>
      <c r="M288" s="17"/>
      <c r="N288" s="17">
        <v>0.196124190032579</v>
      </c>
      <c r="O288" s="17">
        <v>0.14178109512811199</v>
      </c>
      <c r="P288" s="17">
        <v>0.14437004502293699</v>
      </c>
      <c r="Q288" s="17">
        <v>0.176710071003957</v>
      </c>
      <c r="R288" s="17"/>
      <c r="S288" s="17">
        <v>0.26575559367308699</v>
      </c>
      <c r="T288" s="17">
        <v>0.10656397331226899</v>
      </c>
      <c r="U288" s="17">
        <v>0.12985149251939601</v>
      </c>
      <c r="V288" s="17">
        <v>9.8031838607487404E-2</v>
      </c>
      <c r="W288" s="17">
        <v>9.0979885577262401E-2</v>
      </c>
      <c r="X288" s="17">
        <v>0.184984907616359</v>
      </c>
      <c r="Y288" s="17">
        <v>0.17846649367093401</v>
      </c>
      <c r="Z288" s="17">
        <v>0.16151623603210999</v>
      </c>
      <c r="AA288" s="17">
        <v>0.15595098387593101</v>
      </c>
      <c r="AB288" s="17">
        <v>0.27897194144767301</v>
      </c>
      <c r="AC288" s="17">
        <v>0.122684005536358</v>
      </c>
      <c r="AD288" s="17">
        <v>0</v>
      </c>
      <c r="AE288" s="17"/>
      <c r="AF288" s="17">
        <v>0.14185013731013499</v>
      </c>
      <c r="AG288" s="17">
        <v>0.17480898339298201</v>
      </c>
      <c r="AH288" s="17">
        <v>0.14588031801375001</v>
      </c>
      <c r="AI288" s="17">
        <v>0.183238371437906</v>
      </c>
      <c r="AJ288" s="17">
        <v>0.17795847806258999</v>
      </c>
      <c r="AK288" s="17"/>
      <c r="AL288" s="17">
        <v>0.15249449508944701</v>
      </c>
      <c r="AM288" s="17">
        <v>0.15687521280750399</v>
      </c>
      <c r="AN288" s="17">
        <v>0.15575289778494</v>
      </c>
      <c r="AO288" s="17">
        <v>0.301610784442853</v>
      </c>
      <c r="AP288" s="17"/>
      <c r="AQ288" s="17">
        <v>0.14700266402720999</v>
      </c>
      <c r="AR288" s="17">
        <v>0.190167838120609</v>
      </c>
      <c r="AS288" s="17"/>
      <c r="AT288" s="17">
        <v>0.19429068305959499</v>
      </c>
      <c r="AU288" s="17">
        <v>0.13127512520854701</v>
      </c>
      <c r="AV288" s="17"/>
      <c r="AW288" s="17">
        <v>0.18099700137862501</v>
      </c>
      <c r="AX288" s="17">
        <v>0.105074046050203</v>
      </c>
      <c r="AY288" s="17">
        <v>0.20484374308863501</v>
      </c>
      <c r="AZ288" s="17"/>
      <c r="BA288" s="17">
        <v>0.19502360614160699</v>
      </c>
      <c r="BB288" s="17">
        <v>0.162738712598158</v>
      </c>
      <c r="BC288" s="17">
        <v>0.13598843788082099</v>
      </c>
      <c r="BD288" s="17">
        <v>0.193079900296656</v>
      </c>
      <c r="BE288" s="17">
        <v>0.12922759576948001</v>
      </c>
      <c r="BF288" s="17"/>
      <c r="BG288" s="17">
        <v>0.117520471963379</v>
      </c>
      <c r="BH288" s="17">
        <v>0.19655690407983401</v>
      </c>
      <c r="BI288" s="17"/>
      <c r="BJ288" s="17">
        <v>0.161946122240166</v>
      </c>
      <c r="BK288" s="17">
        <v>0.17651107875882099</v>
      </c>
      <c r="BL288" s="17"/>
      <c r="BM288" s="17">
        <v>0.12650912253653901</v>
      </c>
      <c r="BN288" s="17">
        <v>0.21087945198976901</v>
      </c>
      <c r="BO288" s="17">
        <v>0.152174808436669</v>
      </c>
      <c r="BP288" s="17">
        <v>0.15444348961329199</v>
      </c>
      <c r="BQ288" s="17">
        <v>0.18110951647936799</v>
      </c>
      <c r="BR288" s="17"/>
      <c r="BS288" s="17">
        <v>0.19733494745307401</v>
      </c>
      <c r="BT288" s="17"/>
      <c r="BU288" s="17">
        <v>0.236286396007961</v>
      </c>
      <c r="BV288" s="17">
        <v>0.167128603090409</v>
      </c>
      <c r="BW288" s="17">
        <v>0.139795540401008</v>
      </c>
      <c r="BX288" s="17">
        <v>0.18776126165374599</v>
      </c>
      <c r="BY288" s="17">
        <v>8.0829353088995207E-2</v>
      </c>
      <c r="BZ288" s="17"/>
      <c r="CA288" s="17">
        <v>0.274929830844236</v>
      </c>
      <c r="CB288" s="17"/>
      <c r="CC288" s="17">
        <v>0.16779643216392301</v>
      </c>
      <c r="CD288" s="17">
        <v>0.16504023783593899</v>
      </c>
      <c r="CE288" s="17"/>
      <c r="CF288" s="17">
        <v>0.16721258245046799</v>
      </c>
      <c r="CG288" s="17"/>
      <c r="CH288" s="17">
        <v>0.131813495955795</v>
      </c>
      <c r="CI288" s="17">
        <v>0.20589004437883299</v>
      </c>
    </row>
    <row r="289" spans="2:87" x14ac:dyDescent="0.35">
      <c r="B289" t="s">
        <v>158</v>
      </c>
      <c r="C289" s="17">
        <v>0.345463936229022</v>
      </c>
      <c r="D289" s="17">
        <v>0.361672106201051</v>
      </c>
      <c r="E289" s="17">
        <v>0.32941954306892501</v>
      </c>
      <c r="F289" s="17"/>
      <c r="G289" s="17">
        <v>0.45069921859431</v>
      </c>
      <c r="H289" s="17">
        <v>0.35430470482452397</v>
      </c>
      <c r="I289" s="17">
        <v>0.38830100239387699</v>
      </c>
      <c r="J289" s="17">
        <v>0.29065927012153903</v>
      </c>
      <c r="K289" s="17">
        <v>0.322218846935373</v>
      </c>
      <c r="L289" s="17">
        <v>0.29926857606564899</v>
      </c>
      <c r="M289" s="17"/>
      <c r="N289" s="17">
        <v>0.38575812198266002</v>
      </c>
      <c r="O289" s="17">
        <v>0.37151052843823001</v>
      </c>
      <c r="P289" s="17">
        <v>0.20465970719586099</v>
      </c>
      <c r="Q289" s="17">
        <v>0.39123982164950999</v>
      </c>
      <c r="R289" s="17"/>
      <c r="S289" s="17">
        <v>0.410753953541723</v>
      </c>
      <c r="T289" s="17">
        <v>0.41390640720966299</v>
      </c>
      <c r="U289" s="17">
        <v>0.29462505536422801</v>
      </c>
      <c r="V289" s="17">
        <v>0.37199604320490298</v>
      </c>
      <c r="W289" s="17">
        <v>0.296808720487516</v>
      </c>
      <c r="X289" s="17">
        <v>0.36561053600992699</v>
      </c>
      <c r="Y289" s="17">
        <v>0.26023478227853603</v>
      </c>
      <c r="Z289" s="17">
        <v>0.41053011215848501</v>
      </c>
      <c r="AA289" s="17">
        <v>0.369619131935293</v>
      </c>
      <c r="AB289" s="17">
        <v>0.27364446324748898</v>
      </c>
      <c r="AC289" s="17">
        <v>0.172845873182745</v>
      </c>
      <c r="AD289" s="17">
        <v>0.39077920182290599</v>
      </c>
      <c r="AE289" s="17"/>
      <c r="AF289" s="17">
        <v>0.38702935169827801</v>
      </c>
      <c r="AG289" s="17">
        <v>0.28652426044768797</v>
      </c>
      <c r="AH289" s="17">
        <v>0.35576611572740902</v>
      </c>
      <c r="AI289" s="17">
        <v>0.32441293633993901</v>
      </c>
      <c r="AJ289" s="17">
        <v>0.440638233741945</v>
      </c>
      <c r="AK289" s="17"/>
      <c r="AL289" s="17">
        <v>0.30321366466718003</v>
      </c>
      <c r="AM289" s="17">
        <v>0.39316958156293702</v>
      </c>
      <c r="AN289" s="17">
        <v>0.33775768582414301</v>
      </c>
      <c r="AO289" s="17">
        <v>0.33160599990565398</v>
      </c>
      <c r="AP289" s="17"/>
      <c r="AQ289" s="17">
        <v>0.31419005185267002</v>
      </c>
      <c r="AR289" s="17">
        <v>0.39126606660394198</v>
      </c>
      <c r="AS289" s="17"/>
      <c r="AT289" s="17">
        <v>0.36021719377939898</v>
      </c>
      <c r="AU289" s="17">
        <v>0.30420565906295899</v>
      </c>
      <c r="AV289" s="17"/>
      <c r="AW289" s="17">
        <v>0.356735340188302</v>
      </c>
      <c r="AX289" s="17">
        <v>0.39458594627611598</v>
      </c>
      <c r="AY289" s="17">
        <v>0.30929696899250803</v>
      </c>
      <c r="AZ289" s="17"/>
      <c r="BA289" s="17">
        <v>0.36780130748308698</v>
      </c>
      <c r="BB289" s="17">
        <v>0.36417678911990897</v>
      </c>
      <c r="BC289" s="17">
        <v>0.307323941137571</v>
      </c>
      <c r="BD289" s="17">
        <v>0.35315186270565502</v>
      </c>
      <c r="BE289" s="17">
        <v>0.32167816688837197</v>
      </c>
      <c r="BF289" s="17"/>
      <c r="BG289" s="17">
        <v>0.36678664503893199</v>
      </c>
      <c r="BH289" s="17">
        <v>0.330927243640108</v>
      </c>
      <c r="BI289" s="17"/>
      <c r="BJ289" s="17">
        <v>0.35998486205988101</v>
      </c>
      <c r="BK289" s="17">
        <v>0.282333898917004</v>
      </c>
      <c r="BL289" s="17"/>
      <c r="BM289" s="17">
        <v>0.34627351199306899</v>
      </c>
      <c r="BN289" s="17">
        <v>0.49106836562067802</v>
      </c>
      <c r="BO289" s="17">
        <v>0.31425593003993402</v>
      </c>
      <c r="BP289" s="17">
        <v>0.293115274379318</v>
      </c>
      <c r="BQ289" s="17">
        <v>0.258840959162355</v>
      </c>
      <c r="BR289" s="17"/>
      <c r="BS289" s="17">
        <v>0.36720013511145699</v>
      </c>
      <c r="BT289" s="17"/>
      <c r="BU289" s="17">
        <v>0.50301609412134296</v>
      </c>
      <c r="BV289" s="17">
        <v>0.37025413346999703</v>
      </c>
      <c r="BW289" s="17">
        <v>0.26885062435659202</v>
      </c>
      <c r="BX289" s="17">
        <v>0.28840932614246301</v>
      </c>
      <c r="BY289" s="17">
        <v>0.24947018126957199</v>
      </c>
      <c r="BZ289" s="17"/>
      <c r="CA289" s="17">
        <v>0.33253440643986998</v>
      </c>
      <c r="CB289" s="17"/>
      <c r="CC289" s="17">
        <v>0.34814312913988799</v>
      </c>
      <c r="CD289" s="17">
        <v>0.30581387509586</v>
      </c>
      <c r="CE289" s="17"/>
      <c r="CF289" s="17">
        <v>0.32562837448368498</v>
      </c>
      <c r="CG289" s="17"/>
      <c r="CH289" s="17">
        <v>0.30671834251709501</v>
      </c>
      <c r="CI289" s="17">
        <v>0.39661889870372502</v>
      </c>
    </row>
    <row r="290" spans="2:87" x14ac:dyDescent="0.35">
      <c r="B290" t="s">
        <v>159</v>
      </c>
      <c r="C290" s="17">
        <v>0.23212477896339601</v>
      </c>
      <c r="D290" s="17">
        <v>0.23116140930866</v>
      </c>
      <c r="E290" s="17">
        <v>0.23608988154301699</v>
      </c>
      <c r="F290" s="17"/>
      <c r="G290" s="17">
        <v>0.21379816233953899</v>
      </c>
      <c r="H290" s="17">
        <v>0.138080936240597</v>
      </c>
      <c r="I290" s="17">
        <v>0.21318993219799201</v>
      </c>
      <c r="J290" s="17">
        <v>0.24304354406896</v>
      </c>
      <c r="K290" s="17">
        <v>0.24110939519194799</v>
      </c>
      <c r="L290" s="17">
        <v>0.308851884776704</v>
      </c>
      <c r="M290" s="17"/>
      <c r="N290" s="17">
        <v>0.25719714377910002</v>
      </c>
      <c r="O290" s="17">
        <v>0.23800229020400701</v>
      </c>
      <c r="P290" s="17">
        <v>0.232962668930493</v>
      </c>
      <c r="Q290" s="17">
        <v>0.18559944081653901</v>
      </c>
      <c r="R290" s="17"/>
      <c r="S290" s="17">
        <v>0.19907491143803199</v>
      </c>
      <c r="T290" s="17">
        <v>0.27893091977229301</v>
      </c>
      <c r="U290" s="17">
        <v>0.32668378100276402</v>
      </c>
      <c r="V290" s="17">
        <v>0.23561019288704599</v>
      </c>
      <c r="W290" s="17">
        <v>0.15711730658074499</v>
      </c>
      <c r="X290" s="17">
        <v>0.19289577950468201</v>
      </c>
      <c r="Y290" s="17">
        <v>0.31256987512873602</v>
      </c>
      <c r="Z290" s="17">
        <v>8.9179467535185297E-2</v>
      </c>
      <c r="AA290" s="17">
        <v>0.23793463413556201</v>
      </c>
      <c r="AB290" s="17">
        <v>0.147932295762493</v>
      </c>
      <c r="AC290" s="17">
        <v>0.24983348559438101</v>
      </c>
      <c r="AD290" s="17">
        <v>0.25429523307227098</v>
      </c>
      <c r="AE290" s="17"/>
      <c r="AF290" s="17">
        <v>0.156463580863446</v>
      </c>
      <c r="AG290" s="17">
        <v>0.24759460964514601</v>
      </c>
      <c r="AH290" s="17">
        <v>0.29310301254100402</v>
      </c>
      <c r="AI290" s="17">
        <v>0.25020744666328398</v>
      </c>
      <c r="AJ290" s="17">
        <v>0.221224418304236</v>
      </c>
      <c r="AK290" s="17"/>
      <c r="AL290" s="17">
        <v>0.24477831964118299</v>
      </c>
      <c r="AM290" s="17">
        <v>0.249090981199938</v>
      </c>
      <c r="AN290" s="17">
        <v>0.190065061109636</v>
      </c>
      <c r="AO290" s="17">
        <v>0.154593459881774</v>
      </c>
      <c r="AP290" s="17"/>
      <c r="AQ290" s="17">
        <v>0.235877109079459</v>
      </c>
      <c r="AR290" s="17">
        <v>0.226629308329899</v>
      </c>
      <c r="AS290" s="17"/>
      <c r="AT290" s="17">
        <v>0.21160848843507701</v>
      </c>
      <c r="AU290" s="17">
        <v>0.330827489447718</v>
      </c>
      <c r="AV290" s="17"/>
      <c r="AW290" s="17">
        <v>0.27154862074528402</v>
      </c>
      <c r="AX290" s="17">
        <v>0.23115695986573501</v>
      </c>
      <c r="AY290" s="17">
        <v>0.206735005422159</v>
      </c>
      <c r="AZ290" s="17"/>
      <c r="BA290" s="17">
        <v>0.18888604170499099</v>
      </c>
      <c r="BB290" s="17">
        <v>0.24692221804509201</v>
      </c>
      <c r="BC290" s="17">
        <v>0.23911376522915101</v>
      </c>
      <c r="BD290" s="17">
        <v>0.262643968173079</v>
      </c>
      <c r="BE290" s="17">
        <v>0.27109790326503203</v>
      </c>
      <c r="BF290" s="17"/>
      <c r="BG290" s="17">
        <v>0.19554840933915699</v>
      </c>
      <c r="BH290" s="17">
        <v>0.25706060892693999</v>
      </c>
      <c r="BI290" s="17"/>
      <c r="BJ290" s="17">
        <v>0.21700737620723201</v>
      </c>
      <c r="BK290" s="17">
        <v>0.290303132623075</v>
      </c>
      <c r="BL290" s="17"/>
      <c r="BM290" s="17">
        <v>0.19823312080701999</v>
      </c>
      <c r="BN290" s="17">
        <v>0.18988770695909701</v>
      </c>
      <c r="BO290" s="17">
        <v>0.29749915363046697</v>
      </c>
      <c r="BP290" s="17">
        <v>0.254816698957885</v>
      </c>
      <c r="BQ290" s="17">
        <v>0.24146946462660401</v>
      </c>
      <c r="BR290" s="17"/>
      <c r="BS290" s="17">
        <v>0.24195480149718401</v>
      </c>
      <c r="BT290" s="17"/>
      <c r="BU290" s="17">
        <v>0.16428021007834701</v>
      </c>
      <c r="BV290" s="17">
        <v>0.27975636601971599</v>
      </c>
      <c r="BW290" s="17">
        <v>0.27574186658116701</v>
      </c>
      <c r="BX290" s="17">
        <v>0.22749383497320899</v>
      </c>
      <c r="BY290" s="17">
        <v>0.26139187371802702</v>
      </c>
      <c r="BZ290" s="17"/>
      <c r="CA290" s="17">
        <v>0.28081342591756198</v>
      </c>
      <c r="CB290" s="17"/>
      <c r="CC290" s="17">
        <v>0.21054340212203199</v>
      </c>
      <c r="CD290" s="17">
        <v>0.347031363912777</v>
      </c>
      <c r="CE290" s="17"/>
      <c r="CF290" s="17">
        <v>0.26700045663906402</v>
      </c>
      <c r="CG290" s="17"/>
      <c r="CH290" s="17">
        <v>0.244976305534684</v>
      </c>
      <c r="CI290" s="17">
        <v>0.198644386936181</v>
      </c>
    </row>
    <row r="291" spans="2:87" x14ac:dyDescent="0.35">
      <c r="B291" t="s">
        <v>160</v>
      </c>
      <c r="C291" s="17">
        <v>0.161968853619051</v>
      </c>
      <c r="D291" s="17">
        <v>0.15690887321671501</v>
      </c>
      <c r="E291" s="17">
        <v>0.165211158176682</v>
      </c>
      <c r="F291" s="17"/>
      <c r="G291" s="17">
        <v>0.149707428213574</v>
      </c>
      <c r="H291" s="17">
        <v>0.12025567387127201</v>
      </c>
      <c r="I291" s="17">
        <v>0.14999275903696099</v>
      </c>
      <c r="J291" s="17">
        <v>0.17635736543000799</v>
      </c>
      <c r="K291" s="17">
        <v>0.25767884978432898</v>
      </c>
      <c r="L291" s="17">
        <v>0.139552621152431</v>
      </c>
      <c r="M291" s="17"/>
      <c r="N291" s="17">
        <v>0.10631826328039901</v>
      </c>
      <c r="O291" s="17">
        <v>0.144525758214677</v>
      </c>
      <c r="P291" s="17">
        <v>0.25227395128046598</v>
      </c>
      <c r="Q291" s="17">
        <v>0.17358479417221301</v>
      </c>
      <c r="R291" s="17"/>
      <c r="S291" s="17">
        <v>7.3982488261945201E-2</v>
      </c>
      <c r="T291" s="17">
        <v>0.13203300347656499</v>
      </c>
      <c r="U291" s="17">
        <v>0.17948890278187599</v>
      </c>
      <c r="V291" s="17">
        <v>0.16462117674627799</v>
      </c>
      <c r="W291" s="17">
        <v>0.20634233514085401</v>
      </c>
      <c r="X291" s="17">
        <v>0.12197534452471399</v>
      </c>
      <c r="Y291" s="17">
        <v>0.13159550935124301</v>
      </c>
      <c r="Z291" s="17">
        <v>0.26834559365676403</v>
      </c>
      <c r="AA291" s="17">
        <v>0.211815697697154</v>
      </c>
      <c r="AB291" s="17">
        <v>0.21422656214726701</v>
      </c>
      <c r="AC291" s="17">
        <v>0.202953285656571</v>
      </c>
      <c r="AD291" s="17">
        <v>0.35492556510482298</v>
      </c>
      <c r="AE291" s="17"/>
      <c r="AF291" s="17">
        <v>0.237697128021957</v>
      </c>
      <c r="AG291" s="17">
        <v>0.18102407865717399</v>
      </c>
      <c r="AH291" s="17">
        <v>0.164789402131613</v>
      </c>
      <c r="AI291" s="17">
        <v>0.119444235121657</v>
      </c>
      <c r="AJ291" s="17">
        <v>8.27413715789658E-2</v>
      </c>
      <c r="AK291" s="17"/>
      <c r="AL291" s="17">
        <v>0.16840429479109301</v>
      </c>
      <c r="AM291" s="17">
        <v>0.13263955800664401</v>
      </c>
      <c r="AN291" s="17">
        <v>0.24944544409730199</v>
      </c>
      <c r="AO291" s="17">
        <v>9.34875652287772E-2</v>
      </c>
      <c r="AP291" s="17"/>
      <c r="AQ291" s="17">
        <v>0.18898122888684499</v>
      </c>
      <c r="AR291" s="17">
        <v>0.12240791136887</v>
      </c>
      <c r="AS291" s="17"/>
      <c r="AT291" s="17">
        <v>0.14733175251988501</v>
      </c>
      <c r="AU291" s="17">
        <v>0.15221214993028701</v>
      </c>
      <c r="AV291" s="17"/>
      <c r="AW291" s="17">
        <v>0.136459454823365</v>
      </c>
      <c r="AX291" s="17">
        <v>0.14445538430983301</v>
      </c>
      <c r="AY291" s="17">
        <v>0.19081309499353499</v>
      </c>
      <c r="AZ291" s="17"/>
      <c r="BA291" s="17">
        <v>0.16862650924804001</v>
      </c>
      <c r="BB291" s="17">
        <v>0.13355964762470199</v>
      </c>
      <c r="BC291" s="17">
        <v>0.19151585229514401</v>
      </c>
      <c r="BD291" s="17">
        <v>0.108337398695697</v>
      </c>
      <c r="BE291" s="17">
        <v>0.233239701707048</v>
      </c>
      <c r="BF291" s="17"/>
      <c r="BG291" s="17">
        <v>0.20768216581204299</v>
      </c>
      <c r="BH291" s="17">
        <v>0.13080394054469799</v>
      </c>
      <c r="BI291" s="17"/>
      <c r="BJ291" s="17">
        <v>0.15899555554339301</v>
      </c>
      <c r="BK291" s="17">
        <v>0.175364623044407</v>
      </c>
      <c r="BL291" s="17"/>
      <c r="BM291" s="17">
        <v>0.13398795633716701</v>
      </c>
      <c r="BN291" s="17">
        <v>4.8657360833532101E-2</v>
      </c>
      <c r="BO291" s="17">
        <v>0.15786552066781201</v>
      </c>
      <c r="BP291" s="17">
        <v>0.21857861140410001</v>
      </c>
      <c r="BQ291" s="17">
        <v>0.30090508449373599</v>
      </c>
      <c r="BR291" s="17"/>
      <c r="BS291" s="17">
        <v>0.16307856508365201</v>
      </c>
      <c r="BT291" s="17"/>
      <c r="BU291" s="17">
        <v>3.4505327364988202E-2</v>
      </c>
      <c r="BV291" s="17">
        <v>0.124522200979159</v>
      </c>
      <c r="BW291" s="17">
        <v>0.27605597284914002</v>
      </c>
      <c r="BX291" s="17">
        <v>0.26608401485036798</v>
      </c>
      <c r="BY291" s="17">
        <v>0.121526510180543</v>
      </c>
      <c r="BZ291" s="17"/>
      <c r="CA291" s="17">
        <v>5.9926896809238198E-2</v>
      </c>
      <c r="CB291" s="17"/>
      <c r="CC291" s="17">
        <v>0.18630109283653501</v>
      </c>
      <c r="CD291" s="17">
        <v>8.4635171723535393E-2</v>
      </c>
      <c r="CE291" s="17"/>
      <c r="CF291" s="17">
        <v>0.16249126401675801</v>
      </c>
      <c r="CG291" s="17"/>
      <c r="CH291" s="17">
        <v>0.19473064563829601</v>
      </c>
      <c r="CI291" s="17">
        <v>0.16547183686000599</v>
      </c>
    </row>
    <row r="292" spans="2:87" x14ac:dyDescent="0.35">
      <c r="B292" t="s">
        <v>161</v>
      </c>
      <c r="C292" s="17">
        <v>9.5925334584098396E-2</v>
      </c>
      <c r="D292" s="17">
        <v>7.8954091743509994E-2</v>
      </c>
      <c r="E292" s="17">
        <v>0.109390041562864</v>
      </c>
      <c r="F292" s="17"/>
      <c r="G292" s="17">
        <v>5.9814391403687599E-2</v>
      </c>
      <c r="H292" s="17">
        <v>0.12144221884302001</v>
      </c>
      <c r="I292" s="17">
        <v>0.115524820973018</v>
      </c>
      <c r="J292" s="17">
        <v>0.136729436983027</v>
      </c>
      <c r="K292" s="17">
        <v>5.15585302604466E-2</v>
      </c>
      <c r="L292" s="17">
        <v>8.2173660751427499E-2</v>
      </c>
      <c r="M292" s="17"/>
      <c r="N292" s="17">
        <v>5.4602280925262203E-2</v>
      </c>
      <c r="O292" s="17">
        <v>0.104180328014974</v>
      </c>
      <c r="P292" s="17">
        <v>0.16573362757024299</v>
      </c>
      <c r="Q292" s="17">
        <v>7.2865872357781206E-2</v>
      </c>
      <c r="R292" s="17"/>
      <c r="S292" s="17">
        <v>5.0433053085212697E-2</v>
      </c>
      <c r="T292" s="17">
        <v>6.8565696229209605E-2</v>
      </c>
      <c r="U292" s="17">
        <v>6.9350768331735896E-2</v>
      </c>
      <c r="V292" s="17">
        <v>0.129740748554285</v>
      </c>
      <c r="W292" s="17">
        <v>0.248751752213623</v>
      </c>
      <c r="X292" s="17">
        <v>0.134533432344318</v>
      </c>
      <c r="Y292" s="17">
        <v>0.117133339570552</v>
      </c>
      <c r="Z292" s="17">
        <v>7.0428590617456502E-2</v>
      </c>
      <c r="AA292" s="17">
        <v>2.4679552356059498E-2</v>
      </c>
      <c r="AB292" s="17">
        <v>8.5224737395078201E-2</v>
      </c>
      <c r="AC292" s="17">
        <v>0.25168335002994602</v>
      </c>
      <c r="AD292" s="17">
        <v>0</v>
      </c>
      <c r="AE292" s="17"/>
      <c r="AF292" s="17">
        <v>7.6959802106184305E-2</v>
      </c>
      <c r="AG292" s="17">
        <v>0.11004806785701</v>
      </c>
      <c r="AH292" s="17">
        <v>4.04611515862245E-2</v>
      </c>
      <c r="AI292" s="17">
        <v>0.122697010437213</v>
      </c>
      <c r="AJ292" s="17">
        <v>7.7437498312263001E-2</v>
      </c>
      <c r="AK292" s="17"/>
      <c r="AL292" s="17">
        <v>0.13110922581109699</v>
      </c>
      <c r="AM292" s="17">
        <v>6.8224666422976296E-2</v>
      </c>
      <c r="AN292" s="17">
        <v>6.6978911183979001E-2</v>
      </c>
      <c r="AO292" s="17">
        <v>0.118702190540942</v>
      </c>
      <c r="AP292" s="17"/>
      <c r="AQ292" s="17">
        <v>0.113948946153816</v>
      </c>
      <c r="AR292" s="17">
        <v>6.9528875576680305E-2</v>
      </c>
      <c r="AS292" s="17"/>
      <c r="AT292" s="17">
        <v>8.6551882206043304E-2</v>
      </c>
      <c r="AU292" s="17">
        <v>8.1479576350488706E-2</v>
      </c>
      <c r="AV292" s="17"/>
      <c r="AW292" s="17">
        <v>5.4259582864424998E-2</v>
      </c>
      <c r="AX292" s="17">
        <v>0.124727663498113</v>
      </c>
      <c r="AY292" s="17">
        <v>8.8311187503163205E-2</v>
      </c>
      <c r="AZ292" s="17"/>
      <c r="BA292" s="17">
        <v>7.9662535422274902E-2</v>
      </c>
      <c r="BB292" s="17">
        <v>9.2602632612138996E-2</v>
      </c>
      <c r="BC292" s="17">
        <v>0.12605800345731299</v>
      </c>
      <c r="BD292" s="17">
        <v>8.2786870128912907E-2</v>
      </c>
      <c r="BE292" s="17">
        <v>4.47566323700678E-2</v>
      </c>
      <c r="BF292" s="17"/>
      <c r="BG292" s="17">
        <v>0.112462307846489</v>
      </c>
      <c r="BH292" s="17">
        <v>8.4651302808419801E-2</v>
      </c>
      <c r="BI292" s="17"/>
      <c r="BJ292" s="17">
        <v>0.10206608394932799</v>
      </c>
      <c r="BK292" s="17">
        <v>7.5487266656692295E-2</v>
      </c>
      <c r="BL292" s="17"/>
      <c r="BM292" s="17">
        <v>0.194996288326205</v>
      </c>
      <c r="BN292" s="17">
        <v>5.9507114596923302E-2</v>
      </c>
      <c r="BO292" s="17">
        <v>7.8204587225118194E-2</v>
      </c>
      <c r="BP292" s="17">
        <v>7.9045925645404594E-2</v>
      </c>
      <c r="BQ292" s="17">
        <v>1.76749752379366E-2</v>
      </c>
      <c r="BR292" s="17"/>
      <c r="BS292" s="17">
        <v>3.04315508546327E-2</v>
      </c>
      <c r="BT292" s="17"/>
      <c r="BU292" s="17">
        <v>6.1911972427361503E-2</v>
      </c>
      <c r="BV292" s="17">
        <v>5.8338696440718603E-2</v>
      </c>
      <c r="BW292" s="17">
        <v>3.9555995812093299E-2</v>
      </c>
      <c r="BX292" s="17">
        <v>3.0251562380213499E-2</v>
      </c>
      <c r="BY292" s="17">
        <v>0.28678208174286202</v>
      </c>
      <c r="BZ292" s="17"/>
      <c r="CA292" s="17">
        <v>5.1795439989094E-2</v>
      </c>
      <c r="CB292" s="17"/>
      <c r="CC292" s="17">
        <v>8.7215943737623702E-2</v>
      </c>
      <c r="CD292" s="17">
        <v>9.7479351431888198E-2</v>
      </c>
      <c r="CE292" s="17"/>
      <c r="CF292" s="17">
        <v>7.76673224100249E-2</v>
      </c>
      <c r="CG292" s="17"/>
      <c r="CH292" s="17">
        <v>0.121761210354131</v>
      </c>
      <c r="CI292" s="17">
        <v>3.3374833121255498E-2</v>
      </c>
    </row>
    <row r="293" spans="2:87" x14ac:dyDescent="0.35"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  <c r="AX293" s="17"/>
      <c r="AY293" s="17"/>
      <c r="AZ293" s="17"/>
      <c r="BA293" s="17"/>
      <c r="BB293" s="17"/>
      <c r="BC293" s="17"/>
      <c r="BD293" s="17"/>
      <c r="BE293" s="17"/>
      <c r="BF293" s="17"/>
      <c r="BG293" s="17"/>
      <c r="BH293" s="17"/>
      <c r="BI293" s="17"/>
      <c r="BJ293" s="17"/>
      <c r="BK293" s="17"/>
      <c r="BL293" s="17"/>
      <c r="BM293" s="17"/>
      <c r="BN293" s="17"/>
      <c r="BO293" s="17"/>
      <c r="BP293" s="17"/>
      <c r="BQ293" s="17"/>
      <c r="BR293" s="17"/>
      <c r="BS293" s="17"/>
      <c r="BT293" s="17"/>
      <c r="BU293" s="17"/>
      <c r="BV293" s="17"/>
      <c r="BW293" s="17"/>
      <c r="BX293" s="17"/>
      <c r="BY293" s="17"/>
      <c r="BZ293" s="17"/>
      <c r="CA293" s="17"/>
      <c r="CB293" s="17"/>
      <c r="CC293" s="17"/>
      <c r="CD293" s="17"/>
      <c r="CE293" s="17"/>
      <c r="CF293" s="17"/>
      <c r="CG293" s="17"/>
      <c r="CH293" s="17"/>
      <c r="CI293" s="17"/>
    </row>
    <row r="294" spans="2:87" x14ac:dyDescent="0.35">
      <c r="B294" s="6" t="s">
        <v>191</v>
      </c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  <c r="AX294" s="17"/>
      <c r="AY294" s="17"/>
      <c r="AZ294" s="17"/>
      <c r="BA294" s="17"/>
      <c r="BB294" s="17"/>
      <c r="BC294" s="17"/>
      <c r="BD294" s="17"/>
      <c r="BE294" s="17"/>
      <c r="BF294" s="17"/>
      <c r="BG294" s="17"/>
      <c r="BH294" s="17"/>
      <c r="BI294" s="17"/>
      <c r="BJ294" s="17"/>
      <c r="BK294" s="17"/>
      <c r="BL294" s="17"/>
      <c r="BM294" s="17"/>
      <c r="BN294" s="17"/>
      <c r="BO294" s="17"/>
      <c r="BP294" s="17"/>
      <c r="BQ294" s="17"/>
      <c r="BR294" s="17"/>
      <c r="BS294" s="17"/>
      <c r="BT294" s="17"/>
      <c r="BU294" s="17"/>
      <c r="BV294" s="17"/>
      <c r="BW294" s="17"/>
      <c r="BX294" s="17"/>
      <c r="BY294" s="17"/>
      <c r="BZ294" s="17"/>
      <c r="CA294" s="17"/>
      <c r="CB294" s="17"/>
      <c r="CC294" s="17"/>
      <c r="CD294" s="17"/>
      <c r="CE294" s="17"/>
      <c r="CF294" s="17"/>
      <c r="CG294" s="17"/>
      <c r="CH294" s="17"/>
      <c r="CI294" s="17"/>
    </row>
    <row r="295" spans="2:87" x14ac:dyDescent="0.35">
      <c r="B295" s="24" t="s">
        <v>163</v>
      </c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  <c r="AX295" s="17"/>
      <c r="AY295" s="17"/>
      <c r="AZ295" s="17"/>
      <c r="BA295" s="17"/>
      <c r="BB295" s="17"/>
      <c r="BC295" s="17"/>
      <c r="BD295" s="17"/>
      <c r="BE295" s="17"/>
      <c r="BF295" s="17"/>
      <c r="BG295" s="17"/>
      <c r="BH295" s="17"/>
      <c r="BI295" s="17"/>
      <c r="BJ295" s="17"/>
      <c r="BK295" s="17"/>
      <c r="BL295" s="17"/>
      <c r="BM295" s="17"/>
      <c r="BN295" s="17"/>
      <c r="BO295" s="17"/>
      <c r="BP295" s="17"/>
      <c r="BQ295" s="17"/>
      <c r="BR295" s="17"/>
      <c r="BS295" s="17"/>
      <c r="BT295" s="17"/>
      <c r="BU295" s="17"/>
      <c r="BV295" s="17"/>
      <c r="BW295" s="17"/>
      <c r="BX295" s="17"/>
      <c r="BY295" s="17"/>
      <c r="BZ295" s="17"/>
      <c r="CA295" s="17"/>
      <c r="CB295" s="17"/>
      <c r="CC295" s="17"/>
      <c r="CD295" s="17"/>
      <c r="CE295" s="17"/>
      <c r="CF295" s="17"/>
      <c r="CG295" s="17"/>
      <c r="CH295" s="17"/>
      <c r="CI295" s="17"/>
    </row>
    <row r="296" spans="2:87" x14ac:dyDescent="0.35">
      <c r="B296" t="s">
        <v>157</v>
      </c>
      <c r="C296" s="17">
        <v>8.6638554761027706E-2</v>
      </c>
      <c r="D296" s="17">
        <v>8.4909596567680504E-2</v>
      </c>
      <c r="E296" s="17">
        <v>8.5104758980648995E-2</v>
      </c>
      <c r="F296" s="17"/>
      <c r="G296" s="17">
        <v>0.15249270142069499</v>
      </c>
      <c r="H296" s="17">
        <v>0.12551612509373</v>
      </c>
      <c r="I296" s="17">
        <v>8.7398643547521401E-2</v>
      </c>
      <c r="J296" s="17">
        <v>4.41759087291679E-2</v>
      </c>
      <c r="K296" s="17">
        <v>9.3987162184511794E-2</v>
      </c>
      <c r="L296" s="17">
        <v>4.6188077724547902E-2</v>
      </c>
      <c r="M296" s="17"/>
      <c r="N296" s="17">
        <v>8.1949645528570994E-2</v>
      </c>
      <c r="O296" s="17">
        <v>7.1476260158414101E-2</v>
      </c>
      <c r="P296" s="17">
        <v>6.8842172764446805E-2</v>
      </c>
      <c r="Q296" s="17">
        <v>0.13213008634468101</v>
      </c>
      <c r="R296" s="17"/>
      <c r="S296" s="17">
        <v>0.19934568238059999</v>
      </c>
      <c r="T296" s="17">
        <v>1.3001413182853101E-2</v>
      </c>
      <c r="U296" s="17">
        <v>7.0182259385227805E-2</v>
      </c>
      <c r="V296" s="17">
        <v>0</v>
      </c>
      <c r="W296" s="17">
        <v>0.12603186685130299</v>
      </c>
      <c r="X296" s="17">
        <v>6.9250029898184295E-2</v>
      </c>
      <c r="Y296" s="17">
        <v>0.111476479361341</v>
      </c>
      <c r="Z296" s="17">
        <v>0.12557329308804099</v>
      </c>
      <c r="AA296" s="17">
        <v>7.1452070774738405E-2</v>
      </c>
      <c r="AB296" s="17">
        <v>7.6851844033894598E-2</v>
      </c>
      <c r="AC296" s="17">
        <v>8.3046049850821702E-2</v>
      </c>
      <c r="AD296" s="17">
        <v>9.0640193901996097E-2</v>
      </c>
      <c r="AE296" s="17"/>
      <c r="AF296" s="17">
        <v>6.21267260469478E-2</v>
      </c>
      <c r="AG296" s="17">
        <v>0.110309429891313</v>
      </c>
      <c r="AH296" s="17">
        <v>7.7095846126220793E-2</v>
      </c>
      <c r="AI296" s="17">
        <v>6.2018267896681301E-2</v>
      </c>
      <c r="AJ296" s="17">
        <v>6.1158039745517201E-2</v>
      </c>
      <c r="AK296" s="17"/>
      <c r="AL296" s="17">
        <v>6.1438625708726997E-2</v>
      </c>
      <c r="AM296" s="17">
        <v>0.10695498667842</v>
      </c>
      <c r="AN296" s="17">
        <v>6.4032343542229794E-2</v>
      </c>
      <c r="AO296" s="17">
        <v>0.16859674028477201</v>
      </c>
      <c r="AP296" s="17"/>
      <c r="AQ296" s="17">
        <v>7.7632730933071201E-2</v>
      </c>
      <c r="AR296" s="17">
        <v>9.9828023396830196E-2</v>
      </c>
      <c r="AS296" s="17"/>
      <c r="AT296" s="17">
        <v>9.3294106684100001E-2</v>
      </c>
      <c r="AU296" s="17">
        <v>3.9046707069585102E-2</v>
      </c>
      <c r="AV296" s="17"/>
      <c r="AW296" s="17">
        <v>8.72685101201809E-2</v>
      </c>
      <c r="AX296" s="17">
        <v>8.0482034241209199E-2</v>
      </c>
      <c r="AY296" s="17">
        <v>8.9266495251169503E-2</v>
      </c>
      <c r="AZ296" s="17"/>
      <c r="BA296" s="17">
        <v>0.13250885998938799</v>
      </c>
      <c r="BB296" s="17">
        <v>9.0902782192244402E-2</v>
      </c>
      <c r="BC296" s="17">
        <v>6.4643137057535299E-2</v>
      </c>
      <c r="BD296" s="17">
        <v>7.1647887020864998E-2</v>
      </c>
      <c r="BE296" s="17">
        <v>0</v>
      </c>
      <c r="BF296" s="17"/>
      <c r="BG296" s="17">
        <v>8.8361624479530998E-2</v>
      </c>
      <c r="BH296" s="17">
        <v>8.5463857163717197E-2</v>
      </c>
      <c r="BI296" s="17"/>
      <c r="BJ296" s="17">
        <v>9.18366795722243E-2</v>
      </c>
      <c r="BK296" s="17">
        <v>6.9429114524731605E-2</v>
      </c>
      <c r="BL296" s="17"/>
      <c r="BM296" s="17">
        <v>7.1894957810878998E-2</v>
      </c>
      <c r="BN296" s="17">
        <v>9.3206340158526094E-2</v>
      </c>
      <c r="BO296" s="17">
        <v>0.10931094473021299</v>
      </c>
      <c r="BP296" s="17">
        <v>7.7788357633069696E-2</v>
      </c>
      <c r="BQ296" s="17">
        <v>0.114040318131663</v>
      </c>
      <c r="BR296" s="17"/>
      <c r="BS296" s="17">
        <v>9.1929170916011604E-2</v>
      </c>
      <c r="BT296" s="17"/>
      <c r="BU296" s="17">
        <v>0.106954575440682</v>
      </c>
      <c r="BV296" s="17">
        <v>0.13902301184819801</v>
      </c>
      <c r="BW296" s="17">
        <v>8.1950039969983304E-2</v>
      </c>
      <c r="BX296" s="17">
        <v>8.9940734523406604E-2</v>
      </c>
      <c r="BY296" s="17">
        <v>2.37429330289337E-2</v>
      </c>
      <c r="BZ296" s="17"/>
      <c r="CA296" s="17">
        <v>0.15485949271827701</v>
      </c>
      <c r="CB296" s="17"/>
      <c r="CC296" s="17">
        <v>8.2037998508369195E-2</v>
      </c>
      <c r="CD296" s="17">
        <v>0.108172557748707</v>
      </c>
      <c r="CE296" s="17"/>
      <c r="CF296" s="17">
        <v>8.8036898281886697E-2</v>
      </c>
      <c r="CG296" s="17"/>
      <c r="CH296" s="17">
        <v>4.0738726552669302E-2</v>
      </c>
      <c r="CI296" s="17">
        <v>0.13839309759212001</v>
      </c>
    </row>
    <row r="297" spans="2:87" x14ac:dyDescent="0.35">
      <c r="B297" t="s">
        <v>158</v>
      </c>
      <c r="C297" s="17">
        <v>0.338555486268793</v>
      </c>
      <c r="D297" s="17">
        <v>0.389051590143138</v>
      </c>
      <c r="E297" s="17">
        <v>0.29265451384871</v>
      </c>
      <c r="F297" s="17"/>
      <c r="G297" s="17">
        <v>0.36253389344211001</v>
      </c>
      <c r="H297" s="17">
        <v>0.38123941038947601</v>
      </c>
      <c r="I297" s="17">
        <v>0.35390337198702998</v>
      </c>
      <c r="J297" s="17">
        <v>0.36447729727936201</v>
      </c>
      <c r="K297" s="17">
        <v>0.251333787578785</v>
      </c>
      <c r="L297" s="17">
        <v>0.31598167361632101</v>
      </c>
      <c r="M297" s="17"/>
      <c r="N297" s="17">
        <v>0.36430233248746002</v>
      </c>
      <c r="O297" s="17">
        <v>0.36449661528539801</v>
      </c>
      <c r="P297" s="17">
        <v>0.25591327632336303</v>
      </c>
      <c r="Q297" s="17">
        <v>0.3472471863353</v>
      </c>
      <c r="R297" s="17"/>
      <c r="S297" s="17">
        <v>0.36961757224725</v>
      </c>
      <c r="T297" s="17">
        <v>0.42556674281940599</v>
      </c>
      <c r="U297" s="17">
        <v>0.30503121692021701</v>
      </c>
      <c r="V297" s="17">
        <v>0.45733099550554701</v>
      </c>
      <c r="W297" s="17">
        <v>0.17727311210053101</v>
      </c>
      <c r="X297" s="17">
        <v>0.426815975927748</v>
      </c>
      <c r="Y297" s="17">
        <v>0.29157846341064603</v>
      </c>
      <c r="Z297" s="17">
        <v>0.208051684148437</v>
      </c>
      <c r="AA297" s="17">
        <v>0.22078281241158901</v>
      </c>
      <c r="AB297" s="17">
        <v>0.40578715041110902</v>
      </c>
      <c r="AC297" s="17">
        <v>0.20949528880134999</v>
      </c>
      <c r="AD297" s="17">
        <v>0.21111145109310001</v>
      </c>
      <c r="AE297" s="17"/>
      <c r="AF297" s="17">
        <v>0.321943068241557</v>
      </c>
      <c r="AG297" s="17">
        <v>0.28808535965380899</v>
      </c>
      <c r="AH297" s="17">
        <v>0.28404296756898301</v>
      </c>
      <c r="AI297" s="17">
        <v>0.40908254603108102</v>
      </c>
      <c r="AJ297" s="17">
        <v>0.53389541398738105</v>
      </c>
      <c r="AK297" s="17"/>
      <c r="AL297" s="17">
        <v>0.32606849076477301</v>
      </c>
      <c r="AM297" s="17">
        <v>0.34232060512199203</v>
      </c>
      <c r="AN297" s="17">
        <v>0.313019955595146</v>
      </c>
      <c r="AO297" s="17">
        <v>0.449941772924628</v>
      </c>
      <c r="AP297" s="17"/>
      <c r="AQ297" s="17">
        <v>0.31740019155217097</v>
      </c>
      <c r="AR297" s="17">
        <v>0.36953844812508402</v>
      </c>
      <c r="AS297" s="17"/>
      <c r="AT297" s="17">
        <v>0.38897405408796198</v>
      </c>
      <c r="AU297" s="17">
        <v>0.29466967230764202</v>
      </c>
      <c r="AV297" s="17"/>
      <c r="AW297" s="17">
        <v>0.33125467173247702</v>
      </c>
      <c r="AX297" s="17">
        <v>0.32155478513265301</v>
      </c>
      <c r="AY297" s="17">
        <v>0.39073127549830899</v>
      </c>
      <c r="AZ297" s="17"/>
      <c r="BA297" s="17">
        <v>0.38638629656500001</v>
      </c>
      <c r="BB297" s="17">
        <v>0.34464920813072403</v>
      </c>
      <c r="BC297" s="17">
        <v>0.27545588578728297</v>
      </c>
      <c r="BD297" s="17">
        <v>0.39701124918153802</v>
      </c>
      <c r="BE297" s="17">
        <v>0.279918623362712</v>
      </c>
      <c r="BF297" s="17"/>
      <c r="BG297" s="17">
        <v>0.32036643209244298</v>
      </c>
      <c r="BH297" s="17">
        <v>0.35095581923783098</v>
      </c>
      <c r="BI297" s="17"/>
      <c r="BJ297" s="17">
        <v>0.35027402742035502</v>
      </c>
      <c r="BK297" s="17">
        <v>0.28537164843533402</v>
      </c>
      <c r="BL297" s="17"/>
      <c r="BM297" s="17">
        <v>0.27978370311927903</v>
      </c>
      <c r="BN297" s="17">
        <v>0.45514221151172601</v>
      </c>
      <c r="BO297" s="17">
        <v>0.31765003677409498</v>
      </c>
      <c r="BP297" s="17">
        <v>0.31078727121400201</v>
      </c>
      <c r="BQ297" s="17">
        <v>0.32147863013720102</v>
      </c>
      <c r="BR297" s="17"/>
      <c r="BS297" s="17">
        <v>0.37750323197757502</v>
      </c>
      <c r="BT297" s="17"/>
      <c r="BU297" s="17">
        <v>0.50077238003848501</v>
      </c>
      <c r="BV297" s="17">
        <v>0.36246008071449498</v>
      </c>
      <c r="BW297" s="17">
        <v>0.30022719339821602</v>
      </c>
      <c r="BX297" s="17">
        <v>0.31147375556298601</v>
      </c>
      <c r="BY297" s="17">
        <v>0.139300541600517</v>
      </c>
      <c r="BZ297" s="17"/>
      <c r="CA297" s="17">
        <v>0.38419418239471598</v>
      </c>
      <c r="CB297" s="17"/>
      <c r="CC297" s="17">
        <v>0.33761321194933303</v>
      </c>
      <c r="CD297" s="17">
        <v>0.33411653310629602</v>
      </c>
      <c r="CE297" s="17"/>
      <c r="CF297" s="17">
        <v>0.25137812065245801</v>
      </c>
      <c r="CG297" s="17"/>
      <c r="CH297" s="17">
        <v>0.38241759170341999</v>
      </c>
      <c r="CI297" s="17">
        <v>0.37093262799717902</v>
      </c>
    </row>
    <row r="298" spans="2:87" x14ac:dyDescent="0.35">
      <c r="B298" t="s">
        <v>159</v>
      </c>
      <c r="C298" s="17">
        <v>0.32101414543158902</v>
      </c>
      <c r="D298" s="17">
        <v>0.27333362322629001</v>
      </c>
      <c r="E298" s="17">
        <v>0.37265201914533402</v>
      </c>
      <c r="F298" s="17"/>
      <c r="G298" s="17">
        <v>0.23838342844423599</v>
      </c>
      <c r="H298" s="17">
        <v>0.21311290988825099</v>
      </c>
      <c r="I298" s="17">
        <v>0.313537151447569</v>
      </c>
      <c r="J298" s="17">
        <v>0.31127873750207702</v>
      </c>
      <c r="K298" s="17">
        <v>0.40988018676554799</v>
      </c>
      <c r="L298" s="17">
        <v>0.40591378581485699</v>
      </c>
      <c r="M298" s="17"/>
      <c r="N298" s="17">
        <v>0.38585052711028001</v>
      </c>
      <c r="O298" s="17">
        <v>0.30590503665961</v>
      </c>
      <c r="P298" s="17">
        <v>0.25490724375500901</v>
      </c>
      <c r="Q298" s="17">
        <v>0.31722463878856</v>
      </c>
      <c r="R298" s="17"/>
      <c r="S298" s="17">
        <v>0.29316594024121101</v>
      </c>
      <c r="T298" s="17">
        <v>0.38647307242074402</v>
      </c>
      <c r="U298" s="17">
        <v>0.394127484720246</v>
      </c>
      <c r="V298" s="17">
        <v>0.22468252262379901</v>
      </c>
      <c r="W298" s="17">
        <v>0.29738129133666502</v>
      </c>
      <c r="X298" s="17">
        <v>0.26671148699653602</v>
      </c>
      <c r="Y298" s="17">
        <v>0.326529963069977</v>
      </c>
      <c r="Z298" s="17">
        <v>0.29251792687545602</v>
      </c>
      <c r="AA298" s="17">
        <v>0.38904819657564899</v>
      </c>
      <c r="AB298" s="17">
        <v>0.23339107879203599</v>
      </c>
      <c r="AC298" s="17">
        <v>0.33360659570253098</v>
      </c>
      <c r="AD298" s="17">
        <v>0.45723039171833102</v>
      </c>
      <c r="AE298" s="17"/>
      <c r="AF298" s="17">
        <v>0.323188228151431</v>
      </c>
      <c r="AG298" s="17">
        <v>0.30602981837777299</v>
      </c>
      <c r="AH298" s="17">
        <v>0.440436798269501</v>
      </c>
      <c r="AI298" s="17">
        <v>0.28148584007715499</v>
      </c>
      <c r="AJ298" s="17">
        <v>0.25633473352336</v>
      </c>
      <c r="AK298" s="17"/>
      <c r="AL298" s="17">
        <v>0.32641986828027902</v>
      </c>
      <c r="AM298" s="17">
        <v>0.34077845966700598</v>
      </c>
      <c r="AN298" s="17">
        <v>0.33167305662125801</v>
      </c>
      <c r="AO298" s="17">
        <v>0.14695729224846599</v>
      </c>
      <c r="AP298" s="17"/>
      <c r="AQ298" s="17">
        <v>0.33743708598995797</v>
      </c>
      <c r="AR298" s="17">
        <v>0.29696194726068598</v>
      </c>
      <c r="AS298" s="17"/>
      <c r="AT298" s="17">
        <v>0.28159271670889602</v>
      </c>
      <c r="AU298" s="17">
        <v>0.43121420241043601</v>
      </c>
      <c r="AV298" s="17"/>
      <c r="AW298" s="17">
        <v>0.38239742330402499</v>
      </c>
      <c r="AX298" s="17">
        <v>0.33077375891955502</v>
      </c>
      <c r="AY298" s="17">
        <v>0.26576029187690497</v>
      </c>
      <c r="AZ298" s="17"/>
      <c r="BA298" s="17">
        <v>0.199261469758583</v>
      </c>
      <c r="BB298" s="17">
        <v>0.33402255841318801</v>
      </c>
      <c r="BC298" s="17">
        <v>0.37659572862448698</v>
      </c>
      <c r="BD298" s="17">
        <v>0.33919587778864102</v>
      </c>
      <c r="BE298" s="17">
        <v>0.51302984193590995</v>
      </c>
      <c r="BF298" s="17"/>
      <c r="BG298" s="17">
        <v>0.29020325419479098</v>
      </c>
      <c r="BH298" s="17">
        <v>0.34201937784801001</v>
      </c>
      <c r="BI298" s="17"/>
      <c r="BJ298" s="17">
        <v>0.30258442820764903</v>
      </c>
      <c r="BK298" s="17">
        <v>0.39257834175714401</v>
      </c>
      <c r="BL298" s="17"/>
      <c r="BM298" s="17">
        <v>0.29801026258541702</v>
      </c>
      <c r="BN298" s="17">
        <v>0.324837000732209</v>
      </c>
      <c r="BO298" s="17">
        <v>0.36831022760877802</v>
      </c>
      <c r="BP298" s="17">
        <v>0.36636928948984798</v>
      </c>
      <c r="BQ298" s="17">
        <v>0.224641616372355</v>
      </c>
      <c r="BR298" s="17"/>
      <c r="BS298" s="17">
        <v>0.31215839218369401</v>
      </c>
      <c r="BT298" s="17"/>
      <c r="BU298" s="17">
        <v>0.267330817324401</v>
      </c>
      <c r="BV298" s="17">
        <v>0.32869243069816501</v>
      </c>
      <c r="BW298" s="17">
        <v>0.38742857376279999</v>
      </c>
      <c r="BX298" s="17">
        <v>0.34182230707546102</v>
      </c>
      <c r="BY298" s="17">
        <v>0.29340412012203598</v>
      </c>
      <c r="BZ298" s="17"/>
      <c r="CA298" s="17">
        <v>0.20219892788976801</v>
      </c>
      <c r="CB298" s="17"/>
      <c r="CC298" s="17">
        <v>0.32593287602684001</v>
      </c>
      <c r="CD298" s="17">
        <v>0.32872654134021101</v>
      </c>
      <c r="CE298" s="17"/>
      <c r="CF298" s="17">
        <v>0.40774054165774398</v>
      </c>
      <c r="CG298" s="17"/>
      <c r="CH298" s="17">
        <v>0.31784900583947501</v>
      </c>
      <c r="CI298" s="17">
        <v>0.30203949231718002</v>
      </c>
    </row>
    <row r="299" spans="2:87" x14ac:dyDescent="0.35">
      <c r="B299" t="s">
        <v>160</v>
      </c>
      <c r="C299" s="17">
        <v>0.141074355949839</v>
      </c>
      <c r="D299" s="17">
        <v>0.16201464298351201</v>
      </c>
      <c r="E299" s="17">
        <v>0.11815458223865601</v>
      </c>
      <c r="F299" s="17"/>
      <c r="G299" s="17">
        <v>0.17247415118265699</v>
      </c>
      <c r="H299" s="17">
        <v>0.137752537708039</v>
      </c>
      <c r="I299" s="17">
        <v>0.104736749967324</v>
      </c>
      <c r="J299" s="17">
        <v>0.15516594011121701</v>
      </c>
      <c r="K299" s="17">
        <v>0.164931193214476</v>
      </c>
      <c r="L299" s="17">
        <v>0.12583290990374399</v>
      </c>
      <c r="M299" s="17"/>
      <c r="N299" s="17">
        <v>8.7368539053344296E-2</v>
      </c>
      <c r="O299" s="17">
        <v>0.14739899825661601</v>
      </c>
      <c r="P299" s="17">
        <v>0.23612440258244899</v>
      </c>
      <c r="Q299" s="17">
        <v>0.11316140181714</v>
      </c>
      <c r="R299" s="17"/>
      <c r="S299" s="17">
        <v>7.3061447405256802E-2</v>
      </c>
      <c r="T299" s="17">
        <v>7.8706246865706098E-2</v>
      </c>
      <c r="U299" s="17">
        <v>0.13886767889167601</v>
      </c>
      <c r="V299" s="17">
        <v>0.16236007669759001</v>
      </c>
      <c r="W299" s="17">
        <v>0.116179887888209</v>
      </c>
      <c r="X299" s="17">
        <v>8.4082107022468294E-2</v>
      </c>
      <c r="Y299" s="17">
        <v>0.153281754587484</v>
      </c>
      <c r="Z299" s="17">
        <v>0.30342850527060899</v>
      </c>
      <c r="AA299" s="17">
        <v>0.29403736788196499</v>
      </c>
      <c r="AB299" s="17">
        <v>0.19874518936788199</v>
      </c>
      <c r="AC299" s="17">
        <v>0.122168715615351</v>
      </c>
      <c r="AD299" s="17">
        <v>0.15288719729178299</v>
      </c>
      <c r="AE299" s="17"/>
      <c r="AF299" s="17">
        <v>0.20464475752424999</v>
      </c>
      <c r="AG299" s="17">
        <v>0.159739178656058</v>
      </c>
      <c r="AH299" s="17">
        <v>0.14043211993125801</v>
      </c>
      <c r="AI299" s="17">
        <v>0.12471633555787</v>
      </c>
      <c r="AJ299" s="17">
        <v>5.4746245316635002E-2</v>
      </c>
      <c r="AK299" s="17"/>
      <c r="AL299" s="17">
        <v>0.13069451040475</v>
      </c>
      <c r="AM299" s="17">
        <v>0.133598807529372</v>
      </c>
      <c r="AN299" s="17">
        <v>0.19731299545844799</v>
      </c>
      <c r="AO299" s="17">
        <v>0.115802004001192</v>
      </c>
      <c r="AP299" s="17"/>
      <c r="AQ299" s="17">
        <v>0.141093421904777</v>
      </c>
      <c r="AR299" s="17">
        <v>0.141046432928085</v>
      </c>
      <c r="AS299" s="17"/>
      <c r="AT299" s="17">
        <v>0.13718258786850401</v>
      </c>
      <c r="AU299" s="17">
        <v>0.129081228506853</v>
      </c>
      <c r="AV299" s="17"/>
      <c r="AW299" s="17">
        <v>0.12556957427496901</v>
      </c>
      <c r="AX299" s="17">
        <v>0.127857208413031</v>
      </c>
      <c r="AY299" s="17">
        <v>0.14774750547551599</v>
      </c>
      <c r="AZ299" s="17"/>
      <c r="BA299" s="17">
        <v>0.18585194054871901</v>
      </c>
      <c r="BB299" s="17">
        <v>0.118433045783018</v>
      </c>
      <c r="BC299" s="17">
        <v>0.13957266974350199</v>
      </c>
      <c r="BD299" s="17">
        <v>0.109358115880044</v>
      </c>
      <c r="BE299" s="17">
        <v>0.120112053334705</v>
      </c>
      <c r="BF299" s="17"/>
      <c r="BG299" s="17">
        <v>0.185401391679831</v>
      </c>
      <c r="BH299" s="17">
        <v>0.110854532683987</v>
      </c>
      <c r="BI299" s="17"/>
      <c r="BJ299" s="17">
        <v>0.139183040277225</v>
      </c>
      <c r="BK299" s="17">
        <v>0.150234298641472</v>
      </c>
      <c r="BL299" s="17"/>
      <c r="BM299" s="17">
        <v>0.14280359477788401</v>
      </c>
      <c r="BN299" s="17">
        <v>4.9396473845912399E-2</v>
      </c>
      <c r="BO299" s="17">
        <v>0.11964761403986</v>
      </c>
      <c r="BP299" s="17">
        <v>0.138799121254018</v>
      </c>
      <c r="BQ299" s="17">
        <v>0.30621129194224</v>
      </c>
      <c r="BR299" s="17"/>
      <c r="BS299" s="17">
        <v>0.16188877478683</v>
      </c>
      <c r="BT299" s="17"/>
      <c r="BU299" s="17">
        <v>4.37507399011677E-2</v>
      </c>
      <c r="BV299" s="17">
        <v>0.111485780298423</v>
      </c>
      <c r="BW299" s="17">
        <v>0.14812604538230301</v>
      </c>
      <c r="BX299" s="17">
        <v>0.20544754085827999</v>
      </c>
      <c r="BY299" s="17">
        <v>0.232349306500824</v>
      </c>
      <c r="BZ299" s="17"/>
      <c r="CA299" s="17">
        <v>0.17365614249456399</v>
      </c>
      <c r="CB299" s="17"/>
      <c r="CC299" s="17">
        <v>0.15037273468031501</v>
      </c>
      <c r="CD299" s="17">
        <v>0.112197793629293</v>
      </c>
      <c r="CE299" s="17"/>
      <c r="CF299" s="17">
        <v>0.15284490545117199</v>
      </c>
      <c r="CG299" s="17"/>
      <c r="CH299" s="17">
        <v>0.125454130045146</v>
      </c>
      <c r="CI299" s="17">
        <v>0.129413997178257</v>
      </c>
    </row>
    <row r="300" spans="2:87" x14ac:dyDescent="0.35">
      <c r="B300" t="s">
        <v>161</v>
      </c>
      <c r="C300" s="17">
        <v>0.11271745758875</v>
      </c>
      <c r="D300" s="17">
        <v>9.0690547079378694E-2</v>
      </c>
      <c r="E300" s="17">
        <v>0.13143412578665201</v>
      </c>
      <c r="F300" s="17"/>
      <c r="G300" s="17">
        <v>7.4115825510301797E-2</v>
      </c>
      <c r="H300" s="17">
        <v>0.142379016920505</v>
      </c>
      <c r="I300" s="17">
        <v>0.14042408305055501</v>
      </c>
      <c r="J300" s="17">
        <v>0.124902116378176</v>
      </c>
      <c r="K300" s="17">
        <v>7.9867670256678999E-2</v>
      </c>
      <c r="L300" s="17">
        <v>0.106083552940531</v>
      </c>
      <c r="M300" s="17"/>
      <c r="N300" s="17">
        <v>8.0528955820344597E-2</v>
      </c>
      <c r="O300" s="17">
        <v>0.110723089639961</v>
      </c>
      <c r="P300" s="17">
        <v>0.18421290457473299</v>
      </c>
      <c r="Q300" s="17">
        <v>9.0236686714318906E-2</v>
      </c>
      <c r="R300" s="17"/>
      <c r="S300" s="17">
        <v>6.4809357725681804E-2</v>
      </c>
      <c r="T300" s="17">
        <v>9.6252524711290297E-2</v>
      </c>
      <c r="U300" s="17">
        <v>9.1791360082633597E-2</v>
      </c>
      <c r="V300" s="17">
        <v>0.155626405173064</v>
      </c>
      <c r="W300" s="17">
        <v>0.28313384182329199</v>
      </c>
      <c r="X300" s="17">
        <v>0.153140400155064</v>
      </c>
      <c r="Y300" s="17">
        <v>0.117133339570552</v>
      </c>
      <c r="Z300" s="17">
        <v>7.0428590617456502E-2</v>
      </c>
      <c r="AA300" s="17">
        <v>2.4679552356059498E-2</v>
      </c>
      <c r="AB300" s="17">
        <v>8.5224737395078201E-2</v>
      </c>
      <c r="AC300" s="17">
        <v>0.25168335002994602</v>
      </c>
      <c r="AD300" s="17">
        <v>8.8130765994789501E-2</v>
      </c>
      <c r="AE300" s="17"/>
      <c r="AF300" s="17">
        <v>8.80972200358138E-2</v>
      </c>
      <c r="AG300" s="17">
        <v>0.13583621342104699</v>
      </c>
      <c r="AH300" s="17">
        <v>5.7992268104038201E-2</v>
      </c>
      <c r="AI300" s="17">
        <v>0.122697010437213</v>
      </c>
      <c r="AJ300" s="17">
        <v>9.3865567427106097E-2</v>
      </c>
      <c r="AK300" s="17"/>
      <c r="AL300" s="17">
        <v>0.155378504841471</v>
      </c>
      <c r="AM300" s="17">
        <v>7.6347141003209898E-2</v>
      </c>
      <c r="AN300" s="17">
        <v>9.3961648782918003E-2</v>
      </c>
      <c r="AO300" s="17">
        <v>0.118702190540942</v>
      </c>
      <c r="AP300" s="17"/>
      <c r="AQ300" s="17">
        <v>0.126436569620023</v>
      </c>
      <c r="AR300" s="17">
        <v>9.2625148289314493E-2</v>
      </c>
      <c r="AS300" s="17"/>
      <c r="AT300" s="17">
        <v>9.8956534650538303E-2</v>
      </c>
      <c r="AU300" s="17">
        <v>0.105988189705483</v>
      </c>
      <c r="AV300" s="17"/>
      <c r="AW300" s="17">
        <v>7.3509820568348205E-2</v>
      </c>
      <c r="AX300" s="17">
        <v>0.139332213293551</v>
      </c>
      <c r="AY300" s="17">
        <v>0.106494431898101</v>
      </c>
      <c r="AZ300" s="17"/>
      <c r="BA300" s="17">
        <v>9.5991433138310697E-2</v>
      </c>
      <c r="BB300" s="17">
        <v>0.11199240548082701</v>
      </c>
      <c r="BC300" s="17">
        <v>0.143732578787193</v>
      </c>
      <c r="BD300" s="17">
        <v>8.2786870128912907E-2</v>
      </c>
      <c r="BE300" s="17">
        <v>8.6939481366673094E-2</v>
      </c>
      <c r="BF300" s="17"/>
      <c r="BG300" s="17">
        <v>0.115667297553405</v>
      </c>
      <c r="BH300" s="17">
        <v>0.110706413066454</v>
      </c>
      <c r="BI300" s="17"/>
      <c r="BJ300" s="17">
        <v>0.116121824522547</v>
      </c>
      <c r="BK300" s="17">
        <v>0.10238659664131899</v>
      </c>
      <c r="BL300" s="17"/>
      <c r="BM300" s="17">
        <v>0.20750748170654101</v>
      </c>
      <c r="BN300" s="17">
        <v>7.7417973751625693E-2</v>
      </c>
      <c r="BO300" s="17">
        <v>8.5081176847053699E-2</v>
      </c>
      <c r="BP300" s="17">
        <v>0.106255960409062</v>
      </c>
      <c r="BQ300" s="17">
        <v>3.3628143416540801E-2</v>
      </c>
      <c r="BR300" s="17"/>
      <c r="BS300" s="17">
        <v>5.6520430135889303E-2</v>
      </c>
      <c r="BT300" s="17"/>
      <c r="BU300" s="17">
        <v>8.1191487295264597E-2</v>
      </c>
      <c r="BV300" s="17">
        <v>5.8338696440718603E-2</v>
      </c>
      <c r="BW300" s="17">
        <v>8.2268147486697904E-2</v>
      </c>
      <c r="BX300" s="17">
        <v>5.1315661979866901E-2</v>
      </c>
      <c r="BY300" s="17">
        <v>0.31120309874768998</v>
      </c>
      <c r="BZ300" s="17"/>
      <c r="CA300" s="17">
        <v>8.5091254502675601E-2</v>
      </c>
      <c r="CB300" s="17"/>
      <c r="CC300" s="17">
        <v>0.104043178835143</v>
      </c>
      <c r="CD300" s="17">
        <v>0.116786574175493</v>
      </c>
      <c r="CE300" s="17"/>
      <c r="CF300" s="17">
        <v>9.9999533956739606E-2</v>
      </c>
      <c r="CG300" s="17"/>
      <c r="CH300" s="17">
        <v>0.13354054585928901</v>
      </c>
      <c r="CI300" s="17">
        <v>5.9220784915265397E-2</v>
      </c>
    </row>
    <row r="301" spans="2:87" x14ac:dyDescent="0.35"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  <c r="AX301" s="17"/>
      <c r="AY301" s="17"/>
      <c r="AZ301" s="17"/>
      <c r="BA301" s="17"/>
      <c r="BB301" s="17"/>
      <c r="BC301" s="17"/>
      <c r="BD301" s="17"/>
      <c r="BE301" s="17"/>
      <c r="BF301" s="17"/>
      <c r="BG301" s="17"/>
      <c r="BH301" s="17"/>
      <c r="BI301" s="17"/>
      <c r="BJ301" s="17"/>
      <c r="BK301" s="17"/>
      <c r="BL301" s="17"/>
      <c r="BM301" s="17"/>
      <c r="BN301" s="17"/>
      <c r="BO301" s="17"/>
      <c r="BP301" s="17"/>
      <c r="BQ301" s="17"/>
      <c r="BR301" s="17"/>
      <c r="BS301" s="17"/>
      <c r="BT301" s="17"/>
      <c r="BU301" s="17"/>
      <c r="BV301" s="17"/>
      <c r="BW301" s="17"/>
      <c r="BX301" s="17"/>
      <c r="BY301" s="17"/>
      <c r="BZ301" s="17"/>
      <c r="CA301" s="17"/>
      <c r="CB301" s="17"/>
      <c r="CC301" s="17"/>
      <c r="CD301" s="17"/>
      <c r="CE301" s="17"/>
      <c r="CF301" s="17"/>
      <c r="CG301" s="17"/>
      <c r="CH301" s="17"/>
      <c r="CI301" s="17"/>
    </row>
    <row r="302" spans="2:87" x14ac:dyDescent="0.35">
      <c r="B302" s="6" t="s">
        <v>192</v>
      </c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  <c r="BA302" s="17"/>
      <c r="BB302" s="17"/>
      <c r="BC302" s="17"/>
      <c r="BD302" s="17"/>
      <c r="BE302" s="17"/>
      <c r="BF302" s="17"/>
      <c r="BG302" s="17"/>
      <c r="BH302" s="17"/>
      <c r="BI302" s="17"/>
      <c r="BJ302" s="17"/>
      <c r="BK302" s="17"/>
      <c r="BL302" s="17"/>
      <c r="BM302" s="17"/>
      <c r="BN302" s="17"/>
      <c r="BO302" s="17"/>
      <c r="BP302" s="17"/>
      <c r="BQ302" s="17"/>
      <c r="BR302" s="17"/>
      <c r="BS302" s="17"/>
      <c r="BT302" s="17"/>
      <c r="BU302" s="17"/>
      <c r="BV302" s="17"/>
      <c r="BW302" s="17"/>
      <c r="BX302" s="17"/>
      <c r="BY302" s="17"/>
      <c r="BZ302" s="17"/>
      <c r="CA302" s="17"/>
      <c r="CB302" s="17"/>
      <c r="CC302" s="17"/>
      <c r="CD302" s="17"/>
      <c r="CE302" s="17"/>
      <c r="CF302" s="17"/>
      <c r="CG302" s="17"/>
      <c r="CH302" s="17"/>
      <c r="CI302" s="17"/>
    </row>
    <row r="303" spans="2:87" x14ac:dyDescent="0.35">
      <c r="B303" s="24" t="s">
        <v>163</v>
      </c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  <c r="AX303" s="17"/>
      <c r="AY303" s="17"/>
      <c r="AZ303" s="17"/>
      <c r="BA303" s="17"/>
      <c r="BB303" s="17"/>
      <c r="BC303" s="17"/>
      <c r="BD303" s="17"/>
      <c r="BE303" s="17"/>
      <c r="BF303" s="17"/>
      <c r="BG303" s="17"/>
      <c r="BH303" s="17"/>
      <c r="BI303" s="17"/>
      <c r="BJ303" s="17"/>
      <c r="BK303" s="17"/>
      <c r="BL303" s="17"/>
      <c r="BM303" s="17"/>
      <c r="BN303" s="17"/>
      <c r="BO303" s="17"/>
      <c r="BP303" s="17"/>
      <c r="BQ303" s="17"/>
      <c r="BR303" s="17"/>
      <c r="BS303" s="17"/>
      <c r="BT303" s="17"/>
      <c r="BU303" s="17"/>
      <c r="BV303" s="17"/>
      <c r="BW303" s="17"/>
      <c r="BX303" s="17"/>
      <c r="BY303" s="17"/>
      <c r="BZ303" s="17"/>
      <c r="CA303" s="17"/>
      <c r="CB303" s="17"/>
      <c r="CC303" s="17"/>
      <c r="CD303" s="17"/>
      <c r="CE303" s="17"/>
      <c r="CF303" s="17"/>
      <c r="CG303" s="17"/>
      <c r="CH303" s="17"/>
      <c r="CI303" s="17"/>
    </row>
    <row r="304" spans="2:87" x14ac:dyDescent="0.35">
      <c r="B304" t="s">
        <v>157</v>
      </c>
      <c r="C304" s="17">
        <v>0.145657697437754</v>
      </c>
      <c r="D304" s="17">
        <v>0.15563219980132201</v>
      </c>
      <c r="E304" s="17">
        <v>0.13323362605073399</v>
      </c>
      <c r="F304" s="17"/>
      <c r="G304" s="17">
        <v>0.139221788417523</v>
      </c>
      <c r="H304" s="17">
        <v>0.206204933246626</v>
      </c>
      <c r="I304" s="17">
        <v>0.11278990439765001</v>
      </c>
      <c r="J304" s="17">
        <v>0.13708542608180499</v>
      </c>
      <c r="K304" s="17">
        <v>0.18608441551607299</v>
      </c>
      <c r="L304" s="17">
        <v>0.11324592908513301</v>
      </c>
      <c r="M304" s="17"/>
      <c r="N304" s="17">
        <v>0.169377755324297</v>
      </c>
      <c r="O304" s="17">
        <v>9.4564360993633897E-2</v>
      </c>
      <c r="P304" s="17">
        <v>0.13799499450757299</v>
      </c>
      <c r="Q304" s="17">
        <v>0.19379890186991999</v>
      </c>
      <c r="R304" s="17"/>
      <c r="S304" s="17">
        <v>0.28497098405919302</v>
      </c>
      <c r="T304" s="17">
        <v>7.3695827874951603E-2</v>
      </c>
      <c r="U304" s="17">
        <v>0.116727567574494</v>
      </c>
      <c r="V304" s="17">
        <v>2.5173205954874701E-2</v>
      </c>
      <c r="W304" s="17">
        <v>0.182373185746219</v>
      </c>
      <c r="X304" s="17">
        <v>9.6601289251546804E-2</v>
      </c>
      <c r="Y304" s="17">
        <v>0.231786520049865</v>
      </c>
      <c r="Z304" s="17">
        <v>0.16065620470188599</v>
      </c>
      <c r="AA304" s="17">
        <v>0.10804196281403</v>
      </c>
      <c r="AB304" s="17">
        <v>0.184265897173576</v>
      </c>
      <c r="AC304" s="17">
        <v>8.3046049850821702E-2</v>
      </c>
      <c r="AD304" s="17">
        <v>9.2841196625834801E-2</v>
      </c>
      <c r="AE304" s="17"/>
      <c r="AF304" s="17">
        <v>0.16959402318591299</v>
      </c>
      <c r="AG304" s="17">
        <v>0.145987508699227</v>
      </c>
      <c r="AH304" s="17">
        <v>0.150361052061599</v>
      </c>
      <c r="AI304" s="17">
        <v>0.117406784196872</v>
      </c>
      <c r="AJ304" s="17">
        <v>0.109463072457799</v>
      </c>
      <c r="AK304" s="17"/>
      <c r="AL304" s="17">
        <v>0.112648244382989</v>
      </c>
      <c r="AM304" s="17">
        <v>0.157671976576018</v>
      </c>
      <c r="AN304" s="17">
        <v>0.15882541353962101</v>
      </c>
      <c r="AO304" s="17">
        <v>0.23971919818361601</v>
      </c>
      <c r="AP304" s="17"/>
      <c r="AQ304" s="17">
        <v>0.109151531569116</v>
      </c>
      <c r="AR304" s="17">
        <v>0.19912275948383901</v>
      </c>
      <c r="AS304" s="17"/>
      <c r="AT304" s="17">
        <v>0.14959527206784601</v>
      </c>
      <c r="AU304" s="17">
        <v>0.106065725773917</v>
      </c>
      <c r="AV304" s="17"/>
      <c r="AW304" s="17">
        <v>0.12718663235021799</v>
      </c>
      <c r="AX304" s="17">
        <v>0.120345555877268</v>
      </c>
      <c r="AY304" s="17">
        <v>0.17635707447162</v>
      </c>
      <c r="AZ304" s="17"/>
      <c r="BA304" s="17">
        <v>0.21917804969465399</v>
      </c>
      <c r="BB304" s="17">
        <v>0.17503682600967599</v>
      </c>
      <c r="BC304" s="17">
        <v>9.8986589285627605E-2</v>
      </c>
      <c r="BD304" s="17">
        <v>8.9753943014417095E-2</v>
      </c>
      <c r="BE304" s="17">
        <v>3.6922659866850699E-2</v>
      </c>
      <c r="BF304" s="17"/>
      <c r="BG304" s="17">
        <v>0.17044072309407199</v>
      </c>
      <c r="BH304" s="17">
        <v>0.12876194424800599</v>
      </c>
      <c r="BI304" s="17"/>
      <c r="BJ304" s="17">
        <v>0.15270775184783</v>
      </c>
      <c r="BK304" s="17">
        <v>0.12278982526544099</v>
      </c>
      <c r="BL304" s="17"/>
      <c r="BM304" s="17">
        <v>0.133230673884638</v>
      </c>
      <c r="BN304" s="17">
        <v>0.125570349484212</v>
      </c>
      <c r="BO304" s="17">
        <v>0.184883569875742</v>
      </c>
      <c r="BP304" s="17">
        <v>0.160788280303889</v>
      </c>
      <c r="BQ304" s="17">
        <v>0.127860308706784</v>
      </c>
      <c r="BR304" s="17"/>
      <c r="BS304" s="17">
        <v>0.121534692451524</v>
      </c>
      <c r="BT304" s="17"/>
      <c r="BU304" s="17">
        <v>0.15995286976123399</v>
      </c>
      <c r="BV304" s="17">
        <v>0.21710928720325401</v>
      </c>
      <c r="BW304" s="17">
        <v>0.187318367316964</v>
      </c>
      <c r="BX304" s="17">
        <v>0.117878277525169</v>
      </c>
      <c r="BY304" s="17">
        <v>7.9877369228730205E-2</v>
      </c>
      <c r="BZ304" s="17"/>
      <c r="CA304" s="17">
        <v>0.200685343281268</v>
      </c>
      <c r="CB304" s="17"/>
      <c r="CC304" s="17">
        <v>0.14540911547838201</v>
      </c>
      <c r="CD304" s="17">
        <v>0.14939430928711001</v>
      </c>
      <c r="CE304" s="17"/>
      <c r="CF304" s="17">
        <v>0.14524319716662101</v>
      </c>
      <c r="CG304" s="17"/>
      <c r="CH304" s="17">
        <v>0.14744835354146699</v>
      </c>
      <c r="CI304" s="17">
        <v>0.18311386755245501</v>
      </c>
    </row>
    <row r="305" spans="2:87" x14ac:dyDescent="0.35">
      <c r="B305" t="s">
        <v>158</v>
      </c>
      <c r="C305" s="17">
        <v>0.30144273347878298</v>
      </c>
      <c r="D305" s="17">
        <v>0.31850622720455501</v>
      </c>
      <c r="E305" s="17">
        <v>0.28446013313306401</v>
      </c>
      <c r="F305" s="17"/>
      <c r="G305" s="17">
        <v>0.27140932106910498</v>
      </c>
      <c r="H305" s="17">
        <v>0.290805837408801</v>
      </c>
      <c r="I305" s="17">
        <v>0.29325850818956301</v>
      </c>
      <c r="J305" s="17">
        <v>0.371209979830806</v>
      </c>
      <c r="K305" s="17">
        <v>0.28513217031537902</v>
      </c>
      <c r="L305" s="17">
        <v>0.29102849364287597</v>
      </c>
      <c r="M305" s="17"/>
      <c r="N305" s="17">
        <v>0.31696802835130999</v>
      </c>
      <c r="O305" s="17">
        <v>0.33951867818374498</v>
      </c>
      <c r="P305" s="17">
        <v>0.21695729366489799</v>
      </c>
      <c r="Q305" s="17">
        <v>0.31790749078485098</v>
      </c>
      <c r="R305" s="17"/>
      <c r="S305" s="17">
        <v>0.24928636493914</v>
      </c>
      <c r="T305" s="17">
        <v>0.393833236920133</v>
      </c>
      <c r="U305" s="17">
        <v>0.28518403698689898</v>
      </c>
      <c r="V305" s="17">
        <v>0.286907727247452</v>
      </c>
      <c r="W305" s="17">
        <v>0.2977339741019</v>
      </c>
      <c r="X305" s="17">
        <v>0.46851332819052199</v>
      </c>
      <c r="Y305" s="17">
        <v>0.188809569982619</v>
      </c>
      <c r="Z305" s="17">
        <v>0.11887221661325199</v>
      </c>
      <c r="AA305" s="17">
        <v>0.32246199849145801</v>
      </c>
      <c r="AB305" s="17">
        <v>0.33037229153523601</v>
      </c>
      <c r="AC305" s="17">
        <v>0.17072557291687501</v>
      </c>
      <c r="AD305" s="17">
        <v>0.21845050597281801</v>
      </c>
      <c r="AE305" s="17"/>
      <c r="AF305" s="17">
        <v>0.21159874908423501</v>
      </c>
      <c r="AG305" s="17">
        <v>0.271684385400568</v>
      </c>
      <c r="AH305" s="17">
        <v>0.33386275058432002</v>
      </c>
      <c r="AI305" s="17">
        <v>0.29054107391426398</v>
      </c>
      <c r="AJ305" s="17">
        <v>0.419223192481535</v>
      </c>
      <c r="AK305" s="17"/>
      <c r="AL305" s="17">
        <v>0.30091370624227298</v>
      </c>
      <c r="AM305" s="17">
        <v>0.30643575924194</v>
      </c>
      <c r="AN305" s="17">
        <v>0.250388808712802</v>
      </c>
      <c r="AO305" s="17">
        <v>0.39409041620174901</v>
      </c>
      <c r="AP305" s="17"/>
      <c r="AQ305" s="17">
        <v>0.31336265009286601</v>
      </c>
      <c r="AR305" s="17">
        <v>0.28398543369963603</v>
      </c>
      <c r="AS305" s="17"/>
      <c r="AT305" s="17">
        <v>0.32535499051744998</v>
      </c>
      <c r="AU305" s="17">
        <v>0.25115586565030301</v>
      </c>
      <c r="AV305" s="17"/>
      <c r="AW305" s="17">
        <v>0.30171665342881898</v>
      </c>
      <c r="AX305" s="17">
        <v>0.35836714256381502</v>
      </c>
      <c r="AY305" s="17">
        <v>0.29557082642066801</v>
      </c>
      <c r="AZ305" s="17"/>
      <c r="BA305" s="17">
        <v>0.31629431823773302</v>
      </c>
      <c r="BB305" s="17">
        <v>0.28383203905851001</v>
      </c>
      <c r="BC305" s="17">
        <v>0.28476791961404102</v>
      </c>
      <c r="BD305" s="17">
        <v>0.370033958849942</v>
      </c>
      <c r="BE305" s="17">
        <v>0.26591297238474398</v>
      </c>
      <c r="BF305" s="17"/>
      <c r="BG305" s="17">
        <v>0.26023478944947698</v>
      </c>
      <c r="BH305" s="17">
        <v>0.32953612536043803</v>
      </c>
      <c r="BI305" s="17"/>
      <c r="BJ305" s="17">
        <v>0.30218655391985799</v>
      </c>
      <c r="BK305" s="17">
        <v>0.287041382375684</v>
      </c>
      <c r="BL305" s="17"/>
      <c r="BM305" s="17">
        <v>0.27720546816770603</v>
      </c>
      <c r="BN305" s="17">
        <v>0.379504331611832</v>
      </c>
      <c r="BO305" s="17">
        <v>0.295059877238948</v>
      </c>
      <c r="BP305" s="17">
        <v>0.35452280686069498</v>
      </c>
      <c r="BQ305" s="17">
        <v>0.245163740881336</v>
      </c>
      <c r="BR305" s="17"/>
      <c r="BS305" s="17">
        <v>0.289922508639053</v>
      </c>
      <c r="BT305" s="17"/>
      <c r="BU305" s="17">
        <v>0.35069414544212801</v>
      </c>
      <c r="BV305" s="17">
        <v>0.29084353259342199</v>
      </c>
      <c r="BW305" s="17">
        <v>0.321975950957616</v>
      </c>
      <c r="BX305" s="17">
        <v>0.31733447851377999</v>
      </c>
      <c r="BY305" s="17">
        <v>0.19667022223988501</v>
      </c>
      <c r="BZ305" s="17"/>
      <c r="CA305" s="17">
        <v>0.16136380596272001</v>
      </c>
      <c r="CB305" s="17"/>
      <c r="CC305" s="17">
        <v>0.31094328704991298</v>
      </c>
      <c r="CD305" s="17">
        <v>0.27244184435243302</v>
      </c>
      <c r="CE305" s="17"/>
      <c r="CF305" s="17">
        <v>0.242114653814818</v>
      </c>
      <c r="CG305" s="17"/>
      <c r="CH305" s="17">
        <v>0.32229320248057097</v>
      </c>
      <c r="CI305" s="17">
        <v>0.37695072332063301</v>
      </c>
    </row>
    <row r="306" spans="2:87" x14ac:dyDescent="0.35">
      <c r="B306" t="s">
        <v>159</v>
      </c>
      <c r="C306" s="17">
        <v>0.26991562406547198</v>
      </c>
      <c r="D306" s="17">
        <v>0.24141185915005201</v>
      </c>
      <c r="E306" s="17">
        <v>0.30179528016403001</v>
      </c>
      <c r="F306" s="17"/>
      <c r="G306" s="17">
        <v>0.211808694065765</v>
      </c>
      <c r="H306" s="17">
        <v>0.18250675431107999</v>
      </c>
      <c r="I306" s="17">
        <v>0.33358653831201301</v>
      </c>
      <c r="J306" s="17">
        <v>0.202005950917958</v>
      </c>
      <c r="K306" s="17">
        <v>0.31438503043661198</v>
      </c>
      <c r="L306" s="17">
        <v>0.34410926762371702</v>
      </c>
      <c r="M306" s="17"/>
      <c r="N306" s="17">
        <v>0.264678993514184</v>
      </c>
      <c r="O306" s="17">
        <v>0.29528136637417501</v>
      </c>
      <c r="P306" s="17">
        <v>0.29857252025601999</v>
      </c>
      <c r="Q306" s="17">
        <v>0.20034924832411499</v>
      </c>
      <c r="R306" s="17"/>
      <c r="S306" s="17">
        <v>0.194930380151982</v>
      </c>
      <c r="T306" s="17">
        <v>0.26690458351604901</v>
      </c>
      <c r="U306" s="17">
        <v>0.437515514286755</v>
      </c>
      <c r="V306" s="17">
        <v>0.34580467266848902</v>
      </c>
      <c r="W306" s="17">
        <v>0.148571235506959</v>
      </c>
      <c r="X306" s="17">
        <v>0.23301363427844399</v>
      </c>
      <c r="Y306" s="17">
        <v>0.24179391553902199</v>
      </c>
      <c r="Z306" s="17">
        <v>0.50727068749868198</v>
      </c>
      <c r="AA306" s="17">
        <v>0.23800448076766001</v>
      </c>
      <c r="AB306" s="17">
        <v>0.23162690008902201</v>
      </c>
      <c r="AC306" s="17">
        <v>0.25195378586025102</v>
      </c>
      <c r="AD306" s="17">
        <v>0.44920510284488602</v>
      </c>
      <c r="AE306" s="17"/>
      <c r="AF306" s="17">
        <v>0.29197641314148698</v>
      </c>
      <c r="AG306" s="17">
        <v>0.284592326122312</v>
      </c>
      <c r="AH306" s="17">
        <v>0.30314367362809802</v>
      </c>
      <c r="AI306" s="17">
        <v>0.280852586633978</v>
      </c>
      <c r="AJ306" s="17">
        <v>0.203116791254839</v>
      </c>
      <c r="AK306" s="17"/>
      <c r="AL306" s="17">
        <v>0.29161411541367499</v>
      </c>
      <c r="AM306" s="17">
        <v>0.28176392038936299</v>
      </c>
      <c r="AN306" s="17">
        <v>0.26892049475970797</v>
      </c>
      <c r="AO306" s="17">
        <v>7.3223210337921604E-2</v>
      </c>
      <c r="AP306" s="17"/>
      <c r="AQ306" s="17">
        <v>0.28892185523573999</v>
      </c>
      <c r="AR306" s="17">
        <v>0.24208007068423801</v>
      </c>
      <c r="AS306" s="17"/>
      <c r="AT306" s="17">
        <v>0.257464423247594</v>
      </c>
      <c r="AU306" s="17">
        <v>0.38672845426283398</v>
      </c>
      <c r="AV306" s="17"/>
      <c r="AW306" s="17">
        <v>0.33451030626393302</v>
      </c>
      <c r="AX306" s="17">
        <v>0.227740140532255</v>
      </c>
      <c r="AY306" s="17">
        <v>0.25215415771132799</v>
      </c>
      <c r="AZ306" s="17"/>
      <c r="BA306" s="17">
        <v>0.220780322282325</v>
      </c>
      <c r="BB306" s="17">
        <v>0.28852331456453301</v>
      </c>
      <c r="BC306" s="17">
        <v>0.27535818480101398</v>
      </c>
      <c r="BD306" s="17">
        <v>0.25190748063179402</v>
      </c>
      <c r="BE306" s="17">
        <v>0.45272742402233501</v>
      </c>
      <c r="BF306" s="17"/>
      <c r="BG306" s="17">
        <v>0.24525230508890999</v>
      </c>
      <c r="BH306" s="17">
        <v>0.28672976758639201</v>
      </c>
      <c r="BI306" s="17"/>
      <c r="BJ306" s="17">
        <v>0.25160359356251599</v>
      </c>
      <c r="BK306" s="17">
        <v>0.34019917838805902</v>
      </c>
      <c r="BL306" s="17"/>
      <c r="BM306" s="17">
        <v>0.24733533179797201</v>
      </c>
      <c r="BN306" s="17">
        <v>0.28581640958358001</v>
      </c>
      <c r="BO306" s="17">
        <v>0.27572189877022502</v>
      </c>
      <c r="BP306" s="17">
        <v>0.29208527205261797</v>
      </c>
      <c r="BQ306" s="17">
        <v>0.29177524289180001</v>
      </c>
      <c r="BR306" s="17"/>
      <c r="BS306" s="17">
        <v>0.31242863053889203</v>
      </c>
      <c r="BT306" s="17"/>
      <c r="BU306" s="17">
        <v>0.28841746732537099</v>
      </c>
      <c r="BV306" s="17">
        <v>0.23281446133071601</v>
      </c>
      <c r="BW306" s="17">
        <v>0.30505607877721003</v>
      </c>
      <c r="BX306" s="17">
        <v>0.298030228882538</v>
      </c>
      <c r="BY306" s="17">
        <v>0.23004381667254201</v>
      </c>
      <c r="BZ306" s="17"/>
      <c r="CA306" s="17">
        <v>0.28886337331381301</v>
      </c>
      <c r="CB306" s="17"/>
      <c r="CC306" s="17">
        <v>0.268849589389833</v>
      </c>
      <c r="CD306" s="17">
        <v>0.28247889027571799</v>
      </c>
      <c r="CE306" s="17"/>
      <c r="CF306" s="17">
        <v>0.301443443972926</v>
      </c>
      <c r="CG306" s="17"/>
      <c r="CH306" s="17">
        <v>0.28176538861261002</v>
      </c>
      <c r="CI306" s="17">
        <v>0.22691803511164399</v>
      </c>
    </row>
    <row r="307" spans="2:87" x14ac:dyDescent="0.35">
      <c r="B307" t="s">
        <v>160</v>
      </c>
      <c r="C307" s="17">
        <v>0.15200240958931699</v>
      </c>
      <c r="D307" s="17">
        <v>0.17512802404039901</v>
      </c>
      <c r="E307" s="17">
        <v>0.13094178674461901</v>
      </c>
      <c r="F307" s="17"/>
      <c r="G307" s="17">
        <v>0.18944245088996001</v>
      </c>
      <c r="H307" s="17">
        <v>0.16304250326741601</v>
      </c>
      <c r="I307" s="17">
        <v>0.118633699203661</v>
      </c>
      <c r="J307" s="17">
        <v>0.16504640281557501</v>
      </c>
      <c r="K307" s="17">
        <v>0.150350213340185</v>
      </c>
      <c r="L307" s="17">
        <v>0.136900285710185</v>
      </c>
      <c r="M307" s="17"/>
      <c r="N307" s="17">
        <v>0.15575916703727199</v>
      </c>
      <c r="O307" s="17">
        <v>0.14980241123944099</v>
      </c>
      <c r="P307" s="17">
        <v>0.140328224924929</v>
      </c>
      <c r="Q307" s="17">
        <v>0.16440192396634801</v>
      </c>
      <c r="R307" s="17"/>
      <c r="S307" s="17">
        <v>0.176007889393238</v>
      </c>
      <c r="T307" s="17">
        <v>0.16983180724777799</v>
      </c>
      <c r="U307" s="17">
        <v>6.8781521069218907E-2</v>
      </c>
      <c r="V307" s="17">
        <v>0.144245114225553</v>
      </c>
      <c r="W307" s="17">
        <v>0.116179887888209</v>
      </c>
      <c r="X307" s="17">
        <v>6.6481004011533396E-2</v>
      </c>
      <c r="Y307" s="17">
        <v>0.19597547472409399</v>
      </c>
      <c r="Z307" s="17">
        <v>0.142772300568723</v>
      </c>
      <c r="AA307" s="17">
        <v>0.25883483000507401</v>
      </c>
      <c r="AB307" s="17">
        <v>0.10821015229561499</v>
      </c>
      <c r="AC307" s="17">
        <v>0.16490369136465799</v>
      </c>
      <c r="AD307" s="17">
        <v>0.19988890400703099</v>
      </c>
      <c r="AE307" s="17"/>
      <c r="AF307" s="17">
        <v>0.19981488526744701</v>
      </c>
      <c r="AG307" s="17">
        <v>0.15388441332939201</v>
      </c>
      <c r="AH307" s="17">
        <v>0.11743116560347</v>
      </c>
      <c r="AI307" s="17">
        <v>0.18850254481767201</v>
      </c>
      <c r="AJ307" s="17">
        <v>0.14665855288836899</v>
      </c>
      <c r="AK307" s="17"/>
      <c r="AL307" s="17">
        <v>0.13449522894617</v>
      </c>
      <c r="AM307" s="17">
        <v>0.15312998026954</v>
      </c>
      <c r="AN307" s="17">
        <v>0.19985606759046901</v>
      </c>
      <c r="AO307" s="17">
        <v>0.13762775419658899</v>
      </c>
      <c r="AP307" s="17"/>
      <c r="AQ307" s="17">
        <v>0.146887813979654</v>
      </c>
      <c r="AR307" s="17">
        <v>0.15949298454027799</v>
      </c>
      <c r="AS307" s="17"/>
      <c r="AT307" s="17">
        <v>0.150598558403298</v>
      </c>
      <c r="AU307" s="17">
        <v>0.14121313023036</v>
      </c>
      <c r="AV307" s="17"/>
      <c r="AW307" s="17">
        <v>0.14504314251566899</v>
      </c>
      <c r="AX307" s="17">
        <v>0.15421494773311001</v>
      </c>
      <c r="AY307" s="17">
        <v>0.14799755295185199</v>
      </c>
      <c r="AZ307" s="17"/>
      <c r="BA307" s="17">
        <v>0.13112548406883801</v>
      </c>
      <c r="BB307" s="17">
        <v>0.11780389126292801</v>
      </c>
      <c r="BC307" s="17">
        <v>0.18818374369218999</v>
      </c>
      <c r="BD307" s="17">
        <v>0.16229812031976901</v>
      </c>
      <c r="BE307" s="17">
        <v>0.15749746235939699</v>
      </c>
      <c r="BF307" s="17"/>
      <c r="BG307" s="17">
        <v>0.16797001709165599</v>
      </c>
      <c r="BH307" s="17">
        <v>0.14111654120780601</v>
      </c>
      <c r="BI307" s="17"/>
      <c r="BJ307" s="17">
        <v>0.15646828834189799</v>
      </c>
      <c r="BK307" s="17">
        <v>0.138519793226895</v>
      </c>
      <c r="BL307" s="17"/>
      <c r="BM307" s="17">
        <v>8.1407031499327806E-2</v>
      </c>
      <c r="BN307" s="17">
        <v>0.11595685750530201</v>
      </c>
      <c r="BO307" s="17">
        <v>0.15102569834500401</v>
      </c>
      <c r="BP307" s="17">
        <v>0.113557715137394</v>
      </c>
      <c r="BQ307" s="17">
        <v>0.30157256410354</v>
      </c>
      <c r="BR307" s="17"/>
      <c r="BS307" s="17">
        <v>0.164670830647549</v>
      </c>
      <c r="BT307" s="17"/>
      <c r="BU307" s="17">
        <v>8.9407155331838295E-2</v>
      </c>
      <c r="BV307" s="17">
        <v>0.165213986861488</v>
      </c>
      <c r="BW307" s="17">
        <v>8.3489325765433997E-2</v>
      </c>
      <c r="BX307" s="17">
        <v>0.21544135309864601</v>
      </c>
      <c r="BY307" s="17">
        <v>0.16138528508717101</v>
      </c>
      <c r="BZ307" s="17"/>
      <c r="CA307" s="17">
        <v>0.19323922758649301</v>
      </c>
      <c r="CB307" s="17"/>
      <c r="CC307" s="17">
        <v>0.15498764354319799</v>
      </c>
      <c r="CD307" s="17">
        <v>0.16347485376277299</v>
      </c>
      <c r="CE307" s="17"/>
      <c r="CF307" s="17">
        <v>0.18644859183818999</v>
      </c>
      <c r="CG307" s="17"/>
      <c r="CH307" s="17">
        <v>0.12208799711833999</v>
      </c>
      <c r="CI307" s="17">
        <v>0.139874044967739</v>
      </c>
    </row>
    <row r="308" spans="2:87" x14ac:dyDescent="0.35">
      <c r="B308" t="s">
        <v>161</v>
      </c>
      <c r="C308" s="17">
        <v>0.13098153542867499</v>
      </c>
      <c r="D308" s="17">
        <v>0.109321689803672</v>
      </c>
      <c r="E308" s="17">
        <v>0.149569173907553</v>
      </c>
      <c r="F308" s="17"/>
      <c r="G308" s="17">
        <v>0.18811774555764799</v>
      </c>
      <c r="H308" s="17">
        <v>0.15743997176607599</v>
      </c>
      <c r="I308" s="17">
        <v>0.141731349897113</v>
      </c>
      <c r="J308" s="17">
        <v>0.124652240353857</v>
      </c>
      <c r="K308" s="17">
        <v>6.4048170391751993E-2</v>
      </c>
      <c r="L308" s="17">
        <v>0.114716023938088</v>
      </c>
      <c r="M308" s="17"/>
      <c r="N308" s="17">
        <v>9.3216055772936707E-2</v>
      </c>
      <c r="O308" s="17">
        <v>0.120833183209005</v>
      </c>
      <c r="P308" s="17">
        <v>0.20614696664658</v>
      </c>
      <c r="Q308" s="17">
        <v>0.123542435054766</v>
      </c>
      <c r="R308" s="17"/>
      <c r="S308" s="17">
        <v>9.4804381456446096E-2</v>
      </c>
      <c r="T308" s="17">
        <v>9.5734544441088504E-2</v>
      </c>
      <c r="U308" s="17">
        <v>9.1791360082633597E-2</v>
      </c>
      <c r="V308" s="17">
        <v>0.19786927990363201</v>
      </c>
      <c r="W308" s="17">
        <v>0.25514171675671299</v>
      </c>
      <c r="X308" s="17">
        <v>0.135390744267954</v>
      </c>
      <c r="Y308" s="17">
        <v>0.1416345197044</v>
      </c>
      <c r="Z308" s="17">
        <v>7.0428590617456502E-2</v>
      </c>
      <c r="AA308" s="17">
        <v>7.2656727921778602E-2</v>
      </c>
      <c r="AB308" s="17">
        <v>0.14552475890655001</v>
      </c>
      <c r="AC308" s="17">
        <v>0.329370900007395</v>
      </c>
      <c r="AD308" s="17">
        <v>3.9614290549430803E-2</v>
      </c>
      <c r="AE308" s="17"/>
      <c r="AF308" s="17">
        <v>0.12701592932091799</v>
      </c>
      <c r="AG308" s="17">
        <v>0.14385136644850199</v>
      </c>
      <c r="AH308" s="17">
        <v>9.5201358122513499E-2</v>
      </c>
      <c r="AI308" s="17">
        <v>0.122697010437213</v>
      </c>
      <c r="AJ308" s="17">
        <v>0.12153839091745899</v>
      </c>
      <c r="AK308" s="17"/>
      <c r="AL308" s="17">
        <v>0.16032870501489299</v>
      </c>
      <c r="AM308" s="17">
        <v>0.100998363523139</v>
      </c>
      <c r="AN308" s="17">
        <v>0.12200921539740001</v>
      </c>
      <c r="AO308" s="17">
        <v>0.155339421080125</v>
      </c>
      <c r="AP308" s="17"/>
      <c r="AQ308" s="17">
        <v>0.141676149122624</v>
      </c>
      <c r="AR308" s="17">
        <v>0.11531875159200999</v>
      </c>
      <c r="AS308" s="17"/>
      <c r="AT308" s="17">
        <v>0.116986755763812</v>
      </c>
      <c r="AU308" s="17">
        <v>0.114836824082587</v>
      </c>
      <c r="AV308" s="17"/>
      <c r="AW308" s="17">
        <v>9.1543265441361807E-2</v>
      </c>
      <c r="AX308" s="17">
        <v>0.139332213293551</v>
      </c>
      <c r="AY308" s="17">
        <v>0.12792038844453199</v>
      </c>
      <c r="AZ308" s="17"/>
      <c r="BA308" s="17">
        <v>0.112621825716451</v>
      </c>
      <c r="BB308" s="17">
        <v>0.13480392910435299</v>
      </c>
      <c r="BC308" s="17">
        <v>0.152703562607127</v>
      </c>
      <c r="BD308" s="17">
        <v>0.126006497184078</v>
      </c>
      <c r="BE308" s="17">
        <v>8.6939481366673094E-2</v>
      </c>
      <c r="BF308" s="17"/>
      <c r="BG308" s="17">
        <v>0.156102165275884</v>
      </c>
      <c r="BH308" s="17">
        <v>0.113855621597357</v>
      </c>
      <c r="BI308" s="17"/>
      <c r="BJ308" s="17">
        <v>0.13703381232789799</v>
      </c>
      <c r="BK308" s="17">
        <v>0.111449820743921</v>
      </c>
      <c r="BL308" s="17"/>
      <c r="BM308" s="17">
        <v>0.26082149465035698</v>
      </c>
      <c r="BN308" s="17">
        <v>9.3152051815073605E-2</v>
      </c>
      <c r="BO308" s="17">
        <v>9.3308955770080595E-2</v>
      </c>
      <c r="BP308" s="17">
        <v>7.9045925645404594E-2</v>
      </c>
      <c r="BQ308" s="17">
        <v>3.3628143416540801E-2</v>
      </c>
      <c r="BR308" s="17"/>
      <c r="BS308" s="17">
        <v>0.111443337722982</v>
      </c>
      <c r="BT308" s="17"/>
      <c r="BU308" s="17">
        <v>0.111528362139429</v>
      </c>
      <c r="BV308" s="17">
        <v>9.4018732011119502E-2</v>
      </c>
      <c r="BW308" s="17">
        <v>0.102160277182777</v>
      </c>
      <c r="BX308" s="17">
        <v>5.1315661979866901E-2</v>
      </c>
      <c r="BY308" s="17">
        <v>0.33202330677167202</v>
      </c>
      <c r="BZ308" s="17"/>
      <c r="CA308" s="17">
        <v>0.155848249855706</v>
      </c>
      <c r="CB308" s="17"/>
      <c r="CC308" s="17">
        <v>0.119810364538675</v>
      </c>
      <c r="CD308" s="17">
        <v>0.13221010232196601</v>
      </c>
      <c r="CE308" s="17"/>
      <c r="CF308" s="17">
        <v>0.124750113207445</v>
      </c>
      <c r="CG308" s="17"/>
      <c r="CH308" s="17">
        <v>0.12640505824701201</v>
      </c>
      <c r="CI308" s="17">
        <v>7.31433290475276E-2</v>
      </c>
    </row>
    <row r="309" spans="2:87" x14ac:dyDescent="0.35"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/>
      <c r="BA309" s="17"/>
      <c r="BB309" s="17"/>
      <c r="BC309" s="17"/>
      <c r="BD309" s="17"/>
      <c r="BE309" s="17"/>
      <c r="BF309" s="17"/>
      <c r="BG309" s="17"/>
      <c r="BH309" s="17"/>
      <c r="BI309" s="17"/>
      <c r="BJ309" s="17"/>
      <c r="BK309" s="17"/>
      <c r="BL309" s="17"/>
      <c r="BM309" s="17"/>
      <c r="BN309" s="17"/>
      <c r="BO309" s="17"/>
      <c r="BP309" s="17"/>
      <c r="BQ309" s="17"/>
      <c r="BR309" s="17"/>
      <c r="BS309" s="17"/>
      <c r="BT309" s="17"/>
      <c r="BU309" s="17"/>
      <c r="BV309" s="17"/>
      <c r="BW309" s="17"/>
      <c r="BX309" s="17"/>
      <c r="BY309" s="17"/>
      <c r="BZ309" s="17"/>
      <c r="CA309" s="17"/>
      <c r="CB309" s="17"/>
      <c r="CC309" s="17"/>
      <c r="CD309" s="17"/>
      <c r="CE309" s="17"/>
      <c r="CF309" s="17"/>
      <c r="CG309" s="17"/>
      <c r="CH309" s="17"/>
      <c r="CI309" s="17"/>
    </row>
    <row r="310" spans="2:87" x14ac:dyDescent="0.35">
      <c r="B310" s="6" t="s">
        <v>193</v>
      </c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  <c r="BA310" s="17"/>
      <c r="BB310" s="17"/>
      <c r="BC310" s="17"/>
      <c r="BD310" s="17"/>
      <c r="BE310" s="17"/>
      <c r="BF310" s="17"/>
      <c r="BG310" s="17"/>
      <c r="BH310" s="17"/>
      <c r="BI310" s="17"/>
      <c r="BJ310" s="17"/>
      <c r="BK310" s="17"/>
      <c r="BL310" s="17"/>
      <c r="BM310" s="17"/>
      <c r="BN310" s="17"/>
      <c r="BO310" s="17"/>
      <c r="BP310" s="17"/>
      <c r="BQ310" s="17"/>
      <c r="BR310" s="17"/>
      <c r="BS310" s="17"/>
      <c r="BT310" s="17"/>
      <c r="BU310" s="17"/>
      <c r="BV310" s="17"/>
      <c r="BW310" s="17"/>
      <c r="BX310" s="17"/>
      <c r="BY310" s="17"/>
      <c r="BZ310" s="17"/>
      <c r="CA310" s="17"/>
      <c r="CB310" s="17"/>
      <c r="CC310" s="17"/>
      <c r="CD310" s="17"/>
      <c r="CE310" s="17"/>
      <c r="CF310" s="17"/>
      <c r="CG310" s="17"/>
      <c r="CH310" s="17"/>
      <c r="CI310" s="17"/>
    </row>
    <row r="311" spans="2:87" x14ac:dyDescent="0.35">
      <c r="B311" s="24" t="s">
        <v>163</v>
      </c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  <c r="AY311" s="17"/>
      <c r="AZ311" s="17"/>
      <c r="BA311" s="17"/>
      <c r="BB311" s="17"/>
      <c r="BC311" s="17"/>
      <c r="BD311" s="17"/>
      <c r="BE311" s="17"/>
      <c r="BF311" s="17"/>
      <c r="BG311" s="17"/>
      <c r="BH311" s="17"/>
      <c r="BI311" s="17"/>
      <c r="BJ311" s="17"/>
      <c r="BK311" s="17"/>
      <c r="BL311" s="17"/>
      <c r="BM311" s="17"/>
      <c r="BN311" s="17"/>
      <c r="BO311" s="17"/>
      <c r="BP311" s="17"/>
      <c r="BQ311" s="17"/>
      <c r="BR311" s="17"/>
      <c r="BS311" s="17"/>
      <c r="BT311" s="17"/>
      <c r="BU311" s="17"/>
      <c r="BV311" s="17"/>
      <c r="BW311" s="17"/>
      <c r="BX311" s="17"/>
      <c r="BY311" s="17"/>
      <c r="BZ311" s="17"/>
      <c r="CA311" s="17"/>
      <c r="CB311" s="17"/>
      <c r="CC311" s="17"/>
      <c r="CD311" s="17"/>
      <c r="CE311" s="17"/>
      <c r="CF311" s="17"/>
      <c r="CG311" s="17"/>
      <c r="CH311" s="17"/>
      <c r="CI311" s="17"/>
    </row>
    <row r="312" spans="2:87" x14ac:dyDescent="0.35">
      <c r="B312" t="s">
        <v>157</v>
      </c>
      <c r="C312" s="17">
        <v>8.6993445312070997E-2</v>
      </c>
      <c r="D312" s="17">
        <v>9.8055317444740497E-2</v>
      </c>
      <c r="E312" s="17">
        <v>7.7104311254225497E-2</v>
      </c>
      <c r="F312" s="17"/>
      <c r="G312" s="17">
        <v>7.8024358001155106E-2</v>
      </c>
      <c r="H312" s="17">
        <v>0.15481528704028</v>
      </c>
      <c r="I312" s="17">
        <v>0.13612979080717799</v>
      </c>
      <c r="J312" s="17">
        <v>3.1767667078584499E-2</v>
      </c>
      <c r="K312" s="17">
        <v>0.103552250580191</v>
      </c>
      <c r="L312" s="17">
        <v>4.0977494164311901E-2</v>
      </c>
      <c r="M312" s="17"/>
      <c r="N312" s="17">
        <v>9.99311120859947E-2</v>
      </c>
      <c r="O312" s="17">
        <v>5.7415157895766997E-2</v>
      </c>
      <c r="P312" s="17">
        <v>5.1264181689453098E-2</v>
      </c>
      <c r="Q312" s="17">
        <v>0.146307067078812</v>
      </c>
      <c r="R312" s="17"/>
      <c r="S312" s="17">
        <v>0.138297535601103</v>
      </c>
      <c r="T312" s="17">
        <v>2.72497896150991E-2</v>
      </c>
      <c r="U312" s="17">
        <v>2.39220013218179E-2</v>
      </c>
      <c r="V312" s="17">
        <v>5.29151557207235E-2</v>
      </c>
      <c r="W312" s="17">
        <v>9.4635322846262998E-2</v>
      </c>
      <c r="X312" s="17">
        <v>0.100438749961545</v>
      </c>
      <c r="Y312" s="17">
        <v>0.206463370658789</v>
      </c>
      <c r="Z312" s="17">
        <v>0.157448494306865</v>
      </c>
      <c r="AA312" s="17">
        <v>6.5899727897986801E-2</v>
      </c>
      <c r="AB312" s="17">
        <v>2.14032985539266E-2</v>
      </c>
      <c r="AC312" s="17">
        <v>0.17049586990986401</v>
      </c>
      <c r="AD312" s="17">
        <v>0</v>
      </c>
      <c r="AE312" s="17"/>
      <c r="AF312" s="17">
        <v>9.0737773560858603E-2</v>
      </c>
      <c r="AG312" s="17">
        <v>0.110256311967562</v>
      </c>
      <c r="AH312" s="17">
        <v>4.9593657911249901E-2</v>
      </c>
      <c r="AI312" s="17">
        <v>7.1825123325886503E-2</v>
      </c>
      <c r="AJ312" s="17">
        <v>9.00552551292568E-2</v>
      </c>
      <c r="AK312" s="17"/>
      <c r="AL312" s="17">
        <v>7.8145592971629096E-2</v>
      </c>
      <c r="AM312" s="17">
        <v>8.7005566026664802E-2</v>
      </c>
      <c r="AN312" s="17">
        <v>7.17347926827646E-2</v>
      </c>
      <c r="AO312" s="17">
        <v>0.17503993959756001</v>
      </c>
      <c r="AP312" s="17"/>
      <c r="AQ312" s="17">
        <v>8.4446882324000702E-2</v>
      </c>
      <c r="AR312" s="17">
        <v>9.07230111243605E-2</v>
      </c>
      <c r="AS312" s="17"/>
      <c r="AT312" s="17">
        <v>0.118394317130618</v>
      </c>
      <c r="AU312" s="17">
        <v>3.2225950189663899E-2</v>
      </c>
      <c r="AV312" s="17"/>
      <c r="AW312" s="17">
        <v>5.7494103157642702E-2</v>
      </c>
      <c r="AX312" s="17">
        <v>6.2674567044166296E-2</v>
      </c>
      <c r="AY312" s="17">
        <v>0.14458284898759799</v>
      </c>
      <c r="AZ312" s="17"/>
      <c r="BA312" s="17">
        <v>0.121164372240986</v>
      </c>
      <c r="BB312" s="17">
        <v>6.6585345127673501E-2</v>
      </c>
      <c r="BC312" s="17">
        <v>7.9567232851191105E-2</v>
      </c>
      <c r="BD312" s="17">
        <v>9.8034154126680206E-2</v>
      </c>
      <c r="BE312" s="17">
        <v>3.92333556206989E-2</v>
      </c>
      <c r="BF312" s="17"/>
      <c r="BG312" s="17">
        <v>6.6854134770419002E-2</v>
      </c>
      <c r="BH312" s="17">
        <v>0.100723359691459</v>
      </c>
      <c r="BI312" s="17"/>
      <c r="BJ312" s="17">
        <v>9.3856203062414906E-2</v>
      </c>
      <c r="BK312" s="17">
        <v>6.3812952627698594E-2</v>
      </c>
      <c r="BL312" s="17"/>
      <c r="BM312" s="17">
        <v>7.8822788344935099E-2</v>
      </c>
      <c r="BN312" s="17">
        <v>9.0788917541948594E-2</v>
      </c>
      <c r="BO312" s="17">
        <v>0.109727399689661</v>
      </c>
      <c r="BP312" s="17">
        <v>0</v>
      </c>
      <c r="BQ312" s="17">
        <v>0.13878876700529599</v>
      </c>
      <c r="BR312" s="17"/>
      <c r="BS312" s="17">
        <v>0.1127606621704</v>
      </c>
      <c r="BT312" s="17"/>
      <c r="BU312" s="17">
        <v>0.123470542983993</v>
      </c>
      <c r="BV312" s="17">
        <v>0.12252352695008301</v>
      </c>
      <c r="BW312" s="17">
        <v>0</v>
      </c>
      <c r="BX312" s="17">
        <v>0.10614780064637</v>
      </c>
      <c r="BY312" s="17">
        <v>0.110384457415173</v>
      </c>
      <c r="BZ312" s="17"/>
      <c r="CA312" s="17">
        <v>0.22628257135635499</v>
      </c>
      <c r="CB312" s="17"/>
      <c r="CC312" s="17">
        <v>8.2999881362023603E-2</v>
      </c>
      <c r="CD312" s="17">
        <v>0.106013628927508</v>
      </c>
      <c r="CE312" s="17"/>
      <c r="CF312" s="17">
        <v>6.1410999101256601E-2</v>
      </c>
      <c r="CG312" s="17"/>
      <c r="CH312" s="17">
        <v>4.7628553413035797E-2</v>
      </c>
      <c r="CI312" s="17">
        <v>0.105683644338896</v>
      </c>
    </row>
    <row r="313" spans="2:87" x14ac:dyDescent="0.35">
      <c r="B313" t="s">
        <v>158</v>
      </c>
      <c r="C313" s="17">
        <v>0.23051813050627201</v>
      </c>
      <c r="D313" s="17">
        <v>0.22054994656472399</v>
      </c>
      <c r="E313" s="17">
        <v>0.24342957901821499</v>
      </c>
      <c r="F313" s="17"/>
      <c r="G313" s="17">
        <v>0.256058891295597</v>
      </c>
      <c r="H313" s="17">
        <v>0.27560463295129201</v>
      </c>
      <c r="I313" s="17">
        <v>0.18714110547312199</v>
      </c>
      <c r="J313" s="17">
        <v>0.24607994181666001</v>
      </c>
      <c r="K313" s="17">
        <v>9.8303101125502196E-2</v>
      </c>
      <c r="L313" s="17">
        <v>0.28172807237960501</v>
      </c>
      <c r="M313" s="17"/>
      <c r="N313" s="17">
        <v>0.188863757226268</v>
      </c>
      <c r="O313" s="17">
        <v>0.286739336273996</v>
      </c>
      <c r="P313" s="17">
        <v>0.21047114699403999</v>
      </c>
      <c r="Q313" s="17">
        <v>0.233189098633869</v>
      </c>
      <c r="R313" s="17"/>
      <c r="S313" s="17">
        <v>0.29666313428013602</v>
      </c>
      <c r="T313" s="17">
        <v>0.38093601848998998</v>
      </c>
      <c r="U313" s="17">
        <v>0.201322318783732</v>
      </c>
      <c r="V313" s="17">
        <v>0.157234573473959</v>
      </c>
      <c r="W313" s="17">
        <v>0.173166955231148</v>
      </c>
      <c r="X313" s="17">
        <v>0.22162704422759699</v>
      </c>
      <c r="Y313" s="17">
        <v>0.11718261498816999</v>
      </c>
      <c r="Z313" s="17">
        <v>0.40596174573340199</v>
      </c>
      <c r="AA313" s="17">
        <v>0.21162137211125501</v>
      </c>
      <c r="AB313" s="17">
        <v>0.23678563488885601</v>
      </c>
      <c r="AC313" s="17">
        <v>8.2855862436983396E-2</v>
      </c>
      <c r="AD313" s="17">
        <v>9.5233828935550505E-2</v>
      </c>
      <c r="AE313" s="17"/>
      <c r="AF313" s="17">
        <v>0.244409134612811</v>
      </c>
      <c r="AG313" s="17">
        <v>0.22211680482071</v>
      </c>
      <c r="AH313" s="17">
        <v>0.20375812688113101</v>
      </c>
      <c r="AI313" s="17">
        <v>0.190564344238041</v>
      </c>
      <c r="AJ313" s="17">
        <v>0.31823675119362999</v>
      </c>
      <c r="AK313" s="17"/>
      <c r="AL313" s="17">
        <v>0.240225130637369</v>
      </c>
      <c r="AM313" s="17">
        <v>0.23234954694277801</v>
      </c>
      <c r="AN313" s="17">
        <v>0.18352368624958901</v>
      </c>
      <c r="AO313" s="17">
        <v>0.27166257490108198</v>
      </c>
      <c r="AP313" s="17"/>
      <c r="AQ313" s="17">
        <v>0.25371242629506902</v>
      </c>
      <c r="AR313" s="17">
        <v>0.19654895204131001</v>
      </c>
      <c r="AS313" s="17"/>
      <c r="AT313" s="17">
        <v>0.22524654412897999</v>
      </c>
      <c r="AU313" s="17">
        <v>0.25346474564298999</v>
      </c>
      <c r="AV313" s="17"/>
      <c r="AW313" s="17">
        <v>0.24872395712390799</v>
      </c>
      <c r="AX313" s="17">
        <v>0.223001721445199</v>
      </c>
      <c r="AY313" s="17">
        <v>0.21847542526338601</v>
      </c>
      <c r="AZ313" s="17"/>
      <c r="BA313" s="17">
        <v>0.22275455285236601</v>
      </c>
      <c r="BB313" s="17">
        <v>0.272008767805687</v>
      </c>
      <c r="BC313" s="17">
        <v>0.24879510018384501</v>
      </c>
      <c r="BD313" s="17">
        <v>0.10971562091840401</v>
      </c>
      <c r="BE313" s="17">
        <v>0.198529098912787</v>
      </c>
      <c r="BF313" s="17"/>
      <c r="BG313" s="17">
        <v>0.18722924037549399</v>
      </c>
      <c r="BH313" s="17">
        <v>0.26003020113277497</v>
      </c>
      <c r="BI313" s="17"/>
      <c r="BJ313" s="17">
        <v>0.22195864306045199</v>
      </c>
      <c r="BK313" s="17">
        <v>0.26512272866674003</v>
      </c>
      <c r="BL313" s="17"/>
      <c r="BM313" s="17">
        <v>0.181230290133752</v>
      </c>
      <c r="BN313" s="17">
        <v>0.43409046444160598</v>
      </c>
      <c r="BO313" s="17">
        <v>0.184111382945325</v>
      </c>
      <c r="BP313" s="17">
        <v>0.148011535478731</v>
      </c>
      <c r="BQ313" s="17">
        <v>0.14554467726942799</v>
      </c>
      <c r="BR313" s="17"/>
      <c r="BS313" s="17">
        <v>0.285290255915018</v>
      </c>
      <c r="BT313" s="17"/>
      <c r="BU313" s="17">
        <v>0.44968035832875403</v>
      </c>
      <c r="BV313" s="17">
        <v>0.21424389053793</v>
      </c>
      <c r="BW313" s="17">
        <v>9.3237416592899094E-2</v>
      </c>
      <c r="BX313" s="17">
        <v>0.19227690533873701</v>
      </c>
      <c r="BY313" s="17">
        <v>0.108301341297122</v>
      </c>
      <c r="BZ313" s="17"/>
      <c r="CA313" s="17">
        <v>0.26248775684015901</v>
      </c>
      <c r="CB313" s="17"/>
      <c r="CC313" s="17">
        <v>0.232966332809107</v>
      </c>
      <c r="CD313" s="17">
        <v>0.22245116056176101</v>
      </c>
      <c r="CE313" s="17"/>
      <c r="CF313" s="17">
        <v>0.20609242949580001</v>
      </c>
      <c r="CG313" s="17"/>
      <c r="CH313" s="17">
        <v>0.234540857188657</v>
      </c>
      <c r="CI313" s="17">
        <v>0.233248051922778</v>
      </c>
    </row>
    <row r="314" spans="2:87" x14ac:dyDescent="0.35">
      <c r="B314" t="s">
        <v>159</v>
      </c>
      <c r="C314" s="17">
        <v>0.32096241067094999</v>
      </c>
      <c r="D314" s="17">
        <v>0.33047183059604401</v>
      </c>
      <c r="E314" s="17">
        <v>0.31564887801741298</v>
      </c>
      <c r="F314" s="17"/>
      <c r="G314" s="17">
        <v>0.30412008129574503</v>
      </c>
      <c r="H314" s="17">
        <v>0.157282242368398</v>
      </c>
      <c r="I314" s="17">
        <v>0.325913264038521</v>
      </c>
      <c r="J314" s="17">
        <v>0.327388973513842</v>
      </c>
      <c r="K314" s="17">
        <v>0.41923669358427001</v>
      </c>
      <c r="L314" s="17">
        <v>0.37848937242839198</v>
      </c>
      <c r="M314" s="17"/>
      <c r="N314" s="17">
        <v>0.35111955515270599</v>
      </c>
      <c r="O314" s="17">
        <v>0.35238962599291002</v>
      </c>
      <c r="P314" s="17">
        <v>0.24906475414301801</v>
      </c>
      <c r="Q314" s="17">
        <v>0.30538372077758802</v>
      </c>
      <c r="R314" s="17"/>
      <c r="S314" s="17">
        <v>0.26203702886416902</v>
      </c>
      <c r="T314" s="17">
        <v>0.26003923055661599</v>
      </c>
      <c r="U314" s="17">
        <v>0.50546738258298995</v>
      </c>
      <c r="V314" s="17">
        <v>0.416187781689354</v>
      </c>
      <c r="W314" s="17">
        <v>0.27241658936154201</v>
      </c>
      <c r="X314" s="17">
        <v>0.39264006003374102</v>
      </c>
      <c r="Y314" s="17">
        <v>0.29838310117643102</v>
      </c>
      <c r="Z314" s="17">
        <v>0.13100169084334701</v>
      </c>
      <c r="AA314" s="17">
        <v>0.22201303042376599</v>
      </c>
      <c r="AB314" s="17">
        <v>0.31611942872346599</v>
      </c>
      <c r="AC314" s="17">
        <v>0.24703031297752401</v>
      </c>
      <c r="AD314" s="17">
        <v>0.629457170341295</v>
      </c>
      <c r="AE314" s="17"/>
      <c r="AF314" s="17">
        <v>0.32310561296791701</v>
      </c>
      <c r="AG314" s="17">
        <v>0.29803948546869902</v>
      </c>
      <c r="AH314" s="17">
        <v>0.34998026789958098</v>
      </c>
      <c r="AI314" s="17">
        <v>0.31452440879055199</v>
      </c>
      <c r="AJ314" s="17">
        <v>0.31896334289871903</v>
      </c>
      <c r="AK314" s="17"/>
      <c r="AL314" s="17">
        <v>0.29284350561234102</v>
      </c>
      <c r="AM314" s="17">
        <v>0.34104466716169701</v>
      </c>
      <c r="AN314" s="17">
        <v>0.37751486253614902</v>
      </c>
      <c r="AO314" s="17">
        <v>0.23698786349839099</v>
      </c>
      <c r="AP314" s="17"/>
      <c r="AQ314" s="17">
        <v>0.31757589241058498</v>
      </c>
      <c r="AR314" s="17">
        <v>0.32592213198384201</v>
      </c>
      <c r="AS314" s="17"/>
      <c r="AT314" s="17">
        <v>0.30345514376214999</v>
      </c>
      <c r="AU314" s="17">
        <v>0.39434117525996099</v>
      </c>
      <c r="AV314" s="17"/>
      <c r="AW314" s="17">
        <v>0.41012681920689897</v>
      </c>
      <c r="AX314" s="17">
        <v>0.34836995563645701</v>
      </c>
      <c r="AY314" s="17">
        <v>0.24055689023756799</v>
      </c>
      <c r="AZ314" s="17"/>
      <c r="BA314" s="17">
        <v>0.23480336932899201</v>
      </c>
      <c r="BB314" s="17">
        <v>0.35633451244304498</v>
      </c>
      <c r="BC314" s="17">
        <v>0.26063652477022697</v>
      </c>
      <c r="BD314" s="17">
        <v>0.51201868915012405</v>
      </c>
      <c r="BE314" s="17">
        <v>0.51060687639336899</v>
      </c>
      <c r="BF314" s="17"/>
      <c r="BG314" s="17">
        <v>0.34259830018397402</v>
      </c>
      <c r="BH314" s="17">
        <v>0.306212208079787</v>
      </c>
      <c r="BI314" s="17"/>
      <c r="BJ314" s="17">
        <v>0.31200907984716802</v>
      </c>
      <c r="BK314" s="17">
        <v>0.34170732622773498</v>
      </c>
      <c r="BL314" s="17"/>
      <c r="BM314" s="17">
        <v>0.32270384212828201</v>
      </c>
      <c r="BN314" s="17">
        <v>0.312029908803579</v>
      </c>
      <c r="BO314" s="17">
        <v>0.29650146913943798</v>
      </c>
      <c r="BP314" s="17">
        <v>0.53299918273409297</v>
      </c>
      <c r="BQ314" s="17">
        <v>0.30713581897036502</v>
      </c>
      <c r="BR314" s="17"/>
      <c r="BS314" s="17">
        <v>0.32746994055505402</v>
      </c>
      <c r="BT314" s="17"/>
      <c r="BU314" s="17">
        <v>0.28568828856635697</v>
      </c>
      <c r="BV314" s="17">
        <v>0.279233214072585</v>
      </c>
      <c r="BW314" s="17">
        <v>0.53920440922365398</v>
      </c>
      <c r="BX314" s="17">
        <v>0.35493117520895301</v>
      </c>
      <c r="BY314" s="17">
        <v>0.20825085672246799</v>
      </c>
      <c r="BZ314" s="17"/>
      <c r="CA314" s="17">
        <v>0.23407283004329399</v>
      </c>
      <c r="CB314" s="17"/>
      <c r="CC314" s="17">
        <v>0.31604755927251699</v>
      </c>
      <c r="CD314" s="17">
        <v>0.330553247836815</v>
      </c>
      <c r="CE314" s="17"/>
      <c r="CF314" s="17">
        <v>0.364766032480696</v>
      </c>
      <c r="CG314" s="17"/>
      <c r="CH314" s="17">
        <v>0.37274514610327297</v>
      </c>
      <c r="CI314" s="17">
        <v>0.311569016425918</v>
      </c>
    </row>
    <row r="315" spans="2:87" x14ac:dyDescent="0.35">
      <c r="B315" t="s">
        <v>160</v>
      </c>
      <c r="C315" s="17">
        <v>0.23751843523236699</v>
      </c>
      <c r="D315" s="17">
        <v>0.252564795275388</v>
      </c>
      <c r="E315" s="17">
        <v>0.217339384752855</v>
      </c>
      <c r="F315" s="17"/>
      <c r="G315" s="17">
        <v>0.287680843897201</v>
      </c>
      <c r="H315" s="17">
        <v>0.238939047801358</v>
      </c>
      <c r="I315" s="17">
        <v>0.208278550075918</v>
      </c>
      <c r="J315" s="17">
        <v>0.24464580977696199</v>
      </c>
      <c r="K315" s="17">
        <v>0.32692730352899402</v>
      </c>
      <c r="L315" s="17">
        <v>0.16876890568656899</v>
      </c>
      <c r="M315" s="17"/>
      <c r="N315" s="17">
        <v>0.265702842835918</v>
      </c>
      <c r="O315" s="17">
        <v>0.19962774284321999</v>
      </c>
      <c r="P315" s="17">
        <v>0.29400484046381198</v>
      </c>
      <c r="Q315" s="17">
        <v>0.19194647801838699</v>
      </c>
      <c r="R315" s="17"/>
      <c r="S315" s="17">
        <v>0.253574775467656</v>
      </c>
      <c r="T315" s="17">
        <v>0.23604041689720601</v>
      </c>
      <c r="U315" s="17">
        <v>0.157162798299886</v>
      </c>
      <c r="V315" s="17">
        <v>0.16855999384762901</v>
      </c>
      <c r="W315" s="17">
        <v>0.20463941580433301</v>
      </c>
      <c r="X315" s="17">
        <v>0.125771410564358</v>
      </c>
      <c r="Y315" s="17">
        <v>0.189254104123559</v>
      </c>
      <c r="Z315" s="17">
        <v>0.23515947849893001</v>
      </c>
      <c r="AA315" s="17">
        <v>0.47578631721093401</v>
      </c>
      <c r="AB315" s="17">
        <v>0.31805754660671598</v>
      </c>
      <c r="AC315" s="17">
        <v>0.24793460464568201</v>
      </c>
      <c r="AD315" s="17">
        <v>0.18717823472836601</v>
      </c>
      <c r="AE315" s="17"/>
      <c r="AF315" s="17">
        <v>0.25215283204126598</v>
      </c>
      <c r="AG315" s="17">
        <v>0.221177126279505</v>
      </c>
      <c r="AH315" s="17">
        <v>0.30679052950664698</v>
      </c>
      <c r="AI315" s="17">
        <v>0.30038911320830702</v>
      </c>
      <c r="AJ315" s="17">
        <v>0.16254738897704399</v>
      </c>
      <c r="AK315" s="17"/>
      <c r="AL315" s="17">
        <v>0.20653719081192401</v>
      </c>
      <c r="AM315" s="17">
        <v>0.25679334872760701</v>
      </c>
      <c r="AN315" s="17">
        <v>0.30022247525845702</v>
      </c>
      <c r="AO315" s="17">
        <v>0.160970200922843</v>
      </c>
      <c r="AP315" s="17"/>
      <c r="AQ315" s="17">
        <v>0.198601715451524</v>
      </c>
      <c r="AR315" s="17">
        <v>0.29451387115954403</v>
      </c>
      <c r="AS315" s="17"/>
      <c r="AT315" s="17">
        <v>0.249461342607915</v>
      </c>
      <c r="AU315" s="17">
        <v>0.18942754614052501</v>
      </c>
      <c r="AV315" s="17"/>
      <c r="AW315" s="17">
        <v>0.18985804314159499</v>
      </c>
      <c r="AX315" s="17">
        <v>0.207310378881086</v>
      </c>
      <c r="AY315" s="17">
        <v>0.29470649197929299</v>
      </c>
      <c r="AZ315" s="17"/>
      <c r="BA315" s="17">
        <v>0.34779436064609098</v>
      </c>
      <c r="BB315" s="17">
        <v>0.167839126090948</v>
      </c>
      <c r="BC315" s="17">
        <v>0.247050515924715</v>
      </c>
      <c r="BD315" s="17">
        <v>0.16254131035619801</v>
      </c>
      <c r="BE315" s="17">
        <v>0.16469118770647201</v>
      </c>
      <c r="BF315" s="17"/>
      <c r="BG315" s="17">
        <v>0.27161518729193401</v>
      </c>
      <c r="BH315" s="17">
        <v>0.21427307708443699</v>
      </c>
      <c r="BI315" s="17"/>
      <c r="BJ315" s="17">
        <v>0.24438681480925001</v>
      </c>
      <c r="BK315" s="17">
        <v>0.21684546394469201</v>
      </c>
      <c r="BL315" s="17"/>
      <c r="BM315" s="17">
        <v>0.18235368406281999</v>
      </c>
      <c r="BN315" s="17">
        <v>5.0842767008218999E-2</v>
      </c>
      <c r="BO315" s="17">
        <v>0.33162523097035002</v>
      </c>
      <c r="BP315" s="17">
        <v>0.23994335614177101</v>
      </c>
      <c r="BQ315" s="17">
        <v>0.35247441523934703</v>
      </c>
      <c r="BR315" s="17"/>
      <c r="BS315" s="17">
        <v>0.19800792775616899</v>
      </c>
      <c r="BT315" s="17"/>
      <c r="BU315" s="17">
        <v>5.9969322825631E-2</v>
      </c>
      <c r="BV315" s="17">
        <v>0.298158148167879</v>
      </c>
      <c r="BW315" s="17">
        <v>0.24441050341573101</v>
      </c>
      <c r="BX315" s="17">
        <v>0.29626564222220197</v>
      </c>
      <c r="BY315" s="17">
        <v>0.211470201730174</v>
      </c>
      <c r="BZ315" s="17"/>
      <c r="CA315" s="17">
        <v>0.19526601841244401</v>
      </c>
      <c r="CB315" s="17"/>
      <c r="CC315" s="17">
        <v>0.24734165944305</v>
      </c>
      <c r="CD315" s="17">
        <v>0.22487049979708501</v>
      </c>
      <c r="CE315" s="17"/>
      <c r="CF315" s="17">
        <v>0.271869081803221</v>
      </c>
      <c r="CG315" s="17"/>
      <c r="CH315" s="17">
        <v>0.21564169991118301</v>
      </c>
      <c r="CI315" s="17">
        <v>0.29247627768256801</v>
      </c>
    </row>
    <row r="316" spans="2:87" x14ac:dyDescent="0.35">
      <c r="B316" t="s">
        <v>161</v>
      </c>
      <c r="C316" s="17">
        <v>0.12400757827834</v>
      </c>
      <c r="D316" s="17">
        <v>9.8358110119103795E-2</v>
      </c>
      <c r="E316" s="17">
        <v>0.14647784695729099</v>
      </c>
      <c r="F316" s="17"/>
      <c r="G316" s="17">
        <v>7.4115825510301797E-2</v>
      </c>
      <c r="H316" s="17">
        <v>0.17335878983867201</v>
      </c>
      <c r="I316" s="17">
        <v>0.14253728960526099</v>
      </c>
      <c r="J316" s="17">
        <v>0.150117607813951</v>
      </c>
      <c r="K316" s="17">
        <v>5.1980651181043197E-2</v>
      </c>
      <c r="L316" s="17">
        <v>0.13003615534112201</v>
      </c>
      <c r="M316" s="17"/>
      <c r="N316" s="17">
        <v>9.4382732699113694E-2</v>
      </c>
      <c r="O316" s="17">
        <v>0.10382813699410599</v>
      </c>
      <c r="P316" s="17">
        <v>0.19519507670967701</v>
      </c>
      <c r="Q316" s="17">
        <v>0.123173635491344</v>
      </c>
      <c r="R316" s="17"/>
      <c r="S316" s="17">
        <v>4.9427525786935697E-2</v>
      </c>
      <c r="T316" s="17">
        <v>9.5734544441088504E-2</v>
      </c>
      <c r="U316" s="17">
        <v>0.112125499011574</v>
      </c>
      <c r="V316" s="17">
        <v>0.20510249526833399</v>
      </c>
      <c r="W316" s="17">
        <v>0.25514171675671299</v>
      </c>
      <c r="X316" s="17">
        <v>0.159522735212759</v>
      </c>
      <c r="Y316" s="17">
        <v>0.18871680905305099</v>
      </c>
      <c r="Z316" s="17">
        <v>7.0428590617456502E-2</v>
      </c>
      <c r="AA316" s="17">
        <v>2.4679552356059498E-2</v>
      </c>
      <c r="AB316" s="17">
        <v>0.107634091227036</v>
      </c>
      <c r="AC316" s="17">
        <v>0.25168335002994602</v>
      </c>
      <c r="AD316" s="17">
        <v>8.8130765994789501E-2</v>
      </c>
      <c r="AE316" s="17"/>
      <c r="AF316" s="17">
        <v>8.9594646817147405E-2</v>
      </c>
      <c r="AG316" s="17">
        <v>0.14841027146352301</v>
      </c>
      <c r="AH316" s="17">
        <v>8.9877417801391093E-2</v>
      </c>
      <c r="AI316" s="17">
        <v>0.122697010437213</v>
      </c>
      <c r="AJ316" s="17">
        <v>0.110197261801351</v>
      </c>
      <c r="AK316" s="17"/>
      <c r="AL316" s="17">
        <v>0.18224857996673799</v>
      </c>
      <c r="AM316" s="17">
        <v>8.2806871141253596E-2</v>
      </c>
      <c r="AN316" s="17">
        <v>6.7004183273040099E-2</v>
      </c>
      <c r="AO316" s="17">
        <v>0.155339421080125</v>
      </c>
      <c r="AP316" s="17"/>
      <c r="AQ316" s="17">
        <v>0.14566308351882101</v>
      </c>
      <c r="AR316" s="17">
        <v>9.2292033690944505E-2</v>
      </c>
      <c r="AS316" s="17"/>
      <c r="AT316" s="17">
        <v>0.10344265237033599</v>
      </c>
      <c r="AU316" s="17">
        <v>0.13054058276686001</v>
      </c>
      <c r="AV316" s="17"/>
      <c r="AW316" s="17">
        <v>9.3797077369954102E-2</v>
      </c>
      <c r="AX316" s="17">
        <v>0.158643376993091</v>
      </c>
      <c r="AY316" s="17">
        <v>0.101678343532155</v>
      </c>
      <c r="AZ316" s="17"/>
      <c r="BA316" s="17">
        <v>7.3483344931564706E-2</v>
      </c>
      <c r="BB316" s="17">
        <v>0.13723224853264701</v>
      </c>
      <c r="BC316" s="17">
        <v>0.16395062627002099</v>
      </c>
      <c r="BD316" s="17">
        <v>0.117690225448594</v>
      </c>
      <c r="BE316" s="17">
        <v>8.6939481366673094E-2</v>
      </c>
      <c r="BF316" s="17"/>
      <c r="BG316" s="17">
        <v>0.13170313737817901</v>
      </c>
      <c r="BH316" s="17">
        <v>0.118761154011542</v>
      </c>
      <c r="BI316" s="17"/>
      <c r="BJ316" s="17">
        <v>0.12778925922071499</v>
      </c>
      <c r="BK316" s="17">
        <v>0.11251152853313499</v>
      </c>
      <c r="BL316" s="17"/>
      <c r="BM316" s="17">
        <v>0.234889395330211</v>
      </c>
      <c r="BN316" s="17">
        <v>0.112247942204647</v>
      </c>
      <c r="BO316" s="17">
        <v>7.8034517255226907E-2</v>
      </c>
      <c r="BP316" s="17">
        <v>7.9045925645404594E-2</v>
      </c>
      <c r="BQ316" s="17">
        <v>5.6056321515564403E-2</v>
      </c>
      <c r="BR316" s="17"/>
      <c r="BS316" s="17">
        <v>7.6471213603358804E-2</v>
      </c>
      <c r="BT316" s="17"/>
      <c r="BU316" s="17">
        <v>8.1191487295264597E-2</v>
      </c>
      <c r="BV316" s="17">
        <v>8.5841220271522994E-2</v>
      </c>
      <c r="BW316" s="17">
        <v>0.123147670767715</v>
      </c>
      <c r="BX316" s="17">
        <v>5.0378476583739E-2</v>
      </c>
      <c r="BY316" s="17">
        <v>0.361593142835063</v>
      </c>
      <c r="BZ316" s="17"/>
      <c r="CA316" s="17">
        <v>8.1890823347748498E-2</v>
      </c>
      <c r="CB316" s="17"/>
      <c r="CC316" s="17">
        <v>0.120644567113302</v>
      </c>
      <c r="CD316" s="17">
        <v>0.116111462876831</v>
      </c>
      <c r="CE316" s="17"/>
      <c r="CF316" s="17">
        <v>9.5861457119026203E-2</v>
      </c>
      <c r="CG316" s="17"/>
      <c r="CH316" s="17">
        <v>0.12944374338385101</v>
      </c>
      <c r="CI316" s="17">
        <v>5.7023009629839902E-2</v>
      </c>
    </row>
    <row r="317" spans="2:87" x14ac:dyDescent="0.35"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  <c r="AX317" s="17"/>
      <c r="AY317" s="17"/>
      <c r="AZ317" s="17"/>
      <c r="BA317" s="17"/>
      <c r="BB317" s="17"/>
      <c r="BC317" s="17"/>
      <c r="BD317" s="17"/>
      <c r="BE317" s="17"/>
      <c r="BF317" s="17"/>
      <c r="BG317" s="17"/>
      <c r="BH317" s="17"/>
      <c r="BI317" s="17"/>
      <c r="BJ317" s="17"/>
      <c r="BK317" s="17"/>
      <c r="BL317" s="17"/>
      <c r="BM317" s="17"/>
      <c r="BN317" s="17"/>
      <c r="BO317" s="17"/>
      <c r="BP317" s="17"/>
      <c r="BQ317" s="17"/>
      <c r="BR317" s="17"/>
      <c r="BS317" s="17"/>
      <c r="BT317" s="17"/>
      <c r="BU317" s="17"/>
      <c r="BV317" s="17"/>
      <c r="BW317" s="17"/>
      <c r="BX317" s="17"/>
      <c r="BY317" s="17"/>
      <c r="BZ317" s="17"/>
      <c r="CA317" s="17"/>
      <c r="CB317" s="17"/>
      <c r="CC317" s="17"/>
      <c r="CD317" s="17"/>
      <c r="CE317" s="17"/>
      <c r="CF317" s="17"/>
      <c r="CG317" s="17"/>
      <c r="CH317" s="17"/>
      <c r="CI317" s="17"/>
    </row>
    <row r="318" spans="2:87" x14ac:dyDescent="0.35">
      <c r="B318" s="6" t="s">
        <v>194</v>
      </c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  <c r="BA318" s="17"/>
      <c r="BB318" s="17"/>
      <c r="BC318" s="17"/>
      <c r="BD318" s="17"/>
      <c r="BE318" s="17"/>
      <c r="BF318" s="17"/>
      <c r="BG318" s="17"/>
      <c r="BH318" s="17"/>
      <c r="BI318" s="17"/>
      <c r="BJ318" s="17"/>
      <c r="BK318" s="17"/>
      <c r="BL318" s="17"/>
      <c r="BM318" s="17"/>
      <c r="BN318" s="17"/>
      <c r="BO318" s="17"/>
      <c r="BP318" s="17"/>
      <c r="BQ318" s="17"/>
      <c r="BR318" s="17"/>
      <c r="BS318" s="17"/>
      <c r="BT318" s="17"/>
      <c r="BU318" s="17"/>
      <c r="BV318" s="17"/>
      <c r="BW318" s="17"/>
      <c r="BX318" s="17"/>
      <c r="BY318" s="17"/>
      <c r="BZ318" s="17"/>
      <c r="CA318" s="17"/>
      <c r="CB318" s="17"/>
      <c r="CC318" s="17"/>
      <c r="CD318" s="17"/>
      <c r="CE318" s="17"/>
      <c r="CF318" s="17"/>
      <c r="CG318" s="17"/>
      <c r="CH318" s="17"/>
      <c r="CI318" s="17"/>
    </row>
    <row r="319" spans="2:87" x14ac:dyDescent="0.35">
      <c r="B319" s="24" t="s">
        <v>163</v>
      </c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  <c r="AX319" s="17"/>
      <c r="AY319" s="17"/>
      <c r="AZ319" s="17"/>
      <c r="BA319" s="17"/>
      <c r="BB319" s="17"/>
      <c r="BC319" s="17"/>
      <c r="BD319" s="17"/>
      <c r="BE319" s="17"/>
      <c r="BF319" s="17"/>
      <c r="BG319" s="17"/>
      <c r="BH319" s="17"/>
      <c r="BI319" s="17"/>
      <c r="BJ319" s="17"/>
      <c r="BK319" s="17"/>
      <c r="BL319" s="17"/>
      <c r="BM319" s="17"/>
      <c r="BN319" s="17"/>
      <c r="BO319" s="17"/>
      <c r="BP319" s="17"/>
      <c r="BQ319" s="17"/>
      <c r="BR319" s="17"/>
      <c r="BS319" s="17"/>
      <c r="BT319" s="17"/>
      <c r="BU319" s="17"/>
      <c r="BV319" s="17"/>
      <c r="BW319" s="17"/>
      <c r="BX319" s="17"/>
      <c r="BY319" s="17"/>
      <c r="BZ319" s="17"/>
      <c r="CA319" s="17"/>
      <c r="CB319" s="17"/>
      <c r="CC319" s="17"/>
      <c r="CD319" s="17"/>
      <c r="CE319" s="17"/>
      <c r="CF319" s="17"/>
      <c r="CG319" s="17"/>
      <c r="CH319" s="17"/>
      <c r="CI319" s="17"/>
    </row>
    <row r="320" spans="2:87" x14ac:dyDescent="0.35">
      <c r="B320" t="s">
        <v>157</v>
      </c>
      <c r="C320" s="17">
        <v>0.14814723483505801</v>
      </c>
      <c r="D320" s="17">
        <v>0.150549695402003</v>
      </c>
      <c r="E320" s="17">
        <v>0.14767316781429099</v>
      </c>
      <c r="F320" s="17"/>
      <c r="G320" s="17">
        <v>0</v>
      </c>
      <c r="H320" s="17">
        <v>0.22989686257620801</v>
      </c>
      <c r="I320" s="17">
        <v>0.194307697822383</v>
      </c>
      <c r="J320" s="17">
        <v>0.141515744046598</v>
      </c>
      <c r="K320" s="17">
        <v>0.16775029556582799</v>
      </c>
      <c r="L320" s="17">
        <v>0.141050822421705</v>
      </c>
      <c r="M320" s="17"/>
      <c r="N320" s="17">
        <v>0.14888962272070799</v>
      </c>
      <c r="O320" s="17">
        <v>0.16100546266561599</v>
      </c>
      <c r="P320" s="17">
        <v>0.13500549698127101</v>
      </c>
      <c r="Q320" s="17">
        <v>0.14556393312256799</v>
      </c>
      <c r="R320" s="17"/>
      <c r="S320" s="17">
        <v>0.20148432452530801</v>
      </c>
      <c r="T320" s="17">
        <v>0.143006174902894</v>
      </c>
      <c r="U320" s="17">
        <v>0.15860467935262099</v>
      </c>
      <c r="V320" s="17">
        <v>5.1384040225448201E-2</v>
      </c>
      <c r="W320" s="17">
        <v>0.17781125668119199</v>
      </c>
      <c r="X320" s="17">
        <v>0.109303034579303</v>
      </c>
      <c r="Y320" s="17">
        <v>0.13468390243804701</v>
      </c>
      <c r="Z320" s="17">
        <v>6.8269026771679703E-2</v>
      </c>
      <c r="AA320" s="17">
        <v>0.21328887999577001</v>
      </c>
      <c r="AB320" s="17">
        <v>0.104128189789629</v>
      </c>
      <c r="AC320" s="17">
        <v>0.129469816452564</v>
      </c>
      <c r="AD320" s="17">
        <v>0.26575758312005598</v>
      </c>
      <c r="AE320" s="17"/>
      <c r="AF320" s="17">
        <v>0.106267876885031</v>
      </c>
      <c r="AG320" s="17">
        <v>0.19320054875001499</v>
      </c>
      <c r="AH320" s="17">
        <v>0.122139098335441</v>
      </c>
      <c r="AI320" s="17">
        <v>3.3603233185454502E-2</v>
      </c>
      <c r="AJ320" s="17">
        <v>0.19165505974729799</v>
      </c>
      <c r="AK320" s="17"/>
      <c r="AL320" s="17">
        <v>0.13716838795779299</v>
      </c>
      <c r="AM320" s="17">
        <v>0.15710583335225001</v>
      </c>
      <c r="AN320" s="17">
        <v>0.140322385371943</v>
      </c>
      <c r="AO320" s="17">
        <v>0.17849668420397699</v>
      </c>
      <c r="AP320" s="17"/>
      <c r="AQ320" s="17">
        <v>0.14094405158690401</v>
      </c>
      <c r="AR320" s="17">
        <v>0.15869664834174199</v>
      </c>
      <c r="AS320" s="17"/>
      <c r="AT320" s="17">
        <v>0.16282441927708999</v>
      </c>
      <c r="AU320" s="17">
        <v>0.15285491988819999</v>
      </c>
      <c r="AV320" s="17"/>
      <c r="AW320" s="17">
        <v>0.14750447980651499</v>
      </c>
      <c r="AX320" s="17">
        <v>0.14808887527255499</v>
      </c>
      <c r="AY320" s="17">
        <v>0.16051314861659599</v>
      </c>
      <c r="AZ320" s="17"/>
      <c r="BA320" s="17">
        <v>0.16386156144330599</v>
      </c>
      <c r="BB320" s="17">
        <v>9.4189740797355398E-2</v>
      </c>
      <c r="BC320" s="17">
        <v>0.17642854088559001</v>
      </c>
      <c r="BD320" s="17">
        <v>0.14110504583234701</v>
      </c>
      <c r="BE320" s="17">
        <v>0.20144043197424699</v>
      </c>
      <c r="BF320" s="17"/>
      <c r="BG320" s="17">
        <v>0.108095064304381</v>
      </c>
      <c r="BH320" s="17">
        <v>0.17545268161078101</v>
      </c>
      <c r="BI320" s="17"/>
      <c r="BJ320" s="17">
        <v>0.12897186448790099</v>
      </c>
      <c r="BK320" s="17">
        <v>0.21948587856791801</v>
      </c>
      <c r="BL320" s="17"/>
      <c r="BM320" s="17">
        <v>0.100649831069804</v>
      </c>
      <c r="BN320" s="17">
        <v>0.16051939431627299</v>
      </c>
      <c r="BO320" s="17">
        <v>0.18264993092441001</v>
      </c>
      <c r="BP320" s="17">
        <v>0.131616225232424</v>
      </c>
      <c r="BQ320" s="17">
        <v>0.18560107205454199</v>
      </c>
      <c r="BR320" s="17"/>
      <c r="BS320" s="17">
        <v>0.173862502594789</v>
      </c>
      <c r="BT320" s="17"/>
      <c r="BU320" s="17">
        <v>0.19666632519912799</v>
      </c>
      <c r="BV320" s="17">
        <v>0.18506633777253101</v>
      </c>
      <c r="BW320" s="17">
        <v>4.00947046316412E-2</v>
      </c>
      <c r="BX320" s="17">
        <v>0.19448913636280801</v>
      </c>
      <c r="BY320" s="17">
        <v>0.10540482296850601</v>
      </c>
      <c r="BZ320" s="17"/>
      <c r="CA320" s="17">
        <v>0.36342835141004898</v>
      </c>
      <c r="CB320" s="17"/>
      <c r="CC320" s="17">
        <v>0.15961223166712299</v>
      </c>
      <c r="CD320" s="17">
        <v>0.111414002542447</v>
      </c>
      <c r="CE320" s="17"/>
      <c r="CF320" s="17">
        <v>0.138253890944467</v>
      </c>
      <c r="CG320" s="17"/>
      <c r="CH320" s="17">
        <v>0.158463404292284</v>
      </c>
      <c r="CI320" s="17">
        <v>0.15770247965942599</v>
      </c>
    </row>
    <row r="321" spans="2:87" x14ac:dyDescent="0.35">
      <c r="B321" t="s">
        <v>158</v>
      </c>
      <c r="C321" s="17">
        <v>0.242579681247763</v>
      </c>
      <c r="D321" s="17">
        <v>0.22361407797112101</v>
      </c>
      <c r="E321" s="17">
        <v>0.26460709992232401</v>
      </c>
      <c r="F321" s="17"/>
      <c r="G321" s="17">
        <v>0.33697458597155</v>
      </c>
      <c r="H321" s="17">
        <v>0.258316088106397</v>
      </c>
      <c r="I321" s="17">
        <v>0.32257149582404798</v>
      </c>
      <c r="J321" s="17">
        <v>0.188968584212684</v>
      </c>
      <c r="K321" s="17">
        <v>0.18966406115085899</v>
      </c>
      <c r="L321" s="17">
        <v>0.18827813619307299</v>
      </c>
      <c r="M321" s="17"/>
      <c r="N321" s="17">
        <v>0.22930540474511801</v>
      </c>
      <c r="O321" s="17">
        <v>0.30644881068730501</v>
      </c>
      <c r="P321" s="17">
        <v>0.17272250877989301</v>
      </c>
      <c r="Q321" s="17">
        <v>0.24652582243773399</v>
      </c>
      <c r="R321" s="17"/>
      <c r="S321" s="17">
        <v>0.21140578858405201</v>
      </c>
      <c r="T321" s="17">
        <v>0.28668264269056098</v>
      </c>
      <c r="U321" s="17">
        <v>0.22427732879336301</v>
      </c>
      <c r="V321" s="17">
        <v>0.31891836708902799</v>
      </c>
      <c r="W321" s="17">
        <v>0.29637410036256301</v>
      </c>
      <c r="X321" s="17">
        <v>0.25609151700096899</v>
      </c>
      <c r="Y321" s="17">
        <v>0.25593165684737101</v>
      </c>
      <c r="Z321" s="17">
        <v>0.28016082247153001</v>
      </c>
      <c r="AA321" s="17">
        <v>0.151708998786274</v>
      </c>
      <c r="AB321" s="17">
        <v>0.26337073355791701</v>
      </c>
      <c r="AC321" s="17">
        <v>0.16904893471481899</v>
      </c>
      <c r="AD321" s="17">
        <v>0.155622172894234</v>
      </c>
      <c r="AE321" s="17"/>
      <c r="AF321" s="17">
        <v>0.25797824359777499</v>
      </c>
      <c r="AG321" s="17">
        <v>0.24015083857277</v>
      </c>
      <c r="AH321" s="17">
        <v>0.2490201083186</v>
      </c>
      <c r="AI321" s="17">
        <v>0.26441166814440598</v>
      </c>
      <c r="AJ321" s="17">
        <v>0.273718807578747</v>
      </c>
      <c r="AK321" s="17"/>
      <c r="AL321" s="17">
        <v>0.239794563265293</v>
      </c>
      <c r="AM321" s="17">
        <v>0.22140779392155999</v>
      </c>
      <c r="AN321" s="17">
        <v>0.27022105155058701</v>
      </c>
      <c r="AO321" s="17">
        <v>0.32007827079143403</v>
      </c>
      <c r="AP321" s="17"/>
      <c r="AQ321" s="17">
        <v>0.25084788374567601</v>
      </c>
      <c r="AR321" s="17">
        <v>0.230470495058472</v>
      </c>
      <c r="AS321" s="17"/>
      <c r="AT321" s="17">
        <v>0.24764282361038301</v>
      </c>
      <c r="AU321" s="17">
        <v>0.21661891970289801</v>
      </c>
      <c r="AV321" s="17"/>
      <c r="AW321" s="17">
        <v>0.233404595269391</v>
      </c>
      <c r="AX321" s="17">
        <v>0.26031521530933599</v>
      </c>
      <c r="AY321" s="17">
        <v>0.24047537439206201</v>
      </c>
      <c r="AZ321" s="17"/>
      <c r="BA321" s="17">
        <v>0.225632230640715</v>
      </c>
      <c r="BB321" s="17">
        <v>0.243036907140085</v>
      </c>
      <c r="BC321" s="17">
        <v>0.28965929697356901</v>
      </c>
      <c r="BD321" s="17">
        <v>0.18279003280876699</v>
      </c>
      <c r="BE321" s="17">
        <v>0.18868018155574401</v>
      </c>
      <c r="BF321" s="17"/>
      <c r="BG321" s="17">
        <v>0.250507694524638</v>
      </c>
      <c r="BH321" s="17">
        <v>0.23717478204503201</v>
      </c>
      <c r="BI321" s="17"/>
      <c r="BJ321" s="17">
        <v>0.257773486093687</v>
      </c>
      <c r="BK321" s="17">
        <v>0.19209852475995401</v>
      </c>
      <c r="BL321" s="17"/>
      <c r="BM321" s="17">
        <v>0.28187367518836898</v>
      </c>
      <c r="BN321" s="17">
        <v>0.32963395874843099</v>
      </c>
      <c r="BO321" s="17">
        <v>0.21666554077431499</v>
      </c>
      <c r="BP321" s="17">
        <v>0.18423064447813201</v>
      </c>
      <c r="BQ321" s="17">
        <v>0.223629762581085</v>
      </c>
      <c r="BR321" s="17"/>
      <c r="BS321" s="17">
        <v>0.27890550624014998</v>
      </c>
      <c r="BT321" s="17"/>
      <c r="BU321" s="17">
        <v>0.30696685906002003</v>
      </c>
      <c r="BV321" s="17">
        <v>0.235751080745569</v>
      </c>
      <c r="BW321" s="17">
        <v>0.207131749330589</v>
      </c>
      <c r="BX321" s="17">
        <v>0.24616833399725499</v>
      </c>
      <c r="BY321" s="17">
        <v>0.277745004044545</v>
      </c>
      <c r="BZ321" s="17"/>
      <c r="CA321" s="17">
        <v>0.26136688576046102</v>
      </c>
      <c r="CB321" s="17"/>
      <c r="CC321" s="17">
        <v>0.241371756135073</v>
      </c>
      <c r="CD321" s="17">
        <v>0.239522921755848</v>
      </c>
      <c r="CE321" s="17"/>
      <c r="CF321" s="17">
        <v>0.174503340623167</v>
      </c>
      <c r="CG321" s="17"/>
      <c r="CH321" s="17">
        <v>0.23712964528312799</v>
      </c>
      <c r="CI321" s="17">
        <v>0.27174942096793098</v>
      </c>
    </row>
    <row r="322" spans="2:87" x14ac:dyDescent="0.35">
      <c r="B322" t="s">
        <v>159</v>
      </c>
      <c r="C322" s="17">
        <v>0.21167002599257301</v>
      </c>
      <c r="D322" s="17">
        <v>0.21763566995282499</v>
      </c>
      <c r="E322" s="17">
        <v>0.20847022990471201</v>
      </c>
      <c r="F322" s="17"/>
      <c r="G322" s="17">
        <v>0.29240112395104201</v>
      </c>
      <c r="H322" s="17">
        <v>8.8053093921813E-2</v>
      </c>
      <c r="I322" s="17">
        <v>8.0605438309936397E-2</v>
      </c>
      <c r="J322" s="17">
        <v>0.21721914544655599</v>
      </c>
      <c r="K322" s="17">
        <v>0.31524910309689402</v>
      </c>
      <c r="L322" s="17">
        <v>0.27713934972468601</v>
      </c>
      <c r="M322" s="17"/>
      <c r="N322" s="17">
        <v>0.270043909750532</v>
      </c>
      <c r="O322" s="17">
        <v>0.187999769153885</v>
      </c>
      <c r="P322" s="17">
        <v>0.19895251759955501</v>
      </c>
      <c r="Q322" s="17">
        <v>0.16414208844039299</v>
      </c>
      <c r="R322" s="17"/>
      <c r="S322" s="17">
        <v>0.22910205329254099</v>
      </c>
      <c r="T322" s="17">
        <v>0.16617515297958699</v>
      </c>
      <c r="U322" s="17">
        <v>0.354463085182605</v>
      </c>
      <c r="V322" s="17">
        <v>0.21277351813131501</v>
      </c>
      <c r="W322" s="17">
        <v>0.12485417960483999</v>
      </c>
      <c r="X322" s="17">
        <v>0.15698607966243999</v>
      </c>
      <c r="Y322" s="17">
        <v>0.25221561037160301</v>
      </c>
      <c r="Z322" s="17">
        <v>0.13793039749196701</v>
      </c>
      <c r="AA322" s="17">
        <v>0.26872507527189898</v>
      </c>
      <c r="AB322" s="17">
        <v>0.16450617407290999</v>
      </c>
      <c r="AC322" s="17">
        <v>0.196651330841074</v>
      </c>
      <c r="AD322" s="17">
        <v>0.20710693086412399</v>
      </c>
      <c r="AE322" s="17"/>
      <c r="AF322" s="17">
        <v>0.22310202521106701</v>
      </c>
      <c r="AG322" s="17">
        <v>0.170145494727997</v>
      </c>
      <c r="AH322" s="17">
        <v>0.24179207988628099</v>
      </c>
      <c r="AI322" s="17">
        <v>0.258423452002287</v>
      </c>
      <c r="AJ322" s="17">
        <v>0.23392698519785299</v>
      </c>
      <c r="AK322" s="17"/>
      <c r="AL322" s="17">
        <v>0.214080877988027</v>
      </c>
      <c r="AM322" s="17">
        <v>0.22817726085750101</v>
      </c>
      <c r="AN322" s="17">
        <v>0.216153948718876</v>
      </c>
      <c r="AO322" s="17">
        <v>8.9094270781795007E-2</v>
      </c>
      <c r="AP322" s="17"/>
      <c r="AQ322" s="17">
        <v>0.20270395887470299</v>
      </c>
      <c r="AR322" s="17">
        <v>0.22480126898563901</v>
      </c>
      <c r="AS322" s="17"/>
      <c r="AT322" s="17">
        <v>0.20527728262551201</v>
      </c>
      <c r="AU322" s="17">
        <v>0.27677364734007398</v>
      </c>
      <c r="AV322" s="17"/>
      <c r="AW322" s="17">
        <v>0.27469087823306998</v>
      </c>
      <c r="AX322" s="17">
        <v>0.165675996542785</v>
      </c>
      <c r="AY322" s="17">
        <v>0.204414785243101</v>
      </c>
      <c r="AZ322" s="17"/>
      <c r="BA322" s="17">
        <v>0.209207523108243</v>
      </c>
      <c r="BB322" s="17">
        <v>0.24050972234436699</v>
      </c>
      <c r="BC322" s="17">
        <v>0.196656869225805</v>
      </c>
      <c r="BD322" s="17">
        <v>0.18956121408850701</v>
      </c>
      <c r="BE322" s="17">
        <v>0.22769821146858901</v>
      </c>
      <c r="BF322" s="17"/>
      <c r="BG322" s="17">
        <v>0.201994280123756</v>
      </c>
      <c r="BH322" s="17">
        <v>0.21826643663239201</v>
      </c>
      <c r="BI322" s="17"/>
      <c r="BJ322" s="17">
        <v>0.19434631618997</v>
      </c>
      <c r="BK322" s="17">
        <v>0.26063422443290601</v>
      </c>
      <c r="BL322" s="17"/>
      <c r="BM322" s="17">
        <v>0.19852477362820001</v>
      </c>
      <c r="BN322" s="17">
        <v>0.24349013499211999</v>
      </c>
      <c r="BO322" s="17">
        <v>0.21386179461562399</v>
      </c>
      <c r="BP322" s="17">
        <v>0.23633114186502999</v>
      </c>
      <c r="BQ322" s="17">
        <v>0.19362453115862499</v>
      </c>
      <c r="BR322" s="17"/>
      <c r="BS322" s="17">
        <v>0.251978573495518</v>
      </c>
      <c r="BT322" s="17"/>
      <c r="BU322" s="17">
        <v>0.20515373485844601</v>
      </c>
      <c r="BV322" s="17">
        <v>0.179610550091343</v>
      </c>
      <c r="BW322" s="17">
        <v>0.34364702186109902</v>
      </c>
      <c r="BX322" s="17">
        <v>0.199713657542019</v>
      </c>
      <c r="BY322" s="17">
        <v>0.146301156636473</v>
      </c>
      <c r="BZ322" s="17"/>
      <c r="CA322" s="17">
        <v>0.15411969357109501</v>
      </c>
      <c r="CB322" s="17"/>
      <c r="CC322" s="17">
        <v>0.194481808386298</v>
      </c>
      <c r="CD322" s="17">
        <v>0.29298296873087998</v>
      </c>
      <c r="CE322" s="17"/>
      <c r="CF322" s="17">
        <v>0.235640945980056</v>
      </c>
      <c r="CG322" s="17"/>
      <c r="CH322" s="17">
        <v>0.20356267469710501</v>
      </c>
      <c r="CI322" s="17">
        <v>0.17415104620612101</v>
      </c>
    </row>
    <row r="323" spans="2:87" x14ac:dyDescent="0.35">
      <c r="B323" t="s">
        <v>160</v>
      </c>
      <c r="C323" s="17">
        <v>0.272987503188372</v>
      </c>
      <c r="D323" s="17">
        <v>0.31456484780924199</v>
      </c>
      <c r="E323" s="17">
        <v>0.22684772371947001</v>
      </c>
      <c r="F323" s="17"/>
      <c r="G323" s="17">
        <v>0.209918986716081</v>
      </c>
      <c r="H323" s="17">
        <v>0.254030972706765</v>
      </c>
      <c r="I323" s="17">
        <v>0.26442689920122298</v>
      </c>
      <c r="J323" s="17">
        <v>0.35109418506699602</v>
      </c>
      <c r="K323" s="17">
        <v>0.26386868585780099</v>
      </c>
      <c r="L323" s="17">
        <v>0.27818910317894502</v>
      </c>
      <c r="M323" s="17"/>
      <c r="N323" s="17">
        <v>0.25294760121180299</v>
      </c>
      <c r="O323" s="17">
        <v>0.22260980735418801</v>
      </c>
      <c r="P323" s="17">
        <v>0.311511565917515</v>
      </c>
      <c r="Q323" s="17">
        <v>0.33492574038789202</v>
      </c>
      <c r="R323" s="17"/>
      <c r="S323" s="17">
        <v>0.27763978529924099</v>
      </c>
      <c r="T323" s="17">
        <v>0.30089049284215502</v>
      </c>
      <c r="U323" s="17">
        <v>0.15623247971805099</v>
      </c>
      <c r="V323" s="17">
        <v>0.28794903206636402</v>
      </c>
      <c r="W323" s="17">
        <v>0.152208711137782</v>
      </c>
      <c r="X323" s="17">
        <v>0.274714942495843</v>
      </c>
      <c r="Y323" s="17">
        <v>0.19352289668974601</v>
      </c>
      <c r="Z323" s="17">
        <v>0.44321116264736699</v>
      </c>
      <c r="AA323" s="17">
        <v>0.34159749358999802</v>
      </c>
      <c r="AB323" s="17">
        <v>0.36248863699103401</v>
      </c>
      <c r="AC323" s="17">
        <v>0.25314656796159701</v>
      </c>
      <c r="AD323" s="17">
        <v>0.28707939132733101</v>
      </c>
      <c r="AE323" s="17"/>
      <c r="AF323" s="17">
        <v>0.31564938398322001</v>
      </c>
      <c r="AG323" s="17">
        <v>0.25302073109085998</v>
      </c>
      <c r="AH323" s="17">
        <v>0.30234158429354901</v>
      </c>
      <c r="AI323" s="17">
        <v>0.32086463623063899</v>
      </c>
      <c r="AJ323" s="17">
        <v>0.22379097726952701</v>
      </c>
      <c r="AK323" s="17"/>
      <c r="AL323" s="17">
        <v>0.26000875390054101</v>
      </c>
      <c r="AM323" s="17">
        <v>0.28845561396389202</v>
      </c>
      <c r="AN323" s="17">
        <v>0.28772334222357698</v>
      </c>
      <c r="AO323" s="17">
        <v>0.22401495478799699</v>
      </c>
      <c r="AP323" s="17"/>
      <c r="AQ323" s="17">
        <v>0.25543409440395298</v>
      </c>
      <c r="AR323" s="17">
        <v>0.29869532726270398</v>
      </c>
      <c r="AS323" s="17"/>
      <c r="AT323" s="17">
        <v>0.291556922859667</v>
      </c>
      <c r="AU323" s="17">
        <v>0.238273434808882</v>
      </c>
      <c r="AV323" s="17"/>
      <c r="AW323" s="17">
        <v>0.273225804257482</v>
      </c>
      <c r="AX323" s="17">
        <v>0.288938684716327</v>
      </c>
      <c r="AY323" s="17">
        <v>0.248489858922125</v>
      </c>
      <c r="AZ323" s="17"/>
      <c r="BA323" s="17">
        <v>0.298923231308375</v>
      </c>
      <c r="BB323" s="17">
        <v>0.26624630962710999</v>
      </c>
      <c r="BC323" s="17">
        <v>0.20954808991521401</v>
      </c>
      <c r="BD323" s="17">
        <v>0.37374188448797002</v>
      </c>
      <c r="BE323" s="17">
        <v>0.295241693634747</v>
      </c>
      <c r="BF323" s="17"/>
      <c r="BG323" s="17">
        <v>0.292494758984291</v>
      </c>
      <c r="BH323" s="17">
        <v>0.25968849023056301</v>
      </c>
      <c r="BI323" s="17"/>
      <c r="BJ323" s="17">
        <v>0.289813187139772</v>
      </c>
      <c r="BK323" s="17">
        <v>0.21715756687159199</v>
      </c>
      <c r="BL323" s="17"/>
      <c r="BM323" s="17">
        <v>0.174225826529081</v>
      </c>
      <c r="BN323" s="17">
        <v>0.190240458104079</v>
      </c>
      <c r="BO323" s="17">
        <v>0.29698376432874901</v>
      </c>
      <c r="BP323" s="17">
        <v>0.36877606277900898</v>
      </c>
      <c r="BQ323" s="17">
        <v>0.30185031485563801</v>
      </c>
      <c r="BR323" s="17"/>
      <c r="BS323" s="17">
        <v>0.241903658152685</v>
      </c>
      <c r="BT323" s="17"/>
      <c r="BU323" s="17">
        <v>0.20508167817384301</v>
      </c>
      <c r="BV323" s="17">
        <v>0.30606696554764301</v>
      </c>
      <c r="BW323" s="17">
        <v>0.34769153356076399</v>
      </c>
      <c r="BX323" s="17">
        <v>0.30252641460263502</v>
      </c>
      <c r="BY323" s="17">
        <v>0.12585986311304101</v>
      </c>
      <c r="BZ323" s="17"/>
      <c r="CA323" s="17">
        <v>0.14870227939546701</v>
      </c>
      <c r="CB323" s="17"/>
      <c r="CC323" s="17">
        <v>0.29638853271797799</v>
      </c>
      <c r="CD323" s="17">
        <v>0.217207861734692</v>
      </c>
      <c r="CE323" s="17"/>
      <c r="CF323" s="17">
        <v>0.34147616779840001</v>
      </c>
      <c r="CG323" s="17"/>
      <c r="CH323" s="17">
        <v>0.29258487572962</v>
      </c>
      <c r="CI323" s="17">
        <v>0.31617984044328101</v>
      </c>
    </row>
    <row r="324" spans="2:87" x14ac:dyDescent="0.35">
      <c r="B324" t="s">
        <v>161</v>
      </c>
      <c r="C324" s="17">
        <v>0.12461555473623399</v>
      </c>
      <c r="D324" s="17">
        <v>9.3635708864809403E-2</v>
      </c>
      <c r="E324" s="17">
        <v>0.15240177863920401</v>
      </c>
      <c r="F324" s="17"/>
      <c r="G324" s="17">
        <v>0.16070530336132699</v>
      </c>
      <c r="H324" s="17">
        <v>0.16970298268881701</v>
      </c>
      <c r="I324" s="17">
        <v>0.13808846884240999</v>
      </c>
      <c r="J324" s="17">
        <v>0.101202341227165</v>
      </c>
      <c r="K324" s="17">
        <v>6.3467854328617901E-2</v>
      </c>
      <c r="L324" s="17">
        <v>0.115342588481591</v>
      </c>
      <c r="M324" s="17"/>
      <c r="N324" s="17">
        <v>9.8813461571838401E-2</v>
      </c>
      <c r="O324" s="17">
        <v>0.12193615013900699</v>
      </c>
      <c r="P324" s="17">
        <v>0.181807910721766</v>
      </c>
      <c r="Q324" s="17">
        <v>0.108842415611413</v>
      </c>
      <c r="R324" s="17"/>
      <c r="S324" s="17">
        <v>8.0368048298858699E-2</v>
      </c>
      <c r="T324" s="17">
        <v>0.103245536584803</v>
      </c>
      <c r="U324" s="17">
        <v>0.10642242695336</v>
      </c>
      <c r="V324" s="17">
        <v>0.128975042487844</v>
      </c>
      <c r="W324" s="17">
        <v>0.248751752213623</v>
      </c>
      <c r="X324" s="17">
        <v>0.202904426261445</v>
      </c>
      <c r="Y324" s="17">
        <v>0.16364593365323299</v>
      </c>
      <c r="Z324" s="17">
        <v>7.0428590617456502E-2</v>
      </c>
      <c r="AA324" s="17">
        <v>2.4679552356059498E-2</v>
      </c>
      <c r="AB324" s="17">
        <v>0.10550626558850899</v>
      </c>
      <c r="AC324" s="17">
        <v>0.25168335002994602</v>
      </c>
      <c r="AD324" s="17">
        <v>8.4433921794254796E-2</v>
      </c>
      <c r="AE324" s="17"/>
      <c r="AF324" s="17">
        <v>9.7002470322907194E-2</v>
      </c>
      <c r="AG324" s="17">
        <v>0.14348238685835699</v>
      </c>
      <c r="AH324" s="17">
        <v>8.4707129166128506E-2</v>
      </c>
      <c r="AI324" s="17">
        <v>0.122697010437213</v>
      </c>
      <c r="AJ324" s="17">
        <v>7.6908170206575102E-2</v>
      </c>
      <c r="AK324" s="17"/>
      <c r="AL324" s="17">
        <v>0.14894741688834601</v>
      </c>
      <c r="AM324" s="17">
        <v>0.104853497904798</v>
      </c>
      <c r="AN324" s="17">
        <v>8.5579272135016093E-2</v>
      </c>
      <c r="AO324" s="17">
        <v>0.188315819434797</v>
      </c>
      <c r="AP324" s="17"/>
      <c r="AQ324" s="17">
        <v>0.150070011388765</v>
      </c>
      <c r="AR324" s="17">
        <v>8.7336260351443706E-2</v>
      </c>
      <c r="AS324" s="17"/>
      <c r="AT324" s="17">
        <v>9.2698551627348399E-2</v>
      </c>
      <c r="AU324" s="17">
        <v>0.11547907825994599</v>
      </c>
      <c r="AV324" s="17"/>
      <c r="AW324" s="17">
        <v>7.11742424335432E-2</v>
      </c>
      <c r="AX324" s="17">
        <v>0.13698122815899799</v>
      </c>
      <c r="AY324" s="17">
        <v>0.146106832826116</v>
      </c>
      <c r="AZ324" s="17"/>
      <c r="BA324" s="17">
        <v>0.102375453499361</v>
      </c>
      <c r="BB324" s="17">
        <v>0.15601732009108199</v>
      </c>
      <c r="BC324" s="17">
        <v>0.12770720299982199</v>
      </c>
      <c r="BD324" s="17">
        <v>0.11280182278240999</v>
      </c>
      <c r="BE324" s="17">
        <v>8.6939481366673094E-2</v>
      </c>
      <c r="BF324" s="17"/>
      <c r="BG324" s="17">
        <v>0.14690820206293501</v>
      </c>
      <c r="BH324" s="17">
        <v>0.109417609481232</v>
      </c>
      <c r="BI324" s="17"/>
      <c r="BJ324" s="17">
        <v>0.12909514608866901</v>
      </c>
      <c r="BK324" s="17">
        <v>0.11062380536763</v>
      </c>
      <c r="BL324" s="17"/>
      <c r="BM324" s="17">
        <v>0.24472589358454599</v>
      </c>
      <c r="BN324" s="17">
        <v>7.6116053839096406E-2</v>
      </c>
      <c r="BO324" s="17">
        <v>8.9838969356902804E-2</v>
      </c>
      <c r="BP324" s="17">
        <v>7.9045925645404594E-2</v>
      </c>
      <c r="BQ324" s="17">
        <v>9.5294319350110096E-2</v>
      </c>
      <c r="BR324" s="17"/>
      <c r="BS324" s="17">
        <v>5.3349759516858601E-2</v>
      </c>
      <c r="BT324" s="17"/>
      <c r="BU324" s="17">
        <v>8.6131402708562205E-2</v>
      </c>
      <c r="BV324" s="17">
        <v>9.3505065842913196E-2</v>
      </c>
      <c r="BW324" s="17">
        <v>6.1434990615906897E-2</v>
      </c>
      <c r="BX324" s="17">
        <v>5.71024574952829E-2</v>
      </c>
      <c r="BY324" s="17">
        <v>0.34468915323743499</v>
      </c>
      <c r="BZ324" s="17"/>
      <c r="CA324" s="17">
        <v>7.2382789862928301E-2</v>
      </c>
      <c r="CB324" s="17"/>
      <c r="CC324" s="17">
        <v>0.108145671093529</v>
      </c>
      <c r="CD324" s="17">
        <v>0.13887224523613301</v>
      </c>
      <c r="CE324" s="17"/>
      <c r="CF324" s="17">
        <v>0.11012565465391</v>
      </c>
      <c r="CG324" s="17"/>
      <c r="CH324" s="17">
        <v>0.10825939999786301</v>
      </c>
      <c r="CI324" s="17">
        <v>8.0217212723241102E-2</v>
      </c>
    </row>
    <row r="325" spans="2:87" x14ac:dyDescent="0.35"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  <c r="AY325" s="17"/>
      <c r="AZ325" s="17"/>
      <c r="BA325" s="17"/>
      <c r="BB325" s="17"/>
      <c r="BC325" s="17"/>
      <c r="BD325" s="17"/>
      <c r="BE325" s="17"/>
      <c r="BF325" s="17"/>
      <c r="BG325" s="17"/>
      <c r="BH325" s="17"/>
      <c r="BI325" s="17"/>
      <c r="BJ325" s="17"/>
      <c r="BK325" s="17"/>
      <c r="BL325" s="17"/>
      <c r="BM325" s="17"/>
      <c r="BN325" s="17"/>
      <c r="BO325" s="17"/>
      <c r="BP325" s="17"/>
      <c r="BQ325" s="17"/>
      <c r="BR325" s="17"/>
      <c r="BS325" s="17"/>
      <c r="BT325" s="17"/>
      <c r="BU325" s="17"/>
      <c r="BV325" s="17"/>
      <c r="BW325" s="17"/>
      <c r="BX325" s="17"/>
      <c r="BY325" s="17"/>
      <c r="BZ325" s="17"/>
      <c r="CA325" s="17"/>
      <c r="CB325" s="17"/>
      <c r="CC325" s="17"/>
      <c r="CD325" s="17"/>
      <c r="CE325" s="17"/>
      <c r="CF325" s="17"/>
      <c r="CG325" s="17"/>
      <c r="CH325" s="17"/>
      <c r="CI325" s="17"/>
    </row>
    <row r="326" spans="2:87" x14ac:dyDescent="0.35">
      <c r="B326" s="6" t="s">
        <v>195</v>
      </c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  <c r="AY326" s="17"/>
      <c r="AZ326" s="17"/>
      <c r="BA326" s="17"/>
      <c r="BB326" s="17"/>
      <c r="BC326" s="17"/>
      <c r="BD326" s="17"/>
      <c r="BE326" s="17"/>
      <c r="BF326" s="17"/>
      <c r="BG326" s="17"/>
      <c r="BH326" s="17"/>
      <c r="BI326" s="17"/>
      <c r="BJ326" s="17"/>
      <c r="BK326" s="17"/>
      <c r="BL326" s="17"/>
      <c r="BM326" s="17"/>
      <c r="BN326" s="17"/>
      <c r="BO326" s="17"/>
      <c r="BP326" s="17"/>
      <c r="BQ326" s="17"/>
      <c r="BR326" s="17"/>
      <c r="BS326" s="17"/>
      <c r="BT326" s="17"/>
      <c r="BU326" s="17"/>
      <c r="BV326" s="17"/>
      <c r="BW326" s="17"/>
      <c r="BX326" s="17"/>
      <c r="BY326" s="17"/>
      <c r="BZ326" s="17"/>
      <c r="CA326" s="17"/>
      <c r="CB326" s="17"/>
      <c r="CC326" s="17"/>
      <c r="CD326" s="17"/>
      <c r="CE326" s="17"/>
      <c r="CF326" s="17"/>
      <c r="CG326" s="17"/>
      <c r="CH326" s="17"/>
      <c r="CI326" s="17"/>
    </row>
    <row r="327" spans="2:87" x14ac:dyDescent="0.35">
      <c r="B327" s="24" t="s">
        <v>163</v>
      </c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  <c r="AX327" s="17"/>
      <c r="AY327" s="17"/>
      <c r="AZ327" s="17"/>
      <c r="BA327" s="17"/>
      <c r="BB327" s="17"/>
      <c r="BC327" s="17"/>
      <c r="BD327" s="17"/>
      <c r="BE327" s="17"/>
      <c r="BF327" s="17"/>
      <c r="BG327" s="17"/>
      <c r="BH327" s="17"/>
      <c r="BI327" s="17"/>
      <c r="BJ327" s="17"/>
      <c r="BK327" s="17"/>
      <c r="BL327" s="17"/>
      <c r="BM327" s="17"/>
      <c r="BN327" s="17"/>
      <c r="BO327" s="17"/>
      <c r="BP327" s="17"/>
      <c r="BQ327" s="17"/>
      <c r="BR327" s="17"/>
      <c r="BS327" s="17"/>
      <c r="BT327" s="17"/>
      <c r="BU327" s="17"/>
      <c r="BV327" s="17"/>
      <c r="BW327" s="17"/>
      <c r="BX327" s="17"/>
      <c r="BY327" s="17"/>
      <c r="BZ327" s="17"/>
      <c r="CA327" s="17"/>
      <c r="CB327" s="17"/>
      <c r="CC327" s="17"/>
      <c r="CD327" s="17"/>
      <c r="CE327" s="17"/>
      <c r="CF327" s="17"/>
      <c r="CG327" s="17"/>
      <c r="CH327" s="17"/>
      <c r="CI327" s="17"/>
    </row>
    <row r="328" spans="2:87" x14ac:dyDescent="0.35">
      <c r="B328" t="s">
        <v>157</v>
      </c>
      <c r="C328" s="17">
        <v>0.16537542427169599</v>
      </c>
      <c r="D328" s="17">
        <v>0.16861043909482201</v>
      </c>
      <c r="E328" s="17">
        <v>0.16429537151707299</v>
      </c>
      <c r="F328" s="17"/>
      <c r="G328" s="17">
        <v>0.14956789812290699</v>
      </c>
      <c r="H328" s="17">
        <v>0.205730930702164</v>
      </c>
      <c r="I328" s="17">
        <v>0.212134390177144</v>
      </c>
      <c r="J328" s="17">
        <v>0.183301485347722</v>
      </c>
      <c r="K328" s="17">
        <v>0.13701831151242</v>
      </c>
      <c r="L328" s="17">
        <v>0.116960953187356</v>
      </c>
      <c r="M328" s="17"/>
      <c r="N328" s="17">
        <v>0.218250611569165</v>
      </c>
      <c r="O328" s="17">
        <v>0.126393465217747</v>
      </c>
      <c r="P328" s="17">
        <v>0.104751906219698</v>
      </c>
      <c r="Q328" s="17">
        <v>0.210984450433091</v>
      </c>
      <c r="R328" s="17"/>
      <c r="S328" s="17">
        <v>0.286200690008516</v>
      </c>
      <c r="T328" s="17">
        <v>0.14393952053244799</v>
      </c>
      <c r="U328" s="17">
        <v>4.5747559457393797E-2</v>
      </c>
      <c r="V328" s="17">
        <v>9.8031838607487404E-2</v>
      </c>
      <c r="W328" s="17">
        <v>0.125421904538464</v>
      </c>
      <c r="X328" s="17">
        <v>0.14024901861839101</v>
      </c>
      <c r="Y328" s="17">
        <v>0.226646462446776</v>
      </c>
      <c r="Z328" s="17">
        <v>0.229785262803789</v>
      </c>
      <c r="AA328" s="17">
        <v>0.11801189548808801</v>
      </c>
      <c r="AB328" s="17">
        <v>0.15040234186752299</v>
      </c>
      <c r="AC328" s="17">
        <v>0.260350550426936</v>
      </c>
      <c r="AD328" s="17">
        <v>0.13785245745653599</v>
      </c>
      <c r="AE328" s="17"/>
      <c r="AF328" s="17">
        <v>0.22275491808262299</v>
      </c>
      <c r="AG328" s="17">
        <v>0.17412751893251099</v>
      </c>
      <c r="AH328" s="17">
        <v>8.9475997535244697E-2</v>
      </c>
      <c r="AI328" s="17">
        <v>0.115879183553921</v>
      </c>
      <c r="AJ328" s="17">
        <v>0.23697488626916</v>
      </c>
      <c r="AK328" s="17"/>
      <c r="AL328" s="17">
        <v>0.16595330012933701</v>
      </c>
      <c r="AM328" s="17">
        <v>0.13873931359956601</v>
      </c>
      <c r="AN328" s="17">
        <v>0.159277492236786</v>
      </c>
      <c r="AO328" s="17">
        <v>0.33398642801526901</v>
      </c>
      <c r="AP328" s="17"/>
      <c r="AQ328" s="17">
        <v>0.14240867556685399</v>
      </c>
      <c r="AR328" s="17">
        <v>0.19901134892397901</v>
      </c>
      <c r="AS328" s="17"/>
      <c r="AT328" s="17">
        <v>0.20516190215125599</v>
      </c>
      <c r="AU328" s="17">
        <v>0.11048315811895</v>
      </c>
      <c r="AV328" s="17"/>
      <c r="AW328" s="17">
        <v>0.13201802849776101</v>
      </c>
      <c r="AX328" s="17">
        <v>0.17569081680187101</v>
      </c>
      <c r="AY328" s="17">
        <v>0.215596325565308</v>
      </c>
      <c r="AZ328" s="17"/>
      <c r="BA328" s="17">
        <v>0.21072108715431401</v>
      </c>
      <c r="BB328" s="17">
        <v>0.14000863982217701</v>
      </c>
      <c r="BC328" s="17">
        <v>0.141944463063606</v>
      </c>
      <c r="BD328" s="17">
        <v>0.22033535537519799</v>
      </c>
      <c r="BE328" s="17">
        <v>8.0804391522287203E-2</v>
      </c>
      <c r="BF328" s="17"/>
      <c r="BG328" s="17">
        <v>0.125463843338633</v>
      </c>
      <c r="BH328" s="17">
        <v>0.192585024512163</v>
      </c>
      <c r="BI328" s="17"/>
      <c r="BJ328" s="17">
        <v>0.166787202690414</v>
      </c>
      <c r="BK328" s="17">
        <v>0.163083393410835</v>
      </c>
      <c r="BL328" s="17"/>
      <c r="BM328" s="17">
        <v>0.17160380065564701</v>
      </c>
      <c r="BN328" s="17">
        <v>0.193410864262481</v>
      </c>
      <c r="BO328" s="17">
        <v>0.16385446863772801</v>
      </c>
      <c r="BP328" s="17">
        <v>6.9443880002826405E-2</v>
      </c>
      <c r="BQ328" s="17">
        <v>0.19878985042873901</v>
      </c>
      <c r="BR328" s="17"/>
      <c r="BS328" s="17">
        <v>0.219113110329823</v>
      </c>
      <c r="BT328" s="17"/>
      <c r="BU328" s="17">
        <v>0.24532888066601399</v>
      </c>
      <c r="BV328" s="17">
        <v>0.16731109615169401</v>
      </c>
      <c r="BW328" s="17">
        <v>9.8787456987802502E-2</v>
      </c>
      <c r="BX328" s="17">
        <v>0.18326195528365499</v>
      </c>
      <c r="BY328" s="17">
        <v>0.10756417518297499</v>
      </c>
      <c r="BZ328" s="17"/>
      <c r="CA328" s="17">
        <v>0.28693909481428398</v>
      </c>
      <c r="CB328" s="17"/>
      <c r="CC328" s="17">
        <v>0.15937546699824001</v>
      </c>
      <c r="CD328" s="17">
        <v>0.20532494690067399</v>
      </c>
      <c r="CE328" s="17"/>
      <c r="CF328" s="17">
        <v>0.173895181508497</v>
      </c>
      <c r="CG328" s="17"/>
      <c r="CH328" s="17">
        <v>0.118412949413612</v>
      </c>
      <c r="CI328" s="17">
        <v>0.232256176831523</v>
      </c>
    </row>
    <row r="329" spans="2:87" x14ac:dyDescent="0.35">
      <c r="B329" t="s">
        <v>158</v>
      </c>
      <c r="C329" s="17">
        <v>0.29575500881872102</v>
      </c>
      <c r="D329" s="17">
        <v>0.317389462306294</v>
      </c>
      <c r="E329" s="17">
        <v>0.273663352084139</v>
      </c>
      <c r="F329" s="17"/>
      <c r="G329" s="17">
        <v>0.52259204322018304</v>
      </c>
      <c r="H329" s="17">
        <v>0.28010684902566502</v>
      </c>
      <c r="I329" s="17">
        <v>0.26339647813168598</v>
      </c>
      <c r="J329" s="17">
        <v>0.27679838133027201</v>
      </c>
      <c r="K329" s="17">
        <v>0.201355291831497</v>
      </c>
      <c r="L329" s="17">
        <v>0.262651788090006</v>
      </c>
      <c r="M329" s="17"/>
      <c r="N329" s="17">
        <v>0.30083286494184203</v>
      </c>
      <c r="O329" s="17">
        <v>0.28291274623539198</v>
      </c>
      <c r="P329" s="17">
        <v>0.27302860942548401</v>
      </c>
      <c r="Q329" s="17">
        <v>0.33432026574201201</v>
      </c>
      <c r="R329" s="17"/>
      <c r="S329" s="17">
        <v>0.34970621900931498</v>
      </c>
      <c r="T329" s="17">
        <v>0.30746264886603902</v>
      </c>
      <c r="U329" s="17">
        <v>0.29329226713046902</v>
      </c>
      <c r="V329" s="17">
        <v>0.20357652172184701</v>
      </c>
      <c r="W329" s="17">
        <v>0.23813651054836599</v>
      </c>
      <c r="X329" s="17">
        <v>0.313990616621524</v>
      </c>
      <c r="Y329" s="17">
        <v>0.26253246178712403</v>
      </c>
      <c r="Z329" s="17">
        <v>0.50880479164240999</v>
      </c>
      <c r="AA329" s="17">
        <v>0.36585209227465298</v>
      </c>
      <c r="AB329" s="17">
        <v>0.337661954378077</v>
      </c>
      <c r="AC329" s="17">
        <v>0.121148341855857</v>
      </c>
      <c r="AD329" s="17">
        <v>0.107547242126121</v>
      </c>
      <c r="AE329" s="17"/>
      <c r="AF329" s="17">
        <v>0.21160857601442601</v>
      </c>
      <c r="AG329" s="17">
        <v>0.26653515946001699</v>
      </c>
      <c r="AH329" s="17">
        <v>0.37359787776523801</v>
      </c>
      <c r="AI329" s="17">
        <v>0.32687154918664701</v>
      </c>
      <c r="AJ329" s="17">
        <v>0.393103783029706</v>
      </c>
      <c r="AK329" s="17"/>
      <c r="AL329" s="17">
        <v>0.24876772427339899</v>
      </c>
      <c r="AM329" s="17">
        <v>0.33276785560614103</v>
      </c>
      <c r="AN329" s="17">
        <v>0.32955358940948698</v>
      </c>
      <c r="AO329" s="17">
        <v>0.27655668537411798</v>
      </c>
      <c r="AP329" s="17"/>
      <c r="AQ329" s="17">
        <v>0.275218631550535</v>
      </c>
      <c r="AR329" s="17">
        <v>0.32583153585791502</v>
      </c>
      <c r="AS329" s="17"/>
      <c r="AT329" s="17">
        <v>0.31096452528533203</v>
      </c>
      <c r="AU329" s="17">
        <v>0.232142380232192</v>
      </c>
      <c r="AV329" s="17"/>
      <c r="AW329" s="17">
        <v>0.30296350831823599</v>
      </c>
      <c r="AX329" s="17">
        <v>0.32050587852772</v>
      </c>
      <c r="AY329" s="17">
        <v>0.266132290807645</v>
      </c>
      <c r="AZ329" s="17"/>
      <c r="BA329" s="17">
        <v>0.31614378153150402</v>
      </c>
      <c r="BB329" s="17">
        <v>0.31129481964162897</v>
      </c>
      <c r="BC329" s="17">
        <v>0.29004794204515799</v>
      </c>
      <c r="BD329" s="17">
        <v>0.29183550578508199</v>
      </c>
      <c r="BE329" s="17">
        <v>0.160365645172661</v>
      </c>
      <c r="BF329" s="17"/>
      <c r="BG329" s="17">
        <v>0.32428191170592102</v>
      </c>
      <c r="BH329" s="17">
        <v>0.27630687858902298</v>
      </c>
      <c r="BI329" s="17"/>
      <c r="BJ329" s="17">
        <v>0.31989579053289802</v>
      </c>
      <c r="BK329" s="17">
        <v>0.214041891952963</v>
      </c>
      <c r="BL329" s="17"/>
      <c r="BM329" s="17">
        <v>0.272232337011727</v>
      </c>
      <c r="BN329" s="17">
        <v>0.39269838316528199</v>
      </c>
      <c r="BO329" s="17">
        <v>0.29540976302979799</v>
      </c>
      <c r="BP329" s="17">
        <v>0.32175607768720399</v>
      </c>
      <c r="BQ329" s="17">
        <v>0.23652607416504601</v>
      </c>
      <c r="BR329" s="17"/>
      <c r="BS329" s="17">
        <v>0.31254356080853901</v>
      </c>
      <c r="BT329" s="17"/>
      <c r="BU329" s="17">
        <v>0.390555125010844</v>
      </c>
      <c r="BV329" s="17">
        <v>0.36574265522099803</v>
      </c>
      <c r="BW329" s="17">
        <v>0.29103639710838602</v>
      </c>
      <c r="BX329" s="17">
        <v>0.254591483950245</v>
      </c>
      <c r="BY329" s="17">
        <v>0.14021902962647001</v>
      </c>
      <c r="BZ329" s="17"/>
      <c r="CA329" s="17">
        <v>0.226341353946029</v>
      </c>
      <c r="CB329" s="17"/>
      <c r="CC329" s="17">
        <v>0.30295418948348901</v>
      </c>
      <c r="CD329" s="17">
        <v>0.27385046226062598</v>
      </c>
      <c r="CE329" s="17"/>
      <c r="CF329" s="17">
        <v>0.25532668856364799</v>
      </c>
      <c r="CG329" s="17"/>
      <c r="CH329" s="17">
        <v>0.247465730805247</v>
      </c>
      <c r="CI329" s="17">
        <v>0.34453245306569302</v>
      </c>
    </row>
    <row r="330" spans="2:87" x14ac:dyDescent="0.35">
      <c r="B330" t="s">
        <v>159</v>
      </c>
      <c r="C330" s="17">
        <v>0.27302587318794402</v>
      </c>
      <c r="D330" s="17">
        <v>0.245986420869969</v>
      </c>
      <c r="E330" s="17">
        <v>0.299593784270623</v>
      </c>
      <c r="F330" s="17"/>
      <c r="G330" s="17">
        <v>0.18654077588140799</v>
      </c>
      <c r="H330" s="17">
        <v>0.22593698129256301</v>
      </c>
      <c r="I330" s="17">
        <v>0.26378006924269898</v>
      </c>
      <c r="J330" s="17">
        <v>0.21385090372854701</v>
      </c>
      <c r="K330" s="17">
        <v>0.40738619279434501</v>
      </c>
      <c r="L330" s="17">
        <v>0.32868235649612199</v>
      </c>
      <c r="M330" s="17"/>
      <c r="N330" s="17">
        <v>0.29627461716208497</v>
      </c>
      <c r="O330" s="17">
        <v>0.34002315986253401</v>
      </c>
      <c r="P330" s="17">
        <v>0.20296447048520899</v>
      </c>
      <c r="Q330" s="17">
        <v>0.20614255706215601</v>
      </c>
      <c r="R330" s="17"/>
      <c r="S330" s="17">
        <v>0.22696928083954199</v>
      </c>
      <c r="T330" s="17">
        <v>0.323159000873941</v>
      </c>
      <c r="U330" s="17">
        <v>0.43770676550376802</v>
      </c>
      <c r="V330" s="17">
        <v>0.32690635374807803</v>
      </c>
      <c r="W330" s="17">
        <v>0.23839213817287799</v>
      </c>
      <c r="X330" s="17">
        <v>0.27972239243004199</v>
      </c>
      <c r="Y330" s="17">
        <v>0.240585420766839</v>
      </c>
      <c r="Z330" s="17">
        <v>0.12557329308804099</v>
      </c>
      <c r="AA330" s="17">
        <v>0.24948060312100101</v>
      </c>
      <c r="AB330" s="17">
        <v>0.19408539519231699</v>
      </c>
      <c r="AC330" s="17">
        <v>0.20056289551940201</v>
      </c>
      <c r="AD330" s="17">
        <v>0.35372696978670998</v>
      </c>
      <c r="AE330" s="17"/>
      <c r="AF330" s="17">
        <v>0.26436099423112402</v>
      </c>
      <c r="AG330" s="17">
        <v>0.26862374616065099</v>
      </c>
      <c r="AH330" s="17">
        <v>0.32246044863363599</v>
      </c>
      <c r="AI330" s="17">
        <v>0.24435788645686701</v>
      </c>
      <c r="AJ330" s="17">
        <v>0.20582240517877301</v>
      </c>
      <c r="AK330" s="17"/>
      <c r="AL330" s="17">
        <v>0.277244620115632</v>
      </c>
      <c r="AM330" s="17">
        <v>0.290495880825622</v>
      </c>
      <c r="AN330" s="17">
        <v>0.25197641707735102</v>
      </c>
      <c r="AO330" s="17">
        <v>0.193573369201749</v>
      </c>
      <c r="AP330" s="17"/>
      <c r="AQ330" s="17">
        <v>0.28408136183879101</v>
      </c>
      <c r="AR330" s="17">
        <v>0.25683457035997098</v>
      </c>
      <c r="AS330" s="17"/>
      <c r="AT330" s="17">
        <v>0.23964981675643299</v>
      </c>
      <c r="AU330" s="17">
        <v>0.377726022493381</v>
      </c>
      <c r="AV330" s="17"/>
      <c r="AW330" s="17">
        <v>0.32536590891734402</v>
      </c>
      <c r="AX330" s="17">
        <v>0.240523374885283</v>
      </c>
      <c r="AY330" s="17">
        <v>0.25519837344357299</v>
      </c>
      <c r="AZ330" s="17"/>
      <c r="BA330" s="17">
        <v>0.24113258352060299</v>
      </c>
      <c r="BB330" s="17">
        <v>0.304928735387752</v>
      </c>
      <c r="BC330" s="17">
        <v>0.26472855824942398</v>
      </c>
      <c r="BD330" s="17">
        <v>0.24656006335212899</v>
      </c>
      <c r="BE330" s="17">
        <v>0.40028520508580501</v>
      </c>
      <c r="BF330" s="17"/>
      <c r="BG330" s="17">
        <v>0.26788209762742998</v>
      </c>
      <c r="BH330" s="17">
        <v>0.276532626702995</v>
      </c>
      <c r="BI330" s="17"/>
      <c r="BJ330" s="17">
        <v>0.26155166052191098</v>
      </c>
      <c r="BK330" s="17">
        <v>0.30201725879034402</v>
      </c>
      <c r="BL330" s="17"/>
      <c r="BM330" s="17">
        <v>0.26005760799476701</v>
      </c>
      <c r="BN330" s="17">
        <v>0.25463893561467599</v>
      </c>
      <c r="BO330" s="17">
        <v>0.28685273137895601</v>
      </c>
      <c r="BP330" s="17">
        <v>0.34186633124759402</v>
      </c>
      <c r="BQ330" s="17">
        <v>0.22317124339722499</v>
      </c>
      <c r="BR330" s="17"/>
      <c r="BS330" s="17">
        <v>0.228365627077914</v>
      </c>
      <c r="BT330" s="17"/>
      <c r="BU330" s="17">
        <v>0.22070702316395999</v>
      </c>
      <c r="BV330" s="17">
        <v>0.27831219864265699</v>
      </c>
      <c r="BW330" s="17">
        <v>0.34219742974655498</v>
      </c>
      <c r="BX330" s="17">
        <v>0.27116524349128102</v>
      </c>
      <c r="BY330" s="17">
        <v>0.26226111031934102</v>
      </c>
      <c r="BZ330" s="17"/>
      <c r="CA330" s="17">
        <v>0.23777457543232</v>
      </c>
      <c r="CB330" s="17"/>
      <c r="CC330" s="17">
        <v>0.25787551660375801</v>
      </c>
      <c r="CD330" s="17">
        <v>0.32277709656954801</v>
      </c>
      <c r="CE330" s="17"/>
      <c r="CF330" s="17">
        <v>0.30468522066554199</v>
      </c>
      <c r="CG330" s="17"/>
      <c r="CH330" s="17">
        <v>0.31622455932182197</v>
      </c>
      <c r="CI330" s="17">
        <v>0.23714162729183699</v>
      </c>
    </row>
    <row r="331" spans="2:87" x14ac:dyDescent="0.35">
      <c r="B331" t="s">
        <v>160</v>
      </c>
      <c r="C331" s="17">
        <v>0.16013908268339</v>
      </c>
      <c r="D331" s="17">
        <v>0.181292848017646</v>
      </c>
      <c r="E331" s="17">
        <v>0.141147422425146</v>
      </c>
      <c r="F331" s="17"/>
      <c r="G331" s="17">
        <v>8.1484891371814E-2</v>
      </c>
      <c r="H331" s="17">
        <v>0.15635742955160201</v>
      </c>
      <c r="I331" s="17">
        <v>0.13094714398946999</v>
      </c>
      <c r="J331" s="17">
        <v>0.233062291001397</v>
      </c>
      <c r="K331" s="17">
        <v>0.16230718268406999</v>
      </c>
      <c r="L331" s="17">
        <v>0.176096952610927</v>
      </c>
      <c r="M331" s="17"/>
      <c r="N331" s="17">
        <v>0.118329507979881</v>
      </c>
      <c r="O331" s="17">
        <v>0.13870686839535101</v>
      </c>
      <c r="P331" s="17">
        <v>0.24407402495827199</v>
      </c>
      <c r="Q331" s="17">
        <v>0.16522346778330699</v>
      </c>
      <c r="R331" s="17"/>
      <c r="S331" s="17">
        <v>7.4999616383080198E-2</v>
      </c>
      <c r="T331" s="17">
        <v>0.131214062112157</v>
      </c>
      <c r="U331" s="17">
        <v>0.153902639576634</v>
      </c>
      <c r="V331" s="17">
        <v>0.192245522832838</v>
      </c>
      <c r="W331" s="17">
        <v>0.20615309249031499</v>
      </c>
      <c r="X331" s="17">
        <v>0.125838290692731</v>
      </c>
      <c r="Y331" s="17">
        <v>0.13247208445498401</v>
      </c>
      <c r="Z331" s="17">
        <v>6.5408061848304097E-2</v>
      </c>
      <c r="AA331" s="17">
        <v>0.241975856760198</v>
      </c>
      <c r="AB331" s="17">
        <v>0.232625571167005</v>
      </c>
      <c r="AC331" s="17">
        <v>0.168973141891444</v>
      </c>
      <c r="AD331" s="17">
        <v>0.36125904008120202</v>
      </c>
      <c r="AE331" s="17"/>
      <c r="AF331" s="17">
        <v>0.179220745609593</v>
      </c>
      <c r="AG331" s="17">
        <v>0.16398186409304399</v>
      </c>
      <c r="AH331" s="17">
        <v>0.167890234404804</v>
      </c>
      <c r="AI331" s="17">
        <v>0.22097380599828201</v>
      </c>
      <c r="AJ331" s="17">
        <v>0.103253061285995</v>
      </c>
      <c r="AK331" s="17"/>
      <c r="AL331" s="17">
        <v>0.17064831112034901</v>
      </c>
      <c r="AM331" s="17">
        <v>0.14502163497023299</v>
      </c>
      <c r="AN331" s="17">
        <v>0.19441382870619001</v>
      </c>
      <c r="AO331" s="17">
        <v>0.107370211965174</v>
      </c>
      <c r="AP331" s="17"/>
      <c r="AQ331" s="17">
        <v>0.18058214490600399</v>
      </c>
      <c r="AR331" s="17">
        <v>0.13019922008382301</v>
      </c>
      <c r="AS331" s="17"/>
      <c r="AT331" s="17">
        <v>0.16059268202097199</v>
      </c>
      <c r="AU331" s="17">
        <v>0.16389735492490001</v>
      </c>
      <c r="AV331" s="17"/>
      <c r="AW331" s="17">
        <v>0.15612046111285099</v>
      </c>
      <c r="AX331" s="17">
        <v>0.14976000336001499</v>
      </c>
      <c r="AY331" s="17">
        <v>0.174218763331592</v>
      </c>
      <c r="AZ331" s="17"/>
      <c r="BA331" s="17">
        <v>0.151716073589518</v>
      </c>
      <c r="BB331" s="17">
        <v>0.13200139867295499</v>
      </c>
      <c r="BC331" s="17">
        <v>0.17578258177611999</v>
      </c>
      <c r="BD331" s="17">
        <v>0.15848220535867699</v>
      </c>
      <c r="BE331" s="17">
        <v>0.22787246027762301</v>
      </c>
      <c r="BF331" s="17"/>
      <c r="BG331" s="17">
        <v>0.16048368776598501</v>
      </c>
      <c r="BH331" s="17">
        <v>0.15990414920496099</v>
      </c>
      <c r="BI331" s="17"/>
      <c r="BJ331" s="17">
        <v>0.144975686946197</v>
      </c>
      <c r="BK331" s="17">
        <v>0.21727375067699101</v>
      </c>
      <c r="BL331" s="17"/>
      <c r="BM331" s="17">
        <v>0.114120351567069</v>
      </c>
      <c r="BN331" s="17">
        <v>6.5138981226022102E-2</v>
      </c>
      <c r="BO331" s="17">
        <v>0.174261824322237</v>
      </c>
      <c r="BP331" s="17">
        <v>0.160677750653313</v>
      </c>
      <c r="BQ331" s="17">
        <v>0.30690888061388</v>
      </c>
      <c r="BR331" s="17"/>
      <c r="BS331" s="17">
        <v>0.19049092073653801</v>
      </c>
      <c r="BT331" s="17"/>
      <c r="BU331" s="17">
        <v>6.1469911362629699E-2</v>
      </c>
      <c r="BV331" s="17">
        <v>0.120791002395189</v>
      </c>
      <c r="BW331" s="17">
        <v>0.166822781788902</v>
      </c>
      <c r="BX331" s="17">
        <v>0.250513398873909</v>
      </c>
      <c r="BY331" s="17">
        <v>0.22856901004353</v>
      </c>
      <c r="BZ331" s="17"/>
      <c r="CA331" s="17">
        <v>0.16705415245961899</v>
      </c>
      <c r="CB331" s="17"/>
      <c r="CC331" s="17">
        <v>0.17542468269405501</v>
      </c>
      <c r="CD331" s="17">
        <v>0.111731665664941</v>
      </c>
      <c r="CE331" s="17"/>
      <c r="CF331" s="17">
        <v>0.172140608791469</v>
      </c>
      <c r="CG331" s="17"/>
      <c r="CH331" s="17">
        <v>0.18538043667333201</v>
      </c>
      <c r="CI331" s="17">
        <v>0.142969277313369</v>
      </c>
    </row>
    <row r="332" spans="2:87" x14ac:dyDescent="0.35">
      <c r="B332" t="s">
        <v>161</v>
      </c>
      <c r="C332" s="17">
        <v>0.10570461103824801</v>
      </c>
      <c r="D332" s="17">
        <v>8.6720829711269598E-2</v>
      </c>
      <c r="E332" s="17">
        <v>0.12130006970302</v>
      </c>
      <c r="F332" s="17"/>
      <c r="G332" s="17">
        <v>5.9814391403687599E-2</v>
      </c>
      <c r="H332" s="17">
        <v>0.131867809428005</v>
      </c>
      <c r="I332" s="17">
        <v>0.12974191845899999</v>
      </c>
      <c r="J332" s="17">
        <v>9.2986938592062002E-2</v>
      </c>
      <c r="K332" s="17">
        <v>9.19330211776683E-2</v>
      </c>
      <c r="L332" s="17">
        <v>0.115607949615589</v>
      </c>
      <c r="M332" s="17"/>
      <c r="N332" s="17">
        <v>6.6312398347026402E-2</v>
      </c>
      <c r="O332" s="17">
        <v>0.11196376028897601</v>
      </c>
      <c r="P332" s="17">
        <v>0.17518098891133599</v>
      </c>
      <c r="Q332" s="17">
        <v>8.3329258979433302E-2</v>
      </c>
      <c r="R332" s="17"/>
      <c r="S332" s="17">
        <v>6.2124193759547003E-2</v>
      </c>
      <c r="T332" s="17">
        <v>9.4224767615414304E-2</v>
      </c>
      <c r="U332" s="17">
        <v>6.9350768331735896E-2</v>
      </c>
      <c r="V332" s="17">
        <v>0.17923976308975001</v>
      </c>
      <c r="W332" s="17">
        <v>0.191896354249977</v>
      </c>
      <c r="X332" s="17">
        <v>0.140199681637313</v>
      </c>
      <c r="Y332" s="17">
        <v>0.13776357054427699</v>
      </c>
      <c r="Z332" s="17">
        <v>7.0428590617456502E-2</v>
      </c>
      <c r="AA332" s="17">
        <v>2.4679552356059498E-2</v>
      </c>
      <c r="AB332" s="17">
        <v>8.5224737395078201E-2</v>
      </c>
      <c r="AC332" s="17">
        <v>0.248965070306362</v>
      </c>
      <c r="AD332" s="17">
        <v>3.9614290549430803E-2</v>
      </c>
      <c r="AE332" s="17"/>
      <c r="AF332" s="17">
        <v>0.122054766062235</v>
      </c>
      <c r="AG332" s="17">
        <v>0.12673171135377601</v>
      </c>
      <c r="AH332" s="17">
        <v>4.6575441661078097E-2</v>
      </c>
      <c r="AI332" s="17">
        <v>9.19175748042831E-2</v>
      </c>
      <c r="AJ332" s="17">
        <v>6.0845864236366398E-2</v>
      </c>
      <c r="AK332" s="17"/>
      <c r="AL332" s="17">
        <v>0.13738604436128199</v>
      </c>
      <c r="AM332" s="17">
        <v>9.2975314998437295E-2</v>
      </c>
      <c r="AN332" s="17">
        <v>6.4778672570185603E-2</v>
      </c>
      <c r="AO332" s="17">
        <v>8.8513305443690196E-2</v>
      </c>
      <c r="AP332" s="17"/>
      <c r="AQ332" s="17">
        <v>0.117709186137816</v>
      </c>
      <c r="AR332" s="17">
        <v>8.8123324774311701E-2</v>
      </c>
      <c r="AS332" s="17"/>
      <c r="AT332" s="17">
        <v>8.3631073786007704E-2</v>
      </c>
      <c r="AU332" s="17">
        <v>0.11575108423057801</v>
      </c>
      <c r="AV332" s="17"/>
      <c r="AW332" s="17">
        <v>8.3532093153807802E-2</v>
      </c>
      <c r="AX332" s="17">
        <v>0.11351992642511</v>
      </c>
      <c r="AY332" s="17">
        <v>8.8854246851882202E-2</v>
      </c>
      <c r="AZ332" s="17"/>
      <c r="BA332" s="17">
        <v>8.0286474204061695E-2</v>
      </c>
      <c r="BB332" s="17">
        <v>0.111766406475487</v>
      </c>
      <c r="BC332" s="17">
        <v>0.127496454865692</v>
      </c>
      <c r="BD332" s="17">
        <v>8.2786870128912907E-2</v>
      </c>
      <c r="BE332" s="17">
        <v>0.13067229794162299</v>
      </c>
      <c r="BF332" s="17"/>
      <c r="BG332" s="17">
        <v>0.12188845956203199</v>
      </c>
      <c r="BH332" s="17">
        <v>9.4671320990857594E-2</v>
      </c>
      <c r="BI332" s="17"/>
      <c r="BJ332" s="17">
        <v>0.10678965930858</v>
      </c>
      <c r="BK332" s="17">
        <v>0.103583705168867</v>
      </c>
      <c r="BL332" s="17"/>
      <c r="BM332" s="17">
        <v>0.18198590277078999</v>
      </c>
      <c r="BN332" s="17">
        <v>9.4112835731538794E-2</v>
      </c>
      <c r="BO332" s="17">
        <v>7.9621212631282606E-2</v>
      </c>
      <c r="BP332" s="17">
        <v>0.106255960409062</v>
      </c>
      <c r="BQ332" s="17">
        <v>3.4603951395109703E-2</v>
      </c>
      <c r="BR332" s="17"/>
      <c r="BS332" s="17">
        <v>4.9486781047185999E-2</v>
      </c>
      <c r="BT332" s="17"/>
      <c r="BU332" s="17">
        <v>8.1939059796551805E-2</v>
      </c>
      <c r="BV332" s="17">
        <v>6.7843047589463204E-2</v>
      </c>
      <c r="BW332" s="17">
        <v>0.101155934368354</v>
      </c>
      <c r="BX332" s="17">
        <v>4.0467918400909297E-2</v>
      </c>
      <c r="BY332" s="17">
        <v>0.26138667482768302</v>
      </c>
      <c r="BZ332" s="17"/>
      <c r="CA332" s="17">
        <v>8.1890823347748498E-2</v>
      </c>
      <c r="CB332" s="17"/>
      <c r="CC332" s="17">
        <v>0.104370144220458</v>
      </c>
      <c r="CD332" s="17">
        <v>8.6315828604210706E-2</v>
      </c>
      <c r="CE332" s="17"/>
      <c r="CF332" s="17">
        <v>9.3952300470844699E-2</v>
      </c>
      <c r="CG332" s="17"/>
      <c r="CH332" s="17">
        <v>0.13251632378598799</v>
      </c>
      <c r="CI332" s="17">
        <v>4.3100465497577803E-2</v>
      </c>
    </row>
    <row r="333" spans="2:87" x14ac:dyDescent="0.35"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  <c r="AX333" s="17"/>
      <c r="AY333" s="17"/>
      <c r="AZ333" s="17"/>
      <c r="BA333" s="17"/>
      <c r="BB333" s="17"/>
      <c r="BC333" s="17"/>
      <c r="BD333" s="17"/>
      <c r="BE333" s="17"/>
      <c r="BF333" s="17"/>
      <c r="BG333" s="17"/>
      <c r="BH333" s="17"/>
      <c r="BI333" s="17"/>
      <c r="BJ333" s="17"/>
      <c r="BK333" s="17"/>
      <c r="BL333" s="17"/>
      <c r="BM333" s="17"/>
      <c r="BN333" s="17"/>
      <c r="BO333" s="17"/>
      <c r="BP333" s="17"/>
      <c r="BQ333" s="17"/>
      <c r="BR333" s="17"/>
      <c r="BS333" s="17"/>
      <c r="BT333" s="17"/>
      <c r="BU333" s="17"/>
      <c r="BV333" s="17"/>
      <c r="BW333" s="17"/>
      <c r="BX333" s="17"/>
      <c r="BY333" s="17"/>
      <c r="BZ333" s="17"/>
      <c r="CA333" s="17"/>
      <c r="CB333" s="17"/>
      <c r="CC333" s="17"/>
      <c r="CD333" s="17"/>
      <c r="CE333" s="17"/>
      <c r="CF333" s="17"/>
      <c r="CG333" s="17"/>
      <c r="CH333" s="17"/>
      <c r="CI333" s="17"/>
    </row>
    <row r="334" spans="2:87" x14ac:dyDescent="0.35">
      <c r="B334" s="6" t="s">
        <v>196</v>
      </c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  <c r="BA334" s="17"/>
      <c r="BB334" s="17"/>
      <c r="BC334" s="17"/>
      <c r="BD334" s="17"/>
      <c r="BE334" s="17"/>
      <c r="BF334" s="17"/>
      <c r="BG334" s="17"/>
      <c r="BH334" s="17"/>
      <c r="BI334" s="17"/>
      <c r="BJ334" s="17"/>
      <c r="BK334" s="17"/>
      <c r="BL334" s="17"/>
      <c r="BM334" s="17"/>
      <c r="BN334" s="17"/>
      <c r="BO334" s="17"/>
      <c r="BP334" s="17"/>
      <c r="BQ334" s="17"/>
      <c r="BR334" s="17"/>
      <c r="BS334" s="17"/>
      <c r="BT334" s="17"/>
      <c r="BU334" s="17"/>
      <c r="BV334" s="17"/>
      <c r="BW334" s="17"/>
      <c r="BX334" s="17"/>
      <c r="BY334" s="17"/>
      <c r="BZ334" s="17"/>
      <c r="CA334" s="17"/>
      <c r="CB334" s="17"/>
      <c r="CC334" s="17"/>
      <c r="CD334" s="17"/>
      <c r="CE334" s="17"/>
      <c r="CF334" s="17"/>
      <c r="CG334" s="17"/>
      <c r="CH334" s="17"/>
      <c r="CI334" s="17"/>
    </row>
    <row r="335" spans="2:87" x14ac:dyDescent="0.35">
      <c r="B335" s="24" t="s">
        <v>163</v>
      </c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  <c r="AX335" s="17"/>
      <c r="AY335" s="17"/>
      <c r="AZ335" s="17"/>
      <c r="BA335" s="17"/>
      <c r="BB335" s="17"/>
      <c r="BC335" s="17"/>
      <c r="BD335" s="17"/>
      <c r="BE335" s="17"/>
      <c r="BF335" s="17"/>
      <c r="BG335" s="17"/>
      <c r="BH335" s="17"/>
      <c r="BI335" s="17"/>
      <c r="BJ335" s="17"/>
      <c r="BK335" s="17"/>
      <c r="BL335" s="17"/>
      <c r="BM335" s="17"/>
      <c r="BN335" s="17"/>
      <c r="BO335" s="17"/>
      <c r="BP335" s="17"/>
      <c r="BQ335" s="17"/>
      <c r="BR335" s="17"/>
      <c r="BS335" s="17"/>
      <c r="BT335" s="17"/>
      <c r="BU335" s="17"/>
      <c r="BV335" s="17"/>
      <c r="BW335" s="17"/>
      <c r="BX335" s="17"/>
      <c r="BY335" s="17"/>
      <c r="BZ335" s="17"/>
      <c r="CA335" s="17"/>
      <c r="CB335" s="17"/>
      <c r="CC335" s="17"/>
      <c r="CD335" s="17"/>
      <c r="CE335" s="17"/>
      <c r="CF335" s="17"/>
      <c r="CG335" s="17"/>
      <c r="CH335" s="17"/>
      <c r="CI335" s="17"/>
    </row>
    <row r="336" spans="2:87" x14ac:dyDescent="0.35">
      <c r="B336" t="s">
        <v>157</v>
      </c>
      <c r="C336" s="17">
        <v>0.18398609107230601</v>
      </c>
      <c r="D336" s="17">
        <v>0.18015439297260299</v>
      </c>
      <c r="E336" s="17">
        <v>0.19018418144277799</v>
      </c>
      <c r="F336" s="17"/>
      <c r="G336" s="17">
        <v>0.18473095641836801</v>
      </c>
      <c r="H336" s="17">
        <v>0.223695310961636</v>
      </c>
      <c r="I336" s="17">
        <v>0.19641833508015799</v>
      </c>
      <c r="J336" s="17">
        <v>0.13477336621380001</v>
      </c>
      <c r="K336" s="17">
        <v>0.17153991331551799</v>
      </c>
      <c r="L336" s="17">
        <v>0.190723358358905</v>
      </c>
      <c r="M336" s="17"/>
      <c r="N336" s="17">
        <v>0.16762240047575699</v>
      </c>
      <c r="O336" s="17">
        <v>0.146061561043906</v>
      </c>
      <c r="P336" s="17">
        <v>0.17544547670987101</v>
      </c>
      <c r="Q336" s="17">
        <v>0.26827006849581198</v>
      </c>
      <c r="R336" s="17"/>
      <c r="S336" s="17">
        <v>0.27525392497307899</v>
      </c>
      <c r="T336" s="17">
        <v>0.183967112671901</v>
      </c>
      <c r="U336" s="17">
        <v>9.1559245606611703E-2</v>
      </c>
      <c r="V336" s="17">
        <v>0.124447812601337</v>
      </c>
      <c r="W336" s="17">
        <v>9.49315483371026E-2</v>
      </c>
      <c r="X336" s="17">
        <v>0.195951124133147</v>
      </c>
      <c r="Y336" s="17">
        <v>0.15742138809402501</v>
      </c>
      <c r="Z336" s="17">
        <v>0.35249759096845401</v>
      </c>
      <c r="AA336" s="17">
        <v>0.207384538291151</v>
      </c>
      <c r="AB336" s="17">
        <v>0.24337286639569</v>
      </c>
      <c r="AC336" s="17">
        <v>0.167382718783158</v>
      </c>
      <c r="AD336" s="17">
        <v>0</v>
      </c>
      <c r="AE336" s="17"/>
      <c r="AF336" s="17">
        <v>0.20010612661286101</v>
      </c>
      <c r="AG336" s="17">
        <v>0.22058634754654599</v>
      </c>
      <c r="AH336" s="17">
        <v>8.7010811567120705E-2</v>
      </c>
      <c r="AI336" s="17">
        <v>0.185398701294681</v>
      </c>
      <c r="AJ336" s="17">
        <v>0.13352619988570699</v>
      </c>
      <c r="AK336" s="17"/>
      <c r="AL336" s="17">
        <v>0.14043987198496499</v>
      </c>
      <c r="AM336" s="17">
        <v>0.198599117841115</v>
      </c>
      <c r="AN336" s="17">
        <v>0.182248308586035</v>
      </c>
      <c r="AO336" s="17">
        <v>0.35997095321102002</v>
      </c>
      <c r="AP336" s="17"/>
      <c r="AQ336" s="17">
        <v>0.185612338733043</v>
      </c>
      <c r="AR336" s="17">
        <v>0.181604371984182</v>
      </c>
      <c r="AS336" s="17"/>
      <c r="AT336" s="17">
        <v>0.207488266609135</v>
      </c>
      <c r="AU336" s="17">
        <v>0.143544794377156</v>
      </c>
      <c r="AV336" s="17"/>
      <c r="AW336" s="17">
        <v>0.20485385084386001</v>
      </c>
      <c r="AX336" s="17">
        <v>0.10776914388046301</v>
      </c>
      <c r="AY336" s="17">
        <v>0.22752622038169101</v>
      </c>
      <c r="AZ336" s="17"/>
      <c r="BA336" s="17">
        <v>0.221090944495102</v>
      </c>
      <c r="BB336" s="17">
        <v>0.206132789251705</v>
      </c>
      <c r="BC336" s="17">
        <v>0.175943351550752</v>
      </c>
      <c r="BD336" s="17">
        <v>0.136850039399559</v>
      </c>
      <c r="BE336" s="17">
        <v>4.15710359015884E-2</v>
      </c>
      <c r="BF336" s="17"/>
      <c r="BG336" s="17">
        <v>0.124365840708555</v>
      </c>
      <c r="BH336" s="17">
        <v>0.224632017410201</v>
      </c>
      <c r="BI336" s="17"/>
      <c r="BJ336" s="17">
        <v>0.17635930998138499</v>
      </c>
      <c r="BK336" s="17">
        <v>0.21446033019552599</v>
      </c>
      <c r="BL336" s="17"/>
      <c r="BM336" s="17">
        <v>0.11485351179775299</v>
      </c>
      <c r="BN336" s="17">
        <v>0.25525343820677998</v>
      </c>
      <c r="BO336" s="17">
        <v>0.20058553650987901</v>
      </c>
      <c r="BP336" s="17">
        <v>0.13094688188221901</v>
      </c>
      <c r="BQ336" s="17">
        <v>0.200637005056826</v>
      </c>
      <c r="BR336" s="17"/>
      <c r="BS336" s="17">
        <v>0.229538959538509</v>
      </c>
      <c r="BT336" s="17"/>
      <c r="BU336" s="17">
        <v>0.28113599768140202</v>
      </c>
      <c r="BV336" s="17">
        <v>0.20950137554884801</v>
      </c>
      <c r="BW336" s="17">
        <v>0.119824504709545</v>
      </c>
      <c r="BX336" s="17">
        <v>0.18262249793186</v>
      </c>
      <c r="BY336" s="17">
        <v>7.5714155020153801E-2</v>
      </c>
      <c r="BZ336" s="17"/>
      <c r="CA336" s="17">
        <v>0.37069803398356199</v>
      </c>
      <c r="CB336" s="17"/>
      <c r="CC336" s="17">
        <v>0.198157316484708</v>
      </c>
      <c r="CD336" s="17">
        <v>0.14147938722221801</v>
      </c>
      <c r="CE336" s="17"/>
      <c r="CF336" s="17">
        <v>0.243202537473555</v>
      </c>
      <c r="CG336" s="17"/>
      <c r="CH336" s="17">
        <v>0.15206030673663601</v>
      </c>
      <c r="CI336" s="17">
        <v>0.17653446213002599</v>
      </c>
    </row>
    <row r="337" spans="2:87" x14ac:dyDescent="0.35">
      <c r="B337" t="s">
        <v>158</v>
      </c>
      <c r="C337" s="17">
        <v>0.22307581847997801</v>
      </c>
      <c r="D337" s="17">
        <v>0.249109867822049</v>
      </c>
      <c r="E337" s="17">
        <v>0.200039248737861</v>
      </c>
      <c r="F337" s="17"/>
      <c r="G337" s="17">
        <v>0.187725201410744</v>
      </c>
      <c r="H337" s="17">
        <v>0.27023293976427798</v>
      </c>
      <c r="I337" s="17">
        <v>0.199421728228108</v>
      </c>
      <c r="J337" s="17">
        <v>0.22164201356483301</v>
      </c>
      <c r="K337" s="17">
        <v>0.16415003182868701</v>
      </c>
      <c r="L337" s="17">
        <v>0.26459802885380201</v>
      </c>
      <c r="M337" s="17"/>
      <c r="N337" s="17">
        <v>0.24526964127643699</v>
      </c>
      <c r="O337" s="17">
        <v>0.24531927919925001</v>
      </c>
      <c r="P337" s="17">
        <v>0.17629611405909801</v>
      </c>
      <c r="Q337" s="17">
        <v>0.203927496116344</v>
      </c>
      <c r="R337" s="17"/>
      <c r="S337" s="17">
        <v>0.25716700045255497</v>
      </c>
      <c r="T337" s="17">
        <v>0.265775371492737</v>
      </c>
      <c r="U337" s="17">
        <v>0.27337714238162802</v>
      </c>
      <c r="V337" s="17">
        <v>0.232630297119098</v>
      </c>
      <c r="W337" s="17">
        <v>0.23632039683393399</v>
      </c>
      <c r="X337" s="17">
        <v>0.16050895126641701</v>
      </c>
      <c r="Y337" s="17">
        <v>0.271420712763076</v>
      </c>
      <c r="Z337" s="17">
        <v>6.5593628995042799E-2</v>
      </c>
      <c r="AA337" s="17">
        <v>0.19869532182341401</v>
      </c>
      <c r="AB337" s="17">
        <v>0.122058180783939</v>
      </c>
      <c r="AC337" s="17">
        <v>0.174478217814098</v>
      </c>
      <c r="AD337" s="17">
        <v>0.30212992057751598</v>
      </c>
      <c r="AE337" s="17"/>
      <c r="AF337" s="17">
        <v>0.21057211875533999</v>
      </c>
      <c r="AG337" s="17">
        <v>0.19537203754813001</v>
      </c>
      <c r="AH337" s="17">
        <v>0.28685744130800001</v>
      </c>
      <c r="AI337" s="17">
        <v>0.18692942354995201</v>
      </c>
      <c r="AJ337" s="17">
        <v>0.32964882284973002</v>
      </c>
      <c r="AK337" s="17"/>
      <c r="AL337" s="17">
        <v>0.228750791044946</v>
      </c>
      <c r="AM337" s="17">
        <v>0.23063395078082</v>
      </c>
      <c r="AN337" s="17">
        <v>0.21962672174136499</v>
      </c>
      <c r="AO337" s="17">
        <v>0.15265033960088201</v>
      </c>
      <c r="AP337" s="17"/>
      <c r="AQ337" s="17">
        <v>0.21279051687723899</v>
      </c>
      <c r="AR337" s="17">
        <v>0.23813914477756501</v>
      </c>
      <c r="AS337" s="17"/>
      <c r="AT337" s="17">
        <v>0.230638038056658</v>
      </c>
      <c r="AU337" s="17">
        <v>0.27806834504808903</v>
      </c>
      <c r="AV337" s="17"/>
      <c r="AW337" s="17">
        <v>0.236882992684084</v>
      </c>
      <c r="AX337" s="17">
        <v>0.26131296508707502</v>
      </c>
      <c r="AY337" s="17">
        <v>0.19615859328027199</v>
      </c>
      <c r="AZ337" s="17"/>
      <c r="BA337" s="17">
        <v>0.185023606440153</v>
      </c>
      <c r="BB337" s="17">
        <v>0.23836270833245601</v>
      </c>
      <c r="BC337" s="17">
        <v>0.227248271549748</v>
      </c>
      <c r="BD337" s="17">
        <v>0.259707299609441</v>
      </c>
      <c r="BE337" s="17">
        <v>0.19227254955280701</v>
      </c>
      <c r="BF337" s="17"/>
      <c r="BG337" s="17">
        <v>0.228601500036092</v>
      </c>
      <c r="BH337" s="17">
        <v>0.21930870170126299</v>
      </c>
      <c r="BI337" s="17"/>
      <c r="BJ337" s="17">
        <v>0.222455344824395</v>
      </c>
      <c r="BK337" s="17">
        <v>0.229049708733508</v>
      </c>
      <c r="BL337" s="17"/>
      <c r="BM337" s="17">
        <v>0.19059798643329501</v>
      </c>
      <c r="BN337" s="17">
        <v>0.35602982022325103</v>
      </c>
      <c r="BO337" s="17">
        <v>0.17663323886299501</v>
      </c>
      <c r="BP337" s="17">
        <v>0.16204612340083499</v>
      </c>
      <c r="BQ337" s="17">
        <v>0.22213985665923799</v>
      </c>
      <c r="BR337" s="17"/>
      <c r="BS337" s="17">
        <v>0.29905833206733801</v>
      </c>
      <c r="BT337" s="17"/>
      <c r="BU337" s="17">
        <v>0.37307186410021398</v>
      </c>
      <c r="BV337" s="17">
        <v>0.222278083329952</v>
      </c>
      <c r="BW337" s="17">
        <v>8.4416875311781603E-2</v>
      </c>
      <c r="BX337" s="17">
        <v>0.24126425325481199</v>
      </c>
      <c r="BY337" s="17">
        <v>0.11328097574378899</v>
      </c>
      <c r="BZ337" s="17"/>
      <c r="CA337" s="17">
        <v>0.22912287763099301</v>
      </c>
      <c r="CB337" s="17"/>
      <c r="CC337" s="17">
        <v>0.20713662684877501</v>
      </c>
      <c r="CD337" s="17">
        <v>0.30497921457979499</v>
      </c>
      <c r="CE337" s="17"/>
      <c r="CF337" s="17">
        <v>0.15865111170632101</v>
      </c>
      <c r="CG337" s="17"/>
      <c r="CH337" s="17">
        <v>0.21238361515375501</v>
      </c>
      <c r="CI337" s="17">
        <v>0.26740989672211901</v>
      </c>
    </row>
    <row r="338" spans="2:87" x14ac:dyDescent="0.35">
      <c r="B338" t="s">
        <v>159</v>
      </c>
      <c r="C338" s="17">
        <v>0.29406412227668899</v>
      </c>
      <c r="D338" s="17">
        <v>0.26705132284650301</v>
      </c>
      <c r="E338" s="17">
        <v>0.32477174575832202</v>
      </c>
      <c r="F338" s="17"/>
      <c r="G338" s="17">
        <v>0.40536532592692798</v>
      </c>
      <c r="H338" s="17">
        <v>0.17065587444377001</v>
      </c>
      <c r="I338" s="17">
        <v>0.29219066193268201</v>
      </c>
      <c r="J338" s="17">
        <v>0.278047671363642</v>
      </c>
      <c r="K338" s="17">
        <v>0.33509743507173001</v>
      </c>
      <c r="L338" s="17">
        <v>0.30148218505785301</v>
      </c>
      <c r="M338" s="17"/>
      <c r="N338" s="17">
        <v>0.35717737118815601</v>
      </c>
      <c r="O338" s="17">
        <v>0.28101940647206902</v>
      </c>
      <c r="P338" s="17">
        <v>0.237937642435117</v>
      </c>
      <c r="Q338" s="17">
        <v>0.27989682434947999</v>
      </c>
      <c r="R338" s="17"/>
      <c r="S338" s="17">
        <v>0.26331322161767901</v>
      </c>
      <c r="T338" s="17">
        <v>0.29757893932871299</v>
      </c>
      <c r="U338" s="17">
        <v>0.41880912700561601</v>
      </c>
      <c r="V338" s="17">
        <v>0.34646551391302299</v>
      </c>
      <c r="W338" s="17">
        <v>0.27060129280557399</v>
      </c>
      <c r="X338" s="17">
        <v>0.32653047313443401</v>
      </c>
      <c r="Y338" s="17">
        <v>0.232755151826708</v>
      </c>
      <c r="Z338" s="17">
        <v>0.36870788885032302</v>
      </c>
      <c r="AA338" s="17">
        <v>0.28577270594919602</v>
      </c>
      <c r="AB338" s="17">
        <v>0.2695029690122</v>
      </c>
      <c r="AC338" s="17">
        <v>0.159416281163719</v>
      </c>
      <c r="AD338" s="17">
        <v>0.299392514184109</v>
      </c>
      <c r="AE338" s="17"/>
      <c r="AF338" s="17">
        <v>0.28567841770001101</v>
      </c>
      <c r="AG338" s="17">
        <v>0.27609984804773102</v>
      </c>
      <c r="AH338" s="17">
        <v>0.35379354030147497</v>
      </c>
      <c r="AI338" s="17">
        <v>0.29795338049185399</v>
      </c>
      <c r="AJ338" s="17">
        <v>0.31357195120884301</v>
      </c>
      <c r="AK338" s="17"/>
      <c r="AL338" s="17">
        <v>0.30009314206070498</v>
      </c>
      <c r="AM338" s="17">
        <v>0.31351150469497902</v>
      </c>
      <c r="AN338" s="17">
        <v>0.26725886114856201</v>
      </c>
      <c r="AO338" s="17">
        <v>0.20557532252452401</v>
      </c>
      <c r="AP338" s="17"/>
      <c r="AQ338" s="17">
        <v>0.28132675869581902</v>
      </c>
      <c r="AR338" s="17">
        <v>0.31271861304422699</v>
      </c>
      <c r="AS338" s="17"/>
      <c r="AT338" s="17">
        <v>0.27580311040945998</v>
      </c>
      <c r="AU338" s="17">
        <v>0.30764334497776502</v>
      </c>
      <c r="AV338" s="17"/>
      <c r="AW338" s="17">
        <v>0.32876563954746901</v>
      </c>
      <c r="AX338" s="17">
        <v>0.243922980822846</v>
      </c>
      <c r="AY338" s="17">
        <v>0.29951006727551199</v>
      </c>
      <c r="AZ338" s="17"/>
      <c r="BA338" s="17">
        <v>0.29869226600313697</v>
      </c>
      <c r="BB338" s="17">
        <v>0.32345309378241599</v>
      </c>
      <c r="BC338" s="17">
        <v>0.24068440031341601</v>
      </c>
      <c r="BD338" s="17">
        <v>0.30370948293887801</v>
      </c>
      <c r="BE338" s="17">
        <v>0.43916707476378303</v>
      </c>
      <c r="BF338" s="17"/>
      <c r="BG338" s="17">
        <v>0.30204611476916599</v>
      </c>
      <c r="BH338" s="17">
        <v>0.28862242290609802</v>
      </c>
      <c r="BI338" s="17"/>
      <c r="BJ338" s="17">
        <v>0.29696110961254102</v>
      </c>
      <c r="BK338" s="17">
        <v>0.28036505574092102</v>
      </c>
      <c r="BL338" s="17"/>
      <c r="BM338" s="17">
        <v>0.34146521704947103</v>
      </c>
      <c r="BN338" s="17">
        <v>0.23784164295082999</v>
      </c>
      <c r="BO338" s="17">
        <v>0.35058633791249899</v>
      </c>
      <c r="BP338" s="17">
        <v>0.393652424385875</v>
      </c>
      <c r="BQ338" s="17">
        <v>0.193256630887018</v>
      </c>
      <c r="BR338" s="17"/>
      <c r="BS338" s="17">
        <v>0.22580769714930399</v>
      </c>
      <c r="BT338" s="17"/>
      <c r="BU338" s="17">
        <v>0.230675467610791</v>
      </c>
      <c r="BV338" s="17">
        <v>0.311336284340266</v>
      </c>
      <c r="BW338" s="17">
        <v>0.53759249742452198</v>
      </c>
      <c r="BX338" s="17">
        <v>0.23561976636176901</v>
      </c>
      <c r="BY338" s="17">
        <v>0.23398867954993499</v>
      </c>
      <c r="BZ338" s="17"/>
      <c r="CA338" s="17">
        <v>0.137971104496628</v>
      </c>
      <c r="CB338" s="17"/>
      <c r="CC338" s="17">
        <v>0.28008004211256599</v>
      </c>
      <c r="CD338" s="17">
        <v>0.34046862572409498</v>
      </c>
      <c r="CE338" s="17"/>
      <c r="CF338" s="17">
        <v>0.34523701971861098</v>
      </c>
      <c r="CG338" s="17"/>
      <c r="CH338" s="17">
        <v>0.32302765957906698</v>
      </c>
      <c r="CI338" s="17">
        <v>0.26976748297585501</v>
      </c>
    </row>
    <row r="339" spans="2:87" x14ac:dyDescent="0.35">
      <c r="B339" t="s">
        <v>160</v>
      </c>
      <c r="C339" s="17">
        <v>0.19870849500475801</v>
      </c>
      <c r="D339" s="17">
        <v>0.209324261936151</v>
      </c>
      <c r="E339" s="17">
        <v>0.18243895966564799</v>
      </c>
      <c r="F339" s="17"/>
      <c r="G339" s="17">
        <v>0.16236412484027299</v>
      </c>
      <c r="H339" s="17">
        <v>0.218066926560263</v>
      </c>
      <c r="I339" s="17">
        <v>0.183244795326517</v>
      </c>
      <c r="J339" s="17">
        <v>0.22372308551738701</v>
      </c>
      <c r="K339" s="17">
        <v>0.291386538601139</v>
      </c>
      <c r="L339" s="17">
        <v>0.14478123072500801</v>
      </c>
      <c r="M339" s="17"/>
      <c r="N339" s="17">
        <v>0.16285876370810201</v>
      </c>
      <c r="O339" s="17">
        <v>0.216367363600726</v>
      </c>
      <c r="P339" s="17">
        <v>0.254088277458898</v>
      </c>
      <c r="Q339" s="17">
        <v>0.17189582632414299</v>
      </c>
      <c r="R339" s="17"/>
      <c r="S339" s="17">
        <v>0.15483832716975099</v>
      </c>
      <c r="T339" s="17">
        <v>0.19834809005236601</v>
      </c>
      <c r="U339" s="17">
        <v>0.10854305206244599</v>
      </c>
      <c r="V339" s="17">
        <v>0.16671562781225599</v>
      </c>
      <c r="W339" s="17">
        <v>0.206250407773412</v>
      </c>
      <c r="X339" s="17">
        <v>0.18169321857523801</v>
      </c>
      <c r="Y339" s="17">
        <v>0.17535941964918</v>
      </c>
      <c r="Z339" s="17">
        <v>0.142772300568723</v>
      </c>
      <c r="AA339" s="17">
        <v>0.28346788158017899</v>
      </c>
      <c r="AB339" s="17">
        <v>0.25841640588544301</v>
      </c>
      <c r="AC339" s="17">
        <v>0.24703943220907901</v>
      </c>
      <c r="AD339" s="17">
        <v>0.39847756523837602</v>
      </c>
      <c r="AE339" s="17"/>
      <c r="AF339" s="17">
        <v>0.227427881246488</v>
      </c>
      <c r="AG339" s="17">
        <v>0.182242101551393</v>
      </c>
      <c r="AH339" s="17">
        <v>0.23268967433288401</v>
      </c>
      <c r="AI339" s="17">
        <v>0.20444475560629999</v>
      </c>
      <c r="AJ339" s="17">
        <v>0.14581552774345699</v>
      </c>
      <c r="AK339" s="17"/>
      <c r="AL339" s="17">
        <v>0.18452205370375199</v>
      </c>
      <c r="AM339" s="17">
        <v>0.18308575232886001</v>
      </c>
      <c r="AN339" s="17">
        <v>0.27681743919640001</v>
      </c>
      <c r="AO339" s="17">
        <v>0.193290079219884</v>
      </c>
      <c r="AP339" s="17"/>
      <c r="AQ339" s="17">
        <v>0.20508650750177901</v>
      </c>
      <c r="AR339" s="17">
        <v>0.18936758434569401</v>
      </c>
      <c r="AS339" s="17"/>
      <c r="AT339" s="17">
        <v>0.192757116155757</v>
      </c>
      <c r="AU339" s="17">
        <v>0.172615703061755</v>
      </c>
      <c r="AV339" s="17"/>
      <c r="AW339" s="17">
        <v>0.15952985153332</v>
      </c>
      <c r="AX339" s="17">
        <v>0.25243416992980799</v>
      </c>
      <c r="AY339" s="17">
        <v>0.19560975138007</v>
      </c>
      <c r="AZ339" s="17"/>
      <c r="BA339" s="17">
        <v>0.228964922499236</v>
      </c>
      <c r="BB339" s="17">
        <v>0.12725297740111699</v>
      </c>
      <c r="BC339" s="17">
        <v>0.22311729098081501</v>
      </c>
      <c r="BD339" s="17">
        <v>0.197472296438784</v>
      </c>
      <c r="BE339" s="17">
        <v>0.28223270741175299</v>
      </c>
      <c r="BF339" s="17"/>
      <c r="BG339" s="17">
        <v>0.23211321931842899</v>
      </c>
      <c r="BH339" s="17">
        <v>0.175934924690859</v>
      </c>
      <c r="BI339" s="17"/>
      <c r="BJ339" s="17">
        <v>0.19943109442828699</v>
      </c>
      <c r="BK339" s="17">
        <v>0.19945077152988699</v>
      </c>
      <c r="BL339" s="17"/>
      <c r="BM339" s="17">
        <v>0.18176383571494401</v>
      </c>
      <c r="BN339" s="17">
        <v>5.5931820734211199E-2</v>
      </c>
      <c r="BO339" s="17">
        <v>0.20206312991136299</v>
      </c>
      <c r="BP339" s="17">
        <v>0.23430864468566501</v>
      </c>
      <c r="BQ339" s="17">
        <v>0.33067147706289302</v>
      </c>
      <c r="BR339" s="17"/>
      <c r="BS339" s="17">
        <v>0.197638899383733</v>
      </c>
      <c r="BT339" s="17"/>
      <c r="BU339" s="17">
        <v>4.3868423909385397E-2</v>
      </c>
      <c r="BV339" s="17">
        <v>0.198545560340216</v>
      </c>
      <c r="BW339" s="17">
        <v>0.19883073864152701</v>
      </c>
      <c r="BX339" s="17">
        <v>0.28167435333359098</v>
      </c>
      <c r="BY339" s="17">
        <v>0.33644972288242198</v>
      </c>
      <c r="BZ339" s="17"/>
      <c r="CA339" s="17">
        <v>0.18982519402588799</v>
      </c>
      <c r="CB339" s="17"/>
      <c r="CC339" s="17">
        <v>0.21658430046308499</v>
      </c>
      <c r="CD339" s="17">
        <v>0.12983275937385599</v>
      </c>
      <c r="CE339" s="17"/>
      <c r="CF339" s="17">
        <v>0.175235397990264</v>
      </c>
      <c r="CG339" s="17"/>
      <c r="CH339" s="17">
        <v>0.18967116751725199</v>
      </c>
      <c r="CI339" s="17">
        <v>0.23826207019017201</v>
      </c>
    </row>
    <row r="340" spans="2:87" x14ac:dyDescent="0.35">
      <c r="B340" t="s">
        <v>161</v>
      </c>
      <c r="C340" s="17">
        <v>0.100165473166269</v>
      </c>
      <c r="D340" s="17">
        <v>9.4360154422694104E-2</v>
      </c>
      <c r="E340" s="17">
        <v>0.102565864395391</v>
      </c>
      <c r="F340" s="17"/>
      <c r="G340" s="17">
        <v>5.9814391403687599E-2</v>
      </c>
      <c r="H340" s="17">
        <v>0.117348948270053</v>
      </c>
      <c r="I340" s="17">
        <v>0.12872447943253501</v>
      </c>
      <c r="J340" s="17">
        <v>0.14181386334033799</v>
      </c>
      <c r="K340" s="17">
        <v>3.7826081182926997E-2</v>
      </c>
      <c r="L340" s="17">
        <v>9.8415197004432006E-2</v>
      </c>
      <c r="M340" s="17"/>
      <c r="N340" s="17">
        <v>6.7071823351548099E-2</v>
      </c>
      <c r="O340" s="17">
        <v>0.111232389684048</v>
      </c>
      <c r="P340" s="17">
        <v>0.156232489337016</v>
      </c>
      <c r="Q340" s="17">
        <v>7.6009784714220194E-2</v>
      </c>
      <c r="R340" s="17"/>
      <c r="S340" s="17">
        <v>4.9427525786935697E-2</v>
      </c>
      <c r="T340" s="17">
        <v>5.4330486454282498E-2</v>
      </c>
      <c r="U340" s="17">
        <v>0.107711432943699</v>
      </c>
      <c r="V340" s="17">
        <v>0.129740748554285</v>
      </c>
      <c r="W340" s="17">
        <v>0.191896354249977</v>
      </c>
      <c r="X340" s="17">
        <v>0.135316232890765</v>
      </c>
      <c r="Y340" s="17">
        <v>0.16304332766701099</v>
      </c>
      <c r="Z340" s="17">
        <v>7.0428590617456502E-2</v>
      </c>
      <c r="AA340" s="17">
        <v>2.4679552356059498E-2</v>
      </c>
      <c r="AB340" s="17">
        <v>0.106649577922727</v>
      </c>
      <c r="AC340" s="17">
        <v>0.25168335002994602</v>
      </c>
      <c r="AD340" s="17">
        <v>0</v>
      </c>
      <c r="AE340" s="17"/>
      <c r="AF340" s="17">
        <v>7.6215455685299305E-2</v>
      </c>
      <c r="AG340" s="17">
        <v>0.1256996653062</v>
      </c>
      <c r="AH340" s="17">
        <v>3.9648532490521401E-2</v>
      </c>
      <c r="AI340" s="17">
        <v>0.12527373905721301</v>
      </c>
      <c r="AJ340" s="17">
        <v>7.7437498312263001E-2</v>
      </c>
      <c r="AK340" s="17"/>
      <c r="AL340" s="17">
        <v>0.14619414120563201</v>
      </c>
      <c r="AM340" s="17">
        <v>7.4169674354226403E-2</v>
      </c>
      <c r="AN340" s="17">
        <v>5.4048669327638403E-2</v>
      </c>
      <c r="AO340" s="17">
        <v>8.8513305443690196E-2</v>
      </c>
      <c r="AP340" s="17"/>
      <c r="AQ340" s="17">
        <v>0.11518387819212</v>
      </c>
      <c r="AR340" s="17">
        <v>7.8170285848331703E-2</v>
      </c>
      <c r="AS340" s="17"/>
      <c r="AT340" s="17">
        <v>9.33134687689888E-2</v>
      </c>
      <c r="AU340" s="17">
        <v>9.8127812535235198E-2</v>
      </c>
      <c r="AV340" s="17"/>
      <c r="AW340" s="17">
        <v>6.9967665391267003E-2</v>
      </c>
      <c r="AX340" s="17">
        <v>0.13456074027980899</v>
      </c>
      <c r="AY340" s="17">
        <v>8.1195367682455305E-2</v>
      </c>
      <c r="AZ340" s="17"/>
      <c r="BA340" s="17">
        <v>6.6228260562371896E-2</v>
      </c>
      <c r="BB340" s="17">
        <v>0.10479843123230601</v>
      </c>
      <c r="BC340" s="17">
        <v>0.13300668560526899</v>
      </c>
      <c r="BD340" s="17">
        <v>0.102260881613338</v>
      </c>
      <c r="BE340" s="17">
        <v>4.47566323700678E-2</v>
      </c>
      <c r="BF340" s="17"/>
      <c r="BG340" s="17">
        <v>0.112873325167758</v>
      </c>
      <c r="BH340" s="17">
        <v>9.1501933291578394E-2</v>
      </c>
      <c r="BI340" s="17"/>
      <c r="BJ340" s="17">
        <v>0.104793141153392</v>
      </c>
      <c r="BK340" s="17">
        <v>7.6674133800157807E-2</v>
      </c>
      <c r="BL340" s="17"/>
      <c r="BM340" s="17">
        <v>0.17131944900453799</v>
      </c>
      <c r="BN340" s="17">
        <v>9.4943277884927402E-2</v>
      </c>
      <c r="BO340" s="17">
        <v>7.0131756803264805E-2</v>
      </c>
      <c r="BP340" s="17">
        <v>7.9045925645404594E-2</v>
      </c>
      <c r="BQ340" s="17">
        <v>5.3295030334025197E-2</v>
      </c>
      <c r="BR340" s="17"/>
      <c r="BS340" s="17">
        <v>4.7956111861116098E-2</v>
      </c>
      <c r="BT340" s="17"/>
      <c r="BU340" s="17">
        <v>7.1248246698206494E-2</v>
      </c>
      <c r="BV340" s="17">
        <v>5.8338696440718603E-2</v>
      </c>
      <c r="BW340" s="17">
        <v>5.9335383912624599E-2</v>
      </c>
      <c r="BX340" s="17">
        <v>5.8819129117968598E-2</v>
      </c>
      <c r="BY340" s="17">
        <v>0.240566466803701</v>
      </c>
      <c r="BZ340" s="17"/>
      <c r="CA340" s="17">
        <v>7.2382789862928301E-2</v>
      </c>
      <c r="CB340" s="17"/>
      <c r="CC340" s="17">
        <v>9.8041714090865303E-2</v>
      </c>
      <c r="CD340" s="17">
        <v>8.3240013100035606E-2</v>
      </c>
      <c r="CE340" s="17"/>
      <c r="CF340" s="17">
        <v>7.7673933111249899E-2</v>
      </c>
      <c r="CG340" s="17"/>
      <c r="CH340" s="17">
        <v>0.12285725101328999</v>
      </c>
      <c r="CI340" s="17">
        <v>4.8026087981828003E-2</v>
      </c>
    </row>
    <row r="341" spans="2:87" x14ac:dyDescent="0.35"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  <c r="BA341" s="17"/>
      <c r="BB341" s="17"/>
      <c r="BC341" s="17"/>
      <c r="BD341" s="17"/>
      <c r="BE341" s="17"/>
      <c r="BF341" s="17"/>
      <c r="BG341" s="17"/>
      <c r="BH341" s="17"/>
      <c r="BI341" s="17"/>
      <c r="BJ341" s="17"/>
      <c r="BK341" s="17"/>
      <c r="BL341" s="17"/>
      <c r="BM341" s="17"/>
      <c r="BN341" s="17"/>
      <c r="BO341" s="17"/>
      <c r="BP341" s="17"/>
      <c r="BQ341" s="17"/>
      <c r="BR341" s="17"/>
      <c r="BS341" s="17"/>
      <c r="BT341" s="17"/>
      <c r="BU341" s="17"/>
      <c r="BV341" s="17"/>
      <c r="BW341" s="17"/>
      <c r="BX341" s="17"/>
      <c r="BY341" s="17"/>
      <c r="BZ341" s="17"/>
      <c r="CA341" s="17"/>
      <c r="CB341" s="17"/>
      <c r="CC341" s="17"/>
      <c r="CD341" s="17"/>
      <c r="CE341" s="17"/>
      <c r="CF341" s="17"/>
      <c r="CG341" s="17"/>
      <c r="CH341" s="17"/>
      <c r="CI341" s="17"/>
    </row>
    <row r="342" spans="2:87" x14ac:dyDescent="0.35">
      <c r="B342" s="6" t="s">
        <v>197</v>
      </c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  <c r="BA342" s="17"/>
      <c r="BB342" s="17"/>
      <c r="BC342" s="17"/>
      <c r="BD342" s="17"/>
      <c r="BE342" s="17"/>
      <c r="BF342" s="17"/>
      <c r="BG342" s="17"/>
      <c r="BH342" s="17"/>
      <c r="BI342" s="17"/>
      <c r="BJ342" s="17"/>
      <c r="BK342" s="17"/>
      <c r="BL342" s="17"/>
      <c r="BM342" s="17"/>
      <c r="BN342" s="17"/>
      <c r="BO342" s="17"/>
      <c r="BP342" s="17"/>
      <c r="BQ342" s="17"/>
      <c r="BR342" s="17"/>
      <c r="BS342" s="17"/>
      <c r="BT342" s="17"/>
      <c r="BU342" s="17"/>
      <c r="BV342" s="17"/>
      <c r="BW342" s="17"/>
      <c r="BX342" s="17"/>
      <c r="BY342" s="17"/>
      <c r="BZ342" s="17"/>
      <c r="CA342" s="17"/>
      <c r="CB342" s="17"/>
      <c r="CC342" s="17"/>
      <c r="CD342" s="17"/>
      <c r="CE342" s="17"/>
      <c r="CF342" s="17"/>
      <c r="CG342" s="17"/>
      <c r="CH342" s="17"/>
      <c r="CI342" s="17"/>
    </row>
    <row r="343" spans="2:87" x14ac:dyDescent="0.35">
      <c r="B343" s="24" t="s">
        <v>163</v>
      </c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  <c r="BA343" s="17"/>
      <c r="BB343" s="17"/>
      <c r="BC343" s="17"/>
      <c r="BD343" s="17"/>
      <c r="BE343" s="17"/>
      <c r="BF343" s="17"/>
      <c r="BG343" s="17"/>
      <c r="BH343" s="17"/>
      <c r="BI343" s="17"/>
      <c r="BJ343" s="17"/>
      <c r="BK343" s="17"/>
      <c r="BL343" s="17"/>
      <c r="BM343" s="17"/>
      <c r="BN343" s="17"/>
      <c r="BO343" s="17"/>
      <c r="BP343" s="17"/>
      <c r="BQ343" s="17"/>
      <c r="BR343" s="17"/>
      <c r="BS343" s="17"/>
      <c r="BT343" s="17"/>
      <c r="BU343" s="17"/>
      <c r="BV343" s="17"/>
      <c r="BW343" s="17"/>
      <c r="BX343" s="17"/>
      <c r="BY343" s="17"/>
      <c r="BZ343" s="17"/>
      <c r="CA343" s="17"/>
      <c r="CB343" s="17"/>
      <c r="CC343" s="17"/>
      <c r="CD343" s="17"/>
      <c r="CE343" s="17"/>
      <c r="CF343" s="17"/>
      <c r="CG343" s="17"/>
      <c r="CH343" s="17"/>
      <c r="CI343" s="17"/>
    </row>
    <row r="344" spans="2:87" x14ac:dyDescent="0.35">
      <c r="B344" t="s">
        <v>157</v>
      </c>
      <c r="C344" s="17">
        <v>0.13270857189006399</v>
      </c>
      <c r="D344" s="17">
        <v>0.12898672112306001</v>
      </c>
      <c r="E344" s="17">
        <v>0.13813328651193199</v>
      </c>
      <c r="F344" s="17"/>
      <c r="G344" s="17">
        <v>0.150484608038989</v>
      </c>
      <c r="H344" s="17">
        <v>0.152261019799659</v>
      </c>
      <c r="I344" s="17">
        <v>0.19279361904505399</v>
      </c>
      <c r="J344" s="17">
        <v>0.10316525488646899</v>
      </c>
      <c r="K344" s="17">
        <v>8.6575885825559695E-2</v>
      </c>
      <c r="L344" s="17">
        <v>0.114541532703876</v>
      </c>
      <c r="M344" s="17"/>
      <c r="N344" s="17">
        <v>0.13799120259297601</v>
      </c>
      <c r="O344" s="17">
        <v>0.114936756395458</v>
      </c>
      <c r="P344" s="17">
        <v>0.124537979784278</v>
      </c>
      <c r="Q344" s="17">
        <v>0.160288356610612</v>
      </c>
      <c r="R344" s="17"/>
      <c r="S344" s="17">
        <v>0.186479503746067</v>
      </c>
      <c r="T344" s="17">
        <v>0.128387419272352</v>
      </c>
      <c r="U344" s="17">
        <v>6.7866704730099106E-2</v>
      </c>
      <c r="V344" s="17">
        <v>8.0573897753547494E-2</v>
      </c>
      <c r="W344" s="17">
        <v>0.12551901404464999</v>
      </c>
      <c r="X344" s="17">
        <v>0.1468910846882</v>
      </c>
      <c r="Y344" s="17">
        <v>0.19872013295941399</v>
      </c>
      <c r="Z344" s="17">
        <v>0.21475276062322601</v>
      </c>
      <c r="AA344" s="17">
        <v>8.0335639359778097E-2</v>
      </c>
      <c r="AB344" s="17">
        <v>0.13393855138270599</v>
      </c>
      <c r="AC344" s="17">
        <v>0.167382718783158</v>
      </c>
      <c r="AD344" s="17">
        <v>0</v>
      </c>
      <c r="AE344" s="17"/>
      <c r="AF344" s="17">
        <v>0.209445072984103</v>
      </c>
      <c r="AG344" s="17">
        <v>0.132228300701835</v>
      </c>
      <c r="AH344" s="17">
        <v>5.1693545107218797E-2</v>
      </c>
      <c r="AI344" s="17">
        <v>0.117253322977624</v>
      </c>
      <c r="AJ344" s="17">
        <v>0.138128797424584</v>
      </c>
      <c r="AK344" s="17"/>
      <c r="AL344" s="17">
        <v>0.102075009128619</v>
      </c>
      <c r="AM344" s="17">
        <v>0.14963423114716501</v>
      </c>
      <c r="AN344" s="17">
        <v>0.107451636147521</v>
      </c>
      <c r="AO344" s="17">
        <v>0.273196874345495</v>
      </c>
      <c r="AP344" s="17"/>
      <c r="AQ344" s="17">
        <v>0.13258090559702801</v>
      </c>
      <c r="AR344" s="17">
        <v>0.13289554540853599</v>
      </c>
      <c r="AS344" s="17"/>
      <c r="AT344" s="17">
        <v>0.16626318538709101</v>
      </c>
      <c r="AU344" s="17">
        <v>9.9772438697995999E-2</v>
      </c>
      <c r="AV344" s="17"/>
      <c r="AW344" s="17">
        <v>0.14193175727101801</v>
      </c>
      <c r="AX344" s="17">
        <v>8.9216851522834997E-2</v>
      </c>
      <c r="AY344" s="17">
        <v>0.165885556193579</v>
      </c>
      <c r="AZ344" s="17"/>
      <c r="BA344" s="17">
        <v>0.15766534965290899</v>
      </c>
      <c r="BB344" s="17">
        <v>0.14946329056729099</v>
      </c>
      <c r="BC344" s="17">
        <v>0.127517772668131</v>
      </c>
      <c r="BD344" s="17">
        <v>9.5250712691265296E-2</v>
      </c>
      <c r="BE344" s="17">
        <v>4.0143148318859803E-2</v>
      </c>
      <c r="BF344" s="17"/>
      <c r="BG344" s="17">
        <v>9.2725159608605306E-2</v>
      </c>
      <c r="BH344" s="17">
        <v>0.159967142936219</v>
      </c>
      <c r="BI344" s="17"/>
      <c r="BJ344" s="17">
        <v>0.13332463793670901</v>
      </c>
      <c r="BK344" s="17">
        <v>0.132725055140687</v>
      </c>
      <c r="BL344" s="17"/>
      <c r="BM344" s="17">
        <v>0.12526585322637401</v>
      </c>
      <c r="BN344" s="17">
        <v>0.187114892639829</v>
      </c>
      <c r="BO344" s="17">
        <v>0.130049588888724</v>
      </c>
      <c r="BP344" s="17">
        <v>7.7547476626921005E-2</v>
      </c>
      <c r="BQ344" s="17">
        <v>0.132659477911023</v>
      </c>
      <c r="BR344" s="17"/>
      <c r="BS344" s="17">
        <v>0.15506373158508199</v>
      </c>
      <c r="BT344" s="17"/>
      <c r="BU344" s="17">
        <v>0.20022977959185301</v>
      </c>
      <c r="BV344" s="17">
        <v>0.147976046415246</v>
      </c>
      <c r="BW344" s="17">
        <v>0.102086503981209</v>
      </c>
      <c r="BX344" s="17">
        <v>0.12291469939624</v>
      </c>
      <c r="BY344" s="17">
        <v>4.8318402908444802E-2</v>
      </c>
      <c r="BZ344" s="17"/>
      <c r="CA344" s="17">
        <v>0.21129886607863901</v>
      </c>
      <c r="CB344" s="17"/>
      <c r="CC344" s="17">
        <v>0.145310110510492</v>
      </c>
      <c r="CD344" s="17">
        <v>8.8713945325737995E-2</v>
      </c>
      <c r="CE344" s="17"/>
      <c r="CF344" s="17">
        <v>0.15196307648684701</v>
      </c>
      <c r="CG344" s="17"/>
      <c r="CH344" s="17">
        <v>0.12311989992976299</v>
      </c>
      <c r="CI344" s="17">
        <v>6.9598360184248295E-2</v>
      </c>
    </row>
    <row r="345" spans="2:87" x14ac:dyDescent="0.35">
      <c r="B345" t="s">
        <v>158</v>
      </c>
      <c r="C345" s="17">
        <v>0.249153593323894</v>
      </c>
      <c r="D345" s="17">
        <v>0.25227851099612902</v>
      </c>
      <c r="E345" s="17">
        <v>0.24926801301043999</v>
      </c>
      <c r="F345" s="17"/>
      <c r="G345" s="17">
        <v>0.27009961635616497</v>
      </c>
      <c r="H345" s="17">
        <v>0.31762407783156898</v>
      </c>
      <c r="I345" s="17">
        <v>0.22908335176610001</v>
      </c>
      <c r="J345" s="17">
        <v>0.244180539313305</v>
      </c>
      <c r="K345" s="17">
        <v>0.157183512569425</v>
      </c>
      <c r="L345" s="17">
        <v>0.26144904372934302</v>
      </c>
      <c r="M345" s="17"/>
      <c r="N345" s="17">
        <v>0.23406538831981799</v>
      </c>
      <c r="O345" s="17">
        <v>0.269615034461134</v>
      </c>
      <c r="P345" s="17">
        <v>0.19944256439079999</v>
      </c>
      <c r="Q345" s="17">
        <v>0.294451914071923</v>
      </c>
      <c r="R345" s="17"/>
      <c r="S345" s="17">
        <v>0.31251185203619802</v>
      </c>
      <c r="T345" s="17">
        <v>0.32624525595932902</v>
      </c>
      <c r="U345" s="17">
        <v>0.23056025522809701</v>
      </c>
      <c r="V345" s="17">
        <v>0.25255070072081998</v>
      </c>
      <c r="W345" s="17">
        <v>0.23570997777457101</v>
      </c>
      <c r="X345" s="17">
        <v>0.18920419334826799</v>
      </c>
      <c r="Y345" s="17">
        <v>0.20510531343862101</v>
      </c>
      <c r="Z345" s="17">
        <v>0.25661704695847998</v>
      </c>
      <c r="AA345" s="17">
        <v>0.30816668491186</v>
      </c>
      <c r="AB345" s="17">
        <v>0.192852681480538</v>
      </c>
      <c r="AC345" s="17">
        <v>8.8509204250408396E-2</v>
      </c>
      <c r="AD345" s="17">
        <v>0.20278107106167201</v>
      </c>
      <c r="AE345" s="17"/>
      <c r="AF345" s="17">
        <v>0.22411907340328999</v>
      </c>
      <c r="AG345" s="17">
        <v>0.25476478694649202</v>
      </c>
      <c r="AH345" s="17">
        <v>0.28838218196825299</v>
      </c>
      <c r="AI345" s="17">
        <v>0.20490596790659499</v>
      </c>
      <c r="AJ345" s="17">
        <v>0.32390593061610801</v>
      </c>
      <c r="AK345" s="17"/>
      <c r="AL345" s="17">
        <v>0.25448995972612098</v>
      </c>
      <c r="AM345" s="17">
        <v>0.244523497514859</v>
      </c>
      <c r="AN345" s="17">
        <v>0.280183292767822</v>
      </c>
      <c r="AO345" s="17">
        <v>0.17252608955086501</v>
      </c>
      <c r="AP345" s="17"/>
      <c r="AQ345" s="17">
        <v>0.24787819403636799</v>
      </c>
      <c r="AR345" s="17">
        <v>0.25102147784199202</v>
      </c>
      <c r="AS345" s="17"/>
      <c r="AT345" s="17">
        <v>0.27499858009163403</v>
      </c>
      <c r="AU345" s="17">
        <v>0.23074885907923601</v>
      </c>
      <c r="AV345" s="17"/>
      <c r="AW345" s="17">
        <v>0.237787065501153</v>
      </c>
      <c r="AX345" s="17">
        <v>0.23127715364641499</v>
      </c>
      <c r="AY345" s="17">
        <v>0.299549998948897</v>
      </c>
      <c r="AZ345" s="17"/>
      <c r="BA345" s="17">
        <v>0.26678410368949301</v>
      </c>
      <c r="BB345" s="17">
        <v>0.27642831505459903</v>
      </c>
      <c r="BC345" s="17">
        <v>0.24051600002882101</v>
      </c>
      <c r="BD345" s="17">
        <v>0.183582576735528</v>
      </c>
      <c r="BE345" s="17">
        <v>0.19400238431021</v>
      </c>
      <c r="BF345" s="17"/>
      <c r="BG345" s="17">
        <v>0.25069803311064298</v>
      </c>
      <c r="BH345" s="17">
        <v>0.248100676145209</v>
      </c>
      <c r="BI345" s="17"/>
      <c r="BJ345" s="17">
        <v>0.25504335391205701</v>
      </c>
      <c r="BK345" s="17">
        <v>0.23218982482257999</v>
      </c>
      <c r="BL345" s="17"/>
      <c r="BM345" s="17">
        <v>0.27360595378885899</v>
      </c>
      <c r="BN345" s="17">
        <v>0.40533547485388699</v>
      </c>
      <c r="BO345" s="17">
        <v>0.206588071496696</v>
      </c>
      <c r="BP345" s="17">
        <v>0.13854784114468599</v>
      </c>
      <c r="BQ345" s="17">
        <v>0.200962752438512</v>
      </c>
      <c r="BR345" s="17"/>
      <c r="BS345" s="17">
        <v>0.33928207500577401</v>
      </c>
      <c r="BT345" s="17"/>
      <c r="BU345" s="17">
        <v>0.45117735994946501</v>
      </c>
      <c r="BV345" s="17">
        <v>0.25892542951806602</v>
      </c>
      <c r="BW345" s="17">
        <v>0.15005451308020201</v>
      </c>
      <c r="BX345" s="17">
        <v>0.22280704871146501</v>
      </c>
      <c r="BY345" s="17">
        <v>0.161640826528162</v>
      </c>
      <c r="BZ345" s="17"/>
      <c r="CA345" s="17">
        <v>0.36033287413517001</v>
      </c>
      <c r="CB345" s="17"/>
      <c r="CC345" s="17">
        <v>0.24597719968925799</v>
      </c>
      <c r="CD345" s="17">
        <v>0.25281570225057898</v>
      </c>
      <c r="CE345" s="17"/>
      <c r="CF345" s="17">
        <v>0.22742710839056399</v>
      </c>
      <c r="CG345" s="17"/>
      <c r="CH345" s="17">
        <v>0.21377088325112401</v>
      </c>
      <c r="CI345" s="17">
        <v>0.31583541677837601</v>
      </c>
    </row>
    <row r="346" spans="2:87" x14ac:dyDescent="0.35">
      <c r="B346" t="s">
        <v>159</v>
      </c>
      <c r="C346" s="17">
        <v>0.30336086383262201</v>
      </c>
      <c r="D346" s="17">
        <v>0.27436379298492403</v>
      </c>
      <c r="E346" s="17">
        <v>0.33616484186280099</v>
      </c>
      <c r="F346" s="17"/>
      <c r="G346" s="17">
        <v>0.244540334125739</v>
      </c>
      <c r="H346" s="17">
        <v>0.186997155004196</v>
      </c>
      <c r="I346" s="17">
        <v>0.30966912681485798</v>
      </c>
      <c r="J346" s="17">
        <v>0.27966911203611899</v>
      </c>
      <c r="K346" s="17">
        <v>0.417451733528795</v>
      </c>
      <c r="L346" s="17">
        <v>0.36521473929071402</v>
      </c>
      <c r="M346" s="17"/>
      <c r="N346" s="17">
        <v>0.35327811760722899</v>
      </c>
      <c r="O346" s="17">
        <v>0.28510753955590601</v>
      </c>
      <c r="P346" s="17">
        <v>0.28313008171591902</v>
      </c>
      <c r="Q346" s="17">
        <v>0.26867334343024202</v>
      </c>
      <c r="R346" s="17"/>
      <c r="S346" s="17">
        <v>0.24364483669636799</v>
      </c>
      <c r="T346" s="17">
        <v>0.26501726919219198</v>
      </c>
      <c r="U346" s="17">
        <v>0.45812897357128002</v>
      </c>
      <c r="V346" s="17">
        <v>0.307983998797981</v>
      </c>
      <c r="W346" s="17">
        <v>0.24462677785314399</v>
      </c>
      <c r="X346" s="17">
        <v>0.38500558540040902</v>
      </c>
      <c r="Y346" s="17">
        <v>0.279825867249195</v>
      </c>
      <c r="Z346" s="17">
        <v>0.31542930123211399</v>
      </c>
      <c r="AA346" s="17">
        <v>0.30728988326642298</v>
      </c>
      <c r="AB346" s="17">
        <v>0.28667254315183199</v>
      </c>
      <c r="AC346" s="17">
        <v>0.20574733904187301</v>
      </c>
      <c r="AD346" s="17">
        <v>0.39608896512881298</v>
      </c>
      <c r="AE346" s="17"/>
      <c r="AF346" s="17">
        <v>0.20289207848919699</v>
      </c>
      <c r="AG346" s="17">
        <v>0.29113000538538503</v>
      </c>
      <c r="AH346" s="17">
        <v>0.42422556528257899</v>
      </c>
      <c r="AI346" s="17">
        <v>0.32646107573907801</v>
      </c>
      <c r="AJ346" s="17">
        <v>0.27317868333564399</v>
      </c>
      <c r="AK346" s="17"/>
      <c r="AL346" s="17">
        <v>0.29112621670370398</v>
      </c>
      <c r="AM346" s="17">
        <v>0.32429367698879902</v>
      </c>
      <c r="AN346" s="17">
        <v>0.307499652634943</v>
      </c>
      <c r="AO346" s="17">
        <v>0.24231204067319001</v>
      </c>
      <c r="AP346" s="17"/>
      <c r="AQ346" s="17">
        <v>0.29105560327847502</v>
      </c>
      <c r="AR346" s="17">
        <v>0.32138251862343498</v>
      </c>
      <c r="AS346" s="17"/>
      <c r="AT346" s="17">
        <v>0.25422888672060701</v>
      </c>
      <c r="AU346" s="17">
        <v>0.36803660723002302</v>
      </c>
      <c r="AV346" s="17"/>
      <c r="AW346" s="17">
        <v>0.36784968488089598</v>
      </c>
      <c r="AX346" s="17">
        <v>0.34422155699052798</v>
      </c>
      <c r="AY346" s="17">
        <v>0.20696616061388101</v>
      </c>
      <c r="AZ346" s="17"/>
      <c r="BA346" s="17">
        <v>0.20302263587206801</v>
      </c>
      <c r="BB346" s="17">
        <v>0.32877159803809602</v>
      </c>
      <c r="BC346" s="17">
        <v>0.29031965384357</v>
      </c>
      <c r="BD346" s="17">
        <v>0.39737393840437102</v>
      </c>
      <c r="BE346" s="17">
        <v>0.56244506726965904</v>
      </c>
      <c r="BF346" s="17"/>
      <c r="BG346" s="17">
        <v>0.29350981039607899</v>
      </c>
      <c r="BH346" s="17">
        <v>0.31007678987938397</v>
      </c>
      <c r="BI346" s="17"/>
      <c r="BJ346" s="17">
        <v>0.30096601730235201</v>
      </c>
      <c r="BK346" s="17">
        <v>0.30881871196246402</v>
      </c>
      <c r="BL346" s="17"/>
      <c r="BM346" s="17">
        <v>0.251202445424484</v>
      </c>
      <c r="BN346" s="17">
        <v>0.24679056077429601</v>
      </c>
      <c r="BO346" s="17">
        <v>0.35016985372823201</v>
      </c>
      <c r="BP346" s="17">
        <v>0.45020397443235399</v>
      </c>
      <c r="BQ346" s="17">
        <v>0.29547115687348702</v>
      </c>
      <c r="BR346" s="17"/>
      <c r="BS346" s="17">
        <v>0.270339006476771</v>
      </c>
      <c r="BT346" s="17"/>
      <c r="BU346" s="17">
        <v>0.204970138564562</v>
      </c>
      <c r="BV346" s="17">
        <v>0.298695272748006</v>
      </c>
      <c r="BW346" s="17">
        <v>0.44884671203409698</v>
      </c>
      <c r="BX346" s="17">
        <v>0.35537247417949303</v>
      </c>
      <c r="BY346" s="17">
        <v>0.24453565056090401</v>
      </c>
      <c r="BZ346" s="17"/>
      <c r="CA346" s="17">
        <v>0.20155576739519299</v>
      </c>
      <c r="CB346" s="17"/>
      <c r="CC346" s="17">
        <v>0.28825850731664698</v>
      </c>
      <c r="CD346" s="17">
        <v>0.39304582618860801</v>
      </c>
      <c r="CE346" s="17"/>
      <c r="CF346" s="17">
        <v>0.328863157447776</v>
      </c>
      <c r="CG346" s="17"/>
      <c r="CH346" s="17">
        <v>0.30788219390447402</v>
      </c>
      <c r="CI346" s="17">
        <v>0.34818405211435699</v>
      </c>
    </row>
    <row r="347" spans="2:87" x14ac:dyDescent="0.35">
      <c r="B347" t="s">
        <v>160</v>
      </c>
      <c r="C347" s="17">
        <v>0.21276782814328599</v>
      </c>
      <c r="D347" s="17">
        <v>0.253121567205914</v>
      </c>
      <c r="E347" s="17">
        <v>0.16706675729426201</v>
      </c>
      <c r="F347" s="17"/>
      <c r="G347" s="17">
        <v>0.27506105007541998</v>
      </c>
      <c r="H347" s="17">
        <v>0.21184696591531199</v>
      </c>
      <c r="I347" s="17">
        <v>0.16276816268475899</v>
      </c>
      <c r="J347" s="17">
        <v>0.23316622121837099</v>
      </c>
      <c r="K347" s="17">
        <v>0.30096278689329298</v>
      </c>
      <c r="L347" s="17">
        <v>0.144089939649159</v>
      </c>
      <c r="M347" s="17"/>
      <c r="N347" s="17">
        <v>0.22108710525259601</v>
      </c>
      <c r="O347" s="17">
        <v>0.219036910217696</v>
      </c>
      <c r="P347" s="17">
        <v>0.23665688477198599</v>
      </c>
      <c r="Q347" s="17">
        <v>0.17453139967298401</v>
      </c>
      <c r="R347" s="17"/>
      <c r="S347" s="17">
        <v>0.20530307632752301</v>
      </c>
      <c r="T347" s="17">
        <v>0.22601956912184401</v>
      </c>
      <c r="U347" s="17">
        <v>0.13573263352682599</v>
      </c>
      <c r="V347" s="17">
        <v>0.229150654173366</v>
      </c>
      <c r="W347" s="17">
        <v>0.17338460318059101</v>
      </c>
      <c r="X347" s="17">
        <v>0.16191936377365601</v>
      </c>
      <c r="Y347" s="17">
        <v>0.15330535868576001</v>
      </c>
      <c r="Z347" s="17">
        <v>0.142772300568723</v>
      </c>
      <c r="AA347" s="17">
        <v>0.27952824010588001</v>
      </c>
      <c r="AB347" s="17">
        <v>0.27988664606219699</v>
      </c>
      <c r="AC347" s="17">
        <v>0.24703943220907901</v>
      </c>
      <c r="AD347" s="17">
        <v>0.40112996380951499</v>
      </c>
      <c r="AE347" s="17"/>
      <c r="AF347" s="17">
        <v>0.27714536477567903</v>
      </c>
      <c r="AG347" s="17">
        <v>0.18478430126904499</v>
      </c>
      <c r="AH347" s="17">
        <v>0.20583064835874801</v>
      </c>
      <c r="AI347" s="17">
        <v>0.22868262293948899</v>
      </c>
      <c r="AJ347" s="17">
        <v>0.20394072438729799</v>
      </c>
      <c r="AK347" s="17"/>
      <c r="AL347" s="17">
        <v>0.20593052982094201</v>
      </c>
      <c r="AM347" s="17">
        <v>0.20283546129749899</v>
      </c>
      <c r="AN347" s="17">
        <v>0.25081674912207502</v>
      </c>
      <c r="AO347" s="17">
        <v>0.22345168998675899</v>
      </c>
      <c r="AP347" s="17"/>
      <c r="AQ347" s="17">
        <v>0.20756898406510599</v>
      </c>
      <c r="AR347" s="17">
        <v>0.220381789089171</v>
      </c>
      <c r="AS347" s="17"/>
      <c r="AT347" s="17">
        <v>0.21715797603266099</v>
      </c>
      <c r="AU347" s="17">
        <v>0.18661683266352899</v>
      </c>
      <c r="AV347" s="17"/>
      <c r="AW347" s="17">
        <v>0.17803148056183299</v>
      </c>
      <c r="AX347" s="17">
        <v>0.209821714584352</v>
      </c>
      <c r="AY347" s="17">
        <v>0.24005101580983401</v>
      </c>
      <c r="AZ347" s="17"/>
      <c r="BA347" s="17">
        <v>0.31342110627616898</v>
      </c>
      <c r="BB347" s="17">
        <v>0.139700556306876</v>
      </c>
      <c r="BC347" s="17">
        <v>0.20401186924756301</v>
      </c>
      <c r="BD347" s="17">
        <v>0.22153189055549699</v>
      </c>
      <c r="BE347" s="17">
        <v>0.116469918734598</v>
      </c>
      <c r="BF347" s="17"/>
      <c r="BG347" s="17">
        <v>0.244695359661419</v>
      </c>
      <c r="BH347" s="17">
        <v>0.19100132957410401</v>
      </c>
      <c r="BI347" s="17"/>
      <c r="BJ347" s="17">
        <v>0.20831294258720201</v>
      </c>
      <c r="BK347" s="17">
        <v>0.23233641586116899</v>
      </c>
      <c r="BL347" s="17"/>
      <c r="BM347" s="17">
        <v>0.16779474370817599</v>
      </c>
      <c r="BN347" s="17">
        <v>7.5013962588322394E-2</v>
      </c>
      <c r="BO347" s="17">
        <v>0.235943350626966</v>
      </c>
      <c r="BP347" s="17">
        <v>0.25465478215063497</v>
      </c>
      <c r="BQ347" s="17">
        <v>0.335286557680889</v>
      </c>
      <c r="BR347" s="17"/>
      <c r="BS347" s="17">
        <v>0.19390239321268901</v>
      </c>
      <c r="BT347" s="17"/>
      <c r="BU347" s="17">
        <v>7.3524937387214703E-2</v>
      </c>
      <c r="BV347" s="17">
        <v>0.22707595279173701</v>
      </c>
      <c r="BW347" s="17">
        <v>0.23757728028858499</v>
      </c>
      <c r="BX347" s="17">
        <v>0.25075320267413698</v>
      </c>
      <c r="BY347" s="17">
        <v>0.28383521751885599</v>
      </c>
      <c r="BZ347" s="17"/>
      <c r="CA347" s="17">
        <v>0.15442970252807001</v>
      </c>
      <c r="CB347" s="17"/>
      <c r="CC347" s="17">
        <v>0.22006430118818299</v>
      </c>
      <c r="CD347" s="17">
        <v>0.182184513135039</v>
      </c>
      <c r="CE347" s="17"/>
      <c r="CF347" s="17">
        <v>0.20777751789130999</v>
      </c>
      <c r="CG347" s="17"/>
      <c r="CH347" s="17">
        <v>0.22578125977121599</v>
      </c>
      <c r="CI347" s="17">
        <v>0.233007337801763</v>
      </c>
    </row>
    <row r="348" spans="2:87" x14ac:dyDescent="0.35">
      <c r="B348" t="s">
        <v>161</v>
      </c>
      <c r="C348" s="17">
        <v>0.102009142810133</v>
      </c>
      <c r="D348" s="17">
        <v>9.1249407689973805E-2</v>
      </c>
      <c r="E348" s="17">
        <v>0.109367101320565</v>
      </c>
      <c r="F348" s="17"/>
      <c r="G348" s="17">
        <v>5.9814391403687599E-2</v>
      </c>
      <c r="H348" s="17">
        <v>0.13127078144926399</v>
      </c>
      <c r="I348" s="17">
        <v>0.10568573968922899</v>
      </c>
      <c r="J348" s="17">
        <v>0.139818872545735</v>
      </c>
      <c r="K348" s="17">
        <v>3.7826081182926997E-2</v>
      </c>
      <c r="L348" s="17">
        <v>0.11470474462690899</v>
      </c>
      <c r="M348" s="17"/>
      <c r="N348" s="17">
        <v>5.3578186227381301E-2</v>
      </c>
      <c r="O348" s="17">
        <v>0.11130375936980599</v>
      </c>
      <c r="P348" s="17">
        <v>0.156232489337016</v>
      </c>
      <c r="Q348" s="17">
        <v>0.102054986214239</v>
      </c>
      <c r="R348" s="17"/>
      <c r="S348" s="17">
        <v>5.2060731193843503E-2</v>
      </c>
      <c r="T348" s="17">
        <v>5.4330486454282498E-2</v>
      </c>
      <c r="U348" s="17">
        <v>0.107711432943699</v>
      </c>
      <c r="V348" s="17">
        <v>0.129740748554285</v>
      </c>
      <c r="W348" s="17">
        <v>0.220759627147044</v>
      </c>
      <c r="X348" s="17">
        <v>0.116979772789468</v>
      </c>
      <c r="Y348" s="17">
        <v>0.16304332766701099</v>
      </c>
      <c r="Z348" s="17">
        <v>7.0428590617456502E-2</v>
      </c>
      <c r="AA348" s="17">
        <v>2.4679552356059498E-2</v>
      </c>
      <c r="AB348" s="17">
        <v>0.106649577922727</v>
      </c>
      <c r="AC348" s="17">
        <v>0.29132130571548198</v>
      </c>
      <c r="AD348" s="17">
        <v>0</v>
      </c>
      <c r="AE348" s="17"/>
      <c r="AF348" s="17">
        <v>8.63984103477312E-2</v>
      </c>
      <c r="AG348" s="17">
        <v>0.13709260569724399</v>
      </c>
      <c r="AH348" s="17">
        <v>2.9868059283200799E-2</v>
      </c>
      <c r="AI348" s="17">
        <v>0.122697010437213</v>
      </c>
      <c r="AJ348" s="17">
        <v>6.0845864236366398E-2</v>
      </c>
      <c r="AK348" s="17"/>
      <c r="AL348" s="17">
        <v>0.146378284620614</v>
      </c>
      <c r="AM348" s="17">
        <v>7.87131330516775E-2</v>
      </c>
      <c r="AN348" s="17">
        <v>5.4048669327638403E-2</v>
      </c>
      <c r="AO348" s="17">
        <v>8.8513305443690196E-2</v>
      </c>
      <c r="AP348" s="17"/>
      <c r="AQ348" s="17">
        <v>0.120916313023023</v>
      </c>
      <c r="AR348" s="17">
        <v>7.4318669036866195E-2</v>
      </c>
      <c r="AS348" s="17"/>
      <c r="AT348" s="17">
        <v>8.7351371768007294E-2</v>
      </c>
      <c r="AU348" s="17">
        <v>0.114825262329217</v>
      </c>
      <c r="AV348" s="17"/>
      <c r="AW348" s="17">
        <v>7.4400011785099807E-2</v>
      </c>
      <c r="AX348" s="17">
        <v>0.12546272325586999</v>
      </c>
      <c r="AY348" s="17">
        <v>8.7547268433808806E-2</v>
      </c>
      <c r="AZ348" s="17"/>
      <c r="BA348" s="17">
        <v>5.9106804509360698E-2</v>
      </c>
      <c r="BB348" s="17">
        <v>0.105636240033137</v>
      </c>
      <c r="BC348" s="17">
        <v>0.13763470421191501</v>
      </c>
      <c r="BD348" s="17">
        <v>0.102260881613338</v>
      </c>
      <c r="BE348" s="17">
        <v>8.6939481366673094E-2</v>
      </c>
      <c r="BF348" s="17"/>
      <c r="BG348" s="17">
        <v>0.118371637223254</v>
      </c>
      <c r="BH348" s="17">
        <v>9.0854061465082694E-2</v>
      </c>
      <c r="BI348" s="17"/>
      <c r="BJ348" s="17">
        <v>0.102353048261679</v>
      </c>
      <c r="BK348" s="17">
        <v>9.3929992213100597E-2</v>
      </c>
      <c r="BL348" s="17"/>
      <c r="BM348" s="17">
        <v>0.18213100385210701</v>
      </c>
      <c r="BN348" s="17">
        <v>8.5745109143665801E-2</v>
      </c>
      <c r="BO348" s="17">
        <v>7.7249135259381194E-2</v>
      </c>
      <c r="BP348" s="17">
        <v>7.9045925645404594E-2</v>
      </c>
      <c r="BQ348" s="17">
        <v>3.5620055096088503E-2</v>
      </c>
      <c r="BR348" s="17"/>
      <c r="BS348" s="17">
        <v>4.1412793719683899E-2</v>
      </c>
      <c r="BT348" s="17"/>
      <c r="BU348" s="17">
        <v>7.0097784506905098E-2</v>
      </c>
      <c r="BV348" s="17">
        <v>6.7327298526945106E-2</v>
      </c>
      <c r="BW348" s="17">
        <v>6.1434990615906897E-2</v>
      </c>
      <c r="BX348" s="17">
        <v>4.8152575038664103E-2</v>
      </c>
      <c r="BY348" s="17">
        <v>0.26166990248363298</v>
      </c>
      <c r="BZ348" s="17"/>
      <c r="CA348" s="17">
        <v>7.2382789862928301E-2</v>
      </c>
      <c r="CB348" s="17"/>
      <c r="CC348" s="17">
        <v>0.100389881295419</v>
      </c>
      <c r="CD348" s="17">
        <v>8.3240013100035606E-2</v>
      </c>
      <c r="CE348" s="17"/>
      <c r="CF348" s="17">
        <v>8.3969139783502206E-2</v>
      </c>
      <c r="CG348" s="17"/>
      <c r="CH348" s="17">
        <v>0.12944576314342399</v>
      </c>
      <c r="CI348" s="17">
        <v>3.3374833121255498E-2</v>
      </c>
    </row>
    <row r="349" spans="2:87" x14ac:dyDescent="0.35"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  <c r="AY349" s="17"/>
      <c r="AZ349" s="17"/>
      <c r="BA349" s="17"/>
      <c r="BB349" s="17"/>
      <c r="BC349" s="17"/>
      <c r="BD349" s="17"/>
      <c r="BE349" s="17"/>
      <c r="BF349" s="17"/>
      <c r="BG349" s="17"/>
      <c r="BH349" s="17"/>
      <c r="BI349" s="17"/>
      <c r="BJ349" s="17"/>
      <c r="BK349" s="17"/>
      <c r="BL349" s="17"/>
      <c r="BM349" s="17"/>
      <c r="BN349" s="17"/>
      <c r="BO349" s="17"/>
      <c r="BP349" s="17"/>
      <c r="BQ349" s="17"/>
      <c r="BR349" s="17"/>
      <c r="BS349" s="17"/>
      <c r="BT349" s="17"/>
      <c r="BU349" s="17"/>
      <c r="BV349" s="17"/>
      <c r="BW349" s="17"/>
      <c r="BX349" s="17"/>
      <c r="BY349" s="17"/>
      <c r="BZ349" s="17"/>
      <c r="CA349" s="17"/>
      <c r="CB349" s="17"/>
      <c r="CC349" s="17"/>
      <c r="CD349" s="17"/>
      <c r="CE349" s="17"/>
      <c r="CF349" s="17"/>
      <c r="CG349" s="17"/>
      <c r="CH349" s="17"/>
      <c r="CI349" s="17"/>
    </row>
    <row r="350" spans="2:87" x14ac:dyDescent="0.35">
      <c r="B350" s="6" t="s">
        <v>198</v>
      </c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7"/>
      <c r="BO350" s="17"/>
      <c r="BP350" s="17"/>
      <c r="BQ350" s="17"/>
      <c r="BR350" s="17"/>
      <c r="BS350" s="17"/>
      <c r="BT350" s="17"/>
      <c r="BU350" s="17"/>
      <c r="BV350" s="17"/>
      <c r="BW350" s="17"/>
      <c r="BX350" s="17"/>
      <c r="BY350" s="17"/>
      <c r="BZ350" s="17"/>
      <c r="CA350" s="17"/>
      <c r="CB350" s="17"/>
      <c r="CC350" s="17"/>
      <c r="CD350" s="17"/>
      <c r="CE350" s="17"/>
      <c r="CF350" s="17"/>
      <c r="CG350" s="17"/>
      <c r="CH350" s="17"/>
      <c r="CI350" s="17"/>
    </row>
    <row r="351" spans="2:87" x14ac:dyDescent="0.35">
      <c r="B351" s="24" t="s">
        <v>163</v>
      </c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  <c r="BA351" s="17"/>
      <c r="BB351" s="17"/>
      <c r="BC351" s="17"/>
      <c r="BD351" s="17"/>
      <c r="BE351" s="17"/>
      <c r="BF351" s="17"/>
      <c r="BG351" s="17"/>
      <c r="BH351" s="17"/>
      <c r="BI351" s="17"/>
      <c r="BJ351" s="17"/>
      <c r="BK351" s="17"/>
      <c r="BL351" s="17"/>
      <c r="BM351" s="17"/>
      <c r="BN351" s="17"/>
      <c r="BO351" s="17"/>
      <c r="BP351" s="17"/>
      <c r="BQ351" s="17"/>
      <c r="BR351" s="17"/>
      <c r="BS351" s="17"/>
      <c r="BT351" s="17"/>
      <c r="BU351" s="17"/>
      <c r="BV351" s="17"/>
      <c r="BW351" s="17"/>
      <c r="BX351" s="17"/>
      <c r="BY351" s="17"/>
      <c r="BZ351" s="17"/>
      <c r="CA351" s="17"/>
      <c r="CB351" s="17"/>
      <c r="CC351" s="17"/>
      <c r="CD351" s="17"/>
      <c r="CE351" s="17"/>
      <c r="CF351" s="17"/>
      <c r="CG351" s="17"/>
      <c r="CH351" s="17"/>
      <c r="CI351" s="17"/>
    </row>
    <row r="352" spans="2:87" x14ac:dyDescent="0.35">
      <c r="B352" t="s">
        <v>157</v>
      </c>
      <c r="C352" s="17">
        <v>0.18387631238482099</v>
      </c>
      <c r="D352" s="17">
        <v>0.17574124288970699</v>
      </c>
      <c r="E352" s="17">
        <v>0.19435835312816899</v>
      </c>
      <c r="F352" s="17"/>
      <c r="G352" s="17">
        <v>0.20088766880124101</v>
      </c>
      <c r="H352" s="17">
        <v>0.25255702558125798</v>
      </c>
      <c r="I352" s="17">
        <v>0.239471933718307</v>
      </c>
      <c r="J352" s="17">
        <v>0.127161446282332</v>
      </c>
      <c r="K352" s="17">
        <v>0.14435867707489899</v>
      </c>
      <c r="L352" s="17">
        <v>0.15131691408024001</v>
      </c>
      <c r="M352" s="17"/>
      <c r="N352" s="17">
        <v>0.19723349082210001</v>
      </c>
      <c r="O352" s="17">
        <v>0.13719481731838601</v>
      </c>
      <c r="P352" s="17">
        <v>0.152247194795542</v>
      </c>
      <c r="Q352" s="17">
        <v>0.26359597969651999</v>
      </c>
      <c r="R352" s="17"/>
      <c r="S352" s="17">
        <v>0.278564185355135</v>
      </c>
      <c r="T352" s="17">
        <v>0.224096347034143</v>
      </c>
      <c r="U352" s="17">
        <v>9.6328924866973906E-2</v>
      </c>
      <c r="V352" s="17">
        <v>0.13202651814261601</v>
      </c>
      <c r="W352" s="17">
        <v>9.9396063903595303E-2</v>
      </c>
      <c r="X352" s="17">
        <v>0.18797001041159001</v>
      </c>
      <c r="Y352" s="17">
        <v>0.20303949654676501</v>
      </c>
      <c r="Z352" s="17">
        <v>0.39903303908478199</v>
      </c>
      <c r="AA352" s="17">
        <v>0.14122204111991599</v>
      </c>
      <c r="AB352" s="17">
        <v>0.150019446120123</v>
      </c>
      <c r="AC352" s="17">
        <v>0.213713776661312</v>
      </c>
      <c r="AD352" s="17">
        <v>0</v>
      </c>
      <c r="AE352" s="17"/>
      <c r="AF352" s="17">
        <v>0.26454126793706501</v>
      </c>
      <c r="AG352" s="17">
        <v>0.19224713783898101</v>
      </c>
      <c r="AH352" s="17">
        <v>0.102794905082921</v>
      </c>
      <c r="AI352" s="17">
        <v>0.16969585449087399</v>
      </c>
      <c r="AJ352" s="17">
        <v>0.190080618615417</v>
      </c>
      <c r="AK352" s="17"/>
      <c r="AL352" s="17">
        <v>0.139120049697423</v>
      </c>
      <c r="AM352" s="17">
        <v>0.18704863155250401</v>
      </c>
      <c r="AN352" s="17">
        <v>0.25092705406508897</v>
      </c>
      <c r="AO352" s="17">
        <v>0.27437115928396499</v>
      </c>
      <c r="AP352" s="17"/>
      <c r="AQ352" s="17">
        <v>0.17682542454788799</v>
      </c>
      <c r="AR352" s="17">
        <v>0.19420268182712599</v>
      </c>
      <c r="AS352" s="17"/>
      <c r="AT352" s="17">
        <v>0.220495584792789</v>
      </c>
      <c r="AU352" s="17">
        <v>0.121580976225256</v>
      </c>
      <c r="AV352" s="17"/>
      <c r="AW352" s="17">
        <v>0.155722881304694</v>
      </c>
      <c r="AX352" s="17">
        <v>0.153342148457105</v>
      </c>
      <c r="AY352" s="17">
        <v>0.26683020129792001</v>
      </c>
      <c r="AZ352" s="17"/>
      <c r="BA352" s="17">
        <v>0.233241981513928</v>
      </c>
      <c r="BB352" s="17">
        <v>0.20391553802371201</v>
      </c>
      <c r="BC352" s="17">
        <v>0.16467545511067999</v>
      </c>
      <c r="BD352" s="17">
        <v>0.12759194071416799</v>
      </c>
      <c r="BE352" s="17">
        <v>4.0143148318859803E-2</v>
      </c>
      <c r="BF352" s="17"/>
      <c r="BG352" s="17">
        <v>0.129543236126031</v>
      </c>
      <c r="BH352" s="17">
        <v>0.22091772368135401</v>
      </c>
      <c r="BI352" s="17"/>
      <c r="BJ352" s="17">
        <v>0.18317353129598801</v>
      </c>
      <c r="BK352" s="17">
        <v>0.18948747284953499</v>
      </c>
      <c r="BL352" s="17"/>
      <c r="BM352" s="17">
        <v>0.182623944296224</v>
      </c>
      <c r="BN352" s="17">
        <v>0.24928875449003701</v>
      </c>
      <c r="BO352" s="17">
        <v>0.20590175246713699</v>
      </c>
      <c r="BP352" s="17">
        <v>0.12716953620561799</v>
      </c>
      <c r="BQ352" s="17">
        <v>0.14100980219390599</v>
      </c>
      <c r="BR352" s="17"/>
      <c r="BS352" s="17">
        <v>0.240616749399434</v>
      </c>
      <c r="BT352" s="17"/>
      <c r="BU352" s="17">
        <v>0.30787593136136898</v>
      </c>
      <c r="BV352" s="17">
        <v>0.23935978243130299</v>
      </c>
      <c r="BW352" s="17">
        <v>9.8259192098480996E-2</v>
      </c>
      <c r="BX352" s="17">
        <v>0.15367992417977999</v>
      </c>
      <c r="BY352" s="17">
        <v>7.5714155020153801E-2</v>
      </c>
      <c r="BZ352" s="17"/>
      <c r="CA352" s="17">
        <v>0.35498674191988</v>
      </c>
      <c r="CB352" s="17"/>
      <c r="CC352" s="17">
        <v>0.19103233502803199</v>
      </c>
      <c r="CD352" s="17">
        <v>0.14601305772325901</v>
      </c>
      <c r="CE352" s="17"/>
      <c r="CF352" s="17">
        <v>0.21219000912097499</v>
      </c>
      <c r="CG352" s="17"/>
      <c r="CH352" s="17">
        <v>0.169050500509003</v>
      </c>
      <c r="CI352" s="17">
        <v>0.18352552896473701</v>
      </c>
    </row>
    <row r="353" spans="2:87" x14ac:dyDescent="0.35">
      <c r="B353" t="s">
        <v>158</v>
      </c>
      <c r="C353" s="17">
        <v>0.21449697670625201</v>
      </c>
      <c r="D353" s="17">
        <v>0.22319683788556299</v>
      </c>
      <c r="E353" s="17">
        <v>0.20861100560485299</v>
      </c>
      <c r="F353" s="17"/>
      <c r="G353" s="17">
        <v>0.173093540996165</v>
      </c>
      <c r="H353" s="17">
        <v>0.22918036916435799</v>
      </c>
      <c r="I353" s="17">
        <v>0.21663165128721801</v>
      </c>
      <c r="J353" s="17">
        <v>0.196699261509483</v>
      </c>
      <c r="K353" s="17">
        <v>0.11189501710495101</v>
      </c>
      <c r="L353" s="17">
        <v>0.30185102134029301</v>
      </c>
      <c r="M353" s="17"/>
      <c r="N353" s="17">
        <v>0.19868312750204301</v>
      </c>
      <c r="O353" s="17">
        <v>0.28453308038259501</v>
      </c>
      <c r="P353" s="17">
        <v>0.152633982304268</v>
      </c>
      <c r="Q353" s="17">
        <v>0.20514512866031501</v>
      </c>
      <c r="R353" s="17"/>
      <c r="S353" s="17">
        <v>0.24777790644417799</v>
      </c>
      <c r="T353" s="17">
        <v>0.28014381824100898</v>
      </c>
      <c r="U353" s="17">
        <v>0.201891548431746</v>
      </c>
      <c r="V353" s="17">
        <v>0.17334435451960201</v>
      </c>
      <c r="W353" s="17">
        <v>0.25467850695015398</v>
      </c>
      <c r="X353" s="17">
        <v>0.28461101584000897</v>
      </c>
      <c r="Y353" s="17">
        <v>0.116339866795948</v>
      </c>
      <c r="Z353" s="17">
        <v>7.2336768496924206E-2</v>
      </c>
      <c r="AA353" s="17">
        <v>0.17345198184605801</v>
      </c>
      <c r="AB353" s="17">
        <v>0.215757664791488</v>
      </c>
      <c r="AC353" s="17">
        <v>0.128147159935945</v>
      </c>
      <c r="AD353" s="17">
        <v>0.26251563002808498</v>
      </c>
      <c r="AE353" s="17"/>
      <c r="AF353" s="17">
        <v>0.123340468174371</v>
      </c>
      <c r="AG353" s="17">
        <v>0.22708067935576901</v>
      </c>
      <c r="AH353" s="17">
        <v>0.21433860897356299</v>
      </c>
      <c r="AI353" s="17">
        <v>0.232217751052883</v>
      </c>
      <c r="AJ353" s="17">
        <v>0.30348956112748399</v>
      </c>
      <c r="AK353" s="17"/>
      <c r="AL353" s="17">
        <v>0.23877125502618901</v>
      </c>
      <c r="AM353" s="17">
        <v>0.231177556200344</v>
      </c>
      <c r="AN353" s="17">
        <v>0.115874090922106</v>
      </c>
      <c r="AO353" s="17">
        <v>0.20161290298875401</v>
      </c>
      <c r="AP353" s="17"/>
      <c r="AQ353" s="17">
        <v>0.22502671888713599</v>
      </c>
      <c r="AR353" s="17">
        <v>0.19907565524904899</v>
      </c>
      <c r="AS353" s="17"/>
      <c r="AT353" s="17">
        <v>0.220154630657414</v>
      </c>
      <c r="AU353" s="17">
        <v>0.27359299816396698</v>
      </c>
      <c r="AV353" s="17"/>
      <c r="AW353" s="17">
        <v>0.25664029427951202</v>
      </c>
      <c r="AX353" s="17">
        <v>0.208616636561752</v>
      </c>
      <c r="AY353" s="17">
        <v>0.17186676827755101</v>
      </c>
      <c r="AZ353" s="17"/>
      <c r="BA353" s="17">
        <v>0.180119132417525</v>
      </c>
      <c r="BB353" s="17">
        <v>0.228942681409502</v>
      </c>
      <c r="BC353" s="17">
        <v>0.23002233052681101</v>
      </c>
      <c r="BD353" s="17">
        <v>0.180701722955426</v>
      </c>
      <c r="BE353" s="17">
        <v>0.31359671744565198</v>
      </c>
      <c r="BF353" s="17"/>
      <c r="BG353" s="17">
        <v>0.19511344362039801</v>
      </c>
      <c r="BH353" s="17">
        <v>0.22771164207865399</v>
      </c>
      <c r="BI353" s="17"/>
      <c r="BJ353" s="17">
        <v>0.20538303652252099</v>
      </c>
      <c r="BK353" s="17">
        <v>0.25082334957762698</v>
      </c>
      <c r="BL353" s="17"/>
      <c r="BM353" s="17">
        <v>0.21049993351250901</v>
      </c>
      <c r="BN353" s="17">
        <v>0.36605063262267901</v>
      </c>
      <c r="BO353" s="17">
        <v>0.126548976570069</v>
      </c>
      <c r="BP353" s="17">
        <v>5.9234865753474697E-2</v>
      </c>
      <c r="BQ353" s="17">
        <v>0.270082142938606</v>
      </c>
      <c r="BR353" s="17"/>
      <c r="BS353" s="17">
        <v>0.26225052869354198</v>
      </c>
      <c r="BT353" s="17"/>
      <c r="BU353" s="17">
        <v>0.37584245131788502</v>
      </c>
      <c r="BV353" s="17">
        <v>0.169596659633754</v>
      </c>
      <c r="BW353" s="17">
        <v>6.5238594891971494E-2</v>
      </c>
      <c r="BX353" s="17">
        <v>0.234173740183966</v>
      </c>
      <c r="BY353" s="17">
        <v>5.6876896973101401E-2</v>
      </c>
      <c r="BZ353" s="17"/>
      <c r="CA353" s="17">
        <v>0.14784378287429401</v>
      </c>
      <c r="CB353" s="17"/>
      <c r="CC353" s="17">
        <v>0.21056251330026901</v>
      </c>
      <c r="CD353" s="17">
        <v>0.23218135551920099</v>
      </c>
      <c r="CE353" s="17"/>
      <c r="CF353" s="17">
        <v>0.16481511518726</v>
      </c>
      <c r="CG353" s="17"/>
      <c r="CH353" s="17">
        <v>0.177270506831358</v>
      </c>
      <c r="CI353" s="17">
        <v>0.258387355154517</v>
      </c>
    </row>
    <row r="354" spans="2:87" x14ac:dyDescent="0.35">
      <c r="B354" t="s">
        <v>159</v>
      </c>
      <c r="C354" s="17">
        <v>0.27943703243607099</v>
      </c>
      <c r="D354" s="17">
        <v>0.28638465860627998</v>
      </c>
      <c r="E354" s="17">
        <v>0.27613687014860899</v>
      </c>
      <c r="F354" s="17"/>
      <c r="G354" s="17">
        <v>0.29034854636789298</v>
      </c>
      <c r="H354" s="17">
        <v>0.12683487238063301</v>
      </c>
      <c r="I354" s="17">
        <v>0.26474280312411103</v>
      </c>
      <c r="J354" s="17">
        <v>0.28120264218290503</v>
      </c>
      <c r="K354" s="17">
        <v>0.43536902154856</v>
      </c>
      <c r="L354" s="17">
        <v>0.29573434838050899</v>
      </c>
      <c r="M354" s="17"/>
      <c r="N354" s="17">
        <v>0.32050289276128702</v>
      </c>
      <c r="O354" s="17">
        <v>0.24037759868192099</v>
      </c>
      <c r="P354" s="17">
        <v>0.28550902658224497</v>
      </c>
      <c r="Q354" s="17">
        <v>0.25829032785703399</v>
      </c>
      <c r="R354" s="17"/>
      <c r="S354" s="17">
        <v>0.26249467426015</v>
      </c>
      <c r="T354" s="17">
        <v>0.23137030926959901</v>
      </c>
      <c r="U354" s="17">
        <v>0.43648683079267597</v>
      </c>
      <c r="V354" s="17">
        <v>0.38183306674896</v>
      </c>
      <c r="W354" s="17">
        <v>0.24395154336571201</v>
      </c>
      <c r="X354" s="17">
        <v>0.208827931870779</v>
      </c>
      <c r="Y354" s="17">
        <v>0.32185402615328901</v>
      </c>
      <c r="Z354" s="17">
        <v>0.226249833696929</v>
      </c>
      <c r="AA354" s="17">
        <v>0.28141080337715002</v>
      </c>
      <c r="AB354" s="17">
        <v>0.21378436084416799</v>
      </c>
      <c r="AC354" s="17">
        <v>0.20056289551940201</v>
      </c>
      <c r="AD354" s="17">
        <v>0.39270356262781397</v>
      </c>
      <c r="AE354" s="17"/>
      <c r="AF354" s="17">
        <v>0.25825698562083998</v>
      </c>
      <c r="AG354" s="17">
        <v>0.26250975513360703</v>
      </c>
      <c r="AH354" s="17">
        <v>0.38003111223149599</v>
      </c>
      <c r="AI354" s="17">
        <v>0.23026751520911801</v>
      </c>
      <c r="AJ354" s="17">
        <v>0.27441198992424398</v>
      </c>
      <c r="AK354" s="17"/>
      <c r="AL354" s="17">
        <v>0.28369556170398902</v>
      </c>
      <c r="AM354" s="17">
        <v>0.30986009748828403</v>
      </c>
      <c r="AN354" s="17">
        <v>0.22298863654116099</v>
      </c>
      <c r="AO354" s="17">
        <v>0.20557532252452401</v>
      </c>
      <c r="AP354" s="17"/>
      <c r="AQ354" s="17">
        <v>0.26889080786869202</v>
      </c>
      <c r="AR354" s="17">
        <v>0.29488249315291998</v>
      </c>
      <c r="AS354" s="17"/>
      <c r="AT354" s="17">
        <v>0.244365435176712</v>
      </c>
      <c r="AU354" s="17">
        <v>0.32837359550311201</v>
      </c>
      <c r="AV354" s="17"/>
      <c r="AW354" s="17">
        <v>0.332127064823448</v>
      </c>
      <c r="AX354" s="17">
        <v>0.25368766186264302</v>
      </c>
      <c r="AY354" s="17">
        <v>0.25055011243120801</v>
      </c>
      <c r="AZ354" s="17"/>
      <c r="BA354" s="17">
        <v>0.24039282910919499</v>
      </c>
      <c r="BB354" s="17">
        <v>0.31975202107193101</v>
      </c>
      <c r="BC354" s="17">
        <v>0.23905625980890699</v>
      </c>
      <c r="BD354" s="17">
        <v>0.33727836594222899</v>
      </c>
      <c r="BE354" s="17">
        <v>0.393857728429513</v>
      </c>
      <c r="BF354" s="17"/>
      <c r="BG354" s="17">
        <v>0.30362708132927302</v>
      </c>
      <c r="BH354" s="17">
        <v>0.262945539370806</v>
      </c>
      <c r="BI354" s="17"/>
      <c r="BJ354" s="17">
        <v>0.27904689370853503</v>
      </c>
      <c r="BK354" s="17">
        <v>0.27729505615718397</v>
      </c>
      <c r="BL354" s="17"/>
      <c r="BM354" s="17">
        <v>0.249997358871414</v>
      </c>
      <c r="BN354" s="17">
        <v>0.266421499678964</v>
      </c>
      <c r="BO354" s="17">
        <v>0.330692661763478</v>
      </c>
      <c r="BP354" s="17">
        <v>0.43010619609023598</v>
      </c>
      <c r="BQ354" s="17">
        <v>0.22999488216414099</v>
      </c>
      <c r="BR354" s="17"/>
      <c r="BS354" s="17">
        <v>0.25904086138092702</v>
      </c>
      <c r="BT354" s="17"/>
      <c r="BU354" s="17">
        <v>0.20396611501151499</v>
      </c>
      <c r="BV354" s="17">
        <v>0.29525153112098201</v>
      </c>
      <c r="BW354" s="17">
        <v>0.44029266364366698</v>
      </c>
      <c r="BX354" s="17">
        <v>0.28983086108353801</v>
      </c>
      <c r="BY354" s="17">
        <v>0.29329337340762202</v>
      </c>
      <c r="BZ354" s="17"/>
      <c r="CA354" s="17">
        <v>0.30043023963684001</v>
      </c>
      <c r="CB354" s="17"/>
      <c r="CC354" s="17">
        <v>0.26700954494728502</v>
      </c>
      <c r="CD354" s="17">
        <v>0.376384987787793</v>
      </c>
      <c r="CE354" s="17"/>
      <c r="CF354" s="17">
        <v>0.31671424624793698</v>
      </c>
      <c r="CG354" s="17"/>
      <c r="CH354" s="17">
        <v>0.29491777044315698</v>
      </c>
      <c r="CI354" s="17">
        <v>0.24706596782659099</v>
      </c>
    </row>
    <row r="355" spans="2:87" x14ac:dyDescent="0.35">
      <c r="B355" t="s">
        <v>160</v>
      </c>
      <c r="C355" s="17">
        <v>0.217310109242394</v>
      </c>
      <c r="D355" s="17">
        <v>0.23230289733830101</v>
      </c>
      <c r="E355" s="17">
        <v>0.19692273088668899</v>
      </c>
      <c r="F355" s="17"/>
      <c r="G355" s="17">
        <v>0.26155441832440002</v>
      </c>
      <c r="H355" s="17">
        <v>0.24395925777844099</v>
      </c>
      <c r="I355" s="17">
        <v>0.17346787218113399</v>
      </c>
      <c r="J355" s="17">
        <v>0.26661929284527502</v>
      </c>
      <c r="K355" s="17">
        <v>0.256211882375459</v>
      </c>
      <c r="L355" s="17">
        <v>0.14385678801166699</v>
      </c>
      <c r="M355" s="17"/>
      <c r="N355" s="17">
        <v>0.21620772190188101</v>
      </c>
      <c r="O355" s="17">
        <v>0.21920039132926999</v>
      </c>
      <c r="P355" s="17">
        <v>0.25337730698092797</v>
      </c>
      <c r="Q355" s="17">
        <v>0.18552243751363701</v>
      </c>
      <c r="R355" s="17"/>
      <c r="S355" s="17">
        <v>0.17398220424876501</v>
      </c>
      <c r="T355" s="17">
        <v>0.21005903900096801</v>
      </c>
      <c r="U355" s="17">
        <v>0.15758126296490599</v>
      </c>
      <c r="V355" s="17">
        <v>0.18305531203453601</v>
      </c>
      <c r="W355" s="17">
        <v>0.17569544192089201</v>
      </c>
      <c r="X355" s="17">
        <v>0.17929564289911701</v>
      </c>
      <c r="Y355" s="17">
        <v>0.217780606676691</v>
      </c>
      <c r="Z355" s="17">
        <v>7.4503273797043398E-2</v>
      </c>
      <c r="AA355" s="17">
        <v>0.37923562130081601</v>
      </c>
      <c r="AB355" s="17">
        <v>0.29120929428842701</v>
      </c>
      <c r="AC355" s="17">
        <v>0.205892817853396</v>
      </c>
      <c r="AD355" s="17">
        <v>0.34478080734410199</v>
      </c>
      <c r="AE355" s="17"/>
      <c r="AF355" s="17">
        <v>0.27764582258242398</v>
      </c>
      <c r="AG355" s="17">
        <v>0.17488969706236099</v>
      </c>
      <c r="AH355" s="17">
        <v>0.251927108833152</v>
      </c>
      <c r="AI355" s="17">
        <v>0.260084691927087</v>
      </c>
      <c r="AJ355" s="17">
        <v>0.17117196609648799</v>
      </c>
      <c r="AK355" s="17"/>
      <c r="AL355" s="17">
        <v>0.18219452524648699</v>
      </c>
      <c r="AM355" s="17">
        <v>0.20712199484499999</v>
      </c>
      <c r="AN355" s="17">
        <v>0.327147293015842</v>
      </c>
      <c r="AO355" s="17">
        <v>0.229927309759067</v>
      </c>
      <c r="AP355" s="17"/>
      <c r="AQ355" s="17">
        <v>0.20707262945357899</v>
      </c>
      <c r="AR355" s="17">
        <v>0.23230339815895801</v>
      </c>
      <c r="AS355" s="17"/>
      <c r="AT355" s="17">
        <v>0.21718858859089901</v>
      </c>
      <c r="AU355" s="17">
        <v>0.16927788363381499</v>
      </c>
      <c r="AV355" s="17"/>
      <c r="AW355" s="17">
        <v>0.18048637370864801</v>
      </c>
      <c r="AX355" s="17">
        <v>0.25116527134980698</v>
      </c>
      <c r="AY355" s="17">
        <v>0.227467507121318</v>
      </c>
      <c r="AZ355" s="17"/>
      <c r="BA355" s="17">
        <v>0.29556625385657198</v>
      </c>
      <c r="BB355" s="17">
        <v>0.13329429393403799</v>
      </c>
      <c r="BC355" s="17">
        <v>0.23323872095318501</v>
      </c>
      <c r="BD355" s="17">
        <v>0.25216708877483901</v>
      </c>
      <c r="BE355" s="17">
        <v>7.7236563113899107E-2</v>
      </c>
      <c r="BF355" s="17"/>
      <c r="BG355" s="17">
        <v>0.25372835984332498</v>
      </c>
      <c r="BH355" s="17">
        <v>0.192482076447341</v>
      </c>
      <c r="BI355" s="17"/>
      <c r="BJ355" s="17">
        <v>0.22666990630269801</v>
      </c>
      <c r="BK355" s="17">
        <v>0.187352132358762</v>
      </c>
      <c r="BL355" s="17"/>
      <c r="BM355" s="17">
        <v>0.185559314315316</v>
      </c>
      <c r="BN355" s="17">
        <v>3.1284650978981601E-2</v>
      </c>
      <c r="BO355" s="17">
        <v>0.259199092165871</v>
      </c>
      <c r="BP355" s="17">
        <v>0.30444347630526702</v>
      </c>
      <c r="BQ355" s="17">
        <v>0.304091941161511</v>
      </c>
      <c r="BR355" s="17"/>
      <c r="BS355" s="17">
        <v>0.189239565762296</v>
      </c>
      <c r="BT355" s="17"/>
      <c r="BU355" s="17">
        <v>4.0915952175430099E-2</v>
      </c>
      <c r="BV355" s="17">
        <v>0.227948979224499</v>
      </c>
      <c r="BW355" s="17">
        <v>0.33477455874997297</v>
      </c>
      <c r="BX355" s="17">
        <v>0.26257530834700799</v>
      </c>
      <c r="BY355" s="17">
        <v>0.33354910779542302</v>
      </c>
      <c r="BZ355" s="17"/>
      <c r="CA355" s="17">
        <v>0.124356445706058</v>
      </c>
      <c r="CB355" s="17"/>
      <c r="CC355" s="17">
        <v>0.233023075260202</v>
      </c>
      <c r="CD355" s="17">
        <v>0.151454446025306</v>
      </c>
      <c r="CE355" s="17"/>
      <c r="CF355" s="17">
        <v>0.22860669633257899</v>
      </c>
      <c r="CG355" s="17"/>
      <c r="CH355" s="17">
        <v>0.23503310701626301</v>
      </c>
      <c r="CI355" s="17">
        <v>0.27764631493289899</v>
      </c>
    </row>
    <row r="356" spans="2:87" x14ac:dyDescent="0.35">
      <c r="B356" t="s">
        <v>161</v>
      </c>
      <c r="C356" s="17">
        <v>0.104879569230463</v>
      </c>
      <c r="D356" s="17">
        <v>8.2374363280149604E-2</v>
      </c>
      <c r="E356" s="17">
        <v>0.12397104023168</v>
      </c>
      <c r="F356" s="17"/>
      <c r="G356" s="17">
        <v>7.4115825510301797E-2</v>
      </c>
      <c r="H356" s="17">
        <v>0.14746847509531</v>
      </c>
      <c r="I356" s="17">
        <v>0.10568573968922899</v>
      </c>
      <c r="J356" s="17">
        <v>0.128317357180004</v>
      </c>
      <c r="K356" s="17">
        <v>5.2165401896130698E-2</v>
      </c>
      <c r="L356" s="17">
        <v>0.10724092818729</v>
      </c>
      <c r="M356" s="17"/>
      <c r="N356" s="17">
        <v>6.7372767012689003E-2</v>
      </c>
      <c r="O356" s="17">
        <v>0.118694112287828</v>
      </c>
      <c r="P356" s="17">
        <v>0.156232489337016</v>
      </c>
      <c r="Q356" s="17">
        <v>8.7446126272493693E-2</v>
      </c>
      <c r="R356" s="17"/>
      <c r="S356" s="17">
        <v>3.7181029691772199E-2</v>
      </c>
      <c r="T356" s="17">
        <v>5.4330486454282498E-2</v>
      </c>
      <c r="U356" s="17">
        <v>0.107711432943699</v>
      </c>
      <c r="V356" s="17">
        <v>0.129740748554285</v>
      </c>
      <c r="W356" s="17">
        <v>0.22627844385964699</v>
      </c>
      <c r="X356" s="17">
        <v>0.13929539897850601</v>
      </c>
      <c r="Y356" s="17">
        <v>0.140986003827306</v>
      </c>
      <c r="Z356" s="17">
        <v>0.22787708492432199</v>
      </c>
      <c r="AA356" s="17">
        <v>2.4679552356059498E-2</v>
      </c>
      <c r="AB356" s="17">
        <v>0.129229233955794</v>
      </c>
      <c r="AC356" s="17">
        <v>0.25168335002994602</v>
      </c>
      <c r="AD356" s="17">
        <v>0</v>
      </c>
      <c r="AE356" s="17"/>
      <c r="AF356" s="17">
        <v>7.6215455685299305E-2</v>
      </c>
      <c r="AG356" s="17">
        <v>0.143272730609282</v>
      </c>
      <c r="AH356" s="17">
        <v>5.0908264878868001E-2</v>
      </c>
      <c r="AI356" s="17">
        <v>0.10773418732003801</v>
      </c>
      <c r="AJ356" s="17">
        <v>6.0845864236366398E-2</v>
      </c>
      <c r="AK356" s="17"/>
      <c r="AL356" s="17">
        <v>0.156218608325912</v>
      </c>
      <c r="AM356" s="17">
        <v>6.4791719913868395E-2</v>
      </c>
      <c r="AN356" s="17">
        <v>8.3062925455802405E-2</v>
      </c>
      <c r="AO356" s="17">
        <v>8.8513305443690196E-2</v>
      </c>
      <c r="AP356" s="17"/>
      <c r="AQ356" s="17">
        <v>0.122184419242705</v>
      </c>
      <c r="AR356" s="17">
        <v>7.9535771611946304E-2</v>
      </c>
      <c r="AS356" s="17"/>
      <c r="AT356" s="17">
        <v>9.7795760782185798E-2</v>
      </c>
      <c r="AU356" s="17">
        <v>0.10717454647385</v>
      </c>
      <c r="AV356" s="17"/>
      <c r="AW356" s="17">
        <v>7.5023385883696697E-2</v>
      </c>
      <c r="AX356" s="17">
        <v>0.13318828176869299</v>
      </c>
      <c r="AY356" s="17">
        <v>8.3285410872003696E-2</v>
      </c>
      <c r="AZ356" s="17"/>
      <c r="BA356" s="17">
        <v>5.0679803102780703E-2</v>
      </c>
      <c r="BB356" s="17">
        <v>0.114095465560818</v>
      </c>
      <c r="BC356" s="17">
        <v>0.133007233600417</v>
      </c>
      <c r="BD356" s="17">
        <v>0.102260881613338</v>
      </c>
      <c r="BE356" s="17">
        <v>0.175165842692077</v>
      </c>
      <c r="BF356" s="17"/>
      <c r="BG356" s="17">
        <v>0.117987879080973</v>
      </c>
      <c r="BH356" s="17">
        <v>9.5943018421845203E-2</v>
      </c>
      <c r="BI356" s="17"/>
      <c r="BJ356" s="17">
        <v>0.105726632170258</v>
      </c>
      <c r="BK356" s="17">
        <v>9.5041989056891693E-2</v>
      </c>
      <c r="BL356" s="17"/>
      <c r="BM356" s="17">
        <v>0.17131944900453799</v>
      </c>
      <c r="BN356" s="17">
        <v>8.6954462229338197E-2</v>
      </c>
      <c r="BO356" s="17">
        <v>7.7657517033445297E-2</v>
      </c>
      <c r="BP356" s="17">
        <v>7.9045925645404594E-2</v>
      </c>
      <c r="BQ356" s="17">
        <v>5.4821231541835602E-2</v>
      </c>
      <c r="BR356" s="17"/>
      <c r="BS356" s="17">
        <v>4.88522947638012E-2</v>
      </c>
      <c r="BT356" s="17"/>
      <c r="BU356" s="17">
        <v>7.1399550133801004E-2</v>
      </c>
      <c r="BV356" s="17">
        <v>6.7843047589463204E-2</v>
      </c>
      <c r="BW356" s="17">
        <v>6.1434990615906897E-2</v>
      </c>
      <c r="BX356" s="17">
        <v>5.9740166205707698E-2</v>
      </c>
      <c r="BY356" s="17">
        <v>0.240566466803701</v>
      </c>
      <c r="BZ356" s="17"/>
      <c r="CA356" s="17">
        <v>7.2382789862928301E-2</v>
      </c>
      <c r="CB356" s="17"/>
      <c r="CC356" s="17">
        <v>9.8372531464212307E-2</v>
      </c>
      <c r="CD356" s="17">
        <v>9.3966152944440703E-2</v>
      </c>
      <c r="CE356" s="17"/>
      <c r="CF356" s="17">
        <v>7.7673933111249899E-2</v>
      </c>
      <c r="CG356" s="17"/>
      <c r="CH356" s="17">
        <v>0.12372811520021899</v>
      </c>
      <c r="CI356" s="17">
        <v>3.3374833121255498E-2</v>
      </c>
    </row>
    <row r="357" spans="2:87" x14ac:dyDescent="0.35"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  <c r="BA357" s="17"/>
      <c r="BB357" s="17"/>
      <c r="BC357" s="17"/>
      <c r="BD357" s="17"/>
      <c r="BE357" s="17"/>
      <c r="BF357" s="17"/>
      <c r="BG357" s="17"/>
      <c r="BH357" s="17"/>
      <c r="BI357" s="17"/>
      <c r="BJ357" s="17"/>
      <c r="BK357" s="17"/>
      <c r="BL357" s="17"/>
      <c r="BM357" s="17"/>
      <c r="BN357" s="17"/>
      <c r="BO357" s="17"/>
      <c r="BP357" s="17"/>
      <c r="BQ357" s="17"/>
      <c r="BR357" s="17"/>
      <c r="BS357" s="17"/>
      <c r="BT357" s="17"/>
      <c r="BU357" s="17"/>
      <c r="BV357" s="17"/>
      <c r="BW357" s="17"/>
      <c r="BX357" s="17"/>
      <c r="BY357" s="17"/>
      <c r="BZ357" s="17"/>
      <c r="CA357" s="17"/>
      <c r="CB357" s="17"/>
      <c r="CC357" s="17"/>
      <c r="CD357" s="17"/>
      <c r="CE357" s="17"/>
      <c r="CF357" s="17"/>
      <c r="CG357" s="17"/>
      <c r="CH357" s="17"/>
      <c r="CI357" s="17"/>
    </row>
    <row r="358" spans="2:87" x14ac:dyDescent="0.35">
      <c r="B358" s="6" t="s">
        <v>200</v>
      </c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  <c r="BA358" s="17"/>
      <c r="BB358" s="17"/>
      <c r="BC358" s="17"/>
      <c r="BD358" s="17"/>
      <c r="BE358" s="17"/>
      <c r="BF358" s="17"/>
      <c r="BG358" s="17"/>
      <c r="BH358" s="17"/>
      <c r="BI358" s="17"/>
      <c r="BJ358" s="17"/>
      <c r="BK358" s="17"/>
      <c r="BL358" s="17"/>
      <c r="BM358" s="17"/>
      <c r="BN358" s="17"/>
      <c r="BO358" s="17"/>
      <c r="BP358" s="17"/>
      <c r="BQ358" s="17"/>
      <c r="BR358" s="17"/>
      <c r="BS358" s="17"/>
      <c r="BT358" s="17"/>
      <c r="BU358" s="17"/>
      <c r="BV358" s="17"/>
      <c r="BW358" s="17"/>
      <c r="BX358" s="17"/>
      <c r="BY358" s="17"/>
      <c r="BZ358" s="17"/>
      <c r="CA358" s="17"/>
      <c r="CB358" s="17"/>
      <c r="CC358" s="17"/>
      <c r="CD358" s="17"/>
      <c r="CE358" s="17"/>
      <c r="CF358" s="17"/>
      <c r="CG358" s="17"/>
      <c r="CH358" s="17"/>
      <c r="CI358" s="17"/>
    </row>
    <row r="359" spans="2:87" x14ac:dyDescent="0.35">
      <c r="B359" s="24" t="s">
        <v>163</v>
      </c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  <c r="BA359" s="17"/>
      <c r="BB359" s="17"/>
      <c r="BC359" s="17"/>
      <c r="BD359" s="17"/>
      <c r="BE359" s="17"/>
      <c r="BF359" s="17"/>
      <c r="BG359" s="17"/>
      <c r="BH359" s="17"/>
      <c r="BI359" s="17"/>
      <c r="BJ359" s="17"/>
      <c r="BK359" s="17"/>
      <c r="BL359" s="17"/>
      <c r="BM359" s="17"/>
      <c r="BN359" s="17"/>
      <c r="BO359" s="17"/>
      <c r="BP359" s="17"/>
      <c r="BQ359" s="17"/>
      <c r="BR359" s="17"/>
      <c r="BS359" s="17"/>
      <c r="BT359" s="17"/>
      <c r="BU359" s="17"/>
      <c r="BV359" s="17"/>
      <c r="BW359" s="17"/>
      <c r="BX359" s="17"/>
      <c r="BY359" s="17"/>
      <c r="BZ359" s="17"/>
      <c r="CA359" s="17"/>
      <c r="CB359" s="17"/>
      <c r="CC359" s="17"/>
      <c r="CD359" s="17"/>
      <c r="CE359" s="17"/>
      <c r="CF359" s="17"/>
      <c r="CG359" s="17"/>
      <c r="CH359" s="17"/>
      <c r="CI359" s="17"/>
    </row>
    <row r="360" spans="2:87" x14ac:dyDescent="0.35">
      <c r="B360" t="s">
        <v>157</v>
      </c>
      <c r="C360" s="17">
        <v>0.199408810162854</v>
      </c>
      <c r="D360" s="17">
        <v>0.222933418977211</v>
      </c>
      <c r="E360" s="17">
        <v>0.176604456604148</v>
      </c>
      <c r="F360" s="17"/>
      <c r="G360" s="17">
        <v>0.260468471422446</v>
      </c>
      <c r="H360" s="17">
        <v>0.25672902145550303</v>
      </c>
      <c r="I360" s="17">
        <v>0.226287875947598</v>
      </c>
      <c r="J360" s="17">
        <v>0.12971671572808199</v>
      </c>
      <c r="K360" s="17">
        <v>0.22183377783518601</v>
      </c>
      <c r="L360" s="17">
        <v>0.120737487352053</v>
      </c>
      <c r="M360" s="17"/>
      <c r="N360" s="17">
        <v>0.25772705602495999</v>
      </c>
      <c r="O360" s="17">
        <v>9.5007745498233195E-2</v>
      </c>
      <c r="P360" s="17">
        <v>0.230096735337953</v>
      </c>
      <c r="Q360" s="17">
        <v>0.20394040855850101</v>
      </c>
      <c r="R360" s="17"/>
      <c r="S360" s="17">
        <v>0.234759315283841</v>
      </c>
      <c r="T360" s="17">
        <v>0.175003342377028</v>
      </c>
      <c r="U360" s="17">
        <v>0.18970548878296201</v>
      </c>
      <c r="V360" s="17">
        <v>0.138390297528659</v>
      </c>
      <c r="W360" s="17">
        <v>0.130304858853032</v>
      </c>
      <c r="X360" s="17">
        <v>0.18454301063901599</v>
      </c>
      <c r="Y360" s="17">
        <v>0.19161076877136901</v>
      </c>
      <c r="Z360" s="17">
        <v>0.18923529875626199</v>
      </c>
      <c r="AA360" s="17">
        <v>0.31221622317307601</v>
      </c>
      <c r="AB360" s="17">
        <v>0.17861809515785099</v>
      </c>
      <c r="AC360" s="17">
        <v>0.16755363655932501</v>
      </c>
      <c r="AD360" s="17">
        <v>0.187815667604774</v>
      </c>
      <c r="AE360" s="17"/>
      <c r="AF360" s="17">
        <v>0.141056545916531</v>
      </c>
      <c r="AG360" s="17">
        <v>0.20117096850350299</v>
      </c>
      <c r="AH360" s="17">
        <v>0.217374065918222</v>
      </c>
      <c r="AI360" s="17">
        <v>0.20808564975119301</v>
      </c>
      <c r="AJ360" s="17">
        <v>0.239935593163392</v>
      </c>
      <c r="AK360" s="17"/>
      <c r="AL360" s="17">
        <v>0.18047073776018499</v>
      </c>
      <c r="AM360" s="17">
        <v>0.20099539757208101</v>
      </c>
      <c r="AN360" s="17">
        <v>0.22997109987582701</v>
      </c>
      <c r="AO360" s="17">
        <v>0.21213075284382599</v>
      </c>
      <c r="AP360" s="17"/>
      <c r="AQ360" s="17">
        <v>0.183284232264528</v>
      </c>
      <c r="AR360" s="17">
        <v>0.221071958111697</v>
      </c>
      <c r="AS360" s="17"/>
      <c r="AT360" s="17">
        <v>0.21500744289440099</v>
      </c>
      <c r="AU360" s="17">
        <v>8.66931085750548E-2</v>
      </c>
      <c r="AV360" s="17"/>
      <c r="AW360" s="17">
        <v>0.142254049101735</v>
      </c>
      <c r="AX360" s="17">
        <v>0.20398746305927801</v>
      </c>
      <c r="AY360" s="17">
        <v>0.26080227437611597</v>
      </c>
      <c r="AZ360" s="17"/>
      <c r="BA360" s="17">
        <v>0.28965152104297398</v>
      </c>
      <c r="BB360" s="17">
        <v>0.14822178972998601</v>
      </c>
      <c r="BC360" s="17">
        <v>0.196939653461501</v>
      </c>
      <c r="BD360" s="17">
        <v>6.4845659834661298E-2</v>
      </c>
      <c r="BE360" s="17">
        <v>0.165376973013107</v>
      </c>
      <c r="BF360" s="17"/>
      <c r="BG360" s="17">
        <v>0.15724477864616801</v>
      </c>
      <c r="BH360" s="17">
        <v>0.23208221035120999</v>
      </c>
      <c r="BI360" s="17"/>
      <c r="BJ360" s="17">
        <v>0.19528892190991501</v>
      </c>
      <c r="BK360" s="17">
        <v>0.21273715248269701</v>
      </c>
      <c r="BL360" s="17"/>
      <c r="BM360" s="17">
        <v>0.15543821890394499</v>
      </c>
      <c r="BN360" s="17">
        <v>0.23420056250152599</v>
      </c>
      <c r="BO360" s="17">
        <v>0.20435994509480901</v>
      </c>
      <c r="BP360" s="17">
        <v>8.6374782833579494E-2</v>
      </c>
      <c r="BQ360" s="17">
        <v>0.30184946730515599</v>
      </c>
      <c r="BR360" s="17"/>
      <c r="BS360" s="17">
        <v>0.315216267078888</v>
      </c>
      <c r="BT360" s="17"/>
      <c r="BU360" s="17">
        <v>0.2304399163708</v>
      </c>
      <c r="BV360" s="17">
        <v>0.20740384236471601</v>
      </c>
      <c r="BW360" s="17">
        <v>0.113075314346963</v>
      </c>
      <c r="BX360" s="17">
        <v>0.298989297340437</v>
      </c>
      <c r="BY360" s="17">
        <v>0.121156700251167</v>
      </c>
      <c r="BZ360" s="17"/>
      <c r="CA360" s="17">
        <v>0.37129265443958798</v>
      </c>
      <c r="CB360" s="17"/>
      <c r="CC360" s="17">
        <v>0.21358451110634599</v>
      </c>
      <c r="CD360" s="17">
        <v>0.15186158516921</v>
      </c>
      <c r="CE360" s="17"/>
      <c r="CF360" s="17">
        <v>0.14473727097087999</v>
      </c>
      <c r="CG360" s="17"/>
      <c r="CH360" s="17">
        <v>0.15472996401862199</v>
      </c>
      <c r="CI360" s="17">
        <v>0.28676294889440401</v>
      </c>
    </row>
    <row r="361" spans="2:87" x14ac:dyDescent="0.35">
      <c r="B361" t="s">
        <v>158</v>
      </c>
      <c r="C361" s="17">
        <v>0.30997329265750101</v>
      </c>
      <c r="D361" s="17">
        <v>0.35410818552457701</v>
      </c>
      <c r="E361" s="17">
        <v>0.26718968213462801</v>
      </c>
      <c r="F361" s="17"/>
      <c r="G361" s="17">
        <v>0.29489638611991498</v>
      </c>
      <c r="H361" s="17">
        <v>0.349865454229012</v>
      </c>
      <c r="I361" s="17">
        <v>0.35431526262997598</v>
      </c>
      <c r="J361" s="17">
        <v>0.26192878653818602</v>
      </c>
      <c r="K361" s="17">
        <v>0.37160185593450301</v>
      </c>
      <c r="L361" s="17">
        <v>0.23735318693839999</v>
      </c>
      <c r="M361" s="17"/>
      <c r="N361" s="17">
        <v>0.30229887700950098</v>
      </c>
      <c r="O361" s="17">
        <v>0.35257656796320402</v>
      </c>
      <c r="P361" s="17">
        <v>0.29792011666350598</v>
      </c>
      <c r="Q361" s="17">
        <v>0.287698682851663</v>
      </c>
      <c r="R361" s="17"/>
      <c r="S361" s="17">
        <v>0.30209642704579298</v>
      </c>
      <c r="T361" s="17">
        <v>0.31196403362534197</v>
      </c>
      <c r="U361" s="17">
        <v>0.27865102840338801</v>
      </c>
      <c r="V361" s="17">
        <v>0.34453164545127202</v>
      </c>
      <c r="W361" s="17">
        <v>0.27985540286543997</v>
      </c>
      <c r="X361" s="17">
        <v>0.44243179460426602</v>
      </c>
      <c r="Y361" s="17">
        <v>0.27975253929649901</v>
      </c>
      <c r="Z361" s="17">
        <v>0.360344626832101</v>
      </c>
      <c r="AA361" s="17">
        <v>0.26621128331618699</v>
      </c>
      <c r="AB361" s="17">
        <v>0.32464286107908702</v>
      </c>
      <c r="AC361" s="17">
        <v>0.25920629391282402</v>
      </c>
      <c r="AD361" s="17">
        <v>0.232144864512142</v>
      </c>
      <c r="AE361" s="17"/>
      <c r="AF361" s="17">
        <v>0.275530756601228</v>
      </c>
      <c r="AG361" s="17">
        <v>0.32471019374915799</v>
      </c>
      <c r="AH361" s="17">
        <v>0.28270600574402299</v>
      </c>
      <c r="AI361" s="17">
        <v>0.28609497456465799</v>
      </c>
      <c r="AJ361" s="17">
        <v>0.44023701348701899</v>
      </c>
      <c r="AK361" s="17"/>
      <c r="AL361" s="17">
        <v>0.26960989454245199</v>
      </c>
      <c r="AM361" s="17">
        <v>0.31985063268097302</v>
      </c>
      <c r="AN361" s="17">
        <v>0.29822593787086599</v>
      </c>
      <c r="AO361" s="17">
        <v>0.49583526331988997</v>
      </c>
      <c r="AP361" s="17"/>
      <c r="AQ361" s="17">
        <v>0.31749870071605102</v>
      </c>
      <c r="AR361" s="17">
        <v>0.29986301075271399</v>
      </c>
      <c r="AS361" s="17"/>
      <c r="AT361" s="17">
        <v>0.33925447626414401</v>
      </c>
      <c r="AU361" s="17">
        <v>0.25043907929401699</v>
      </c>
      <c r="AV361" s="17"/>
      <c r="AW361" s="17">
        <v>0.31374049158239398</v>
      </c>
      <c r="AX361" s="17">
        <v>0.33550708964248999</v>
      </c>
      <c r="AY361" s="17">
        <v>0.28765351909478798</v>
      </c>
      <c r="AZ361" s="17"/>
      <c r="BA361" s="17">
        <v>0.314626222150032</v>
      </c>
      <c r="BB361" s="17">
        <v>0.33809227996279501</v>
      </c>
      <c r="BC361" s="17">
        <v>0.27624700654829998</v>
      </c>
      <c r="BD361" s="17">
        <v>0.293954745661898</v>
      </c>
      <c r="BE361" s="17">
        <v>0.38884745132040699</v>
      </c>
      <c r="BF361" s="17"/>
      <c r="BG361" s="17">
        <v>0.26943566439771399</v>
      </c>
      <c r="BH361" s="17">
        <v>0.34138637397764698</v>
      </c>
      <c r="BI361" s="17"/>
      <c r="BJ361" s="17">
        <v>0.32629273469988301</v>
      </c>
      <c r="BK361" s="17">
        <v>0.25307302120839897</v>
      </c>
      <c r="BL361" s="17"/>
      <c r="BM361" s="17">
        <v>0.27217231376408801</v>
      </c>
      <c r="BN361" s="17">
        <v>0.33318583540104202</v>
      </c>
      <c r="BO361" s="17">
        <v>0.28968131024302701</v>
      </c>
      <c r="BP361" s="17">
        <v>0.247961908258757</v>
      </c>
      <c r="BQ361" s="17">
        <v>0.48035612636254199</v>
      </c>
      <c r="BR361" s="17"/>
      <c r="BS361" s="17">
        <v>0.49916660248036299</v>
      </c>
      <c r="BT361" s="17"/>
      <c r="BU361" s="17">
        <v>0.27326741597993698</v>
      </c>
      <c r="BV361" s="17">
        <v>0.25823335418439902</v>
      </c>
      <c r="BW361" s="17">
        <v>0.28185450848125898</v>
      </c>
      <c r="BX361" s="17">
        <v>0.51925433657457598</v>
      </c>
      <c r="BY361" s="17">
        <v>0.25407647765164498</v>
      </c>
      <c r="BZ361" s="17"/>
      <c r="CA361" s="17">
        <v>0.50694265906305602</v>
      </c>
      <c r="CB361" s="17"/>
      <c r="CC361" s="17">
        <v>0.31763146636629502</v>
      </c>
      <c r="CD361" s="17">
        <v>0.29178959705920099</v>
      </c>
      <c r="CE361" s="17"/>
      <c r="CF361" s="17">
        <v>0.30483146093550201</v>
      </c>
      <c r="CG361" s="17"/>
      <c r="CH361" s="17">
        <v>0.352108798759105</v>
      </c>
      <c r="CI361" s="17">
        <v>0.31773643722603401</v>
      </c>
    </row>
    <row r="362" spans="2:87" x14ac:dyDescent="0.35">
      <c r="B362" t="s">
        <v>159</v>
      </c>
      <c r="C362" s="17">
        <v>0.144590098070599</v>
      </c>
      <c r="D362" s="17">
        <v>0.141018581558887</v>
      </c>
      <c r="E362" s="17">
        <v>0.148052265110935</v>
      </c>
      <c r="F362" s="17"/>
      <c r="G362" s="17">
        <v>0.13665920011351601</v>
      </c>
      <c r="H362" s="17">
        <v>9.7897915524331094E-2</v>
      </c>
      <c r="I362" s="17">
        <v>0.124989855256814</v>
      </c>
      <c r="J362" s="17">
        <v>0.270229925654285</v>
      </c>
      <c r="K362" s="17">
        <v>9.8730536553240503E-2</v>
      </c>
      <c r="L362" s="17">
        <v>0.129255874654535</v>
      </c>
      <c r="M362" s="17"/>
      <c r="N362" s="17">
        <v>0.15202510023634699</v>
      </c>
      <c r="O362" s="17">
        <v>0.11837890283074</v>
      </c>
      <c r="P362" s="17">
        <v>0.17096892113513801</v>
      </c>
      <c r="Q362" s="17">
        <v>0.13860044297876201</v>
      </c>
      <c r="R362" s="17"/>
      <c r="S362" s="17">
        <v>0.10069994019848701</v>
      </c>
      <c r="T362" s="17">
        <v>0.12975226109298099</v>
      </c>
      <c r="U362" s="17">
        <v>0.159704709528557</v>
      </c>
      <c r="V362" s="17">
        <v>0.112245273392777</v>
      </c>
      <c r="W362" s="17">
        <v>0.202025202657176</v>
      </c>
      <c r="X362" s="17">
        <v>0.14802409785679599</v>
      </c>
      <c r="Y362" s="17">
        <v>0.13796656017091399</v>
      </c>
      <c r="Z362" s="17">
        <v>0.183190555367336</v>
      </c>
      <c r="AA362" s="17">
        <v>0.117393003898807</v>
      </c>
      <c r="AB362" s="17">
        <v>0.246770826925202</v>
      </c>
      <c r="AC362" s="17">
        <v>0.125192661757664</v>
      </c>
      <c r="AD362" s="17">
        <v>0.106284237538761</v>
      </c>
      <c r="AE362" s="17"/>
      <c r="AF362" s="17">
        <v>0.16157757804512701</v>
      </c>
      <c r="AG362" s="17">
        <v>0.13482465168227201</v>
      </c>
      <c r="AH362" s="17">
        <v>0.13410610603870801</v>
      </c>
      <c r="AI362" s="17">
        <v>0.19805476733260799</v>
      </c>
      <c r="AJ362" s="17">
        <v>0.117753910420743</v>
      </c>
      <c r="AK362" s="17"/>
      <c r="AL362" s="17">
        <v>0.13914886729076201</v>
      </c>
      <c r="AM362" s="17">
        <v>0.151050917949032</v>
      </c>
      <c r="AN362" s="17">
        <v>0.16841012806371899</v>
      </c>
      <c r="AO362" s="17">
        <v>8.3199411306107904E-2</v>
      </c>
      <c r="AP362" s="17"/>
      <c r="AQ362" s="17">
        <v>0.15395258993701599</v>
      </c>
      <c r="AR362" s="17">
        <v>0.13201171941468001</v>
      </c>
      <c r="AS362" s="17"/>
      <c r="AT362" s="17">
        <v>0.13585285604267</v>
      </c>
      <c r="AU362" s="17">
        <v>0.133092983023438</v>
      </c>
      <c r="AV362" s="17"/>
      <c r="AW362" s="17">
        <v>0.13891413381154799</v>
      </c>
      <c r="AX362" s="17">
        <v>0.14987730234484101</v>
      </c>
      <c r="AY362" s="17">
        <v>0.15067714937312299</v>
      </c>
      <c r="AZ362" s="17"/>
      <c r="BA362" s="17">
        <v>0.12693317649556199</v>
      </c>
      <c r="BB362" s="17">
        <v>0.131883906662772</v>
      </c>
      <c r="BC362" s="17">
        <v>0.18405853928736199</v>
      </c>
      <c r="BD362" s="17">
        <v>0.12869548802515199</v>
      </c>
      <c r="BE362" s="17">
        <v>7.7550157282068904E-2</v>
      </c>
      <c r="BF362" s="17"/>
      <c r="BG362" s="17">
        <v>0.14399113344860301</v>
      </c>
      <c r="BH362" s="17">
        <v>0.14505424274768999</v>
      </c>
      <c r="BI362" s="17"/>
      <c r="BJ362" s="17">
        <v>0.134619628699194</v>
      </c>
      <c r="BK362" s="17">
        <v>0.17576309090081901</v>
      </c>
      <c r="BL362" s="17"/>
      <c r="BM362" s="17">
        <v>0.183609850063225</v>
      </c>
      <c r="BN362" s="17">
        <v>0.120877570878824</v>
      </c>
      <c r="BO362" s="17">
        <v>0.17061780034804</v>
      </c>
      <c r="BP362" s="17">
        <v>0.15467886381211399</v>
      </c>
      <c r="BQ362" s="17">
        <v>7.4015431971630394E-2</v>
      </c>
      <c r="BR362" s="17"/>
      <c r="BS362" s="17">
        <v>8.3387300387065003E-2</v>
      </c>
      <c r="BT362" s="17"/>
      <c r="BU362" s="17">
        <v>0.14565174727556801</v>
      </c>
      <c r="BV362" s="17">
        <v>0.17737791794472699</v>
      </c>
      <c r="BW362" s="17">
        <v>0.158735529707168</v>
      </c>
      <c r="BX362" s="17">
        <v>5.9473344390901899E-2</v>
      </c>
      <c r="BY362" s="17">
        <v>0.220981952707099</v>
      </c>
      <c r="BZ362" s="17"/>
      <c r="CA362" s="17">
        <v>5.39556292961169E-2</v>
      </c>
      <c r="CB362" s="17"/>
      <c r="CC362" s="17">
        <v>0.13484671329568701</v>
      </c>
      <c r="CD362" s="17">
        <v>0.204789942087618</v>
      </c>
      <c r="CE362" s="17"/>
      <c r="CF362" s="17">
        <v>0.14970235185743799</v>
      </c>
      <c r="CG362" s="17"/>
      <c r="CH362" s="17">
        <v>0.12800506224879099</v>
      </c>
      <c r="CI362" s="17">
        <v>0.13604652530262301</v>
      </c>
    </row>
    <row r="363" spans="2:87" x14ac:dyDescent="0.35">
      <c r="B363" t="s">
        <v>160</v>
      </c>
      <c r="C363" s="17">
        <v>0.12870031276711999</v>
      </c>
      <c r="D363" s="17">
        <v>0.13424860324408</v>
      </c>
      <c r="E363" s="17">
        <v>0.123321894843937</v>
      </c>
      <c r="F363" s="17"/>
      <c r="G363" s="17">
        <v>0.154007318657091</v>
      </c>
      <c r="H363" s="17">
        <v>0.19623173013738199</v>
      </c>
      <c r="I363" s="17">
        <v>0.10900020833625999</v>
      </c>
      <c r="J363" s="17">
        <v>0.159839153944528</v>
      </c>
      <c r="K363" s="17">
        <v>7.9170319965399402E-2</v>
      </c>
      <c r="L363" s="17">
        <v>7.58451401636282E-2</v>
      </c>
      <c r="M363" s="17"/>
      <c r="N363" s="17">
        <v>0.13723161509704401</v>
      </c>
      <c r="O363" s="17">
        <v>0.203926919457355</v>
      </c>
      <c r="P363" s="17">
        <v>0.11153753338340799</v>
      </c>
      <c r="Q363" s="17">
        <v>7.3076052888989995E-2</v>
      </c>
      <c r="R363" s="17"/>
      <c r="S363" s="17">
        <v>0.13497555688856999</v>
      </c>
      <c r="T363" s="17">
        <v>0.15010167095837099</v>
      </c>
      <c r="U363" s="17">
        <v>0.130227843714006</v>
      </c>
      <c r="V363" s="17">
        <v>0.131012300823033</v>
      </c>
      <c r="W363" s="17">
        <v>0.14640736892755399</v>
      </c>
      <c r="X363" s="17">
        <v>0.102334759699456</v>
      </c>
      <c r="Y363" s="17">
        <v>0.144089516416156</v>
      </c>
      <c r="Z363" s="17">
        <v>0.13630263712065399</v>
      </c>
      <c r="AA363" s="17">
        <v>0.14525130993985799</v>
      </c>
      <c r="AB363" s="17">
        <v>4.1248693393527103E-2</v>
      </c>
      <c r="AC363" s="17">
        <v>0.127044241993711</v>
      </c>
      <c r="AD363" s="17">
        <v>0.19030944877589001</v>
      </c>
      <c r="AE363" s="17"/>
      <c r="AF363" s="17">
        <v>0.12410597781211601</v>
      </c>
      <c r="AG363" s="17">
        <v>0.12591936587734201</v>
      </c>
      <c r="AH363" s="17">
        <v>0.17568656978684899</v>
      </c>
      <c r="AI363" s="17">
        <v>0.11025554726787801</v>
      </c>
      <c r="AJ363" s="17">
        <v>6.8594370265748703E-2</v>
      </c>
      <c r="AK363" s="17"/>
      <c r="AL363" s="17">
        <v>0.131622517252381</v>
      </c>
      <c r="AM363" s="17">
        <v>8.01124000599127E-2</v>
      </c>
      <c r="AN363" s="17">
        <v>0.191626864091958</v>
      </c>
      <c r="AO363" s="17">
        <v>0.18625428617793299</v>
      </c>
      <c r="AP363" s="17"/>
      <c r="AQ363" s="17">
        <v>0.103686828504507</v>
      </c>
      <c r="AR363" s="17">
        <v>0.16230558378344101</v>
      </c>
      <c r="AS363" s="17"/>
      <c r="AT363" s="17">
        <v>0.14190464386385601</v>
      </c>
      <c r="AU363" s="17">
        <v>9.7591246258082506E-2</v>
      </c>
      <c r="AV363" s="17"/>
      <c r="AW363" s="17">
        <v>0.12087266188659</v>
      </c>
      <c r="AX363" s="17">
        <v>0.10827614928418799</v>
      </c>
      <c r="AY363" s="17">
        <v>0.14657146979959099</v>
      </c>
      <c r="AZ363" s="17"/>
      <c r="BA363" s="17">
        <v>0.103801451110455</v>
      </c>
      <c r="BB363" s="17">
        <v>0.17497092371488901</v>
      </c>
      <c r="BC363" s="17">
        <v>0.114188599393798</v>
      </c>
      <c r="BD363" s="17">
        <v>0.15672385197438801</v>
      </c>
      <c r="BE363" s="17">
        <v>7.5486293983788602E-2</v>
      </c>
      <c r="BF363" s="17"/>
      <c r="BG363" s="17">
        <v>0.18346823824514899</v>
      </c>
      <c r="BH363" s="17">
        <v>8.6260008027247606E-2</v>
      </c>
      <c r="BI363" s="17"/>
      <c r="BJ363" s="17">
        <v>0.144590679021454</v>
      </c>
      <c r="BK363" s="17">
        <v>6.7319488869303001E-2</v>
      </c>
      <c r="BL363" s="17"/>
      <c r="BM363" s="17">
        <v>4.5810256586965102E-2</v>
      </c>
      <c r="BN363" s="17">
        <v>6.9687804023671404E-2</v>
      </c>
      <c r="BO363" s="17">
        <v>0.19643403885482799</v>
      </c>
      <c r="BP363" s="17">
        <v>0.142650602165693</v>
      </c>
      <c r="BQ363" s="17">
        <v>0</v>
      </c>
      <c r="BR363" s="17"/>
      <c r="BS363" s="17">
        <v>7.0395313438888496E-3</v>
      </c>
      <c r="BT363" s="17"/>
      <c r="BU363" s="17">
        <v>5.9968888224211599E-2</v>
      </c>
      <c r="BV363" s="17">
        <v>0.21949948402705399</v>
      </c>
      <c r="BW363" s="17">
        <v>0.19235029438121201</v>
      </c>
      <c r="BX363" s="17">
        <v>0</v>
      </c>
      <c r="BY363" s="17">
        <v>0.114924626492133</v>
      </c>
      <c r="BZ363" s="17"/>
      <c r="CA363" s="17">
        <v>2.3899184430746401E-2</v>
      </c>
      <c r="CB363" s="17"/>
      <c r="CC363" s="17">
        <v>0.117298971068447</v>
      </c>
      <c r="CD363" s="17">
        <v>0.184466146502235</v>
      </c>
      <c r="CE363" s="17"/>
      <c r="CF363" s="17">
        <v>0.164867852598305</v>
      </c>
      <c r="CG363" s="17"/>
      <c r="CH363" s="17">
        <v>9.3264540735648896E-2</v>
      </c>
      <c r="CI363" s="17">
        <v>0.160789228504406</v>
      </c>
    </row>
    <row r="364" spans="2:87" x14ac:dyDescent="0.35">
      <c r="B364" t="s">
        <v>161</v>
      </c>
      <c r="C364" s="17">
        <v>0.217327486341925</v>
      </c>
      <c r="D364" s="17">
        <v>0.14769121069524399</v>
      </c>
      <c r="E364" s="17">
        <v>0.28483170130635299</v>
      </c>
      <c r="F364" s="17"/>
      <c r="G364" s="17">
        <v>0.15396862368703201</v>
      </c>
      <c r="H364" s="17">
        <v>9.9275878653772603E-2</v>
      </c>
      <c r="I364" s="17">
        <v>0.18540679782935099</v>
      </c>
      <c r="J364" s="17">
        <v>0.17828541813491899</v>
      </c>
      <c r="K364" s="17">
        <v>0.22866350971167099</v>
      </c>
      <c r="L364" s="17">
        <v>0.436808310891383</v>
      </c>
      <c r="M364" s="17"/>
      <c r="N364" s="17">
        <v>0.150717351632147</v>
      </c>
      <c r="O364" s="17">
        <v>0.230109864250468</v>
      </c>
      <c r="P364" s="17">
        <v>0.18947669347999499</v>
      </c>
      <c r="Q364" s="17">
        <v>0.29668441272208301</v>
      </c>
      <c r="R364" s="17"/>
      <c r="S364" s="17">
        <v>0.227468760583309</v>
      </c>
      <c r="T364" s="17">
        <v>0.23317869194627799</v>
      </c>
      <c r="U364" s="17">
        <v>0.241710929571088</v>
      </c>
      <c r="V364" s="17">
        <v>0.27382048280425902</v>
      </c>
      <c r="W364" s="17">
        <v>0.24140716669679799</v>
      </c>
      <c r="X364" s="17">
        <v>0.12266633720046601</v>
      </c>
      <c r="Y364" s="17">
        <v>0.24658061534506201</v>
      </c>
      <c r="Z364" s="17">
        <v>0.13092688192364699</v>
      </c>
      <c r="AA364" s="17">
        <v>0.15892817967207301</v>
      </c>
      <c r="AB364" s="17">
        <v>0.208719523444334</v>
      </c>
      <c r="AC364" s="17">
        <v>0.32100316577647497</v>
      </c>
      <c r="AD364" s="17">
        <v>0.28344578156843298</v>
      </c>
      <c r="AE364" s="17"/>
      <c r="AF364" s="17">
        <v>0.29772914162499697</v>
      </c>
      <c r="AG364" s="17">
        <v>0.213374820187725</v>
      </c>
      <c r="AH364" s="17">
        <v>0.190127252512199</v>
      </c>
      <c r="AI364" s="17">
        <v>0.19750906108366301</v>
      </c>
      <c r="AJ364" s="17">
        <v>0.133479112663098</v>
      </c>
      <c r="AK364" s="17"/>
      <c r="AL364" s="17">
        <v>0.27914798315422101</v>
      </c>
      <c r="AM364" s="17">
        <v>0.247990651738002</v>
      </c>
      <c r="AN364" s="17">
        <v>0.11176597009762999</v>
      </c>
      <c r="AO364" s="17">
        <v>2.2580286352243E-2</v>
      </c>
      <c r="AP364" s="17"/>
      <c r="AQ364" s="17">
        <v>0.24157764857789801</v>
      </c>
      <c r="AR364" s="17">
        <v>0.18474772793746799</v>
      </c>
      <c r="AS364" s="17"/>
      <c r="AT364" s="17">
        <v>0.16798058093492901</v>
      </c>
      <c r="AU364" s="17">
        <v>0.432183582849408</v>
      </c>
      <c r="AV364" s="17"/>
      <c r="AW364" s="17">
        <v>0.28421866361773301</v>
      </c>
      <c r="AX364" s="17">
        <v>0.20235199566920301</v>
      </c>
      <c r="AY364" s="17">
        <v>0.15429558735638099</v>
      </c>
      <c r="AZ364" s="17"/>
      <c r="BA364" s="17">
        <v>0.16498762920097701</v>
      </c>
      <c r="BB364" s="17">
        <v>0.206831099929558</v>
      </c>
      <c r="BC364" s="17">
        <v>0.22856620130904001</v>
      </c>
      <c r="BD364" s="17">
        <v>0.3557802545039</v>
      </c>
      <c r="BE364" s="17">
        <v>0.29273912440062799</v>
      </c>
      <c r="BF364" s="17"/>
      <c r="BG364" s="17">
        <v>0.245860185262366</v>
      </c>
      <c r="BH364" s="17">
        <v>0.195217164896204</v>
      </c>
      <c r="BI364" s="17"/>
      <c r="BJ364" s="17">
        <v>0.199208035669554</v>
      </c>
      <c r="BK364" s="17">
        <v>0.291107246538783</v>
      </c>
      <c r="BL364" s="17"/>
      <c r="BM364" s="17">
        <v>0.34296936068177603</v>
      </c>
      <c r="BN364" s="17">
        <v>0.24204822719493699</v>
      </c>
      <c r="BO364" s="17">
        <v>0.13890690545929699</v>
      </c>
      <c r="BP364" s="17">
        <v>0.36833384292985699</v>
      </c>
      <c r="BQ364" s="17">
        <v>0.143778974360672</v>
      </c>
      <c r="BR364" s="17"/>
      <c r="BS364" s="17">
        <v>9.5190298709795104E-2</v>
      </c>
      <c r="BT364" s="17"/>
      <c r="BU364" s="17">
        <v>0.29067203214948301</v>
      </c>
      <c r="BV364" s="17">
        <v>0.13748540147910401</v>
      </c>
      <c r="BW364" s="17">
        <v>0.25398435308339701</v>
      </c>
      <c r="BX364" s="17">
        <v>0.122283021694085</v>
      </c>
      <c r="BY364" s="17">
        <v>0.28886024289795698</v>
      </c>
      <c r="BZ364" s="17"/>
      <c r="CA364" s="17">
        <v>4.3909872770492998E-2</v>
      </c>
      <c r="CB364" s="17"/>
      <c r="CC364" s="17">
        <v>0.216638338163226</v>
      </c>
      <c r="CD364" s="17">
        <v>0.16709272918173601</v>
      </c>
      <c r="CE364" s="17"/>
      <c r="CF364" s="17">
        <v>0.23586106363787501</v>
      </c>
      <c r="CG364" s="17"/>
      <c r="CH364" s="17">
        <v>0.27189163423783302</v>
      </c>
      <c r="CI364" s="17">
        <v>9.8664860072533098E-2</v>
      </c>
    </row>
    <row r="365" spans="2:87" x14ac:dyDescent="0.35"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  <c r="BA365" s="17"/>
      <c r="BB365" s="17"/>
      <c r="BC365" s="17"/>
      <c r="BD365" s="17"/>
      <c r="BE365" s="17"/>
      <c r="BF365" s="17"/>
      <c r="BG365" s="17"/>
      <c r="BH365" s="17"/>
      <c r="BI365" s="17"/>
      <c r="BJ365" s="17"/>
      <c r="BK365" s="17"/>
      <c r="BL365" s="17"/>
      <c r="BM365" s="17"/>
      <c r="BN365" s="17"/>
      <c r="BO365" s="17"/>
      <c r="BP365" s="17"/>
      <c r="BQ365" s="17"/>
      <c r="BR365" s="17"/>
      <c r="BS365" s="17"/>
      <c r="BT365" s="17"/>
      <c r="BU365" s="17"/>
      <c r="BV365" s="17"/>
      <c r="BW365" s="17"/>
      <c r="BX365" s="17"/>
      <c r="BY365" s="17"/>
      <c r="BZ365" s="17"/>
      <c r="CA365" s="17"/>
      <c r="CB365" s="17"/>
      <c r="CC365" s="17"/>
      <c r="CD365" s="17"/>
      <c r="CE365" s="17"/>
      <c r="CF365" s="17"/>
      <c r="CG365" s="17"/>
      <c r="CH365" s="17"/>
      <c r="CI365" s="17"/>
    </row>
    <row r="366" spans="2:87" x14ac:dyDescent="0.35">
      <c r="B366" s="6" t="s">
        <v>201</v>
      </c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  <c r="BA366" s="17"/>
      <c r="BB366" s="17"/>
      <c r="BC366" s="17"/>
      <c r="BD366" s="17"/>
      <c r="BE366" s="17"/>
      <c r="BF366" s="17"/>
      <c r="BG366" s="17"/>
      <c r="BH366" s="17"/>
      <c r="BI366" s="17"/>
      <c r="BJ366" s="17"/>
      <c r="BK366" s="17"/>
      <c r="BL366" s="17"/>
      <c r="BM366" s="17"/>
      <c r="BN366" s="17"/>
      <c r="BO366" s="17"/>
      <c r="BP366" s="17"/>
      <c r="BQ366" s="17"/>
      <c r="BR366" s="17"/>
      <c r="BS366" s="17"/>
      <c r="BT366" s="17"/>
      <c r="BU366" s="17"/>
      <c r="BV366" s="17"/>
      <c r="BW366" s="17"/>
      <c r="BX366" s="17"/>
      <c r="BY366" s="17"/>
      <c r="BZ366" s="17"/>
      <c r="CA366" s="17"/>
      <c r="CB366" s="17"/>
      <c r="CC366" s="17"/>
      <c r="CD366" s="17"/>
      <c r="CE366" s="17"/>
      <c r="CF366" s="17"/>
      <c r="CG366" s="17"/>
      <c r="CH366" s="17"/>
      <c r="CI366" s="17"/>
    </row>
    <row r="367" spans="2:87" x14ac:dyDescent="0.35">
      <c r="B367" s="24" t="s">
        <v>163</v>
      </c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  <c r="BA367" s="17"/>
      <c r="BB367" s="17"/>
      <c r="BC367" s="17"/>
      <c r="BD367" s="17"/>
      <c r="BE367" s="17"/>
      <c r="BF367" s="17"/>
      <c r="BG367" s="17"/>
      <c r="BH367" s="17"/>
      <c r="BI367" s="17"/>
      <c r="BJ367" s="17"/>
      <c r="BK367" s="17"/>
      <c r="BL367" s="17"/>
      <c r="BM367" s="17"/>
      <c r="BN367" s="17"/>
      <c r="BO367" s="17"/>
      <c r="BP367" s="17"/>
      <c r="BQ367" s="17"/>
      <c r="BR367" s="17"/>
      <c r="BS367" s="17"/>
      <c r="BT367" s="17"/>
      <c r="BU367" s="17"/>
      <c r="BV367" s="17"/>
      <c r="BW367" s="17"/>
      <c r="BX367" s="17"/>
      <c r="BY367" s="17"/>
      <c r="BZ367" s="17"/>
      <c r="CA367" s="17"/>
      <c r="CB367" s="17"/>
      <c r="CC367" s="17"/>
      <c r="CD367" s="17"/>
      <c r="CE367" s="17"/>
      <c r="CF367" s="17"/>
      <c r="CG367" s="17"/>
      <c r="CH367" s="17"/>
      <c r="CI367" s="17"/>
    </row>
    <row r="368" spans="2:87" x14ac:dyDescent="0.35">
      <c r="B368" t="s">
        <v>157</v>
      </c>
      <c r="C368" s="17">
        <v>6.1690304681826E-2</v>
      </c>
      <c r="D368" s="17">
        <v>6.6891732969388704E-2</v>
      </c>
      <c r="E368" s="17">
        <v>5.6648129034363302E-2</v>
      </c>
      <c r="F368" s="17"/>
      <c r="G368" s="17">
        <v>5.9350915640780197E-2</v>
      </c>
      <c r="H368" s="17">
        <v>7.7541485155828094E-2</v>
      </c>
      <c r="I368" s="17">
        <v>7.1498016650015497E-2</v>
      </c>
      <c r="J368" s="17">
        <v>9.9961232020569293E-2</v>
      </c>
      <c r="K368" s="17">
        <v>5.3202410145861599E-2</v>
      </c>
      <c r="L368" s="17">
        <v>8.7002273744345403E-3</v>
      </c>
      <c r="M368" s="17"/>
      <c r="N368" s="17">
        <v>6.7035418280004297E-2</v>
      </c>
      <c r="O368" s="17">
        <v>2.3613471286440299E-2</v>
      </c>
      <c r="P368" s="17">
        <v>7.3235962361160395E-2</v>
      </c>
      <c r="Q368" s="17">
        <v>7.8805128606811201E-2</v>
      </c>
      <c r="R368" s="17"/>
      <c r="S368" s="17">
        <v>4.7890430081600599E-2</v>
      </c>
      <c r="T368" s="17">
        <v>4.4263152119256702E-2</v>
      </c>
      <c r="U368" s="17">
        <v>7.7172894826274693E-2</v>
      </c>
      <c r="V368" s="17">
        <v>4.49421607175143E-2</v>
      </c>
      <c r="W368" s="17">
        <v>0.115346749317076</v>
      </c>
      <c r="X368" s="17">
        <v>7.2225271464207097E-2</v>
      </c>
      <c r="Y368" s="17">
        <v>6.5097758899881203E-2</v>
      </c>
      <c r="Z368" s="17">
        <v>4.1476273465998498E-2</v>
      </c>
      <c r="AA368" s="17">
        <v>6.1798774290099598E-2</v>
      </c>
      <c r="AB368" s="17">
        <v>7.2563668124873207E-2</v>
      </c>
      <c r="AC368" s="17">
        <v>3.7722192133328697E-2</v>
      </c>
      <c r="AD368" s="17">
        <v>5.7472142168679699E-2</v>
      </c>
      <c r="AE368" s="17"/>
      <c r="AF368" s="17">
        <v>7.7448655541256697E-2</v>
      </c>
      <c r="AG368" s="17">
        <v>5.3851191800956003E-2</v>
      </c>
      <c r="AH368" s="17">
        <v>8.0132315246462693E-2</v>
      </c>
      <c r="AI368" s="17">
        <v>6.8139009891386298E-2</v>
      </c>
      <c r="AJ368" s="17">
        <v>3.1921678137317402E-2</v>
      </c>
      <c r="AK368" s="17"/>
      <c r="AL368" s="17">
        <v>4.7377966704270698E-2</v>
      </c>
      <c r="AM368" s="17">
        <v>4.9960522072691603E-2</v>
      </c>
      <c r="AN368" s="17">
        <v>0.103846203499862</v>
      </c>
      <c r="AO368" s="17">
        <v>8.4840270196416101E-2</v>
      </c>
      <c r="AP368" s="17"/>
      <c r="AQ368" s="17">
        <v>7.2149660098998494E-2</v>
      </c>
      <c r="AR368" s="17">
        <v>4.7638304977991298E-2</v>
      </c>
      <c r="AS368" s="17"/>
      <c r="AT368" s="17">
        <v>6.5476095994906003E-2</v>
      </c>
      <c r="AU368" s="17">
        <v>1.8044257201321998E-2</v>
      </c>
      <c r="AV368" s="17"/>
      <c r="AW368" s="17">
        <v>5.80504195375919E-2</v>
      </c>
      <c r="AX368" s="17">
        <v>5.8629910109064702E-2</v>
      </c>
      <c r="AY368" s="17">
        <v>7.2119572488874101E-2</v>
      </c>
      <c r="AZ368" s="17"/>
      <c r="BA368" s="17">
        <v>9.8708122639635104E-2</v>
      </c>
      <c r="BB368" s="17">
        <v>4.59779071930453E-2</v>
      </c>
      <c r="BC368" s="17">
        <v>5.9586176380773202E-2</v>
      </c>
      <c r="BD368" s="17">
        <v>1.9777093393093002E-2</v>
      </c>
      <c r="BE368" s="17">
        <v>0</v>
      </c>
      <c r="BF368" s="17"/>
      <c r="BG368" s="17">
        <v>4.1561231413688601E-2</v>
      </c>
      <c r="BH368" s="17">
        <v>7.7288558516977496E-2</v>
      </c>
      <c r="BI368" s="17"/>
      <c r="BJ368" s="17">
        <v>5.5093288017204797E-2</v>
      </c>
      <c r="BK368" s="17">
        <v>8.7898379172112295E-2</v>
      </c>
      <c r="BL368" s="17"/>
      <c r="BM368" s="17">
        <v>1.2143748153906999E-2</v>
      </c>
      <c r="BN368" s="17">
        <v>8.2851943666572295E-2</v>
      </c>
      <c r="BO368" s="17">
        <v>4.9003483649123603E-2</v>
      </c>
      <c r="BP368" s="17">
        <v>6.56502569707237E-2</v>
      </c>
      <c r="BQ368" s="17">
        <v>9.9948469779854499E-2</v>
      </c>
      <c r="BR368" s="17"/>
      <c r="BS368" s="17">
        <v>7.8804626329134694E-2</v>
      </c>
      <c r="BT368" s="17"/>
      <c r="BU368" s="17">
        <v>7.4521750451842395E-2</v>
      </c>
      <c r="BV368" s="17">
        <v>3.7754149435164301E-2</v>
      </c>
      <c r="BW368" s="17">
        <v>4.2682208410165401E-2</v>
      </c>
      <c r="BX368" s="17">
        <v>8.7522907361907903E-2</v>
      </c>
      <c r="BY368" s="17">
        <v>8.9355728190075395E-2</v>
      </c>
      <c r="BZ368" s="17"/>
      <c r="CA368" s="17">
        <v>0.104938722794103</v>
      </c>
      <c r="CB368" s="17"/>
      <c r="CC368" s="17">
        <v>6.60922407147716E-2</v>
      </c>
      <c r="CD368" s="17">
        <v>5.11151855943811E-2</v>
      </c>
      <c r="CE368" s="17"/>
      <c r="CF368" s="17">
        <v>4.5236092258191099E-2</v>
      </c>
      <c r="CG368" s="17"/>
      <c r="CH368" s="17">
        <v>4.8757954076619002E-2</v>
      </c>
      <c r="CI368" s="17">
        <v>0.11426567029026199</v>
      </c>
    </row>
    <row r="369" spans="2:87" x14ac:dyDescent="0.35">
      <c r="B369" t="s">
        <v>158</v>
      </c>
      <c r="C369" s="17">
        <v>0.27316659500785401</v>
      </c>
      <c r="D369" s="17">
        <v>0.34284938011008298</v>
      </c>
      <c r="E369" s="17">
        <v>0.20561729457243899</v>
      </c>
      <c r="F369" s="17"/>
      <c r="G369" s="17">
        <v>0.46657951084495902</v>
      </c>
      <c r="H369" s="17">
        <v>0.33745982510196698</v>
      </c>
      <c r="I369" s="17">
        <v>0.27355108356355601</v>
      </c>
      <c r="J369" s="17">
        <v>0.160041860308135</v>
      </c>
      <c r="K369" s="17">
        <v>0.26706217673758897</v>
      </c>
      <c r="L369" s="17">
        <v>0.17636457887104301</v>
      </c>
      <c r="M369" s="17"/>
      <c r="N369" s="17">
        <v>0.33555828738156801</v>
      </c>
      <c r="O369" s="17">
        <v>0.23895792114436301</v>
      </c>
      <c r="P369" s="17">
        <v>0.300027577787702</v>
      </c>
      <c r="Q369" s="17">
        <v>0.21298837699975101</v>
      </c>
      <c r="R369" s="17"/>
      <c r="S369" s="17">
        <v>0.38066806949557003</v>
      </c>
      <c r="T369" s="17">
        <v>0.25577144916795702</v>
      </c>
      <c r="U369" s="17">
        <v>0.16728402341154699</v>
      </c>
      <c r="V369" s="17">
        <v>0.29254887630967902</v>
      </c>
      <c r="W369" s="17">
        <v>0.374088345103683</v>
      </c>
      <c r="X369" s="17">
        <v>0.192783678043111</v>
      </c>
      <c r="Y369" s="17">
        <v>0.18289224785490901</v>
      </c>
      <c r="Z369" s="17">
        <v>0.17913503418076501</v>
      </c>
      <c r="AA369" s="17">
        <v>0.29161031798635401</v>
      </c>
      <c r="AB369" s="17">
        <v>0.28620973207398098</v>
      </c>
      <c r="AC369" s="17">
        <v>0.16813491314871301</v>
      </c>
      <c r="AD369" s="17">
        <v>0.30718436941773197</v>
      </c>
      <c r="AE369" s="17"/>
      <c r="AF369" s="17">
        <v>0.21724361177430501</v>
      </c>
      <c r="AG369" s="17">
        <v>0.29070418947113502</v>
      </c>
      <c r="AH369" s="17">
        <v>0.20431403434166001</v>
      </c>
      <c r="AI369" s="17">
        <v>0.305821890886117</v>
      </c>
      <c r="AJ369" s="17">
        <v>0.39195884718666901</v>
      </c>
      <c r="AK369" s="17"/>
      <c r="AL369" s="17">
        <v>0.21063399254283599</v>
      </c>
      <c r="AM369" s="17">
        <v>0.32529544721494102</v>
      </c>
      <c r="AN369" s="17">
        <v>0.32421292581715899</v>
      </c>
      <c r="AO369" s="17">
        <v>0.21873280177472501</v>
      </c>
      <c r="AP369" s="17"/>
      <c r="AQ369" s="17">
        <v>0.26392884804183298</v>
      </c>
      <c r="AR369" s="17">
        <v>0.285577380611093</v>
      </c>
      <c r="AS369" s="17"/>
      <c r="AT369" s="17">
        <v>0.31615677604487802</v>
      </c>
      <c r="AU369" s="17">
        <v>0.15702515786923399</v>
      </c>
      <c r="AV369" s="17"/>
      <c r="AW369" s="17">
        <v>0.25019316154664201</v>
      </c>
      <c r="AX369" s="17">
        <v>0.25242140723312601</v>
      </c>
      <c r="AY369" s="17">
        <v>0.31048319326831503</v>
      </c>
      <c r="AZ369" s="17"/>
      <c r="BA369" s="17">
        <v>0.35377784387678002</v>
      </c>
      <c r="BB369" s="17">
        <v>0.26775379350776801</v>
      </c>
      <c r="BC369" s="17">
        <v>0.23913741884848599</v>
      </c>
      <c r="BD369" s="17">
        <v>0.187115802684647</v>
      </c>
      <c r="BE369" s="17">
        <v>0.17435873384922501</v>
      </c>
      <c r="BF369" s="17"/>
      <c r="BG369" s="17">
        <v>0.24180912228113299</v>
      </c>
      <c r="BH369" s="17">
        <v>0.29746586664866298</v>
      </c>
      <c r="BI369" s="17"/>
      <c r="BJ369" s="17">
        <v>0.28485993366878698</v>
      </c>
      <c r="BK369" s="17">
        <v>0.23198706021080401</v>
      </c>
      <c r="BL369" s="17"/>
      <c r="BM369" s="17">
        <v>0.212478161596548</v>
      </c>
      <c r="BN369" s="17">
        <v>0.24530083877226599</v>
      </c>
      <c r="BO369" s="17">
        <v>0.26630493008122502</v>
      </c>
      <c r="BP369" s="17">
        <v>0.18627270056797501</v>
      </c>
      <c r="BQ369" s="17">
        <v>0.49560908932401698</v>
      </c>
      <c r="BR369" s="17"/>
      <c r="BS369" s="17">
        <v>0.446527544009999</v>
      </c>
      <c r="BT369" s="17"/>
      <c r="BU369" s="17">
        <v>0.22069064705915001</v>
      </c>
      <c r="BV369" s="17">
        <v>0.24809643735862699</v>
      </c>
      <c r="BW369" s="17">
        <v>0.278241308397772</v>
      </c>
      <c r="BX369" s="17">
        <v>0.449906227103056</v>
      </c>
      <c r="BY369" s="17">
        <v>0.171857860856762</v>
      </c>
      <c r="BZ369" s="17"/>
      <c r="CA369" s="17">
        <v>0.49925507912068301</v>
      </c>
      <c r="CB369" s="17"/>
      <c r="CC369" s="17">
        <v>0.27658613450487102</v>
      </c>
      <c r="CD369" s="17">
        <v>0.26741505884323102</v>
      </c>
      <c r="CE369" s="17"/>
      <c r="CF369" s="17">
        <v>0.188259458545984</v>
      </c>
      <c r="CG369" s="17"/>
      <c r="CH369" s="17">
        <v>0.24513000004031499</v>
      </c>
      <c r="CI369" s="17">
        <v>0.30768125291319298</v>
      </c>
    </row>
    <row r="370" spans="2:87" x14ac:dyDescent="0.35">
      <c r="B370" t="s">
        <v>159</v>
      </c>
      <c r="C370" s="17">
        <v>0.250111747176263</v>
      </c>
      <c r="D370" s="17">
        <v>0.26481185315667199</v>
      </c>
      <c r="E370" s="17">
        <v>0.23586171578262199</v>
      </c>
      <c r="F370" s="17"/>
      <c r="G370" s="17">
        <v>0.14573613585164</v>
      </c>
      <c r="H370" s="17">
        <v>0.212872473200378</v>
      </c>
      <c r="I370" s="17">
        <v>0.28275363074240401</v>
      </c>
      <c r="J370" s="17">
        <v>0.29250681999852202</v>
      </c>
      <c r="K370" s="17">
        <v>0.29012619147573998</v>
      </c>
      <c r="L370" s="17">
        <v>0.26009402746795401</v>
      </c>
      <c r="M370" s="17"/>
      <c r="N370" s="17">
        <v>0.23620028757450301</v>
      </c>
      <c r="O370" s="17">
        <v>0.21996439738331799</v>
      </c>
      <c r="P370" s="17">
        <v>0.27918252030068702</v>
      </c>
      <c r="Q370" s="17">
        <v>0.26710364100428202</v>
      </c>
      <c r="R370" s="17"/>
      <c r="S370" s="17">
        <v>0.14695505073317999</v>
      </c>
      <c r="T370" s="17">
        <v>0.28683242829557898</v>
      </c>
      <c r="U370" s="17">
        <v>0.233083292033233</v>
      </c>
      <c r="V370" s="17">
        <v>0.28261475452253398</v>
      </c>
      <c r="W370" s="17">
        <v>0.14737210550916299</v>
      </c>
      <c r="X370" s="17">
        <v>0.369968982155642</v>
      </c>
      <c r="Y370" s="17">
        <v>0.23199489602676801</v>
      </c>
      <c r="Z370" s="17">
        <v>0.43744578173999399</v>
      </c>
      <c r="AA370" s="17">
        <v>0.280547988878254</v>
      </c>
      <c r="AB370" s="17">
        <v>0.241610481335642</v>
      </c>
      <c r="AC370" s="17">
        <v>0.25678465063378098</v>
      </c>
      <c r="AD370" s="17">
        <v>0.16620698666799499</v>
      </c>
      <c r="AE370" s="17"/>
      <c r="AF370" s="17">
        <v>0.20738701976590601</v>
      </c>
      <c r="AG370" s="17">
        <v>0.25939259447101598</v>
      </c>
      <c r="AH370" s="17">
        <v>0.28469181002518201</v>
      </c>
      <c r="AI370" s="17">
        <v>0.27312227346259499</v>
      </c>
      <c r="AJ370" s="17">
        <v>0.245977379587932</v>
      </c>
      <c r="AK370" s="17"/>
      <c r="AL370" s="17">
        <v>0.251175240288322</v>
      </c>
      <c r="AM370" s="17">
        <v>0.243031663724147</v>
      </c>
      <c r="AN370" s="17">
        <v>0.21169427203216401</v>
      </c>
      <c r="AO370" s="17">
        <v>0.372328069459266</v>
      </c>
      <c r="AP370" s="17"/>
      <c r="AQ370" s="17">
        <v>0.26619307262914499</v>
      </c>
      <c r="AR370" s="17">
        <v>0.22850670829115499</v>
      </c>
      <c r="AS370" s="17"/>
      <c r="AT370" s="17">
        <v>0.23294557913890299</v>
      </c>
      <c r="AU370" s="17">
        <v>0.28475902035775302</v>
      </c>
      <c r="AV370" s="17"/>
      <c r="AW370" s="17">
        <v>0.23320894822833199</v>
      </c>
      <c r="AX370" s="17">
        <v>0.268322773508334</v>
      </c>
      <c r="AY370" s="17">
        <v>0.25504501872573998</v>
      </c>
      <c r="AZ370" s="17"/>
      <c r="BA370" s="17">
        <v>0.19062687143461199</v>
      </c>
      <c r="BB370" s="17">
        <v>0.23515135927321701</v>
      </c>
      <c r="BC370" s="17">
        <v>0.30310077886147102</v>
      </c>
      <c r="BD370" s="17">
        <v>0.23939962249882399</v>
      </c>
      <c r="BE370" s="17">
        <v>0.36715148049068203</v>
      </c>
      <c r="BF370" s="17"/>
      <c r="BG370" s="17">
        <v>0.22525983658315901</v>
      </c>
      <c r="BH370" s="17">
        <v>0.26936978278256801</v>
      </c>
      <c r="BI370" s="17"/>
      <c r="BJ370" s="17">
        <v>0.23725825026890801</v>
      </c>
      <c r="BK370" s="17">
        <v>0.28626554225228901</v>
      </c>
      <c r="BL370" s="17"/>
      <c r="BM370" s="17">
        <v>0.26945268288102697</v>
      </c>
      <c r="BN370" s="17">
        <v>0.30418066584530601</v>
      </c>
      <c r="BO370" s="17">
        <v>0.25676643474626898</v>
      </c>
      <c r="BP370" s="17">
        <v>0.19837578015474699</v>
      </c>
      <c r="BQ370" s="17">
        <v>0.23064618391114899</v>
      </c>
      <c r="BR370" s="17"/>
      <c r="BS370" s="17">
        <v>0.31222050606475499</v>
      </c>
      <c r="BT370" s="17"/>
      <c r="BU370" s="17">
        <v>0.29127281254019799</v>
      </c>
      <c r="BV370" s="17">
        <v>0.27530071613877</v>
      </c>
      <c r="BW370" s="17">
        <v>0.18498883132611299</v>
      </c>
      <c r="BX370" s="17">
        <v>0.28282862148447901</v>
      </c>
      <c r="BY370" s="17">
        <v>0.26248906004526601</v>
      </c>
      <c r="BZ370" s="17"/>
      <c r="CA370" s="17">
        <v>0.22037515763840501</v>
      </c>
      <c r="CB370" s="17"/>
      <c r="CC370" s="17">
        <v>0.24784389613667901</v>
      </c>
      <c r="CD370" s="17">
        <v>0.29152435183763098</v>
      </c>
      <c r="CE370" s="17"/>
      <c r="CF370" s="17">
        <v>0.29204905776110801</v>
      </c>
      <c r="CG370" s="17"/>
      <c r="CH370" s="17">
        <v>0.241192378164581</v>
      </c>
      <c r="CI370" s="17">
        <v>0.24236478666611999</v>
      </c>
    </row>
    <row r="371" spans="2:87" x14ac:dyDescent="0.35">
      <c r="B371" t="s">
        <v>160</v>
      </c>
      <c r="C371" s="17">
        <v>0.18036163505303199</v>
      </c>
      <c r="D371" s="17">
        <v>0.166539300167515</v>
      </c>
      <c r="E371" s="17">
        <v>0.193760770155496</v>
      </c>
      <c r="F371" s="17"/>
      <c r="G371" s="17">
        <v>0.17436481397558801</v>
      </c>
      <c r="H371" s="17">
        <v>0.23802385493150199</v>
      </c>
      <c r="I371" s="17">
        <v>0.155168269928285</v>
      </c>
      <c r="J371" s="17">
        <v>0.247300454305591</v>
      </c>
      <c r="K371" s="17">
        <v>0.161052121862755</v>
      </c>
      <c r="L371" s="17">
        <v>0.109001738608499</v>
      </c>
      <c r="M371" s="17"/>
      <c r="N371" s="17">
        <v>0.18278316659022101</v>
      </c>
      <c r="O371" s="17">
        <v>0.26018874097639699</v>
      </c>
      <c r="P371" s="17">
        <v>0.157925499113104</v>
      </c>
      <c r="Q371" s="17">
        <v>0.13158566371791899</v>
      </c>
      <c r="R371" s="17"/>
      <c r="S371" s="17">
        <v>0.18504524510456499</v>
      </c>
      <c r="T371" s="17">
        <v>0.16178127339340201</v>
      </c>
      <c r="U371" s="17">
        <v>0.230321987934165</v>
      </c>
      <c r="V371" s="17">
        <v>0.13199432482739301</v>
      </c>
      <c r="W371" s="17">
        <v>0.10062183752743099</v>
      </c>
      <c r="X371" s="17">
        <v>0.21801962067515299</v>
      </c>
      <c r="Y371" s="17">
        <v>0.20767907939834099</v>
      </c>
      <c r="Z371" s="17">
        <v>0.21101602868959601</v>
      </c>
      <c r="AA371" s="17">
        <v>0.19116866764236401</v>
      </c>
      <c r="AB371" s="17">
        <v>0.172074426150225</v>
      </c>
      <c r="AC371" s="17">
        <v>0.21192227510472</v>
      </c>
      <c r="AD371" s="17">
        <v>0.18569072017716001</v>
      </c>
      <c r="AE371" s="17"/>
      <c r="AF371" s="17">
        <v>0.17516711654744499</v>
      </c>
      <c r="AG371" s="17">
        <v>0.17499804198378799</v>
      </c>
      <c r="AH371" s="17">
        <v>0.21522784527102201</v>
      </c>
      <c r="AI371" s="17">
        <v>0.13789921504265601</v>
      </c>
      <c r="AJ371" s="17">
        <v>0.158358086795818</v>
      </c>
      <c r="AK371" s="17"/>
      <c r="AL371" s="17">
        <v>0.186789294437742</v>
      </c>
      <c r="AM371" s="17">
        <v>0.139437592895268</v>
      </c>
      <c r="AN371" s="17">
        <v>0.20568893310533001</v>
      </c>
      <c r="AO371" s="17">
        <v>0.27694016399156102</v>
      </c>
      <c r="AP371" s="17"/>
      <c r="AQ371" s="17">
        <v>0.14262940981470801</v>
      </c>
      <c r="AR371" s="17">
        <v>0.231054359100199</v>
      </c>
      <c r="AS371" s="17"/>
      <c r="AT371" s="17">
        <v>0.19201691410431501</v>
      </c>
      <c r="AU371" s="17">
        <v>0.120130298681374</v>
      </c>
      <c r="AV371" s="17"/>
      <c r="AW371" s="17">
        <v>0.181300811840342</v>
      </c>
      <c r="AX371" s="17">
        <v>0.174290390195696</v>
      </c>
      <c r="AY371" s="17">
        <v>0.18295557993868999</v>
      </c>
      <c r="AZ371" s="17"/>
      <c r="BA371" s="17">
        <v>0.18562007851294299</v>
      </c>
      <c r="BB371" s="17">
        <v>0.250911644165215</v>
      </c>
      <c r="BC371" s="17">
        <v>0.121885418695723</v>
      </c>
      <c r="BD371" s="17">
        <v>0.19819502933368599</v>
      </c>
      <c r="BE371" s="17">
        <v>0.122857551716859</v>
      </c>
      <c r="BF371" s="17"/>
      <c r="BG371" s="17">
        <v>0.242270908831028</v>
      </c>
      <c r="BH371" s="17">
        <v>0.132387416157042</v>
      </c>
      <c r="BI371" s="17"/>
      <c r="BJ371" s="17">
        <v>0.201438411815687</v>
      </c>
      <c r="BK371" s="17">
        <v>0.10213379366499099</v>
      </c>
      <c r="BL371" s="17"/>
      <c r="BM371" s="17">
        <v>0.14839356887107699</v>
      </c>
      <c r="BN371" s="17">
        <v>0.12605171456064401</v>
      </c>
      <c r="BO371" s="17">
        <v>0.26623797946209399</v>
      </c>
      <c r="BP371" s="17">
        <v>0.162399352206161</v>
      </c>
      <c r="BQ371" s="17">
        <v>3.0083525915412801E-2</v>
      </c>
      <c r="BR371" s="17"/>
      <c r="BS371" s="17">
        <v>3.71866981790996E-2</v>
      </c>
      <c r="BT371" s="17"/>
      <c r="BU371" s="17">
        <v>0.11343671834468901</v>
      </c>
      <c r="BV371" s="17">
        <v>0.28556917999064801</v>
      </c>
      <c r="BW371" s="17">
        <v>0.21710174844941099</v>
      </c>
      <c r="BX371" s="17">
        <v>3.7958123574247903E-2</v>
      </c>
      <c r="BY371" s="17">
        <v>0.18588769423950499</v>
      </c>
      <c r="BZ371" s="17"/>
      <c r="CA371" s="17">
        <v>8.8474883816362301E-2</v>
      </c>
      <c r="CB371" s="17"/>
      <c r="CC371" s="17">
        <v>0.17321705116564701</v>
      </c>
      <c r="CD371" s="17">
        <v>0.21342727134676201</v>
      </c>
      <c r="CE371" s="17"/>
      <c r="CF371" s="17">
        <v>0.22609106818616001</v>
      </c>
      <c r="CG371" s="17"/>
      <c r="CH371" s="17">
        <v>0.180099136149904</v>
      </c>
      <c r="CI371" s="17">
        <v>0.170131818584734</v>
      </c>
    </row>
    <row r="372" spans="2:87" x14ac:dyDescent="0.35">
      <c r="B372" t="s">
        <v>161</v>
      </c>
      <c r="C372" s="17">
        <v>0.23466971808102499</v>
      </c>
      <c r="D372" s="17">
        <v>0.158907733596341</v>
      </c>
      <c r="E372" s="17">
        <v>0.30811209045507898</v>
      </c>
      <c r="F372" s="17"/>
      <c r="G372" s="17">
        <v>0.15396862368703201</v>
      </c>
      <c r="H372" s="17">
        <v>0.13410236161032399</v>
      </c>
      <c r="I372" s="17">
        <v>0.21702899911574</v>
      </c>
      <c r="J372" s="17">
        <v>0.20018963336718301</v>
      </c>
      <c r="K372" s="17">
        <v>0.228557099778055</v>
      </c>
      <c r="L372" s="17">
        <v>0.445839427678069</v>
      </c>
      <c r="M372" s="17"/>
      <c r="N372" s="17">
        <v>0.17842284017370399</v>
      </c>
      <c r="O372" s="17">
        <v>0.25727546920948302</v>
      </c>
      <c r="P372" s="17">
        <v>0.189628440437347</v>
      </c>
      <c r="Q372" s="17">
        <v>0.30951718967123698</v>
      </c>
      <c r="R372" s="17"/>
      <c r="S372" s="17">
        <v>0.239441204585083</v>
      </c>
      <c r="T372" s="17">
        <v>0.251351697023805</v>
      </c>
      <c r="U372" s="17">
        <v>0.29213780179477999</v>
      </c>
      <c r="V372" s="17">
        <v>0.24789988362287901</v>
      </c>
      <c r="W372" s="17">
        <v>0.262570962542647</v>
      </c>
      <c r="X372" s="17">
        <v>0.147002447661887</v>
      </c>
      <c r="Y372" s="17">
        <v>0.31233601782010001</v>
      </c>
      <c r="Z372" s="17">
        <v>0.13092688192364699</v>
      </c>
      <c r="AA372" s="17">
        <v>0.17487425120292799</v>
      </c>
      <c r="AB372" s="17">
        <v>0.22754169231527799</v>
      </c>
      <c r="AC372" s="17">
        <v>0.32543596897945598</v>
      </c>
      <c r="AD372" s="17">
        <v>0.28344578156843298</v>
      </c>
      <c r="AE372" s="17"/>
      <c r="AF372" s="17">
        <v>0.32275359637108803</v>
      </c>
      <c r="AG372" s="17">
        <v>0.22105398227310499</v>
      </c>
      <c r="AH372" s="17">
        <v>0.21563399511567299</v>
      </c>
      <c r="AI372" s="17">
        <v>0.21501761071724501</v>
      </c>
      <c r="AJ372" s="17">
        <v>0.17178400829226301</v>
      </c>
      <c r="AK372" s="17"/>
      <c r="AL372" s="17">
        <v>0.30402350602682898</v>
      </c>
      <c r="AM372" s="17">
        <v>0.242274774092953</v>
      </c>
      <c r="AN372" s="17">
        <v>0.154557665545485</v>
      </c>
      <c r="AO372" s="17">
        <v>4.7158694578031998E-2</v>
      </c>
      <c r="AP372" s="17"/>
      <c r="AQ372" s="17">
        <v>0.25509900941531499</v>
      </c>
      <c r="AR372" s="17">
        <v>0.20722324701956199</v>
      </c>
      <c r="AS372" s="17"/>
      <c r="AT372" s="17">
        <v>0.19340463471699801</v>
      </c>
      <c r="AU372" s="17">
        <v>0.42004126589031798</v>
      </c>
      <c r="AV372" s="17"/>
      <c r="AW372" s="17">
        <v>0.27724665884709299</v>
      </c>
      <c r="AX372" s="17">
        <v>0.246335518953779</v>
      </c>
      <c r="AY372" s="17">
        <v>0.17939663557838101</v>
      </c>
      <c r="AZ372" s="17"/>
      <c r="BA372" s="17">
        <v>0.17126708353602901</v>
      </c>
      <c r="BB372" s="17">
        <v>0.200205295860755</v>
      </c>
      <c r="BC372" s="17">
        <v>0.27629020721354602</v>
      </c>
      <c r="BD372" s="17">
        <v>0.35551245208975002</v>
      </c>
      <c r="BE372" s="17">
        <v>0.33563223394323399</v>
      </c>
      <c r="BF372" s="17"/>
      <c r="BG372" s="17">
        <v>0.24909890089099199</v>
      </c>
      <c r="BH372" s="17">
        <v>0.22348837589474899</v>
      </c>
      <c r="BI372" s="17"/>
      <c r="BJ372" s="17">
        <v>0.221350116229414</v>
      </c>
      <c r="BK372" s="17">
        <v>0.29171522469980299</v>
      </c>
      <c r="BL372" s="17"/>
      <c r="BM372" s="17">
        <v>0.35753183849744102</v>
      </c>
      <c r="BN372" s="17">
        <v>0.24161483715521201</v>
      </c>
      <c r="BO372" s="17">
        <v>0.16168717206128799</v>
      </c>
      <c r="BP372" s="17">
        <v>0.387301910100394</v>
      </c>
      <c r="BQ372" s="17">
        <v>0.143712731069567</v>
      </c>
      <c r="BR372" s="17"/>
      <c r="BS372" s="17">
        <v>0.12526062541701199</v>
      </c>
      <c r="BT372" s="17"/>
      <c r="BU372" s="17">
        <v>0.30007807160412098</v>
      </c>
      <c r="BV372" s="17">
        <v>0.15327951707679</v>
      </c>
      <c r="BW372" s="17">
        <v>0.276985903416539</v>
      </c>
      <c r="BX372" s="17">
        <v>0.14178412047630901</v>
      </c>
      <c r="BY372" s="17">
        <v>0.29040965666839202</v>
      </c>
      <c r="BZ372" s="17"/>
      <c r="CA372" s="17">
        <v>8.6956156630446493E-2</v>
      </c>
      <c r="CB372" s="17"/>
      <c r="CC372" s="17">
        <v>0.23626067747803201</v>
      </c>
      <c r="CD372" s="17">
        <v>0.17651813237799399</v>
      </c>
      <c r="CE372" s="17"/>
      <c r="CF372" s="17">
        <v>0.24836432324855801</v>
      </c>
      <c r="CG372" s="17"/>
      <c r="CH372" s="17">
        <v>0.284820531568581</v>
      </c>
      <c r="CI372" s="17">
        <v>0.165556471545692</v>
      </c>
    </row>
    <row r="373" spans="2:87" x14ac:dyDescent="0.35"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  <c r="BA373" s="17"/>
      <c r="BB373" s="17"/>
      <c r="BC373" s="17"/>
      <c r="BD373" s="17"/>
      <c r="BE373" s="17"/>
      <c r="BF373" s="17"/>
      <c r="BG373" s="17"/>
      <c r="BH373" s="17"/>
      <c r="BI373" s="17"/>
      <c r="BJ373" s="17"/>
      <c r="BK373" s="17"/>
      <c r="BL373" s="17"/>
      <c r="BM373" s="17"/>
      <c r="BN373" s="17"/>
      <c r="BO373" s="17"/>
      <c r="BP373" s="17"/>
      <c r="BQ373" s="17"/>
      <c r="BR373" s="17"/>
      <c r="BS373" s="17"/>
      <c r="BT373" s="17"/>
      <c r="BU373" s="17"/>
      <c r="BV373" s="17"/>
      <c r="BW373" s="17"/>
      <c r="BX373" s="17"/>
      <c r="BY373" s="17"/>
      <c r="BZ373" s="17"/>
      <c r="CA373" s="17"/>
      <c r="CB373" s="17"/>
      <c r="CC373" s="17"/>
      <c r="CD373" s="17"/>
      <c r="CE373" s="17"/>
      <c r="CF373" s="17"/>
      <c r="CG373" s="17"/>
      <c r="CH373" s="17"/>
      <c r="CI373" s="17"/>
    </row>
    <row r="374" spans="2:87" x14ac:dyDescent="0.35">
      <c r="B374" s="6" t="s">
        <v>202</v>
      </c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  <c r="BA374" s="17"/>
      <c r="BB374" s="17"/>
      <c r="BC374" s="17"/>
      <c r="BD374" s="17"/>
      <c r="BE374" s="17"/>
      <c r="BF374" s="17"/>
      <c r="BG374" s="17"/>
      <c r="BH374" s="17"/>
      <c r="BI374" s="17"/>
      <c r="BJ374" s="17"/>
      <c r="BK374" s="17"/>
      <c r="BL374" s="17"/>
      <c r="BM374" s="17"/>
      <c r="BN374" s="17"/>
      <c r="BO374" s="17"/>
      <c r="BP374" s="17"/>
      <c r="BQ374" s="17"/>
      <c r="BR374" s="17"/>
      <c r="BS374" s="17"/>
      <c r="BT374" s="17"/>
      <c r="BU374" s="17"/>
      <c r="BV374" s="17"/>
      <c r="BW374" s="17"/>
      <c r="BX374" s="17"/>
      <c r="BY374" s="17"/>
      <c r="BZ374" s="17"/>
      <c r="CA374" s="17"/>
      <c r="CB374" s="17"/>
      <c r="CC374" s="17"/>
      <c r="CD374" s="17"/>
      <c r="CE374" s="17"/>
      <c r="CF374" s="17"/>
      <c r="CG374" s="17"/>
      <c r="CH374" s="17"/>
      <c r="CI374" s="17"/>
    </row>
    <row r="375" spans="2:87" x14ac:dyDescent="0.35">
      <c r="B375" s="24" t="s">
        <v>163</v>
      </c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  <c r="AX375" s="17"/>
      <c r="AY375" s="17"/>
      <c r="AZ375" s="17"/>
      <c r="BA375" s="17"/>
      <c r="BB375" s="17"/>
      <c r="BC375" s="17"/>
      <c r="BD375" s="17"/>
      <c r="BE375" s="17"/>
      <c r="BF375" s="17"/>
      <c r="BG375" s="17"/>
      <c r="BH375" s="17"/>
      <c r="BI375" s="17"/>
      <c r="BJ375" s="17"/>
      <c r="BK375" s="17"/>
      <c r="BL375" s="17"/>
      <c r="BM375" s="17"/>
      <c r="BN375" s="17"/>
      <c r="BO375" s="17"/>
      <c r="BP375" s="17"/>
      <c r="BQ375" s="17"/>
      <c r="BR375" s="17"/>
      <c r="BS375" s="17"/>
      <c r="BT375" s="17"/>
      <c r="BU375" s="17"/>
      <c r="BV375" s="17"/>
      <c r="BW375" s="17"/>
      <c r="BX375" s="17"/>
      <c r="BY375" s="17"/>
      <c r="BZ375" s="17"/>
      <c r="CA375" s="17"/>
      <c r="CB375" s="17"/>
      <c r="CC375" s="17"/>
      <c r="CD375" s="17"/>
      <c r="CE375" s="17"/>
      <c r="CF375" s="17"/>
      <c r="CG375" s="17"/>
      <c r="CH375" s="17"/>
      <c r="CI375" s="17"/>
    </row>
    <row r="376" spans="2:87" x14ac:dyDescent="0.35">
      <c r="B376" t="s">
        <v>157</v>
      </c>
      <c r="C376" s="17">
        <v>0.14697597287570099</v>
      </c>
      <c r="D376" s="17">
        <v>0.18031348711334599</v>
      </c>
      <c r="E376" s="17">
        <v>0.114659156581623</v>
      </c>
      <c r="F376" s="17"/>
      <c r="G376" s="17">
        <v>0.19795733558767101</v>
      </c>
      <c r="H376" s="17">
        <v>0.19003931665004001</v>
      </c>
      <c r="I376" s="17">
        <v>0.111305407500047</v>
      </c>
      <c r="J376" s="17">
        <v>0.11780123830163799</v>
      </c>
      <c r="K376" s="17">
        <v>0.14880701804548199</v>
      </c>
      <c r="L376" s="17">
        <v>0.13127623097650401</v>
      </c>
      <c r="M376" s="17"/>
      <c r="N376" s="17">
        <v>0.19539617760516001</v>
      </c>
      <c r="O376" s="17">
        <v>6.7286623449497707E-2</v>
      </c>
      <c r="P376" s="17">
        <v>0.16958297356775701</v>
      </c>
      <c r="Q376" s="17">
        <v>0.14054355044588901</v>
      </c>
      <c r="R376" s="17"/>
      <c r="S376" s="17">
        <v>0.18009602234708</v>
      </c>
      <c r="T376" s="17">
        <v>0.15870677975400899</v>
      </c>
      <c r="U376" s="17">
        <v>7.4259864332715406E-2</v>
      </c>
      <c r="V376" s="17">
        <v>9.1455320488555703E-2</v>
      </c>
      <c r="W376" s="17">
        <v>0.19429213591887501</v>
      </c>
      <c r="X376" s="17">
        <v>7.4375545483344602E-2</v>
      </c>
      <c r="Y376" s="17">
        <v>6.5097758899881203E-2</v>
      </c>
      <c r="Z376" s="17">
        <v>0.22454975743078701</v>
      </c>
      <c r="AA376" s="17">
        <v>0.20799667109332501</v>
      </c>
      <c r="AB376" s="17">
        <v>0.14261901034697899</v>
      </c>
      <c r="AC376" s="17">
        <v>0.17138412008147499</v>
      </c>
      <c r="AD376" s="17">
        <v>0.124521104979487</v>
      </c>
      <c r="AE376" s="17"/>
      <c r="AF376" s="17">
        <v>0.16265617005522201</v>
      </c>
      <c r="AG376" s="17">
        <v>0.112529959283182</v>
      </c>
      <c r="AH376" s="17">
        <v>0.14624894107595099</v>
      </c>
      <c r="AI376" s="17">
        <v>0.199073567691534</v>
      </c>
      <c r="AJ376" s="17">
        <v>0.206188828256158</v>
      </c>
      <c r="AK376" s="17"/>
      <c r="AL376" s="17">
        <v>0.129667906783628</v>
      </c>
      <c r="AM376" s="17">
        <v>0.16507643887236101</v>
      </c>
      <c r="AN376" s="17">
        <v>0.118029666029196</v>
      </c>
      <c r="AO376" s="17">
        <v>0.22069433912389899</v>
      </c>
      <c r="AP376" s="17"/>
      <c r="AQ376" s="17">
        <v>0.149992314479443</v>
      </c>
      <c r="AR376" s="17">
        <v>0.142923559545063</v>
      </c>
      <c r="AS376" s="17"/>
      <c r="AT376" s="17">
        <v>0.14944898716968</v>
      </c>
      <c r="AU376" s="17">
        <v>0.13114978329690499</v>
      </c>
      <c r="AV376" s="17"/>
      <c r="AW376" s="17">
        <v>0.182709574847014</v>
      </c>
      <c r="AX376" s="17">
        <v>0.12702075327558501</v>
      </c>
      <c r="AY376" s="17">
        <v>0.13498214574150999</v>
      </c>
      <c r="AZ376" s="17"/>
      <c r="BA376" s="17">
        <v>0.18324093421759399</v>
      </c>
      <c r="BB376" s="17">
        <v>0.13707427092451699</v>
      </c>
      <c r="BC376" s="17">
        <v>0.147404639517836</v>
      </c>
      <c r="BD376" s="17">
        <v>0.1021483741001</v>
      </c>
      <c r="BE376" s="17">
        <v>4.2599748139394301E-2</v>
      </c>
      <c r="BF376" s="17"/>
      <c r="BG376" s="17">
        <v>0.111034206808349</v>
      </c>
      <c r="BH376" s="17">
        <v>0.174827666937029</v>
      </c>
      <c r="BI376" s="17"/>
      <c r="BJ376" s="17">
        <v>0.14370289889290899</v>
      </c>
      <c r="BK376" s="17">
        <v>0.16434406105212901</v>
      </c>
      <c r="BL376" s="17"/>
      <c r="BM376" s="17">
        <v>5.7834323334656497E-2</v>
      </c>
      <c r="BN376" s="17">
        <v>0.18218133204860101</v>
      </c>
      <c r="BO376" s="17">
        <v>0.116346185730244</v>
      </c>
      <c r="BP376" s="17">
        <v>0.10085453129786399</v>
      </c>
      <c r="BQ376" s="17">
        <v>0.34516763420700802</v>
      </c>
      <c r="BR376" s="17"/>
      <c r="BS376" s="17">
        <v>0.26450557966888699</v>
      </c>
      <c r="BT376" s="17"/>
      <c r="BU376" s="17">
        <v>0.16681380039744101</v>
      </c>
      <c r="BV376" s="17">
        <v>0.10270075313037599</v>
      </c>
      <c r="BW376" s="17">
        <v>0.12761995303333801</v>
      </c>
      <c r="BX376" s="17">
        <v>0.28833222487191201</v>
      </c>
      <c r="BY376" s="17">
        <v>4.2810766959244503E-2</v>
      </c>
      <c r="BZ376" s="17"/>
      <c r="CA376" s="17">
        <v>0.25077710051387098</v>
      </c>
      <c r="CB376" s="17"/>
      <c r="CC376" s="17">
        <v>0.154957418645019</v>
      </c>
      <c r="CD376" s="17">
        <v>0.13366419693724299</v>
      </c>
      <c r="CE376" s="17"/>
      <c r="CF376" s="17">
        <v>0.113383036769946</v>
      </c>
      <c r="CG376" s="17"/>
      <c r="CH376" s="17">
        <v>0.109793392734669</v>
      </c>
      <c r="CI376" s="17">
        <v>0.245536401051721</v>
      </c>
    </row>
    <row r="377" spans="2:87" x14ac:dyDescent="0.35">
      <c r="B377" t="s">
        <v>158</v>
      </c>
      <c r="C377" s="17">
        <v>0.320548461687854</v>
      </c>
      <c r="D377" s="17">
        <v>0.36041775483708499</v>
      </c>
      <c r="E377" s="17">
        <v>0.28189985059784101</v>
      </c>
      <c r="F377" s="17"/>
      <c r="G377" s="17">
        <v>0.29358519007788503</v>
      </c>
      <c r="H377" s="17">
        <v>0.32107065616846697</v>
      </c>
      <c r="I377" s="17">
        <v>0.40906698836362698</v>
      </c>
      <c r="J377" s="17">
        <v>0.31144223486099798</v>
      </c>
      <c r="K377" s="17">
        <v>0.37683833336336497</v>
      </c>
      <c r="L377" s="17">
        <v>0.214415134494022</v>
      </c>
      <c r="M377" s="17"/>
      <c r="N377" s="17">
        <v>0.27162590839769502</v>
      </c>
      <c r="O377" s="17">
        <v>0.30497526097650002</v>
      </c>
      <c r="P377" s="17">
        <v>0.37524924202298698</v>
      </c>
      <c r="Q377" s="17">
        <v>0.34036099821816801</v>
      </c>
      <c r="R377" s="17"/>
      <c r="S377" s="17">
        <v>0.31174329996616201</v>
      </c>
      <c r="T377" s="17">
        <v>0.35973019709506698</v>
      </c>
      <c r="U377" s="17">
        <v>0.23099176414575701</v>
      </c>
      <c r="V377" s="17">
        <v>0.34659867452826598</v>
      </c>
      <c r="W377" s="17">
        <v>0.28885040265023998</v>
      </c>
      <c r="X377" s="17">
        <v>0.40563166899999498</v>
      </c>
      <c r="Y377" s="17">
        <v>0.297293546670653</v>
      </c>
      <c r="Z377" s="17">
        <v>0.28482373638743502</v>
      </c>
      <c r="AA377" s="17">
        <v>0.312474079843507</v>
      </c>
      <c r="AB377" s="17">
        <v>0.30891187420773403</v>
      </c>
      <c r="AC377" s="17">
        <v>0.37997480597337202</v>
      </c>
      <c r="AD377" s="17">
        <v>0.30005815573615902</v>
      </c>
      <c r="AE377" s="17"/>
      <c r="AF377" s="17">
        <v>0.26430028483585999</v>
      </c>
      <c r="AG377" s="17">
        <v>0.37014052385840801</v>
      </c>
      <c r="AH377" s="17">
        <v>0.300993382208529</v>
      </c>
      <c r="AI377" s="17">
        <v>0.32243494557022401</v>
      </c>
      <c r="AJ377" s="17">
        <v>0.29476372458404898</v>
      </c>
      <c r="AK377" s="17"/>
      <c r="AL377" s="17">
        <v>0.25213515095019701</v>
      </c>
      <c r="AM377" s="17">
        <v>0.35561635921837698</v>
      </c>
      <c r="AN377" s="17">
        <v>0.375775852424937</v>
      </c>
      <c r="AO377" s="17">
        <v>0.36514180402385299</v>
      </c>
      <c r="AP377" s="17"/>
      <c r="AQ377" s="17">
        <v>0.34719653322555599</v>
      </c>
      <c r="AR377" s="17">
        <v>0.28474714521850902</v>
      </c>
      <c r="AS377" s="17"/>
      <c r="AT377" s="17">
        <v>0.33784245899503801</v>
      </c>
      <c r="AU377" s="17">
        <v>0.218226775488366</v>
      </c>
      <c r="AV377" s="17"/>
      <c r="AW377" s="17">
        <v>0.25962359532189799</v>
      </c>
      <c r="AX377" s="17">
        <v>0.36821013897397598</v>
      </c>
      <c r="AY377" s="17">
        <v>0.36133438824563202</v>
      </c>
      <c r="AZ377" s="17"/>
      <c r="BA377" s="17">
        <v>0.31321881451947498</v>
      </c>
      <c r="BB377" s="17">
        <v>0.32035565466568899</v>
      </c>
      <c r="BC377" s="17">
        <v>0.36280120119450499</v>
      </c>
      <c r="BD377" s="17">
        <v>0.21448190291292701</v>
      </c>
      <c r="BE377" s="17">
        <v>0.25529770013495601</v>
      </c>
      <c r="BF377" s="17"/>
      <c r="BG377" s="17">
        <v>0.29657570269994299</v>
      </c>
      <c r="BH377" s="17">
        <v>0.33912523245326498</v>
      </c>
      <c r="BI377" s="17"/>
      <c r="BJ377" s="17">
        <v>0.327022018763023</v>
      </c>
      <c r="BK377" s="17">
        <v>0.30912567445109601</v>
      </c>
      <c r="BL377" s="17"/>
      <c r="BM377" s="17">
        <v>0.29437153867344601</v>
      </c>
      <c r="BN377" s="17">
        <v>0.29916050220353502</v>
      </c>
      <c r="BO377" s="17">
        <v>0.30632806819494401</v>
      </c>
      <c r="BP377" s="17">
        <v>0.278607572008301</v>
      </c>
      <c r="BQ377" s="17">
        <v>0.51964449466181795</v>
      </c>
      <c r="BR377" s="17"/>
      <c r="BS377" s="17">
        <v>0.50020246486495401</v>
      </c>
      <c r="BT377" s="17"/>
      <c r="BU377" s="17">
        <v>0.26229752831723202</v>
      </c>
      <c r="BV377" s="17">
        <v>0.28592289386171599</v>
      </c>
      <c r="BW377" s="17">
        <v>0.26580617871927198</v>
      </c>
      <c r="BX377" s="17">
        <v>0.53133724286203299</v>
      </c>
      <c r="BY377" s="17">
        <v>0.21596987292817599</v>
      </c>
      <c r="BZ377" s="17"/>
      <c r="CA377" s="17">
        <v>0.43245670667905001</v>
      </c>
      <c r="CB377" s="17"/>
      <c r="CC377" s="17">
        <v>0.33028191473344898</v>
      </c>
      <c r="CD377" s="17">
        <v>0.29276719653184502</v>
      </c>
      <c r="CE377" s="17"/>
      <c r="CF377" s="17">
        <v>0.31371201621017802</v>
      </c>
      <c r="CG377" s="17"/>
      <c r="CH377" s="17">
        <v>0.38241761891871401</v>
      </c>
      <c r="CI377" s="17">
        <v>0.35195950676061299</v>
      </c>
    </row>
    <row r="378" spans="2:87" x14ac:dyDescent="0.35">
      <c r="B378" t="s">
        <v>159</v>
      </c>
      <c r="C378" s="17">
        <v>0.20748759904095199</v>
      </c>
      <c r="D378" s="17">
        <v>0.219239525000062</v>
      </c>
      <c r="E378" s="17">
        <v>0.19609548295170501</v>
      </c>
      <c r="F378" s="17"/>
      <c r="G378" s="17">
        <v>0.207057303464731</v>
      </c>
      <c r="H378" s="17">
        <v>0.229315775212936</v>
      </c>
      <c r="I378" s="17">
        <v>0.2224140631738</v>
      </c>
      <c r="J378" s="17">
        <v>0.25415876850976699</v>
      </c>
      <c r="K378" s="17">
        <v>0.16736317489340999</v>
      </c>
      <c r="L378" s="17">
        <v>0.15860924321619699</v>
      </c>
      <c r="M378" s="17"/>
      <c r="N378" s="17">
        <v>0.26570275519370801</v>
      </c>
      <c r="O378" s="17">
        <v>0.214533562403837</v>
      </c>
      <c r="P378" s="17">
        <v>0.18466984784132401</v>
      </c>
      <c r="Q378" s="17">
        <v>0.16348086932213801</v>
      </c>
      <c r="R378" s="17"/>
      <c r="S378" s="17">
        <v>0.16299507397940699</v>
      </c>
      <c r="T378" s="17">
        <v>0.187156850966329</v>
      </c>
      <c r="U378" s="17">
        <v>0.29285071167050403</v>
      </c>
      <c r="V378" s="17">
        <v>0.27079767299554203</v>
      </c>
      <c r="W378" s="17">
        <v>0.20099222408596501</v>
      </c>
      <c r="X378" s="17">
        <v>0.249453425763347</v>
      </c>
      <c r="Y378" s="17">
        <v>0.28709096859831501</v>
      </c>
      <c r="Z378" s="17">
        <v>0.22339698713747699</v>
      </c>
      <c r="AA378" s="17">
        <v>0.16603058912237201</v>
      </c>
      <c r="AB378" s="17">
        <v>0.22779412649147801</v>
      </c>
      <c r="AC378" s="17">
        <v>4.1629907052919697E-2</v>
      </c>
      <c r="AD378" s="17">
        <v>0.16871447175083801</v>
      </c>
      <c r="AE378" s="17"/>
      <c r="AF378" s="17">
        <v>0.16210423906368099</v>
      </c>
      <c r="AG378" s="17">
        <v>0.18139082636013701</v>
      </c>
      <c r="AH378" s="17">
        <v>0.24895513385041801</v>
      </c>
      <c r="AI378" s="17">
        <v>0.24478590812255799</v>
      </c>
      <c r="AJ378" s="17">
        <v>0.31322341863410702</v>
      </c>
      <c r="AK378" s="17"/>
      <c r="AL378" s="17">
        <v>0.19633909291521401</v>
      </c>
      <c r="AM378" s="17">
        <v>0.18475100848501599</v>
      </c>
      <c r="AN378" s="17">
        <v>0.28245848880503799</v>
      </c>
      <c r="AO378" s="17">
        <v>0.18543759815583</v>
      </c>
      <c r="AP378" s="17"/>
      <c r="AQ378" s="17">
        <v>0.16060763428328401</v>
      </c>
      <c r="AR378" s="17">
        <v>0.270470184928506</v>
      </c>
      <c r="AS378" s="17"/>
      <c r="AT378" s="17">
        <v>0.221070279688351</v>
      </c>
      <c r="AU378" s="17">
        <v>0.15032392631271399</v>
      </c>
      <c r="AV378" s="17"/>
      <c r="AW378" s="17">
        <v>0.167162263310386</v>
      </c>
      <c r="AX378" s="17">
        <v>0.23906985692291099</v>
      </c>
      <c r="AY378" s="17">
        <v>0.21170504332538101</v>
      </c>
      <c r="AZ378" s="17"/>
      <c r="BA378" s="17">
        <v>0.21415410222318201</v>
      </c>
      <c r="BB378" s="17">
        <v>0.23256812460034099</v>
      </c>
      <c r="BC378" s="17">
        <v>0.16554729515105801</v>
      </c>
      <c r="BD378" s="17">
        <v>0.18294284890343901</v>
      </c>
      <c r="BE378" s="17">
        <v>0.36684652018595099</v>
      </c>
      <c r="BF378" s="17"/>
      <c r="BG378" s="17">
        <v>0.19907426467353201</v>
      </c>
      <c r="BH378" s="17">
        <v>0.21400719004819099</v>
      </c>
      <c r="BI378" s="17"/>
      <c r="BJ378" s="17">
        <v>0.20524422690677499</v>
      </c>
      <c r="BK378" s="17">
        <v>0.194539599799364</v>
      </c>
      <c r="BL378" s="17"/>
      <c r="BM378" s="17">
        <v>0.245087038669587</v>
      </c>
      <c r="BN378" s="17">
        <v>0.19455565458906501</v>
      </c>
      <c r="BO378" s="17">
        <v>0.24824286265182799</v>
      </c>
      <c r="BP378" s="17">
        <v>0.21236452967073699</v>
      </c>
      <c r="BQ378" s="17">
        <v>5.5467721774242598E-2</v>
      </c>
      <c r="BR378" s="17"/>
      <c r="BS378" s="17">
        <v>0.15100920671294199</v>
      </c>
      <c r="BT378" s="17"/>
      <c r="BU378" s="17">
        <v>0.206935847854959</v>
      </c>
      <c r="BV378" s="17">
        <v>0.27992812689250901</v>
      </c>
      <c r="BW378" s="17">
        <v>0.235298922496949</v>
      </c>
      <c r="BX378" s="17">
        <v>9.5762939344987696E-2</v>
      </c>
      <c r="BY378" s="17">
        <v>0.34044629278645799</v>
      </c>
      <c r="BZ378" s="17"/>
      <c r="CA378" s="17">
        <v>0.20773305295044101</v>
      </c>
      <c r="CB378" s="17"/>
      <c r="CC378" s="17">
        <v>0.190141235371283</v>
      </c>
      <c r="CD378" s="17">
        <v>0.30214438683803901</v>
      </c>
      <c r="CE378" s="17"/>
      <c r="CF378" s="17">
        <v>0.217196486837894</v>
      </c>
      <c r="CG378" s="17"/>
      <c r="CH378" s="17">
        <v>0.157571225123739</v>
      </c>
      <c r="CI378" s="17">
        <v>0.17018034634103299</v>
      </c>
    </row>
    <row r="379" spans="2:87" x14ac:dyDescent="0.35">
      <c r="B379" t="s">
        <v>160</v>
      </c>
      <c r="C379" s="17">
        <v>0.119658265975466</v>
      </c>
      <c r="D379" s="17">
        <v>0.121060216560866</v>
      </c>
      <c r="E379" s="17">
        <v>0.11829923904865999</v>
      </c>
      <c r="F379" s="17"/>
      <c r="G379" s="17">
        <v>9.9369050366471895E-2</v>
      </c>
      <c r="H379" s="17">
        <v>0.160298373314784</v>
      </c>
      <c r="I379" s="17">
        <v>0.102645264059889</v>
      </c>
      <c r="J379" s="17">
        <v>0.16131630620839199</v>
      </c>
      <c r="K379" s="17">
        <v>0.102376075505269</v>
      </c>
      <c r="L379" s="17">
        <v>8.9185592907207095E-2</v>
      </c>
      <c r="M379" s="17"/>
      <c r="N379" s="17">
        <v>0.11131049627805301</v>
      </c>
      <c r="O379" s="17">
        <v>0.19808325055565601</v>
      </c>
      <c r="P379" s="17">
        <v>0.112827243694959</v>
      </c>
      <c r="Q379" s="17">
        <v>6.9865579058474306E-2</v>
      </c>
      <c r="R379" s="17"/>
      <c r="S379" s="17">
        <v>9.0635291926797604E-2</v>
      </c>
      <c r="T379" s="17">
        <v>0.121972205553462</v>
      </c>
      <c r="U379" s="17">
        <v>0.157223411694904</v>
      </c>
      <c r="V379" s="17">
        <v>8.7357978120930796E-2</v>
      </c>
      <c r="W379" s="17">
        <v>6.1603793008018798E-2</v>
      </c>
      <c r="X379" s="17">
        <v>0.14980227452400999</v>
      </c>
      <c r="Y379" s="17">
        <v>0.110520739393975</v>
      </c>
      <c r="Z379" s="17">
        <v>0.13630263712065399</v>
      </c>
      <c r="AA379" s="17">
        <v>0.16827992448618101</v>
      </c>
      <c r="AB379" s="17">
        <v>0.113352489275425</v>
      </c>
      <c r="AC379" s="17">
        <v>0.127044241993711</v>
      </c>
      <c r="AD379" s="17">
        <v>0.123260485965083</v>
      </c>
      <c r="AE379" s="17"/>
      <c r="AF379" s="17">
        <v>9.9945183587390796E-2</v>
      </c>
      <c r="AG379" s="17">
        <v>0.13708004629443801</v>
      </c>
      <c r="AH379" s="17">
        <v>0.128698908684866</v>
      </c>
      <c r="AI379" s="17">
        <v>5.0873882156851999E-2</v>
      </c>
      <c r="AJ379" s="17">
        <v>8.8550505531019605E-2</v>
      </c>
      <c r="AK379" s="17"/>
      <c r="AL379" s="17">
        <v>0.15258715076907201</v>
      </c>
      <c r="AM379" s="17">
        <v>7.2272838711122098E-2</v>
      </c>
      <c r="AN379" s="17">
        <v>0.12942484809468999</v>
      </c>
      <c r="AO379" s="17">
        <v>0.15133609472138301</v>
      </c>
      <c r="AP379" s="17"/>
      <c r="AQ379" s="17">
        <v>0.11112728533722099</v>
      </c>
      <c r="AR379" s="17">
        <v>0.131119520768015</v>
      </c>
      <c r="AS379" s="17"/>
      <c r="AT379" s="17">
        <v>0.129760267287579</v>
      </c>
      <c r="AU379" s="17">
        <v>0.100050260693353</v>
      </c>
      <c r="AV379" s="17"/>
      <c r="AW379" s="17">
        <v>0.13632115684933899</v>
      </c>
      <c r="AX379" s="17">
        <v>8.1772154911112796E-2</v>
      </c>
      <c r="AY379" s="17">
        <v>0.130920240812122</v>
      </c>
      <c r="AZ379" s="17"/>
      <c r="BA379" s="17">
        <v>0.123686612327671</v>
      </c>
      <c r="BB379" s="17">
        <v>0.121887997402005</v>
      </c>
      <c r="BC379" s="17">
        <v>9.8852107253504698E-2</v>
      </c>
      <c r="BD379" s="17">
        <v>0.199254241375173</v>
      </c>
      <c r="BE379" s="17">
        <v>8.6107331986018207E-2</v>
      </c>
      <c r="BF379" s="17"/>
      <c r="BG379" s="17">
        <v>0.16208830265145799</v>
      </c>
      <c r="BH379" s="17">
        <v>8.6778735284178302E-2</v>
      </c>
      <c r="BI379" s="17"/>
      <c r="BJ379" s="17">
        <v>0.13332904498496301</v>
      </c>
      <c r="BK379" s="17">
        <v>6.5977484065402506E-2</v>
      </c>
      <c r="BL379" s="17"/>
      <c r="BM379" s="17">
        <v>7.6560013332268501E-2</v>
      </c>
      <c r="BN379" s="17">
        <v>9.2322452954358203E-2</v>
      </c>
      <c r="BO379" s="17">
        <v>0.187056868662098</v>
      </c>
      <c r="BP379" s="17">
        <v>0.100591566872177</v>
      </c>
      <c r="BQ379" s="17">
        <v>0</v>
      </c>
      <c r="BR379" s="17"/>
      <c r="BS379" s="17">
        <v>2.51523236121367E-2</v>
      </c>
      <c r="BT379" s="17"/>
      <c r="BU379" s="17">
        <v>8.3732596382528696E-2</v>
      </c>
      <c r="BV379" s="17">
        <v>0.19377363922451801</v>
      </c>
      <c r="BW379" s="17">
        <v>0.13086738955873201</v>
      </c>
      <c r="BX379" s="17">
        <v>2.8794620381727701E-2</v>
      </c>
      <c r="BY379" s="17">
        <v>0.111586052716609</v>
      </c>
      <c r="BZ379" s="17"/>
      <c r="CA379" s="17">
        <v>6.5123267086145298E-2</v>
      </c>
      <c r="CB379" s="17"/>
      <c r="CC379" s="17">
        <v>0.116453128364274</v>
      </c>
      <c r="CD379" s="17">
        <v>0.13505030013323799</v>
      </c>
      <c r="CE379" s="17"/>
      <c r="CF379" s="17">
        <v>0.14547797592049799</v>
      </c>
      <c r="CG379" s="17"/>
      <c r="CH379" s="17">
        <v>0.110602385596744</v>
      </c>
      <c r="CI379" s="17">
        <v>0.133918269936637</v>
      </c>
    </row>
    <row r="380" spans="2:87" x14ac:dyDescent="0.35">
      <c r="B380" t="s">
        <v>161</v>
      </c>
      <c r="C380" s="17">
        <v>0.20532970042002699</v>
      </c>
      <c r="D380" s="17">
        <v>0.118969016488642</v>
      </c>
      <c r="E380" s="17">
        <v>0.28904627082017098</v>
      </c>
      <c r="F380" s="17"/>
      <c r="G380" s="17">
        <v>0.20203112050324101</v>
      </c>
      <c r="H380" s="17">
        <v>9.9275878653772603E-2</v>
      </c>
      <c r="I380" s="17">
        <v>0.154568276902637</v>
      </c>
      <c r="J380" s="17">
        <v>0.15528145211920499</v>
      </c>
      <c r="K380" s="17">
        <v>0.20461539819247401</v>
      </c>
      <c r="L380" s="17">
        <v>0.40651379840606999</v>
      </c>
      <c r="M380" s="17"/>
      <c r="N380" s="17">
        <v>0.15596466252538399</v>
      </c>
      <c r="O380" s="17">
        <v>0.21512130261450901</v>
      </c>
      <c r="P380" s="17">
        <v>0.157670692872972</v>
      </c>
      <c r="Q380" s="17">
        <v>0.28574900295533001</v>
      </c>
      <c r="R380" s="17"/>
      <c r="S380" s="17">
        <v>0.25453031178055402</v>
      </c>
      <c r="T380" s="17">
        <v>0.172433966631133</v>
      </c>
      <c r="U380" s="17">
        <v>0.24467424815611999</v>
      </c>
      <c r="V380" s="17">
        <v>0.20379035386670599</v>
      </c>
      <c r="W380" s="17">
        <v>0.25426144433690001</v>
      </c>
      <c r="X380" s="17">
        <v>0.120737085229304</v>
      </c>
      <c r="Y380" s="17">
        <v>0.23999698643717601</v>
      </c>
      <c r="Z380" s="17">
        <v>0.13092688192364699</v>
      </c>
      <c r="AA380" s="17">
        <v>0.145218735454614</v>
      </c>
      <c r="AB380" s="17">
        <v>0.20732249967838501</v>
      </c>
      <c r="AC380" s="17">
        <v>0.27996692489852198</v>
      </c>
      <c r="AD380" s="17">
        <v>0.28344578156843298</v>
      </c>
      <c r="AE380" s="17"/>
      <c r="AF380" s="17">
        <v>0.31099412245784602</v>
      </c>
      <c r="AG380" s="17">
        <v>0.19885864420383401</v>
      </c>
      <c r="AH380" s="17">
        <v>0.175103634180235</v>
      </c>
      <c r="AI380" s="17">
        <v>0.18283169645883199</v>
      </c>
      <c r="AJ380" s="17">
        <v>9.7273522994666101E-2</v>
      </c>
      <c r="AK380" s="17"/>
      <c r="AL380" s="17">
        <v>0.26927069858188901</v>
      </c>
      <c r="AM380" s="17">
        <v>0.22228335471312399</v>
      </c>
      <c r="AN380" s="17">
        <v>9.4311144646139503E-2</v>
      </c>
      <c r="AO380" s="17">
        <v>7.7390163975035106E-2</v>
      </c>
      <c r="AP380" s="17"/>
      <c r="AQ380" s="17">
        <v>0.23107623267449701</v>
      </c>
      <c r="AR380" s="17">
        <v>0.17073958953990701</v>
      </c>
      <c r="AS380" s="17"/>
      <c r="AT380" s="17">
        <v>0.161878006859352</v>
      </c>
      <c r="AU380" s="17">
        <v>0.40024925420866198</v>
      </c>
      <c r="AV380" s="17"/>
      <c r="AW380" s="17">
        <v>0.25418340967136299</v>
      </c>
      <c r="AX380" s="17">
        <v>0.18392709591641601</v>
      </c>
      <c r="AY380" s="17">
        <v>0.16105818187535501</v>
      </c>
      <c r="AZ380" s="17"/>
      <c r="BA380" s="17">
        <v>0.16569953671207699</v>
      </c>
      <c r="BB380" s="17">
        <v>0.18811395240744699</v>
      </c>
      <c r="BC380" s="17">
        <v>0.22539475688309599</v>
      </c>
      <c r="BD380" s="17">
        <v>0.30117263270836098</v>
      </c>
      <c r="BE380" s="17">
        <v>0.24914869955368099</v>
      </c>
      <c r="BF380" s="17"/>
      <c r="BG380" s="17">
        <v>0.23122752316671899</v>
      </c>
      <c r="BH380" s="17">
        <v>0.18526117527733699</v>
      </c>
      <c r="BI380" s="17"/>
      <c r="BJ380" s="17">
        <v>0.19070181045233101</v>
      </c>
      <c r="BK380" s="17">
        <v>0.26601318063200802</v>
      </c>
      <c r="BL380" s="17"/>
      <c r="BM380" s="17">
        <v>0.326147085990042</v>
      </c>
      <c r="BN380" s="17">
        <v>0.231780058204441</v>
      </c>
      <c r="BO380" s="17">
        <v>0.142026014760885</v>
      </c>
      <c r="BP380" s="17">
        <v>0.30758180015092002</v>
      </c>
      <c r="BQ380" s="17">
        <v>7.9720149356931197E-2</v>
      </c>
      <c r="BR380" s="17"/>
      <c r="BS380" s="17">
        <v>5.9130425141080301E-2</v>
      </c>
      <c r="BT380" s="17"/>
      <c r="BU380" s="17">
        <v>0.28022022704784</v>
      </c>
      <c r="BV380" s="17">
        <v>0.137674586890881</v>
      </c>
      <c r="BW380" s="17">
        <v>0.240407556191709</v>
      </c>
      <c r="BX380" s="17">
        <v>5.5772972539340403E-2</v>
      </c>
      <c r="BY380" s="17">
        <v>0.28918701460951202</v>
      </c>
      <c r="BZ380" s="17"/>
      <c r="CA380" s="17">
        <v>4.3909872770492998E-2</v>
      </c>
      <c r="CB380" s="17"/>
      <c r="CC380" s="17">
        <v>0.20816630288597501</v>
      </c>
      <c r="CD380" s="17">
        <v>0.13637391955963499</v>
      </c>
      <c r="CE380" s="17"/>
      <c r="CF380" s="17">
        <v>0.210230484261484</v>
      </c>
      <c r="CG380" s="17"/>
      <c r="CH380" s="17">
        <v>0.239615377626134</v>
      </c>
      <c r="CI380" s="17">
        <v>9.8405475909996099E-2</v>
      </c>
    </row>
    <row r="381" spans="2:87" x14ac:dyDescent="0.35"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  <c r="BO381" s="17"/>
      <c r="BP381" s="17"/>
      <c r="BQ381" s="17"/>
      <c r="BR381" s="17"/>
      <c r="BS381" s="17"/>
      <c r="BT381" s="17"/>
      <c r="BU381" s="17"/>
      <c r="BV381" s="17"/>
      <c r="BW381" s="17"/>
      <c r="BX381" s="17"/>
      <c r="BY381" s="17"/>
      <c r="BZ381" s="17"/>
      <c r="CA381" s="17"/>
      <c r="CB381" s="17"/>
      <c r="CC381" s="17"/>
      <c r="CD381" s="17"/>
      <c r="CE381" s="17"/>
      <c r="CF381" s="17"/>
      <c r="CG381" s="17"/>
      <c r="CH381" s="17"/>
      <c r="CI381" s="17"/>
    </row>
    <row r="382" spans="2:87" x14ac:dyDescent="0.35">
      <c r="B382" s="6" t="s">
        <v>203</v>
      </c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  <c r="BA382" s="17"/>
      <c r="BB382" s="17"/>
      <c r="BC382" s="17"/>
      <c r="BD382" s="17"/>
      <c r="BE382" s="17"/>
      <c r="BF382" s="17"/>
      <c r="BG382" s="17"/>
      <c r="BH382" s="17"/>
      <c r="BI382" s="17"/>
      <c r="BJ382" s="17"/>
      <c r="BK382" s="17"/>
      <c r="BL382" s="17"/>
      <c r="BM382" s="17"/>
      <c r="BN382" s="17"/>
      <c r="BO382" s="17"/>
      <c r="BP382" s="17"/>
      <c r="BQ382" s="17"/>
      <c r="BR382" s="17"/>
      <c r="BS382" s="17"/>
      <c r="BT382" s="17"/>
      <c r="BU382" s="17"/>
      <c r="BV382" s="17"/>
      <c r="BW382" s="17"/>
      <c r="BX382" s="17"/>
      <c r="BY382" s="17"/>
      <c r="BZ382" s="17"/>
      <c r="CA382" s="17"/>
      <c r="CB382" s="17"/>
      <c r="CC382" s="17"/>
      <c r="CD382" s="17"/>
      <c r="CE382" s="17"/>
      <c r="CF382" s="17"/>
      <c r="CG382" s="17"/>
      <c r="CH382" s="17"/>
      <c r="CI382" s="17"/>
    </row>
    <row r="383" spans="2:87" x14ac:dyDescent="0.35">
      <c r="B383" s="24" t="s">
        <v>163</v>
      </c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  <c r="BO383" s="17"/>
      <c r="BP383" s="17"/>
      <c r="BQ383" s="17"/>
      <c r="BR383" s="17"/>
      <c r="BS383" s="17"/>
      <c r="BT383" s="17"/>
      <c r="BU383" s="17"/>
      <c r="BV383" s="17"/>
      <c r="BW383" s="17"/>
      <c r="BX383" s="17"/>
      <c r="BY383" s="17"/>
      <c r="BZ383" s="17"/>
      <c r="CA383" s="17"/>
      <c r="CB383" s="17"/>
      <c r="CC383" s="17"/>
      <c r="CD383" s="17"/>
      <c r="CE383" s="17"/>
      <c r="CF383" s="17"/>
      <c r="CG383" s="17"/>
      <c r="CH383" s="17"/>
      <c r="CI383" s="17"/>
    </row>
    <row r="384" spans="2:87" x14ac:dyDescent="0.35">
      <c r="B384" t="s">
        <v>157</v>
      </c>
      <c r="C384" s="17">
        <v>0.182248317651029</v>
      </c>
      <c r="D384" s="17">
        <v>0.217513665268036</v>
      </c>
      <c r="E384" s="17">
        <v>0.14806269264126901</v>
      </c>
      <c r="F384" s="17"/>
      <c r="G384" s="17">
        <v>0.15453658049098601</v>
      </c>
      <c r="H384" s="17">
        <v>0.212196601122499</v>
      </c>
      <c r="I384" s="17">
        <v>0.206154277135361</v>
      </c>
      <c r="J384" s="17">
        <v>0.14997450755956901</v>
      </c>
      <c r="K384" s="17">
        <v>0.18792153894236999</v>
      </c>
      <c r="L384" s="17">
        <v>0.17792013047593999</v>
      </c>
      <c r="M384" s="17"/>
      <c r="N384" s="17">
        <v>0.19082726095296301</v>
      </c>
      <c r="O384" s="17">
        <v>0.124329680264474</v>
      </c>
      <c r="P384" s="17">
        <v>0.223758406408604</v>
      </c>
      <c r="Q384" s="17">
        <v>0.182669377695728</v>
      </c>
      <c r="R384" s="17"/>
      <c r="S384" s="17">
        <v>0.14711059869364501</v>
      </c>
      <c r="T384" s="17">
        <v>0.18722205519549401</v>
      </c>
      <c r="U384" s="17">
        <v>0.16272600436786999</v>
      </c>
      <c r="V384" s="17">
        <v>0.15098661895307899</v>
      </c>
      <c r="W384" s="17">
        <v>0.224094275771755</v>
      </c>
      <c r="X384" s="17">
        <v>0.190235373508051</v>
      </c>
      <c r="Y384" s="17">
        <v>0.100380064395605</v>
      </c>
      <c r="Z384" s="17">
        <v>0.11452190718732</v>
      </c>
      <c r="AA384" s="17">
        <v>0.25272117353796097</v>
      </c>
      <c r="AB384" s="17">
        <v>0.17982576524527399</v>
      </c>
      <c r="AC384" s="17">
        <v>0.123271115126177</v>
      </c>
      <c r="AD384" s="17">
        <v>0.41666745166581898</v>
      </c>
      <c r="AE384" s="17"/>
      <c r="AF384" s="17">
        <v>0.13779555974567001</v>
      </c>
      <c r="AG384" s="17">
        <v>0.16569622308375201</v>
      </c>
      <c r="AH384" s="17">
        <v>0.26195458599659899</v>
      </c>
      <c r="AI384" s="17">
        <v>0.16611516985726399</v>
      </c>
      <c r="AJ384" s="17">
        <v>0.16269857338243901</v>
      </c>
      <c r="AK384" s="17"/>
      <c r="AL384" s="17">
        <v>0.15894474799900299</v>
      </c>
      <c r="AM384" s="17">
        <v>0.17014473164238</v>
      </c>
      <c r="AN384" s="17">
        <v>0.23995136129179201</v>
      </c>
      <c r="AO384" s="17">
        <v>0.21415379756724501</v>
      </c>
      <c r="AP384" s="17"/>
      <c r="AQ384" s="17">
        <v>0.18607038691657801</v>
      </c>
      <c r="AR384" s="17">
        <v>0.17711342032271399</v>
      </c>
      <c r="AS384" s="17"/>
      <c r="AT384" s="17">
        <v>0.171574334090242</v>
      </c>
      <c r="AU384" s="17">
        <v>0.16754466974231999</v>
      </c>
      <c r="AV384" s="17"/>
      <c r="AW384" s="17">
        <v>0.17281765580344199</v>
      </c>
      <c r="AX384" s="17">
        <v>0.16048156132722599</v>
      </c>
      <c r="AY384" s="17">
        <v>0.192321989053473</v>
      </c>
      <c r="AZ384" s="17"/>
      <c r="BA384" s="17">
        <v>0.238403026308173</v>
      </c>
      <c r="BB384" s="17">
        <v>0.12024011048899599</v>
      </c>
      <c r="BC384" s="17">
        <v>0.188131347251556</v>
      </c>
      <c r="BD384" s="17">
        <v>0.18473258883864299</v>
      </c>
      <c r="BE384" s="17">
        <v>0.127391640681254</v>
      </c>
      <c r="BF384" s="17"/>
      <c r="BG384" s="17">
        <v>0.153677978748639</v>
      </c>
      <c r="BH384" s="17">
        <v>0.20438780675812099</v>
      </c>
      <c r="BI384" s="17"/>
      <c r="BJ384" s="17">
        <v>0.17496924227400501</v>
      </c>
      <c r="BK384" s="17">
        <v>0.20637534841731101</v>
      </c>
      <c r="BL384" s="17"/>
      <c r="BM384" s="17">
        <v>7.6298144337796997E-2</v>
      </c>
      <c r="BN384" s="17">
        <v>0.153225538837022</v>
      </c>
      <c r="BO384" s="17">
        <v>0.16494991837866299</v>
      </c>
      <c r="BP384" s="17">
        <v>9.9273314791183703E-2</v>
      </c>
      <c r="BQ384" s="17">
        <v>0.35403306510261701</v>
      </c>
      <c r="BR384" s="17"/>
      <c r="BS384" s="17">
        <v>0.31549761010435801</v>
      </c>
      <c r="BT384" s="17"/>
      <c r="BU384" s="17">
        <v>0.167989430840739</v>
      </c>
      <c r="BV384" s="17">
        <v>0.17457689468291501</v>
      </c>
      <c r="BW384" s="17">
        <v>0.12919709782872599</v>
      </c>
      <c r="BX384" s="17">
        <v>0.26935745784406201</v>
      </c>
      <c r="BY384" s="17">
        <v>0.16332600829706501</v>
      </c>
      <c r="BZ384" s="17"/>
      <c r="CA384" s="17">
        <v>0.30738415331648999</v>
      </c>
      <c r="CB384" s="17"/>
      <c r="CC384" s="17">
        <v>0.18477865141782299</v>
      </c>
      <c r="CD384" s="17">
        <v>0.187056072986791</v>
      </c>
      <c r="CE384" s="17"/>
      <c r="CF384" s="17">
        <v>0.19219636490358799</v>
      </c>
      <c r="CG384" s="17"/>
      <c r="CH384" s="17">
        <v>0.12123801351860899</v>
      </c>
      <c r="CI384" s="17">
        <v>0.19090723266807599</v>
      </c>
    </row>
    <row r="385" spans="2:87" x14ac:dyDescent="0.35">
      <c r="B385" t="s">
        <v>158</v>
      </c>
      <c r="C385" s="17">
        <v>0.297745760511054</v>
      </c>
      <c r="D385" s="17">
        <v>0.343495707166179</v>
      </c>
      <c r="E385" s="17">
        <v>0.25339654446038301</v>
      </c>
      <c r="F385" s="17"/>
      <c r="G385" s="17">
        <v>0.31008470784808101</v>
      </c>
      <c r="H385" s="17">
        <v>0.28830967491191201</v>
      </c>
      <c r="I385" s="17">
        <v>0.35439800005928801</v>
      </c>
      <c r="J385" s="17">
        <v>0.26979693327017501</v>
      </c>
      <c r="K385" s="17">
        <v>0.38285437483394102</v>
      </c>
      <c r="L385" s="17">
        <v>0.19906926711202</v>
      </c>
      <c r="M385" s="17"/>
      <c r="N385" s="17">
        <v>0.33591436493159199</v>
      </c>
      <c r="O385" s="17">
        <v>0.29133663332505499</v>
      </c>
      <c r="P385" s="17">
        <v>0.28231709989985498</v>
      </c>
      <c r="Q385" s="17">
        <v>0.27938581955215802</v>
      </c>
      <c r="R385" s="17"/>
      <c r="S385" s="17">
        <v>0.317385202811586</v>
      </c>
      <c r="T385" s="17">
        <v>0.32568889393270101</v>
      </c>
      <c r="U385" s="17">
        <v>0.17736903969970599</v>
      </c>
      <c r="V385" s="17">
        <v>0.24872320485636501</v>
      </c>
      <c r="W385" s="17">
        <v>0.22143104532798599</v>
      </c>
      <c r="X385" s="17">
        <v>0.320894246448378</v>
      </c>
      <c r="Y385" s="17">
        <v>0.272425656764683</v>
      </c>
      <c r="Z385" s="17">
        <v>0.401224691465213</v>
      </c>
      <c r="AA385" s="17">
        <v>0.28963606326630398</v>
      </c>
      <c r="AB385" s="17">
        <v>0.38877089999602299</v>
      </c>
      <c r="AC385" s="17">
        <v>0.45335330437871502</v>
      </c>
      <c r="AD385" s="17">
        <v>0.106284237538761</v>
      </c>
      <c r="AE385" s="17"/>
      <c r="AF385" s="17">
        <v>0.27072604778815901</v>
      </c>
      <c r="AG385" s="17">
        <v>0.31118880058946602</v>
      </c>
      <c r="AH385" s="17">
        <v>0.23891320915935499</v>
      </c>
      <c r="AI385" s="17">
        <v>0.34363895881223999</v>
      </c>
      <c r="AJ385" s="17">
        <v>0.407812598581689</v>
      </c>
      <c r="AK385" s="17"/>
      <c r="AL385" s="17">
        <v>0.262361908053514</v>
      </c>
      <c r="AM385" s="17">
        <v>0.31864084547293398</v>
      </c>
      <c r="AN385" s="17">
        <v>0.27767965493968799</v>
      </c>
      <c r="AO385" s="17">
        <v>0.42752876664042799</v>
      </c>
      <c r="AP385" s="17"/>
      <c r="AQ385" s="17">
        <v>0.27579745258740701</v>
      </c>
      <c r="AR385" s="17">
        <v>0.32723300940369399</v>
      </c>
      <c r="AS385" s="17"/>
      <c r="AT385" s="17">
        <v>0.331903957406253</v>
      </c>
      <c r="AU385" s="17">
        <v>0.19172793528857501</v>
      </c>
      <c r="AV385" s="17"/>
      <c r="AW385" s="17">
        <v>0.26741863695519902</v>
      </c>
      <c r="AX385" s="17">
        <v>0.32748455839292001</v>
      </c>
      <c r="AY385" s="17">
        <v>0.32122033887311902</v>
      </c>
      <c r="AZ385" s="17"/>
      <c r="BA385" s="17">
        <v>0.32755873749491798</v>
      </c>
      <c r="BB385" s="17">
        <v>0.314080372868344</v>
      </c>
      <c r="BC385" s="17">
        <v>0.28100091031295399</v>
      </c>
      <c r="BD385" s="17">
        <v>0.25324132274938199</v>
      </c>
      <c r="BE385" s="17">
        <v>0.20617428575413199</v>
      </c>
      <c r="BF385" s="17"/>
      <c r="BG385" s="17">
        <v>0.258821298506627</v>
      </c>
      <c r="BH385" s="17">
        <v>0.327908780469992</v>
      </c>
      <c r="BI385" s="17"/>
      <c r="BJ385" s="17">
        <v>0.29531852574008899</v>
      </c>
      <c r="BK385" s="17">
        <v>0.30828620878752</v>
      </c>
      <c r="BL385" s="17"/>
      <c r="BM385" s="17">
        <v>0.371791985730899</v>
      </c>
      <c r="BN385" s="17">
        <v>0.31158929354439002</v>
      </c>
      <c r="BO385" s="17">
        <v>0.28580047235433997</v>
      </c>
      <c r="BP385" s="17">
        <v>0.26761802442249</v>
      </c>
      <c r="BQ385" s="17">
        <v>0.36628425906316198</v>
      </c>
      <c r="BR385" s="17"/>
      <c r="BS385" s="17">
        <v>0.424103319803667</v>
      </c>
      <c r="BT385" s="17"/>
      <c r="BU385" s="17">
        <v>0.27494391203426299</v>
      </c>
      <c r="BV385" s="17">
        <v>0.25101751838163799</v>
      </c>
      <c r="BW385" s="17">
        <v>0.25351956593623798</v>
      </c>
      <c r="BX385" s="17">
        <v>0.49888240304521497</v>
      </c>
      <c r="BY385" s="17">
        <v>0.28144579546110399</v>
      </c>
      <c r="BZ385" s="17"/>
      <c r="CA385" s="17">
        <v>0.481616387326745</v>
      </c>
      <c r="CB385" s="17"/>
      <c r="CC385" s="17">
        <v>0.315875975733865</v>
      </c>
      <c r="CD385" s="17">
        <v>0.229110679843779</v>
      </c>
      <c r="CE385" s="17"/>
      <c r="CF385" s="17">
        <v>0.27361221263978303</v>
      </c>
      <c r="CG385" s="17"/>
      <c r="CH385" s="17">
        <v>0.35498033054137201</v>
      </c>
      <c r="CI385" s="17">
        <v>0.42888418744312601</v>
      </c>
    </row>
    <row r="386" spans="2:87" x14ac:dyDescent="0.35">
      <c r="B386" t="s">
        <v>159</v>
      </c>
      <c r="C386" s="17">
        <v>0.19203895263375501</v>
      </c>
      <c r="D386" s="17">
        <v>0.166529361204552</v>
      </c>
      <c r="E386" s="17">
        <v>0.21676751439987699</v>
      </c>
      <c r="F386" s="17"/>
      <c r="G386" s="17">
        <v>0.211980637960063</v>
      </c>
      <c r="H386" s="17">
        <v>0.268298775562477</v>
      </c>
      <c r="I386" s="17">
        <v>0.19779859290548499</v>
      </c>
      <c r="J386" s="17">
        <v>0.221280785547218</v>
      </c>
      <c r="K386" s="17">
        <v>0.11506545423359001</v>
      </c>
      <c r="L386" s="17">
        <v>0.131925731466664</v>
      </c>
      <c r="M386" s="17"/>
      <c r="N386" s="17">
        <v>0.195938197681541</v>
      </c>
      <c r="O386" s="17">
        <v>0.18181560079042</v>
      </c>
      <c r="P386" s="17">
        <v>0.20638229659083199</v>
      </c>
      <c r="Q386" s="17">
        <v>0.186371683105679</v>
      </c>
      <c r="R386" s="17"/>
      <c r="S386" s="17">
        <v>0.114052962010126</v>
      </c>
      <c r="T386" s="17">
        <v>0.16412132679872801</v>
      </c>
      <c r="U386" s="17">
        <v>0.21422407964208101</v>
      </c>
      <c r="V386" s="17">
        <v>0.34793415893048102</v>
      </c>
      <c r="W386" s="17">
        <v>0.190506209560384</v>
      </c>
      <c r="X386" s="17">
        <v>0.26994403880273599</v>
      </c>
      <c r="Y386" s="17">
        <v>0.18681350241262701</v>
      </c>
      <c r="Z386" s="17">
        <v>0.17729954332303399</v>
      </c>
      <c r="AA386" s="17">
        <v>0.23701417495428501</v>
      </c>
      <c r="AB386" s="17">
        <v>0.114535826411411</v>
      </c>
      <c r="AC386" s="17">
        <v>9.4679783160423303E-2</v>
      </c>
      <c r="AD386" s="17">
        <v>0.17222211538290899</v>
      </c>
      <c r="AE386" s="17"/>
      <c r="AF386" s="17">
        <v>0.20407393297335699</v>
      </c>
      <c r="AG386" s="17">
        <v>0.17597014014092</v>
      </c>
      <c r="AH386" s="17">
        <v>0.190071993891411</v>
      </c>
      <c r="AI386" s="17">
        <v>0.23276641925164701</v>
      </c>
      <c r="AJ386" s="17">
        <v>0.17886609227880201</v>
      </c>
      <c r="AK386" s="17"/>
      <c r="AL386" s="17">
        <v>0.16425965770025999</v>
      </c>
      <c r="AM386" s="17">
        <v>0.18721847313269299</v>
      </c>
      <c r="AN386" s="17">
        <v>0.29851434774644198</v>
      </c>
      <c r="AO386" s="17">
        <v>9.2483387414062299E-2</v>
      </c>
      <c r="AP386" s="17"/>
      <c r="AQ386" s="17">
        <v>0.17906491728819399</v>
      </c>
      <c r="AR386" s="17">
        <v>0.20946939012840499</v>
      </c>
      <c r="AS386" s="17"/>
      <c r="AT386" s="17">
        <v>0.21040654554568899</v>
      </c>
      <c r="AU386" s="17">
        <v>0.122568605356522</v>
      </c>
      <c r="AV386" s="17"/>
      <c r="AW386" s="17">
        <v>0.17831738421400101</v>
      </c>
      <c r="AX386" s="17">
        <v>0.20747044197850101</v>
      </c>
      <c r="AY386" s="17">
        <v>0.206710237987596</v>
      </c>
      <c r="AZ386" s="17"/>
      <c r="BA386" s="17">
        <v>0.17447336018874901</v>
      </c>
      <c r="BB386" s="17">
        <v>0.20896559341031001</v>
      </c>
      <c r="BC386" s="17">
        <v>0.20550348355606399</v>
      </c>
      <c r="BD386" s="17">
        <v>9.2397200360368401E-2</v>
      </c>
      <c r="BE386" s="17">
        <v>0.29298162973778802</v>
      </c>
      <c r="BF386" s="17"/>
      <c r="BG386" s="17">
        <v>0.210597503389614</v>
      </c>
      <c r="BH386" s="17">
        <v>0.17765771502553099</v>
      </c>
      <c r="BI386" s="17"/>
      <c r="BJ386" s="17">
        <v>0.20350105953303799</v>
      </c>
      <c r="BK386" s="17">
        <v>0.14736423616269401</v>
      </c>
      <c r="BL386" s="17"/>
      <c r="BM386" s="17">
        <v>0.179100866100281</v>
      </c>
      <c r="BN386" s="17">
        <v>0.20559228958194301</v>
      </c>
      <c r="BO386" s="17">
        <v>0.24749143118210901</v>
      </c>
      <c r="BP386" s="17">
        <v>0.107946856139954</v>
      </c>
      <c r="BQ386" s="17">
        <v>0.151344060149566</v>
      </c>
      <c r="BR386" s="17"/>
      <c r="BS386" s="17">
        <v>0.144436161083944</v>
      </c>
      <c r="BT386" s="17"/>
      <c r="BU386" s="17">
        <v>0.15948225754744899</v>
      </c>
      <c r="BV386" s="17">
        <v>0.28569255674717497</v>
      </c>
      <c r="BW386" s="17">
        <v>0.19040797805489099</v>
      </c>
      <c r="BX386" s="17">
        <v>0.14669034310923801</v>
      </c>
      <c r="BY386" s="17">
        <v>0.208533544378039</v>
      </c>
      <c r="BZ386" s="17"/>
      <c r="CA386" s="17">
        <v>0.100144118295572</v>
      </c>
      <c r="CB386" s="17"/>
      <c r="CC386" s="17">
        <v>0.18481635350099199</v>
      </c>
      <c r="CD386" s="17">
        <v>0.24696071779248899</v>
      </c>
      <c r="CE386" s="17"/>
      <c r="CF386" s="17">
        <v>0.15396448562926299</v>
      </c>
      <c r="CG386" s="17"/>
      <c r="CH386" s="17">
        <v>0.182445369030136</v>
      </c>
      <c r="CI386" s="17">
        <v>0.149843266650313</v>
      </c>
    </row>
    <row r="387" spans="2:87" x14ac:dyDescent="0.35">
      <c r="B387" t="s">
        <v>160</v>
      </c>
      <c r="C387" s="17">
        <v>0.120469268252238</v>
      </c>
      <c r="D387" s="17">
        <v>0.13595330992323901</v>
      </c>
      <c r="E387" s="17">
        <v>0.105459303003944</v>
      </c>
      <c r="F387" s="17"/>
      <c r="G387" s="17">
        <v>0.159703994291684</v>
      </c>
      <c r="H387" s="17">
        <v>0.119655951427743</v>
      </c>
      <c r="I387" s="17">
        <v>5.5654407602404803E-2</v>
      </c>
      <c r="J387" s="17">
        <v>0.193086581662236</v>
      </c>
      <c r="K387" s="17">
        <v>0.11157330761727199</v>
      </c>
      <c r="L387" s="17">
        <v>9.5385737968650505E-2</v>
      </c>
      <c r="M387" s="17"/>
      <c r="N387" s="17">
        <v>0.106273333892692</v>
      </c>
      <c r="O387" s="17">
        <v>0.192543540472771</v>
      </c>
      <c r="P387" s="17">
        <v>0.112226571619001</v>
      </c>
      <c r="Q387" s="17">
        <v>8.2827542871144993E-2</v>
      </c>
      <c r="R387" s="17"/>
      <c r="S387" s="17">
        <v>0.15502549456021</v>
      </c>
      <c r="T387" s="17">
        <v>0.119073445645954</v>
      </c>
      <c r="U387" s="17">
        <v>0.20100662813422299</v>
      </c>
      <c r="V387" s="17">
        <v>6.9436776576580705E-2</v>
      </c>
      <c r="W387" s="17">
        <v>7.9336018505709899E-2</v>
      </c>
      <c r="X387" s="17">
        <v>4.9377888811506801E-2</v>
      </c>
      <c r="Y387" s="17">
        <v>0.20038378998990899</v>
      </c>
      <c r="Z387" s="17">
        <v>0.17602697610078599</v>
      </c>
      <c r="AA387" s="17">
        <v>7.5409852786834694E-2</v>
      </c>
      <c r="AB387" s="17">
        <v>0.12829730244367801</v>
      </c>
      <c r="AC387" s="17">
        <v>0.127044241993711</v>
      </c>
      <c r="AD387" s="17">
        <v>0.123260485965083</v>
      </c>
      <c r="AE387" s="17"/>
      <c r="AF387" s="17">
        <v>0.12314493423044499</v>
      </c>
      <c r="AG387" s="17">
        <v>0.12047310916825001</v>
      </c>
      <c r="AH387" s="17">
        <v>0.14097441569116301</v>
      </c>
      <c r="AI387" s="17">
        <v>5.9970390995185897E-2</v>
      </c>
      <c r="AJ387" s="17">
        <v>0.15334921276240401</v>
      </c>
      <c r="AK387" s="17"/>
      <c r="AL387" s="17">
        <v>0.162683362847764</v>
      </c>
      <c r="AM387" s="17">
        <v>7.7735494575754904E-2</v>
      </c>
      <c r="AN387" s="17">
        <v>8.3597897810623295E-2</v>
      </c>
      <c r="AO387" s="17">
        <v>0.19839103000858299</v>
      </c>
      <c r="AP387" s="17"/>
      <c r="AQ387" s="17">
        <v>0.12254901489483901</v>
      </c>
      <c r="AR387" s="17">
        <v>0.11767515733046099</v>
      </c>
      <c r="AS387" s="17"/>
      <c r="AT387" s="17">
        <v>0.11572420973947201</v>
      </c>
      <c r="AU387" s="17">
        <v>0.117909535403922</v>
      </c>
      <c r="AV387" s="17"/>
      <c r="AW387" s="17">
        <v>0.13031845410121401</v>
      </c>
      <c r="AX387" s="17">
        <v>0.12765918620196501</v>
      </c>
      <c r="AY387" s="17">
        <v>9.8967713723225603E-2</v>
      </c>
      <c r="AZ387" s="17"/>
      <c r="BA387" s="17">
        <v>7.9663374104407103E-2</v>
      </c>
      <c r="BB387" s="17">
        <v>0.16374937067256801</v>
      </c>
      <c r="BC387" s="17">
        <v>0.10876114247706201</v>
      </c>
      <c r="BD387" s="17">
        <v>0.1737726032703</v>
      </c>
      <c r="BE387" s="17">
        <v>0.124303744273145</v>
      </c>
      <c r="BF387" s="17"/>
      <c r="BG387" s="17">
        <v>0.163633328418404</v>
      </c>
      <c r="BH387" s="17">
        <v>8.7020934190414304E-2</v>
      </c>
      <c r="BI387" s="17"/>
      <c r="BJ387" s="17">
        <v>0.130173514655437</v>
      </c>
      <c r="BK387" s="17">
        <v>8.1185460818833002E-2</v>
      </c>
      <c r="BL387" s="17"/>
      <c r="BM387" s="17">
        <v>5.5140835601786099E-2</v>
      </c>
      <c r="BN387" s="17">
        <v>9.7812819832204398E-2</v>
      </c>
      <c r="BO387" s="17">
        <v>0.16340693857553501</v>
      </c>
      <c r="BP387" s="17">
        <v>0.20083730811155401</v>
      </c>
      <c r="BQ387" s="17">
        <v>0</v>
      </c>
      <c r="BR387" s="17"/>
      <c r="BS387" s="17">
        <v>2.5507167825750299E-2</v>
      </c>
      <c r="BT387" s="17"/>
      <c r="BU387" s="17">
        <v>0.12721286128752701</v>
      </c>
      <c r="BV387" s="17">
        <v>0.154222783434454</v>
      </c>
      <c r="BW387" s="17">
        <v>0.192942464507534</v>
      </c>
      <c r="BX387" s="17">
        <v>1.00342195334074E-2</v>
      </c>
      <c r="BY387" s="17">
        <v>0.108230994299208</v>
      </c>
      <c r="BZ387" s="17"/>
      <c r="CA387" s="17">
        <v>4.5327941490819701E-2</v>
      </c>
      <c r="CB387" s="17"/>
      <c r="CC387" s="17">
        <v>0.110362216180849</v>
      </c>
      <c r="CD387" s="17">
        <v>0.168723903718622</v>
      </c>
      <c r="CE387" s="17"/>
      <c r="CF387" s="17">
        <v>0.15707260655396901</v>
      </c>
      <c r="CG387" s="17"/>
      <c r="CH387" s="17">
        <v>0.10119870970585999</v>
      </c>
      <c r="CI387" s="17">
        <v>0.114322477263142</v>
      </c>
    </row>
    <row r="388" spans="2:87" x14ac:dyDescent="0.35">
      <c r="B388" t="s">
        <v>161</v>
      </c>
      <c r="C388" s="17">
        <v>0.20749770095192399</v>
      </c>
      <c r="D388" s="17">
        <v>0.13650795643799499</v>
      </c>
      <c r="E388" s="17">
        <v>0.27631394549452698</v>
      </c>
      <c r="F388" s="17"/>
      <c r="G388" s="17">
        <v>0.16369407940918501</v>
      </c>
      <c r="H388" s="17">
        <v>0.111538996975369</v>
      </c>
      <c r="I388" s="17">
        <v>0.18599472229746</v>
      </c>
      <c r="J388" s="17">
        <v>0.16586119196080101</v>
      </c>
      <c r="K388" s="17">
        <v>0.202585324372828</v>
      </c>
      <c r="L388" s="17">
        <v>0.39569913297672599</v>
      </c>
      <c r="M388" s="17"/>
      <c r="N388" s="17">
        <v>0.171046842541213</v>
      </c>
      <c r="O388" s="17">
        <v>0.20997454514727901</v>
      </c>
      <c r="P388" s="17">
        <v>0.17531562548170801</v>
      </c>
      <c r="Q388" s="17">
        <v>0.26874557677528998</v>
      </c>
      <c r="R388" s="17"/>
      <c r="S388" s="17">
        <v>0.26642574192443302</v>
      </c>
      <c r="T388" s="17">
        <v>0.20389427842712299</v>
      </c>
      <c r="U388" s="17">
        <v>0.24467424815611999</v>
      </c>
      <c r="V388" s="17">
        <v>0.18291924068349499</v>
      </c>
      <c r="W388" s="17">
        <v>0.284632450834165</v>
      </c>
      <c r="X388" s="17">
        <v>0.16954845242932901</v>
      </c>
      <c r="Y388" s="17">
        <v>0.23999698643717601</v>
      </c>
      <c r="Z388" s="17">
        <v>0.13092688192364699</v>
      </c>
      <c r="AA388" s="17">
        <v>0.145218735454614</v>
      </c>
      <c r="AB388" s="17">
        <v>0.18857020590361301</v>
      </c>
      <c r="AC388" s="17">
        <v>0.20165155534097401</v>
      </c>
      <c r="AD388" s="17">
        <v>0.181565709447428</v>
      </c>
      <c r="AE388" s="17"/>
      <c r="AF388" s="17">
        <v>0.26425952526237001</v>
      </c>
      <c r="AG388" s="17">
        <v>0.22667172701761201</v>
      </c>
      <c r="AH388" s="17">
        <v>0.16808579526147099</v>
      </c>
      <c r="AI388" s="17">
        <v>0.19750906108366301</v>
      </c>
      <c r="AJ388" s="17">
        <v>9.7273522994666101E-2</v>
      </c>
      <c r="AK388" s="17"/>
      <c r="AL388" s="17">
        <v>0.25175032339945902</v>
      </c>
      <c r="AM388" s="17">
        <v>0.24626045517623801</v>
      </c>
      <c r="AN388" s="17">
        <v>0.100256738211455</v>
      </c>
      <c r="AO388" s="17">
        <v>6.7443018369681196E-2</v>
      </c>
      <c r="AP388" s="17"/>
      <c r="AQ388" s="17">
        <v>0.236518228312982</v>
      </c>
      <c r="AR388" s="17">
        <v>0.16850902281472499</v>
      </c>
      <c r="AS388" s="17"/>
      <c r="AT388" s="17">
        <v>0.17039095321834399</v>
      </c>
      <c r="AU388" s="17">
        <v>0.40024925420866198</v>
      </c>
      <c r="AV388" s="17"/>
      <c r="AW388" s="17">
        <v>0.25112786892614503</v>
      </c>
      <c r="AX388" s="17">
        <v>0.17690425209938801</v>
      </c>
      <c r="AY388" s="17">
        <v>0.18077972036258699</v>
      </c>
      <c r="AZ388" s="17"/>
      <c r="BA388" s="17">
        <v>0.17990150190375301</v>
      </c>
      <c r="BB388" s="17">
        <v>0.19296455255978201</v>
      </c>
      <c r="BC388" s="17">
        <v>0.21660311640236399</v>
      </c>
      <c r="BD388" s="17">
        <v>0.29585628478130599</v>
      </c>
      <c r="BE388" s="17">
        <v>0.24914869955368099</v>
      </c>
      <c r="BF388" s="17"/>
      <c r="BG388" s="17">
        <v>0.213269890936717</v>
      </c>
      <c r="BH388" s="17">
        <v>0.20302476355594201</v>
      </c>
      <c r="BI388" s="17"/>
      <c r="BJ388" s="17">
        <v>0.19603765779743201</v>
      </c>
      <c r="BK388" s="17">
        <v>0.25678874581364203</v>
      </c>
      <c r="BL388" s="17"/>
      <c r="BM388" s="17">
        <v>0.31766816822923699</v>
      </c>
      <c r="BN388" s="17">
        <v>0.231780058204441</v>
      </c>
      <c r="BO388" s="17">
        <v>0.13835123950935299</v>
      </c>
      <c r="BP388" s="17">
        <v>0.32432449653481898</v>
      </c>
      <c r="BQ388" s="17">
        <v>0.12833861568465499</v>
      </c>
      <c r="BR388" s="17"/>
      <c r="BS388" s="17">
        <v>9.0455741182280197E-2</v>
      </c>
      <c r="BT388" s="17"/>
      <c r="BU388" s="17">
        <v>0.27037153829002297</v>
      </c>
      <c r="BV388" s="17">
        <v>0.13449024675381799</v>
      </c>
      <c r="BW388" s="17">
        <v>0.23393289367261</v>
      </c>
      <c r="BX388" s="17">
        <v>7.5035576468076806E-2</v>
      </c>
      <c r="BY388" s="17">
        <v>0.23846365756458399</v>
      </c>
      <c r="BZ388" s="17"/>
      <c r="CA388" s="17">
        <v>6.5527399570373193E-2</v>
      </c>
      <c r="CB388" s="17"/>
      <c r="CC388" s="17">
        <v>0.20416680316647001</v>
      </c>
      <c r="CD388" s="17">
        <v>0.16814862565831801</v>
      </c>
      <c r="CE388" s="17"/>
      <c r="CF388" s="17">
        <v>0.22315433027339801</v>
      </c>
      <c r="CG388" s="17"/>
      <c r="CH388" s="17">
        <v>0.24013757720402301</v>
      </c>
      <c r="CI388" s="17">
        <v>0.116042835975343</v>
      </c>
    </row>
    <row r="389" spans="2:87" x14ac:dyDescent="0.35"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  <c r="BA389" s="17"/>
      <c r="BB389" s="17"/>
      <c r="BC389" s="17"/>
      <c r="BD389" s="17"/>
      <c r="BE389" s="17"/>
      <c r="BF389" s="17"/>
      <c r="BG389" s="17"/>
      <c r="BH389" s="17"/>
      <c r="BI389" s="17"/>
      <c r="BJ389" s="17"/>
      <c r="BK389" s="17"/>
      <c r="BL389" s="17"/>
      <c r="BM389" s="17"/>
      <c r="BN389" s="17"/>
      <c r="BO389" s="17"/>
      <c r="BP389" s="17"/>
      <c r="BQ389" s="17"/>
      <c r="BR389" s="17"/>
      <c r="BS389" s="17"/>
      <c r="BT389" s="17"/>
      <c r="BU389" s="17"/>
      <c r="BV389" s="17"/>
      <c r="BW389" s="17"/>
      <c r="BX389" s="17"/>
      <c r="BY389" s="17"/>
      <c r="BZ389" s="17"/>
      <c r="CA389" s="17"/>
      <c r="CB389" s="17"/>
      <c r="CC389" s="17"/>
      <c r="CD389" s="17"/>
      <c r="CE389" s="17"/>
      <c r="CF389" s="17"/>
      <c r="CG389" s="17"/>
      <c r="CH389" s="17"/>
      <c r="CI389" s="17"/>
    </row>
    <row r="390" spans="2:87" x14ac:dyDescent="0.35">
      <c r="B390" s="6" t="s">
        <v>204</v>
      </c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  <c r="BA390" s="17"/>
      <c r="BB390" s="17"/>
      <c r="BC390" s="17"/>
      <c r="BD390" s="17"/>
      <c r="BE390" s="17"/>
      <c r="BF390" s="17"/>
      <c r="BG390" s="17"/>
      <c r="BH390" s="17"/>
      <c r="BI390" s="17"/>
      <c r="BJ390" s="17"/>
      <c r="BK390" s="17"/>
      <c r="BL390" s="17"/>
      <c r="BM390" s="17"/>
      <c r="BN390" s="17"/>
      <c r="BO390" s="17"/>
      <c r="BP390" s="17"/>
      <c r="BQ390" s="17"/>
      <c r="BR390" s="17"/>
      <c r="BS390" s="17"/>
      <c r="BT390" s="17"/>
      <c r="BU390" s="17"/>
      <c r="BV390" s="17"/>
      <c r="BW390" s="17"/>
      <c r="BX390" s="17"/>
      <c r="BY390" s="17"/>
      <c r="BZ390" s="17"/>
      <c r="CA390" s="17"/>
      <c r="CB390" s="17"/>
      <c r="CC390" s="17"/>
      <c r="CD390" s="17"/>
      <c r="CE390" s="17"/>
      <c r="CF390" s="17"/>
      <c r="CG390" s="17"/>
      <c r="CH390" s="17"/>
      <c r="CI390" s="17"/>
    </row>
    <row r="391" spans="2:87" x14ac:dyDescent="0.35">
      <c r="B391" s="24" t="s">
        <v>163</v>
      </c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  <c r="BA391" s="17"/>
      <c r="BB391" s="17"/>
      <c r="BC391" s="17"/>
      <c r="BD391" s="17"/>
      <c r="BE391" s="17"/>
      <c r="BF391" s="17"/>
      <c r="BG391" s="17"/>
      <c r="BH391" s="17"/>
      <c r="BI391" s="17"/>
      <c r="BJ391" s="17"/>
      <c r="BK391" s="17"/>
      <c r="BL391" s="17"/>
      <c r="BM391" s="17"/>
      <c r="BN391" s="17"/>
      <c r="BO391" s="17"/>
      <c r="BP391" s="17"/>
      <c r="BQ391" s="17"/>
      <c r="BR391" s="17"/>
      <c r="BS391" s="17"/>
      <c r="BT391" s="17"/>
      <c r="BU391" s="17"/>
      <c r="BV391" s="17"/>
      <c r="BW391" s="17"/>
      <c r="BX391" s="17"/>
      <c r="BY391" s="17"/>
      <c r="BZ391" s="17"/>
      <c r="CA391" s="17"/>
      <c r="CB391" s="17"/>
      <c r="CC391" s="17"/>
      <c r="CD391" s="17"/>
      <c r="CE391" s="17"/>
      <c r="CF391" s="17"/>
      <c r="CG391" s="17"/>
      <c r="CH391" s="17"/>
      <c r="CI391" s="17"/>
    </row>
    <row r="392" spans="2:87" x14ac:dyDescent="0.35">
      <c r="B392" t="s">
        <v>157</v>
      </c>
      <c r="C392" s="17">
        <v>8.5915254423225396E-2</v>
      </c>
      <c r="D392" s="17">
        <v>9.7374505992396304E-2</v>
      </c>
      <c r="E392" s="17">
        <v>7.4806851883411601E-2</v>
      </c>
      <c r="F392" s="17"/>
      <c r="G392" s="17">
        <v>0.103403862313429</v>
      </c>
      <c r="H392" s="17">
        <v>0.185050595860622</v>
      </c>
      <c r="I392" s="17">
        <v>0.12245494855045699</v>
      </c>
      <c r="J392" s="17">
        <v>4.4384474346482398E-2</v>
      </c>
      <c r="K392" s="17">
        <v>6.3888533793916694E-2</v>
      </c>
      <c r="L392" s="17">
        <v>0</v>
      </c>
      <c r="M392" s="17"/>
      <c r="N392" s="17">
        <v>0.13894948103592999</v>
      </c>
      <c r="O392" s="17">
        <v>5.7118649461554302E-2</v>
      </c>
      <c r="P392" s="17">
        <v>9.5717134760613595E-2</v>
      </c>
      <c r="Q392" s="17">
        <v>4.9602468115528001E-2</v>
      </c>
      <c r="R392" s="17"/>
      <c r="S392" s="17">
        <v>0.12537074072130699</v>
      </c>
      <c r="T392" s="17">
        <v>0.104595297656516</v>
      </c>
      <c r="U392" s="17">
        <v>4.7383734781746401E-2</v>
      </c>
      <c r="V392" s="17">
        <v>0.115924510470358</v>
      </c>
      <c r="W392" s="17">
        <v>4.2878833965264998E-2</v>
      </c>
      <c r="X392" s="17">
        <v>7.4427454445848695E-2</v>
      </c>
      <c r="Y392" s="17">
        <v>3.6440712703801302E-2</v>
      </c>
      <c r="Z392" s="17">
        <v>0.11452190718732</v>
      </c>
      <c r="AA392" s="17">
        <v>0.125501620121032</v>
      </c>
      <c r="AB392" s="17">
        <v>5.9347980428782601E-2</v>
      </c>
      <c r="AC392" s="17">
        <v>0</v>
      </c>
      <c r="AD392" s="17">
        <v>5.7472142168679699E-2</v>
      </c>
      <c r="AE392" s="17"/>
      <c r="AF392" s="17">
        <v>5.5504282941701698E-2</v>
      </c>
      <c r="AG392" s="17">
        <v>7.1742480754069193E-2</v>
      </c>
      <c r="AH392" s="17">
        <v>8.5654810619240795E-2</v>
      </c>
      <c r="AI392" s="17">
        <v>0.108371024883208</v>
      </c>
      <c r="AJ392" s="17">
        <v>0.159258703761788</v>
      </c>
      <c r="AK392" s="17"/>
      <c r="AL392" s="17">
        <v>7.1865682570974004E-2</v>
      </c>
      <c r="AM392" s="17">
        <v>9.8969583398707595E-2</v>
      </c>
      <c r="AN392" s="17">
        <v>0.104450076809945</v>
      </c>
      <c r="AO392" s="17">
        <v>5.0035287822015599E-2</v>
      </c>
      <c r="AP392" s="17"/>
      <c r="AQ392" s="17">
        <v>5.9565849733250201E-2</v>
      </c>
      <c r="AR392" s="17">
        <v>0.121315316103111</v>
      </c>
      <c r="AS392" s="17"/>
      <c r="AT392" s="17">
        <v>9.4950240234655106E-2</v>
      </c>
      <c r="AU392" s="17">
        <v>3.0913967765029301E-2</v>
      </c>
      <c r="AV392" s="17"/>
      <c r="AW392" s="17">
        <v>7.0086157607334998E-2</v>
      </c>
      <c r="AX392" s="17">
        <v>4.9496030596269398E-2</v>
      </c>
      <c r="AY392" s="17">
        <v>0.120650579477321</v>
      </c>
      <c r="AZ392" s="17"/>
      <c r="BA392" s="17">
        <v>0.15777341798084801</v>
      </c>
      <c r="BB392" s="17">
        <v>6.6178819477056006E-2</v>
      </c>
      <c r="BC392" s="17">
        <v>5.4089025743546203E-2</v>
      </c>
      <c r="BD392" s="17">
        <v>3.8955354090373602E-2</v>
      </c>
      <c r="BE392" s="17">
        <v>4.2685529489335697E-2</v>
      </c>
      <c r="BF392" s="17"/>
      <c r="BG392" s="17">
        <v>5.8703387212013597E-2</v>
      </c>
      <c r="BH392" s="17">
        <v>0.107002047959856</v>
      </c>
      <c r="BI392" s="17"/>
      <c r="BJ392" s="17">
        <v>0.103025109839552</v>
      </c>
      <c r="BK392" s="17">
        <v>2.7167101159634E-2</v>
      </c>
      <c r="BL392" s="17"/>
      <c r="BM392" s="17">
        <v>9.7393017901083595E-2</v>
      </c>
      <c r="BN392" s="17">
        <v>0.116007767196689</v>
      </c>
      <c r="BO392" s="17">
        <v>8.5737520754220906E-2</v>
      </c>
      <c r="BP392" s="17">
        <v>0.112670379914293</v>
      </c>
      <c r="BQ392" s="17">
        <v>6.7304642306392104E-2</v>
      </c>
      <c r="BR392" s="17"/>
      <c r="BS392" s="17">
        <v>0.140236254112304</v>
      </c>
      <c r="BT392" s="17"/>
      <c r="BU392" s="17">
        <v>0.13961877468970699</v>
      </c>
      <c r="BV392" s="17">
        <v>0.109532544030542</v>
      </c>
      <c r="BW392" s="17">
        <v>8.99130495321665E-2</v>
      </c>
      <c r="BX392" s="17">
        <v>4.7679913030829302E-2</v>
      </c>
      <c r="BY392" s="17">
        <v>0.11974551730265701</v>
      </c>
      <c r="BZ392" s="17"/>
      <c r="CA392" s="17">
        <v>0.17723173812031401</v>
      </c>
      <c r="CB392" s="17"/>
      <c r="CC392" s="17">
        <v>7.8527687942893595E-2</v>
      </c>
      <c r="CD392" s="17">
        <v>0.121670680424023</v>
      </c>
      <c r="CE392" s="17"/>
      <c r="CF392" s="17">
        <v>4.7949927924733501E-2</v>
      </c>
      <c r="CG392" s="17"/>
      <c r="CH392" s="17">
        <v>5.81948616638834E-2</v>
      </c>
      <c r="CI392" s="17">
        <v>0.194503511508301</v>
      </c>
    </row>
    <row r="393" spans="2:87" x14ac:dyDescent="0.35">
      <c r="B393" t="s">
        <v>158</v>
      </c>
      <c r="C393" s="17">
        <v>0.21144773516503601</v>
      </c>
      <c r="D393" s="17">
        <v>0.24930172649509599</v>
      </c>
      <c r="E393" s="17">
        <v>0.174752723200711</v>
      </c>
      <c r="F393" s="17"/>
      <c r="G393" s="17">
        <v>0.27312579772394202</v>
      </c>
      <c r="H393" s="17">
        <v>0.28433364899952701</v>
      </c>
      <c r="I393" s="17">
        <v>0.24457913924880501</v>
      </c>
      <c r="J393" s="17">
        <v>0.14921019382692199</v>
      </c>
      <c r="K393" s="17">
        <v>0.192685399436335</v>
      </c>
      <c r="L393" s="17">
        <v>0.136178061349605</v>
      </c>
      <c r="M393" s="17"/>
      <c r="N393" s="17">
        <v>0.28178652857947101</v>
      </c>
      <c r="O393" s="17">
        <v>0.13562298813842599</v>
      </c>
      <c r="P393" s="17">
        <v>0.212257919040298</v>
      </c>
      <c r="Q393" s="17">
        <v>0.20453669365889199</v>
      </c>
      <c r="R393" s="17"/>
      <c r="S393" s="17">
        <v>0.27640591864560599</v>
      </c>
      <c r="T393" s="17">
        <v>0.191198912362368</v>
      </c>
      <c r="U393" s="17">
        <v>7.9640351925735695E-2</v>
      </c>
      <c r="V393" s="17">
        <v>0.20507268344627899</v>
      </c>
      <c r="W393" s="17">
        <v>0.211102836799692</v>
      </c>
      <c r="X393" s="17">
        <v>0.26884817918733001</v>
      </c>
      <c r="Y393" s="17">
        <v>0.133402308846891</v>
      </c>
      <c r="Z393" s="17">
        <v>0.13932651856238601</v>
      </c>
      <c r="AA393" s="17">
        <v>0.26901387192744702</v>
      </c>
      <c r="AB393" s="17">
        <v>0.17393623885564699</v>
      </c>
      <c r="AC393" s="17">
        <v>0.32052164961971802</v>
      </c>
      <c r="AD393" s="17">
        <v>0.120115804449883</v>
      </c>
      <c r="AE393" s="17"/>
      <c r="AF393" s="17">
        <v>0.249346562929843</v>
      </c>
      <c r="AG393" s="17">
        <v>0.13889976909080901</v>
      </c>
      <c r="AH393" s="17">
        <v>0.22201916805546601</v>
      </c>
      <c r="AI393" s="17">
        <v>0.32339612134357598</v>
      </c>
      <c r="AJ393" s="17">
        <v>0.330484624559016</v>
      </c>
      <c r="AK393" s="17"/>
      <c r="AL393" s="17">
        <v>0.15822904351445</v>
      </c>
      <c r="AM393" s="17">
        <v>0.26699563591664399</v>
      </c>
      <c r="AN393" s="17">
        <v>0.21071664661209399</v>
      </c>
      <c r="AO393" s="17">
        <v>0.22151312279546601</v>
      </c>
      <c r="AP393" s="17"/>
      <c r="AQ393" s="17">
        <v>0.200102098428241</v>
      </c>
      <c r="AR393" s="17">
        <v>0.22669044159448701</v>
      </c>
      <c r="AS393" s="17"/>
      <c r="AT393" s="17">
        <v>0.22981420782261899</v>
      </c>
      <c r="AU393" s="17">
        <v>0.11756300388240699</v>
      </c>
      <c r="AV393" s="17"/>
      <c r="AW393" s="17">
        <v>0.18347302418786099</v>
      </c>
      <c r="AX393" s="17">
        <v>0.26561338790481798</v>
      </c>
      <c r="AY393" s="17">
        <v>0.22353219254473</v>
      </c>
      <c r="AZ393" s="17"/>
      <c r="BA393" s="17">
        <v>0.244695660617886</v>
      </c>
      <c r="BB393" s="17">
        <v>0.21790164510652499</v>
      </c>
      <c r="BC393" s="17">
        <v>0.19919692504626599</v>
      </c>
      <c r="BD393" s="17">
        <v>0.13793442920075299</v>
      </c>
      <c r="BE393" s="17">
        <v>0.17582329540696501</v>
      </c>
      <c r="BF393" s="17"/>
      <c r="BG393" s="17">
        <v>0.18728632084775901</v>
      </c>
      <c r="BH393" s="17">
        <v>0.23017069714728</v>
      </c>
      <c r="BI393" s="17"/>
      <c r="BJ393" s="17">
        <v>0.212350692925968</v>
      </c>
      <c r="BK393" s="17">
        <v>0.21610887089858</v>
      </c>
      <c r="BL393" s="17"/>
      <c r="BM393" s="17">
        <v>0.223544084337229</v>
      </c>
      <c r="BN393" s="17">
        <v>0.233994271486718</v>
      </c>
      <c r="BO393" s="17">
        <v>0.21642236141118901</v>
      </c>
      <c r="BP393" s="17">
        <v>0.11502615715933701</v>
      </c>
      <c r="BQ393" s="17">
        <v>0.28139117470642899</v>
      </c>
      <c r="BR393" s="17"/>
      <c r="BS393" s="17">
        <v>0.317053991427314</v>
      </c>
      <c r="BT393" s="17"/>
      <c r="BU393" s="17">
        <v>0.23093763390371599</v>
      </c>
      <c r="BV393" s="17">
        <v>0.213061017823229</v>
      </c>
      <c r="BW393" s="17">
        <v>7.6845642804506897E-2</v>
      </c>
      <c r="BX393" s="17">
        <v>0.32745691434743601</v>
      </c>
      <c r="BY393" s="17">
        <v>0.19664948049029601</v>
      </c>
      <c r="BZ393" s="17"/>
      <c r="CA393" s="17">
        <v>0.410255669537617</v>
      </c>
      <c r="CB393" s="17"/>
      <c r="CC393" s="17">
        <v>0.23415116440856201</v>
      </c>
      <c r="CD393" s="17">
        <v>0.12895294565955701</v>
      </c>
      <c r="CE393" s="17"/>
      <c r="CF393" s="17">
        <v>0.16395388206727801</v>
      </c>
      <c r="CG393" s="17"/>
      <c r="CH393" s="17">
        <v>0.224297682691904</v>
      </c>
      <c r="CI393" s="17">
        <v>0.31071708787713198</v>
      </c>
    </row>
    <row r="394" spans="2:87" x14ac:dyDescent="0.35">
      <c r="B394" t="s">
        <v>159</v>
      </c>
      <c r="C394" s="17">
        <v>0.27490008268484001</v>
      </c>
      <c r="D394" s="17">
        <v>0.29514973627063501</v>
      </c>
      <c r="E394" s="17">
        <v>0.25527041472921602</v>
      </c>
      <c r="F394" s="17"/>
      <c r="G394" s="17">
        <v>0.27399787270495601</v>
      </c>
      <c r="H394" s="17">
        <v>0.215357269835663</v>
      </c>
      <c r="I394" s="17">
        <v>0.227386225304338</v>
      </c>
      <c r="J394" s="17">
        <v>0.34853688702619301</v>
      </c>
      <c r="K394" s="17">
        <v>0.29891069205412901</v>
      </c>
      <c r="L394" s="17">
        <v>0.29065945351890599</v>
      </c>
      <c r="M394" s="17"/>
      <c r="N394" s="17">
        <v>0.22278961419884999</v>
      </c>
      <c r="O394" s="17">
        <v>0.25008691822372497</v>
      </c>
      <c r="P394" s="17">
        <v>0.32411227760126199</v>
      </c>
      <c r="Q394" s="17">
        <v>0.30290926025265702</v>
      </c>
      <c r="R394" s="17"/>
      <c r="S394" s="17">
        <v>0.160077011876748</v>
      </c>
      <c r="T394" s="17">
        <v>0.267359073316777</v>
      </c>
      <c r="U394" s="17">
        <v>0.32759354055900503</v>
      </c>
      <c r="V394" s="17">
        <v>0.25473097803785999</v>
      </c>
      <c r="W394" s="17">
        <v>0.32986874301963098</v>
      </c>
      <c r="X394" s="17">
        <v>0.31821175813226898</v>
      </c>
      <c r="Y394" s="17">
        <v>0.324008906653804</v>
      </c>
      <c r="Z394" s="17">
        <v>0.30737565587857202</v>
      </c>
      <c r="AA394" s="17">
        <v>0.225763508751751</v>
      </c>
      <c r="AB394" s="17">
        <v>0.36425410740588798</v>
      </c>
      <c r="AC394" s="17">
        <v>0.26811640511472501</v>
      </c>
      <c r="AD394" s="17">
        <v>0.35327555163584401</v>
      </c>
      <c r="AE394" s="17"/>
      <c r="AF394" s="17">
        <v>0.22258283330967801</v>
      </c>
      <c r="AG394" s="17">
        <v>0.34337413372924802</v>
      </c>
      <c r="AH394" s="17">
        <v>0.22333956055496401</v>
      </c>
      <c r="AI394" s="17">
        <v>0.24502640517087901</v>
      </c>
      <c r="AJ394" s="17">
        <v>0.22258184617031901</v>
      </c>
      <c r="AK394" s="17"/>
      <c r="AL394" s="17">
        <v>0.26164394282132197</v>
      </c>
      <c r="AM394" s="17">
        <v>0.247992625327243</v>
      </c>
      <c r="AN394" s="17">
        <v>0.330730736600786</v>
      </c>
      <c r="AO394" s="17">
        <v>0.330019462258692</v>
      </c>
      <c r="AP394" s="17"/>
      <c r="AQ394" s="17">
        <v>0.32231592150778599</v>
      </c>
      <c r="AR394" s="17">
        <v>0.21119755738359899</v>
      </c>
      <c r="AS394" s="17"/>
      <c r="AT394" s="17">
        <v>0.26612480844852099</v>
      </c>
      <c r="AU394" s="17">
        <v>0.26115227886925002</v>
      </c>
      <c r="AV394" s="17"/>
      <c r="AW394" s="17">
        <v>0.25699513090579701</v>
      </c>
      <c r="AX394" s="17">
        <v>0.26377207882148901</v>
      </c>
      <c r="AY394" s="17">
        <v>0.29370914351219501</v>
      </c>
      <c r="AZ394" s="17"/>
      <c r="BA394" s="17">
        <v>0.25244836323120401</v>
      </c>
      <c r="BB394" s="17">
        <v>0.27939086705044802</v>
      </c>
      <c r="BC394" s="17">
        <v>0.27797987906030802</v>
      </c>
      <c r="BD394" s="17">
        <v>0.27908484140915202</v>
      </c>
      <c r="BE394" s="17">
        <v>0.36795167493938602</v>
      </c>
      <c r="BF394" s="17"/>
      <c r="BG394" s="17">
        <v>0.241090327505183</v>
      </c>
      <c r="BH394" s="17">
        <v>0.30109965662307098</v>
      </c>
      <c r="BI394" s="17"/>
      <c r="BJ394" s="17">
        <v>0.24002642633743801</v>
      </c>
      <c r="BK394" s="17">
        <v>0.38266580034525499</v>
      </c>
      <c r="BL394" s="17"/>
      <c r="BM394" s="17">
        <v>0.235037530303462</v>
      </c>
      <c r="BN394" s="17">
        <v>0.30179779363194498</v>
      </c>
      <c r="BO394" s="17">
        <v>0.24496417145083299</v>
      </c>
      <c r="BP394" s="17">
        <v>0.15471163302889501</v>
      </c>
      <c r="BQ394" s="17">
        <v>0.39744540409197099</v>
      </c>
      <c r="BR394" s="17"/>
      <c r="BS394" s="17">
        <v>0.35908268059840098</v>
      </c>
      <c r="BT394" s="17"/>
      <c r="BU394" s="17">
        <v>0.26250594093923002</v>
      </c>
      <c r="BV394" s="17">
        <v>0.19034402421101601</v>
      </c>
      <c r="BW394" s="17">
        <v>0.23537773799741399</v>
      </c>
      <c r="BX394" s="17">
        <v>0.381213590961406</v>
      </c>
      <c r="BY394" s="17">
        <v>0.29865727191158598</v>
      </c>
      <c r="BZ394" s="17"/>
      <c r="CA394" s="17">
        <v>0.286334355188194</v>
      </c>
      <c r="CB394" s="17"/>
      <c r="CC394" s="17">
        <v>0.26119077880602098</v>
      </c>
      <c r="CD394" s="17">
        <v>0.36327267729913099</v>
      </c>
      <c r="CE394" s="17"/>
      <c r="CF394" s="17">
        <v>0.28744917858629299</v>
      </c>
      <c r="CG394" s="17"/>
      <c r="CH394" s="17">
        <v>0.28527975276492901</v>
      </c>
      <c r="CI394" s="17">
        <v>0.152755007641037</v>
      </c>
    </row>
    <row r="395" spans="2:87" x14ac:dyDescent="0.35">
      <c r="B395" t="s">
        <v>160</v>
      </c>
      <c r="C395" s="17">
        <v>0.21157586072694901</v>
      </c>
      <c r="D395" s="17">
        <v>0.22436846363894999</v>
      </c>
      <c r="E395" s="17">
        <v>0.19917493019315999</v>
      </c>
      <c r="F395" s="17"/>
      <c r="G395" s="17">
        <v>0.215064612821283</v>
      </c>
      <c r="H395" s="17">
        <v>0.203719488328819</v>
      </c>
      <c r="I395" s="17">
        <v>0.19889078297194701</v>
      </c>
      <c r="J395" s="17">
        <v>0.27952874744606099</v>
      </c>
      <c r="K395" s="17">
        <v>0.23509089384387299</v>
      </c>
      <c r="L395" s="17">
        <v>0.146080831676699</v>
      </c>
      <c r="M395" s="17"/>
      <c r="N395" s="17">
        <v>0.177285928946984</v>
      </c>
      <c r="O395" s="17">
        <v>0.34833415554101599</v>
      </c>
      <c r="P395" s="17">
        <v>0.20958165847186899</v>
      </c>
      <c r="Q395" s="17">
        <v>0.136446621274605</v>
      </c>
      <c r="R395" s="17"/>
      <c r="S395" s="17">
        <v>0.19871301241116901</v>
      </c>
      <c r="T395" s="17">
        <v>0.23127824724176499</v>
      </c>
      <c r="U395" s="17">
        <v>0.27697634775806301</v>
      </c>
      <c r="V395" s="17">
        <v>0.219344060453942</v>
      </c>
      <c r="W395" s="17">
        <v>0.13151713538124701</v>
      </c>
      <c r="X395" s="17">
        <v>0.16956748986530801</v>
      </c>
      <c r="Y395" s="17">
        <v>0.19574734270928901</v>
      </c>
      <c r="Z395" s="17">
        <v>0.30784903644807399</v>
      </c>
      <c r="AA395" s="17">
        <v>0.217589109378554</v>
      </c>
      <c r="AB395" s="17">
        <v>0.17230309191825199</v>
      </c>
      <c r="AC395" s="17">
        <v>0.24821342950189201</v>
      </c>
      <c r="AD395" s="17">
        <v>0.28757079229816501</v>
      </c>
      <c r="AE395" s="17"/>
      <c r="AF395" s="17">
        <v>0.19590393165605799</v>
      </c>
      <c r="AG395" s="17">
        <v>0.21845413565130101</v>
      </c>
      <c r="AH395" s="17">
        <v>0.27435760455757902</v>
      </c>
      <c r="AI395" s="17">
        <v>0.12569738751867501</v>
      </c>
      <c r="AJ395" s="17">
        <v>0.17235081421044501</v>
      </c>
      <c r="AK395" s="17"/>
      <c r="AL395" s="17">
        <v>0.23044900128894</v>
      </c>
      <c r="AM395" s="17">
        <v>0.16077510582778401</v>
      </c>
      <c r="AN395" s="17">
        <v>0.23186089174655</v>
      </c>
      <c r="AO395" s="17">
        <v>0.30407477523922199</v>
      </c>
      <c r="AP395" s="17"/>
      <c r="AQ395" s="17">
        <v>0.170006630285546</v>
      </c>
      <c r="AR395" s="17">
        <v>0.26742354832844301</v>
      </c>
      <c r="AS395" s="17"/>
      <c r="AT395" s="17">
        <v>0.22949688448434699</v>
      </c>
      <c r="AU395" s="17">
        <v>0.18804837254676199</v>
      </c>
      <c r="AV395" s="17"/>
      <c r="AW395" s="17">
        <v>0.21490061188801399</v>
      </c>
      <c r="AX395" s="17">
        <v>0.23238237070161799</v>
      </c>
      <c r="AY395" s="17">
        <v>0.18690012789808599</v>
      </c>
      <c r="AZ395" s="17"/>
      <c r="BA395" s="17">
        <v>0.185554491062244</v>
      </c>
      <c r="BB395" s="17">
        <v>0.24857891736026699</v>
      </c>
      <c r="BC395" s="17">
        <v>0.20799841350599599</v>
      </c>
      <c r="BD395" s="17">
        <v>0.226654498644321</v>
      </c>
      <c r="BE395" s="17">
        <v>0.16439080061063299</v>
      </c>
      <c r="BF395" s="17"/>
      <c r="BG395" s="17">
        <v>0.28895902061775802</v>
      </c>
      <c r="BH395" s="17">
        <v>0.15161074686084799</v>
      </c>
      <c r="BI395" s="17"/>
      <c r="BJ395" s="17">
        <v>0.24480559786306499</v>
      </c>
      <c r="BK395" s="17">
        <v>9.0501569592053396E-2</v>
      </c>
      <c r="BL395" s="17"/>
      <c r="BM395" s="17">
        <v>0.12602696739577501</v>
      </c>
      <c r="BN395" s="17">
        <v>0.104145227213507</v>
      </c>
      <c r="BO395" s="17">
        <v>0.30645980456945798</v>
      </c>
      <c r="BP395" s="17">
        <v>0.29015581091390402</v>
      </c>
      <c r="BQ395" s="17">
        <v>0.112178468684109</v>
      </c>
      <c r="BR395" s="17"/>
      <c r="BS395" s="17">
        <v>8.2852004466264603E-2</v>
      </c>
      <c r="BT395" s="17"/>
      <c r="BU395" s="17">
        <v>8.5423809425445404E-2</v>
      </c>
      <c r="BV395" s="17">
        <v>0.33412428849204401</v>
      </c>
      <c r="BW395" s="17">
        <v>0.36393067599330298</v>
      </c>
      <c r="BX395" s="17">
        <v>0.122610842460463</v>
      </c>
      <c r="BY395" s="17">
        <v>0.14397778722007501</v>
      </c>
      <c r="BZ395" s="17"/>
      <c r="CA395" s="17">
        <v>6.06508375835016E-2</v>
      </c>
      <c r="CB395" s="17"/>
      <c r="CC395" s="17">
        <v>0.20690695305104601</v>
      </c>
      <c r="CD395" s="17">
        <v>0.23816079292744599</v>
      </c>
      <c r="CE395" s="17"/>
      <c r="CF395" s="17">
        <v>0.264092943381117</v>
      </c>
      <c r="CG395" s="17"/>
      <c r="CH395" s="17">
        <v>0.16625692606482101</v>
      </c>
      <c r="CI395" s="17">
        <v>0.24372151692428001</v>
      </c>
    </row>
    <row r="396" spans="2:87" x14ac:dyDescent="0.35">
      <c r="B396" t="s">
        <v>161</v>
      </c>
      <c r="C396" s="17">
        <v>0.216161066999949</v>
      </c>
      <c r="D396" s="17">
        <v>0.133805567602923</v>
      </c>
      <c r="E396" s="17">
        <v>0.295995079993501</v>
      </c>
      <c r="F396" s="17"/>
      <c r="G396" s="17">
        <v>0.134407854436388</v>
      </c>
      <c r="H396" s="17">
        <v>0.111538996975369</v>
      </c>
      <c r="I396" s="17">
        <v>0.20668890392445299</v>
      </c>
      <c r="J396" s="17">
        <v>0.17833969735434099</v>
      </c>
      <c r="K396" s="17">
        <v>0.209424480871747</v>
      </c>
      <c r="L396" s="17">
        <v>0.42708165345479099</v>
      </c>
      <c r="M396" s="17"/>
      <c r="N396" s="17">
        <v>0.17918844723876501</v>
      </c>
      <c r="O396" s="17">
        <v>0.20883728863527901</v>
      </c>
      <c r="P396" s="17">
        <v>0.15833101012595699</v>
      </c>
      <c r="Q396" s="17">
        <v>0.30650495669831801</v>
      </c>
      <c r="R396" s="17"/>
      <c r="S396" s="17">
        <v>0.23943331634516901</v>
      </c>
      <c r="T396" s="17">
        <v>0.20556846942257401</v>
      </c>
      <c r="U396" s="17">
        <v>0.26840602497545002</v>
      </c>
      <c r="V396" s="17">
        <v>0.20492776759156101</v>
      </c>
      <c r="W396" s="17">
        <v>0.284632450834165</v>
      </c>
      <c r="X396" s="17">
        <v>0.168945118369244</v>
      </c>
      <c r="Y396" s="17">
        <v>0.31040072908621502</v>
      </c>
      <c r="Z396" s="17">
        <v>0.13092688192364699</v>
      </c>
      <c r="AA396" s="17">
        <v>0.16213188982121601</v>
      </c>
      <c r="AB396" s="17">
        <v>0.23015858139143</v>
      </c>
      <c r="AC396" s="17">
        <v>0.16314851576366601</v>
      </c>
      <c r="AD396" s="17">
        <v>0.181565709447428</v>
      </c>
      <c r="AE396" s="17"/>
      <c r="AF396" s="17">
        <v>0.27666238916272001</v>
      </c>
      <c r="AG396" s="17">
        <v>0.227529480774573</v>
      </c>
      <c r="AH396" s="17">
        <v>0.194628856212749</v>
      </c>
      <c r="AI396" s="17">
        <v>0.19750906108366301</v>
      </c>
      <c r="AJ396" s="17">
        <v>0.11532401129843201</v>
      </c>
      <c r="AK396" s="17"/>
      <c r="AL396" s="17">
        <v>0.27781232980431397</v>
      </c>
      <c r="AM396" s="17">
        <v>0.22526704952962201</v>
      </c>
      <c r="AN396" s="17">
        <v>0.122241648230626</v>
      </c>
      <c r="AO396" s="17">
        <v>9.4357351884605006E-2</v>
      </c>
      <c r="AP396" s="17"/>
      <c r="AQ396" s="17">
        <v>0.24800950004517699</v>
      </c>
      <c r="AR396" s="17">
        <v>0.17337313659035999</v>
      </c>
      <c r="AS396" s="17"/>
      <c r="AT396" s="17">
        <v>0.17961385900985799</v>
      </c>
      <c r="AU396" s="17">
        <v>0.40232237693655098</v>
      </c>
      <c r="AV396" s="17"/>
      <c r="AW396" s="17">
        <v>0.27454507541099399</v>
      </c>
      <c r="AX396" s="17">
        <v>0.18873613197580599</v>
      </c>
      <c r="AY396" s="17">
        <v>0.17520795656766799</v>
      </c>
      <c r="AZ396" s="17"/>
      <c r="BA396" s="17">
        <v>0.159528067107818</v>
      </c>
      <c r="BB396" s="17">
        <v>0.18794975100570399</v>
      </c>
      <c r="BC396" s="17">
        <v>0.26073575664388199</v>
      </c>
      <c r="BD396" s="17">
        <v>0.31737087665540098</v>
      </c>
      <c r="BE396" s="17">
        <v>0.24914869955368099</v>
      </c>
      <c r="BF396" s="17"/>
      <c r="BG396" s="17">
        <v>0.22396094381728701</v>
      </c>
      <c r="BH396" s="17">
        <v>0.21011685140894501</v>
      </c>
      <c r="BI396" s="17"/>
      <c r="BJ396" s="17">
        <v>0.19979217303397701</v>
      </c>
      <c r="BK396" s="17">
        <v>0.28355665800447799</v>
      </c>
      <c r="BL396" s="17"/>
      <c r="BM396" s="17">
        <v>0.31799840006245</v>
      </c>
      <c r="BN396" s="17">
        <v>0.24405494047114101</v>
      </c>
      <c r="BO396" s="17">
        <v>0.14641614181429899</v>
      </c>
      <c r="BP396" s="17">
        <v>0.327436018983571</v>
      </c>
      <c r="BQ396" s="17">
        <v>0.141680310211099</v>
      </c>
      <c r="BR396" s="17"/>
      <c r="BS396" s="17">
        <v>0.100775069395716</v>
      </c>
      <c r="BT396" s="17"/>
      <c r="BU396" s="17">
        <v>0.28151384104190202</v>
      </c>
      <c r="BV396" s="17">
        <v>0.15293812544316901</v>
      </c>
      <c r="BW396" s="17">
        <v>0.23393289367261</v>
      </c>
      <c r="BX396" s="17">
        <v>0.12103873919986601</v>
      </c>
      <c r="BY396" s="17">
        <v>0.240969943075385</v>
      </c>
      <c r="BZ396" s="17"/>
      <c r="CA396" s="17">
        <v>6.5527399570373193E-2</v>
      </c>
      <c r="CB396" s="17"/>
      <c r="CC396" s="17">
        <v>0.219223415791478</v>
      </c>
      <c r="CD396" s="17">
        <v>0.147942903689843</v>
      </c>
      <c r="CE396" s="17"/>
      <c r="CF396" s="17">
        <v>0.23655406804057799</v>
      </c>
      <c r="CG396" s="17"/>
      <c r="CH396" s="17">
        <v>0.26597077681446302</v>
      </c>
      <c r="CI396" s="17">
        <v>9.8302876049250698E-2</v>
      </c>
    </row>
    <row r="397" spans="2:87" x14ac:dyDescent="0.35"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  <c r="BA397" s="17"/>
      <c r="BB397" s="17"/>
      <c r="BC397" s="17"/>
      <c r="BD397" s="17"/>
      <c r="BE397" s="17"/>
      <c r="BF397" s="17"/>
      <c r="BG397" s="17"/>
      <c r="BH397" s="17"/>
      <c r="BI397" s="17"/>
      <c r="BJ397" s="17"/>
      <c r="BK397" s="17"/>
      <c r="BL397" s="17"/>
      <c r="BM397" s="17"/>
      <c r="BN397" s="17"/>
      <c r="BO397" s="17"/>
      <c r="BP397" s="17"/>
      <c r="BQ397" s="17"/>
      <c r="BR397" s="17"/>
      <c r="BS397" s="17"/>
      <c r="BT397" s="17"/>
      <c r="BU397" s="17"/>
      <c r="BV397" s="17"/>
      <c r="BW397" s="17"/>
      <c r="BX397" s="17"/>
      <c r="BY397" s="17"/>
      <c r="BZ397" s="17"/>
      <c r="CA397" s="17"/>
      <c r="CB397" s="17"/>
      <c r="CC397" s="17"/>
      <c r="CD397" s="17"/>
      <c r="CE397" s="17"/>
      <c r="CF397" s="17"/>
      <c r="CG397" s="17"/>
      <c r="CH397" s="17"/>
      <c r="CI397" s="17"/>
    </row>
    <row r="398" spans="2:87" x14ac:dyDescent="0.35">
      <c r="B398" s="6" t="s">
        <v>205</v>
      </c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  <c r="BA398" s="17"/>
      <c r="BB398" s="17"/>
      <c r="BC398" s="17"/>
      <c r="BD398" s="17"/>
      <c r="BE398" s="17"/>
      <c r="BF398" s="17"/>
      <c r="BG398" s="17"/>
      <c r="BH398" s="17"/>
      <c r="BI398" s="17"/>
      <c r="BJ398" s="17"/>
      <c r="BK398" s="17"/>
      <c r="BL398" s="17"/>
      <c r="BM398" s="17"/>
      <c r="BN398" s="17"/>
      <c r="BO398" s="17"/>
      <c r="BP398" s="17"/>
      <c r="BQ398" s="17"/>
      <c r="BR398" s="17"/>
      <c r="BS398" s="17"/>
      <c r="BT398" s="17"/>
      <c r="BU398" s="17"/>
      <c r="BV398" s="17"/>
      <c r="BW398" s="17"/>
      <c r="BX398" s="17"/>
      <c r="BY398" s="17"/>
      <c r="BZ398" s="17"/>
      <c r="CA398" s="17"/>
      <c r="CB398" s="17"/>
      <c r="CC398" s="17"/>
      <c r="CD398" s="17"/>
      <c r="CE398" s="17"/>
      <c r="CF398" s="17"/>
      <c r="CG398" s="17"/>
      <c r="CH398" s="17"/>
      <c r="CI398" s="17"/>
    </row>
    <row r="399" spans="2:87" x14ac:dyDescent="0.35">
      <c r="B399" s="24" t="s">
        <v>163</v>
      </c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  <c r="BA399" s="17"/>
      <c r="BB399" s="17"/>
      <c r="BC399" s="17"/>
      <c r="BD399" s="17"/>
      <c r="BE399" s="17"/>
      <c r="BF399" s="17"/>
      <c r="BG399" s="17"/>
      <c r="BH399" s="17"/>
      <c r="BI399" s="17"/>
      <c r="BJ399" s="17"/>
      <c r="BK399" s="17"/>
      <c r="BL399" s="17"/>
      <c r="BM399" s="17"/>
      <c r="BN399" s="17"/>
      <c r="BO399" s="17"/>
      <c r="BP399" s="17"/>
      <c r="BQ399" s="17"/>
      <c r="BR399" s="17"/>
      <c r="BS399" s="17"/>
      <c r="BT399" s="17"/>
      <c r="BU399" s="17"/>
      <c r="BV399" s="17"/>
      <c r="BW399" s="17"/>
      <c r="BX399" s="17"/>
      <c r="BY399" s="17"/>
      <c r="BZ399" s="17"/>
      <c r="CA399" s="17"/>
      <c r="CB399" s="17"/>
      <c r="CC399" s="17"/>
      <c r="CD399" s="17"/>
      <c r="CE399" s="17"/>
      <c r="CF399" s="17"/>
      <c r="CG399" s="17"/>
      <c r="CH399" s="17"/>
      <c r="CI399" s="17"/>
    </row>
    <row r="400" spans="2:87" x14ac:dyDescent="0.35">
      <c r="B400" t="s">
        <v>157</v>
      </c>
      <c r="C400" s="17">
        <v>0.13593541708988499</v>
      </c>
      <c r="D400" s="17">
        <v>0.15024531497221399</v>
      </c>
      <c r="E400" s="17">
        <v>0.12206364675471</v>
      </c>
      <c r="F400" s="17"/>
      <c r="G400" s="17">
        <v>0.18539466668096199</v>
      </c>
      <c r="H400" s="17">
        <v>0.137776361658902</v>
      </c>
      <c r="I400" s="17">
        <v>0.15101384386380001</v>
      </c>
      <c r="J400" s="17">
        <v>0.17321222622486601</v>
      </c>
      <c r="K400" s="17">
        <v>0.129772775526279</v>
      </c>
      <c r="L400" s="17">
        <v>4.9289871857741203E-2</v>
      </c>
      <c r="M400" s="17"/>
      <c r="N400" s="17">
        <v>0.18621077052016199</v>
      </c>
      <c r="O400" s="17">
        <v>0.13737745737451301</v>
      </c>
      <c r="P400" s="17">
        <v>8.8767086508314302E-2</v>
      </c>
      <c r="Q400" s="17">
        <v>0.123382413819128</v>
      </c>
      <c r="R400" s="17"/>
      <c r="S400" s="17">
        <v>7.7559628002206296E-2</v>
      </c>
      <c r="T400" s="17">
        <v>0.16124622647744399</v>
      </c>
      <c r="U400" s="17">
        <v>0.15306233319899201</v>
      </c>
      <c r="V400" s="17">
        <v>0.13039764309406299</v>
      </c>
      <c r="W400" s="17">
        <v>0.21241862738566</v>
      </c>
      <c r="X400" s="17">
        <v>0.122976991398301</v>
      </c>
      <c r="Y400" s="17">
        <v>0.15939884157848599</v>
      </c>
      <c r="Z400" s="17">
        <v>0.16856698491177199</v>
      </c>
      <c r="AA400" s="17">
        <v>0.11193724478341301</v>
      </c>
      <c r="AB400" s="17">
        <v>0.156602715558813</v>
      </c>
      <c r="AC400" s="17">
        <v>4.32481260580896E-2</v>
      </c>
      <c r="AD400" s="17">
        <v>0.22273381405776199</v>
      </c>
      <c r="AE400" s="17"/>
      <c r="AF400" s="17">
        <v>0.123253873386517</v>
      </c>
      <c r="AG400" s="17">
        <v>0.12738077733821901</v>
      </c>
      <c r="AH400" s="17">
        <v>0.144618714034013</v>
      </c>
      <c r="AI400" s="17">
        <v>0.10364894839917201</v>
      </c>
      <c r="AJ400" s="17">
        <v>0.18267194500473599</v>
      </c>
      <c r="AK400" s="17"/>
      <c r="AL400" s="17">
        <v>0.13493809043115501</v>
      </c>
      <c r="AM400" s="17">
        <v>0.113673703509447</v>
      </c>
      <c r="AN400" s="17">
        <v>0.163956147362738</v>
      </c>
      <c r="AO400" s="17">
        <v>0.176055239422548</v>
      </c>
      <c r="AP400" s="17"/>
      <c r="AQ400" s="17">
        <v>0.112989802685383</v>
      </c>
      <c r="AR400" s="17">
        <v>0.16676253348053699</v>
      </c>
      <c r="AS400" s="17"/>
      <c r="AT400" s="17">
        <v>0.14151285126911201</v>
      </c>
      <c r="AU400" s="17">
        <v>6.0485073323916901E-2</v>
      </c>
      <c r="AV400" s="17"/>
      <c r="AW400" s="17">
        <v>0.123068545769697</v>
      </c>
      <c r="AX400" s="17">
        <v>0.11051937106805799</v>
      </c>
      <c r="AY400" s="17">
        <v>0.13893248457865601</v>
      </c>
      <c r="AZ400" s="17"/>
      <c r="BA400" s="17">
        <v>0.117552172592111</v>
      </c>
      <c r="BB400" s="17">
        <v>0.166676691985609</v>
      </c>
      <c r="BC400" s="17">
        <v>0.10580741204093801</v>
      </c>
      <c r="BD400" s="17">
        <v>0.231722581404714</v>
      </c>
      <c r="BE400" s="17">
        <v>0.12157713501114201</v>
      </c>
      <c r="BF400" s="17"/>
      <c r="BG400" s="17">
        <v>0.19800886728644401</v>
      </c>
      <c r="BH400" s="17">
        <v>8.7833975970775302E-2</v>
      </c>
      <c r="BI400" s="17"/>
      <c r="BJ400" s="17">
        <v>0.15303109080268501</v>
      </c>
      <c r="BK400" s="17">
        <v>7.0460434219252702E-2</v>
      </c>
      <c r="BL400" s="17"/>
      <c r="BM400" s="17">
        <v>1.9987984297748701E-2</v>
      </c>
      <c r="BN400" s="17">
        <v>6.1473005611265598E-2</v>
      </c>
      <c r="BO400" s="17">
        <v>0.21354253892740599</v>
      </c>
      <c r="BP400" s="17">
        <v>0.189334891753175</v>
      </c>
      <c r="BQ400" s="17">
        <v>4.89801874335246E-2</v>
      </c>
      <c r="BR400" s="17"/>
      <c r="BS400" s="17">
        <v>4.1456747650004198E-2</v>
      </c>
      <c r="BT400" s="17"/>
      <c r="BU400" s="17">
        <v>8.1745106482472102E-2</v>
      </c>
      <c r="BV400" s="17">
        <v>0.20902595972506399</v>
      </c>
      <c r="BW400" s="17">
        <v>0.164952420521607</v>
      </c>
      <c r="BX400" s="17">
        <v>2.8879580340766001E-2</v>
      </c>
      <c r="BY400" s="17">
        <v>0.133397041893205</v>
      </c>
      <c r="BZ400" s="17"/>
      <c r="CA400" s="17">
        <v>6.2677317656464199E-2</v>
      </c>
      <c r="CB400" s="17"/>
      <c r="CC400" s="17">
        <v>0.14096097058003099</v>
      </c>
      <c r="CD400" s="17">
        <v>0.125093898020672</v>
      </c>
      <c r="CE400" s="17"/>
      <c r="CF400" s="17">
        <v>0.145777357919217</v>
      </c>
      <c r="CG400" s="17"/>
      <c r="CH400" s="17">
        <v>0.127142419198987</v>
      </c>
      <c r="CI400" s="17">
        <v>0.17737801611797199</v>
      </c>
    </row>
    <row r="401" spans="2:87" x14ac:dyDescent="0.35">
      <c r="B401" t="s">
        <v>158</v>
      </c>
      <c r="C401" s="17">
        <v>0.186788972419104</v>
      </c>
      <c r="D401" s="17">
        <v>0.197999739848324</v>
      </c>
      <c r="E401" s="17">
        <v>0.17592144615595301</v>
      </c>
      <c r="F401" s="17"/>
      <c r="G401" s="17">
        <v>0.225002284447752</v>
      </c>
      <c r="H401" s="17">
        <v>0.29721381478189102</v>
      </c>
      <c r="I401" s="17">
        <v>0.195161944019172</v>
      </c>
      <c r="J401" s="17">
        <v>0.22170758133020599</v>
      </c>
      <c r="K401" s="17">
        <v>0.11607332087064499</v>
      </c>
      <c r="L401" s="17">
        <v>6.80894629137999E-2</v>
      </c>
      <c r="M401" s="17"/>
      <c r="N401" s="17">
        <v>0.26950740094187903</v>
      </c>
      <c r="O401" s="17">
        <v>0.160446689571007</v>
      </c>
      <c r="P401" s="17">
        <v>0.16437706570962299</v>
      </c>
      <c r="Q401" s="17">
        <v>0.14537114854678701</v>
      </c>
      <c r="R401" s="17"/>
      <c r="S401" s="17">
        <v>0.18505723355032999</v>
      </c>
      <c r="T401" s="17">
        <v>0.13188759668206701</v>
      </c>
      <c r="U401" s="17">
        <v>0.132417660905882</v>
      </c>
      <c r="V401" s="17">
        <v>0.27220613503986402</v>
      </c>
      <c r="W401" s="17">
        <v>0.28634005709892602</v>
      </c>
      <c r="X401" s="17">
        <v>0.151535252216323</v>
      </c>
      <c r="Y401" s="17">
        <v>0.24101075084130799</v>
      </c>
      <c r="Z401" s="17">
        <v>0.19021812737929999</v>
      </c>
      <c r="AA401" s="17">
        <v>0.14284474943541201</v>
      </c>
      <c r="AB401" s="17">
        <v>0.24318355710404199</v>
      </c>
      <c r="AC401" s="17">
        <v>0.113329029434853</v>
      </c>
      <c r="AD401" s="17">
        <v>0.115497075851154</v>
      </c>
      <c r="AE401" s="17"/>
      <c r="AF401" s="17">
        <v>0.27505493486646598</v>
      </c>
      <c r="AG401" s="17">
        <v>0.14690077825092901</v>
      </c>
      <c r="AH401" s="17">
        <v>0.13725291164379699</v>
      </c>
      <c r="AI401" s="17">
        <v>0.246693738195087</v>
      </c>
      <c r="AJ401" s="17">
        <v>0.26008208881222999</v>
      </c>
      <c r="AK401" s="17"/>
      <c r="AL401" s="17">
        <v>0.165166323407784</v>
      </c>
      <c r="AM401" s="17">
        <v>0.17446874652197</v>
      </c>
      <c r="AN401" s="17">
        <v>0.24181500185442301</v>
      </c>
      <c r="AO401" s="17">
        <v>0.21783181717377301</v>
      </c>
      <c r="AP401" s="17"/>
      <c r="AQ401" s="17">
        <v>0.15376767097549801</v>
      </c>
      <c r="AR401" s="17">
        <v>0.23115263534081101</v>
      </c>
      <c r="AS401" s="17"/>
      <c r="AT401" s="17">
        <v>0.21192298364523099</v>
      </c>
      <c r="AU401" s="17">
        <v>8.9402281616952295E-2</v>
      </c>
      <c r="AV401" s="17"/>
      <c r="AW401" s="17">
        <v>0.18192644371424299</v>
      </c>
      <c r="AX401" s="17">
        <v>0.186892808375488</v>
      </c>
      <c r="AY401" s="17">
        <v>0.207442470678285</v>
      </c>
      <c r="AZ401" s="17"/>
      <c r="BA401" s="17">
        <v>0.193516828247769</v>
      </c>
      <c r="BB401" s="17">
        <v>0.195883244724818</v>
      </c>
      <c r="BC401" s="17">
        <v>0.19918482691541201</v>
      </c>
      <c r="BD401" s="17">
        <v>6.8658547862053707E-2</v>
      </c>
      <c r="BE401" s="17">
        <v>0.213699012247209</v>
      </c>
      <c r="BF401" s="17"/>
      <c r="BG401" s="17">
        <v>0.19597210371501</v>
      </c>
      <c r="BH401" s="17">
        <v>0.17967285678640799</v>
      </c>
      <c r="BI401" s="17"/>
      <c r="BJ401" s="17">
        <v>0.19541968755653899</v>
      </c>
      <c r="BK401" s="17">
        <v>0.16253564262897799</v>
      </c>
      <c r="BL401" s="17"/>
      <c r="BM401" s="17">
        <v>0.23292986526672099</v>
      </c>
      <c r="BN401" s="17">
        <v>0.129258883626027</v>
      </c>
      <c r="BO401" s="17">
        <v>0.20360904518215101</v>
      </c>
      <c r="BP401" s="17">
        <v>0.25222640142281699</v>
      </c>
      <c r="BQ401" s="17">
        <v>6.4979843780325605E-2</v>
      </c>
      <c r="BR401" s="17"/>
      <c r="BS401" s="17">
        <v>0.18448166426100801</v>
      </c>
      <c r="BT401" s="17"/>
      <c r="BU401" s="17">
        <v>0.112768199875096</v>
      </c>
      <c r="BV401" s="17">
        <v>0.22176665745100799</v>
      </c>
      <c r="BW401" s="17">
        <v>0.318407906317342</v>
      </c>
      <c r="BX401" s="17">
        <v>0.109066241863865</v>
      </c>
      <c r="BY401" s="17">
        <v>0.23614155008621901</v>
      </c>
      <c r="BZ401" s="17"/>
      <c r="CA401" s="17">
        <v>0.25672465979398601</v>
      </c>
      <c r="CB401" s="17"/>
      <c r="CC401" s="17">
        <v>0.191503020672809</v>
      </c>
      <c r="CD401" s="17">
        <v>0.171863030735181</v>
      </c>
      <c r="CE401" s="17"/>
      <c r="CF401" s="17">
        <v>0.158339364577571</v>
      </c>
      <c r="CG401" s="17"/>
      <c r="CH401" s="17">
        <v>0.17072310052589801</v>
      </c>
      <c r="CI401" s="17">
        <v>0.32205669973657702</v>
      </c>
    </row>
    <row r="402" spans="2:87" x14ac:dyDescent="0.35">
      <c r="B402" t="s">
        <v>159</v>
      </c>
      <c r="C402" s="17">
        <v>0.19968505214481699</v>
      </c>
      <c r="D402" s="17">
        <v>0.239975311660448</v>
      </c>
      <c r="E402" s="17">
        <v>0.16062836345693801</v>
      </c>
      <c r="F402" s="17"/>
      <c r="G402" s="17">
        <v>0.18862217909790299</v>
      </c>
      <c r="H402" s="17">
        <v>0.17845610127765599</v>
      </c>
      <c r="I402" s="17">
        <v>0.21604241945875199</v>
      </c>
      <c r="J402" s="17">
        <v>0.227233839372119</v>
      </c>
      <c r="K402" s="17">
        <v>0.22490239512943899</v>
      </c>
      <c r="L402" s="17">
        <v>0.16499948376554399</v>
      </c>
      <c r="M402" s="17"/>
      <c r="N402" s="17">
        <v>0.22829965360733401</v>
      </c>
      <c r="O402" s="17">
        <v>0.16691439811099501</v>
      </c>
      <c r="P402" s="17">
        <v>0.25925271603081401</v>
      </c>
      <c r="Q402" s="17">
        <v>0.14527230737121599</v>
      </c>
      <c r="R402" s="17"/>
      <c r="S402" s="17">
        <v>0.16460319423373301</v>
      </c>
      <c r="T402" s="17">
        <v>0.25612271786419399</v>
      </c>
      <c r="U402" s="17">
        <v>0.12067394271792301</v>
      </c>
      <c r="V402" s="17">
        <v>0.23629837371691501</v>
      </c>
      <c r="W402" s="17">
        <v>7.3789126840226205E-2</v>
      </c>
      <c r="X402" s="17">
        <v>0.29093183280829299</v>
      </c>
      <c r="Y402" s="17">
        <v>0.16291319374084201</v>
      </c>
      <c r="Z402" s="17">
        <v>0.12956281779598</v>
      </c>
      <c r="AA402" s="17">
        <v>0.27238440361274802</v>
      </c>
      <c r="AB402" s="17">
        <v>0.17615310682955501</v>
      </c>
      <c r="AC402" s="17">
        <v>0.223914085257955</v>
      </c>
      <c r="AD402" s="17">
        <v>0.24013540660692601</v>
      </c>
      <c r="AE402" s="17"/>
      <c r="AF402" s="17">
        <v>0.16929989800744299</v>
      </c>
      <c r="AG402" s="17">
        <v>0.184914651713392</v>
      </c>
      <c r="AH402" s="17">
        <v>0.226581990098083</v>
      </c>
      <c r="AI402" s="17">
        <v>0.19030321879451301</v>
      </c>
      <c r="AJ402" s="17">
        <v>0.26494596343113702</v>
      </c>
      <c r="AK402" s="17"/>
      <c r="AL402" s="17">
        <v>0.190763069272539</v>
      </c>
      <c r="AM402" s="17">
        <v>0.19659364479886299</v>
      </c>
      <c r="AN402" s="17">
        <v>0.264675480446738</v>
      </c>
      <c r="AO402" s="17">
        <v>9.91856547468139E-2</v>
      </c>
      <c r="AP402" s="17"/>
      <c r="AQ402" s="17">
        <v>0.204691722571097</v>
      </c>
      <c r="AR402" s="17">
        <v>0.192958659500029</v>
      </c>
      <c r="AS402" s="17"/>
      <c r="AT402" s="17">
        <v>0.20005917995216099</v>
      </c>
      <c r="AU402" s="17">
        <v>0.18644126490948601</v>
      </c>
      <c r="AV402" s="17"/>
      <c r="AW402" s="17">
        <v>0.20034043663922399</v>
      </c>
      <c r="AX402" s="17">
        <v>0.26163994952078001</v>
      </c>
      <c r="AY402" s="17">
        <v>0.17065094543404399</v>
      </c>
      <c r="AZ402" s="17"/>
      <c r="BA402" s="17">
        <v>0.18632663882463901</v>
      </c>
      <c r="BB402" s="17">
        <v>0.21094396938880899</v>
      </c>
      <c r="BC402" s="17">
        <v>0.187929446965304</v>
      </c>
      <c r="BD402" s="17">
        <v>0.253617636687892</v>
      </c>
      <c r="BE402" s="17">
        <v>0.20938659325220799</v>
      </c>
      <c r="BF402" s="17"/>
      <c r="BG402" s="17">
        <v>0.175064963387461</v>
      </c>
      <c r="BH402" s="17">
        <v>0.21876344630462599</v>
      </c>
      <c r="BI402" s="17"/>
      <c r="BJ402" s="17">
        <v>0.20788600501388699</v>
      </c>
      <c r="BK402" s="17">
        <v>0.15803519835417901</v>
      </c>
      <c r="BL402" s="17"/>
      <c r="BM402" s="17">
        <v>0.157104643378323</v>
      </c>
      <c r="BN402" s="17">
        <v>0.27864183752338401</v>
      </c>
      <c r="BO402" s="17">
        <v>0.19955103411590699</v>
      </c>
      <c r="BP402" s="17">
        <v>3.8387586867297901E-2</v>
      </c>
      <c r="BQ402" s="17">
        <v>0.35197336422491898</v>
      </c>
      <c r="BR402" s="17"/>
      <c r="BS402" s="17">
        <v>0.31190666254700999</v>
      </c>
      <c r="BT402" s="17"/>
      <c r="BU402" s="17">
        <v>0.25618873664826203</v>
      </c>
      <c r="BV402" s="17">
        <v>0.14910964783074901</v>
      </c>
      <c r="BW402" s="17">
        <v>8.5052908915155906E-2</v>
      </c>
      <c r="BX402" s="17">
        <v>0.33787759674368201</v>
      </c>
      <c r="BY402" s="17">
        <v>0.20007914851363301</v>
      </c>
      <c r="BZ402" s="17"/>
      <c r="CA402" s="17">
        <v>0.39382716191621497</v>
      </c>
      <c r="CB402" s="17"/>
      <c r="CC402" s="17">
        <v>0.20437146712670601</v>
      </c>
      <c r="CD402" s="17">
        <v>0.19965674820971199</v>
      </c>
      <c r="CE402" s="17"/>
      <c r="CF402" s="17">
        <v>0.16591711709766699</v>
      </c>
      <c r="CG402" s="17"/>
      <c r="CH402" s="17">
        <v>0.20045653155582699</v>
      </c>
      <c r="CI402" s="17">
        <v>0.18586853860456401</v>
      </c>
    </row>
    <row r="403" spans="2:87" x14ac:dyDescent="0.35">
      <c r="B403" t="s">
        <v>160</v>
      </c>
      <c r="C403" s="17">
        <v>0.26039877067169798</v>
      </c>
      <c r="D403" s="17">
        <v>0.257799996809012</v>
      </c>
      <c r="E403" s="17">
        <v>0.26291797762011099</v>
      </c>
      <c r="F403" s="17"/>
      <c r="G403" s="17">
        <v>0.22677683723481201</v>
      </c>
      <c r="H403" s="17">
        <v>0.253121113758145</v>
      </c>
      <c r="I403" s="17">
        <v>0.218969378558385</v>
      </c>
      <c r="J403" s="17">
        <v>0.214313975227446</v>
      </c>
      <c r="K403" s="17">
        <v>0.32184953268813099</v>
      </c>
      <c r="L403" s="17">
        <v>0.332799423488428</v>
      </c>
      <c r="M403" s="17"/>
      <c r="N403" s="17">
        <v>0.14669747297036401</v>
      </c>
      <c r="O403" s="17">
        <v>0.29742590502997002</v>
      </c>
      <c r="P403" s="17">
        <v>0.31302773533324602</v>
      </c>
      <c r="Q403" s="17">
        <v>0.30266132197611101</v>
      </c>
      <c r="R403" s="17"/>
      <c r="S403" s="17">
        <v>0.24375506606342801</v>
      </c>
      <c r="T403" s="17">
        <v>0.245139133330221</v>
      </c>
      <c r="U403" s="17">
        <v>0.34941294234867398</v>
      </c>
      <c r="V403" s="17">
        <v>0.15495915807691801</v>
      </c>
      <c r="W403" s="17">
        <v>0.15574142058948301</v>
      </c>
      <c r="X403" s="17">
        <v>0.31188958637661701</v>
      </c>
      <c r="Y403" s="17">
        <v>0.19571974430414599</v>
      </c>
      <c r="Z403" s="17">
        <v>0.38072518798930099</v>
      </c>
      <c r="AA403" s="17">
        <v>0.29513010132663797</v>
      </c>
      <c r="AB403" s="17">
        <v>0.235390203729092</v>
      </c>
      <c r="AC403" s="17">
        <v>0.41785720390812903</v>
      </c>
      <c r="AD403" s="17">
        <v>0.295268160411782</v>
      </c>
      <c r="AE403" s="17"/>
      <c r="AF403" s="17">
        <v>0.18425830052803799</v>
      </c>
      <c r="AG403" s="17">
        <v>0.32100985674444499</v>
      </c>
      <c r="AH403" s="17">
        <v>0.24992103593720499</v>
      </c>
      <c r="AI403" s="17">
        <v>0.241676524845539</v>
      </c>
      <c r="AJ403" s="17">
        <v>0.176463076116846</v>
      </c>
      <c r="AK403" s="17"/>
      <c r="AL403" s="17">
        <v>0.22649390547814699</v>
      </c>
      <c r="AM403" s="17">
        <v>0.29143191614362302</v>
      </c>
      <c r="AN403" s="17">
        <v>0.22028563139347501</v>
      </c>
      <c r="AO403" s="17">
        <v>0.38467439266439202</v>
      </c>
      <c r="AP403" s="17"/>
      <c r="AQ403" s="17">
        <v>0.28873685272823202</v>
      </c>
      <c r="AR403" s="17">
        <v>0.22232694838599101</v>
      </c>
      <c r="AS403" s="17"/>
      <c r="AT403" s="17">
        <v>0.261987654352487</v>
      </c>
      <c r="AU403" s="17">
        <v>0.285403040013261</v>
      </c>
      <c r="AV403" s="17"/>
      <c r="AW403" s="17">
        <v>0.246539414874929</v>
      </c>
      <c r="AX403" s="17">
        <v>0.22806157104696301</v>
      </c>
      <c r="AY403" s="17">
        <v>0.295567836286382</v>
      </c>
      <c r="AZ403" s="17"/>
      <c r="BA403" s="17">
        <v>0.30736282144430799</v>
      </c>
      <c r="BB403" s="17">
        <v>0.22265674188380299</v>
      </c>
      <c r="BC403" s="17">
        <v>0.27119457063061703</v>
      </c>
      <c r="BD403" s="17">
        <v>0.197868705354348</v>
      </c>
      <c r="BE403" s="17">
        <v>0.20618855993576099</v>
      </c>
      <c r="BF403" s="17"/>
      <c r="BG403" s="17">
        <v>0.227790343060746</v>
      </c>
      <c r="BH403" s="17">
        <v>0.28566742185425997</v>
      </c>
      <c r="BI403" s="17"/>
      <c r="BJ403" s="17">
        <v>0.24320098559884401</v>
      </c>
      <c r="BK403" s="17">
        <v>0.32303638335641899</v>
      </c>
      <c r="BL403" s="17"/>
      <c r="BM403" s="17">
        <v>0.29138257061421802</v>
      </c>
      <c r="BN403" s="17">
        <v>0.278230277618085</v>
      </c>
      <c r="BO403" s="17">
        <v>0.215461109876211</v>
      </c>
      <c r="BP403" s="17">
        <v>0.192425790786937</v>
      </c>
      <c r="BQ403" s="17">
        <v>0.37299461643427001</v>
      </c>
      <c r="BR403" s="17"/>
      <c r="BS403" s="17">
        <v>0.354532674529213</v>
      </c>
      <c r="BT403" s="17"/>
      <c r="BU403" s="17">
        <v>0.25872173099325702</v>
      </c>
      <c r="BV403" s="17">
        <v>0.249435459762328</v>
      </c>
      <c r="BW403" s="17">
        <v>0.198595733157335</v>
      </c>
      <c r="BX403" s="17">
        <v>0.41207042791159199</v>
      </c>
      <c r="BY403" s="17">
        <v>0.220076978582712</v>
      </c>
      <c r="BZ403" s="17"/>
      <c r="CA403" s="17">
        <v>0.20274187162593099</v>
      </c>
      <c r="CB403" s="17"/>
      <c r="CC403" s="17">
        <v>0.24025606621645801</v>
      </c>
      <c r="CD403" s="17">
        <v>0.36685095065208001</v>
      </c>
      <c r="CE403" s="17"/>
      <c r="CF403" s="17">
        <v>0.298168483699009</v>
      </c>
      <c r="CG403" s="17"/>
      <c r="CH403" s="17">
        <v>0.233572272691906</v>
      </c>
      <c r="CI403" s="17">
        <v>0.21623226729904901</v>
      </c>
    </row>
    <row r="404" spans="2:87" x14ac:dyDescent="0.35">
      <c r="B404" t="s">
        <v>161</v>
      </c>
      <c r="C404" s="17">
        <v>0.21719178767449601</v>
      </c>
      <c r="D404" s="17">
        <v>0.153979636710002</v>
      </c>
      <c r="E404" s="17">
        <v>0.27846856601228798</v>
      </c>
      <c r="F404" s="17"/>
      <c r="G404" s="17">
        <v>0.174204032538571</v>
      </c>
      <c r="H404" s="17">
        <v>0.13343260852340599</v>
      </c>
      <c r="I404" s="17">
        <v>0.218812414099891</v>
      </c>
      <c r="J404" s="17">
        <v>0.16353237784536401</v>
      </c>
      <c r="K404" s="17">
        <v>0.20740197578550601</v>
      </c>
      <c r="L404" s="17">
        <v>0.38482175797448698</v>
      </c>
      <c r="M404" s="17"/>
      <c r="N404" s="17">
        <v>0.16928470196026099</v>
      </c>
      <c r="O404" s="17">
        <v>0.23783554991351399</v>
      </c>
      <c r="P404" s="17">
        <v>0.17457539641800299</v>
      </c>
      <c r="Q404" s="17">
        <v>0.28331280828675798</v>
      </c>
      <c r="R404" s="17"/>
      <c r="S404" s="17">
        <v>0.32902487815030301</v>
      </c>
      <c r="T404" s="17">
        <v>0.205604325646075</v>
      </c>
      <c r="U404" s="17">
        <v>0.244433120828529</v>
      </c>
      <c r="V404" s="17">
        <v>0.20613869007224001</v>
      </c>
      <c r="W404" s="17">
        <v>0.27171076808570499</v>
      </c>
      <c r="X404" s="17">
        <v>0.12266633720046601</v>
      </c>
      <c r="Y404" s="17">
        <v>0.24095746953521799</v>
      </c>
      <c r="Z404" s="17">
        <v>0.13092688192364699</v>
      </c>
      <c r="AA404" s="17">
        <v>0.17770350084179001</v>
      </c>
      <c r="AB404" s="17">
        <v>0.188670416778497</v>
      </c>
      <c r="AC404" s="17">
        <v>0.20165155534097401</v>
      </c>
      <c r="AD404" s="17">
        <v>0.12636554307237599</v>
      </c>
      <c r="AE404" s="17"/>
      <c r="AF404" s="17">
        <v>0.24813299321153601</v>
      </c>
      <c r="AG404" s="17">
        <v>0.219793935953014</v>
      </c>
      <c r="AH404" s="17">
        <v>0.24162534828690299</v>
      </c>
      <c r="AI404" s="17">
        <v>0.21767756976569</v>
      </c>
      <c r="AJ404" s="17">
        <v>0.11583692663505001</v>
      </c>
      <c r="AK404" s="17"/>
      <c r="AL404" s="17">
        <v>0.282638611410375</v>
      </c>
      <c r="AM404" s="17">
        <v>0.22383198902609699</v>
      </c>
      <c r="AN404" s="17">
        <v>0.10926773894262699</v>
      </c>
      <c r="AO404" s="17">
        <v>0.12225289599247301</v>
      </c>
      <c r="AP404" s="17"/>
      <c r="AQ404" s="17">
        <v>0.23981395103979</v>
      </c>
      <c r="AR404" s="17">
        <v>0.18679922329263199</v>
      </c>
      <c r="AS404" s="17"/>
      <c r="AT404" s="17">
        <v>0.18451733078100899</v>
      </c>
      <c r="AU404" s="17">
        <v>0.378268340136383</v>
      </c>
      <c r="AV404" s="17"/>
      <c r="AW404" s="17">
        <v>0.24812515900190699</v>
      </c>
      <c r="AX404" s="17">
        <v>0.212886299988712</v>
      </c>
      <c r="AY404" s="17">
        <v>0.187406263022634</v>
      </c>
      <c r="AZ404" s="17"/>
      <c r="BA404" s="17">
        <v>0.19524153889117399</v>
      </c>
      <c r="BB404" s="17">
        <v>0.20383935201696099</v>
      </c>
      <c r="BC404" s="17">
        <v>0.235883743447729</v>
      </c>
      <c r="BD404" s="17">
        <v>0.248132528690993</v>
      </c>
      <c r="BE404" s="17">
        <v>0.24914869955368099</v>
      </c>
      <c r="BF404" s="17"/>
      <c r="BG404" s="17">
        <v>0.20316372255033899</v>
      </c>
      <c r="BH404" s="17">
        <v>0.22806229908393</v>
      </c>
      <c r="BI404" s="17"/>
      <c r="BJ404" s="17">
        <v>0.200462231028045</v>
      </c>
      <c r="BK404" s="17">
        <v>0.28593234144117102</v>
      </c>
      <c r="BL404" s="17"/>
      <c r="BM404" s="17">
        <v>0.29859493644299001</v>
      </c>
      <c r="BN404" s="17">
        <v>0.25239599562123799</v>
      </c>
      <c r="BO404" s="17">
        <v>0.16783627189832501</v>
      </c>
      <c r="BP404" s="17">
        <v>0.32762532916977299</v>
      </c>
      <c r="BQ404" s="17">
        <v>0.161071988126961</v>
      </c>
      <c r="BR404" s="17"/>
      <c r="BS404" s="17">
        <v>0.107622251012765</v>
      </c>
      <c r="BT404" s="17"/>
      <c r="BU404" s="17">
        <v>0.29057622600091298</v>
      </c>
      <c r="BV404" s="17">
        <v>0.17066227523085101</v>
      </c>
      <c r="BW404" s="17">
        <v>0.23299103108856001</v>
      </c>
      <c r="BX404" s="17">
        <v>0.11210615314009501</v>
      </c>
      <c r="BY404" s="17">
        <v>0.21030528092423101</v>
      </c>
      <c r="BZ404" s="17"/>
      <c r="CA404" s="17">
        <v>8.4028989007403895E-2</v>
      </c>
      <c r="CB404" s="17"/>
      <c r="CC404" s="17">
        <v>0.222908475403996</v>
      </c>
      <c r="CD404" s="17">
        <v>0.136535372382355</v>
      </c>
      <c r="CE404" s="17"/>
      <c r="CF404" s="17">
        <v>0.231797676706536</v>
      </c>
      <c r="CG404" s="17"/>
      <c r="CH404" s="17">
        <v>0.268105676027383</v>
      </c>
      <c r="CI404" s="17">
        <v>9.8464478241837905E-2</v>
      </c>
    </row>
    <row r="405" spans="2:87" x14ac:dyDescent="0.35"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  <c r="BA405" s="17"/>
      <c r="BB405" s="17"/>
      <c r="BC405" s="17"/>
      <c r="BD405" s="17"/>
      <c r="BE405" s="17"/>
      <c r="BF405" s="17"/>
      <c r="BG405" s="17"/>
      <c r="BH405" s="17"/>
      <c r="BI405" s="17"/>
      <c r="BJ405" s="17"/>
      <c r="BK405" s="17"/>
      <c r="BL405" s="17"/>
      <c r="BM405" s="17"/>
      <c r="BN405" s="17"/>
      <c r="BO405" s="17"/>
      <c r="BP405" s="17"/>
      <c r="BQ405" s="17"/>
      <c r="BR405" s="17"/>
      <c r="BS405" s="17"/>
      <c r="BT405" s="17"/>
      <c r="BU405" s="17"/>
      <c r="BV405" s="17"/>
      <c r="BW405" s="17"/>
      <c r="BX405" s="17"/>
      <c r="BY405" s="17"/>
      <c r="BZ405" s="17"/>
      <c r="CA405" s="17"/>
      <c r="CB405" s="17"/>
      <c r="CC405" s="17"/>
      <c r="CD405" s="17"/>
      <c r="CE405" s="17"/>
      <c r="CF405" s="17"/>
      <c r="CG405" s="17"/>
      <c r="CH405" s="17"/>
      <c r="CI405" s="17"/>
    </row>
    <row r="406" spans="2:87" x14ac:dyDescent="0.35">
      <c r="B406" s="6" t="s">
        <v>206</v>
      </c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  <c r="BA406" s="17"/>
      <c r="BB406" s="17"/>
      <c r="BC406" s="17"/>
      <c r="BD406" s="17"/>
      <c r="BE406" s="17"/>
      <c r="BF406" s="17"/>
      <c r="BG406" s="17"/>
      <c r="BH406" s="17"/>
      <c r="BI406" s="17"/>
      <c r="BJ406" s="17"/>
      <c r="BK406" s="17"/>
      <c r="BL406" s="17"/>
      <c r="BM406" s="17"/>
      <c r="BN406" s="17"/>
      <c r="BO406" s="17"/>
      <c r="BP406" s="17"/>
      <c r="BQ406" s="17"/>
      <c r="BR406" s="17"/>
      <c r="BS406" s="17"/>
      <c r="BT406" s="17"/>
      <c r="BU406" s="17"/>
      <c r="BV406" s="17"/>
      <c r="BW406" s="17"/>
      <c r="BX406" s="17"/>
      <c r="BY406" s="17"/>
      <c r="BZ406" s="17"/>
      <c r="CA406" s="17"/>
      <c r="CB406" s="17"/>
      <c r="CC406" s="17"/>
      <c r="CD406" s="17"/>
      <c r="CE406" s="17"/>
      <c r="CF406" s="17"/>
      <c r="CG406" s="17"/>
      <c r="CH406" s="17"/>
      <c r="CI406" s="17"/>
    </row>
    <row r="407" spans="2:87" x14ac:dyDescent="0.35">
      <c r="B407" s="24" t="s">
        <v>163</v>
      </c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</row>
    <row r="408" spans="2:87" x14ac:dyDescent="0.35">
      <c r="B408" t="s">
        <v>157</v>
      </c>
      <c r="C408" s="17">
        <v>0.21227484911884101</v>
      </c>
      <c r="D408" s="17">
        <v>0.21573357685</v>
      </c>
      <c r="E408" s="17">
        <v>0.208922017593901</v>
      </c>
      <c r="F408" s="17"/>
      <c r="G408" s="17">
        <v>0.182361911129437</v>
      </c>
      <c r="H408" s="17">
        <v>0.245679656005722</v>
      </c>
      <c r="I408" s="17">
        <v>0.20865579526873401</v>
      </c>
      <c r="J408" s="17">
        <v>0.19496128651698499</v>
      </c>
      <c r="K408" s="17">
        <v>0.284367859773619</v>
      </c>
      <c r="L408" s="17">
        <v>0.16941381099355199</v>
      </c>
      <c r="M408" s="17"/>
      <c r="N408" s="17">
        <v>0.18913989829946501</v>
      </c>
      <c r="O408" s="17">
        <v>0.117546569446253</v>
      </c>
      <c r="P408" s="17">
        <v>0.27889540111111299</v>
      </c>
      <c r="Q408" s="17">
        <v>0.26116847112589497</v>
      </c>
      <c r="R408" s="17"/>
      <c r="S408" s="17">
        <v>0.20186531444679001</v>
      </c>
      <c r="T408" s="17">
        <v>0.28471143367424201</v>
      </c>
      <c r="U408" s="17">
        <v>0.124055262698922</v>
      </c>
      <c r="V408" s="17">
        <v>0.113095808781322</v>
      </c>
      <c r="W408" s="17">
        <v>0.19594835267031099</v>
      </c>
      <c r="X408" s="17">
        <v>0.22292022871039099</v>
      </c>
      <c r="Y408" s="17">
        <v>0.26230806545666702</v>
      </c>
      <c r="Z408" s="17">
        <v>0.19065933671712201</v>
      </c>
      <c r="AA408" s="17">
        <v>0.297036719047792</v>
      </c>
      <c r="AB408" s="17">
        <v>0.160153810314726</v>
      </c>
      <c r="AC408" s="17">
        <v>0.33369836631689598</v>
      </c>
      <c r="AD408" s="17">
        <v>5.7472142168679699E-2</v>
      </c>
      <c r="AE408" s="17"/>
      <c r="AF408" s="17">
        <v>0.18040485705647399</v>
      </c>
      <c r="AG408" s="17">
        <v>0.23624643292417799</v>
      </c>
      <c r="AH408" s="17">
        <v>0.24665984915235101</v>
      </c>
      <c r="AI408" s="17">
        <v>0.16749548855487101</v>
      </c>
      <c r="AJ408" s="17">
        <v>0.111463326791526</v>
      </c>
      <c r="AK408" s="17"/>
      <c r="AL408" s="17">
        <v>0.155241082110879</v>
      </c>
      <c r="AM408" s="17">
        <v>0.217270673879388</v>
      </c>
      <c r="AN408" s="17">
        <v>0.26766125246796801</v>
      </c>
      <c r="AO408" s="17">
        <v>0.33972248816594097</v>
      </c>
      <c r="AP408" s="17"/>
      <c r="AQ408" s="17">
        <v>0.239985311867284</v>
      </c>
      <c r="AR408" s="17">
        <v>0.17504622471480299</v>
      </c>
      <c r="AS408" s="17"/>
      <c r="AT408" s="17">
        <v>0.20621453348625199</v>
      </c>
      <c r="AU408" s="17">
        <v>0.16811185277854801</v>
      </c>
      <c r="AV408" s="17"/>
      <c r="AW408" s="17">
        <v>0.18593784545153799</v>
      </c>
      <c r="AX408" s="17">
        <v>0.167146622819797</v>
      </c>
      <c r="AY408" s="17">
        <v>0.27154892473939801</v>
      </c>
      <c r="AZ408" s="17"/>
      <c r="BA408" s="17">
        <v>0.27462633334554998</v>
      </c>
      <c r="BB408" s="17">
        <v>0.15478244801835001</v>
      </c>
      <c r="BC408" s="17">
        <v>0.23624874735391199</v>
      </c>
      <c r="BD408" s="17">
        <v>0.126340863753305</v>
      </c>
      <c r="BE408" s="17">
        <v>0.11874647001993301</v>
      </c>
      <c r="BF408" s="17"/>
      <c r="BG408" s="17">
        <v>0.15218027498475201</v>
      </c>
      <c r="BH408" s="17">
        <v>0.25884283607841002</v>
      </c>
      <c r="BI408" s="17"/>
      <c r="BJ408" s="17">
        <v>0.187614494794207</v>
      </c>
      <c r="BK408" s="17">
        <v>0.29106262465055599</v>
      </c>
      <c r="BL408" s="17"/>
      <c r="BM408" s="17">
        <v>0.23663630438910599</v>
      </c>
      <c r="BN408" s="17">
        <v>0.164082529266594</v>
      </c>
      <c r="BO408" s="17">
        <v>0.166409405138609</v>
      </c>
      <c r="BP408" s="17">
        <v>0.16962789059139299</v>
      </c>
      <c r="BQ408" s="17">
        <v>0.40470404423081302</v>
      </c>
      <c r="BR408" s="17"/>
      <c r="BS408" s="17">
        <v>0.36648486515709899</v>
      </c>
      <c r="BT408" s="17"/>
      <c r="BU408" s="17">
        <v>0.16026457108029801</v>
      </c>
      <c r="BV408" s="17">
        <v>0.16505919102876901</v>
      </c>
      <c r="BW408" s="17">
        <v>0.15661920078717101</v>
      </c>
      <c r="BX408" s="17">
        <v>0.41803032470372298</v>
      </c>
      <c r="BY408" s="17">
        <v>0.19032843430388399</v>
      </c>
      <c r="BZ408" s="17"/>
      <c r="CA408" s="17">
        <v>0.30066405112255701</v>
      </c>
      <c r="CB408" s="17"/>
      <c r="CC408" s="17">
        <v>0.21662720077292899</v>
      </c>
      <c r="CD408" s="17">
        <v>0.19098112510201401</v>
      </c>
      <c r="CE408" s="17"/>
      <c r="CF408" s="17">
        <v>0.19296531809567299</v>
      </c>
      <c r="CG408" s="17"/>
      <c r="CH408" s="17">
        <v>0.18926761717510601</v>
      </c>
      <c r="CI408" s="17">
        <v>0.33805206487524597</v>
      </c>
    </row>
    <row r="409" spans="2:87" x14ac:dyDescent="0.35">
      <c r="B409" t="s">
        <v>158</v>
      </c>
      <c r="C409" s="17">
        <v>0.25000647177563401</v>
      </c>
      <c r="D409" s="17">
        <v>0.30360001430410299</v>
      </c>
      <c r="E409" s="17">
        <v>0.198053807995871</v>
      </c>
      <c r="F409" s="17"/>
      <c r="G409" s="17">
        <v>0.30097651851280499</v>
      </c>
      <c r="H409" s="17">
        <v>0.28415263986474398</v>
      </c>
      <c r="I409" s="17">
        <v>0.24223052774929599</v>
      </c>
      <c r="J409" s="17">
        <v>0.19617312847823801</v>
      </c>
      <c r="K409" s="17">
        <v>0.297513563200344</v>
      </c>
      <c r="L409" s="17">
        <v>0.20188758197591999</v>
      </c>
      <c r="M409" s="17"/>
      <c r="N409" s="17">
        <v>0.27424137622963801</v>
      </c>
      <c r="O409" s="17">
        <v>0.24725674671245401</v>
      </c>
      <c r="P409" s="17">
        <v>0.23029541907138401</v>
      </c>
      <c r="Q409" s="17">
        <v>0.23895815795512501</v>
      </c>
      <c r="R409" s="17"/>
      <c r="S409" s="17">
        <v>0.25922208800586199</v>
      </c>
      <c r="T409" s="17">
        <v>0.204381365687096</v>
      </c>
      <c r="U409" s="17">
        <v>0.25067327131791001</v>
      </c>
      <c r="V409" s="17">
        <v>0.310494607905548</v>
      </c>
      <c r="W409" s="17">
        <v>0.26562979149882698</v>
      </c>
      <c r="X409" s="17">
        <v>0.35261290005648799</v>
      </c>
      <c r="Y409" s="17">
        <v>0.21963751218215599</v>
      </c>
      <c r="Z409" s="17">
        <v>0.36471793920754503</v>
      </c>
      <c r="AA409" s="17">
        <v>0.13512883444802901</v>
      </c>
      <c r="AB409" s="17">
        <v>0.27689296341325698</v>
      </c>
      <c r="AC409" s="17">
        <v>0.16085357143209</v>
      </c>
      <c r="AD409" s="17">
        <v>0.31038207901521098</v>
      </c>
      <c r="AE409" s="17"/>
      <c r="AF409" s="17">
        <v>0.26667988720023</v>
      </c>
      <c r="AG409" s="17">
        <v>0.205137393478415</v>
      </c>
      <c r="AH409" s="17">
        <v>0.24776131612324101</v>
      </c>
      <c r="AI409" s="17">
        <v>0.29842282886013</v>
      </c>
      <c r="AJ409" s="17">
        <v>0.42440415281722998</v>
      </c>
      <c r="AK409" s="17"/>
      <c r="AL409" s="17">
        <v>0.257702233304206</v>
      </c>
      <c r="AM409" s="17">
        <v>0.27070998752286801</v>
      </c>
      <c r="AN409" s="17">
        <v>0.18499157600969199</v>
      </c>
      <c r="AO409" s="17">
        <v>0.27444475716181499</v>
      </c>
      <c r="AP409" s="17"/>
      <c r="AQ409" s="17">
        <v>0.24523523983944201</v>
      </c>
      <c r="AR409" s="17">
        <v>0.25641655605714098</v>
      </c>
      <c r="AS409" s="17"/>
      <c r="AT409" s="17">
        <v>0.26865579484124502</v>
      </c>
      <c r="AU409" s="17">
        <v>0.21546374354581899</v>
      </c>
      <c r="AV409" s="17"/>
      <c r="AW409" s="17">
        <v>0.27615940524034799</v>
      </c>
      <c r="AX409" s="17">
        <v>0.30045438350766102</v>
      </c>
      <c r="AY409" s="17">
        <v>0.20063108022612899</v>
      </c>
      <c r="AZ409" s="17"/>
      <c r="BA409" s="17">
        <v>0.232225914804639</v>
      </c>
      <c r="BB409" s="17">
        <v>0.28589372470094099</v>
      </c>
      <c r="BC409" s="17">
        <v>0.25931068572753202</v>
      </c>
      <c r="BD409" s="17">
        <v>0.16174402950385899</v>
      </c>
      <c r="BE409" s="17">
        <v>0.249512102523059</v>
      </c>
      <c r="BF409" s="17"/>
      <c r="BG409" s="17">
        <v>0.230906649622588</v>
      </c>
      <c r="BH409" s="17">
        <v>0.26480714690761098</v>
      </c>
      <c r="BI409" s="17"/>
      <c r="BJ409" s="17">
        <v>0.26878806743942302</v>
      </c>
      <c r="BK409" s="17">
        <v>0.19135858223337601</v>
      </c>
      <c r="BL409" s="17"/>
      <c r="BM409" s="17">
        <v>0.193696974293871</v>
      </c>
      <c r="BN409" s="17">
        <v>0.30740555767705102</v>
      </c>
      <c r="BO409" s="17">
        <v>0.244040908412399</v>
      </c>
      <c r="BP409" s="17">
        <v>0.20544722610678101</v>
      </c>
      <c r="BQ409" s="17">
        <v>0.371437081690008</v>
      </c>
      <c r="BR409" s="17"/>
      <c r="BS409" s="17">
        <v>0.36021934780089299</v>
      </c>
      <c r="BT409" s="17"/>
      <c r="BU409" s="17">
        <v>0.30760212413833898</v>
      </c>
      <c r="BV409" s="17">
        <v>0.20779676684736501</v>
      </c>
      <c r="BW409" s="17">
        <v>0.18512319172368699</v>
      </c>
      <c r="BX409" s="17">
        <v>0.387119924713963</v>
      </c>
      <c r="BY409" s="17">
        <v>0.21164855132350999</v>
      </c>
      <c r="BZ409" s="17"/>
      <c r="CA409" s="17">
        <v>0.393186296056871</v>
      </c>
      <c r="CB409" s="17"/>
      <c r="CC409" s="17">
        <v>0.25935068635011699</v>
      </c>
      <c r="CD409" s="17">
        <v>0.22615501936584301</v>
      </c>
      <c r="CE409" s="17"/>
      <c r="CF409" s="17">
        <v>0.231520150704318</v>
      </c>
      <c r="CG409" s="17"/>
      <c r="CH409" s="17">
        <v>0.266097989635115</v>
      </c>
      <c r="CI409" s="17">
        <v>0.23812056063318601</v>
      </c>
    </row>
    <row r="410" spans="2:87" x14ac:dyDescent="0.35">
      <c r="B410" t="s">
        <v>159</v>
      </c>
      <c r="C410" s="17">
        <v>0.16208707955311</v>
      </c>
      <c r="D410" s="17">
        <v>0.16613092023599901</v>
      </c>
      <c r="E410" s="17">
        <v>0.158167049537078</v>
      </c>
      <c r="F410" s="17"/>
      <c r="G410" s="17">
        <v>0.17984534359541199</v>
      </c>
      <c r="H410" s="17">
        <v>0.187574112818231</v>
      </c>
      <c r="I410" s="17">
        <v>0.14772333150630401</v>
      </c>
      <c r="J410" s="17">
        <v>0.220461824689999</v>
      </c>
      <c r="K410" s="17">
        <v>9.9247381319983993E-2</v>
      </c>
      <c r="L410" s="17">
        <v>0.132452293455952</v>
      </c>
      <c r="M410" s="17"/>
      <c r="N410" s="17">
        <v>0.20369747982480699</v>
      </c>
      <c r="O410" s="17">
        <v>0.12202120458603501</v>
      </c>
      <c r="P410" s="17">
        <v>0.211788131441391</v>
      </c>
      <c r="Q410" s="17">
        <v>0.11500951031072899</v>
      </c>
      <c r="R410" s="17"/>
      <c r="S410" s="17">
        <v>0.10851782405692301</v>
      </c>
      <c r="T410" s="17">
        <v>9.2924168971785501E-2</v>
      </c>
      <c r="U410" s="17">
        <v>0.118966422414322</v>
      </c>
      <c r="V410" s="17">
        <v>0.19724731390713701</v>
      </c>
      <c r="W410" s="17">
        <v>0.19002470673254601</v>
      </c>
      <c r="X410" s="17">
        <v>0.19706789558223001</v>
      </c>
      <c r="Y410" s="17">
        <v>0.18165182317460399</v>
      </c>
      <c r="Z410" s="17">
        <v>0.12885830375819199</v>
      </c>
      <c r="AA410" s="17">
        <v>0.18748503665931401</v>
      </c>
      <c r="AB410" s="17">
        <v>0.23979386017471199</v>
      </c>
      <c r="AC410" s="17">
        <v>0.13571602403837599</v>
      </c>
      <c r="AD410" s="17">
        <v>0.22543951128259401</v>
      </c>
      <c r="AE410" s="17"/>
      <c r="AF410" s="17">
        <v>0.11637861446309</v>
      </c>
      <c r="AG410" s="17">
        <v>0.181901220620452</v>
      </c>
      <c r="AH410" s="17">
        <v>0.13064918049643701</v>
      </c>
      <c r="AI410" s="17">
        <v>0.18027240737886899</v>
      </c>
      <c r="AJ410" s="17">
        <v>0.197310144392882</v>
      </c>
      <c r="AK410" s="17"/>
      <c r="AL410" s="17">
        <v>0.143966574873368</v>
      </c>
      <c r="AM410" s="17">
        <v>0.13827640460330701</v>
      </c>
      <c r="AN410" s="17">
        <v>0.27607321727413298</v>
      </c>
      <c r="AO410" s="17">
        <v>8.4184089465825507E-2</v>
      </c>
      <c r="AP410" s="17"/>
      <c r="AQ410" s="17">
        <v>0.15958960864331601</v>
      </c>
      <c r="AR410" s="17">
        <v>0.16544239726486201</v>
      </c>
      <c r="AS410" s="17"/>
      <c r="AT410" s="17">
        <v>0.163173472829752</v>
      </c>
      <c r="AU410" s="17">
        <v>0.104511589558427</v>
      </c>
      <c r="AV410" s="17"/>
      <c r="AW410" s="17">
        <v>0.151603382689012</v>
      </c>
      <c r="AX410" s="17">
        <v>0.18146776217979399</v>
      </c>
      <c r="AY410" s="17">
        <v>0.16807788320108699</v>
      </c>
      <c r="AZ410" s="17"/>
      <c r="BA410" s="17">
        <v>0.15968821412603201</v>
      </c>
      <c r="BB410" s="17">
        <v>0.15682353469312199</v>
      </c>
      <c r="BC410" s="17">
        <v>0.175382950236351</v>
      </c>
      <c r="BD410" s="17">
        <v>0.10034427131075301</v>
      </c>
      <c r="BE410" s="17">
        <v>0.225094992559526</v>
      </c>
      <c r="BF410" s="17"/>
      <c r="BG410" s="17">
        <v>0.177764528003962</v>
      </c>
      <c r="BH410" s="17">
        <v>0.14993844175114099</v>
      </c>
      <c r="BI410" s="17"/>
      <c r="BJ410" s="17">
        <v>0.16530767355498799</v>
      </c>
      <c r="BK410" s="17">
        <v>0.14613912695345099</v>
      </c>
      <c r="BL410" s="17"/>
      <c r="BM410" s="17">
        <v>0.201771290999291</v>
      </c>
      <c r="BN410" s="17">
        <v>0.186502295207014</v>
      </c>
      <c r="BO410" s="17">
        <v>0.18127283175342401</v>
      </c>
      <c r="BP410" s="17">
        <v>9.5987671309079495E-2</v>
      </c>
      <c r="BQ410" s="17">
        <v>9.5033680199970397E-2</v>
      </c>
      <c r="BR410" s="17"/>
      <c r="BS410" s="17">
        <v>0.157484558828725</v>
      </c>
      <c r="BT410" s="17"/>
      <c r="BU410" s="17">
        <v>0.17224487425941301</v>
      </c>
      <c r="BV410" s="17">
        <v>0.17466173655797801</v>
      </c>
      <c r="BW410" s="17">
        <v>0.20359720779280699</v>
      </c>
      <c r="BX410" s="17">
        <v>0.10279294043435</v>
      </c>
      <c r="BY410" s="17">
        <v>0.228228225231313</v>
      </c>
      <c r="BZ410" s="17"/>
      <c r="CA410" s="17">
        <v>0.175887156089231</v>
      </c>
      <c r="CB410" s="17"/>
      <c r="CC410" s="17">
        <v>0.14434200965187</v>
      </c>
      <c r="CD410" s="17">
        <v>0.27328672833504902</v>
      </c>
      <c r="CE410" s="17"/>
      <c r="CF410" s="17">
        <v>0.133317728034858</v>
      </c>
      <c r="CG410" s="17"/>
      <c r="CH410" s="17">
        <v>0.16183711947238599</v>
      </c>
      <c r="CI410" s="17">
        <v>0.14355061157030199</v>
      </c>
    </row>
    <row r="411" spans="2:87" x14ac:dyDescent="0.35">
      <c r="B411" t="s">
        <v>160</v>
      </c>
      <c r="C411" s="17">
        <v>0.17878576661067599</v>
      </c>
      <c r="D411" s="17">
        <v>0.18111146515745999</v>
      </c>
      <c r="E411" s="17">
        <v>0.17653127420443099</v>
      </c>
      <c r="F411" s="17"/>
      <c r="G411" s="17">
        <v>0.191898419196572</v>
      </c>
      <c r="H411" s="17">
        <v>0.17105459433593401</v>
      </c>
      <c r="I411" s="17">
        <v>0.19447603009136599</v>
      </c>
      <c r="J411" s="17">
        <v>0.248214020483878</v>
      </c>
      <c r="K411" s="17">
        <v>0.140303112458882</v>
      </c>
      <c r="L411" s="17">
        <v>0.12274422987476501</v>
      </c>
      <c r="M411" s="17"/>
      <c r="N411" s="17">
        <v>0.18399105973778301</v>
      </c>
      <c r="O411" s="17">
        <v>0.30302514865843899</v>
      </c>
      <c r="P411" s="17">
        <v>0.113502076486861</v>
      </c>
      <c r="Q411" s="17">
        <v>0.125018053797362</v>
      </c>
      <c r="R411" s="17"/>
      <c r="S411" s="17">
        <v>0.175864461709871</v>
      </c>
      <c r="T411" s="17">
        <v>0.227376059958215</v>
      </c>
      <c r="U411" s="17">
        <v>0.28664173339111898</v>
      </c>
      <c r="V411" s="17">
        <v>0.17302357933375301</v>
      </c>
      <c r="W411" s="17">
        <v>7.6686381012610896E-2</v>
      </c>
      <c r="X411" s="17">
        <v>0.12851698353784199</v>
      </c>
      <c r="Y411" s="17">
        <v>0.168614837808233</v>
      </c>
      <c r="Z411" s="17">
        <v>0.18483753839349401</v>
      </c>
      <c r="AA411" s="17">
        <v>0.20402037911985599</v>
      </c>
      <c r="AB411" s="17">
        <v>0.153967918416889</v>
      </c>
      <c r="AC411" s="17">
        <v>0.127044241993711</v>
      </c>
      <c r="AD411" s="17">
        <v>0.22514055808608799</v>
      </c>
      <c r="AE411" s="17"/>
      <c r="AF411" s="17">
        <v>0.172725466676795</v>
      </c>
      <c r="AG411" s="17">
        <v>0.17103973281276799</v>
      </c>
      <c r="AH411" s="17">
        <v>0.21502656468666401</v>
      </c>
      <c r="AI411" s="17">
        <v>0.13852079611089299</v>
      </c>
      <c r="AJ411" s="17">
        <v>0.16954885300369599</v>
      </c>
      <c r="AK411" s="17"/>
      <c r="AL411" s="17">
        <v>0.18802015586236401</v>
      </c>
      <c r="AM411" s="17">
        <v>0.15863914556581499</v>
      </c>
      <c r="AN411" s="17">
        <v>0.175632338422269</v>
      </c>
      <c r="AO411" s="17">
        <v>0.234205646836738</v>
      </c>
      <c r="AP411" s="17"/>
      <c r="AQ411" s="17">
        <v>0.140376838782758</v>
      </c>
      <c r="AR411" s="17">
        <v>0.23038763125105099</v>
      </c>
      <c r="AS411" s="17"/>
      <c r="AT411" s="17">
        <v>0.19742285642940699</v>
      </c>
      <c r="AU411" s="17">
        <v>0.13512555987730701</v>
      </c>
      <c r="AV411" s="17"/>
      <c r="AW411" s="17">
        <v>0.16317976419348801</v>
      </c>
      <c r="AX411" s="17">
        <v>0.166237606111934</v>
      </c>
      <c r="AY411" s="17">
        <v>0.185760954488046</v>
      </c>
      <c r="AZ411" s="17"/>
      <c r="BA411" s="17">
        <v>0.16965895435338499</v>
      </c>
      <c r="BB411" s="17">
        <v>0.222327455049915</v>
      </c>
      <c r="BC411" s="17">
        <v>0.12479562859768201</v>
      </c>
      <c r="BD411" s="17">
        <v>0.298660304574415</v>
      </c>
      <c r="BE411" s="17">
        <v>0.15749773534380099</v>
      </c>
      <c r="BF411" s="17"/>
      <c r="BG411" s="17">
        <v>0.23593713294937699</v>
      </c>
      <c r="BH411" s="17">
        <v>0.13449850572679301</v>
      </c>
      <c r="BI411" s="17"/>
      <c r="BJ411" s="17">
        <v>0.19598242719034201</v>
      </c>
      <c r="BK411" s="17">
        <v>0.114552370691386</v>
      </c>
      <c r="BL411" s="17"/>
      <c r="BM411" s="17">
        <v>6.9300493874741298E-2</v>
      </c>
      <c r="BN411" s="17">
        <v>0.1102295596449</v>
      </c>
      <c r="BO411" s="17">
        <v>0.28173477212994402</v>
      </c>
      <c r="BP411" s="17">
        <v>0.178537416319033</v>
      </c>
      <c r="BQ411" s="17">
        <v>1.54308781418388E-2</v>
      </c>
      <c r="BR411" s="17"/>
      <c r="BS411" s="17">
        <v>2.5421307943890699E-2</v>
      </c>
      <c r="BT411" s="17"/>
      <c r="BU411" s="17">
        <v>8.9516892231926506E-2</v>
      </c>
      <c r="BV411" s="17">
        <v>0.32487578624448898</v>
      </c>
      <c r="BW411" s="17">
        <v>0.19879283954431701</v>
      </c>
      <c r="BX411" s="17">
        <v>9.1488538298181207E-3</v>
      </c>
      <c r="BY411" s="17">
        <v>0.15948950821706101</v>
      </c>
      <c r="BZ411" s="17"/>
      <c r="CA411" s="17">
        <v>6.4735097160967495E-2</v>
      </c>
      <c r="CB411" s="17"/>
      <c r="CC411" s="17">
        <v>0.18467823154479401</v>
      </c>
      <c r="CD411" s="17">
        <v>0.160909155099415</v>
      </c>
      <c r="CE411" s="17"/>
      <c r="CF411" s="17">
        <v>0.242667246057371</v>
      </c>
      <c r="CG411" s="17"/>
      <c r="CH411" s="17">
        <v>0.15012019049688899</v>
      </c>
      <c r="CI411" s="17">
        <v>0.181812284679428</v>
      </c>
    </row>
    <row r="412" spans="2:87" x14ac:dyDescent="0.35">
      <c r="B412" t="s">
        <v>161</v>
      </c>
      <c r="C412" s="17">
        <v>0.19684583294173999</v>
      </c>
      <c r="D412" s="17">
        <v>0.13342402345243901</v>
      </c>
      <c r="E412" s="17">
        <v>0.25832585066871899</v>
      </c>
      <c r="F412" s="17"/>
      <c r="G412" s="17">
        <v>0.14491780756577399</v>
      </c>
      <c r="H412" s="17">
        <v>0.111538996975369</v>
      </c>
      <c r="I412" s="17">
        <v>0.2069143153843</v>
      </c>
      <c r="J412" s="17">
        <v>0.1401897398309</v>
      </c>
      <c r="K412" s="17">
        <v>0.17856808324717199</v>
      </c>
      <c r="L412" s="17">
        <v>0.37350208369981203</v>
      </c>
      <c r="M412" s="17"/>
      <c r="N412" s="17">
        <v>0.14893018590830701</v>
      </c>
      <c r="O412" s="17">
        <v>0.21015033059682001</v>
      </c>
      <c r="P412" s="17">
        <v>0.16551897188925099</v>
      </c>
      <c r="Q412" s="17">
        <v>0.25984580681088898</v>
      </c>
      <c r="R412" s="17"/>
      <c r="S412" s="17">
        <v>0.25453031178055402</v>
      </c>
      <c r="T412" s="17">
        <v>0.19060697170866001</v>
      </c>
      <c r="U412" s="17">
        <v>0.219663310177727</v>
      </c>
      <c r="V412" s="17">
        <v>0.20613869007224001</v>
      </c>
      <c r="W412" s="17">
        <v>0.27171076808570499</v>
      </c>
      <c r="X412" s="17">
        <v>9.8881992113048198E-2</v>
      </c>
      <c r="Y412" s="17">
        <v>0.167787761378341</v>
      </c>
      <c r="Z412" s="17">
        <v>0.13092688192364699</v>
      </c>
      <c r="AA412" s="17">
        <v>0.176329030725008</v>
      </c>
      <c r="AB412" s="17">
        <v>0.169191447680416</v>
      </c>
      <c r="AC412" s="17">
        <v>0.242687796218927</v>
      </c>
      <c r="AD412" s="17">
        <v>0.181565709447428</v>
      </c>
      <c r="AE412" s="17"/>
      <c r="AF412" s="17">
        <v>0.26381117460341102</v>
      </c>
      <c r="AG412" s="17">
        <v>0.20567522016418699</v>
      </c>
      <c r="AH412" s="17">
        <v>0.159903089541306</v>
      </c>
      <c r="AI412" s="17">
        <v>0.21528847909523699</v>
      </c>
      <c r="AJ412" s="17">
        <v>9.7273522994666101E-2</v>
      </c>
      <c r="AK412" s="17"/>
      <c r="AL412" s="17">
        <v>0.25506995384918302</v>
      </c>
      <c r="AM412" s="17">
        <v>0.21510378842862199</v>
      </c>
      <c r="AN412" s="17">
        <v>9.5641615825937304E-2</v>
      </c>
      <c r="AO412" s="17">
        <v>6.7443018369681196E-2</v>
      </c>
      <c r="AP412" s="17"/>
      <c r="AQ412" s="17">
        <v>0.21481300086720001</v>
      </c>
      <c r="AR412" s="17">
        <v>0.17270719071214299</v>
      </c>
      <c r="AS412" s="17"/>
      <c r="AT412" s="17">
        <v>0.164533342413343</v>
      </c>
      <c r="AU412" s="17">
        <v>0.37678725423989901</v>
      </c>
      <c r="AV412" s="17"/>
      <c r="AW412" s="17">
        <v>0.22311960242561399</v>
      </c>
      <c r="AX412" s="17">
        <v>0.18469362538081399</v>
      </c>
      <c r="AY412" s="17">
        <v>0.17398115734534</v>
      </c>
      <c r="AZ412" s="17"/>
      <c r="BA412" s="17">
        <v>0.16380058337039299</v>
      </c>
      <c r="BB412" s="17">
        <v>0.18017283753767199</v>
      </c>
      <c r="BC412" s="17">
        <v>0.20426198808452301</v>
      </c>
      <c r="BD412" s="17">
        <v>0.31291053085766801</v>
      </c>
      <c r="BE412" s="17">
        <v>0.24914869955368099</v>
      </c>
      <c r="BF412" s="17"/>
      <c r="BG412" s="17">
        <v>0.203211414439321</v>
      </c>
      <c r="BH412" s="17">
        <v>0.19191306953604501</v>
      </c>
      <c r="BI412" s="17"/>
      <c r="BJ412" s="17">
        <v>0.18230733702103899</v>
      </c>
      <c r="BK412" s="17">
        <v>0.25688729547123101</v>
      </c>
      <c r="BL412" s="17"/>
      <c r="BM412" s="17">
        <v>0.29859493644299001</v>
      </c>
      <c r="BN412" s="17">
        <v>0.231780058204441</v>
      </c>
      <c r="BO412" s="17">
        <v>0.12654208256562399</v>
      </c>
      <c r="BP412" s="17">
        <v>0.35039979567371299</v>
      </c>
      <c r="BQ412" s="17">
        <v>0.11339431573736999</v>
      </c>
      <c r="BR412" s="17"/>
      <c r="BS412" s="17">
        <v>9.0389920269393201E-2</v>
      </c>
      <c r="BT412" s="17"/>
      <c r="BU412" s="17">
        <v>0.27037153829002297</v>
      </c>
      <c r="BV412" s="17">
        <v>0.12760651932139899</v>
      </c>
      <c r="BW412" s="17">
        <v>0.255867560152018</v>
      </c>
      <c r="BX412" s="17">
        <v>8.2907956318145598E-2</v>
      </c>
      <c r="BY412" s="17">
        <v>0.21030528092423101</v>
      </c>
      <c r="BZ412" s="17"/>
      <c r="CA412" s="17">
        <v>6.5527399570373193E-2</v>
      </c>
      <c r="CB412" s="17"/>
      <c r="CC412" s="17">
        <v>0.19500187168029001</v>
      </c>
      <c r="CD412" s="17">
        <v>0.14866797209767799</v>
      </c>
      <c r="CE412" s="17"/>
      <c r="CF412" s="17">
        <v>0.199529557107781</v>
      </c>
      <c r="CG412" s="17"/>
      <c r="CH412" s="17">
        <v>0.23267708322050401</v>
      </c>
      <c r="CI412" s="17">
        <v>9.8464478241837905E-2</v>
      </c>
    </row>
    <row r="413" spans="2:87" x14ac:dyDescent="0.35"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  <c r="BA413" s="17"/>
      <c r="BB413" s="17"/>
      <c r="BC413" s="17"/>
      <c r="BD413" s="17"/>
      <c r="BE413" s="17"/>
      <c r="BF413" s="17"/>
      <c r="BG413" s="17"/>
      <c r="BH413" s="17"/>
      <c r="BI413" s="17"/>
      <c r="BJ413" s="17"/>
      <c r="BK413" s="17"/>
      <c r="BL413" s="17"/>
      <c r="BM413" s="17"/>
      <c r="BN413" s="17"/>
      <c r="BO413" s="17"/>
      <c r="BP413" s="17"/>
      <c r="BQ413" s="17"/>
      <c r="BR413" s="17"/>
      <c r="BS413" s="17"/>
      <c r="BT413" s="17"/>
      <c r="BU413" s="17"/>
      <c r="BV413" s="17"/>
      <c r="BW413" s="17"/>
      <c r="BX413" s="17"/>
      <c r="BY413" s="17"/>
      <c r="BZ413" s="17"/>
      <c r="CA413" s="17"/>
      <c r="CB413" s="17"/>
      <c r="CC413" s="17"/>
      <c r="CD413" s="17"/>
      <c r="CE413" s="17"/>
      <c r="CF413" s="17"/>
      <c r="CG413" s="17"/>
      <c r="CH413" s="17"/>
      <c r="CI413" s="17"/>
    </row>
    <row r="414" spans="2:87" x14ac:dyDescent="0.35">
      <c r="B414" s="6" t="s">
        <v>207</v>
      </c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  <c r="BA414" s="17"/>
      <c r="BB414" s="17"/>
      <c r="BC414" s="17"/>
      <c r="BD414" s="17"/>
      <c r="BE414" s="17"/>
      <c r="BF414" s="17"/>
      <c r="BG414" s="17"/>
      <c r="BH414" s="17"/>
      <c r="BI414" s="17"/>
      <c r="BJ414" s="17"/>
      <c r="BK414" s="17"/>
      <c r="BL414" s="17"/>
      <c r="BM414" s="17"/>
      <c r="BN414" s="17"/>
      <c r="BO414" s="17"/>
      <c r="BP414" s="17"/>
      <c r="BQ414" s="17"/>
      <c r="BR414" s="17"/>
      <c r="BS414" s="17"/>
      <c r="BT414" s="17"/>
      <c r="BU414" s="17"/>
      <c r="BV414" s="17"/>
      <c r="BW414" s="17"/>
      <c r="BX414" s="17"/>
      <c r="BY414" s="17"/>
      <c r="BZ414" s="17"/>
      <c r="CA414" s="17"/>
      <c r="CB414" s="17"/>
      <c r="CC414" s="17"/>
      <c r="CD414" s="17"/>
      <c r="CE414" s="17"/>
      <c r="CF414" s="17"/>
      <c r="CG414" s="17"/>
      <c r="CH414" s="17"/>
      <c r="CI414" s="17"/>
    </row>
    <row r="415" spans="2:87" x14ac:dyDescent="0.35">
      <c r="B415" s="24" t="s">
        <v>163</v>
      </c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  <c r="AY415" s="17"/>
      <c r="AZ415" s="17"/>
      <c r="BA415" s="17"/>
      <c r="BB415" s="17"/>
      <c r="BC415" s="17"/>
      <c r="BD415" s="17"/>
      <c r="BE415" s="17"/>
      <c r="BF415" s="17"/>
      <c r="BG415" s="17"/>
      <c r="BH415" s="17"/>
      <c r="BI415" s="17"/>
      <c r="BJ415" s="17"/>
      <c r="BK415" s="17"/>
      <c r="BL415" s="17"/>
      <c r="BM415" s="17"/>
      <c r="BN415" s="17"/>
      <c r="BO415" s="17"/>
      <c r="BP415" s="17"/>
      <c r="BQ415" s="17"/>
      <c r="BR415" s="17"/>
      <c r="BS415" s="17"/>
      <c r="BT415" s="17"/>
      <c r="BU415" s="17"/>
      <c r="BV415" s="17"/>
      <c r="BW415" s="17"/>
      <c r="BX415" s="17"/>
      <c r="BY415" s="17"/>
      <c r="BZ415" s="17"/>
      <c r="CA415" s="17"/>
      <c r="CB415" s="17"/>
      <c r="CC415" s="17"/>
      <c r="CD415" s="17"/>
      <c r="CE415" s="17"/>
      <c r="CF415" s="17"/>
      <c r="CG415" s="17"/>
      <c r="CH415" s="17"/>
      <c r="CI415" s="17"/>
    </row>
    <row r="416" spans="2:87" x14ac:dyDescent="0.35">
      <c r="B416" t="s">
        <v>157</v>
      </c>
      <c r="C416" s="17">
        <v>0.108921413198524</v>
      </c>
      <c r="D416" s="17">
        <v>0.13472485341312601</v>
      </c>
      <c r="E416" s="17">
        <v>8.3907999444089207E-2</v>
      </c>
      <c r="F416" s="17"/>
      <c r="G416" s="17">
        <v>0.17792262085982599</v>
      </c>
      <c r="H416" s="17">
        <v>0.217166418000798</v>
      </c>
      <c r="I416" s="17">
        <v>0.111666662031077</v>
      </c>
      <c r="J416" s="17">
        <v>5.2972575737635703E-2</v>
      </c>
      <c r="K416" s="17">
        <v>6.6884554077802305E-2</v>
      </c>
      <c r="L416" s="17">
        <v>3.8928383447919497E-2</v>
      </c>
      <c r="M416" s="17"/>
      <c r="N416" s="17">
        <v>0.16179304086289301</v>
      </c>
      <c r="O416" s="17">
        <v>8.0684784531751999E-2</v>
      </c>
      <c r="P416" s="17">
        <v>0.13054279202918601</v>
      </c>
      <c r="Q416" s="17">
        <v>6.3025006837454198E-2</v>
      </c>
      <c r="R416" s="17"/>
      <c r="S416" s="17">
        <v>0.21166660450374</v>
      </c>
      <c r="T416" s="17">
        <v>7.6233551215493398E-2</v>
      </c>
      <c r="U416" s="17">
        <v>0</v>
      </c>
      <c r="V416" s="17">
        <v>6.8228475842483399E-2</v>
      </c>
      <c r="W416" s="17">
        <v>0.14552269405983501</v>
      </c>
      <c r="X416" s="17">
        <v>0.11294751883391201</v>
      </c>
      <c r="Y416" s="17">
        <v>3.6440712703801302E-2</v>
      </c>
      <c r="Z416" s="17">
        <v>0.147759025290263</v>
      </c>
      <c r="AA416" s="17">
        <v>0.11821350272372901</v>
      </c>
      <c r="AB416" s="17">
        <v>7.2563668124873207E-2</v>
      </c>
      <c r="AC416" s="17">
        <v>0.129665998454915</v>
      </c>
      <c r="AD416" s="17">
        <v>0.13034352543609401</v>
      </c>
      <c r="AE416" s="17"/>
      <c r="AF416" s="17">
        <v>4.9667047692409497E-2</v>
      </c>
      <c r="AG416" s="17">
        <v>8.1777590231577102E-2</v>
      </c>
      <c r="AH416" s="17">
        <v>0.207284380719709</v>
      </c>
      <c r="AI416" s="17">
        <v>5.19026545007902E-2</v>
      </c>
      <c r="AJ416" s="17">
        <v>0.17507073842738899</v>
      </c>
      <c r="AK416" s="17"/>
      <c r="AL416" s="17">
        <v>7.6075006565110903E-2</v>
      </c>
      <c r="AM416" s="17">
        <v>0.124443753324187</v>
      </c>
      <c r="AN416" s="17">
        <v>0.123374390673405</v>
      </c>
      <c r="AO416" s="17">
        <v>0.16614047597870099</v>
      </c>
      <c r="AP416" s="17"/>
      <c r="AQ416" s="17">
        <v>8.0386805156867899E-2</v>
      </c>
      <c r="AR416" s="17">
        <v>0.147257265433937</v>
      </c>
      <c r="AS416" s="17"/>
      <c r="AT416" s="17">
        <v>0.118473536478079</v>
      </c>
      <c r="AU416" s="17">
        <v>3.8325653398927302E-2</v>
      </c>
      <c r="AV416" s="17"/>
      <c r="AW416" s="17">
        <v>7.7694387952568E-2</v>
      </c>
      <c r="AX416" s="17">
        <v>0.105410322182674</v>
      </c>
      <c r="AY416" s="17">
        <v>0.14289898677924801</v>
      </c>
      <c r="AZ416" s="17"/>
      <c r="BA416" s="17">
        <v>0.18356138984094</v>
      </c>
      <c r="BB416" s="17">
        <v>8.5383850875827103E-2</v>
      </c>
      <c r="BC416" s="17">
        <v>7.9283894917652406E-2</v>
      </c>
      <c r="BD416" s="17">
        <v>6.7961557618786195E-2</v>
      </c>
      <c r="BE416" s="17">
        <v>4.2599748139394301E-2</v>
      </c>
      <c r="BF416" s="17"/>
      <c r="BG416" s="17">
        <v>8.869878661175E-2</v>
      </c>
      <c r="BH416" s="17">
        <v>0.12459216259230201</v>
      </c>
      <c r="BI416" s="17"/>
      <c r="BJ416" s="17">
        <v>0.114158162750682</v>
      </c>
      <c r="BK416" s="17">
        <v>9.4039948665889897E-2</v>
      </c>
      <c r="BL416" s="17"/>
      <c r="BM416" s="17">
        <v>8.9749296108719706E-2</v>
      </c>
      <c r="BN416" s="17">
        <v>0.108324892261493</v>
      </c>
      <c r="BO416" s="17">
        <v>0.12647728548159301</v>
      </c>
      <c r="BP416" s="17">
        <v>0.120265461784408</v>
      </c>
      <c r="BQ416" s="17">
        <v>0.125209105893548</v>
      </c>
      <c r="BR416" s="17"/>
      <c r="BS416" s="17">
        <v>0.17317314812546</v>
      </c>
      <c r="BT416" s="17"/>
      <c r="BU416" s="17">
        <v>0.124134937129079</v>
      </c>
      <c r="BV416" s="17">
        <v>0.13688782541589301</v>
      </c>
      <c r="BW416" s="17">
        <v>8.1784765994622796E-2</v>
      </c>
      <c r="BX416" s="17">
        <v>0.123345190867284</v>
      </c>
      <c r="BY416" s="17">
        <v>4.2810766959244503E-2</v>
      </c>
      <c r="BZ416" s="17"/>
      <c r="CA416" s="17">
        <v>0.208981611602576</v>
      </c>
      <c r="CB416" s="17"/>
      <c r="CC416" s="17">
        <v>0.112555726063554</v>
      </c>
      <c r="CD416" s="17">
        <v>9.62540908074562E-2</v>
      </c>
      <c r="CE416" s="17"/>
      <c r="CF416" s="17">
        <v>5.9795668859554701E-2</v>
      </c>
      <c r="CG416" s="17"/>
      <c r="CH416" s="17">
        <v>6.4018995630160003E-2</v>
      </c>
      <c r="CI416" s="17">
        <v>0.32147104774453999</v>
      </c>
    </row>
    <row r="417" spans="2:87" x14ac:dyDescent="0.35">
      <c r="B417" t="s">
        <v>158</v>
      </c>
      <c r="C417" s="17">
        <v>0.25450270042101703</v>
      </c>
      <c r="D417" s="17">
        <v>0.300064004331283</v>
      </c>
      <c r="E417" s="17">
        <v>0.210336351421782</v>
      </c>
      <c r="F417" s="17"/>
      <c r="G417" s="17">
        <v>0.24656613015863599</v>
      </c>
      <c r="H417" s="17">
        <v>0.249486266644798</v>
      </c>
      <c r="I417" s="17">
        <v>0.33639817546616502</v>
      </c>
      <c r="J417" s="17">
        <v>0.19300508238844999</v>
      </c>
      <c r="K417" s="17">
        <v>0.30636696144667303</v>
      </c>
      <c r="L417" s="17">
        <v>0.199094862471694</v>
      </c>
      <c r="M417" s="17"/>
      <c r="N417" s="17">
        <v>0.26155270328095898</v>
      </c>
      <c r="O417" s="17">
        <v>0.21025558481057</v>
      </c>
      <c r="P417" s="17">
        <v>0.25745562834244101</v>
      </c>
      <c r="Q417" s="17">
        <v>0.27649589631328098</v>
      </c>
      <c r="R417" s="17"/>
      <c r="S417" s="17">
        <v>0.25237944525610401</v>
      </c>
      <c r="T417" s="17">
        <v>0.236504709443944</v>
      </c>
      <c r="U417" s="17">
        <v>0.195110481885894</v>
      </c>
      <c r="V417" s="17">
        <v>0.23942220416380999</v>
      </c>
      <c r="W417" s="17">
        <v>0.224551597952205</v>
      </c>
      <c r="X417" s="17">
        <v>0.327708030918688</v>
      </c>
      <c r="Y417" s="17">
        <v>0.20027387757599399</v>
      </c>
      <c r="Z417" s="17">
        <v>0.27923767609396899</v>
      </c>
      <c r="AA417" s="17">
        <v>0.31056926970825099</v>
      </c>
      <c r="AB417" s="17">
        <v>0.31510123642760801</v>
      </c>
      <c r="AC417" s="17">
        <v>0.118483444869133</v>
      </c>
      <c r="AD417" s="17">
        <v>0.23751069574779601</v>
      </c>
      <c r="AE417" s="17"/>
      <c r="AF417" s="17">
        <v>0.21518796035954299</v>
      </c>
      <c r="AG417" s="17">
        <v>0.27336676664031601</v>
      </c>
      <c r="AH417" s="17">
        <v>0.18223575120456001</v>
      </c>
      <c r="AI417" s="17">
        <v>0.41714531986231201</v>
      </c>
      <c r="AJ417" s="17">
        <v>0.26262843065444103</v>
      </c>
      <c r="AK417" s="17"/>
      <c r="AL417" s="17">
        <v>0.24318440526191401</v>
      </c>
      <c r="AM417" s="17">
        <v>0.25375825247358103</v>
      </c>
      <c r="AN417" s="17">
        <v>0.23262704563325901</v>
      </c>
      <c r="AO417" s="17">
        <v>0.36874086157265101</v>
      </c>
      <c r="AP417" s="17"/>
      <c r="AQ417" s="17">
        <v>0.26485197815638001</v>
      </c>
      <c r="AR417" s="17">
        <v>0.24059858856404201</v>
      </c>
      <c r="AS417" s="17"/>
      <c r="AT417" s="17">
        <v>0.27346949216258398</v>
      </c>
      <c r="AU417" s="17">
        <v>0.19105373519279001</v>
      </c>
      <c r="AV417" s="17"/>
      <c r="AW417" s="17">
        <v>0.284051822703972</v>
      </c>
      <c r="AX417" s="17">
        <v>0.27893143880687798</v>
      </c>
      <c r="AY417" s="17">
        <v>0.227312598310623</v>
      </c>
      <c r="AZ417" s="17"/>
      <c r="BA417" s="17">
        <v>0.27622280681140499</v>
      </c>
      <c r="BB417" s="17">
        <v>0.24506999927526099</v>
      </c>
      <c r="BC417" s="17">
        <v>0.28486257654055502</v>
      </c>
      <c r="BD417" s="17">
        <v>0.17443152986685201</v>
      </c>
      <c r="BE417" s="17">
        <v>8.9586000876362801E-2</v>
      </c>
      <c r="BF417" s="17"/>
      <c r="BG417" s="17">
        <v>0.22202878899678699</v>
      </c>
      <c r="BH417" s="17">
        <v>0.27966711344032702</v>
      </c>
      <c r="BI417" s="17"/>
      <c r="BJ417" s="17">
        <v>0.26948409883147301</v>
      </c>
      <c r="BK417" s="17">
        <v>0.20071390260043501</v>
      </c>
      <c r="BL417" s="17"/>
      <c r="BM417" s="17">
        <v>0.20501234856367101</v>
      </c>
      <c r="BN417" s="17">
        <v>0.24521877039345999</v>
      </c>
      <c r="BO417" s="17">
        <v>0.22938408549063799</v>
      </c>
      <c r="BP417" s="17">
        <v>6.4518252124030007E-2</v>
      </c>
      <c r="BQ417" s="17">
        <v>0.55847914311559399</v>
      </c>
      <c r="BR417" s="17"/>
      <c r="BS417" s="17">
        <v>0.46246412718498198</v>
      </c>
      <c r="BT417" s="17"/>
      <c r="BU417" s="17">
        <v>0.23072890615849401</v>
      </c>
      <c r="BV417" s="17">
        <v>0.218020207991757</v>
      </c>
      <c r="BW417" s="17">
        <v>8.6267584940915104E-2</v>
      </c>
      <c r="BX417" s="17">
        <v>0.50875983621474097</v>
      </c>
      <c r="BY417" s="17">
        <v>0.19313793666158399</v>
      </c>
      <c r="BZ417" s="17"/>
      <c r="CA417" s="17">
        <v>0.461025060897225</v>
      </c>
      <c r="CB417" s="17"/>
      <c r="CC417" s="17">
        <v>0.26947667812371301</v>
      </c>
      <c r="CD417" s="17">
        <v>0.20470680571883601</v>
      </c>
      <c r="CE417" s="17"/>
      <c r="CF417" s="17">
        <v>0.240514692763072</v>
      </c>
      <c r="CG417" s="17"/>
      <c r="CH417" s="17">
        <v>0.28772960980796097</v>
      </c>
      <c r="CI417" s="17">
        <v>0.22915944577125399</v>
      </c>
    </row>
    <row r="418" spans="2:87" x14ac:dyDescent="0.35">
      <c r="B418" t="s">
        <v>159</v>
      </c>
      <c r="C418" s="17">
        <v>0.25759631119458498</v>
      </c>
      <c r="D418" s="17">
        <v>0.24756471559017301</v>
      </c>
      <c r="E418" s="17">
        <v>0.26732076845235497</v>
      </c>
      <c r="F418" s="17"/>
      <c r="G418" s="17">
        <v>0.31359517581396201</v>
      </c>
      <c r="H418" s="17">
        <v>0.20737057487336299</v>
      </c>
      <c r="I418" s="17">
        <v>0.20645464089207899</v>
      </c>
      <c r="J418" s="17">
        <v>0.32095466631060499</v>
      </c>
      <c r="K418" s="17">
        <v>0.266301070555921</v>
      </c>
      <c r="L418" s="17">
        <v>0.24601530031877</v>
      </c>
      <c r="M418" s="17"/>
      <c r="N418" s="17">
        <v>0.24450947981019799</v>
      </c>
      <c r="O418" s="17">
        <v>0.271551952668312</v>
      </c>
      <c r="P418" s="17">
        <v>0.26207901983658899</v>
      </c>
      <c r="Q418" s="17">
        <v>0.257275323031883</v>
      </c>
      <c r="R418" s="17"/>
      <c r="S418" s="17">
        <v>0.168816619315168</v>
      </c>
      <c r="T418" s="17">
        <v>0.29155887635771799</v>
      </c>
      <c r="U418" s="17">
        <v>0.28750981996899599</v>
      </c>
      <c r="V418" s="17">
        <v>0.31000845042286101</v>
      </c>
      <c r="W418" s="17">
        <v>0.20705248952576799</v>
      </c>
      <c r="X418" s="17">
        <v>0.24188391271965601</v>
      </c>
      <c r="Y418" s="17">
        <v>0.31046600497057503</v>
      </c>
      <c r="Z418" s="17">
        <v>0.30577377957146701</v>
      </c>
      <c r="AA418" s="17">
        <v>0.23925024683683799</v>
      </c>
      <c r="AB418" s="17">
        <v>0.26563178416977901</v>
      </c>
      <c r="AC418" s="17">
        <v>0.42649661252615301</v>
      </c>
      <c r="AD418" s="17">
        <v>0.16300927707051599</v>
      </c>
      <c r="AE418" s="17"/>
      <c r="AF418" s="17">
        <v>0.27046273479076499</v>
      </c>
      <c r="AG418" s="17">
        <v>0.26637580582959403</v>
      </c>
      <c r="AH418" s="17">
        <v>0.234413890499274</v>
      </c>
      <c r="AI418" s="17">
        <v>0.191936718867213</v>
      </c>
      <c r="AJ418" s="17">
        <v>0.32332779765262998</v>
      </c>
      <c r="AK418" s="17"/>
      <c r="AL418" s="17">
        <v>0.229572160659747</v>
      </c>
      <c r="AM418" s="17">
        <v>0.242081353375346</v>
      </c>
      <c r="AN418" s="17">
        <v>0.340735116839746</v>
      </c>
      <c r="AO418" s="17">
        <v>0.26663822458403003</v>
      </c>
      <c r="AP418" s="17"/>
      <c r="AQ418" s="17">
        <v>0.26819397199735301</v>
      </c>
      <c r="AR418" s="17">
        <v>0.24335850011328899</v>
      </c>
      <c r="AS418" s="17"/>
      <c r="AT418" s="17">
        <v>0.260298744945059</v>
      </c>
      <c r="AU418" s="17">
        <v>0.238268760915921</v>
      </c>
      <c r="AV418" s="17"/>
      <c r="AW418" s="17">
        <v>0.22423551365625999</v>
      </c>
      <c r="AX418" s="17">
        <v>0.25294440862635398</v>
      </c>
      <c r="AY418" s="17">
        <v>0.29133464878138898</v>
      </c>
      <c r="AZ418" s="17"/>
      <c r="BA418" s="17">
        <v>0.221334569573158</v>
      </c>
      <c r="BB418" s="17">
        <v>0.301189101904977</v>
      </c>
      <c r="BC418" s="17">
        <v>0.24151074797288899</v>
      </c>
      <c r="BD418" s="17">
        <v>0.229660116278596</v>
      </c>
      <c r="BE418" s="17">
        <v>0.410400388059461</v>
      </c>
      <c r="BF418" s="17"/>
      <c r="BG418" s="17">
        <v>0.26808697569460599</v>
      </c>
      <c r="BH418" s="17">
        <v>0.249466972819641</v>
      </c>
      <c r="BI418" s="17"/>
      <c r="BJ418" s="17">
        <v>0.24531345603493901</v>
      </c>
      <c r="BK418" s="17">
        <v>0.291964027472008</v>
      </c>
      <c r="BL418" s="17"/>
      <c r="BM418" s="17">
        <v>0.30724921129432903</v>
      </c>
      <c r="BN418" s="17">
        <v>0.26516236175491598</v>
      </c>
      <c r="BO418" s="17">
        <v>0.27859034552417999</v>
      </c>
      <c r="BP418" s="17">
        <v>0.28002432568857999</v>
      </c>
      <c r="BQ418" s="17">
        <v>0.158807529032374</v>
      </c>
      <c r="BR418" s="17"/>
      <c r="BS418" s="17">
        <v>0.22052248378860301</v>
      </c>
      <c r="BT418" s="17"/>
      <c r="BU418" s="17">
        <v>0.25335327299206201</v>
      </c>
      <c r="BV418" s="17">
        <v>0.27961075550853798</v>
      </c>
      <c r="BW418" s="17">
        <v>0.33195345242824398</v>
      </c>
      <c r="BX418" s="17">
        <v>0.19976913143062999</v>
      </c>
      <c r="BY418" s="17">
        <v>0.33881459763934901</v>
      </c>
      <c r="BZ418" s="17"/>
      <c r="CA418" s="17">
        <v>0.18113162811533001</v>
      </c>
      <c r="CB418" s="17"/>
      <c r="CC418" s="17">
        <v>0.24958636764561501</v>
      </c>
      <c r="CD418" s="17">
        <v>0.32748592037627799</v>
      </c>
      <c r="CE418" s="17"/>
      <c r="CF418" s="17">
        <v>0.24897044900982901</v>
      </c>
      <c r="CG418" s="17"/>
      <c r="CH418" s="17">
        <v>0.24891548629355401</v>
      </c>
      <c r="CI418" s="17">
        <v>0.191815083564222</v>
      </c>
    </row>
    <row r="419" spans="2:87" x14ac:dyDescent="0.35">
      <c r="B419" t="s">
        <v>160</v>
      </c>
      <c r="C419" s="17">
        <v>0.16006749656330399</v>
      </c>
      <c r="D419" s="17">
        <v>0.169178994522864</v>
      </c>
      <c r="E419" s="17">
        <v>0.151234966230539</v>
      </c>
      <c r="F419" s="17"/>
      <c r="G419" s="17">
        <v>0.146284490574599</v>
      </c>
      <c r="H419" s="17">
        <v>0.20299518547973699</v>
      </c>
      <c r="I419" s="17">
        <v>0.13710316917981899</v>
      </c>
      <c r="J419" s="17">
        <v>0.23486863405599101</v>
      </c>
      <c r="K419" s="17">
        <v>0.14172112255907399</v>
      </c>
      <c r="L419" s="17">
        <v>9.7727965768603001E-2</v>
      </c>
      <c r="M419" s="17"/>
      <c r="N419" s="17">
        <v>0.16181037782015101</v>
      </c>
      <c r="O419" s="17">
        <v>0.237165239572735</v>
      </c>
      <c r="P419" s="17">
        <v>0.14908687783427299</v>
      </c>
      <c r="Q419" s="17">
        <v>0.104922330526313</v>
      </c>
      <c r="R419" s="17"/>
      <c r="S419" s="17">
        <v>0.127704014579818</v>
      </c>
      <c r="T419" s="17">
        <v>0.16987614154319</v>
      </c>
      <c r="U419" s="17">
        <v>0.273984611148053</v>
      </c>
      <c r="V419" s="17">
        <v>0.17672862714916299</v>
      </c>
      <c r="W419" s="17">
        <v>0.15116245037648601</v>
      </c>
      <c r="X419" s="17">
        <v>0.12457122673333899</v>
      </c>
      <c r="Y419" s="17">
        <v>0.11175937755618599</v>
      </c>
      <c r="Z419" s="17">
        <v>0.13630263712065399</v>
      </c>
      <c r="AA419" s="17">
        <v>0.17190800908380099</v>
      </c>
      <c r="AB419" s="17">
        <v>0.137701910439117</v>
      </c>
      <c r="AC419" s="17">
        <v>0.124296054983792</v>
      </c>
      <c r="AD419" s="17">
        <v>0.28757079229816501</v>
      </c>
      <c r="AE419" s="17"/>
      <c r="AF419" s="17">
        <v>0.14888272175796399</v>
      </c>
      <c r="AG419" s="17">
        <v>0.162765101433514</v>
      </c>
      <c r="AH419" s="17">
        <v>0.18230007984599</v>
      </c>
      <c r="AI419" s="17">
        <v>0.125392197631365</v>
      </c>
      <c r="AJ419" s="17">
        <v>0.123649021967108</v>
      </c>
      <c r="AK419" s="17"/>
      <c r="AL419" s="17">
        <v>0.17489319009844601</v>
      </c>
      <c r="AM419" s="17">
        <v>0.13819638619981101</v>
      </c>
      <c r="AN419" s="17">
        <v>0.19402965156952801</v>
      </c>
      <c r="AO419" s="17">
        <v>0.10412308598001301</v>
      </c>
      <c r="AP419" s="17"/>
      <c r="AQ419" s="17">
        <v>0.127745730821272</v>
      </c>
      <c r="AR419" s="17">
        <v>0.20349134292086599</v>
      </c>
      <c r="AS419" s="17"/>
      <c r="AT419" s="17">
        <v>0.169459192100131</v>
      </c>
      <c r="AU419" s="17">
        <v>0.109776153330639</v>
      </c>
      <c r="AV419" s="17"/>
      <c r="AW419" s="17">
        <v>0.155339565024082</v>
      </c>
      <c r="AX419" s="17">
        <v>0.149933057608027</v>
      </c>
      <c r="AY419" s="17">
        <v>0.155995500487771</v>
      </c>
      <c r="AZ419" s="17"/>
      <c r="BA419" s="17">
        <v>0.14943219604620001</v>
      </c>
      <c r="BB419" s="17">
        <v>0.17413493535034999</v>
      </c>
      <c r="BC419" s="17">
        <v>0.15129636318248299</v>
      </c>
      <c r="BD419" s="17">
        <v>0.21057591958036501</v>
      </c>
      <c r="BE419" s="17">
        <v>0.119301323056675</v>
      </c>
      <c r="BF419" s="17"/>
      <c r="BG419" s="17">
        <v>0.204155469339767</v>
      </c>
      <c r="BH419" s="17">
        <v>0.125903211835249</v>
      </c>
      <c r="BI419" s="17"/>
      <c r="BJ419" s="17">
        <v>0.17295362917097801</v>
      </c>
      <c r="BK419" s="17">
        <v>0.11074444579315899</v>
      </c>
      <c r="BL419" s="17"/>
      <c r="BM419" s="17">
        <v>9.9978728268579398E-2</v>
      </c>
      <c r="BN419" s="17">
        <v>0.117718772823989</v>
      </c>
      <c r="BO419" s="17">
        <v>0.21503374860951299</v>
      </c>
      <c r="BP419" s="17">
        <v>0.185479017920231</v>
      </c>
      <c r="BQ419" s="17">
        <v>3.1158726981717198E-2</v>
      </c>
      <c r="BR419" s="17"/>
      <c r="BS419" s="17">
        <v>3.5899900029294197E-2</v>
      </c>
      <c r="BT419" s="17"/>
      <c r="BU419" s="17">
        <v>9.9829578990775297E-2</v>
      </c>
      <c r="BV419" s="17">
        <v>0.23639968237811301</v>
      </c>
      <c r="BW419" s="17">
        <v>0.26606130296360803</v>
      </c>
      <c r="BX419" s="17">
        <v>2.79648305474684E-2</v>
      </c>
      <c r="BY419" s="17">
        <v>0.21532352949080499</v>
      </c>
      <c r="BZ419" s="17"/>
      <c r="CA419" s="17">
        <v>6.2781895424660797E-2</v>
      </c>
      <c r="CB419" s="17"/>
      <c r="CC419" s="17">
        <v>0.15046859097566401</v>
      </c>
      <c r="CD419" s="17">
        <v>0.212522654834845</v>
      </c>
      <c r="CE419" s="17"/>
      <c r="CF419" s="17">
        <v>0.20834082492177999</v>
      </c>
      <c r="CG419" s="17"/>
      <c r="CH419" s="17">
        <v>0.13151439523268901</v>
      </c>
      <c r="CI419" s="17">
        <v>0.142378115511714</v>
      </c>
    </row>
    <row r="420" spans="2:87" x14ac:dyDescent="0.35">
      <c r="B420" t="s">
        <v>161</v>
      </c>
      <c r="C420" s="17">
        <v>0.21891207862257001</v>
      </c>
      <c r="D420" s="17">
        <v>0.14846743214255301</v>
      </c>
      <c r="E420" s="17">
        <v>0.28719991445123499</v>
      </c>
      <c r="F420" s="17"/>
      <c r="G420" s="17">
        <v>0.115631582592977</v>
      </c>
      <c r="H420" s="17">
        <v>0.122981555001304</v>
      </c>
      <c r="I420" s="17">
        <v>0.20837735243086</v>
      </c>
      <c r="J420" s="17">
        <v>0.19819904150731801</v>
      </c>
      <c r="K420" s="17">
        <v>0.21872629136053001</v>
      </c>
      <c r="L420" s="17">
        <v>0.41823348799301302</v>
      </c>
      <c r="M420" s="17"/>
      <c r="N420" s="17">
        <v>0.17033439822579899</v>
      </c>
      <c r="O420" s="17">
        <v>0.20034243841662999</v>
      </c>
      <c r="P420" s="17">
        <v>0.200835681957511</v>
      </c>
      <c r="Q420" s="17">
        <v>0.29828144329106898</v>
      </c>
      <c r="R420" s="17"/>
      <c r="S420" s="17">
        <v>0.23943331634516901</v>
      </c>
      <c r="T420" s="17">
        <v>0.22582672143965399</v>
      </c>
      <c r="U420" s="17">
        <v>0.243395086997058</v>
      </c>
      <c r="V420" s="17">
        <v>0.205612242421682</v>
      </c>
      <c r="W420" s="17">
        <v>0.27171076808570499</v>
      </c>
      <c r="X420" s="17">
        <v>0.19288931079440599</v>
      </c>
      <c r="Y420" s="17">
        <v>0.34106002719344403</v>
      </c>
      <c r="Z420" s="17">
        <v>0.13092688192364699</v>
      </c>
      <c r="AA420" s="17">
        <v>0.16005897164738001</v>
      </c>
      <c r="AB420" s="17">
        <v>0.20900140083862301</v>
      </c>
      <c r="AC420" s="17">
        <v>0.201057889166007</v>
      </c>
      <c r="AD420" s="17">
        <v>0.181565709447428</v>
      </c>
      <c r="AE420" s="17"/>
      <c r="AF420" s="17">
        <v>0.31579953539931899</v>
      </c>
      <c r="AG420" s="17">
        <v>0.21571473586499801</v>
      </c>
      <c r="AH420" s="17">
        <v>0.19376589773046801</v>
      </c>
      <c r="AI420" s="17">
        <v>0.21362310913832</v>
      </c>
      <c r="AJ420" s="17">
        <v>0.11532401129843201</v>
      </c>
      <c r="AK420" s="17"/>
      <c r="AL420" s="17">
        <v>0.27627523741478199</v>
      </c>
      <c r="AM420" s="17">
        <v>0.24152025462707599</v>
      </c>
      <c r="AN420" s="17">
        <v>0.10923379528406101</v>
      </c>
      <c r="AO420" s="17">
        <v>9.4357351884605006E-2</v>
      </c>
      <c r="AP420" s="17"/>
      <c r="AQ420" s="17">
        <v>0.25882151386812702</v>
      </c>
      <c r="AR420" s="17">
        <v>0.16529430296786601</v>
      </c>
      <c r="AS420" s="17"/>
      <c r="AT420" s="17">
        <v>0.17829903431414601</v>
      </c>
      <c r="AU420" s="17">
        <v>0.422575697161723</v>
      </c>
      <c r="AV420" s="17"/>
      <c r="AW420" s="17">
        <v>0.25867871066311698</v>
      </c>
      <c r="AX420" s="17">
        <v>0.212780772776067</v>
      </c>
      <c r="AY420" s="17">
        <v>0.18245826564097001</v>
      </c>
      <c r="AZ420" s="17"/>
      <c r="BA420" s="17">
        <v>0.169449037728297</v>
      </c>
      <c r="BB420" s="17">
        <v>0.19422211259358499</v>
      </c>
      <c r="BC420" s="17">
        <v>0.24304641738641999</v>
      </c>
      <c r="BD420" s="17">
        <v>0.31737087665540098</v>
      </c>
      <c r="BE420" s="17">
        <v>0.33811253986810702</v>
      </c>
      <c r="BF420" s="17"/>
      <c r="BG420" s="17">
        <v>0.21702997935709001</v>
      </c>
      <c r="BH420" s="17">
        <v>0.22037053931248099</v>
      </c>
      <c r="BI420" s="17"/>
      <c r="BJ420" s="17">
        <v>0.19809065321192801</v>
      </c>
      <c r="BK420" s="17">
        <v>0.30253767546850802</v>
      </c>
      <c r="BL420" s="17"/>
      <c r="BM420" s="17">
        <v>0.298010415764702</v>
      </c>
      <c r="BN420" s="17">
        <v>0.26357520276614199</v>
      </c>
      <c r="BO420" s="17">
        <v>0.15051453489407601</v>
      </c>
      <c r="BP420" s="17">
        <v>0.34971294248275098</v>
      </c>
      <c r="BQ420" s="17">
        <v>0.126345494976767</v>
      </c>
      <c r="BR420" s="17"/>
      <c r="BS420" s="17">
        <v>0.10794034087166</v>
      </c>
      <c r="BT420" s="17"/>
      <c r="BU420" s="17">
        <v>0.29195330472959002</v>
      </c>
      <c r="BV420" s="17">
        <v>0.129081528705699</v>
      </c>
      <c r="BW420" s="17">
        <v>0.23393289367261</v>
      </c>
      <c r="BX420" s="17">
        <v>0.14016101093987701</v>
      </c>
      <c r="BY420" s="17">
        <v>0.20991316924901701</v>
      </c>
      <c r="BZ420" s="17"/>
      <c r="CA420" s="17">
        <v>8.6079803960208104E-2</v>
      </c>
      <c r="CB420" s="17"/>
      <c r="CC420" s="17">
        <v>0.21791263719145501</v>
      </c>
      <c r="CD420" s="17">
        <v>0.15903052826258501</v>
      </c>
      <c r="CE420" s="17"/>
      <c r="CF420" s="17">
        <v>0.24237836444576299</v>
      </c>
      <c r="CG420" s="17"/>
      <c r="CH420" s="17">
        <v>0.26782151303563601</v>
      </c>
      <c r="CI420" s="17">
        <v>0.11517630740827001</v>
      </c>
    </row>
    <row r="421" spans="2:87" x14ac:dyDescent="0.35"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  <c r="BA421" s="17"/>
      <c r="BB421" s="17"/>
      <c r="BC421" s="17"/>
      <c r="BD421" s="17"/>
      <c r="BE421" s="17"/>
      <c r="BF421" s="17"/>
      <c r="BG421" s="17"/>
      <c r="BH421" s="17"/>
      <c r="BI421" s="17"/>
      <c r="BJ421" s="17"/>
      <c r="BK421" s="17"/>
      <c r="BL421" s="17"/>
      <c r="BM421" s="17"/>
      <c r="BN421" s="17"/>
      <c r="BO421" s="17"/>
      <c r="BP421" s="17"/>
      <c r="BQ421" s="17"/>
      <c r="BR421" s="17"/>
      <c r="BS421" s="17"/>
      <c r="BT421" s="17"/>
      <c r="BU421" s="17"/>
      <c r="BV421" s="17"/>
      <c r="BW421" s="17"/>
      <c r="BX421" s="17"/>
      <c r="BY421" s="17"/>
      <c r="BZ421" s="17"/>
      <c r="CA421" s="17"/>
      <c r="CB421" s="17"/>
      <c r="CC421" s="17"/>
      <c r="CD421" s="17"/>
      <c r="CE421" s="17"/>
      <c r="CF421" s="17"/>
      <c r="CG421" s="17"/>
      <c r="CH421" s="17"/>
      <c r="CI421" s="17"/>
    </row>
    <row r="422" spans="2:87" x14ac:dyDescent="0.35">
      <c r="B422" s="6" t="s">
        <v>208</v>
      </c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  <c r="BA422" s="17"/>
      <c r="BB422" s="17"/>
      <c r="BC422" s="17"/>
      <c r="BD422" s="17"/>
      <c r="BE422" s="17"/>
      <c r="BF422" s="17"/>
      <c r="BG422" s="17"/>
      <c r="BH422" s="17"/>
      <c r="BI422" s="17"/>
      <c r="BJ422" s="17"/>
      <c r="BK422" s="17"/>
      <c r="BL422" s="17"/>
      <c r="BM422" s="17"/>
      <c r="BN422" s="17"/>
      <c r="BO422" s="17"/>
      <c r="BP422" s="17"/>
      <c r="BQ422" s="17"/>
      <c r="BR422" s="17"/>
      <c r="BS422" s="17"/>
      <c r="BT422" s="17"/>
      <c r="BU422" s="17"/>
      <c r="BV422" s="17"/>
      <c r="BW422" s="17"/>
      <c r="BX422" s="17"/>
      <c r="BY422" s="17"/>
      <c r="BZ422" s="17"/>
      <c r="CA422" s="17"/>
      <c r="CB422" s="17"/>
      <c r="CC422" s="17"/>
      <c r="CD422" s="17"/>
      <c r="CE422" s="17"/>
      <c r="CF422" s="17"/>
      <c r="CG422" s="17"/>
      <c r="CH422" s="17"/>
      <c r="CI422" s="17"/>
    </row>
    <row r="423" spans="2:87" x14ac:dyDescent="0.35">
      <c r="B423" s="24" t="s">
        <v>163</v>
      </c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  <c r="AY423" s="17"/>
      <c r="AZ423" s="17"/>
      <c r="BA423" s="17"/>
      <c r="BB423" s="17"/>
      <c r="BC423" s="17"/>
      <c r="BD423" s="17"/>
      <c r="BE423" s="17"/>
      <c r="BF423" s="17"/>
      <c r="BG423" s="17"/>
      <c r="BH423" s="17"/>
      <c r="BI423" s="17"/>
      <c r="BJ423" s="17"/>
      <c r="BK423" s="17"/>
      <c r="BL423" s="17"/>
      <c r="BM423" s="17"/>
      <c r="BN423" s="17"/>
      <c r="BO423" s="17"/>
      <c r="BP423" s="17"/>
      <c r="BQ423" s="17"/>
      <c r="BR423" s="17"/>
      <c r="BS423" s="17"/>
      <c r="BT423" s="17"/>
      <c r="BU423" s="17"/>
      <c r="BV423" s="17"/>
      <c r="BW423" s="17"/>
      <c r="BX423" s="17"/>
      <c r="BY423" s="17"/>
      <c r="BZ423" s="17"/>
      <c r="CA423" s="17"/>
      <c r="CB423" s="17"/>
      <c r="CC423" s="17"/>
      <c r="CD423" s="17"/>
      <c r="CE423" s="17"/>
      <c r="CF423" s="17"/>
      <c r="CG423" s="17"/>
      <c r="CH423" s="17"/>
      <c r="CI423" s="17"/>
    </row>
    <row r="424" spans="2:87" x14ac:dyDescent="0.35">
      <c r="B424" t="s">
        <v>157</v>
      </c>
      <c r="C424" s="17">
        <v>0.19399196286807399</v>
      </c>
      <c r="D424" s="17">
        <v>0.21867958656821801</v>
      </c>
      <c r="E424" s="17">
        <v>0.170060202564422</v>
      </c>
      <c r="F424" s="17"/>
      <c r="G424" s="17">
        <v>0.21948615989856199</v>
      </c>
      <c r="H424" s="17">
        <v>0.19809798801168799</v>
      </c>
      <c r="I424" s="17">
        <v>0.20343860088471399</v>
      </c>
      <c r="J424" s="17">
        <v>0.15033756640339199</v>
      </c>
      <c r="K424" s="17">
        <v>0.25231704379671999</v>
      </c>
      <c r="L424" s="17">
        <v>0.157325955360164</v>
      </c>
      <c r="M424" s="17"/>
      <c r="N424" s="17">
        <v>0.22065344280108001</v>
      </c>
      <c r="O424" s="17">
        <v>0.12567682039620601</v>
      </c>
      <c r="P424" s="17">
        <v>0.24238059365269399</v>
      </c>
      <c r="Q424" s="17">
        <v>0.17956561000504601</v>
      </c>
      <c r="R424" s="17"/>
      <c r="S424" s="17">
        <v>0.16422418290738899</v>
      </c>
      <c r="T424" s="17">
        <v>0.22303041846157501</v>
      </c>
      <c r="U424" s="17">
        <v>0.16281620188779899</v>
      </c>
      <c r="V424" s="17">
        <v>0.15420780281218299</v>
      </c>
      <c r="W424" s="17">
        <v>0.20108021094761899</v>
      </c>
      <c r="X424" s="17">
        <v>0.15790066929263599</v>
      </c>
      <c r="Y424" s="17">
        <v>0.189888584455565</v>
      </c>
      <c r="Z424" s="17">
        <v>0.19065933671712201</v>
      </c>
      <c r="AA424" s="17">
        <v>0.24213490793975301</v>
      </c>
      <c r="AB424" s="17">
        <v>0.19538073298314901</v>
      </c>
      <c r="AC424" s="17">
        <v>0.21440509464282601</v>
      </c>
      <c r="AD424" s="17">
        <v>0.289695739725779</v>
      </c>
      <c r="AE424" s="17"/>
      <c r="AF424" s="17">
        <v>0.202040880347407</v>
      </c>
      <c r="AG424" s="17">
        <v>0.16186261757661299</v>
      </c>
      <c r="AH424" s="17">
        <v>0.28306613519972501</v>
      </c>
      <c r="AI424" s="17">
        <v>0.16680138375590001</v>
      </c>
      <c r="AJ424" s="17">
        <v>0.15986135568757601</v>
      </c>
      <c r="AK424" s="17"/>
      <c r="AL424" s="17">
        <v>0.17416859174531399</v>
      </c>
      <c r="AM424" s="17">
        <v>0.19398182655999399</v>
      </c>
      <c r="AN424" s="17">
        <v>0.19036476268092001</v>
      </c>
      <c r="AO424" s="17">
        <v>0.30271772390635199</v>
      </c>
      <c r="AP424" s="17"/>
      <c r="AQ424" s="17">
        <v>0.21755787021377701</v>
      </c>
      <c r="AR424" s="17">
        <v>0.16233149146859199</v>
      </c>
      <c r="AS424" s="17"/>
      <c r="AT424" s="17">
        <v>0.203592149861065</v>
      </c>
      <c r="AU424" s="17">
        <v>0.15842214747148101</v>
      </c>
      <c r="AV424" s="17"/>
      <c r="AW424" s="17">
        <v>0.197482600129154</v>
      </c>
      <c r="AX424" s="17">
        <v>0.13564033653822199</v>
      </c>
      <c r="AY424" s="17">
        <v>0.21157243613485599</v>
      </c>
      <c r="AZ424" s="17"/>
      <c r="BA424" s="17">
        <v>0.23488406921822499</v>
      </c>
      <c r="BB424" s="17">
        <v>0.186135470480355</v>
      </c>
      <c r="BC424" s="17">
        <v>0.16214414462528301</v>
      </c>
      <c r="BD424" s="17">
        <v>0.16609060630431399</v>
      </c>
      <c r="BE424" s="17">
        <v>0.25230063169877898</v>
      </c>
      <c r="BF424" s="17"/>
      <c r="BG424" s="17">
        <v>0.175973646242536</v>
      </c>
      <c r="BH424" s="17">
        <v>0.20795456674274701</v>
      </c>
      <c r="BI424" s="17"/>
      <c r="BJ424" s="17">
        <v>0.19218423808007901</v>
      </c>
      <c r="BK424" s="17">
        <v>0.20781625305040199</v>
      </c>
      <c r="BL424" s="17"/>
      <c r="BM424" s="17">
        <v>0.13686080406529499</v>
      </c>
      <c r="BN424" s="17">
        <v>0.17756087375608101</v>
      </c>
      <c r="BO424" s="17">
        <v>0.192437451716266</v>
      </c>
      <c r="BP424" s="17">
        <v>0.17106326501876001</v>
      </c>
      <c r="BQ424" s="17">
        <v>0.341018502089803</v>
      </c>
      <c r="BR424" s="17"/>
      <c r="BS424" s="17">
        <v>0.315101210954775</v>
      </c>
      <c r="BT424" s="17"/>
      <c r="BU424" s="17">
        <v>0.21452584076034101</v>
      </c>
      <c r="BV424" s="17">
        <v>0.183955137070349</v>
      </c>
      <c r="BW424" s="17">
        <v>0.17075898429371</v>
      </c>
      <c r="BX424" s="17">
        <v>0.28790306668937199</v>
      </c>
      <c r="BY424" s="17">
        <v>0.129335515143603</v>
      </c>
      <c r="BZ424" s="17"/>
      <c r="CA424" s="17">
        <v>0.31908258679251</v>
      </c>
      <c r="CB424" s="17"/>
      <c r="CC424" s="17">
        <v>0.20917979034076101</v>
      </c>
      <c r="CD424" s="17">
        <v>0.118291165030159</v>
      </c>
      <c r="CE424" s="17"/>
      <c r="CF424" s="17">
        <v>0.17813391448736501</v>
      </c>
      <c r="CG424" s="17"/>
      <c r="CH424" s="17">
        <v>0.12023500651341</v>
      </c>
      <c r="CI424" s="17">
        <v>0.24362527048959401</v>
      </c>
    </row>
    <row r="425" spans="2:87" x14ac:dyDescent="0.35">
      <c r="B425" t="s">
        <v>158</v>
      </c>
      <c r="C425" s="17">
        <v>0.29775795899495</v>
      </c>
      <c r="D425" s="17">
        <v>0.32956342697054197</v>
      </c>
      <c r="E425" s="17">
        <v>0.26692628215223602</v>
      </c>
      <c r="F425" s="17"/>
      <c r="G425" s="17">
        <v>0.39994126490184501</v>
      </c>
      <c r="H425" s="17">
        <v>0.32882519799889798</v>
      </c>
      <c r="I425" s="17">
        <v>0.29285550050662701</v>
      </c>
      <c r="J425" s="17">
        <v>0.27224323482697899</v>
      </c>
      <c r="K425" s="17">
        <v>0.29517361302238898</v>
      </c>
      <c r="L425" s="17">
        <v>0.22131860089060101</v>
      </c>
      <c r="M425" s="17"/>
      <c r="N425" s="17">
        <v>0.32866198318224499</v>
      </c>
      <c r="O425" s="17">
        <v>0.27014420071380402</v>
      </c>
      <c r="P425" s="17">
        <v>0.3122267245632</v>
      </c>
      <c r="Q425" s="17">
        <v>0.28013385581477801</v>
      </c>
      <c r="R425" s="17"/>
      <c r="S425" s="17">
        <v>0.320532722313778</v>
      </c>
      <c r="T425" s="17">
        <v>0.278312135227821</v>
      </c>
      <c r="U425" s="17">
        <v>0.174005597813704</v>
      </c>
      <c r="V425" s="17">
        <v>0.26197467800283197</v>
      </c>
      <c r="W425" s="17">
        <v>0.38765742973217299</v>
      </c>
      <c r="X425" s="17">
        <v>0.44320359195150799</v>
      </c>
      <c r="Y425" s="17">
        <v>0.26971691593407598</v>
      </c>
      <c r="Z425" s="17">
        <v>0.27771997642511098</v>
      </c>
      <c r="AA425" s="17">
        <v>0.28574663524176203</v>
      </c>
      <c r="AB425" s="17">
        <v>0.31400059929573398</v>
      </c>
      <c r="AC425" s="17">
        <v>0.244485933431735</v>
      </c>
      <c r="AD425" s="17">
        <v>0.18254603866196001</v>
      </c>
      <c r="AE425" s="17"/>
      <c r="AF425" s="17">
        <v>0.17060561387176401</v>
      </c>
      <c r="AG425" s="17">
        <v>0.321751073416289</v>
      </c>
      <c r="AH425" s="17">
        <v>0.23637732986752399</v>
      </c>
      <c r="AI425" s="17">
        <v>0.42151352533799202</v>
      </c>
      <c r="AJ425" s="17">
        <v>0.372224095330775</v>
      </c>
      <c r="AK425" s="17"/>
      <c r="AL425" s="17">
        <v>0.24757775038177801</v>
      </c>
      <c r="AM425" s="17">
        <v>0.316374307584946</v>
      </c>
      <c r="AN425" s="17">
        <v>0.31622429699867399</v>
      </c>
      <c r="AO425" s="17">
        <v>0.41787873250076102</v>
      </c>
      <c r="AP425" s="17"/>
      <c r="AQ425" s="17">
        <v>0.28560478487416602</v>
      </c>
      <c r="AR425" s="17">
        <v>0.314085580758861</v>
      </c>
      <c r="AS425" s="17"/>
      <c r="AT425" s="17">
        <v>0.30718144068766501</v>
      </c>
      <c r="AU425" s="17">
        <v>0.22174191601625701</v>
      </c>
      <c r="AV425" s="17"/>
      <c r="AW425" s="17">
        <v>0.29259400306366801</v>
      </c>
      <c r="AX425" s="17">
        <v>0.35976298284255498</v>
      </c>
      <c r="AY425" s="17">
        <v>0.26785102636636499</v>
      </c>
      <c r="AZ425" s="17"/>
      <c r="BA425" s="17">
        <v>0.3068026414367</v>
      </c>
      <c r="BB425" s="17">
        <v>0.280913459355007</v>
      </c>
      <c r="BC425" s="17">
        <v>0.31338051933941102</v>
      </c>
      <c r="BD425" s="17">
        <v>0.30748873950732702</v>
      </c>
      <c r="BE425" s="17">
        <v>0.204832823676112</v>
      </c>
      <c r="BF425" s="17"/>
      <c r="BG425" s="17">
        <v>0.28573286980931201</v>
      </c>
      <c r="BH425" s="17">
        <v>0.30707634096958403</v>
      </c>
      <c r="BI425" s="17"/>
      <c r="BJ425" s="17">
        <v>0.31047126924007801</v>
      </c>
      <c r="BK425" s="17">
        <v>0.25380659018886897</v>
      </c>
      <c r="BL425" s="17"/>
      <c r="BM425" s="17">
        <v>0.31587021586915198</v>
      </c>
      <c r="BN425" s="17">
        <v>0.30307068027460998</v>
      </c>
      <c r="BO425" s="17">
        <v>0.30191747450939199</v>
      </c>
      <c r="BP425" s="17">
        <v>0.23872035199531799</v>
      </c>
      <c r="BQ425" s="17">
        <v>0.38584528906746302</v>
      </c>
      <c r="BR425" s="17"/>
      <c r="BS425" s="17">
        <v>0.40865614905487802</v>
      </c>
      <c r="BT425" s="17"/>
      <c r="BU425" s="17">
        <v>0.238884051843234</v>
      </c>
      <c r="BV425" s="17">
        <v>0.27186344224266701</v>
      </c>
      <c r="BW425" s="17">
        <v>0.33263270702390701</v>
      </c>
      <c r="BX425" s="17">
        <v>0.47907997787471202</v>
      </c>
      <c r="BY425" s="17">
        <v>0.25448659449935701</v>
      </c>
      <c r="BZ425" s="17"/>
      <c r="CA425" s="17">
        <v>0.385103290810969</v>
      </c>
      <c r="CB425" s="17"/>
      <c r="CC425" s="17">
        <v>0.30234922646274498</v>
      </c>
      <c r="CD425" s="17">
        <v>0.30441487595468603</v>
      </c>
      <c r="CE425" s="17"/>
      <c r="CF425" s="17">
        <v>0.27782415023347801</v>
      </c>
      <c r="CG425" s="17"/>
      <c r="CH425" s="17">
        <v>0.33870786764184302</v>
      </c>
      <c r="CI425" s="17">
        <v>0.34123036518244199</v>
      </c>
    </row>
    <row r="426" spans="2:87" x14ac:dyDescent="0.35">
      <c r="B426" t="s">
        <v>159</v>
      </c>
      <c r="C426" s="17">
        <v>0.18593529589055299</v>
      </c>
      <c r="D426" s="17">
        <v>0.20159166589357999</v>
      </c>
      <c r="E426" s="17">
        <v>0.170758278503677</v>
      </c>
      <c r="F426" s="17"/>
      <c r="G426" s="17">
        <v>0.21952896091222099</v>
      </c>
      <c r="H426" s="17">
        <v>0.22315300963269</v>
      </c>
      <c r="I426" s="17">
        <v>0.198256872133446</v>
      </c>
      <c r="J426" s="17">
        <v>0.19561977932258601</v>
      </c>
      <c r="K426" s="17">
        <v>0.15960097989563801</v>
      </c>
      <c r="L426" s="17">
        <v>0.123912732448049</v>
      </c>
      <c r="M426" s="17"/>
      <c r="N426" s="17">
        <v>0.14579885349635699</v>
      </c>
      <c r="O426" s="17">
        <v>0.23706696168899999</v>
      </c>
      <c r="P426" s="17">
        <v>0.16839829319529701</v>
      </c>
      <c r="Q426" s="17">
        <v>0.19909461052017</v>
      </c>
      <c r="R426" s="17"/>
      <c r="S426" s="17">
        <v>0.16026549204881399</v>
      </c>
      <c r="T426" s="17">
        <v>0.17138335781109801</v>
      </c>
      <c r="U426" s="17">
        <v>0.23746213377537001</v>
      </c>
      <c r="V426" s="17">
        <v>0.35350916358630502</v>
      </c>
      <c r="W426" s="17">
        <v>8.2831683252703805E-2</v>
      </c>
      <c r="X426" s="17">
        <v>0.22426735802655501</v>
      </c>
      <c r="Y426" s="17">
        <v>5.6333416608235598E-2</v>
      </c>
      <c r="Z426" s="17">
        <v>0.21585626654062601</v>
      </c>
      <c r="AA426" s="17">
        <v>0.183485869211925</v>
      </c>
      <c r="AB426" s="17">
        <v>0.15045241462293499</v>
      </c>
      <c r="AC426" s="17">
        <v>0.21575502777564001</v>
      </c>
      <c r="AD426" s="17">
        <v>0.22293202619975</v>
      </c>
      <c r="AE426" s="17"/>
      <c r="AF426" s="17">
        <v>0.230073089354976</v>
      </c>
      <c r="AG426" s="17">
        <v>0.19783565155730701</v>
      </c>
      <c r="AH426" s="17">
        <v>0.14708870795215501</v>
      </c>
      <c r="AI426" s="17">
        <v>0.113880969271727</v>
      </c>
      <c r="AJ426" s="17">
        <v>0.214115595669991</v>
      </c>
      <c r="AK426" s="17"/>
      <c r="AL426" s="17">
        <v>0.18006773363001299</v>
      </c>
      <c r="AM426" s="17">
        <v>0.165688746041601</v>
      </c>
      <c r="AN426" s="17">
        <v>0.26514767599649303</v>
      </c>
      <c r="AO426" s="17">
        <v>0.115243472633173</v>
      </c>
      <c r="AP426" s="17"/>
      <c r="AQ426" s="17">
        <v>0.17348504450303501</v>
      </c>
      <c r="AR426" s="17">
        <v>0.202662036863791</v>
      </c>
      <c r="AS426" s="17"/>
      <c r="AT426" s="17">
        <v>0.19396039426210199</v>
      </c>
      <c r="AU426" s="17">
        <v>0.11661959243881501</v>
      </c>
      <c r="AV426" s="17"/>
      <c r="AW426" s="17">
        <v>0.139993702395943</v>
      </c>
      <c r="AX426" s="17">
        <v>0.220840508180109</v>
      </c>
      <c r="AY426" s="17">
        <v>0.217515713087713</v>
      </c>
      <c r="AZ426" s="17"/>
      <c r="BA426" s="17">
        <v>0.18414323124474799</v>
      </c>
      <c r="BB426" s="17">
        <v>0.23252244401453701</v>
      </c>
      <c r="BC426" s="17">
        <v>0.18239908034538499</v>
      </c>
      <c r="BD426" s="17">
        <v>5.9148298703834402E-2</v>
      </c>
      <c r="BE426" s="17">
        <v>0.180035138800513</v>
      </c>
      <c r="BF426" s="17"/>
      <c r="BG426" s="17">
        <v>0.19465500709060701</v>
      </c>
      <c r="BH426" s="17">
        <v>0.17917828989947501</v>
      </c>
      <c r="BI426" s="17"/>
      <c r="BJ426" s="17">
        <v>0.19362058658683301</v>
      </c>
      <c r="BK426" s="17">
        <v>0.15565464614168401</v>
      </c>
      <c r="BL426" s="17"/>
      <c r="BM426" s="17">
        <v>0.192684818267187</v>
      </c>
      <c r="BN426" s="17">
        <v>0.19028876638087999</v>
      </c>
      <c r="BO426" s="17">
        <v>0.21163422963460399</v>
      </c>
      <c r="BP426" s="17">
        <v>7.6312823156358206E-2</v>
      </c>
      <c r="BQ426" s="17">
        <v>0.19413918649812301</v>
      </c>
      <c r="BR426" s="17"/>
      <c r="BS426" s="17">
        <v>0.18523679464679399</v>
      </c>
      <c r="BT426" s="17"/>
      <c r="BU426" s="17">
        <v>0.17973177755873901</v>
      </c>
      <c r="BV426" s="17">
        <v>0.21462059020704499</v>
      </c>
      <c r="BW426" s="17">
        <v>0.105899556479309</v>
      </c>
      <c r="BX426" s="17">
        <v>0.131157564899717</v>
      </c>
      <c r="BY426" s="17">
        <v>0.31571929689448502</v>
      </c>
      <c r="BZ426" s="17"/>
      <c r="CA426" s="17">
        <v>0.210115686528699</v>
      </c>
      <c r="CB426" s="17"/>
      <c r="CC426" s="17">
        <v>0.17293222690319701</v>
      </c>
      <c r="CD426" s="17">
        <v>0.27863043593285303</v>
      </c>
      <c r="CE426" s="17"/>
      <c r="CF426" s="17">
        <v>0.16677767459539999</v>
      </c>
      <c r="CG426" s="17"/>
      <c r="CH426" s="17">
        <v>0.183499420696668</v>
      </c>
      <c r="CI426" s="17">
        <v>0.156465897770349</v>
      </c>
    </row>
    <row r="427" spans="2:87" x14ac:dyDescent="0.35">
      <c r="B427" t="s">
        <v>160</v>
      </c>
      <c r="C427" s="17">
        <v>0.113604663171384</v>
      </c>
      <c r="D427" s="17">
        <v>9.8321942022823294E-2</v>
      </c>
      <c r="E427" s="17">
        <v>0.12841947174742399</v>
      </c>
      <c r="F427" s="17"/>
      <c r="G427" s="17">
        <v>4.54120316943959E-2</v>
      </c>
      <c r="H427" s="17">
        <v>0.11528939690053901</v>
      </c>
      <c r="I427" s="17">
        <v>9.7053607651492096E-2</v>
      </c>
      <c r="J427" s="17">
        <v>0.204132481799568</v>
      </c>
      <c r="K427" s="17">
        <v>0.102645472348342</v>
      </c>
      <c r="L427" s="17">
        <v>0.104047444117568</v>
      </c>
      <c r="M427" s="17"/>
      <c r="N427" s="17">
        <v>0.14191013739133601</v>
      </c>
      <c r="O427" s="17">
        <v>0.17637127532206101</v>
      </c>
      <c r="P427" s="17">
        <v>7.7029125203422893E-2</v>
      </c>
      <c r="Q427" s="17">
        <v>6.3962048856919598E-2</v>
      </c>
      <c r="R427" s="17"/>
      <c r="S427" s="17">
        <v>0.13901641566794401</v>
      </c>
      <c r="T427" s="17">
        <v>0.11967426319914599</v>
      </c>
      <c r="U427" s="17">
        <v>0.16039750969312899</v>
      </c>
      <c r="V427" s="17">
        <v>4.7389114915185299E-2</v>
      </c>
      <c r="W427" s="17">
        <v>5.6719907981798302E-2</v>
      </c>
      <c r="X427" s="17">
        <v>5.1358709468750402E-2</v>
      </c>
      <c r="Y427" s="17">
        <v>0.17441721885068401</v>
      </c>
      <c r="Z427" s="17">
        <v>0.18483753839349401</v>
      </c>
      <c r="AA427" s="17">
        <v>0.113059888346577</v>
      </c>
      <c r="AB427" s="17">
        <v>0.113391173077987</v>
      </c>
      <c r="AC427" s="17">
        <v>0.124296054983792</v>
      </c>
      <c r="AD427" s="17">
        <v>0.123260485965083</v>
      </c>
      <c r="AE427" s="17"/>
      <c r="AF427" s="17">
        <v>9.5618370073271494E-2</v>
      </c>
      <c r="AG427" s="17">
        <v>0.112692843495509</v>
      </c>
      <c r="AH427" s="17">
        <v>0.15120056411839</v>
      </c>
      <c r="AI427" s="17">
        <v>0.115411942787531</v>
      </c>
      <c r="AJ427" s="17">
        <v>0.10133338524183</v>
      </c>
      <c r="AK427" s="17"/>
      <c r="AL427" s="17">
        <v>0.138171328302267</v>
      </c>
      <c r="AM427" s="17">
        <v>9.3445446840075594E-2</v>
      </c>
      <c r="AN427" s="17">
        <v>0.10850347267404301</v>
      </c>
      <c r="AO427" s="17">
        <v>9.6717052590032201E-2</v>
      </c>
      <c r="AP427" s="17"/>
      <c r="AQ427" s="17">
        <v>9.8643522068341399E-2</v>
      </c>
      <c r="AR427" s="17">
        <v>0.13370474983674599</v>
      </c>
      <c r="AS427" s="17"/>
      <c r="AT427" s="17">
        <v>0.12023396014827401</v>
      </c>
      <c r="AU427" s="17">
        <v>0.12616912125361601</v>
      </c>
      <c r="AV427" s="17"/>
      <c r="AW427" s="17">
        <v>0.12990536456669999</v>
      </c>
      <c r="AX427" s="17">
        <v>0.106186269052354</v>
      </c>
      <c r="AY427" s="17">
        <v>0.109661803591504</v>
      </c>
      <c r="AZ427" s="17"/>
      <c r="BA427" s="17">
        <v>0.104433631678546</v>
      </c>
      <c r="BB427" s="17">
        <v>0.11499139525490699</v>
      </c>
      <c r="BC427" s="17">
        <v>0.104658378045133</v>
      </c>
      <c r="BD427" s="17">
        <v>0.178232949068032</v>
      </c>
      <c r="BE427" s="17">
        <v>0.11368270627091499</v>
      </c>
      <c r="BF427" s="17"/>
      <c r="BG427" s="17">
        <v>0.13196934385294301</v>
      </c>
      <c r="BH427" s="17">
        <v>9.9373657746713695E-2</v>
      </c>
      <c r="BI427" s="17"/>
      <c r="BJ427" s="17">
        <v>0.11385645547899401</v>
      </c>
      <c r="BK427" s="17">
        <v>0.10829960342329401</v>
      </c>
      <c r="BL427" s="17"/>
      <c r="BM427" s="17">
        <v>4.1975814873303097E-2</v>
      </c>
      <c r="BN427" s="17">
        <v>9.8042388758976196E-2</v>
      </c>
      <c r="BO427" s="17">
        <v>0.14993084137430601</v>
      </c>
      <c r="BP427" s="17">
        <v>0.14364954532320001</v>
      </c>
      <c r="BQ427" s="17">
        <v>0</v>
      </c>
      <c r="BR427" s="17"/>
      <c r="BS427" s="17">
        <v>6.8668350523083E-3</v>
      </c>
      <c r="BT427" s="17"/>
      <c r="BU427" s="17">
        <v>0.10746848367377899</v>
      </c>
      <c r="BV427" s="17">
        <v>0.17650549873738999</v>
      </c>
      <c r="BW427" s="17">
        <v>0.13484119205105699</v>
      </c>
      <c r="BX427" s="17">
        <v>0</v>
      </c>
      <c r="BY427" s="17">
        <v>6.8379665261302305E-2</v>
      </c>
      <c r="BZ427" s="17"/>
      <c r="CA427" s="17">
        <v>0</v>
      </c>
      <c r="CB427" s="17"/>
      <c r="CC427" s="17">
        <v>0.108124383548046</v>
      </c>
      <c r="CD427" s="17">
        <v>0.13877436247755201</v>
      </c>
      <c r="CE427" s="17"/>
      <c r="CF427" s="17">
        <v>0.15907636108550199</v>
      </c>
      <c r="CG427" s="17"/>
      <c r="CH427" s="17">
        <v>0.119074949628766</v>
      </c>
      <c r="CI427" s="17">
        <v>0.126567713426193</v>
      </c>
    </row>
    <row r="428" spans="2:87" x14ac:dyDescent="0.35">
      <c r="B428" t="s">
        <v>161</v>
      </c>
      <c r="C428" s="17">
        <v>0.208710119075038</v>
      </c>
      <c r="D428" s="17">
        <v>0.15184337854483601</v>
      </c>
      <c r="E428" s="17">
        <v>0.26383576503224099</v>
      </c>
      <c r="F428" s="17"/>
      <c r="G428" s="17">
        <v>0.115631582592977</v>
      </c>
      <c r="H428" s="17">
        <v>0.13463440745618499</v>
      </c>
      <c r="I428" s="17">
        <v>0.20839541882372101</v>
      </c>
      <c r="J428" s="17">
        <v>0.17766693764747499</v>
      </c>
      <c r="K428" s="17">
        <v>0.19026289093691101</v>
      </c>
      <c r="L428" s="17">
        <v>0.393395267183618</v>
      </c>
      <c r="M428" s="17"/>
      <c r="N428" s="17">
        <v>0.162975583128982</v>
      </c>
      <c r="O428" s="17">
        <v>0.190740741878929</v>
      </c>
      <c r="P428" s="17">
        <v>0.19996526338538601</v>
      </c>
      <c r="Q428" s="17">
        <v>0.27724387480308699</v>
      </c>
      <c r="R428" s="17"/>
      <c r="S428" s="17">
        <v>0.21596118706207501</v>
      </c>
      <c r="T428" s="17">
        <v>0.20759982530036</v>
      </c>
      <c r="U428" s="17">
        <v>0.265318556829997</v>
      </c>
      <c r="V428" s="17">
        <v>0.18291924068349499</v>
      </c>
      <c r="W428" s="17">
        <v>0.27171076808570499</v>
      </c>
      <c r="X428" s="17">
        <v>0.12326967126055099</v>
      </c>
      <c r="Y428" s="17">
        <v>0.30964386415143902</v>
      </c>
      <c r="Z428" s="17">
        <v>0.13092688192364699</v>
      </c>
      <c r="AA428" s="17">
        <v>0.17557269925998201</v>
      </c>
      <c r="AB428" s="17">
        <v>0.226775080020194</v>
      </c>
      <c r="AC428" s="17">
        <v>0.201057889166007</v>
      </c>
      <c r="AD428" s="17">
        <v>0.181565709447428</v>
      </c>
      <c r="AE428" s="17"/>
      <c r="AF428" s="17">
        <v>0.30166204635258198</v>
      </c>
      <c r="AG428" s="17">
        <v>0.20585781395427999</v>
      </c>
      <c r="AH428" s="17">
        <v>0.18226726286220599</v>
      </c>
      <c r="AI428" s="17">
        <v>0.18239217884684999</v>
      </c>
      <c r="AJ428" s="17">
        <v>0.152465568069828</v>
      </c>
      <c r="AK428" s="17"/>
      <c r="AL428" s="17">
        <v>0.26001459594062798</v>
      </c>
      <c r="AM428" s="17">
        <v>0.23050967297338401</v>
      </c>
      <c r="AN428" s="17">
        <v>0.11975979164987</v>
      </c>
      <c r="AO428" s="17">
        <v>6.7443018369681196E-2</v>
      </c>
      <c r="AP428" s="17"/>
      <c r="AQ428" s="17">
        <v>0.22470877834068101</v>
      </c>
      <c r="AR428" s="17">
        <v>0.18721614107201101</v>
      </c>
      <c r="AS428" s="17"/>
      <c r="AT428" s="17">
        <v>0.175032055040894</v>
      </c>
      <c r="AU428" s="17">
        <v>0.377047222819831</v>
      </c>
      <c r="AV428" s="17"/>
      <c r="AW428" s="17">
        <v>0.24002432984453501</v>
      </c>
      <c r="AX428" s="17">
        <v>0.17756990338675999</v>
      </c>
      <c r="AY428" s="17">
        <v>0.19339902081956201</v>
      </c>
      <c r="AZ428" s="17"/>
      <c r="BA428" s="17">
        <v>0.16973642642178</v>
      </c>
      <c r="BB428" s="17">
        <v>0.18543723089519501</v>
      </c>
      <c r="BC428" s="17">
        <v>0.237417877644788</v>
      </c>
      <c r="BD428" s="17">
        <v>0.28903940641649301</v>
      </c>
      <c r="BE428" s="17">
        <v>0.24914869955368099</v>
      </c>
      <c r="BF428" s="17"/>
      <c r="BG428" s="17">
        <v>0.211669133004601</v>
      </c>
      <c r="BH428" s="17">
        <v>0.20641714464148</v>
      </c>
      <c r="BI428" s="17"/>
      <c r="BJ428" s="17">
        <v>0.189867450614016</v>
      </c>
      <c r="BK428" s="17">
        <v>0.27442290719575102</v>
      </c>
      <c r="BL428" s="17"/>
      <c r="BM428" s="17">
        <v>0.31260834692506401</v>
      </c>
      <c r="BN428" s="17">
        <v>0.23103729082945201</v>
      </c>
      <c r="BO428" s="17">
        <v>0.14408000276543101</v>
      </c>
      <c r="BP428" s="17">
        <v>0.37025401450636403</v>
      </c>
      <c r="BQ428" s="17">
        <v>7.8997022344611506E-2</v>
      </c>
      <c r="BR428" s="17"/>
      <c r="BS428" s="17">
        <v>8.4139010291245597E-2</v>
      </c>
      <c r="BT428" s="17"/>
      <c r="BU428" s="17">
        <v>0.25938984616390698</v>
      </c>
      <c r="BV428" s="17">
        <v>0.15305533174254901</v>
      </c>
      <c r="BW428" s="17">
        <v>0.255867560152018</v>
      </c>
      <c r="BX428" s="17">
        <v>0.101859390536199</v>
      </c>
      <c r="BY428" s="17">
        <v>0.232078928201252</v>
      </c>
      <c r="BZ428" s="17"/>
      <c r="CA428" s="17">
        <v>8.5698435867822401E-2</v>
      </c>
      <c r="CB428" s="17"/>
      <c r="CC428" s="17">
        <v>0.20741437274525201</v>
      </c>
      <c r="CD428" s="17">
        <v>0.159889160604751</v>
      </c>
      <c r="CE428" s="17"/>
      <c r="CF428" s="17">
        <v>0.21818789959825599</v>
      </c>
      <c r="CG428" s="17"/>
      <c r="CH428" s="17">
        <v>0.238482755519314</v>
      </c>
      <c r="CI428" s="17">
        <v>0.13211075313142101</v>
      </c>
    </row>
    <row r="429" spans="2:87" x14ac:dyDescent="0.35"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  <c r="AX429" s="17"/>
      <c r="AY429" s="17"/>
      <c r="AZ429" s="17"/>
      <c r="BA429" s="17"/>
      <c r="BB429" s="17"/>
      <c r="BC429" s="17"/>
      <c r="BD429" s="17"/>
      <c r="BE429" s="17"/>
      <c r="BF429" s="17"/>
      <c r="BG429" s="17"/>
      <c r="BH429" s="17"/>
      <c r="BI429" s="17"/>
      <c r="BJ429" s="17"/>
      <c r="BK429" s="17"/>
      <c r="BL429" s="17"/>
      <c r="BM429" s="17"/>
      <c r="BN429" s="17"/>
      <c r="BO429" s="17"/>
      <c r="BP429" s="17"/>
      <c r="BQ429" s="17"/>
      <c r="BR429" s="17"/>
      <c r="BS429" s="17"/>
      <c r="BT429" s="17"/>
      <c r="BU429" s="17"/>
      <c r="BV429" s="17"/>
      <c r="BW429" s="17"/>
      <c r="BX429" s="17"/>
      <c r="BY429" s="17"/>
      <c r="BZ429" s="17"/>
      <c r="CA429" s="17"/>
      <c r="CB429" s="17"/>
      <c r="CC429" s="17"/>
      <c r="CD429" s="17"/>
      <c r="CE429" s="17"/>
      <c r="CF429" s="17"/>
      <c r="CG429" s="17"/>
      <c r="CH429" s="17"/>
      <c r="CI429" s="17"/>
    </row>
    <row r="430" spans="2:87" x14ac:dyDescent="0.35">
      <c r="B430" s="6" t="s">
        <v>209</v>
      </c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  <c r="BA430" s="17"/>
      <c r="BB430" s="17"/>
      <c r="BC430" s="17"/>
      <c r="BD430" s="17"/>
      <c r="BE430" s="17"/>
      <c r="BF430" s="17"/>
      <c r="BG430" s="17"/>
      <c r="BH430" s="17"/>
      <c r="BI430" s="17"/>
      <c r="BJ430" s="17"/>
      <c r="BK430" s="17"/>
      <c r="BL430" s="17"/>
      <c r="BM430" s="17"/>
      <c r="BN430" s="17"/>
      <c r="BO430" s="17"/>
      <c r="BP430" s="17"/>
      <c r="BQ430" s="17"/>
      <c r="BR430" s="17"/>
      <c r="BS430" s="17"/>
      <c r="BT430" s="17"/>
      <c r="BU430" s="17"/>
      <c r="BV430" s="17"/>
      <c r="BW430" s="17"/>
      <c r="BX430" s="17"/>
      <c r="BY430" s="17"/>
      <c r="BZ430" s="17"/>
      <c r="CA430" s="17"/>
      <c r="CB430" s="17"/>
      <c r="CC430" s="17"/>
      <c r="CD430" s="17"/>
      <c r="CE430" s="17"/>
      <c r="CF430" s="17"/>
      <c r="CG430" s="17"/>
      <c r="CH430" s="17"/>
      <c r="CI430" s="17"/>
    </row>
    <row r="431" spans="2:87" x14ac:dyDescent="0.35">
      <c r="B431" s="24" t="s">
        <v>163</v>
      </c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  <c r="AX431" s="17"/>
      <c r="AY431" s="17"/>
      <c r="AZ431" s="17"/>
      <c r="BA431" s="17"/>
      <c r="BB431" s="17"/>
      <c r="BC431" s="17"/>
      <c r="BD431" s="17"/>
      <c r="BE431" s="17"/>
      <c r="BF431" s="17"/>
      <c r="BG431" s="17"/>
      <c r="BH431" s="17"/>
      <c r="BI431" s="17"/>
      <c r="BJ431" s="17"/>
      <c r="BK431" s="17"/>
      <c r="BL431" s="17"/>
      <c r="BM431" s="17"/>
      <c r="BN431" s="17"/>
      <c r="BO431" s="17"/>
      <c r="BP431" s="17"/>
      <c r="BQ431" s="17"/>
      <c r="BR431" s="17"/>
      <c r="BS431" s="17"/>
      <c r="BT431" s="17"/>
      <c r="BU431" s="17"/>
      <c r="BV431" s="17"/>
      <c r="BW431" s="17"/>
      <c r="BX431" s="17"/>
      <c r="BY431" s="17"/>
      <c r="BZ431" s="17"/>
      <c r="CA431" s="17"/>
      <c r="CB431" s="17"/>
      <c r="CC431" s="17"/>
      <c r="CD431" s="17"/>
      <c r="CE431" s="17"/>
      <c r="CF431" s="17"/>
      <c r="CG431" s="17"/>
      <c r="CH431" s="17"/>
      <c r="CI431" s="17"/>
    </row>
    <row r="432" spans="2:87" x14ac:dyDescent="0.35">
      <c r="B432" t="s">
        <v>157</v>
      </c>
      <c r="C432" s="17">
        <v>8.6782720937900806E-2</v>
      </c>
      <c r="D432" s="17">
        <v>9.5802376097415196E-2</v>
      </c>
      <c r="E432" s="17">
        <v>7.8039221445163398E-2</v>
      </c>
      <c r="F432" s="17"/>
      <c r="G432" s="17">
        <v>3.12108116526091E-2</v>
      </c>
      <c r="H432" s="17">
        <v>0.146211221278856</v>
      </c>
      <c r="I432" s="17">
        <v>7.4729188925105799E-2</v>
      </c>
      <c r="J432" s="17">
        <v>6.7005930289489701E-2</v>
      </c>
      <c r="K432" s="17">
        <v>0.160420356090655</v>
      </c>
      <c r="L432" s="17">
        <v>4.9828162249406303E-2</v>
      </c>
      <c r="M432" s="17"/>
      <c r="N432" s="17">
        <v>9.3014155450840796E-2</v>
      </c>
      <c r="O432" s="17">
        <v>6.0694886823102999E-2</v>
      </c>
      <c r="P432" s="17">
        <v>0.124690613236332</v>
      </c>
      <c r="Q432" s="17">
        <v>7.2297720917497504E-2</v>
      </c>
      <c r="R432" s="17"/>
      <c r="S432" s="17">
        <v>7.7961483086843406E-2</v>
      </c>
      <c r="T432" s="17">
        <v>9.3704659563117396E-2</v>
      </c>
      <c r="U432" s="17">
        <v>5.0477799421913203E-2</v>
      </c>
      <c r="V432" s="17">
        <v>8.8960173165356204E-2</v>
      </c>
      <c r="W432" s="17">
        <v>8.0462230469812795E-2</v>
      </c>
      <c r="X432" s="17">
        <v>9.8096135360706493E-2</v>
      </c>
      <c r="Y432" s="17">
        <v>3.6440712703801302E-2</v>
      </c>
      <c r="Z432" s="17">
        <v>0.15742221861417899</v>
      </c>
      <c r="AA432" s="17">
        <v>0.13300793282680001</v>
      </c>
      <c r="AB432" s="17">
        <v>5.88116103477173E-2</v>
      </c>
      <c r="AC432" s="17">
        <v>0.12629177184338899</v>
      </c>
      <c r="AD432" s="17">
        <v>0</v>
      </c>
      <c r="AE432" s="17"/>
      <c r="AF432" s="17">
        <v>7.7675692270281302E-2</v>
      </c>
      <c r="AG432" s="17">
        <v>7.1577288510423401E-2</v>
      </c>
      <c r="AH432" s="17">
        <v>0.13409942605090899</v>
      </c>
      <c r="AI432" s="17">
        <v>5.6762672311700103E-2</v>
      </c>
      <c r="AJ432" s="17">
        <v>7.3889535525748298E-2</v>
      </c>
      <c r="AK432" s="17"/>
      <c r="AL432" s="17">
        <v>7.2104069212727107E-2</v>
      </c>
      <c r="AM432" s="17">
        <v>9.8020354773219298E-2</v>
      </c>
      <c r="AN432" s="17">
        <v>7.1784542041290297E-2</v>
      </c>
      <c r="AO432" s="17">
        <v>0.14503039374912499</v>
      </c>
      <c r="AP432" s="17"/>
      <c r="AQ432" s="17">
        <v>9.8540956839590105E-2</v>
      </c>
      <c r="AR432" s="17">
        <v>7.0985693222704996E-2</v>
      </c>
      <c r="AS432" s="17"/>
      <c r="AT432" s="17">
        <v>9.0690590222191697E-2</v>
      </c>
      <c r="AU432" s="17">
        <v>5.8723981882403499E-2</v>
      </c>
      <c r="AV432" s="17"/>
      <c r="AW432" s="17">
        <v>7.6102135843688606E-2</v>
      </c>
      <c r="AX432" s="17">
        <v>7.6149102192857407E-2</v>
      </c>
      <c r="AY432" s="17">
        <v>0.104180760345102</v>
      </c>
      <c r="AZ432" s="17"/>
      <c r="BA432" s="17">
        <v>0.113496950673871</v>
      </c>
      <c r="BB432" s="17">
        <v>7.9872175049208002E-2</v>
      </c>
      <c r="BC432" s="17">
        <v>6.7435096005999798E-2</v>
      </c>
      <c r="BD432" s="17">
        <v>6.8636205784221999E-2</v>
      </c>
      <c r="BE432" s="17">
        <v>0.1245801918588</v>
      </c>
      <c r="BF432" s="17"/>
      <c r="BG432" s="17">
        <v>6.2460597348791502E-2</v>
      </c>
      <c r="BH432" s="17">
        <v>0.105630218410791</v>
      </c>
      <c r="BI432" s="17"/>
      <c r="BJ432" s="17">
        <v>8.3393809574538E-2</v>
      </c>
      <c r="BK432" s="17">
        <v>0.102312461829196</v>
      </c>
      <c r="BL432" s="17"/>
      <c r="BM432" s="17">
        <v>7.3604589745253704E-2</v>
      </c>
      <c r="BN432" s="17">
        <v>0.102211849303846</v>
      </c>
      <c r="BO432" s="17">
        <v>6.2696614046414897E-2</v>
      </c>
      <c r="BP432" s="17">
        <v>5.8624222511671799E-2</v>
      </c>
      <c r="BQ432" s="17">
        <v>0.188155085129043</v>
      </c>
      <c r="BR432" s="17"/>
      <c r="BS432" s="17">
        <v>0.13258071900055701</v>
      </c>
      <c r="BT432" s="17"/>
      <c r="BU432" s="17">
        <v>0.116169167868231</v>
      </c>
      <c r="BV432" s="17">
        <v>6.2311947595018999E-2</v>
      </c>
      <c r="BW432" s="17">
        <v>0.11338596465506499</v>
      </c>
      <c r="BX432" s="17">
        <v>0.14053309407421699</v>
      </c>
      <c r="BY432" s="17">
        <v>4.2810766959244503E-2</v>
      </c>
      <c r="BZ432" s="17"/>
      <c r="CA432" s="17">
        <v>0.105253055487755</v>
      </c>
      <c r="CB432" s="17"/>
      <c r="CC432" s="17">
        <v>9.6361877936466403E-2</v>
      </c>
      <c r="CD432" s="17">
        <v>3.08722458070959E-2</v>
      </c>
      <c r="CE432" s="17"/>
      <c r="CF432" s="17">
        <v>7.2458733828241403E-2</v>
      </c>
      <c r="CG432" s="17"/>
      <c r="CH432" s="17">
        <v>4.8518276246968702E-2</v>
      </c>
      <c r="CI432" s="17">
        <v>0.13337019217882101</v>
      </c>
    </row>
    <row r="433" spans="2:87" x14ac:dyDescent="0.35">
      <c r="B433" t="s">
        <v>158</v>
      </c>
      <c r="C433" s="17">
        <v>0.38167971229744402</v>
      </c>
      <c r="D433" s="17">
        <v>0.47451886651103298</v>
      </c>
      <c r="E433" s="17">
        <v>0.29168302357521297</v>
      </c>
      <c r="F433" s="17"/>
      <c r="G433" s="17">
        <v>0.55200157011806505</v>
      </c>
      <c r="H433" s="17">
        <v>0.40729883595299898</v>
      </c>
      <c r="I433" s="17">
        <v>0.47641072885963898</v>
      </c>
      <c r="J433" s="17">
        <v>0.340104699727175</v>
      </c>
      <c r="K433" s="17">
        <v>0.30396571586350701</v>
      </c>
      <c r="L433" s="17">
        <v>0.22737542170987701</v>
      </c>
      <c r="M433" s="17"/>
      <c r="N433" s="17">
        <v>0.46562688269469199</v>
      </c>
      <c r="O433" s="17">
        <v>0.39766249796585001</v>
      </c>
      <c r="P433" s="17">
        <v>0.33877982054877598</v>
      </c>
      <c r="Q433" s="17">
        <v>0.31534481915131501</v>
      </c>
      <c r="R433" s="17"/>
      <c r="S433" s="17">
        <v>0.37330492095434797</v>
      </c>
      <c r="T433" s="17">
        <v>0.38500479756966499</v>
      </c>
      <c r="U433" s="17">
        <v>0.26586903257460098</v>
      </c>
      <c r="V433" s="17">
        <v>0.30861093354204699</v>
      </c>
      <c r="W433" s="17">
        <v>0.56360080347557795</v>
      </c>
      <c r="X433" s="17">
        <v>0.47027691960205098</v>
      </c>
      <c r="Y433" s="17">
        <v>0.33349928750517099</v>
      </c>
      <c r="Z433" s="17">
        <v>0.311050756236051</v>
      </c>
      <c r="AA433" s="17">
        <v>0.46907151996737101</v>
      </c>
      <c r="AB433" s="17">
        <v>0.32380906548372701</v>
      </c>
      <c r="AC433" s="17">
        <v>0.24763300854652201</v>
      </c>
      <c r="AD433" s="17">
        <v>0.37036170626673398</v>
      </c>
      <c r="AE433" s="17"/>
      <c r="AF433" s="17">
        <v>0.34846124643990101</v>
      </c>
      <c r="AG433" s="17">
        <v>0.37291872323729103</v>
      </c>
      <c r="AH433" s="17">
        <v>0.40058649686065501</v>
      </c>
      <c r="AI433" s="17">
        <v>0.49131944964641799</v>
      </c>
      <c r="AJ433" s="17">
        <v>0.42570502786054698</v>
      </c>
      <c r="AK433" s="17"/>
      <c r="AL433" s="17">
        <v>0.30741526551072901</v>
      </c>
      <c r="AM433" s="17">
        <v>0.38035083802127301</v>
      </c>
      <c r="AN433" s="17">
        <v>0.51727688655614701</v>
      </c>
      <c r="AO433" s="17">
        <v>0.42811336908377101</v>
      </c>
      <c r="AP433" s="17"/>
      <c r="AQ433" s="17">
        <v>0.39607521164123599</v>
      </c>
      <c r="AR433" s="17">
        <v>0.36233955753194003</v>
      </c>
      <c r="AS433" s="17"/>
      <c r="AT433" s="17">
        <v>0.42031953545650302</v>
      </c>
      <c r="AU433" s="17">
        <v>0.231161541513934</v>
      </c>
      <c r="AV433" s="17"/>
      <c r="AW433" s="17">
        <v>0.35964844349189701</v>
      </c>
      <c r="AX433" s="17">
        <v>0.41638879980315102</v>
      </c>
      <c r="AY433" s="17">
        <v>0.39188760779982101</v>
      </c>
      <c r="AZ433" s="17"/>
      <c r="BA433" s="17">
        <v>0.43082508413357901</v>
      </c>
      <c r="BB433" s="17">
        <v>0.34013057691526499</v>
      </c>
      <c r="BC433" s="17">
        <v>0.40361900981731602</v>
      </c>
      <c r="BD433" s="17">
        <v>0.29436883435918398</v>
      </c>
      <c r="BE433" s="17">
        <v>0.29920925981865498</v>
      </c>
      <c r="BF433" s="17"/>
      <c r="BG433" s="17">
        <v>0.377767015434394</v>
      </c>
      <c r="BH433" s="17">
        <v>0.38471170676817101</v>
      </c>
      <c r="BI433" s="17"/>
      <c r="BJ433" s="17">
        <v>0.413259615082119</v>
      </c>
      <c r="BK433" s="17">
        <v>0.28161627319371701</v>
      </c>
      <c r="BL433" s="17"/>
      <c r="BM433" s="17">
        <v>0.29296676275560901</v>
      </c>
      <c r="BN433" s="17">
        <v>0.34610158947640801</v>
      </c>
      <c r="BO433" s="17">
        <v>0.4126319725766</v>
      </c>
      <c r="BP433" s="17">
        <v>0.33048702300021598</v>
      </c>
      <c r="BQ433" s="17">
        <v>0.57726782240443097</v>
      </c>
      <c r="BR433" s="17"/>
      <c r="BS433" s="17">
        <v>0.61471977608394601</v>
      </c>
      <c r="BT433" s="17"/>
      <c r="BU433" s="17">
        <v>0.30356924953761399</v>
      </c>
      <c r="BV433" s="17">
        <v>0.37481340060110202</v>
      </c>
      <c r="BW433" s="17">
        <v>0.45458987719542698</v>
      </c>
      <c r="BX433" s="17">
        <v>0.56618903068612403</v>
      </c>
      <c r="BY433" s="17">
        <v>0.34829310968077798</v>
      </c>
      <c r="BZ433" s="17"/>
      <c r="CA433" s="17">
        <v>0.62126180516356599</v>
      </c>
      <c r="CB433" s="17"/>
      <c r="CC433" s="17">
        <v>0.38238342815106702</v>
      </c>
      <c r="CD433" s="17">
        <v>0.420827158654274</v>
      </c>
      <c r="CE433" s="17"/>
      <c r="CF433" s="17">
        <v>0.310305356613443</v>
      </c>
      <c r="CG433" s="17"/>
      <c r="CH433" s="17">
        <v>0.36063371558138602</v>
      </c>
      <c r="CI433" s="17">
        <v>0.449695176003788</v>
      </c>
    </row>
    <row r="434" spans="2:87" x14ac:dyDescent="0.35">
      <c r="B434" t="s">
        <v>159</v>
      </c>
      <c r="C434" s="17">
        <v>0.21282300694904399</v>
      </c>
      <c r="D434" s="17">
        <v>0.18920481330992001</v>
      </c>
      <c r="E434" s="17">
        <v>0.23571808003675801</v>
      </c>
      <c r="F434" s="17"/>
      <c r="G434" s="17">
        <v>0.18266072411642501</v>
      </c>
      <c r="H434" s="17">
        <v>0.20567858590587501</v>
      </c>
      <c r="I434" s="17">
        <v>0.18151539564849201</v>
      </c>
      <c r="J434" s="17">
        <v>0.25435529782984601</v>
      </c>
      <c r="K434" s="17">
        <v>0.236138013702166</v>
      </c>
      <c r="L434" s="17">
        <v>0.21755452838136899</v>
      </c>
      <c r="M434" s="17"/>
      <c r="N434" s="17">
        <v>0.14041255006544201</v>
      </c>
      <c r="O434" s="17">
        <v>0.19916509494019699</v>
      </c>
      <c r="P434" s="17">
        <v>0.26869177742677403</v>
      </c>
      <c r="Q434" s="17">
        <v>0.25274734721880598</v>
      </c>
      <c r="R434" s="17"/>
      <c r="S434" s="17">
        <v>0.226471723451246</v>
      </c>
      <c r="T434" s="17">
        <v>0.19712851800349801</v>
      </c>
      <c r="U434" s="17">
        <v>0.23694137130753701</v>
      </c>
      <c r="V434" s="17">
        <v>0.26558596685130598</v>
      </c>
      <c r="W434" s="17">
        <v>6.4796460372920098E-2</v>
      </c>
      <c r="X434" s="17">
        <v>0.211755983268263</v>
      </c>
      <c r="Y434" s="17">
        <v>0.21186609773388701</v>
      </c>
      <c r="Z434" s="17">
        <v>0.26429750610546798</v>
      </c>
      <c r="AA434" s="17">
        <v>0.122980915468322</v>
      </c>
      <c r="AB434" s="17">
        <v>0.32995045895504599</v>
      </c>
      <c r="AC434" s="17">
        <v>0.30072127546028998</v>
      </c>
      <c r="AD434" s="17">
        <v>0.22293202619975</v>
      </c>
      <c r="AE434" s="17"/>
      <c r="AF434" s="17">
        <v>0.18432641769790101</v>
      </c>
      <c r="AG434" s="17">
        <v>0.22995275562092399</v>
      </c>
      <c r="AH434" s="17">
        <v>0.195363387728542</v>
      </c>
      <c r="AI434" s="17">
        <v>0.14463615422152601</v>
      </c>
      <c r="AJ434" s="17">
        <v>0.22958372987454001</v>
      </c>
      <c r="AK434" s="17"/>
      <c r="AL434" s="17">
        <v>0.21539945993806001</v>
      </c>
      <c r="AM434" s="17">
        <v>0.19094072513614799</v>
      </c>
      <c r="AN434" s="17">
        <v>0.22189336452796199</v>
      </c>
      <c r="AO434" s="17">
        <v>0.27979347166389401</v>
      </c>
      <c r="AP434" s="17"/>
      <c r="AQ434" s="17">
        <v>0.19454898654738201</v>
      </c>
      <c r="AR434" s="17">
        <v>0.23737390124702601</v>
      </c>
      <c r="AS434" s="17"/>
      <c r="AT434" s="17">
        <v>0.19656813635501899</v>
      </c>
      <c r="AU434" s="17">
        <v>0.20919236149152001</v>
      </c>
      <c r="AV434" s="17"/>
      <c r="AW434" s="17">
        <v>0.19947252358853801</v>
      </c>
      <c r="AX434" s="17">
        <v>0.22972956417422299</v>
      </c>
      <c r="AY434" s="17">
        <v>0.21373512185211199</v>
      </c>
      <c r="AZ434" s="17"/>
      <c r="BA434" s="17">
        <v>0.17791052498680701</v>
      </c>
      <c r="BB434" s="17">
        <v>0.27003830863676098</v>
      </c>
      <c r="BC434" s="17">
        <v>0.21340467356439899</v>
      </c>
      <c r="BD434" s="17">
        <v>0.11181272184841599</v>
      </c>
      <c r="BE434" s="17">
        <v>0.28758501977602102</v>
      </c>
      <c r="BF434" s="17"/>
      <c r="BG434" s="17">
        <v>0.19018250731167599</v>
      </c>
      <c r="BH434" s="17">
        <v>0.230367394392719</v>
      </c>
      <c r="BI434" s="17"/>
      <c r="BJ434" s="17">
        <v>0.19853396124101799</v>
      </c>
      <c r="BK434" s="17">
        <v>0.26348663161410801</v>
      </c>
      <c r="BL434" s="17"/>
      <c r="BM434" s="17">
        <v>0.25516068961175797</v>
      </c>
      <c r="BN434" s="17">
        <v>0.21076971653225501</v>
      </c>
      <c r="BO434" s="17">
        <v>0.24260349150999</v>
      </c>
      <c r="BP434" s="17">
        <v>0.159166765264419</v>
      </c>
      <c r="BQ434" s="17">
        <v>0.12280695243586701</v>
      </c>
      <c r="BR434" s="17"/>
      <c r="BS434" s="17">
        <v>0.15728266384755199</v>
      </c>
      <c r="BT434" s="17"/>
      <c r="BU434" s="17">
        <v>0.20859527013586501</v>
      </c>
      <c r="BV434" s="17">
        <v>0.28100956486112799</v>
      </c>
      <c r="BW434" s="17">
        <v>8.7380780414000103E-2</v>
      </c>
      <c r="BX434" s="17">
        <v>0.181084714884826</v>
      </c>
      <c r="BY434" s="17">
        <v>0.25983779635953402</v>
      </c>
      <c r="BZ434" s="17"/>
      <c r="CA434" s="17">
        <v>0.189608904685411</v>
      </c>
      <c r="CB434" s="17"/>
      <c r="CC434" s="17">
        <v>0.209845779546245</v>
      </c>
      <c r="CD434" s="17">
        <v>0.25132694225291002</v>
      </c>
      <c r="CE434" s="17"/>
      <c r="CF434" s="17">
        <v>0.25222414585818598</v>
      </c>
      <c r="CG434" s="17"/>
      <c r="CH434" s="17">
        <v>0.24498198590088699</v>
      </c>
      <c r="CI434" s="17">
        <v>0.24056383685598601</v>
      </c>
    </row>
    <row r="435" spans="2:87" x14ac:dyDescent="0.35">
      <c r="B435" t="s">
        <v>160</v>
      </c>
      <c r="C435" s="17">
        <v>0.108837863456103</v>
      </c>
      <c r="D435" s="17">
        <v>9.91289759827471E-2</v>
      </c>
      <c r="E435" s="17">
        <v>0.118249492969321</v>
      </c>
      <c r="F435" s="17"/>
      <c r="G435" s="17">
        <v>9.8221356735274198E-2</v>
      </c>
      <c r="H435" s="17">
        <v>0.129882625753617</v>
      </c>
      <c r="I435" s="17">
        <v>4.9644240741452801E-2</v>
      </c>
      <c r="J435" s="17">
        <v>0.18463911344213599</v>
      </c>
      <c r="K435" s="17">
        <v>0.120907831096499</v>
      </c>
      <c r="L435" s="17">
        <v>7.7295413801364093E-2</v>
      </c>
      <c r="M435" s="17"/>
      <c r="N435" s="17">
        <v>0.13859694349198301</v>
      </c>
      <c r="O435" s="17">
        <v>0.137493191997862</v>
      </c>
      <c r="P435" s="17">
        <v>8.6209088860247599E-2</v>
      </c>
      <c r="Q435" s="17">
        <v>7.4564471764417106E-2</v>
      </c>
      <c r="R435" s="17"/>
      <c r="S435" s="17">
        <v>9.4809109810113895E-2</v>
      </c>
      <c r="T435" s="17">
        <v>0.135785294800878</v>
      </c>
      <c r="U435" s="17">
        <v>0.20331670969889201</v>
      </c>
      <c r="V435" s="17">
        <v>0.12983575234484901</v>
      </c>
      <c r="W435" s="17">
        <v>1.9429737595984299E-2</v>
      </c>
      <c r="X435" s="17">
        <v>7.2816945421010706E-2</v>
      </c>
      <c r="Y435" s="17">
        <v>0.14012331183089599</v>
      </c>
      <c r="Z435" s="17">
        <v>0.13630263712065399</v>
      </c>
      <c r="AA435" s="17">
        <v>9.9366932477524095E-2</v>
      </c>
      <c r="AB435" s="17">
        <v>8.0132754291396699E-2</v>
      </c>
      <c r="AC435" s="17">
        <v>0.124296054983792</v>
      </c>
      <c r="AD435" s="17">
        <v>0.123260485965083</v>
      </c>
      <c r="AE435" s="17"/>
      <c r="AF435" s="17">
        <v>0.112328302844275</v>
      </c>
      <c r="AG435" s="17">
        <v>0.114169827053985</v>
      </c>
      <c r="AH435" s="17">
        <v>9.95615115418092E-2</v>
      </c>
      <c r="AI435" s="17">
        <v>0.10977266273669301</v>
      </c>
      <c r="AJ435" s="17">
        <v>0.118356138669336</v>
      </c>
      <c r="AK435" s="17"/>
      <c r="AL435" s="17">
        <v>0.13567410034184799</v>
      </c>
      <c r="AM435" s="17">
        <v>9.5279093314783403E-2</v>
      </c>
      <c r="AN435" s="17">
        <v>9.1566959102482096E-2</v>
      </c>
      <c r="AO435" s="17">
        <v>7.9619747133529997E-2</v>
      </c>
      <c r="AP435" s="17"/>
      <c r="AQ435" s="17">
        <v>8.59561901011167E-2</v>
      </c>
      <c r="AR435" s="17">
        <v>0.139579075928872</v>
      </c>
      <c r="AS435" s="17"/>
      <c r="AT435" s="17">
        <v>0.121672313016377</v>
      </c>
      <c r="AU435" s="17">
        <v>8.8863566022745102E-2</v>
      </c>
      <c r="AV435" s="17"/>
      <c r="AW435" s="17">
        <v>0.112385434408257</v>
      </c>
      <c r="AX435" s="17">
        <v>8.2799712283691096E-2</v>
      </c>
      <c r="AY435" s="17">
        <v>0.122283999044711</v>
      </c>
      <c r="AZ435" s="17"/>
      <c r="BA435" s="17">
        <v>0.114602110259111</v>
      </c>
      <c r="BB435" s="17">
        <v>0.131263070499964</v>
      </c>
      <c r="BC435" s="17">
        <v>7.8744185941449094E-2</v>
      </c>
      <c r="BD435" s="17">
        <v>0.17345083737686001</v>
      </c>
      <c r="BE435" s="17">
        <v>3.94768289928435E-2</v>
      </c>
      <c r="BF435" s="17"/>
      <c r="BG435" s="17">
        <v>0.155087483305758</v>
      </c>
      <c r="BH435" s="17">
        <v>7.2998493178877702E-2</v>
      </c>
      <c r="BI435" s="17"/>
      <c r="BJ435" s="17">
        <v>0.11315628246729199</v>
      </c>
      <c r="BK435" s="17">
        <v>6.8842157819640495E-2</v>
      </c>
      <c r="BL435" s="17"/>
      <c r="BM435" s="17">
        <v>8.2313607670669003E-2</v>
      </c>
      <c r="BN435" s="17">
        <v>9.85360695557672E-2</v>
      </c>
      <c r="BO435" s="17">
        <v>0.14328715410677101</v>
      </c>
      <c r="BP435" s="17">
        <v>8.1467974717328598E-2</v>
      </c>
      <c r="BQ435" s="17">
        <v>0</v>
      </c>
      <c r="BR435" s="17"/>
      <c r="BS435" s="17">
        <v>1.7343672103873602E-2</v>
      </c>
      <c r="BT435" s="17"/>
      <c r="BU435" s="17">
        <v>0.10069063145333799</v>
      </c>
      <c r="BV435" s="17">
        <v>0.136928132061958</v>
      </c>
      <c r="BW435" s="17">
        <v>0.111777367916631</v>
      </c>
      <c r="BX435" s="17">
        <v>9.2693496968552606E-3</v>
      </c>
      <c r="BY435" s="17">
        <v>0.109321908645058</v>
      </c>
      <c r="BZ435" s="17"/>
      <c r="CA435" s="17">
        <v>3.9966361892774901E-2</v>
      </c>
      <c r="CB435" s="17"/>
      <c r="CC435" s="17">
        <v>0.102826867199939</v>
      </c>
      <c r="CD435" s="17">
        <v>0.13572838397585099</v>
      </c>
      <c r="CE435" s="17"/>
      <c r="CF435" s="17">
        <v>0.14867783840459101</v>
      </c>
      <c r="CG435" s="17"/>
      <c r="CH435" s="17">
        <v>9.9917044312279296E-2</v>
      </c>
      <c r="CI435" s="17">
        <v>6.1030873328256699E-2</v>
      </c>
    </row>
    <row r="436" spans="2:87" x14ac:dyDescent="0.35">
      <c r="B436" t="s">
        <v>161</v>
      </c>
      <c r="C436" s="17">
        <v>0.20987669635950801</v>
      </c>
      <c r="D436" s="17">
        <v>0.141344968098885</v>
      </c>
      <c r="E436" s="17">
        <v>0.27631018197354501</v>
      </c>
      <c r="F436" s="17"/>
      <c r="G436" s="17">
        <v>0.13590553737762701</v>
      </c>
      <c r="H436" s="17">
        <v>0.11092873110865301</v>
      </c>
      <c r="I436" s="17">
        <v>0.21770044582530901</v>
      </c>
      <c r="J436" s="17">
        <v>0.153894958711355</v>
      </c>
      <c r="K436" s="17">
        <v>0.17856808324717199</v>
      </c>
      <c r="L436" s="17">
        <v>0.42794647385798401</v>
      </c>
      <c r="M436" s="17"/>
      <c r="N436" s="17">
        <v>0.162349468297042</v>
      </c>
      <c r="O436" s="17">
        <v>0.20498432827298799</v>
      </c>
      <c r="P436" s="17">
        <v>0.18162869992787101</v>
      </c>
      <c r="Q436" s="17">
        <v>0.28504564094796397</v>
      </c>
      <c r="R436" s="17"/>
      <c r="S436" s="17">
        <v>0.22745276269744799</v>
      </c>
      <c r="T436" s="17">
        <v>0.188376730062842</v>
      </c>
      <c r="U436" s="17">
        <v>0.243395086997058</v>
      </c>
      <c r="V436" s="17">
        <v>0.20700717409644101</v>
      </c>
      <c r="W436" s="17">
        <v>0.27171076808570499</v>
      </c>
      <c r="X436" s="17">
        <v>0.147054016347969</v>
      </c>
      <c r="Y436" s="17">
        <v>0.27807059022624497</v>
      </c>
      <c r="Z436" s="17">
        <v>0.13092688192364699</v>
      </c>
      <c r="AA436" s="17">
        <v>0.17557269925998201</v>
      </c>
      <c r="AB436" s="17">
        <v>0.207296110922113</v>
      </c>
      <c r="AC436" s="17">
        <v>0.201057889166007</v>
      </c>
      <c r="AD436" s="17">
        <v>0.28344578156843298</v>
      </c>
      <c r="AE436" s="17"/>
      <c r="AF436" s="17">
        <v>0.277208340747642</v>
      </c>
      <c r="AG436" s="17">
        <v>0.211381405577376</v>
      </c>
      <c r="AH436" s="17">
        <v>0.17038917781808399</v>
      </c>
      <c r="AI436" s="17">
        <v>0.19750906108366301</v>
      </c>
      <c r="AJ436" s="17">
        <v>0.152465568069828</v>
      </c>
      <c r="AK436" s="17"/>
      <c r="AL436" s="17">
        <v>0.269407104996636</v>
      </c>
      <c r="AM436" s="17">
        <v>0.235408988754577</v>
      </c>
      <c r="AN436" s="17">
        <v>9.7478247772117901E-2</v>
      </c>
      <c r="AO436" s="17">
        <v>6.7443018369681196E-2</v>
      </c>
      <c r="AP436" s="17"/>
      <c r="AQ436" s="17">
        <v>0.22487865487067399</v>
      </c>
      <c r="AR436" s="17">
        <v>0.18972177206945701</v>
      </c>
      <c r="AS436" s="17"/>
      <c r="AT436" s="17">
        <v>0.170749424949909</v>
      </c>
      <c r="AU436" s="17">
        <v>0.41205854908939699</v>
      </c>
      <c r="AV436" s="17"/>
      <c r="AW436" s="17">
        <v>0.25239146266762003</v>
      </c>
      <c r="AX436" s="17">
        <v>0.19493282154607799</v>
      </c>
      <c r="AY436" s="17">
        <v>0.16791251095825399</v>
      </c>
      <c r="AZ436" s="17"/>
      <c r="BA436" s="17">
        <v>0.16316532994663199</v>
      </c>
      <c r="BB436" s="17">
        <v>0.17869586889880101</v>
      </c>
      <c r="BC436" s="17">
        <v>0.23679703467083699</v>
      </c>
      <c r="BD436" s="17">
        <v>0.35173140063131803</v>
      </c>
      <c r="BE436" s="17">
        <v>0.24914869955368099</v>
      </c>
      <c r="BF436" s="17"/>
      <c r="BG436" s="17">
        <v>0.214502396599381</v>
      </c>
      <c r="BH436" s="17">
        <v>0.20629218724944001</v>
      </c>
      <c r="BI436" s="17"/>
      <c r="BJ436" s="17">
        <v>0.19165633163503301</v>
      </c>
      <c r="BK436" s="17">
        <v>0.28374247554333798</v>
      </c>
      <c r="BL436" s="17"/>
      <c r="BM436" s="17">
        <v>0.29595435021671002</v>
      </c>
      <c r="BN436" s="17">
        <v>0.24238077513172299</v>
      </c>
      <c r="BO436" s="17">
        <v>0.13878076776022299</v>
      </c>
      <c r="BP436" s="17">
        <v>0.37025401450636403</v>
      </c>
      <c r="BQ436" s="17">
        <v>0.11177014003065899</v>
      </c>
      <c r="BR436" s="17"/>
      <c r="BS436" s="17">
        <v>7.8073168964071404E-2</v>
      </c>
      <c r="BT436" s="17"/>
      <c r="BU436" s="17">
        <v>0.27097568100495301</v>
      </c>
      <c r="BV436" s="17">
        <v>0.144936954880793</v>
      </c>
      <c r="BW436" s="17">
        <v>0.23286600981887701</v>
      </c>
      <c r="BX436" s="17">
        <v>0.102923810657978</v>
      </c>
      <c r="BY436" s="17">
        <v>0.23973641835538601</v>
      </c>
      <c r="BZ436" s="17"/>
      <c r="CA436" s="17">
        <v>4.3909872770492998E-2</v>
      </c>
      <c r="CB436" s="17"/>
      <c r="CC436" s="17">
        <v>0.20858204716628301</v>
      </c>
      <c r="CD436" s="17">
        <v>0.16124526930986899</v>
      </c>
      <c r="CE436" s="17"/>
      <c r="CF436" s="17">
        <v>0.21633392529553799</v>
      </c>
      <c r="CG436" s="17"/>
      <c r="CH436" s="17">
        <v>0.245948977958479</v>
      </c>
      <c r="CI436" s="17">
        <v>0.115339921633148</v>
      </c>
    </row>
    <row r="437" spans="2:87" x14ac:dyDescent="0.35"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  <c r="BA437" s="17"/>
      <c r="BB437" s="17"/>
      <c r="BC437" s="17"/>
      <c r="BD437" s="17"/>
      <c r="BE437" s="17"/>
      <c r="BF437" s="17"/>
      <c r="BG437" s="17"/>
      <c r="BH437" s="17"/>
      <c r="BI437" s="17"/>
      <c r="BJ437" s="17"/>
      <c r="BK437" s="17"/>
      <c r="BL437" s="17"/>
      <c r="BM437" s="17"/>
      <c r="BN437" s="17"/>
      <c r="BO437" s="17"/>
      <c r="BP437" s="17"/>
      <c r="BQ437" s="17"/>
      <c r="BR437" s="17"/>
      <c r="BS437" s="17"/>
      <c r="BT437" s="17"/>
      <c r="BU437" s="17"/>
      <c r="BV437" s="17"/>
      <c r="BW437" s="17"/>
      <c r="BX437" s="17"/>
      <c r="BY437" s="17"/>
      <c r="BZ437" s="17"/>
      <c r="CA437" s="17"/>
      <c r="CB437" s="17"/>
      <c r="CC437" s="17"/>
      <c r="CD437" s="17"/>
      <c r="CE437" s="17"/>
      <c r="CF437" s="17"/>
      <c r="CG437" s="17"/>
      <c r="CH437" s="17"/>
      <c r="CI437" s="17"/>
    </row>
    <row r="438" spans="2:87" x14ac:dyDescent="0.35">
      <c r="B438" s="6" t="s">
        <v>210</v>
      </c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  <c r="BA438" s="17"/>
      <c r="BB438" s="17"/>
      <c r="BC438" s="17"/>
      <c r="BD438" s="17"/>
      <c r="BE438" s="17"/>
      <c r="BF438" s="17"/>
      <c r="BG438" s="17"/>
      <c r="BH438" s="17"/>
      <c r="BI438" s="17"/>
      <c r="BJ438" s="17"/>
      <c r="BK438" s="17"/>
      <c r="BL438" s="17"/>
      <c r="BM438" s="17"/>
      <c r="BN438" s="17"/>
      <c r="BO438" s="17"/>
      <c r="BP438" s="17"/>
      <c r="BQ438" s="17"/>
      <c r="BR438" s="17"/>
      <c r="BS438" s="17"/>
      <c r="BT438" s="17"/>
      <c r="BU438" s="17"/>
      <c r="BV438" s="17"/>
      <c r="BW438" s="17"/>
      <c r="BX438" s="17"/>
      <c r="BY438" s="17"/>
      <c r="BZ438" s="17"/>
      <c r="CA438" s="17"/>
      <c r="CB438" s="17"/>
      <c r="CC438" s="17"/>
      <c r="CD438" s="17"/>
      <c r="CE438" s="17"/>
      <c r="CF438" s="17"/>
      <c r="CG438" s="17"/>
      <c r="CH438" s="17"/>
      <c r="CI438" s="17"/>
    </row>
    <row r="439" spans="2:87" x14ac:dyDescent="0.35">
      <c r="B439" s="24" t="s">
        <v>163</v>
      </c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/>
      <c r="BA439" s="17"/>
      <c r="BB439" s="17"/>
      <c r="BC439" s="17"/>
      <c r="BD439" s="17"/>
      <c r="BE439" s="17"/>
      <c r="BF439" s="17"/>
      <c r="BG439" s="17"/>
      <c r="BH439" s="17"/>
      <c r="BI439" s="17"/>
      <c r="BJ439" s="17"/>
      <c r="BK439" s="17"/>
      <c r="BL439" s="17"/>
      <c r="BM439" s="17"/>
      <c r="BN439" s="17"/>
      <c r="BO439" s="17"/>
      <c r="BP439" s="17"/>
      <c r="BQ439" s="17"/>
      <c r="BR439" s="17"/>
      <c r="BS439" s="17"/>
      <c r="BT439" s="17"/>
      <c r="BU439" s="17"/>
      <c r="BV439" s="17"/>
      <c r="BW439" s="17"/>
      <c r="BX439" s="17"/>
      <c r="BY439" s="17"/>
      <c r="BZ439" s="17"/>
      <c r="CA439" s="17"/>
      <c r="CB439" s="17"/>
      <c r="CC439" s="17"/>
      <c r="CD439" s="17"/>
      <c r="CE439" s="17"/>
      <c r="CF439" s="17"/>
      <c r="CG439" s="17"/>
      <c r="CH439" s="17"/>
      <c r="CI439" s="17"/>
    </row>
    <row r="440" spans="2:87" x14ac:dyDescent="0.35">
      <c r="B440" t="s">
        <v>157</v>
      </c>
      <c r="C440" s="17">
        <v>9.7952987208969097E-2</v>
      </c>
      <c r="D440" s="17">
        <v>0.102351793063317</v>
      </c>
      <c r="E440" s="17">
        <v>9.36888600249529E-2</v>
      </c>
      <c r="F440" s="17"/>
      <c r="G440" s="17">
        <v>0.12478921334003901</v>
      </c>
      <c r="H440" s="17">
        <v>8.1011210173463799E-2</v>
      </c>
      <c r="I440" s="17">
        <v>0.13235351519604899</v>
      </c>
      <c r="J440" s="17">
        <v>6.5474779777755496E-2</v>
      </c>
      <c r="K440" s="17">
        <v>0.12024395228578801</v>
      </c>
      <c r="L440" s="17">
        <v>7.0858677131968903E-2</v>
      </c>
      <c r="M440" s="17"/>
      <c r="N440" s="17">
        <v>8.6473621436011894E-2</v>
      </c>
      <c r="O440" s="17">
        <v>8.7776062282681297E-2</v>
      </c>
      <c r="P440" s="17">
        <v>0.166768576048062</v>
      </c>
      <c r="Q440" s="17">
        <v>6.3400914724618507E-2</v>
      </c>
      <c r="R440" s="17"/>
      <c r="S440" s="17">
        <v>7.86754789812944E-2</v>
      </c>
      <c r="T440" s="17">
        <v>9.8311222808933799E-2</v>
      </c>
      <c r="U440" s="17">
        <v>7.2121855598265602E-2</v>
      </c>
      <c r="V440" s="17">
        <v>6.7895010746354401E-2</v>
      </c>
      <c r="W440" s="17">
        <v>0.127570133943328</v>
      </c>
      <c r="X440" s="17">
        <v>0.14223690033299199</v>
      </c>
      <c r="Y440" s="17">
        <v>3.1506243755353297E-2</v>
      </c>
      <c r="Z440" s="17">
        <v>4.1476273465998498E-2</v>
      </c>
      <c r="AA440" s="17">
        <v>0.159910660884544</v>
      </c>
      <c r="AB440" s="17">
        <v>8.08208058625699E-2</v>
      </c>
      <c r="AC440" s="17">
        <v>0.13194565182448101</v>
      </c>
      <c r="AD440" s="17">
        <v>0.101880072121005</v>
      </c>
      <c r="AE440" s="17"/>
      <c r="AF440" s="17">
        <v>3.9244931977267999E-2</v>
      </c>
      <c r="AG440" s="17">
        <v>8.61399220793021E-2</v>
      </c>
      <c r="AH440" s="17">
        <v>0.182727728617715</v>
      </c>
      <c r="AI440" s="17">
        <v>6.4687954596683597E-2</v>
      </c>
      <c r="AJ440" s="17">
        <v>9.7547199433728096E-2</v>
      </c>
      <c r="AK440" s="17"/>
      <c r="AL440" s="17">
        <v>7.4030796585832198E-2</v>
      </c>
      <c r="AM440" s="17">
        <v>0.108532857172768</v>
      </c>
      <c r="AN440" s="17">
        <v>0.106152461264544</v>
      </c>
      <c r="AO440" s="17">
        <v>0.14873645259433699</v>
      </c>
      <c r="AP440" s="17"/>
      <c r="AQ440" s="17">
        <v>9.4418706731510094E-2</v>
      </c>
      <c r="AR440" s="17">
        <v>0.10270124427087</v>
      </c>
      <c r="AS440" s="17"/>
      <c r="AT440" s="17">
        <v>8.82680624841711E-2</v>
      </c>
      <c r="AU440" s="17">
        <v>0.11222403407829799</v>
      </c>
      <c r="AV440" s="17"/>
      <c r="AW440" s="17">
        <v>0.106695801107464</v>
      </c>
      <c r="AX440" s="17">
        <v>0.127366979031342</v>
      </c>
      <c r="AY440" s="17">
        <v>6.3493948343721296E-2</v>
      </c>
      <c r="AZ440" s="17"/>
      <c r="BA440" s="17">
        <v>0.100139183047987</v>
      </c>
      <c r="BB440" s="17">
        <v>8.7947483517711506E-2</v>
      </c>
      <c r="BC440" s="17">
        <v>9.9057546094412904E-2</v>
      </c>
      <c r="BD440" s="17">
        <v>0.128431742076104</v>
      </c>
      <c r="BE440" s="17">
        <v>7.8694994480280694E-2</v>
      </c>
      <c r="BF440" s="17"/>
      <c r="BG440" s="17">
        <v>8.03989660940546E-2</v>
      </c>
      <c r="BH440" s="17">
        <v>0.1115558030729</v>
      </c>
      <c r="BI440" s="17"/>
      <c r="BJ440" s="17">
        <v>9.9493504727731399E-2</v>
      </c>
      <c r="BK440" s="17">
        <v>9.6047626952900006E-2</v>
      </c>
      <c r="BL440" s="17"/>
      <c r="BM440" s="17">
        <v>2.65686354633928E-2</v>
      </c>
      <c r="BN440" s="17">
        <v>8.7117470325336302E-2</v>
      </c>
      <c r="BO440" s="17">
        <v>0.107544974300466</v>
      </c>
      <c r="BP440" s="17">
        <v>8.1318537875360294E-2</v>
      </c>
      <c r="BQ440" s="17">
        <v>0.14132297101619901</v>
      </c>
      <c r="BR440" s="17"/>
      <c r="BS440" s="17">
        <v>0.15503021009218601</v>
      </c>
      <c r="BT440" s="17"/>
      <c r="BU440" s="17">
        <v>7.8215081035714701E-2</v>
      </c>
      <c r="BV440" s="17">
        <v>9.7455876970738098E-2</v>
      </c>
      <c r="BW440" s="17">
        <v>0.130785400473025</v>
      </c>
      <c r="BX440" s="17">
        <v>0.12273347801512</v>
      </c>
      <c r="BY440" s="17">
        <v>9.7422132844637799E-2</v>
      </c>
      <c r="BZ440" s="17"/>
      <c r="CA440" s="17">
        <v>0.17768269571860701</v>
      </c>
      <c r="CB440" s="17"/>
      <c r="CC440" s="17">
        <v>0.10722619516101201</v>
      </c>
      <c r="CD440" s="17">
        <v>7.0332702550597107E-2</v>
      </c>
      <c r="CE440" s="17"/>
      <c r="CF440" s="17">
        <v>6.39299155631394E-2</v>
      </c>
      <c r="CG440" s="17"/>
      <c r="CH440" s="17">
        <v>5.3041109470148201E-2</v>
      </c>
      <c r="CI440" s="17">
        <v>0.19388611304530501</v>
      </c>
    </row>
    <row r="441" spans="2:87" x14ac:dyDescent="0.35">
      <c r="B441" t="s">
        <v>158</v>
      </c>
      <c r="C441" s="17">
        <v>0.27454905331333201</v>
      </c>
      <c r="D441" s="17">
        <v>0.31775915333802202</v>
      </c>
      <c r="E441" s="17">
        <v>0.23266192115967399</v>
      </c>
      <c r="F441" s="17"/>
      <c r="G441" s="17">
        <v>0.301810149384103</v>
      </c>
      <c r="H441" s="17">
        <v>0.31014016023582303</v>
      </c>
      <c r="I441" s="17">
        <v>0.25697551360651399</v>
      </c>
      <c r="J441" s="17">
        <v>0.31579184826951701</v>
      </c>
      <c r="K441" s="17">
        <v>0.29399100475843998</v>
      </c>
      <c r="L441" s="17">
        <v>0.18440312880922999</v>
      </c>
      <c r="M441" s="17"/>
      <c r="N441" s="17">
        <v>0.276475792045904</v>
      </c>
      <c r="O441" s="17">
        <v>0.22095837085758099</v>
      </c>
      <c r="P441" s="17">
        <v>0.26821882770267702</v>
      </c>
      <c r="Q441" s="17">
        <v>0.31684142415255701</v>
      </c>
      <c r="R441" s="17"/>
      <c r="S441" s="17">
        <v>0.28788101585424097</v>
      </c>
      <c r="T441" s="17">
        <v>0.237876836025887</v>
      </c>
      <c r="U441" s="17">
        <v>0.20660968123138099</v>
      </c>
      <c r="V441" s="17">
        <v>0.39163340790060103</v>
      </c>
      <c r="W441" s="17">
        <v>0.278061662636653</v>
      </c>
      <c r="X441" s="17">
        <v>0.34236860939123498</v>
      </c>
      <c r="Y441" s="17">
        <v>0.17105176528626001</v>
      </c>
      <c r="Z441" s="17">
        <v>0.34991103792988298</v>
      </c>
      <c r="AA441" s="17">
        <v>0.28109686184112997</v>
      </c>
      <c r="AB441" s="17">
        <v>0.220160222582959</v>
      </c>
      <c r="AC441" s="17">
        <v>0.20521565082575199</v>
      </c>
      <c r="AD441" s="17">
        <v>0.31288956409805402</v>
      </c>
      <c r="AE441" s="17"/>
      <c r="AF441" s="17">
        <v>0.28303142206314402</v>
      </c>
      <c r="AG441" s="17">
        <v>0.252643444760217</v>
      </c>
      <c r="AH441" s="17">
        <v>0.25092884789214298</v>
      </c>
      <c r="AI441" s="17">
        <v>0.39281009252861698</v>
      </c>
      <c r="AJ441" s="17">
        <v>0.29665586861891102</v>
      </c>
      <c r="AK441" s="17"/>
      <c r="AL441" s="17">
        <v>0.25652747203866799</v>
      </c>
      <c r="AM441" s="17">
        <v>0.271915781986313</v>
      </c>
      <c r="AN441" s="17">
        <v>0.34727704730532599</v>
      </c>
      <c r="AO441" s="17">
        <v>0.198670732622378</v>
      </c>
      <c r="AP441" s="17"/>
      <c r="AQ441" s="17">
        <v>0.27103875551004297</v>
      </c>
      <c r="AR441" s="17">
        <v>0.27926508998335497</v>
      </c>
      <c r="AS441" s="17"/>
      <c r="AT441" s="17">
        <v>0.28766993324541401</v>
      </c>
      <c r="AU441" s="17">
        <v>0.17631562771952999</v>
      </c>
      <c r="AV441" s="17"/>
      <c r="AW441" s="17">
        <v>0.25867896418407599</v>
      </c>
      <c r="AX441" s="17">
        <v>0.295508246181657</v>
      </c>
      <c r="AY441" s="17">
        <v>0.29237395455244702</v>
      </c>
      <c r="AZ441" s="17"/>
      <c r="BA441" s="17">
        <v>0.23028003974342001</v>
      </c>
      <c r="BB441" s="17">
        <v>0.29627609280679301</v>
      </c>
      <c r="BC441" s="17">
        <v>0.29429243907561198</v>
      </c>
      <c r="BD441" s="17">
        <v>0.26886715030654801</v>
      </c>
      <c r="BE441" s="17">
        <v>0.30691046890766199</v>
      </c>
      <c r="BF441" s="17"/>
      <c r="BG441" s="17">
        <v>0.27922110763622998</v>
      </c>
      <c r="BH441" s="17">
        <v>0.27092862388325301</v>
      </c>
      <c r="BI441" s="17"/>
      <c r="BJ441" s="17">
        <v>0.28306126192985598</v>
      </c>
      <c r="BK441" s="17">
        <v>0.25401690776817998</v>
      </c>
      <c r="BL441" s="17"/>
      <c r="BM441" s="17">
        <v>0.23744090438257501</v>
      </c>
      <c r="BN441" s="17">
        <v>0.197677108555181</v>
      </c>
      <c r="BO441" s="17">
        <v>0.27696081315170901</v>
      </c>
      <c r="BP441" s="17">
        <v>0.28012859922868799</v>
      </c>
      <c r="BQ441" s="17">
        <v>0.41939579865614801</v>
      </c>
      <c r="BR441" s="17"/>
      <c r="BS441" s="17">
        <v>0.37938924715467098</v>
      </c>
      <c r="BT441" s="17"/>
      <c r="BU441" s="17">
        <v>0.176412689771377</v>
      </c>
      <c r="BV441" s="17">
        <v>0.24945499671024601</v>
      </c>
      <c r="BW441" s="17">
        <v>0.24492394675995199</v>
      </c>
      <c r="BX441" s="17">
        <v>0.43297416500277203</v>
      </c>
      <c r="BY441" s="17">
        <v>0.18450075613181299</v>
      </c>
      <c r="BZ441" s="17"/>
      <c r="CA441" s="17">
        <v>0.37733931114767</v>
      </c>
      <c r="CB441" s="17"/>
      <c r="CC441" s="17">
        <v>0.28994937279670302</v>
      </c>
      <c r="CD441" s="17">
        <v>0.222598584507578</v>
      </c>
      <c r="CE441" s="17"/>
      <c r="CF441" s="17">
        <v>0.25840598850193502</v>
      </c>
      <c r="CG441" s="17"/>
      <c r="CH441" s="17">
        <v>0.30547123957482702</v>
      </c>
      <c r="CI441" s="17">
        <v>0.27006281974979102</v>
      </c>
    </row>
    <row r="442" spans="2:87" x14ac:dyDescent="0.35">
      <c r="B442" t="s">
        <v>159</v>
      </c>
      <c r="C442" s="17">
        <v>0.26451078447896698</v>
      </c>
      <c r="D442" s="17">
        <v>0.28932411858961798</v>
      </c>
      <c r="E442" s="17">
        <v>0.240457162652778</v>
      </c>
      <c r="F442" s="17"/>
      <c r="G442" s="17">
        <v>0.313782924586612</v>
      </c>
      <c r="H442" s="17">
        <v>0.29185532373274198</v>
      </c>
      <c r="I442" s="17">
        <v>0.26335163976435699</v>
      </c>
      <c r="J442" s="17">
        <v>0.266478989555895</v>
      </c>
      <c r="K442" s="17">
        <v>0.26222757613846698</v>
      </c>
      <c r="L442" s="17">
        <v>0.20218010857934299</v>
      </c>
      <c r="M442" s="17"/>
      <c r="N442" s="17">
        <v>0.27823316802800802</v>
      </c>
      <c r="O442" s="17">
        <v>0.29961585962077603</v>
      </c>
      <c r="P442" s="17">
        <v>0.26933517213659902</v>
      </c>
      <c r="Q442" s="17">
        <v>0.21998508485781601</v>
      </c>
      <c r="R442" s="17"/>
      <c r="S442" s="17">
        <v>0.25234123914436801</v>
      </c>
      <c r="T442" s="17">
        <v>0.300132288237205</v>
      </c>
      <c r="U442" s="17">
        <v>0.21238094444443401</v>
      </c>
      <c r="V442" s="17">
        <v>0.20167013150517801</v>
      </c>
      <c r="W442" s="17">
        <v>0.23715919800037599</v>
      </c>
      <c r="X442" s="17">
        <v>0.27703186371458099</v>
      </c>
      <c r="Y442" s="17">
        <v>0.29683825532088098</v>
      </c>
      <c r="Z442" s="17">
        <v>0.21203528427957</v>
      </c>
      <c r="AA442" s="17">
        <v>0.25138002465770698</v>
      </c>
      <c r="AB442" s="17">
        <v>0.36155634260741498</v>
      </c>
      <c r="AC442" s="17">
        <v>0.29082837676910001</v>
      </c>
      <c r="AD442" s="17">
        <v>0.28040416836842902</v>
      </c>
      <c r="AE442" s="17"/>
      <c r="AF442" s="17">
        <v>0.276125724334845</v>
      </c>
      <c r="AG442" s="17">
        <v>0.27290777161233598</v>
      </c>
      <c r="AH442" s="17">
        <v>0.25828818636467499</v>
      </c>
      <c r="AI442" s="17">
        <v>0.18224850121130801</v>
      </c>
      <c r="AJ442" s="17">
        <v>0.31806797099019701</v>
      </c>
      <c r="AK442" s="17"/>
      <c r="AL442" s="17">
        <v>0.22945166447915499</v>
      </c>
      <c r="AM442" s="17">
        <v>0.26885376999650401</v>
      </c>
      <c r="AN442" s="17">
        <v>0.30424673193588497</v>
      </c>
      <c r="AO442" s="17">
        <v>0.32291734806644101</v>
      </c>
      <c r="AP442" s="17"/>
      <c r="AQ442" s="17">
        <v>0.25197796182619098</v>
      </c>
      <c r="AR442" s="17">
        <v>0.28134845880791098</v>
      </c>
      <c r="AS442" s="17"/>
      <c r="AT442" s="17">
        <v>0.29124828894259802</v>
      </c>
      <c r="AU442" s="17">
        <v>0.17316703241676301</v>
      </c>
      <c r="AV442" s="17"/>
      <c r="AW442" s="17">
        <v>0.22640369002018801</v>
      </c>
      <c r="AX442" s="17">
        <v>0.21743027672217</v>
      </c>
      <c r="AY442" s="17">
        <v>0.32693334300612698</v>
      </c>
      <c r="AZ442" s="17"/>
      <c r="BA442" s="17">
        <v>0.320200509259571</v>
      </c>
      <c r="BB442" s="17">
        <v>0.26382151006638399</v>
      </c>
      <c r="BC442" s="17">
        <v>0.242432576887507</v>
      </c>
      <c r="BD442" s="17">
        <v>0.163587835326544</v>
      </c>
      <c r="BE442" s="17">
        <v>0.24375756670552001</v>
      </c>
      <c r="BF442" s="17"/>
      <c r="BG442" s="17">
        <v>0.26178632778001298</v>
      </c>
      <c r="BH442" s="17">
        <v>0.26662199777662199</v>
      </c>
      <c r="BI442" s="17"/>
      <c r="BJ442" s="17">
        <v>0.26406796690296802</v>
      </c>
      <c r="BK442" s="17">
        <v>0.25659984243552098</v>
      </c>
      <c r="BL442" s="17"/>
      <c r="BM442" s="17">
        <v>0.32070844658963599</v>
      </c>
      <c r="BN442" s="17">
        <v>0.32623922680114198</v>
      </c>
      <c r="BO442" s="17">
        <v>0.28480313642312499</v>
      </c>
      <c r="BP442" s="17">
        <v>0.124119255298974</v>
      </c>
      <c r="BQ442" s="17">
        <v>0.20127589490311801</v>
      </c>
      <c r="BR442" s="17"/>
      <c r="BS442" s="17">
        <v>0.29464578371483002</v>
      </c>
      <c r="BT442" s="17"/>
      <c r="BU442" s="17">
        <v>0.308080388800411</v>
      </c>
      <c r="BV442" s="17">
        <v>0.309292987500631</v>
      </c>
      <c r="BW442" s="17">
        <v>0.16128537898659701</v>
      </c>
      <c r="BX442" s="17">
        <v>0.257619992687252</v>
      </c>
      <c r="BY442" s="17">
        <v>0.36935604470779299</v>
      </c>
      <c r="BZ442" s="17"/>
      <c r="CA442" s="17">
        <v>0.32353967393378302</v>
      </c>
      <c r="CB442" s="17"/>
      <c r="CC442" s="17">
        <v>0.241039775986957</v>
      </c>
      <c r="CD442" s="17">
        <v>0.40982178240235601</v>
      </c>
      <c r="CE442" s="17"/>
      <c r="CF442" s="17">
        <v>0.26536918736519199</v>
      </c>
      <c r="CG442" s="17"/>
      <c r="CH442" s="17">
        <v>0.224741071145344</v>
      </c>
      <c r="CI442" s="17">
        <v>0.36036182084451501</v>
      </c>
    </row>
    <row r="443" spans="2:87" x14ac:dyDescent="0.35">
      <c r="B443" t="s">
        <v>160</v>
      </c>
      <c r="C443" s="17">
        <v>0.13834211164906501</v>
      </c>
      <c r="D443" s="17">
        <v>0.13723516347734299</v>
      </c>
      <c r="E443" s="17">
        <v>0.139415168280031</v>
      </c>
      <c r="F443" s="17"/>
      <c r="G443" s="17">
        <v>0.106433586409447</v>
      </c>
      <c r="H443" s="17">
        <v>0.147159388865649</v>
      </c>
      <c r="I443" s="17">
        <v>0.10887048834655801</v>
      </c>
      <c r="J443" s="17">
        <v>0.18735270613847299</v>
      </c>
      <c r="K443" s="17">
        <v>0.12916346181047</v>
      </c>
      <c r="L443" s="17">
        <v>0.145790806003225</v>
      </c>
      <c r="M443" s="17"/>
      <c r="N443" s="17">
        <v>0.163603562634382</v>
      </c>
      <c r="O443" s="17">
        <v>0.16437031931132601</v>
      </c>
      <c r="P443" s="17">
        <v>0.13002761920168199</v>
      </c>
      <c r="Q443" s="17">
        <v>9.9456241574676002E-2</v>
      </c>
      <c r="R443" s="17"/>
      <c r="S443" s="17">
        <v>0.12970461531909899</v>
      </c>
      <c r="T443" s="17">
        <v>0.15611568385111399</v>
      </c>
      <c r="U443" s="17">
        <v>0.25941760391021801</v>
      </c>
      <c r="V443" s="17">
        <v>0.15588220916437101</v>
      </c>
      <c r="W443" s="17">
        <v>1.9429737595984299E-2</v>
      </c>
      <c r="X443" s="17">
        <v>9.1911944273307497E-2</v>
      </c>
      <c r="Y443" s="17">
        <v>0.22253314541126001</v>
      </c>
      <c r="Z443" s="17">
        <v>0.22062579706163599</v>
      </c>
      <c r="AA443" s="17">
        <v>9.9587914740214806E-2</v>
      </c>
      <c r="AB443" s="17">
        <v>0.130730217549621</v>
      </c>
      <c r="AC443" s="17">
        <v>0.124296054983792</v>
      </c>
      <c r="AD443" s="17">
        <v>0.123260485965083</v>
      </c>
      <c r="AE443" s="17"/>
      <c r="AF443" s="17">
        <v>0.14981977341705399</v>
      </c>
      <c r="AG443" s="17">
        <v>0.14667584102206199</v>
      </c>
      <c r="AH443" s="17">
        <v>0.10893339446221501</v>
      </c>
      <c r="AI443" s="17">
        <v>0.14699493795422799</v>
      </c>
      <c r="AJ443" s="17">
        <v>0.13475047755071701</v>
      </c>
      <c r="AK443" s="17"/>
      <c r="AL443" s="17">
        <v>0.162369755819322</v>
      </c>
      <c r="AM443" s="17">
        <v>0.115891275291176</v>
      </c>
      <c r="AN443" s="17">
        <v>8.1458291727477802E-2</v>
      </c>
      <c r="AO443" s="17">
        <v>0.26223244834716197</v>
      </c>
      <c r="AP443" s="17"/>
      <c r="AQ443" s="17">
        <v>0.14370402145028599</v>
      </c>
      <c r="AR443" s="17">
        <v>0.131138459804991</v>
      </c>
      <c r="AS443" s="17"/>
      <c r="AT443" s="17">
        <v>0.14333259759330599</v>
      </c>
      <c r="AU443" s="17">
        <v>0.136961680533952</v>
      </c>
      <c r="AV443" s="17"/>
      <c r="AW443" s="17">
        <v>0.15245406858268401</v>
      </c>
      <c r="AX443" s="17">
        <v>0.122641166564233</v>
      </c>
      <c r="AY443" s="17">
        <v>0.13154429765242201</v>
      </c>
      <c r="AZ443" s="17"/>
      <c r="BA443" s="17">
        <v>0.164542300677748</v>
      </c>
      <c r="BB443" s="17">
        <v>0.14917203549448499</v>
      </c>
      <c r="BC443" s="17">
        <v>0.115084817143889</v>
      </c>
      <c r="BD443" s="17">
        <v>0.11010964223866899</v>
      </c>
      <c r="BE443" s="17">
        <v>0.121488270352856</v>
      </c>
      <c r="BF443" s="17"/>
      <c r="BG443" s="17">
        <v>0.14870496480755399</v>
      </c>
      <c r="BH443" s="17">
        <v>0.13031181577457099</v>
      </c>
      <c r="BI443" s="17"/>
      <c r="BJ443" s="17">
        <v>0.140779937863312</v>
      </c>
      <c r="BK443" s="17">
        <v>0.11662771622059399</v>
      </c>
      <c r="BL443" s="17"/>
      <c r="BM443" s="17">
        <v>6.9800325415781794E-2</v>
      </c>
      <c r="BN443" s="17">
        <v>0.13657019869710199</v>
      </c>
      <c r="BO443" s="17">
        <v>0.15476347153466299</v>
      </c>
      <c r="BP443" s="17">
        <v>0.184077340942117</v>
      </c>
      <c r="BQ443" s="17">
        <v>9.3094979337218303E-2</v>
      </c>
      <c r="BR443" s="17"/>
      <c r="BS443" s="17">
        <v>6.2489306653024997E-2</v>
      </c>
      <c r="BT443" s="17"/>
      <c r="BU443" s="17">
        <v>0.145863910641119</v>
      </c>
      <c r="BV443" s="17">
        <v>0.18244785605675201</v>
      </c>
      <c r="BW443" s="17">
        <v>0.19753141451249201</v>
      </c>
      <c r="BX443" s="17">
        <v>6.2762846738379993E-2</v>
      </c>
      <c r="BY443" s="17">
        <v>8.8835108146055997E-2</v>
      </c>
      <c r="BZ443" s="17"/>
      <c r="CA443" s="17">
        <v>3.57286095957213E-2</v>
      </c>
      <c r="CB443" s="17"/>
      <c r="CC443" s="17">
        <v>0.13195314735970801</v>
      </c>
      <c r="CD443" s="17">
        <v>0.160858416236727</v>
      </c>
      <c r="CE443" s="17"/>
      <c r="CF443" s="17">
        <v>0.16448778859759799</v>
      </c>
      <c r="CG443" s="17"/>
      <c r="CH443" s="17">
        <v>0.15743134523896099</v>
      </c>
      <c r="CI443" s="17">
        <v>6.0327958986061497E-2</v>
      </c>
    </row>
    <row r="444" spans="2:87" x14ac:dyDescent="0.35">
      <c r="B444" t="s">
        <v>161</v>
      </c>
      <c r="C444" s="17">
        <v>0.224645063349666</v>
      </c>
      <c r="D444" s="17">
        <v>0.15332977153169999</v>
      </c>
      <c r="E444" s="17">
        <v>0.29377688788256501</v>
      </c>
      <c r="F444" s="17"/>
      <c r="G444" s="17">
        <v>0.15318412627979999</v>
      </c>
      <c r="H444" s="17">
        <v>0.169833916992323</v>
      </c>
      <c r="I444" s="17">
        <v>0.23844884308652201</v>
      </c>
      <c r="J444" s="17">
        <v>0.164901676258359</v>
      </c>
      <c r="K444" s="17">
        <v>0.19437400500683499</v>
      </c>
      <c r="L444" s="17">
        <v>0.39676727947623303</v>
      </c>
      <c r="M444" s="17"/>
      <c r="N444" s="17">
        <v>0.19521385585569401</v>
      </c>
      <c r="O444" s="17">
        <v>0.227279387927636</v>
      </c>
      <c r="P444" s="17">
        <v>0.165649804910981</v>
      </c>
      <c r="Q444" s="17">
        <v>0.30031633469033198</v>
      </c>
      <c r="R444" s="17"/>
      <c r="S444" s="17">
        <v>0.25139765070099801</v>
      </c>
      <c r="T444" s="17">
        <v>0.20756396907686001</v>
      </c>
      <c r="U444" s="17">
        <v>0.24946991481570099</v>
      </c>
      <c r="V444" s="17">
        <v>0.18291924068349499</v>
      </c>
      <c r="W444" s="17">
        <v>0.33777926782365802</v>
      </c>
      <c r="X444" s="17">
        <v>0.14645068228788399</v>
      </c>
      <c r="Y444" s="17">
        <v>0.27807059022624497</v>
      </c>
      <c r="Z444" s="17">
        <v>0.17595160726291301</v>
      </c>
      <c r="AA444" s="17">
        <v>0.20802453787640399</v>
      </c>
      <c r="AB444" s="17">
        <v>0.20673241139743601</v>
      </c>
      <c r="AC444" s="17">
        <v>0.24771426559687501</v>
      </c>
      <c r="AD444" s="17">
        <v>0.181565709447428</v>
      </c>
      <c r="AE444" s="17"/>
      <c r="AF444" s="17">
        <v>0.25177814820768801</v>
      </c>
      <c r="AG444" s="17">
        <v>0.24163302052608299</v>
      </c>
      <c r="AH444" s="17">
        <v>0.199121842663252</v>
      </c>
      <c r="AI444" s="17">
        <v>0.21325851370916399</v>
      </c>
      <c r="AJ444" s="17">
        <v>0.15297848340644701</v>
      </c>
      <c r="AK444" s="17"/>
      <c r="AL444" s="17">
        <v>0.27762031107702301</v>
      </c>
      <c r="AM444" s="17">
        <v>0.234806315553239</v>
      </c>
      <c r="AN444" s="17">
        <v>0.160865467766766</v>
      </c>
      <c r="AO444" s="17">
        <v>6.7443018369681196E-2</v>
      </c>
      <c r="AP444" s="17"/>
      <c r="AQ444" s="17">
        <v>0.23886055448196999</v>
      </c>
      <c r="AR444" s="17">
        <v>0.20554674713287299</v>
      </c>
      <c r="AS444" s="17"/>
      <c r="AT444" s="17">
        <v>0.18948111773451101</v>
      </c>
      <c r="AU444" s="17">
        <v>0.40133162525145699</v>
      </c>
      <c r="AV444" s="17"/>
      <c r="AW444" s="17">
        <v>0.25576747610558698</v>
      </c>
      <c r="AX444" s="17">
        <v>0.23705333150059801</v>
      </c>
      <c r="AY444" s="17">
        <v>0.185654456445283</v>
      </c>
      <c r="AZ444" s="17"/>
      <c r="BA444" s="17">
        <v>0.18483796727127499</v>
      </c>
      <c r="BB444" s="17">
        <v>0.202782878114626</v>
      </c>
      <c r="BC444" s="17">
        <v>0.24913262079857901</v>
      </c>
      <c r="BD444" s="17">
        <v>0.32900363005213601</v>
      </c>
      <c r="BE444" s="17">
        <v>0.24914869955368099</v>
      </c>
      <c r="BF444" s="17"/>
      <c r="BG444" s="17">
        <v>0.22988863368214699</v>
      </c>
      <c r="BH444" s="17">
        <v>0.22058175949265399</v>
      </c>
      <c r="BI444" s="17"/>
      <c r="BJ444" s="17">
        <v>0.212597328576133</v>
      </c>
      <c r="BK444" s="17">
        <v>0.27670790662280398</v>
      </c>
      <c r="BL444" s="17"/>
      <c r="BM444" s="17">
        <v>0.34548168814861402</v>
      </c>
      <c r="BN444" s="17">
        <v>0.25239599562123799</v>
      </c>
      <c r="BO444" s="17">
        <v>0.17592760459003601</v>
      </c>
      <c r="BP444" s="17">
        <v>0.33035626665486001</v>
      </c>
      <c r="BQ444" s="17">
        <v>0.144910356087317</v>
      </c>
      <c r="BR444" s="17"/>
      <c r="BS444" s="17">
        <v>0.10844545238528799</v>
      </c>
      <c r="BT444" s="17"/>
      <c r="BU444" s="17">
        <v>0.29142792975137899</v>
      </c>
      <c r="BV444" s="17">
        <v>0.16134828276163299</v>
      </c>
      <c r="BW444" s="17">
        <v>0.26547385926793499</v>
      </c>
      <c r="BX444" s="17">
        <v>0.123909517556476</v>
      </c>
      <c r="BY444" s="17">
        <v>0.2598859581697</v>
      </c>
      <c r="BZ444" s="17"/>
      <c r="CA444" s="17">
        <v>8.5709709604219406E-2</v>
      </c>
      <c r="CB444" s="17"/>
      <c r="CC444" s="17">
        <v>0.22983150869562</v>
      </c>
      <c r="CD444" s="17">
        <v>0.13638851430274301</v>
      </c>
      <c r="CE444" s="17"/>
      <c r="CF444" s="17">
        <v>0.247807119972136</v>
      </c>
      <c r="CG444" s="17"/>
      <c r="CH444" s="17">
        <v>0.25931523457071898</v>
      </c>
      <c r="CI444" s="17">
        <v>0.11536128737432801</v>
      </c>
    </row>
    <row r="445" spans="2:87" x14ac:dyDescent="0.35"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  <c r="BA445" s="17"/>
      <c r="BB445" s="17"/>
      <c r="BC445" s="17"/>
      <c r="BD445" s="17"/>
      <c r="BE445" s="17"/>
      <c r="BF445" s="17"/>
      <c r="BG445" s="17"/>
      <c r="BH445" s="17"/>
      <c r="BI445" s="17"/>
      <c r="BJ445" s="17"/>
      <c r="BK445" s="17"/>
      <c r="BL445" s="17"/>
      <c r="BM445" s="17"/>
      <c r="BN445" s="17"/>
      <c r="BO445" s="17"/>
      <c r="BP445" s="17"/>
      <c r="BQ445" s="17"/>
      <c r="BR445" s="17"/>
      <c r="BS445" s="17"/>
      <c r="BT445" s="17"/>
      <c r="BU445" s="17"/>
      <c r="BV445" s="17"/>
      <c r="BW445" s="17"/>
      <c r="BX445" s="17"/>
      <c r="BY445" s="17"/>
      <c r="BZ445" s="17"/>
      <c r="CA445" s="17"/>
      <c r="CB445" s="17"/>
      <c r="CC445" s="17"/>
      <c r="CD445" s="17"/>
      <c r="CE445" s="17"/>
      <c r="CF445" s="17"/>
      <c r="CG445" s="17"/>
      <c r="CH445" s="17"/>
      <c r="CI445" s="17"/>
    </row>
    <row r="446" spans="2:87" x14ac:dyDescent="0.35">
      <c r="B446" s="6" t="s">
        <v>211</v>
      </c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  <c r="BA446" s="17"/>
      <c r="BB446" s="17"/>
      <c r="BC446" s="17"/>
      <c r="BD446" s="17"/>
      <c r="BE446" s="17"/>
      <c r="BF446" s="17"/>
      <c r="BG446" s="17"/>
      <c r="BH446" s="17"/>
      <c r="BI446" s="17"/>
      <c r="BJ446" s="17"/>
      <c r="BK446" s="17"/>
      <c r="BL446" s="17"/>
      <c r="BM446" s="17"/>
      <c r="BN446" s="17"/>
      <c r="BO446" s="17"/>
      <c r="BP446" s="17"/>
      <c r="BQ446" s="17"/>
      <c r="BR446" s="17"/>
      <c r="BS446" s="17"/>
      <c r="BT446" s="17"/>
      <c r="BU446" s="17"/>
      <c r="BV446" s="17"/>
      <c r="BW446" s="17"/>
      <c r="BX446" s="17"/>
      <c r="BY446" s="17"/>
      <c r="BZ446" s="17"/>
      <c r="CA446" s="17"/>
      <c r="CB446" s="17"/>
      <c r="CC446" s="17"/>
      <c r="CD446" s="17"/>
      <c r="CE446" s="17"/>
      <c r="CF446" s="17"/>
      <c r="CG446" s="17"/>
      <c r="CH446" s="17"/>
      <c r="CI446" s="17"/>
    </row>
    <row r="447" spans="2:87" x14ac:dyDescent="0.35">
      <c r="B447" s="24" t="s">
        <v>163</v>
      </c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/>
      <c r="BA447" s="17"/>
      <c r="BB447" s="17"/>
      <c r="BC447" s="17"/>
      <c r="BD447" s="17"/>
      <c r="BE447" s="17"/>
      <c r="BF447" s="17"/>
      <c r="BG447" s="17"/>
      <c r="BH447" s="17"/>
      <c r="BI447" s="17"/>
      <c r="BJ447" s="17"/>
      <c r="BK447" s="17"/>
      <c r="BL447" s="17"/>
      <c r="BM447" s="17"/>
      <c r="BN447" s="17"/>
      <c r="BO447" s="17"/>
      <c r="BP447" s="17"/>
      <c r="BQ447" s="17"/>
      <c r="BR447" s="17"/>
      <c r="BS447" s="17"/>
      <c r="BT447" s="17"/>
      <c r="BU447" s="17"/>
      <c r="BV447" s="17"/>
      <c r="BW447" s="17"/>
      <c r="BX447" s="17"/>
      <c r="BY447" s="17"/>
      <c r="BZ447" s="17"/>
      <c r="CA447" s="17"/>
      <c r="CB447" s="17"/>
      <c r="CC447" s="17"/>
      <c r="CD447" s="17"/>
      <c r="CE447" s="17"/>
      <c r="CF447" s="17"/>
      <c r="CG447" s="17"/>
      <c r="CH447" s="17"/>
      <c r="CI447" s="17"/>
    </row>
    <row r="448" spans="2:87" x14ac:dyDescent="0.35">
      <c r="B448" t="s">
        <v>157</v>
      </c>
      <c r="C448" s="17">
        <v>0.110878711465666</v>
      </c>
      <c r="D448" s="17">
        <v>0.13330724448501399</v>
      </c>
      <c r="E448" s="17">
        <v>8.9136875041837094E-2</v>
      </c>
      <c r="F448" s="17"/>
      <c r="G448" s="17">
        <v>6.2335938133803899E-2</v>
      </c>
      <c r="H448" s="17">
        <v>0.16306006314711299</v>
      </c>
      <c r="I448" s="17">
        <v>0.117775770245735</v>
      </c>
      <c r="J448" s="17">
        <v>9.7741228547408507E-2</v>
      </c>
      <c r="K448" s="17">
        <v>0.147267165512391</v>
      </c>
      <c r="L448" s="17">
        <v>7.7893124941412206E-2</v>
      </c>
      <c r="M448" s="17"/>
      <c r="N448" s="17">
        <v>0.13895076388654401</v>
      </c>
      <c r="O448" s="17">
        <v>5.8190455827686199E-2</v>
      </c>
      <c r="P448" s="17">
        <v>0.119048226688251</v>
      </c>
      <c r="Q448" s="17">
        <v>0.1204274801766</v>
      </c>
      <c r="R448" s="17"/>
      <c r="S448" s="17">
        <v>0.114083633151601</v>
      </c>
      <c r="T448" s="17">
        <v>0.16134311739719601</v>
      </c>
      <c r="U448" s="17">
        <v>9.2240921997898601E-2</v>
      </c>
      <c r="V448" s="17">
        <v>8.85927665180304E-2</v>
      </c>
      <c r="W448" s="17">
        <v>0.13638288851677699</v>
      </c>
      <c r="X448" s="17">
        <v>0.13883093624973999</v>
      </c>
      <c r="Y448" s="17">
        <v>3.0659298107229099E-2</v>
      </c>
      <c r="Z448" s="17">
        <v>0.11452190718732</v>
      </c>
      <c r="AA448" s="17">
        <v>0.100480697251408</v>
      </c>
      <c r="AB448" s="17">
        <v>0.15026000665874301</v>
      </c>
      <c r="AC448" s="17">
        <v>3.7722192133328697E-2</v>
      </c>
      <c r="AD448" s="17">
        <v>5.7472142168679699E-2</v>
      </c>
      <c r="AE448" s="17"/>
      <c r="AF448" s="17">
        <v>0.10179400540299</v>
      </c>
      <c r="AG448" s="17">
        <v>8.9290492377706601E-2</v>
      </c>
      <c r="AH448" s="17">
        <v>0.174482118059584</v>
      </c>
      <c r="AI448" s="17">
        <v>9.6634100252567301E-2</v>
      </c>
      <c r="AJ448" s="17">
        <v>0.123183628316025</v>
      </c>
      <c r="AK448" s="17"/>
      <c r="AL448" s="17">
        <v>6.9833484709730498E-2</v>
      </c>
      <c r="AM448" s="17">
        <v>0.126931693040892</v>
      </c>
      <c r="AN448" s="17">
        <v>0.136835289013541</v>
      </c>
      <c r="AO448" s="17">
        <v>0.17858461919884699</v>
      </c>
      <c r="AP448" s="17"/>
      <c r="AQ448" s="17">
        <v>0.124383003150875</v>
      </c>
      <c r="AR448" s="17">
        <v>9.2735881894209699E-2</v>
      </c>
      <c r="AS448" s="17"/>
      <c r="AT448" s="17">
        <v>0.117007500340188</v>
      </c>
      <c r="AU448" s="17">
        <v>8.7788029050195296E-2</v>
      </c>
      <c r="AV448" s="17"/>
      <c r="AW448" s="17">
        <v>9.71932576560008E-2</v>
      </c>
      <c r="AX448" s="17">
        <v>8.2637835651355407E-2</v>
      </c>
      <c r="AY448" s="17">
        <v>0.14372137028913801</v>
      </c>
      <c r="AZ448" s="17"/>
      <c r="BA448" s="17">
        <v>0.143298326744315</v>
      </c>
      <c r="BB448" s="17">
        <v>8.7122629241346602E-2</v>
      </c>
      <c r="BC448" s="17">
        <v>0.114343620539215</v>
      </c>
      <c r="BD448" s="17">
        <v>6.7583293264359606E-2</v>
      </c>
      <c r="BE448" s="17">
        <v>8.9316032482510396E-2</v>
      </c>
      <c r="BF448" s="17"/>
      <c r="BG448" s="17">
        <v>7.9585556746488706E-2</v>
      </c>
      <c r="BH448" s="17">
        <v>0.135128142331669</v>
      </c>
      <c r="BI448" s="17"/>
      <c r="BJ448" s="17">
        <v>0.104602255197907</v>
      </c>
      <c r="BK448" s="17">
        <v>0.128697174635273</v>
      </c>
      <c r="BL448" s="17"/>
      <c r="BM448" s="17">
        <v>5.6131381064396899E-2</v>
      </c>
      <c r="BN448" s="17">
        <v>9.1225763959994793E-2</v>
      </c>
      <c r="BO448" s="17">
        <v>8.6395005547052206E-2</v>
      </c>
      <c r="BP448" s="17">
        <v>0.109858008174538</v>
      </c>
      <c r="BQ448" s="17">
        <v>0.24545887112336001</v>
      </c>
      <c r="BR448" s="17"/>
      <c r="BS448" s="17">
        <v>0.172162932516018</v>
      </c>
      <c r="BT448" s="17"/>
      <c r="BU448" s="17">
        <v>0.114470795910922</v>
      </c>
      <c r="BV448" s="17">
        <v>6.5686803373814301E-2</v>
      </c>
      <c r="BW448" s="17">
        <v>0.140548074991768</v>
      </c>
      <c r="BX448" s="17">
        <v>0.18498570267190301</v>
      </c>
      <c r="BY448" s="17">
        <v>4.2810766959244503E-2</v>
      </c>
      <c r="BZ448" s="17"/>
      <c r="CA448" s="17">
        <v>0.134203184745674</v>
      </c>
      <c r="CB448" s="17"/>
      <c r="CC448" s="17">
        <v>0.111754118090547</v>
      </c>
      <c r="CD448" s="17">
        <v>0.11385380320848799</v>
      </c>
      <c r="CE448" s="17"/>
      <c r="CF448" s="17">
        <v>6.0688095210052001E-2</v>
      </c>
      <c r="CG448" s="17"/>
      <c r="CH448" s="17">
        <v>9.5691743244001107E-2</v>
      </c>
      <c r="CI448" s="17">
        <v>0.16769022772737799</v>
      </c>
    </row>
    <row r="449" spans="2:87" x14ac:dyDescent="0.35">
      <c r="B449" t="s">
        <v>158</v>
      </c>
      <c r="C449" s="17">
        <v>0.25947578080766398</v>
      </c>
      <c r="D449" s="17">
        <v>0.29206676720473601</v>
      </c>
      <c r="E449" s="17">
        <v>0.227882635838033</v>
      </c>
      <c r="F449" s="17"/>
      <c r="G449" s="17">
        <v>0.32480730861130802</v>
      </c>
      <c r="H449" s="17">
        <v>0.34912449216123098</v>
      </c>
      <c r="I449" s="17">
        <v>0.25885618378737102</v>
      </c>
      <c r="J449" s="17">
        <v>0.20798436006726301</v>
      </c>
      <c r="K449" s="17">
        <v>0.228131694437812</v>
      </c>
      <c r="L449" s="17">
        <v>0.200402279489025</v>
      </c>
      <c r="M449" s="17"/>
      <c r="N449" s="17">
        <v>0.27229904112834802</v>
      </c>
      <c r="O449" s="17">
        <v>0.23127217469169101</v>
      </c>
      <c r="P449" s="17">
        <v>0.29519131629177903</v>
      </c>
      <c r="Q449" s="17">
        <v>0.236444871238495</v>
      </c>
      <c r="R449" s="17"/>
      <c r="S449" s="17">
        <v>0.31089183457470998</v>
      </c>
      <c r="T449" s="17">
        <v>0.25609951724415497</v>
      </c>
      <c r="U449" s="17">
        <v>0.14680559095267301</v>
      </c>
      <c r="V449" s="17">
        <v>0.28369504497945702</v>
      </c>
      <c r="W449" s="17">
        <v>0.26883995789241699</v>
      </c>
      <c r="X449" s="17">
        <v>0.176220875549365</v>
      </c>
      <c r="Y449" s="17">
        <v>0.23028411807608601</v>
      </c>
      <c r="Z449" s="17">
        <v>0.27996887488814698</v>
      </c>
      <c r="AA449" s="17">
        <v>0.31059656354531101</v>
      </c>
      <c r="AB449" s="17">
        <v>0.234012506800748</v>
      </c>
      <c r="AC449" s="17">
        <v>0.390655957343991</v>
      </c>
      <c r="AD449" s="17">
        <v>0.120115804449883</v>
      </c>
      <c r="AE449" s="17"/>
      <c r="AF449" s="17">
        <v>0.237144717171693</v>
      </c>
      <c r="AG449" s="17">
        <v>0.25725585370612702</v>
      </c>
      <c r="AH449" s="17">
        <v>0.24575012331621299</v>
      </c>
      <c r="AI449" s="17">
        <v>0.349578839511133</v>
      </c>
      <c r="AJ449" s="17">
        <v>0.27962555391685001</v>
      </c>
      <c r="AK449" s="17"/>
      <c r="AL449" s="17">
        <v>0.23418113026734999</v>
      </c>
      <c r="AM449" s="17">
        <v>0.230858198127806</v>
      </c>
      <c r="AN449" s="17">
        <v>0.31314213648926398</v>
      </c>
      <c r="AO449" s="17">
        <v>0.38849024779036501</v>
      </c>
      <c r="AP449" s="17"/>
      <c r="AQ449" s="17">
        <v>0.25537088684769998</v>
      </c>
      <c r="AR449" s="17">
        <v>0.264990649211024</v>
      </c>
      <c r="AS449" s="17"/>
      <c r="AT449" s="17">
        <v>0.28652677172423402</v>
      </c>
      <c r="AU449" s="17">
        <v>0.160715587731731</v>
      </c>
      <c r="AV449" s="17"/>
      <c r="AW449" s="17">
        <v>0.23703916177929299</v>
      </c>
      <c r="AX449" s="17">
        <v>0.28667376011734302</v>
      </c>
      <c r="AY449" s="17">
        <v>0.27332162301544599</v>
      </c>
      <c r="AZ449" s="17"/>
      <c r="BA449" s="17">
        <v>0.28693961777947302</v>
      </c>
      <c r="BB449" s="17">
        <v>0.27458008077468199</v>
      </c>
      <c r="BC449" s="17">
        <v>0.25294525632692699</v>
      </c>
      <c r="BD449" s="17">
        <v>0.20856324862093101</v>
      </c>
      <c r="BE449" s="17">
        <v>0.12772043983997899</v>
      </c>
      <c r="BF449" s="17"/>
      <c r="BG449" s="17">
        <v>0.229651085578126</v>
      </c>
      <c r="BH449" s="17">
        <v>0.28258728527432703</v>
      </c>
      <c r="BI449" s="17"/>
      <c r="BJ449" s="17">
        <v>0.27881027796123797</v>
      </c>
      <c r="BK449" s="17">
        <v>0.19918051625133301</v>
      </c>
      <c r="BL449" s="17"/>
      <c r="BM449" s="17">
        <v>0.21317284215392901</v>
      </c>
      <c r="BN449" s="17">
        <v>0.291688195154931</v>
      </c>
      <c r="BO449" s="17">
        <v>0.26065931279950699</v>
      </c>
      <c r="BP449" s="17">
        <v>0.13061649832036101</v>
      </c>
      <c r="BQ449" s="17">
        <v>0.41942194261988902</v>
      </c>
      <c r="BR449" s="17"/>
      <c r="BS449" s="17">
        <v>0.43793160036788598</v>
      </c>
      <c r="BT449" s="17"/>
      <c r="BU449" s="17">
        <v>0.23900320485654999</v>
      </c>
      <c r="BV449" s="17">
        <v>0.24776470785639901</v>
      </c>
      <c r="BW449" s="17">
        <v>0.13875273979174799</v>
      </c>
      <c r="BX449" s="17">
        <v>0.47393485489259002</v>
      </c>
      <c r="BY449" s="17">
        <v>0.17342225700628999</v>
      </c>
      <c r="BZ449" s="17"/>
      <c r="CA449" s="17">
        <v>0.437544230578648</v>
      </c>
      <c r="CB449" s="17"/>
      <c r="CC449" s="17">
        <v>0.27089257269887701</v>
      </c>
      <c r="CD449" s="17">
        <v>0.22490046068123701</v>
      </c>
      <c r="CE449" s="17"/>
      <c r="CF449" s="17">
        <v>0.21364950902799201</v>
      </c>
      <c r="CG449" s="17"/>
      <c r="CH449" s="17">
        <v>0.24800372348776001</v>
      </c>
      <c r="CI449" s="17">
        <v>0.43460903883389401</v>
      </c>
    </row>
    <row r="450" spans="2:87" x14ac:dyDescent="0.35">
      <c r="B450" t="s">
        <v>159</v>
      </c>
      <c r="C450" s="17">
        <v>0.241533492432182</v>
      </c>
      <c r="D450" s="17">
        <v>0.25459262498123397</v>
      </c>
      <c r="E450" s="17">
        <v>0.228874192625384</v>
      </c>
      <c r="F450" s="17"/>
      <c r="G450" s="17">
        <v>0.27795646925592399</v>
      </c>
      <c r="H450" s="17">
        <v>0.20446352665890499</v>
      </c>
      <c r="I450" s="17">
        <v>0.25805843522313698</v>
      </c>
      <c r="J450" s="17">
        <v>0.23597649485671601</v>
      </c>
      <c r="K450" s="17">
        <v>0.29134273160393998</v>
      </c>
      <c r="L450" s="17">
        <v>0.197038840141252</v>
      </c>
      <c r="M450" s="17"/>
      <c r="N450" s="17">
        <v>0.248166614784601</v>
      </c>
      <c r="O450" s="17">
        <v>0.28694183986036298</v>
      </c>
      <c r="P450" s="17">
        <v>0.25140404256154297</v>
      </c>
      <c r="Q450" s="17">
        <v>0.19141563634950201</v>
      </c>
      <c r="R450" s="17"/>
      <c r="S450" s="17">
        <v>0.201500320540943</v>
      </c>
      <c r="T450" s="17">
        <v>0.22542121715550201</v>
      </c>
      <c r="U450" s="17">
        <v>0.28466982574151201</v>
      </c>
      <c r="V450" s="17">
        <v>0.199413779359118</v>
      </c>
      <c r="W450" s="17">
        <v>0.18040225719063699</v>
      </c>
      <c r="X450" s="17">
        <v>0.36499222219709698</v>
      </c>
      <c r="Y450" s="17">
        <v>0.19602622811732401</v>
      </c>
      <c r="Z450" s="17">
        <v>0.20181976084126599</v>
      </c>
      <c r="AA450" s="17">
        <v>0.24073633881574699</v>
      </c>
      <c r="AB450" s="17">
        <v>0.270750857730709</v>
      </c>
      <c r="AC450" s="17">
        <v>0.28730414725083397</v>
      </c>
      <c r="AD450" s="17">
        <v>0.35327555163584401</v>
      </c>
      <c r="AE450" s="17"/>
      <c r="AF450" s="17">
        <v>0.17115712908070099</v>
      </c>
      <c r="AG450" s="17">
        <v>0.25295633810858797</v>
      </c>
      <c r="AH450" s="17">
        <v>0.224370910280314</v>
      </c>
      <c r="AI450" s="17">
        <v>0.197348425221651</v>
      </c>
      <c r="AJ450" s="17">
        <v>0.38283753250835501</v>
      </c>
      <c r="AK450" s="17"/>
      <c r="AL450" s="17">
        <v>0.21103815114872099</v>
      </c>
      <c r="AM450" s="17">
        <v>0.26519276261098801</v>
      </c>
      <c r="AN450" s="17">
        <v>0.26001312495197898</v>
      </c>
      <c r="AO450" s="17">
        <v>0.23899826771181801</v>
      </c>
      <c r="AP450" s="17"/>
      <c r="AQ450" s="17">
        <v>0.223155436626579</v>
      </c>
      <c r="AR450" s="17">
        <v>0.26622415686006701</v>
      </c>
      <c r="AS450" s="17"/>
      <c r="AT450" s="17">
        <v>0.25450360429614199</v>
      </c>
      <c r="AU450" s="17">
        <v>0.199826979875804</v>
      </c>
      <c r="AV450" s="17"/>
      <c r="AW450" s="17">
        <v>0.23672596285171801</v>
      </c>
      <c r="AX450" s="17">
        <v>0.27671339911542903</v>
      </c>
      <c r="AY450" s="17">
        <v>0.238573470083667</v>
      </c>
      <c r="AZ450" s="17"/>
      <c r="BA450" s="17">
        <v>0.26900204802467398</v>
      </c>
      <c r="BB450" s="17">
        <v>0.213262933249869</v>
      </c>
      <c r="BC450" s="17">
        <v>0.228854414002825</v>
      </c>
      <c r="BD450" s="17">
        <v>0.194980937334997</v>
      </c>
      <c r="BE450" s="17">
        <v>0.40424465923301001</v>
      </c>
      <c r="BF450" s="17"/>
      <c r="BG450" s="17">
        <v>0.237003476315468</v>
      </c>
      <c r="BH450" s="17">
        <v>0.24504385479832699</v>
      </c>
      <c r="BI450" s="17"/>
      <c r="BJ450" s="17">
        <v>0.23169769186837599</v>
      </c>
      <c r="BK450" s="17">
        <v>0.27679876676119702</v>
      </c>
      <c r="BL450" s="17"/>
      <c r="BM450" s="17">
        <v>0.28406770715190199</v>
      </c>
      <c r="BN450" s="17">
        <v>0.26266475209865597</v>
      </c>
      <c r="BO450" s="17">
        <v>0.25461391957983698</v>
      </c>
      <c r="BP450" s="17">
        <v>0.202653796093968</v>
      </c>
      <c r="BQ450" s="17">
        <v>0.18802105217131401</v>
      </c>
      <c r="BR450" s="17"/>
      <c r="BS450" s="17">
        <v>0.26252042078939197</v>
      </c>
      <c r="BT450" s="17"/>
      <c r="BU450" s="17">
        <v>0.25170365306515002</v>
      </c>
      <c r="BV450" s="17">
        <v>0.295452670891929</v>
      </c>
      <c r="BW450" s="17">
        <v>0.22245150119808599</v>
      </c>
      <c r="BX450" s="17">
        <v>0.17910016414295499</v>
      </c>
      <c r="BY450" s="17">
        <v>0.284419388504069</v>
      </c>
      <c r="BZ450" s="17"/>
      <c r="CA450" s="17">
        <v>0.32046589184526703</v>
      </c>
      <c r="CB450" s="17"/>
      <c r="CC450" s="17">
        <v>0.22552313549429301</v>
      </c>
      <c r="CD450" s="17">
        <v>0.33553845117626002</v>
      </c>
      <c r="CE450" s="17"/>
      <c r="CF450" s="17">
        <v>0.23583265002475201</v>
      </c>
      <c r="CG450" s="17"/>
      <c r="CH450" s="17">
        <v>0.25626469328317297</v>
      </c>
      <c r="CI450" s="17">
        <v>0.18532054167290701</v>
      </c>
    </row>
    <row r="451" spans="2:87" x14ac:dyDescent="0.35">
      <c r="B451" t="s">
        <v>160</v>
      </c>
      <c r="C451" s="17">
        <v>0.157776117487338</v>
      </c>
      <c r="D451" s="17">
        <v>0.155135444920107</v>
      </c>
      <c r="E451" s="17">
        <v>0.160335940323549</v>
      </c>
      <c r="F451" s="17"/>
      <c r="G451" s="17">
        <v>0.20049242956257499</v>
      </c>
      <c r="H451" s="17">
        <v>0.13239490378819499</v>
      </c>
      <c r="I451" s="17">
        <v>0.12650245417919001</v>
      </c>
      <c r="J451" s="17">
        <v>0.23744483968807401</v>
      </c>
      <c r="K451" s="17">
        <v>0.14166235442001299</v>
      </c>
      <c r="L451" s="17">
        <v>0.116619207158389</v>
      </c>
      <c r="M451" s="17"/>
      <c r="N451" s="17">
        <v>0.16204269521063</v>
      </c>
      <c r="O451" s="17">
        <v>0.21312817447892099</v>
      </c>
      <c r="P451" s="17">
        <v>0.11234339146468</v>
      </c>
      <c r="Q451" s="17">
        <v>0.14545838397956101</v>
      </c>
      <c r="R451" s="17"/>
      <c r="S451" s="17">
        <v>0.110223021241923</v>
      </c>
      <c r="T451" s="17">
        <v>0.18292971931127799</v>
      </c>
      <c r="U451" s="17">
        <v>0.20303168158141199</v>
      </c>
      <c r="V451" s="17">
        <v>0.200677639813646</v>
      </c>
      <c r="W451" s="17">
        <v>0.10962987844548699</v>
      </c>
      <c r="X451" s="17">
        <v>0.12560265887165201</v>
      </c>
      <c r="Y451" s="17">
        <v>0.19065261351204399</v>
      </c>
      <c r="Z451" s="17">
        <v>0.227737849820353</v>
      </c>
      <c r="AA451" s="17">
        <v>0.17185736966252599</v>
      </c>
      <c r="AB451" s="17">
        <v>9.8434264254157397E-2</v>
      </c>
      <c r="AC451" s="17">
        <v>0.124296054983792</v>
      </c>
      <c r="AD451" s="17">
        <v>0.28757079229816501</v>
      </c>
      <c r="AE451" s="17"/>
      <c r="AF451" s="17">
        <v>0.19909607280972799</v>
      </c>
      <c r="AG451" s="17">
        <v>0.15888737362350799</v>
      </c>
      <c r="AH451" s="17">
        <v>0.16107364180948999</v>
      </c>
      <c r="AI451" s="17">
        <v>0.127066073250827</v>
      </c>
      <c r="AJ451" s="17">
        <v>9.9679697481488E-2</v>
      </c>
      <c r="AK451" s="17"/>
      <c r="AL451" s="17">
        <v>0.186629534309879</v>
      </c>
      <c r="AM451" s="17">
        <v>0.129887088501348</v>
      </c>
      <c r="AN451" s="17">
        <v>0.164445621985228</v>
      </c>
      <c r="AO451" s="17">
        <v>0.12648384692928899</v>
      </c>
      <c r="AP451" s="17"/>
      <c r="AQ451" s="17">
        <v>0.134827766900076</v>
      </c>
      <c r="AR451" s="17">
        <v>0.188606909901779</v>
      </c>
      <c r="AS451" s="17"/>
      <c r="AT451" s="17">
        <v>0.15408361294164699</v>
      </c>
      <c r="AU451" s="17">
        <v>0.13890830289071901</v>
      </c>
      <c r="AV451" s="17"/>
      <c r="AW451" s="17">
        <v>0.16975645051862301</v>
      </c>
      <c r="AX451" s="17">
        <v>0.11623516707439301</v>
      </c>
      <c r="AY451" s="17">
        <v>0.15403391928999699</v>
      </c>
      <c r="AZ451" s="17"/>
      <c r="BA451" s="17">
        <v>0.12949292391550801</v>
      </c>
      <c r="BB451" s="17">
        <v>0.19029285602462601</v>
      </c>
      <c r="BC451" s="17">
        <v>0.148560965335197</v>
      </c>
      <c r="BD451" s="17">
        <v>0.23301623599840701</v>
      </c>
      <c r="BE451" s="17">
        <v>8.3291858065729807E-2</v>
      </c>
      <c r="BF451" s="17"/>
      <c r="BG451" s="17">
        <v>0.21067984233100401</v>
      </c>
      <c r="BH451" s="17">
        <v>0.1167804035792</v>
      </c>
      <c r="BI451" s="17"/>
      <c r="BJ451" s="17">
        <v>0.16756180213184199</v>
      </c>
      <c r="BK451" s="17">
        <v>0.119596759266362</v>
      </c>
      <c r="BL451" s="17"/>
      <c r="BM451" s="17">
        <v>8.5358860023674002E-2</v>
      </c>
      <c r="BN451" s="17">
        <v>8.9342132670044302E-2</v>
      </c>
      <c r="BO451" s="17">
        <v>0.224443942150268</v>
      </c>
      <c r="BP451" s="17">
        <v>0.204238507257093</v>
      </c>
      <c r="BQ451" s="17">
        <v>1.7828817738762399E-2</v>
      </c>
      <c r="BR451" s="17"/>
      <c r="BS451" s="17">
        <v>2.5091051969824502E-2</v>
      </c>
      <c r="BT451" s="17"/>
      <c r="BU451" s="17">
        <v>0.100274025537906</v>
      </c>
      <c r="BV451" s="17">
        <v>0.21924842272603301</v>
      </c>
      <c r="BW451" s="17">
        <v>0.26443981161547198</v>
      </c>
      <c r="BX451" s="17">
        <v>1.9839924226126199E-2</v>
      </c>
      <c r="BY451" s="17">
        <v>0.21493141781559</v>
      </c>
      <c r="BZ451" s="17"/>
      <c r="CA451" s="17">
        <v>4.3694510026071998E-2</v>
      </c>
      <c r="CB451" s="17"/>
      <c r="CC451" s="17">
        <v>0.16032463758579399</v>
      </c>
      <c r="CD451" s="17">
        <v>0.15224860295947101</v>
      </c>
      <c r="CE451" s="17"/>
      <c r="CF451" s="17">
        <v>0.21753465202460001</v>
      </c>
      <c r="CG451" s="17"/>
      <c r="CH451" s="17">
        <v>0.14138952067009999</v>
      </c>
      <c r="CI451" s="17">
        <v>0.113915713523984</v>
      </c>
    </row>
    <row r="452" spans="2:87" x14ac:dyDescent="0.35">
      <c r="B452" t="s">
        <v>161</v>
      </c>
      <c r="C452" s="17">
        <v>0.23033589780715</v>
      </c>
      <c r="D452" s="17">
        <v>0.16489791840890999</v>
      </c>
      <c r="E452" s="17">
        <v>0.29377035617119601</v>
      </c>
      <c r="F452" s="17"/>
      <c r="G452" s="17">
        <v>0.134407854436388</v>
      </c>
      <c r="H452" s="17">
        <v>0.15095701424455599</v>
      </c>
      <c r="I452" s="17">
        <v>0.238807156564567</v>
      </c>
      <c r="J452" s="17">
        <v>0.22085307684053801</v>
      </c>
      <c r="K452" s="17">
        <v>0.19159605402584301</v>
      </c>
      <c r="L452" s="17">
        <v>0.40804654826992198</v>
      </c>
      <c r="M452" s="17"/>
      <c r="N452" s="17">
        <v>0.178540884989877</v>
      </c>
      <c r="O452" s="17">
        <v>0.21046735514133899</v>
      </c>
      <c r="P452" s="17">
        <v>0.222013022993748</v>
      </c>
      <c r="Q452" s="17">
        <v>0.30625362825584301</v>
      </c>
      <c r="R452" s="17"/>
      <c r="S452" s="17">
        <v>0.26330119049082401</v>
      </c>
      <c r="T452" s="17">
        <v>0.17420642889186899</v>
      </c>
      <c r="U452" s="17">
        <v>0.273251979726504</v>
      </c>
      <c r="V452" s="17">
        <v>0.22762076932974901</v>
      </c>
      <c r="W452" s="17">
        <v>0.30474501795468201</v>
      </c>
      <c r="X452" s="17">
        <v>0.19435330713214599</v>
      </c>
      <c r="Y452" s="17">
        <v>0.35237774218731699</v>
      </c>
      <c r="Z452" s="17">
        <v>0.17595160726291301</v>
      </c>
      <c r="AA452" s="17">
        <v>0.176329030725008</v>
      </c>
      <c r="AB452" s="17">
        <v>0.24654236455564299</v>
      </c>
      <c r="AC452" s="17">
        <v>0.16002164828805401</v>
      </c>
      <c r="AD452" s="17">
        <v>0.181565709447428</v>
      </c>
      <c r="AE452" s="17"/>
      <c r="AF452" s="17">
        <v>0.29080807553488702</v>
      </c>
      <c r="AG452" s="17">
        <v>0.24160994218407</v>
      </c>
      <c r="AH452" s="17">
        <v>0.194323206534399</v>
      </c>
      <c r="AI452" s="17">
        <v>0.22937256176382201</v>
      </c>
      <c r="AJ452" s="17">
        <v>0.114673587777282</v>
      </c>
      <c r="AK452" s="17"/>
      <c r="AL452" s="17">
        <v>0.29831769956431903</v>
      </c>
      <c r="AM452" s="17">
        <v>0.24713025771896499</v>
      </c>
      <c r="AN452" s="17">
        <v>0.12556382755998899</v>
      </c>
      <c r="AO452" s="17">
        <v>6.7443018369681196E-2</v>
      </c>
      <c r="AP452" s="17"/>
      <c r="AQ452" s="17">
        <v>0.26226290647476902</v>
      </c>
      <c r="AR452" s="17">
        <v>0.18744240213291999</v>
      </c>
      <c r="AS452" s="17"/>
      <c r="AT452" s="17">
        <v>0.18787851069778899</v>
      </c>
      <c r="AU452" s="17">
        <v>0.41276110045155001</v>
      </c>
      <c r="AV452" s="17"/>
      <c r="AW452" s="17">
        <v>0.25928516719436601</v>
      </c>
      <c r="AX452" s="17">
        <v>0.237739838041479</v>
      </c>
      <c r="AY452" s="17">
        <v>0.19034961732175301</v>
      </c>
      <c r="AZ452" s="17"/>
      <c r="BA452" s="17">
        <v>0.17126708353602901</v>
      </c>
      <c r="BB452" s="17">
        <v>0.234741500709476</v>
      </c>
      <c r="BC452" s="17">
        <v>0.25529574379583603</v>
      </c>
      <c r="BD452" s="17">
        <v>0.29585628478130599</v>
      </c>
      <c r="BE452" s="17">
        <v>0.295427010378771</v>
      </c>
      <c r="BF452" s="17"/>
      <c r="BG452" s="17">
        <v>0.24308003902891301</v>
      </c>
      <c r="BH452" s="17">
        <v>0.220460314016477</v>
      </c>
      <c r="BI452" s="17"/>
      <c r="BJ452" s="17">
        <v>0.21732797284063801</v>
      </c>
      <c r="BK452" s="17">
        <v>0.27572678308583598</v>
      </c>
      <c r="BL452" s="17"/>
      <c r="BM452" s="17">
        <v>0.36126920960609799</v>
      </c>
      <c r="BN452" s="17">
        <v>0.265079156116373</v>
      </c>
      <c r="BO452" s="17">
        <v>0.17388781992333699</v>
      </c>
      <c r="BP452" s="17">
        <v>0.35263319015403999</v>
      </c>
      <c r="BQ452" s="17">
        <v>0.12926931634667399</v>
      </c>
      <c r="BR452" s="17"/>
      <c r="BS452" s="17">
        <v>0.10229399435688</v>
      </c>
      <c r="BT452" s="17"/>
      <c r="BU452" s="17">
        <v>0.29454832062947101</v>
      </c>
      <c r="BV452" s="17">
        <v>0.17184739515182501</v>
      </c>
      <c r="BW452" s="17">
        <v>0.233807872402926</v>
      </c>
      <c r="BX452" s="17">
        <v>0.142139354066427</v>
      </c>
      <c r="BY452" s="17">
        <v>0.28441616971480599</v>
      </c>
      <c r="BZ452" s="17"/>
      <c r="CA452" s="17">
        <v>6.4092182804339301E-2</v>
      </c>
      <c r="CB452" s="17"/>
      <c r="CC452" s="17">
        <v>0.23150553613048999</v>
      </c>
      <c r="CD452" s="17">
        <v>0.173458681974544</v>
      </c>
      <c r="CE452" s="17"/>
      <c r="CF452" s="17">
        <v>0.27229509371260402</v>
      </c>
      <c r="CG452" s="17"/>
      <c r="CH452" s="17">
        <v>0.25865031931496602</v>
      </c>
      <c r="CI452" s="17">
        <v>9.8464478241837905E-2</v>
      </c>
    </row>
    <row r="453" spans="2:87" x14ac:dyDescent="0.35"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  <c r="BA453" s="17"/>
      <c r="BB453" s="17"/>
      <c r="BC453" s="17"/>
      <c r="BD453" s="17"/>
      <c r="BE453" s="17"/>
      <c r="BF453" s="17"/>
      <c r="BG453" s="17"/>
      <c r="BH453" s="17"/>
      <c r="BI453" s="17"/>
      <c r="BJ453" s="17"/>
      <c r="BK453" s="17"/>
      <c r="BL453" s="17"/>
      <c r="BM453" s="17"/>
      <c r="BN453" s="17"/>
      <c r="BO453" s="17"/>
      <c r="BP453" s="17"/>
      <c r="BQ453" s="17"/>
      <c r="BR453" s="17"/>
      <c r="BS453" s="17"/>
      <c r="BT453" s="17"/>
      <c r="BU453" s="17"/>
      <c r="BV453" s="17"/>
      <c r="BW453" s="17"/>
      <c r="BX453" s="17"/>
      <c r="BY453" s="17"/>
      <c r="BZ453" s="17"/>
      <c r="CA453" s="17"/>
      <c r="CB453" s="17"/>
      <c r="CC453" s="17"/>
      <c r="CD453" s="17"/>
      <c r="CE453" s="17"/>
      <c r="CF453" s="17"/>
      <c r="CG453" s="17"/>
      <c r="CH453" s="17"/>
      <c r="CI453" s="17"/>
    </row>
    <row r="454" spans="2:87" x14ac:dyDescent="0.35">
      <c r="B454" s="6" t="s">
        <v>212</v>
      </c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  <c r="BA454" s="17"/>
      <c r="BB454" s="17"/>
      <c r="BC454" s="17"/>
      <c r="BD454" s="17"/>
      <c r="BE454" s="17"/>
      <c r="BF454" s="17"/>
      <c r="BG454" s="17"/>
      <c r="BH454" s="17"/>
      <c r="BI454" s="17"/>
      <c r="BJ454" s="17"/>
      <c r="BK454" s="17"/>
      <c r="BL454" s="17"/>
      <c r="BM454" s="17"/>
      <c r="BN454" s="17"/>
      <c r="BO454" s="17"/>
      <c r="BP454" s="17"/>
      <c r="BQ454" s="17"/>
      <c r="BR454" s="17"/>
      <c r="BS454" s="17"/>
      <c r="BT454" s="17"/>
      <c r="BU454" s="17"/>
      <c r="BV454" s="17"/>
      <c r="BW454" s="17"/>
      <c r="BX454" s="17"/>
      <c r="BY454" s="17"/>
      <c r="BZ454" s="17"/>
      <c r="CA454" s="17"/>
      <c r="CB454" s="17"/>
      <c r="CC454" s="17"/>
      <c r="CD454" s="17"/>
      <c r="CE454" s="17"/>
      <c r="CF454" s="17"/>
      <c r="CG454" s="17"/>
      <c r="CH454" s="17"/>
      <c r="CI454" s="17"/>
    </row>
    <row r="455" spans="2:87" x14ac:dyDescent="0.35">
      <c r="B455" s="24" t="s">
        <v>163</v>
      </c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  <c r="BA455" s="17"/>
      <c r="BB455" s="17"/>
      <c r="BC455" s="17"/>
      <c r="BD455" s="17"/>
      <c r="BE455" s="17"/>
      <c r="BF455" s="17"/>
      <c r="BG455" s="17"/>
      <c r="BH455" s="17"/>
      <c r="BI455" s="17"/>
      <c r="BJ455" s="17"/>
      <c r="BK455" s="17"/>
      <c r="BL455" s="17"/>
      <c r="BM455" s="17"/>
      <c r="BN455" s="17"/>
      <c r="BO455" s="17"/>
      <c r="BP455" s="17"/>
      <c r="BQ455" s="17"/>
      <c r="BR455" s="17"/>
      <c r="BS455" s="17"/>
      <c r="BT455" s="17"/>
      <c r="BU455" s="17"/>
      <c r="BV455" s="17"/>
      <c r="BW455" s="17"/>
      <c r="BX455" s="17"/>
      <c r="BY455" s="17"/>
      <c r="BZ455" s="17"/>
      <c r="CA455" s="17"/>
      <c r="CB455" s="17"/>
      <c r="CC455" s="17"/>
      <c r="CD455" s="17"/>
      <c r="CE455" s="17"/>
      <c r="CF455" s="17"/>
      <c r="CG455" s="17"/>
      <c r="CH455" s="17"/>
      <c r="CI455" s="17"/>
    </row>
    <row r="456" spans="2:87" x14ac:dyDescent="0.35">
      <c r="B456" t="s">
        <v>157</v>
      </c>
      <c r="C456" s="17">
        <v>0.18941998746446501</v>
      </c>
      <c r="D456" s="17">
        <v>0.186785789597261</v>
      </c>
      <c r="E456" s="17">
        <v>0.191973533837174</v>
      </c>
      <c r="F456" s="17"/>
      <c r="G456" s="17">
        <v>6.9592998727189298E-2</v>
      </c>
      <c r="H456" s="17">
        <v>0.187678505662395</v>
      </c>
      <c r="I456" s="17">
        <v>0.20062099441217299</v>
      </c>
      <c r="J456" s="17">
        <v>0.19167508167505201</v>
      </c>
      <c r="K456" s="17">
        <v>0.26360170232375302</v>
      </c>
      <c r="L456" s="17">
        <v>0.213004276137578</v>
      </c>
      <c r="M456" s="17"/>
      <c r="N456" s="17">
        <v>0.205430421598988</v>
      </c>
      <c r="O456" s="17">
        <v>0.183003834663715</v>
      </c>
      <c r="P456" s="17">
        <v>0.207038573751578</v>
      </c>
      <c r="Q456" s="17">
        <v>0.165967237940607</v>
      </c>
      <c r="R456" s="17"/>
      <c r="S456" s="17">
        <v>0.20865870559585301</v>
      </c>
      <c r="T456" s="17">
        <v>0.273445957859272</v>
      </c>
      <c r="U456" s="17">
        <v>0.11336359132235301</v>
      </c>
      <c r="V456" s="17">
        <v>0.13412829450935401</v>
      </c>
      <c r="W456" s="17">
        <v>0.16111252532371201</v>
      </c>
      <c r="X456" s="17">
        <v>0.19129196838037399</v>
      </c>
      <c r="Y456" s="17">
        <v>0.22290191884656499</v>
      </c>
      <c r="Z456" s="17">
        <v>0.20568087969968099</v>
      </c>
      <c r="AA456" s="17">
        <v>0.197575255866242</v>
      </c>
      <c r="AB456" s="17">
        <v>0.16219570795933699</v>
      </c>
      <c r="AC456" s="17">
        <v>0.250587826827181</v>
      </c>
      <c r="AD456" s="17">
        <v>5.9922749129233302E-2</v>
      </c>
      <c r="AE456" s="17"/>
      <c r="AF456" s="17">
        <v>0.11209573571461701</v>
      </c>
      <c r="AG456" s="17">
        <v>0.21578689589522601</v>
      </c>
      <c r="AH456" s="17">
        <v>0.190498453708803</v>
      </c>
      <c r="AI456" s="17">
        <v>0.21555540754553401</v>
      </c>
      <c r="AJ456" s="17">
        <v>0.196774264681398</v>
      </c>
      <c r="AK456" s="17"/>
      <c r="AL456" s="17">
        <v>0.16948663665563299</v>
      </c>
      <c r="AM456" s="17">
        <v>0.224277672997689</v>
      </c>
      <c r="AN456" s="17">
        <v>0.14613656369942701</v>
      </c>
      <c r="AO456" s="17">
        <v>0.23331376129551801</v>
      </c>
      <c r="AP456" s="17"/>
      <c r="AQ456" s="17">
        <v>0.18569910182128499</v>
      </c>
      <c r="AR456" s="17">
        <v>0.19441894599207399</v>
      </c>
      <c r="AS456" s="17"/>
      <c r="AT456" s="17">
        <v>0.172951846778785</v>
      </c>
      <c r="AU456" s="17">
        <v>0.23551097591499501</v>
      </c>
      <c r="AV456" s="17"/>
      <c r="AW456" s="17">
        <v>0.21139969512297599</v>
      </c>
      <c r="AX456" s="17">
        <v>0.15159395170239301</v>
      </c>
      <c r="AY456" s="17">
        <v>0.19068150874244899</v>
      </c>
      <c r="AZ456" s="17"/>
      <c r="BA456" s="17">
        <v>0.184921742527489</v>
      </c>
      <c r="BB456" s="17">
        <v>0.14081161153153801</v>
      </c>
      <c r="BC456" s="17">
        <v>0.189016274341163</v>
      </c>
      <c r="BD456" s="17">
        <v>0.24053599212089399</v>
      </c>
      <c r="BE456" s="17">
        <v>0.41708419552102299</v>
      </c>
      <c r="BF456" s="17"/>
      <c r="BG456" s="17">
        <v>0.13796343647680601</v>
      </c>
      <c r="BH456" s="17">
        <v>0.22929426945922701</v>
      </c>
      <c r="BI456" s="17"/>
      <c r="BJ456" s="17">
        <v>0.16710069992763801</v>
      </c>
      <c r="BK456" s="17">
        <v>0.27736447965344602</v>
      </c>
      <c r="BL456" s="17"/>
      <c r="BM456" s="17">
        <v>0.22542198543093001</v>
      </c>
      <c r="BN456" s="17">
        <v>0.21325197782052299</v>
      </c>
      <c r="BO456" s="17">
        <v>0.16841962895315599</v>
      </c>
      <c r="BP456" s="17">
        <v>0.12511739991880999</v>
      </c>
      <c r="BQ456" s="17">
        <v>0.30757221247190197</v>
      </c>
      <c r="BR456" s="17"/>
      <c r="BS456" s="17">
        <v>0.314708721750735</v>
      </c>
      <c r="BT456" s="17"/>
      <c r="BU456" s="17">
        <v>0.23096219232189999</v>
      </c>
      <c r="BV456" s="17">
        <v>0.132697436334927</v>
      </c>
      <c r="BW456" s="17">
        <v>0.120414897251387</v>
      </c>
      <c r="BX456" s="17">
        <v>0.33432436249659703</v>
      </c>
      <c r="BY456" s="17">
        <v>9.8627503241943901E-2</v>
      </c>
      <c r="BZ456" s="17"/>
      <c r="CA456" s="17">
        <v>0.31984161314031301</v>
      </c>
      <c r="CB456" s="17"/>
      <c r="CC456" s="17">
        <v>0.192368497405662</v>
      </c>
      <c r="CD456" s="17">
        <v>0.18205935896383299</v>
      </c>
      <c r="CE456" s="17"/>
      <c r="CF456" s="17">
        <v>0.183398896362238</v>
      </c>
      <c r="CG456" s="17"/>
      <c r="CH456" s="17">
        <v>0.21190356143113401</v>
      </c>
      <c r="CI456" s="17">
        <v>0.23323182784634799</v>
      </c>
    </row>
    <row r="457" spans="2:87" x14ac:dyDescent="0.35">
      <c r="B457" t="s">
        <v>158</v>
      </c>
      <c r="C457" s="17">
        <v>0.13367817241898999</v>
      </c>
      <c r="D457" s="17">
        <v>0.13025224511295999</v>
      </c>
      <c r="E457" s="17">
        <v>0.136999207772634</v>
      </c>
      <c r="F457" s="17"/>
      <c r="G457" s="17">
        <v>0.16093757307678</v>
      </c>
      <c r="H457" s="17">
        <v>0.29118215454951002</v>
      </c>
      <c r="I457" s="17">
        <v>0.13837223923691599</v>
      </c>
      <c r="J457" s="17">
        <v>0.12014940824951</v>
      </c>
      <c r="K457" s="17">
        <v>1.24339110758692E-2</v>
      </c>
      <c r="L457" s="17">
        <v>6.93805544254157E-2</v>
      </c>
      <c r="M457" s="17"/>
      <c r="N457" s="17">
        <v>0.21069630354936</v>
      </c>
      <c r="O457" s="17">
        <v>0.119288589403103</v>
      </c>
      <c r="P457" s="17">
        <v>0.13027449172289099</v>
      </c>
      <c r="Q457" s="17">
        <v>7.2586562782075703E-2</v>
      </c>
      <c r="R457" s="17"/>
      <c r="S457" s="17">
        <v>0.12700502077227899</v>
      </c>
      <c r="T457" s="17">
        <v>0.123556552265474</v>
      </c>
      <c r="U457" s="17">
        <v>0.118421064906018</v>
      </c>
      <c r="V457" s="17">
        <v>0.13415003833300901</v>
      </c>
      <c r="W457" s="17">
        <v>8.7035090632899201E-2</v>
      </c>
      <c r="X457" s="17">
        <v>0.307673058532765</v>
      </c>
      <c r="Y457" s="17">
        <v>6.8848070134790704E-2</v>
      </c>
      <c r="Z457" s="17">
        <v>0.21024625562421601</v>
      </c>
      <c r="AA457" s="17">
        <v>0.11835394132926801</v>
      </c>
      <c r="AB457" s="17">
        <v>0.10231633108390301</v>
      </c>
      <c r="AC457" s="17">
        <v>5.1431657102333703E-2</v>
      </c>
      <c r="AD457" s="17">
        <v>0.18795043583947099</v>
      </c>
      <c r="AE457" s="17"/>
      <c r="AF457" s="17">
        <v>0.18151115212938601</v>
      </c>
      <c r="AG457" s="17">
        <v>6.5449001830656994E-2</v>
      </c>
      <c r="AH457" s="17">
        <v>0.147578796736</v>
      </c>
      <c r="AI457" s="17">
        <v>0.23180704871782801</v>
      </c>
      <c r="AJ457" s="17">
        <v>0.21684165178755299</v>
      </c>
      <c r="AK457" s="17"/>
      <c r="AL457" s="17">
        <v>0.105514713627076</v>
      </c>
      <c r="AM457" s="17">
        <v>9.6455316355296E-2</v>
      </c>
      <c r="AN457" s="17">
        <v>0.24385961070440301</v>
      </c>
      <c r="AO457" s="17">
        <v>0.17834000985548301</v>
      </c>
      <c r="AP457" s="17"/>
      <c r="AQ457" s="17">
        <v>8.2812704817521302E-2</v>
      </c>
      <c r="AR457" s="17">
        <v>0.20201522639248101</v>
      </c>
      <c r="AS457" s="17"/>
      <c r="AT457" s="17">
        <v>0.15745574035287299</v>
      </c>
      <c r="AU457" s="17">
        <v>8.1620147557320805E-2</v>
      </c>
      <c r="AV457" s="17"/>
      <c r="AW457" s="17">
        <v>0.10477518699071101</v>
      </c>
      <c r="AX457" s="17">
        <v>0.14465402774837999</v>
      </c>
      <c r="AY457" s="17">
        <v>0.15678295917187199</v>
      </c>
      <c r="AZ457" s="17"/>
      <c r="BA457" s="17">
        <v>0.20658842898515301</v>
      </c>
      <c r="BB457" s="17">
        <v>0.106060087430685</v>
      </c>
      <c r="BC457" s="17">
        <v>0.108307535884372</v>
      </c>
      <c r="BD457" s="17">
        <v>6.13482195957663E-2</v>
      </c>
      <c r="BE457" s="17">
        <v>0.129382699093083</v>
      </c>
      <c r="BF457" s="17"/>
      <c r="BG457" s="17">
        <v>0.10868772484106699</v>
      </c>
      <c r="BH457" s="17">
        <v>0.15304356195192501</v>
      </c>
      <c r="BI457" s="17"/>
      <c r="BJ457" s="17">
        <v>0.148503030731404</v>
      </c>
      <c r="BK457" s="17">
        <v>8.4997777777266498E-2</v>
      </c>
      <c r="BL457" s="17"/>
      <c r="BM457" s="17">
        <v>0.11510544400770301</v>
      </c>
      <c r="BN457" s="17">
        <v>0.163559647430493</v>
      </c>
      <c r="BO457" s="17">
        <v>0.142606390867908</v>
      </c>
      <c r="BP457" s="17">
        <v>0.182116536636107</v>
      </c>
      <c r="BQ457" s="17">
        <v>6.1714352485506101E-2</v>
      </c>
      <c r="BR457" s="17"/>
      <c r="BS457" s="17">
        <v>0.17822104740796499</v>
      </c>
      <c r="BT457" s="17"/>
      <c r="BU457" s="17">
        <v>0.12541039134832299</v>
      </c>
      <c r="BV457" s="17">
        <v>0.18971975244237799</v>
      </c>
      <c r="BW457" s="17">
        <v>0.16992258812779301</v>
      </c>
      <c r="BX457" s="17">
        <v>8.1367006961152205E-2</v>
      </c>
      <c r="BY457" s="17">
        <v>0.10455117445525999</v>
      </c>
      <c r="BZ457" s="17"/>
      <c r="CA457" s="17">
        <v>0.282632336137845</v>
      </c>
      <c r="CB457" s="17"/>
      <c r="CC457" s="17">
        <v>0.13986457335057501</v>
      </c>
      <c r="CD457" s="17">
        <v>0.126658300502628</v>
      </c>
      <c r="CE457" s="17"/>
      <c r="CF457" s="17">
        <v>9.5230056772223098E-2</v>
      </c>
      <c r="CG457" s="17"/>
      <c r="CH457" s="17">
        <v>8.0172263312352901E-2</v>
      </c>
      <c r="CI457" s="17">
        <v>0.26169511374939602</v>
      </c>
    </row>
    <row r="458" spans="2:87" x14ac:dyDescent="0.35">
      <c r="B458" t="s">
        <v>159</v>
      </c>
      <c r="C458" s="17">
        <v>0.119788967086251</v>
      </c>
      <c r="D458" s="17">
        <v>0.16394016636349801</v>
      </c>
      <c r="E458" s="17">
        <v>7.6989549408166102E-2</v>
      </c>
      <c r="F458" s="17"/>
      <c r="G458" s="17">
        <v>0.18626826321494999</v>
      </c>
      <c r="H458" s="17">
        <v>0.162750858612219</v>
      </c>
      <c r="I458" s="17">
        <v>0.121136076473519</v>
      </c>
      <c r="J458" s="17">
        <v>0.103449192207861</v>
      </c>
      <c r="K458" s="17">
        <v>9.89999558707782E-2</v>
      </c>
      <c r="L458" s="17">
        <v>5.8940599346089799E-2</v>
      </c>
      <c r="M458" s="17"/>
      <c r="N458" s="17">
        <v>0.121276441784998</v>
      </c>
      <c r="O458" s="17">
        <v>0.14882125873556301</v>
      </c>
      <c r="P458" s="17">
        <v>9.7220304247994493E-2</v>
      </c>
      <c r="Q458" s="17">
        <v>0.113312230883613</v>
      </c>
      <c r="R458" s="17"/>
      <c r="S458" s="17">
        <v>0.165939821554279</v>
      </c>
      <c r="T458" s="17">
        <v>0.114872662829924</v>
      </c>
      <c r="U458" s="17">
        <v>0.120029744586463</v>
      </c>
      <c r="V458" s="17">
        <v>8.7636285596579405E-2</v>
      </c>
      <c r="W458" s="17">
        <v>0.11287357544880899</v>
      </c>
      <c r="X458" s="17">
        <v>0.172489539864636</v>
      </c>
      <c r="Y458" s="17">
        <v>3.5207882837752801E-2</v>
      </c>
      <c r="Z458" s="17">
        <v>8.6205850304333101E-2</v>
      </c>
      <c r="AA458" s="17">
        <v>0.15349970587976999</v>
      </c>
      <c r="AB458" s="17">
        <v>0.101144610995929</v>
      </c>
      <c r="AC458" s="17">
        <v>0</v>
      </c>
      <c r="AD458" s="17">
        <v>0.17684084398163799</v>
      </c>
      <c r="AE458" s="17"/>
      <c r="AF458" s="17">
        <v>0.10578034030617001</v>
      </c>
      <c r="AG458" s="17">
        <v>0.13496088131356401</v>
      </c>
      <c r="AH458" s="17">
        <v>0.10059498717113</v>
      </c>
      <c r="AI458" s="17">
        <v>6.01043114943456E-2</v>
      </c>
      <c r="AJ458" s="17">
        <v>0.17755616042609401</v>
      </c>
      <c r="AK458" s="17"/>
      <c r="AL458" s="17">
        <v>0.118143646152223</v>
      </c>
      <c r="AM458" s="17">
        <v>0.104286372886118</v>
      </c>
      <c r="AN458" s="17">
        <v>0.1181527714553</v>
      </c>
      <c r="AO458" s="17">
        <v>0.204528293361631</v>
      </c>
      <c r="AP458" s="17"/>
      <c r="AQ458" s="17">
        <v>0.12429768485789</v>
      </c>
      <c r="AR458" s="17">
        <v>0.113731566963131</v>
      </c>
      <c r="AS458" s="17"/>
      <c r="AT458" s="17">
        <v>0.12360102924331701</v>
      </c>
      <c r="AU458" s="17">
        <v>5.7824928858061599E-2</v>
      </c>
      <c r="AV458" s="17"/>
      <c r="AW458" s="17">
        <v>6.9906422856340494E-2</v>
      </c>
      <c r="AX458" s="17">
        <v>9.9810764763509904E-2</v>
      </c>
      <c r="AY458" s="17">
        <v>0.17042100896285201</v>
      </c>
      <c r="AZ458" s="17"/>
      <c r="BA458" s="17">
        <v>0.16491982047009399</v>
      </c>
      <c r="BB458" s="17">
        <v>0.15813084377466599</v>
      </c>
      <c r="BC458" s="17">
        <v>7.1475261622196501E-2</v>
      </c>
      <c r="BD458" s="17">
        <v>6.6744155406847402E-2</v>
      </c>
      <c r="BE458" s="17">
        <v>4.25705411694665E-2</v>
      </c>
      <c r="BF458" s="17"/>
      <c r="BG458" s="17">
        <v>0.11046244479822</v>
      </c>
      <c r="BH458" s="17">
        <v>0.127016198072498</v>
      </c>
      <c r="BI458" s="17"/>
      <c r="BJ458" s="17">
        <v>0.129878249641113</v>
      </c>
      <c r="BK458" s="17">
        <v>7.8665896981309602E-2</v>
      </c>
      <c r="BL458" s="17"/>
      <c r="BM458" s="17">
        <v>0.10292636826359999</v>
      </c>
      <c r="BN458" s="17">
        <v>0.119052962064937</v>
      </c>
      <c r="BO458" s="17">
        <v>0.13249225705641299</v>
      </c>
      <c r="BP458" s="17">
        <v>4.5399640600264898E-2</v>
      </c>
      <c r="BQ458" s="17">
        <v>0.108402463705439</v>
      </c>
      <c r="BR458" s="17"/>
      <c r="BS458" s="17">
        <v>0.137859028429765</v>
      </c>
      <c r="BT458" s="17"/>
      <c r="BU458" s="17">
        <v>0.13525473175599401</v>
      </c>
      <c r="BV458" s="17">
        <v>0.10984335486669</v>
      </c>
      <c r="BW458" s="17">
        <v>0.11317839038179001</v>
      </c>
      <c r="BX458" s="17">
        <v>9.4232648411086001E-2</v>
      </c>
      <c r="BY458" s="17">
        <v>0.11842460260963</v>
      </c>
      <c r="BZ458" s="17"/>
      <c r="CA458" s="17">
        <v>0.185760961009204</v>
      </c>
      <c r="CB458" s="17"/>
      <c r="CC458" s="17">
        <v>0.11796721726104401</v>
      </c>
      <c r="CD458" s="17">
        <v>0.116055443749214</v>
      </c>
      <c r="CE458" s="17"/>
      <c r="CF458" s="17">
        <v>0.105573602478838</v>
      </c>
      <c r="CG458" s="17"/>
      <c r="CH458" s="17">
        <v>9.0138000491625694E-2</v>
      </c>
      <c r="CI458" s="17">
        <v>9.5977979748412004E-2</v>
      </c>
    </row>
    <row r="459" spans="2:87" x14ac:dyDescent="0.35">
      <c r="B459" t="s">
        <v>160</v>
      </c>
      <c r="C459" s="17">
        <v>0.38410084716818199</v>
      </c>
      <c r="D459" s="17">
        <v>0.400936319988483</v>
      </c>
      <c r="E459" s="17">
        <v>0.36778082767065101</v>
      </c>
      <c r="F459" s="17"/>
      <c r="G459" s="17">
        <v>0.44512051643708</v>
      </c>
      <c r="H459" s="17">
        <v>0.23370639530581899</v>
      </c>
      <c r="I459" s="17">
        <v>0.38856043638170601</v>
      </c>
      <c r="J459" s="17">
        <v>0.45605313861486602</v>
      </c>
      <c r="K459" s="17">
        <v>0.48714197890167199</v>
      </c>
      <c r="L459" s="17">
        <v>0.32197621059999798</v>
      </c>
      <c r="M459" s="17"/>
      <c r="N459" s="17">
        <v>0.30834123974121103</v>
      </c>
      <c r="O459" s="17">
        <v>0.406675886015265</v>
      </c>
      <c r="P459" s="17">
        <v>0.41731386119969199</v>
      </c>
      <c r="Q459" s="17">
        <v>0.41022708263086699</v>
      </c>
      <c r="R459" s="17"/>
      <c r="S459" s="17">
        <v>0.26351467534005801</v>
      </c>
      <c r="T459" s="17">
        <v>0.36137854968602801</v>
      </c>
      <c r="U459" s="17">
        <v>0.45038373641829399</v>
      </c>
      <c r="V459" s="17">
        <v>0.46116614087756302</v>
      </c>
      <c r="W459" s="17">
        <v>0.42812558772658299</v>
      </c>
      <c r="X459" s="17">
        <v>0.28238685317620799</v>
      </c>
      <c r="Y459" s="17">
        <v>0.46873643552772998</v>
      </c>
      <c r="Z459" s="17">
        <v>0.325557520690123</v>
      </c>
      <c r="AA459" s="17">
        <v>0.37053708191455798</v>
      </c>
      <c r="AB459" s="17">
        <v>0.47307467059722202</v>
      </c>
      <c r="AC459" s="17">
        <v>0.49632896072951099</v>
      </c>
      <c r="AD459" s="17">
        <v>0.393720261602229</v>
      </c>
      <c r="AE459" s="17"/>
      <c r="AF459" s="17">
        <v>0.38943093949678897</v>
      </c>
      <c r="AG459" s="17">
        <v>0.40176151715472302</v>
      </c>
      <c r="AH459" s="17">
        <v>0.424040215026742</v>
      </c>
      <c r="AI459" s="17">
        <v>0.309875433460571</v>
      </c>
      <c r="AJ459" s="17">
        <v>0.27885575652303402</v>
      </c>
      <c r="AK459" s="17"/>
      <c r="AL459" s="17">
        <v>0.36771295514048102</v>
      </c>
      <c r="AM459" s="17">
        <v>0.40988641999658099</v>
      </c>
      <c r="AN459" s="17">
        <v>0.40854238296346801</v>
      </c>
      <c r="AO459" s="17">
        <v>0.285974312101339</v>
      </c>
      <c r="AP459" s="17"/>
      <c r="AQ459" s="17">
        <v>0.42505397300472297</v>
      </c>
      <c r="AR459" s="17">
        <v>0.32908088760343301</v>
      </c>
      <c r="AS459" s="17"/>
      <c r="AT459" s="17">
        <v>0.40722908425353099</v>
      </c>
      <c r="AU459" s="17">
        <v>0.29573418467705898</v>
      </c>
      <c r="AV459" s="17"/>
      <c r="AW459" s="17">
        <v>0.39379435693019799</v>
      </c>
      <c r="AX459" s="17">
        <v>0.45274876241434098</v>
      </c>
      <c r="AY459" s="17">
        <v>0.347036307618795</v>
      </c>
      <c r="AZ459" s="17"/>
      <c r="BA459" s="17">
        <v>0.271275098280432</v>
      </c>
      <c r="BB459" s="17">
        <v>0.42933639407618401</v>
      </c>
      <c r="BC459" s="17">
        <v>0.46906525021779499</v>
      </c>
      <c r="BD459" s="17">
        <v>0.42998388792970899</v>
      </c>
      <c r="BE459" s="17">
        <v>0.161813864662747</v>
      </c>
      <c r="BF459" s="17"/>
      <c r="BG459" s="17">
        <v>0.46843219993433899</v>
      </c>
      <c r="BH459" s="17">
        <v>0.31875149753913601</v>
      </c>
      <c r="BI459" s="17"/>
      <c r="BJ459" s="17">
        <v>0.39144781600448703</v>
      </c>
      <c r="BK459" s="17">
        <v>0.34346127302393298</v>
      </c>
      <c r="BL459" s="17"/>
      <c r="BM459" s="17">
        <v>0.318188326291305</v>
      </c>
      <c r="BN459" s="17">
        <v>0.30244098995228602</v>
      </c>
      <c r="BO459" s="17">
        <v>0.435716876819081</v>
      </c>
      <c r="BP459" s="17">
        <v>0.317507699194718</v>
      </c>
      <c r="BQ459" s="17">
        <v>0.47343227939544302</v>
      </c>
      <c r="BR459" s="17"/>
      <c r="BS459" s="17">
        <v>0.32100122860623997</v>
      </c>
      <c r="BT459" s="17"/>
      <c r="BU459" s="17">
        <v>0.269382146414886</v>
      </c>
      <c r="BV459" s="17">
        <v>0.441270090195439</v>
      </c>
      <c r="BW459" s="17">
        <v>0.38362644617785002</v>
      </c>
      <c r="BX459" s="17">
        <v>0.43178103562016401</v>
      </c>
      <c r="BY459" s="17">
        <v>0.49239396671795799</v>
      </c>
      <c r="BZ459" s="17"/>
      <c r="CA459" s="17">
        <v>0.16596723390707799</v>
      </c>
      <c r="CB459" s="17"/>
      <c r="CC459" s="17">
        <v>0.37691321807223299</v>
      </c>
      <c r="CD459" s="17">
        <v>0.45116105584285099</v>
      </c>
      <c r="CE459" s="17"/>
      <c r="CF459" s="17">
        <v>0.423732148900832</v>
      </c>
      <c r="CG459" s="17"/>
      <c r="CH459" s="17">
        <v>0.43236595714746201</v>
      </c>
      <c r="CI459" s="17">
        <v>0.31149511694878801</v>
      </c>
    </row>
    <row r="460" spans="2:87" x14ac:dyDescent="0.35">
      <c r="B460" t="s">
        <v>161</v>
      </c>
      <c r="C460" s="17">
        <v>0.17301202586211101</v>
      </c>
      <c r="D460" s="17">
        <v>0.118085478937798</v>
      </c>
      <c r="E460" s="17">
        <v>0.226256881311375</v>
      </c>
      <c r="F460" s="17"/>
      <c r="G460" s="17">
        <v>0.13808064854400101</v>
      </c>
      <c r="H460" s="17">
        <v>0.124682085870057</v>
      </c>
      <c r="I460" s="17">
        <v>0.151310253495686</v>
      </c>
      <c r="J460" s="17">
        <v>0.12867317925271199</v>
      </c>
      <c r="K460" s="17">
        <v>0.13782245182792799</v>
      </c>
      <c r="L460" s="17">
        <v>0.33669835949091897</v>
      </c>
      <c r="M460" s="17"/>
      <c r="N460" s="17">
        <v>0.154255593325442</v>
      </c>
      <c r="O460" s="17">
        <v>0.14221043118235399</v>
      </c>
      <c r="P460" s="17">
        <v>0.148152769077845</v>
      </c>
      <c r="Q460" s="17">
        <v>0.237906885762838</v>
      </c>
      <c r="R460" s="17"/>
      <c r="S460" s="17">
        <v>0.23488177673753199</v>
      </c>
      <c r="T460" s="17">
        <v>0.126746277359302</v>
      </c>
      <c r="U460" s="17">
        <v>0.19780186276687201</v>
      </c>
      <c r="V460" s="17">
        <v>0.18291924068349499</v>
      </c>
      <c r="W460" s="17">
        <v>0.21085322086799599</v>
      </c>
      <c r="X460" s="17">
        <v>4.61585800460163E-2</v>
      </c>
      <c r="Y460" s="17">
        <v>0.20430569265316201</v>
      </c>
      <c r="Z460" s="17">
        <v>0.172309493681648</v>
      </c>
      <c r="AA460" s="17">
        <v>0.16003401501016201</v>
      </c>
      <c r="AB460" s="17">
        <v>0.161268679363609</v>
      </c>
      <c r="AC460" s="17">
        <v>0.20165155534097401</v>
      </c>
      <c r="AD460" s="17">
        <v>0.181565709447428</v>
      </c>
      <c r="AE460" s="17"/>
      <c r="AF460" s="17">
        <v>0.211181832353037</v>
      </c>
      <c r="AG460" s="17">
        <v>0.18204170380583001</v>
      </c>
      <c r="AH460" s="17">
        <v>0.13728754735732501</v>
      </c>
      <c r="AI460" s="17">
        <v>0.182657798781722</v>
      </c>
      <c r="AJ460" s="17">
        <v>0.12997216658192201</v>
      </c>
      <c r="AK460" s="17"/>
      <c r="AL460" s="17">
        <v>0.239142048424587</v>
      </c>
      <c r="AM460" s="17">
        <v>0.16509421776431599</v>
      </c>
      <c r="AN460" s="17">
        <v>8.3308671177401997E-2</v>
      </c>
      <c r="AO460" s="17">
        <v>9.7843623386028394E-2</v>
      </c>
      <c r="AP460" s="17"/>
      <c r="AQ460" s="17">
        <v>0.18213653549858</v>
      </c>
      <c r="AR460" s="17">
        <v>0.16075337304888099</v>
      </c>
      <c r="AS460" s="17"/>
      <c r="AT460" s="17">
        <v>0.13876229937149301</v>
      </c>
      <c r="AU460" s="17">
        <v>0.32930976299256398</v>
      </c>
      <c r="AV460" s="17"/>
      <c r="AW460" s="17">
        <v>0.220124338099774</v>
      </c>
      <c r="AX460" s="17">
        <v>0.151192493371377</v>
      </c>
      <c r="AY460" s="17">
        <v>0.13507821550403201</v>
      </c>
      <c r="AZ460" s="17"/>
      <c r="BA460" s="17">
        <v>0.17229490973683101</v>
      </c>
      <c r="BB460" s="17">
        <v>0.165661063186927</v>
      </c>
      <c r="BC460" s="17">
        <v>0.162135677934474</v>
      </c>
      <c r="BD460" s="17">
        <v>0.20138774494678299</v>
      </c>
      <c r="BE460" s="17">
        <v>0.24914869955368099</v>
      </c>
      <c r="BF460" s="17"/>
      <c r="BG460" s="17">
        <v>0.17445419394956799</v>
      </c>
      <c r="BH460" s="17">
        <v>0.171894472977214</v>
      </c>
      <c r="BI460" s="17"/>
      <c r="BJ460" s="17">
        <v>0.16307020369535799</v>
      </c>
      <c r="BK460" s="17">
        <v>0.21551057256404499</v>
      </c>
      <c r="BL460" s="17"/>
      <c r="BM460" s="17">
        <v>0.23835787600646199</v>
      </c>
      <c r="BN460" s="17">
        <v>0.201694422731761</v>
      </c>
      <c r="BO460" s="17">
        <v>0.120764846303442</v>
      </c>
      <c r="BP460" s="17">
        <v>0.32985872365009999</v>
      </c>
      <c r="BQ460" s="17">
        <v>4.8878691941711003E-2</v>
      </c>
      <c r="BR460" s="17"/>
      <c r="BS460" s="17">
        <v>4.8209973805295098E-2</v>
      </c>
      <c r="BT460" s="17"/>
      <c r="BU460" s="17">
        <v>0.23899053815889701</v>
      </c>
      <c r="BV460" s="17">
        <v>0.126469366160566</v>
      </c>
      <c r="BW460" s="17">
        <v>0.21285767806118</v>
      </c>
      <c r="BX460" s="17">
        <v>5.8294946511000298E-2</v>
      </c>
      <c r="BY460" s="17">
        <v>0.18600275297520799</v>
      </c>
      <c r="BZ460" s="17"/>
      <c r="CA460" s="17">
        <v>4.5797855805559902E-2</v>
      </c>
      <c r="CB460" s="17"/>
      <c r="CC460" s="17">
        <v>0.17288649391048599</v>
      </c>
      <c r="CD460" s="17">
        <v>0.12406584094147501</v>
      </c>
      <c r="CE460" s="17"/>
      <c r="CF460" s="17">
        <v>0.19206529548586901</v>
      </c>
      <c r="CG460" s="17"/>
      <c r="CH460" s="17">
        <v>0.185420217617426</v>
      </c>
      <c r="CI460" s="17">
        <v>9.7599961707055496E-2</v>
      </c>
    </row>
    <row r="461" spans="2:87" x14ac:dyDescent="0.35"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  <c r="BA461" s="17"/>
      <c r="BB461" s="17"/>
      <c r="BC461" s="17"/>
      <c r="BD461" s="17"/>
      <c r="BE461" s="17"/>
      <c r="BF461" s="17"/>
      <c r="BG461" s="17"/>
      <c r="BH461" s="17"/>
      <c r="BI461" s="17"/>
      <c r="BJ461" s="17"/>
      <c r="BK461" s="17"/>
      <c r="BL461" s="17"/>
      <c r="BM461" s="17"/>
      <c r="BN461" s="17"/>
      <c r="BO461" s="17"/>
      <c r="BP461" s="17"/>
      <c r="BQ461" s="17"/>
      <c r="BR461" s="17"/>
      <c r="BS461" s="17"/>
      <c r="BT461" s="17"/>
      <c r="BU461" s="17"/>
      <c r="BV461" s="17"/>
      <c r="BW461" s="17"/>
      <c r="BX461" s="17"/>
      <c r="BY461" s="17"/>
      <c r="BZ461" s="17"/>
      <c r="CA461" s="17"/>
      <c r="CB461" s="17"/>
      <c r="CC461" s="17"/>
      <c r="CD461" s="17"/>
      <c r="CE461" s="17"/>
      <c r="CF461" s="17"/>
      <c r="CG461" s="17"/>
      <c r="CH461" s="17"/>
      <c r="CI461" s="17"/>
    </row>
    <row r="462" spans="2:87" x14ac:dyDescent="0.35">
      <c r="B462" s="6" t="s">
        <v>213</v>
      </c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  <c r="BA462" s="17"/>
      <c r="BB462" s="17"/>
      <c r="BC462" s="17"/>
      <c r="BD462" s="17"/>
      <c r="BE462" s="17"/>
      <c r="BF462" s="17"/>
      <c r="BG462" s="17"/>
      <c r="BH462" s="17"/>
      <c r="BI462" s="17"/>
      <c r="BJ462" s="17"/>
      <c r="BK462" s="17"/>
      <c r="BL462" s="17"/>
      <c r="BM462" s="17"/>
      <c r="BN462" s="17"/>
      <c r="BO462" s="17"/>
      <c r="BP462" s="17"/>
      <c r="BQ462" s="17"/>
      <c r="BR462" s="17"/>
      <c r="BS462" s="17"/>
      <c r="BT462" s="17"/>
      <c r="BU462" s="17"/>
      <c r="BV462" s="17"/>
      <c r="BW462" s="17"/>
      <c r="BX462" s="17"/>
      <c r="BY462" s="17"/>
      <c r="BZ462" s="17"/>
      <c r="CA462" s="17"/>
      <c r="CB462" s="17"/>
      <c r="CC462" s="17"/>
      <c r="CD462" s="17"/>
      <c r="CE462" s="17"/>
      <c r="CF462" s="17"/>
      <c r="CG462" s="17"/>
      <c r="CH462" s="17"/>
      <c r="CI462" s="17"/>
    </row>
    <row r="463" spans="2:87" x14ac:dyDescent="0.35">
      <c r="B463" s="24" t="s">
        <v>163</v>
      </c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  <c r="BA463" s="17"/>
      <c r="BB463" s="17"/>
      <c r="BC463" s="17"/>
      <c r="BD463" s="17"/>
      <c r="BE463" s="17"/>
      <c r="BF463" s="17"/>
      <c r="BG463" s="17"/>
      <c r="BH463" s="17"/>
      <c r="BI463" s="17"/>
      <c r="BJ463" s="17"/>
      <c r="BK463" s="17"/>
      <c r="BL463" s="17"/>
      <c r="BM463" s="17"/>
      <c r="BN463" s="17"/>
      <c r="BO463" s="17"/>
      <c r="BP463" s="17"/>
      <c r="BQ463" s="17"/>
      <c r="BR463" s="17"/>
      <c r="BS463" s="17"/>
      <c r="BT463" s="17"/>
      <c r="BU463" s="17"/>
      <c r="BV463" s="17"/>
      <c r="BW463" s="17"/>
      <c r="BX463" s="17"/>
      <c r="BY463" s="17"/>
      <c r="BZ463" s="17"/>
      <c r="CA463" s="17"/>
      <c r="CB463" s="17"/>
      <c r="CC463" s="17"/>
      <c r="CD463" s="17"/>
      <c r="CE463" s="17"/>
      <c r="CF463" s="17"/>
      <c r="CG463" s="17"/>
      <c r="CH463" s="17"/>
      <c r="CI463" s="17"/>
    </row>
    <row r="464" spans="2:87" x14ac:dyDescent="0.35">
      <c r="B464" t="s">
        <v>157</v>
      </c>
      <c r="C464" s="17">
        <v>0.32571981832719699</v>
      </c>
      <c r="D464" s="17">
        <v>0.357128169876126</v>
      </c>
      <c r="E464" s="17">
        <v>0.295273099358557</v>
      </c>
      <c r="F464" s="17"/>
      <c r="G464" s="17">
        <v>0.45887291500708999</v>
      </c>
      <c r="H464" s="17">
        <v>0.27245451210584598</v>
      </c>
      <c r="I464" s="17">
        <v>0.31202116890932302</v>
      </c>
      <c r="J464" s="17">
        <v>0.23265944136536101</v>
      </c>
      <c r="K464" s="17">
        <v>0.42619417061021903</v>
      </c>
      <c r="L464" s="17">
        <v>0.296922759986741</v>
      </c>
      <c r="M464" s="17"/>
      <c r="N464" s="17">
        <v>0.274978129739059</v>
      </c>
      <c r="O464" s="17">
        <v>0.28711451681676298</v>
      </c>
      <c r="P464" s="17">
        <v>0.39404332096290001</v>
      </c>
      <c r="Q464" s="17">
        <v>0.34875902925163499</v>
      </c>
      <c r="R464" s="17"/>
      <c r="S464" s="17">
        <v>0.33056955175814601</v>
      </c>
      <c r="T464" s="17">
        <v>0.30389683185793398</v>
      </c>
      <c r="U464" s="17">
        <v>0.22560802454288001</v>
      </c>
      <c r="V464" s="17">
        <v>0.23588777086094101</v>
      </c>
      <c r="W464" s="17">
        <v>0.415505404612318</v>
      </c>
      <c r="X464" s="17">
        <v>0.24064661063248999</v>
      </c>
      <c r="Y464" s="17">
        <v>0.225061365171943</v>
      </c>
      <c r="Z464" s="17">
        <v>0.30423563883385601</v>
      </c>
      <c r="AA464" s="17">
        <v>0.407471179517846</v>
      </c>
      <c r="AB464" s="17">
        <v>0.34755153506766201</v>
      </c>
      <c r="AC464" s="17">
        <v>0.58549220661453805</v>
      </c>
      <c r="AD464" s="17">
        <v>0.352125973937856</v>
      </c>
      <c r="AE464" s="17"/>
      <c r="AF464" s="17">
        <v>0.34491974792584301</v>
      </c>
      <c r="AG464" s="17">
        <v>0.30033096972991902</v>
      </c>
      <c r="AH464" s="17">
        <v>0.40180456871374598</v>
      </c>
      <c r="AI464" s="17">
        <v>0.29831750659902201</v>
      </c>
      <c r="AJ464" s="17">
        <v>0.284423003447619</v>
      </c>
      <c r="AK464" s="17"/>
      <c r="AL464" s="17">
        <v>0.24356502873362501</v>
      </c>
      <c r="AM464" s="17">
        <v>0.35580559909662901</v>
      </c>
      <c r="AN464" s="17">
        <v>0.42359786093621599</v>
      </c>
      <c r="AO464" s="17">
        <v>0.35784529862680597</v>
      </c>
      <c r="AP464" s="17"/>
      <c r="AQ464" s="17">
        <v>0.38238345175098898</v>
      </c>
      <c r="AR464" s="17">
        <v>0.24959300856394601</v>
      </c>
      <c r="AS464" s="17"/>
      <c r="AT464" s="17">
        <v>0.32881408226893499</v>
      </c>
      <c r="AU464" s="17">
        <v>0.30840839114013502</v>
      </c>
      <c r="AV464" s="17"/>
      <c r="AW464" s="17">
        <v>0.34410597368199303</v>
      </c>
      <c r="AX464" s="17">
        <v>0.298969597067334</v>
      </c>
      <c r="AY464" s="17">
        <v>0.33727515505154099</v>
      </c>
      <c r="AZ464" s="17"/>
      <c r="BA464" s="17">
        <v>0.31307833106276001</v>
      </c>
      <c r="BB464" s="17">
        <v>0.30615016381994198</v>
      </c>
      <c r="BC464" s="17">
        <v>0.36130123288678201</v>
      </c>
      <c r="BD464" s="17">
        <v>0.337672011166678</v>
      </c>
      <c r="BE464" s="17">
        <v>0.243326661878732</v>
      </c>
      <c r="BF464" s="17"/>
      <c r="BG464" s="17">
        <v>0.32517767123269398</v>
      </c>
      <c r="BH464" s="17">
        <v>0.32613993443902201</v>
      </c>
      <c r="BI464" s="17"/>
      <c r="BJ464" s="17">
        <v>0.32529999848770402</v>
      </c>
      <c r="BK464" s="17">
        <v>0.33945842823000899</v>
      </c>
      <c r="BL464" s="17"/>
      <c r="BM464" s="17">
        <v>0.30523582352176898</v>
      </c>
      <c r="BN464" s="17">
        <v>0.32715603778514601</v>
      </c>
      <c r="BO464" s="17">
        <v>0.27974148234879698</v>
      </c>
      <c r="BP464" s="17">
        <v>0.27403009894333702</v>
      </c>
      <c r="BQ464" s="17">
        <v>0.60773235452754903</v>
      </c>
      <c r="BR464" s="17"/>
      <c r="BS464" s="17">
        <v>0.44918341901968001</v>
      </c>
      <c r="BT464" s="17"/>
      <c r="BU464" s="17">
        <v>0.33707731891987602</v>
      </c>
      <c r="BV464" s="17">
        <v>0.26754631355618802</v>
      </c>
      <c r="BW464" s="17">
        <v>0.27530821335254102</v>
      </c>
      <c r="BX464" s="17">
        <v>0.583807521445878</v>
      </c>
      <c r="BY464" s="17">
        <v>0.31364362783260602</v>
      </c>
      <c r="BZ464" s="17"/>
      <c r="CA464" s="17">
        <v>0.35204264854566703</v>
      </c>
      <c r="CB464" s="17"/>
      <c r="CC464" s="17">
        <v>0.33600169332942198</v>
      </c>
      <c r="CD464" s="17">
        <v>0.319978641996577</v>
      </c>
      <c r="CE464" s="17"/>
      <c r="CF464" s="17">
        <v>0.27910598324859398</v>
      </c>
      <c r="CG464" s="17"/>
      <c r="CH464" s="17">
        <v>0.35361676756740501</v>
      </c>
      <c r="CI464" s="17">
        <v>0.273524173841868</v>
      </c>
    </row>
    <row r="465" spans="2:87" x14ac:dyDescent="0.35">
      <c r="B465" t="s">
        <v>158</v>
      </c>
      <c r="C465" s="17">
        <v>0.28669232795806099</v>
      </c>
      <c r="D465" s="17">
        <v>0.32042570111369001</v>
      </c>
      <c r="E465" s="17">
        <v>0.25399177279732099</v>
      </c>
      <c r="F465" s="17"/>
      <c r="G465" s="17">
        <v>0.20859940856932599</v>
      </c>
      <c r="H465" s="17">
        <v>0.400000204497585</v>
      </c>
      <c r="I465" s="17">
        <v>0.32939810789583301</v>
      </c>
      <c r="J465" s="17">
        <v>0.34570489515254599</v>
      </c>
      <c r="K465" s="17">
        <v>0.21186829348696601</v>
      </c>
      <c r="L465" s="17">
        <v>0.20017627567614901</v>
      </c>
      <c r="M465" s="17"/>
      <c r="N465" s="17">
        <v>0.36071699599664098</v>
      </c>
      <c r="O465" s="17">
        <v>0.27685707690740502</v>
      </c>
      <c r="P465" s="17">
        <v>0.262735789412749</v>
      </c>
      <c r="Q465" s="17">
        <v>0.24226470979486001</v>
      </c>
      <c r="R465" s="17"/>
      <c r="S465" s="17">
        <v>0.29095686004332799</v>
      </c>
      <c r="T465" s="17">
        <v>0.34263881880671998</v>
      </c>
      <c r="U465" s="17">
        <v>0.200435822723316</v>
      </c>
      <c r="V465" s="17">
        <v>0.35379359372928598</v>
      </c>
      <c r="W465" s="17">
        <v>0.32571153340826903</v>
      </c>
      <c r="X465" s="17">
        <v>0.414524983597028</v>
      </c>
      <c r="Y465" s="17">
        <v>0.13889504605580499</v>
      </c>
      <c r="Z465" s="17">
        <v>0.28799674020836502</v>
      </c>
      <c r="AA465" s="17">
        <v>0.254891534039279</v>
      </c>
      <c r="AB465" s="17">
        <v>0.33415425210767702</v>
      </c>
      <c r="AC465" s="17">
        <v>0.13019009011361499</v>
      </c>
      <c r="AD465" s="17">
        <v>0.120115804449883</v>
      </c>
      <c r="AE465" s="17"/>
      <c r="AF465" s="17">
        <v>0.25754612731403098</v>
      </c>
      <c r="AG465" s="17">
        <v>0.27142860051506501</v>
      </c>
      <c r="AH465" s="17">
        <v>0.26402667605816499</v>
      </c>
      <c r="AI465" s="17">
        <v>0.34906020149691402</v>
      </c>
      <c r="AJ465" s="17">
        <v>0.36692477773384202</v>
      </c>
      <c r="AK465" s="17"/>
      <c r="AL465" s="17">
        <v>0.27304248154162902</v>
      </c>
      <c r="AM465" s="17">
        <v>0.28243081988487401</v>
      </c>
      <c r="AN465" s="17">
        <v>0.316907806367833</v>
      </c>
      <c r="AO465" s="17">
        <v>0.30098027677359301</v>
      </c>
      <c r="AP465" s="17"/>
      <c r="AQ465" s="17">
        <v>0.225258524010788</v>
      </c>
      <c r="AR465" s="17">
        <v>0.36922779600948502</v>
      </c>
      <c r="AS465" s="17"/>
      <c r="AT465" s="17">
        <v>0.30508457879228601</v>
      </c>
      <c r="AU465" s="17">
        <v>0.201647635085724</v>
      </c>
      <c r="AV465" s="17"/>
      <c r="AW465" s="17">
        <v>0.24498602776388001</v>
      </c>
      <c r="AX465" s="17">
        <v>0.325885599652323</v>
      </c>
      <c r="AY465" s="17">
        <v>0.30784953157247202</v>
      </c>
      <c r="AZ465" s="17"/>
      <c r="BA465" s="17">
        <v>0.33593583897934398</v>
      </c>
      <c r="BB465" s="17">
        <v>0.26627192106602099</v>
      </c>
      <c r="BC465" s="17">
        <v>0.29192679655759701</v>
      </c>
      <c r="BD465" s="17">
        <v>0.235675161316346</v>
      </c>
      <c r="BE465" s="17">
        <v>0.134141784689145</v>
      </c>
      <c r="BF465" s="17"/>
      <c r="BG465" s="17">
        <v>0.27283303026265698</v>
      </c>
      <c r="BH465" s="17">
        <v>0.29743205951699198</v>
      </c>
      <c r="BI465" s="17"/>
      <c r="BJ465" s="17">
        <v>0.31564877838530803</v>
      </c>
      <c r="BK465" s="17">
        <v>0.183494157430733</v>
      </c>
      <c r="BL465" s="17"/>
      <c r="BM465" s="17">
        <v>0.276872201301198</v>
      </c>
      <c r="BN465" s="17">
        <v>0.240409302724818</v>
      </c>
      <c r="BO465" s="17">
        <v>0.35513476022192703</v>
      </c>
      <c r="BP465" s="17">
        <v>0.19954141512382001</v>
      </c>
      <c r="BQ465" s="17">
        <v>0.28767640830402302</v>
      </c>
      <c r="BR465" s="17"/>
      <c r="BS465" s="17">
        <v>0.41654320881286</v>
      </c>
      <c r="BT465" s="17"/>
      <c r="BU465" s="17">
        <v>0.18874533135972901</v>
      </c>
      <c r="BV465" s="17">
        <v>0.35246306676469502</v>
      </c>
      <c r="BW465" s="17">
        <v>0.28293938643744798</v>
      </c>
      <c r="BX465" s="17">
        <v>0.288411102924437</v>
      </c>
      <c r="BY465" s="17">
        <v>0.18276189922293401</v>
      </c>
      <c r="BZ465" s="17"/>
      <c r="CA465" s="17">
        <v>0.499791705120054</v>
      </c>
      <c r="CB465" s="17"/>
      <c r="CC465" s="17">
        <v>0.28827895031426298</v>
      </c>
      <c r="CD465" s="17">
        <v>0.28075049526886098</v>
      </c>
      <c r="CE465" s="17"/>
      <c r="CF465" s="17">
        <v>0.27714401921987197</v>
      </c>
      <c r="CG465" s="17"/>
      <c r="CH465" s="17">
        <v>0.25911210381106897</v>
      </c>
      <c r="CI465" s="17">
        <v>0.45495046200162098</v>
      </c>
    </row>
    <row r="466" spans="2:87" x14ac:dyDescent="0.35">
      <c r="B466" t="s">
        <v>159</v>
      </c>
      <c r="C466" s="17">
        <v>0.133804144354876</v>
      </c>
      <c r="D466" s="17">
        <v>0.115787900351108</v>
      </c>
      <c r="E466" s="17">
        <v>0.151268783248727</v>
      </c>
      <c r="F466" s="17"/>
      <c r="G466" s="17">
        <v>0.13507345345308</v>
      </c>
      <c r="H466" s="17">
        <v>0.169973420524828</v>
      </c>
      <c r="I466" s="17">
        <v>0.12379586686687501</v>
      </c>
      <c r="J466" s="17">
        <v>0.115938687436099</v>
      </c>
      <c r="K466" s="17">
        <v>0.14523375993590501</v>
      </c>
      <c r="L466" s="17">
        <v>0.11819827290304399</v>
      </c>
      <c r="M466" s="17"/>
      <c r="N466" s="17">
        <v>0.12262680312188801</v>
      </c>
      <c r="O466" s="17">
        <v>0.162019601936708</v>
      </c>
      <c r="P466" s="17">
        <v>0.16132650425342501</v>
      </c>
      <c r="Q466" s="17">
        <v>0.100670447250353</v>
      </c>
      <c r="R466" s="17"/>
      <c r="S466" s="17">
        <v>0.11795028140164</v>
      </c>
      <c r="T466" s="17">
        <v>0.14013919573383701</v>
      </c>
      <c r="U466" s="17">
        <v>0.17319372867628299</v>
      </c>
      <c r="V466" s="17">
        <v>0.15970022045007801</v>
      </c>
      <c r="W466" s="17">
        <v>0</v>
      </c>
      <c r="X466" s="17">
        <v>0.17601655664892901</v>
      </c>
      <c r="Y466" s="17">
        <v>0.33014768645292503</v>
      </c>
      <c r="Z466" s="17">
        <v>0.14112721714513299</v>
      </c>
      <c r="AA466" s="17">
        <v>9.0579677989904295E-2</v>
      </c>
      <c r="AB466" s="17">
        <v>0.14984298868305801</v>
      </c>
      <c r="AC466" s="17">
        <v>0</v>
      </c>
      <c r="AD466" s="17">
        <v>0.16300927707051599</v>
      </c>
      <c r="AE466" s="17"/>
      <c r="AF466" s="17">
        <v>8.0894766605296098E-2</v>
      </c>
      <c r="AG466" s="17">
        <v>0.15158201964739501</v>
      </c>
      <c r="AH466" s="17">
        <v>0.122545171544401</v>
      </c>
      <c r="AI466" s="17">
        <v>0.118883855373484</v>
      </c>
      <c r="AJ466" s="17">
        <v>0.159112113095177</v>
      </c>
      <c r="AK466" s="17"/>
      <c r="AL466" s="17">
        <v>0.13888644151924701</v>
      </c>
      <c r="AM466" s="17">
        <v>0.127918896278023</v>
      </c>
      <c r="AN466" s="17">
        <v>0.107651530104798</v>
      </c>
      <c r="AO466" s="17">
        <v>0.20004868092748301</v>
      </c>
      <c r="AP466" s="17"/>
      <c r="AQ466" s="17">
        <v>0.133702263086798</v>
      </c>
      <c r="AR466" s="17">
        <v>0.13394102043296799</v>
      </c>
      <c r="AS466" s="17"/>
      <c r="AT466" s="17">
        <v>0.14529931893881301</v>
      </c>
      <c r="AU466" s="17">
        <v>9.04134316013884E-2</v>
      </c>
      <c r="AV466" s="17"/>
      <c r="AW466" s="17">
        <v>0.116000046826488</v>
      </c>
      <c r="AX466" s="17">
        <v>0.10758254404770499</v>
      </c>
      <c r="AY466" s="17">
        <v>0.15314259458572299</v>
      </c>
      <c r="AZ466" s="17"/>
      <c r="BA466" s="17">
        <v>0.13965203329235301</v>
      </c>
      <c r="BB466" s="17">
        <v>0.16256927804191601</v>
      </c>
      <c r="BC466" s="17">
        <v>0.10685306338846</v>
      </c>
      <c r="BD466" s="17">
        <v>8.4053521140565801E-2</v>
      </c>
      <c r="BE466" s="17">
        <v>0.213052015091518</v>
      </c>
      <c r="BF466" s="17"/>
      <c r="BG466" s="17">
        <v>0.13854998023880699</v>
      </c>
      <c r="BH466" s="17">
        <v>0.130126540731926</v>
      </c>
      <c r="BI466" s="17"/>
      <c r="BJ466" s="17">
        <v>0.120593024912849</v>
      </c>
      <c r="BK466" s="17">
        <v>0.166890423742723</v>
      </c>
      <c r="BL466" s="17"/>
      <c r="BM466" s="17">
        <v>0.13416999652829401</v>
      </c>
      <c r="BN466" s="17">
        <v>0.14985613463556999</v>
      </c>
      <c r="BO466" s="17">
        <v>0.13534993337627699</v>
      </c>
      <c r="BP466" s="17">
        <v>0.130945581019073</v>
      </c>
      <c r="BQ466" s="17">
        <v>5.5712545226716703E-2</v>
      </c>
      <c r="BR466" s="17"/>
      <c r="BS466" s="17">
        <v>7.6428648655681705E-2</v>
      </c>
      <c r="BT466" s="17"/>
      <c r="BU466" s="17">
        <v>0.16286006394958299</v>
      </c>
      <c r="BV466" s="17">
        <v>0.15587839365960801</v>
      </c>
      <c r="BW466" s="17">
        <v>0.131917392574362</v>
      </c>
      <c r="BX466" s="17">
        <v>7.1565687595122995E-2</v>
      </c>
      <c r="BY466" s="17">
        <v>0.178729979912502</v>
      </c>
      <c r="BZ466" s="17"/>
      <c r="CA466" s="17">
        <v>8.7433277723078101E-2</v>
      </c>
      <c r="CB466" s="17"/>
      <c r="CC466" s="17">
        <v>0.13933167227514801</v>
      </c>
      <c r="CD466" s="17">
        <v>0.11883799959466899</v>
      </c>
      <c r="CE466" s="17"/>
      <c r="CF466" s="17">
        <v>0.151059639736949</v>
      </c>
      <c r="CG466" s="17"/>
      <c r="CH466" s="17">
        <v>0.113916216036322</v>
      </c>
      <c r="CI466" s="17">
        <v>0.11579663249066301</v>
      </c>
    </row>
    <row r="467" spans="2:87" x14ac:dyDescent="0.35">
      <c r="B467" t="s">
        <v>160</v>
      </c>
      <c r="C467" s="17">
        <v>8.0951988542645806E-2</v>
      </c>
      <c r="D467" s="17">
        <v>8.8644521114029998E-2</v>
      </c>
      <c r="E467" s="17">
        <v>7.3494978995577595E-2</v>
      </c>
      <c r="F467" s="17"/>
      <c r="G467" s="17">
        <v>5.3682536389356002E-2</v>
      </c>
      <c r="H467" s="17">
        <v>7.0498488236655096E-2</v>
      </c>
      <c r="I467" s="17">
        <v>8.9434081584349401E-2</v>
      </c>
      <c r="J467" s="17">
        <v>0.15262698768616301</v>
      </c>
      <c r="K467" s="17">
        <v>5.1025315720045303E-2</v>
      </c>
      <c r="L467" s="17">
        <v>5.7494719299657E-2</v>
      </c>
      <c r="M467" s="17"/>
      <c r="N467" s="17">
        <v>9.9520487054245904E-2</v>
      </c>
      <c r="O467" s="17">
        <v>0.123475960640913</v>
      </c>
      <c r="P467" s="17">
        <v>4.9029394249824797E-2</v>
      </c>
      <c r="Q467" s="17">
        <v>5.3653910573914797E-2</v>
      </c>
      <c r="R467" s="17"/>
      <c r="S467" s="17">
        <v>5.8198001435217098E-2</v>
      </c>
      <c r="T467" s="17">
        <v>8.8368558044135501E-2</v>
      </c>
      <c r="U467" s="17">
        <v>0.131265877545477</v>
      </c>
      <c r="V467" s="17">
        <v>6.7699174276199203E-2</v>
      </c>
      <c r="W467" s="17">
        <v>1.9557944888122899E-2</v>
      </c>
      <c r="X467" s="17">
        <v>0.122653269075537</v>
      </c>
      <c r="Y467" s="17">
        <v>6.5898915882150105E-2</v>
      </c>
      <c r="Z467" s="17">
        <v>0.13571352188899799</v>
      </c>
      <c r="AA467" s="17">
        <v>0.10183887299835701</v>
      </c>
      <c r="AB467" s="17">
        <v>1.94789690980809E-2</v>
      </c>
      <c r="AC467" s="17">
        <v>8.2666147930872694E-2</v>
      </c>
      <c r="AD467" s="17">
        <v>0.183183235094316</v>
      </c>
      <c r="AE467" s="17"/>
      <c r="AF467" s="17">
        <v>7.61064952566846E-2</v>
      </c>
      <c r="AG467" s="17">
        <v>8.9373041288541899E-2</v>
      </c>
      <c r="AH467" s="17">
        <v>8.62141213704853E-2</v>
      </c>
      <c r="AI467" s="17">
        <v>4.9931429120866802E-2</v>
      </c>
      <c r="AJ467" s="17">
        <v>9.2266582728695604E-2</v>
      </c>
      <c r="AK467" s="17"/>
      <c r="AL467" s="17">
        <v>0.107849668934993</v>
      </c>
      <c r="AM467" s="17">
        <v>5.1725732356667303E-2</v>
      </c>
      <c r="AN467" s="17">
        <v>8.4396012262662995E-2</v>
      </c>
      <c r="AO467" s="17">
        <v>7.3682725302437094E-2</v>
      </c>
      <c r="AP467" s="17"/>
      <c r="AQ467" s="17">
        <v>6.2307426890897299E-2</v>
      </c>
      <c r="AR467" s="17">
        <v>0.106000699898065</v>
      </c>
      <c r="AS467" s="17"/>
      <c r="AT467" s="17">
        <v>8.8516773386794395E-2</v>
      </c>
      <c r="AU467" s="17">
        <v>6.8799184998460799E-2</v>
      </c>
      <c r="AV467" s="17"/>
      <c r="AW467" s="17">
        <v>7.85369487092311E-2</v>
      </c>
      <c r="AX467" s="17">
        <v>0.106130296051866</v>
      </c>
      <c r="AY467" s="17">
        <v>6.9705101171942604E-2</v>
      </c>
      <c r="AZ467" s="17"/>
      <c r="BA467" s="17">
        <v>6.2600960574714301E-2</v>
      </c>
      <c r="BB467" s="17">
        <v>9.8878793572778803E-2</v>
      </c>
      <c r="BC467" s="17">
        <v>6.3996810830731707E-2</v>
      </c>
      <c r="BD467" s="17">
        <v>0.114310899213853</v>
      </c>
      <c r="BE467" s="17">
        <v>0.160330838786925</v>
      </c>
      <c r="BF467" s="17"/>
      <c r="BG467" s="17">
        <v>9.5341883261971697E-2</v>
      </c>
      <c r="BH467" s="17">
        <v>6.9801091156403705E-2</v>
      </c>
      <c r="BI467" s="17"/>
      <c r="BJ467" s="17">
        <v>8.8142074153995706E-2</v>
      </c>
      <c r="BK467" s="17">
        <v>4.9291997848044798E-2</v>
      </c>
      <c r="BL467" s="17"/>
      <c r="BM467" s="17">
        <v>4.5364102642277103E-2</v>
      </c>
      <c r="BN467" s="17">
        <v>6.8940490702397203E-2</v>
      </c>
      <c r="BO467" s="17">
        <v>0.119946228527298</v>
      </c>
      <c r="BP467" s="17">
        <v>8.4778126980823404E-2</v>
      </c>
      <c r="BQ467" s="17">
        <v>0</v>
      </c>
      <c r="BR467" s="17"/>
      <c r="BS467" s="17">
        <v>2.9274741198218601E-2</v>
      </c>
      <c r="BT467" s="17"/>
      <c r="BU467" s="17">
        <v>6.0127964095847301E-2</v>
      </c>
      <c r="BV467" s="17">
        <v>0.112859360341847</v>
      </c>
      <c r="BW467" s="17">
        <v>0.11997887990761</v>
      </c>
      <c r="BX467" s="17">
        <v>9.2434108203768295E-3</v>
      </c>
      <c r="BY467" s="17">
        <v>9.2316778825918405E-2</v>
      </c>
      <c r="BZ467" s="17"/>
      <c r="CA467" s="17">
        <v>6.0732368611201001E-2</v>
      </c>
      <c r="CB467" s="17"/>
      <c r="CC467" s="17">
        <v>7.1030294061915994E-2</v>
      </c>
      <c r="CD467" s="17">
        <v>0.12173118378271</v>
      </c>
      <c r="CE467" s="17"/>
      <c r="CF467" s="17">
        <v>0.104916113132274</v>
      </c>
      <c r="CG467" s="17"/>
      <c r="CH467" s="17">
        <v>8.3069871835997802E-2</v>
      </c>
      <c r="CI467" s="17">
        <v>7.5063215681944004E-2</v>
      </c>
    </row>
    <row r="468" spans="2:87" x14ac:dyDescent="0.35">
      <c r="B468" t="s">
        <v>161</v>
      </c>
      <c r="C468" s="17">
        <v>0.17283172081721901</v>
      </c>
      <c r="D468" s="17">
        <v>0.118013707545046</v>
      </c>
      <c r="E468" s="17">
        <v>0.22597136559981701</v>
      </c>
      <c r="F468" s="17"/>
      <c r="G468" s="17">
        <v>0.143771686581148</v>
      </c>
      <c r="H468" s="17">
        <v>8.7073374635085896E-2</v>
      </c>
      <c r="I468" s="17">
        <v>0.14535077474361899</v>
      </c>
      <c r="J468" s="17">
        <v>0.15306998835983199</v>
      </c>
      <c r="K468" s="17">
        <v>0.165678460246865</v>
      </c>
      <c r="L468" s="17">
        <v>0.327207972134409</v>
      </c>
      <c r="M468" s="17"/>
      <c r="N468" s="17">
        <v>0.14215758408816601</v>
      </c>
      <c r="O468" s="17">
        <v>0.15053284369821099</v>
      </c>
      <c r="P468" s="17">
        <v>0.13286499112110101</v>
      </c>
      <c r="Q468" s="17">
        <v>0.25465190312923702</v>
      </c>
      <c r="R468" s="17"/>
      <c r="S468" s="17">
        <v>0.20232530536166901</v>
      </c>
      <c r="T468" s="17">
        <v>0.124956595557374</v>
      </c>
      <c r="U468" s="17">
        <v>0.26949654651204402</v>
      </c>
      <c r="V468" s="17">
        <v>0.18291924068349499</v>
      </c>
      <c r="W468" s="17">
        <v>0.23922511709128999</v>
      </c>
      <c r="X468" s="17">
        <v>4.61585800460163E-2</v>
      </c>
      <c r="Y468" s="17">
        <v>0.23999698643717601</v>
      </c>
      <c r="Z468" s="17">
        <v>0.13092688192364699</v>
      </c>
      <c r="AA468" s="17">
        <v>0.145218735454614</v>
      </c>
      <c r="AB468" s="17">
        <v>0.14897225504352199</v>
      </c>
      <c r="AC468" s="17">
        <v>0.20165155534097401</v>
      </c>
      <c r="AD468" s="17">
        <v>0.181565709447428</v>
      </c>
      <c r="AE468" s="17"/>
      <c r="AF468" s="17">
        <v>0.24053286289814499</v>
      </c>
      <c r="AG468" s="17">
        <v>0.18728536881907901</v>
      </c>
      <c r="AH468" s="17">
        <v>0.12540946231320299</v>
      </c>
      <c r="AI468" s="17">
        <v>0.18380700740971401</v>
      </c>
      <c r="AJ468" s="17">
        <v>9.7273522994666101E-2</v>
      </c>
      <c r="AK468" s="17"/>
      <c r="AL468" s="17">
        <v>0.23665637927050601</v>
      </c>
      <c r="AM468" s="17">
        <v>0.18211895238380801</v>
      </c>
      <c r="AN468" s="17">
        <v>6.7446790328489895E-2</v>
      </c>
      <c r="AO468" s="17">
        <v>6.7443018369681196E-2</v>
      </c>
      <c r="AP468" s="17"/>
      <c r="AQ468" s="17">
        <v>0.196348334260528</v>
      </c>
      <c r="AR468" s="17">
        <v>0.141237475095536</v>
      </c>
      <c r="AS468" s="17"/>
      <c r="AT468" s="17">
        <v>0.13228524661317201</v>
      </c>
      <c r="AU468" s="17">
        <v>0.33073135717429097</v>
      </c>
      <c r="AV468" s="17"/>
      <c r="AW468" s="17">
        <v>0.216371003018407</v>
      </c>
      <c r="AX468" s="17">
        <v>0.16143196318077099</v>
      </c>
      <c r="AY468" s="17">
        <v>0.13202761761832199</v>
      </c>
      <c r="AZ468" s="17"/>
      <c r="BA468" s="17">
        <v>0.14873283609082799</v>
      </c>
      <c r="BB468" s="17">
        <v>0.16612984349934201</v>
      </c>
      <c r="BC468" s="17">
        <v>0.175922096336429</v>
      </c>
      <c r="BD468" s="17">
        <v>0.22828840716255699</v>
      </c>
      <c r="BE468" s="17">
        <v>0.24914869955368099</v>
      </c>
      <c r="BF468" s="17"/>
      <c r="BG468" s="17">
        <v>0.16809743500387</v>
      </c>
      <c r="BH468" s="17">
        <v>0.176500374155656</v>
      </c>
      <c r="BI468" s="17"/>
      <c r="BJ468" s="17">
        <v>0.150316124060143</v>
      </c>
      <c r="BK468" s="17">
        <v>0.26086499274849001</v>
      </c>
      <c r="BL468" s="17"/>
      <c r="BM468" s="17">
        <v>0.23835787600646199</v>
      </c>
      <c r="BN468" s="17">
        <v>0.213638034152069</v>
      </c>
      <c r="BO468" s="17">
        <v>0.109827595525701</v>
      </c>
      <c r="BP468" s="17">
        <v>0.31070477793294599</v>
      </c>
      <c r="BQ468" s="17">
        <v>4.8878691941711003E-2</v>
      </c>
      <c r="BR468" s="17"/>
      <c r="BS468" s="17">
        <v>2.8569982313559301E-2</v>
      </c>
      <c r="BT468" s="17"/>
      <c r="BU468" s="17">
        <v>0.25118932167496499</v>
      </c>
      <c r="BV468" s="17">
        <v>0.111252865677662</v>
      </c>
      <c r="BW468" s="17">
        <v>0.189856127728039</v>
      </c>
      <c r="BX468" s="17">
        <v>4.6972277214184899E-2</v>
      </c>
      <c r="BY468" s="17">
        <v>0.23254771420603901</v>
      </c>
      <c r="BZ468" s="17"/>
      <c r="CA468" s="17">
        <v>0</v>
      </c>
      <c r="CB468" s="17"/>
      <c r="CC468" s="17">
        <v>0.16535739001925101</v>
      </c>
      <c r="CD468" s="17">
        <v>0.15870167935718299</v>
      </c>
      <c r="CE468" s="17"/>
      <c r="CF468" s="17">
        <v>0.18777424466231199</v>
      </c>
      <c r="CG468" s="17"/>
      <c r="CH468" s="17">
        <v>0.19028504074920699</v>
      </c>
      <c r="CI468" s="17">
        <v>8.0665515983903799E-2</v>
      </c>
    </row>
    <row r="469" spans="2:87" x14ac:dyDescent="0.35"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  <c r="BA469" s="17"/>
      <c r="BB469" s="17"/>
      <c r="BC469" s="17"/>
      <c r="BD469" s="17"/>
      <c r="BE469" s="17"/>
      <c r="BF469" s="17"/>
      <c r="BG469" s="17"/>
      <c r="BH469" s="17"/>
      <c r="BI469" s="17"/>
      <c r="BJ469" s="17"/>
      <c r="BK469" s="17"/>
      <c r="BL469" s="17"/>
      <c r="BM469" s="17"/>
      <c r="BN469" s="17"/>
      <c r="BO469" s="17"/>
      <c r="BP469" s="17"/>
      <c r="BQ469" s="17"/>
      <c r="BR469" s="17"/>
      <c r="BS469" s="17"/>
      <c r="BT469" s="17"/>
      <c r="BU469" s="17"/>
      <c r="BV469" s="17"/>
      <c r="BW469" s="17"/>
      <c r="BX469" s="17"/>
      <c r="BY469" s="17"/>
      <c r="BZ469" s="17"/>
      <c r="CA469" s="17"/>
      <c r="CB469" s="17"/>
      <c r="CC469" s="17"/>
      <c r="CD469" s="17"/>
      <c r="CE469" s="17"/>
      <c r="CF469" s="17"/>
      <c r="CG469" s="17"/>
      <c r="CH469" s="17"/>
      <c r="CI469" s="17"/>
    </row>
    <row r="470" spans="2:87" x14ac:dyDescent="0.35">
      <c r="B470" s="6" t="s">
        <v>214</v>
      </c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  <c r="BA470" s="17"/>
      <c r="BB470" s="17"/>
      <c r="BC470" s="17"/>
      <c r="BD470" s="17"/>
      <c r="BE470" s="17"/>
      <c r="BF470" s="17"/>
      <c r="BG470" s="17"/>
      <c r="BH470" s="17"/>
      <c r="BI470" s="17"/>
      <c r="BJ470" s="17"/>
      <c r="BK470" s="17"/>
      <c r="BL470" s="17"/>
      <c r="BM470" s="17"/>
      <c r="BN470" s="17"/>
      <c r="BO470" s="17"/>
      <c r="BP470" s="17"/>
      <c r="BQ470" s="17"/>
      <c r="BR470" s="17"/>
      <c r="BS470" s="17"/>
      <c r="BT470" s="17"/>
      <c r="BU470" s="17"/>
      <c r="BV470" s="17"/>
      <c r="BW470" s="17"/>
      <c r="BX470" s="17"/>
      <c r="BY470" s="17"/>
      <c r="BZ470" s="17"/>
      <c r="CA470" s="17"/>
      <c r="CB470" s="17"/>
      <c r="CC470" s="17"/>
      <c r="CD470" s="17"/>
      <c r="CE470" s="17"/>
      <c r="CF470" s="17"/>
      <c r="CG470" s="17"/>
      <c r="CH470" s="17"/>
      <c r="CI470" s="17"/>
    </row>
    <row r="471" spans="2:87" x14ac:dyDescent="0.35">
      <c r="B471" s="24" t="s">
        <v>163</v>
      </c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  <c r="BA471" s="17"/>
      <c r="BB471" s="17"/>
      <c r="BC471" s="17"/>
      <c r="BD471" s="17"/>
      <c r="BE471" s="17"/>
      <c r="BF471" s="17"/>
      <c r="BG471" s="17"/>
      <c r="BH471" s="17"/>
      <c r="BI471" s="17"/>
      <c r="BJ471" s="17"/>
      <c r="BK471" s="17"/>
      <c r="BL471" s="17"/>
      <c r="BM471" s="17"/>
      <c r="BN471" s="17"/>
      <c r="BO471" s="17"/>
      <c r="BP471" s="17"/>
      <c r="BQ471" s="17"/>
      <c r="BR471" s="17"/>
      <c r="BS471" s="17"/>
      <c r="BT471" s="17"/>
      <c r="BU471" s="17"/>
      <c r="BV471" s="17"/>
      <c r="BW471" s="17"/>
      <c r="BX471" s="17"/>
      <c r="BY471" s="17"/>
      <c r="BZ471" s="17"/>
      <c r="CA471" s="17"/>
      <c r="CB471" s="17"/>
      <c r="CC471" s="17"/>
      <c r="CD471" s="17"/>
      <c r="CE471" s="17"/>
      <c r="CF471" s="17"/>
      <c r="CG471" s="17"/>
      <c r="CH471" s="17"/>
      <c r="CI471" s="17"/>
    </row>
    <row r="472" spans="2:87" x14ac:dyDescent="0.35">
      <c r="B472" t="s">
        <v>157</v>
      </c>
      <c r="C472" s="17">
        <v>0.23679370496920499</v>
      </c>
      <c r="D472" s="17">
        <v>0.25820220120643</v>
      </c>
      <c r="E472" s="17">
        <v>0.216040674761281</v>
      </c>
      <c r="F472" s="17"/>
      <c r="G472" s="17">
        <v>0.17306860088034301</v>
      </c>
      <c r="H472" s="17">
        <v>0.28745964330155699</v>
      </c>
      <c r="I472" s="17">
        <v>0.221329853973629</v>
      </c>
      <c r="J472" s="17">
        <v>0.15255990409696901</v>
      </c>
      <c r="K472" s="17">
        <v>0.34840537606447802</v>
      </c>
      <c r="L472" s="17">
        <v>0.25009672468780197</v>
      </c>
      <c r="M472" s="17"/>
      <c r="N472" s="17">
        <v>0.25737341015182902</v>
      </c>
      <c r="O472" s="17">
        <v>0.14750274542551201</v>
      </c>
      <c r="P472" s="17">
        <v>0.25856742856040899</v>
      </c>
      <c r="Q472" s="17">
        <v>0.27378105838832001</v>
      </c>
      <c r="R472" s="17"/>
      <c r="S472" s="17">
        <v>0.26450496673393598</v>
      </c>
      <c r="T472" s="17">
        <v>0.35337080679196597</v>
      </c>
      <c r="U472" s="17">
        <v>0.23713260395385599</v>
      </c>
      <c r="V472" s="17">
        <v>0.113100094294123</v>
      </c>
      <c r="W472" s="17">
        <v>0.209522845581844</v>
      </c>
      <c r="X472" s="17">
        <v>0.182236779754057</v>
      </c>
      <c r="Y472" s="17">
        <v>0.15540429905650099</v>
      </c>
      <c r="Z472" s="17">
        <v>0.30059352525259098</v>
      </c>
      <c r="AA472" s="17">
        <v>0.31206026768763401</v>
      </c>
      <c r="AB472" s="17">
        <v>0.24094773172932599</v>
      </c>
      <c r="AC472" s="17">
        <v>0.17515449229537</v>
      </c>
      <c r="AD472" s="17">
        <v>5.7472142168679699E-2</v>
      </c>
      <c r="AE472" s="17"/>
      <c r="AF472" s="17">
        <v>0.25168074360787601</v>
      </c>
      <c r="AG472" s="17">
        <v>0.221288015708483</v>
      </c>
      <c r="AH472" s="17">
        <v>0.26799856790525101</v>
      </c>
      <c r="AI472" s="17">
        <v>0.227847787938246</v>
      </c>
      <c r="AJ472" s="17">
        <v>0.24818227375072199</v>
      </c>
      <c r="AK472" s="17"/>
      <c r="AL472" s="17">
        <v>0.22106414776872901</v>
      </c>
      <c r="AM472" s="17">
        <v>0.23191224677849201</v>
      </c>
      <c r="AN472" s="17">
        <v>0.27702424227614503</v>
      </c>
      <c r="AO472" s="17">
        <v>0.2398123539052</v>
      </c>
      <c r="AP472" s="17"/>
      <c r="AQ472" s="17">
        <v>0.25789322727840902</v>
      </c>
      <c r="AR472" s="17">
        <v>0.20844678783956899</v>
      </c>
      <c r="AS472" s="17"/>
      <c r="AT472" s="17">
        <v>0.23627933654663999</v>
      </c>
      <c r="AU472" s="17">
        <v>0.22821855691465601</v>
      </c>
      <c r="AV472" s="17"/>
      <c r="AW472" s="17">
        <v>0.26308940966279099</v>
      </c>
      <c r="AX472" s="17">
        <v>0.159622569571646</v>
      </c>
      <c r="AY472" s="17">
        <v>0.265699597315326</v>
      </c>
      <c r="AZ472" s="17"/>
      <c r="BA472" s="17">
        <v>0.28461674767446299</v>
      </c>
      <c r="BB472" s="17">
        <v>0.158339707855436</v>
      </c>
      <c r="BC472" s="17">
        <v>0.27413750280354798</v>
      </c>
      <c r="BD472" s="17">
        <v>0.16194260928134599</v>
      </c>
      <c r="BE472" s="17">
        <v>0.246280288166533</v>
      </c>
      <c r="BF472" s="17"/>
      <c r="BG472" s="17">
        <v>0.186350892423507</v>
      </c>
      <c r="BH472" s="17">
        <v>0.27588242921227402</v>
      </c>
      <c r="BI472" s="17"/>
      <c r="BJ472" s="17">
        <v>0.22161606976393899</v>
      </c>
      <c r="BK472" s="17">
        <v>0.29157491238442301</v>
      </c>
      <c r="BL472" s="17"/>
      <c r="BM472" s="17">
        <v>0.15571546048653201</v>
      </c>
      <c r="BN472" s="17">
        <v>0.23192635301676501</v>
      </c>
      <c r="BO472" s="17">
        <v>0.179666440237084</v>
      </c>
      <c r="BP472" s="17">
        <v>0.22309315471100599</v>
      </c>
      <c r="BQ472" s="17">
        <v>0.556007273467505</v>
      </c>
      <c r="BR472" s="17"/>
      <c r="BS472" s="17">
        <v>0.45647248419058001</v>
      </c>
      <c r="BT472" s="17"/>
      <c r="BU472" s="17">
        <v>0.222813815552828</v>
      </c>
      <c r="BV472" s="17">
        <v>0.17858641353062699</v>
      </c>
      <c r="BW472" s="17">
        <v>0.20700901398633301</v>
      </c>
      <c r="BX472" s="17">
        <v>0.468829424390098</v>
      </c>
      <c r="BY472" s="17">
        <v>8.2096407020796194E-2</v>
      </c>
      <c r="BZ472" s="17"/>
      <c r="CA472" s="17">
        <v>0.36327413646127898</v>
      </c>
      <c r="CB472" s="17"/>
      <c r="CC472" s="17">
        <v>0.25641068173874298</v>
      </c>
      <c r="CD472" s="17">
        <v>0.14723572956346101</v>
      </c>
      <c r="CE472" s="17"/>
      <c r="CF472" s="17">
        <v>0.26787687388231002</v>
      </c>
      <c r="CG472" s="17"/>
      <c r="CH472" s="17">
        <v>0.187218579168166</v>
      </c>
      <c r="CI472" s="17">
        <v>0.32224394063317702</v>
      </c>
    </row>
    <row r="473" spans="2:87" x14ac:dyDescent="0.35">
      <c r="B473" t="s">
        <v>158</v>
      </c>
      <c r="C473" s="17">
        <v>0.25144621849415599</v>
      </c>
      <c r="D473" s="17">
        <v>0.29633303085059898</v>
      </c>
      <c r="E473" s="17">
        <v>0.20793371007467901</v>
      </c>
      <c r="F473" s="17"/>
      <c r="G473" s="17">
        <v>0.268648720601327</v>
      </c>
      <c r="H473" s="17">
        <v>0.27090950985752799</v>
      </c>
      <c r="I473" s="17">
        <v>0.26429528575449202</v>
      </c>
      <c r="J473" s="17">
        <v>0.27634240695515999</v>
      </c>
      <c r="K473" s="17">
        <v>0.28283616485305901</v>
      </c>
      <c r="L473" s="17">
        <v>0.158794317112842</v>
      </c>
      <c r="M473" s="17"/>
      <c r="N473" s="17">
        <v>0.24990689847777001</v>
      </c>
      <c r="O473" s="17">
        <v>0.27865019789863799</v>
      </c>
      <c r="P473" s="17">
        <v>0.273579041714204</v>
      </c>
      <c r="Q473" s="17">
        <v>0.208023163640427</v>
      </c>
      <c r="R473" s="17"/>
      <c r="S473" s="17">
        <v>0.17963542017760201</v>
      </c>
      <c r="T473" s="17">
        <v>0.101600282929091</v>
      </c>
      <c r="U473" s="17">
        <v>0.17656363901932001</v>
      </c>
      <c r="V473" s="17">
        <v>0.36898922755240299</v>
      </c>
      <c r="W473" s="17">
        <v>0.26505943735487902</v>
      </c>
      <c r="X473" s="17">
        <v>0.35237488836168201</v>
      </c>
      <c r="Y473" s="17">
        <v>0.26631831937190198</v>
      </c>
      <c r="Z473" s="17">
        <v>0.21330747720607801</v>
      </c>
      <c r="AA473" s="17">
        <v>0.28089592564383398</v>
      </c>
      <c r="AB473" s="17">
        <v>0.29082388562156403</v>
      </c>
      <c r="AC473" s="17">
        <v>0.41348356243907203</v>
      </c>
      <c r="AD473" s="17">
        <v>0.25045932988597702</v>
      </c>
      <c r="AE473" s="17"/>
      <c r="AF473" s="17">
        <v>0.2447178191729</v>
      </c>
      <c r="AG473" s="17">
        <v>0.24777393264518899</v>
      </c>
      <c r="AH473" s="17">
        <v>0.20623601987867199</v>
      </c>
      <c r="AI473" s="17">
        <v>0.28622212235317301</v>
      </c>
      <c r="AJ473" s="17">
        <v>0.32108567211990202</v>
      </c>
      <c r="AK473" s="17"/>
      <c r="AL473" s="17">
        <v>0.201167987388993</v>
      </c>
      <c r="AM473" s="17">
        <v>0.27815318286959501</v>
      </c>
      <c r="AN473" s="17">
        <v>0.231758008350537</v>
      </c>
      <c r="AO473" s="17">
        <v>0.42809715120380998</v>
      </c>
      <c r="AP473" s="17"/>
      <c r="AQ473" s="17">
        <v>0.248968977400785</v>
      </c>
      <c r="AR473" s="17">
        <v>0.25477435772663898</v>
      </c>
      <c r="AS473" s="17"/>
      <c r="AT473" s="17">
        <v>0.27060245064037802</v>
      </c>
      <c r="AU473" s="17">
        <v>0.18240828695614</v>
      </c>
      <c r="AV473" s="17"/>
      <c r="AW473" s="17">
        <v>0.23705369682802699</v>
      </c>
      <c r="AX473" s="17">
        <v>0.33929026382033001</v>
      </c>
      <c r="AY473" s="17">
        <v>0.226288581310783</v>
      </c>
      <c r="AZ473" s="17"/>
      <c r="BA473" s="17">
        <v>0.24839319904226201</v>
      </c>
      <c r="BB473" s="17">
        <v>0.27962414202442598</v>
      </c>
      <c r="BC473" s="17">
        <v>0.23962767619355299</v>
      </c>
      <c r="BD473" s="17">
        <v>0.238849565382422</v>
      </c>
      <c r="BE473" s="17">
        <v>0.214445948544113</v>
      </c>
      <c r="BF473" s="17"/>
      <c r="BG473" s="17">
        <v>0.22989426011051101</v>
      </c>
      <c r="BH473" s="17">
        <v>0.26814708261415798</v>
      </c>
      <c r="BI473" s="17"/>
      <c r="BJ473" s="17">
        <v>0.26700916619192999</v>
      </c>
      <c r="BK473" s="17">
        <v>0.20451009303692999</v>
      </c>
      <c r="BL473" s="17"/>
      <c r="BM473" s="17">
        <v>0.30336659507320402</v>
      </c>
      <c r="BN473" s="17">
        <v>0.32220764357480203</v>
      </c>
      <c r="BO473" s="17">
        <v>0.24269273959371901</v>
      </c>
      <c r="BP473" s="17">
        <v>0.177527383754781</v>
      </c>
      <c r="BQ473" s="17">
        <v>0.28720755643186502</v>
      </c>
      <c r="BR473" s="17"/>
      <c r="BS473" s="17">
        <v>0.33155473649186501</v>
      </c>
      <c r="BT473" s="17"/>
      <c r="BU473" s="17">
        <v>0.27050913716663699</v>
      </c>
      <c r="BV473" s="17">
        <v>0.19802357744597299</v>
      </c>
      <c r="BW473" s="17">
        <v>0.22020995520838799</v>
      </c>
      <c r="BX473" s="17">
        <v>0.411997592977143</v>
      </c>
      <c r="BY473" s="17">
        <v>0.27435718040976198</v>
      </c>
      <c r="BZ473" s="17"/>
      <c r="CA473" s="17">
        <v>0.37004498758648102</v>
      </c>
      <c r="CB473" s="17"/>
      <c r="CC473" s="17">
        <v>0.25411888319163001</v>
      </c>
      <c r="CD473" s="17">
        <v>0.25946998850913899</v>
      </c>
      <c r="CE473" s="17"/>
      <c r="CF473" s="17">
        <v>0.18398851182772999</v>
      </c>
      <c r="CG473" s="17"/>
      <c r="CH473" s="17">
        <v>0.29379127647454401</v>
      </c>
      <c r="CI473" s="17">
        <v>0.29089402488483801</v>
      </c>
    </row>
    <row r="474" spans="2:87" x14ac:dyDescent="0.35">
      <c r="B474" t="s">
        <v>159</v>
      </c>
      <c r="C474" s="17">
        <v>0.19038038249431399</v>
      </c>
      <c r="D474" s="17">
        <v>0.20593208481250999</v>
      </c>
      <c r="E474" s="17">
        <v>0.17530482817149501</v>
      </c>
      <c r="F474" s="17"/>
      <c r="G474" s="17">
        <v>0.22651726304448</v>
      </c>
      <c r="H474" s="17">
        <v>0.232173656544129</v>
      </c>
      <c r="I474" s="17">
        <v>0.23073202354366201</v>
      </c>
      <c r="J474" s="17">
        <v>0.233655817221706</v>
      </c>
      <c r="K474" s="17">
        <v>0.102907987323877</v>
      </c>
      <c r="L474" s="17">
        <v>0.108188754587119</v>
      </c>
      <c r="M474" s="17"/>
      <c r="N474" s="17">
        <v>0.19565456322968799</v>
      </c>
      <c r="O474" s="17">
        <v>0.22854809618674901</v>
      </c>
      <c r="P474" s="17">
        <v>0.19414744885954799</v>
      </c>
      <c r="Q474" s="17">
        <v>0.15208657041080301</v>
      </c>
      <c r="R474" s="17"/>
      <c r="S474" s="17">
        <v>0.16249707857354601</v>
      </c>
      <c r="T474" s="17">
        <v>0.22382737347891099</v>
      </c>
      <c r="U474" s="17">
        <v>0.22229884888888399</v>
      </c>
      <c r="V474" s="17">
        <v>0.24735239896404701</v>
      </c>
      <c r="W474" s="17">
        <v>0.15407052171639399</v>
      </c>
      <c r="X474" s="17">
        <v>0.220099966522491</v>
      </c>
      <c r="Y474" s="17">
        <v>0.156117274929196</v>
      </c>
      <c r="Z474" s="17">
        <v>0.21886947849703001</v>
      </c>
      <c r="AA474" s="17">
        <v>0.13390468295076699</v>
      </c>
      <c r="AB474" s="17">
        <v>0.22780027274416101</v>
      </c>
      <c r="AC474" s="17">
        <v>0.127044241993711</v>
      </c>
      <c r="AD474" s="17">
        <v>0.22543951128259401</v>
      </c>
      <c r="AE474" s="17"/>
      <c r="AF474" s="17">
        <v>0.15351037143385399</v>
      </c>
      <c r="AG474" s="17">
        <v>0.17940438101842801</v>
      </c>
      <c r="AH474" s="17">
        <v>0.217075405214328</v>
      </c>
      <c r="AI474" s="17">
        <v>0.21601541725760401</v>
      </c>
      <c r="AJ474" s="17">
        <v>0.244200085483226</v>
      </c>
      <c r="AK474" s="17"/>
      <c r="AL474" s="17">
        <v>0.16752610381608901</v>
      </c>
      <c r="AM474" s="17">
        <v>0.193034750852667</v>
      </c>
      <c r="AN474" s="17">
        <v>0.26917799808348503</v>
      </c>
      <c r="AO474" s="17">
        <v>9.9187316273445902E-2</v>
      </c>
      <c r="AP474" s="17"/>
      <c r="AQ474" s="17">
        <v>0.16498357190313701</v>
      </c>
      <c r="AR474" s="17">
        <v>0.22450064714462201</v>
      </c>
      <c r="AS474" s="17"/>
      <c r="AT474" s="17">
        <v>0.212404570281921</v>
      </c>
      <c r="AU474" s="17">
        <v>0.11134483404128601</v>
      </c>
      <c r="AV474" s="17"/>
      <c r="AW474" s="17">
        <v>0.152156955315498</v>
      </c>
      <c r="AX474" s="17">
        <v>0.18503732215289401</v>
      </c>
      <c r="AY474" s="17">
        <v>0.225853296870002</v>
      </c>
      <c r="AZ474" s="17"/>
      <c r="BA474" s="17">
        <v>0.197924840577305</v>
      </c>
      <c r="BB474" s="17">
        <v>0.21132911646498401</v>
      </c>
      <c r="BC474" s="17">
        <v>0.18685255985452801</v>
      </c>
      <c r="BD474" s="17">
        <v>0.116867096917237</v>
      </c>
      <c r="BE474" s="17">
        <v>0.176442357464759</v>
      </c>
      <c r="BF474" s="17"/>
      <c r="BG474" s="17">
        <v>0.224718263395569</v>
      </c>
      <c r="BH474" s="17">
        <v>0.16377155776978899</v>
      </c>
      <c r="BI474" s="17"/>
      <c r="BJ474" s="17">
        <v>0.19979006865628901</v>
      </c>
      <c r="BK474" s="17">
        <v>0.14365763071101301</v>
      </c>
      <c r="BL474" s="17"/>
      <c r="BM474" s="17">
        <v>0.22153508280683901</v>
      </c>
      <c r="BN474" s="17">
        <v>0.103865371332079</v>
      </c>
      <c r="BO474" s="17">
        <v>0.296528790135061</v>
      </c>
      <c r="BP474" s="17">
        <v>9.6693597131851605E-2</v>
      </c>
      <c r="BQ474" s="17">
        <v>5.92880118311956E-2</v>
      </c>
      <c r="BR474" s="17"/>
      <c r="BS474" s="17">
        <v>0.11469170715099</v>
      </c>
      <c r="BT474" s="17"/>
      <c r="BU474" s="17">
        <v>0.13673547413713899</v>
      </c>
      <c r="BV474" s="17">
        <v>0.30637808836251701</v>
      </c>
      <c r="BW474" s="17">
        <v>0.18273137667829201</v>
      </c>
      <c r="BX474" s="17">
        <v>5.3542341635170999E-2</v>
      </c>
      <c r="BY474" s="17">
        <v>0.275282137935006</v>
      </c>
      <c r="BZ474" s="17"/>
      <c r="CA474" s="17">
        <v>0.19791237738480599</v>
      </c>
      <c r="CB474" s="17"/>
      <c r="CC474" s="17">
        <v>0.17293889011681499</v>
      </c>
      <c r="CD474" s="17">
        <v>0.29348082724938501</v>
      </c>
      <c r="CE474" s="17"/>
      <c r="CF474" s="17">
        <v>0.17883820752532301</v>
      </c>
      <c r="CG474" s="17"/>
      <c r="CH474" s="17">
        <v>0.16120040798124299</v>
      </c>
      <c r="CI474" s="17">
        <v>0.17816617107657401</v>
      </c>
    </row>
    <row r="475" spans="2:87" x14ac:dyDescent="0.35">
      <c r="B475" t="s">
        <v>160</v>
      </c>
      <c r="C475" s="17">
        <v>0.12266199930681</v>
      </c>
      <c r="D475" s="17">
        <v>0.1146396990283</v>
      </c>
      <c r="E475" s="17">
        <v>0.130438680030768</v>
      </c>
      <c r="F475" s="17"/>
      <c r="G475" s="17">
        <v>0.19735756103746099</v>
      </c>
      <c r="H475" s="17">
        <v>0.121055405249475</v>
      </c>
      <c r="I475" s="17">
        <v>7.5025464909781403E-2</v>
      </c>
      <c r="J475" s="17">
        <v>0.17169118154131599</v>
      </c>
      <c r="K475" s="17">
        <v>7.62757216403918E-2</v>
      </c>
      <c r="L475" s="17">
        <v>0.104472630074981</v>
      </c>
      <c r="M475" s="17"/>
      <c r="N475" s="17">
        <v>0.14009807219294701</v>
      </c>
      <c r="O475" s="17">
        <v>0.177881038209347</v>
      </c>
      <c r="P475" s="17">
        <v>7.2108450937158605E-2</v>
      </c>
      <c r="Q475" s="17">
        <v>0.10122891186451</v>
      </c>
      <c r="R475" s="17"/>
      <c r="S475" s="17">
        <v>0.178809900525813</v>
      </c>
      <c r="T475" s="17">
        <v>0.13382574452458701</v>
      </c>
      <c r="U475" s="17">
        <v>9.4508361625895806E-2</v>
      </c>
      <c r="V475" s="17">
        <v>6.4419589117187107E-2</v>
      </c>
      <c r="W475" s="17">
        <v>0.106228523655704</v>
      </c>
      <c r="X475" s="17">
        <v>9.8234349013801001E-2</v>
      </c>
      <c r="Y475" s="17">
        <v>0.144089516416156</v>
      </c>
      <c r="Z475" s="17">
        <v>0.13630263712065399</v>
      </c>
      <c r="AA475" s="17">
        <v>0.12792038826315</v>
      </c>
      <c r="AB475" s="17">
        <v>5.2497916665265001E-2</v>
      </c>
      <c r="AC475" s="17">
        <v>0.124296054983792</v>
      </c>
      <c r="AD475" s="17">
        <v>0.28506330721532103</v>
      </c>
      <c r="AE475" s="17"/>
      <c r="AF475" s="17">
        <v>7.1181821483963598E-2</v>
      </c>
      <c r="AG475" s="17">
        <v>0.148007622021258</v>
      </c>
      <c r="AH475" s="17">
        <v>0.138483028475857</v>
      </c>
      <c r="AI475" s="17">
        <v>5.46261933557411E-2</v>
      </c>
      <c r="AJ475" s="17">
        <v>8.9258445651484206E-2</v>
      </c>
      <c r="AK475" s="17"/>
      <c r="AL475" s="17">
        <v>0.16180045769369999</v>
      </c>
      <c r="AM475" s="17">
        <v>8.3338236963762205E-2</v>
      </c>
      <c r="AN475" s="17">
        <v>9.9886337547972701E-2</v>
      </c>
      <c r="AO475" s="17">
        <v>0.165460160247863</v>
      </c>
      <c r="AP475" s="17"/>
      <c r="AQ475" s="17">
        <v>0.10826878603109601</v>
      </c>
      <c r="AR475" s="17">
        <v>0.14199908277139001</v>
      </c>
      <c r="AS475" s="17"/>
      <c r="AT475" s="17">
        <v>0.112953537205605</v>
      </c>
      <c r="AU475" s="17">
        <v>0.11640270221042801</v>
      </c>
      <c r="AV475" s="17"/>
      <c r="AW475" s="17">
        <v>0.116744535698626</v>
      </c>
      <c r="AX475" s="17">
        <v>0.12884074254789199</v>
      </c>
      <c r="AY475" s="17">
        <v>0.111833272177034</v>
      </c>
      <c r="AZ475" s="17"/>
      <c r="BA475" s="17">
        <v>0.10370890745098101</v>
      </c>
      <c r="BB475" s="17">
        <v>0.148995378833959</v>
      </c>
      <c r="BC475" s="17">
        <v>9.7921272857637395E-2</v>
      </c>
      <c r="BD475" s="17">
        <v>0.210308117166216</v>
      </c>
      <c r="BE475" s="17">
        <v>0.11368270627091499</v>
      </c>
      <c r="BF475" s="17"/>
      <c r="BG475" s="17">
        <v>0.150370769841394</v>
      </c>
      <c r="BH475" s="17">
        <v>0.10119014958472</v>
      </c>
      <c r="BI475" s="17"/>
      <c r="BJ475" s="17">
        <v>0.130080997471096</v>
      </c>
      <c r="BK475" s="17">
        <v>9.1737480939975899E-2</v>
      </c>
      <c r="BL475" s="17"/>
      <c r="BM475" s="17">
        <v>1.49057642277664E-2</v>
      </c>
      <c r="BN475" s="17">
        <v>0.12706105054469</v>
      </c>
      <c r="BO475" s="17">
        <v>0.146991928918526</v>
      </c>
      <c r="BP475" s="17">
        <v>0.13780932644497501</v>
      </c>
      <c r="BQ475" s="17">
        <v>3.4430979775154899E-2</v>
      </c>
      <c r="BR475" s="17"/>
      <c r="BS475" s="17">
        <v>4.3422276790750003E-2</v>
      </c>
      <c r="BT475" s="17"/>
      <c r="BU475" s="17">
        <v>0.11742289687367299</v>
      </c>
      <c r="BV475" s="17">
        <v>0.18068946555503601</v>
      </c>
      <c r="BW475" s="17">
        <v>0.136458202827896</v>
      </c>
      <c r="BX475" s="17">
        <v>9.2434108203768295E-3</v>
      </c>
      <c r="BY475" s="17">
        <v>0.127025882959657</v>
      </c>
      <c r="BZ475" s="17"/>
      <c r="CA475" s="17">
        <v>2.3899184430746401E-2</v>
      </c>
      <c r="CB475" s="17"/>
      <c r="CC475" s="17">
        <v>0.12095886679031601</v>
      </c>
      <c r="CD475" s="17">
        <v>0.13143329116703101</v>
      </c>
      <c r="CE475" s="17"/>
      <c r="CF475" s="17">
        <v>0.169733349693518</v>
      </c>
      <c r="CG475" s="17"/>
      <c r="CH475" s="17">
        <v>0.113568585774709</v>
      </c>
      <c r="CI475" s="17">
        <v>0.110290387495415</v>
      </c>
    </row>
    <row r="476" spans="2:87" x14ac:dyDescent="0.35">
      <c r="B476" t="s">
        <v>161</v>
      </c>
      <c r="C476" s="17">
        <v>0.19871769473551501</v>
      </c>
      <c r="D476" s="17">
        <v>0.124892984102161</v>
      </c>
      <c r="E476" s="17">
        <v>0.27028210696177601</v>
      </c>
      <c r="F476" s="17"/>
      <c r="G476" s="17">
        <v>0.134407854436388</v>
      </c>
      <c r="H476" s="17">
        <v>8.8401785047311998E-2</v>
      </c>
      <c r="I476" s="17">
        <v>0.20861737181843501</v>
      </c>
      <c r="J476" s="17">
        <v>0.165750690184849</v>
      </c>
      <c r="K476" s="17">
        <v>0.189574750118194</v>
      </c>
      <c r="L476" s="17">
        <v>0.378447573537256</v>
      </c>
      <c r="M476" s="17"/>
      <c r="N476" s="17">
        <v>0.156967055947765</v>
      </c>
      <c r="O476" s="17">
        <v>0.16741792227975399</v>
      </c>
      <c r="P476" s="17">
        <v>0.20159762992868099</v>
      </c>
      <c r="Q476" s="17">
        <v>0.26488029569594002</v>
      </c>
      <c r="R476" s="17"/>
      <c r="S476" s="17">
        <v>0.21455263398910199</v>
      </c>
      <c r="T476" s="17">
        <v>0.18737579227544501</v>
      </c>
      <c r="U476" s="17">
        <v>0.26949654651204402</v>
      </c>
      <c r="V476" s="17">
        <v>0.20613869007224001</v>
      </c>
      <c r="W476" s="17">
        <v>0.26511867169117997</v>
      </c>
      <c r="X476" s="17">
        <v>0.147054016347969</v>
      </c>
      <c r="Y476" s="17">
        <v>0.27807059022624497</v>
      </c>
      <c r="Z476" s="17">
        <v>0.13092688192364699</v>
      </c>
      <c r="AA476" s="17">
        <v>0.145218735454614</v>
      </c>
      <c r="AB476" s="17">
        <v>0.18793019323968399</v>
      </c>
      <c r="AC476" s="17">
        <v>0.16002164828805401</v>
      </c>
      <c r="AD476" s="17">
        <v>0.181565709447428</v>
      </c>
      <c r="AE476" s="17"/>
      <c r="AF476" s="17">
        <v>0.27890924430140601</v>
      </c>
      <c r="AG476" s="17">
        <v>0.203526048606642</v>
      </c>
      <c r="AH476" s="17">
        <v>0.17020697852589201</v>
      </c>
      <c r="AI476" s="17">
        <v>0.21528847909523699</v>
      </c>
      <c r="AJ476" s="17">
        <v>9.7273522994666101E-2</v>
      </c>
      <c r="AK476" s="17"/>
      <c r="AL476" s="17">
        <v>0.24844130333248901</v>
      </c>
      <c r="AM476" s="17">
        <v>0.21356158253548399</v>
      </c>
      <c r="AN476" s="17">
        <v>0.12215341374186001</v>
      </c>
      <c r="AO476" s="17">
        <v>6.7443018369681196E-2</v>
      </c>
      <c r="AP476" s="17"/>
      <c r="AQ476" s="17">
        <v>0.21988543738657301</v>
      </c>
      <c r="AR476" s="17">
        <v>0.17027912451777999</v>
      </c>
      <c r="AS476" s="17"/>
      <c r="AT476" s="17">
        <v>0.16776010532545599</v>
      </c>
      <c r="AU476" s="17">
        <v>0.36162561987748998</v>
      </c>
      <c r="AV476" s="17"/>
      <c r="AW476" s="17">
        <v>0.230955402495058</v>
      </c>
      <c r="AX476" s="17">
        <v>0.187209101907238</v>
      </c>
      <c r="AY476" s="17">
        <v>0.170325252326855</v>
      </c>
      <c r="AZ476" s="17"/>
      <c r="BA476" s="17">
        <v>0.16535630525498901</v>
      </c>
      <c r="BB476" s="17">
        <v>0.20171165482119499</v>
      </c>
      <c r="BC476" s="17">
        <v>0.201460988290733</v>
      </c>
      <c r="BD476" s="17">
        <v>0.27203261125278</v>
      </c>
      <c r="BE476" s="17">
        <v>0.24914869955368099</v>
      </c>
      <c r="BF476" s="17"/>
      <c r="BG476" s="17">
        <v>0.208665814229019</v>
      </c>
      <c r="BH476" s="17">
        <v>0.19100878081906</v>
      </c>
      <c r="BI476" s="17"/>
      <c r="BJ476" s="17">
        <v>0.181503697916746</v>
      </c>
      <c r="BK476" s="17">
        <v>0.26851988292765799</v>
      </c>
      <c r="BL476" s="17"/>
      <c r="BM476" s="17">
        <v>0.30447709740565798</v>
      </c>
      <c r="BN476" s="17">
        <v>0.21493958153166501</v>
      </c>
      <c r="BO476" s="17">
        <v>0.13412010111561001</v>
      </c>
      <c r="BP476" s="17">
        <v>0.364876537957386</v>
      </c>
      <c r="BQ476" s="17">
        <v>6.3066178494279701E-2</v>
      </c>
      <c r="BR476" s="17"/>
      <c r="BS476" s="17">
        <v>5.3858795375815498E-2</v>
      </c>
      <c r="BT476" s="17"/>
      <c r="BU476" s="17">
        <v>0.25251867626972302</v>
      </c>
      <c r="BV476" s="17">
        <v>0.13632245510584801</v>
      </c>
      <c r="BW476" s="17">
        <v>0.253591451299091</v>
      </c>
      <c r="BX476" s="17">
        <v>5.6387230177211797E-2</v>
      </c>
      <c r="BY476" s="17">
        <v>0.24123839167477801</v>
      </c>
      <c r="BZ476" s="17"/>
      <c r="CA476" s="17">
        <v>4.4869314136687301E-2</v>
      </c>
      <c r="CB476" s="17"/>
      <c r="CC476" s="17">
        <v>0.19557267816249699</v>
      </c>
      <c r="CD476" s="17">
        <v>0.168380163510985</v>
      </c>
      <c r="CE476" s="17"/>
      <c r="CF476" s="17">
        <v>0.19956305707111999</v>
      </c>
      <c r="CG476" s="17"/>
      <c r="CH476" s="17">
        <v>0.244221150601339</v>
      </c>
      <c r="CI476" s="17">
        <v>9.8405475909996099E-2</v>
      </c>
    </row>
    <row r="477" spans="2:87" x14ac:dyDescent="0.35"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  <c r="BA477" s="17"/>
      <c r="BB477" s="17"/>
      <c r="BC477" s="17"/>
      <c r="BD477" s="17"/>
      <c r="BE477" s="17"/>
      <c r="BF477" s="17"/>
      <c r="BG477" s="17"/>
      <c r="BH477" s="17"/>
      <c r="BI477" s="17"/>
      <c r="BJ477" s="17"/>
      <c r="BK477" s="17"/>
      <c r="BL477" s="17"/>
      <c r="BM477" s="17"/>
      <c r="BN477" s="17"/>
      <c r="BO477" s="17"/>
      <c r="BP477" s="17"/>
      <c r="BQ477" s="17"/>
      <c r="BR477" s="17"/>
      <c r="BS477" s="17"/>
      <c r="BT477" s="17"/>
      <c r="BU477" s="17"/>
      <c r="BV477" s="17"/>
      <c r="BW477" s="17"/>
      <c r="BX477" s="17"/>
      <c r="BY477" s="17"/>
      <c r="BZ477" s="17"/>
      <c r="CA477" s="17"/>
      <c r="CB477" s="17"/>
      <c r="CC477" s="17"/>
      <c r="CD477" s="17"/>
      <c r="CE477" s="17"/>
      <c r="CF477" s="17"/>
      <c r="CG477" s="17"/>
      <c r="CH477" s="17"/>
      <c r="CI477" s="17"/>
    </row>
    <row r="478" spans="2:87" x14ac:dyDescent="0.35">
      <c r="B478" s="6" t="s">
        <v>215</v>
      </c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  <c r="BA478" s="17"/>
      <c r="BB478" s="17"/>
      <c r="BC478" s="17"/>
      <c r="BD478" s="17"/>
      <c r="BE478" s="17"/>
      <c r="BF478" s="17"/>
      <c r="BG478" s="17"/>
      <c r="BH478" s="17"/>
      <c r="BI478" s="17"/>
      <c r="BJ478" s="17"/>
      <c r="BK478" s="17"/>
      <c r="BL478" s="17"/>
      <c r="BM478" s="17"/>
      <c r="BN478" s="17"/>
      <c r="BO478" s="17"/>
      <c r="BP478" s="17"/>
      <c r="BQ478" s="17"/>
      <c r="BR478" s="17"/>
      <c r="BS478" s="17"/>
      <c r="BT478" s="17"/>
      <c r="BU478" s="17"/>
      <c r="BV478" s="17"/>
      <c r="BW478" s="17"/>
      <c r="BX478" s="17"/>
      <c r="BY478" s="17"/>
      <c r="BZ478" s="17"/>
      <c r="CA478" s="17"/>
      <c r="CB478" s="17"/>
      <c r="CC478" s="17"/>
      <c r="CD478" s="17"/>
      <c r="CE478" s="17"/>
      <c r="CF478" s="17"/>
      <c r="CG478" s="17"/>
      <c r="CH478" s="17"/>
      <c r="CI478" s="17"/>
    </row>
    <row r="479" spans="2:87" x14ac:dyDescent="0.35">
      <c r="B479" s="24" t="s">
        <v>163</v>
      </c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  <c r="BA479" s="17"/>
      <c r="BB479" s="17"/>
      <c r="BC479" s="17"/>
      <c r="BD479" s="17"/>
      <c r="BE479" s="17"/>
      <c r="BF479" s="17"/>
      <c r="BG479" s="17"/>
      <c r="BH479" s="17"/>
      <c r="BI479" s="17"/>
      <c r="BJ479" s="17"/>
      <c r="BK479" s="17"/>
      <c r="BL479" s="17"/>
      <c r="BM479" s="17"/>
      <c r="BN479" s="17"/>
      <c r="BO479" s="17"/>
      <c r="BP479" s="17"/>
      <c r="BQ479" s="17"/>
      <c r="BR479" s="17"/>
      <c r="BS479" s="17"/>
      <c r="BT479" s="17"/>
      <c r="BU479" s="17"/>
      <c r="BV479" s="17"/>
      <c r="BW479" s="17"/>
      <c r="BX479" s="17"/>
      <c r="BY479" s="17"/>
      <c r="BZ479" s="17"/>
      <c r="CA479" s="17"/>
      <c r="CB479" s="17"/>
      <c r="CC479" s="17"/>
      <c r="CD479" s="17"/>
      <c r="CE479" s="17"/>
      <c r="CF479" s="17"/>
      <c r="CG479" s="17"/>
      <c r="CH479" s="17"/>
      <c r="CI479" s="17"/>
    </row>
    <row r="480" spans="2:87" x14ac:dyDescent="0.35">
      <c r="B480" t="s">
        <v>157</v>
      </c>
      <c r="C480" s="17">
        <v>0.174075864921756</v>
      </c>
      <c r="D480" s="17">
        <v>0.196940632507205</v>
      </c>
      <c r="E480" s="17">
        <v>0.15191115016832701</v>
      </c>
      <c r="F480" s="17"/>
      <c r="G480" s="17">
        <v>0.17463142708625401</v>
      </c>
      <c r="H480" s="17">
        <v>0.219039860690073</v>
      </c>
      <c r="I480" s="17">
        <v>0.14715305005422699</v>
      </c>
      <c r="J480" s="17">
        <v>7.8706214725002693E-2</v>
      </c>
      <c r="K480" s="17">
        <v>0.296195965990316</v>
      </c>
      <c r="L480" s="17">
        <v>0.15712407050220401</v>
      </c>
      <c r="M480" s="17"/>
      <c r="N480" s="17">
        <v>0.214785425119315</v>
      </c>
      <c r="O480" s="17">
        <v>0.124218270876506</v>
      </c>
      <c r="P480" s="17">
        <v>0.21654690046948399</v>
      </c>
      <c r="Q480" s="17">
        <v>0.135148572144727</v>
      </c>
      <c r="R480" s="17"/>
      <c r="S480" s="17">
        <v>0.261933004068992</v>
      </c>
      <c r="T480" s="17">
        <v>0.159951177412123</v>
      </c>
      <c r="U480" s="17">
        <v>9.8997985149234594E-2</v>
      </c>
      <c r="V480" s="17">
        <v>9.0352325306244097E-2</v>
      </c>
      <c r="W480" s="17">
        <v>0.16728271087643401</v>
      </c>
      <c r="X480" s="17">
        <v>0.20788930638396</v>
      </c>
      <c r="Y480" s="17">
        <v>0.18783740699295201</v>
      </c>
      <c r="Z480" s="17">
        <v>0.25921091349459002</v>
      </c>
      <c r="AA480" s="17">
        <v>0.22584186543370899</v>
      </c>
      <c r="AB480" s="17">
        <v>0.117654478606825</v>
      </c>
      <c r="AC480" s="17">
        <v>7.9440313759888595E-2</v>
      </c>
      <c r="AD480" s="17">
        <v>5.7472142168679699E-2</v>
      </c>
      <c r="AE480" s="17"/>
      <c r="AF480" s="17">
        <v>0.15066149076921601</v>
      </c>
      <c r="AG480" s="17">
        <v>0.15901612508243501</v>
      </c>
      <c r="AH480" s="17">
        <v>0.22870932910674499</v>
      </c>
      <c r="AI480" s="17">
        <v>0.16344356580113401</v>
      </c>
      <c r="AJ480" s="17">
        <v>0.18306614798943599</v>
      </c>
      <c r="AK480" s="17"/>
      <c r="AL480" s="17">
        <v>0.15224371602230799</v>
      </c>
      <c r="AM480" s="17">
        <v>0.16684369635011201</v>
      </c>
      <c r="AN480" s="17">
        <v>0.181827118681784</v>
      </c>
      <c r="AO480" s="17">
        <v>0.298670157288906</v>
      </c>
      <c r="AP480" s="17"/>
      <c r="AQ480" s="17">
        <v>0.199692153569308</v>
      </c>
      <c r="AR480" s="17">
        <v>0.13966073453066699</v>
      </c>
      <c r="AS480" s="17"/>
      <c r="AT480" s="17">
        <v>0.180119721137142</v>
      </c>
      <c r="AU480" s="17">
        <v>0.16463107200591101</v>
      </c>
      <c r="AV480" s="17"/>
      <c r="AW480" s="17">
        <v>0.19972934174199999</v>
      </c>
      <c r="AX480" s="17">
        <v>0.14498056521653599</v>
      </c>
      <c r="AY480" s="17">
        <v>0.17874678211803</v>
      </c>
      <c r="AZ480" s="17"/>
      <c r="BA480" s="17">
        <v>0.23760058963686101</v>
      </c>
      <c r="BB480" s="17">
        <v>0.14265677387683601</v>
      </c>
      <c r="BC480" s="17">
        <v>0.163496909484493</v>
      </c>
      <c r="BD480" s="17">
        <v>0.114251769234474</v>
      </c>
      <c r="BE480" s="17">
        <v>0.123567528939505</v>
      </c>
      <c r="BF480" s="17"/>
      <c r="BG480" s="17">
        <v>0.138021996267265</v>
      </c>
      <c r="BH480" s="17">
        <v>0.20201442858639099</v>
      </c>
      <c r="BI480" s="17"/>
      <c r="BJ480" s="17">
        <v>0.166478375309843</v>
      </c>
      <c r="BK480" s="17">
        <v>0.208123279468267</v>
      </c>
      <c r="BL480" s="17"/>
      <c r="BM480" s="17">
        <v>0.141110681094785</v>
      </c>
      <c r="BN480" s="17">
        <v>0.14447512883595201</v>
      </c>
      <c r="BO480" s="17">
        <v>0.12421974011021</v>
      </c>
      <c r="BP480" s="17">
        <v>0.13565351848579901</v>
      </c>
      <c r="BQ480" s="17">
        <v>0.47337552063132798</v>
      </c>
      <c r="BR480" s="17"/>
      <c r="BS480" s="17">
        <v>0.33158780396072601</v>
      </c>
      <c r="BT480" s="17"/>
      <c r="BU480" s="17">
        <v>0.138963489157829</v>
      </c>
      <c r="BV480" s="17">
        <v>0.129045088771929</v>
      </c>
      <c r="BW480" s="17">
        <v>0.167971472942436</v>
      </c>
      <c r="BX480" s="17">
        <v>0.35734434387763397</v>
      </c>
      <c r="BY480" s="17">
        <v>0.102654394502168</v>
      </c>
      <c r="BZ480" s="17"/>
      <c r="CA480" s="17">
        <v>0.218845995980608</v>
      </c>
      <c r="CB480" s="17"/>
      <c r="CC480" s="17">
        <v>0.19248594545157399</v>
      </c>
      <c r="CD480" s="17">
        <v>9.0838822211554995E-2</v>
      </c>
      <c r="CE480" s="17"/>
      <c r="CF480" s="17">
        <v>0.16245857035127301</v>
      </c>
      <c r="CG480" s="17"/>
      <c r="CH480" s="17">
        <v>0.121296218118103</v>
      </c>
      <c r="CI480" s="17">
        <v>0.228783522168725</v>
      </c>
    </row>
    <row r="481" spans="2:87" x14ac:dyDescent="0.35">
      <c r="B481" t="s">
        <v>158</v>
      </c>
      <c r="C481" s="17">
        <v>0.30967841335969998</v>
      </c>
      <c r="D481" s="17">
        <v>0.35742849165069301</v>
      </c>
      <c r="E481" s="17">
        <v>0.26339030389965501</v>
      </c>
      <c r="F481" s="17"/>
      <c r="G481" s="17">
        <v>0.32321965444676698</v>
      </c>
      <c r="H481" s="17">
        <v>0.36698655999686403</v>
      </c>
      <c r="I481" s="17">
        <v>0.34746036910718198</v>
      </c>
      <c r="J481" s="17">
        <v>0.34777005110474901</v>
      </c>
      <c r="K481" s="17">
        <v>0.280397686704417</v>
      </c>
      <c r="L481" s="17">
        <v>0.19344162257063999</v>
      </c>
      <c r="M481" s="17"/>
      <c r="N481" s="17">
        <v>0.27371055879081901</v>
      </c>
      <c r="O481" s="17">
        <v>0.32690385948170397</v>
      </c>
      <c r="P481" s="17">
        <v>0.28778729811131698</v>
      </c>
      <c r="Q481" s="17">
        <v>0.35080790838718601</v>
      </c>
      <c r="R481" s="17"/>
      <c r="S481" s="17">
        <v>0.238528307131157</v>
      </c>
      <c r="T481" s="17">
        <v>0.30973082853626199</v>
      </c>
      <c r="U481" s="17">
        <v>0.26865820563238202</v>
      </c>
      <c r="V481" s="17">
        <v>0.39210665843373299</v>
      </c>
      <c r="W481" s="17">
        <v>0.22276562591861801</v>
      </c>
      <c r="X481" s="17">
        <v>0.351951576531433</v>
      </c>
      <c r="Y481" s="17">
        <v>0.30635607714058499</v>
      </c>
      <c r="Z481" s="17">
        <v>0.30352488110843001</v>
      </c>
      <c r="AA481" s="17">
        <v>0.32814393673637998</v>
      </c>
      <c r="AB481" s="17">
        <v>0.34504315252170997</v>
      </c>
      <c r="AC481" s="17">
        <v>0.423228757845449</v>
      </c>
      <c r="AD481" s="17">
        <v>0.31288956409805402</v>
      </c>
      <c r="AE481" s="17"/>
      <c r="AF481" s="17">
        <v>0.35770312287552603</v>
      </c>
      <c r="AG481" s="17">
        <v>0.30382977456872201</v>
      </c>
      <c r="AH481" s="17">
        <v>0.28175600484844698</v>
      </c>
      <c r="AI481" s="17">
        <v>0.31531554483684299</v>
      </c>
      <c r="AJ481" s="17">
        <v>0.32143221168047298</v>
      </c>
      <c r="AK481" s="17"/>
      <c r="AL481" s="17">
        <v>0.29635165297879101</v>
      </c>
      <c r="AM481" s="17">
        <v>0.32239342435080098</v>
      </c>
      <c r="AN481" s="17">
        <v>0.33917132261801902</v>
      </c>
      <c r="AO481" s="17">
        <v>0.24479538310607099</v>
      </c>
      <c r="AP481" s="17"/>
      <c r="AQ481" s="17">
        <v>0.32087830722786698</v>
      </c>
      <c r="AR481" s="17">
        <v>0.29463151046355501</v>
      </c>
      <c r="AS481" s="17"/>
      <c r="AT481" s="17">
        <v>0.33725939522465498</v>
      </c>
      <c r="AU481" s="17">
        <v>0.17559166918160099</v>
      </c>
      <c r="AV481" s="17"/>
      <c r="AW481" s="17">
        <v>0.27076707672202999</v>
      </c>
      <c r="AX481" s="17">
        <v>0.328585745548716</v>
      </c>
      <c r="AY481" s="17">
        <v>0.33218725701271001</v>
      </c>
      <c r="AZ481" s="17"/>
      <c r="BA481" s="17">
        <v>0.27313950305310603</v>
      </c>
      <c r="BB481" s="17">
        <v>0.32714015252205902</v>
      </c>
      <c r="BC481" s="17">
        <v>0.35488144885586298</v>
      </c>
      <c r="BD481" s="17">
        <v>0.23501614461459</v>
      </c>
      <c r="BE481" s="17">
        <v>0.25550845632081198</v>
      </c>
      <c r="BF481" s="17"/>
      <c r="BG481" s="17">
        <v>0.30002256584081299</v>
      </c>
      <c r="BH481" s="17">
        <v>0.31716084231143599</v>
      </c>
      <c r="BI481" s="17"/>
      <c r="BJ481" s="17">
        <v>0.32319362154153403</v>
      </c>
      <c r="BK481" s="17">
        <v>0.26326976341528202</v>
      </c>
      <c r="BL481" s="17"/>
      <c r="BM481" s="17">
        <v>0.35826294913963402</v>
      </c>
      <c r="BN481" s="17">
        <v>0.30331596368163</v>
      </c>
      <c r="BO481" s="17">
        <v>0.33519691214566999</v>
      </c>
      <c r="BP481" s="17">
        <v>0.26209545980586202</v>
      </c>
      <c r="BQ481" s="17">
        <v>0.35016007709150199</v>
      </c>
      <c r="BR481" s="17"/>
      <c r="BS481" s="17">
        <v>0.444126521836885</v>
      </c>
      <c r="BT481" s="17"/>
      <c r="BU481" s="17">
        <v>0.29288665612693499</v>
      </c>
      <c r="BV481" s="17">
        <v>0.298917721437164</v>
      </c>
      <c r="BW481" s="17">
        <v>0.25933293009401098</v>
      </c>
      <c r="BX481" s="17">
        <v>0.46927780086894599</v>
      </c>
      <c r="BY481" s="17">
        <v>0.29472516391056403</v>
      </c>
      <c r="BZ481" s="17"/>
      <c r="CA481" s="17">
        <v>0.569502789460403</v>
      </c>
      <c r="CB481" s="17"/>
      <c r="CC481" s="17">
        <v>0.31503530510859101</v>
      </c>
      <c r="CD481" s="17">
        <v>0.314694774762806</v>
      </c>
      <c r="CE481" s="17"/>
      <c r="CF481" s="17">
        <v>0.26432752309950303</v>
      </c>
      <c r="CG481" s="17"/>
      <c r="CH481" s="17">
        <v>0.31509431804542998</v>
      </c>
      <c r="CI481" s="17">
        <v>0.34147369164695401</v>
      </c>
    </row>
    <row r="482" spans="2:87" x14ac:dyDescent="0.35">
      <c r="B482" t="s">
        <v>159</v>
      </c>
      <c r="C482" s="17">
        <v>0.19746417900361099</v>
      </c>
      <c r="D482" s="17">
        <v>0.202297812543695</v>
      </c>
      <c r="E482" s="17">
        <v>0.19277853729576599</v>
      </c>
      <c r="F482" s="17"/>
      <c r="G482" s="17">
        <v>0.249596677444162</v>
      </c>
      <c r="H482" s="17">
        <v>0.19564211888323299</v>
      </c>
      <c r="I482" s="17">
        <v>0.26136695670899701</v>
      </c>
      <c r="J482" s="17">
        <v>0.214229274917729</v>
      </c>
      <c r="K482" s="17">
        <v>0.12792148621282501</v>
      </c>
      <c r="L482" s="17">
        <v>0.130042718511926</v>
      </c>
      <c r="M482" s="17"/>
      <c r="N482" s="17">
        <v>0.222894766779095</v>
      </c>
      <c r="O482" s="17">
        <v>0.21063571390064501</v>
      </c>
      <c r="P482" s="17">
        <v>0.209623790616214</v>
      </c>
      <c r="Q482" s="17">
        <v>0.15299934305867599</v>
      </c>
      <c r="R482" s="17"/>
      <c r="S482" s="17">
        <v>0.205694036851059</v>
      </c>
      <c r="T482" s="17">
        <v>0.17371944698286301</v>
      </c>
      <c r="U482" s="17">
        <v>0.194338798014455</v>
      </c>
      <c r="V482" s="17">
        <v>0.200847141996254</v>
      </c>
      <c r="W482" s="17">
        <v>0.26621896276615897</v>
      </c>
      <c r="X482" s="17">
        <v>0.175996610048056</v>
      </c>
      <c r="Y482" s="17">
        <v>0.16085669128629701</v>
      </c>
      <c r="Z482" s="17">
        <v>0.13022617073430001</v>
      </c>
      <c r="AA482" s="17">
        <v>0.15733638986232701</v>
      </c>
      <c r="AB482" s="17">
        <v>0.31089317987443199</v>
      </c>
      <c r="AC482" s="17">
        <v>0.12591427398896199</v>
      </c>
      <c r="AD482" s="17">
        <v>0.22293202619975</v>
      </c>
      <c r="AE482" s="17"/>
      <c r="AF482" s="17">
        <v>7.7970962147176595E-2</v>
      </c>
      <c r="AG482" s="17">
        <v>0.214917398198474</v>
      </c>
      <c r="AH482" s="17">
        <v>0.176565156360178</v>
      </c>
      <c r="AI482" s="17">
        <v>0.252119948020672</v>
      </c>
      <c r="AJ482" s="17">
        <v>0.309929571005569</v>
      </c>
      <c r="AK482" s="17"/>
      <c r="AL482" s="17">
        <v>0.14764833712269201</v>
      </c>
      <c r="AM482" s="17">
        <v>0.19658985651460201</v>
      </c>
      <c r="AN482" s="17">
        <v>0.25551186303345202</v>
      </c>
      <c r="AO482" s="17">
        <v>0.30947169410181202</v>
      </c>
      <c r="AP482" s="17"/>
      <c r="AQ482" s="17">
        <v>0.159016732284878</v>
      </c>
      <c r="AR482" s="17">
        <v>0.24911779324238301</v>
      </c>
      <c r="AS482" s="17"/>
      <c r="AT482" s="17">
        <v>0.20405682073620199</v>
      </c>
      <c r="AU482" s="17">
        <v>0.14451701089792399</v>
      </c>
      <c r="AV482" s="17"/>
      <c r="AW482" s="17">
        <v>0.16788208991398201</v>
      </c>
      <c r="AX482" s="17">
        <v>0.249232918455738</v>
      </c>
      <c r="AY482" s="17">
        <v>0.19344801540422499</v>
      </c>
      <c r="AZ482" s="17"/>
      <c r="BA482" s="17">
        <v>0.21948474480607799</v>
      </c>
      <c r="BB482" s="17">
        <v>0.186772330278316</v>
      </c>
      <c r="BC482" s="17">
        <v>0.186411290559855</v>
      </c>
      <c r="BD482" s="17">
        <v>0.16302694329734899</v>
      </c>
      <c r="BE482" s="17">
        <v>0.25809260891508801</v>
      </c>
      <c r="BF482" s="17"/>
      <c r="BG482" s="17">
        <v>0.21274631540243</v>
      </c>
      <c r="BH482" s="17">
        <v>0.185621873125104</v>
      </c>
      <c r="BI482" s="17"/>
      <c r="BJ482" s="17">
        <v>0.20535521382954799</v>
      </c>
      <c r="BK482" s="17">
        <v>0.165927185437626</v>
      </c>
      <c r="BL482" s="17"/>
      <c r="BM482" s="17">
        <v>0.15290543881462501</v>
      </c>
      <c r="BN482" s="17">
        <v>0.23289724153616301</v>
      </c>
      <c r="BO482" s="17">
        <v>0.24877001407198801</v>
      </c>
      <c r="BP482" s="17">
        <v>0.10021945087704</v>
      </c>
      <c r="BQ482" s="17">
        <v>7.9672248576192706E-2</v>
      </c>
      <c r="BR482" s="17"/>
      <c r="BS482" s="17">
        <v>0.13386235221051199</v>
      </c>
      <c r="BT482" s="17"/>
      <c r="BU482" s="17">
        <v>0.198595361172579</v>
      </c>
      <c r="BV482" s="17">
        <v>0.27569635982291102</v>
      </c>
      <c r="BW482" s="17">
        <v>0.20324636304709701</v>
      </c>
      <c r="BX482" s="17">
        <v>8.9286601950074193E-2</v>
      </c>
      <c r="BY482" s="17">
        <v>0.236870224598769</v>
      </c>
      <c r="BZ482" s="17"/>
      <c r="CA482" s="17">
        <v>0.122711679694106</v>
      </c>
      <c r="CB482" s="17"/>
      <c r="CC482" s="17">
        <v>0.17474908642619899</v>
      </c>
      <c r="CD482" s="17">
        <v>0.32704437356671001</v>
      </c>
      <c r="CE482" s="17"/>
      <c r="CF482" s="17">
        <v>0.204528039114696</v>
      </c>
      <c r="CG482" s="17"/>
      <c r="CH482" s="17">
        <v>0.186325261292516</v>
      </c>
      <c r="CI482" s="17">
        <v>0.20649554017458499</v>
      </c>
    </row>
    <row r="483" spans="2:87" x14ac:dyDescent="0.35">
      <c r="B483" t="s">
        <v>160</v>
      </c>
      <c r="C483" s="17">
        <v>0.11355257877661699</v>
      </c>
      <c r="D483" s="17">
        <v>0.100552798289492</v>
      </c>
      <c r="E483" s="17">
        <v>0.12615434370938999</v>
      </c>
      <c r="F483" s="17"/>
      <c r="G483" s="17">
        <v>0.11814438658642799</v>
      </c>
      <c r="H483" s="17">
        <v>0.11851131308587901</v>
      </c>
      <c r="I483" s="17">
        <v>4.6069130272999699E-2</v>
      </c>
      <c r="J483" s="17">
        <v>0.20539950054116601</v>
      </c>
      <c r="K483" s="17">
        <v>8.0439277947056798E-2</v>
      </c>
      <c r="L483" s="17">
        <v>0.113143809821595</v>
      </c>
      <c r="M483" s="17"/>
      <c r="N483" s="17">
        <v>0.13807978705080801</v>
      </c>
      <c r="O483" s="17">
        <v>0.14538883007796499</v>
      </c>
      <c r="P483" s="17">
        <v>9.6213596394842296E-2</v>
      </c>
      <c r="Q483" s="17">
        <v>7.7673679874151094E-2</v>
      </c>
      <c r="R483" s="17"/>
      <c r="S483" s="17">
        <v>9.0714467977081603E-2</v>
      </c>
      <c r="T483" s="17">
        <v>0.16857754008239201</v>
      </c>
      <c r="U483" s="17">
        <v>0.16959898622847799</v>
      </c>
      <c r="V483" s="17">
        <v>8.6467250778582597E-2</v>
      </c>
      <c r="W483" s="17">
        <v>3.8987682484107299E-2</v>
      </c>
      <c r="X483" s="17">
        <v>0.11710849068858201</v>
      </c>
      <c r="Y483" s="17">
        <v>0.13920933601293201</v>
      </c>
      <c r="Z483" s="17">
        <v>0.13630263712065399</v>
      </c>
      <c r="AA483" s="17">
        <v>0.12792038826315</v>
      </c>
      <c r="AB483" s="17">
        <v>3.8478995757348998E-2</v>
      </c>
      <c r="AC483" s="17">
        <v>0.124296054983792</v>
      </c>
      <c r="AD483" s="17">
        <v>0.22514055808608799</v>
      </c>
      <c r="AE483" s="17"/>
      <c r="AF483" s="17">
        <v>0.111963449508999</v>
      </c>
      <c r="AG483" s="17">
        <v>0.118734292609114</v>
      </c>
      <c r="AH483" s="17">
        <v>0.14664674998518301</v>
      </c>
      <c r="AI483" s="17">
        <v>5.3875993069487503E-2</v>
      </c>
      <c r="AJ483" s="17">
        <v>7.0248058026090299E-2</v>
      </c>
      <c r="AK483" s="17"/>
      <c r="AL483" s="17">
        <v>0.142458889833738</v>
      </c>
      <c r="AM483" s="17">
        <v>9.0405803882682698E-2</v>
      </c>
      <c r="AN483" s="17">
        <v>0.112178220638884</v>
      </c>
      <c r="AO483" s="17">
        <v>7.9619747133529997E-2</v>
      </c>
      <c r="AP483" s="17"/>
      <c r="AQ483" s="17">
        <v>8.8505993515382006E-2</v>
      </c>
      <c r="AR483" s="17">
        <v>0.14720232052792001</v>
      </c>
      <c r="AS483" s="17"/>
      <c r="AT483" s="17">
        <v>0.111639208914601</v>
      </c>
      <c r="AU483" s="17">
        <v>0.12518935635284401</v>
      </c>
      <c r="AV483" s="17"/>
      <c r="AW483" s="17">
        <v>0.10984519380046801</v>
      </c>
      <c r="AX483" s="17">
        <v>0.10129684863129</v>
      </c>
      <c r="AY483" s="17">
        <v>0.120642831686966</v>
      </c>
      <c r="AZ483" s="17"/>
      <c r="BA483" s="17">
        <v>0.103801347025747</v>
      </c>
      <c r="BB483" s="17">
        <v>0.14274790712840901</v>
      </c>
      <c r="BC483" s="17">
        <v>7.7879936481541706E-2</v>
      </c>
      <c r="BD483" s="17">
        <v>0.19718747750131199</v>
      </c>
      <c r="BE483" s="17">
        <v>0.11368270627091499</v>
      </c>
      <c r="BF483" s="17"/>
      <c r="BG483" s="17">
        <v>0.13146087439880899</v>
      </c>
      <c r="BH483" s="17">
        <v>9.9675231461674299E-2</v>
      </c>
      <c r="BI483" s="17"/>
      <c r="BJ483" s="17">
        <v>0.11924423680549601</v>
      </c>
      <c r="BK483" s="17">
        <v>7.91231136743481E-2</v>
      </c>
      <c r="BL483" s="17"/>
      <c r="BM483" s="17">
        <v>2.8601766792561399E-2</v>
      </c>
      <c r="BN483" s="17">
        <v>8.6636983018465202E-2</v>
      </c>
      <c r="BO483" s="17">
        <v>0.160293839809936</v>
      </c>
      <c r="BP483" s="17">
        <v>0.13780932644497501</v>
      </c>
      <c r="BQ483" s="17">
        <v>0</v>
      </c>
      <c r="BR483" s="17"/>
      <c r="BS483" s="17">
        <v>1.85524682862937E-2</v>
      </c>
      <c r="BT483" s="17"/>
      <c r="BU483" s="17">
        <v>9.7727108787238906E-2</v>
      </c>
      <c r="BV483" s="17">
        <v>0.161511720682323</v>
      </c>
      <c r="BW483" s="17">
        <v>0.136458202827896</v>
      </c>
      <c r="BX483" s="17">
        <v>0</v>
      </c>
      <c r="BY483" s="17">
        <v>0.101761389416011</v>
      </c>
      <c r="BZ483" s="17"/>
      <c r="CA483" s="17">
        <v>4.4070220728195601E-2</v>
      </c>
      <c r="CB483" s="17"/>
      <c r="CC483" s="17">
        <v>0.116846042766053</v>
      </c>
      <c r="CD483" s="17">
        <v>9.7110596172824595E-2</v>
      </c>
      <c r="CE483" s="17"/>
      <c r="CF483" s="17">
        <v>0.16916823278630899</v>
      </c>
      <c r="CG483" s="17"/>
      <c r="CH483" s="17">
        <v>0.114747747428877</v>
      </c>
      <c r="CI483" s="17">
        <v>0.107080444432468</v>
      </c>
    </row>
    <row r="484" spans="2:87" x14ac:dyDescent="0.35">
      <c r="B484" t="s">
        <v>161</v>
      </c>
      <c r="C484" s="17">
        <v>0.205228963938315</v>
      </c>
      <c r="D484" s="17">
        <v>0.142780265008914</v>
      </c>
      <c r="E484" s="17">
        <v>0.26576566492686099</v>
      </c>
      <c r="F484" s="17"/>
      <c r="G484" s="17">
        <v>0.134407854436388</v>
      </c>
      <c r="H484" s="17">
        <v>9.9820147343951393E-2</v>
      </c>
      <c r="I484" s="17">
        <v>0.19795049385659499</v>
      </c>
      <c r="J484" s="17">
        <v>0.153894958711355</v>
      </c>
      <c r="K484" s="17">
        <v>0.21504558314538599</v>
      </c>
      <c r="L484" s="17">
        <v>0.40624777859363498</v>
      </c>
      <c r="M484" s="17"/>
      <c r="N484" s="17">
        <v>0.150529462259963</v>
      </c>
      <c r="O484" s="17">
        <v>0.19285332566318</v>
      </c>
      <c r="P484" s="17">
        <v>0.18982841440814299</v>
      </c>
      <c r="Q484" s="17">
        <v>0.28337049653525997</v>
      </c>
      <c r="R484" s="17"/>
      <c r="S484" s="17">
        <v>0.20313018397171001</v>
      </c>
      <c r="T484" s="17">
        <v>0.18802100698636001</v>
      </c>
      <c r="U484" s="17">
        <v>0.26840602497545002</v>
      </c>
      <c r="V484" s="17">
        <v>0.23022662348518599</v>
      </c>
      <c r="W484" s="17">
        <v>0.30474501795468201</v>
      </c>
      <c r="X484" s="17">
        <v>0.147054016347969</v>
      </c>
      <c r="Y484" s="17">
        <v>0.20574048856723401</v>
      </c>
      <c r="Z484" s="17">
        <v>0.17073539754202599</v>
      </c>
      <c r="AA484" s="17">
        <v>0.160757419704435</v>
      </c>
      <c r="AB484" s="17">
        <v>0.18793019323968399</v>
      </c>
      <c r="AC484" s="17">
        <v>0.247120599421908</v>
      </c>
      <c r="AD484" s="17">
        <v>0.181565709447428</v>
      </c>
      <c r="AE484" s="17"/>
      <c r="AF484" s="17">
        <v>0.30170097469908302</v>
      </c>
      <c r="AG484" s="17">
        <v>0.20350240954125501</v>
      </c>
      <c r="AH484" s="17">
        <v>0.16632275969944599</v>
      </c>
      <c r="AI484" s="17">
        <v>0.215244948271863</v>
      </c>
      <c r="AJ484" s="17">
        <v>0.11532401129843201</v>
      </c>
      <c r="AK484" s="17"/>
      <c r="AL484" s="17">
        <v>0.26129740404246998</v>
      </c>
      <c r="AM484" s="17">
        <v>0.22376721890180201</v>
      </c>
      <c r="AN484" s="17">
        <v>0.11131147502786</v>
      </c>
      <c r="AO484" s="17">
        <v>6.7443018369681196E-2</v>
      </c>
      <c r="AP484" s="17"/>
      <c r="AQ484" s="17">
        <v>0.231906813402565</v>
      </c>
      <c r="AR484" s="17">
        <v>0.16938764123547401</v>
      </c>
      <c r="AS484" s="17"/>
      <c r="AT484" s="17">
        <v>0.16692485398740001</v>
      </c>
      <c r="AU484" s="17">
        <v>0.39007089156171898</v>
      </c>
      <c r="AV484" s="17"/>
      <c r="AW484" s="17">
        <v>0.25177629782152</v>
      </c>
      <c r="AX484" s="17">
        <v>0.17590392214772099</v>
      </c>
      <c r="AY484" s="17">
        <v>0.17497511377806901</v>
      </c>
      <c r="AZ484" s="17"/>
      <c r="BA484" s="17">
        <v>0.165973815478208</v>
      </c>
      <c r="BB484" s="17">
        <v>0.20068283619437999</v>
      </c>
      <c r="BC484" s="17">
        <v>0.21733041461824701</v>
      </c>
      <c r="BD484" s="17">
        <v>0.29051766535227502</v>
      </c>
      <c r="BE484" s="17">
        <v>0.24914869955368099</v>
      </c>
      <c r="BF484" s="17"/>
      <c r="BG484" s="17">
        <v>0.21774824809068299</v>
      </c>
      <c r="BH484" s="17">
        <v>0.19552762451539499</v>
      </c>
      <c r="BI484" s="17"/>
      <c r="BJ484" s="17">
        <v>0.185728552513579</v>
      </c>
      <c r="BK484" s="17">
        <v>0.28355665800447799</v>
      </c>
      <c r="BL484" s="17"/>
      <c r="BM484" s="17">
        <v>0.31911916415839497</v>
      </c>
      <c r="BN484" s="17">
        <v>0.23267468292778901</v>
      </c>
      <c r="BO484" s="17">
        <v>0.131519493862196</v>
      </c>
      <c r="BP484" s="17">
        <v>0.364222244386323</v>
      </c>
      <c r="BQ484" s="17">
        <v>9.6792153700977296E-2</v>
      </c>
      <c r="BR484" s="17"/>
      <c r="BS484" s="17">
        <v>7.1870853705584006E-2</v>
      </c>
      <c r="BT484" s="17"/>
      <c r="BU484" s="17">
        <v>0.27182738475541801</v>
      </c>
      <c r="BV484" s="17">
        <v>0.13482910928567299</v>
      </c>
      <c r="BW484" s="17">
        <v>0.23299103108856001</v>
      </c>
      <c r="BX484" s="17">
        <v>8.4091253303345506E-2</v>
      </c>
      <c r="BY484" s="17">
        <v>0.26398882757248698</v>
      </c>
      <c r="BZ484" s="17"/>
      <c r="CA484" s="17">
        <v>4.4869314136687301E-2</v>
      </c>
      <c r="CB484" s="17"/>
      <c r="CC484" s="17">
        <v>0.20088362024758299</v>
      </c>
      <c r="CD484" s="17">
        <v>0.17031143328610401</v>
      </c>
      <c r="CE484" s="17"/>
      <c r="CF484" s="17">
        <v>0.19951763464821801</v>
      </c>
      <c r="CG484" s="17"/>
      <c r="CH484" s="17">
        <v>0.26253645511507301</v>
      </c>
      <c r="CI484" s="17">
        <v>0.116166801577269</v>
      </c>
    </row>
    <row r="485" spans="2:87" x14ac:dyDescent="0.35"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  <c r="BA485" s="17"/>
      <c r="BB485" s="17"/>
      <c r="BC485" s="17"/>
      <c r="BD485" s="17"/>
      <c r="BE485" s="17"/>
      <c r="BF485" s="17"/>
      <c r="BG485" s="17"/>
      <c r="BH485" s="17"/>
      <c r="BI485" s="17"/>
      <c r="BJ485" s="17"/>
      <c r="BK485" s="17"/>
      <c r="BL485" s="17"/>
      <c r="BM485" s="17"/>
      <c r="BN485" s="17"/>
      <c r="BO485" s="17"/>
      <c r="BP485" s="17"/>
      <c r="BQ485" s="17"/>
      <c r="BR485" s="17"/>
      <c r="BS485" s="17"/>
      <c r="BT485" s="17"/>
      <c r="BU485" s="17"/>
      <c r="BV485" s="17"/>
      <c r="BW485" s="17"/>
      <c r="BX485" s="17"/>
      <c r="BY485" s="17"/>
      <c r="BZ485" s="17"/>
      <c r="CA485" s="17"/>
      <c r="CB485" s="17"/>
      <c r="CC485" s="17"/>
      <c r="CD485" s="17"/>
      <c r="CE485" s="17"/>
      <c r="CF485" s="17"/>
      <c r="CG485" s="17"/>
      <c r="CH485" s="17"/>
      <c r="CI485" s="17"/>
    </row>
    <row r="486" spans="2:87" x14ac:dyDescent="0.35">
      <c r="B486" s="6" t="s">
        <v>216</v>
      </c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  <c r="BA486" s="17"/>
      <c r="BB486" s="17"/>
      <c r="BC486" s="17"/>
      <c r="BD486" s="17"/>
      <c r="BE486" s="17"/>
      <c r="BF486" s="17"/>
      <c r="BG486" s="17"/>
      <c r="BH486" s="17"/>
      <c r="BI486" s="17"/>
      <c r="BJ486" s="17"/>
      <c r="BK486" s="17"/>
      <c r="BL486" s="17"/>
      <c r="BM486" s="17"/>
      <c r="BN486" s="17"/>
      <c r="BO486" s="17"/>
      <c r="BP486" s="17"/>
      <c r="BQ486" s="17"/>
      <c r="BR486" s="17"/>
      <c r="BS486" s="17"/>
      <c r="BT486" s="17"/>
      <c r="BU486" s="17"/>
      <c r="BV486" s="17"/>
      <c r="BW486" s="17"/>
      <c r="BX486" s="17"/>
      <c r="BY486" s="17"/>
      <c r="BZ486" s="17"/>
      <c r="CA486" s="17"/>
      <c r="CB486" s="17"/>
      <c r="CC486" s="17"/>
      <c r="CD486" s="17"/>
      <c r="CE486" s="17"/>
      <c r="CF486" s="17"/>
      <c r="CG486" s="17"/>
      <c r="CH486" s="17"/>
      <c r="CI486" s="17"/>
    </row>
    <row r="487" spans="2:87" x14ac:dyDescent="0.35">
      <c r="B487" s="24" t="s">
        <v>163</v>
      </c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  <c r="BA487" s="17"/>
      <c r="BB487" s="17"/>
      <c r="BC487" s="17"/>
      <c r="BD487" s="17"/>
      <c r="BE487" s="17"/>
      <c r="BF487" s="17"/>
      <c r="BG487" s="17"/>
      <c r="BH487" s="17"/>
      <c r="BI487" s="17"/>
      <c r="BJ487" s="17"/>
      <c r="BK487" s="17"/>
      <c r="BL487" s="17"/>
      <c r="BM487" s="17"/>
      <c r="BN487" s="17"/>
      <c r="BO487" s="17"/>
      <c r="BP487" s="17"/>
      <c r="BQ487" s="17"/>
      <c r="BR487" s="17"/>
      <c r="BS487" s="17"/>
      <c r="BT487" s="17"/>
      <c r="BU487" s="17"/>
      <c r="BV487" s="17"/>
      <c r="BW487" s="17"/>
      <c r="BX487" s="17"/>
      <c r="BY487" s="17"/>
      <c r="BZ487" s="17"/>
      <c r="CA487" s="17"/>
      <c r="CB487" s="17"/>
      <c r="CC487" s="17"/>
      <c r="CD487" s="17"/>
      <c r="CE487" s="17"/>
      <c r="CF487" s="17"/>
      <c r="CG487" s="17"/>
      <c r="CH487" s="17"/>
      <c r="CI487" s="17"/>
    </row>
    <row r="488" spans="2:87" x14ac:dyDescent="0.35">
      <c r="B488" t="s">
        <v>157</v>
      </c>
      <c r="C488" s="17">
        <v>0.223591875521086</v>
      </c>
      <c r="D488" s="17">
        <v>0.233155382741637</v>
      </c>
      <c r="E488" s="17">
        <v>0.21432117513921201</v>
      </c>
      <c r="F488" s="17"/>
      <c r="G488" s="17">
        <v>0.24294361195349401</v>
      </c>
      <c r="H488" s="17">
        <v>0.24520076515804501</v>
      </c>
      <c r="I488" s="17">
        <v>0.22183246590924199</v>
      </c>
      <c r="J488" s="17">
        <v>0.16282074529788401</v>
      </c>
      <c r="K488" s="17">
        <v>0.30224054864184602</v>
      </c>
      <c r="L488" s="17">
        <v>0.187899488829609</v>
      </c>
      <c r="M488" s="17"/>
      <c r="N488" s="17">
        <v>0.24870191863944999</v>
      </c>
      <c r="O488" s="17">
        <v>0.14597366527147901</v>
      </c>
      <c r="P488" s="17">
        <v>0.29883854650193598</v>
      </c>
      <c r="Q488" s="17">
        <v>0.19708698669441699</v>
      </c>
      <c r="R488" s="17"/>
      <c r="S488" s="17">
        <v>0.28114799351858899</v>
      </c>
      <c r="T488" s="17">
        <v>0.255498133283384</v>
      </c>
      <c r="U488" s="17">
        <v>0.21266164917772201</v>
      </c>
      <c r="V488" s="17">
        <v>8.8955887652555604E-2</v>
      </c>
      <c r="W488" s="17">
        <v>0.190121794514302</v>
      </c>
      <c r="X488" s="17">
        <v>0.25450608722513202</v>
      </c>
      <c r="Y488" s="17">
        <v>9.1153485804744402E-2</v>
      </c>
      <c r="Z488" s="17">
        <v>0.34041152594071999</v>
      </c>
      <c r="AA488" s="17">
        <v>0.25328763777784702</v>
      </c>
      <c r="AB488" s="17">
        <v>0.23601933700160199</v>
      </c>
      <c r="AC488" s="17">
        <v>0.215214921447763</v>
      </c>
      <c r="AD488" s="17">
        <v>0.187815667604774</v>
      </c>
      <c r="AE488" s="17"/>
      <c r="AF488" s="17">
        <v>0.150927533063486</v>
      </c>
      <c r="AG488" s="17">
        <v>0.21597835489099801</v>
      </c>
      <c r="AH488" s="17">
        <v>0.23386816250290099</v>
      </c>
      <c r="AI488" s="17">
        <v>0.23005987299945799</v>
      </c>
      <c r="AJ488" s="17">
        <v>0.31437274457040199</v>
      </c>
      <c r="AK488" s="17"/>
      <c r="AL488" s="17">
        <v>0.185165042468631</v>
      </c>
      <c r="AM488" s="17">
        <v>0.24291837226144999</v>
      </c>
      <c r="AN488" s="17">
        <v>0.24717105433259901</v>
      </c>
      <c r="AO488" s="17">
        <v>0.26867295581378497</v>
      </c>
      <c r="AP488" s="17"/>
      <c r="AQ488" s="17">
        <v>0.23320944666858601</v>
      </c>
      <c r="AR488" s="17">
        <v>0.21067080137014901</v>
      </c>
      <c r="AS488" s="17"/>
      <c r="AT488" s="17">
        <v>0.235857798648614</v>
      </c>
      <c r="AU488" s="17">
        <v>0.16556779012669201</v>
      </c>
      <c r="AV488" s="17"/>
      <c r="AW488" s="17">
        <v>0.22034771956190899</v>
      </c>
      <c r="AX488" s="17">
        <v>0.20922488616266699</v>
      </c>
      <c r="AY488" s="17">
        <v>0.24455437129405699</v>
      </c>
      <c r="AZ488" s="17"/>
      <c r="BA488" s="17">
        <v>0.35395650631543002</v>
      </c>
      <c r="BB488" s="17">
        <v>0.154425134251683</v>
      </c>
      <c r="BC488" s="17">
        <v>0.177855307956263</v>
      </c>
      <c r="BD488" s="17">
        <v>0.18728527116982399</v>
      </c>
      <c r="BE488" s="17">
        <v>0.165376973013107</v>
      </c>
      <c r="BF488" s="17"/>
      <c r="BG488" s="17">
        <v>0.14665013990481399</v>
      </c>
      <c r="BH488" s="17">
        <v>0.28321492456425601</v>
      </c>
      <c r="BI488" s="17"/>
      <c r="BJ488" s="17">
        <v>0.212140317175429</v>
      </c>
      <c r="BK488" s="17">
        <v>0.27345589601650999</v>
      </c>
      <c r="BL488" s="17"/>
      <c r="BM488" s="17">
        <v>0.20953040546701199</v>
      </c>
      <c r="BN488" s="17">
        <v>0.20197639948530199</v>
      </c>
      <c r="BO488" s="17">
        <v>0.19052387774969901</v>
      </c>
      <c r="BP488" s="17">
        <v>0.13914451210714601</v>
      </c>
      <c r="BQ488" s="17">
        <v>0.45483029370350297</v>
      </c>
      <c r="BR488" s="17"/>
      <c r="BS488" s="17">
        <v>0.40553257326770398</v>
      </c>
      <c r="BT488" s="17"/>
      <c r="BU488" s="17">
        <v>0.200511463556271</v>
      </c>
      <c r="BV488" s="17">
        <v>0.20012612859218601</v>
      </c>
      <c r="BW488" s="17">
        <v>0.125999212664656</v>
      </c>
      <c r="BX488" s="17">
        <v>0.37359384800720802</v>
      </c>
      <c r="BY488" s="17">
        <v>0.20301799228353601</v>
      </c>
      <c r="BZ488" s="17"/>
      <c r="CA488" s="17">
        <v>0.37830988010537703</v>
      </c>
      <c r="CB488" s="17"/>
      <c r="CC488" s="17">
        <v>0.22446829707561999</v>
      </c>
      <c r="CD488" s="17">
        <v>0.20955400357602699</v>
      </c>
      <c r="CE488" s="17"/>
      <c r="CF488" s="17">
        <v>0.19019427790030999</v>
      </c>
      <c r="CG488" s="17"/>
      <c r="CH488" s="17">
        <v>0.177267727189589</v>
      </c>
      <c r="CI488" s="17">
        <v>0.31038312465700901</v>
      </c>
    </row>
    <row r="489" spans="2:87" x14ac:dyDescent="0.35">
      <c r="B489" t="s">
        <v>158</v>
      </c>
      <c r="C489" s="17">
        <v>0.25933743905531198</v>
      </c>
      <c r="D489" s="17">
        <v>0.30878646529003401</v>
      </c>
      <c r="E489" s="17">
        <v>0.21140239850738499</v>
      </c>
      <c r="F489" s="17"/>
      <c r="G489" s="17">
        <v>0.200429273295257</v>
      </c>
      <c r="H489" s="17">
        <v>0.351743427640337</v>
      </c>
      <c r="I489" s="17">
        <v>0.26221008865680401</v>
      </c>
      <c r="J489" s="17">
        <v>0.27852043624955503</v>
      </c>
      <c r="K489" s="17">
        <v>0.27714988472005397</v>
      </c>
      <c r="L489" s="17">
        <v>0.18501260159605301</v>
      </c>
      <c r="M489" s="17"/>
      <c r="N489" s="17">
        <v>0.22160653627597801</v>
      </c>
      <c r="O489" s="17">
        <v>0.26520562925916602</v>
      </c>
      <c r="P489" s="17">
        <v>0.254218552504968</v>
      </c>
      <c r="Q489" s="17">
        <v>0.29780755205403098</v>
      </c>
      <c r="R489" s="17"/>
      <c r="S489" s="17">
        <v>0.183693636438165</v>
      </c>
      <c r="T489" s="17">
        <v>0.306312074433434</v>
      </c>
      <c r="U489" s="17">
        <v>0.178038907684925</v>
      </c>
      <c r="V489" s="17">
        <v>0.30496977164121303</v>
      </c>
      <c r="W489" s="17">
        <v>0.23612512806397401</v>
      </c>
      <c r="X489" s="17">
        <v>0.32928493459689101</v>
      </c>
      <c r="Y489" s="17">
        <v>0.233331808427577</v>
      </c>
      <c r="Z489" s="17">
        <v>0.26634458909226699</v>
      </c>
      <c r="AA489" s="17">
        <v>0.28239192547103797</v>
      </c>
      <c r="AB489" s="17">
        <v>0.27782048616302102</v>
      </c>
      <c r="AC489" s="17">
        <v>0.33238689240872599</v>
      </c>
      <c r="AD489" s="17">
        <v>0.18254603866196001</v>
      </c>
      <c r="AE489" s="17"/>
      <c r="AF489" s="17">
        <v>0.29620675260255402</v>
      </c>
      <c r="AG489" s="17">
        <v>0.25558794019297598</v>
      </c>
      <c r="AH489" s="17">
        <v>0.22012627439556601</v>
      </c>
      <c r="AI489" s="17">
        <v>0.30376859346448898</v>
      </c>
      <c r="AJ489" s="17">
        <v>0.27894599052929198</v>
      </c>
      <c r="AK489" s="17"/>
      <c r="AL489" s="17">
        <v>0.221515643161038</v>
      </c>
      <c r="AM489" s="17">
        <v>0.28228958449506503</v>
      </c>
      <c r="AN489" s="17">
        <v>0.26595333866244902</v>
      </c>
      <c r="AO489" s="17">
        <v>0.32615375687553599</v>
      </c>
      <c r="AP489" s="17"/>
      <c r="AQ489" s="17">
        <v>0.27745295011245902</v>
      </c>
      <c r="AR489" s="17">
        <v>0.23499949987486299</v>
      </c>
      <c r="AS489" s="17"/>
      <c r="AT489" s="17">
        <v>0.27726028758161603</v>
      </c>
      <c r="AU489" s="17">
        <v>0.19728531952183201</v>
      </c>
      <c r="AV489" s="17"/>
      <c r="AW489" s="17">
        <v>0.23889449685546699</v>
      </c>
      <c r="AX489" s="17">
        <v>0.26263798549494999</v>
      </c>
      <c r="AY489" s="17">
        <v>0.28965526411561299</v>
      </c>
      <c r="AZ489" s="17"/>
      <c r="BA489" s="17">
        <v>0.219356856261541</v>
      </c>
      <c r="BB489" s="17">
        <v>0.27579809792362597</v>
      </c>
      <c r="BC489" s="17">
        <v>0.31460251032821002</v>
      </c>
      <c r="BD489" s="17">
        <v>0.111063562626308</v>
      </c>
      <c r="BE489" s="17">
        <v>0.295349263697538</v>
      </c>
      <c r="BF489" s="17"/>
      <c r="BG489" s="17">
        <v>0.248217088275314</v>
      </c>
      <c r="BH489" s="17">
        <v>0.26795472867872</v>
      </c>
      <c r="BI489" s="17"/>
      <c r="BJ489" s="17">
        <v>0.25816500123451402</v>
      </c>
      <c r="BK489" s="17">
        <v>0.25481869199591001</v>
      </c>
      <c r="BL489" s="17"/>
      <c r="BM489" s="17">
        <v>0.24735146103352601</v>
      </c>
      <c r="BN489" s="17">
        <v>0.332636498781884</v>
      </c>
      <c r="BO489" s="17">
        <v>0.235303028616523</v>
      </c>
      <c r="BP489" s="17">
        <v>0.17196394510187701</v>
      </c>
      <c r="BQ489" s="17">
        <v>0.38573061726312602</v>
      </c>
      <c r="BR489" s="17"/>
      <c r="BS489" s="17">
        <v>0.39078848309606801</v>
      </c>
      <c r="BT489" s="17"/>
      <c r="BU489" s="17">
        <v>0.28232650888758998</v>
      </c>
      <c r="BV489" s="17">
        <v>0.184524127915831</v>
      </c>
      <c r="BW489" s="17">
        <v>0.234308081978368</v>
      </c>
      <c r="BX489" s="17">
        <v>0.47104703210455101</v>
      </c>
      <c r="BY489" s="17">
        <v>0.178903197326402</v>
      </c>
      <c r="BZ489" s="17"/>
      <c r="CA489" s="17">
        <v>0.42395151801041697</v>
      </c>
      <c r="CB489" s="17"/>
      <c r="CC489" s="17">
        <v>0.26528650669162201</v>
      </c>
      <c r="CD489" s="17">
        <v>0.252899278447759</v>
      </c>
      <c r="CE489" s="17"/>
      <c r="CF489" s="17">
        <v>0.22707610564734401</v>
      </c>
      <c r="CG489" s="17"/>
      <c r="CH489" s="17">
        <v>0.28998237686292799</v>
      </c>
      <c r="CI489" s="17">
        <v>0.272454332552305</v>
      </c>
    </row>
    <row r="490" spans="2:87" x14ac:dyDescent="0.35">
      <c r="B490" t="s">
        <v>159</v>
      </c>
      <c r="C490" s="17">
        <v>0.192452417083703</v>
      </c>
      <c r="D490" s="17">
        <v>0.20834230333752901</v>
      </c>
      <c r="E490" s="17">
        <v>0.17704903303598599</v>
      </c>
      <c r="F490" s="17"/>
      <c r="G490" s="17">
        <v>0.256632670839053</v>
      </c>
      <c r="H490" s="17">
        <v>0.22850076543474199</v>
      </c>
      <c r="I490" s="17">
        <v>0.19830401910325501</v>
      </c>
      <c r="J490" s="17">
        <v>0.19964874016065401</v>
      </c>
      <c r="K490" s="17">
        <v>0.12531908899307401</v>
      </c>
      <c r="L490" s="17">
        <v>0.14835761829574701</v>
      </c>
      <c r="M490" s="17"/>
      <c r="N490" s="17">
        <v>0.25259560890240401</v>
      </c>
      <c r="O490" s="17">
        <v>0.21996357669915101</v>
      </c>
      <c r="P490" s="17">
        <v>0.16915515647908799</v>
      </c>
      <c r="Q490" s="17">
        <v>0.130026168358091</v>
      </c>
      <c r="R490" s="17"/>
      <c r="S490" s="17">
        <v>0.21735657457718</v>
      </c>
      <c r="T490" s="17">
        <v>0.101928336758695</v>
      </c>
      <c r="U490" s="17">
        <v>0.21834143953431101</v>
      </c>
      <c r="V490" s="17">
        <v>0.29121591174476602</v>
      </c>
      <c r="W490" s="17">
        <v>0.23002037698293601</v>
      </c>
      <c r="X490" s="17">
        <v>0.216746581315097</v>
      </c>
      <c r="Y490" s="17">
        <v>0.20553770571746099</v>
      </c>
      <c r="Z490" s="17">
        <v>8.6205850304333101E-2</v>
      </c>
      <c r="AA490" s="17">
        <v>0.14358328929303199</v>
      </c>
      <c r="AB490" s="17">
        <v>0.222844287811648</v>
      </c>
      <c r="AC490" s="17">
        <v>0.127044241993711</v>
      </c>
      <c r="AD490" s="17">
        <v>0.22293202619975</v>
      </c>
      <c r="AE490" s="17"/>
      <c r="AF490" s="17">
        <v>0.176640457780988</v>
      </c>
      <c r="AG490" s="17">
        <v>0.190741669403347</v>
      </c>
      <c r="AH490" s="17">
        <v>0.21418849119290201</v>
      </c>
      <c r="AI490" s="17">
        <v>0.16532767835197601</v>
      </c>
      <c r="AJ490" s="17">
        <v>0.22110919557578301</v>
      </c>
      <c r="AK490" s="17"/>
      <c r="AL490" s="17">
        <v>0.18967672434798899</v>
      </c>
      <c r="AM490" s="17">
        <v>0.16487613709631099</v>
      </c>
      <c r="AN490" s="17">
        <v>0.24287928379573201</v>
      </c>
      <c r="AO490" s="17">
        <v>0.21124642201170801</v>
      </c>
      <c r="AP490" s="17"/>
      <c r="AQ490" s="17">
        <v>0.16250364130456699</v>
      </c>
      <c r="AR490" s="17">
        <v>0.23268818416431</v>
      </c>
      <c r="AS490" s="17"/>
      <c r="AT490" s="17">
        <v>0.191282276069355</v>
      </c>
      <c r="AU490" s="17">
        <v>0.15176016089817601</v>
      </c>
      <c r="AV490" s="17"/>
      <c r="AW490" s="17">
        <v>0.17907824795701299</v>
      </c>
      <c r="AX490" s="17">
        <v>0.209342250323101</v>
      </c>
      <c r="AY490" s="17">
        <v>0.18851196101409001</v>
      </c>
      <c r="AZ490" s="17"/>
      <c r="BA490" s="17">
        <v>0.17204387725215201</v>
      </c>
      <c r="BB490" s="17">
        <v>0.19836172105538799</v>
      </c>
      <c r="BC490" s="17">
        <v>0.19188442394152</v>
      </c>
      <c r="BD490" s="17">
        <v>0.23781714779145599</v>
      </c>
      <c r="BE490" s="17">
        <v>0.21463876975188501</v>
      </c>
      <c r="BF490" s="17"/>
      <c r="BG490" s="17">
        <v>0.23254867986132599</v>
      </c>
      <c r="BH490" s="17">
        <v>0.16138135502759299</v>
      </c>
      <c r="BI490" s="17"/>
      <c r="BJ490" s="17">
        <v>0.20772332731510901</v>
      </c>
      <c r="BK490" s="17">
        <v>0.13399794335878601</v>
      </c>
      <c r="BL490" s="17"/>
      <c r="BM490" s="17">
        <v>0.20831294395045599</v>
      </c>
      <c r="BN490" s="17">
        <v>0.14410707868056399</v>
      </c>
      <c r="BO490" s="17">
        <v>0.25676042832593299</v>
      </c>
      <c r="BP490" s="17">
        <v>0.16227173476870799</v>
      </c>
      <c r="BQ490" s="17">
        <v>7.99026078378475E-2</v>
      </c>
      <c r="BR490" s="17"/>
      <c r="BS490" s="17">
        <v>0.11934575085601599</v>
      </c>
      <c r="BT490" s="17"/>
      <c r="BU490" s="17">
        <v>0.15706686948578399</v>
      </c>
      <c r="BV490" s="17">
        <v>0.27951033418300902</v>
      </c>
      <c r="BW490" s="17">
        <v>0.24986987591944099</v>
      </c>
      <c r="BX490" s="17">
        <v>6.2567165722536497E-2</v>
      </c>
      <c r="BY490" s="17">
        <v>0.27239671300507101</v>
      </c>
      <c r="BZ490" s="17"/>
      <c r="CA490" s="17">
        <v>0.13041659381920301</v>
      </c>
      <c r="CB490" s="17"/>
      <c r="CC490" s="17">
        <v>0.17571518725065</v>
      </c>
      <c r="CD490" s="17">
        <v>0.30394193858306701</v>
      </c>
      <c r="CE490" s="17"/>
      <c r="CF490" s="17">
        <v>0.19042047647910601</v>
      </c>
      <c r="CG490" s="17"/>
      <c r="CH490" s="17">
        <v>0.17840310966217701</v>
      </c>
      <c r="CI490" s="17">
        <v>0.17172204597614099</v>
      </c>
    </row>
    <row r="491" spans="2:87" x14ac:dyDescent="0.35">
      <c r="B491" t="s">
        <v>160</v>
      </c>
      <c r="C491" s="17">
        <v>0.123278801231578</v>
      </c>
      <c r="D491" s="17">
        <v>0.10613426667584901</v>
      </c>
      <c r="E491" s="17">
        <v>0.13989841989106899</v>
      </c>
      <c r="F491" s="17"/>
      <c r="G491" s="17">
        <v>0.16558658947580801</v>
      </c>
      <c r="H491" s="17">
        <v>8.6973817015224705E-2</v>
      </c>
      <c r="I491" s="17">
        <v>0.109000134090647</v>
      </c>
      <c r="J491" s="17">
        <v>0.19404365193109099</v>
      </c>
      <c r="K491" s="17">
        <v>9.3255468754272999E-2</v>
      </c>
      <c r="L491" s="17">
        <v>9.41178206834965E-2</v>
      </c>
      <c r="M491" s="17"/>
      <c r="N491" s="17">
        <v>0.113065171714661</v>
      </c>
      <c r="O491" s="17">
        <v>0.193542436021651</v>
      </c>
      <c r="P491" s="17">
        <v>8.8353056899485805E-2</v>
      </c>
      <c r="Q491" s="17">
        <v>0.104492853945757</v>
      </c>
      <c r="R491" s="17"/>
      <c r="S491" s="17">
        <v>0.11514459162084301</v>
      </c>
      <c r="T491" s="17">
        <v>0.15010167095837099</v>
      </c>
      <c r="U491" s="17">
        <v>0.122551978627592</v>
      </c>
      <c r="V491" s="17">
        <v>0.108719738889225</v>
      </c>
      <c r="W491" s="17">
        <v>3.8987682484107299E-2</v>
      </c>
      <c r="X491" s="17">
        <v>7.6796059662413499E-2</v>
      </c>
      <c r="Y491" s="17">
        <v>0.195503609586685</v>
      </c>
      <c r="Z491" s="17">
        <v>0.13630263712065399</v>
      </c>
      <c r="AA491" s="17">
        <v>0.15994680098289499</v>
      </c>
      <c r="AB491" s="17">
        <v>9.4864664882126096E-2</v>
      </c>
      <c r="AC491" s="17">
        <v>0.124296054983792</v>
      </c>
      <c r="AD491" s="17">
        <v>0.22514055808608799</v>
      </c>
      <c r="AE491" s="17"/>
      <c r="AF491" s="17">
        <v>0.11176653576201601</v>
      </c>
      <c r="AG491" s="17">
        <v>0.13522010197852199</v>
      </c>
      <c r="AH491" s="17">
        <v>0.151681586475925</v>
      </c>
      <c r="AI491" s="17">
        <v>7.0482024675400698E-2</v>
      </c>
      <c r="AJ491" s="17">
        <v>7.0248058026090299E-2</v>
      </c>
      <c r="AK491" s="17"/>
      <c r="AL491" s="17">
        <v>0.15690729035095899</v>
      </c>
      <c r="AM491" s="17">
        <v>9.2203620989485494E-2</v>
      </c>
      <c r="AN491" s="17">
        <v>0.112204744911777</v>
      </c>
      <c r="AO491" s="17">
        <v>0.12648384692928899</v>
      </c>
      <c r="AP491" s="17"/>
      <c r="AQ491" s="17">
        <v>0.101802584218186</v>
      </c>
      <c r="AR491" s="17">
        <v>0.15213180249934199</v>
      </c>
      <c r="AS491" s="17"/>
      <c r="AT491" s="17">
        <v>0.123047421051724</v>
      </c>
      <c r="AU491" s="17">
        <v>0.12742291461364699</v>
      </c>
      <c r="AV491" s="17"/>
      <c r="AW491" s="17">
        <v>0.116090143112309</v>
      </c>
      <c r="AX491" s="17">
        <v>0.124287666543025</v>
      </c>
      <c r="AY491" s="17">
        <v>0.117525370505074</v>
      </c>
      <c r="AZ491" s="17"/>
      <c r="BA491" s="17">
        <v>9.6097504216996005E-2</v>
      </c>
      <c r="BB491" s="17">
        <v>0.17170419795362901</v>
      </c>
      <c r="BC491" s="17">
        <v>9.6886857320322706E-2</v>
      </c>
      <c r="BD491" s="17">
        <v>0.19718747750131199</v>
      </c>
      <c r="BE491" s="17">
        <v>7.5486293983788602E-2</v>
      </c>
      <c r="BF491" s="17"/>
      <c r="BG491" s="17">
        <v>0.16857271474927699</v>
      </c>
      <c r="BH491" s="17">
        <v>8.8180018946613203E-2</v>
      </c>
      <c r="BI491" s="17"/>
      <c r="BJ491" s="17">
        <v>0.14124645084187301</v>
      </c>
      <c r="BK491" s="17">
        <v>5.4170810624316001E-2</v>
      </c>
      <c r="BL491" s="17"/>
      <c r="BM491" s="17">
        <v>4.4024094708142898E-2</v>
      </c>
      <c r="BN491" s="17">
        <v>7.9121503496555598E-2</v>
      </c>
      <c r="BO491" s="17">
        <v>0.179289254974623</v>
      </c>
      <c r="BP491" s="17">
        <v>0.141889051232232</v>
      </c>
      <c r="BQ491" s="17">
        <v>1.6470302701243601E-2</v>
      </c>
      <c r="BR491" s="17"/>
      <c r="BS491" s="17">
        <v>1.9486798642442901E-2</v>
      </c>
      <c r="BT491" s="17"/>
      <c r="BU491" s="17">
        <v>8.9119477065401603E-2</v>
      </c>
      <c r="BV491" s="17">
        <v>0.18272697546840999</v>
      </c>
      <c r="BW491" s="17">
        <v>0.15923292847158499</v>
      </c>
      <c r="BX491" s="17">
        <v>9.7651209841373102E-3</v>
      </c>
      <c r="BY491" s="17">
        <v>0.125724173397398</v>
      </c>
      <c r="BZ491" s="17"/>
      <c r="CA491" s="17">
        <v>2.3899184430746401E-2</v>
      </c>
      <c r="CB491" s="17"/>
      <c r="CC491" s="17">
        <v>0.13325605596469101</v>
      </c>
      <c r="CD491" s="17">
        <v>7.6767459784377295E-2</v>
      </c>
      <c r="CE491" s="17"/>
      <c r="CF491" s="17">
        <v>0.18109437974276499</v>
      </c>
      <c r="CG491" s="17"/>
      <c r="CH491" s="17">
        <v>0.10820267337487301</v>
      </c>
      <c r="CI491" s="17">
        <v>0.13020518707443299</v>
      </c>
    </row>
    <row r="492" spans="2:87" x14ac:dyDescent="0.35">
      <c r="B492" t="s">
        <v>161</v>
      </c>
      <c r="C492" s="17">
        <v>0.20133946710832101</v>
      </c>
      <c r="D492" s="17">
        <v>0.14358158195495199</v>
      </c>
      <c r="E492" s="17">
        <v>0.25732897342634797</v>
      </c>
      <c r="F492" s="17"/>
      <c r="G492" s="17">
        <v>0.134407854436388</v>
      </c>
      <c r="H492" s="17">
        <v>8.7581224751650699E-2</v>
      </c>
      <c r="I492" s="17">
        <v>0.208653292240052</v>
      </c>
      <c r="J492" s="17">
        <v>0.16496642636081599</v>
      </c>
      <c r="K492" s="17">
        <v>0.20203500889075299</v>
      </c>
      <c r="L492" s="17">
        <v>0.38461247059509401</v>
      </c>
      <c r="M492" s="17"/>
      <c r="N492" s="17">
        <v>0.164030764467507</v>
      </c>
      <c r="O492" s="17">
        <v>0.17531469274855299</v>
      </c>
      <c r="P492" s="17">
        <v>0.18943468761452301</v>
      </c>
      <c r="Q492" s="17">
        <v>0.27058643894770301</v>
      </c>
      <c r="R492" s="17"/>
      <c r="S492" s="17">
        <v>0.20265720384522201</v>
      </c>
      <c r="T492" s="17">
        <v>0.18615978456611601</v>
      </c>
      <c r="U492" s="17">
        <v>0.26840602497545002</v>
      </c>
      <c r="V492" s="17">
        <v>0.20613869007224001</v>
      </c>
      <c r="W492" s="17">
        <v>0.30474501795468201</v>
      </c>
      <c r="X492" s="17">
        <v>0.12266633720046601</v>
      </c>
      <c r="Y492" s="17">
        <v>0.27447339046353197</v>
      </c>
      <c r="Z492" s="17">
        <v>0.17073539754202599</v>
      </c>
      <c r="AA492" s="17">
        <v>0.160790346475188</v>
      </c>
      <c r="AB492" s="17">
        <v>0.16845122414160299</v>
      </c>
      <c r="AC492" s="17">
        <v>0.201057889166007</v>
      </c>
      <c r="AD492" s="17">
        <v>0.181565709447428</v>
      </c>
      <c r="AE492" s="17"/>
      <c r="AF492" s="17">
        <v>0.264458720790956</v>
      </c>
      <c r="AG492" s="17">
        <v>0.20247193353415599</v>
      </c>
      <c r="AH492" s="17">
        <v>0.18013548543270599</v>
      </c>
      <c r="AI492" s="17">
        <v>0.23036183050867701</v>
      </c>
      <c r="AJ492" s="17">
        <v>0.11532401129843201</v>
      </c>
      <c r="AK492" s="17"/>
      <c r="AL492" s="17">
        <v>0.246735299671384</v>
      </c>
      <c r="AM492" s="17">
        <v>0.21771228515768801</v>
      </c>
      <c r="AN492" s="17">
        <v>0.13179157829744201</v>
      </c>
      <c r="AO492" s="17">
        <v>6.7443018369681196E-2</v>
      </c>
      <c r="AP492" s="17"/>
      <c r="AQ492" s="17">
        <v>0.22503137769620199</v>
      </c>
      <c r="AR492" s="17">
        <v>0.169509712091335</v>
      </c>
      <c r="AS492" s="17"/>
      <c r="AT492" s="17">
        <v>0.172552216648691</v>
      </c>
      <c r="AU492" s="17">
        <v>0.35796381483965201</v>
      </c>
      <c r="AV492" s="17"/>
      <c r="AW492" s="17">
        <v>0.245589392513302</v>
      </c>
      <c r="AX492" s="17">
        <v>0.19450721147625699</v>
      </c>
      <c r="AY492" s="17">
        <v>0.15975303307116601</v>
      </c>
      <c r="AZ492" s="17"/>
      <c r="BA492" s="17">
        <v>0.158545255953881</v>
      </c>
      <c r="BB492" s="17">
        <v>0.199710848815674</v>
      </c>
      <c r="BC492" s="17">
        <v>0.218770900453684</v>
      </c>
      <c r="BD492" s="17">
        <v>0.26664654091110002</v>
      </c>
      <c r="BE492" s="17">
        <v>0.24914869955368099</v>
      </c>
      <c r="BF492" s="17"/>
      <c r="BG492" s="17">
        <v>0.20401137720927001</v>
      </c>
      <c r="BH492" s="17">
        <v>0.19926897278281799</v>
      </c>
      <c r="BI492" s="17"/>
      <c r="BJ492" s="17">
        <v>0.18072490343307501</v>
      </c>
      <c r="BK492" s="17">
        <v>0.28355665800447799</v>
      </c>
      <c r="BL492" s="17"/>
      <c r="BM492" s="17">
        <v>0.29078109484086301</v>
      </c>
      <c r="BN492" s="17">
        <v>0.24215851955569401</v>
      </c>
      <c r="BO492" s="17">
        <v>0.13812341033322201</v>
      </c>
      <c r="BP492" s="17">
        <v>0.38473075679003699</v>
      </c>
      <c r="BQ492" s="17">
        <v>6.3066178494279701E-2</v>
      </c>
      <c r="BR492" s="17"/>
      <c r="BS492" s="17">
        <v>6.48463941377692E-2</v>
      </c>
      <c r="BT492" s="17"/>
      <c r="BU492" s="17">
        <v>0.27097568100495301</v>
      </c>
      <c r="BV492" s="17">
        <v>0.153112433840564</v>
      </c>
      <c r="BW492" s="17">
        <v>0.230589900965949</v>
      </c>
      <c r="BX492" s="17">
        <v>8.30268331815667E-2</v>
      </c>
      <c r="BY492" s="17">
        <v>0.21995792398759301</v>
      </c>
      <c r="BZ492" s="17"/>
      <c r="CA492" s="17">
        <v>4.3422823634256397E-2</v>
      </c>
      <c r="CB492" s="17"/>
      <c r="CC492" s="17">
        <v>0.20127395301741599</v>
      </c>
      <c r="CD492" s="17">
        <v>0.15683731960877001</v>
      </c>
      <c r="CE492" s="17"/>
      <c r="CF492" s="17">
        <v>0.211214760230475</v>
      </c>
      <c r="CG492" s="17"/>
      <c r="CH492" s="17">
        <v>0.24614411291043201</v>
      </c>
      <c r="CI492" s="17">
        <v>0.11523530974011099</v>
      </c>
    </row>
    <row r="493" spans="2:87" x14ac:dyDescent="0.35"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  <c r="BA493" s="17"/>
      <c r="BB493" s="17"/>
      <c r="BC493" s="17"/>
      <c r="BD493" s="17"/>
      <c r="BE493" s="17"/>
      <c r="BF493" s="17"/>
      <c r="BG493" s="17"/>
      <c r="BH493" s="17"/>
      <c r="BI493" s="17"/>
      <c r="BJ493" s="17"/>
      <c r="BK493" s="17"/>
      <c r="BL493" s="17"/>
      <c r="BM493" s="17"/>
      <c r="BN493" s="17"/>
      <c r="BO493" s="17"/>
      <c r="BP493" s="17"/>
      <c r="BQ493" s="17"/>
      <c r="BR493" s="17"/>
      <c r="BS493" s="17"/>
      <c r="BT493" s="17"/>
      <c r="BU493" s="17"/>
      <c r="BV493" s="17"/>
      <c r="BW493" s="17"/>
      <c r="BX493" s="17"/>
      <c r="BY493" s="17"/>
      <c r="BZ493" s="17"/>
      <c r="CA493" s="17"/>
      <c r="CB493" s="17"/>
      <c r="CC493" s="17"/>
      <c r="CD493" s="17"/>
      <c r="CE493" s="17"/>
      <c r="CF493" s="17"/>
      <c r="CG493" s="17"/>
      <c r="CH493" s="17"/>
      <c r="CI493" s="17"/>
    </row>
    <row r="494" spans="2:87" x14ac:dyDescent="0.35">
      <c r="B494" s="6" t="s">
        <v>218</v>
      </c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  <c r="BA494" s="17"/>
      <c r="BB494" s="17"/>
      <c r="BC494" s="17"/>
      <c r="BD494" s="17"/>
      <c r="BE494" s="17"/>
      <c r="BF494" s="17"/>
      <c r="BG494" s="17"/>
      <c r="BH494" s="17"/>
      <c r="BI494" s="17"/>
      <c r="BJ494" s="17"/>
      <c r="BK494" s="17"/>
      <c r="BL494" s="17"/>
      <c r="BM494" s="17"/>
      <c r="BN494" s="17"/>
      <c r="BO494" s="17"/>
      <c r="BP494" s="17"/>
      <c r="BQ494" s="17"/>
      <c r="BR494" s="17"/>
      <c r="BS494" s="17"/>
      <c r="BT494" s="17"/>
      <c r="BU494" s="17"/>
      <c r="BV494" s="17"/>
      <c r="BW494" s="17"/>
      <c r="BX494" s="17"/>
      <c r="BY494" s="17"/>
      <c r="BZ494" s="17"/>
      <c r="CA494" s="17"/>
      <c r="CB494" s="17"/>
      <c r="CC494" s="17"/>
      <c r="CD494" s="17"/>
      <c r="CE494" s="17"/>
      <c r="CF494" s="17"/>
      <c r="CG494" s="17"/>
      <c r="CH494" s="17"/>
      <c r="CI494" s="17"/>
    </row>
    <row r="495" spans="2:87" x14ac:dyDescent="0.35">
      <c r="B495" s="24" t="s">
        <v>163</v>
      </c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  <c r="BA495" s="17"/>
      <c r="BB495" s="17"/>
      <c r="BC495" s="17"/>
      <c r="BD495" s="17"/>
      <c r="BE495" s="17"/>
      <c r="BF495" s="17"/>
      <c r="BG495" s="17"/>
      <c r="BH495" s="17"/>
      <c r="BI495" s="17"/>
      <c r="BJ495" s="17"/>
      <c r="BK495" s="17"/>
      <c r="BL495" s="17"/>
      <c r="BM495" s="17"/>
      <c r="BN495" s="17"/>
      <c r="BO495" s="17"/>
      <c r="BP495" s="17"/>
      <c r="BQ495" s="17"/>
      <c r="BR495" s="17"/>
      <c r="BS495" s="17"/>
      <c r="BT495" s="17"/>
      <c r="BU495" s="17"/>
      <c r="BV495" s="17"/>
      <c r="BW495" s="17"/>
      <c r="BX495" s="17"/>
      <c r="BY495" s="17"/>
      <c r="BZ495" s="17"/>
      <c r="CA495" s="17"/>
      <c r="CB495" s="17"/>
      <c r="CC495" s="17"/>
      <c r="CD495" s="17"/>
      <c r="CE495" s="17"/>
      <c r="CF495" s="17"/>
      <c r="CG495" s="17"/>
      <c r="CH495" s="17"/>
      <c r="CI495" s="17"/>
    </row>
    <row r="496" spans="2:87" x14ac:dyDescent="0.35">
      <c r="B496" t="s">
        <v>157</v>
      </c>
      <c r="C496" s="17">
        <v>0.19319931973155599</v>
      </c>
      <c r="D496" s="17">
        <v>0.20749604400864599</v>
      </c>
      <c r="E496" s="17">
        <v>0.178150268092894</v>
      </c>
      <c r="F496" s="17"/>
      <c r="G496" s="17">
        <v>0.24385270260472999</v>
      </c>
      <c r="H496" s="17">
        <v>0.32578839194312698</v>
      </c>
      <c r="I496" s="17">
        <v>0.15268302695260699</v>
      </c>
      <c r="J496" s="17">
        <v>0.17155347307976801</v>
      </c>
      <c r="K496" s="17">
        <v>0.21521706726131401</v>
      </c>
      <c r="L496" s="17">
        <v>0.101442523414805</v>
      </c>
      <c r="M496" s="17"/>
      <c r="N496" s="17">
        <v>0.24197292791264799</v>
      </c>
      <c r="O496" s="17">
        <v>0.133649785230123</v>
      </c>
      <c r="P496" s="17">
        <v>0.179052952671684</v>
      </c>
      <c r="Q496" s="17">
        <v>0.22532735567328599</v>
      </c>
      <c r="R496" s="17"/>
      <c r="S496" s="17">
        <v>0.28515242935118401</v>
      </c>
      <c r="T496" s="17">
        <v>0.14954929785224699</v>
      </c>
      <c r="U496" s="17">
        <v>0.17018188631200401</v>
      </c>
      <c r="V496" s="17">
        <v>0.20318053617283399</v>
      </c>
      <c r="W496" s="17">
        <v>0.16259545127717301</v>
      </c>
      <c r="X496" s="17">
        <v>0.169974634489343</v>
      </c>
      <c r="Y496" s="17">
        <v>0.18120133301271099</v>
      </c>
      <c r="Z496" s="17">
        <v>0.22096149172511501</v>
      </c>
      <c r="AA496" s="17">
        <v>0.176436065089216</v>
      </c>
      <c r="AB496" s="17">
        <v>0.117170879706907</v>
      </c>
      <c r="AC496" s="17">
        <v>0.29071893557552703</v>
      </c>
      <c r="AD496" s="17">
        <v>0.20316235996721899</v>
      </c>
      <c r="AE496" s="17"/>
      <c r="AF496" s="17">
        <v>0.18910971330721399</v>
      </c>
      <c r="AG496" s="17">
        <v>0.19701631017797699</v>
      </c>
      <c r="AH496" s="17">
        <v>0.12578238215566701</v>
      </c>
      <c r="AI496" s="17">
        <v>0.29497416908639801</v>
      </c>
      <c r="AJ496" s="17">
        <v>0.22127508386953701</v>
      </c>
      <c r="AK496" s="17"/>
      <c r="AL496" s="17">
        <v>0.17607411566168699</v>
      </c>
      <c r="AM496" s="17">
        <v>0.179056515474905</v>
      </c>
      <c r="AN496" s="17">
        <v>0.23212190516068701</v>
      </c>
      <c r="AO496" s="17">
        <v>0.27982654429661002</v>
      </c>
      <c r="AP496" s="17"/>
      <c r="AQ496" s="17">
        <v>0.176954515656079</v>
      </c>
      <c r="AR496" s="17">
        <v>0.21993019470075401</v>
      </c>
      <c r="AS496" s="17"/>
      <c r="AT496" s="17">
        <v>0.23894266633539801</v>
      </c>
      <c r="AU496" s="17">
        <v>0.105869354170281</v>
      </c>
      <c r="AV496" s="17"/>
      <c r="AW496" s="17">
        <v>0.16254771107615201</v>
      </c>
      <c r="AX496" s="17">
        <v>0.15184103692256801</v>
      </c>
      <c r="AY496" s="17">
        <v>0.24913994431919001</v>
      </c>
      <c r="AZ496" s="17"/>
      <c r="BA496" s="17">
        <v>0.32763443086098198</v>
      </c>
      <c r="BB496" s="17">
        <v>0.134341090151084</v>
      </c>
      <c r="BC496" s="17">
        <v>0.19370182173366299</v>
      </c>
      <c r="BD496" s="17">
        <v>9.6363541811465905E-2</v>
      </c>
      <c r="BE496" s="17">
        <v>0.1034160950636</v>
      </c>
      <c r="BF496" s="17"/>
      <c r="BG496" s="17">
        <v>0.19644868298889501</v>
      </c>
      <c r="BH496" s="17">
        <v>0.19071657808290701</v>
      </c>
      <c r="BI496" s="17"/>
      <c r="BJ496" s="17">
        <v>0.20520566227343601</v>
      </c>
      <c r="BK496" s="17">
        <v>0.12535103770136899</v>
      </c>
      <c r="BL496" s="17"/>
      <c r="BM496" s="17">
        <v>0.18076165485918899</v>
      </c>
      <c r="BN496" s="17">
        <v>0.13707832046670901</v>
      </c>
      <c r="BO496" s="17">
        <v>0.20706858672155101</v>
      </c>
      <c r="BP496" s="17">
        <v>0.43274401441105897</v>
      </c>
      <c r="BQ496" s="17">
        <v>0.11505916755946299</v>
      </c>
      <c r="BR496" s="17"/>
      <c r="BS496" s="17">
        <v>0.15675072557852099</v>
      </c>
      <c r="BT496" s="17"/>
      <c r="BU496" s="17">
        <v>0.20344996189998901</v>
      </c>
      <c r="BV496" s="17">
        <v>0.22960520069538601</v>
      </c>
      <c r="BW496" s="17">
        <v>0.35822832780271302</v>
      </c>
      <c r="BX496" s="17">
        <v>0.119450792425323</v>
      </c>
      <c r="BY496" s="17">
        <v>0.14339333465758899</v>
      </c>
      <c r="BZ496" s="17"/>
      <c r="CA496" s="17">
        <v>0.17129828401112401</v>
      </c>
      <c r="CB496" s="17"/>
      <c r="CC496" s="17">
        <v>0.202512789769456</v>
      </c>
      <c r="CD496" s="17">
        <v>0.156483360710996</v>
      </c>
      <c r="CE496" s="17"/>
      <c r="CF496" s="17">
        <v>0.15536747310952301</v>
      </c>
      <c r="CG496" s="17"/>
      <c r="CH496" s="17">
        <v>0.22093983915988699</v>
      </c>
      <c r="CI496" s="17">
        <v>0.34673830537827899</v>
      </c>
    </row>
    <row r="497" spans="2:87" x14ac:dyDescent="0.35">
      <c r="B497" t="s">
        <v>158</v>
      </c>
      <c r="C497" s="17">
        <v>0.38920317849368602</v>
      </c>
      <c r="D497" s="17">
        <v>0.398150989305815</v>
      </c>
      <c r="E497" s="17">
        <v>0.38360326380700199</v>
      </c>
      <c r="F497" s="17"/>
      <c r="G497" s="17">
        <v>0.47354058561833601</v>
      </c>
      <c r="H497" s="17">
        <v>0.351270242577289</v>
      </c>
      <c r="I497" s="17">
        <v>0.44468768529396802</v>
      </c>
      <c r="J497" s="17">
        <v>0.41236703337662001</v>
      </c>
      <c r="K497" s="17">
        <v>0.23268453484660201</v>
      </c>
      <c r="L497" s="17">
        <v>0.38836743543357199</v>
      </c>
      <c r="M497" s="17"/>
      <c r="N497" s="17">
        <v>0.39422439201140003</v>
      </c>
      <c r="O497" s="17">
        <v>0.45212649047097903</v>
      </c>
      <c r="P497" s="17">
        <v>0.37557828802124299</v>
      </c>
      <c r="Q497" s="17">
        <v>0.32402394550524899</v>
      </c>
      <c r="R497" s="17"/>
      <c r="S497" s="17">
        <v>0.41866288401047203</v>
      </c>
      <c r="T497" s="17">
        <v>0.31161000866493899</v>
      </c>
      <c r="U497" s="17">
        <v>0.54522316835405304</v>
      </c>
      <c r="V497" s="17">
        <v>0.40389315820187999</v>
      </c>
      <c r="W497" s="17">
        <v>0.41874350516777897</v>
      </c>
      <c r="X497" s="17">
        <v>0.35691948521905897</v>
      </c>
      <c r="Y497" s="17">
        <v>0.39764906932585398</v>
      </c>
      <c r="Z497" s="17">
        <v>0.11218100122963499</v>
      </c>
      <c r="AA497" s="17">
        <v>0.38300405011496502</v>
      </c>
      <c r="AB497" s="17">
        <v>0.43761064859208199</v>
      </c>
      <c r="AC497" s="17">
        <v>0.38031563281563602</v>
      </c>
      <c r="AD497" s="17">
        <v>0.441003264937262</v>
      </c>
      <c r="AE497" s="17"/>
      <c r="AF497" s="17">
        <v>0.33416606691935302</v>
      </c>
      <c r="AG497" s="17">
        <v>0.39559288472891002</v>
      </c>
      <c r="AH497" s="17">
        <v>0.39021218066723601</v>
      </c>
      <c r="AI497" s="17">
        <v>0.45072719924065902</v>
      </c>
      <c r="AJ497" s="17">
        <v>0.43809296464755398</v>
      </c>
      <c r="AK497" s="17"/>
      <c r="AL497" s="17">
        <v>0.38365428315566802</v>
      </c>
      <c r="AM497" s="17">
        <v>0.413928526097261</v>
      </c>
      <c r="AN497" s="17">
        <v>0.38036901043733701</v>
      </c>
      <c r="AO497" s="17">
        <v>0.28963485588812998</v>
      </c>
      <c r="AP497" s="17"/>
      <c r="AQ497" s="17">
        <v>0.36494019148925499</v>
      </c>
      <c r="AR497" s="17">
        <v>0.42912799808408097</v>
      </c>
      <c r="AS497" s="17"/>
      <c r="AT497" s="17">
        <v>0.37336055618913</v>
      </c>
      <c r="AU497" s="17">
        <v>0.39584291003803701</v>
      </c>
      <c r="AV497" s="17"/>
      <c r="AW497" s="17">
        <v>0.33735512921160299</v>
      </c>
      <c r="AX497" s="17">
        <v>0.49856872605395097</v>
      </c>
      <c r="AY497" s="17">
        <v>0.371703276195128</v>
      </c>
      <c r="AZ497" s="17"/>
      <c r="BA497" s="17">
        <v>0.37857958904572803</v>
      </c>
      <c r="BB497" s="17">
        <v>0.47363166563816</v>
      </c>
      <c r="BC497" s="17">
        <v>0.35849149952387799</v>
      </c>
      <c r="BD497" s="17">
        <v>0.25668171828355602</v>
      </c>
      <c r="BE497" s="17">
        <v>0.39697376302160298</v>
      </c>
      <c r="BF497" s="17"/>
      <c r="BG497" s="17">
        <v>0.392816010060342</v>
      </c>
      <c r="BH497" s="17">
        <v>0.38644272153959502</v>
      </c>
      <c r="BI497" s="17"/>
      <c r="BJ497" s="17">
        <v>0.38713329539181102</v>
      </c>
      <c r="BK497" s="17">
        <v>0.40644192754742398</v>
      </c>
      <c r="BL497" s="17"/>
      <c r="BM497" s="17">
        <v>0.31751200587441902</v>
      </c>
      <c r="BN497" s="17">
        <v>0.38521368199387601</v>
      </c>
      <c r="BO497" s="17">
        <v>0.43835373390771698</v>
      </c>
      <c r="BP497" s="17">
        <v>0.32645256022513602</v>
      </c>
      <c r="BQ497" s="17">
        <v>0.35737477688031499</v>
      </c>
      <c r="BR497" s="17"/>
      <c r="BS497" s="17">
        <v>0.364479542567124</v>
      </c>
      <c r="BT497" s="17"/>
      <c r="BU497" s="17">
        <v>0.371628109675739</v>
      </c>
      <c r="BV497" s="17">
        <v>0.44848546973651299</v>
      </c>
      <c r="BW497" s="17">
        <v>0.46092890952599402</v>
      </c>
      <c r="BX497" s="17">
        <v>0.34249542162117902</v>
      </c>
      <c r="BY497" s="17">
        <v>0.24711102885480199</v>
      </c>
      <c r="BZ497" s="17"/>
      <c r="CA497" s="17">
        <v>0.37381831103738999</v>
      </c>
      <c r="CB497" s="17"/>
      <c r="CC497" s="17">
        <v>0.39551686010342002</v>
      </c>
      <c r="CD497" s="17">
        <v>0.41155049160170598</v>
      </c>
      <c r="CE497" s="17"/>
      <c r="CF497" s="17">
        <v>0.43343043770245299</v>
      </c>
      <c r="CG497" s="17"/>
      <c r="CH497" s="17">
        <v>0.36445723676640002</v>
      </c>
      <c r="CI497" s="17">
        <v>0.442111553724434</v>
      </c>
    </row>
    <row r="498" spans="2:87" x14ac:dyDescent="0.35">
      <c r="B498" t="s">
        <v>159</v>
      </c>
      <c r="C498" s="17">
        <v>0.110601808232725</v>
      </c>
      <c r="D498" s="17">
        <v>0.111721441497818</v>
      </c>
      <c r="E498" s="17">
        <v>0.11031618837474</v>
      </c>
      <c r="F498" s="17"/>
      <c r="G498" s="17">
        <v>8.7280514876784704E-2</v>
      </c>
      <c r="H498" s="17">
        <v>0.127051984654975</v>
      </c>
      <c r="I498" s="17">
        <v>0.105272176833695</v>
      </c>
      <c r="J498" s="17">
        <v>9.2097077833986199E-2</v>
      </c>
      <c r="K498" s="17">
        <v>0.16827633518026699</v>
      </c>
      <c r="L498" s="17">
        <v>9.9826979899484802E-2</v>
      </c>
      <c r="M498" s="17"/>
      <c r="N498" s="17">
        <v>0.147680205901906</v>
      </c>
      <c r="O498" s="17">
        <v>9.4197574136415593E-2</v>
      </c>
      <c r="P498" s="17">
        <v>0.10930224793634</v>
      </c>
      <c r="Q498" s="17">
        <v>9.3028060450982594E-2</v>
      </c>
      <c r="R498" s="17"/>
      <c r="S498" s="17">
        <v>9.2621597053613502E-2</v>
      </c>
      <c r="T498" s="17">
        <v>0.137316273615217</v>
      </c>
      <c r="U498" s="17">
        <v>8.0526334442967196E-2</v>
      </c>
      <c r="V498" s="17">
        <v>0.102089800577709</v>
      </c>
      <c r="W498" s="17">
        <v>0.10289411438179</v>
      </c>
      <c r="X498" s="17">
        <v>0.15982514652437699</v>
      </c>
      <c r="Y498" s="17">
        <v>0.10122837268698701</v>
      </c>
      <c r="Z498" s="17">
        <v>0.16318816411527901</v>
      </c>
      <c r="AA498" s="17">
        <v>6.7486905583809195E-2</v>
      </c>
      <c r="AB498" s="17">
        <v>0.154119393119026</v>
      </c>
      <c r="AC498" s="17">
        <v>0.100807473206762</v>
      </c>
      <c r="AD498" s="17">
        <v>7.2001888210898701E-2</v>
      </c>
      <c r="AE498" s="17"/>
      <c r="AF498" s="17">
        <v>0.12912548960209</v>
      </c>
      <c r="AG498" s="17">
        <v>0.108563605788514</v>
      </c>
      <c r="AH498" s="17">
        <v>0.124323587111073</v>
      </c>
      <c r="AI498" s="17">
        <v>7.0204432988974302E-2</v>
      </c>
      <c r="AJ498" s="17">
        <v>0.12565193506765199</v>
      </c>
      <c r="AK498" s="17"/>
      <c r="AL498" s="17">
        <v>0.127369027238981</v>
      </c>
      <c r="AM498" s="17">
        <v>9.3279520206433306E-2</v>
      </c>
      <c r="AN498" s="17">
        <v>0.131851780202032</v>
      </c>
      <c r="AO498" s="17">
        <v>5.9484708078696102E-2</v>
      </c>
      <c r="AP498" s="17"/>
      <c r="AQ498" s="17">
        <v>9.9759401805491796E-2</v>
      </c>
      <c r="AR498" s="17">
        <v>0.128443021289219</v>
      </c>
      <c r="AS498" s="17"/>
      <c r="AT498" s="17">
        <v>0.12254536525215599</v>
      </c>
      <c r="AU498" s="17">
        <v>9.9312046735686804E-2</v>
      </c>
      <c r="AV498" s="17"/>
      <c r="AW498" s="17">
        <v>0.12730904296596399</v>
      </c>
      <c r="AX498" s="17">
        <v>0.123898811659497</v>
      </c>
      <c r="AY498" s="17">
        <v>9.41145431940906E-2</v>
      </c>
      <c r="AZ498" s="17"/>
      <c r="BA498" s="17">
        <v>7.6890361305309296E-2</v>
      </c>
      <c r="BB498" s="17">
        <v>0.14428458936253499</v>
      </c>
      <c r="BC498" s="17">
        <v>0.10537864366435901</v>
      </c>
      <c r="BD498" s="17">
        <v>0.113620991573764</v>
      </c>
      <c r="BE498" s="17">
        <v>8.4351044263542299E-2</v>
      </c>
      <c r="BF498" s="17"/>
      <c r="BG498" s="17">
        <v>0.121188300116758</v>
      </c>
      <c r="BH498" s="17">
        <v>0.102512985213567</v>
      </c>
      <c r="BI498" s="17"/>
      <c r="BJ498" s="17">
        <v>0.113486674830738</v>
      </c>
      <c r="BK498" s="17">
        <v>0.103649701994885</v>
      </c>
      <c r="BL498" s="17"/>
      <c r="BM498" s="17">
        <v>0.12411876073719701</v>
      </c>
      <c r="BN498" s="17">
        <v>0.13141670400209399</v>
      </c>
      <c r="BO498" s="17">
        <v>0.11646178061780101</v>
      </c>
      <c r="BP498" s="17">
        <v>2.3998848398488499E-2</v>
      </c>
      <c r="BQ498" s="17">
        <v>0.109836618308774</v>
      </c>
      <c r="BR498" s="17"/>
      <c r="BS498" s="17">
        <v>0.13148369979137001</v>
      </c>
      <c r="BT498" s="17"/>
      <c r="BU498" s="17">
        <v>0.11545856065224</v>
      </c>
      <c r="BV498" s="17">
        <v>0.154398697460297</v>
      </c>
      <c r="BW498" s="17">
        <v>5.2040425301823602E-2</v>
      </c>
      <c r="BX498" s="17">
        <v>0.120206381031671</v>
      </c>
      <c r="BY498" s="17">
        <v>7.84113143411731E-2</v>
      </c>
      <c r="BZ498" s="17"/>
      <c r="CA498" s="17">
        <v>0.16817544555303901</v>
      </c>
      <c r="CB498" s="17"/>
      <c r="CC498" s="17">
        <v>0.10837130977621701</v>
      </c>
      <c r="CD498" s="17">
        <v>0.10813977086165601</v>
      </c>
      <c r="CE498" s="17"/>
      <c r="CF498" s="17">
        <v>0.105459598909772</v>
      </c>
      <c r="CG498" s="17"/>
      <c r="CH498" s="17">
        <v>0.163104738323675</v>
      </c>
      <c r="CI498" s="17">
        <v>5.3649099220393903E-2</v>
      </c>
    </row>
    <row r="499" spans="2:87" x14ac:dyDescent="0.35">
      <c r="B499" t="s">
        <v>160</v>
      </c>
      <c r="C499" s="17">
        <v>5.0320064666628098E-2</v>
      </c>
      <c r="D499" s="17">
        <v>5.4064725694459199E-2</v>
      </c>
      <c r="E499" s="17">
        <v>4.7221688759955499E-2</v>
      </c>
      <c r="F499" s="17"/>
      <c r="G499" s="17">
        <v>2.1520459281738499E-2</v>
      </c>
      <c r="H499" s="17">
        <v>5.2971779107762199E-2</v>
      </c>
      <c r="I499" s="17">
        <v>3.10539293225323E-2</v>
      </c>
      <c r="J499" s="17">
        <v>6.68114879347219E-2</v>
      </c>
      <c r="K499" s="17">
        <v>0.10217962347664999</v>
      </c>
      <c r="L499" s="17">
        <v>4.2437353471932698E-2</v>
      </c>
      <c r="M499" s="17"/>
      <c r="N499" s="17">
        <v>3.0008019971053301E-2</v>
      </c>
      <c r="O499" s="17">
        <v>4.4698324588436603E-2</v>
      </c>
      <c r="P499" s="17">
        <v>4.7658695969853899E-2</v>
      </c>
      <c r="Q499" s="17">
        <v>7.9903335217936605E-2</v>
      </c>
      <c r="R499" s="17"/>
      <c r="S499" s="17">
        <v>4.1474251510509701E-2</v>
      </c>
      <c r="T499" s="17">
        <v>5.9065431779288802E-2</v>
      </c>
      <c r="U499" s="17">
        <v>4.1547841112897402E-2</v>
      </c>
      <c r="V499" s="17">
        <v>1.62086253781011E-2</v>
      </c>
      <c r="W499" s="17">
        <v>0.111522842715423</v>
      </c>
      <c r="X499" s="17">
        <v>1.9194582850084501E-2</v>
      </c>
      <c r="Y499" s="17">
        <v>6.2179348331426999E-2</v>
      </c>
      <c r="Z499" s="17">
        <v>4.9378442805590103E-2</v>
      </c>
      <c r="AA499" s="17">
        <v>5.7291043622270797E-2</v>
      </c>
      <c r="AB499" s="17">
        <v>0.119627905301739</v>
      </c>
      <c r="AC499" s="17">
        <v>2.5867392787561699E-2</v>
      </c>
      <c r="AD499" s="17">
        <v>0</v>
      </c>
      <c r="AE499" s="17"/>
      <c r="AF499" s="17">
        <v>4.4764158907645998E-2</v>
      </c>
      <c r="AG499" s="17">
        <v>6.2977257126229494E-2</v>
      </c>
      <c r="AH499" s="17">
        <v>5.6122909079054303E-2</v>
      </c>
      <c r="AI499" s="17">
        <v>1.90906473514992E-2</v>
      </c>
      <c r="AJ499" s="17">
        <v>4.8530106205133698E-2</v>
      </c>
      <c r="AK499" s="17"/>
      <c r="AL499" s="17">
        <v>3.1515390156398898E-2</v>
      </c>
      <c r="AM499" s="17">
        <v>6.4543787389565704E-2</v>
      </c>
      <c r="AN499" s="17">
        <v>6.6864286738189699E-2</v>
      </c>
      <c r="AO499" s="17">
        <v>2.8214958189512501E-2</v>
      </c>
      <c r="AP499" s="17"/>
      <c r="AQ499" s="17">
        <v>5.4573189159076697E-2</v>
      </c>
      <c r="AR499" s="17">
        <v>4.3321535259449699E-2</v>
      </c>
      <c r="AS499" s="17"/>
      <c r="AT499" s="17">
        <v>4.5857230398018499E-2</v>
      </c>
      <c r="AU499" s="17">
        <v>4.79906317062926E-2</v>
      </c>
      <c r="AV499" s="17"/>
      <c r="AW499" s="17">
        <v>5.3466956142122102E-2</v>
      </c>
      <c r="AX499" s="17">
        <v>5.44858058135766E-2</v>
      </c>
      <c r="AY499" s="17">
        <v>4.1204049277959197E-2</v>
      </c>
      <c r="AZ499" s="17"/>
      <c r="BA499" s="17">
        <v>5.86669162091253E-2</v>
      </c>
      <c r="BB499" s="17">
        <v>4.4825965445773101E-2</v>
      </c>
      <c r="BC499" s="17">
        <v>3.31671126482809E-2</v>
      </c>
      <c r="BD499" s="17">
        <v>0.117509704949482</v>
      </c>
      <c r="BE499" s="17">
        <v>0</v>
      </c>
      <c r="BF499" s="17"/>
      <c r="BG499" s="17">
        <v>3.61810213783091E-2</v>
      </c>
      <c r="BH499" s="17">
        <v>6.1123286363885698E-2</v>
      </c>
      <c r="BI499" s="17"/>
      <c r="BJ499" s="17">
        <v>5.4902725858166503E-2</v>
      </c>
      <c r="BK499" s="17">
        <v>3.36586221175263E-2</v>
      </c>
      <c r="BL499" s="17"/>
      <c r="BM499" s="17">
        <v>4.4314340026200903E-2</v>
      </c>
      <c r="BN499" s="17">
        <v>4.9486456158581299E-2</v>
      </c>
      <c r="BO499" s="17">
        <v>4.051729279796E-2</v>
      </c>
      <c r="BP499" s="17">
        <v>0</v>
      </c>
      <c r="BQ499" s="17">
        <v>0.110467888490242</v>
      </c>
      <c r="BR499" s="17"/>
      <c r="BS499" s="17">
        <v>8.7287320613696706E-2</v>
      </c>
      <c r="BT499" s="17"/>
      <c r="BU499" s="17">
        <v>1.2171096633705501E-2</v>
      </c>
      <c r="BV499" s="17">
        <v>2.9844762133233699E-2</v>
      </c>
      <c r="BW499" s="17">
        <v>0</v>
      </c>
      <c r="BX499" s="17">
        <v>0.11225208266473199</v>
      </c>
      <c r="BY499" s="17">
        <v>7.4935609911354006E-2</v>
      </c>
      <c r="BZ499" s="17"/>
      <c r="CA499" s="17">
        <v>0.1010575584411</v>
      </c>
      <c r="CB499" s="17"/>
      <c r="CC499" s="17">
        <v>3.6326212524755E-2</v>
      </c>
      <c r="CD499" s="17">
        <v>0.100742492817758</v>
      </c>
      <c r="CE499" s="17"/>
      <c r="CF499" s="17">
        <v>4.2594289135111499E-2</v>
      </c>
      <c r="CG499" s="17"/>
      <c r="CH499" s="17">
        <v>4.1893480912114402E-2</v>
      </c>
      <c r="CI499" s="17">
        <v>1.68964085315562E-2</v>
      </c>
    </row>
    <row r="500" spans="2:87" x14ac:dyDescent="0.35">
      <c r="B500" t="s">
        <v>161</v>
      </c>
      <c r="C500" s="17">
        <v>0.25667562887540601</v>
      </c>
      <c r="D500" s="17">
        <v>0.228566799493261</v>
      </c>
      <c r="E500" s="17">
        <v>0.28070859096540801</v>
      </c>
      <c r="F500" s="17"/>
      <c r="G500" s="17">
        <v>0.173805737618411</v>
      </c>
      <c r="H500" s="17">
        <v>0.142917601716847</v>
      </c>
      <c r="I500" s="17">
        <v>0.26630318159719801</v>
      </c>
      <c r="J500" s="17">
        <v>0.25717092777490302</v>
      </c>
      <c r="K500" s="17">
        <v>0.28164243923516802</v>
      </c>
      <c r="L500" s="17">
        <v>0.367925707780205</v>
      </c>
      <c r="M500" s="17"/>
      <c r="N500" s="17">
        <v>0.186114454202992</v>
      </c>
      <c r="O500" s="17">
        <v>0.275327825574047</v>
      </c>
      <c r="P500" s="17">
        <v>0.28840781540088001</v>
      </c>
      <c r="Q500" s="17">
        <v>0.277717303152546</v>
      </c>
      <c r="R500" s="17"/>
      <c r="S500" s="17">
        <v>0.162088838074221</v>
      </c>
      <c r="T500" s="17">
        <v>0.34245898808830899</v>
      </c>
      <c r="U500" s="17">
        <v>0.162520769778078</v>
      </c>
      <c r="V500" s="17">
        <v>0.27462787966947499</v>
      </c>
      <c r="W500" s="17">
        <v>0.20424408645783501</v>
      </c>
      <c r="X500" s="17">
        <v>0.29408615091713602</v>
      </c>
      <c r="Y500" s="17">
        <v>0.25774187664302101</v>
      </c>
      <c r="Z500" s="17">
        <v>0.454290900124381</v>
      </c>
      <c r="AA500" s="17">
        <v>0.31578193558973999</v>
      </c>
      <c r="AB500" s="17">
        <v>0.171471173280247</v>
      </c>
      <c r="AC500" s="17">
        <v>0.202290565614513</v>
      </c>
      <c r="AD500" s="17">
        <v>0.28383248688462098</v>
      </c>
      <c r="AE500" s="17"/>
      <c r="AF500" s="17">
        <v>0.30283457126369701</v>
      </c>
      <c r="AG500" s="17">
        <v>0.23584994217837099</v>
      </c>
      <c r="AH500" s="17">
        <v>0.30355894098696901</v>
      </c>
      <c r="AI500" s="17">
        <v>0.165003551332469</v>
      </c>
      <c r="AJ500" s="17">
        <v>0.16644991021012301</v>
      </c>
      <c r="AK500" s="17"/>
      <c r="AL500" s="17">
        <v>0.28138718378726502</v>
      </c>
      <c r="AM500" s="17">
        <v>0.249191650831835</v>
      </c>
      <c r="AN500" s="17">
        <v>0.188793017461755</v>
      </c>
      <c r="AO500" s="17">
        <v>0.34283893354705097</v>
      </c>
      <c r="AP500" s="17"/>
      <c r="AQ500" s="17">
        <v>0.30377270189009797</v>
      </c>
      <c r="AR500" s="17">
        <v>0.17917725066649701</v>
      </c>
      <c r="AS500" s="17"/>
      <c r="AT500" s="17">
        <v>0.219294181825297</v>
      </c>
      <c r="AU500" s="17">
        <v>0.35098505734970298</v>
      </c>
      <c r="AV500" s="17"/>
      <c r="AW500" s="17">
        <v>0.31932116060415999</v>
      </c>
      <c r="AX500" s="17">
        <v>0.171205619550407</v>
      </c>
      <c r="AY500" s="17">
        <v>0.243838187013632</v>
      </c>
      <c r="AZ500" s="17"/>
      <c r="BA500" s="17">
        <v>0.15822870257885599</v>
      </c>
      <c r="BB500" s="17">
        <v>0.202916689402448</v>
      </c>
      <c r="BC500" s="17">
        <v>0.30926092242981901</v>
      </c>
      <c r="BD500" s="17">
        <v>0.41582404338173301</v>
      </c>
      <c r="BE500" s="17">
        <v>0.41525909765125502</v>
      </c>
      <c r="BF500" s="17"/>
      <c r="BG500" s="17">
        <v>0.253365985455697</v>
      </c>
      <c r="BH500" s="17">
        <v>0.25920442880004602</v>
      </c>
      <c r="BI500" s="17"/>
      <c r="BJ500" s="17">
        <v>0.23927164164584799</v>
      </c>
      <c r="BK500" s="17">
        <v>0.330898710638795</v>
      </c>
      <c r="BL500" s="17"/>
      <c r="BM500" s="17">
        <v>0.33329323850299403</v>
      </c>
      <c r="BN500" s="17">
        <v>0.29680483737874003</v>
      </c>
      <c r="BO500" s="17">
        <v>0.19759860595497</v>
      </c>
      <c r="BP500" s="17">
        <v>0.21680457696531699</v>
      </c>
      <c r="BQ500" s="17">
        <v>0.30726154876120598</v>
      </c>
      <c r="BR500" s="17"/>
      <c r="BS500" s="17">
        <v>0.25999871144928799</v>
      </c>
      <c r="BT500" s="17"/>
      <c r="BU500" s="17">
        <v>0.29729227113832701</v>
      </c>
      <c r="BV500" s="17">
        <v>0.13766586997457</v>
      </c>
      <c r="BW500" s="17">
        <v>0.128802337369469</v>
      </c>
      <c r="BX500" s="17">
        <v>0.30559532225709501</v>
      </c>
      <c r="BY500" s="17">
        <v>0.45614871223508202</v>
      </c>
      <c r="BZ500" s="17"/>
      <c r="CA500" s="17">
        <v>0.185650400957346</v>
      </c>
      <c r="CB500" s="17"/>
      <c r="CC500" s="17">
        <v>0.25727282782615302</v>
      </c>
      <c r="CD500" s="17">
        <v>0.22308388400788301</v>
      </c>
      <c r="CE500" s="17"/>
      <c r="CF500" s="17">
        <v>0.26314820114314103</v>
      </c>
      <c r="CG500" s="17"/>
      <c r="CH500" s="17">
        <v>0.20960470483792301</v>
      </c>
      <c r="CI500" s="17">
        <v>0.140604633145336</v>
      </c>
    </row>
    <row r="501" spans="2:87" x14ac:dyDescent="0.35"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  <c r="BA501" s="17"/>
      <c r="BB501" s="17"/>
      <c r="BC501" s="17"/>
      <c r="BD501" s="17"/>
      <c r="BE501" s="17"/>
      <c r="BF501" s="17"/>
      <c r="BG501" s="17"/>
      <c r="BH501" s="17"/>
      <c r="BI501" s="17"/>
      <c r="BJ501" s="17"/>
      <c r="BK501" s="17"/>
      <c r="BL501" s="17"/>
      <c r="BM501" s="17"/>
      <c r="BN501" s="17"/>
      <c r="BO501" s="17"/>
      <c r="BP501" s="17"/>
      <c r="BQ501" s="17"/>
      <c r="BR501" s="17"/>
      <c r="BS501" s="17"/>
      <c r="BT501" s="17"/>
      <c r="BU501" s="17"/>
      <c r="BV501" s="17"/>
      <c r="BW501" s="17"/>
      <c r="BX501" s="17"/>
      <c r="BY501" s="17"/>
      <c r="BZ501" s="17"/>
      <c r="CA501" s="17"/>
      <c r="CB501" s="17"/>
      <c r="CC501" s="17"/>
      <c r="CD501" s="17"/>
      <c r="CE501" s="17"/>
      <c r="CF501" s="17"/>
      <c r="CG501" s="17"/>
      <c r="CH501" s="17"/>
      <c r="CI501" s="17"/>
    </row>
    <row r="502" spans="2:87" x14ac:dyDescent="0.35">
      <c r="B502" s="6" t="s">
        <v>219</v>
      </c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  <c r="BA502" s="17"/>
      <c r="BB502" s="17"/>
      <c r="BC502" s="17"/>
      <c r="BD502" s="17"/>
      <c r="BE502" s="17"/>
      <c r="BF502" s="17"/>
      <c r="BG502" s="17"/>
      <c r="BH502" s="17"/>
      <c r="BI502" s="17"/>
      <c r="BJ502" s="17"/>
      <c r="BK502" s="17"/>
      <c r="BL502" s="17"/>
      <c r="BM502" s="17"/>
      <c r="BN502" s="17"/>
      <c r="BO502" s="17"/>
      <c r="BP502" s="17"/>
      <c r="BQ502" s="17"/>
      <c r="BR502" s="17"/>
      <c r="BS502" s="17"/>
      <c r="BT502" s="17"/>
      <c r="BU502" s="17"/>
      <c r="BV502" s="17"/>
      <c r="BW502" s="17"/>
      <c r="BX502" s="17"/>
      <c r="BY502" s="17"/>
      <c r="BZ502" s="17"/>
      <c r="CA502" s="17"/>
      <c r="CB502" s="17"/>
      <c r="CC502" s="17"/>
      <c r="CD502" s="17"/>
      <c r="CE502" s="17"/>
      <c r="CF502" s="17"/>
      <c r="CG502" s="17"/>
      <c r="CH502" s="17"/>
      <c r="CI502" s="17"/>
    </row>
    <row r="503" spans="2:87" x14ac:dyDescent="0.35">
      <c r="B503" s="24" t="s">
        <v>163</v>
      </c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  <c r="AX503" s="17"/>
      <c r="AY503" s="17"/>
      <c r="AZ503" s="17"/>
      <c r="BA503" s="17"/>
      <c r="BB503" s="17"/>
      <c r="BC503" s="17"/>
      <c r="BD503" s="17"/>
      <c r="BE503" s="17"/>
      <c r="BF503" s="17"/>
      <c r="BG503" s="17"/>
      <c r="BH503" s="17"/>
      <c r="BI503" s="17"/>
      <c r="BJ503" s="17"/>
      <c r="BK503" s="17"/>
      <c r="BL503" s="17"/>
      <c r="BM503" s="17"/>
      <c r="BN503" s="17"/>
      <c r="BO503" s="17"/>
      <c r="BP503" s="17"/>
      <c r="BQ503" s="17"/>
      <c r="BR503" s="17"/>
      <c r="BS503" s="17"/>
      <c r="BT503" s="17"/>
      <c r="BU503" s="17"/>
      <c r="BV503" s="17"/>
      <c r="BW503" s="17"/>
      <c r="BX503" s="17"/>
      <c r="BY503" s="17"/>
      <c r="BZ503" s="17"/>
      <c r="CA503" s="17"/>
      <c r="CB503" s="17"/>
      <c r="CC503" s="17"/>
      <c r="CD503" s="17"/>
      <c r="CE503" s="17"/>
      <c r="CF503" s="17"/>
      <c r="CG503" s="17"/>
      <c r="CH503" s="17"/>
      <c r="CI503" s="17"/>
    </row>
    <row r="504" spans="2:87" x14ac:dyDescent="0.35">
      <c r="B504" t="s">
        <v>157</v>
      </c>
      <c r="C504" s="17">
        <v>6.7959797531063904E-2</v>
      </c>
      <c r="D504" s="17">
        <v>6.4360975345320606E-2</v>
      </c>
      <c r="E504" s="17">
        <v>6.8490482948269704E-2</v>
      </c>
      <c r="F504" s="17"/>
      <c r="G504" s="17">
        <v>3.8184146040869803E-2</v>
      </c>
      <c r="H504" s="17">
        <v>0.105060895535157</v>
      </c>
      <c r="I504" s="17">
        <v>6.3063562396994996E-2</v>
      </c>
      <c r="J504" s="17">
        <v>0.100749254623395</v>
      </c>
      <c r="K504" s="17">
        <v>8.6945308784560998E-2</v>
      </c>
      <c r="L504" s="17">
        <v>3.05543146072896E-2</v>
      </c>
      <c r="M504" s="17"/>
      <c r="N504" s="17">
        <v>6.7165282105755203E-2</v>
      </c>
      <c r="O504" s="17">
        <v>4.6842441259702203E-2</v>
      </c>
      <c r="P504" s="17">
        <v>5.4684998839705602E-2</v>
      </c>
      <c r="Q504" s="17">
        <v>0.105336965324828</v>
      </c>
      <c r="R504" s="17"/>
      <c r="S504" s="17">
        <v>0.115197323068792</v>
      </c>
      <c r="T504" s="17">
        <v>6.7862882386000606E-2</v>
      </c>
      <c r="U504" s="17">
        <v>5.8797938070812503E-2</v>
      </c>
      <c r="V504" s="17">
        <v>6.6468719909077406E-2</v>
      </c>
      <c r="W504" s="17">
        <v>2.0886623587289301E-2</v>
      </c>
      <c r="X504" s="17">
        <v>4.1849070470748199E-2</v>
      </c>
      <c r="Y504" s="17">
        <v>0.134162713234484</v>
      </c>
      <c r="Z504" s="17">
        <v>0.118438874615214</v>
      </c>
      <c r="AA504" s="17">
        <v>1.8315482416776999E-2</v>
      </c>
      <c r="AB504" s="17">
        <v>2.9434684118907501E-2</v>
      </c>
      <c r="AC504" s="17">
        <v>0.106601789159313</v>
      </c>
      <c r="AD504" s="17">
        <v>0</v>
      </c>
      <c r="AE504" s="17"/>
      <c r="AF504" s="17">
        <v>8.0655553267466901E-2</v>
      </c>
      <c r="AG504" s="17">
        <v>7.5975823446412294E-2</v>
      </c>
      <c r="AH504" s="17">
        <v>5.4625895918683297E-2</v>
      </c>
      <c r="AI504" s="17">
        <v>3.5807564574908898E-2</v>
      </c>
      <c r="AJ504" s="17">
        <v>7.0363879292379902E-2</v>
      </c>
      <c r="AK504" s="17"/>
      <c r="AL504" s="17">
        <v>5.1957435801314997E-2</v>
      </c>
      <c r="AM504" s="17">
        <v>7.8110434374454293E-2</v>
      </c>
      <c r="AN504" s="17">
        <v>8.6014891648080002E-2</v>
      </c>
      <c r="AO504" s="17">
        <v>5.05455086049795E-2</v>
      </c>
      <c r="AP504" s="17"/>
      <c r="AQ504" s="17">
        <v>7.7899411882612707E-2</v>
      </c>
      <c r="AR504" s="17">
        <v>5.1604131606204098E-2</v>
      </c>
      <c r="AS504" s="17"/>
      <c r="AT504" s="17">
        <v>7.6700700074383302E-2</v>
      </c>
      <c r="AU504" s="17">
        <v>2.5037609029068798E-2</v>
      </c>
      <c r="AV504" s="17"/>
      <c r="AW504" s="17">
        <v>3.7194427697821102E-2</v>
      </c>
      <c r="AX504" s="17">
        <v>2.2959657910250401E-2</v>
      </c>
      <c r="AY504" s="17">
        <v>0.137097208846717</v>
      </c>
      <c r="AZ504" s="17"/>
      <c r="BA504" s="17">
        <v>0.103671961105952</v>
      </c>
      <c r="BB504" s="17">
        <v>4.1872580164375797E-2</v>
      </c>
      <c r="BC504" s="17">
        <v>6.7418254070455097E-2</v>
      </c>
      <c r="BD504" s="17">
        <v>6.9405786018847795E-2</v>
      </c>
      <c r="BE504" s="17">
        <v>5.7608522395946299E-2</v>
      </c>
      <c r="BF504" s="17"/>
      <c r="BG504" s="17">
        <v>6.3888280955142998E-2</v>
      </c>
      <c r="BH504" s="17">
        <v>7.1070722034001901E-2</v>
      </c>
      <c r="BI504" s="17"/>
      <c r="BJ504" s="17">
        <v>7.2039470965199706E-2</v>
      </c>
      <c r="BK504" s="17">
        <v>3.7469944285690199E-2</v>
      </c>
      <c r="BL504" s="17"/>
      <c r="BM504" s="17">
        <v>5.6689597968819103E-2</v>
      </c>
      <c r="BN504" s="17">
        <v>3.5859613217094799E-2</v>
      </c>
      <c r="BO504" s="17">
        <v>9.0140696413440302E-2</v>
      </c>
      <c r="BP504" s="17">
        <v>0.10550109182364099</v>
      </c>
      <c r="BQ504" s="17">
        <v>3.3814031262909598E-2</v>
      </c>
      <c r="BR504" s="17"/>
      <c r="BS504" s="17">
        <v>4.7336357147782199E-2</v>
      </c>
      <c r="BT504" s="17"/>
      <c r="BU504" s="17">
        <v>5.02259047463905E-2</v>
      </c>
      <c r="BV504" s="17">
        <v>0.106438521244477</v>
      </c>
      <c r="BW504" s="17">
        <v>8.8552316664770994E-2</v>
      </c>
      <c r="BX504" s="17">
        <v>3.53538382118853E-2</v>
      </c>
      <c r="BY504" s="17">
        <v>9.8672649037217994E-2</v>
      </c>
      <c r="BZ504" s="17"/>
      <c r="CA504" s="17">
        <v>7.41314855668046E-2</v>
      </c>
      <c r="CB504" s="17"/>
      <c r="CC504" s="17">
        <v>7.1018376544041306E-2</v>
      </c>
      <c r="CD504" s="17">
        <v>4.7836593317691599E-2</v>
      </c>
      <c r="CE504" s="17"/>
      <c r="CF504" s="17">
        <v>6.3318188885316803E-2</v>
      </c>
      <c r="CG504" s="17"/>
      <c r="CH504" s="17">
        <v>5.4017076161608703E-2</v>
      </c>
      <c r="CI504" s="17">
        <v>0.12352330977862799</v>
      </c>
    </row>
    <row r="505" spans="2:87" x14ac:dyDescent="0.35">
      <c r="B505" t="s">
        <v>158</v>
      </c>
      <c r="C505" s="17">
        <v>0.20155958419702</v>
      </c>
      <c r="D505" s="17">
        <v>0.20912486805546701</v>
      </c>
      <c r="E505" s="17">
        <v>0.19596987685720399</v>
      </c>
      <c r="F505" s="17"/>
      <c r="G505" s="17">
        <v>0.35471232763037103</v>
      </c>
      <c r="H505" s="17">
        <v>0.19904037706427699</v>
      </c>
      <c r="I505" s="17">
        <v>0.20704577915099601</v>
      </c>
      <c r="J505" s="17">
        <v>0.220804411318304</v>
      </c>
      <c r="K505" s="17">
        <v>0.19368180665062401</v>
      </c>
      <c r="L505" s="17">
        <v>9.8632481144843201E-2</v>
      </c>
      <c r="M505" s="17"/>
      <c r="N505" s="17">
        <v>0.22853325699882701</v>
      </c>
      <c r="O505" s="17">
        <v>0.154748074893341</v>
      </c>
      <c r="P505" s="17">
        <v>0.206568182919044</v>
      </c>
      <c r="Q505" s="17">
        <v>0.22354307079944599</v>
      </c>
      <c r="R505" s="17"/>
      <c r="S505" s="17">
        <v>0.18615809162055999</v>
      </c>
      <c r="T505" s="17">
        <v>0.169821139108218</v>
      </c>
      <c r="U505" s="17">
        <v>0.21002017701780601</v>
      </c>
      <c r="V505" s="17">
        <v>0.18153401737347999</v>
      </c>
      <c r="W505" s="17">
        <v>0.381054663905944</v>
      </c>
      <c r="X505" s="17">
        <v>0.248131839508348</v>
      </c>
      <c r="Y505" s="17">
        <v>0.234492448925821</v>
      </c>
      <c r="Z505" s="17">
        <v>0.16778109196329499</v>
      </c>
      <c r="AA505" s="17">
        <v>0.13272532144088001</v>
      </c>
      <c r="AB505" s="17">
        <v>0.19907125741441201</v>
      </c>
      <c r="AC505" s="17">
        <v>0.20049737588093899</v>
      </c>
      <c r="AD505" s="17">
        <v>6.8504671800648204E-2</v>
      </c>
      <c r="AE505" s="17"/>
      <c r="AF505" s="17">
        <v>0.18328660269455299</v>
      </c>
      <c r="AG505" s="17">
        <v>0.20073297194636899</v>
      </c>
      <c r="AH505" s="17">
        <v>0.23676381502236901</v>
      </c>
      <c r="AI505" s="17">
        <v>0.24093015489584901</v>
      </c>
      <c r="AJ505" s="17">
        <v>0.15306306946155401</v>
      </c>
      <c r="AK505" s="17"/>
      <c r="AL505" s="17">
        <v>0.230213157738475</v>
      </c>
      <c r="AM505" s="17">
        <v>0.17648129809133101</v>
      </c>
      <c r="AN505" s="17">
        <v>0.19319466137383201</v>
      </c>
      <c r="AO505" s="17">
        <v>0.209999835535053</v>
      </c>
      <c r="AP505" s="17"/>
      <c r="AQ505" s="17">
        <v>0.16781135051256399</v>
      </c>
      <c r="AR505" s="17">
        <v>0.25709240631411201</v>
      </c>
      <c r="AS505" s="17"/>
      <c r="AT505" s="17">
        <v>0.219729290557615</v>
      </c>
      <c r="AU505" s="17">
        <v>0.12995178349536099</v>
      </c>
      <c r="AV505" s="17"/>
      <c r="AW505" s="17">
        <v>0.17957363945010801</v>
      </c>
      <c r="AX505" s="17">
        <v>0.21503346707785301</v>
      </c>
      <c r="AY505" s="17">
        <v>0.201988332154898</v>
      </c>
      <c r="AZ505" s="17"/>
      <c r="BA505" s="17">
        <v>0.25736828669567102</v>
      </c>
      <c r="BB505" s="17">
        <v>0.23976278269633899</v>
      </c>
      <c r="BC505" s="17">
        <v>0.18225044464579301</v>
      </c>
      <c r="BD505" s="17">
        <v>5.0501376294574699E-2</v>
      </c>
      <c r="BE505" s="17">
        <v>0.13101837642533101</v>
      </c>
      <c r="BF505" s="17"/>
      <c r="BG505" s="17">
        <v>0.20143454395140301</v>
      </c>
      <c r="BH505" s="17">
        <v>0.20165512372306399</v>
      </c>
      <c r="BI505" s="17"/>
      <c r="BJ505" s="17">
        <v>0.220022960220843</v>
      </c>
      <c r="BK505" s="17">
        <v>0.12412771231491899</v>
      </c>
      <c r="BL505" s="17"/>
      <c r="BM505" s="17">
        <v>0.13380268642829801</v>
      </c>
      <c r="BN505" s="17">
        <v>0.206556591524304</v>
      </c>
      <c r="BO505" s="17">
        <v>0.239717186731086</v>
      </c>
      <c r="BP505" s="17">
        <v>0.37135672318866703</v>
      </c>
      <c r="BQ505" s="17">
        <v>0.12878919676220499</v>
      </c>
      <c r="BR505" s="17"/>
      <c r="BS505" s="17">
        <v>0.19269347673810699</v>
      </c>
      <c r="BT505" s="17"/>
      <c r="BU505" s="17">
        <v>0.246043519081596</v>
      </c>
      <c r="BV505" s="17">
        <v>0.27780273156108598</v>
      </c>
      <c r="BW505" s="17">
        <v>0.38004782929833503</v>
      </c>
      <c r="BX505" s="17">
        <v>0.110889210312694</v>
      </c>
      <c r="BY505" s="17">
        <v>0.119705450914574</v>
      </c>
      <c r="BZ505" s="17"/>
      <c r="CA505" s="17">
        <v>0.24604530840856001</v>
      </c>
      <c r="CB505" s="17"/>
      <c r="CC505" s="17">
        <v>0.202593206797861</v>
      </c>
      <c r="CD505" s="17">
        <v>0.208085351501653</v>
      </c>
      <c r="CE505" s="17"/>
      <c r="CF505" s="17">
        <v>0.224557249758188</v>
      </c>
      <c r="CG505" s="17"/>
      <c r="CH505" s="17">
        <v>0.221205134134183</v>
      </c>
      <c r="CI505" s="17">
        <v>0.35618101145166597</v>
      </c>
    </row>
    <row r="506" spans="2:87" x14ac:dyDescent="0.35">
      <c r="B506" t="s">
        <v>159</v>
      </c>
      <c r="C506" s="17">
        <v>0.32698054150386402</v>
      </c>
      <c r="D506" s="17">
        <v>0.35288370823784199</v>
      </c>
      <c r="E506" s="17">
        <v>0.30540646025381302</v>
      </c>
      <c r="F506" s="17"/>
      <c r="G506" s="17">
        <v>0.38083723722950102</v>
      </c>
      <c r="H506" s="17">
        <v>0.42077981156571698</v>
      </c>
      <c r="I506" s="17">
        <v>0.33071569199648598</v>
      </c>
      <c r="J506" s="17">
        <v>0.26009056655240398</v>
      </c>
      <c r="K506" s="17">
        <v>0.24014373944159101</v>
      </c>
      <c r="L506" s="17">
        <v>0.31432560365831502</v>
      </c>
      <c r="M506" s="17"/>
      <c r="N506" s="17">
        <v>0.35422600892678802</v>
      </c>
      <c r="O506" s="17">
        <v>0.36782827195258699</v>
      </c>
      <c r="P506" s="17">
        <v>0.29529744282078402</v>
      </c>
      <c r="Q506" s="17">
        <v>0.28127978797275299</v>
      </c>
      <c r="R506" s="17"/>
      <c r="S506" s="17">
        <v>0.326533197326764</v>
      </c>
      <c r="T506" s="17">
        <v>0.27142143668994401</v>
      </c>
      <c r="U506" s="17">
        <v>0.441428817430423</v>
      </c>
      <c r="V506" s="17">
        <v>0.31159391582949197</v>
      </c>
      <c r="W506" s="17">
        <v>0.25436617783345999</v>
      </c>
      <c r="X506" s="17">
        <v>0.37249567073488099</v>
      </c>
      <c r="Y506" s="17">
        <v>0.29415961285047798</v>
      </c>
      <c r="Z506" s="17">
        <v>0.21011069049152001</v>
      </c>
      <c r="AA506" s="17">
        <v>0.38834491346792199</v>
      </c>
      <c r="AB506" s="17">
        <v>0.33208206628040499</v>
      </c>
      <c r="AC506" s="17">
        <v>0.33486733035869598</v>
      </c>
      <c r="AD506" s="17">
        <v>0.36145814308673202</v>
      </c>
      <c r="AE506" s="17"/>
      <c r="AF506" s="17">
        <v>0.303660247976408</v>
      </c>
      <c r="AG506" s="17">
        <v>0.321417556572684</v>
      </c>
      <c r="AH506" s="17">
        <v>0.247695039493807</v>
      </c>
      <c r="AI506" s="17">
        <v>0.47546745216202502</v>
      </c>
      <c r="AJ506" s="17">
        <v>0.44815141236157702</v>
      </c>
      <c r="AK506" s="17"/>
      <c r="AL506" s="17">
        <v>0.28882491312203801</v>
      </c>
      <c r="AM506" s="17">
        <v>0.33511127021753501</v>
      </c>
      <c r="AN506" s="17">
        <v>0.43703938921989899</v>
      </c>
      <c r="AO506" s="17">
        <v>0.20120854501866201</v>
      </c>
      <c r="AP506" s="17"/>
      <c r="AQ506" s="17">
        <v>0.31575436365483001</v>
      </c>
      <c r="AR506" s="17">
        <v>0.34545325161290902</v>
      </c>
      <c r="AS506" s="17"/>
      <c r="AT506" s="17">
        <v>0.35852027648572798</v>
      </c>
      <c r="AU506" s="17">
        <v>0.31079609772543298</v>
      </c>
      <c r="AV506" s="17"/>
      <c r="AW506" s="17">
        <v>0.28723023409262199</v>
      </c>
      <c r="AX506" s="17">
        <v>0.41177966410278999</v>
      </c>
      <c r="AY506" s="17">
        <v>0.322471762194105</v>
      </c>
      <c r="AZ506" s="17"/>
      <c r="BA506" s="17">
        <v>0.35319486242072501</v>
      </c>
      <c r="BB506" s="17">
        <v>0.357536141542587</v>
      </c>
      <c r="BC506" s="17">
        <v>0.33111126942130698</v>
      </c>
      <c r="BD506" s="17">
        <v>0.178845514293305</v>
      </c>
      <c r="BE506" s="17">
        <v>0.29780681816282301</v>
      </c>
      <c r="BF506" s="17"/>
      <c r="BG506" s="17">
        <v>0.34719011111700498</v>
      </c>
      <c r="BH506" s="17">
        <v>0.31153901151595598</v>
      </c>
      <c r="BI506" s="17"/>
      <c r="BJ506" s="17">
        <v>0.323167392499844</v>
      </c>
      <c r="BK506" s="17">
        <v>0.348626957713976</v>
      </c>
      <c r="BL506" s="17"/>
      <c r="BM506" s="17">
        <v>0.33722000098181598</v>
      </c>
      <c r="BN506" s="17">
        <v>0.31209741518591599</v>
      </c>
      <c r="BO506" s="17">
        <v>0.33436746407151002</v>
      </c>
      <c r="BP506" s="17">
        <v>0.26029008255402403</v>
      </c>
      <c r="BQ506" s="17">
        <v>0.334893155068683</v>
      </c>
      <c r="BR506" s="17"/>
      <c r="BS506" s="17">
        <v>0.35344625298744903</v>
      </c>
      <c r="BT506" s="17"/>
      <c r="BU506" s="17">
        <v>0.29125221670100698</v>
      </c>
      <c r="BV506" s="17">
        <v>0.349524568489674</v>
      </c>
      <c r="BW506" s="17">
        <v>0.27912250458479598</v>
      </c>
      <c r="BX506" s="17">
        <v>0.37081635665823598</v>
      </c>
      <c r="BY506" s="17">
        <v>0.18956958585613601</v>
      </c>
      <c r="BZ506" s="17"/>
      <c r="CA506" s="17">
        <v>0.383939538072468</v>
      </c>
      <c r="CB506" s="17"/>
      <c r="CC506" s="17">
        <v>0.32406511808261401</v>
      </c>
      <c r="CD506" s="17">
        <v>0.36432739114253099</v>
      </c>
      <c r="CE506" s="17"/>
      <c r="CF506" s="17">
        <v>0.31173849441706197</v>
      </c>
      <c r="CG506" s="17"/>
      <c r="CH506" s="17">
        <v>0.30688654754367201</v>
      </c>
      <c r="CI506" s="17">
        <v>0.32598782879716298</v>
      </c>
    </row>
    <row r="507" spans="2:87" x14ac:dyDescent="0.35">
      <c r="B507" t="s">
        <v>160</v>
      </c>
      <c r="C507" s="17">
        <v>0.12643119380936199</v>
      </c>
      <c r="D507" s="17">
        <v>0.13450289377878</v>
      </c>
      <c r="E507" s="17">
        <v>0.11987304583972</v>
      </c>
      <c r="F507" s="17"/>
      <c r="G507" s="17">
        <v>5.2018049117114197E-2</v>
      </c>
      <c r="H507" s="17">
        <v>0.112021421338574</v>
      </c>
      <c r="I507" s="17">
        <v>0.11147383597001601</v>
      </c>
      <c r="J507" s="17">
        <v>0.11815934666639701</v>
      </c>
      <c r="K507" s="17">
        <v>0.21766019514056401</v>
      </c>
      <c r="L507" s="17">
        <v>0.15161725786177599</v>
      </c>
      <c r="M507" s="17"/>
      <c r="N507" s="17">
        <v>0.149674230048783</v>
      </c>
      <c r="O507" s="17">
        <v>0.117634371492314</v>
      </c>
      <c r="P507" s="17">
        <v>0.144544117459874</v>
      </c>
      <c r="Q507" s="17">
        <v>9.6298662344145899E-2</v>
      </c>
      <c r="R507" s="17"/>
      <c r="S507" s="17">
        <v>0.13517509587552201</v>
      </c>
      <c r="T507" s="17">
        <v>0.15892295080573701</v>
      </c>
      <c r="U507" s="17">
        <v>3.7769704763427801E-2</v>
      </c>
      <c r="V507" s="17">
        <v>0.205056936147581</v>
      </c>
      <c r="W507" s="17">
        <v>9.0912966598013206E-2</v>
      </c>
      <c r="X507" s="17">
        <v>2.1091756394661099E-2</v>
      </c>
      <c r="Y507" s="17">
        <v>8.2470212994832801E-2</v>
      </c>
      <c r="Z507" s="17">
        <v>0.17006361912007401</v>
      </c>
      <c r="AA507" s="17">
        <v>0.12551872523493299</v>
      </c>
      <c r="AB507" s="17">
        <v>0.24129419665136001</v>
      </c>
      <c r="AC507" s="17">
        <v>0.13046202988044001</v>
      </c>
      <c r="AD507" s="17">
        <v>0.142429514389696</v>
      </c>
      <c r="AE507" s="17"/>
      <c r="AF507" s="17">
        <v>0.117763003569142</v>
      </c>
      <c r="AG507" s="17">
        <v>0.130385233387975</v>
      </c>
      <c r="AH507" s="17">
        <v>0.12335685742852601</v>
      </c>
      <c r="AI507" s="17">
        <v>0.102166512928687</v>
      </c>
      <c r="AJ507" s="17">
        <v>0.16897500660705</v>
      </c>
      <c r="AK507" s="17"/>
      <c r="AL507" s="17">
        <v>0.13893551672881199</v>
      </c>
      <c r="AM507" s="17">
        <v>0.12476606639582399</v>
      </c>
      <c r="AN507" s="17">
        <v>8.8801222006920505E-2</v>
      </c>
      <c r="AO507" s="17">
        <v>0.16561427834525599</v>
      </c>
      <c r="AP507" s="17"/>
      <c r="AQ507" s="17">
        <v>0.133355031343077</v>
      </c>
      <c r="AR507" s="17">
        <v>0.115037997895096</v>
      </c>
      <c r="AS507" s="17"/>
      <c r="AT507" s="17">
        <v>0.11392379306091301</v>
      </c>
      <c r="AU507" s="17">
        <v>0.14819309133747299</v>
      </c>
      <c r="AV507" s="17"/>
      <c r="AW507" s="17">
        <v>0.164137953799114</v>
      </c>
      <c r="AX507" s="17">
        <v>0.13089157329833201</v>
      </c>
      <c r="AY507" s="17">
        <v>9.1822821414766206E-2</v>
      </c>
      <c r="AZ507" s="17"/>
      <c r="BA507" s="17">
        <v>0.110969189261692</v>
      </c>
      <c r="BB507" s="17">
        <v>0.111709133405721</v>
      </c>
      <c r="BC507" s="17">
        <v>0.130386142100129</v>
      </c>
      <c r="BD507" s="17">
        <v>0.239450392211916</v>
      </c>
      <c r="BE507" s="17">
        <v>0</v>
      </c>
      <c r="BF507" s="17"/>
      <c r="BG507" s="17">
        <v>0.117420554021615</v>
      </c>
      <c r="BH507" s="17">
        <v>0.13331595519499101</v>
      </c>
      <c r="BI507" s="17"/>
      <c r="BJ507" s="17">
        <v>0.126548048034612</v>
      </c>
      <c r="BK507" s="17">
        <v>0.13161416799982201</v>
      </c>
      <c r="BL507" s="17"/>
      <c r="BM507" s="17">
        <v>0.105242405144146</v>
      </c>
      <c r="BN507" s="17">
        <v>0.15273384766229101</v>
      </c>
      <c r="BO507" s="17">
        <v>0.11582204939425</v>
      </c>
      <c r="BP507" s="17">
        <v>4.6047525468350302E-2</v>
      </c>
      <c r="BQ507" s="17">
        <v>0.193709033272148</v>
      </c>
      <c r="BR507" s="17"/>
      <c r="BS507" s="17">
        <v>0.153974074353669</v>
      </c>
      <c r="BT507" s="17"/>
      <c r="BU507" s="17">
        <v>0.119660537840885</v>
      </c>
      <c r="BV507" s="17">
        <v>0.116853829799904</v>
      </c>
      <c r="BW507" s="17">
        <v>6.7397276066677503E-2</v>
      </c>
      <c r="BX507" s="17">
        <v>0.17683483080382201</v>
      </c>
      <c r="BY507" s="17">
        <v>9.6604517463692002E-2</v>
      </c>
      <c r="BZ507" s="17"/>
      <c r="CA507" s="17">
        <v>8.5226199061244998E-2</v>
      </c>
      <c r="CB507" s="17"/>
      <c r="CC507" s="17">
        <v>0.12280436585111799</v>
      </c>
      <c r="CD507" s="17">
        <v>0.148324540098563</v>
      </c>
      <c r="CE507" s="17"/>
      <c r="CF507" s="17">
        <v>0.108995180493071</v>
      </c>
      <c r="CG507" s="17"/>
      <c r="CH507" s="17">
        <v>0.15404767464337099</v>
      </c>
      <c r="CI507" s="17">
        <v>9.7564283536222193E-2</v>
      </c>
    </row>
    <row r="508" spans="2:87" x14ac:dyDescent="0.35">
      <c r="B508" t="s">
        <v>161</v>
      </c>
      <c r="C508" s="17">
        <v>0.27706888295868998</v>
      </c>
      <c r="D508" s="17">
        <v>0.239127554582591</v>
      </c>
      <c r="E508" s="17">
        <v>0.31026013410099301</v>
      </c>
      <c r="F508" s="17"/>
      <c r="G508" s="17">
        <v>0.174248239982144</v>
      </c>
      <c r="H508" s="17">
        <v>0.163097494496274</v>
      </c>
      <c r="I508" s="17">
        <v>0.287701130485507</v>
      </c>
      <c r="J508" s="17">
        <v>0.30019642083949999</v>
      </c>
      <c r="K508" s="17">
        <v>0.26156894998266</v>
      </c>
      <c r="L508" s="17">
        <v>0.404870342727776</v>
      </c>
      <c r="M508" s="17"/>
      <c r="N508" s="17">
        <v>0.200401221919846</v>
      </c>
      <c r="O508" s="17">
        <v>0.312946840402056</v>
      </c>
      <c r="P508" s="17">
        <v>0.29890525796059297</v>
      </c>
      <c r="Q508" s="17">
        <v>0.29354151355882602</v>
      </c>
      <c r="R508" s="17"/>
      <c r="S508" s="17">
        <v>0.23693629210836201</v>
      </c>
      <c r="T508" s="17">
        <v>0.33197159101009999</v>
      </c>
      <c r="U508" s="17">
        <v>0.25198336271753102</v>
      </c>
      <c r="V508" s="17">
        <v>0.23534641074036999</v>
      </c>
      <c r="W508" s="17">
        <v>0.252779568075293</v>
      </c>
      <c r="X508" s="17">
        <v>0.31643166289136199</v>
      </c>
      <c r="Y508" s="17">
        <v>0.25471501199438401</v>
      </c>
      <c r="Z508" s="17">
        <v>0.333605723809897</v>
      </c>
      <c r="AA508" s="17">
        <v>0.33509555743948799</v>
      </c>
      <c r="AB508" s="17">
        <v>0.19811779553491601</v>
      </c>
      <c r="AC508" s="17">
        <v>0.22757147472061101</v>
      </c>
      <c r="AD508" s="17">
        <v>0.42760767072292399</v>
      </c>
      <c r="AE508" s="17"/>
      <c r="AF508" s="17">
        <v>0.31463459249242998</v>
      </c>
      <c r="AG508" s="17">
        <v>0.27148841464655998</v>
      </c>
      <c r="AH508" s="17">
        <v>0.33755839213661498</v>
      </c>
      <c r="AI508" s="17">
        <v>0.145628315438529</v>
      </c>
      <c r="AJ508" s="17">
        <v>0.15944663227743999</v>
      </c>
      <c r="AK508" s="17"/>
      <c r="AL508" s="17">
        <v>0.29006897660935999</v>
      </c>
      <c r="AM508" s="17">
        <v>0.28553093092085602</v>
      </c>
      <c r="AN508" s="17">
        <v>0.19494983575126901</v>
      </c>
      <c r="AO508" s="17">
        <v>0.37263183249604998</v>
      </c>
      <c r="AP508" s="17"/>
      <c r="AQ508" s="17">
        <v>0.305179842606916</v>
      </c>
      <c r="AR508" s="17">
        <v>0.230812212571679</v>
      </c>
      <c r="AS508" s="17"/>
      <c r="AT508" s="17">
        <v>0.23112593982136001</v>
      </c>
      <c r="AU508" s="17">
        <v>0.38602141841266402</v>
      </c>
      <c r="AV508" s="17"/>
      <c r="AW508" s="17">
        <v>0.33186374496033599</v>
      </c>
      <c r="AX508" s="17">
        <v>0.21933563761077501</v>
      </c>
      <c r="AY508" s="17">
        <v>0.24661987538951299</v>
      </c>
      <c r="AZ508" s="17"/>
      <c r="BA508" s="17">
        <v>0.17479570051596</v>
      </c>
      <c r="BB508" s="17">
        <v>0.249119362190977</v>
      </c>
      <c r="BC508" s="17">
        <v>0.288833889762316</v>
      </c>
      <c r="BD508" s="17">
        <v>0.46179693118135601</v>
      </c>
      <c r="BE508" s="17">
        <v>0.51356628301590002</v>
      </c>
      <c r="BF508" s="17"/>
      <c r="BG508" s="17">
        <v>0.270066509954834</v>
      </c>
      <c r="BH508" s="17">
        <v>0.28241918753198803</v>
      </c>
      <c r="BI508" s="17"/>
      <c r="BJ508" s="17">
        <v>0.25822212827950097</v>
      </c>
      <c r="BK508" s="17">
        <v>0.358161217685593</v>
      </c>
      <c r="BL508" s="17"/>
      <c r="BM508" s="17">
        <v>0.36704530947692099</v>
      </c>
      <c r="BN508" s="17">
        <v>0.29275253241039401</v>
      </c>
      <c r="BO508" s="17">
        <v>0.21995260338971301</v>
      </c>
      <c r="BP508" s="17">
        <v>0.21680457696531699</v>
      </c>
      <c r="BQ508" s="17">
        <v>0.30879458363405499</v>
      </c>
      <c r="BR508" s="17"/>
      <c r="BS508" s="17">
        <v>0.25254983877299397</v>
      </c>
      <c r="BT508" s="17"/>
      <c r="BU508" s="17">
        <v>0.29281782163012199</v>
      </c>
      <c r="BV508" s="17">
        <v>0.14938034890485999</v>
      </c>
      <c r="BW508" s="17">
        <v>0.18488007338542001</v>
      </c>
      <c r="BX508" s="17">
        <v>0.30610576401336298</v>
      </c>
      <c r="BY508" s="17">
        <v>0.49544779672838002</v>
      </c>
      <c r="BZ508" s="17"/>
      <c r="CA508" s="17">
        <v>0.21065746889092299</v>
      </c>
      <c r="CB508" s="17"/>
      <c r="CC508" s="17">
        <v>0.27951893272436601</v>
      </c>
      <c r="CD508" s="17">
        <v>0.231426123939561</v>
      </c>
      <c r="CE508" s="17"/>
      <c r="CF508" s="17">
        <v>0.29139088644636202</v>
      </c>
      <c r="CG508" s="17"/>
      <c r="CH508" s="17">
        <v>0.26384356751716498</v>
      </c>
      <c r="CI508" s="17">
        <v>9.6743566436321093E-2</v>
      </c>
    </row>
    <row r="509" spans="2:87" x14ac:dyDescent="0.35"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  <c r="BA509" s="17"/>
      <c r="BB509" s="17"/>
      <c r="BC509" s="17"/>
      <c r="BD509" s="17"/>
      <c r="BE509" s="17"/>
      <c r="BF509" s="17"/>
      <c r="BG509" s="17"/>
      <c r="BH509" s="17"/>
      <c r="BI509" s="17"/>
      <c r="BJ509" s="17"/>
      <c r="BK509" s="17"/>
      <c r="BL509" s="17"/>
      <c r="BM509" s="17"/>
      <c r="BN509" s="17"/>
      <c r="BO509" s="17"/>
      <c r="BP509" s="17"/>
      <c r="BQ509" s="17"/>
      <c r="BR509" s="17"/>
      <c r="BS509" s="17"/>
      <c r="BT509" s="17"/>
      <c r="BU509" s="17"/>
      <c r="BV509" s="17"/>
      <c r="BW509" s="17"/>
      <c r="BX509" s="17"/>
      <c r="BY509" s="17"/>
      <c r="BZ509" s="17"/>
      <c r="CA509" s="17"/>
      <c r="CB509" s="17"/>
      <c r="CC509" s="17"/>
      <c r="CD509" s="17"/>
      <c r="CE509" s="17"/>
      <c r="CF509" s="17"/>
      <c r="CG509" s="17"/>
      <c r="CH509" s="17"/>
      <c r="CI509" s="17"/>
    </row>
    <row r="510" spans="2:87" x14ac:dyDescent="0.35">
      <c r="B510" s="6" t="s">
        <v>220</v>
      </c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  <c r="BA510" s="17"/>
      <c r="BB510" s="17"/>
      <c r="BC510" s="17"/>
      <c r="BD510" s="17"/>
      <c r="BE510" s="17"/>
      <c r="BF510" s="17"/>
      <c r="BG510" s="17"/>
      <c r="BH510" s="17"/>
      <c r="BI510" s="17"/>
      <c r="BJ510" s="17"/>
      <c r="BK510" s="17"/>
      <c r="BL510" s="17"/>
      <c r="BM510" s="17"/>
      <c r="BN510" s="17"/>
      <c r="BO510" s="17"/>
      <c r="BP510" s="17"/>
      <c r="BQ510" s="17"/>
      <c r="BR510" s="17"/>
      <c r="BS510" s="17"/>
      <c r="BT510" s="17"/>
      <c r="BU510" s="17"/>
      <c r="BV510" s="17"/>
      <c r="BW510" s="17"/>
      <c r="BX510" s="17"/>
      <c r="BY510" s="17"/>
      <c r="BZ510" s="17"/>
      <c r="CA510" s="17"/>
      <c r="CB510" s="17"/>
      <c r="CC510" s="17"/>
      <c r="CD510" s="17"/>
      <c r="CE510" s="17"/>
      <c r="CF510" s="17"/>
      <c r="CG510" s="17"/>
      <c r="CH510" s="17"/>
      <c r="CI510" s="17"/>
    </row>
    <row r="511" spans="2:87" x14ac:dyDescent="0.35">
      <c r="B511" s="24" t="s">
        <v>163</v>
      </c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  <c r="BA511" s="17"/>
      <c r="BB511" s="17"/>
      <c r="BC511" s="17"/>
      <c r="BD511" s="17"/>
      <c r="BE511" s="17"/>
      <c r="BF511" s="17"/>
      <c r="BG511" s="17"/>
      <c r="BH511" s="17"/>
      <c r="BI511" s="17"/>
      <c r="BJ511" s="17"/>
      <c r="BK511" s="17"/>
      <c r="BL511" s="17"/>
      <c r="BM511" s="17"/>
      <c r="BN511" s="17"/>
      <c r="BO511" s="17"/>
      <c r="BP511" s="17"/>
      <c r="BQ511" s="17"/>
      <c r="BR511" s="17"/>
      <c r="BS511" s="17"/>
      <c r="BT511" s="17"/>
      <c r="BU511" s="17"/>
      <c r="BV511" s="17"/>
      <c r="BW511" s="17"/>
      <c r="BX511" s="17"/>
      <c r="BY511" s="17"/>
      <c r="BZ511" s="17"/>
      <c r="CA511" s="17"/>
      <c r="CB511" s="17"/>
      <c r="CC511" s="17"/>
      <c r="CD511" s="17"/>
      <c r="CE511" s="17"/>
      <c r="CF511" s="17"/>
      <c r="CG511" s="17"/>
      <c r="CH511" s="17"/>
      <c r="CI511" s="17"/>
    </row>
    <row r="512" spans="2:87" x14ac:dyDescent="0.35">
      <c r="B512" t="s">
        <v>157</v>
      </c>
      <c r="C512" s="17">
        <v>0.137347522937181</v>
      </c>
      <c r="D512" s="17">
        <v>0.13608597190423599</v>
      </c>
      <c r="E512" s="17">
        <v>0.13619900707181101</v>
      </c>
      <c r="F512" s="17"/>
      <c r="G512" s="17">
        <v>0.25247691190483901</v>
      </c>
      <c r="H512" s="17">
        <v>0.216877616337838</v>
      </c>
      <c r="I512" s="17">
        <v>9.9536849406360997E-2</v>
      </c>
      <c r="J512" s="17">
        <v>0.166224979682638</v>
      </c>
      <c r="K512" s="17">
        <v>0.11648009739994</v>
      </c>
      <c r="L512" s="17">
        <v>3.07905133217499E-2</v>
      </c>
      <c r="M512" s="17"/>
      <c r="N512" s="17">
        <v>0.15730861238687299</v>
      </c>
      <c r="O512" s="17">
        <v>7.1601683181256703E-2</v>
      </c>
      <c r="P512" s="17">
        <v>0.15270666999228399</v>
      </c>
      <c r="Q512" s="17">
        <v>0.178790787381786</v>
      </c>
      <c r="R512" s="17"/>
      <c r="S512" s="17">
        <v>0.17237850127979501</v>
      </c>
      <c r="T512" s="17">
        <v>0.13481655193290901</v>
      </c>
      <c r="U512" s="17">
        <v>0.107769335106788</v>
      </c>
      <c r="V512" s="17">
        <v>0.150093848350834</v>
      </c>
      <c r="W512" s="17">
        <v>0.13579107014693301</v>
      </c>
      <c r="X512" s="17">
        <v>8.5517557371215899E-2</v>
      </c>
      <c r="Y512" s="17">
        <v>0.200868674983262</v>
      </c>
      <c r="Z512" s="17">
        <v>0.23912405092969799</v>
      </c>
      <c r="AA512" s="17">
        <v>0.117220889938995</v>
      </c>
      <c r="AB512" s="17">
        <v>0.119062685027327</v>
      </c>
      <c r="AC512" s="17">
        <v>0.13231416387477399</v>
      </c>
      <c r="AD512" s="17">
        <v>0</v>
      </c>
      <c r="AE512" s="17"/>
      <c r="AF512" s="17">
        <v>0.138346522380034</v>
      </c>
      <c r="AG512" s="17">
        <v>0.13435525858375399</v>
      </c>
      <c r="AH512" s="17">
        <v>0.14079146287539601</v>
      </c>
      <c r="AI512" s="17">
        <v>0.11201441173075501</v>
      </c>
      <c r="AJ512" s="17">
        <v>0.171913226398314</v>
      </c>
      <c r="AK512" s="17"/>
      <c r="AL512" s="17">
        <v>0.12889887477425599</v>
      </c>
      <c r="AM512" s="17">
        <v>0.133847699361028</v>
      </c>
      <c r="AN512" s="17">
        <v>0.15600537634372599</v>
      </c>
      <c r="AO512" s="17">
        <v>0.15935595513481901</v>
      </c>
      <c r="AP512" s="17"/>
      <c r="AQ512" s="17">
        <v>0.132174494921528</v>
      </c>
      <c r="AR512" s="17">
        <v>0.14585975641541299</v>
      </c>
      <c r="AS512" s="17"/>
      <c r="AT512" s="17">
        <v>0.15892477445956299</v>
      </c>
      <c r="AU512" s="17">
        <v>3.2844497121537898E-2</v>
      </c>
      <c r="AV512" s="17"/>
      <c r="AW512" s="17">
        <v>7.9930214720406303E-2</v>
      </c>
      <c r="AX512" s="17">
        <v>0.108676456380218</v>
      </c>
      <c r="AY512" s="17">
        <v>0.193684783913912</v>
      </c>
      <c r="AZ512" s="17"/>
      <c r="BA512" s="17">
        <v>0.23997741503307299</v>
      </c>
      <c r="BB512" s="17">
        <v>8.6051554629047594E-2</v>
      </c>
      <c r="BC512" s="17">
        <v>0.14067352034365199</v>
      </c>
      <c r="BD512" s="17">
        <v>6.1837558658532202E-2</v>
      </c>
      <c r="BE512" s="17">
        <v>9.8692170131395099E-2</v>
      </c>
      <c r="BF512" s="17"/>
      <c r="BG512" s="17">
        <v>0.16923991161830201</v>
      </c>
      <c r="BH512" s="17">
        <v>0.112979498994437</v>
      </c>
      <c r="BI512" s="17"/>
      <c r="BJ512" s="17">
        <v>0.14699818354500099</v>
      </c>
      <c r="BK512" s="17">
        <v>7.6720307071229205E-2</v>
      </c>
      <c r="BL512" s="17"/>
      <c r="BM512" s="17">
        <v>0.100639630743038</v>
      </c>
      <c r="BN512" s="17">
        <v>0.105019699903197</v>
      </c>
      <c r="BO512" s="17">
        <v>0.158389195868292</v>
      </c>
      <c r="BP512" s="17">
        <v>0.36224631598595602</v>
      </c>
      <c r="BQ512" s="17">
        <v>8.4628127154684499E-2</v>
      </c>
      <c r="BR512" s="17"/>
      <c r="BS512" s="17">
        <v>0.117370756049601</v>
      </c>
      <c r="BT512" s="17"/>
      <c r="BU512" s="17">
        <v>8.7815255682861207E-2</v>
      </c>
      <c r="BV512" s="17">
        <v>0.19626213203145099</v>
      </c>
      <c r="BW512" s="17">
        <v>0.25998882449084598</v>
      </c>
      <c r="BX512" s="17">
        <v>8.3463542714553696E-2</v>
      </c>
      <c r="BY512" s="17">
        <v>0.122246630080142</v>
      </c>
      <c r="BZ512" s="17"/>
      <c r="CA512" s="17">
        <v>0.19489680286337799</v>
      </c>
      <c r="CB512" s="17"/>
      <c r="CC512" s="17">
        <v>0.149252878567742</v>
      </c>
      <c r="CD512" s="17">
        <v>0.103718348822292</v>
      </c>
      <c r="CE512" s="17"/>
      <c r="CF512" s="17">
        <v>0.12603440308428401</v>
      </c>
      <c r="CG512" s="17"/>
      <c r="CH512" s="17">
        <v>0.121676288216421</v>
      </c>
      <c r="CI512" s="17">
        <v>0.32781264894589202</v>
      </c>
    </row>
    <row r="513" spans="2:87" x14ac:dyDescent="0.35">
      <c r="B513" t="s">
        <v>158</v>
      </c>
      <c r="C513" s="17">
        <v>0.325657832970419</v>
      </c>
      <c r="D513" s="17">
        <v>0.33044439491456901</v>
      </c>
      <c r="E513" s="17">
        <v>0.32344983732440302</v>
      </c>
      <c r="F513" s="17"/>
      <c r="G513" s="17">
        <v>0.32731396439916799</v>
      </c>
      <c r="H513" s="17">
        <v>0.40383820716069702</v>
      </c>
      <c r="I513" s="17">
        <v>0.33225328340492899</v>
      </c>
      <c r="J513" s="17">
        <v>0.36986144264121401</v>
      </c>
      <c r="K513" s="17">
        <v>0.255601856889075</v>
      </c>
      <c r="L513" s="17">
        <v>0.26883729332536899</v>
      </c>
      <c r="M513" s="17"/>
      <c r="N513" s="17">
        <v>0.39406744425249901</v>
      </c>
      <c r="O513" s="17">
        <v>0.34229182455996399</v>
      </c>
      <c r="P513" s="17">
        <v>0.239900905840782</v>
      </c>
      <c r="Q513" s="17">
        <v>0.31575870341879803</v>
      </c>
      <c r="R513" s="17"/>
      <c r="S513" s="17">
        <v>0.39216173586812603</v>
      </c>
      <c r="T513" s="17">
        <v>0.26730828936561501</v>
      </c>
      <c r="U513" s="17">
        <v>0.430272406686383</v>
      </c>
      <c r="V513" s="17">
        <v>0.26958313534677403</v>
      </c>
      <c r="W513" s="17">
        <v>0.41916839974262299</v>
      </c>
      <c r="X513" s="17">
        <v>0.33121075809610501</v>
      </c>
      <c r="Y513" s="17">
        <v>0.36425306722194301</v>
      </c>
      <c r="Z513" s="17">
        <v>0.274278265807054</v>
      </c>
      <c r="AA513" s="17">
        <v>0.21288587105672799</v>
      </c>
      <c r="AB513" s="17">
        <v>0.23485900816613101</v>
      </c>
      <c r="AC513" s="17">
        <v>0.43773832650882399</v>
      </c>
      <c r="AD513" s="17">
        <v>0.27501199741460802</v>
      </c>
      <c r="AE513" s="17"/>
      <c r="AF513" s="17">
        <v>0.27051737622812899</v>
      </c>
      <c r="AG513" s="17">
        <v>0.29178670673975898</v>
      </c>
      <c r="AH513" s="17">
        <v>0.32254198824445701</v>
      </c>
      <c r="AI513" s="17">
        <v>0.509448045218034</v>
      </c>
      <c r="AJ513" s="17">
        <v>0.41125377900889498</v>
      </c>
      <c r="AK513" s="17"/>
      <c r="AL513" s="17">
        <v>0.32653245194999297</v>
      </c>
      <c r="AM513" s="17">
        <v>0.328018655114723</v>
      </c>
      <c r="AN513" s="17">
        <v>0.36141441321815998</v>
      </c>
      <c r="AO513" s="17">
        <v>0.20537307694551499</v>
      </c>
      <c r="AP513" s="17"/>
      <c r="AQ513" s="17">
        <v>0.27623215437280302</v>
      </c>
      <c r="AR513" s="17">
        <v>0.406987938813624</v>
      </c>
      <c r="AS513" s="17"/>
      <c r="AT513" s="17">
        <v>0.34262334668079603</v>
      </c>
      <c r="AU513" s="17">
        <v>0.28218634610888199</v>
      </c>
      <c r="AV513" s="17"/>
      <c r="AW513" s="17">
        <v>0.29372120736687501</v>
      </c>
      <c r="AX513" s="17">
        <v>0.44139748392324302</v>
      </c>
      <c r="AY513" s="17">
        <v>0.29197242562373499</v>
      </c>
      <c r="AZ513" s="17"/>
      <c r="BA513" s="17">
        <v>0.35724762356376</v>
      </c>
      <c r="BB513" s="17">
        <v>0.38142113743207101</v>
      </c>
      <c r="BC513" s="17">
        <v>0.299107392244301</v>
      </c>
      <c r="BD513" s="17">
        <v>0.244247135262226</v>
      </c>
      <c r="BE513" s="17">
        <v>0.13574230135753601</v>
      </c>
      <c r="BF513" s="17"/>
      <c r="BG513" s="17">
        <v>0.31512731378498998</v>
      </c>
      <c r="BH513" s="17">
        <v>0.33370388891830699</v>
      </c>
      <c r="BI513" s="17"/>
      <c r="BJ513" s="17">
        <v>0.34310504070815101</v>
      </c>
      <c r="BK513" s="17">
        <v>0.259486698002378</v>
      </c>
      <c r="BL513" s="17"/>
      <c r="BM513" s="17">
        <v>0.33255208132280301</v>
      </c>
      <c r="BN513" s="17">
        <v>0.25502047593761501</v>
      </c>
      <c r="BO513" s="17">
        <v>0.38787409178403298</v>
      </c>
      <c r="BP513" s="17">
        <v>0.37025564582079301</v>
      </c>
      <c r="BQ513" s="17">
        <v>0.19518048169039001</v>
      </c>
      <c r="BR513" s="17"/>
      <c r="BS513" s="17">
        <v>0.28181033891694002</v>
      </c>
      <c r="BT513" s="17"/>
      <c r="BU513" s="17">
        <v>0.321830811900851</v>
      </c>
      <c r="BV513" s="17">
        <v>0.39610723193103597</v>
      </c>
      <c r="BW513" s="17">
        <v>0.52234495124487601</v>
      </c>
      <c r="BX513" s="17">
        <v>0.18224846155763499</v>
      </c>
      <c r="BY513" s="17">
        <v>0.18577251900521699</v>
      </c>
      <c r="BZ513" s="17"/>
      <c r="CA513" s="17">
        <v>0.40348259084277199</v>
      </c>
      <c r="CB513" s="17"/>
      <c r="CC513" s="17">
        <v>0.32108720004244201</v>
      </c>
      <c r="CD513" s="17">
        <v>0.36064282136090098</v>
      </c>
      <c r="CE513" s="17"/>
      <c r="CF513" s="17">
        <v>0.31678177109918898</v>
      </c>
      <c r="CG513" s="17"/>
      <c r="CH513" s="17">
        <v>0.305751073743251</v>
      </c>
      <c r="CI513" s="17">
        <v>0.39079530076984098</v>
      </c>
    </row>
    <row r="514" spans="2:87" x14ac:dyDescent="0.35">
      <c r="B514" t="s">
        <v>159</v>
      </c>
      <c r="C514" s="17">
        <v>0.20615649418933299</v>
      </c>
      <c r="D514" s="17">
        <v>0.226314259276782</v>
      </c>
      <c r="E514" s="17">
        <v>0.189043730518374</v>
      </c>
      <c r="F514" s="17"/>
      <c r="G514" s="17">
        <v>0.21799900594228899</v>
      </c>
      <c r="H514" s="17">
        <v>0.17072551601468799</v>
      </c>
      <c r="I514" s="17">
        <v>0.216766355429762</v>
      </c>
      <c r="J514" s="17">
        <v>0.15346251506043501</v>
      </c>
      <c r="K514" s="17">
        <v>0.23830694759787199</v>
      </c>
      <c r="L514" s="17">
        <v>0.23616422604083701</v>
      </c>
      <c r="M514" s="17"/>
      <c r="N514" s="17">
        <v>0.19654350911763699</v>
      </c>
      <c r="O514" s="17">
        <v>0.21715707194572001</v>
      </c>
      <c r="P514" s="17">
        <v>0.25496230860451102</v>
      </c>
      <c r="Q514" s="17">
        <v>0.15836696665394501</v>
      </c>
      <c r="R514" s="17"/>
      <c r="S514" s="17">
        <v>0.16155191498851301</v>
      </c>
      <c r="T514" s="17">
        <v>0.20719357760825499</v>
      </c>
      <c r="U514" s="17">
        <v>0.20031343255827899</v>
      </c>
      <c r="V514" s="17">
        <v>0.28935864072571799</v>
      </c>
      <c r="W514" s="17">
        <v>0.172058796897547</v>
      </c>
      <c r="X514" s="17">
        <v>0.24764543879123199</v>
      </c>
      <c r="Y514" s="17">
        <v>0.119678183320686</v>
      </c>
      <c r="Z514" s="17">
        <v>0</v>
      </c>
      <c r="AA514" s="17">
        <v>0.226833955056613</v>
      </c>
      <c r="AB514" s="17">
        <v>0.32477776231712502</v>
      </c>
      <c r="AC514" s="17">
        <v>0.17663829534415099</v>
      </c>
      <c r="AD514" s="17">
        <v>0.29872600131107502</v>
      </c>
      <c r="AE514" s="17"/>
      <c r="AF514" s="17">
        <v>0.23180119057499601</v>
      </c>
      <c r="AG514" s="17">
        <v>0.21087825221574699</v>
      </c>
      <c r="AH514" s="17">
        <v>0.199584934825279</v>
      </c>
      <c r="AI514" s="17">
        <v>0.21637635824180701</v>
      </c>
      <c r="AJ514" s="17">
        <v>0.21743610964805399</v>
      </c>
      <c r="AK514" s="17"/>
      <c r="AL514" s="17">
        <v>0.220752684815328</v>
      </c>
      <c r="AM514" s="17">
        <v>0.184775656204584</v>
      </c>
      <c r="AN514" s="17">
        <v>0.236808687612903</v>
      </c>
      <c r="AO514" s="17">
        <v>0.16804314345070601</v>
      </c>
      <c r="AP514" s="17"/>
      <c r="AQ514" s="17">
        <v>0.22726909074509599</v>
      </c>
      <c r="AR514" s="17">
        <v>0.171415651752264</v>
      </c>
      <c r="AS514" s="17"/>
      <c r="AT514" s="17">
        <v>0.203248274277463</v>
      </c>
      <c r="AU514" s="17">
        <v>0.24656879550883101</v>
      </c>
      <c r="AV514" s="17"/>
      <c r="AW514" s="17">
        <v>0.19850368821964401</v>
      </c>
      <c r="AX514" s="17">
        <v>0.219889895823108</v>
      </c>
      <c r="AY514" s="17">
        <v>0.21791066435436601</v>
      </c>
      <c r="AZ514" s="17"/>
      <c r="BA514" s="17">
        <v>0.17830498560477201</v>
      </c>
      <c r="BB514" s="17">
        <v>0.23522427929311601</v>
      </c>
      <c r="BC514" s="17">
        <v>0.212015446867375</v>
      </c>
      <c r="BD514" s="17">
        <v>0.14939766116922801</v>
      </c>
      <c r="BE514" s="17">
        <v>0.251999245495169</v>
      </c>
      <c r="BF514" s="17"/>
      <c r="BG514" s="17">
        <v>0.212914756713077</v>
      </c>
      <c r="BH514" s="17">
        <v>0.20099270716050499</v>
      </c>
      <c r="BI514" s="17"/>
      <c r="BJ514" s="17">
        <v>0.19753299219339199</v>
      </c>
      <c r="BK514" s="17">
        <v>0.25099027479000402</v>
      </c>
      <c r="BL514" s="17"/>
      <c r="BM514" s="17">
        <v>0.18979848721461001</v>
      </c>
      <c r="BN514" s="17">
        <v>0.26609492418425401</v>
      </c>
      <c r="BO514" s="17">
        <v>0.18261536909887299</v>
      </c>
      <c r="BP514" s="17">
        <v>4.7441473850735598E-2</v>
      </c>
      <c r="BQ514" s="17">
        <v>0.282216675299366</v>
      </c>
      <c r="BR514" s="17"/>
      <c r="BS514" s="17">
        <v>0.242239555339817</v>
      </c>
      <c r="BT514" s="17"/>
      <c r="BU514" s="17">
        <v>0.26100378712663702</v>
      </c>
      <c r="BV514" s="17">
        <v>0.19575951340922501</v>
      </c>
      <c r="BW514" s="17">
        <v>5.0606608813227601E-2</v>
      </c>
      <c r="BX514" s="17">
        <v>0.29827678147807901</v>
      </c>
      <c r="BY514" s="17">
        <v>0.16020433016675001</v>
      </c>
      <c r="BZ514" s="17"/>
      <c r="CA514" s="17">
        <v>0.137697630562334</v>
      </c>
      <c r="CB514" s="17"/>
      <c r="CC514" s="17">
        <v>0.207528483225705</v>
      </c>
      <c r="CD514" s="17">
        <v>0.20272265375703799</v>
      </c>
      <c r="CE514" s="17"/>
      <c r="CF514" s="17">
        <v>0.21033445660057801</v>
      </c>
      <c r="CG514" s="17"/>
      <c r="CH514" s="17">
        <v>0.26838725901562999</v>
      </c>
      <c r="CI514" s="17">
        <v>0.130945267020739</v>
      </c>
    </row>
    <row r="515" spans="2:87" x14ac:dyDescent="0.35">
      <c r="B515" t="s">
        <v>160</v>
      </c>
      <c r="C515" s="17">
        <v>8.3872273746332798E-2</v>
      </c>
      <c r="D515" s="17">
        <v>0.105909309413783</v>
      </c>
      <c r="E515" s="17">
        <v>6.4215229449367306E-2</v>
      </c>
      <c r="F515" s="17"/>
      <c r="G515" s="17">
        <v>5.6290859845876798E-2</v>
      </c>
      <c r="H515" s="17">
        <v>6.3147993101498795E-2</v>
      </c>
      <c r="I515" s="17">
        <v>6.3692397169043305E-2</v>
      </c>
      <c r="J515" s="17">
        <v>8.5949808528873003E-2</v>
      </c>
      <c r="K515" s="17">
        <v>0.14284087756973499</v>
      </c>
      <c r="L515" s="17">
        <v>9.9048474551923699E-2</v>
      </c>
      <c r="M515" s="17"/>
      <c r="N515" s="17">
        <v>8.6308947016500201E-2</v>
      </c>
      <c r="O515" s="17">
        <v>6.9457342859903501E-2</v>
      </c>
      <c r="P515" s="17">
        <v>9.5886558623264895E-2</v>
      </c>
      <c r="Q515" s="17">
        <v>8.6981459409408393E-2</v>
      </c>
      <c r="R515" s="17"/>
      <c r="S515" s="17">
        <v>8.1359225921714004E-2</v>
      </c>
      <c r="T515" s="17">
        <v>0.103609013801233</v>
      </c>
      <c r="U515" s="17">
        <v>3.7769704763427801E-2</v>
      </c>
      <c r="V515" s="17">
        <v>6.9468558807994005E-2</v>
      </c>
      <c r="W515" s="17">
        <v>7.0545053084209802E-2</v>
      </c>
      <c r="X515" s="17">
        <v>1.9194582850084501E-2</v>
      </c>
      <c r="Y515" s="17">
        <v>0.110136893570091</v>
      </c>
      <c r="Z515" s="17">
        <v>0.15299195945335001</v>
      </c>
      <c r="AA515" s="17">
        <v>0.12496418339349399</v>
      </c>
      <c r="AB515" s="17">
        <v>0.118202733489549</v>
      </c>
      <c r="AC515" s="17">
        <v>5.0385769630834902E-2</v>
      </c>
      <c r="AD515" s="17">
        <v>0.142429514389696</v>
      </c>
      <c r="AE515" s="17"/>
      <c r="AF515" s="17">
        <v>6.97953979694029E-2</v>
      </c>
      <c r="AG515" s="17">
        <v>0.127094201470729</v>
      </c>
      <c r="AH515" s="17">
        <v>4.2209017043965999E-2</v>
      </c>
      <c r="AI515" s="17">
        <v>3.2217852164727098E-2</v>
      </c>
      <c r="AJ515" s="17">
        <v>7.4053259665574203E-2</v>
      </c>
      <c r="AK515" s="17"/>
      <c r="AL515" s="17">
        <v>6.8137073357969397E-2</v>
      </c>
      <c r="AM515" s="17">
        <v>0.101137327516669</v>
      </c>
      <c r="AN515" s="17">
        <v>5.5820223589100403E-2</v>
      </c>
      <c r="AO515" s="17">
        <v>0.14802994205059899</v>
      </c>
      <c r="AP515" s="17"/>
      <c r="AQ515" s="17">
        <v>9.1865192052523803E-2</v>
      </c>
      <c r="AR515" s="17">
        <v>7.0719902139441806E-2</v>
      </c>
      <c r="AS515" s="17"/>
      <c r="AT515" s="17">
        <v>7.81891176533549E-2</v>
      </c>
      <c r="AU515" s="17">
        <v>9.0054998927228E-2</v>
      </c>
      <c r="AV515" s="17"/>
      <c r="AW515" s="17">
        <v>0.115819870869749</v>
      </c>
      <c r="AX515" s="17">
        <v>7.3710466205233E-2</v>
      </c>
      <c r="AY515" s="17">
        <v>6.9361076270320801E-2</v>
      </c>
      <c r="AZ515" s="17"/>
      <c r="BA515" s="17">
        <v>6.7700446436406006E-2</v>
      </c>
      <c r="BB515" s="17">
        <v>0.10759982961577701</v>
      </c>
      <c r="BC515" s="17">
        <v>7.2194819866193499E-2</v>
      </c>
      <c r="BD515" s="17">
        <v>0.117509704949482</v>
      </c>
      <c r="BE515" s="17">
        <v>0</v>
      </c>
      <c r="BF515" s="17"/>
      <c r="BG515" s="17">
        <v>5.9418019524688802E-2</v>
      </c>
      <c r="BH515" s="17">
        <v>0.10255704077125399</v>
      </c>
      <c r="BI515" s="17"/>
      <c r="BJ515" s="17">
        <v>8.0308369319524495E-2</v>
      </c>
      <c r="BK515" s="17">
        <v>0.102341599821425</v>
      </c>
      <c r="BL515" s="17"/>
      <c r="BM515" s="17">
        <v>6.4798564140192305E-2</v>
      </c>
      <c r="BN515" s="17">
        <v>0.10297159006796699</v>
      </c>
      <c r="BO515" s="17">
        <v>7.4290606540382498E-2</v>
      </c>
      <c r="BP515" s="17">
        <v>2.6343359067226801E-2</v>
      </c>
      <c r="BQ515" s="17">
        <v>0.162717782757067</v>
      </c>
      <c r="BR515" s="17"/>
      <c r="BS515" s="17">
        <v>0.13262894621950899</v>
      </c>
      <c r="BT515" s="17"/>
      <c r="BU515" s="17">
        <v>5.8701175955021598E-2</v>
      </c>
      <c r="BV515" s="17">
        <v>6.5722330768498802E-2</v>
      </c>
      <c r="BW515" s="17">
        <v>3.2639965542378302E-2</v>
      </c>
      <c r="BX515" s="17">
        <v>0.15824301211109701</v>
      </c>
      <c r="BY515" s="17">
        <v>0.124019316523374</v>
      </c>
      <c r="BZ515" s="17"/>
      <c r="CA515" s="17">
        <v>0.107768094215723</v>
      </c>
      <c r="CB515" s="17"/>
      <c r="CC515" s="17">
        <v>6.7366821538399596E-2</v>
      </c>
      <c r="CD515" s="17">
        <v>0.147506680586797</v>
      </c>
      <c r="CE515" s="17"/>
      <c r="CF515" s="17">
        <v>8.7047928443592701E-2</v>
      </c>
      <c r="CG515" s="17"/>
      <c r="CH515" s="17">
        <v>9.1668333706688601E-2</v>
      </c>
      <c r="CI515" s="17">
        <v>3.38944666366039E-2</v>
      </c>
    </row>
    <row r="516" spans="2:87" x14ac:dyDescent="0.35">
      <c r="B516" t="s">
        <v>161</v>
      </c>
      <c r="C516" s="17">
        <v>0.24696587615673299</v>
      </c>
      <c r="D516" s="17">
        <v>0.20124606449063001</v>
      </c>
      <c r="E516" s="17">
        <v>0.28709219563604399</v>
      </c>
      <c r="F516" s="17"/>
      <c r="G516" s="17">
        <v>0.145919257907828</v>
      </c>
      <c r="H516" s="17">
        <v>0.145410667385277</v>
      </c>
      <c r="I516" s="17">
        <v>0.28775111458990499</v>
      </c>
      <c r="J516" s="17">
        <v>0.22450125408683999</v>
      </c>
      <c r="K516" s="17">
        <v>0.24677022054337899</v>
      </c>
      <c r="L516" s="17">
        <v>0.36515949276012</v>
      </c>
      <c r="M516" s="17"/>
      <c r="N516" s="17">
        <v>0.16577148722649099</v>
      </c>
      <c r="O516" s="17">
        <v>0.29949207745315498</v>
      </c>
      <c r="P516" s="17">
        <v>0.25654355693915798</v>
      </c>
      <c r="Q516" s="17">
        <v>0.26010208313606198</v>
      </c>
      <c r="R516" s="17"/>
      <c r="S516" s="17">
        <v>0.19254862194185199</v>
      </c>
      <c r="T516" s="17">
        <v>0.28707256729198799</v>
      </c>
      <c r="U516" s="17">
        <v>0.22387512088512199</v>
      </c>
      <c r="V516" s="17">
        <v>0.22149581676867999</v>
      </c>
      <c r="W516" s="17">
        <v>0.20243668012868801</v>
      </c>
      <c r="X516" s="17">
        <v>0.31643166289136199</v>
      </c>
      <c r="Y516" s="17">
        <v>0.20506318090401901</v>
      </c>
      <c r="Z516" s="17">
        <v>0.333605723809897</v>
      </c>
      <c r="AA516" s="17">
        <v>0.31809510055417001</v>
      </c>
      <c r="AB516" s="17">
        <v>0.20309781099986801</v>
      </c>
      <c r="AC516" s="17">
        <v>0.20292344464141601</v>
      </c>
      <c r="AD516" s="17">
        <v>0.28383248688462098</v>
      </c>
      <c r="AE516" s="17"/>
      <c r="AF516" s="17">
        <v>0.28953951284743801</v>
      </c>
      <c r="AG516" s="17">
        <v>0.235885580990012</v>
      </c>
      <c r="AH516" s="17">
        <v>0.29487259701090301</v>
      </c>
      <c r="AI516" s="17">
        <v>0.129943332644677</v>
      </c>
      <c r="AJ516" s="17">
        <v>0.12534362527916201</v>
      </c>
      <c r="AK516" s="17"/>
      <c r="AL516" s="17">
        <v>0.255678915102453</v>
      </c>
      <c r="AM516" s="17">
        <v>0.25222066180299602</v>
      </c>
      <c r="AN516" s="17">
        <v>0.18995129923611101</v>
      </c>
      <c r="AO516" s="17">
        <v>0.319197882418361</v>
      </c>
      <c r="AP516" s="17"/>
      <c r="AQ516" s="17">
        <v>0.27245906790805002</v>
      </c>
      <c r="AR516" s="17">
        <v>0.205016750879257</v>
      </c>
      <c r="AS516" s="17"/>
      <c r="AT516" s="17">
        <v>0.217014486928823</v>
      </c>
      <c r="AU516" s="17">
        <v>0.34834536233352098</v>
      </c>
      <c r="AV516" s="17"/>
      <c r="AW516" s="17">
        <v>0.31202501882332601</v>
      </c>
      <c r="AX516" s="17">
        <v>0.15632569766819801</v>
      </c>
      <c r="AY516" s="17">
        <v>0.22707104983766599</v>
      </c>
      <c r="AZ516" s="17"/>
      <c r="BA516" s="17">
        <v>0.15676952936198901</v>
      </c>
      <c r="BB516" s="17">
        <v>0.189703199029989</v>
      </c>
      <c r="BC516" s="17">
        <v>0.27600882067847698</v>
      </c>
      <c r="BD516" s="17">
        <v>0.42700793996053299</v>
      </c>
      <c r="BE516" s="17">
        <v>0.51356628301590002</v>
      </c>
      <c r="BF516" s="17"/>
      <c r="BG516" s="17">
        <v>0.243299998358943</v>
      </c>
      <c r="BH516" s="17">
        <v>0.24976686415549801</v>
      </c>
      <c r="BI516" s="17"/>
      <c r="BJ516" s="17">
        <v>0.232055414233931</v>
      </c>
      <c r="BK516" s="17">
        <v>0.31046112031496398</v>
      </c>
      <c r="BL516" s="17"/>
      <c r="BM516" s="17">
        <v>0.31221123657935701</v>
      </c>
      <c r="BN516" s="17">
        <v>0.27089330990696697</v>
      </c>
      <c r="BO516" s="17">
        <v>0.19683073670842</v>
      </c>
      <c r="BP516" s="17">
        <v>0.19371320527528901</v>
      </c>
      <c r="BQ516" s="17">
        <v>0.27525693309849097</v>
      </c>
      <c r="BR516" s="17"/>
      <c r="BS516" s="17">
        <v>0.225950403474133</v>
      </c>
      <c r="BT516" s="17"/>
      <c r="BU516" s="17">
        <v>0.27064896933462901</v>
      </c>
      <c r="BV516" s="17">
        <v>0.14614879185978899</v>
      </c>
      <c r="BW516" s="17">
        <v>0.134419649908672</v>
      </c>
      <c r="BX516" s="17">
        <v>0.27776820213863601</v>
      </c>
      <c r="BY516" s="17">
        <v>0.407757204224517</v>
      </c>
      <c r="BZ516" s="17"/>
      <c r="CA516" s="17">
        <v>0.15615488151579399</v>
      </c>
      <c r="CB516" s="17"/>
      <c r="CC516" s="17">
        <v>0.25476461662571098</v>
      </c>
      <c r="CD516" s="17">
        <v>0.185409495472973</v>
      </c>
      <c r="CE516" s="17"/>
      <c r="CF516" s="17">
        <v>0.25980144077235601</v>
      </c>
      <c r="CG516" s="17"/>
      <c r="CH516" s="17">
        <v>0.21251704531800999</v>
      </c>
      <c r="CI516" s="17">
        <v>0.116552316626924</v>
      </c>
    </row>
    <row r="517" spans="2:87" x14ac:dyDescent="0.35"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  <c r="BA517" s="17"/>
      <c r="BB517" s="17"/>
      <c r="BC517" s="17"/>
      <c r="BD517" s="17"/>
      <c r="BE517" s="17"/>
      <c r="BF517" s="17"/>
      <c r="BG517" s="17"/>
      <c r="BH517" s="17"/>
      <c r="BI517" s="17"/>
      <c r="BJ517" s="17"/>
      <c r="BK517" s="17"/>
      <c r="BL517" s="17"/>
      <c r="BM517" s="17"/>
      <c r="BN517" s="17"/>
      <c r="BO517" s="17"/>
      <c r="BP517" s="17"/>
      <c r="BQ517" s="17"/>
      <c r="BR517" s="17"/>
      <c r="BS517" s="17"/>
      <c r="BT517" s="17"/>
      <c r="BU517" s="17"/>
      <c r="BV517" s="17"/>
      <c r="BW517" s="17"/>
      <c r="BX517" s="17"/>
      <c r="BY517" s="17"/>
      <c r="BZ517" s="17"/>
      <c r="CA517" s="17"/>
      <c r="CB517" s="17"/>
      <c r="CC517" s="17"/>
      <c r="CD517" s="17"/>
      <c r="CE517" s="17"/>
      <c r="CF517" s="17"/>
      <c r="CG517" s="17"/>
      <c r="CH517" s="17"/>
      <c r="CI517" s="17"/>
    </row>
    <row r="518" spans="2:87" x14ac:dyDescent="0.35">
      <c r="B518" s="6" t="s">
        <v>221</v>
      </c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  <c r="BA518" s="17"/>
      <c r="BB518" s="17"/>
      <c r="BC518" s="17"/>
      <c r="BD518" s="17"/>
      <c r="BE518" s="17"/>
      <c r="BF518" s="17"/>
      <c r="BG518" s="17"/>
      <c r="BH518" s="17"/>
      <c r="BI518" s="17"/>
      <c r="BJ518" s="17"/>
      <c r="BK518" s="17"/>
      <c r="BL518" s="17"/>
      <c r="BM518" s="17"/>
      <c r="BN518" s="17"/>
      <c r="BO518" s="17"/>
      <c r="BP518" s="17"/>
      <c r="BQ518" s="17"/>
      <c r="BR518" s="17"/>
      <c r="BS518" s="17"/>
      <c r="BT518" s="17"/>
      <c r="BU518" s="17"/>
      <c r="BV518" s="17"/>
      <c r="BW518" s="17"/>
      <c r="BX518" s="17"/>
      <c r="BY518" s="17"/>
      <c r="BZ518" s="17"/>
      <c r="CA518" s="17"/>
      <c r="CB518" s="17"/>
      <c r="CC518" s="17"/>
      <c r="CD518" s="17"/>
      <c r="CE518" s="17"/>
      <c r="CF518" s="17"/>
      <c r="CG518" s="17"/>
      <c r="CH518" s="17"/>
      <c r="CI518" s="17"/>
    </row>
    <row r="519" spans="2:87" x14ac:dyDescent="0.35">
      <c r="B519" s="24" t="s">
        <v>163</v>
      </c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  <c r="BA519" s="17"/>
      <c r="BB519" s="17"/>
      <c r="BC519" s="17"/>
      <c r="BD519" s="17"/>
      <c r="BE519" s="17"/>
      <c r="BF519" s="17"/>
      <c r="BG519" s="17"/>
      <c r="BH519" s="17"/>
      <c r="BI519" s="17"/>
      <c r="BJ519" s="17"/>
      <c r="BK519" s="17"/>
      <c r="BL519" s="17"/>
      <c r="BM519" s="17"/>
      <c r="BN519" s="17"/>
      <c r="BO519" s="17"/>
      <c r="BP519" s="17"/>
      <c r="BQ519" s="17"/>
      <c r="BR519" s="17"/>
      <c r="BS519" s="17"/>
      <c r="BT519" s="17"/>
      <c r="BU519" s="17"/>
      <c r="BV519" s="17"/>
      <c r="BW519" s="17"/>
      <c r="BX519" s="17"/>
      <c r="BY519" s="17"/>
      <c r="BZ519" s="17"/>
      <c r="CA519" s="17"/>
      <c r="CB519" s="17"/>
      <c r="CC519" s="17"/>
      <c r="CD519" s="17"/>
      <c r="CE519" s="17"/>
      <c r="CF519" s="17"/>
      <c r="CG519" s="17"/>
      <c r="CH519" s="17"/>
      <c r="CI519" s="17"/>
    </row>
    <row r="520" spans="2:87" x14ac:dyDescent="0.35">
      <c r="B520" t="s">
        <v>157</v>
      </c>
      <c r="C520" s="17">
        <v>0.142107760663467</v>
      </c>
      <c r="D520" s="17">
        <v>0.151733371529538</v>
      </c>
      <c r="E520" s="17">
        <v>0.13422898803931099</v>
      </c>
      <c r="F520" s="17"/>
      <c r="G520" s="17">
        <v>0.179484850991082</v>
      </c>
      <c r="H520" s="17">
        <v>0.213164412573774</v>
      </c>
      <c r="I520" s="17">
        <v>5.9488872450093301E-2</v>
      </c>
      <c r="J520" s="17">
        <v>0.15712262927527401</v>
      </c>
      <c r="K520" s="17">
        <v>0.176804219934632</v>
      </c>
      <c r="L520" s="17">
        <v>0.103162966532617</v>
      </c>
      <c r="M520" s="17"/>
      <c r="N520" s="17">
        <v>0.15547477752898201</v>
      </c>
      <c r="O520" s="17">
        <v>7.1034615854099897E-2</v>
      </c>
      <c r="P520" s="17">
        <v>0.16761745416417401</v>
      </c>
      <c r="Q520" s="17">
        <v>0.18706947866136101</v>
      </c>
      <c r="R520" s="17"/>
      <c r="S520" s="17">
        <v>0.18868601683805</v>
      </c>
      <c r="T520" s="17">
        <v>0.121362312521334</v>
      </c>
      <c r="U520" s="17">
        <v>0.18113615104042999</v>
      </c>
      <c r="V520" s="17">
        <v>0.11504324474605</v>
      </c>
      <c r="W520" s="17">
        <v>6.4035414987438005E-2</v>
      </c>
      <c r="X520" s="17">
        <v>0.121580680935005</v>
      </c>
      <c r="Y520" s="17">
        <v>0.156053466105881</v>
      </c>
      <c r="Z520" s="17">
        <v>0.17168746153709399</v>
      </c>
      <c r="AA520" s="17">
        <v>0.101617636592906</v>
      </c>
      <c r="AB520" s="17">
        <v>0.119062685027327</v>
      </c>
      <c r="AC520" s="17">
        <v>0.260403610177598</v>
      </c>
      <c r="AD520" s="17">
        <v>0.137124741102604</v>
      </c>
      <c r="AE520" s="17"/>
      <c r="AF520" s="17">
        <v>0.12743019505311901</v>
      </c>
      <c r="AG520" s="17">
        <v>0.17219242318429201</v>
      </c>
      <c r="AH520" s="17">
        <v>6.2788142049538295E-2</v>
      </c>
      <c r="AI520" s="17">
        <v>0.12869966400880001</v>
      </c>
      <c r="AJ520" s="17">
        <v>0.20441165087215701</v>
      </c>
      <c r="AK520" s="17"/>
      <c r="AL520" s="17">
        <v>0.124775957021744</v>
      </c>
      <c r="AM520" s="17">
        <v>0.12947669658602501</v>
      </c>
      <c r="AN520" s="17">
        <v>0.226987212914501</v>
      </c>
      <c r="AO520" s="17">
        <v>9.20220225556799E-2</v>
      </c>
      <c r="AP520" s="17"/>
      <c r="AQ520" s="17">
        <v>0.12548218359657701</v>
      </c>
      <c r="AR520" s="17">
        <v>0.169465198758809</v>
      </c>
      <c r="AS520" s="17"/>
      <c r="AT520" s="17">
        <v>0.16230308803588001</v>
      </c>
      <c r="AU520" s="17">
        <v>9.1153498104652397E-2</v>
      </c>
      <c r="AV520" s="17"/>
      <c r="AW520" s="17">
        <v>0.102745698310027</v>
      </c>
      <c r="AX520" s="17">
        <v>0.11314378289486</v>
      </c>
      <c r="AY520" s="17">
        <v>0.19218402807703</v>
      </c>
      <c r="AZ520" s="17"/>
      <c r="BA520" s="17">
        <v>0.21105494837699301</v>
      </c>
      <c r="BB520" s="17">
        <v>0.121019631497184</v>
      </c>
      <c r="BC520" s="17">
        <v>0.13538505999632999</v>
      </c>
      <c r="BD520" s="17">
        <v>8.58302066612181E-2</v>
      </c>
      <c r="BE520" s="17">
        <v>9.8692170131395099E-2</v>
      </c>
      <c r="BF520" s="17"/>
      <c r="BG520" s="17">
        <v>0.14751151370570301</v>
      </c>
      <c r="BH520" s="17">
        <v>0.137978913971221</v>
      </c>
      <c r="BI520" s="17"/>
      <c r="BJ520" s="17">
        <v>0.145948966490136</v>
      </c>
      <c r="BK520" s="17">
        <v>0.115924787796615</v>
      </c>
      <c r="BL520" s="17"/>
      <c r="BM520" s="17">
        <v>0.17169642903877</v>
      </c>
      <c r="BN520" s="17">
        <v>0.12526841120361101</v>
      </c>
      <c r="BO520" s="17">
        <v>0.14906056124222999</v>
      </c>
      <c r="BP520" s="17">
        <v>0.216469080966146</v>
      </c>
      <c r="BQ520" s="17">
        <v>0.13134208568689101</v>
      </c>
      <c r="BR520" s="17"/>
      <c r="BS520" s="17">
        <v>0.12704225762586599</v>
      </c>
      <c r="BT520" s="17"/>
      <c r="BU520" s="17">
        <v>0.15691220277273901</v>
      </c>
      <c r="BV520" s="17">
        <v>0.144323390427926</v>
      </c>
      <c r="BW520" s="17">
        <v>0.22708100632785799</v>
      </c>
      <c r="BX520" s="17">
        <v>0.12644901573108899</v>
      </c>
      <c r="BY520" s="17">
        <v>0.158607659637096</v>
      </c>
      <c r="BZ520" s="17"/>
      <c r="CA520" s="17">
        <v>0.17288951928176899</v>
      </c>
      <c r="CB520" s="17"/>
      <c r="CC520" s="17">
        <v>0.167779504433691</v>
      </c>
      <c r="CD520" s="17">
        <v>5.82396977134838E-2</v>
      </c>
      <c r="CE520" s="17"/>
      <c r="CF520" s="17">
        <v>0.14926871743196299</v>
      </c>
      <c r="CG520" s="17"/>
      <c r="CH520" s="17">
        <v>0.14024932463403</v>
      </c>
      <c r="CI520" s="17">
        <v>0.26110063355977697</v>
      </c>
    </row>
    <row r="521" spans="2:87" x14ac:dyDescent="0.35">
      <c r="B521" t="s">
        <v>158</v>
      </c>
      <c r="C521" s="17">
        <v>0.29870758790383301</v>
      </c>
      <c r="D521" s="17">
        <v>0.26819446979945499</v>
      </c>
      <c r="E521" s="17">
        <v>0.32548007757024999</v>
      </c>
      <c r="F521" s="17"/>
      <c r="G521" s="17">
        <v>0.277894742218177</v>
      </c>
      <c r="H521" s="17">
        <v>0.32399480840658401</v>
      </c>
      <c r="I521" s="17">
        <v>0.40731015868862203</v>
      </c>
      <c r="J521" s="17">
        <v>0.31457142425761098</v>
      </c>
      <c r="K521" s="17">
        <v>0.206026744321328</v>
      </c>
      <c r="L521" s="17">
        <v>0.24701617482968199</v>
      </c>
      <c r="M521" s="17"/>
      <c r="N521" s="17">
        <v>0.33232403296204899</v>
      </c>
      <c r="O521" s="17">
        <v>0.32545645055002098</v>
      </c>
      <c r="P521" s="17">
        <v>0.25005386431420301</v>
      </c>
      <c r="Q521" s="17">
        <v>0.27839912331479699</v>
      </c>
      <c r="R521" s="17"/>
      <c r="S521" s="17">
        <v>0.33043514348479602</v>
      </c>
      <c r="T521" s="17">
        <v>0.251271602176944</v>
      </c>
      <c r="U521" s="17">
        <v>0.34772183082331498</v>
      </c>
      <c r="V521" s="17">
        <v>0.30041210372183602</v>
      </c>
      <c r="W521" s="17">
        <v>0.29442693747424598</v>
      </c>
      <c r="X521" s="17">
        <v>0.34203304306263799</v>
      </c>
      <c r="Y521" s="17">
        <v>0.271132173020664</v>
      </c>
      <c r="Z521" s="17">
        <v>0.21705512215131501</v>
      </c>
      <c r="AA521" s="17">
        <v>0.23468097820971801</v>
      </c>
      <c r="AB521" s="17">
        <v>0.31601739674075302</v>
      </c>
      <c r="AC521" s="17">
        <v>0.36223314037644599</v>
      </c>
      <c r="AD521" s="17">
        <v>0.36390990200113899</v>
      </c>
      <c r="AE521" s="17"/>
      <c r="AF521" s="17">
        <v>0.28416165773421198</v>
      </c>
      <c r="AG521" s="17">
        <v>0.28101608068795902</v>
      </c>
      <c r="AH521" s="17">
        <v>0.31347917874436199</v>
      </c>
      <c r="AI521" s="17">
        <v>0.29809120622289298</v>
      </c>
      <c r="AJ521" s="17">
        <v>0.39033848196646098</v>
      </c>
      <c r="AK521" s="17"/>
      <c r="AL521" s="17">
        <v>0.26190533471001898</v>
      </c>
      <c r="AM521" s="17">
        <v>0.35073687901956402</v>
      </c>
      <c r="AN521" s="17">
        <v>0.29552810903659998</v>
      </c>
      <c r="AO521" s="17">
        <v>0.199936945599863</v>
      </c>
      <c r="AP521" s="17"/>
      <c r="AQ521" s="17">
        <v>0.27186063072646499</v>
      </c>
      <c r="AR521" s="17">
        <v>0.34288433834522303</v>
      </c>
      <c r="AS521" s="17"/>
      <c r="AT521" s="17">
        <v>0.31262167804492602</v>
      </c>
      <c r="AU521" s="17">
        <v>0.26709725265030299</v>
      </c>
      <c r="AV521" s="17"/>
      <c r="AW521" s="17">
        <v>0.26991015360431803</v>
      </c>
      <c r="AX521" s="17">
        <v>0.35470959380483003</v>
      </c>
      <c r="AY521" s="17">
        <v>0.31431966785668503</v>
      </c>
      <c r="AZ521" s="17"/>
      <c r="BA521" s="17">
        <v>0.36197620231835598</v>
      </c>
      <c r="BB521" s="17">
        <v>0.348652594178127</v>
      </c>
      <c r="BC521" s="17">
        <v>0.246561271236035</v>
      </c>
      <c r="BD521" s="17">
        <v>0.216925977560258</v>
      </c>
      <c r="BE521" s="17">
        <v>0.16867793313284499</v>
      </c>
      <c r="BF521" s="17"/>
      <c r="BG521" s="17">
        <v>0.30635559787361899</v>
      </c>
      <c r="BH521" s="17">
        <v>0.29286397136191999</v>
      </c>
      <c r="BI521" s="17"/>
      <c r="BJ521" s="17">
        <v>0.306170607408771</v>
      </c>
      <c r="BK521" s="17">
        <v>0.262290722566141</v>
      </c>
      <c r="BL521" s="17"/>
      <c r="BM521" s="17">
        <v>0.28264580781925303</v>
      </c>
      <c r="BN521" s="17">
        <v>0.19720619451309301</v>
      </c>
      <c r="BO521" s="17">
        <v>0.343794471344259</v>
      </c>
      <c r="BP521" s="17">
        <v>0.35054432693158399</v>
      </c>
      <c r="BQ521" s="17">
        <v>0.220173107498701</v>
      </c>
      <c r="BR521" s="17"/>
      <c r="BS521" s="17">
        <v>0.303300933202378</v>
      </c>
      <c r="BT521" s="17"/>
      <c r="BU521" s="17">
        <v>0.26727442818168101</v>
      </c>
      <c r="BV521" s="17">
        <v>0.36154202031122701</v>
      </c>
      <c r="BW521" s="17">
        <v>0.45341764382188998</v>
      </c>
      <c r="BX521" s="17">
        <v>0.25957863418654897</v>
      </c>
      <c r="BY521" s="17">
        <v>0.10429421029799101</v>
      </c>
      <c r="BZ521" s="17"/>
      <c r="CA521" s="17">
        <v>0.403966826791686</v>
      </c>
      <c r="CB521" s="17"/>
      <c r="CC521" s="17">
        <v>0.29944517817653499</v>
      </c>
      <c r="CD521" s="17">
        <v>0.30761455980830199</v>
      </c>
      <c r="CE521" s="17"/>
      <c r="CF521" s="17">
        <v>0.312458434862603</v>
      </c>
      <c r="CG521" s="17"/>
      <c r="CH521" s="17">
        <v>0.25857015458530902</v>
      </c>
      <c r="CI521" s="17">
        <v>0.36924290392609599</v>
      </c>
    </row>
    <row r="522" spans="2:87" x14ac:dyDescent="0.35">
      <c r="B522" t="s">
        <v>159</v>
      </c>
      <c r="C522" s="17">
        <v>0.20805237365021301</v>
      </c>
      <c r="D522" s="17">
        <v>0.273645167919285</v>
      </c>
      <c r="E522" s="17">
        <v>0.14926467173586799</v>
      </c>
      <c r="F522" s="17"/>
      <c r="G522" s="17">
        <v>0.28815813759491299</v>
      </c>
      <c r="H522" s="17">
        <v>0.21435411314101499</v>
      </c>
      <c r="I522" s="17">
        <v>0.17156675174496699</v>
      </c>
      <c r="J522" s="17">
        <v>0.19916095203124701</v>
      </c>
      <c r="K522" s="17">
        <v>0.18982334751506399</v>
      </c>
      <c r="L522" s="17">
        <v>0.198748246364336</v>
      </c>
      <c r="M522" s="17"/>
      <c r="N522" s="17">
        <v>0.27193662861576301</v>
      </c>
      <c r="O522" s="17">
        <v>0.21841376976632099</v>
      </c>
      <c r="P522" s="17">
        <v>0.140308361348434</v>
      </c>
      <c r="Q522" s="17">
        <v>0.19343086629561301</v>
      </c>
      <c r="R522" s="17"/>
      <c r="S522" s="17">
        <v>0.18612873653831</v>
      </c>
      <c r="T522" s="17">
        <v>0.23783975651643099</v>
      </c>
      <c r="U522" s="17">
        <v>0.22828035323953999</v>
      </c>
      <c r="V522" s="17">
        <v>0.22763017527815901</v>
      </c>
      <c r="W522" s="17">
        <v>0.32884484127764302</v>
      </c>
      <c r="X522" s="17">
        <v>8.2932579261338402E-2</v>
      </c>
      <c r="Y522" s="17">
        <v>0.22951680562139101</v>
      </c>
      <c r="Z522" s="17">
        <v>5.3248586921879899E-2</v>
      </c>
      <c r="AA522" s="17">
        <v>0.26966656769250402</v>
      </c>
      <c r="AB522" s="17">
        <v>0.239629635167249</v>
      </c>
      <c r="AC522" s="17">
        <v>9.9245645202194602E-2</v>
      </c>
      <c r="AD522" s="17">
        <v>0.215132870011636</v>
      </c>
      <c r="AE522" s="17"/>
      <c r="AF522" s="17">
        <v>0.16672964193282999</v>
      </c>
      <c r="AG522" s="17">
        <v>0.20651939176971201</v>
      </c>
      <c r="AH522" s="17">
        <v>0.24056688941725299</v>
      </c>
      <c r="AI522" s="17">
        <v>0.32636642255578502</v>
      </c>
      <c r="AJ522" s="17">
        <v>0.17695965278746101</v>
      </c>
      <c r="AK522" s="17"/>
      <c r="AL522" s="17">
        <v>0.257300463787626</v>
      </c>
      <c r="AM522" s="17">
        <v>0.17931445520661199</v>
      </c>
      <c r="AN522" s="17">
        <v>0.17714488922260799</v>
      </c>
      <c r="AO522" s="17">
        <v>0.17680145117444299</v>
      </c>
      <c r="AP522" s="17"/>
      <c r="AQ522" s="17">
        <v>0.21603045564644299</v>
      </c>
      <c r="AR522" s="17">
        <v>0.19492441523690299</v>
      </c>
      <c r="AS522" s="17"/>
      <c r="AT522" s="17">
        <v>0.214917650804897</v>
      </c>
      <c r="AU522" s="17">
        <v>0.20146281173583899</v>
      </c>
      <c r="AV522" s="17"/>
      <c r="AW522" s="17">
        <v>0.200986028832771</v>
      </c>
      <c r="AX522" s="17">
        <v>0.29325968293036803</v>
      </c>
      <c r="AY522" s="17">
        <v>0.161190815060516</v>
      </c>
      <c r="AZ522" s="17"/>
      <c r="BA522" s="17">
        <v>0.178288702063365</v>
      </c>
      <c r="BB522" s="17">
        <v>0.19503946571334599</v>
      </c>
      <c r="BC522" s="17">
        <v>0.249862295147188</v>
      </c>
      <c r="BD522" s="17">
        <v>0.183811645829423</v>
      </c>
      <c r="BE522" s="17">
        <v>0.21906361371986</v>
      </c>
      <c r="BF522" s="17"/>
      <c r="BG522" s="17">
        <v>0.195503460501703</v>
      </c>
      <c r="BH522" s="17">
        <v>0.21764062428630801</v>
      </c>
      <c r="BI522" s="17"/>
      <c r="BJ522" s="17">
        <v>0.210468232758658</v>
      </c>
      <c r="BK522" s="17">
        <v>0.207402946867422</v>
      </c>
      <c r="BL522" s="17"/>
      <c r="BM522" s="17">
        <v>0.16291414869993001</v>
      </c>
      <c r="BN522" s="17">
        <v>0.26599996438325701</v>
      </c>
      <c r="BO522" s="17">
        <v>0.19154383460292199</v>
      </c>
      <c r="BP522" s="17">
        <v>0.180866815599388</v>
      </c>
      <c r="BQ522" s="17">
        <v>0.19870246568531699</v>
      </c>
      <c r="BR522" s="17"/>
      <c r="BS522" s="17">
        <v>0.18574542091316201</v>
      </c>
      <c r="BT522" s="17"/>
      <c r="BU522" s="17">
        <v>0.20849680412701899</v>
      </c>
      <c r="BV522" s="17">
        <v>0.23444631811576699</v>
      </c>
      <c r="BW522" s="17">
        <v>0.15168309648516301</v>
      </c>
      <c r="BX522" s="17">
        <v>0.16997832001360699</v>
      </c>
      <c r="BY522" s="17">
        <v>0.19679559974876201</v>
      </c>
      <c r="BZ522" s="17"/>
      <c r="CA522" s="17">
        <v>0.12812506812387001</v>
      </c>
      <c r="CB522" s="17"/>
      <c r="CC522" s="17">
        <v>0.19365750232114901</v>
      </c>
      <c r="CD522" s="17">
        <v>0.26608232591709502</v>
      </c>
      <c r="CE522" s="17"/>
      <c r="CF522" s="17">
        <v>0.20622643037940699</v>
      </c>
      <c r="CG522" s="17"/>
      <c r="CH522" s="17">
        <v>0.25090591960570302</v>
      </c>
      <c r="CI522" s="17">
        <v>0.173330336297047</v>
      </c>
    </row>
    <row r="523" spans="2:87" x14ac:dyDescent="0.35">
      <c r="B523" t="s">
        <v>160</v>
      </c>
      <c r="C523" s="17">
        <v>9.7781699234407604E-2</v>
      </c>
      <c r="D523" s="17">
        <v>8.5384768599660502E-2</v>
      </c>
      <c r="E523" s="17">
        <v>0.109811859389913</v>
      </c>
      <c r="F523" s="17"/>
      <c r="G523" s="17">
        <v>0.102787735683829</v>
      </c>
      <c r="H523" s="17">
        <v>6.8911823660775598E-2</v>
      </c>
      <c r="I523" s="17">
        <v>6.1673452285378599E-2</v>
      </c>
      <c r="J523" s="17">
        <v>7.0195540200431797E-2</v>
      </c>
      <c r="K523" s="17">
        <v>0.20117919002485299</v>
      </c>
      <c r="L523" s="17">
        <v>0.109000093436477</v>
      </c>
      <c r="M523" s="17"/>
      <c r="N523" s="17">
        <v>5.7165693494051602E-2</v>
      </c>
      <c r="O523" s="17">
        <v>9.0288266728682898E-2</v>
      </c>
      <c r="P523" s="17">
        <v>0.13535902206848699</v>
      </c>
      <c r="Q523" s="17">
        <v>0.113172625409637</v>
      </c>
      <c r="R523" s="17"/>
      <c r="S523" s="17">
        <v>7.3372532077118705E-2</v>
      </c>
      <c r="T523" s="17">
        <v>0.10310248747184</v>
      </c>
      <c r="U523" s="17">
        <v>6.05594022249566E-2</v>
      </c>
      <c r="V523" s="17">
        <v>0.114851360008213</v>
      </c>
      <c r="W523" s="17">
        <v>4.6042598944741199E-2</v>
      </c>
      <c r="X523" s="17">
        <v>0.115001122633534</v>
      </c>
      <c r="Y523" s="17">
        <v>0.114481630513741</v>
      </c>
      <c r="Z523" s="17">
        <v>0.10371792926532999</v>
      </c>
      <c r="AA523" s="17">
        <v>0.109250439135332</v>
      </c>
      <c r="AB523" s="17">
        <v>0.15381910978442501</v>
      </c>
      <c r="AC523" s="17">
        <v>0.100475068708443</v>
      </c>
      <c r="AD523" s="17">
        <v>6.3525704886529005E-2</v>
      </c>
      <c r="AE523" s="17"/>
      <c r="AF523" s="17">
        <v>0.17797643709347899</v>
      </c>
      <c r="AG523" s="17">
        <v>0.10938536142050601</v>
      </c>
      <c r="AH523" s="17">
        <v>7.9336138517052499E-2</v>
      </c>
      <c r="AI523" s="17">
        <v>3.6984566311721298E-2</v>
      </c>
      <c r="AJ523" s="17">
        <v>4.5355487403309101E-2</v>
      </c>
      <c r="AK523" s="17"/>
      <c r="AL523" s="17">
        <v>8.5036906582675195E-2</v>
      </c>
      <c r="AM523" s="17">
        <v>0.105769712731066</v>
      </c>
      <c r="AN523" s="17">
        <v>8.7004923526757205E-2</v>
      </c>
      <c r="AO523" s="17">
        <v>0.15476171220462501</v>
      </c>
      <c r="AP523" s="17"/>
      <c r="AQ523" s="17">
        <v>0.11257483069662701</v>
      </c>
      <c r="AR523" s="17">
        <v>7.3439556006195894E-2</v>
      </c>
      <c r="AS523" s="17"/>
      <c r="AT523" s="17">
        <v>7.3871367117987405E-2</v>
      </c>
      <c r="AU523" s="17">
        <v>0.143255076660979</v>
      </c>
      <c r="AV523" s="17"/>
      <c r="AW523" s="17">
        <v>0.124721770865113</v>
      </c>
      <c r="AX523" s="17">
        <v>8.2835309755055098E-2</v>
      </c>
      <c r="AY523" s="17">
        <v>9.3400084848024506E-2</v>
      </c>
      <c r="AZ523" s="17"/>
      <c r="BA523" s="17">
        <v>8.9481717687099199E-2</v>
      </c>
      <c r="BB523" s="17">
        <v>0.13072271838169799</v>
      </c>
      <c r="BC523" s="17">
        <v>7.1378367910475096E-2</v>
      </c>
      <c r="BD523" s="17">
        <v>0.11897238917783701</v>
      </c>
      <c r="BE523" s="17">
        <v>4.5562635854625597E-2</v>
      </c>
      <c r="BF523" s="17"/>
      <c r="BG523" s="17">
        <v>9.8407040030672494E-2</v>
      </c>
      <c r="BH523" s="17">
        <v>9.7303894964300405E-2</v>
      </c>
      <c r="BI523" s="17"/>
      <c r="BJ523" s="17">
        <v>9.7237105927701503E-2</v>
      </c>
      <c r="BK523" s="17">
        <v>0.104411219000204</v>
      </c>
      <c r="BL523" s="17"/>
      <c r="BM523" s="17">
        <v>7.0976875701211195E-2</v>
      </c>
      <c r="BN523" s="17">
        <v>0.123881151875883</v>
      </c>
      <c r="BO523" s="17">
        <v>9.2412364605229003E-2</v>
      </c>
      <c r="BP523" s="17">
        <v>2.6343359067226801E-2</v>
      </c>
      <c r="BQ523" s="17">
        <v>0.19027697325588799</v>
      </c>
      <c r="BR523" s="17"/>
      <c r="BS523" s="17">
        <v>0.17192328751555</v>
      </c>
      <c r="BT523" s="17"/>
      <c r="BU523" s="17">
        <v>8.0142662103736606E-2</v>
      </c>
      <c r="BV523" s="17">
        <v>7.5070494595577505E-2</v>
      </c>
      <c r="BW523" s="17">
        <v>1.7397657956584298E-2</v>
      </c>
      <c r="BX523" s="17">
        <v>0.19252626385928101</v>
      </c>
      <c r="BY523" s="17">
        <v>0.126937013277067</v>
      </c>
      <c r="BZ523" s="17"/>
      <c r="CA523" s="17">
        <v>0.138863704286881</v>
      </c>
      <c r="CB523" s="17"/>
      <c r="CC523" s="17">
        <v>7.8693046386827295E-2</v>
      </c>
      <c r="CD523" s="17">
        <v>0.16462805313519599</v>
      </c>
      <c r="CE523" s="17"/>
      <c r="CF523" s="17">
        <v>7.8160721401719105E-2</v>
      </c>
      <c r="CG523" s="17"/>
      <c r="CH523" s="17">
        <v>0.13611855003210299</v>
      </c>
      <c r="CI523" s="17">
        <v>3.5912742881141102E-2</v>
      </c>
    </row>
    <row r="524" spans="2:87" x14ac:dyDescent="0.35">
      <c r="B524" t="s">
        <v>161</v>
      </c>
      <c r="C524" s="17">
        <v>0.25335057854807902</v>
      </c>
      <c r="D524" s="17">
        <v>0.22104222215206101</v>
      </c>
      <c r="E524" s="17">
        <v>0.28121440326465802</v>
      </c>
      <c r="F524" s="17"/>
      <c r="G524" s="17">
        <v>0.151674533512</v>
      </c>
      <c r="H524" s="17">
        <v>0.179574842217851</v>
      </c>
      <c r="I524" s="17">
        <v>0.29996076483093898</v>
      </c>
      <c r="J524" s="17">
        <v>0.25894945423543603</v>
      </c>
      <c r="K524" s="17">
        <v>0.22616649820412199</v>
      </c>
      <c r="L524" s="17">
        <v>0.342072518836888</v>
      </c>
      <c r="M524" s="17"/>
      <c r="N524" s="17">
        <v>0.18309886739915501</v>
      </c>
      <c r="O524" s="17">
        <v>0.29480689710087499</v>
      </c>
      <c r="P524" s="17">
        <v>0.306661298104702</v>
      </c>
      <c r="Q524" s="17">
        <v>0.227927906318591</v>
      </c>
      <c r="R524" s="17"/>
      <c r="S524" s="17">
        <v>0.22137757106172601</v>
      </c>
      <c r="T524" s="17">
        <v>0.286423841313452</v>
      </c>
      <c r="U524" s="17">
        <v>0.182302262671758</v>
      </c>
      <c r="V524" s="17">
        <v>0.242063116245743</v>
      </c>
      <c r="W524" s="17">
        <v>0.26665020731593198</v>
      </c>
      <c r="X524" s="17">
        <v>0.33845257410748403</v>
      </c>
      <c r="Y524" s="17">
        <v>0.22881592473832299</v>
      </c>
      <c r="Z524" s="17">
        <v>0.454290900124381</v>
      </c>
      <c r="AA524" s="17">
        <v>0.28478437836954001</v>
      </c>
      <c r="AB524" s="17">
        <v>0.171471173280247</v>
      </c>
      <c r="AC524" s="17">
        <v>0.177642535535318</v>
      </c>
      <c r="AD524" s="17">
        <v>0.22030678199809201</v>
      </c>
      <c r="AE524" s="17"/>
      <c r="AF524" s="17">
        <v>0.243702068186361</v>
      </c>
      <c r="AG524" s="17">
        <v>0.230886742937532</v>
      </c>
      <c r="AH524" s="17">
        <v>0.30382965127179401</v>
      </c>
      <c r="AI524" s="17">
        <v>0.20985814090079999</v>
      </c>
      <c r="AJ524" s="17">
        <v>0.182934726970612</v>
      </c>
      <c r="AK524" s="17"/>
      <c r="AL524" s="17">
        <v>0.27098133789793599</v>
      </c>
      <c r="AM524" s="17">
        <v>0.23470225645673201</v>
      </c>
      <c r="AN524" s="17">
        <v>0.21333486529953399</v>
      </c>
      <c r="AO524" s="17">
        <v>0.376477868465388</v>
      </c>
      <c r="AP524" s="17"/>
      <c r="AQ524" s="17">
        <v>0.27405189933388802</v>
      </c>
      <c r="AR524" s="17">
        <v>0.21928649165286801</v>
      </c>
      <c r="AS524" s="17"/>
      <c r="AT524" s="17">
        <v>0.236286215996309</v>
      </c>
      <c r="AU524" s="17">
        <v>0.29703136084822701</v>
      </c>
      <c r="AV524" s="17"/>
      <c r="AW524" s="17">
        <v>0.30163634838777098</v>
      </c>
      <c r="AX524" s="17">
        <v>0.156051630614886</v>
      </c>
      <c r="AY524" s="17">
        <v>0.238905404157744</v>
      </c>
      <c r="AZ524" s="17"/>
      <c r="BA524" s="17">
        <v>0.159198429554187</v>
      </c>
      <c r="BB524" s="17">
        <v>0.20456559022964599</v>
      </c>
      <c r="BC524" s="17">
        <v>0.29681300570997099</v>
      </c>
      <c r="BD524" s="17">
        <v>0.39445978077126298</v>
      </c>
      <c r="BE524" s="17">
        <v>0.46800364716127402</v>
      </c>
      <c r="BF524" s="17"/>
      <c r="BG524" s="17">
        <v>0.25222238788830298</v>
      </c>
      <c r="BH524" s="17">
        <v>0.25421259541625002</v>
      </c>
      <c r="BI524" s="17"/>
      <c r="BJ524" s="17">
        <v>0.24017508741473301</v>
      </c>
      <c r="BK524" s="17">
        <v>0.30997032376961697</v>
      </c>
      <c r="BL524" s="17"/>
      <c r="BM524" s="17">
        <v>0.31176673874083599</v>
      </c>
      <c r="BN524" s="17">
        <v>0.28764427802415599</v>
      </c>
      <c r="BO524" s="17">
        <v>0.22318876820535999</v>
      </c>
      <c r="BP524" s="17">
        <v>0.22577641743565599</v>
      </c>
      <c r="BQ524" s="17">
        <v>0.259505367873204</v>
      </c>
      <c r="BR524" s="17"/>
      <c r="BS524" s="17">
        <v>0.211988100743044</v>
      </c>
      <c r="BT524" s="17"/>
      <c r="BU524" s="17">
        <v>0.28717390281482502</v>
      </c>
      <c r="BV524" s="17">
        <v>0.18461777654950301</v>
      </c>
      <c r="BW524" s="17">
        <v>0.150420595408504</v>
      </c>
      <c r="BX524" s="17">
        <v>0.25146776620947497</v>
      </c>
      <c r="BY524" s="17">
        <v>0.41336551703908397</v>
      </c>
      <c r="BZ524" s="17"/>
      <c r="CA524" s="17">
        <v>0.15615488151579399</v>
      </c>
      <c r="CB524" s="17"/>
      <c r="CC524" s="17">
        <v>0.26042476868179798</v>
      </c>
      <c r="CD524" s="17">
        <v>0.203435363425924</v>
      </c>
      <c r="CE524" s="17"/>
      <c r="CF524" s="17">
        <v>0.25388569592430799</v>
      </c>
      <c r="CG524" s="17"/>
      <c r="CH524" s="17">
        <v>0.21415605114285499</v>
      </c>
      <c r="CI524" s="17">
        <v>0.16041338333593899</v>
      </c>
    </row>
    <row r="525" spans="2:87" x14ac:dyDescent="0.35"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  <c r="BA525" s="17"/>
      <c r="BB525" s="17"/>
      <c r="BC525" s="17"/>
      <c r="BD525" s="17"/>
      <c r="BE525" s="17"/>
      <c r="BF525" s="17"/>
      <c r="BG525" s="17"/>
      <c r="BH525" s="17"/>
      <c r="BI525" s="17"/>
      <c r="BJ525" s="17"/>
      <c r="BK525" s="17"/>
      <c r="BL525" s="17"/>
      <c r="BM525" s="17"/>
      <c r="BN525" s="17"/>
      <c r="BO525" s="17"/>
      <c r="BP525" s="17"/>
      <c r="BQ525" s="17"/>
      <c r="BR525" s="17"/>
      <c r="BS525" s="17"/>
      <c r="BT525" s="17"/>
      <c r="BU525" s="17"/>
      <c r="BV525" s="17"/>
      <c r="BW525" s="17"/>
      <c r="BX525" s="17"/>
      <c r="BY525" s="17"/>
      <c r="BZ525" s="17"/>
      <c r="CA525" s="17"/>
      <c r="CB525" s="17"/>
      <c r="CC525" s="17"/>
      <c r="CD525" s="17"/>
      <c r="CE525" s="17"/>
      <c r="CF525" s="17"/>
      <c r="CG525" s="17"/>
      <c r="CH525" s="17"/>
      <c r="CI525" s="17"/>
    </row>
    <row r="526" spans="2:87" x14ac:dyDescent="0.35">
      <c r="B526" s="6" t="s">
        <v>222</v>
      </c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  <c r="BA526" s="17"/>
      <c r="BB526" s="17"/>
      <c r="BC526" s="17"/>
      <c r="BD526" s="17"/>
      <c r="BE526" s="17"/>
      <c r="BF526" s="17"/>
      <c r="BG526" s="17"/>
      <c r="BH526" s="17"/>
      <c r="BI526" s="17"/>
      <c r="BJ526" s="17"/>
      <c r="BK526" s="17"/>
      <c r="BL526" s="17"/>
      <c r="BM526" s="17"/>
      <c r="BN526" s="17"/>
      <c r="BO526" s="17"/>
      <c r="BP526" s="17"/>
      <c r="BQ526" s="17"/>
      <c r="BR526" s="17"/>
      <c r="BS526" s="17"/>
      <c r="BT526" s="17"/>
      <c r="BU526" s="17"/>
      <c r="BV526" s="17"/>
      <c r="BW526" s="17"/>
      <c r="BX526" s="17"/>
      <c r="BY526" s="17"/>
      <c r="BZ526" s="17"/>
      <c r="CA526" s="17"/>
      <c r="CB526" s="17"/>
      <c r="CC526" s="17"/>
      <c r="CD526" s="17"/>
      <c r="CE526" s="17"/>
      <c r="CF526" s="17"/>
      <c r="CG526" s="17"/>
      <c r="CH526" s="17"/>
      <c r="CI526" s="17"/>
    </row>
    <row r="527" spans="2:87" x14ac:dyDescent="0.35">
      <c r="B527" s="24" t="s">
        <v>163</v>
      </c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  <c r="BA527" s="17"/>
      <c r="BB527" s="17"/>
      <c r="BC527" s="17"/>
      <c r="BD527" s="17"/>
      <c r="BE527" s="17"/>
      <c r="BF527" s="17"/>
      <c r="BG527" s="17"/>
      <c r="BH527" s="17"/>
      <c r="BI527" s="17"/>
      <c r="BJ527" s="17"/>
      <c r="BK527" s="17"/>
      <c r="BL527" s="17"/>
      <c r="BM527" s="17"/>
      <c r="BN527" s="17"/>
      <c r="BO527" s="17"/>
      <c r="BP527" s="17"/>
      <c r="BQ527" s="17"/>
      <c r="BR527" s="17"/>
      <c r="BS527" s="17"/>
      <c r="BT527" s="17"/>
      <c r="BU527" s="17"/>
      <c r="BV527" s="17"/>
      <c r="BW527" s="17"/>
      <c r="BX527" s="17"/>
      <c r="BY527" s="17"/>
      <c r="BZ527" s="17"/>
      <c r="CA527" s="17"/>
      <c r="CB527" s="17"/>
      <c r="CC527" s="17"/>
      <c r="CD527" s="17"/>
      <c r="CE527" s="17"/>
      <c r="CF527" s="17"/>
      <c r="CG527" s="17"/>
      <c r="CH527" s="17"/>
      <c r="CI527" s="17"/>
    </row>
    <row r="528" spans="2:87" x14ac:dyDescent="0.35">
      <c r="B528" t="s">
        <v>157</v>
      </c>
      <c r="C528" s="17">
        <v>0.114532906181287</v>
      </c>
      <c r="D528" s="17">
        <v>0.11421541587297</v>
      </c>
      <c r="E528" s="17">
        <v>0.112365204341748</v>
      </c>
      <c r="F528" s="17"/>
      <c r="G528" s="17">
        <v>0.28267763549108899</v>
      </c>
      <c r="H528" s="17">
        <v>0.21896771447029501</v>
      </c>
      <c r="I528" s="17">
        <v>5.9169687849018202E-2</v>
      </c>
      <c r="J528" s="17">
        <v>8.04905349724514E-2</v>
      </c>
      <c r="K528" s="17">
        <v>8.9923340241087293E-2</v>
      </c>
      <c r="L528" s="17">
        <v>1.6529692263659301E-2</v>
      </c>
      <c r="M528" s="17"/>
      <c r="N528" s="17">
        <v>0.18517738374613299</v>
      </c>
      <c r="O528" s="17">
        <v>6.3468312458915196E-2</v>
      </c>
      <c r="P528" s="17">
        <v>4.5785188891344898E-2</v>
      </c>
      <c r="Q528" s="17">
        <v>0.16483441726641199</v>
      </c>
      <c r="R528" s="17"/>
      <c r="S528" s="17">
        <v>0.13076887227488401</v>
      </c>
      <c r="T528" s="17">
        <v>8.4598084871223903E-2</v>
      </c>
      <c r="U528" s="17">
        <v>0.119510982677643</v>
      </c>
      <c r="V528" s="17">
        <v>0.111348176507406</v>
      </c>
      <c r="W528" s="17">
        <v>0.10718420638758699</v>
      </c>
      <c r="X528" s="17">
        <v>0.18208069411875899</v>
      </c>
      <c r="Y528" s="17">
        <v>0.232270855881508</v>
      </c>
      <c r="Z528" s="17">
        <v>0.118438874615214</v>
      </c>
      <c r="AA528" s="17">
        <v>8.2399966622037205E-2</v>
      </c>
      <c r="AB528" s="17">
        <v>0</v>
      </c>
      <c r="AC528" s="17">
        <v>5.2769261017511698E-2</v>
      </c>
      <c r="AD528" s="17">
        <v>0.15469001272496499</v>
      </c>
      <c r="AE528" s="17"/>
      <c r="AF528" s="17">
        <v>0.13580171776868999</v>
      </c>
      <c r="AG528" s="17">
        <v>9.4965413464637896E-2</v>
      </c>
      <c r="AH528" s="17">
        <v>0.10482930519600001</v>
      </c>
      <c r="AI528" s="17">
        <v>0.15361312591874701</v>
      </c>
      <c r="AJ528" s="17">
        <v>0.154426771816221</v>
      </c>
      <c r="AK528" s="17"/>
      <c r="AL528" s="17">
        <v>0.113375942436736</v>
      </c>
      <c r="AM528" s="17">
        <v>0.112059253729754</v>
      </c>
      <c r="AN528" s="17">
        <v>0.13080089745275</v>
      </c>
      <c r="AO528" s="17">
        <v>9.20220225556799E-2</v>
      </c>
      <c r="AP528" s="17"/>
      <c r="AQ528" s="17">
        <v>7.3137732481184506E-2</v>
      </c>
      <c r="AR528" s="17">
        <v>0.182648791566207</v>
      </c>
      <c r="AS528" s="17"/>
      <c r="AT528" s="17">
        <v>0.14539098779832499</v>
      </c>
      <c r="AU528" s="17">
        <v>8.8429610603415598E-3</v>
      </c>
      <c r="AV528" s="17"/>
      <c r="AW528" s="17">
        <v>7.3947652446731599E-2</v>
      </c>
      <c r="AX528" s="17">
        <v>8.6586302355993697E-2</v>
      </c>
      <c r="AY528" s="17">
        <v>0.17327098164388299</v>
      </c>
      <c r="AZ528" s="17"/>
      <c r="BA528" s="17">
        <v>0.229314547937953</v>
      </c>
      <c r="BB528" s="17">
        <v>8.7849268428346894E-2</v>
      </c>
      <c r="BC528" s="17">
        <v>7.6364740232594E-2</v>
      </c>
      <c r="BD528" s="17">
        <v>7.0732782506285896E-2</v>
      </c>
      <c r="BE528" s="17">
        <v>5.7608522395946299E-2</v>
      </c>
      <c r="BF528" s="17"/>
      <c r="BG528" s="17">
        <v>0.13241241321386299</v>
      </c>
      <c r="BH528" s="17">
        <v>0.10087170758589301</v>
      </c>
      <c r="BI528" s="17"/>
      <c r="BJ528" s="17">
        <v>0.13465470232274401</v>
      </c>
      <c r="BK528" s="17">
        <v>2.9075253150253E-2</v>
      </c>
      <c r="BL528" s="17"/>
      <c r="BM528" s="17">
        <v>8.4609753241456698E-2</v>
      </c>
      <c r="BN528" s="17">
        <v>0.119949567138983</v>
      </c>
      <c r="BO528" s="17">
        <v>0.14477314219642501</v>
      </c>
      <c r="BP528" s="17">
        <v>0.217772533578137</v>
      </c>
      <c r="BQ528" s="17">
        <v>6.53432491249126E-2</v>
      </c>
      <c r="BR528" s="17"/>
      <c r="BS528" s="17">
        <v>8.4450871034658301E-2</v>
      </c>
      <c r="BT528" s="17"/>
      <c r="BU528" s="17">
        <v>0.125861839801476</v>
      </c>
      <c r="BV528" s="17">
        <v>0.16543658997775201</v>
      </c>
      <c r="BW528" s="17">
        <v>0.14521000073283699</v>
      </c>
      <c r="BX528" s="17">
        <v>6.0264035080926197E-2</v>
      </c>
      <c r="BY528" s="17">
        <v>4.09172177880733E-2</v>
      </c>
      <c r="BZ528" s="17"/>
      <c r="CA528" s="17">
        <v>0.17620392930216999</v>
      </c>
      <c r="CB528" s="17"/>
      <c r="CC528" s="17">
        <v>0.10634971304959299</v>
      </c>
      <c r="CD528" s="17">
        <v>0.15096394554343501</v>
      </c>
      <c r="CE528" s="17"/>
      <c r="CF528" s="17">
        <v>0.10655605810926599</v>
      </c>
      <c r="CG528" s="17"/>
      <c r="CH528" s="17">
        <v>9.6931876789950994E-2</v>
      </c>
      <c r="CI528" s="17">
        <v>0.234652141895034</v>
      </c>
    </row>
    <row r="529" spans="2:87" x14ac:dyDescent="0.35">
      <c r="B529" t="s">
        <v>158</v>
      </c>
      <c r="C529" s="17">
        <v>0.25399327467944799</v>
      </c>
      <c r="D529" s="17">
        <v>0.24561899751570601</v>
      </c>
      <c r="E529" s="17">
        <v>0.263380077175972</v>
      </c>
      <c r="F529" s="17"/>
      <c r="G529" s="17">
        <v>0.21575257573869799</v>
      </c>
      <c r="H529" s="17">
        <v>0.35537317893952503</v>
      </c>
      <c r="I529" s="17">
        <v>0.313753866894392</v>
      </c>
      <c r="J529" s="17">
        <v>0.237349110967815</v>
      </c>
      <c r="K529" s="17">
        <v>0.17279181460391099</v>
      </c>
      <c r="L529" s="17">
        <v>0.211145196058733</v>
      </c>
      <c r="M529" s="17"/>
      <c r="N529" s="17">
        <v>0.26569565253378302</v>
      </c>
      <c r="O529" s="17">
        <v>0.29402614056795801</v>
      </c>
      <c r="P529" s="17">
        <v>0.23494194644344901</v>
      </c>
      <c r="Q529" s="17">
        <v>0.213421394291024</v>
      </c>
      <c r="R529" s="17"/>
      <c r="S529" s="17">
        <v>0.41449009400731901</v>
      </c>
      <c r="T529" s="17">
        <v>0.23276244607333399</v>
      </c>
      <c r="U529" s="17">
        <v>0.33080820774481101</v>
      </c>
      <c r="V529" s="17">
        <v>0.23852447009382699</v>
      </c>
      <c r="W529" s="17">
        <v>0.25626139009391202</v>
      </c>
      <c r="X529" s="17">
        <v>0.14818924908457401</v>
      </c>
      <c r="Y529" s="17">
        <v>0.233093447519719</v>
      </c>
      <c r="Z529" s="17">
        <v>0.11218100122963499</v>
      </c>
      <c r="AA529" s="17">
        <v>0.21207085041155799</v>
      </c>
      <c r="AB529" s="17">
        <v>0.321767464354697</v>
      </c>
      <c r="AC529" s="17">
        <v>0.22446691546470199</v>
      </c>
      <c r="AD529" s="17">
        <v>0.13781091449201899</v>
      </c>
      <c r="AE529" s="17"/>
      <c r="AF529" s="17">
        <v>0.21422392096700299</v>
      </c>
      <c r="AG529" s="17">
        <v>0.22391391909026101</v>
      </c>
      <c r="AH529" s="17">
        <v>0.27455530958000901</v>
      </c>
      <c r="AI529" s="17">
        <v>0.34681621150056202</v>
      </c>
      <c r="AJ529" s="17">
        <v>0.31240508054072302</v>
      </c>
      <c r="AK529" s="17"/>
      <c r="AL529" s="17">
        <v>0.27949655889501701</v>
      </c>
      <c r="AM529" s="17">
        <v>0.23121964728140401</v>
      </c>
      <c r="AN529" s="17">
        <v>0.28730938307762099</v>
      </c>
      <c r="AO529" s="17">
        <v>0.15060081248058599</v>
      </c>
      <c r="AP529" s="17"/>
      <c r="AQ529" s="17">
        <v>0.244562866480765</v>
      </c>
      <c r="AR529" s="17">
        <v>0.26951104031677298</v>
      </c>
      <c r="AS529" s="17"/>
      <c r="AT529" s="17">
        <v>0.26223747365411398</v>
      </c>
      <c r="AU529" s="17">
        <v>0.243170529742985</v>
      </c>
      <c r="AV529" s="17"/>
      <c r="AW529" s="17">
        <v>0.20972447902598801</v>
      </c>
      <c r="AX529" s="17">
        <v>0.30554612019335903</v>
      </c>
      <c r="AY529" s="17">
        <v>0.26474644104513501</v>
      </c>
      <c r="AZ529" s="17"/>
      <c r="BA529" s="17">
        <v>0.27091987731026901</v>
      </c>
      <c r="BB529" s="17">
        <v>0.26160288582788899</v>
      </c>
      <c r="BC529" s="17">
        <v>0.27215669743034798</v>
      </c>
      <c r="BD529" s="17">
        <v>0.15568172938511399</v>
      </c>
      <c r="BE529" s="17">
        <v>0.21329536764926099</v>
      </c>
      <c r="BF529" s="17"/>
      <c r="BG529" s="17">
        <v>0.22376410158285701</v>
      </c>
      <c r="BH529" s="17">
        <v>0.27709048515033302</v>
      </c>
      <c r="BI529" s="17"/>
      <c r="BJ529" s="17">
        <v>0.25227974712317702</v>
      </c>
      <c r="BK529" s="17">
        <v>0.253033157708972</v>
      </c>
      <c r="BL529" s="17"/>
      <c r="BM529" s="17">
        <v>0.27348144041239603</v>
      </c>
      <c r="BN529" s="17">
        <v>0.23710556158888399</v>
      </c>
      <c r="BO529" s="17">
        <v>0.257064189289062</v>
      </c>
      <c r="BP529" s="17">
        <v>0.29865214038643501</v>
      </c>
      <c r="BQ529" s="17">
        <v>0.150908198308603</v>
      </c>
      <c r="BR529" s="17"/>
      <c r="BS529" s="17">
        <v>0.24242224494276299</v>
      </c>
      <c r="BT529" s="17"/>
      <c r="BU529" s="17">
        <v>0.20374132461199801</v>
      </c>
      <c r="BV529" s="17">
        <v>0.29119297106216302</v>
      </c>
      <c r="BW529" s="17">
        <v>0.37309235273630398</v>
      </c>
      <c r="BX529" s="17">
        <v>0.19853096947364299</v>
      </c>
      <c r="BY529" s="17">
        <v>0.28121303134409398</v>
      </c>
      <c r="BZ529" s="17"/>
      <c r="CA529" s="17">
        <v>0.25488557288638403</v>
      </c>
      <c r="CB529" s="17"/>
      <c r="CC529" s="17">
        <v>0.24227951996564601</v>
      </c>
      <c r="CD529" s="17">
        <v>0.28867878829917898</v>
      </c>
      <c r="CE529" s="17"/>
      <c r="CF529" s="17">
        <v>0.24921308942279499</v>
      </c>
      <c r="CG529" s="17"/>
      <c r="CH529" s="17">
        <v>0.274628952665042</v>
      </c>
      <c r="CI529" s="17">
        <v>0.321580184112984</v>
      </c>
    </row>
    <row r="530" spans="2:87" x14ac:dyDescent="0.35">
      <c r="B530" t="s">
        <v>159</v>
      </c>
      <c r="C530" s="17">
        <v>0.247307468616174</v>
      </c>
      <c r="D530" s="17">
        <v>0.31331524311981701</v>
      </c>
      <c r="E530" s="17">
        <v>0.188402248132961</v>
      </c>
      <c r="F530" s="17"/>
      <c r="G530" s="17">
        <v>0.207690544125676</v>
      </c>
      <c r="H530" s="17">
        <v>0.143067035850899</v>
      </c>
      <c r="I530" s="17">
        <v>0.206421382334671</v>
      </c>
      <c r="J530" s="17">
        <v>0.31455693208861402</v>
      </c>
      <c r="K530" s="17">
        <v>0.242478393075795</v>
      </c>
      <c r="L530" s="17">
        <v>0.33384440127096199</v>
      </c>
      <c r="M530" s="17"/>
      <c r="N530" s="17">
        <v>0.27938078666524402</v>
      </c>
      <c r="O530" s="17">
        <v>0.25180854572401701</v>
      </c>
      <c r="P530" s="17">
        <v>0.26725547728858401</v>
      </c>
      <c r="Q530" s="17">
        <v>0.191167501945291</v>
      </c>
      <c r="R530" s="17"/>
      <c r="S530" s="17">
        <v>0.164717546698574</v>
      </c>
      <c r="T530" s="17">
        <v>0.21271789626110199</v>
      </c>
      <c r="U530" s="17">
        <v>0.22961041471876201</v>
      </c>
      <c r="V530" s="17">
        <v>0.31888538102811098</v>
      </c>
      <c r="W530" s="17">
        <v>0.246443090491028</v>
      </c>
      <c r="X530" s="17">
        <v>0.19513990982356599</v>
      </c>
      <c r="Y530" s="17">
        <v>0.27307845743507098</v>
      </c>
      <c r="Z530" s="17">
        <v>0.27754727988412398</v>
      </c>
      <c r="AA530" s="17">
        <v>0.29057966790228901</v>
      </c>
      <c r="AB530" s="17">
        <v>0.295610931182547</v>
      </c>
      <c r="AC530" s="17">
        <v>0.33154436951590499</v>
      </c>
      <c r="AD530" s="17">
        <v>0.14313098180073699</v>
      </c>
      <c r="AE530" s="17"/>
      <c r="AF530" s="17">
        <v>0.19603322109364399</v>
      </c>
      <c r="AG530" s="17">
        <v>0.30468469766749801</v>
      </c>
      <c r="AH530" s="17">
        <v>0.191218068392738</v>
      </c>
      <c r="AI530" s="17">
        <v>0.23236021623228401</v>
      </c>
      <c r="AJ530" s="17">
        <v>0.285771804980674</v>
      </c>
      <c r="AK530" s="17"/>
      <c r="AL530" s="17">
        <v>0.279105455643194</v>
      </c>
      <c r="AM530" s="17">
        <v>0.23842530718719401</v>
      </c>
      <c r="AN530" s="17">
        <v>0.24346348854212099</v>
      </c>
      <c r="AO530" s="17">
        <v>0.12025928277212999</v>
      </c>
      <c r="AP530" s="17"/>
      <c r="AQ530" s="17">
        <v>0.28483937519977598</v>
      </c>
      <c r="AR530" s="17">
        <v>0.18554860112965199</v>
      </c>
      <c r="AS530" s="17"/>
      <c r="AT530" s="17">
        <v>0.23124377757689099</v>
      </c>
      <c r="AU530" s="17">
        <v>0.33553825697774098</v>
      </c>
      <c r="AV530" s="17"/>
      <c r="AW530" s="17">
        <v>0.26393502962547899</v>
      </c>
      <c r="AX530" s="17">
        <v>0.30045007797720702</v>
      </c>
      <c r="AY530" s="17">
        <v>0.205328630778986</v>
      </c>
      <c r="AZ530" s="17"/>
      <c r="BA530" s="17">
        <v>0.218851904707553</v>
      </c>
      <c r="BB530" s="17">
        <v>0.30976004602679902</v>
      </c>
      <c r="BC530" s="17">
        <v>0.235692396180712</v>
      </c>
      <c r="BD530" s="17">
        <v>0.193656345508464</v>
      </c>
      <c r="BE530" s="17">
        <v>0.16972225427123899</v>
      </c>
      <c r="BF530" s="17"/>
      <c r="BG530" s="17">
        <v>0.24256116659635599</v>
      </c>
      <c r="BH530" s="17">
        <v>0.250933976571249</v>
      </c>
      <c r="BI530" s="17"/>
      <c r="BJ530" s="17">
        <v>0.225221872403468</v>
      </c>
      <c r="BK530" s="17">
        <v>0.34080859001208003</v>
      </c>
      <c r="BL530" s="17"/>
      <c r="BM530" s="17">
        <v>0.21798977432613401</v>
      </c>
      <c r="BN530" s="17">
        <v>0.25568827866766602</v>
      </c>
      <c r="BO530" s="17">
        <v>0.248147271096778</v>
      </c>
      <c r="BP530" s="17">
        <v>0.20379906112256499</v>
      </c>
      <c r="BQ530" s="17">
        <v>0.337030157543529</v>
      </c>
      <c r="BR530" s="17"/>
      <c r="BS530" s="17">
        <v>0.27085517973915002</v>
      </c>
      <c r="BT530" s="17"/>
      <c r="BU530" s="17">
        <v>0.30825837742798101</v>
      </c>
      <c r="BV530" s="17">
        <v>0.25380587082967598</v>
      </c>
      <c r="BW530" s="17">
        <v>0.22832816225753799</v>
      </c>
      <c r="BX530" s="17">
        <v>0.28076153805418003</v>
      </c>
      <c r="BY530" s="17">
        <v>0.123700334411509</v>
      </c>
      <c r="BZ530" s="17"/>
      <c r="CA530" s="17">
        <v>0.22028272179584099</v>
      </c>
      <c r="CB530" s="17"/>
      <c r="CC530" s="17">
        <v>0.265505710642573</v>
      </c>
      <c r="CD530" s="17">
        <v>0.206350259222146</v>
      </c>
      <c r="CE530" s="17"/>
      <c r="CF530" s="17">
        <v>0.26721260883189701</v>
      </c>
      <c r="CG530" s="17"/>
      <c r="CH530" s="17">
        <v>0.25578013963696</v>
      </c>
      <c r="CI530" s="17">
        <v>0.23218028532583199</v>
      </c>
    </row>
    <row r="531" spans="2:87" x14ac:dyDescent="0.35">
      <c r="B531" t="s">
        <v>160</v>
      </c>
      <c r="C531" s="17">
        <v>0.113495332846777</v>
      </c>
      <c r="D531" s="17">
        <v>0.105962859211485</v>
      </c>
      <c r="E531" s="17">
        <v>0.121167617101557</v>
      </c>
      <c r="F531" s="17"/>
      <c r="G531" s="17">
        <v>0.128492421051071</v>
      </c>
      <c r="H531" s="17">
        <v>0.105186180040397</v>
      </c>
      <c r="I531" s="17">
        <v>0.103897006919094</v>
      </c>
      <c r="J531" s="17">
        <v>7.4366176963623604E-2</v>
      </c>
      <c r="K531" s="17">
        <v>0.23995930316926001</v>
      </c>
      <c r="L531" s="17">
        <v>7.9856234835324294E-2</v>
      </c>
      <c r="M531" s="17"/>
      <c r="N531" s="17">
        <v>7.9538703256009299E-2</v>
      </c>
      <c r="O531" s="17">
        <v>8.2191689400016796E-2</v>
      </c>
      <c r="P531" s="17">
        <v>0.146017726677795</v>
      </c>
      <c r="Q531" s="17">
        <v>0.15423543238915199</v>
      </c>
      <c r="R531" s="17"/>
      <c r="S531" s="17">
        <v>6.8601066062166496E-2</v>
      </c>
      <c r="T531" s="17">
        <v>0.138791300272916</v>
      </c>
      <c r="U531" s="17">
        <v>0.10117092798117799</v>
      </c>
      <c r="V531" s="17">
        <v>9.0283957868821194E-2</v>
      </c>
      <c r="W531" s="17">
        <v>0.101129653341008</v>
      </c>
      <c r="X531" s="17">
        <v>0.13613757286561601</v>
      </c>
      <c r="Y531" s="17">
        <v>5.6494058259683198E-2</v>
      </c>
      <c r="Z531" s="17">
        <v>0.10262702972747</v>
      </c>
      <c r="AA531" s="17">
        <v>0.130165136694575</v>
      </c>
      <c r="AB531" s="17">
        <v>0.148696662074838</v>
      </c>
      <c r="AC531" s="17">
        <v>0.18629609606692399</v>
      </c>
      <c r="AD531" s="17">
        <v>0.13668407843937</v>
      </c>
      <c r="AE531" s="17"/>
      <c r="AF531" s="17">
        <v>0.176328341723723</v>
      </c>
      <c r="AG531" s="17">
        <v>0.12519706633783001</v>
      </c>
      <c r="AH531" s="17">
        <v>0.10924724199637</v>
      </c>
      <c r="AI531" s="17">
        <v>4.8288809785024797E-2</v>
      </c>
      <c r="AJ531" s="17">
        <v>6.8765041842643496E-2</v>
      </c>
      <c r="AK531" s="17"/>
      <c r="AL531" s="17">
        <v>5.9991286334789597E-2</v>
      </c>
      <c r="AM531" s="17">
        <v>0.13853305601149801</v>
      </c>
      <c r="AN531" s="17">
        <v>0.110855303928343</v>
      </c>
      <c r="AO531" s="17">
        <v>0.28812710082424497</v>
      </c>
      <c r="AP531" s="17"/>
      <c r="AQ531" s="17">
        <v>0.11447665602029</v>
      </c>
      <c r="AR531" s="17">
        <v>0.111880562552615</v>
      </c>
      <c r="AS531" s="17"/>
      <c r="AT531" s="17">
        <v>0.104399754588738</v>
      </c>
      <c r="AU531" s="17">
        <v>9.0584537812513702E-2</v>
      </c>
      <c r="AV531" s="17"/>
      <c r="AW531" s="17">
        <v>0.1140072187458</v>
      </c>
      <c r="AX531" s="17">
        <v>9.73143520369881E-2</v>
      </c>
      <c r="AY531" s="17">
        <v>0.123399839829615</v>
      </c>
      <c r="AZ531" s="17"/>
      <c r="BA531" s="17">
        <v>8.6289687083463004E-2</v>
      </c>
      <c r="BB531" s="17">
        <v>0.130837391926971</v>
      </c>
      <c r="BC531" s="17">
        <v>0.106933555875624</v>
      </c>
      <c r="BD531" s="17">
        <v>0.16892136884717501</v>
      </c>
      <c r="BE531" s="17">
        <v>4.5807572667653701E-2</v>
      </c>
      <c r="BF531" s="17"/>
      <c r="BG531" s="17">
        <v>0.13501411728838</v>
      </c>
      <c r="BH531" s="17">
        <v>9.7053470817102305E-2</v>
      </c>
      <c r="BI531" s="17"/>
      <c r="BJ531" s="17">
        <v>0.125848019861491</v>
      </c>
      <c r="BK531" s="17">
        <v>6.7591712684604094E-2</v>
      </c>
      <c r="BL531" s="17"/>
      <c r="BM531" s="17">
        <v>9.3727406677307598E-2</v>
      </c>
      <c r="BN531" s="17">
        <v>7.8413879583498894E-2</v>
      </c>
      <c r="BO531" s="17">
        <v>0.126697058873875</v>
      </c>
      <c r="BP531" s="17">
        <v>2.6343359067226801E-2</v>
      </c>
      <c r="BQ531" s="17">
        <v>0.18763822119901299</v>
      </c>
      <c r="BR531" s="17"/>
      <c r="BS531" s="17">
        <v>0.16630052322000599</v>
      </c>
      <c r="BT531" s="17"/>
      <c r="BU531" s="17">
        <v>4.1799318909173898E-2</v>
      </c>
      <c r="BV531" s="17">
        <v>9.6262490336859796E-2</v>
      </c>
      <c r="BW531" s="17">
        <v>0.102360077683486</v>
      </c>
      <c r="BX531" s="17">
        <v>0.18476621619445599</v>
      </c>
      <c r="BY531" s="17">
        <v>0.14080389941724</v>
      </c>
      <c r="BZ531" s="17"/>
      <c r="CA531" s="17">
        <v>0.14152601366515399</v>
      </c>
      <c r="CB531" s="17"/>
      <c r="CC531" s="17">
        <v>0.109572512649094</v>
      </c>
      <c r="CD531" s="17">
        <v>0.13469802949382501</v>
      </c>
      <c r="CE531" s="17"/>
      <c r="CF531" s="17">
        <v>9.1567250153324703E-2</v>
      </c>
      <c r="CG531" s="17"/>
      <c r="CH531" s="17">
        <v>0.13713496073779899</v>
      </c>
      <c r="CI531" s="17">
        <v>7.4642544893747498E-2</v>
      </c>
    </row>
    <row r="532" spans="2:87" x14ac:dyDescent="0.35">
      <c r="B532" t="s">
        <v>161</v>
      </c>
      <c r="C532" s="17">
        <v>0.27067101767631402</v>
      </c>
      <c r="D532" s="17">
        <v>0.220887484280022</v>
      </c>
      <c r="E532" s="17">
        <v>0.31468485324776102</v>
      </c>
      <c r="F532" s="17"/>
      <c r="G532" s="17">
        <v>0.16538682359346599</v>
      </c>
      <c r="H532" s="17">
        <v>0.17740589069888399</v>
      </c>
      <c r="I532" s="17">
        <v>0.31675805600282497</v>
      </c>
      <c r="J532" s="17">
        <v>0.29323724500749698</v>
      </c>
      <c r="K532" s="17">
        <v>0.25484714890994697</v>
      </c>
      <c r="L532" s="17">
        <v>0.35862447557132199</v>
      </c>
      <c r="M532" s="17"/>
      <c r="N532" s="17">
        <v>0.19020747379882999</v>
      </c>
      <c r="O532" s="17">
        <v>0.30850531184909302</v>
      </c>
      <c r="P532" s="17">
        <v>0.305999660698826</v>
      </c>
      <c r="Q532" s="17">
        <v>0.27634125410812099</v>
      </c>
      <c r="R532" s="17"/>
      <c r="S532" s="17">
        <v>0.221422420957056</v>
      </c>
      <c r="T532" s="17">
        <v>0.33113027252142402</v>
      </c>
      <c r="U532" s="17">
        <v>0.218899466877606</v>
      </c>
      <c r="V532" s="17">
        <v>0.24095801450183399</v>
      </c>
      <c r="W532" s="17">
        <v>0.288981659686465</v>
      </c>
      <c r="X532" s="17">
        <v>0.33845257410748403</v>
      </c>
      <c r="Y532" s="17">
        <v>0.20506318090401901</v>
      </c>
      <c r="Z532" s="17">
        <v>0.38920581454355702</v>
      </c>
      <c r="AA532" s="17">
        <v>0.28478437836954001</v>
      </c>
      <c r="AB532" s="17">
        <v>0.233924942387918</v>
      </c>
      <c r="AC532" s="17">
        <v>0.204923357934957</v>
      </c>
      <c r="AD532" s="17">
        <v>0.427684012542909</v>
      </c>
      <c r="AE532" s="17"/>
      <c r="AF532" s="17">
        <v>0.27761279844693998</v>
      </c>
      <c r="AG532" s="17">
        <v>0.25123890343977401</v>
      </c>
      <c r="AH532" s="17">
        <v>0.320150074834884</v>
      </c>
      <c r="AI532" s="17">
        <v>0.21892163656338201</v>
      </c>
      <c r="AJ532" s="17">
        <v>0.17863130081973699</v>
      </c>
      <c r="AK532" s="17"/>
      <c r="AL532" s="17">
        <v>0.26803075669026399</v>
      </c>
      <c r="AM532" s="17">
        <v>0.27976273579015098</v>
      </c>
      <c r="AN532" s="17">
        <v>0.22757092699916501</v>
      </c>
      <c r="AO532" s="17">
        <v>0.348990781367359</v>
      </c>
      <c r="AP532" s="17"/>
      <c r="AQ532" s="17">
        <v>0.282983369817985</v>
      </c>
      <c r="AR532" s="17">
        <v>0.250411004434752</v>
      </c>
      <c r="AS532" s="17"/>
      <c r="AT532" s="17">
        <v>0.25672800638193199</v>
      </c>
      <c r="AU532" s="17">
        <v>0.32186371440641898</v>
      </c>
      <c r="AV532" s="17"/>
      <c r="AW532" s="17">
        <v>0.33838562015600099</v>
      </c>
      <c r="AX532" s="17">
        <v>0.210103147436452</v>
      </c>
      <c r="AY532" s="17">
        <v>0.233254106702381</v>
      </c>
      <c r="AZ532" s="17"/>
      <c r="BA532" s="17">
        <v>0.194623982960762</v>
      </c>
      <c r="BB532" s="17">
        <v>0.20995040778999399</v>
      </c>
      <c r="BC532" s="17">
        <v>0.30885261028072097</v>
      </c>
      <c r="BD532" s="17">
        <v>0.41100777375295999</v>
      </c>
      <c r="BE532" s="17">
        <v>0.51356628301590002</v>
      </c>
      <c r="BF532" s="17"/>
      <c r="BG532" s="17">
        <v>0.26624820131854499</v>
      </c>
      <c r="BH532" s="17">
        <v>0.27405035987542298</v>
      </c>
      <c r="BI532" s="17"/>
      <c r="BJ532" s="17">
        <v>0.26199565828912003</v>
      </c>
      <c r="BK532" s="17">
        <v>0.30949128644409002</v>
      </c>
      <c r="BL532" s="17"/>
      <c r="BM532" s="17">
        <v>0.33019162534270602</v>
      </c>
      <c r="BN532" s="17">
        <v>0.308842713020968</v>
      </c>
      <c r="BO532" s="17">
        <v>0.22331833854386099</v>
      </c>
      <c r="BP532" s="17">
        <v>0.25343290584563599</v>
      </c>
      <c r="BQ532" s="17">
        <v>0.25908017382394199</v>
      </c>
      <c r="BR532" s="17"/>
      <c r="BS532" s="17">
        <v>0.23597118106342199</v>
      </c>
      <c r="BT532" s="17"/>
      <c r="BU532" s="17">
        <v>0.32033913924937102</v>
      </c>
      <c r="BV532" s="17">
        <v>0.19330207779354999</v>
      </c>
      <c r="BW532" s="17">
        <v>0.151009406589835</v>
      </c>
      <c r="BX532" s="17">
        <v>0.27567724119679499</v>
      </c>
      <c r="BY532" s="17">
        <v>0.41336551703908397</v>
      </c>
      <c r="BZ532" s="17"/>
      <c r="CA532" s="17">
        <v>0.207101762350451</v>
      </c>
      <c r="CB532" s="17"/>
      <c r="CC532" s="17">
        <v>0.27629254369309397</v>
      </c>
      <c r="CD532" s="17">
        <v>0.219308977441415</v>
      </c>
      <c r="CE532" s="17"/>
      <c r="CF532" s="17">
        <v>0.28545099348271802</v>
      </c>
      <c r="CG532" s="17"/>
      <c r="CH532" s="17">
        <v>0.23552407017024801</v>
      </c>
      <c r="CI532" s="17">
        <v>0.13694484377240301</v>
      </c>
    </row>
    <row r="533" spans="2:87" x14ac:dyDescent="0.35"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  <c r="BA533" s="17"/>
      <c r="BB533" s="17"/>
      <c r="BC533" s="17"/>
      <c r="BD533" s="17"/>
      <c r="BE533" s="17"/>
      <c r="BF533" s="17"/>
      <c r="BG533" s="17"/>
      <c r="BH533" s="17"/>
      <c r="BI533" s="17"/>
      <c r="BJ533" s="17"/>
      <c r="BK533" s="17"/>
      <c r="BL533" s="17"/>
      <c r="BM533" s="17"/>
      <c r="BN533" s="17"/>
      <c r="BO533" s="17"/>
      <c r="BP533" s="17"/>
      <c r="BQ533" s="17"/>
      <c r="BR533" s="17"/>
      <c r="BS533" s="17"/>
      <c r="BT533" s="17"/>
      <c r="BU533" s="17"/>
      <c r="BV533" s="17"/>
      <c r="BW533" s="17"/>
      <c r="BX533" s="17"/>
      <c r="BY533" s="17"/>
      <c r="BZ533" s="17"/>
      <c r="CA533" s="17"/>
      <c r="CB533" s="17"/>
      <c r="CC533" s="17"/>
      <c r="CD533" s="17"/>
      <c r="CE533" s="17"/>
      <c r="CF533" s="17"/>
      <c r="CG533" s="17"/>
      <c r="CH533" s="17"/>
      <c r="CI533" s="17"/>
    </row>
    <row r="534" spans="2:87" x14ac:dyDescent="0.35">
      <c r="B534" s="6" t="s">
        <v>223</v>
      </c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  <c r="BA534" s="17"/>
      <c r="BB534" s="17"/>
      <c r="BC534" s="17"/>
      <c r="BD534" s="17"/>
      <c r="BE534" s="17"/>
      <c r="BF534" s="17"/>
      <c r="BG534" s="17"/>
      <c r="BH534" s="17"/>
      <c r="BI534" s="17"/>
      <c r="BJ534" s="17"/>
      <c r="BK534" s="17"/>
      <c r="BL534" s="17"/>
      <c r="BM534" s="17"/>
      <c r="BN534" s="17"/>
      <c r="BO534" s="17"/>
      <c r="BP534" s="17"/>
      <c r="BQ534" s="17"/>
      <c r="BR534" s="17"/>
      <c r="BS534" s="17"/>
      <c r="BT534" s="17"/>
      <c r="BU534" s="17"/>
      <c r="BV534" s="17"/>
      <c r="BW534" s="17"/>
      <c r="BX534" s="17"/>
      <c r="BY534" s="17"/>
      <c r="BZ534" s="17"/>
      <c r="CA534" s="17"/>
      <c r="CB534" s="17"/>
      <c r="CC534" s="17"/>
      <c r="CD534" s="17"/>
      <c r="CE534" s="17"/>
      <c r="CF534" s="17"/>
      <c r="CG534" s="17"/>
      <c r="CH534" s="17"/>
      <c r="CI534" s="17"/>
    </row>
    <row r="535" spans="2:87" x14ac:dyDescent="0.35">
      <c r="B535" s="24" t="s">
        <v>163</v>
      </c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  <c r="BA535" s="17"/>
      <c r="BB535" s="17"/>
      <c r="BC535" s="17"/>
      <c r="BD535" s="17"/>
      <c r="BE535" s="17"/>
      <c r="BF535" s="17"/>
      <c r="BG535" s="17"/>
      <c r="BH535" s="17"/>
      <c r="BI535" s="17"/>
      <c r="BJ535" s="17"/>
      <c r="BK535" s="17"/>
      <c r="BL535" s="17"/>
      <c r="BM535" s="17"/>
      <c r="BN535" s="17"/>
      <c r="BO535" s="17"/>
      <c r="BP535" s="17"/>
      <c r="BQ535" s="17"/>
      <c r="BR535" s="17"/>
      <c r="BS535" s="17"/>
      <c r="BT535" s="17"/>
      <c r="BU535" s="17"/>
      <c r="BV535" s="17"/>
      <c r="BW535" s="17"/>
      <c r="BX535" s="17"/>
      <c r="BY535" s="17"/>
      <c r="BZ535" s="17"/>
      <c r="CA535" s="17"/>
      <c r="CB535" s="17"/>
      <c r="CC535" s="17"/>
      <c r="CD535" s="17"/>
      <c r="CE535" s="17"/>
      <c r="CF535" s="17"/>
      <c r="CG535" s="17"/>
      <c r="CH535" s="17"/>
      <c r="CI535" s="17"/>
    </row>
    <row r="536" spans="2:87" x14ac:dyDescent="0.35">
      <c r="B536" t="s">
        <v>157</v>
      </c>
      <c r="C536" s="17">
        <v>5.8252025564148997E-2</v>
      </c>
      <c r="D536" s="17">
        <v>4.97543740029752E-2</v>
      </c>
      <c r="E536" s="17">
        <v>6.6439433996069205E-2</v>
      </c>
      <c r="F536" s="17"/>
      <c r="G536" s="17">
        <v>2.2444427730667699E-2</v>
      </c>
      <c r="H536" s="17">
        <v>0.12397982717459501</v>
      </c>
      <c r="I536" s="17">
        <v>7.3460418692971596E-2</v>
      </c>
      <c r="J536" s="17">
        <v>2.28781716167126E-2</v>
      </c>
      <c r="K536" s="17">
        <v>8.2565073479790099E-2</v>
      </c>
      <c r="L536" s="17">
        <v>3.2336059029633497E-2</v>
      </c>
      <c r="M536" s="17"/>
      <c r="N536" s="17">
        <v>5.7203934353726997E-2</v>
      </c>
      <c r="O536" s="17">
        <v>6.3282718177077202E-2</v>
      </c>
      <c r="P536" s="17">
        <v>5.9794077630399699E-2</v>
      </c>
      <c r="Q536" s="17">
        <v>5.2095473968496099E-2</v>
      </c>
      <c r="R536" s="17"/>
      <c r="S536" s="17">
        <v>7.6624923694192396E-2</v>
      </c>
      <c r="T536" s="17">
        <v>5.7854958211445297E-2</v>
      </c>
      <c r="U536" s="17">
        <v>0</v>
      </c>
      <c r="V536" s="17">
        <v>4.6105154023168601E-2</v>
      </c>
      <c r="W536" s="17">
        <v>6.4225321529543897E-2</v>
      </c>
      <c r="X536" s="17">
        <v>8.4104353147856803E-2</v>
      </c>
      <c r="Y536" s="17">
        <v>0.113779265165747</v>
      </c>
      <c r="Z536" s="17">
        <v>5.5848624106344301E-2</v>
      </c>
      <c r="AA536" s="17">
        <v>3.9509163521570301E-2</v>
      </c>
      <c r="AB536" s="17">
        <v>6.3549124434597801E-2</v>
      </c>
      <c r="AC536" s="17">
        <v>5.4489423333585203E-2</v>
      </c>
      <c r="AD536" s="17">
        <v>0</v>
      </c>
      <c r="AE536" s="17"/>
      <c r="AF536" s="17">
        <v>6.5090484597612602E-2</v>
      </c>
      <c r="AG536" s="17">
        <v>6.4820745457330298E-2</v>
      </c>
      <c r="AH536" s="17">
        <v>6.8862011240655899E-2</v>
      </c>
      <c r="AI536" s="17">
        <v>3.7269154854161698E-2</v>
      </c>
      <c r="AJ536" s="17">
        <v>4.3442755142144698E-2</v>
      </c>
      <c r="AK536" s="17"/>
      <c r="AL536" s="17">
        <v>4.7593976723321801E-2</v>
      </c>
      <c r="AM536" s="17">
        <v>3.7792516654190901E-2</v>
      </c>
      <c r="AN536" s="17">
        <v>7.2079565378849395E-2</v>
      </c>
      <c r="AO536" s="17">
        <v>0.21577545428444</v>
      </c>
      <c r="AP536" s="17"/>
      <c r="AQ536" s="17">
        <v>5.9959722551321398E-2</v>
      </c>
      <c r="AR536" s="17">
        <v>5.5442004930025497E-2</v>
      </c>
      <c r="AS536" s="17"/>
      <c r="AT536" s="17">
        <v>7.1285498000651301E-2</v>
      </c>
      <c r="AU536" s="17">
        <v>1.76324269244926E-2</v>
      </c>
      <c r="AV536" s="17"/>
      <c r="AW536" s="17">
        <v>4.0089047737178203E-2</v>
      </c>
      <c r="AX536" s="17">
        <v>5.4095915093057598E-2</v>
      </c>
      <c r="AY536" s="17">
        <v>8.8124959397824706E-2</v>
      </c>
      <c r="AZ536" s="17"/>
      <c r="BA536" s="17">
        <v>8.35128125475912E-2</v>
      </c>
      <c r="BB536" s="17">
        <v>6.0887185315264797E-2</v>
      </c>
      <c r="BC536" s="17">
        <v>4.1432536262188097E-2</v>
      </c>
      <c r="BD536" s="17">
        <v>5.1290889461517497E-2</v>
      </c>
      <c r="BE536" s="17">
        <v>3.9576105684310199E-2</v>
      </c>
      <c r="BF536" s="17"/>
      <c r="BG536" s="17">
        <v>5.1489848016940197E-2</v>
      </c>
      <c r="BH536" s="17">
        <v>6.3418803945757496E-2</v>
      </c>
      <c r="BI536" s="17"/>
      <c r="BJ536" s="17">
        <v>6.0344138389487302E-2</v>
      </c>
      <c r="BK536" s="17">
        <v>4.4695192843639001E-2</v>
      </c>
      <c r="BL536" s="17"/>
      <c r="BM536" s="17">
        <v>6.1462438473862797E-2</v>
      </c>
      <c r="BN536" s="17">
        <v>2.9907797922231801E-2</v>
      </c>
      <c r="BO536" s="17">
        <v>6.4865546686266498E-2</v>
      </c>
      <c r="BP536" s="17">
        <v>9.7936358093711595E-2</v>
      </c>
      <c r="BQ536" s="17">
        <v>4.9570175518887302E-2</v>
      </c>
      <c r="BR536" s="17"/>
      <c r="BS536" s="17">
        <v>7.8671227042741904E-2</v>
      </c>
      <c r="BT536" s="17"/>
      <c r="BU536" s="17">
        <v>3.5113904772541699E-2</v>
      </c>
      <c r="BV536" s="17">
        <v>5.5533384215389898E-2</v>
      </c>
      <c r="BW536" s="17">
        <v>7.2670809390475696E-2</v>
      </c>
      <c r="BX536" s="17">
        <v>7.9000137116381999E-2</v>
      </c>
      <c r="BY536" s="17">
        <v>0</v>
      </c>
      <c r="BZ536" s="17"/>
      <c r="CA536" s="17">
        <v>0.10498731063607999</v>
      </c>
      <c r="CB536" s="17"/>
      <c r="CC536" s="17">
        <v>6.0573218235554602E-2</v>
      </c>
      <c r="CD536" s="17">
        <v>5.7708283489399603E-2</v>
      </c>
      <c r="CE536" s="17"/>
      <c r="CF536" s="17">
        <v>6.07598691140065E-2</v>
      </c>
      <c r="CG536" s="17"/>
      <c r="CH536" s="17">
        <v>4.6955647725925302E-2</v>
      </c>
      <c r="CI536" s="17">
        <v>1.35461903637335E-2</v>
      </c>
    </row>
    <row r="537" spans="2:87" x14ac:dyDescent="0.35">
      <c r="B537" t="s">
        <v>158</v>
      </c>
      <c r="C537" s="17">
        <v>0.16107701741660899</v>
      </c>
      <c r="D537" s="17">
        <v>0.18488069385071801</v>
      </c>
      <c r="E537" s="17">
        <v>0.14031675693757301</v>
      </c>
      <c r="F537" s="17"/>
      <c r="G537" s="17">
        <v>0.248159113664259</v>
      </c>
      <c r="H537" s="17">
        <v>0.19661535973259001</v>
      </c>
      <c r="I537" s="17">
        <v>0.15564802780697101</v>
      </c>
      <c r="J537" s="17">
        <v>0.145580907781657</v>
      </c>
      <c r="K537" s="17">
        <v>0.122327539939588</v>
      </c>
      <c r="L537" s="17">
        <v>0.11792200065203499</v>
      </c>
      <c r="M537" s="17"/>
      <c r="N537" s="17">
        <v>0.16865263393636201</v>
      </c>
      <c r="O537" s="17">
        <v>0.165902406086858</v>
      </c>
      <c r="P537" s="17">
        <v>0.17964706741752101</v>
      </c>
      <c r="Q537" s="17">
        <v>0.13073521444706401</v>
      </c>
      <c r="R537" s="17"/>
      <c r="S537" s="17">
        <v>0.14493708009357301</v>
      </c>
      <c r="T537" s="17">
        <v>0.16614202944626599</v>
      </c>
      <c r="U537" s="17">
        <v>0.12875554665372299</v>
      </c>
      <c r="V537" s="17">
        <v>0.20514542975219999</v>
      </c>
      <c r="W537" s="17">
        <v>0.27542983413025701</v>
      </c>
      <c r="X537" s="17">
        <v>0.105403365196059</v>
      </c>
      <c r="Y537" s="17">
        <v>0.19028463335444001</v>
      </c>
      <c r="Z537" s="17">
        <v>0.283428497687012</v>
      </c>
      <c r="AA537" s="17">
        <v>0.14083595641969199</v>
      </c>
      <c r="AB537" s="17">
        <v>0.18237108900290899</v>
      </c>
      <c r="AC537" s="17">
        <v>7.3285398453355105E-2</v>
      </c>
      <c r="AD537" s="17">
        <v>0</v>
      </c>
      <c r="AE537" s="17"/>
      <c r="AF537" s="17">
        <v>0.130454280518565</v>
      </c>
      <c r="AG537" s="17">
        <v>0.17473601316585899</v>
      </c>
      <c r="AH537" s="17">
        <v>0.170787243701676</v>
      </c>
      <c r="AI537" s="17">
        <v>0.16967411920880299</v>
      </c>
      <c r="AJ537" s="17">
        <v>0.191564254544517</v>
      </c>
      <c r="AK537" s="17"/>
      <c r="AL537" s="17">
        <v>0.18116177974765801</v>
      </c>
      <c r="AM537" s="17">
        <v>0.161295518268539</v>
      </c>
      <c r="AN537" s="17">
        <v>0.16247922837176601</v>
      </c>
      <c r="AO537" s="17">
        <v>3.2842877533251401E-2</v>
      </c>
      <c r="AP537" s="17"/>
      <c r="AQ537" s="17">
        <v>0.15354697915657001</v>
      </c>
      <c r="AR537" s="17">
        <v>0.17346771848675899</v>
      </c>
      <c r="AS537" s="17"/>
      <c r="AT537" s="17">
        <v>0.155787219840193</v>
      </c>
      <c r="AU537" s="17">
        <v>0.119145833681449</v>
      </c>
      <c r="AV537" s="17"/>
      <c r="AW537" s="17">
        <v>0.127702714462711</v>
      </c>
      <c r="AX537" s="17">
        <v>0.23365118342741101</v>
      </c>
      <c r="AY537" s="17">
        <v>0.15537344202040901</v>
      </c>
      <c r="AZ537" s="17"/>
      <c r="BA537" s="17">
        <v>0.20519606762668899</v>
      </c>
      <c r="BB537" s="17">
        <v>0.175998424818613</v>
      </c>
      <c r="BC537" s="17">
        <v>0.14095885751769099</v>
      </c>
      <c r="BD537" s="17">
        <v>8.5415060809131194E-2</v>
      </c>
      <c r="BE537" s="17">
        <v>0.14477784471774899</v>
      </c>
      <c r="BF537" s="17"/>
      <c r="BG537" s="17">
        <v>0.14591870823925801</v>
      </c>
      <c r="BH537" s="17">
        <v>0.172659029810177</v>
      </c>
      <c r="BI537" s="17"/>
      <c r="BJ537" s="17">
        <v>0.16371568268345499</v>
      </c>
      <c r="BK537" s="17">
        <v>0.157402949486109</v>
      </c>
      <c r="BL537" s="17"/>
      <c r="BM537" s="17">
        <v>0.18968289864475199</v>
      </c>
      <c r="BN537" s="17">
        <v>0.120638437383152</v>
      </c>
      <c r="BO537" s="17">
        <v>0.19402975121541099</v>
      </c>
      <c r="BP537" s="17">
        <v>3.1597049959041397E-2</v>
      </c>
      <c r="BQ537" s="17">
        <v>0.184841058193212</v>
      </c>
      <c r="BR537" s="17"/>
      <c r="BS537" s="17">
        <v>0.16785828051332599</v>
      </c>
      <c r="BT537" s="17"/>
      <c r="BU537" s="17">
        <v>0.14353575150193901</v>
      </c>
      <c r="BV537" s="17">
        <v>0.22508623478466699</v>
      </c>
      <c r="BW537" s="17">
        <v>9.2797107127976994E-2</v>
      </c>
      <c r="BX537" s="17">
        <v>0.17555161295685701</v>
      </c>
      <c r="BY537" s="17">
        <v>0.20157640313265601</v>
      </c>
      <c r="BZ537" s="17"/>
      <c r="CA537" s="17">
        <v>0.204323070830255</v>
      </c>
      <c r="CB537" s="17"/>
      <c r="CC537" s="17">
        <v>0.15682925765236999</v>
      </c>
      <c r="CD537" s="17">
        <v>0.18178547413198401</v>
      </c>
      <c r="CE537" s="17"/>
      <c r="CF537" s="17">
        <v>0.126054521034168</v>
      </c>
      <c r="CG537" s="17"/>
      <c r="CH537" s="17">
        <v>0.16980421127280401</v>
      </c>
      <c r="CI537" s="17">
        <v>0.21207734563540701</v>
      </c>
    </row>
    <row r="538" spans="2:87" x14ac:dyDescent="0.35">
      <c r="B538" t="s">
        <v>159</v>
      </c>
      <c r="C538" s="17">
        <v>0.24359880978745899</v>
      </c>
      <c r="D538" s="17">
        <v>0.27259964833817801</v>
      </c>
      <c r="E538" s="17">
        <v>0.2186234081822</v>
      </c>
      <c r="F538" s="17"/>
      <c r="G538" s="17">
        <v>0.27609253813553097</v>
      </c>
      <c r="H538" s="17">
        <v>0.23871481374679299</v>
      </c>
      <c r="I538" s="17">
        <v>0.28835646430093098</v>
      </c>
      <c r="J538" s="17">
        <v>0.30185108448044001</v>
      </c>
      <c r="K538" s="17">
        <v>0.16715475822051001</v>
      </c>
      <c r="L538" s="17">
        <v>0.19307032230733601</v>
      </c>
      <c r="M538" s="17"/>
      <c r="N538" s="17">
        <v>0.29857863907100601</v>
      </c>
      <c r="O538" s="17">
        <v>0.24423077356811701</v>
      </c>
      <c r="P538" s="17">
        <v>0.168085074106642</v>
      </c>
      <c r="Q538" s="17">
        <v>0.25639890618921501</v>
      </c>
      <c r="R538" s="17"/>
      <c r="S538" s="17">
        <v>0.195027195220974</v>
      </c>
      <c r="T538" s="17">
        <v>0.195354404920138</v>
      </c>
      <c r="U538" s="17">
        <v>0.38596678898227998</v>
      </c>
      <c r="V538" s="17">
        <v>0.33415355619936898</v>
      </c>
      <c r="W538" s="17">
        <v>0.16702081192425899</v>
      </c>
      <c r="X538" s="17">
        <v>0.162525398787664</v>
      </c>
      <c r="Y538" s="17">
        <v>0.22104224160847399</v>
      </c>
      <c r="Z538" s="17">
        <v>5.1447127965361598E-2</v>
      </c>
      <c r="AA538" s="17">
        <v>0.28497124367626397</v>
      </c>
      <c r="AB538" s="17">
        <v>0.22832166439705101</v>
      </c>
      <c r="AC538" s="17">
        <v>0.340999475691248</v>
      </c>
      <c r="AD538" s="17">
        <v>0.34693465411531799</v>
      </c>
      <c r="AE538" s="17"/>
      <c r="AF538" s="17">
        <v>0.20475986748459599</v>
      </c>
      <c r="AG538" s="17">
        <v>0.229479089081182</v>
      </c>
      <c r="AH538" s="17">
        <v>0.20993679956834799</v>
      </c>
      <c r="AI538" s="17">
        <v>0.39315995972288298</v>
      </c>
      <c r="AJ538" s="17">
        <v>0.27315696585122901</v>
      </c>
      <c r="AK538" s="17"/>
      <c r="AL538" s="17">
        <v>0.219293778823793</v>
      </c>
      <c r="AM538" s="17">
        <v>0.26524259980363402</v>
      </c>
      <c r="AN538" s="17">
        <v>0.27418258670370299</v>
      </c>
      <c r="AO538" s="17">
        <v>0.168486702771911</v>
      </c>
      <c r="AP538" s="17"/>
      <c r="AQ538" s="17">
        <v>0.224303501504936</v>
      </c>
      <c r="AR538" s="17">
        <v>0.27534929879279502</v>
      </c>
      <c r="AS538" s="17"/>
      <c r="AT538" s="17">
        <v>0.25553101512077098</v>
      </c>
      <c r="AU538" s="17">
        <v>0.22152041813399501</v>
      </c>
      <c r="AV538" s="17"/>
      <c r="AW538" s="17">
        <v>0.20951616657428601</v>
      </c>
      <c r="AX538" s="17">
        <v>0.291290382308522</v>
      </c>
      <c r="AY538" s="17">
        <v>0.246952428538074</v>
      </c>
      <c r="AZ538" s="17"/>
      <c r="BA538" s="17">
        <v>0.195693126414204</v>
      </c>
      <c r="BB538" s="17">
        <v>0.26534665236829702</v>
      </c>
      <c r="BC538" s="17">
        <v>0.27124979310152803</v>
      </c>
      <c r="BD538" s="17">
        <v>0.223204733099338</v>
      </c>
      <c r="BE538" s="17">
        <v>0.196209055504731</v>
      </c>
      <c r="BF538" s="17"/>
      <c r="BG538" s="17">
        <v>0.24928502978487599</v>
      </c>
      <c r="BH538" s="17">
        <v>0.239254138510993</v>
      </c>
      <c r="BI538" s="17"/>
      <c r="BJ538" s="17">
        <v>0.25675858416275599</v>
      </c>
      <c r="BK538" s="17">
        <v>0.20019357992512099</v>
      </c>
      <c r="BL538" s="17"/>
      <c r="BM538" s="17">
        <v>0.22966871187295801</v>
      </c>
      <c r="BN538" s="17">
        <v>0.189970041072684</v>
      </c>
      <c r="BO538" s="17">
        <v>0.27538267492874002</v>
      </c>
      <c r="BP538" s="17">
        <v>0.28880807251958202</v>
      </c>
      <c r="BQ538" s="17">
        <v>0.14396027745006801</v>
      </c>
      <c r="BR538" s="17"/>
      <c r="BS538" s="17">
        <v>0.18664780941640899</v>
      </c>
      <c r="BT538" s="17"/>
      <c r="BU538" s="17">
        <v>0.22595010875545499</v>
      </c>
      <c r="BV538" s="17">
        <v>0.27828993814125302</v>
      </c>
      <c r="BW538" s="17">
        <v>0.33596560354920102</v>
      </c>
      <c r="BX538" s="17">
        <v>0.164865272272154</v>
      </c>
      <c r="BY538" s="17">
        <v>0.199341766103517</v>
      </c>
      <c r="BZ538" s="17"/>
      <c r="CA538" s="17">
        <v>0.26249212600606198</v>
      </c>
      <c r="CB538" s="17"/>
      <c r="CC538" s="17">
        <v>0.25101486576696702</v>
      </c>
      <c r="CD538" s="17">
        <v>0.20867764751825699</v>
      </c>
      <c r="CE538" s="17"/>
      <c r="CF538" s="17">
        <v>0.23504077188226999</v>
      </c>
      <c r="CG538" s="17"/>
      <c r="CH538" s="17">
        <v>0.21396633834711801</v>
      </c>
      <c r="CI538" s="17">
        <v>0.39011235460843902</v>
      </c>
    </row>
    <row r="539" spans="2:87" x14ac:dyDescent="0.35">
      <c r="B539" t="s">
        <v>160</v>
      </c>
      <c r="C539" s="17">
        <v>0.27714668035003698</v>
      </c>
      <c r="D539" s="17">
        <v>0.28162604631111599</v>
      </c>
      <c r="E539" s="17">
        <v>0.27166820410999498</v>
      </c>
      <c r="F539" s="17"/>
      <c r="G539" s="17">
        <v>0.23963163401118401</v>
      </c>
      <c r="H539" s="17">
        <v>0.26267477580874798</v>
      </c>
      <c r="I539" s="17">
        <v>0.205420593918825</v>
      </c>
      <c r="J539" s="17">
        <v>0.24701982493085001</v>
      </c>
      <c r="K539" s="17">
        <v>0.35402910442407198</v>
      </c>
      <c r="L539" s="17">
        <v>0.34569372667753401</v>
      </c>
      <c r="M539" s="17"/>
      <c r="N539" s="17">
        <v>0.31192157675888399</v>
      </c>
      <c r="O539" s="17">
        <v>0.20450196875577001</v>
      </c>
      <c r="P539" s="17">
        <v>0.32099311793830398</v>
      </c>
      <c r="Q539" s="17">
        <v>0.285299336595632</v>
      </c>
      <c r="R539" s="17"/>
      <c r="S539" s="17">
        <v>0.34608401770900099</v>
      </c>
      <c r="T539" s="17">
        <v>0.26161998505871997</v>
      </c>
      <c r="U539" s="17">
        <v>0.24598806637810999</v>
      </c>
      <c r="V539" s="17">
        <v>0.20771886715188501</v>
      </c>
      <c r="W539" s="17">
        <v>0.228481231429155</v>
      </c>
      <c r="X539" s="17">
        <v>0.27612782201352898</v>
      </c>
      <c r="Y539" s="17">
        <v>0.26688811606784002</v>
      </c>
      <c r="Z539" s="17">
        <v>0.275670026431385</v>
      </c>
      <c r="AA539" s="17">
        <v>0.249899258012933</v>
      </c>
      <c r="AB539" s="17">
        <v>0.38263385440664699</v>
      </c>
      <c r="AC539" s="17">
        <v>0.32830225788039502</v>
      </c>
      <c r="AD539" s="17">
        <v>0.36090892643919997</v>
      </c>
      <c r="AE539" s="17"/>
      <c r="AF539" s="17">
        <v>0.32464423685898702</v>
      </c>
      <c r="AG539" s="17">
        <v>0.28441167517968102</v>
      </c>
      <c r="AH539" s="17">
        <v>0.19238252165161801</v>
      </c>
      <c r="AI539" s="17">
        <v>0.23925204094956601</v>
      </c>
      <c r="AJ539" s="17">
        <v>0.40231147070267498</v>
      </c>
      <c r="AK539" s="17"/>
      <c r="AL539" s="17">
        <v>0.30718043771693898</v>
      </c>
      <c r="AM539" s="17">
        <v>0.23664071090810701</v>
      </c>
      <c r="AN539" s="17">
        <v>0.31962296825455699</v>
      </c>
      <c r="AO539" s="17">
        <v>0.233904184043038</v>
      </c>
      <c r="AP539" s="17"/>
      <c r="AQ539" s="17">
        <v>0.29681902052810599</v>
      </c>
      <c r="AR539" s="17">
        <v>0.24477578420328999</v>
      </c>
      <c r="AS539" s="17"/>
      <c r="AT539" s="17">
        <v>0.27176055027806101</v>
      </c>
      <c r="AU539" s="17">
        <v>0.36540414201247301</v>
      </c>
      <c r="AV539" s="17"/>
      <c r="AW539" s="17">
        <v>0.29714498753087198</v>
      </c>
      <c r="AX539" s="17">
        <v>0.23429351752927499</v>
      </c>
      <c r="AY539" s="17">
        <v>0.282163365306421</v>
      </c>
      <c r="AZ539" s="17"/>
      <c r="BA539" s="17">
        <v>0.33708896482163397</v>
      </c>
      <c r="BB539" s="17">
        <v>0.26287920150685801</v>
      </c>
      <c r="BC539" s="17">
        <v>0.26554375351707299</v>
      </c>
      <c r="BD539" s="17">
        <v>0.24535919634197401</v>
      </c>
      <c r="BE539" s="17">
        <v>0.208053801250285</v>
      </c>
      <c r="BF539" s="17"/>
      <c r="BG539" s="17">
        <v>0.275419705424919</v>
      </c>
      <c r="BH539" s="17">
        <v>0.27846621043429998</v>
      </c>
      <c r="BI539" s="17"/>
      <c r="BJ539" s="17">
        <v>0.26571905037042098</v>
      </c>
      <c r="BK539" s="17">
        <v>0.308576519509703</v>
      </c>
      <c r="BL539" s="17"/>
      <c r="BM539" s="17">
        <v>0.178450948728273</v>
      </c>
      <c r="BN539" s="17">
        <v>0.42416934710207499</v>
      </c>
      <c r="BO539" s="17">
        <v>0.24567112185576501</v>
      </c>
      <c r="BP539" s="17">
        <v>0.32128244448610299</v>
      </c>
      <c r="BQ539" s="17">
        <v>0.33267540420500702</v>
      </c>
      <c r="BR539" s="17"/>
      <c r="BS539" s="17">
        <v>0.31046019556577598</v>
      </c>
      <c r="BT539" s="17"/>
      <c r="BU539" s="17">
        <v>0.36231857867742501</v>
      </c>
      <c r="BV539" s="17">
        <v>0.24635890466569599</v>
      </c>
      <c r="BW539" s="17">
        <v>0.328628527438799</v>
      </c>
      <c r="BX539" s="17">
        <v>0.27519039386042898</v>
      </c>
      <c r="BY539" s="17">
        <v>0.20595082023262401</v>
      </c>
      <c r="BZ539" s="17"/>
      <c r="CA539" s="17">
        <v>0.16646599766407799</v>
      </c>
      <c r="CB539" s="17"/>
      <c r="CC539" s="17">
        <v>0.26802295079877198</v>
      </c>
      <c r="CD539" s="17">
        <v>0.31192358941876602</v>
      </c>
      <c r="CE539" s="17"/>
      <c r="CF539" s="17">
        <v>0.318308004485646</v>
      </c>
      <c r="CG539" s="17"/>
      <c r="CH539" s="17">
        <v>0.33255897816799901</v>
      </c>
      <c r="CI539" s="17">
        <v>0.267963134480803</v>
      </c>
    </row>
    <row r="540" spans="2:87" x14ac:dyDescent="0.35">
      <c r="B540" t="s">
        <v>161</v>
      </c>
      <c r="C540" s="17">
        <v>0.259925466881746</v>
      </c>
      <c r="D540" s="17">
        <v>0.21113923749701299</v>
      </c>
      <c r="E540" s="17">
        <v>0.30295219677416302</v>
      </c>
      <c r="F540" s="17"/>
      <c r="G540" s="17">
        <v>0.21367228645835801</v>
      </c>
      <c r="H540" s="17">
        <v>0.178015223537274</v>
      </c>
      <c r="I540" s="17">
        <v>0.27711449528030202</v>
      </c>
      <c r="J540" s="17">
        <v>0.28267001119034102</v>
      </c>
      <c r="K540" s="17">
        <v>0.27392352393604003</v>
      </c>
      <c r="L540" s="17">
        <v>0.31097789133346099</v>
      </c>
      <c r="M540" s="17"/>
      <c r="N540" s="17">
        <v>0.16364321588002201</v>
      </c>
      <c r="O540" s="17">
        <v>0.32208213341217801</v>
      </c>
      <c r="P540" s="17">
        <v>0.27148066290713302</v>
      </c>
      <c r="Q540" s="17">
        <v>0.27547106879959299</v>
      </c>
      <c r="R540" s="17"/>
      <c r="S540" s="17">
        <v>0.23732678328225901</v>
      </c>
      <c r="T540" s="17">
        <v>0.31902862236343099</v>
      </c>
      <c r="U540" s="17">
        <v>0.239289597985887</v>
      </c>
      <c r="V540" s="17">
        <v>0.20687699287337799</v>
      </c>
      <c r="W540" s="17">
        <v>0.26484280098678498</v>
      </c>
      <c r="X540" s="17">
        <v>0.37183906085489099</v>
      </c>
      <c r="Y540" s="17">
        <v>0.20800574380349801</v>
      </c>
      <c r="Z540" s="17">
        <v>0.333605723809897</v>
      </c>
      <c r="AA540" s="17">
        <v>0.28478437836954001</v>
      </c>
      <c r="AB540" s="17">
        <v>0.143124267758795</v>
      </c>
      <c r="AC540" s="17">
        <v>0.20292344464141601</v>
      </c>
      <c r="AD540" s="17">
        <v>0.29215641944548199</v>
      </c>
      <c r="AE540" s="17"/>
      <c r="AF540" s="17">
        <v>0.27505113054024</v>
      </c>
      <c r="AG540" s="17">
        <v>0.24655247711594699</v>
      </c>
      <c r="AH540" s="17">
        <v>0.35803142383770298</v>
      </c>
      <c r="AI540" s="17">
        <v>0.16064472526458701</v>
      </c>
      <c r="AJ540" s="17">
        <v>8.9524553759435202E-2</v>
      </c>
      <c r="AK540" s="17"/>
      <c r="AL540" s="17">
        <v>0.24477002698828701</v>
      </c>
      <c r="AM540" s="17">
        <v>0.299028654365529</v>
      </c>
      <c r="AN540" s="17">
        <v>0.17163565129112501</v>
      </c>
      <c r="AO540" s="17">
        <v>0.348990781367359</v>
      </c>
      <c r="AP540" s="17"/>
      <c r="AQ540" s="17">
        <v>0.26537077625906602</v>
      </c>
      <c r="AR540" s="17">
        <v>0.25096519358712999</v>
      </c>
      <c r="AS540" s="17"/>
      <c r="AT540" s="17">
        <v>0.245635716760323</v>
      </c>
      <c r="AU540" s="17">
        <v>0.27629717924759101</v>
      </c>
      <c r="AV540" s="17"/>
      <c r="AW540" s="17">
        <v>0.325547083694953</v>
      </c>
      <c r="AX540" s="17">
        <v>0.186669001641734</v>
      </c>
      <c r="AY540" s="17">
        <v>0.22738580473727099</v>
      </c>
      <c r="AZ540" s="17"/>
      <c r="BA540" s="17">
        <v>0.17850902858988099</v>
      </c>
      <c r="BB540" s="17">
        <v>0.23488853599096801</v>
      </c>
      <c r="BC540" s="17">
        <v>0.28081505960151898</v>
      </c>
      <c r="BD540" s="17">
        <v>0.39473012028804</v>
      </c>
      <c r="BE540" s="17">
        <v>0.41138319284292502</v>
      </c>
      <c r="BF540" s="17"/>
      <c r="BG540" s="17">
        <v>0.27788670853400599</v>
      </c>
      <c r="BH540" s="17">
        <v>0.246201817298772</v>
      </c>
      <c r="BI540" s="17"/>
      <c r="BJ540" s="17">
        <v>0.253462544393881</v>
      </c>
      <c r="BK540" s="17">
        <v>0.28913175823542803</v>
      </c>
      <c r="BL540" s="17"/>
      <c r="BM540" s="17">
        <v>0.34073500228015402</v>
      </c>
      <c r="BN540" s="17">
        <v>0.23531437651985601</v>
      </c>
      <c r="BO540" s="17">
        <v>0.22005090531381699</v>
      </c>
      <c r="BP540" s="17">
        <v>0.26037607494156201</v>
      </c>
      <c r="BQ540" s="17">
        <v>0.28895308463282598</v>
      </c>
      <c r="BR540" s="17"/>
      <c r="BS540" s="17">
        <v>0.256362487461747</v>
      </c>
      <c r="BT540" s="17"/>
      <c r="BU540" s="17">
        <v>0.23308165629263999</v>
      </c>
      <c r="BV540" s="17">
        <v>0.19473153819299399</v>
      </c>
      <c r="BW540" s="17">
        <v>0.16993795249354801</v>
      </c>
      <c r="BX540" s="17">
        <v>0.305392583794177</v>
      </c>
      <c r="BY540" s="17">
        <v>0.39313101053120297</v>
      </c>
      <c r="BZ540" s="17"/>
      <c r="CA540" s="17">
        <v>0.26173149486352498</v>
      </c>
      <c r="CB540" s="17"/>
      <c r="CC540" s="17">
        <v>0.26355970754633601</v>
      </c>
      <c r="CD540" s="17">
        <v>0.23990500544159299</v>
      </c>
      <c r="CE540" s="17"/>
      <c r="CF540" s="17">
        <v>0.25983683348390901</v>
      </c>
      <c r="CG540" s="17"/>
      <c r="CH540" s="17">
        <v>0.236714824486154</v>
      </c>
      <c r="CI540" s="17">
        <v>0.11630097491161701</v>
      </c>
    </row>
    <row r="541" spans="2:87" x14ac:dyDescent="0.35"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  <c r="BA541" s="17"/>
      <c r="BB541" s="17"/>
      <c r="BC541" s="17"/>
      <c r="BD541" s="17"/>
      <c r="BE541" s="17"/>
      <c r="BF541" s="17"/>
      <c r="BG541" s="17"/>
      <c r="BH541" s="17"/>
      <c r="BI541" s="17"/>
      <c r="BJ541" s="17"/>
      <c r="BK541" s="17"/>
      <c r="BL541" s="17"/>
      <c r="BM541" s="17"/>
      <c r="BN541" s="17"/>
      <c r="BO541" s="17"/>
      <c r="BP541" s="17"/>
      <c r="BQ541" s="17"/>
      <c r="BR541" s="17"/>
      <c r="BS541" s="17"/>
      <c r="BT541" s="17"/>
      <c r="BU541" s="17"/>
      <c r="BV541" s="17"/>
      <c r="BW541" s="17"/>
      <c r="BX541" s="17"/>
      <c r="BY541" s="17"/>
      <c r="BZ541" s="17"/>
      <c r="CA541" s="17"/>
      <c r="CB541" s="17"/>
      <c r="CC541" s="17"/>
      <c r="CD541" s="17"/>
      <c r="CE541" s="17"/>
      <c r="CF541" s="17"/>
      <c r="CG541" s="17"/>
      <c r="CH541" s="17"/>
      <c r="CI541" s="17"/>
    </row>
    <row r="542" spans="2:87" x14ac:dyDescent="0.35">
      <c r="B542" s="6" t="s">
        <v>224</v>
      </c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  <c r="BA542" s="17"/>
      <c r="BB542" s="17"/>
      <c r="BC542" s="17"/>
      <c r="BD542" s="17"/>
      <c r="BE542" s="17"/>
      <c r="BF542" s="17"/>
      <c r="BG542" s="17"/>
      <c r="BH542" s="17"/>
      <c r="BI542" s="17"/>
      <c r="BJ542" s="17"/>
      <c r="BK542" s="17"/>
      <c r="BL542" s="17"/>
      <c r="BM542" s="17"/>
      <c r="BN542" s="17"/>
      <c r="BO542" s="17"/>
      <c r="BP542" s="17"/>
      <c r="BQ542" s="17"/>
      <c r="BR542" s="17"/>
      <c r="BS542" s="17"/>
      <c r="BT542" s="17"/>
      <c r="BU542" s="17"/>
      <c r="BV542" s="17"/>
      <c r="BW542" s="17"/>
      <c r="BX542" s="17"/>
      <c r="BY542" s="17"/>
      <c r="BZ542" s="17"/>
      <c r="CA542" s="17"/>
      <c r="CB542" s="17"/>
      <c r="CC542" s="17"/>
      <c r="CD542" s="17"/>
      <c r="CE542" s="17"/>
      <c r="CF542" s="17"/>
      <c r="CG542" s="17"/>
      <c r="CH542" s="17"/>
      <c r="CI542" s="17"/>
    </row>
    <row r="543" spans="2:87" x14ac:dyDescent="0.35">
      <c r="B543" s="24" t="s">
        <v>163</v>
      </c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  <c r="BA543" s="17"/>
      <c r="BB543" s="17"/>
      <c r="BC543" s="17"/>
      <c r="BD543" s="17"/>
      <c r="BE543" s="17"/>
      <c r="BF543" s="17"/>
      <c r="BG543" s="17"/>
      <c r="BH543" s="17"/>
      <c r="BI543" s="17"/>
      <c r="BJ543" s="17"/>
      <c r="BK543" s="17"/>
      <c r="BL543" s="17"/>
      <c r="BM543" s="17"/>
      <c r="BN543" s="17"/>
      <c r="BO543" s="17"/>
      <c r="BP543" s="17"/>
      <c r="BQ543" s="17"/>
      <c r="BR543" s="17"/>
      <c r="BS543" s="17"/>
      <c r="BT543" s="17"/>
      <c r="BU543" s="17"/>
      <c r="BV543" s="17"/>
      <c r="BW543" s="17"/>
      <c r="BX543" s="17"/>
      <c r="BY543" s="17"/>
      <c r="BZ543" s="17"/>
      <c r="CA543" s="17"/>
      <c r="CB543" s="17"/>
      <c r="CC543" s="17"/>
      <c r="CD543" s="17"/>
      <c r="CE543" s="17"/>
      <c r="CF543" s="17"/>
      <c r="CG543" s="17"/>
      <c r="CH543" s="17"/>
      <c r="CI543" s="17"/>
    </row>
    <row r="544" spans="2:87" x14ac:dyDescent="0.35">
      <c r="B544" t="s">
        <v>157</v>
      </c>
      <c r="C544" s="17">
        <v>0.18149539932356501</v>
      </c>
      <c r="D544" s="17">
        <v>0.18044527570750399</v>
      </c>
      <c r="E544" s="17">
        <v>0.18044893892717101</v>
      </c>
      <c r="F544" s="17"/>
      <c r="G544" s="17">
        <v>0.19260373092952601</v>
      </c>
      <c r="H544" s="17">
        <v>0.26958768211862899</v>
      </c>
      <c r="I544" s="17">
        <v>0.17002452399909401</v>
      </c>
      <c r="J544" s="17">
        <v>0.16292240907028099</v>
      </c>
      <c r="K544" s="17">
        <v>0.20806976266551799</v>
      </c>
      <c r="L544" s="17">
        <v>0.11902360482324199</v>
      </c>
      <c r="M544" s="17"/>
      <c r="N544" s="17">
        <v>0.201539909950744</v>
      </c>
      <c r="O544" s="17">
        <v>0.101015259447382</v>
      </c>
      <c r="P544" s="17">
        <v>0.20189518835899001</v>
      </c>
      <c r="Q544" s="17">
        <v>0.23522005259486201</v>
      </c>
      <c r="R544" s="17"/>
      <c r="S544" s="17">
        <v>0.26710750689092999</v>
      </c>
      <c r="T544" s="17">
        <v>0.13663768787664099</v>
      </c>
      <c r="U544" s="17">
        <v>0.17906981663049801</v>
      </c>
      <c r="V544" s="17">
        <v>0.169349305521246</v>
      </c>
      <c r="W544" s="17">
        <v>8.5939155232498704E-2</v>
      </c>
      <c r="X544" s="17">
        <v>0.20757067490266001</v>
      </c>
      <c r="Y544" s="17">
        <v>0.25544691026195498</v>
      </c>
      <c r="Z544" s="17">
        <v>6.6991746649852593E-2</v>
      </c>
      <c r="AA544" s="17">
        <v>0.12562111439349799</v>
      </c>
      <c r="AB544" s="17">
        <v>0.20568797729627</v>
      </c>
      <c r="AC544" s="17">
        <v>0.28261308687974901</v>
      </c>
      <c r="AD544" s="17">
        <v>6.8064009137414505E-2</v>
      </c>
      <c r="AE544" s="17"/>
      <c r="AF544" s="17">
        <v>0.16824333622805401</v>
      </c>
      <c r="AG544" s="17">
        <v>0.20476832944654799</v>
      </c>
      <c r="AH544" s="17">
        <v>0.108591201479017</v>
      </c>
      <c r="AI544" s="17">
        <v>0.21397591977875</v>
      </c>
      <c r="AJ544" s="17">
        <v>0.25976641709708198</v>
      </c>
      <c r="AK544" s="17"/>
      <c r="AL544" s="17">
        <v>0.165649733776355</v>
      </c>
      <c r="AM544" s="17">
        <v>0.17324420045300701</v>
      </c>
      <c r="AN544" s="17">
        <v>0.232105447670686</v>
      </c>
      <c r="AO544" s="17">
        <v>0.189967548356513</v>
      </c>
      <c r="AP544" s="17"/>
      <c r="AQ544" s="17">
        <v>0.18581388015766401</v>
      </c>
      <c r="AR544" s="17">
        <v>0.174389325855592</v>
      </c>
      <c r="AS544" s="17"/>
      <c r="AT544" s="17">
        <v>0.208805836712536</v>
      </c>
      <c r="AU544" s="17">
        <v>0.12617075105235001</v>
      </c>
      <c r="AV544" s="17"/>
      <c r="AW544" s="17">
        <v>0.16361067511397201</v>
      </c>
      <c r="AX544" s="17">
        <v>0.14601710223255299</v>
      </c>
      <c r="AY544" s="17">
        <v>0.219122333684902</v>
      </c>
      <c r="AZ544" s="17"/>
      <c r="BA544" s="17">
        <v>0.28311972436138599</v>
      </c>
      <c r="BB544" s="17">
        <v>0.14017271310642601</v>
      </c>
      <c r="BC544" s="17">
        <v>0.172075638259922</v>
      </c>
      <c r="BD544" s="17">
        <v>0.116557055934721</v>
      </c>
      <c r="BE544" s="17">
        <v>0.14449974279904901</v>
      </c>
      <c r="BF544" s="17"/>
      <c r="BG544" s="17">
        <v>0.170073801106918</v>
      </c>
      <c r="BH544" s="17">
        <v>0.190222302209094</v>
      </c>
      <c r="BI544" s="17"/>
      <c r="BJ544" s="17">
        <v>0.18338790268927599</v>
      </c>
      <c r="BK544" s="17">
        <v>0.15637589327867599</v>
      </c>
      <c r="BL544" s="17"/>
      <c r="BM544" s="17">
        <v>0.12462884172647599</v>
      </c>
      <c r="BN544" s="17">
        <v>0.14945601729232799</v>
      </c>
      <c r="BO544" s="17">
        <v>0.22072278449812699</v>
      </c>
      <c r="BP544" s="17">
        <v>0.34560406390523102</v>
      </c>
      <c r="BQ544" s="17">
        <v>0.148516345170706</v>
      </c>
      <c r="BR544" s="17"/>
      <c r="BS544" s="17">
        <v>0.13430228404439801</v>
      </c>
      <c r="BT544" s="17"/>
      <c r="BU544" s="17">
        <v>0.13686273180257</v>
      </c>
      <c r="BV544" s="17">
        <v>0.21894208584041899</v>
      </c>
      <c r="BW544" s="17">
        <v>0.36308406681955102</v>
      </c>
      <c r="BX544" s="17">
        <v>0.113335045103527</v>
      </c>
      <c r="BY544" s="17">
        <v>0.121186992253505</v>
      </c>
      <c r="BZ544" s="17"/>
      <c r="CA544" s="17">
        <v>0.16948585297273899</v>
      </c>
      <c r="CB544" s="17"/>
      <c r="CC544" s="17">
        <v>0.20906773542969001</v>
      </c>
      <c r="CD544" s="17">
        <v>7.5659587606535295E-2</v>
      </c>
      <c r="CE544" s="17"/>
      <c r="CF544" s="17">
        <v>0.22412357675755801</v>
      </c>
      <c r="CG544" s="17"/>
      <c r="CH544" s="17">
        <v>0.193679292130643</v>
      </c>
      <c r="CI544" s="17">
        <v>0.28697995578913199</v>
      </c>
    </row>
    <row r="545" spans="2:87" x14ac:dyDescent="0.35">
      <c r="B545" t="s">
        <v>158</v>
      </c>
      <c r="C545" s="17">
        <v>0.334605406426084</v>
      </c>
      <c r="D545" s="17">
        <v>0.34597478642920398</v>
      </c>
      <c r="E545" s="17">
        <v>0.32641752878247698</v>
      </c>
      <c r="F545" s="17"/>
      <c r="G545" s="17">
        <v>0.25068231195478502</v>
      </c>
      <c r="H545" s="17">
        <v>0.37806353418583999</v>
      </c>
      <c r="I545" s="17">
        <v>0.355530523740819</v>
      </c>
      <c r="J545" s="17">
        <v>0.359158503857333</v>
      </c>
      <c r="K545" s="17">
        <v>0.205843748838546</v>
      </c>
      <c r="L545" s="17">
        <v>0.38655257838818802</v>
      </c>
      <c r="M545" s="17"/>
      <c r="N545" s="17">
        <v>0.42218104555023001</v>
      </c>
      <c r="O545" s="17">
        <v>0.36231208952878302</v>
      </c>
      <c r="P545" s="17">
        <v>0.27604449987802399</v>
      </c>
      <c r="Q545" s="17">
        <v>0.26744263577381999</v>
      </c>
      <c r="R545" s="17"/>
      <c r="S545" s="17">
        <v>0.33526731789761699</v>
      </c>
      <c r="T545" s="17">
        <v>0.33568700396373802</v>
      </c>
      <c r="U545" s="17">
        <v>0.38749960183033899</v>
      </c>
      <c r="V545" s="17">
        <v>0.36692210277651999</v>
      </c>
      <c r="W545" s="17">
        <v>0.38323302035092099</v>
      </c>
      <c r="X545" s="17">
        <v>0.26601573977624798</v>
      </c>
      <c r="Y545" s="17">
        <v>0.38948375439155403</v>
      </c>
      <c r="Z545" s="17">
        <v>0.321750837038557</v>
      </c>
      <c r="AA545" s="17">
        <v>0.24517071435443699</v>
      </c>
      <c r="AB545" s="17">
        <v>0.31674833810396202</v>
      </c>
      <c r="AC545" s="17">
        <v>0.28563599345164198</v>
      </c>
      <c r="AD545" s="17">
        <v>0.50748154646511001</v>
      </c>
      <c r="AE545" s="17"/>
      <c r="AF545" s="17">
        <v>0.23394893343413201</v>
      </c>
      <c r="AG545" s="17">
        <v>0.30742852074867999</v>
      </c>
      <c r="AH545" s="17">
        <v>0.37109729287918197</v>
      </c>
      <c r="AI545" s="17">
        <v>0.50173688351629098</v>
      </c>
      <c r="AJ545" s="17">
        <v>0.401658992015688</v>
      </c>
      <c r="AK545" s="17"/>
      <c r="AL545" s="17">
        <v>0.34484444808003101</v>
      </c>
      <c r="AM545" s="17">
        <v>0.36110719362344401</v>
      </c>
      <c r="AN545" s="17">
        <v>0.30084168848798098</v>
      </c>
      <c r="AO545" s="17">
        <v>0.19664712006575999</v>
      </c>
      <c r="AP545" s="17"/>
      <c r="AQ545" s="17">
        <v>0.29078796298633403</v>
      </c>
      <c r="AR545" s="17">
        <v>0.40670714410268799</v>
      </c>
      <c r="AS545" s="17"/>
      <c r="AT545" s="17">
        <v>0.333715019973161</v>
      </c>
      <c r="AU545" s="17">
        <v>0.38431808606853002</v>
      </c>
      <c r="AV545" s="17"/>
      <c r="AW545" s="17">
        <v>0.30117016647924999</v>
      </c>
      <c r="AX545" s="17">
        <v>0.417288708739813</v>
      </c>
      <c r="AY545" s="17">
        <v>0.331303706750597</v>
      </c>
      <c r="AZ545" s="17"/>
      <c r="BA545" s="17">
        <v>0.38093969116642901</v>
      </c>
      <c r="BB545" s="17">
        <v>0.37701777893639199</v>
      </c>
      <c r="BC545" s="17">
        <v>0.30115334573022501</v>
      </c>
      <c r="BD545" s="17">
        <v>0.25273292311235501</v>
      </c>
      <c r="BE545" s="17">
        <v>0.215587891086928</v>
      </c>
      <c r="BF545" s="17"/>
      <c r="BG545" s="17">
        <v>0.31567457839166002</v>
      </c>
      <c r="BH545" s="17">
        <v>0.34906988807439299</v>
      </c>
      <c r="BI545" s="17"/>
      <c r="BJ545" s="17">
        <v>0.33120148557395901</v>
      </c>
      <c r="BK545" s="17">
        <v>0.35339885930712001</v>
      </c>
      <c r="BL545" s="17"/>
      <c r="BM545" s="17">
        <v>0.300267964936972</v>
      </c>
      <c r="BN545" s="17">
        <v>0.35229086144354499</v>
      </c>
      <c r="BO545" s="17">
        <v>0.35141780920292098</v>
      </c>
      <c r="BP545" s="17">
        <v>0.41186875253497501</v>
      </c>
      <c r="BQ545" s="17">
        <v>0.24095616882336199</v>
      </c>
      <c r="BR545" s="17"/>
      <c r="BS545" s="17">
        <v>0.30647891723114701</v>
      </c>
      <c r="BT545" s="17"/>
      <c r="BU545" s="17">
        <v>0.38614514018243201</v>
      </c>
      <c r="BV545" s="17">
        <v>0.36666390012200401</v>
      </c>
      <c r="BW545" s="17">
        <v>0.49112589465485601</v>
      </c>
      <c r="BX545" s="17">
        <v>0.225962522926383</v>
      </c>
      <c r="BY545" s="17">
        <v>0.23994075778426699</v>
      </c>
      <c r="BZ545" s="17"/>
      <c r="CA545" s="17">
        <v>0.34630204894453998</v>
      </c>
      <c r="CB545" s="17"/>
      <c r="CC545" s="17">
        <v>0.336491084906548</v>
      </c>
      <c r="CD545" s="17">
        <v>0.34850091230556901</v>
      </c>
      <c r="CE545" s="17"/>
      <c r="CF545" s="17">
        <v>0.33127685031374898</v>
      </c>
      <c r="CG545" s="17"/>
      <c r="CH545" s="17">
        <v>0.29631983714413002</v>
      </c>
      <c r="CI545" s="17">
        <v>0.44924200095425798</v>
      </c>
    </row>
    <row r="546" spans="2:87" x14ac:dyDescent="0.35">
      <c r="B546" t="s">
        <v>159</v>
      </c>
      <c r="C546" s="17">
        <v>0.17139451216452301</v>
      </c>
      <c r="D546" s="17">
        <v>0.19023328865785499</v>
      </c>
      <c r="E546" s="17">
        <v>0.15525884458693501</v>
      </c>
      <c r="F546" s="17"/>
      <c r="G546" s="17">
        <v>0.32796834071863201</v>
      </c>
      <c r="H546" s="17">
        <v>0.111698496601025</v>
      </c>
      <c r="I546" s="17">
        <v>0.14323027407314001</v>
      </c>
      <c r="J546" s="17">
        <v>0.13897517386587999</v>
      </c>
      <c r="K546" s="17">
        <v>0.20253792929894701</v>
      </c>
      <c r="L546" s="17">
        <v>0.14858972017073699</v>
      </c>
      <c r="M546" s="17"/>
      <c r="N546" s="17">
        <v>0.16762269882627301</v>
      </c>
      <c r="O546" s="17">
        <v>0.201405831463917</v>
      </c>
      <c r="P546" s="17">
        <v>0.15110308367984199</v>
      </c>
      <c r="Q546" s="17">
        <v>0.159257331408903</v>
      </c>
      <c r="R546" s="17"/>
      <c r="S546" s="17">
        <v>0.11806374908149</v>
      </c>
      <c r="T546" s="17">
        <v>0.181183361655848</v>
      </c>
      <c r="U546" s="17">
        <v>0.210625772010542</v>
      </c>
      <c r="V546" s="17">
        <v>0.17091290138506099</v>
      </c>
      <c r="W546" s="17">
        <v>0.24614645373197899</v>
      </c>
      <c r="X546" s="17">
        <v>0.15372529092630299</v>
      </c>
      <c r="Y546" s="17">
        <v>7.7126730404211793E-2</v>
      </c>
      <c r="Z546" s="17">
        <v>5.3248586921879899E-2</v>
      </c>
      <c r="AA546" s="17">
        <v>0.26381389256080101</v>
      </c>
      <c r="AB546" s="17">
        <v>0.21823041747386299</v>
      </c>
      <c r="AC546" s="17">
        <v>0.15246844039313101</v>
      </c>
      <c r="AD546" s="17">
        <v>0.132145774188485</v>
      </c>
      <c r="AE546" s="17"/>
      <c r="AF546" s="17">
        <v>0.249057993728377</v>
      </c>
      <c r="AG546" s="17">
        <v>0.17317357465594799</v>
      </c>
      <c r="AH546" s="17">
        <v>0.15071461451472701</v>
      </c>
      <c r="AI546" s="17">
        <v>0.115877980814843</v>
      </c>
      <c r="AJ546" s="17">
        <v>0.137781952411244</v>
      </c>
      <c r="AK546" s="17"/>
      <c r="AL546" s="17">
        <v>0.17542309566207601</v>
      </c>
      <c r="AM546" s="17">
        <v>0.14526127981898199</v>
      </c>
      <c r="AN546" s="17">
        <v>0.23276389176280499</v>
      </c>
      <c r="AO546" s="17">
        <v>0.142603801939991</v>
      </c>
      <c r="AP546" s="17"/>
      <c r="AQ546" s="17">
        <v>0.18254244629913099</v>
      </c>
      <c r="AR546" s="17">
        <v>0.15305055232773301</v>
      </c>
      <c r="AS546" s="17"/>
      <c r="AT546" s="17">
        <v>0.174558426602861</v>
      </c>
      <c r="AU546" s="17">
        <v>0.164136587458661</v>
      </c>
      <c r="AV546" s="17"/>
      <c r="AW546" s="17">
        <v>0.16071057517332099</v>
      </c>
      <c r="AX546" s="17">
        <v>0.20169362325380599</v>
      </c>
      <c r="AY546" s="17">
        <v>0.16648861371519499</v>
      </c>
      <c r="AZ546" s="17"/>
      <c r="BA546" s="17">
        <v>0.12075603266828</v>
      </c>
      <c r="BB546" s="17">
        <v>0.199090088773128</v>
      </c>
      <c r="BC546" s="17">
        <v>0.22135118657449299</v>
      </c>
      <c r="BD546" s="17">
        <v>6.7597514503536807E-2</v>
      </c>
      <c r="BE546" s="17">
        <v>0.140106813275233</v>
      </c>
      <c r="BF546" s="17"/>
      <c r="BG546" s="17">
        <v>0.19109880534738299</v>
      </c>
      <c r="BH546" s="17">
        <v>0.156339048842046</v>
      </c>
      <c r="BI546" s="17"/>
      <c r="BJ546" s="17">
        <v>0.174451952436698</v>
      </c>
      <c r="BK546" s="17">
        <v>0.16645415129906499</v>
      </c>
      <c r="BL546" s="17"/>
      <c r="BM546" s="17">
        <v>0.239196854214246</v>
      </c>
      <c r="BN546" s="17">
        <v>0.19595070624129199</v>
      </c>
      <c r="BO546" s="17">
        <v>0.14262859449937301</v>
      </c>
      <c r="BP546" s="17">
        <v>7.7757406330231302E-2</v>
      </c>
      <c r="BQ546" s="17">
        <v>0.20667773574161699</v>
      </c>
      <c r="BR546" s="17"/>
      <c r="BS546" s="17">
        <v>0.21060015010045099</v>
      </c>
      <c r="BT546" s="17"/>
      <c r="BU546" s="17">
        <v>0.19043196526561601</v>
      </c>
      <c r="BV546" s="17">
        <v>0.19485887179259601</v>
      </c>
      <c r="BW546" s="17">
        <v>7.4202752983733397E-2</v>
      </c>
      <c r="BX546" s="17">
        <v>0.246968493610975</v>
      </c>
      <c r="BY546" s="17">
        <v>0.123070739498464</v>
      </c>
      <c r="BZ546" s="17"/>
      <c r="CA546" s="17">
        <v>0.107094717936841</v>
      </c>
      <c r="CB546" s="17"/>
      <c r="CC546" s="17">
        <v>0.15539099322372801</v>
      </c>
      <c r="CD546" s="17">
        <v>0.23839497184073599</v>
      </c>
      <c r="CE546" s="17"/>
      <c r="CF546" s="17">
        <v>0.15517144046749901</v>
      </c>
      <c r="CG546" s="17"/>
      <c r="CH546" s="17">
        <v>0.20318972792394899</v>
      </c>
      <c r="CI546" s="17">
        <v>0.107116846292918</v>
      </c>
    </row>
    <row r="547" spans="2:87" x14ac:dyDescent="0.35">
      <c r="B547" t="s">
        <v>160</v>
      </c>
      <c r="C547" s="17">
        <v>8.0588736721374704E-2</v>
      </c>
      <c r="D547" s="17">
        <v>8.1266256643482193E-2</v>
      </c>
      <c r="E547" s="17">
        <v>8.0507505406985896E-2</v>
      </c>
      <c r="F547" s="17"/>
      <c r="G547" s="17">
        <v>2.8785620020164899E-2</v>
      </c>
      <c r="H547" s="17">
        <v>8.5065930371919798E-2</v>
      </c>
      <c r="I547" s="17">
        <v>6.3832541250898406E-2</v>
      </c>
      <c r="J547" s="17">
        <v>9.1366223072948102E-2</v>
      </c>
      <c r="K547" s="17">
        <v>0.173397278687455</v>
      </c>
      <c r="L547" s="17">
        <v>6.6175898570356106E-2</v>
      </c>
      <c r="M547" s="17"/>
      <c r="N547" s="17">
        <v>3.8333966402630801E-2</v>
      </c>
      <c r="O547" s="17">
        <v>5.9379485791696301E-2</v>
      </c>
      <c r="P547" s="17">
        <v>0.119736458730995</v>
      </c>
      <c r="Q547" s="17">
        <v>0.112027190528618</v>
      </c>
      <c r="R547" s="17"/>
      <c r="S547" s="17">
        <v>9.1927189845454504E-2</v>
      </c>
      <c r="T547" s="17">
        <v>8.0375444416555003E-2</v>
      </c>
      <c r="U547" s="17">
        <v>3.9376675119874499E-2</v>
      </c>
      <c r="V547" s="17">
        <v>7.0261970907996699E-2</v>
      </c>
      <c r="W547" s="17">
        <v>4.6042598944741199E-2</v>
      </c>
      <c r="X547" s="17">
        <v>4.0286339244745603E-2</v>
      </c>
      <c r="Y547" s="17">
        <v>0.123944083150076</v>
      </c>
      <c r="Z547" s="17">
        <v>0.10371792926532999</v>
      </c>
      <c r="AA547" s="17">
        <v>8.0609900321723493E-2</v>
      </c>
      <c r="AB547" s="17">
        <v>0.14676223580429501</v>
      </c>
      <c r="AC547" s="17">
        <v>0.10163994374016</v>
      </c>
      <c r="AD547" s="17">
        <v>7.2001888210898701E-2</v>
      </c>
      <c r="AE547" s="17"/>
      <c r="AF547" s="17">
        <v>0.129992763283551</v>
      </c>
      <c r="AG547" s="17">
        <v>9.23386219342653E-2</v>
      </c>
      <c r="AH547" s="17">
        <v>6.22226951635102E-2</v>
      </c>
      <c r="AI547" s="17">
        <v>3.8465883245438801E-2</v>
      </c>
      <c r="AJ547" s="17">
        <v>5.0814510283977599E-2</v>
      </c>
      <c r="AK547" s="17"/>
      <c r="AL547" s="17">
        <v>5.90322211480869E-2</v>
      </c>
      <c r="AM547" s="17">
        <v>8.0864463899501707E-2</v>
      </c>
      <c r="AN547" s="17">
        <v>9.0111078024578406E-2</v>
      </c>
      <c r="AO547" s="17">
        <v>0.184168282692316</v>
      </c>
      <c r="AP547" s="17"/>
      <c r="AQ547" s="17">
        <v>0.101429998804768</v>
      </c>
      <c r="AR547" s="17">
        <v>4.62943759914431E-2</v>
      </c>
      <c r="AS547" s="17"/>
      <c r="AT547" s="17">
        <v>5.8939711757170901E-2</v>
      </c>
      <c r="AU547" s="17">
        <v>7.3818830731589402E-2</v>
      </c>
      <c r="AV547" s="17"/>
      <c r="AW547" s="17">
        <v>8.3797495677182005E-2</v>
      </c>
      <c r="AX547" s="17">
        <v>9.4507000442656502E-2</v>
      </c>
      <c r="AY547" s="17">
        <v>8.0677466030197598E-2</v>
      </c>
      <c r="AZ547" s="17"/>
      <c r="BA547" s="17">
        <v>6.4584511823943702E-2</v>
      </c>
      <c r="BB547" s="17">
        <v>8.6745538042229703E-2</v>
      </c>
      <c r="BC547" s="17">
        <v>5.0284773117815901E-2</v>
      </c>
      <c r="BD547" s="17">
        <v>0.203838693191283</v>
      </c>
      <c r="BE547" s="17">
        <v>3.9576105684310199E-2</v>
      </c>
      <c r="BF547" s="17"/>
      <c r="BG547" s="17">
        <v>6.8316770750707398E-2</v>
      </c>
      <c r="BH547" s="17">
        <v>8.9965380270648501E-2</v>
      </c>
      <c r="BI547" s="17"/>
      <c r="BJ547" s="17">
        <v>8.3676154564168007E-2</v>
      </c>
      <c r="BK547" s="17">
        <v>7.1455669564516502E-2</v>
      </c>
      <c r="BL547" s="17"/>
      <c r="BM547" s="17">
        <v>3.5948393680927698E-2</v>
      </c>
      <c r="BN547" s="17">
        <v>5.7264862620997198E-2</v>
      </c>
      <c r="BO547" s="17">
        <v>8.1418814066510595E-2</v>
      </c>
      <c r="BP547" s="17">
        <v>0</v>
      </c>
      <c r="BQ547" s="17">
        <v>0.174676768067518</v>
      </c>
      <c r="BR547" s="17"/>
      <c r="BS547" s="17">
        <v>0.128662847954751</v>
      </c>
      <c r="BT547" s="17"/>
      <c r="BU547" s="17">
        <v>4.2333696213609003E-2</v>
      </c>
      <c r="BV547" s="17">
        <v>2.06138085102241E-2</v>
      </c>
      <c r="BW547" s="17">
        <v>0</v>
      </c>
      <c r="BX547" s="17">
        <v>0.16820256046757201</v>
      </c>
      <c r="BY547" s="17">
        <v>0.145006181201007</v>
      </c>
      <c r="BZ547" s="17"/>
      <c r="CA547" s="17">
        <v>0.13858874885913799</v>
      </c>
      <c r="CB547" s="17"/>
      <c r="CC547" s="17">
        <v>6.9672942417496803E-2</v>
      </c>
      <c r="CD547" s="17">
        <v>0.114846821797494</v>
      </c>
      <c r="CE547" s="17"/>
      <c r="CF547" s="17">
        <v>6.8079137225830796E-2</v>
      </c>
      <c r="CG547" s="17"/>
      <c r="CH547" s="17">
        <v>9.1940561316571107E-2</v>
      </c>
      <c r="CI547" s="17">
        <v>1.68964085315562E-2</v>
      </c>
    </row>
    <row r="548" spans="2:87" x14ac:dyDescent="0.35">
      <c r="B548" t="s">
        <v>161</v>
      </c>
      <c r="C548" s="17">
        <v>0.23191594536445401</v>
      </c>
      <c r="D548" s="17">
        <v>0.20208039256195501</v>
      </c>
      <c r="E548" s="17">
        <v>0.25736718229643102</v>
      </c>
      <c r="F548" s="17"/>
      <c r="G548" s="17">
        <v>0.19995999637689199</v>
      </c>
      <c r="H548" s="17">
        <v>0.155584356722586</v>
      </c>
      <c r="I548" s="17">
        <v>0.26738213693604801</v>
      </c>
      <c r="J548" s="17">
        <v>0.24757769013355799</v>
      </c>
      <c r="K548" s="17">
        <v>0.21015128050953399</v>
      </c>
      <c r="L548" s="17">
        <v>0.27965819804747699</v>
      </c>
      <c r="M548" s="17"/>
      <c r="N548" s="17">
        <v>0.170322379270122</v>
      </c>
      <c r="O548" s="17">
        <v>0.275887333768222</v>
      </c>
      <c r="P548" s="17">
        <v>0.25122076935214899</v>
      </c>
      <c r="Q548" s="17">
        <v>0.226052789693798</v>
      </c>
      <c r="R548" s="17"/>
      <c r="S548" s="17">
        <v>0.18763423628450901</v>
      </c>
      <c r="T548" s="17">
        <v>0.26611650208721799</v>
      </c>
      <c r="U548" s="17">
        <v>0.183428134408746</v>
      </c>
      <c r="V548" s="17">
        <v>0.22255371940917601</v>
      </c>
      <c r="W548" s="17">
        <v>0.23863877173986001</v>
      </c>
      <c r="X548" s="17">
        <v>0.332401955150043</v>
      </c>
      <c r="Y548" s="17">
        <v>0.153998521792203</v>
      </c>
      <c r="Z548" s="17">
        <v>0.454290900124381</v>
      </c>
      <c r="AA548" s="17">
        <v>0.28478437836954001</v>
      </c>
      <c r="AB548" s="17">
        <v>0.11257103132160901</v>
      </c>
      <c r="AC548" s="17">
        <v>0.177642535535318</v>
      </c>
      <c r="AD548" s="17">
        <v>0.22030678199809201</v>
      </c>
      <c r="AE548" s="17"/>
      <c r="AF548" s="17">
        <v>0.21875697332588601</v>
      </c>
      <c r="AG548" s="17">
        <v>0.222290953214559</v>
      </c>
      <c r="AH548" s="17">
        <v>0.30737419596356502</v>
      </c>
      <c r="AI548" s="17">
        <v>0.129943332644677</v>
      </c>
      <c r="AJ548" s="17">
        <v>0.14997812819200801</v>
      </c>
      <c r="AK548" s="17"/>
      <c r="AL548" s="17">
        <v>0.25505050133345097</v>
      </c>
      <c r="AM548" s="17">
        <v>0.239522862205065</v>
      </c>
      <c r="AN548" s="17">
        <v>0.14417789405395001</v>
      </c>
      <c r="AO548" s="17">
        <v>0.28661324694542001</v>
      </c>
      <c r="AP548" s="17"/>
      <c r="AQ548" s="17">
        <v>0.239425711752104</v>
      </c>
      <c r="AR548" s="17">
        <v>0.21955860172254399</v>
      </c>
      <c r="AS548" s="17"/>
      <c r="AT548" s="17">
        <v>0.22398100495427001</v>
      </c>
      <c r="AU548" s="17">
        <v>0.25155574468886999</v>
      </c>
      <c r="AV548" s="17"/>
      <c r="AW548" s="17">
        <v>0.29071108755627501</v>
      </c>
      <c r="AX548" s="17">
        <v>0.14049356533117099</v>
      </c>
      <c r="AY548" s="17">
        <v>0.20240787981910899</v>
      </c>
      <c r="AZ548" s="17"/>
      <c r="BA548" s="17">
        <v>0.15060003997996199</v>
      </c>
      <c r="BB548" s="17">
        <v>0.19697388114182399</v>
      </c>
      <c r="BC548" s="17">
        <v>0.25513505631754402</v>
      </c>
      <c r="BD548" s="17">
        <v>0.35927381325810398</v>
      </c>
      <c r="BE548" s="17">
        <v>0.460229447154481</v>
      </c>
      <c r="BF548" s="17"/>
      <c r="BG548" s="17">
        <v>0.25483604440333202</v>
      </c>
      <c r="BH548" s="17">
        <v>0.214403380603819</v>
      </c>
      <c r="BI548" s="17"/>
      <c r="BJ548" s="17">
        <v>0.2272825047359</v>
      </c>
      <c r="BK548" s="17">
        <v>0.252315426550623</v>
      </c>
      <c r="BL548" s="17"/>
      <c r="BM548" s="17">
        <v>0.29995794544137699</v>
      </c>
      <c r="BN548" s="17">
        <v>0.245037552401838</v>
      </c>
      <c r="BO548" s="17">
        <v>0.20381199773306799</v>
      </c>
      <c r="BP548" s="17">
        <v>0.16476977722956301</v>
      </c>
      <c r="BQ548" s="17">
        <v>0.22917298219679699</v>
      </c>
      <c r="BR548" s="17"/>
      <c r="BS548" s="17">
        <v>0.21995580066925299</v>
      </c>
      <c r="BT548" s="17"/>
      <c r="BU548" s="17">
        <v>0.24422646653577301</v>
      </c>
      <c r="BV548" s="17">
        <v>0.19892133373475701</v>
      </c>
      <c r="BW548" s="17">
        <v>7.1587285541858697E-2</v>
      </c>
      <c r="BX548" s="17">
        <v>0.245531377891542</v>
      </c>
      <c r="BY548" s="17">
        <v>0.37079532926275699</v>
      </c>
      <c r="BZ548" s="17"/>
      <c r="CA548" s="17">
        <v>0.23852863128674201</v>
      </c>
      <c r="CB548" s="17"/>
      <c r="CC548" s="17">
        <v>0.22937724402253801</v>
      </c>
      <c r="CD548" s="17">
        <v>0.22259770644966601</v>
      </c>
      <c r="CE548" s="17"/>
      <c r="CF548" s="17">
        <v>0.221348995235363</v>
      </c>
      <c r="CG548" s="17"/>
      <c r="CH548" s="17">
        <v>0.214870581484707</v>
      </c>
      <c r="CI548" s="17">
        <v>0.139764788432135</v>
      </c>
    </row>
    <row r="549" spans="2:87" x14ac:dyDescent="0.35"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  <c r="BA549" s="17"/>
      <c r="BB549" s="17"/>
      <c r="BC549" s="17"/>
      <c r="BD549" s="17"/>
      <c r="BE549" s="17"/>
      <c r="BF549" s="17"/>
      <c r="BG549" s="17"/>
      <c r="BH549" s="17"/>
      <c r="BI549" s="17"/>
      <c r="BJ549" s="17"/>
      <c r="BK549" s="17"/>
      <c r="BL549" s="17"/>
      <c r="BM549" s="17"/>
      <c r="BN549" s="17"/>
      <c r="BO549" s="17"/>
      <c r="BP549" s="17"/>
      <c r="BQ549" s="17"/>
      <c r="BR549" s="17"/>
      <c r="BS549" s="17"/>
      <c r="BT549" s="17"/>
      <c r="BU549" s="17"/>
      <c r="BV549" s="17"/>
      <c r="BW549" s="17"/>
      <c r="BX549" s="17"/>
      <c r="BY549" s="17"/>
      <c r="BZ549" s="17"/>
      <c r="CA549" s="17"/>
      <c r="CB549" s="17"/>
      <c r="CC549" s="17"/>
      <c r="CD549" s="17"/>
      <c r="CE549" s="17"/>
      <c r="CF549" s="17"/>
      <c r="CG549" s="17"/>
      <c r="CH549" s="17"/>
      <c r="CI549" s="17"/>
    </row>
    <row r="550" spans="2:87" x14ac:dyDescent="0.35">
      <c r="B550" s="6" t="s">
        <v>225</v>
      </c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  <c r="BA550" s="17"/>
      <c r="BB550" s="17"/>
      <c r="BC550" s="17"/>
      <c r="BD550" s="17"/>
      <c r="BE550" s="17"/>
      <c r="BF550" s="17"/>
      <c r="BG550" s="17"/>
      <c r="BH550" s="17"/>
      <c r="BI550" s="17"/>
      <c r="BJ550" s="17"/>
      <c r="BK550" s="17"/>
      <c r="BL550" s="17"/>
      <c r="BM550" s="17"/>
      <c r="BN550" s="17"/>
      <c r="BO550" s="17"/>
      <c r="BP550" s="17"/>
      <c r="BQ550" s="17"/>
      <c r="BR550" s="17"/>
      <c r="BS550" s="17"/>
      <c r="BT550" s="17"/>
      <c r="BU550" s="17"/>
      <c r="BV550" s="17"/>
      <c r="BW550" s="17"/>
      <c r="BX550" s="17"/>
      <c r="BY550" s="17"/>
      <c r="BZ550" s="17"/>
      <c r="CA550" s="17"/>
      <c r="CB550" s="17"/>
      <c r="CC550" s="17"/>
      <c r="CD550" s="17"/>
      <c r="CE550" s="17"/>
      <c r="CF550" s="17"/>
      <c r="CG550" s="17"/>
      <c r="CH550" s="17"/>
      <c r="CI550" s="17"/>
    </row>
    <row r="551" spans="2:87" x14ac:dyDescent="0.35">
      <c r="B551" s="24" t="s">
        <v>163</v>
      </c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  <c r="BA551" s="17"/>
      <c r="BB551" s="17"/>
      <c r="BC551" s="17"/>
      <c r="BD551" s="17"/>
      <c r="BE551" s="17"/>
      <c r="BF551" s="17"/>
      <c r="BG551" s="17"/>
      <c r="BH551" s="17"/>
      <c r="BI551" s="17"/>
      <c r="BJ551" s="17"/>
      <c r="BK551" s="17"/>
      <c r="BL551" s="17"/>
      <c r="BM551" s="17"/>
      <c r="BN551" s="17"/>
      <c r="BO551" s="17"/>
      <c r="BP551" s="17"/>
      <c r="BQ551" s="17"/>
      <c r="BR551" s="17"/>
      <c r="BS551" s="17"/>
      <c r="BT551" s="17"/>
      <c r="BU551" s="17"/>
      <c r="BV551" s="17"/>
      <c r="BW551" s="17"/>
      <c r="BX551" s="17"/>
      <c r="BY551" s="17"/>
      <c r="BZ551" s="17"/>
      <c r="CA551" s="17"/>
      <c r="CB551" s="17"/>
      <c r="CC551" s="17"/>
      <c r="CD551" s="17"/>
      <c r="CE551" s="17"/>
      <c r="CF551" s="17"/>
      <c r="CG551" s="17"/>
      <c r="CH551" s="17"/>
      <c r="CI551" s="17"/>
    </row>
    <row r="552" spans="2:87" x14ac:dyDescent="0.35">
      <c r="B552" t="s">
        <v>157</v>
      </c>
      <c r="C552" s="17">
        <v>0.12925354275006401</v>
      </c>
      <c r="D552" s="17">
        <v>0.131475906767972</v>
      </c>
      <c r="E552" s="17">
        <v>0.124854180958893</v>
      </c>
      <c r="F552" s="17"/>
      <c r="G552" s="17">
        <v>0.23260306594479099</v>
      </c>
      <c r="H552" s="17">
        <v>0.19787078874189401</v>
      </c>
      <c r="I552" s="17">
        <v>0.14565484511145499</v>
      </c>
      <c r="J552" s="17">
        <v>0.10032795725638299</v>
      </c>
      <c r="K552" s="17">
        <v>8.9238379165614307E-2</v>
      </c>
      <c r="L552" s="17">
        <v>4.5737233120682001E-2</v>
      </c>
      <c r="M552" s="17"/>
      <c r="N552" s="17">
        <v>0.20543502788766799</v>
      </c>
      <c r="O552" s="17">
        <v>6.9225991459798797E-2</v>
      </c>
      <c r="P552" s="17">
        <v>9.1779697051830297E-2</v>
      </c>
      <c r="Q552" s="17">
        <v>0.15551533534574299</v>
      </c>
      <c r="R552" s="17"/>
      <c r="S552" s="17">
        <v>0.22201822682973901</v>
      </c>
      <c r="T552" s="17">
        <v>9.3437761934080904E-2</v>
      </c>
      <c r="U552" s="17">
        <v>0.237296786962096</v>
      </c>
      <c r="V552" s="17">
        <v>0.131742320868067</v>
      </c>
      <c r="W552" s="17">
        <v>6.4035414987438005E-2</v>
      </c>
      <c r="X552" s="17">
        <v>0.20496500514172999</v>
      </c>
      <c r="Y552" s="17">
        <v>0.109496552832358</v>
      </c>
      <c r="Z552" s="17">
        <v>0.118438874615214</v>
      </c>
      <c r="AA552" s="17">
        <v>0.11149331121615499</v>
      </c>
      <c r="AB552" s="17">
        <v>2.9434684118907501E-2</v>
      </c>
      <c r="AC552" s="17">
        <v>2.6561179223446401E-2</v>
      </c>
      <c r="AD552" s="17">
        <v>6.8504671800648204E-2</v>
      </c>
      <c r="AE552" s="17"/>
      <c r="AF552" s="17">
        <v>9.9820753501331197E-2</v>
      </c>
      <c r="AG552" s="17">
        <v>0.124964952404318</v>
      </c>
      <c r="AH552" s="17">
        <v>7.7684957141646194E-2</v>
      </c>
      <c r="AI552" s="17">
        <v>0.20509371853405101</v>
      </c>
      <c r="AJ552" s="17">
        <v>0.24782133550705601</v>
      </c>
      <c r="AK552" s="17"/>
      <c r="AL552" s="17">
        <v>0.11335479106482201</v>
      </c>
      <c r="AM552" s="17">
        <v>0.13929845304265401</v>
      </c>
      <c r="AN552" s="17">
        <v>0.151711638248127</v>
      </c>
      <c r="AO552" s="17">
        <v>9.9589002547684394E-2</v>
      </c>
      <c r="AP552" s="17"/>
      <c r="AQ552" s="17">
        <v>0.10027651241091801</v>
      </c>
      <c r="AR552" s="17">
        <v>0.176935335117367</v>
      </c>
      <c r="AS552" s="17"/>
      <c r="AT552" s="17">
        <v>0.15473134784488499</v>
      </c>
      <c r="AU552" s="17">
        <v>4.2569775987841597E-2</v>
      </c>
      <c r="AV552" s="17"/>
      <c r="AW552" s="17">
        <v>9.1471856653475694E-2</v>
      </c>
      <c r="AX552" s="17">
        <v>0.11709967718325499</v>
      </c>
      <c r="AY552" s="17">
        <v>0.17094287701316199</v>
      </c>
      <c r="AZ552" s="17"/>
      <c r="BA552" s="17">
        <v>0.237952014201985</v>
      </c>
      <c r="BB552" s="17">
        <v>7.7087228626238E-2</v>
      </c>
      <c r="BC552" s="17">
        <v>0.12986106604068201</v>
      </c>
      <c r="BD552" s="17">
        <v>4.7145068406847998E-2</v>
      </c>
      <c r="BE552" s="17">
        <v>0.100309407935566</v>
      </c>
      <c r="BF552" s="17"/>
      <c r="BG552" s="17">
        <v>0.104079160065429</v>
      </c>
      <c r="BH552" s="17">
        <v>0.148488538476997</v>
      </c>
      <c r="BI552" s="17"/>
      <c r="BJ552" s="17">
        <v>0.144463199382763</v>
      </c>
      <c r="BK552" s="17">
        <v>6.47317934833265E-2</v>
      </c>
      <c r="BL552" s="17"/>
      <c r="BM552" s="17">
        <v>0.11661327294145001</v>
      </c>
      <c r="BN552" s="17">
        <v>9.3055843292087298E-2</v>
      </c>
      <c r="BO552" s="17">
        <v>0.17538417071641699</v>
      </c>
      <c r="BP552" s="17">
        <v>0.141543908064723</v>
      </c>
      <c r="BQ552" s="17">
        <v>0.13624967191624901</v>
      </c>
      <c r="BR552" s="17"/>
      <c r="BS552" s="17">
        <v>0.120971048673915</v>
      </c>
      <c r="BT552" s="17"/>
      <c r="BU552" s="17">
        <v>0.101319289306723</v>
      </c>
      <c r="BV552" s="17">
        <v>0.17934689623149799</v>
      </c>
      <c r="BW552" s="17">
        <v>0.13207683115522201</v>
      </c>
      <c r="BX552" s="17">
        <v>0.13585865336574801</v>
      </c>
      <c r="BY552" s="17">
        <v>6.3177154149131498E-2</v>
      </c>
      <c r="BZ552" s="17"/>
      <c r="CA552" s="17">
        <v>0.23498582548258001</v>
      </c>
      <c r="CB552" s="17"/>
      <c r="CC552" s="17">
        <v>0.131711091254547</v>
      </c>
      <c r="CD552" s="17">
        <v>0.12837591737669601</v>
      </c>
      <c r="CE552" s="17"/>
      <c r="CF552" s="17">
        <v>9.64625175644791E-2</v>
      </c>
      <c r="CG552" s="17"/>
      <c r="CH552" s="17">
        <v>0.122838916707751</v>
      </c>
      <c r="CI552" s="17">
        <v>0.251508018192385</v>
      </c>
    </row>
    <row r="553" spans="2:87" x14ac:dyDescent="0.35">
      <c r="B553" t="s">
        <v>158</v>
      </c>
      <c r="C553" s="17">
        <v>0.312028272035206</v>
      </c>
      <c r="D553" s="17">
        <v>0.33010853765882697</v>
      </c>
      <c r="E553" s="17">
        <v>0.29753161059170902</v>
      </c>
      <c r="F553" s="17"/>
      <c r="G553" s="17">
        <v>0.274396996862738</v>
      </c>
      <c r="H553" s="17">
        <v>0.43975201302639</v>
      </c>
      <c r="I553" s="17">
        <v>0.32837070213759201</v>
      </c>
      <c r="J553" s="17">
        <v>0.390605361277579</v>
      </c>
      <c r="K553" s="17">
        <v>0.22273153651403399</v>
      </c>
      <c r="L553" s="17">
        <v>0.22185351571734699</v>
      </c>
      <c r="M553" s="17"/>
      <c r="N553" s="17">
        <v>0.360061201610273</v>
      </c>
      <c r="O553" s="17">
        <v>0.33631601816328699</v>
      </c>
      <c r="P553" s="17">
        <v>0.30179342826625399</v>
      </c>
      <c r="Q553" s="17">
        <v>0.24458216681621101</v>
      </c>
      <c r="R553" s="17"/>
      <c r="S553" s="17">
        <v>0.36282044122970403</v>
      </c>
      <c r="T553" s="17">
        <v>0.34590333139531598</v>
      </c>
      <c r="U553" s="17">
        <v>0.29492778310407403</v>
      </c>
      <c r="V553" s="17">
        <v>0.320869400479105</v>
      </c>
      <c r="W553" s="17">
        <v>0.323858135569492</v>
      </c>
      <c r="X553" s="17">
        <v>0.225245178872539</v>
      </c>
      <c r="Y553" s="17">
        <v>0.38279015398364102</v>
      </c>
      <c r="Z553" s="17">
        <v>0.16469730176188399</v>
      </c>
      <c r="AA553" s="17">
        <v>0.18679331960279699</v>
      </c>
      <c r="AB553" s="17">
        <v>0.34948779744687702</v>
      </c>
      <c r="AC553" s="17">
        <v>0.43401363167176599</v>
      </c>
      <c r="AD553" s="17">
        <v>0.22602264568913499</v>
      </c>
      <c r="AE553" s="17"/>
      <c r="AF553" s="17">
        <v>0.25699722434312</v>
      </c>
      <c r="AG553" s="17">
        <v>0.27239913204683802</v>
      </c>
      <c r="AH553" s="17">
        <v>0.37009514758010398</v>
      </c>
      <c r="AI553" s="17">
        <v>0.36742510922042898</v>
      </c>
      <c r="AJ553" s="17">
        <v>0.39048759579137798</v>
      </c>
      <c r="AK553" s="17"/>
      <c r="AL553" s="17">
        <v>0.312027874344245</v>
      </c>
      <c r="AM553" s="17">
        <v>0.29963116177797</v>
      </c>
      <c r="AN553" s="17">
        <v>0.33898475220913998</v>
      </c>
      <c r="AO553" s="17">
        <v>0.31608825494891002</v>
      </c>
      <c r="AP553" s="17"/>
      <c r="AQ553" s="17">
        <v>0.28038166277096899</v>
      </c>
      <c r="AR553" s="17">
        <v>0.364102864717948</v>
      </c>
      <c r="AS553" s="17"/>
      <c r="AT553" s="17">
        <v>0.33738531027607199</v>
      </c>
      <c r="AU553" s="17">
        <v>0.26484484706060901</v>
      </c>
      <c r="AV553" s="17"/>
      <c r="AW553" s="17">
        <v>0.27250435965075098</v>
      </c>
      <c r="AX553" s="17">
        <v>0.37122344353568298</v>
      </c>
      <c r="AY553" s="17">
        <v>0.318534839075863</v>
      </c>
      <c r="AZ553" s="17"/>
      <c r="BA553" s="17">
        <v>0.34272916009203702</v>
      </c>
      <c r="BB553" s="17">
        <v>0.34623135215508299</v>
      </c>
      <c r="BC553" s="17">
        <v>0.28073110058782302</v>
      </c>
      <c r="BD553" s="17">
        <v>0.27891203836524903</v>
      </c>
      <c r="BE553" s="17">
        <v>0.20216844166977299</v>
      </c>
      <c r="BF553" s="17"/>
      <c r="BG553" s="17">
        <v>0.288117523798117</v>
      </c>
      <c r="BH553" s="17">
        <v>0.330297762331342</v>
      </c>
      <c r="BI553" s="17"/>
      <c r="BJ553" s="17">
        <v>0.31824741098752701</v>
      </c>
      <c r="BK553" s="17">
        <v>0.280924297728327</v>
      </c>
      <c r="BL553" s="17"/>
      <c r="BM553" s="17">
        <v>0.24861647130439199</v>
      </c>
      <c r="BN553" s="17">
        <v>0.29935706009247498</v>
      </c>
      <c r="BO553" s="17">
        <v>0.35373056810211601</v>
      </c>
      <c r="BP553" s="17">
        <v>0.54426130784441296</v>
      </c>
      <c r="BQ553" s="17">
        <v>0.16360945335551</v>
      </c>
      <c r="BR553" s="17"/>
      <c r="BS553" s="17">
        <v>0.28632681218707201</v>
      </c>
      <c r="BT553" s="17"/>
      <c r="BU553" s="17">
        <v>0.277352626510391</v>
      </c>
      <c r="BV553" s="17">
        <v>0.41328462579103098</v>
      </c>
      <c r="BW553" s="17">
        <v>0.53350931575321703</v>
      </c>
      <c r="BX553" s="17">
        <v>0.14996688609469</v>
      </c>
      <c r="BY553" s="17">
        <v>0.25834484323995899</v>
      </c>
      <c r="BZ553" s="17"/>
      <c r="CA553" s="17">
        <v>0.28074442217071899</v>
      </c>
      <c r="CB553" s="17"/>
      <c r="CC553" s="17">
        <v>0.31335705683257198</v>
      </c>
      <c r="CD553" s="17">
        <v>0.29932559255096602</v>
      </c>
      <c r="CE553" s="17"/>
      <c r="CF553" s="17">
        <v>0.34482967207792498</v>
      </c>
      <c r="CG553" s="17"/>
      <c r="CH553" s="17">
        <v>0.30745012954370998</v>
      </c>
      <c r="CI553" s="17">
        <v>0.34310736837470401</v>
      </c>
    </row>
    <row r="554" spans="2:87" x14ac:dyDescent="0.35">
      <c r="B554" t="s">
        <v>159</v>
      </c>
      <c r="C554" s="17">
        <v>0.22978933025095699</v>
      </c>
      <c r="D554" s="17">
        <v>0.24972608896752199</v>
      </c>
      <c r="E554" s="17">
        <v>0.21303782085332501</v>
      </c>
      <c r="F554" s="17"/>
      <c r="G554" s="17">
        <v>0.25922408069374703</v>
      </c>
      <c r="H554" s="17">
        <v>0.147770627919738</v>
      </c>
      <c r="I554" s="17">
        <v>0.19624742839092299</v>
      </c>
      <c r="J554" s="17">
        <v>0.193986457044203</v>
      </c>
      <c r="K554" s="17">
        <v>0.26267388289196297</v>
      </c>
      <c r="L554" s="17">
        <v>0.304544472542566</v>
      </c>
      <c r="M554" s="17"/>
      <c r="N554" s="17">
        <v>0.207802727544702</v>
      </c>
      <c r="O554" s="17">
        <v>0.218606537624491</v>
      </c>
      <c r="P554" s="17">
        <v>0.26589135667325298</v>
      </c>
      <c r="Q554" s="17">
        <v>0.23185382633072299</v>
      </c>
      <c r="R554" s="17"/>
      <c r="S554" s="17">
        <v>0.145465397666527</v>
      </c>
      <c r="T554" s="17">
        <v>0.18090825528972099</v>
      </c>
      <c r="U554" s="17">
        <v>0.20795290402838601</v>
      </c>
      <c r="V554" s="17">
        <v>0.27205282782114099</v>
      </c>
      <c r="W554" s="17">
        <v>0.246133995115277</v>
      </c>
      <c r="X554" s="17">
        <v>0.17429301646478901</v>
      </c>
      <c r="Y554" s="17">
        <v>0.26529521217045199</v>
      </c>
      <c r="Z554" s="17">
        <v>0.15885499423319099</v>
      </c>
      <c r="AA554" s="17">
        <v>0.30821883229319003</v>
      </c>
      <c r="AB554" s="17">
        <v>0.32905498280480999</v>
      </c>
      <c r="AC554" s="17">
        <v>0.25690746060504999</v>
      </c>
      <c r="AD554" s="17">
        <v>0.34469619376277999</v>
      </c>
      <c r="AE554" s="17"/>
      <c r="AF554" s="17">
        <v>0.30450496029333002</v>
      </c>
      <c r="AG554" s="17">
        <v>0.251183409304302</v>
      </c>
      <c r="AH554" s="17">
        <v>0.203785826957252</v>
      </c>
      <c r="AI554" s="17">
        <v>0.22173516656410899</v>
      </c>
      <c r="AJ554" s="17">
        <v>0.150355075703275</v>
      </c>
      <c r="AK554" s="17"/>
      <c r="AL554" s="17">
        <v>0.25628730239390901</v>
      </c>
      <c r="AM554" s="17">
        <v>0.20746641638310001</v>
      </c>
      <c r="AN554" s="17">
        <v>0.26595965666697602</v>
      </c>
      <c r="AO554" s="17">
        <v>0.109457006401228</v>
      </c>
      <c r="AP554" s="17"/>
      <c r="AQ554" s="17">
        <v>0.277515710647327</v>
      </c>
      <c r="AR554" s="17">
        <v>0.15125542481385301</v>
      </c>
      <c r="AS554" s="17"/>
      <c r="AT554" s="17">
        <v>0.22128371724165399</v>
      </c>
      <c r="AU554" s="17">
        <v>0.28877699209144703</v>
      </c>
      <c r="AV554" s="17"/>
      <c r="AW554" s="17">
        <v>0.211918987754737</v>
      </c>
      <c r="AX554" s="17">
        <v>0.29968672108805899</v>
      </c>
      <c r="AY554" s="17">
        <v>0.22681929374192</v>
      </c>
      <c r="AZ554" s="17"/>
      <c r="BA554" s="17">
        <v>0.178942243490673</v>
      </c>
      <c r="BB554" s="17">
        <v>0.290405228084543</v>
      </c>
      <c r="BC554" s="17">
        <v>0.24942093974823801</v>
      </c>
      <c r="BD554" s="17">
        <v>0.126643088198924</v>
      </c>
      <c r="BE554" s="17">
        <v>0.18395586737876099</v>
      </c>
      <c r="BF554" s="17"/>
      <c r="BG554" s="17">
        <v>0.27633123066040799</v>
      </c>
      <c r="BH554" s="17">
        <v>0.19422805088558601</v>
      </c>
      <c r="BI554" s="17"/>
      <c r="BJ554" s="17">
        <v>0.21366037553137801</v>
      </c>
      <c r="BK554" s="17">
        <v>0.29791770859413402</v>
      </c>
      <c r="BL554" s="17"/>
      <c r="BM554" s="17">
        <v>0.26090547647978501</v>
      </c>
      <c r="BN554" s="17">
        <v>0.26497336080158301</v>
      </c>
      <c r="BO554" s="17">
        <v>0.18912285206915</v>
      </c>
      <c r="BP554" s="17">
        <v>0.120481578815575</v>
      </c>
      <c r="BQ554" s="17">
        <v>0.28274614109975899</v>
      </c>
      <c r="BR554" s="17"/>
      <c r="BS554" s="17">
        <v>0.248799760402551</v>
      </c>
      <c r="BT554" s="17"/>
      <c r="BU554" s="17">
        <v>0.29183882077448398</v>
      </c>
      <c r="BV554" s="17">
        <v>0.17532185786417601</v>
      </c>
      <c r="BW554" s="17">
        <v>0.189543162258488</v>
      </c>
      <c r="BX554" s="17">
        <v>0.315597268292375</v>
      </c>
      <c r="BY554" s="17">
        <v>0.14192031000260399</v>
      </c>
      <c r="BZ554" s="17"/>
      <c r="CA554" s="17">
        <v>0.166335987526224</v>
      </c>
      <c r="CB554" s="17"/>
      <c r="CC554" s="17">
        <v>0.22831397614024701</v>
      </c>
      <c r="CD554" s="17">
        <v>0.25089244120603099</v>
      </c>
      <c r="CE554" s="17"/>
      <c r="CF554" s="17">
        <v>0.23724014432836399</v>
      </c>
      <c r="CG554" s="17"/>
      <c r="CH554" s="17">
        <v>0.24972679183063801</v>
      </c>
      <c r="CI554" s="17">
        <v>0.170328685203225</v>
      </c>
    </row>
    <row r="555" spans="2:87" x14ac:dyDescent="0.35">
      <c r="B555" t="s">
        <v>160</v>
      </c>
      <c r="C555" s="17">
        <v>7.92380168374687E-2</v>
      </c>
      <c r="D555" s="17">
        <v>8.9563796124807499E-2</v>
      </c>
      <c r="E555" s="17">
        <v>7.0295235000230799E-2</v>
      </c>
      <c r="F555" s="17"/>
      <c r="G555" s="17">
        <v>8.5833909238946099E-2</v>
      </c>
      <c r="H555" s="17">
        <v>4.63669156243426E-2</v>
      </c>
      <c r="I555" s="17">
        <v>4.14212784354226E-2</v>
      </c>
      <c r="J555" s="17">
        <v>6.7321304899883597E-2</v>
      </c>
      <c r="K555" s="17">
        <v>0.202037974866247</v>
      </c>
      <c r="L555" s="17">
        <v>7.3067548166799598E-2</v>
      </c>
      <c r="M555" s="17"/>
      <c r="N555" s="17">
        <v>5.1251353207201103E-2</v>
      </c>
      <c r="O555" s="17">
        <v>6.8997636665749901E-2</v>
      </c>
      <c r="P555" s="17">
        <v>0.107141007428374</v>
      </c>
      <c r="Q555" s="17">
        <v>9.38529728950874E-2</v>
      </c>
      <c r="R555" s="17"/>
      <c r="S555" s="17">
        <v>2.7601786174028201E-2</v>
      </c>
      <c r="T555" s="17">
        <v>8.0892239786292494E-2</v>
      </c>
      <c r="U555" s="17">
        <v>5.6337536128603101E-2</v>
      </c>
      <c r="V555" s="17">
        <v>5.3881774223098103E-2</v>
      </c>
      <c r="W555" s="17">
        <v>0.101129653341008</v>
      </c>
      <c r="X555" s="17">
        <v>4.0286339244745603E-2</v>
      </c>
      <c r="Y555" s="17">
        <v>6.5385967385675398E-2</v>
      </c>
      <c r="Z555" s="17">
        <v>0.22440310557981299</v>
      </c>
      <c r="AA555" s="17">
        <v>9.6323644579885501E-2</v>
      </c>
      <c r="AB555" s="17">
        <v>0.17945150430779599</v>
      </c>
      <c r="AC555" s="17">
        <v>0.10487519296441999</v>
      </c>
      <c r="AD555" s="17">
        <v>6.8620069301955605E-2</v>
      </c>
      <c r="AE555" s="17"/>
      <c r="AF555" s="17">
        <v>7.1939255084939105E-2</v>
      </c>
      <c r="AG555" s="17">
        <v>0.105264277830025</v>
      </c>
      <c r="AH555" s="17">
        <v>5.8799566704951102E-2</v>
      </c>
      <c r="AI555" s="17">
        <v>3.5161604971796802E-2</v>
      </c>
      <c r="AJ555" s="17">
        <v>8.9799144552883098E-2</v>
      </c>
      <c r="AK555" s="17"/>
      <c r="AL555" s="17">
        <v>6.6296541826085298E-2</v>
      </c>
      <c r="AM555" s="17">
        <v>9.03494730788022E-2</v>
      </c>
      <c r="AN555" s="17">
        <v>6.5439280242337403E-2</v>
      </c>
      <c r="AO555" s="17">
        <v>0.12587495473481899</v>
      </c>
      <c r="AP555" s="17"/>
      <c r="AQ555" s="17">
        <v>9.0778164905653505E-2</v>
      </c>
      <c r="AR555" s="17">
        <v>6.0248667769088E-2</v>
      </c>
      <c r="AS555" s="17"/>
      <c r="AT555" s="17">
        <v>5.1975168204594399E-2</v>
      </c>
      <c r="AU555" s="17">
        <v>8.0858583364551595E-2</v>
      </c>
      <c r="AV555" s="17"/>
      <c r="AW555" s="17">
        <v>0.110397839481905</v>
      </c>
      <c r="AX555" s="17">
        <v>5.5591459871704801E-2</v>
      </c>
      <c r="AY555" s="17">
        <v>5.0816973223891101E-2</v>
      </c>
      <c r="AZ555" s="17"/>
      <c r="BA555" s="17">
        <v>7.4202990404736505E-2</v>
      </c>
      <c r="BB555" s="17">
        <v>5.6055702280309497E-2</v>
      </c>
      <c r="BC555" s="17">
        <v>9.0900217606399797E-2</v>
      </c>
      <c r="BD555" s="17">
        <v>0.15284002425771501</v>
      </c>
      <c r="BE555" s="17">
        <v>0</v>
      </c>
      <c r="BF555" s="17"/>
      <c r="BG555" s="17">
        <v>7.64089946151911E-2</v>
      </c>
      <c r="BH555" s="17">
        <v>8.1399588425482894E-2</v>
      </c>
      <c r="BI555" s="17"/>
      <c r="BJ555" s="17">
        <v>8.2471766677622002E-2</v>
      </c>
      <c r="BK555" s="17">
        <v>6.9440396832606499E-2</v>
      </c>
      <c r="BL555" s="17"/>
      <c r="BM555" s="17">
        <v>6.4833879410004694E-2</v>
      </c>
      <c r="BN555" s="17">
        <v>4.6698868661685197E-2</v>
      </c>
      <c r="BO555" s="17">
        <v>7.5714271374281897E-2</v>
      </c>
      <c r="BP555" s="17">
        <v>0</v>
      </c>
      <c r="BQ555" s="17">
        <v>0.17349680436293599</v>
      </c>
      <c r="BR555" s="17"/>
      <c r="BS555" s="17">
        <v>0.12091904897967</v>
      </c>
      <c r="BT555" s="17"/>
      <c r="BU555" s="17">
        <v>4.0565824802415801E-2</v>
      </c>
      <c r="BV555" s="17">
        <v>5.7305368228396297E-2</v>
      </c>
      <c r="BW555" s="17">
        <v>1.5625253715200099E-2</v>
      </c>
      <c r="BX555" s="17">
        <v>0.14860893221579899</v>
      </c>
      <c r="BY555" s="17">
        <v>0.127001500115766</v>
      </c>
      <c r="BZ555" s="17"/>
      <c r="CA555" s="17">
        <v>8.5697789398505503E-2</v>
      </c>
      <c r="CB555" s="17"/>
      <c r="CC555" s="17">
        <v>7.3925140306721995E-2</v>
      </c>
      <c r="CD555" s="17">
        <v>0.109813968220571</v>
      </c>
      <c r="CE555" s="17"/>
      <c r="CF555" s="17">
        <v>7.5879479557668994E-2</v>
      </c>
      <c r="CG555" s="17"/>
      <c r="CH555" s="17">
        <v>8.4861993242191999E-2</v>
      </c>
      <c r="CI555" s="17">
        <v>0.118503611602763</v>
      </c>
    </row>
    <row r="556" spans="2:87" x14ac:dyDescent="0.35">
      <c r="B556" t="s">
        <v>161</v>
      </c>
      <c r="C556" s="17">
        <v>0.24969083812630399</v>
      </c>
      <c r="D556" s="17">
        <v>0.19912567048087201</v>
      </c>
      <c r="E556" s="17">
        <v>0.29428115259584298</v>
      </c>
      <c r="F556" s="17"/>
      <c r="G556" s="17">
        <v>0.14794194725977799</v>
      </c>
      <c r="H556" s="17">
        <v>0.16823965468763499</v>
      </c>
      <c r="I556" s="17">
        <v>0.288305745924608</v>
      </c>
      <c r="J556" s="17">
        <v>0.247758919521951</v>
      </c>
      <c r="K556" s="17">
        <v>0.22331822656214201</v>
      </c>
      <c r="L556" s="17">
        <v>0.35479723045260603</v>
      </c>
      <c r="M556" s="17"/>
      <c r="N556" s="17">
        <v>0.17544968975015601</v>
      </c>
      <c r="O556" s="17">
        <v>0.306853816086673</v>
      </c>
      <c r="P556" s="17">
        <v>0.23339451058028901</v>
      </c>
      <c r="Q556" s="17">
        <v>0.27419569861223603</v>
      </c>
      <c r="R556" s="17"/>
      <c r="S556" s="17">
        <v>0.24209414810000099</v>
      </c>
      <c r="T556" s="17">
        <v>0.29885841159458998</v>
      </c>
      <c r="U556" s="17">
        <v>0.20348498977683999</v>
      </c>
      <c r="V556" s="17">
        <v>0.221453676608589</v>
      </c>
      <c r="W556" s="17">
        <v>0.26484280098678498</v>
      </c>
      <c r="X556" s="17">
        <v>0.35521046027619602</v>
      </c>
      <c r="Y556" s="17">
        <v>0.17703211362787299</v>
      </c>
      <c r="Z556" s="17">
        <v>0.333605723809897</v>
      </c>
      <c r="AA556" s="17">
        <v>0.297170892307972</v>
      </c>
      <c r="AB556" s="17">
        <v>0.11257103132160901</v>
      </c>
      <c r="AC556" s="17">
        <v>0.177642535535318</v>
      </c>
      <c r="AD556" s="17">
        <v>0.29215641944548199</v>
      </c>
      <c r="AE556" s="17"/>
      <c r="AF556" s="17">
        <v>0.26673780677727998</v>
      </c>
      <c r="AG556" s="17">
        <v>0.24618822841451701</v>
      </c>
      <c r="AH556" s="17">
        <v>0.28963450161604598</v>
      </c>
      <c r="AI556" s="17">
        <v>0.170584400709614</v>
      </c>
      <c r="AJ556" s="17">
        <v>0.12153684844540801</v>
      </c>
      <c r="AK556" s="17"/>
      <c r="AL556" s="17">
        <v>0.25203349037093897</v>
      </c>
      <c r="AM556" s="17">
        <v>0.263254495717473</v>
      </c>
      <c r="AN556" s="17">
        <v>0.17790467263342</v>
      </c>
      <c r="AO556" s="17">
        <v>0.348990781367359</v>
      </c>
      <c r="AP556" s="17"/>
      <c r="AQ556" s="17">
        <v>0.25104794926513202</v>
      </c>
      <c r="AR556" s="17">
        <v>0.24745770758174401</v>
      </c>
      <c r="AS556" s="17"/>
      <c r="AT556" s="17">
        <v>0.234624456432796</v>
      </c>
      <c r="AU556" s="17">
        <v>0.32294980149555103</v>
      </c>
      <c r="AV556" s="17"/>
      <c r="AW556" s="17">
        <v>0.31370695645913199</v>
      </c>
      <c r="AX556" s="17">
        <v>0.15639869832129799</v>
      </c>
      <c r="AY556" s="17">
        <v>0.232886016945163</v>
      </c>
      <c r="AZ556" s="17"/>
      <c r="BA556" s="17">
        <v>0.16617359181056801</v>
      </c>
      <c r="BB556" s="17">
        <v>0.23022048885382701</v>
      </c>
      <c r="BC556" s="17">
        <v>0.24908667601685799</v>
      </c>
      <c r="BD556" s="17">
        <v>0.39445978077126298</v>
      </c>
      <c r="BE556" s="17">
        <v>0.51356628301590002</v>
      </c>
      <c r="BF556" s="17"/>
      <c r="BG556" s="17">
        <v>0.25506309086085499</v>
      </c>
      <c r="BH556" s="17">
        <v>0.24558605988059301</v>
      </c>
      <c r="BI556" s="17"/>
      <c r="BJ556" s="17">
        <v>0.24115724742071001</v>
      </c>
      <c r="BK556" s="17">
        <v>0.28698580336160601</v>
      </c>
      <c r="BL556" s="17"/>
      <c r="BM556" s="17">
        <v>0.30903089986436799</v>
      </c>
      <c r="BN556" s="17">
        <v>0.29591486715216903</v>
      </c>
      <c r="BO556" s="17">
        <v>0.20604813773803601</v>
      </c>
      <c r="BP556" s="17">
        <v>0.19371320527528901</v>
      </c>
      <c r="BQ556" s="17">
        <v>0.24389792926554599</v>
      </c>
      <c r="BR556" s="17"/>
      <c r="BS556" s="17">
        <v>0.222983329756793</v>
      </c>
      <c r="BT556" s="17"/>
      <c r="BU556" s="17">
        <v>0.28892343860598502</v>
      </c>
      <c r="BV556" s="17">
        <v>0.174741251884899</v>
      </c>
      <c r="BW556" s="17">
        <v>0.12924543711787301</v>
      </c>
      <c r="BX556" s="17">
        <v>0.249968260031389</v>
      </c>
      <c r="BY556" s="17">
        <v>0.409556192492539</v>
      </c>
      <c r="BZ556" s="17"/>
      <c r="CA556" s="17">
        <v>0.232235975421972</v>
      </c>
      <c r="CB556" s="17"/>
      <c r="CC556" s="17">
        <v>0.25269273546591198</v>
      </c>
      <c r="CD556" s="17">
        <v>0.21159208064573601</v>
      </c>
      <c r="CE556" s="17"/>
      <c r="CF556" s="17">
        <v>0.245588186471563</v>
      </c>
      <c r="CG556" s="17"/>
      <c r="CH556" s="17">
        <v>0.23512216867570901</v>
      </c>
      <c r="CI556" s="17">
        <v>0.116552316626924</v>
      </c>
    </row>
    <row r="557" spans="2:87" x14ac:dyDescent="0.35"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  <c r="AY557" s="17"/>
      <c r="AZ557" s="17"/>
      <c r="BA557" s="17"/>
      <c r="BB557" s="17"/>
      <c r="BC557" s="17"/>
      <c r="BD557" s="17"/>
      <c r="BE557" s="17"/>
      <c r="BF557" s="17"/>
      <c r="BG557" s="17"/>
      <c r="BH557" s="17"/>
      <c r="BI557" s="17"/>
      <c r="BJ557" s="17"/>
      <c r="BK557" s="17"/>
      <c r="BL557" s="17"/>
      <c r="BM557" s="17"/>
      <c r="BN557" s="17"/>
      <c r="BO557" s="17"/>
      <c r="BP557" s="17"/>
      <c r="BQ557" s="17"/>
      <c r="BR557" s="17"/>
      <c r="BS557" s="17"/>
      <c r="BT557" s="17"/>
      <c r="BU557" s="17"/>
      <c r="BV557" s="17"/>
      <c r="BW557" s="17"/>
      <c r="BX557" s="17"/>
      <c r="BY557" s="17"/>
      <c r="BZ557" s="17"/>
      <c r="CA557" s="17"/>
      <c r="CB557" s="17"/>
      <c r="CC557" s="17"/>
      <c r="CD557" s="17"/>
      <c r="CE557" s="17"/>
      <c r="CF557" s="17"/>
      <c r="CG557" s="17"/>
      <c r="CH557" s="17"/>
      <c r="CI557" s="17"/>
    </row>
    <row r="558" spans="2:87" x14ac:dyDescent="0.35">
      <c r="B558" s="6" t="s">
        <v>226</v>
      </c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  <c r="BA558" s="17"/>
      <c r="BB558" s="17"/>
      <c r="BC558" s="17"/>
      <c r="BD558" s="17"/>
      <c r="BE558" s="17"/>
      <c r="BF558" s="17"/>
      <c r="BG558" s="17"/>
      <c r="BH558" s="17"/>
      <c r="BI558" s="17"/>
      <c r="BJ558" s="17"/>
      <c r="BK558" s="17"/>
      <c r="BL558" s="17"/>
      <c r="BM558" s="17"/>
      <c r="BN558" s="17"/>
      <c r="BO558" s="17"/>
      <c r="BP558" s="17"/>
      <c r="BQ558" s="17"/>
      <c r="BR558" s="17"/>
      <c r="BS558" s="17"/>
      <c r="BT558" s="17"/>
      <c r="BU558" s="17"/>
      <c r="BV558" s="17"/>
      <c r="BW558" s="17"/>
      <c r="BX558" s="17"/>
      <c r="BY558" s="17"/>
      <c r="BZ558" s="17"/>
      <c r="CA558" s="17"/>
      <c r="CB558" s="17"/>
      <c r="CC558" s="17"/>
      <c r="CD558" s="17"/>
      <c r="CE558" s="17"/>
      <c r="CF558" s="17"/>
      <c r="CG558" s="17"/>
      <c r="CH558" s="17"/>
      <c r="CI558" s="17"/>
    </row>
    <row r="559" spans="2:87" x14ac:dyDescent="0.35">
      <c r="B559" s="24" t="s">
        <v>163</v>
      </c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17"/>
      <c r="BR559" s="17"/>
      <c r="BS559" s="17"/>
      <c r="BT559" s="17"/>
      <c r="BU559" s="17"/>
      <c r="BV559" s="17"/>
      <c r="BW559" s="17"/>
      <c r="BX559" s="17"/>
      <c r="BY559" s="17"/>
      <c r="BZ559" s="17"/>
      <c r="CA559" s="17"/>
      <c r="CB559" s="17"/>
      <c r="CC559" s="17"/>
      <c r="CD559" s="17"/>
      <c r="CE559" s="17"/>
      <c r="CF559" s="17"/>
      <c r="CG559" s="17"/>
      <c r="CH559" s="17"/>
      <c r="CI559" s="17"/>
    </row>
    <row r="560" spans="2:87" x14ac:dyDescent="0.35">
      <c r="B560" t="s">
        <v>157</v>
      </c>
      <c r="C560" s="17">
        <v>0.13512089532169899</v>
      </c>
      <c r="D560" s="17">
        <v>0.14221798003806299</v>
      </c>
      <c r="E560" s="17">
        <v>0.12951524956844801</v>
      </c>
      <c r="F560" s="17"/>
      <c r="G560" s="17">
        <v>0.246293658910272</v>
      </c>
      <c r="H560" s="17">
        <v>0.18623434842842801</v>
      </c>
      <c r="I560" s="17">
        <v>0.104444286692156</v>
      </c>
      <c r="J560" s="17">
        <v>7.6502683997361307E-2</v>
      </c>
      <c r="K560" s="17">
        <v>0.11505608138703</v>
      </c>
      <c r="L560" s="17">
        <v>0.105381989057053</v>
      </c>
      <c r="M560" s="17"/>
      <c r="N560" s="17">
        <v>0.133442426116572</v>
      </c>
      <c r="O560" s="17">
        <v>0.10353023295321299</v>
      </c>
      <c r="P560" s="17">
        <v>0.16344590704519699</v>
      </c>
      <c r="Q560" s="17">
        <v>0.14723557034140899</v>
      </c>
      <c r="R560" s="17"/>
      <c r="S560" s="17">
        <v>0.14251665883357301</v>
      </c>
      <c r="T560" s="17">
        <v>0.13883592868566899</v>
      </c>
      <c r="U560" s="17">
        <v>0.133200142616584</v>
      </c>
      <c r="V560" s="17">
        <v>0.16745690563283799</v>
      </c>
      <c r="W560" s="17">
        <v>6.4035414987438005E-2</v>
      </c>
      <c r="X560" s="17">
        <v>0.16363072589230601</v>
      </c>
      <c r="Y560" s="17">
        <v>0.18267154981304701</v>
      </c>
      <c r="Z560" s="17">
        <v>6.6991746649852593E-2</v>
      </c>
      <c r="AA560" s="17">
        <v>5.2403696005275897E-2</v>
      </c>
      <c r="AB560" s="17">
        <v>9.1257668832457506E-2</v>
      </c>
      <c r="AC560" s="17">
        <v>0.23601285516770201</v>
      </c>
      <c r="AD560" s="17">
        <v>0.137124741102604</v>
      </c>
      <c r="AE560" s="17"/>
      <c r="AF560" s="17">
        <v>0.13209339337717299</v>
      </c>
      <c r="AG560" s="17">
        <v>0.16326339036210799</v>
      </c>
      <c r="AH560" s="17">
        <v>4.2844876014396897E-2</v>
      </c>
      <c r="AI560" s="17">
        <v>0.12007641449197599</v>
      </c>
      <c r="AJ560" s="17">
        <v>0.245935354525608</v>
      </c>
      <c r="AK560" s="17"/>
      <c r="AL560" s="17">
        <v>0.106778450179633</v>
      </c>
      <c r="AM560" s="17">
        <v>0.142499700175197</v>
      </c>
      <c r="AN560" s="17">
        <v>0.20371002050668999</v>
      </c>
      <c r="AO560" s="17">
        <v>6.9879522962322596E-2</v>
      </c>
      <c r="AP560" s="17"/>
      <c r="AQ560" s="17">
        <v>0.13264844543387899</v>
      </c>
      <c r="AR560" s="17">
        <v>0.13918931920122901</v>
      </c>
      <c r="AS560" s="17"/>
      <c r="AT560" s="17">
        <v>0.16621849051228599</v>
      </c>
      <c r="AU560" s="17">
        <v>7.5432069765642304E-2</v>
      </c>
      <c r="AV560" s="17"/>
      <c r="AW560" s="17">
        <v>0.10333703442155601</v>
      </c>
      <c r="AX560" s="17">
        <v>8.6587465344551307E-2</v>
      </c>
      <c r="AY560" s="17">
        <v>0.20526755271024</v>
      </c>
      <c r="AZ560" s="17"/>
      <c r="BA560" s="17">
        <v>0.19513189571832501</v>
      </c>
      <c r="BB560" s="17">
        <v>0.103095281172223</v>
      </c>
      <c r="BC560" s="17">
        <v>0.1420031688866</v>
      </c>
      <c r="BD560" s="17">
        <v>0.102901302782023</v>
      </c>
      <c r="BE560" s="17">
        <v>5.7608522395946299E-2</v>
      </c>
      <c r="BF560" s="17"/>
      <c r="BG560" s="17">
        <v>0.14709247541758</v>
      </c>
      <c r="BH560" s="17">
        <v>0.125973767669214</v>
      </c>
      <c r="BI560" s="17"/>
      <c r="BJ560" s="17">
        <v>0.13419186514033599</v>
      </c>
      <c r="BK560" s="17">
        <v>0.12831537520000499</v>
      </c>
      <c r="BL560" s="17"/>
      <c r="BM560" s="17">
        <v>0.123527243935071</v>
      </c>
      <c r="BN560" s="17">
        <v>0.151003476423264</v>
      </c>
      <c r="BO560" s="17">
        <v>0.16354979031382999</v>
      </c>
      <c r="BP560" s="17">
        <v>0.13399538479789699</v>
      </c>
      <c r="BQ560" s="17">
        <v>0.147549638200559</v>
      </c>
      <c r="BR560" s="17"/>
      <c r="BS560" s="17">
        <v>0.10418055619283</v>
      </c>
      <c r="BT560" s="17"/>
      <c r="BU560" s="17">
        <v>0.16696139784109801</v>
      </c>
      <c r="BV560" s="17">
        <v>0.181516469723566</v>
      </c>
      <c r="BW560" s="17">
        <v>0.157553585432742</v>
      </c>
      <c r="BX560" s="17">
        <v>0.12669503186418701</v>
      </c>
      <c r="BY560" s="17">
        <v>7.9366776474809206E-2</v>
      </c>
      <c r="BZ560" s="17"/>
      <c r="CA560" s="17">
        <v>0.13012616593500201</v>
      </c>
      <c r="CB560" s="17"/>
      <c r="CC560" s="17">
        <v>0.155301905218515</v>
      </c>
      <c r="CD560" s="17">
        <v>7.0588545375614306E-2</v>
      </c>
      <c r="CE560" s="17"/>
      <c r="CF560" s="17">
        <v>0.16043176517062199</v>
      </c>
      <c r="CG560" s="17"/>
      <c r="CH560" s="17">
        <v>0.128973942903507</v>
      </c>
      <c r="CI560" s="17">
        <v>0.25719543855976401</v>
      </c>
    </row>
    <row r="561" spans="2:87" x14ac:dyDescent="0.35">
      <c r="B561" t="s">
        <v>158</v>
      </c>
      <c r="C561" s="17">
        <v>0.33169440317063398</v>
      </c>
      <c r="D561" s="17">
        <v>0.330534639947415</v>
      </c>
      <c r="E561" s="17">
        <v>0.331755737249189</v>
      </c>
      <c r="F561" s="17"/>
      <c r="G561" s="17">
        <v>0.41769371432944702</v>
      </c>
      <c r="H561" s="17">
        <v>0.39552590294730999</v>
      </c>
      <c r="I561" s="17">
        <v>0.30719441527483898</v>
      </c>
      <c r="J561" s="17">
        <v>0.37201929760767899</v>
      </c>
      <c r="K561" s="17">
        <v>0.29032112122988701</v>
      </c>
      <c r="L561" s="17">
        <v>0.246443926572356</v>
      </c>
      <c r="M561" s="17"/>
      <c r="N561" s="17">
        <v>0.36447108156705499</v>
      </c>
      <c r="O561" s="17">
        <v>0.28395117311663298</v>
      </c>
      <c r="P561" s="17">
        <v>0.333612274422247</v>
      </c>
      <c r="Q561" s="17">
        <v>0.35169478897793599</v>
      </c>
      <c r="R561" s="17"/>
      <c r="S561" s="17">
        <v>0.35912843429466701</v>
      </c>
      <c r="T561" s="17">
        <v>0.32776440734805301</v>
      </c>
      <c r="U561" s="17">
        <v>0.39792000055294402</v>
      </c>
      <c r="V561" s="17">
        <v>0.38250235123540499</v>
      </c>
      <c r="W561" s="17">
        <v>0.41725493279853398</v>
      </c>
      <c r="X561" s="17">
        <v>0.222752014157373</v>
      </c>
      <c r="Y561" s="17">
        <v>0.26123023276026802</v>
      </c>
      <c r="Z561" s="17">
        <v>0.31939933322677699</v>
      </c>
      <c r="AA561" s="17">
        <v>0.29984513963291298</v>
      </c>
      <c r="AB561" s="17">
        <v>0.37248011040491003</v>
      </c>
      <c r="AC561" s="17">
        <v>0.32775843496174101</v>
      </c>
      <c r="AD561" s="17">
        <v>0.220286968926346</v>
      </c>
      <c r="AE561" s="17"/>
      <c r="AF561" s="17">
        <v>0.27765918311619298</v>
      </c>
      <c r="AG561" s="17">
        <v>0.30498748372797102</v>
      </c>
      <c r="AH561" s="17">
        <v>0.346211813272288</v>
      </c>
      <c r="AI561" s="17">
        <v>0.42657409444731598</v>
      </c>
      <c r="AJ561" s="17">
        <v>0.44026447104016297</v>
      </c>
      <c r="AK561" s="17"/>
      <c r="AL561" s="17">
        <v>0.30834507168860198</v>
      </c>
      <c r="AM561" s="17">
        <v>0.34004979863081602</v>
      </c>
      <c r="AN561" s="17">
        <v>0.38225839267563</v>
      </c>
      <c r="AO561" s="17">
        <v>0.27997003854400099</v>
      </c>
      <c r="AP561" s="17"/>
      <c r="AQ561" s="17">
        <v>0.31809931167715599</v>
      </c>
      <c r="AR561" s="17">
        <v>0.35406516795293103</v>
      </c>
      <c r="AS561" s="17"/>
      <c r="AT561" s="17">
        <v>0.33231904933286999</v>
      </c>
      <c r="AU561" s="17">
        <v>0.26510905444096799</v>
      </c>
      <c r="AV561" s="17"/>
      <c r="AW561" s="17">
        <v>0.26755973686245899</v>
      </c>
      <c r="AX561" s="17">
        <v>0.466844697986107</v>
      </c>
      <c r="AY561" s="17">
        <v>0.296326773064225</v>
      </c>
      <c r="AZ561" s="17"/>
      <c r="BA561" s="17">
        <v>0.39897972351546701</v>
      </c>
      <c r="BB561" s="17">
        <v>0.338608584621926</v>
      </c>
      <c r="BC561" s="17">
        <v>0.32499645235679397</v>
      </c>
      <c r="BD561" s="17">
        <v>0.212740535729004</v>
      </c>
      <c r="BE561" s="17">
        <v>0.24914227562861099</v>
      </c>
      <c r="BF561" s="17"/>
      <c r="BG561" s="17">
        <v>0.32506387160123801</v>
      </c>
      <c r="BH561" s="17">
        <v>0.33676059478304898</v>
      </c>
      <c r="BI561" s="17"/>
      <c r="BJ561" s="17">
        <v>0.34971680773727698</v>
      </c>
      <c r="BK561" s="17">
        <v>0.25316874119217597</v>
      </c>
      <c r="BL561" s="17"/>
      <c r="BM561" s="17">
        <v>0.337750877251909</v>
      </c>
      <c r="BN561" s="17">
        <v>0.206389246045909</v>
      </c>
      <c r="BO561" s="17">
        <v>0.39359236521680302</v>
      </c>
      <c r="BP561" s="17">
        <v>0.39930483290119601</v>
      </c>
      <c r="BQ561" s="17">
        <v>0.18568292110624901</v>
      </c>
      <c r="BR561" s="17"/>
      <c r="BS561" s="17">
        <v>0.29448787022213901</v>
      </c>
      <c r="BT561" s="17"/>
      <c r="BU561" s="17">
        <v>0.22678634106860801</v>
      </c>
      <c r="BV561" s="17">
        <v>0.43009154171640701</v>
      </c>
      <c r="BW561" s="17">
        <v>0.49694533820660097</v>
      </c>
      <c r="BX561" s="17">
        <v>0.233310510895789</v>
      </c>
      <c r="BY561" s="17">
        <v>0.24498775717205301</v>
      </c>
      <c r="BZ561" s="17"/>
      <c r="CA561" s="17">
        <v>0.329680902400036</v>
      </c>
      <c r="CB561" s="17"/>
      <c r="CC561" s="17">
        <v>0.341879305487229</v>
      </c>
      <c r="CD561" s="17">
        <v>0.29532179632954703</v>
      </c>
      <c r="CE561" s="17"/>
      <c r="CF561" s="17">
        <v>0.30912630348062697</v>
      </c>
      <c r="CG561" s="17"/>
      <c r="CH561" s="17">
        <v>0.30663448969392398</v>
      </c>
      <c r="CI561" s="17">
        <v>0.41339439490340502</v>
      </c>
    </row>
    <row r="562" spans="2:87" x14ac:dyDescent="0.35">
      <c r="B562" t="s">
        <v>159</v>
      </c>
      <c r="C562" s="17">
        <v>0.193526498566014</v>
      </c>
      <c r="D562" s="17">
        <v>0.22728175189355501</v>
      </c>
      <c r="E562" s="17">
        <v>0.16385304283492</v>
      </c>
      <c r="F562" s="17"/>
      <c r="G562" s="17">
        <v>0.12971143809389099</v>
      </c>
      <c r="H562" s="17">
        <v>0.15997443802424199</v>
      </c>
      <c r="I562" s="17">
        <v>0.206690764206097</v>
      </c>
      <c r="J562" s="17">
        <v>0.20285415588067601</v>
      </c>
      <c r="K562" s="17">
        <v>0.215213275140787</v>
      </c>
      <c r="L562" s="17">
        <v>0.228420332428527</v>
      </c>
      <c r="M562" s="17"/>
      <c r="N562" s="17">
        <v>0.26405265868538802</v>
      </c>
      <c r="O562" s="17">
        <v>0.20510704073218</v>
      </c>
      <c r="P562" s="17">
        <v>0.17893687446130099</v>
      </c>
      <c r="Q562" s="17">
        <v>0.121877842826054</v>
      </c>
      <c r="R562" s="17"/>
      <c r="S562" s="17">
        <v>0.23215631711304299</v>
      </c>
      <c r="T562" s="17">
        <v>0.13431171871456499</v>
      </c>
      <c r="U562" s="17">
        <v>0.226018191933757</v>
      </c>
      <c r="V562" s="17">
        <v>0.17286871334763201</v>
      </c>
      <c r="W562" s="17">
        <v>0.18413788153254201</v>
      </c>
      <c r="X562" s="17">
        <v>0.19609954921325701</v>
      </c>
      <c r="Y562" s="17">
        <v>0.31205307457992798</v>
      </c>
      <c r="Z562" s="17">
        <v>5.5600090733659902E-2</v>
      </c>
      <c r="AA562" s="17">
        <v>0.19958775366265799</v>
      </c>
      <c r="AB562" s="17">
        <v>0.238106268200518</v>
      </c>
      <c r="AC562" s="17">
        <v>9.8662515954217697E-2</v>
      </c>
      <c r="AD562" s="17">
        <v>0.28690616563903998</v>
      </c>
      <c r="AE562" s="17"/>
      <c r="AF562" s="17">
        <v>0.211489767713916</v>
      </c>
      <c r="AG562" s="17">
        <v>0.19496453142308401</v>
      </c>
      <c r="AH562" s="17">
        <v>0.21284841530121901</v>
      </c>
      <c r="AI562" s="17">
        <v>0.251971408927121</v>
      </c>
      <c r="AJ562" s="17">
        <v>8.6555771841575396E-2</v>
      </c>
      <c r="AK562" s="17"/>
      <c r="AL562" s="17">
        <v>0.26488468765990097</v>
      </c>
      <c r="AM562" s="17">
        <v>0.15096727192496801</v>
      </c>
      <c r="AN562" s="17">
        <v>0.16135689707336501</v>
      </c>
      <c r="AO562" s="17">
        <v>0.11891085782366299</v>
      </c>
      <c r="AP562" s="17"/>
      <c r="AQ562" s="17">
        <v>0.195421960501763</v>
      </c>
      <c r="AR562" s="17">
        <v>0.19040751013266999</v>
      </c>
      <c r="AS562" s="17"/>
      <c r="AT562" s="17">
        <v>0.203279505577799</v>
      </c>
      <c r="AU562" s="17">
        <v>0.24541734442728799</v>
      </c>
      <c r="AV562" s="17"/>
      <c r="AW562" s="17">
        <v>0.217315537520897</v>
      </c>
      <c r="AX562" s="17">
        <v>0.219404932215822</v>
      </c>
      <c r="AY562" s="17">
        <v>0.17056145290483199</v>
      </c>
      <c r="AZ562" s="17"/>
      <c r="BA562" s="17">
        <v>0.15225895052652799</v>
      </c>
      <c r="BB562" s="17">
        <v>0.270427737769666</v>
      </c>
      <c r="BC562" s="17">
        <v>0.164911000213676</v>
      </c>
      <c r="BD562" s="17">
        <v>0.15301751304563699</v>
      </c>
      <c r="BE562" s="17">
        <v>0.179682918959543</v>
      </c>
      <c r="BF562" s="17"/>
      <c r="BG562" s="17">
        <v>0.17155375337470499</v>
      </c>
      <c r="BH562" s="17">
        <v>0.21031521847856899</v>
      </c>
      <c r="BI562" s="17"/>
      <c r="BJ562" s="17">
        <v>0.181338625880859</v>
      </c>
      <c r="BK562" s="17">
        <v>0.25250730740788802</v>
      </c>
      <c r="BL562" s="17"/>
      <c r="BM562" s="17">
        <v>0.18198065734903701</v>
      </c>
      <c r="BN562" s="17">
        <v>0.264654176781289</v>
      </c>
      <c r="BO562" s="17">
        <v>0.149980959773647</v>
      </c>
      <c r="BP562" s="17">
        <v>0.19955299786987499</v>
      </c>
      <c r="BQ562" s="17">
        <v>0.230750010775813</v>
      </c>
      <c r="BR562" s="17"/>
      <c r="BS562" s="17">
        <v>0.211719137552213</v>
      </c>
      <c r="BT562" s="17"/>
      <c r="BU562" s="17">
        <v>0.27154856093436303</v>
      </c>
      <c r="BV562" s="17">
        <v>0.14774794391304799</v>
      </c>
      <c r="BW562" s="17">
        <v>0.18543476217304899</v>
      </c>
      <c r="BX562" s="17">
        <v>0.20236374419476599</v>
      </c>
      <c r="BY562" s="17">
        <v>0.181675432649538</v>
      </c>
      <c r="BZ562" s="17"/>
      <c r="CA562" s="17">
        <v>0.16691937373857799</v>
      </c>
      <c r="CB562" s="17"/>
      <c r="CC562" s="17">
        <v>0.16121074687343301</v>
      </c>
      <c r="CD562" s="17">
        <v>0.32153645045736801</v>
      </c>
      <c r="CE562" s="17"/>
      <c r="CF562" s="17">
        <v>0.204753094438787</v>
      </c>
      <c r="CG562" s="17"/>
      <c r="CH562" s="17">
        <v>0.223767265238692</v>
      </c>
      <c r="CI562" s="17">
        <v>0.151998725095844</v>
      </c>
    </row>
    <row r="563" spans="2:87" x14ac:dyDescent="0.35">
      <c r="B563" t="s">
        <v>160</v>
      </c>
      <c r="C563" s="17">
        <v>8.5708741391487403E-2</v>
      </c>
      <c r="D563" s="17">
        <v>8.5482973425117806E-2</v>
      </c>
      <c r="E563" s="17">
        <v>8.6490630335574401E-2</v>
      </c>
      <c r="F563" s="17"/>
      <c r="G563" s="17">
        <v>5.8359241406611403E-2</v>
      </c>
      <c r="H563" s="17">
        <v>5.9215453686485897E-2</v>
      </c>
      <c r="I563" s="17">
        <v>6.1428825728329597E-2</v>
      </c>
      <c r="J563" s="17">
        <v>7.7308358928109694E-2</v>
      </c>
      <c r="K563" s="17">
        <v>0.17124995664336001</v>
      </c>
      <c r="L563" s="17">
        <v>0.101588314364638</v>
      </c>
      <c r="M563" s="17"/>
      <c r="N563" s="17">
        <v>6.1964530933130202E-2</v>
      </c>
      <c r="O563" s="17">
        <v>8.0392836070618007E-2</v>
      </c>
      <c r="P563" s="17">
        <v>9.6928899560348405E-2</v>
      </c>
      <c r="Q563" s="17">
        <v>0.105666318058645</v>
      </c>
      <c r="R563" s="17"/>
      <c r="S563" s="17">
        <v>2.7601786174028201E-2</v>
      </c>
      <c r="T563" s="17">
        <v>0.111805481090108</v>
      </c>
      <c r="U563" s="17">
        <v>6.05594022249566E-2</v>
      </c>
      <c r="V563" s="17">
        <v>5.5233898768842701E-2</v>
      </c>
      <c r="W563" s="17">
        <v>4.6042598944741199E-2</v>
      </c>
      <c r="X563" s="17">
        <v>4.0286339244745603E-2</v>
      </c>
      <c r="Y563" s="17">
        <v>9.0046621054554202E-2</v>
      </c>
      <c r="Z563" s="17">
        <v>0.22440310557981299</v>
      </c>
      <c r="AA563" s="17">
        <v>0.12496418339349399</v>
      </c>
      <c r="AB563" s="17">
        <v>0.15743962151482599</v>
      </c>
      <c r="AC563" s="17">
        <v>0.128756410247963</v>
      </c>
      <c r="AD563" s="17">
        <v>6.3525704886529005E-2</v>
      </c>
      <c r="AE563" s="17"/>
      <c r="AF563" s="17">
        <v>0.12557034281247301</v>
      </c>
      <c r="AG563" s="17">
        <v>8.1838462526457795E-2</v>
      </c>
      <c r="AH563" s="17">
        <v>8.0019755780873794E-2</v>
      </c>
      <c r="AI563" s="17">
        <v>3.2533074084054203E-2</v>
      </c>
      <c r="AJ563" s="17">
        <v>0.10190077731349199</v>
      </c>
      <c r="AK563" s="17"/>
      <c r="AL563" s="17">
        <v>6.5489534803133007E-2</v>
      </c>
      <c r="AM563" s="17">
        <v>9.8381322605651494E-2</v>
      </c>
      <c r="AN563" s="17">
        <v>7.6257140537106402E-2</v>
      </c>
      <c r="AO563" s="17">
        <v>0.15476171220462501</v>
      </c>
      <c r="AP563" s="17"/>
      <c r="AQ563" s="17">
        <v>0.101696463292381</v>
      </c>
      <c r="AR563" s="17">
        <v>5.94008959296735E-2</v>
      </c>
      <c r="AS563" s="17"/>
      <c r="AT563" s="17">
        <v>5.4239609179167599E-2</v>
      </c>
      <c r="AU563" s="17">
        <v>0.13606177299233499</v>
      </c>
      <c r="AV563" s="17"/>
      <c r="AW563" s="17">
        <v>0.120676021526609</v>
      </c>
      <c r="AX563" s="17">
        <v>5.51007322347929E-2</v>
      </c>
      <c r="AY563" s="17">
        <v>6.9239562017198497E-2</v>
      </c>
      <c r="AZ563" s="17"/>
      <c r="BA563" s="17">
        <v>5.7187929557343302E-2</v>
      </c>
      <c r="BB563" s="17">
        <v>7.1673945558455604E-2</v>
      </c>
      <c r="BC563" s="17">
        <v>0.108673393588728</v>
      </c>
      <c r="BD563" s="17">
        <v>0.136880867672074</v>
      </c>
      <c r="BE563" s="17">
        <v>4.5562635854625597E-2</v>
      </c>
      <c r="BF563" s="17"/>
      <c r="BG563" s="17">
        <v>7.5536722074111495E-2</v>
      </c>
      <c r="BH563" s="17">
        <v>9.3480878271865006E-2</v>
      </c>
      <c r="BI563" s="17"/>
      <c r="BJ563" s="17">
        <v>8.4267721214719496E-2</v>
      </c>
      <c r="BK563" s="17">
        <v>9.5497539034712906E-2</v>
      </c>
      <c r="BL563" s="17"/>
      <c r="BM563" s="17">
        <v>5.4078839080638701E-2</v>
      </c>
      <c r="BN563" s="17">
        <v>0.13345622872968099</v>
      </c>
      <c r="BO563" s="17">
        <v>6.2364399865500401E-2</v>
      </c>
      <c r="BP563" s="17">
        <v>4.9434730757254498E-2</v>
      </c>
      <c r="BQ563" s="17">
        <v>0.17696935953382201</v>
      </c>
      <c r="BR563" s="17"/>
      <c r="BS563" s="17">
        <v>0.164083130128718</v>
      </c>
      <c r="BT563" s="17"/>
      <c r="BU563" s="17">
        <v>8.0634148874632203E-2</v>
      </c>
      <c r="BV563" s="17">
        <v>3.6771835469508303E-2</v>
      </c>
      <c r="BW563" s="17">
        <v>3.2647641278234697E-2</v>
      </c>
      <c r="BX563" s="17">
        <v>0.183931292793822</v>
      </c>
      <c r="BY563" s="17">
        <v>0.12081282419627799</v>
      </c>
      <c r="BZ563" s="17"/>
      <c r="CA563" s="17">
        <v>8.5697789398505503E-2</v>
      </c>
      <c r="CB563" s="17"/>
      <c r="CC563" s="17">
        <v>8.4998716712513994E-2</v>
      </c>
      <c r="CD563" s="17">
        <v>9.1902641041661806E-2</v>
      </c>
      <c r="CE563" s="17"/>
      <c r="CF563" s="17">
        <v>6.8624091700683301E-2</v>
      </c>
      <c r="CG563" s="17"/>
      <c r="CH563" s="17">
        <v>0.109041494904372</v>
      </c>
      <c r="CI563" s="17">
        <v>6.0859124814062603E-2</v>
      </c>
    </row>
    <row r="564" spans="2:87" x14ac:dyDescent="0.35">
      <c r="B564" t="s">
        <v>161</v>
      </c>
      <c r="C564" s="17">
        <v>0.25394946155016401</v>
      </c>
      <c r="D564" s="17">
        <v>0.21448265469584901</v>
      </c>
      <c r="E564" s="17">
        <v>0.288385340011869</v>
      </c>
      <c r="F564" s="17"/>
      <c r="G564" s="17">
        <v>0.14794194725977799</v>
      </c>
      <c r="H564" s="17">
        <v>0.199049856913533</v>
      </c>
      <c r="I564" s="17">
        <v>0.32024170809857899</v>
      </c>
      <c r="J564" s="17">
        <v>0.27131550358617401</v>
      </c>
      <c r="K564" s="17">
        <v>0.208159565598936</v>
      </c>
      <c r="L564" s="17">
        <v>0.31816543757742599</v>
      </c>
      <c r="M564" s="17"/>
      <c r="N564" s="17">
        <v>0.17606930269785501</v>
      </c>
      <c r="O564" s="17">
        <v>0.32701871712735597</v>
      </c>
      <c r="P564" s="17">
        <v>0.22707604451090699</v>
      </c>
      <c r="Q564" s="17">
        <v>0.27352547979595498</v>
      </c>
      <c r="R564" s="17"/>
      <c r="S564" s="17">
        <v>0.23859680358468899</v>
      </c>
      <c r="T564" s="17">
        <v>0.28728246416160602</v>
      </c>
      <c r="U564" s="17">
        <v>0.182302262671758</v>
      </c>
      <c r="V564" s="17">
        <v>0.22193813101528201</v>
      </c>
      <c r="W564" s="17">
        <v>0.28852917173674503</v>
      </c>
      <c r="X564" s="17">
        <v>0.377231371492318</v>
      </c>
      <c r="Y564" s="17">
        <v>0.153998521792203</v>
      </c>
      <c r="Z564" s="17">
        <v>0.333605723809897</v>
      </c>
      <c r="AA564" s="17">
        <v>0.32319922730565898</v>
      </c>
      <c r="AB564" s="17">
        <v>0.14071633104728901</v>
      </c>
      <c r="AC564" s="17">
        <v>0.20880978366837599</v>
      </c>
      <c r="AD564" s="17">
        <v>0.29215641944548199</v>
      </c>
      <c r="AE564" s="17"/>
      <c r="AF564" s="17">
        <v>0.25318731298024499</v>
      </c>
      <c r="AG564" s="17">
        <v>0.25494613196037902</v>
      </c>
      <c r="AH564" s="17">
        <v>0.31807513963122203</v>
      </c>
      <c r="AI564" s="17">
        <v>0.16884500804953201</v>
      </c>
      <c r="AJ564" s="17">
        <v>0.12534362527916201</v>
      </c>
      <c r="AK564" s="17"/>
      <c r="AL564" s="17">
        <v>0.25450225566873003</v>
      </c>
      <c r="AM564" s="17">
        <v>0.26810190666336697</v>
      </c>
      <c r="AN564" s="17">
        <v>0.17641754920720901</v>
      </c>
      <c r="AO564" s="17">
        <v>0.376477868465388</v>
      </c>
      <c r="AP564" s="17"/>
      <c r="AQ564" s="17">
        <v>0.25213381909482202</v>
      </c>
      <c r="AR564" s="17">
        <v>0.25693710678349702</v>
      </c>
      <c r="AS564" s="17"/>
      <c r="AT564" s="17">
        <v>0.24394334539787699</v>
      </c>
      <c r="AU564" s="17">
        <v>0.27797975837376598</v>
      </c>
      <c r="AV564" s="17"/>
      <c r="AW564" s="17">
        <v>0.29111166966847801</v>
      </c>
      <c r="AX564" s="17">
        <v>0.17206217221872699</v>
      </c>
      <c r="AY564" s="17">
        <v>0.25860465930350501</v>
      </c>
      <c r="AZ564" s="17"/>
      <c r="BA564" s="17">
        <v>0.19644150068233601</v>
      </c>
      <c r="BB564" s="17">
        <v>0.21619445087772901</v>
      </c>
      <c r="BC564" s="17">
        <v>0.25941598495420098</v>
      </c>
      <c r="BD564" s="17">
        <v>0.39445978077126298</v>
      </c>
      <c r="BE564" s="17">
        <v>0.46800364716127402</v>
      </c>
      <c r="BF564" s="17"/>
      <c r="BG564" s="17">
        <v>0.28075317753236501</v>
      </c>
      <c r="BH564" s="17">
        <v>0.233469540797303</v>
      </c>
      <c r="BI564" s="17"/>
      <c r="BJ564" s="17">
        <v>0.25048498002680802</v>
      </c>
      <c r="BK564" s="17">
        <v>0.27051103716521802</v>
      </c>
      <c r="BL564" s="17"/>
      <c r="BM564" s="17">
        <v>0.30266238238334497</v>
      </c>
      <c r="BN564" s="17">
        <v>0.24449687201985701</v>
      </c>
      <c r="BO564" s="17">
        <v>0.23051248483021899</v>
      </c>
      <c r="BP564" s="17">
        <v>0.21771205367377799</v>
      </c>
      <c r="BQ564" s="17">
        <v>0.25904807038355698</v>
      </c>
      <c r="BR564" s="17"/>
      <c r="BS564" s="17">
        <v>0.2255293059041</v>
      </c>
      <c r="BT564" s="17"/>
      <c r="BU564" s="17">
        <v>0.25406955128129899</v>
      </c>
      <c r="BV564" s="17">
        <v>0.20387220917747101</v>
      </c>
      <c r="BW564" s="17">
        <v>0.127418672909374</v>
      </c>
      <c r="BX564" s="17">
        <v>0.25369942025143599</v>
      </c>
      <c r="BY564" s="17">
        <v>0.37315720950732201</v>
      </c>
      <c r="BZ564" s="17"/>
      <c r="CA564" s="17">
        <v>0.28757576852787903</v>
      </c>
      <c r="CB564" s="17"/>
      <c r="CC564" s="17">
        <v>0.25660932570830902</v>
      </c>
      <c r="CD564" s="17">
        <v>0.22065056679580899</v>
      </c>
      <c r="CE564" s="17"/>
      <c r="CF564" s="17">
        <v>0.25706474520928102</v>
      </c>
      <c r="CG564" s="17"/>
      <c r="CH564" s="17">
        <v>0.231582807259504</v>
      </c>
      <c r="CI564" s="17">
        <v>0.116552316626924</v>
      </c>
    </row>
    <row r="565" spans="2:87" x14ac:dyDescent="0.35"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  <c r="BC565" s="17"/>
      <c r="BD565" s="17"/>
      <c r="BE565" s="17"/>
      <c r="BF565" s="17"/>
      <c r="BG565" s="17"/>
      <c r="BH565" s="17"/>
      <c r="BI565" s="17"/>
      <c r="BJ565" s="17"/>
      <c r="BK565" s="17"/>
      <c r="BL565" s="17"/>
      <c r="BM565" s="17"/>
      <c r="BN565" s="17"/>
      <c r="BO565" s="17"/>
      <c r="BP565" s="17"/>
      <c r="BQ565" s="17"/>
      <c r="BR565" s="17"/>
      <c r="BS565" s="17"/>
      <c r="BT565" s="17"/>
      <c r="BU565" s="17"/>
      <c r="BV565" s="17"/>
      <c r="BW565" s="17"/>
      <c r="BX565" s="17"/>
      <c r="BY565" s="17"/>
      <c r="BZ565" s="17"/>
      <c r="CA565" s="17"/>
      <c r="CB565" s="17"/>
      <c r="CC565" s="17"/>
      <c r="CD565" s="17"/>
      <c r="CE565" s="17"/>
      <c r="CF565" s="17"/>
      <c r="CG565" s="17"/>
      <c r="CH565" s="17"/>
      <c r="CI565" s="17"/>
    </row>
    <row r="566" spans="2:87" x14ac:dyDescent="0.35">
      <c r="B566" s="6" t="s">
        <v>227</v>
      </c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  <c r="BC566" s="17"/>
      <c r="BD566" s="17"/>
      <c r="BE566" s="17"/>
      <c r="BF566" s="17"/>
      <c r="BG566" s="17"/>
      <c r="BH566" s="17"/>
      <c r="BI566" s="17"/>
      <c r="BJ566" s="17"/>
      <c r="BK566" s="17"/>
      <c r="BL566" s="17"/>
      <c r="BM566" s="17"/>
      <c r="BN566" s="17"/>
      <c r="BO566" s="17"/>
      <c r="BP566" s="17"/>
      <c r="BQ566" s="17"/>
      <c r="BR566" s="17"/>
      <c r="BS566" s="17"/>
      <c r="BT566" s="17"/>
      <c r="BU566" s="17"/>
      <c r="BV566" s="17"/>
      <c r="BW566" s="17"/>
      <c r="BX566" s="17"/>
      <c r="BY566" s="17"/>
      <c r="BZ566" s="17"/>
      <c r="CA566" s="17"/>
      <c r="CB566" s="17"/>
      <c r="CC566" s="17"/>
      <c r="CD566" s="17"/>
      <c r="CE566" s="17"/>
      <c r="CF566" s="17"/>
      <c r="CG566" s="17"/>
      <c r="CH566" s="17"/>
      <c r="CI566" s="17"/>
    </row>
    <row r="567" spans="2:87" x14ac:dyDescent="0.35">
      <c r="B567" s="24" t="s">
        <v>163</v>
      </c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  <c r="BA567" s="17"/>
      <c r="BB567" s="17"/>
      <c r="BC567" s="17"/>
      <c r="BD567" s="17"/>
      <c r="BE567" s="17"/>
      <c r="BF567" s="17"/>
      <c r="BG567" s="17"/>
      <c r="BH567" s="17"/>
      <c r="BI567" s="17"/>
      <c r="BJ567" s="17"/>
      <c r="BK567" s="17"/>
      <c r="BL567" s="17"/>
      <c r="BM567" s="17"/>
      <c r="BN567" s="17"/>
      <c r="BO567" s="17"/>
      <c r="BP567" s="17"/>
      <c r="BQ567" s="17"/>
      <c r="BR567" s="17"/>
      <c r="BS567" s="17"/>
      <c r="BT567" s="17"/>
      <c r="BU567" s="17"/>
      <c r="BV567" s="17"/>
      <c r="BW567" s="17"/>
      <c r="BX567" s="17"/>
      <c r="BY567" s="17"/>
      <c r="BZ567" s="17"/>
      <c r="CA567" s="17"/>
      <c r="CB567" s="17"/>
      <c r="CC567" s="17"/>
      <c r="CD567" s="17"/>
      <c r="CE567" s="17"/>
      <c r="CF567" s="17"/>
      <c r="CG567" s="17"/>
      <c r="CH567" s="17"/>
      <c r="CI567" s="17"/>
    </row>
    <row r="568" spans="2:87" x14ac:dyDescent="0.35">
      <c r="B568" t="s">
        <v>157</v>
      </c>
      <c r="C568" s="17">
        <v>7.9251728049062206E-2</v>
      </c>
      <c r="D568" s="17">
        <v>5.8685022536531399E-2</v>
      </c>
      <c r="E568" s="17">
        <v>9.8653581230427806E-2</v>
      </c>
      <c r="F568" s="17"/>
      <c r="G568" s="17">
        <v>0.14553719090363201</v>
      </c>
      <c r="H568" s="17">
        <v>0.12566124199984599</v>
      </c>
      <c r="I568" s="17">
        <v>5.1194717387411201E-2</v>
      </c>
      <c r="J568" s="17">
        <v>7.9573752730467004E-2</v>
      </c>
      <c r="K568" s="17">
        <v>5.4680353058270001E-2</v>
      </c>
      <c r="L568" s="17">
        <v>3.9784276909429497E-2</v>
      </c>
      <c r="M568" s="17"/>
      <c r="N568" s="17">
        <v>8.0569079872741201E-2</v>
      </c>
      <c r="O568" s="17">
        <v>4.9300871051518799E-2</v>
      </c>
      <c r="P568" s="17">
        <v>0.107716343271488</v>
      </c>
      <c r="Q568" s="17">
        <v>8.6300365447386104E-2</v>
      </c>
      <c r="R568" s="17"/>
      <c r="S568" s="17">
        <v>0.10645668387207199</v>
      </c>
      <c r="T568" s="17">
        <v>5.3913076514208902E-2</v>
      </c>
      <c r="U568" s="17">
        <v>7.4693157816464906E-2</v>
      </c>
      <c r="V568" s="17">
        <v>0.174963268409422</v>
      </c>
      <c r="W568" s="17">
        <v>6.4035414987438005E-2</v>
      </c>
      <c r="X568" s="17">
        <v>8.1827419282850006E-2</v>
      </c>
      <c r="Y568" s="17">
        <v>0.15041162098484601</v>
      </c>
      <c r="Z568" s="17">
        <v>6.6991746649852593E-2</v>
      </c>
      <c r="AA568" s="17">
        <v>1.8315482416776999E-2</v>
      </c>
      <c r="AB568" s="17">
        <v>2.9434684118907501E-2</v>
      </c>
      <c r="AC568" s="17">
        <v>2.6561179223446401E-2</v>
      </c>
      <c r="AD568" s="17">
        <v>0</v>
      </c>
      <c r="AE568" s="17"/>
      <c r="AF568" s="17">
        <v>8.5246742484349505E-2</v>
      </c>
      <c r="AG568" s="17">
        <v>8.49637649565185E-2</v>
      </c>
      <c r="AH568" s="17">
        <v>3.7535085053499999E-2</v>
      </c>
      <c r="AI568" s="17">
        <v>9.0578437782263904E-2</v>
      </c>
      <c r="AJ568" s="17">
        <v>0.12598691450243299</v>
      </c>
      <c r="AK568" s="17"/>
      <c r="AL568" s="17">
        <v>5.2573617244399899E-2</v>
      </c>
      <c r="AM568" s="17">
        <v>8.53756045353571E-2</v>
      </c>
      <c r="AN568" s="17">
        <v>0.127056845596278</v>
      </c>
      <c r="AO568" s="17">
        <v>6.9879522962322596E-2</v>
      </c>
      <c r="AP568" s="17"/>
      <c r="AQ568" s="17">
        <v>7.3441606180780494E-2</v>
      </c>
      <c r="AR568" s="17">
        <v>8.88123014173368E-2</v>
      </c>
      <c r="AS568" s="17"/>
      <c r="AT568" s="17">
        <v>9.6967951212908604E-2</v>
      </c>
      <c r="AU568" s="17">
        <v>1.7390144271185699E-2</v>
      </c>
      <c r="AV568" s="17"/>
      <c r="AW568" s="17">
        <v>6.1684123285800203E-2</v>
      </c>
      <c r="AX568" s="17">
        <v>6.0950698617624997E-2</v>
      </c>
      <c r="AY568" s="17">
        <v>0.12019094503305899</v>
      </c>
      <c r="AZ568" s="17"/>
      <c r="BA568" s="17">
        <v>0.13870349993061701</v>
      </c>
      <c r="BB568" s="17">
        <v>4.0930149046460203E-2</v>
      </c>
      <c r="BC568" s="17">
        <v>8.5478877183786203E-2</v>
      </c>
      <c r="BD568" s="17">
        <v>4.7380002149112803E-2</v>
      </c>
      <c r="BE568" s="17">
        <v>5.7608522395946299E-2</v>
      </c>
      <c r="BF568" s="17"/>
      <c r="BG568" s="17">
        <v>9.5714870090150395E-2</v>
      </c>
      <c r="BH568" s="17">
        <v>6.6672731742413102E-2</v>
      </c>
      <c r="BI568" s="17"/>
      <c r="BJ568" s="17">
        <v>8.0916278032497499E-2</v>
      </c>
      <c r="BK568" s="17">
        <v>5.9236982698432798E-2</v>
      </c>
      <c r="BL568" s="17"/>
      <c r="BM568" s="17">
        <v>8.5472972399836797E-2</v>
      </c>
      <c r="BN568" s="17">
        <v>6.6976363772920794E-2</v>
      </c>
      <c r="BO568" s="17">
        <v>9.9835754880720107E-2</v>
      </c>
      <c r="BP568" s="17">
        <v>0.133754613946066</v>
      </c>
      <c r="BQ568" s="17">
        <v>4.5703553683547497E-2</v>
      </c>
      <c r="BR568" s="17"/>
      <c r="BS568" s="17">
        <v>2.5782779740925299E-2</v>
      </c>
      <c r="BT568" s="17"/>
      <c r="BU568" s="17">
        <v>5.6667605697743102E-2</v>
      </c>
      <c r="BV568" s="17">
        <v>0.114732787909474</v>
      </c>
      <c r="BW568" s="17">
        <v>0.14659449931604199</v>
      </c>
      <c r="BX568" s="17">
        <v>6.5638354336189003E-2</v>
      </c>
      <c r="BY568" s="17">
        <v>6.3177154149131498E-2</v>
      </c>
      <c r="BZ568" s="17"/>
      <c r="CA568" s="17">
        <v>4.5172521537244201E-2</v>
      </c>
      <c r="CB568" s="17"/>
      <c r="CC568" s="17">
        <v>8.9371215797430098E-2</v>
      </c>
      <c r="CD568" s="17">
        <v>4.4208703554928001E-2</v>
      </c>
      <c r="CE568" s="17"/>
      <c r="CF568" s="17">
        <v>7.8480603274936001E-2</v>
      </c>
      <c r="CG568" s="17"/>
      <c r="CH568" s="17">
        <v>4.41709928307416E-2</v>
      </c>
      <c r="CI568" s="17">
        <v>0.17615906966068401</v>
      </c>
    </row>
    <row r="569" spans="2:87" x14ac:dyDescent="0.35">
      <c r="B569" t="s">
        <v>158</v>
      </c>
      <c r="C569" s="17">
        <v>0.28026498181690201</v>
      </c>
      <c r="D569" s="17">
        <v>0.29486384745848998</v>
      </c>
      <c r="E569" s="17">
        <v>0.26552254972714501</v>
      </c>
      <c r="F569" s="17"/>
      <c r="G569" s="17">
        <v>0.409852726338645</v>
      </c>
      <c r="H569" s="17">
        <v>0.42818182977042701</v>
      </c>
      <c r="I569" s="17">
        <v>0.35940727184545901</v>
      </c>
      <c r="J569" s="17">
        <v>0.19456494834590399</v>
      </c>
      <c r="K569" s="17">
        <v>0.241381031596103</v>
      </c>
      <c r="L569" s="17">
        <v>0.114367796939097</v>
      </c>
      <c r="M569" s="17"/>
      <c r="N569" s="17">
        <v>0.37355384603944503</v>
      </c>
      <c r="O569" s="17">
        <v>0.267734645998006</v>
      </c>
      <c r="P569" s="17">
        <v>0.238307681920333</v>
      </c>
      <c r="Q569" s="17">
        <v>0.238454461435787</v>
      </c>
      <c r="R569" s="17"/>
      <c r="S569" s="17">
        <v>0.28751029187010702</v>
      </c>
      <c r="T569" s="17">
        <v>0.24876061735093799</v>
      </c>
      <c r="U569" s="17">
        <v>0.32062939574662902</v>
      </c>
      <c r="V569" s="17">
        <v>0.234743596455219</v>
      </c>
      <c r="W569" s="17">
        <v>0.359814234930595</v>
      </c>
      <c r="X569" s="17">
        <v>0.296712695685107</v>
      </c>
      <c r="Y569" s="17">
        <v>0.23176004238028999</v>
      </c>
      <c r="Z569" s="17">
        <v>0.21687671611687601</v>
      </c>
      <c r="AA569" s="17">
        <v>0.36909503297309698</v>
      </c>
      <c r="AB569" s="17">
        <v>0.24068846439865901</v>
      </c>
      <c r="AC569" s="17">
        <v>0.27164732132639802</v>
      </c>
      <c r="AD569" s="17">
        <v>0.212356197458936</v>
      </c>
      <c r="AE569" s="17"/>
      <c r="AF569" s="17">
        <v>0.22403891066322901</v>
      </c>
      <c r="AG569" s="17">
        <v>0.26899707909863901</v>
      </c>
      <c r="AH569" s="17">
        <v>0.26252799361071499</v>
      </c>
      <c r="AI569" s="17">
        <v>0.319361381874951</v>
      </c>
      <c r="AJ569" s="17">
        <v>0.45174971970462502</v>
      </c>
      <c r="AK569" s="17"/>
      <c r="AL569" s="17">
        <v>0.24106299304398601</v>
      </c>
      <c r="AM569" s="17">
        <v>0.30593572411462999</v>
      </c>
      <c r="AN569" s="17">
        <v>0.31199404078695597</v>
      </c>
      <c r="AO569" s="17">
        <v>0.267362422019983</v>
      </c>
      <c r="AP569" s="17"/>
      <c r="AQ569" s="17">
        <v>0.22943591286242401</v>
      </c>
      <c r="AR569" s="17">
        <v>0.36390437079999199</v>
      </c>
      <c r="AS569" s="17"/>
      <c r="AT569" s="17">
        <v>0.310698889970287</v>
      </c>
      <c r="AU569" s="17">
        <v>0.123884650150238</v>
      </c>
      <c r="AV569" s="17"/>
      <c r="AW569" s="17">
        <v>0.16920763025656399</v>
      </c>
      <c r="AX569" s="17">
        <v>0.41060321047994802</v>
      </c>
      <c r="AY569" s="17">
        <v>0.28729894282697899</v>
      </c>
      <c r="AZ569" s="17"/>
      <c r="BA569" s="17">
        <v>0.37379837365626001</v>
      </c>
      <c r="BB569" s="17">
        <v>0.26139791533770002</v>
      </c>
      <c r="BC569" s="17">
        <v>0.292229821957742</v>
      </c>
      <c r="BD569" s="17">
        <v>0.14259218163186901</v>
      </c>
      <c r="BE569" s="17">
        <v>0.14327156455130099</v>
      </c>
      <c r="BF569" s="17"/>
      <c r="BG569" s="17">
        <v>0.26730748437877999</v>
      </c>
      <c r="BH569" s="17">
        <v>0.29016541953473002</v>
      </c>
      <c r="BI569" s="17"/>
      <c r="BJ569" s="17">
        <v>0.30877253641402602</v>
      </c>
      <c r="BK569" s="17">
        <v>0.166405028334243</v>
      </c>
      <c r="BL569" s="17"/>
      <c r="BM569" s="17">
        <v>0.26256641544000597</v>
      </c>
      <c r="BN569" s="17">
        <v>0.227781896699637</v>
      </c>
      <c r="BO569" s="17">
        <v>0.329309805603478</v>
      </c>
      <c r="BP569" s="17">
        <v>0.35839605965222598</v>
      </c>
      <c r="BQ569" s="17">
        <v>0.14690138954816501</v>
      </c>
      <c r="BR569" s="17"/>
      <c r="BS569" s="17">
        <v>0.240957077587414</v>
      </c>
      <c r="BT569" s="17"/>
      <c r="BU569" s="17">
        <v>0.22689796441371901</v>
      </c>
      <c r="BV569" s="17">
        <v>0.362781571846305</v>
      </c>
      <c r="BW569" s="17">
        <v>0.39018572785193101</v>
      </c>
      <c r="BX569" s="17">
        <v>0.182376580712692</v>
      </c>
      <c r="BY569" s="17">
        <v>0.20214444050007099</v>
      </c>
      <c r="BZ569" s="17"/>
      <c r="CA569" s="17">
        <v>0.33126471710613398</v>
      </c>
      <c r="CB569" s="17"/>
      <c r="CC569" s="17">
        <v>0.28455409314199398</v>
      </c>
      <c r="CD569" s="17">
        <v>0.278969185382341</v>
      </c>
      <c r="CE569" s="17"/>
      <c r="CF569" s="17">
        <v>0.226937983432974</v>
      </c>
      <c r="CG569" s="17"/>
      <c r="CH569" s="17">
        <v>0.27950091333759303</v>
      </c>
      <c r="CI569" s="17">
        <v>0.44608076498342503</v>
      </c>
    </row>
    <row r="570" spans="2:87" x14ac:dyDescent="0.35">
      <c r="B570" t="s">
        <v>159</v>
      </c>
      <c r="C570" s="17">
        <v>0.298431658553788</v>
      </c>
      <c r="D570" s="17">
        <v>0.33182694972258697</v>
      </c>
      <c r="E570" s="17">
        <v>0.269791944404424</v>
      </c>
      <c r="F570" s="17"/>
      <c r="G570" s="17">
        <v>0.24633810965216901</v>
      </c>
      <c r="H570" s="17">
        <v>0.19750983405535399</v>
      </c>
      <c r="I570" s="17">
        <v>0.21848858422693199</v>
      </c>
      <c r="J570" s="17">
        <v>0.33477335446397599</v>
      </c>
      <c r="K570" s="17">
        <v>0.31884870291568002</v>
      </c>
      <c r="L570" s="17">
        <v>0.42786150628179298</v>
      </c>
      <c r="M570" s="17"/>
      <c r="N570" s="17">
        <v>0.30496291868660702</v>
      </c>
      <c r="O570" s="17">
        <v>0.28206732907377802</v>
      </c>
      <c r="P570" s="17">
        <v>0.32325809438511499</v>
      </c>
      <c r="Q570" s="17">
        <v>0.28784831966299401</v>
      </c>
      <c r="R570" s="17"/>
      <c r="S570" s="17">
        <v>0.27449822223849701</v>
      </c>
      <c r="T570" s="17">
        <v>0.26412291734270898</v>
      </c>
      <c r="U570" s="17">
        <v>0.28065233141600598</v>
      </c>
      <c r="V570" s="17">
        <v>0.31715345480527901</v>
      </c>
      <c r="W570" s="17">
        <v>0.32893796850388202</v>
      </c>
      <c r="X570" s="17">
        <v>0.226750679421132</v>
      </c>
      <c r="Y570" s="17">
        <v>0.38109554569305998</v>
      </c>
      <c r="Z570" s="17">
        <v>0.22953385397002299</v>
      </c>
      <c r="AA570" s="17">
        <v>0.18503050642634</v>
      </c>
      <c r="AB570" s="17">
        <v>0.44247765451399002</v>
      </c>
      <c r="AC570" s="17">
        <v>0.414314604611424</v>
      </c>
      <c r="AD570" s="17">
        <v>0.42490750615327599</v>
      </c>
      <c r="AE570" s="17"/>
      <c r="AF570" s="17">
        <v>0.318559410860979</v>
      </c>
      <c r="AG570" s="17">
        <v>0.30276135774975999</v>
      </c>
      <c r="AH570" s="17">
        <v>0.29672382427048699</v>
      </c>
      <c r="AI570" s="17">
        <v>0.34958618581281298</v>
      </c>
      <c r="AJ570" s="17">
        <v>0.23523827306175199</v>
      </c>
      <c r="AK570" s="17"/>
      <c r="AL570" s="17">
        <v>0.37329493910521999</v>
      </c>
      <c r="AM570" s="17">
        <v>0.24754953229169799</v>
      </c>
      <c r="AN570" s="17">
        <v>0.30929050439802902</v>
      </c>
      <c r="AO570" s="17">
        <v>0.13548451659646699</v>
      </c>
      <c r="AP570" s="17"/>
      <c r="AQ570" s="17">
        <v>0.33418343086882202</v>
      </c>
      <c r="AR570" s="17">
        <v>0.239602007470269</v>
      </c>
      <c r="AS570" s="17"/>
      <c r="AT570" s="17">
        <v>0.267573956742304</v>
      </c>
      <c r="AU570" s="17">
        <v>0.46204968285742298</v>
      </c>
      <c r="AV570" s="17"/>
      <c r="AW570" s="17">
        <v>0.36584348383346299</v>
      </c>
      <c r="AX570" s="17">
        <v>0.288515629205853</v>
      </c>
      <c r="AY570" s="17">
        <v>0.24483650692356601</v>
      </c>
      <c r="AZ570" s="17"/>
      <c r="BA570" s="17">
        <v>0.22505995086491901</v>
      </c>
      <c r="BB570" s="17">
        <v>0.39172828136793397</v>
      </c>
      <c r="BC570" s="17">
        <v>0.268966911420289</v>
      </c>
      <c r="BD570" s="17">
        <v>0.28014985200403703</v>
      </c>
      <c r="BE570" s="17">
        <v>0.29618958035865101</v>
      </c>
      <c r="BF570" s="17"/>
      <c r="BG570" s="17">
        <v>0.28719986779545498</v>
      </c>
      <c r="BH570" s="17">
        <v>0.30701353521581898</v>
      </c>
      <c r="BI570" s="17"/>
      <c r="BJ570" s="17">
        <v>0.26803272003580503</v>
      </c>
      <c r="BK570" s="17">
        <v>0.42703393778254201</v>
      </c>
      <c r="BL570" s="17"/>
      <c r="BM570" s="17">
        <v>0.26326316333793198</v>
      </c>
      <c r="BN570" s="17">
        <v>0.30108777568195899</v>
      </c>
      <c r="BO570" s="17">
        <v>0.26967950967242099</v>
      </c>
      <c r="BP570" s="17">
        <v>0.28901607806197799</v>
      </c>
      <c r="BQ570" s="17">
        <v>0.43561517457739302</v>
      </c>
      <c r="BR570" s="17"/>
      <c r="BS570" s="17">
        <v>0.37203797233217001</v>
      </c>
      <c r="BT570" s="17"/>
      <c r="BU570" s="17">
        <v>0.35606758662584398</v>
      </c>
      <c r="BV570" s="17">
        <v>0.252847713478624</v>
      </c>
      <c r="BW570" s="17">
        <v>0.30523093805871898</v>
      </c>
      <c r="BX570" s="17">
        <v>0.36019903950480903</v>
      </c>
      <c r="BY570" s="17">
        <v>0.17912700192998199</v>
      </c>
      <c r="BZ570" s="17"/>
      <c r="CA570" s="17">
        <v>0.27741446703136302</v>
      </c>
      <c r="CB570" s="17"/>
      <c r="CC570" s="17">
        <v>0.29204822908969502</v>
      </c>
      <c r="CD570" s="17">
        <v>0.33724124928149202</v>
      </c>
      <c r="CE570" s="17"/>
      <c r="CF570" s="17">
        <v>0.37149830064459899</v>
      </c>
      <c r="CG570" s="17"/>
      <c r="CH570" s="17">
        <v>0.33823507414662402</v>
      </c>
      <c r="CI570" s="17">
        <v>0.22731338209236299</v>
      </c>
    </row>
    <row r="571" spans="2:87" x14ac:dyDescent="0.35">
      <c r="B571" t="s">
        <v>160</v>
      </c>
      <c r="C571" s="17">
        <v>8.7085234972634498E-2</v>
      </c>
      <c r="D571" s="17">
        <v>0.105105565562763</v>
      </c>
      <c r="E571" s="17">
        <v>7.1135152404700197E-2</v>
      </c>
      <c r="F571" s="17"/>
      <c r="G571" s="17">
        <v>2.8785620020164899E-2</v>
      </c>
      <c r="H571" s="17">
        <v>4.3572988264101102E-2</v>
      </c>
      <c r="I571" s="17">
        <v>9.2010643207365295E-2</v>
      </c>
      <c r="J571" s="17">
        <v>0.120190610918587</v>
      </c>
      <c r="K571" s="17">
        <v>0.169848614234372</v>
      </c>
      <c r="L571" s="17">
        <v>8.4651208614849094E-2</v>
      </c>
      <c r="M571" s="17"/>
      <c r="N571" s="17">
        <v>7.4477416790080603E-2</v>
      </c>
      <c r="O571" s="17">
        <v>8.2567393774957198E-2</v>
      </c>
      <c r="P571" s="17">
        <v>8.6969963097266095E-2</v>
      </c>
      <c r="Q571" s="17">
        <v>0.105221574090305</v>
      </c>
      <c r="R571" s="17"/>
      <c r="S571" s="17">
        <v>5.6980081371604999E-2</v>
      </c>
      <c r="T571" s="17">
        <v>0.103747461980744</v>
      </c>
      <c r="U571" s="17">
        <v>9.7195853866537396E-2</v>
      </c>
      <c r="V571" s="17">
        <v>5.1201549314798499E-2</v>
      </c>
      <c r="W571" s="17">
        <v>4.6042598944741199E-2</v>
      </c>
      <c r="X571" s="17">
        <v>4.0286339244745603E-2</v>
      </c>
      <c r="Y571" s="17">
        <v>5.9700677313931597E-2</v>
      </c>
      <c r="Z571" s="17">
        <v>0.15299195945335001</v>
      </c>
      <c r="AA571" s="17">
        <v>0.14277459981424501</v>
      </c>
      <c r="AB571" s="17">
        <v>0.17482816564683401</v>
      </c>
      <c r="AC571" s="17">
        <v>7.86671111703547E-2</v>
      </c>
      <c r="AD571" s="17">
        <v>0.142429514389696</v>
      </c>
      <c r="AE571" s="17"/>
      <c r="AF571" s="17">
        <v>0.116664277345637</v>
      </c>
      <c r="AG571" s="17">
        <v>0.101990371578372</v>
      </c>
      <c r="AH571" s="17">
        <v>8.4748446646471104E-2</v>
      </c>
      <c r="AI571" s="17">
        <v>2.8963088328337199E-2</v>
      </c>
      <c r="AJ571" s="17">
        <v>6.13578648062829E-2</v>
      </c>
      <c r="AK571" s="17"/>
      <c r="AL571" s="17">
        <v>8.2303482467389402E-2</v>
      </c>
      <c r="AM571" s="17">
        <v>9.1212489975118702E-2</v>
      </c>
      <c r="AN571" s="17">
        <v>5.4617875998177197E-2</v>
      </c>
      <c r="AO571" s="17">
        <v>0.18058856890483799</v>
      </c>
      <c r="AP571" s="17"/>
      <c r="AQ571" s="17">
        <v>0.10205601925555501</v>
      </c>
      <c r="AR571" s="17">
        <v>6.2450763482657899E-2</v>
      </c>
      <c r="AS571" s="17"/>
      <c r="AT571" s="17">
        <v>7.9616693268009603E-2</v>
      </c>
      <c r="AU571" s="17">
        <v>9.2224579431524206E-2</v>
      </c>
      <c r="AV571" s="17"/>
      <c r="AW571" s="17">
        <v>0.104710704121681</v>
      </c>
      <c r="AX571" s="17">
        <v>7.7860326568539098E-2</v>
      </c>
      <c r="AY571" s="17">
        <v>8.7283418769178306E-2</v>
      </c>
      <c r="AZ571" s="17"/>
      <c r="BA571" s="17">
        <v>7.0220978079297405E-2</v>
      </c>
      <c r="BB571" s="17">
        <v>8.7176605304327401E-2</v>
      </c>
      <c r="BC571" s="17">
        <v>8.9013702791048796E-2</v>
      </c>
      <c r="BD571" s="17">
        <v>0.135418183443718</v>
      </c>
      <c r="BE571" s="17">
        <v>4.27008855396201E-2</v>
      </c>
      <c r="BF571" s="17"/>
      <c r="BG571" s="17">
        <v>8.8144936133402102E-2</v>
      </c>
      <c r="BH571" s="17">
        <v>8.6275548889979195E-2</v>
      </c>
      <c r="BI571" s="17"/>
      <c r="BJ571" s="17">
        <v>9.2914446404920595E-2</v>
      </c>
      <c r="BK571" s="17">
        <v>6.6925725633762895E-2</v>
      </c>
      <c r="BL571" s="17"/>
      <c r="BM571" s="17">
        <v>8.7175468472600104E-2</v>
      </c>
      <c r="BN571" s="17">
        <v>0.12097415540113</v>
      </c>
      <c r="BO571" s="17">
        <v>7.6176011995850001E-2</v>
      </c>
      <c r="BP571" s="17">
        <v>0</v>
      </c>
      <c r="BQ571" s="17">
        <v>0.12745675887608701</v>
      </c>
      <c r="BR571" s="17"/>
      <c r="BS571" s="17">
        <v>0.13178541318961501</v>
      </c>
      <c r="BT571" s="17"/>
      <c r="BU571" s="17">
        <v>8.8150885543076096E-2</v>
      </c>
      <c r="BV571" s="17">
        <v>5.9516777283891299E-2</v>
      </c>
      <c r="BW571" s="17">
        <v>3.30209368351254E-2</v>
      </c>
      <c r="BX571" s="17">
        <v>0.137777228677612</v>
      </c>
      <c r="BY571" s="17">
        <v>0.16407492073791799</v>
      </c>
      <c r="BZ571" s="17"/>
      <c r="CA571" s="17">
        <v>8.4416799461733902E-2</v>
      </c>
      <c r="CB571" s="17"/>
      <c r="CC571" s="17">
        <v>8.0304198479486694E-2</v>
      </c>
      <c r="CD571" s="17">
        <v>0.115914217411846</v>
      </c>
      <c r="CE571" s="17"/>
      <c r="CF571" s="17">
        <v>8.5629891566591898E-2</v>
      </c>
      <c r="CG571" s="17"/>
      <c r="CH571" s="17">
        <v>9.6230228954819599E-2</v>
      </c>
      <c r="CI571" s="17">
        <v>3.38944666366039E-2</v>
      </c>
    </row>
    <row r="572" spans="2:87" x14ac:dyDescent="0.35">
      <c r="B572" t="s">
        <v>161</v>
      </c>
      <c r="C572" s="17">
        <v>0.254966396607614</v>
      </c>
      <c r="D572" s="17">
        <v>0.20951861471962999</v>
      </c>
      <c r="E572" s="17">
        <v>0.29489677223330202</v>
      </c>
      <c r="F572" s="17"/>
      <c r="G572" s="17">
        <v>0.16948635308538901</v>
      </c>
      <c r="H572" s="17">
        <v>0.205074105910272</v>
      </c>
      <c r="I572" s="17">
        <v>0.27889878333283202</v>
      </c>
      <c r="J572" s="17">
        <v>0.27089733354106499</v>
      </c>
      <c r="K572" s="17">
        <v>0.215241298195574</v>
      </c>
      <c r="L572" s="17">
        <v>0.33333521125483101</v>
      </c>
      <c r="M572" s="17"/>
      <c r="N572" s="17">
        <v>0.16643673861112601</v>
      </c>
      <c r="O572" s="17">
        <v>0.31832976010174002</v>
      </c>
      <c r="P572" s="17">
        <v>0.24374791732579801</v>
      </c>
      <c r="Q572" s="17">
        <v>0.28217527936352799</v>
      </c>
      <c r="R572" s="17"/>
      <c r="S572" s="17">
        <v>0.27455472064771802</v>
      </c>
      <c r="T572" s="17">
        <v>0.32945592681140101</v>
      </c>
      <c r="U572" s="17">
        <v>0.226829261154363</v>
      </c>
      <c r="V572" s="17">
        <v>0.22193813101528201</v>
      </c>
      <c r="W572" s="17">
        <v>0.20116978263334301</v>
      </c>
      <c r="X572" s="17">
        <v>0.35442286636616499</v>
      </c>
      <c r="Y572" s="17">
        <v>0.17703211362787299</v>
      </c>
      <c r="Z572" s="17">
        <v>0.333605723809897</v>
      </c>
      <c r="AA572" s="17">
        <v>0.28478437836954001</v>
      </c>
      <c r="AB572" s="17">
        <v>0.11257103132160901</v>
      </c>
      <c r="AC572" s="17">
        <v>0.20880978366837599</v>
      </c>
      <c r="AD572" s="17">
        <v>0.22030678199809201</v>
      </c>
      <c r="AE572" s="17"/>
      <c r="AF572" s="17">
        <v>0.255490658645805</v>
      </c>
      <c r="AG572" s="17">
        <v>0.24128742661671099</v>
      </c>
      <c r="AH572" s="17">
        <v>0.31846465041882699</v>
      </c>
      <c r="AI572" s="17">
        <v>0.21151090620163501</v>
      </c>
      <c r="AJ572" s="17">
        <v>0.125667227924907</v>
      </c>
      <c r="AK572" s="17"/>
      <c r="AL572" s="17">
        <v>0.25076496813900401</v>
      </c>
      <c r="AM572" s="17">
        <v>0.26992664908319602</v>
      </c>
      <c r="AN572" s="17">
        <v>0.19704073322056001</v>
      </c>
      <c r="AO572" s="17">
        <v>0.346684969516389</v>
      </c>
      <c r="AP572" s="17"/>
      <c r="AQ572" s="17">
        <v>0.26088303083241798</v>
      </c>
      <c r="AR572" s="17">
        <v>0.24523055682974401</v>
      </c>
      <c r="AS572" s="17"/>
      <c r="AT572" s="17">
        <v>0.24514250880649099</v>
      </c>
      <c r="AU572" s="17">
        <v>0.30445094328962902</v>
      </c>
      <c r="AV572" s="17"/>
      <c r="AW572" s="17">
        <v>0.298554058502492</v>
      </c>
      <c r="AX572" s="17">
        <v>0.162070135128035</v>
      </c>
      <c r="AY572" s="17">
        <v>0.26039018644721701</v>
      </c>
      <c r="AZ572" s="17"/>
      <c r="BA572" s="17">
        <v>0.192217197468907</v>
      </c>
      <c r="BB572" s="17">
        <v>0.21876704894357801</v>
      </c>
      <c r="BC572" s="17">
        <v>0.26431068664713397</v>
      </c>
      <c r="BD572" s="17">
        <v>0.39445978077126298</v>
      </c>
      <c r="BE572" s="17">
        <v>0.460229447154481</v>
      </c>
      <c r="BF572" s="17"/>
      <c r="BG572" s="17">
        <v>0.26163284160221201</v>
      </c>
      <c r="BH572" s="17">
        <v>0.24987276461705901</v>
      </c>
      <c r="BI572" s="17"/>
      <c r="BJ572" s="17">
        <v>0.24936401911275199</v>
      </c>
      <c r="BK572" s="17">
        <v>0.28039832555101901</v>
      </c>
      <c r="BL572" s="17"/>
      <c r="BM572" s="17">
        <v>0.30152198034962502</v>
      </c>
      <c r="BN572" s="17">
        <v>0.28317980844435298</v>
      </c>
      <c r="BO572" s="17">
        <v>0.22499891784753101</v>
      </c>
      <c r="BP572" s="17">
        <v>0.21883324833973</v>
      </c>
      <c r="BQ572" s="17">
        <v>0.24432312331480799</v>
      </c>
      <c r="BR572" s="17"/>
      <c r="BS572" s="17">
        <v>0.22943675714987599</v>
      </c>
      <c r="BT572" s="17"/>
      <c r="BU572" s="17">
        <v>0.27221595771961798</v>
      </c>
      <c r="BV572" s="17">
        <v>0.21012114948170599</v>
      </c>
      <c r="BW572" s="17">
        <v>0.124967897938183</v>
      </c>
      <c r="BX572" s="17">
        <v>0.25400879676869798</v>
      </c>
      <c r="BY572" s="17">
        <v>0.39147648268289698</v>
      </c>
      <c r="BZ572" s="17"/>
      <c r="CA572" s="17">
        <v>0.26173149486352498</v>
      </c>
      <c r="CB572" s="17"/>
      <c r="CC572" s="17">
        <v>0.25372226349139498</v>
      </c>
      <c r="CD572" s="17">
        <v>0.22366664436939299</v>
      </c>
      <c r="CE572" s="17"/>
      <c r="CF572" s="17">
        <v>0.237453221080899</v>
      </c>
      <c r="CG572" s="17"/>
      <c r="CH572" s="17">
        <v>0.24186279073022099</v>
      </c>
      <c r="CI572" s="17">
        <v>0.116552316626924</v>
      </c>
    </row>
    <row r="573" spans="2:87" x14ac:dyDescent="0.35"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  <c r="BA573" s="17"/>
      <c r="BB573" s="17"/>
      <c r="BC573" s="17"/>
      <c r="BD573" s="17"/>
      <c r="BE573" s="17"/>
      <c r="BF573" s="17"/>
      <c r="BG573" s="17"/>
      <c r="BH573" s="17"/>
      <c r="BI573" s="17"/>
      <c r="BJ573" s="17"/>
      <c r="BK573" s="17"/>
      <c r="BL573" s="17"/>
      <c r="BM573" s="17"/>
      <c r="BN573" s="17"/>
      <c r="BO573" s="17"/>
      <c r="BP573" s="17"/>
      <c r="BQ573" s="17"/>
      <c r="BR573" s="17"/>
      <c r="BS573" s="17"/>
      <c r="BT573" s="17"/>
      <c r="BU573" s="17"/>
      <c r="BV573" s="17"/>
      <c r="BW573" s="17"/>
      <c r="BX573" s="17"/>
      <c r="BY573" s="17"/>
      <c r="BZ573" s="17"/>
      <c r="CA573" s="17"/>
      <c r="CB573" s="17"/>
      <c r="CC573" s="17"/>
      <c r="CD573" s="17"/>
      <c r="CE573" s="17"/>
      <c r="CF573" s="17"/>
      <c r="CG573" s="17"/>
      <c r="CH573" s="17"/>
      <c r="CI573" s="17"/>
    </row>
    <row r="574" spans="2:87" x14ac:dyDescent="0.35">
      <c r="B574" s="6" t="s">
        <v>228</v>
      </c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  <c r="BA574" s="17"/>
      <c r="BB574" s="17"/>
      <c r="BC574" s="17"/>
      <c r="BD574" s="17"/>
      <c r="BE574" s="17"/>
      <c r="BF574" s="17"/>
      <c r="BG574" s="17"/>
      <c r="BH574" s="17"/>
      <c r="BI574" s="17"/>
      <c r="BJ574" s="17"/>
      <c r="BK574" s="17"/>
      <c r="BL574" s="17"/>
      <c r="BM574" s="17"/>
      <c r="BN574" s="17"/>
      <c r="BO574" s="17"/>
      <c r="BP574" s="17"/>
      <c r="BQ574" s="17"/>
      <c r="BR574" s="17"/>
      <c r="BS574" s="17"/>
      <c r="BT574" s="17"/>
      <c r="BU574" s="17"/>
      <c r="BV574" s="17"/>
      <c r="BW574" s="17"/>
      <c r="BX574" s="17"/>
      <c r="BY574" s="17"/>
      <c r="BZ574" s="17"/>
      <c r="CA574" s="17"/>
      <c r="CB574" s="17"/>
      <c r="CC574" s="17"/>
      <c r="CD574" s="17"/>
      <c r="CE574" s="17"/>
      <c r="CF574" s="17"/>
      <c r="CG574" s="17"/>
      <c r="CH574" s="17"/>
      <c r="CI574" s="17"/>
    </row>
    <row r="575" spans="2:87" x14ac:dyDescent="0.35">
      <c r="B575" s="24" t="s">
        <v>163</v>
      </c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  <c r="BA575" s="17"/>
      <c r="BB575" s="17"/>
      <c r="BC575" s="17"/>
      <c r="BD575" s="17"/>
      <c r="BE575" s="17"/>
      <c r="BF575" s="17"/>
      <c r="BG575" s="17"/>
      <c r="BH575" s="17"/>
      <c r="BI575" s="17"/>
      <c r="BJ575" s="17"/>
      <c r="BK575" s="17"/>
      <c r="BL575" s="17"/>
      <c r="BM575" s="17"/>
      <c r="BN575" s="17"/>
      <c r="BO575" s="17"/>
      <c r="BP575" s="17"/>
      <c r="BQ575" s="17"/>
      <c r="BR575" s="17"/>
      <c r="BS575" s="17"/>
      <c r="BT575" s="17"/>
      <c r="BU575" s="17"/>
      <c r="BV575" s="17"/>
      <c r="BW575" s="17"/>
      <c r="BX575" s="17"/>
      <c r="BY575" s="17"/>
      <c r="BZ575" s="17"/>
      <c r="CA575" s="17"/>
      <c r="CB575" s="17"/>
      <c r="CC575" s="17"/>
      <c r="CD575" s="17"/>
      <c r="CE575" s="17"/>
      <c r="CF575" s="17"/>
      <c r="CG575" s="17"/>
      <c r="CH575" s="17"/>
      <c r="CI575" s="17"/>
    </row>
    <row r="576" spans="2:87" x14ac:dyDescent="0.35">
      <c r="B576" t="s">
        <v>157</v>
      </c>
      <c r="C576" s="17">
        <v>5.8672331322727998E-2</v>
      </c>
      <c r="D576" s="17">
        <v>5.1728791312091099E-2</v>
      </c>
      <c r="E576" s="17">
        <v>6.5436626249485305E-2</v>
      </c>
      <c r="F576" s="17"/>
      <c r="G576" s="17">
        <v>0.110662945401479</v>
      </c>
      <c r="H576" s="17">
        <v>0.111198186132225</v>
      </c>
      <c r="I576" s="17">
        <v>1.77128211674067E-2</v>
      </c>
      <c r="J576" s="17">
        <v>6.8579862963124294E-2</v>
      </c>
      <c r="K576" s="17">
        <v>5.4854438464004597E-2</v>
      </c>
      <c r="L576" s="17">
        <v>1.5954909074115599E-2</v>
      </c>
      <c r="M576" s="17"/>
      <c r="N576" s="17">
        <v>7.8507313034544501E-2</v>
      </c>
      <c r="O576" s="17">
        <v>2.04601397678933E-2</v>
      </c>
      <c r="P576" s="17">
        <v>6.8907459773261404E-2</v>
      </c>
      <c r="Q576" s="17">
        <v>7.31864310582266E-2</v>
      </c>
      <c r="R576" s="17"/>
      <c r="S576" s="17">
        <v>5.4675408863807798E-2</v>
      </c>
      <c r="T576" s="17">
        <v>4.3116314312666597E-2</v>
      </c>
      <c r="U576" s="17">
        <v>0.104282520908819</v>
      </c>
      <c r="V576" s="17">
        <v>0.11834358551485</v>
      </c>
      <c r="W576" s="17">
        <v>4.6599679802042701E-2</v>
      </c>
      <c r="X576" s="17">
        <v>8.3255119607958797E-2</v>
      </c>
      <c r="Y576" s="17">
        <v>7.5863020749200094E-2</v>
      </c>
      <c r="Z576" s="17">
        <v>6.6991746649852593E-2</v>
      </c>
      <c r="AA576" s="17">
        <v>0</v>
      </c>
      <c r="AB576" s="17">
        <v>3.4114440315690303E-2</v>
      </c>
      <c r="AC576" s="17">
        <v>2.6561179223446401E-2</v>
      </c>
      <c r="AD576" s="17">
        <v>0</v>
      </c>
      <c r="AE576" s="17"/>
      <c r="AF576" s="17">
        <v>4.7651261730790498E-2</v>
      </c>
      <c r="AG576" s="17">
        <v>7.0139831160395405E-2</v>
      </c>
      <c r="AH576" s="17">
        <v>3.7348673646705299E-2</v>
      </c>
      <c r="AI576" s="17">
        <v>2.0205094962707001E-2</v>
      </c>
      <c r="AJ576" s="17">
        <v>8.4359626347546499E-2</v>
      </c>
      <c r="AK576" s="17"/>
      <c r="AL576" s="17">
        <v>4.84418553001153E-2</v>
      </c>
      <c r="AM576" s="17">
        <v>7.6184379011148995E-2</v>
      </c>
      <c r="AN576" s="17">
        <v>3.2306403522097897E-2</v>
      </c>
      <c r="AO576" s="17">
        <v>8.2852676152443905E-2</v>
      </c>
      <c r="AP576" s="17"/>
      <c r="AQ576" s="17">
        <v>6.0463830284432002E-2</v>
      </c>
      <c r="AR576" s="17">
        <v>5.5724414282284897E-2</v>
      </c>
      <c r="AS576" s="17"/>
      <c r="AT576" s="17">
        <v>6.7268915287269096E-2</v>
      </c>
      <c r="AU576" s="17">
        <v>0</v>
      </c>
      <c r="AV576" s="17"/>
      <c r="AW576" s="17">
        <v>3.3605571959819697E-2</v>
      </c>
      <c r="AX576" s="17">
        <v>2.9839910169536299E-2</v>
      </c>
      <c r="AY576" s="17">
        <v>8.8693971043309505E-2</v>
      </c>
      <c r="AZ576" s="17"/>
      <c r="BA576" s="17">
        <v>8.6560687565127206E-2</v>
      </c>
      <c r="BB576" s="17">
        <v>2.1842807329159199E-2</v>
      </c>
      <c r="BC576" s="17">
        <v>8.3247322530401693E-2</v>
      </c>
      <c r="BD576" s="17">
        <v>3.0605436125987401E-2</v>
      </c>
      <c r="BE576" s="17">
        <v>5.7608522395946299E-2</v>
      </c>
      <c r="BF576" s="17"/>
      <c r="BG576" s="17">
        <v>5.3354185236623899E-2</v>
      </c>
      <c r="BH576" s="17">
        <v>6.2735768290493002E-2</v>
      </c>
      <c r="BI576" s="17"/>
      <c r="BJ576" s="17">
        <v>6.4699834230621006E-2</v>
      </c>
      <c r="BK576" s="17">
        <v>2.8889869729408699E-2</v>
      </c>
      <c r="BL576" s="17"/>
      <c r="BM576" s="17">
        <v>6.84082890637258E-2</v>
      </c>
      <c r="BN576" s="17">
        <v>4.47018838215682E-2</v>
      </c>
      <c r="BO576" s="17">
        <v>5.9499315188323E-2</v>
      </c>
      <c r="BP576" s="17">
        <v>1.9704166401123501E-2</v>
      </c>
      <c r="BQ576" s="17">
        <v>8.9715372094251206E-2</v>
      </c>
      <c r="BR576" s="17"/>
      <c r="BS576" s="17">
        <v>5.3955186089061101E-2</v>
      </c>
      <c r="BT576" s="17"/>
      <c r="BU576" s="17">
        <v>4.5681726793548101E-2</v>
      </c>
      <c r="BV576" s="17">
        <v>9.1420769486422596E-2</v>
      </c>
      <c r="BW576" s="17">
        <v>1.9661866911397201E-2</v>
      </c>
      <c r="BX576" s="17">
        <v>6.5978866741243605E-2</v>
      </c>
      <c r="BY576" s="17">
        <v>8.1654906578281894E-2</v>
      </c>
      <c r="BZ576" s="17"/>
      <c r="CA576" s="17">
        <v>4.5605385239188903E-2</v>
      </c>
      <c r="CB576" s="17"/>
      <c r="CC576" s="17">
        <v>6.0278031744608503E-2</v>
      </c>
      <c r="CD576" s="17">
        <v>5.28170199755508E-2</v>
      </c>
      <c r="CE576" s="17"/>
      <c r="CF576" s="17">
        <v>4.3405025358199199E-2</v>
      </c>
      <c r="CG576" s="17"/>
      <c r="CH576" s="17">
        <v>1.5969186826824001E-2</v>
      </c>
      <c r="CI576" s="17">
        <v>6.6766360733508306E-2</v>
      </c>
    </row>
    <row r="577" spans="2:87" x14ac:dyDescent="0.35">
      <c r="B577" t="s">
        <v>158</v>
      </c>
      <c r="C577" s="17">
        <v>0.23263513133522701</v>
      </c>
      <c r="D577" s="17">
        <v>0.23564114275711101</v>
      </c>
      <c r="E577" s="17">
        <v>0.22821000717662199</v>
      </c>
      <c r="F577" s="17"/>
      <c r="G577" s="17">
        <v>0.23608167237864999</v>
      </c>
      <c r="H577" s="17">
        <v>0.36543364227688002</v>
      </c>
      <c r="I577" s="17">
        <v>0.269161384066952</v>
      </c>
      <c r="J577" s="17">
        <v>0.21526143281851201</v>
      </c>
      <c r="K577" s="17">
        <v>0.20910857261888699</v>
      </c>
      <c r="L577" s="17">
        <v>0.13082434476612501</v>
      </c>
      <c r="M577" s="17"/>
      <c r="N577" s="17">
        <v>0.263721668672253</v>
      </c>
      <c r="O577" s="17">
        <v>0.23286450521319699</v>
      </c>
      <c r="P577" s="17">
        <v>0.17171943020161901</v>
      </c>
      <c r="Q577" s="17">
        <v>0.25676992271520899</v>
      </c>
      <c r="R577" s="17"/>
      <c r="S577" s="17">
        <v>0.25605638043543899</v>
      </c>
      <c r="T577" s="17">
        <v>0.24544377139672599</v>
      </c>
      <c r="U577" s="17">
        <v>0.255225423486723</v>
      </c>
      <c r="V577" s="17">
        <v>0.20317979579914</v>
      </c>
      <c r="W577" s="17">
        <v>0.41867486174382701</v>
      </c>
      <c r="X577" s="17">
        <v>0.162894304556262</v>
      </c>
      <c r="Y577" s="17">
        <v>0.31164799166914903</v>
      </c>
      <c r="Z577" s="17">
        <v>0.10909721102822401</v>
      </c>
      <c r="AA577" s="17">
        <v>0.14969748133514299</v>
      </c>
      <c r="AB577" s="17">
        <v>0.289271816745583</v>
      </c>
      <c r="AC577" s="17">
        <v>0.18133344502930901</v>
      </c>
      <c r="AD577" s="17">
        <v>7.1849637447389605E-2</v>
      </c>
      <c r="AE577" s="17"/>
      <c r="AF577" s="17">
        <v>0.15470253494500799</v>
      </c>
      <c r="AG577" s="17">
        <v>0.21488451441440001</v>
      </c>
      <c r="AH577" s="17">
        <v>0.23478099080477099</v>
      </c>
      <c r="AI577" s="17">
        <v>0.32194324034367899</v>
      </c>
      <c r="AJ577" s="17">
        <v>0.36042233741875301</v>
      </c>
      <c r="AK577" s="17"/>
      <c r="AL577" s="17">
        <v>0.202437408180596</v>
      </c>
      <c r="AM577" s="17">
        <v>0.24513230208967199</v>
      </c>
      <c r="AN577" s="17">
        <v>0.28765271483211202</v>
      </c>
      <c r="AO577" s="17">
        <v>0.18389103675058899</v>
      </c>
      <c r="AP577" s="17"/>
      <c r="AQ577" s="17">
        <v>0.19443857056752001</v>
      </c>
      <c r="AR577" s="17">
        <v>0.295487689321833</v>
      </c>
      <c r="AS577" s="17"/>
      <c r="AT577" s="17">
        <v>0.25730411435315298</v>
      </c>
      <c r="AU577" s="17">
        <v>0.14250763908810399</v>
      </c>
      <c r="AV577" s="17"/>
      <c r="AW577" s="17">
        <v>0.15339673570621301</v>
      </c>
      <c r="AX577" s="17">
        <v>0.342398184225992</v>
      </c>
      <c r="AY577" s="17">
        <v>0.239850925422436</v>
      </c>
      <c r="AZ577" s="17"/>
      <c r="BA577" s="17">
        <v>0.24891685304737901</v>
      </c>
      <c r="BB577" s="17">
        <v>0.27924409913641901</v>
      </c>
      <c r="BC577" s="17">
        <v>0.226006404363465</v>
      </c>
      <c r="BD577" s="17">
        <v>0.104489875508315</v>
      </c>
      <c r="BE577" s="17">
        <v>0.17059448210964101</v>
      </c>
      <c r="BF577" s="17"/>
      <c r="BG577" s="17">
        <v>0.25941558329784098</v>
      </c>
      <c r="BH577" s="17">
        <v>0.21217298592657</v>
      </c>
      <c r="BI577" s="17"/>
      <c r="BJ577" s="17">
        <v>0.25892080887132901</v>
      </c>
      <c r="BK577" s="17">
        <v>0.124306925000132</v>
      </c>
      <c r="BL577" s="17"/>
      <c r="BM577" s="17">
        <v>0.23816497793604899</v>
      </c>
      <c r="BN577" s="17">
        <v>0.179823196695616</v>
      </c>
      <c r="BO577" s="17">
        <v>0.27704206564775702</v>
      </c>
      <c r="BP577" s="17">
        <v>0.36387480513868298</v>
      </c>
      <c r="BQ577" s="17">
        <v>0.125832084521765</v>
      </c>
      <c r="BR577" s="17"/>
      <c r="BS577" s="17">
        <v>0.13541475623723601</v>
      </c>
      <c r="BT577" s="17"/>
      <c r="BU577" s="17">
        <v>0.114518268273389</v>
      </c>
      <c r="BV577" s="17">
        <v>0.27220263196910599</v>
      </c>
      <c r="BW577" s="17">
        <v>0.40396778831848401</v>
      </c>
      <c r="BX577" s="17">
        <v>0.17786003226776401</v>
      </c>
      <c r="BY577" s="17">
        <v>0.19905252057693301</v>
      </c>
      <c r="BZ577" s="17"/>
      <c r="CA577" s="17">
        <v>0.190946709935996</v>
      </c>
      <c r="CB577" s="17"/>
      <c r="CC577" s="17">
        <v>0.25008228995455301</v>
      </c>
      <c r="CD577" s="17">
        <v>0.191973813712907</v>
      </c>
      <c r="CE577" s="17"/>
      <c r="CF577" s="17">
        <v>0.15969146361209499</v>
      </c>
      <c r="CG577" s="17"/>
      <c r="CH577" s="17">
        <v>0.211182808256073</v>
      </c>
      <c r="CI577" s="17">
        <v>0.39188252203749102</v>
      </c>
    </row>
    <row r="578" spans="2:87" x14ac:dyDescent="0.35">
      <c r="B578" t="s">
        <v>159</v>
      </c>
      <c r="C578" s="17">
        <v>0.31445889996926102</v>
      </c>
      <c r="D578" s="17">
        <v>0.34171411313857902</v>
      </c>
      <c r="E578" s="17">
        <v>0.291560318933833</v>
      </c>
      <c r="F578" s="17"/>
      <c r="G578" s="17">
        <v>0.35040884567175601</v>
      </c>
      <c r="H578" s="17">
        <v>0.29172457353895798</v>
      </c>
      <c r="I578" s="17">
        <v>0.31038278450351697</v>
      </c>
      <c r="J578" s="17">
        <v>0.28744026178084497</v>
      </c>
      <c r="K578" s="17">
        <v>0.27282116417597202</v>
      </c>
      <c r="L578" s="17">
        <v>0.35225570844100101</v>
      </c>
      <c r="M578" s="17"/>
      <c r="N578" s="17">
        <v>0.37778103129206703</v>
      </c>
      <c r="O578" s="17">
        <v>0.30237146046680002</v>
      </c>
      <c r="P578" s="17">
        <v>0.331447169089431</v>
      </c>
      <c r="Q578" s="17">
        <v>0.24841074152187501</v>
      </c>
      <c r="R578" s="17"/>
      <c r="S578" s="17">
        <v>0.33897263329171701</v>
      </c>
      <c r="T578" s="17">
        <v>0.22137755687953301</v>
      </c>
      <c r="U578" s="17">
        <v>0.27897293613297303</v>
      </c>
      <c r="V578" s="17">
        <v>0.335104138198691</v>
      </c>
      <c r="W578" s="17">
        <v>0.16807292965500101</v>
      </c>
      <c r="X578" s="17">
        <v>0.34426946639941503</v>
      </c>
      <c r="Y578" s="17">
        <v>0.271323412349671</v>
      </c>
      <c r="Z578" s="17">
        <v>0.33731335905867499</v>
      </c>
      <c r="AA578" s="17">
        <v>0.33730060066508799</v>
      </c>
      <c r="AB578" s="17">
        <v>0.38001227882948202</v>
      </c>
      <c r="AC578" s="17">
        <v>0.46302361052239499</v>
      </c>
      <c r="AD578" s="17">
        <v>0.57071883945191504</v>
      </c>
      <c r="AE578" s="17"/>
      <c r="AF578" s="17">
        <v>0.347464517751503</v>
      </c>
      <c r="AG578" s="17">
        <v>0.313303670202148</v>
      </c>
      <c r="AH578" s="17">
        <v>0.29006694927889998</v>
      </c>
      <c r="AI578" s="17">
        <v>0.40424713086228797</v>
      </c>
      <c r="AJ578" s="17">
        <v>0.30313722398798099</v>
      </c>
      <c r="AK578" s="17"/>
      <c r="AL578" s="17">
        <v>0.35258313040908901</v>
      </c>
      <c r="AM578" s="17">
        <v>0.277040053946776</v>
      </c>
      <c r="AN578" s="17">
        <v>0.36886101591299703</v>
      </c>
      <c r="AO578" s="17">
        <v>0.16865502478365901</v>
      </c>
      <c r="AP578" s="17"/>
      <c r="AQ578" s="17">
        <v>0.31089502007060899</v>
      </c>
      <c r="AR578" s="17">
        <v>0.32032327528172799</v>
      </c>
      <c r="AS578" s="17"/>
      <c r="AT578" s="17">
        <v>0.31796332124154397</v>
      </c>
      <c r="AU578" s="17">
        <v>0.366016803559787</v>
      </c>
      <c r="AV578" s="17"/>
      <c r="AW578" s="17">
        <v>0.34112041772177198</v>
      </c>
      <c r="AX578" s="17">
        <v>0.320128545820834</v>
      </c>
      <c r="AY578" s="17">
        <v>0.31078862237127403</v>
      </c>
      <c r="AZ578" s="17"/>
      <c r="BA578" s="17">
        <v>0.36188912533032602</v>
      </c>
      <c r="BB578" s="17">
        <v>0.30843086672759301</v>
      </c>
      <c r="BC578" s="17">
        <v>0.32530297761330101</v>
      </c>
      <c r="BD578" s="17">
        <v>0.24375313225251799</v>
      </c>
      <c r="BE578" s="17">
        <v>0.182594195163583</v>
      </c>
      <c r="BF578" s="17"/>
      <c r="BG578" s="17">
        <v>0.30360799126242999</v>
      </c>
      <c r="BH578" s="17">
        <v>0.32274975600429701</v>
      </c>
      <c r="BI578" s="17"/>
      <c r="BJ578" s="17">
        <v>0.295054247128473</v>
      </c>
      <c r="BK578" s="17">
        <v>0.39073888667713103</v>
      </c>
      <c r="BL578" s="17"/>
      <c r="BM578" s="17">
        <v>0.24349482811267401</v>
      </c>
      <c r="BN578" s="17">
        <v>0.28117244673880099</v>
      </c>
      <c r="BO578" s="17">
        <v>0.33534400552246002</v>
      </c>
      <c r="BP578" s="17">
        <v>0.37084402703219199</v>
      </c>
      <c r="BQ578" s="17">
        <v>0.28449521292940899</v>
      </c>
      <c r="BR578" s="17"/>
      <c r="BS578" s="17">
        <v>0.34952596359259402</v>
      </c>
      <c r="BT578" s="17"/>
      <c r="BU578" s="17">
        <v>0.39876919840242497</v>
      </c>
      <c r="BV578" s="17">
        <v>0.34051484131564003</v>
      </c>
      <c r="BW578" s="17">
        <v>0.377662624993226</v>
      </c>
      <c r="BX578" s="17">
        <v>0.24928913668882199</v>
      </c>
      <c r="BY578" s="17">
        <v>0.141422154706658</v>
      </c>
      <c r="BZ578" s="17"/>
      <c r="CA578" s="17">
        <v>0.33903761339755001</v>
      </c>
      <c r="CB578" s="17"/>
      <c r="CC578" s="17">
        <v>0.30981689034308302</v>
      </c>
      <c r="CD578" s="17">
        <v>0.31296481559226902</v>
      </c>
      <c r="CE578" s="17"/>
      <c r="CF578" s="17">
        <v>0.402754078311166</v>
      </c>
      <c r="CG578" s="17"/>
      <c r="CH578" s="17">
        <v>0.36360130792396</v>
      </c>
      <c r="CI578" s="17">
        <v>0.39122876691548403</v>
      </c>
    </row>
    <row r="579" spans="2:87" x14ac:dyDescent="0.35">
      <c r="B579" t="s">
        <v>160</v>
      </c>
      <c r="C579" s="17">
        <v>0.13109047552979899</v>
      </c>
      <c r="D579" s="17">
        <v>0.15155389541958</v>
      </c>
      <c r="E579" s="17">
        <v>0.11319389245207701</v>
      </c>
      <c r="F579" s="17"/>
      <c r="G579" s="17">
        <v>5.6290859845876798E-2</v>
      </c>
      <c r="H579" s="17">
        <v>6.5352218025398506E-2</v>
      </c>
      <c r="I579" s="17">
        <v>0.103580098221984</v>
      </c>
      <c r="J579" s="17">
        <v>0.148852608975789</v>
      </c>
      <c r="K579" s="17">
        <v>0.26313318750876902</v>
      </c>
      <c r="L579" s="17">
        <v>0.164455375658697</v>
      </c>
      <c r="M579" s="17"/>
      <c r="N579" s="17">
        <v>9.9271753452422895E-2</v>
      </c>
      <c r="O579" s="17">
        <v>0.108135150578404</v>
      </c>
      <c r="P579" s="17">
        <v>0.179672928510383</v>
      </c>
      <c r="Q579" s="17">
        <v>0.14525984845258499</v>
      </c>
      <c r="R579" s="17"/>
      <c r="S579" s="17">
        <v>0.11478561645086301</v>
      </c>
      <c r="T579" s="17">
        <v>0.18286094302883599</v>
      </c>
      <c r="U579" s="17">
        <v>0.14374552433086599</v>
      </c>
      <c r="V579" s="17">
        <v>0.12075368408953201</v>
      </c>
      <c r="W579" s="17">
        <v>0.115680367052984</v>
      </c>
      <c r="X579" s="17">
        <v>5.43706491601679E-2</v>
      </c>
      <c r="Y579" s="17">
        <v>0.114481630513741</v>
      </c>
      <c r="Z579" s="17">
        <v>0.15299195945335001</v>
      </c>
      <c r="AA579" s="17">
        <v>0.18313258481462</v>
      </c>
      <c r="AB579" s="17">
        <v>0.12513029082899901</v>
      </c>
      <c r="AC579" s="17">
        <v>0.10163994374016</v>
      </c>
      <c r="AD579" s="17">
        <v>0.137124741102604</v>
      </c>
      <c r="AE579" s="17"/>
      <c r="AF579" s="17">
        <v>0.179475889437896</v>
      </c>
      <c r="AG579" s="17">
        <v>0.15680081854353001</v>
      </c>
      <c r="AH579" s="17">
        <v>0.100419063811961</v>
      </c>
      <c r="AI579" s="17">
        <v>7.3584572672798595E-2</v>
      </c>
      <c r="AJ579" s="17">
        <v>0.109941802302698</v>
      </c>
      <c r="AK579" s="17"/>
      <c r="AL579" s="17">
        <v>0.11247044057727699</v>
      </c>
      <c r="AM579" s="17">
        <v>0.13720058735689999</v>
      </c>
      <c r="AN579" s="17">
        <v>0.13747754479292601</v>
      </c>
      <c r="AO579" s="17">
        <v>0.18812339384792001</v>
      </c>
      <c r="AP579" s="17"/>
      <c r="AQ579" s="17">
        <v>0.169712387827096</v>
      </c>
      <c r="AR579" s="17">
        <v>6.7538000295648506E-2</v>
      </c>
      <c r="AS579" s="17"/>
      <c r="AT579" s="17">
        <v>0.110881185296467</v>
      </c>
      <c r="AU579" s="17">
        <v>0.192688550608168</v>
      </c>
      <c r="AV579" s="17"/>
      <c r="AW579" s="17">
        <v>0.1604465079828</v>
      </c>
      <c r="AX579" s="17">
        <v>9.9781230873765503E-2</v>
      </c>
      <c r="AY579" s="17">
        <v>0.139051658394789</v>
      </c>
      <c r="AZ579" s="17"/>
      <c r="BA579" s="17">
        <v>0.10405643019727299</v>
      </c>
      <c r="BB579" s="17">
        <v>0.172673119816837</v>
      </c>
      <c r="BC579" s="17">
        <v>8.6495090334850894E-2</v>
      </c>
      <c r="BD579" s="17">
        <v>0.207044390621134</v>
      </c>
      <c r="BE579" s="17">
        <v>0.121199153169555</v>
      </c>
      <c r="BF579" s="17"/>
      <c r="BG579" s="17">
        <v>0.109585216817188</v>
      </c>
      <c r="BH579" s="17">
        <v>0.14752200295295601</v>
      </c>
      <c r="BI579" s="17"/>
      <c r="BJ579" s="17">
        <v>0.12887962948017401</v>
      </c>
      <c r="BK579" s="17">
        <v>0.146090487178657</v>
      </c>
      <c r="BL579" s="17"/>
      <c r="BM579" s="17">
        <v>0.131705813974234</v>
      </c>
      <c r="BN579" s="17">
        <v>0.211375412404291</v>
      </c>
      <c r="BO579" s="17">
        <v>9.2128833655105699E-2</v>
      </c>
      <c r="BP579" s="17">
        <v>2.6743753088271399E-2</v>
      </c>
      <c r="BQ579" s="17">
        <v>0.23724669772221499</v>
      </c>
      <c r="BR579" s="17"/>
      <c r="BS579" s="17">
        <v>0.21976732935844301</v>
      </c>
      <c r="BT579" s="17"/>
      <c r="BU579" s="17">
        <v>0.158847033906448</v>
      </c>
      <c r="BV579" s="17">
        <v>8.3319651445385307E-2</v>
      </c>
      <c r="BW579" s="17">
        <v>3.5338148320185003E-2</v>
      </c>
      <c r="BX579" s="17">
        <v>0.237816889215752</v>
      </c>
      <c r="BY579" s="17">
        <v>0.18684520331443499</v>
      </c>
      <c r="BZ579" s="17"/>
      <c r="CA579" s="17">
        <v>0.13854197575869501</v>
      </c>
      <c r="CB579" s="17"/>
      <c r="CC579" s="17">
        <v>0.12030071213886601</v>
      </c>
      <c r="CD579" s="17">
        <v>0.180108834579673</v>
      </c>
      <c r="CE579" s="17"/>
      <c r="CF579" s="17">
        <v>0.13343759540104599</v>
      </c>
      <c r="CG579" s="17"/>
      <c r="CH579" s="17">
        <v>0.147915053306683</v>
      </c>
      <c r="CI579" s="17">
        <v>3.3570033686592199E-2</v>
      </c>
    </row>
    <row r="580" spans="2:87" x14ac:dyDescent="0.35">
      <c r="B580" t="s">
        <v>161</v>
      </c>
      <c r="C580" s="17">
        <v>0.26314316184298497</v>
      </c>
      <c r="D580" s="17">
        <v>0.219362057372638</v>
      </c>
      <c r="E580" s="17">
        <v>0.30159915518798303</v>
      </c>
      <c r="F580" s="17"/>
      <c r="G580" s="17">
        <v>0.24655567670223799</v>
      </c>
      <c r="H580" s="17">
        <v>0.16629138002653901</v>
      </c>
      <c r="I580" s="17">
        <v>0.29916291204014001</v>
      </c>
      <c r="J580" s="17">
        <v>0.279865833461729</v>
      </c>
      <c r="K580" s="17">
        <v>0.20008263723236799</v>
      </c>
      <c r="L580" s="17">
        <v>0.336509662060061</v>
      </c>
      <c r="M580" s="17"/>
      <c r="N580" s="17">
        <v>0.180718233548713</v>
      </c>
      <c r="O580" s="17">
        <v>0.336168743973705</v>
      </c>
      <c r="P580" s="17">
        <v>0.24825301242530501</v>
      </c>
      <c r="Q580" s="17">
        <v>0.27637305625210501</v>
      </c>
      <c r="R580" s="17"/>
      <c r="S580" s="17">
        <v>0.235509960958173</v>
      </c>
      <c r="T580" s="17">
        <v>0.30720141438223902</v>
      </c>
      <c r="U580" s="17">
        <v>0.217773595140618</v>
      </c>
      <c r="V580" s="17">
        <v>0.222618796397788</v>
      </c>
      <c r="W580" s="17">
        <v>0.25097216174614601</v>
      </c>
      <c r="X580" s="17">
        <v>0.35521046027619602</v>
      </c>
      <c r="Y580" s="17">
        <v>0.226683944718238</v>
      </c>
      <c r="Z580" s="17">
        <v>0.333605723809897</v>
      </c>
      <c r="AA580" s="17">
        <v>0.32986933318514899</v>
      </c>
      <c r="AB580" s="17">
        <v>0.171471173280247</v>
      </c>
      <c r="AC580" s="17">
        <v>0.227441821484689</v>
      </c>
      <c r="AD580" s="17">
        <v>0.22030678199809201</v>
      </c>
      <c r="AE580" s="17"/>
      <c r="AF580" s="17">
        <v>0.270705796134803</v>
      </c>
      <c r="AG580" s="17">
        <v>0.24487116567952499</v>
      </c>
      <c r="AH580" s="17">
        <v>0.33738432245766298</v>
      </c>
      <c r="AI580" s="17">
        <v>0.180019961158527</v>
      </c>
      <c r="AJ580" s="17">
        <v>0.14213900994302101</v>
      </c>
      <c r="AK580" s="17"/>
      <c r="AL580" s="17">
        <v>0.28406716553292299</v>
      </c>
      <c r="AM580" s="17">
        <v>0.264442677595502</v>
      </c>
      <c r="AN580" s="17">
        <v>0.17370232093986801</v>
      </c>
      <c r="AO580" s="17">
        <v>0.376477868465388</v>
      </c>
      <c r="AP580" s="17"/>
      <c r="AQ580" s="17">
        <v>0.26449019125034301</v>
      </c>
      <c r="AR580" s="17">
        <v>0.26092662081850498</v>
      </c>
      <c r="AS580" s="17"/>
      <c r="AT580" s="17">
        <v>0.24658246382156801</v>
      </c>
      <c r="AU580" s="17">
        <v>0.29878700674394199</v>
      </c>
      <c r="AV580" s="17"/>
      <c r="AW580" s="17">
        <v>0.31143076662939601</v>
      </c>
      <c r="AX580" s="17">
        <v>0.20785212890987201</v>
      </c>
      <c r="AY580" s="17">
        <v>0.221614822768191</v>
      </c>
      <c r="AZ580" s="17"/>
      <c r="BA580" s="17">
        <v>0.19857690385989599</v>
      </c>
      <c r="BB580" s="17">
        <v>0.21780910698999201</v>
      </c>
      <c r="BC580" s="17">
        <v>0.27894820515798202</v>
      </c>
      <c r="BD580" s="17">
        <v>0.41410716549204601</v>
      </c>
      <c r="BE580" s="17">
        <v>0.46800364716127402</v>
      </c>
      <c r="BF580" s="17"/>
      <c r="BG580" s="17">
        <v>0.27403702338591701</v>
      </c>
      <c r="BH580" s="17">
        <v>0.25481948682568401</v>
      </c>
      <c r="BI580" s="17"/>
      <c r="BJ580" s="17">
        <v>0.252445480289403</v>
      </c>
      <c r="BK580" s="17">
        <v>0.309973831414671</v>
      </c>
      <c r="BL580" s="17"/>
      <c r="BM580" s="17">
        <v>0.31822609091331699</v>
      </c>
      <c r="BN580" s="17">
        <v>0.28292706033972398</v>
      </c>
      <c r="BO580" s="17">
        <v>0.23598577998635401</v>
      </c>
      <c r="BP580" s="17">
        <v>0.21883324833973</v>
      </c>
      <c r="BQ580" s="17">
        <v>0.26271063273236001</v>
      </c>
      <c r="BR580" s="17"/>
      <c r="BS580" s="17">
        <v>0.24133676472266499</v>
      </c>
      <c r="BT580" s="17"/>
      <c r="BU580" s="17">
        <v>0.28218377262418998</v>
      </c>
      <c r="BV580" s="17">
        <v>0.21254210578344601</v>
      </c>
      <c r="BW580" s="17">
        <v>0.163369571456707</v>
      </c>
      <c r="BX580" s="17">
        <v>0.26905507508641802</v>
      </c>
      <c r="BY580" s="17">
        <v>0.39102521482369201</v>
      </c>
      <c r="BZ580" s="17"/>
      <c r="CA580" s="17">
        <v>0.28586831566857002</v>
      </c>
      <c r="CB580" s="17"/>
      <c r="CC580" s="17">
        <v>0.25952207581888898</v>
      </c>
      <c r="CD580" s="17">
        <v>0.26213551613960001</v>
      </c>
      <c r="CE580" s="17"/>
      <c r="CF580" s="17">
        <v>0.26071183731749398</v>
      </c>
      <c r="CG580" s="17"/>
      <c r="CH580" s="17">
        <v>0.26133164368646</v>
      </c>
      <c r="CI580" s="17">
        <v>0.116552316626924</v>
      </c>
    </row>
    <row r="581" spans="2:87" x14ac:dyDescent="0.35"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  <c r="AX581" s="17"/>
      <c r="AY581" s="17"/>
      <c r="AZ581" s="17"/>
      <c r="BA581" s="17"/>
      <c r="BB581" s="17"/>
      <c r="BC581" s="17"/>
      <c r="BD581" s="17"/>
      <c r="BE581" s="17"/>
      <c r="BF581" s="17"/>
      <c r="BG581" s="17"/>
      <c r="BH581" s="17"/>
      <c r="BI581" s="17"/>
      <c r="BJ581" s="17"/>
      <c r="BK581" s="17"/>
      <c r="BL581" s="17"/>
      <c r="BM581" s="17"/>
      <c r="BN581" s="17"/>
      <c r="BO581" s="17"/>
      <c r="BP581" s="17"/>
      <c r="BQ581" s="17"/>
      <c r="BR581" s="17"/>
      <c r="BS581" s="17"/>
      <c r="BT581" s="17"/>
      <c r="BU581" s="17"/>
      <c r="BV581" s="17"/>
      <c r="BW581" s="17"/>
      <c r="BX581" s="17"/>
      <c r="BY581" s="17"/>
      <c r="BZ581" s="17"/>
      <c r="CA581" s="17"/>
      <c r="CB581" s="17"/>
      <c r="CC581" s="17"/>
      <c r="CD581" s="17"/>
      <c r="CE581" s="17"/>
      <c r="CF581" s="17"/>
      <c r="CG581" s="17"/>
      <c r="CH581" s="17"/>
      <c r="CI581" s="17"/>
    </row>
    <row r="582" spans="2:87" x14ac:dyDescent="0.35">
      <c r="B582" s="6" t="s">
        <v>229</v>
      </c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  <c r="BA582" s="17"/>
      <c r="BB582" s="17"/>
      <c r="BC582" s="17"/>
      <c r="BD582" s="17"/>
      <c r="BE582" s="17"/>
      <c r="BF582" s="17"/>
      <c r="BG582" s="17"/>
      <c r="BH582" s="17"/>
      <c r="BI582" s="17"/>
      <c r="BJ582" s="17"/>
      <c r="BK582" s="17"/>
      <c r="BL582" s="17"/>
      <c r="BM582" s="17"/>
      <c r="BN582" s="17"/>
      <c r="BO582" s="17"/>
      <c r="BP582" s="17"/>
      <c r="BQ582" s="17"/>
      <c r="BR582" s="17"/>
      <c r="BS582" s="17"/>
      <c r="BT582" s="17"/>
      <c r="BU582" s="17"/>
      <c r="BV582" s="17"/>
      <c r="BW582" s="17"/>
      <c r="BX582" s="17"/>
      <c r="BY582" s="17"/>
      <c r="BZ582" s="17"/>
      <c r="CA582" s="17"/>
      <c r="CB582" s="17"/>
      <c r="CC582" s="17"/>
      <c r="CD582" s="17"/>
      <c r="CE582" s="17"/>
      <c r="CF582" s="17"/>
      <c r="CG582" s="17"/>
      <c r="CH582" s="17"/>
      <c r="CI582" s="17"/>
    </row>
    <row r="583" spans="2:87" x14ac:dyDescent="0.35">
      <c r="B583" s="24" t="s">
        <v>163</v>
      </c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  <c r="BA583" s="17"/>
      <c r="BB583" s="17"/>
      <c r="BC583" s="17"/>
      <c r="BD583" s="17"/>
      <c r="BE583" s="17"/>
      <c r="BF583" s="17"/>
      <c r="BG583" s="17"/>
      <c r="BH583" s="17"/>
      <c r="BI583" s="17"/>
      <c r="BJ583" s="17"/>
      <c r="BK583" s="17"/>
      <c r="BL583" s="17"/>
      <c r="BM583" s="17"/>
      <c r="BN583" s="17"/>
      <c r="BO583" s="17"/>
      <c r="BP583" s="17"/>
      <c r="BQ583" s="17"/>
      <c r="BR583" s="17"/>
      <c r="BS583" s="17"/>
      <c r="BT583" s="17"/>
      <c r="BU583" s="17"/>
      <c r="BV583" s="17"/>
      <c r="BW583" s="17"/>
      <c r="BX583" s="17"/>
      <c r="BY583" s="17"/>
      <c r="BZ583" s="17"/>
      <c r="CA583" s="17"/>
      <c r="CB583" s="17"/>
      <c r="CC583" s="17"/>
      <c r="CD583" s="17"/>
      <c r="CE583" s="17"/>
      <c r="CF583" s="17"/>
      <c r="CG583" s="17"/>
      <c r="CH583" s="17"/>
      <c r="CI583" s="17"/>
    </row>
    <row r="584" spans="2:87" x14ac:dyDescent="0.35">
      <c r="B584" t="s">
        <v>157</v>
      </c>
      <c r="C584" s="17">
        <v>9.9339509327546205E-2</v>
      </c>
      <c r="D584" s="17">
        <v>9.3129620896959905E-2</v>
      </c>
      <c r="E584" s="17">
        <v>0.10570336670873599</v>
      </c>
      <c r="F584" s="17"/>
      <c r="G584" s="17">
        <v>0.148047720424962</v>
      </c>
      <c r="H584" s="17">
        <v>0.168017565508358</v>
      </c>
      <c r="I584" s="17">
        <v>2.7397985348451101E-2</v>
      </c>
      <c r="J584" s="17">
        <v>6.6025563181974806E-2</v>
      </c>
      <c r="K584" s="17">
        <v>0.15716538773473701</v>
      </c>
      <c r="L584" s="17">
        <v>6.84145697001598E-2</v>
      </c>
      <c r="M584" s="17"/>
      <c r="N584" s="17">
        <v>0.153833586608106</v>
      </c>
      <c r="O584" s="17">
        <v>3.9835639238609402E-2</v>
      </c>
      <c r="P584" s="17">
        <v>0.11340775547692999</v>
      </c>
      <c r="Q584" s="17">
        <v>9.9659767045337896E-2</v>
      </c>
      <c r="R584" s="17"/>
      <c r="S584" s="17">
        <v>0.123559879866194</v>
      </c>
      <c r="T584" s="17">
        <v>7.2570208609585699E-2</v>
      </c>
      <c r="U584" s="17">
        <v>9.9466818502494503E-2</v>
      </c>
      <c r="V584" s="17">
        <v>0.18178058580148701</v>
      </c>
      <c r="W584" s="17">
        <v>8.9748471202191399E-2</v>
      </c>
      <c r="X584" s="17">
        <v>0.120884818681574</v>
      </c>
      <c r="Y584" s="17">
        <v>0.10982527365952</v>
      </c>
      <c r="Z584" s="17">
        <v>6.6991746649852593E-2</v>
      </c>
      <c r="AA584" s="17">
        <v>5.3461427335463899E-2</v>
      </c>
      <c r="AB584" s="17">
        <v>8.9600921449866103E-2</v>
      </c>
      <c r="AC584" s="17">
        <v>7.3393289674181794E-2</v>
      </c>
      <c r="AD584" s="17">
        <v>0</v>
      </c>
      <c r="AE584" s="17"/>
      <c r="AF584" s="17">
        <v>5.7153597266018298E-2</v>
      </c>
      <c r="AG584" s="17">
        <v>0.11792247348776</v>
      </c>
      <c r="AH584" s="17">
        <v>4.5779248317940301E-2</v>
      </c>
      <c r="AI584" s="17">
        <v>5.3964992699139402E-2</v>
      </c>
      <c r="AJ584" s="17">
        <v>0.18971537677053099</v>
      </c>
      <c r="AK584" s="17"/>
      <c r="AL584" s="17">
        <v>8.5613283535062298E-2</v>
      </c>
      <c r="AM584" s="17">
        <v>9.94393107685798E-2</v>
      </c>
      <c r="AN584" s="17">
        <v>0.105240713813074</v>
      </c>
      <c r="AO584" s="17">
        <v>0.166231936997185</v>
      </c>
      <c r="AP584" s="17"/>
      <c r="AQ584" s="17">
        <v>0.105252948221083</v>
      </c>
      <c r="AR584" s="17">
        <v>8.9608927477084696E-2</v>
      </c>
      <c r="AS584" s="17"/>
      <c r="AT584" s="17">
        <v>0.110346830303964</v>
      </c>
      <c r="AU584" s="17">
        <v>6.8755970080959905E-2</v>
      </c>
      <c r="AV584" s="17"/>
      <c r="AW584" s="17">
        <v>5.1001719259749202E-2</v>
      </c>
      <c r="AX584" s="17">
        <v>6.8047665477028202E-2</v>
      </c>
      <c r="AY584" s="17">
        <v>0.16089622054887501</v>
      </c>
      <c r="AZ584" s="17"/>
      <c r="BA584" s="17">
        <v>0.142389349882663</v>
      </c>
      <c r="BB584" s="17">
        <v>5.4199372190857797E-2</v>
      </c>
      <c r="BC584" s="17">
        <v>0.12643271752138599</v>
      </c>
      <c r="BD584" s="17">
        <v>6.9405786018847795E-2</v>
      </c>
      <c r="BE584" s="17">
        <v>5.7608522395946299E-2</v>
      </c>
      <c r="BF584" s="17"/>
      <c r="BG584" s="17">
        <v>0.11524618958472101</v>
      </c>
      <c r="BH584" s="17">
        <v>8.7185688889948307E-2</v>
      </c>
      <c r="BI584" s="17"/>
      <c r="BJ584" s="17">
        <v>0.10230972315129901</v>
      </c>
      <c r="BK584" s="17">
        <v>7.4835382521025798E-2</v>
      </c>
      <c r="BL584" s="17"/>
      <c r="BM584" s="17">
        <v>9.2608648084842995E-2</v>
      </c>
      <c r="BN584" s="17">
        <v>4.5773788304582702E-2</v>
      </c>
      <c r="BO584" s="17">
        <v>0.12000476766408</v>
      </c>
      <c r="BP584" s="17">
        <v>0.13651144080821301</v>
      </c>
      <c r="BQ584" s="17">
        <v>0.14924244637895601</v>
      </c>
      <c r="BR584" s="17"/>
      <c r="BS584" s="17">
        <v>8.8658233910990994E-2</v>
      </c>
      <c r="BT584" s="17"/>
      <c r="BU584" s="17">
        <v>4.6777126887586701E-2</v>
      </c>
      <c r="BV584" s="17">
        <v>0.150681488324238</v>
      </c>
      <c r="BW584" s="17">
        <v>8.8179408773476603E-2</v>
      </c>
      <c r="BX584" s="17">
        <v>0.100084478932425</v>
      </c>
      <c r="BY584" s="17">
        <v>0.14030767762472299</v>
      </c>
      <c r="BZ584" s="17"/>
      <c r="CA584" s="17">
        <v>0.141065725572424</v>
      </c>
      <c r="CB584" s="17"/>
      <c r="CC584" s="17">
        <v>0.111506079362744</v>
      </c>
      <c r="CD584" s="17">
        <v>5.9500039217650597E-2</v>
      </c>
      <c r="CE584" s="17"/>
      <c r="CF584" s="17">
        <v>0.10579625250738101</v>
      </c>
      <c r="CG584" s="17"/>
      <c r="CH584" s="17">
        <v>5.1738462942977702E-2</v>
      </c>
      <c r="CI584" s="17">
        <v>0.24087377083373299</v>
      </c>
    </row>
    <row r="585" spans="2:87" x14ac:dyDescent="0.35">
      <c r="B585" t="s">
        <v>158</v>
      </c>
      <c r="C585" s="17">
        <v>0.28742704639452898</v>
      </c>
      <c r="D585" s="17">
        <v>0.32886597641615101</v>
      </c>
      <c r="E585" s="17">
        <v>0.248106284300497</v>
      </c>
      <c r="F585" s="17"/>
      <c r="G585" s="17">
        <v>0.26362304966820099</v>
      </c>
      <c r="H585" s="17">
        <v>0.37613051743641701</v>
      </c>
      <c r="I585" s="17">
        <v>0.38161630460645202</v>
      </c>
      <c r="J585" s="17">
        <v>0.267864536944035</v>
      </c>
      <c r="K585" s="17">
        <v>0.168277979261518</v>
      </c>
      <c r="L585" s="17">
        <v>0.24038644265110401</v>
      </c>
      <c r="M585" s="17"/>
      <c r="N585" s="17">
        <v>0.364091224000473</v>
      </c>
      <c r="O585" s="17">
        <v>0.28024915755435498</v>
      </c>
      <c r="P585" s="17">
        <v>0.243472088775783</v>
      </c>
      <c r="Q585" s="17">
        <v>0.258178901716138</v>
      </c>
      <c r="R585" s="17"/>
      <c r="S585" s="17">
        <v>0.42894724299885401</v>
      </c>
      <c r="T585" s="17">
        <v>0.24205903849230201</v>
      </c>
      <c r="U585" s="17">
        <v>0.36148239648861102</v>
      </c>
      <c r="V585" s="17">
        <v>0.239044031942652</v>
      </c>
      <c r="W585" s="17">
        <v>0.289745447649363</v>
      </c>
      <c r="X585" s="17">
        <v>0.25178478176339902</v>
      </c>
      <c r="Y585" s="17">
        <v>0.300566469353724</v>
      </c>
      <c r="Z585" s="17">
        <v>0.107295752071706</v>
      </c>
      <c r="AA585" s="17">
        <v>0.22156726495075299</v>
      </c>
      <c r="AB585" s="17">
        <v>0.260668187840153</v>
      </c>
      <c r="AC585" s="17">
        <v>0.40905113165399098</v>
      </c>
      <c r="AD585" s="17">
        <v>0.15795863655171999</v>
      </c>
      <c r="AE585" s="17"/>
      <c r="AF585" s="17">
        <v>0.24325368822923499</v>
      </c>
      <c r="AG585" s="17">
        <v>0.25348402984025897</v>
      </c>
      <c r="AH585" s="17">
        <v>0.30401426409427701</v>
      </c>
      <c r="AI585" s="17">
        <v>0.44107165112236402</v>
      </c>
      <c r="AJ585" s="17">
        <v>0.34530912590703999</v>
      </c>
      <c r="AK585" s="17"/>
      <c r="AL585" s="17">
        <v>0.27894412663111101</v>
      </c>
      <c r="AM585" s="17">
        <v>0.30912891111590901</v>
      </c>
      <c r="AN585" s="17">
        <v>0.33106490578910203</v>
      </c>
      <c r="AO585" s="17">
        <v>7.8664751917508102E-2</v>
      </c>
      <c r="AP585" s="17"/>
      <c r="AQ585" s="17">
        <v>0.23136990878515001</v>
      </c>
      <c r="AR585" s="17">
        <v>0.37966923839667899</v>
      </c>
      <c r="AS585" s="17"/>
      <c r="AT585" s="17">
        <v>0.30169211700790899</v>
      </c>
      <c r="AU585" s="17">
        <v>0.25832726271996498</v>
      </c>
      <c r="AV585" s="17"/>
      <c r="AW585" s="17">
        <v>0.25830920545948799</v>
      </c>
      <c r="AX585" s="17">
        <v>0.34773456723674101</v>
      </c>
      <c r="AY585" s="17">
        <v>0.27218514133815103</v>
      </c>
      <c r="AZ585" s="17"/>
      <c r="BA585" s="17">
        <v>0.397398765671162</v>
      </c>
      <c r="BB585" s="17">
        <v>0.290479836439544</v>
      </c>
      <c r="BC585" s="17">
        <v>0.26286703770001002</v>
      </c>
      <c r="BD585" s="17">
        <v>0.14875669273784201</v>
      </c>
      <c r="BE585" s="17">
        <v>0.17512299611785301</v>
      </c>
      <c r="BF585" s="17"/>
      <c r="BG585" s="17">
        <v>0.27901574392739698</v>
      </c>
      <c r="BH585" s="17">
        <v>0.29385387199100899</v>
      </c>
      <c r="BI585" s="17"/>
      <c r="BJ585" s="17">
        <v>0.29293553848105902</v>
      </c>
      <c r="BK585" s="17">
        <v>0.25857258327405203</v>
      </c>
      <c r="BL585" s="17"/>
      <c r="BM585" s="17">
        <v>0.24480009163395999</v>
      </c>
      <c r="BN585" s="17">
        <v>0.23463240402705399</v>
      </c>
      <c r="BO585" s="17">
        <v>0.35377504282259797</v>
      </c>
      <c r="BP585" s="17">
        <v>0.516240608648592</v>
      </c>
      <c r="BQ585" s="17">
        <v>9.6609085611204806E-2</v>
      </c>
      <c r="BR585" s="17"/>
      <c r="BS585" s="17">
        <v>0.21836030717059501</v>
      </c>
      <c r="BT585" s="17"/>
      <c r="BU585" s="17">
        <v>0.222980430406199</v>
      </c>
      <c r="BV585" s="17">
        <v>0.36574318123520699</v>
      </c>
      <c r="BW585" s="17">
        <v>0.57890637606328099</v>
      </c>
      <c r="BX585" s="17">
        <v>0.16003947120064399</v>
      </c>
      <c r="BY585" s="17">
        <v>0.20525845061751899</v>
      </c>
      <c r="BZ585" s="17"/>
      <c r="CA585" s="17">
        <v>0.29872598548998303</v>
      </c>
      <c r="CB585" s="17"/>
      <c r="CC585" s="17">
        <v>0.28954263770709698</v>
      </c>
      <c r="CD585" s="17">
        <v>0.29242054104254001</v>
      </c>
      <c r="CE585" s="17"/>
      <c r="CF585" s="17">
        <v>0.25937762097957401</v>
      </c>
      <c r="CG585" s="17"/>
      <c r="CH585" s="17">
        <v>0.30603973052845002</v>
      </c>
      <c r="CI585" s="17">
        <v>0.42564675512396699</v>
      </c>
    </row>
    <row r="586" spans="2:87" x14ac:dyDescent="0.35">
      <c r="B586" t="s">
        <v>159</v>
      </c>
      <c r="C586" s="17">
        <v>0.25586480611746398</v>
      </c>
      <c r="D586" s="17">
        <v>0.29003877423041302</v>
      </c>
      <c r="E586" s="17">
        <v>0.22622519564775501</v>
      </c>
      <c r="F586" s="17"/>
      <c r="G586" s="17">
        <v>0.31492378399026</v>
      </c>
      <c r="H586" s="17">
        <v>0.19800449791064401</v>
      </c>
      <c r="I586" s="17">
        <v>0.18766478841877199</v>
      </c>
      <c r="J586" s="17">
        <v>0.30812107508859998</v>
      </c>
      <c r="K586" s="17">
        <v>0.27581667055132703</v>
      </c>
      <c r="L586" s="17">
        <v>0.26825970728256299</v>
      </c>
      <c r="M586" s="17"/>
      <c r="N586" s="17">
        <v>0.24358132244793201</v>
      </c>
      <c r="O586" s="17">
        <v>0.24415670877430101</v>
      </c>
      <c r="P586" s="17">
        <v>0.30013118216326001</v>
      </c>
      <c r="Q586" s="17">
        <v>0.24116477187614599</v>
      </c>
      <c r="R586" s="17"/>
      <c r="S586" s="17">
        <v>0.177958296546841</v>
      </c>
      <c r="T586" s="17">
        <v>0.215158218242442</v>
      </c>
      <c r="U586" s="17">
        <v>0.23547613542648299</v>
      </c>
      <c r="V586" s="17">
        <v>0.32358488656401502</v>
      </c>
      <c r="W586" s="17">
        <v>0.32349132045755902</v>
      </c>
      <c r="X586" s="17">
        <v>0.25102818288417</v>
      </c>
      <c r="Y586" s="17">
        <v>0.219071061350538</v>
      </c>
      <c r="Z586" s="17">
        <v>0.26644306761481101</v>
      </c>
      <c r="AA586" s="17">
        <v>0.32692075375977497</v>
      </c>
      <c r="AB586" s="17">
        <v>0.26845658248052401</v>
      </c>
      <c r="AC586" s="17">
        <v>0.178279484590184</v>
      </c>
      <c r="AD586" s="17">
        <v>0.49317863634014097</v>
      </c>
      <c r="AE586" s="17"/>
      <c r="AF586" s="17">
        <v>0.338629455107331</v>
      </c>
      <c r="AG586" s="17">
        <v>0.26141695365645101</v>
      </c>
      <c r="AH586" s="17">
        <v>0.22904881251971901</v>
      </c>
      <c r="AI586" s="17">
        <v>0.26918827861894001</v>
      </c>
      <c r="AJ586" s="17">
        <v>0.24879894746960801</v>
      </c>
      <c r="AK586" s="17"/>
      <c r="AL586" s="17">
        <v>0.26690513102903801</v>
      </c>
      <c r="AM586" s="17">
        <v>0.23989320966031799</v>
      </c>
      <c r="AN586" s="17">
        <v>0.30202289783910402</v>
      </c>
      <c r="AO586" s="17">
        <v>0.16161529130219199</v>
      </c>
      <c r="AP586" s="17"/>
      <c r="AQ586" s="17">
        <v>0.29029705479496798</v>
      </c>
      <c r="AR586" s="17">
        <v>0.19920643522974499</v>
      </c>
      <c r="AS586" s="17"/>
      <c r="AT586" s="17">
        <v>0.26496345135158</v>
      </c>
      <c r="AU586" s="17">
        <v>0.27448965717884999</v>
      </c>
      <c r="AV586" s="17"/>
      <c r="AW586" s="17">
        <v>0.26198350364652701</v>
      </c>
      <c r="AX586" s="17">
        <v>0.31291235776729898</v>
      </c>
      <c r="AY586" s="17">
        <v>0.24001529749460199</v>
      </c>
      <c r="AZ586" s="17"/>
      <c r="BA586" s="17">
        <v>0.20662670444820999</v>
      </c>
      <c r="BB586" s="17">
        <v>0.32788246658602199</v>
      </c>
      <c r="BC586" s="17">
        <v>0.237563252305971</v>
      </c>
      <c r="BD586" s="17">
        <v>0.212239946710227</v>
      </c>
      <c r="BE586" s="17">
        <v>0.25370219847030101</v>
      </c>
      <c r="BF586" s="17"/>
      <c r="BG586" s="17">
        <v>0.24545238299035299</v>
      </c>
      <c r="BH586" s="17">
        <v>0.26382062838591802</v>
      </c>
      <c r="BI586" s="17"/>
      <c r="BJ586" s="17">
        <v>0.24699821663021901</v>
      </c>
      <c r="BK586" s="17">
        <v>0.303929407434815</v>
      </c>
      <c r="BL586" s="17"/>
      <c r="BM586" s="17">
        <v>0.23415431321706601</v>
      </c>
      <c r="BN586" s="17">
        <v>0.354435353502842</v>
      </c>
      <c r="BO586" s="17">
        <v>0.24190623401008499</v>
      </c>
      <c r="BP586" s="17">
        <v>7.7356261422380307E-2</v>
      </c>
      <c r="BQ586" s="17">
        <v>0.28648579910876998</v>
      </c>
      <c r="BR586" s="17"/>
      <c r="BS586" s="17">
        <v>0.31090168317875799</v>
      </c>
      <c r="BT586" s="17"/>
      <c r="BU586" s="17">
        <v>0.37225997317605902</v>
      </c>
      <c r="BV586" s="17">
        <v>0.24722459552727999</v>
      </c>
      <c r="BW586" s="17">
        <v>0.148184838153578</v>
      </c>
      <c r="BX586" s="17">
        <v>0.29415096750095499</v>
      </c>
      <c r="BY586" s="17">
        <v>8.3123409931144407E-2</v>
      </c>
      <c r="BZ586" s="17"/>
      <c r="CA586" s="17">
        <v>0.186926346055278</v>
      </c>
      <c r="CB586" s="17"/>
      <c r="CC586" s="17">
        <v>0.25454968860296201</v>
      </c>
      <c r="CD586" s="17">
        <v>0.28823125579301201</v>
      </c>
      <c r="CE586" s="17"/>
      <c r="CF586" s="17">
        <v>0.29572744803487999</v>
      </c>
      <c r="CG586" s="17"/>
      <c r="CH586" s="17">
        <v>0.29883026521253803</v>
      </c>
      <c r="CI586" s="17">
        <v>0.13959770659326001</v>
      </c>
    </row>
    <row r="587" spans="2:87" x14ac:dyDescent="0.35">
      <c r="B587" t="s">
        <v>160</v>
      </c>
      <c r="C587" s="17">
        <v>9.1123884794065094E-2</v>
      </c>
      <c r="D587" s="17">
        <v>8.0266370918798097E-2</v>
      </c>
      <c r="E587" s="17">
        <v>0.101696950104018</v>
      </c>
      <c r="F587" s="17"/>
      <c r="G587" s="17">
        <v>5.03300258457762E-2</v>
      </c>
      <c r="H587" s="17">
        <v>7.6775526188088306E-2</v>
      </c>
      <c r="I587" s="17">
        <v>0.104770518740987</v>
      </c>
      <c r="J587" s="17">
        <v>8.8690225140817397E-2</v>
      </c>
      <c r="K587" s="17">
        <v>0.16575493100157099</v>
      </c>
      <c r="L587" s="17">
        <v>7.8979056925569793E-2</v>
      </c>
      <c r="M587" s="17"/>
      <c r="N587" s="17">
        <v>5.8725612772984999E-2</v>
      </c>
      <c r="O587" s="17">
        <v>9.8471108432401006E-2</v>
      </c>
      <c r="P587" s="17">
        <v>8.7257848081122497E-2</v>
      </c>
      <c r="Q587" s="17">
        <v>0.119138576911032</v>
      </c>
      <c r="R587" s="17"/>
      <c r="S587" s="17">
        <v>4.28399475495157E-2</v>
      </c>
      <c r="T587" s="17">
        <v>0.19386780695464501</v>
      </c>
      <c r="U587" s="17">
        <v>6.3537247291373999E-2</v>
      </c>
      <c r="V587" s="17">
        <v>3.2686582190325997E-2</v>
      </c>
      <c r="W587" s="17">
        <v>4.6042598944741199E-2</v>
      </c>
      <c r="X587" s="17">
        <v>2.1091756394661099E-2</v>
      </c>
      <c r="Y587" s="17">
        <v>0.121083715237079</v>
      </c>
      <c r="Z587" s="17">
        <v>4.9378442805590103E-2</v>
      </c>
      <c r="AA587" s="17">
        <v>8.0609900321723493E-2</v>
      </c>
      <c r="AB587" s="17">
        <v>0.24055797718216801</v>
      </c>
      <c r="AC587" s="17">
        <v>7.86671111703547E-2</v>
      </c>
      <c r="AD587" s="17">
        <v>0.137124741102604</v>
      </c>
      <c r="AE587" s="17"/>
      <c r="AF587" s="17">
        <v>9.50507576931129E-2</v>
      </c>
      <c r="AG587" s="17">
        <v>0.124692432128823</v>
      </c>
      <c r="AH587" s="17">
        <v>8.1373919687877494E-2</v>
      </c>
      <c r="AI587" s="17">
        <v>3.3578901754074297E-2</v>
      </c>
      <c r="AJ587" s="17">
        <v>3.3241822882210198E-2</v>
      </c>
      <c r="AK587" s="17"/>
      <c r="AL587" s="17">
        <v>8.0668560211484594E-2</v>
      </c>
      <c r="AM587" s="17">
        <v>7.5431553952781102E-2</v>
      </c>
      <c r="AN587" s="17">
        <v>0.10491424159924399</v>
      </c>
      <c r="AO587" s="17">
        <v>0.217010151317726</v>
      </c>
      <c r="AP587" s="17"/>
      <c r="AQ587" s="17">
        <v>9.6720187496089904E-2</v>
      </c>
      <c r="AR587" s="17">
        <v>8.1915151520178503E-2</v>
      </c>
      <c r="AS587" s="17"/>
      <c r="AT587" s="17">
        <v>8.5863143842832598E-2</v>
      </c>
      <c r="AU587" s="17">
        <v>8.0799148600258802E-2</v>
      </c>
      <c r="AV587" s="17"/>
      <c r="AW587" s="17">
        <v>9.6688723720495195E-2</v>
      </c>
      <c r="AX587" s="17">
        <v>0.107303067002591</v>
      </c>
      <c r="AY587" s="17">
        <v>8.8954117020270701E-2</v>
      </c>
      <c r="AZ587" s="17"/>
      <c r="BA587" s="17">
        <v>7.1426674181741395E-2</v>
      </c>
      <c r="BB587" s="17">
        <v>9.18625413930136E-2</v>
      </c>
      <c r="BC587" s="17">
        <v>9.5423668887233401E-2</v>
      </c>
      <c r="BD587" s="17">
        <v>0.154484777962972</v>
      </c>
      <c r="BE587" s="17">
        <v>0</v>
      </c>
      <c r="BF587" s="17"/>
      <c r="BG587" s="17">
        <v>7.3747832567214303E-2</v>
      </c>
      <c r="BH587" s="17">
        <v>0.10440040857307301</v>
      </c>
      <c r="BI587" s="17"/>
      <c r="BJ587" s="17">
        <v>9.9095875008497702E-2</v>
      </c>
      <c r="BK587" s="17">
        <v>6.2300405353091101E-2</v>
      </c>
      <c r="BL587" s="17"/>
      <c r="BM587" s="17">
        <v>0.102032375721927</v>
      </c>
      <c r="BN587" s="17">
        <v>5.8822509357126601E-2</v>
      </c>
      <c r="BO587" s="17">
        <v>6.1826598641871303E-2</v>
      </c>
      <c r="BP587" s="17">
        <v>7.6178483845525904E-2</v>
      </c>
      <c r="BQ587" s="17">
        <v>0.15696178926566601</v>
      </c>
      <c r="BR587" s="17"/>
      <c r="BS587" s="17">
        <v>0.12631030748514999</v>
      </c>
      <c r="BT587" s="17"/>
      <c r="BU587" s="17">
        <v>5.1363383116110002E-2</v>
      </c>
      <c r="BV587" s="17">
        <v>3.8440866695538901E-2</v>
      </c>
      <c r="BW587" s="17">
        <v>7.3160002389218701E-2</v>
      </c>
      <c r="BX587" s="17">
        <v>0.15601377013079601</v>
      </c>
      <c r="BY587" s="17">
        <v>0.16547856946039599</v>
      </c>
      <c r="BZ587" s="17"/>
      <c r="CA587" s="17">
        <v>8.2584788973673703E-2</v>
      </c>
      <c r="CB587" s="17"/>
      <c r="CC587" s="17">
        <v>8.4103997689930807E-2</v>
      </c>
      <c r="CD587" s="17">
        <v>0.129650906429261</v>
      </c>
      <c r="CE587" s="17"/>
      <c r="CF587" s="17">
        <v>7.6384339476503305E-2</v>
      </c>
      <c r="CG587" s="17"/>
      <c r="CH587" s="17">
        <v>8.53844861945907E-2</v>
      </c>
      <c r="CI587" s="17">
        <v>3.3468384113100803E-2</v>
      </c>
    </row>
    <row r="588" spans="2:87" x14ac:dyDescent="0.35">
      <c r="B588" t="s">
        <v>161</v>
      </c>
      <c r="C588" s="17">
        <v>0.26624475336639603</v>
      </c>
      <c r="D588" s="17">
        <v>0.20769925753767801</v>
      </c>
      <c r="E588" s="17">
        <v>0.31826820323899402</v>
      </c>
      <c r="F588" s="17"/>
      <c r="G588" s="17">
        <v>0.2230754200708</v>
      </c>
      <c r="H588" s="17">
        <v>0.18107189295649301</v>
      </c>
      <c r="I588" s="17">
        <v>0.29855040288533702</v>
      </c>
      <c r="J588" s="17">
        <v>0.26929859964457298</v>
      </c>
      <c r="K588" s="17">
        <v>0.23298503145084701</v>
      </c>
      <c r="L588" s="17">
        <v>0.34396022344060301</v>
      </c>
      <c r="M588" s="17"/>
      <c r="N588" s="17">
        <v>0.17976825417050399</v>
      </c>
      <c r="O588" s="17">
        <v>0.33728738600033398</v>
      </c>
      <c r="P588" s="17">
        <v>0.255731125502904</v>
      </c>
      <c r="Q588" s="17">
        <v>0.28185798245134602</v>
      </c>
      <c r="R588" s="17"/>
      <c r="S588" s="17">
        <v>0.22669463303859599</v>
      </c>
      <c r="T588" s="17">
        <v>0.27634472770102603</v>
      </c>
      <c r="U588" s="17">
        <v>0.24003740229103801</v>
      </c>
      <c r="V588" s="17">
        <v>0.22290391350152</v>
      </c>
      <c r="W588" s="17">
        <v>0.25097216174614601</v>
      </c>
      <c r="X588" s="17">
        <v>0.35521046027619602</v>
      </c>
      <c r="Y588" s="17">
        <v>0.24945348039914</v>
      </c>
      <c r="Z588" s="17">
        <v>0.50989099085804102</v>
      </c>
      <c r="AA588" s="17">
        <v>0.31744065363228502</v>
      </c>
      <c r="AB588" s="17">
        <v>0.14071633104728901</v>
      </c>
      <c r="AC588" s="17">
        <v>0.26060898291128898</v>
      </c>
      <c r="AD588" s="17">
        <v>0.21173798600553501</v>
      </c>
      <c r="AE588" s="17"/>
      <c r="AF588" s="17">
        <v>0.26591250170430297</v>
      </c>
      <c r="AG588" s="17">
        <v>0.24248411088670699</v>
      </c>
      <c r="AH588" s="17">
        <v>0.33978375538018701</v>
      </c>
      <c r="AI588" s="17">
        <v>0.20219617580548199</v>
      </c>
      <c r="AJ588" s="17">
        <v>0.182934726970612</v>
      </c>
      <c r="AK588" s="17"/>
      <c r="AL588" s="17">
        <v>0.287868898593304</v>
      </c>
      <c r="AM588" s="17">
        <v>0.27610701450241198</v>
      </c>
      <c r="AN588" s="17">
        <v>0.15675724095947699</v>
      </c>
      <c r="AO588" s="17">
        <v>0.376477868465388</v>
      </c>
      <c r="AP588" s="17"/>
      <c r="AQ588" s="17">
        <v>0.27635990070270899</v>
      </c>
      <c r="AR588" s="17">
        <v>0.24960024737631201</v>
      </c>
      <c r="AS588" s="17"/>
      <c r="AT588" s="17">
        <v>0.23713445749371401</v>
      </c>
      <c r="AU588" s="17">
        <v>0.31762796141996702</v>
      </c>
      <c r="AV588" s="17"/>
      <c r="AW588" s="17">
        <v>0.33201684791374098</v>
      </c>
      <c r="AX588" s="17">
        <v>0.16400234251633999</v>
      </c>
      <c r="AY588" s="17">
        <v>0.237949223598101</v>
      </c>
      <c r="AZ588" s="17"/>
      <c r="BA588" s="17">
        <v>0.182158505816223</v>
      </c>
      <c r="BB588" s="17">
        <v>0.23557578339056301</v>
      </c>
      <c r="BC588" s="17">
        <v>0.27771332358539902</v>
      </c>
      <c r="BD588" s="17">
        <v>0.41511279657011202</v>
      </c>
      <c r="BE588" s="17">
        <v>0.51356628301590002</v>
      </c>
      <c r="BF588" s="17"/>
      <c r="BG588" s="17">
        <v>0.28653785093031398</v>
      </c>
      <c r="BH588" s="17">
        <v>0.25073940216005203</v>
      </c>
      <c r="BI588" s="17"/>
      <c r="BJ588" s="17">
        <v>0.25866064672892503</v>
      </c>
      <c r="BK588" s="17">
        <v>0.30036222141701602</v>
      </c>
      <c r="BL588" s="17"/>
      <c r="BM588" s="17">
        <v>0.32640457134220502</v>
      </c>
      <c r="BN588" s="17">
        <v>0.30633594480839499</v>
      </c>
      <c r="BO588" s="17">
        <v>0.222487356861365</v>
      </c>
      <c r="BP588" s="17">
        <v>0.19371320527528901</v>
      </c>
      <c r="BQ588" s="17">
        <v>0.31070087963540299</v>
      </c>
      <c r="BR588" s="17"/>
      <c r="BS588" s="17">
        <v>0.25576946825450603</v>
      </c>
      <c r="BT588" s="17"/>
      <c r="BU588" s="17">
        <v>0.306619086414046</v>
      </c>
      <c r="BV588" s="17">
        <v>0.19790986821773601</v>
      </c>
      <c r="BW588" s="17">
        <v>0.111569374620446</v>
      </c>
      <c r="BX588" s="17">
        <v>0.28971131223517999</v>
      </c>
      <c r="BY588" s="17">
        <v>0.40583189236621697</v>
      </c>
      <c r="BZ588" s="17"/>
      <c r="CA588" s="17">
        <v>0.29069715390864198</v>
      </c>
      <c r="CB588" s="17"/>
      <c r="CC588" s="17">
        <v>0.26029759663726698</v>
      </c>
      <c r="CD588" s="17">
        <v>0.230197257517535</v>
      </c>
      <c r="CE588" s="17"/>
      <c r="CF588" s="17">
        <v>0.26271433900166102</v>
      </c>
      <c r="CG588" s="17"/>
      <c r="CH588" s="17">
        <v>0.25800705512144401</v>
      </c>
      <c r="CI588" s="17">
        <v>0.16041338333593899</v>
      </c>
    </row>
    <row r="589" spans="2:87" x14ac:dyDescent="0.35"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  <c r="BA589" s="17"/>
      <c r="BB589" s="17"/>
      <c r="BC589" s="17"/>
      <c r="BD589" s="17"/>
      <c r="BE589" s="17"/>
      <c r="BF589" s="17"/>
      <c r="BG589" s="17"/>
      <c r="BH589" s="17"/>
      <c r="BI589" s="17"/>
      <c r="BJ589" s="17"/>
      <c r="BK589" s="17"/>
      <c r="BL589" s="17"/>
      <c r="BM589" s="17"/>
      <c r="BN589" s="17"/>
      <c r="BO589" s="17"/>
      <c r="BP589" s="17"/>
      <c r="BQ589" s="17"/>
      <c r="BR589" s="17"/>
      <c r="BS589" s="17"/>
      <c r="BT589" s="17"/>
      <c r="BU589" s="17"/>
      <c r="BV589" s="17"/>
      <c r="BW589" s="17"/>
      <c r="BX589" s="17"/>
      <c r="BY589" s="17"/>
      <c r="BZ589" s="17"/>
      <c r="CA589" s="17"/>
      <c r="CB589" s="17"/>
      <c r="CC589" s="17"/>
      <c r="CD589" s="17"/>
      <c r="CE589" s="17"/>
      <c r="CF589" s="17"/>
      <c r="CG589" s="17"/>
      <c r="CH589" s="17"/>
      <c r="CI589" s="17"/>
    </row>
    <row r="590" spans="2:87" x14ac:dyDescent="0.35">
      <c r="B590" s="6" t="s">
        <v>230</v>
      </c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  <c r="BA590" s="17"/>
      <c r="BB590" s="17"/>
      <c r="BC590" s="17"/>
      <c r="BD590" s="17"/>
      <c r="BE590" s="17"/>
      <c r="BF590" s="17"/>
      <c r="BG590" s="17"/>
      <c r="BH590" s="17"/>
      <c r="BI590" s="17"/>
      <c r="BJ590" s="17"/>
      <c r="BK590" s="17"/>
      <c r="BL590" s="17"/>
      <c r="BM590" s="17"/>
      <c r="BN590" s="17"/>
      <c r="BO590" s="17"/>
      <c r="BP590" s="17"/>
      <c r="BQ590" s="17"/>
      <c r="BR590" s="17"/>
      <c r="BS590" s="17"/>
      <c r="BT590" s="17"/>
      <c r="BU590" s="17"/>
      <c r="BV590" s="17"/>
      <c r="BW590" s="17"/>
      <c r="BX590" s="17"/>
      <c r="BY590" s="17"/>
      <c r="BZ590" s="17"/>
      <c r="CA590" s="17"/>
      <c r="CB590" s="17"/>
      <c r="CC590" s="17"/>
      <c r="CD590" s="17"/>
      <c r="CE590" s="17"/>
      <c r="CF590" s="17"/>
      <c r="CG590" s="17"/>
      <c r="CH590" s="17"/>
      <c r="CI590" s="17"/>
    </row>
    <row r="591" spans="2:87" x14ac:dyDescent="0.35">
      <c r="B591" s="24" t="s">
        <v>163</v>
      </c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  <c r="AX591" s="17"/>
      <c r="AY591" s="17"/>
      <c r="AZ591" s="17"/>
      <c r="BA591" s="17"/>
      <c r="BB591" s="17"/>
      <c r="BC591" s="17"/>
      <c r="BD591" s="17"/>
      <c r="BE591" s="17"/>
      <c r="BF591" s="17"/>
      <c r="BG591" s="17"/>
      <c r="BH591" s="17"/>
      <c r="BI591" s="17"/>
      <c r="BJ591" s="17"/>
      <c r="BK591" s="17"/>
      <c r="BL591" s="17"/>
      <c r="BM591" s="17"/>
      <c r="BN591" s="17"/>
      <c r="BO591" s="17"/>
      <c r="BP591" s="17"/>
      <c r="BQ591" s="17"/>
      <c r="BR591" s="17"/>
      <c r="BS591" s="17"/>
      <c r="BT591" s="17"/>
      <c r="BU591" s="17"/>
      <c r="BV591" s="17"/>
      <c r="BW591" s="17"/>
      <c r="BX591" s="17"/>
      <c r="BY591" s="17"/>
      <c r="BZ591" s="17"/>
      <c r="CA591" s="17"/>
      <c r="CB591" s="17"/>
      <c r="CC591" s="17"/>
      <c r="CD591" s="17"/>
      <c r="CE591" s="17"/>
      <c r="CF591" s="17"/>
      <c r="CG591" s="17"/>
      <c r="CH591" s="17"/>
      <c r="CI591" s="17"/>
    </row>
    <row r="592" spans="2:87" x14ac:dyDescent="0.35">
      <c r="B592" t="s">
        <v>157</v>
      </c>
      <c r="C592" s="17">
        <v>0.16182412372612801</v>
      </c>
      <c r="D592" s="17">
        <v>0.17043070518657</v>
      </c>
      <c r="E592" s="17">
        <v>0.15178551052400899</v>
      </c>
      <c r="F592" s="17"/>
      <c r="G592" s="17">
        <v>0.16116215079843299</v>
      </c>
      <c r="H592" s="17">
        <v>0.229058042403048</v>
      </c>
      <c r="I592" s="17">
        <v>0.105457665309292</v>
      </c>
      <c r="J592" s="17">
        <v>0.16393431826981</v>
      </c>
      <c r="K592" s="17">
        <v>0.221918123768615</v>
      </c>
      <c r="L592" s="17">
        <v>0.124254071598076</v>
      </c>
      <c r="M592" s="17"/>
      <c r="N592" s="17">
        <v>0.182871527691748</v>
      </c>
      <c r="O592" s="17">
        <v>0.11252698007989601</v>
      </c>
      <c r="P592" s="17">
        <v>0.213507161900966</v>
      </c>
      <c r="Q592" s="17">
        <v>0.14978982214373099</v>
      </c>
      <c r="R592" s="17"/>
      <c r="S592" s="17">
        <v>0.114085359397627</v>
      </c>
      <c r="T592" s="17">
        <v>0.123061831967752</v>
      </c>
      <c r="U592" s="17">
        <v>0.195582460993935</v>
      </c>
      <c r="V592" s="17">
        <v>0.19067439570284</v>
      </c>
      <c r="W592" s="17">
        <v>0.14169247313303401</v>
      </c>
      <c r="X592" s="17">
        <v>0.18011139478522301</v>
      </c>
      <c r="Y592" s="17">
        <v>0.27966221141346498</v>
      </c>
      <c r="Z592" s="17">
        <v>4.92740301880207E-2</v>
      </c>
      <c r="AA592" s="17">
        <v>0.13302516586462099</v>
      </c>
      <c r="AB592" s="17">
        <v>0.15041235249968599</v>
      </c>
      <c r="AC592" s="17">
        <v>0.23705320462726701</v>
      </c>
      <c r="AD592" s="17">
        <v>6.8504671800648204E-2</v>
      </c>
      <c r="AE592" s="17"/>
      <c r="AF592" s="17">
        <v>0.15674862342186899</v>
      </c>
      <c r="AG592" s="17">
        <v>0.18458857053653699</v>
      </c>
      <c r="AH592" s="17">
        <v>0.102800534922437</v>
      </c>
      <c r="AI592" s="17">
        <v>0.18348845736400399</v>
      </c>
      <c r="AJ592" s="17">
        <v>0.199151887642882</v>
      </c>
      <c r="AK592" s="17"/>
      <c r="AL592" s="17">
        <v>0.16925497762941399</v>
      </c>
      <c r="AM592" s="17">
        <v>0.138977870489326</v>
      </c>
      <c r="AN592" s="17">
        <v>0.18210047807103899</v>
      </c>
      <c r="AO592" s="17">
        <v>0.20590719362315099</v>
      </c>
      <c r="AP592" s="17"/>
      <c r="AQ592" s="17">
        <v>0.177544617407324</v>
      </c>
      <c r="AR592" s="17">
        <v>0.135956003120075</v>
      </c>
      <c r="AS592" s="17"/>
      <c r="AT592" s="17">
        <v>0.18168946451103099</v>
      </c>
      <c r="AU592" s="17">
        <v>0.118149685186361</v>
      </c>
      <c r="AV592" s="17"/>
      <c r="AW592" s="17">
        <v>0.16058809073581001</v>
      </c>
      <c r="AX592" s="17">
        <v>0.17164778538820699</v>
      </c>
      <c r="AY592" s="17">
        <v>0.17560076035403599</v>
      </c>
      <c r="AZ592" s="17"/>
      <c r="BA592" s="17">
        <v>0.216028129005787</v>
      </c>
      <c r="BB592" s="17">
        <v>0.13698386172147101</v>
      </c>
      <c r="BC592" s="17">
        <v>0.159473215678405</v>
      </c>
      <c r="BD592" s="17">
        <v>0.11492574613772499</v>
      </c>
      <c r="BE592" s="17">
        <v>0.17505839785042199</v>
      </c>
      <c r="BF592" s="17"/>
      <c r="BG592" s="17">
        <v>0.155115595654328</v>
      </c>
      <c r="BH592" s="17">
        <v>0.16694991014208799</v>
      </c>
      <c r="BI592" s="17"/>
      <c r="BJ592" s="17">
        <v>0.16414515260010601</v>
      </c>
      <c r="BK592" s="17">
        <v>0.151963391957154</v>
      </c>
      <c r="BL592" s="17"/>
      <c r="BM592" s="17">
        <v>0.190921815419901</v>
      </c>
      <c r="BN592" s="17">
        <v>0.17345767605436299</v>
      </c>
      <c r="BO592" s="17">
        <v>0.15311275311651401</v>
      </c>
      <c r="BP592" s="17">
        <v>0.15529952413817999</v>
      </c>
      <c r="BQ592" s="17">
        <v>0.21611850690947099</v>
      </c>
      <c r="BR592" s="17"/>
      <c r="BS592" s="17">
        <v>0.21262515763325801</v>
      </c>
      <c r="BT592" s="17"/>
      <c r="BU592" s="17">
        <v>0.19853859938535401</v>
      </c>
      <c r="BV592" s="17">
        <v>0.14592489597699401</v>
      </c>
      <c r="BW592" s="17">
        <v>0.15323985045962099</v>
      </c>
      <c r="BX592" s="17">
        <v>0.22488617135119299</v>
      </c>
      <c r="BY592" s="17">
        <v>9.9912077986548303E-2</v>
      </c>
      <c r="BZ592" s="17"/>
      <c r="CA592" s="17">
        <v>0.20821643172594501</v>
      </c>
      <c r="CB592" s="17"/>
      <c r="CC592" s="17">
        <v>0.175097078506076</v>
      </c>
      <c r="CD592" s="17">
        <v>0.13508206792312799</v>
      </c>
      <c r="CE592" s="17"/>
      <c r="CF592" s="17">
        <v>0.16640438488096199</v>
      </c>
      <c r="CG592" s="17"/>
      <c r="CH592" s="17">
        <v>0.170761107143101</v>
      </c>
      <c r="CI592" s="17">
        <v>0.190656103856257</v>
      </c>
    </row>
    <row r="593" spans="2:87" x14ac:dyDescent="0.35">
      <c r="B593" t="s">
        <v>158</v>
      </c>
      <c r="C593" s="17">
        <v>0.24460438328318501</v>
      </c>
      <c r="D593" s="17">
        <v>0.261178334225243</v>
      </c>
      <c r="E593" s="17">
        <v>0.23103767105365899</v>
      </c>
      <c r="F593" s="17"/>
      <c r="G593" s="17">
        <v>0.25663572151782499</v>
      </c>
      <c r="H593" s="17">
        <v>0.2990724901522</v>
      </c>
      <c r="I593" s="17">
        <v>0.290918584812695</v>
      </c>
      <c r="J593" s="17">
        <v>0.27406633108888001</v>
      </c>
      <c r="K593" s="17">
        <v>0.197814536874313</v>
      </c>
      <c r="L593" s="17">
        <v>0.166734357711668</v>
      </c>
      <c r="M593" s="17"/>
      <c r="N593" s="17">
        <v>0.28147782602743598</v>
      </c>
      <c r="O593" s="17">
        <v>0.25692928209388799</v>
      </c>
      <c r="P593" s="17">
        <v>0.19608504951273401</v>
      </c>
      <c r="Q593" s="17">
        <v>0.23750344945688301</v>
      </c>
      <c r="R593" s="17"/>
      <c r="S593" s="17">
        <v>0.27578522122831001</v>
      </c>
      <c r="T593" s="17">
        <v>0.30535755388689401</v>
      </c>
      <c r="U593" s="17">
        <v>0.237562683006732</v>
      </c>
      <c r="V593" s="17">
        <v>0.221491412088025</v>
      </c>
      <c r="W593" s="17">
        <v>0.25901880965740798</v>
      </c>
      <c r="X593" s="17">
        <v>0.224760965093424</v>
      </c>
      <c r="Y593" s="17">
        <v>0.21100134149686001</v>
      </c>
      <c r="Z593" s="17">
        <v>0.107295752071706</v>
      </c>
      <c r="AA593" s="17">
        <v>0.17086933984135599</v>
      </c>
      <c r="AB593" s="17">
        <v>0.32720882159181203</v>
      </c>
      <c r="AC593" s="17">
        <v>0.22458286713155001</v>
      </c>
      <c r="AD593" s="17">
        <v>0.35817817906515598</v>
      </c>
      <c r="AE593" s="17"/>
      <c r="AF593" s="17">
        <v>0.21197516386217299</v>
      </c>
      <c r="AG593" s="17">
        <v>0.21099666394083699</v>
      </c>
      <c r="AH593" s="17">
        <v>0.29615316716142998</v>
      </c>
      <c r="AI593" s="17">
        <v>0.36757690970460399</v>
      </c>
      <c r="AJ593" s="17">
        <v>0.27555926322298502</v>
      </c>
      <c r="AK593" s="17"/>
      <c r="AL593" s="17">
        <v>0.22378133112422</v>
      </c>
      <c r="AM593" s="17">
        <v>0.23610769964350101</v>
      </c>
      <c r="AN593" s="17">
        <v>0.34732253519621298</v>
      </c>
      <c r="AO593" s="17">
        <v>0.139630677754676</v>
      </c>
      <c r="AP593" s="17"/>
      <c r="AQ593" s="17">
        <v>0.216631427812078</v>
      </c>
      <c r="AR593" s="17">
        <v>0.29063396737314601</v>
      </c>
      <c r="AS593" s="17"/>
      <c r="AT593" s="17">
        <v>0.26494486624368302</v>
      </c>
      <c r="AU593" s="17">
        <v>0.19836954210170399</v>
      </c>
      <c r="AV593" s="17"/>
      <c r="AW593" s="17">
        <v>0.20808630118983701</v>
      </c>
      <c r="AX593" s="17">
        <v>0.31832384612509501</v>
      </c>
      <c r="AY593" s="17">
        <v>0.23670065813282201</v>
      </c>
      <c r="AZ593" s="17"/>
      <c r="BA593" s="17">
        <v>0.27737791283054902</v>
      </c>
      <c r="BB593" s="17">
        <v>0.25627189880254603</v>
      </c>
      <c r="BC593" s="17">
        <v>0.261514085065851</v>
      </c>
      <c r="BD593" s="17">
        <v>0.135732254259393</v>
      </c>
      <c r="BE593" s="17">
        <v>0.116980174241802</v>
      </c>
      <c r="BF593" s="17"/>
      <c r="BG593" s="17">
        <v>0.211589360956356</v>
      </c>
      <c r="BH593" s="17">
        <v>0.26983017814522597</v>
      </c>
      <c r="BI593" s="17"/>
      <c r="BJ593" s="17">
        <v>0.25103100335811401</v>
      </c>
      <c r="BK593" s="17">
        <v>0.21878652614459701</v>
      </c>
      <c r="BL593" s="17"/>
      <c r="BM593" s="17">
        <v>0.24440664258811501</v>
      </c>
      <c r="BN593" s="17">
        <v>0.15901774672553801</v>
      </c>
      <c r="BO593" s="17">
        <v>0.30120764768335201</v>
      </c>
      <c r="BP593" s="17">
        <v>0.38675537694712703</v>
      </c>
      <c r="BQ593" s="17">
        <v>0.118763449207565</v>
      </c>
      <c r="BR593" s="17"/>
      <c r="BS593" s="17">
        <v>0.172274425449469</v>
      </c>
      <c r="BT593" s="17"/>
      <c r="BU593" s="17">
        <v>0.13413619322231801</v>
      </c>
      <c r="BV593" s="17">
        <v>0.33241221573276702</v>
      </c>
      <c r="BW593" s="17">
        <v>0.38627210075755097</v>
      </c>
      <c r="BX593" s="17">
        <v>0.160803186068427</v>
      </c>
      <c r="BY593" s="17">
        <v>0.26177028856456303</v>
      </c>
      <c r="BZ593" s="17"/>
      <c r="CA593" s="17">
        <v>0.24668531630402701</v>
      </c>
      <c r="CB593" s="17"/>
      <c r="CC593" s="17">
        <v>0.24814385126338101</v>
      </c>
      <c r="CD593" s="17">
        <v>0.246682457765795</v>
      </c>
      <c r="CE593" s="17"/>
      <c r="CF593" s="17">
        <v>0.22268557492642799</v>
      </c>
      <c r="CG593" s="17"/>
      <c r="CH593" s="17">
        <v>0.248292319197332</v>
      </c>
      <c r="CI593" s="17">
        <v>0.35601159466391202</v>
      </c>
    </row>
    <row r="594" spans="2:87" x14ac:dyDescent="0.35">
      <c r="B594" t="s">
        <v>159</v>
      </c>
      <c r="C594" s="17">
        <v>0.20849319345164399</v>
      </c>
      <c r="D594" s="17">
        <v>0.215755232961513</v>
      </c>
      <c r="E594" s="17">
        <v>0.20322821464141499</v>
      </c>
      <c r="F594" s="17"/>
      <c r="G594" s="17">
        <v>0.27702276394111203</v>
      </c>
      <c r="H594" s="17">
        <v>0.23164079650814401</v>
      </c>
      <c r="I594" s="17">
        <v>0.14232033364783001</v>
      </c>
      <c r="J594" s="17">
        <v>0.198601974749893</v>
      </c>
      <c r="K594" s="17">
        <v>0.20024811606618401</v>
      </c>
      <c r="L594" s="17">
        <v>0.21204303276296099</v>
      </c>
      <c r="M594" s="17"/>
      <c r="N594" s="17">
        <v>0.24160070265571101</v>
      </c>
      <c r="O594" s="17">
        <v>0.232724780900112</v>
      </c>
      <c r="P594" s="17">
        <v>0.19691116631296299</v>
      </c>
      <c r="Q594" s="17">
        <v>0.15752431307982601</v>
      </c>
      <c r="R594" s="17"/>
      <c r="S594" s="17">
        <v>0.26792702443557498</v>
      </c>
      <c r="T594" s="17">
        <v>0.17936021253974799</v>
      </c>
      <c r="U594" s="17">
        <v>0.22914016866429299</v>
      </c>
      <c r="V594" s="17">
        <v>0.205550079380834</v>
      </c>
      <c r="W594" s="17">
        <v>0.30227395651867101</v>
      </c>
      <c r="X594" s="17">
        <v>0.20116490121661701</v>
      </c>
      <c r="Y594" s="17">
        <v>0.186364076214805</v>
      </c>
      <c r="Z594" s="17">
        <v>0.34851358326783599</v>
      </c>
      <c r="AA594" s="17">
        <v>0.169720074741741</v>
      </c>
      <c r="AB594" s="17">
        <v>0.17513673731608201</v>
      </c>
      <c r="AC594" s="17">
        <v>0.124088539737552</v>
      </c>
      <c r="AD594" s="17">
        <v>0.14053877217586</v>
      </c>
      <c r="AE594" s="17"/>
      <c r="AF594" s="17">
        <v>0.230848516235515</v>
      </c>
      <c r="AG594" s="17">
        <v>0.19554849147313699</v>
      </c>
      <c r="AH594" s="17">
        <v>0.20639439574049501</v>
      </c>
      <c r="AI594" s="17">
        <v>0.21017681650230899</v>
      </c>
      <c r="AJ594" s="17">
        <v>0.24359078548796501</v>
      </c>
      <c r="AK594" s="17"/>
      <c r="AL594" s="17">
        <v>0.20379125485677599</v>
      </c>
      <c r="AM594" s="17">
        <v>0.21075009811187201</v>
      </c>
      <c r="AN594" s="17">
        <v>0.229805862180021</v>
      </c>
      <c r="AO594" s="17">
        <v>0.16332799885171401</v>
      </c>
      <c r="AP594" s="17"/>
      <c r="AQ594" s="17">
        <v>0.19354623012657099</v>
      </c>
      <c r="AR594" s="17">
        <v>0.233088467482365</v>
      </c>
      <c r="AS594" s="17"/>
      <c r="AT594" s="17">
        <v>0.19414421942964699</v>
      </c>
      <c r="AU594" s="17">
        <v>0.245077702681752</v>
      </c>
      <c r="AV594" s="17"/>
      <c r="AW594" s="17">
        <v>0.184454226413171</v>
      </c>
      <c r="AX594" s="17">
        <v>0.209425046191897</v>
      </c>
      <c r="AY594" s="17">
        <v>0.233222746456205</v>
      </c>
      <c r="AZ594" s="17"/>
      <c r="BA594" s="17">
        <v>0.22261899554275999</v>
      </c>
      <c r="BB594" s="17">
        <v>0.23956202005225499</v>
      </c>
      <c r="BC594" s="17">
        <v>0.20757023249522899</v>
      </c>
      <c r="BD594" s="17">
        <v>7.7943513296464997E-2</v>
      </c>
      <c r="BE594" s="17">
        <v>0.23995778074650101</v>
      </c>
      <c r="BF594" s="17"/>
      <c r="BG594" s="17">
        <v>0.22694482085971901</v>
      </c>
      <c r="BH594" s="17">
        <v>0.19439485472392401</v>
      </c>
      <c r="BI594" s="17"/>
      <c r="BJ594" s="17">
        <v>0.217339571426865</v>
      </c>
      <c r="BK594" s="17">
        <v>0.17257438103768299</v>
      </c>
      <c r="BL594" s="17"/>
      <c r="BM594" s="17">
        <v>0.15047081329808801</v>
      </c>
      <c r="BN594" s="17">
        <v>0.230319891948401</v>
      </c>
      <c r="BO594" s="17">
        <v>0.227977798666639</v>
      </c>
      <c r="BP594" s="17">
        <v>0.19097143794320701</v>
      </c>
      <c r="BQ594" s="17">
        <v>0.19931876605232099</v>
      </c>
      <c r="BR594" s="17"/>
      <c r="BS594" s="17">
        <v>0.21620583360787199</v>
      </c>
      <c r="BT594" s="17"/>
      <c r="BU594" s="17">
        <v>0.22385413005721699</v>
      </c>
      <c r="BV594" s="17">
        <v>0.22393130002925099</v>
      </c>
      <c r="BW594" s="17">
        <v>0.255737395817977</v>
      </c>
      <c r="BX594" s="17">
        <v>0.17942117265931701</v>
      </c>
      <c r="BY594" s="17">
        <v>6.1842244312998201E-2</v>
      </c>
      <c r="BZ594" s="17"/>
      <c r="CA594" s="17">
        <v>0.20444811594490001</v>
      </c>
      <c r="CB594" s="17"/>
      <c r="CC594" s="17">
        <v>0.21396095959835101</v>
      </c>
      <c r="CD594" s="17">
        <v>0.20924603225814301</v>
      </c>
      <c r="CE594" s="17"/>
      <c r="CF594" s="17">
        <v>0.22618669216651999</v>
      </c>
      <c r="CG594" s="17"/>
      <c r="CH594" s="17">
        <v>0.231735150682437</v>
      </c>
      <c r="CI594" s="17">
        <v>0.26547177150899198</v>
      </c>
    </row>
    <row r="595" spans="2:87" x14ac:dyDescent="0.35">
      <c r="B595" t="s">
        <v>160</v>
      </c>
      <c r="C595" s="17">
        <v>0.113365897067013</v>
      </c>
      <c r="D595" s="17">
        <v>0.14709523259853799</v>
      </c>
      <c r="E595" s="17">
        <v>8.3178684152042007E-2</v>
      </c>
      <c r="F595" s="17"/>
      <c r="G595" s="17">
        <v>8.2891945038110995E-2</v>
      </c>
      <c r="H595" s="17">
        <v>4.8456336669846299E-2</v>
      </c>
      <c r="I595" s="17">
        <v>0.15266651985462701</v>
      </c>
      <c r="J595" s="17">
        <v>8.1721416723565699E-2</v>
      </c>
      <c r="K595" s="17">
        <v>0.173672113395023</v>
      </c>
      <c r="L595" s="17">
        <v>0.13938563055782899</v>
      </c>
      <c r="M595" s="17"/>
      <c r="N595" s="17">
        <v>0.113226680394746</v>
      </c>
      <c r="O595" s="17">
        <v>6.8232539681434307E-2</v>
      </c>
      <c r="P595" s="17">
        <v>0.15036309867761899</v>
      </c>
      <c r="Q595" s="17">
        <v>0.13156832547771699</v>
      </c>
      <c r="R595" s="17"/>
      <c r="S595" s="17">
        <v>5.6821873895251999E-2</v>
      </c>
      <c r="T595" s="17">
        <v>0.10163255201739201</v>
      </c>
      <c r="U595" s="17">
        <v>0.118952625504899</v>
      </c>
      <c r="V595" s="17">
        <v>0.17730839303193699</v>
      </c>
      <c r="W595" s="17">
        <v>4.6042598944741199E-2</v>
      </c>
      <c r="X595" s="17">
        <v>3.8752278628539798E-2</v>
      </c>
      <c r="Y595" s="17">
        <v>9.2904987343342293E-2</v>
      </c>
      <c r="Z595" s="17">
        <v>0.105710819928881</v>
      </c>
      <c r="AA595" s="17">
        <v>0.18775483535142001</v>
      </c>
      <c r="AB595" s="17">
        <v>0.17750454301355101</v>
      </c>
      <c r="AC595" s="17">
        <v>0.15290387332951599</v>
      </c>
      <c r="AD595" s="17">
        <v>0.140621957512854</v>
      </c>
      <c r="AE595" s="17"/>
      <c r="AF595" s="17">
        <v>0.10862047335233101</v>
      </c>
      <c r="AG595" s="17">
        <v>0.147648440655713</v>
      </c>
      <c r="AH595" s="17">
        <v>6.4440408740133501E-2</v>
      </c>
      <c r="AI595" s="17">
        <v>7.21359660115614E-2</v>
      </c>
      <c r="AJ595" s="17">
        <v>0.14173512635905999</v>
      </c>
      <c r="AK595" s="17"/>
      <c r="AL595" s="17">
        <v>0.126031413213893</v>
      </c>
      <c r="AM595" s="17">
        <v>0.124609851223989</v>
      </c>
      <c r="AN595" s="17">
        <v>8.2876110875671399E-2</v>
      </c>
      <c r="AO595" s="17">
        <v>4.9036087503959998E-2</v>
      </c>
      <c r="AP595" s="17"/>
      <c r="AQ595" s="17">
        <v>0.13285489694830999</v>
      </c>
      <c r="AR595" s="17">
        <v>8.1296687941364798E-2</v>
      </c>
      <c r="AS595" s="17"/>
      <c r="AT595" s="17">
        <v>0.115687232163125</v>
      </c>
      <c r="AU595" s="17">
        <v>0.113998787556708</v>
      </c>
      <c r="AV595" s="17"/>
      <c r="AW595" s="17">
        <v>0.130445677994734</v>
      </c>
      <c r="AX595" s="17">
        <v>0.11808959077711401</v>
      </c>
      <c r="AY595" s="17">
        <v>8.4645149737191103E-2</v>
      </c>
      <c r="AZ595" s="17"/>
      <c r="BA595" s="17">
        <v>8.6128105527335394E-2</v>
      </c>
      <c r="BB595" s="17">
        <v>0.12628173443313001</v>
      </c>
      <c r="BC595" s="17">
        <v>9.3221973466209404E-2</v>
      </c>
      <c r="BD595" s="17">
        <v>0.23921459361550099</v>
      </c>
      <c r="BE595" s="17">
        <v>0</v>
      </c>
      <c r="BF595" s="17"/>
      <c r="BG595" s="17">
        <v>0.108345636884889</v>
      </c>
      <c r="BH595" s="17">
        <v>0.117201728291196</v>
      </c>
      <c r="BI595" s="17"/>
      <c r="BJ595" s="17">
        <v>0.104538262452472</v>
      </c>
      <c r="BK595" s="17">
        <v>0.14572060088743199</v>
      </c>
      <c r="BL595" s="17"/>
      <c r="BM595" s="17">
        <v>4.98030452907769E-2</v>
      </c>
      <c r="BN595" s="17">
        <v>0.16139092474022201</v>
      </c>
      <c r="BO595" s="17">
        <v>7.6710992773747405E-2</v>
      </c>
      <c r="BP595" s="17">
        <v>7.3260455696196797E-2</v>
      </c>
      <c r="BQ595" s="17">
        <v>0.19054365493341699</v>
      </c>
      <c r="BR595" s="17"/>
      <c r="BS595" s="17">
        <v>0.17738326229013901</v>
      </c>
      <c r="BT595" s="17"/>
      <c r="BU595" s="17">
        <v>0.14770277804263701</v>
      </c>
      <c r="BV595" s="17">
        <v>9.4600307546422402E-2</v>
      </c>
      <c r="BW595" s="17">
        <v>3.51205629010806E-2</v>
      </c>
      <c r="BX595" s="17">
        <v>0.18492469717114901</v>
      </c>
      <c r="BY595" s="17">
        <v>8.1907491083988607E-2</v>
      </c>
      <c r="BZ595" s="17"/>
      <c r="CA595" s="17">
        <v>0.103585322363084</v>
      </c>
      <c r="CB595" s="17"/>
      <c r="CC595" s="17">
        <v>0.102856629048932</v>
      </c>
      <c r="CD595" s="17">
        <v>0.15929674021527501</v>
      </c>
      <c r="CE595" s="17"/>
      <c r="CF595" s="17">
        <v>0.113794995884926</v>
      </c>
      <c r="CG595" s="17"/>
      <c r="CH595" s="17">
        <v>0.102331283579065</v>
      </c>
      <c r="CI595" s="17">
        <v>5.0915686198435998E-2</v>
      </c>
    </row>
    <row r="596" spans="2:87" x14ac:dyDescent="0.35">
      <c r="B596" t="s">
        <v>161</v>
      </c>
      <c r="C596" s="17">
        <v>0.27171240247202899</v>
      </c>
      <c r="D596" s="17">
        <v>0.20554049502813601</v>
      </c>
      <c r="E596" s="17">
        <v>0.33076991962887498</v>
      </c>
      <c r="F596" s="17"/>
      <c r="G596" s="17">
        <v>0.22228741870451901</v>
      </c>
      <c r="H596" s="17">
        <v>0.19177233426676099</v>
      </c>
      <c r="I596" s="17">
        <v>0.30863689637555602</v>
      </c>
      <c r="J596" s="17">
        <v>0.28167595916785099</v>
      </c>
      <c r="K596" s="17">
        <v>0.20634710989586499</v>
      </c>
      <c r="L596" s="17">
        <v>0.35758290736946702</v>
      </c>
      <c r="M596" s="17"/>
      <c r="N596" s="17">
        <v>0.18082326323035899</v>
      </c>
      <c r="O596" s="17">
        <v>0.32958641724467003</v>
      </c>
      <c r="P596" s="17">
        <v>0.24313352359571799</v>
      </c>
      <c r="Q596" s="17">
        <v>0.32361408984184298</v>
      </c>
      <c r="R596" s="17"/>
      <c r="S596" s="17">
        <v>0.28538052104323602</v>
      </c>
      <c r="T596" s="17">
        <v>0.29058784958821399</v>
      </c>
      <c r="U596" s="17">
        <v>0.21876206183014099</v>
      </c>
      <c r="V596" s="17">
        <v>0.204975719796364</v>
      </c>
      <c r="W596" s="17">
        <v>0.25097216174614601</v>
      </c>
      <c r="X596" s="17">
        <v>0.35521046027619602</v>
      </c>
      <c r="Y596" s="17">
        <v>0.230067383531528</v>
      </c>
      <c r="Z596" s="17">
        <v>0.38920581454355702</v>
      </c>
      <c r="AA596" s="17">
        <v>0.33863058420086301</v>
      </c>
      <c r="AB596" s="17">
        <v>0.169737545578869</v>
      </c>
      <c r="AC596" s="17">
        <v>0.261371515174114</v>
      </c>
      <c r="AD596" s="17">
        <v>0.29215641944548199</v>
      </c>
      <c r="AE596" s="17"/>
      <c r="AF596" s="17">
        <v>0.29180722312811203</v>
      </c>
      <c r="AG596" s="17">
        <v>0.26121783339377702</v>
      </c>
      <c r="AH596" s="17">
        <v>0.33021149343550499</v>
      </c>
      <c r="AI596" s="17">
        <v>0.16662185041752101</v>
      </c>
      <c r="AJ596" s="17">
        <v>0.13996293728710901</v>
      </c>
      <c r="AK596" s="17"/>
      <c r="AL596" s="17">
        <v>0.277141023175698</v>
      </c>
      <c r="AM596" s="17">
        <v>0.289554480531312</v>
      </c>
      <c r="AN596" s="17">
        <v>0.157895013677056</v>
      </c>
      <c r="AO596" s="17">
        <v>0.44209804226649901</v>
      </c>
      <c r="AP596" s="17"/>
      <c r="AQ596" s="17">
        <v>0.27942282770571603</v>
      </c>
      <c r="AR596" s="17">
        <v>0.25902487408304897</v>
      </c>
      <c r="AS596" s="17"/>
      <c r="AT596" s="17">
        <v>0.24353421765251401</v>
      </c>
      <c r="AU596" s="17">
        <v>0.32440428247347403</v>
      </c>
      <c r="AV596" s="17"/>
      <c r="AW596" s="17">
        <v>0.31642570366644901</v>
      </c>
      <c r="AX596" s="17">
        <v>0.18251373151768699</v>
      </c>
      <c r="AY596" s="17">
        <v>0.26983068531974702</v>
      </c>
      <c r="AZ596" s="17"/>
      <c r="BA596" s="17">
        <v>0.197846857093568</v>
      </c>
      <c r="BB596" s="17">
        <v>0.24090048499059799</v>
      </c>
      <c r="BC596" s="17">
        <v>0.27822049329430498</v>
      </c>
      <c r="BD596" s="17">
        <v>0.43218389269091601</v>
      </c>
      <c r="BE596" s="17">
        <v>0.46800364716127402</v>
      </c>
      <c r="BF596" s="17"/>
      <c r="BG596" s="17">
        <v>0.298004585644708</v>
      </c>
      <c r="BH596" s="17">
        <v>0.25162332869756698</v>
      </c>
      <c r="BI596" s="17"/>
      <c r="BJ596" s="17">
        <v>0.26294601016244301</v>
      </c>
      <c r="BK596" s="17">
        <v>0.31095509997313397</v>
      </c>
      <c r="BL596" s="17"/>
      <c r="BM596" s="17">
        <v>0.36439768340312001</v>
      </c>
      <c r="BN596" s="17">
        <v>0.27581376053147699</v>
      </c>
      <c r="BO596" s="17">
        <v>0.24099080775974699</v>
      </c>
      <c r="BP596" s="17">
        <v>0.19371320527528901</v>
      </c>
      <c r="BQ596" s="17">
        <v>0.27525562289722499</v>
      </c>
      <c r="BR596" s="17"/>
      <c r="BS596" s="17">
        <v>0.22151132101926099</v>
      </c>
      <c r="BT596" s="17"/>
      <c r="BU596" s="17">
        <v>0.295768299292474</v>
      </c>
      <c r="BV596" s="17">
        <v>0.20313128071456599</v>
      </c>
      <c r="BW596" s="17">
        <v>0.16963009006377</v>
      </c>
      <c r="BX596" s="17">
        <v>0.24996477274991499</v>
      </c>
      <c r="BY596" s="17">
        <v>0.49456789805190199</v>
      </c>
      <c r="BZ596" s="17"/>
      <c r="CA596" s="17">
        <v>0.23706481366204399</v>
      </c>
      <c r="CB596" s="17"/>
      <c r="CC596" s="17">
        <v>0.25994148158326102</v>
      </c>
      <c r="CD596" s="17">
        <v>0.24969270183766001</v>
      </c>
      <c r="CE596" s="17"/>
      <c r="CF596" s="17">
        <v>0.27092835214116501</v>
      </c>
      <c r="CG596" s="17"/>
      <c r="CH596" s="17">
        <v>0.246880139398064</v>
      </c>
      <c r="CI596" s="17">
        <v>0.13694484377240301</v>
      </c>
    </row>
    <row r="597" spans="2:87" x14ac:dyDescent="0.35"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  <c r="BA597" s="17"/>
      <c r="BB597" s="17"/>
      <c r="BC597" s="17"/>
      <c r="BD597" s="17"/>
      <c r="BE597" s="17"/>
      <c r="BF597" s="17"/>
      <c r="BG597" s="17"/>
      <c r="BH597" s="17"/>
      <c r="BI597" s="17"/>
      <c r="BJ597" s="17"/>
      <c r="BK597" s="17"/>
      <c r="BL597" s="17"/>
      <c r="BM597" s="17"/>
      <c r="BN597" s="17"/>
      <c r="BO597" s="17"/>
      <c r="BP597" s="17"/>
      <c r="BQ597" s="17"/>
      <c r="BR597" s="17"/>
      <c r="BS597" s="17"/>
      <c r="BT597" s="17"/>
      <c r="BU597" s="17"/>
      <c r="BV597" s="17"/>
      <c r="BW597" s="17"/>
      <c r="BX597" s="17"/>
      <c r="BY597" s="17"/>
      <c r="BZ597" s="17"/>
      <c r="CA597" s="17"/>
      <c r="CB597" s="17"/>
      <c r="CC597" s="17"/>
      <c r="CD597" s="17"/>
      <c r="CE597" s="17"/>
      <c r="CF597" s="17"/>
      <c r="CG597" s="17"/>
      <c r="CH597" s="17"/>
      <c r="CI597" s="17"/>
    </row>
    <row r="598" spans="2:87" x14ac:dyDescent="0.35">
      <c r="B598" s="6" t="s">
        <v>231</v>
      </c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  <c r="BA598" s="17"/>
      <c r="BB598" s="17"/>
      <c r="BC598" s="17"/>
      <c r="BD598" s="17"/>
      <c r="BE598" s="17"/>
      <c r="BF598" s="17"/>
      <c r="BG598" s="17"/>
      <c r="BH598" s="17"/>
      <c r="BI598" s="17"/>
      <c r="BJ598" s="17"/>
      <c r="BK598" s="17"/>
      <c r="BL598" s="17"/>
      <c r="BM598" s="17"/>
      <c r="BN598" s="17"/>
      <c r="BO598" s="17"/>
      <c r="BP598" s="17"/>
      <c r="BQ598" s="17"/>
      <c r="BR598" s="17"/>
      <c r="BS598" s="17"/>
      <c r="BT598" s="17"/>
      <c r="BU598" s="17"/>
      <c r="BV598" s="17"/>
      <c r="BW598" s="17"/>
      <c r="BX598" s="17"/>
      <c r="BY598" s="17"/>
      <c r="BZ598" s="17"/>
      <c r="CA598" s="17"/>
      <c r="CB598" s="17"/>
      <c r="CC598" s="17"/>
      <c r="CD598" s="17"/>
      <c r="CE598" s="17"/>
      <c r="CF598" s="17"/>
      <c r="CG598" s="17"/>
      <c r="CH598" s="17"/>
      <c r="CI598" s="17"/>
    </row>
    <row r="599" spans="2:87" x14ac:dyDescent="0.35">
      <c r="B599" s="24" t="s">
        <v>163</v>
      </c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  <c r="BA599" s="17"/>
      <c r="BB599" s="17"/>
      <c r="BC599" s="17"/>
      <c r="BD599" s="17"/>
      <c r="BE599" s="17"/>
      <c r="BF599" s="17"/>
      <c r="BG599" s="17"/>
      <c r="BH599" s="17"/>
      <c r="BI599" s="17"/>
      <c r="BJ599" s="17"/>
      <c r="BK599" s="17"/>
      <c r="BL599" s="17"/>
      <c r="BM599" s="17"/>
      <c r="BN599" s="17"/>
      <c r="BO599" s="17"/>
      <c r="BP599" s="17"/>
      <c r="BQ599" s="17"/>
      <c r="BR599" s="17"/>
      <c r="BS599" s="17"/>
      <c r="BT599" s="17"/>
      <c r="BU599" s="17"/>
      <c r="BV599" s="17"/>
      <c r="BW599" s="17"/>
      <c r="BX599" s="17"/>
      <c r="BY599" s="17"/>
      <c r="BZ599" s="17"/>
      <c r="CA599" s="17"/>
      <c r="CB599" s="17"/>
      <c r="CC599" s="17"/>
      <c r="CD599" s="17"/>
      <c r="CE599" s="17"/>
      <c r="CF599" s="17"/>
      <c r="CG599" s="17"/>
      <c r="CH599" s="17"/>
      <c r="CI599" s="17"/>
    </row>
    <row r="600" spans="2:87" x14ac:dyDescent="0.35">
      <c r="B600" t="s">
        <v>157</v>
      </c>
      <c r="C600" s="17">
        <v>0.11998717577288399</v>
      </c>
      <c r="D600" s="17">
        <v>0.119159886776863</v>
      </c>
      <c r="E600" s="17">
        <v>0.12155083643956301</v>
      </c>
      <c r="F600" s="17"/>
      <c r="G600" s="17">
        <v>0.18042334388687301</v>
      </c>
      <c r="H600" s="17">
        <v>0.179467715852897</v>
      </c>
      <c r="I600" s="17">
        <v>0.116588478686293</v>
      </c>
      <c r="J600" s="17">
        <v>0.10305726724498999</v>
      </c>
      <c r="K600" s="17">
        <v>8.4137712861442296E-2</v>
      </c>
      <c r="L600" s="17">
        <v>7.3406120791462706E-2</v>
      </c>
      <c r="M600" s="17"/>
      <c r="N600" s="17">
        <v>0.139730215876474</v>
      </c>
      <c r="O600" s="17">
        <v>4.1393827319159901E-2</v>
      </c>
      <c r="P600" s="17">
        <v>0.121541984083277</v>
      </c>
      <c r="Q600" s="17">
        <v>0.18916667331226</v>
      </c>
      <c r="R600" s="17"/>
      <c r="S600" s="17">
        <v>0.103473868268171</v>
      </c>
      <c r="T600" s="17">
        <v>0.117126773710821</v>
      </c>
      <c r="U600" s="17">
        <v>0.20887688322869</v>
      </c>
      <c r="V600" s="17">
        <v>0.18682136764745899</v>
      </c>
      <c r="W600" s="17">
        <v>0.110783682382916</v>
      </c>
      <c r="X600" s="17">
        <v>0.14456559300945601</v>
      </c>
      <c r="Y600" s="17">
        <v>0.18120133301271099</v>
      </c>
      <c r="Z600" s="17">
        <v>0.120240333571732</v>
      </c>
      <c r="AA600" s="17">
        <v>4.0084421172597598E-2</v>
      </c>
      <c r="AB600" s="17">
        <v>5.56100323897381E-2</v>
      </c>
      <c r="AC600" s="17">
        <v>4.9534011793251703E-2</v>
      </c>
      <c r="AD600" s="17">
        <v>0</v>
      </c>
      <c r="AE600" s="17"/>
      <c r="AF600" s="17">
        <v>9.3599508314075805E-2</v>
      </c>
      <c r="AG600" s="17">
        <v>0.16056119898030599</v>
      </c>
      <c r="AH600" s="17">
        <v>4.7561017228221703E-2</v>
      </c>
      <c r="AI600" s="17">
        <v>8.5163147772948297E-2</v>
      </c>
      <c r="AJ600" s="17">
        <v>0.177027278287374</v>
      </c>
      <c r="AK600" s="17"/>
      <c r="AL600" s="17">
        <v>0.128208622861782</v>
      </c>
      <c r="AM600" s="17">
        <v>9.2086434938933204E-2</v>
      </c>
      <c r="AN600" s="17">
        <v>0.16244359108037401</v>
      </c>
      <c r="AO600" s="17">
        <v>0.12964647554945799</v>
      </c>
      <c r="AP600" s="17"/>
      <c r="AQ600" s="17">
        <v>0.123028655612065</v>
      </c>
      <c r="AR600" s="17">
        <v>0.11498241136177</v>
      </c>
      <c r="AS600" s="17"/>
      <c r="AT600" s="17">
        <v>0.14332340401919899</v>
      </c>
      <c r="AU600" s="17">
        <v>4.8721261222846E-2</v>
      </c>
      <c r="AV600" s="17"/>
      <c r="AW600" s="17">
        <v>8.1733891618435597E-2</v>
      </c>
      <c r="AX600" s="17">
        <v>8.4451456065358102E-2</v>
      </c>
      <c r="AY600" s="17">
        <v>0.163689684814981</v>
      </c>
      <c r="AZ600" s="17"/>
      <c r="BA600" s="17">
        <v>0.202199261573002</v>
      </c>
      <c r="BB600" s="17">
        <v>7.0354778579923297E-2</v>
      </c>
      <c r="BC600" s="17">
        <v>0.11400553306889399</v>
      </c>
      <c r="BD600" s="17">
        <v>8.6126736758897204E-2</v>
      </c>
      <c r="BE600" s="17">
        <v>0.15202900599281399</v>
      </c>
      <c r="BF600" s="17"/>
      <c r="BG600" s="17">
        <v>0.13583975249820601</v>
      </c>
      <c r="BH600" s="17">
        <v>0.10787469423193601</v>
      </c>
      <c r="BI600" s="17"/>
      <c r="BJ600" s="17">
        <v>0.13334115875536801</v>
      </c>
      <c r="BK600" s="17">
        <v>6.2710035396656899E-2</v>
      </c>
      <c r="BL600" s="17"/>
      <c r="BM600" s="17">
        <v>0.118993702925779</v>
      </c>
      <c r="BN600" s="17">
        <v>0.125787912375382</v>
      </c>
      <c r="BO600" s="17">
        <v>0.123143343597079</v>
      </c>
      <c r="BP600" s="17">
        <v>0.103309323214338</v>
      </c>
      <c r="BQ600" s="17">
        <v>0.115064646305598</v>
      </c>
      <c r="BR600" s="17"/>
      <c r="BS600" s="17">
        <v>9.5946047291884995E-2</v>
      </c>
      <c r="BT600" s="17"/>
      <c r="BU600" s="17">
        <v>0.121848555594433</v>
      </c>
      <c r="BV600" s="17">
        <v>0.12441355073391</v>
      </c>
      <c r="BW600" s="17">
        <v>0.124077462778936</v>
      </c>
      <c r="BX600" s="17">
        <v>0.109145331331269</v>
      </c>
      <c r="BY600" s="17">
        <v>0.142160932859283</v>
      </c>
      <c r="BZ600" s="17"/>
      <c r="CA600" s="17">
        <v>8.8606494638163696E-2</v>
      </c>
      <c r="CB600" s="17"/>
      <c r="CC600" s="17">
        <v>0.13961735682780199</v>
      </c>
      <c r="CD600" s="17">
        <v>6.3968911849601406E-2</v>
      </c>
      <c r="CE600" s="17"/>
      <c r="CF600" s="17">
        <v>0.130163879165968</v>
      </c>
      <c r="CG600" s="17"/>
      <c r="CH600" s="17">
        <v>0.100625938140842</v>
      </c>
      <c r="CI600" s="17">
        <v>0.147866299092171</v>
      </c>
    </row>
    <row r="601" spans="2:87" x14ac:dyDescent="0.35">
      <c r="B601" t="s">
        <v>158</v>
      </c>
      <c r="C601" s="17">
        <v>0.28048782683172702</v>
      </c>
      <c r="D601" s="17">
        <v>0.29332137834063099</v>
      </c>
      <c r="E601" s="17">
        <v>0.27059363999075098</v>
      </c>
      <c r="F601" s="17"/>
      <c r="G601" s="17">
        <v>0.258039245423831</v>
      </c>
      <c r="H601" s="17">
        <v>0.34617025423762099</v>
      </c>
      <c r="I601" s="17">
        <v>0.37767882140007297</v>
      </c>
      <c r="J601" s="17">
        <v>0.30143384609072899</v>
      </c>
      <c r="K601" s="17">
        <v>0.197322734540443</v>
      </c>
      <c r="L601" s="17">
        <v>0.200916695984587</v>
      </c>
      <c r="M601" s="17"/>
      <c r="N601" s="17">
        <v>0.36426890677600199</v>
      </c>
      <c r="O601" s="17">
        <v>0.299316931270524</v>
      </c>
      <c r="P601" s="17">
        <v>0.225439743397361</v>
      </c>
      <c r="Q601" s="17">
        <v>0.2241961406321</v>
      </c>
      <c r="R601" s="17"/>
      <c r="S601" s="17">
        <v>0.33458982112972202</v>
      </c>
      <c r="T601" s="17">
        <v>0.220599136584431</v>
      </c>
      <c r="U601" s="17">
        <v>0.262500142574985</v>
      </c>
      <c r="V601" s="17">
        <v>0.23147677365438099</v>
      </c>
      <c r="W601" s="17">
        <v>0.35487044795176298</v>
      </c>
      <c r="X601" s="17">
        <v>0.26517292798244702</v>
      </c>
      <c r="Y601" s="17">
        <v>0.35349823453392398</v>
      </c>
      <c r="Z601" s="17">
        <v>0.111448714840004</v>
      </c>
      <c r="AA601" s="17">
        <v>0.22726414420559601</v>
      </c>
      <c r="AB601" s="17">
        <v>0.381582120410353</v>
      </c>
      <c r="AC601" s="17">
        <v>0.353415956799706</v>
      </c>
      <c r="AD601" s="17">
        <v>0.28074767417739699</v>
      </c>
      <c r="AE601" s="17"/>
      <c r="AF601" s="17">
        <v>0.20701311795598301</v>
      </c>
      <c r="AG601" s="17">
        <v>0.23723726366585399</v>
      </c>
      <c r="AH601" s="17">
        <v>0.341293052104506</v>
      </c>
      <c r="AI601" s="17">
        <v>0.41008717044653997</v>
      </c>
      <c r="AJ601" s="17">
        <v>0.34871239632888101</v>
      </c>
      <c r="AK601" s="17"/>
      <c r="AL601" s="17">
        <v>0.26463512037592202</v>
      </c>
      <c r="AM601" s="17">
        <v>0.30015932833047199</v>
      </c>
      <c r="AN601" s="17">
        <v>0.30037647033369502</v>
      </c>
      <c r="AO601" s="17">
        <v>0.196124380302169</v>
      </c>
      <c r="AP601" s="17"/>
      <c r="AQ601" s="17">
        <v>0.22596573866474401</v>
      </c>
      <c r="AR601" s="17">
        <v>0.37020409026461998</v>
      </c>
      <c r="AS601" s="17"/>
      <c r="AT601" s="17">
        <v>0.307224014985644</v>
      </c>
      <c r="AU601" s="17">
        <v>0.22098115369042001</v>
      </c>
      <c r="AV601" s="17"/>
      <c r="AW601" s="17">
        <v>0.24646036749011899</v>
      </c>
      <c r="AX601" s="17">
        <v>0.36249797503814002</v>
      </c>
      <c r="AY601" s="17">
        <v>0.26620166173368898</v>
      </c>
      <c r="AZ601" s="17"/>
      <c r="BA601" s="17">
        <v>0.343815029212589</v>
      </c>
      <c r="BB601" s="17">
        <v>0.30044309655485502</v>
      </c>
      <c r="BC601" s="17">
        <v>0.25948590667282401</v>
      </c>
      <c r="BD601" s="17">
        <v>0.188512288844774</v>
      </c>
      <c r="BE601" s="17">
        <v>0.16225105522550801</v>
      </c>
      <c r="BF601" s="17"/>
      <c r="BG601" s="17">
        <v>0.27901166939162497</v>
      </c>
      <c r="BH601" s="17">
        <v>0.281615714748913</v>
      </c>
      <c r="BI601" s="17"/>
      <c r="BJ601" s="17">
        <v>0.296309711750668</v>
      </c>
      <c r="BK601" s="17">
        <v>0.20983784618854301</v>
      </c>
      <c r="BL601" s="17"/>
      <c r="BM601" s="17">
        <v>0.24786513519199199</v>
      </c>
      <c r="BN601" s="17">
        <v>0.20045031756510601</v>
      </c>
      <c r="BO601" s="17">
        <v>0.33288134628497901</v>
      </c>
      <c r="BP601" s="17">
        <v>0.55256845820045597</v>
      </c>
      <c r="BQ601" s="17">
        <v>0.14587419391041401</v>
      </c>
      <c r="BR601" s="17"/>
      <c r="BS601" s="17">
        <v>0.20018376542361899</v>
      </c>
      <c r="BT601" s="17"/>
      <c r="BU601" s="17">
        <v>0.21539601512242301</v>
      </c>
      <c r="BV601" s="17">
        <v>0.361701158081565</v>
      </c>
      <c r="BW601" s="17">
        <v>0.52313448210793501</v>
      </c>
      <c r="BX601" s="17">
        <v>0.14915656015941101</v>
      </c>
      <c r="BY601" s="17">
        <v>0.16054598882622301</v>
      </c>
      <c r="BZ601" s="17"/>
      <c r="CA601" s="17">
        <v>0.24240704257672099</v>
      </c>
      <c r="CB601" s="17"/>
      <c r="CC601" s="17">
        <v>0.285388509163441</v>
      </c>
      <c r="CD601" s="17">
        <v>0.26292350805161002</v>
      </c>
      <c r="CE601" s="17"/>
      <c r="CF601" s="17">
        <v>0.27094941040656201</v>
      </c>
      <c r="CG601" s="17"/>
      <c r="CH601" s="17">
        <v>0.24805060225495501</v>
      </c>
      <c r="CI601" s="17">
        <v>0.35466319489131698</v>
      </c>
    </row>
    <row r="602" spans="2:87" x14ac:dyDescent="0.35">
      <c r="B602" t="s">
        <v>159</v>
      </c>
      <c r="C602" s="17">
        <v>0.222714882296182</v>
      </c>
      <c r="D602" s="17">
        <v>0.25221673005685302</v>
      </c>
      <c r="E602" s="17">
        <v>0.19391271522367401</v>
      </c>
      <c r="F602" s="17"/>
      <c r="G602" s="17">
        <v>0.30996030896114402</v>
      </c>
      <c r="H602" s="17">
        <v>0.185898965681943</v>
      </c>
      <c r="I602" s="17">
        <v>0.154869876378597</v>
      </c>
      <c r="J602" s="17">
        <v>0.16826141927593299</v>
      </c>
      <c r="K602" s="17">
        <v>0.23731850765550599</v>
      </c>
      <c r="L602" s="17">
        <v>0.27841586332305202</v>
      </c>
      <c r="M602" s="17"/>
      <c r="N602" s="17">
        <v>0.25065523599213102</v>
      </c>
      <c r="O602" s="17">
        <v>0.23432840111470599</v>
      </c>
      <c r="P602" s="17">
        <v>0.20826640906048599</v>
      </c>
      <c r="Q602" s="17">
        <v>0.19419313798861301</v>
      </c>
      <c r="R602" s="17"/>
      <c r="S602" s="17">
        <v>0.188909057375829</v>
      </c>
      <c r="T602" s="17">
        <v>0.20631752536957099</v>
      </c>
      <c r="U602" s="17">
        <v>0.22378161909595801</v>
      </c>
      <c r="V602" s="17">
        <v>0.26846093728355003</v>
      </c>
      <c r="W602" s="17">
        <v>0.23778359692415399</v>
      </c>
      <c r="X602" s="17">
        <v>0.25635198199814302</v>
      </c>
      <c r="Y602" s="17">
        <v>0.19511534031843999</v>
      </c>
      <c r="Z602" s="17">
        <v>0.28171326832501598</v>
      </c>
      <c r="AA602" s="17">
        <v>0.204411429096892</v>
      </c>
      <c r="AB602" s="17">
        <v>0.20471114688422201</v>
      </c>
      <c r="AC602" s="17">
        <v>0.203853501812545</v>
      </c>
      <c r="AD602" s="17">
        <v>0.29501671482108599</v>
      </c>
      <c r="AE602" s="17"/>
      <c r="AF602" s="17">
        <v>0.25291977825265499</v>
      </c>
      <c r="AG602" s="17">
        <v>0.21123279144770701</v>
      </c>
      <c r="AH602" s="17">
        <v>0.19336945374006001</v>
      </c>
      <c r="AI602" s="17">
        <v>0.28487156383253098</v>
      </c>
      <c r="AJ602" s="17">
        <v>0.25484293158040799</v>
      </c>
      <c r="AK602" s="17"/>
      <c r="AL602" s="17">
        <v>0.237442870145709</v>
      </c>
      <c r="AM602" s="17">
        <v>0.19707044418019101</v>
      </c>
      <c r="AN602" s="17">
        <v>0.27805358496923199</v>
      </c>
      <c r="AO602" s="17">
        <v>0.14215194165763401</v>
      </c>
      <c r="AP602" s="17"/>
      <c r="AQ602" s="17">
        <v>0.22742804080258799</v>
      </c>
      <c r="AR602" s="17">
        <v>0.214959365506975</v>
      </c>
      <c r="AS602" s="17"/>
      <c r="AT602" s="17">
        <v>0.21226134662878299</v>
      </c>
      <c r="AU602" s="17">
        <v>0.28388427760086099</v>
      </c>
      <c r="AV602" s="17"/>
      <c r="AW602" s="17">
        <v>0.229334387702292</v>
      </c>
      <c r="AX602" s="17">
        <v>0.23771514299056101</v>
      </c>
      <c r="AY602" s="17">
        <v>0.220594744477904</v>
      </c>
      <c r="AZ602" s="17"/>
      <c r="BA602" s="17">
        <v>0.169126411109464</v>
      </c>
      <c r="BB602" s="17">
        <v>0.290936991066232</v>
      </c>
      <c r="BC602" s="17">
        <v>0.22337637258635201</v>
      </c>
      <c r="BD602" s="17">
        <v>0.175007543178825</v>
      </c>
      <c r="BE602" s="17">
        <v>0.13698203341992299</v>
      </c>
      <c r="BF602" s="17"/>
      <c r="BG602" s="17">
        <v>0.200634340265989</v>
      </c>
      <c r="BH602" s="17">
        <v>0.23958596656146999</v>
      </c>
      <c r="BI602" s="17"/>
      <c r="BJ602" s="17">
        <v>0.20711391922209901</v>
      </c>
      <c r="BK602" s="17">
        <v>0.28684139711282303</v>
      </c>
      <c r="BL602" s="17"/>
      <c r="BM602" s="17">
        <v>0.219885030183219</v>
      </c>
      <c r="BN602" s="17">
        <v>0.238801140745244</v>
      </c>
      <c r="BO602" s="17">
        <v>0.240230120831151</v>
      </c>
      <c r="BP602" s="17">
        <v>0.107422277943188</v>
      </c>
      <c r="BQ602" s="17">
        <v>0.23487169370021499</v>
      </c>
      <c r="BR602" s="17"/>
      <c r="BS602" s="17">
        <v>0.26988004006988697</v>
      </c>
      <c r="BT602" s="17"/>
      <c r="BU602" s="17">
        <v>0.26939703268600002</v>
      </c>
      <c r="BV602" s="17">
        <v>0.25054120467749702</v>
      </c>
      <c r="BW602" s="17">
        <v>0.173649362342226</v>
      </c>
      <c r="BX602" s="17">
        <v>0.228148793953351</v>
      </c>
      <c r="BY602" s="17">
        <v>0.14257167489822301</v>
      </c>
      <c r="BZ602" s="17"/>
      <c r="CA602" s="17">
        <v>0.34996723324158102</v>
      </c>
      <c r="CB602" s="17"/>
      <c r="CC602" s="17">
        <v>0.20508601359397799</v>
      </c>
      <c r="CD602" s="17">
        <v>0.30966095919820402</v>
      </c>
      <c r="CE602" s="17"/>
      <c r="CF602" s="17">
        <v>0.245280676188183</v>
      </c>
      <c r="CG602" s="17"/>
      <c r="CH602" s="17">
        <v>0.27455861567088402</v>
      </c>
      <c r="CI602" s="17">
        <v>0.35037394092080698</v>
      </c>
    </row>
    <row r="603" spans="2:87" x14ac:dyDescent="0.35">
      <c r="B603" t="s">
        <v>160</v>
      </c>
      <c r="C603" s="17">
        <v>0.12584483512113701</v>
      </c>
      <c r="D603" s="17">
        <v>0.125436138893531</v>
      </c>
      <c r="E603" s="17">
        <v>0.127063707624092</v>
      </c>
      <c r="F603" s="17"/>
      <c r="G603" s="17">
        <v>2.8785620020164899E-2</v>
      </c>
      <c r="H603" s="17">
        <v>0.11149977168674501</v>
      </c>
      <c r="I603" s="17">
        <v>9.2615484734722003E-2</v>
      </c>
      <c r="J603" s="17">
        <v>0.156794431583266</v>
      </c>
      <c r="K603" s="17">
        <v>0.27547899313406199</v>
      </c>
      <c r="L603" s="17">
        <v>0.121715755728789</v>
      </c>
      <c r="M603" s="17"/>
      <c r="N603" s="17">
        <v>8.0000928347141204E-2</v>
      </c>
      <c r="O603" s="17">
        <v>0.114144087324941</v>
      </c>
      <c r="P603" s="17">
        <v>0.195842196655588</v>
      </c>
      <c r="Q603" s="17">
        <v>0.121599376172126</v>
      </c>
      <c r="R603" s="17"/>
      <c r="S603" s="17">
        <v>0.11098769729654399</v>
      </c>
      <c r="T603" s="17">
        <v>0.15949447901656899</v>
      </c>
      <c r="U603" s="17">
        <v>0.122539092428608</v>
      </c>
      <c r="V603" s="17">
        <v>0.108265201618246</v>
      </c>
      <c r="W603" s="17">
        <v>4.6042598944741199E-2</v>
      </c>
      <c r="X603" s="17">
        <v>4.0286339244745603E-2</v>
      </c>
      <c r="Y603" s="17">
        <v>8.8155503066576504E-2</v>
      </c>
      <c r="Z603" s="17">
        <v>0.15299195945335001</v>
      </c>
      <c r="AA603" s="17">
        <v>0.14646824381654699</v>
      </c>
      <c r="AB603" s="17">
        <v>0.21560188197459801</v>
      </c>
      <c r="AC603" s="17">
        <v>0.184386745926121</v>
      </c>
      <c r="AD603" s="17">
        <v>0.276247573210822</v>
      </c>
      <c r="AE603" s="17"/>
      <c r="AF603" s="17">
        <v>0.16364412739263701</v>
      </c>
      <c r="AG603" s="17">
        <v>0.13595281680334501</v>
      </c>
      <c r="AH603" s="17">
        <v>0.110267060291714</v>
      </c>
      <c r="AI603" s="17">
        <v>8.7554551028679498E-2</v>
      </c>
      <c r="AJ603" s="17">
        <v>0.112589552184337</v>
      </c>
      <c r="AK603" s="17"/>
      <c r="AL603" s="17">
        <v>0.11481954082809299</v>
      </c>
      <c r="AM603" s="17">
        <v>0.147844874581085</v>
      </c>
      <c r="AN603" s="17">
        <v>8.8939779558280196E-2</v>
      </c>
      <c r="AO603" s="17">
        <v>0.155599334025351</v>
      </c>
      <c r="AP603" s="17"/>
      <c r="AQ603" s="17">
        <v>0.162047064601129</v>
      </c>
      <c r="AR603" s="17">
        <v>6.6273955390015196E-2</v>
      </c>
      <c r="AS603" s="17"/>
      <c r="AT603" s="17">
        <v>0.112081338398085</v>
      </c>
      <c r="AU603" s="17">
        <v>0.15900349675089501</v>
      </c>
      <c r="AV603" s="17"/>
      <c r="AW603" s="17">
        <v>0.17330321285356201</v>
      </c>
      <c r="AX603" s="17">
        <v>0.113427846440788</v>
      </c>
      <c r="AY603" s="17">
        <v>0.102845746706165</v>
      </c>
      <c r="AZ603" s="17"/>
      <c r="BA603" s="17">
        <v>9.3095649517904999E-2</v>
      </c>
      <c r="BB603" s="17">
        <v>0.13244453467426801</v>
      </c>
      <c r="BC603" s="17">
        <v>0.122174629520326</v>
      </c>
      <c r="BD603" s="17">
        <v>0.17190217735464899</v>
      </c>
      <c r="BE603" s="17">
        <v>0.17546583276203601</v>
      </c>
      <c r="BF603" s="17"/>
      <c r="BG603" s="17">
        <v>0.110174671123848</v>
      </c>
      <c r="BH603" s="17">
        <v>0.13781794053166799</v>
      </c>
      <c r="BI603" s="17"/>
      <c r="BJ603" s="17">
        <v>0.12143375768160899</v>
      </c>
      <c r="BK603" s="17">
        <v>0.14969188445856099</v>
      </c>
      <c r="BL603" s="17"/>
      <c r="BM603" s="17">
        <v>0.10037089273905</v>
      </c>
      <c r="BN603" s="17">
        <v>0.18392069733612201</v>
      </c>
      <c r="BO603" s="17">
        <v>7.3316278165366094E-2</v>
      </c>
      <c r="BP603" s="17">
        <v>1.89878869682404E-2</v>
      </c>
      <c r="BQ603" s="17">
        <v>0.27506507627139698</v>
      </c>
      <c r="BR603" s="17"/>
      <c r="BS603" s="17">
        <v>0.24496539000400999</v>
      </c>
      <c r="BT603" s="17"/>
      <c r="BU603" s="17">
        <v>0.132917850562877</v>
      </c>
      <c r="BV603" s="17">
        <v>5.21630830560856E-2</v>
      </c>
      <c r="BW603" s="17">
        <v>1.4788516158896E-2</v>
      </c>
      <c r="BX603" s="17">
        <v>0.29820257255959798</v>
      </c>
      <c r="BY603" s="17">
        <v>0.14434562066908199</v>
      </c>
      <c r="BZ603" s="17"/>
      <c r="CA603" s="17">
        <v>0.13994916900993801</v>
      </c>
      <c r="CB603" s="17"/>
      <c r="CC603" s="17">
        <v>0.11845654207473399</v>
      </c>
      <c r="CD603" s="17">
        <v>0.16226717462219301</v>
      </c>
      <c r="CE603" s="17"/>
      <c r="CF603" s="17">
        <v>0.113652583557994</v>
      </c>
      <c r="CG603" s="17"/>
      <c r="CH603" s="17">
        <v>0.127304767682165</v>
      </c>
      <c r="CI603" s="17">
        <v>3.05442484687811E-2</v>
      </c>
    </row>
    <row r="604" spans="2:87" x14ac:dyDescent="0.35">
      <c r="B604" t="s">
        <v>161</v>
      </c>
      <c r="C604" s="17">
        <v>0.25096527997807</v>
      </c>
      <c r="D604" s="17">
        <v>0.209865865932122</v>
      </c>
      <c r="E604" s="17">
        <v>0.28687910072191802</v>
      </c>
      <c r="F604" s="17"/>
      <c r="G604" s="17">
        <v>0.22279148170798699</v>
      </c>
      <c r="H604" s="17">
        <v>0.17696329254079399</v>
      </c>
      <c r="I604" s="17">
        <v>0.25824733880031497</v>
      </c>
      <c r="J604" s="17">
        <v>0.27045303580508201</v>
      </c>
      <c r="K604" s="17">
        <v>0.20574205180854599</v>
      </c>
      <c r="L604" s="17">
        <v>0.32554556417211</v>
      </c>
      <c r="M604" s="17"/>
      <c r="N604" s="17">
        <v>0.16534471300825199</v>
      </c>
      <c r="O604" s="17">
        <v>0.31081675297066902</v>
      </c>
      <c r="P604" s="17">
        <v>0.24890966680328799</v>
      </c>
      <c r="Q604" s="17">
        <v>0.27084467189490002</v>
      </c>
      <c r="R604" s="17"/>
      <c r="S604" s="17">
        <v>0.26203955592973399</v>
      </c>
      <c r="T604" s="17">
        <v>0.29646208531860802</v>
      </c>
      <c r="U604" s="17">
        <v>0.182302262671758</v>
      </c>
      <c r="V604" s="17">
        <v>0.204975719796364</v>
      </c>
      <c r="W604" s="17">
        <v>0.25051967379642598</v>
      </c>
      <c r="X604" s="17">
        <v>0.29362315776520898</v>
      </c>
      <c r="Y604" s="17">
        <v>0.18202958906834801</v>
      </c>
      <c r="Z604" s="17">
        <v>0.333605723809897</v>
      </c>
      <c r="AA604" s="17">
        <v>0.38177176170836702</v>
      </c>
      <c r="AB604" s="17">
        <v>0.14249481834109001</v>
      </c>
      <c r="AC604" s="17">
        <v>0.20880978366837599</v>
      </c>
      <c r="AD604" s="17">
        <v>0.147988037790695</v>
      </c>
      <c r="AE604" s="17"/>
      <c r="AF604" s="17">
        <v>0.28282346808464898</v>
      </c>
      <c r="AG604" s="17">
        <v>0.25501592910278797</v>
      </c>
      <c r="AH604" s="17">
        <v>0.30750941663549802</v>
      </c>
      <c r="AI604" s="17">
        <v>0.132323566919301</v>
      </c>
      <c r="AJ604" s="17">
        <v>0.106827841619</v>
      </c>
      <c r="AK604" s="17"/>
      <c r="AL604" s="17">
        <v>0.254893845788494</v>
      </c>
      <c r="AM604" s="17">
        <v>0.26283891796931902</v>
      </c>
      <c r="AN604" s="17">
        <v>0.170186574058419</v>
      </c>
      <c r="AO604" s="17">
        <v>0.376477868465388</v>
      </c>
      <c r="AP604" s="17"/>
      <c r="AQ604" s="17">
        <v>0.261530500319475</v>
      </c>
      <c r="AR604" s="17">
        <v>0.23358017747661999</v>
      </c>
      <c r="AS604" s="17"/>
      <c r="AT604" s="17">
        <v>0.22510989596828901</v>
      </c>
      <c r="AU604" s="17">
        <v>0.28740981073497901</v>
      </c>
      <c r="AV604" s="17"/>
      <c r="AW604" s="17">
        <v>0.269168140335591</v>
      </c>
      <c r="AX604" s="17">
        <v>0.201907579465153</v>
      </c>
      <c r="AY604" s="17">
        <v>0.24666816226726199</v>
      </c>
      <c r="AZ604" s="17"/>
      <c r="BA604" s="17">
        <v>0.19176364858704001</v>
      </c>
      <c r="BB604" s="17">
        <v>0.205820599124722</v>
      </c>
      <c r="BC604" s="17">
        <v>0.280957558151605</v>
      </c>
      <c r="BD604" s="17">
        <v>0.378451253862855</v>
      </c>
      <c r="BE604" s="17">
        <v>0.37327207259971901</v>
      </c>
      <c r="BF604" s="17"/>
      <c r="BG604" s="17">
        <v>0.27433956672033299</v>
      </c>
      <c r="BH604" s="17">
        <v>0.233105683926012</v>
      </c>
      <c r="BI604" s="17"/>
      <c r="BJ604" s="17">
        <v>0.24180145259025601</v>
      </c>
      <c r="BK604" s="17">
        <v>0.29091883684341602</v>
      </c>
      <c r="BL604" s="17"/>
      <c r="BM604" s="17">
        <v>0.31288523895995901</v>
      </c>
      <c r="BN604" s="17">
        <v>0.251039931978146</v>
      </c>
      <c r="BO604" s="17">
        <v>0.23042891112142599</v>
      </c>
      <c r="BP604" s="17">
        <v>0.21771205367377799</v>
      </c>
      <c r="BQ604" s="17">
        <v>0.22912438981237501</v>
      </c>
      <c r="BR604" s="17"/>
      <c r="BS604" s="17">
        <v>0.189024757210599</v>
      </c>
      <c r="BT604" s="17"/>
      <c r="BU604" s="17">
        <v>0.26044054603426797</v>
      </c>
      <c r="BV604" s="17">
        <v>0.21118100345094301</v>
      </c>
      <c r="BW604" s="17">
        <v>0.16435017661200599</v>
      </c>
      <c r="BX604" s="17">
        <v>0.21534674199637099</v>
      </c>
      <c r="BY604" s="17">
        <v>0.410375782747189</v>
      </c>
      <c r="BZ604" s="17"/>
      <c r="CA604" s="17">
        <v>0.179070060533597</v>
      </c>
      <c r="CB604" s="17"/>
      <c r="CC604" s="17">
        <v>0.251451578340045</v>
      </c>
      <c r="CD604" s="17">
        <v>0.20117944627839199</v>
      </c>
      <c r="CE604" s="17"/>
      <c r="CF604" s="17">
        <v>0.23995345068129201</v>
      </c>
      <c r="CG604" s="17"/>
      <c r="CH604" s="17">
        <v>0.24946007625115399</v>
      </c>
      <c r="CI604" s="17">
        <v>0.116552316626924</v>
      </c>
    </row>
    <row r="605" spans="2:87" x14ac:dyDescent="0.35"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  <c r="BA605" s="17"/>
      <c r="BB605" s="17"/>
      <c r="BC605" s="17"/>
      <c r="BD605" s="17"/>
      <c r="BE605" s="17"/>
      <c r="BF605" s="17"/>
      <c r="BG605" s="17"/>
      <c r="BH605" s="17"/>
      <c r="BI605" s="17"/>
      <c r="BJ605" s="17"/>
      <c r="BK605" s="17"/>
      <c r="BL605" s="17"/>
      <c r="BM605" s="17"/>
      <c r="BN605" s="17"/>
      <c r="BO605" s="17"/>
      <c r="BP605" s="17"/>
      <c r="BQ605" s="17"/>
      <c r="BR605" s="17"/>
      <c r="BS605" s="17"/>
      <c r="BT605" s="17"/>
      <c r="BU605" s="17"/>
      <c r="BV605" s="17"/>
      <c r="BW605" s="17"/>
      <c r="BX605" s="17"/>
      <c r="BY605" s="17"/>
      <c r="BZ605" s="17"/>
      <c r="CA605" s="17"/>
      <c r="CB605" s="17"/>
      <c r="CC605" s="17"/>
      <c r="CD605" s="17"/>
      <c r="CE605" s="17"/>
      <c r="CF605" s="17"/>
      <c r="CG605" s="17"/>
      <c r="CH605" s="17"/>
      <c r="CI605" s="17"/>
    </row>
    <row r="606" spans="2:87" x14ac:dyDescent="0.35">
      <c r="B606" s="6" t="s">
        <v>232</v>
      </c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  <c r="BA606" s="17"/>
      <c r="BB606" s="17"/>
      <c r="BC606" s="17"/>
      <c r="BD606" s="17"/>
      <c r="BE606" s="17"/>
      <c r="BF606" s="17"/>
      <c r="BG606" s="17"/>
      <c r="BH606" s="17"/>
      <c r="BI606" s="17"/>
      <c r="BJ606" s="17"/>
      <c r="BK606" s="17"/>
      <c r="BL606" s="17"/>
      <c r="BM606" s="17"/>
      <c r="BN606" s="17"/>
      <c r="BO606" s="17"/>
      <c r="BP606" s="17"/>
      <c r="BQ606" s="17"/>
      <c r="BR606" s="17"/>
      <c r="BS606" s="17"/>
      <c r="BT606" s="17"/>
      <c r="BU606" s="17"/>
      <c r="BV606" s="17"/>
      <c r="BW606" s="17"/>
      <c r="BX606" s="17"/>
      <c r="BY606" s="17"/>
      <c r="BZ606" s="17"/>
      <c r="CA606" s="17"/>
      <c r="CB606" s="17"/>
      <c r="CC606" s="17"/>
      <c r="CD606" s="17"/>
      <c r="CE606" s="17"/>
      <c r="CF606" s="17"/>
      <c r="CG606" s="17"/>
      <c r="CH606" s="17"/>
      <c r="CI606" s="17"/>
    </row>
    <row r="607" spans="2:87" x14ac:dyDescent="0.35">
      <c r="B607" s="24" t="s">
        <v>163</v>
      </c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  <c r="BA607" s="17"/>
      <c r="BB607" s="17"/>
      <c r="BC607" s="17"/>
      <c r="BD607" s="17"/>
      <c r="BE607" s="17"/>
      <c r="BF607" s="17"/>
      <c r="BG607" s="17"/>
      <c r="BH607" s="17"/>
      <c r="BI607" s="17"/>
      <c r="BJ607" s="17"/>
      <c r="BK607" s="17"/>
      <c r="BL607" s="17"/>
      <c r="BM607" s="17"/>
      <c r="BN607" s="17"/>
      <c r="BO607" s="17"/>
      <c r="BP607" s="17"/>
      <c r="BQ607" s="17"/>
      <c r="BR607" s="17"/>
      <c r="BS607" s="17"/>
      <c r="BT607" s="17"/>
      <c r="BU607" s="17"/>
      <c r="BV607" s="17"/>
      <c r="BW607" s="17"/>
      <c r="BX607" s="17"/>
      <c r="BY607" s="17"/>
      <c r="BZ607" s="17"/>
      <c r="CA607" s="17"/>
      <c r="CB607" s="17"/>
      <c r="CC607" s="17"/>
      <c r="CD607" s="17"/>
      <c r="CE607" s="17"/>
      <c r="CF607" s="17"/>
      <c r="CG607" s="17"/>
      <c r="CH607" s="17"/>
      <c r="CI607" s="17"/>
    </row>
    <row r="608" spans="2:87" x14ac:dyDescent="0.35">
      <c r="B608" t="s">
        <v>157</v>
      </c>
      <c r="C608" s="17">
        <v>0.21830948281361301</v>
      </c>
      <c r="D608" s="17">
        <v>0.22936605661861301</v>
      </c>
      <c r="E608" s="17">
        <v>0.20640172401908599</v>
      </c>
      <c r="F608" s="17"/>
      <c r="G608" s="17">
        <v>0.26676419773054799</v>
      </c>
      <c r="H608" s="17">
        <v>0.32851266121684702</v>
      </c>
      <c r="I608" s="17">
        <v>0.15273853177250099</v>
      </c>
      <c r="J608" s="17">
        <v>0.187547347087792</v>
      </c>
      <c r="K608" s="17">
        <v>0.22700823515886501</v>
      </c>
      <c r="L608" s="17">
        <v>0.176092648860946</v>
      </c>
      <c r="M608" s="17"/>
      <c r="N608" s="17">
        <v>0.238525837861263</v>
      </c>
      <c r="O608" s="17">
        <v>0.1622257156429</v>
      </c>
      <c r="P608" s="17">
        <v>0.215845953607674</v>
      </c>
      <c r="Q608" s="17">
        <v>0.26473063941932301</v>
      </c>
      <c r="R608" s="17"/>
      <c r="S608" s="17">
        <v>0.22485660856477699</v>
      </c>
      <c r="T608" s="17">
        <v>0.22267013718054199</v>
      </c>
      <c r="U608" s="17">
        <v>0.30631618189224102</v>
      </c>
      <c r="V608" s="17">
        <v>0.248430871126083</v>
      </c>
      <c r="W608" s="17">
        <v>0.108548563928296</v>
      </c>
      <c r="X608" s="17">
        <v>0.206000272825651</v>
      </c>
      <c r="Y608" s="17">
        <v>0.20785618128703701</v>
      </c>
      <c r="Z608" s="17">
        <v>0.22096149172511501</v>
      </c>
      <c r="AA608" s="17">
        <v>0.155011298288456</v>
      </c>
      <c r="AB608" s="17">
        <v>0.232745543631831</v>
      </c>
      <c r="AC608" s="17">
        <v>0.28215585851428798</v>
      </c>
      <c r="AD608" s="17">
        <v>0.15469001272496499</v>
      </c>
      <c r="AE608" s="17"/>
      <c r="AF608" s="17">
        <v>0.20198067081769899</v>
      </c>
      <c r="AG608" s="17">
        <v>0.254828191825197</v>
      </c>
      <c r="AH608" s="17">
        <v>9.5875696879970204E-2</v>
      </c>
      <c r="AI608" s="17">
        <v>0.27701176588107701</v>
      </c>
      <c r="AJ608" s="17">
        <v>0.30969947886551402</v>
      </c>
      <c r="AK608" s="17"/>
      <c r="AL608" s="17">
        <v>0.18642174801229799</v>
      </c>
      <c r="AM608" s="17">
        <v>0.19320636060006599</v>
      </c>
      <c r="AN608" s="17">
        <v>0.35702460439775502</v>
      </c>
      <c r="AO608" s="17">
        <v>0.18680199535969999</v>
      </c>
      <c r="AP608" s="17"/>
      <c r="AQ608" s="17">
        <v>0.211315168431848</v>
      </c>
      <c r="AR608" s="17">
        <v>0.22981864859767101</v>
      </c>
      <c r="AS608" s="17"/>
      <c r="AT608" s="17">
        <v>0.249314107013511</v>
      </c>
      <c r="AU608" s="17">
        <v>0.14646018770863001</v>
      </c>
      <c r="AV608" s="17"/>
      <c r="AW608" s="17">
        <v>0.17044493718438</v>
      </c>
      <c r="AX608" s="17">
        <v>0.19458724081043799</v>
      </c>
      <c r="AY608" s="17">
        <v>0.29055410851642099</v>
      </c>
      <c r="AZ608" s="17"/>
      <c r="BA608" s="17">
        <v>0.31516996162796401</v>
      </c>
      <c r="BB608" s="17">
        <v>0.185234328181031</v>
      </c>
      <c r="BC608" s="17">
        <v>0.21629551890086901</v>
      </c>
      <c r="BD608" s="17">
        <v>0.132143292525713</v>
      </c>
      <c r="BE608" s="17">
        <v>0.14415846203909499</v>
      </c>
      <c r="BF608" s="17"/>
      <c r="BG608" s="17">
        <v>0.20501847545104099</v>
      </c>
      <c r="BH608" s="17">
        <v>0.22846474552762999</v>
      </c>
      <c r="BI608" s="17"/>
      <c r="BJ608" s="17">
        <v>0.22434973534724401</v>
      </c>
      <c r="BK608" s="17">
        <v>0.17771856275647699</v>
      </c>
      <c r="BL608" s="17"/>
      <c r="BM608" s="17">
        <v>0.227537636429435</v>
      </c>
      <c r="BN608" s="17">
        <v>0.216390884207326</v>
      </c>
      <c r="BO608" s="17">
        <v>0.22789632144910801</v>
      </c>
      <c r="BP608" s="17">
        <v>0.33599238808661402</v>
      </c>
      <c r="BQ608" s="17">
        <v>0.146029851333143</v>
      </c>
      <c r="BR608" s="17"/>
      <c r="BS608" s="17">
        <v>0.19244238867436</v>
      </c>
      <c r="BT608" s="17"/>
      <c r="BU608" s="17">
        <v>0.24342102797520801</v>
      </c>
      <c r="BV608" s="17">
        <v>0.23035081161236301</v>
      </c>
      <c r="BW608" s="17">
        <v>0.30648503460064602</v>
      </c>
      <c r="BX608" s="17">
        <v>0.14336820796882299</v>
      </c>
      <c r="BY608" s="17">
        <v>0.158607659637096</v>
      </c>
      <c r="BZ608" s="17"/>
      <c r="CA608" s="17">
        <v>0.21112473146446001</v>
      </c>
      <c r="CB608" s="17"/>
      <c r="CC608" s="17">
        <v>0.241197096490462</v>
      </c>
      <c r="CD608" s="17">
        <v>0.14450033102503801</v>
      </c>
      <c r="CE608" s="17"/>
      <c r="CF608" s="17">
        <v>0.25194145592002798</v>
      </c>
      <c r="CG608" s="17"/>
      <c r="CH608" s="17">
        <v>0.22011004843214399</v>
      </c>
      <c r="CI608" s="17">
        <v>0.34955290514116399</v>
      </c>
    </row>
    <row r="609" spans="2:87" x14ac:dyDescent="0.35">
      <c r="B609" t="s">
        <v>158</v>
      </c>
      <c r="C609" s="17">
        <v>0.28037964831884499</v>
      </c>
      <c r="D609" s="17">
        <v>0.26656664565997601</v>
      </c>
      <c r="E609" s="17">
        <v>0.29493354318148901</v>
      </c>
      <c r="F609" s="17"/>
      <c r="G609" s="17">
        <v>0.36809313909065899</v>
      </c>
      <c r="H609" s="17">
        <v>0.251960433875071</v>
      </c>
      <c r="I609" s="17">
        <v>0.35090036643254502</v>
      </c>
      <c r="J609" s="17">
        <v>0.24833259558699899</v>
      </c>
      <c r="K609" s="17">
        <v>0.18730811408249001</v>
      </c>
      <c r="L609" s="17">
        <v>0.264491494503302</v>
      </c>
      <c r="M609" s="17"/>
      <c r="N609" s="17">
        <v>0.35105606450412402</v>
      </c>
      <c r="O609" s="17">
        <v>0.249738643352032</v>
      </c>
      <c r="P609" s="17">
        <v>0.26710228915968698</v>
      </c>
      <c r="Q609" s="17">
        <v>0.25608680880940599</v>
      </c>
      <c r="R609" s="17"/>
      <c r="S609" s="17">
        <v>0.36968111114887803</v>
      </c>
      <c r="T609" s="17">
        <v>0.25777526376198601</v>
      </c>
      <c r="U609" s="17">
        <v>0.32230624365212901</v>
      </c>
      <c r="V609" s="17">
        <v>0.216409449722089</v>
      </c>
      <c r="W609" s="17">
        <v>0.471791687574041</v>
      </c>
      <c r="X609" s="17">
        <v>0.32651787846643698</v>
      </c>
      <c r="Y609" s="17">
        <v>0.29269903735727698</v>
      </c>
      <c r="Z609" s="17">
        <v>0.11218100122963499</v>
      </c>
      <c r="AA609" s="17">
        <v>0.16295399603921801</v>
      </c>
      <c r="AB609" s="17">
        <v>0.20027904231086299</v>
      </c>
      <c r="AC609" s="17">
        <v>0.27912329103484701</v>
      </c>
      <c r="AD609" s="17">
        <v>0.27828062124136399</v>
      </c>
      <c r="AE609" s="17"/>
      <c r="AF609" s="17">
        <v>0.23681128692969799</v>
      </c>
      <c r="AG609" s="17">
        <v>0.220179228716986</v>
      </c>
      <c r="AH609" s="17">
        <v>0.34620860461356201</v>
      </c>
      <c r="AI609" s="17">
        <v>0.38938716687781899</v>
      </c>
      <c r="AJ609" s="17">
        <v>0.35723082817609703</v>
      </c>
      <c r="AK609" s="17"/>
      <c r="AL609" s="17">
        <v>0.27291436309548001</v>
      </c>
      <c r="AM609" s="17">
        <v>0.29574399077212299</v>
      </c>
      <c r="AN609" s="17">
        <v>0.27954965543876098</v>
      </c>
      <c r="AO609" s="17">
        <v>0.23008476962406599</v>
      </c>
      <c r="AP609" s="17"/>
      <c r="AQ609" s="17">
        <v>0.23902438780517199</v>
      </c>
      <c r="AR609" s="17">
        <v>0.34842985643298302</v>
      </c>
      <c r="AS609" s="17"/>
      <c r="AT609" s="17">
        <v>0.26897938169381203</v>
      </c>
      <c r="AU609" s="17">
        <v>0.29685951234520602</v>
      </c>
      <c r="AV609" s="17"/>
      <c r="AW609" s="17">
        <v>0.24464377449959199</v>
      </c>
      <c r="AX609" s="17">
        <v>0.34249471497717099</v>
      </c>
      <c r="AY609" s="17">
        <v>0.25784144445120799</v>
      </c>
      <c r="AZ609" s="17"/>
      <c r="BA609" s="17">
        <v>0.32566569832831399</v>
      </c>
      <c r="BB609" s="17">
        <v>0.31580408314582098</v>
      </c>
      <c r="BC609" s="17">
        <v>0.23500252278912701</v>
      </c>
      <c r="BD609" s="17">
        <v>0.23588775574610299</v>
      </c>
      <c r="BE609" s="17">
        <v>0.21592917184688201</v>
      </c>
      <c r="BF609" s="17"/>
      <c r="BG609" s="17">
        <v>0.24989543136407699</v>
      </c>
      <c r="BH609" s="17">
        <v>0.30367173020261201</v>
      </c>
      <c r="BI609" s="17"/>
      <c r="BJ609" s="17">
        <v>0.29105539753855197</v>
      </c>
      <c r="BK609" s="17">
        <v>0.23862535296659401</v>
      </c>
      <c r="BL609" s="17"/>
      <c r="BM609" s="17">
        <v>0.24058887256553799</v>
      </c>
      <c r="BN609" s="17">
        <v>0.168057798116926</v>
      </c>
      <c r="BO609" s="17">
        <v>0.35855592782467299</v>
      </c>
      <c r="BP609" s="17">
        <v>0.36806336654701999</v>
      </c>
      <c r="BQ609" s="17">
        <v>0.189367061612498</v>
      </c>
      <c r="BR609" s="17"/>
      <c r="BS609" s="17">
        <v>0.22016665708657099</v>
      </c>
      <c r="BT609" s="17"/>
      <c r="BU609" s="17">
        <v>0.20165846603274401</v>
      </c>
      <c r="BV609" s="17">
        <v>0.40054752991715897</v>
      </c>
      <c r="BW609" s="17">
        <v>0.48955073979805602</v>
      </c>
      <c r="BX609" s="17">
        <v>0.16548829022570599</v>
      </c>
      <c r="BY609" s="17">
        <v>0.20093562979844201</v>
      </c>
      <c r="BZ609" s="17"/>
      <c r="CA609" s="17">
        <v>0.30310664758470002</v>
      </c>
      <c r="CB609" s="17"/>
      <c r="CC609" s="17">
        <v>0.28102891008244402</v>
      </c>
      <c r="CD609" s="17">
        <v>0.29902586104856899</v>
      </c>
      <c r="CE609" s="17"/>
      <c r="CF609" s="17">
        <v>0.29860043986796603</v>
      </c>
      <c r="CG609" s="17"/>
      <c r="CH609" s="17">
        <v>0.261675819822277</v>
      </c>
      <c r="CI609" s="17">
        <v>0.28793511676737099</v>
      </c>
    </row>
    <row r="610" spans="2:87" x14ac:dyDescent="0.35">
      <c r="B610" t="s">
        <v>159</v>
      </c>
      <c r="C610" s="17">
        <v>0.163125379701727</v>
      </c>
      <c r="D610" s="17">
        <v>0.19950710144362899</v>
      </c>
      <c r="E610" s="17">
        <v>0.13083821823483399</v>
      </c>
      <c r="F610" s="17"/>
      <c r="G610" s="17">
        <v>0.13039140216832601</v>
      </c>
      <c r="H610" s="17">
        <v>0.14168011113261</v>
      </c>
      <c r="I610" s="17">
        <v>0.142956970224874</v>
      </c>
      <c r="J610" s="17">
        <v>0.20130536106989499</v>
      </c>
      <c r="K610" s="17">
        <v>0.19760028493386</v>
      </c>
      <c r="L610" s="17">
        <v>0.16976520199133399</v>
      </c>
      <c r="M610" s="17"/>
      <c r="N610" s="17">
        <v>0.15791799061067499</v>
      </c>
      <c r="O610" s="17">
        <v>0.24153660977050301</v>
      </c>
      <c r="P610" s="17">
        <v>0.13700998427826599</v>
      </c>
      <c r="Q610" s="17">
        <v>0.101958412215814</v>
      </c>
      <c r="R610" s="17"/>
      <c r="S610" s="17">
        <v>0.11728010478965301</v>
      </c>
      <c r="T610" s="17">
        <v>0.163153619162622</v>
      </c>
      <c r="U610" s="17">
        <v>0.12601146782570499</v>
      </c>
      <c r="V610" s="17">
        <v>0.25678574239618301</v>
      </c>
      <c r="W610" s="17">
        <v>0.111292007063101</v>
      </c>
      <c r="X610" s="17">
        <v>0.133572351697957</v>
      </c>
      <c r="Y610" s="17">
        <v>0.152233289362668</v>
      </c>
      <c r="Z610" s="17">
        <v>0.10884867765554</v>
      </c>
      <c r="AA610" s="17">
        <v>0.15722733332099401</v>
      </c>
      <c r="AB610" s="17">
        <v>0.29866271708438302</v>
      </c>
      <c r="AC610" s="17">
        <v>0.101154656534525</v>
      </c>
      <c r="AD610" s="17">
        <v>0.34672258403557898</v>
      </c>
      <c r="AE610" s="17"/>
      <c r="AF610" s="17">
        <v>0.19480695464047301</v>
      </c>
      <c r="AG610" s="17">
        <v>0.176505092949123</v>
      </c>
      <c r="AH610" s="17">
        <v>0.19779715582535101</v>
      </c>
      <c r="AI610" s="17">
        <v>9.2697454446548394E-2</v>
      </c>
      <c r="AJ610" s="17">
        <v>6.9562371701458098E-2</v>
      </c>
      <c r="AK610" s="17"/>
      <c r="AL610" s="17">
        <v>0.19897006822237001</v>
      </c>
      <c r="AM610" s="17">
        <v>0.160147889535454</v>
      </c>
      <c r="AN610" s="17">
        <v>0.120549698720814</v>
      </c>
      <c r="AO610" s="17">
        <v>8.1666553295219296E-2</v>
      </c>
      <c r="AP610" s="17"/>
      <c r="AQ610" s="17">
        <v>0.171339364990578</v>
      </c>
      <c r="AR610" s="17">
        <v>0.14960924169631101</v>
      </c>
      <c r="AS610" s="17"/>
      <c r="AT610" s="17">
        <v>0.16987408598482401</v>
      </c>
      <c r="AU610" s="17">
        <v>0.19358925415261199</v>
      </c>
      <c r="AV610" s="17"/>
      <c r="AW610" s="17">
        <v>0.202991753285204</v>
      </c>
      <c r="AX610" s="17">
        <v>0.18407582040297299</v>
      </c>
      <c r="AY610" s="17">
        <v>0.13319397429428401</v>
      </c>
      <c r="AZ610" s="17"/>
      <c r="BA610" s="17">
        <v>8.3449126529986803E-2</v>
      </c>
      <c r="BB610" s="17">
        <v>0.20269271891187801</v>
      </c>
      <c r="BC610" s="17">
        <v>0.20360353553930499</v>
      </c>
      <c r="BD610" s="17">
        <v>9.9760716590921394E-2</v>
      </c>
      <c r="BE610" s="17">
        <v>0.179682918959543</v>
      </c>
      <c r="BF610" s="17"/>
      <c r="BG610" s="17">
        <v>0.17027629652537399</v>
      </c>
      <c r="BH610" s="17">
        <v>0.15766157722165899</v>
      </c>
      <c r="BI610" s="17"/>
      <c r="BJ610" s="17">
        <v>0.15019679963775601</v>
      </c>
      <c r="BK610" s="17">
        <v>0.223801412615381</v>
      </c>
      <c r="BL610" s="17"/>
      <c r="BM610" s="17">
        <v>0.12273336101231801</v>
      </c>
      <c r="BN610" s="17">
        <v>0.206503615871305</v>
      </c>
      <c r="BO610" s="17">
        <v>0.161002641692712</v>
      </c>
      <c r="BP610" s="17">
        <v>3.2900945657120997E-2</v>
      </c>
      <c r="BQ610" s="17">
        <v>0.22267112288517399</v>
      </c>
      <c r="BR610" s="17"/>
      <c r="BS610" s="17">
        <v>0.221600043490704</v>
      </c>
      <c r="BT610" s="17"/>
      <c r="BU610" s="17">
        <v>0.18782785394538701</v>
      </c>
      <c r="BV610" s="17">
        <v>0.16845237912053301</v>
      </c>
      <c r="BW610" s="17">
        <v>5.7164915307966802E-2</v>
      </c>
      <c r="BX610" s="17">
        <v>0.197914493757225</v>
      </c>
      <c r="BY610" s="17">
        <v>9.7896855507220604E-2</v>
      </c>
      <c r="BZ610" s="17"/>
      <c r="CA610" s="17">
        <v>0.16566097791283099</v>
      </c>
      <c r="CB610" s="17"/>
      <c r="CC610" s="17">
        <v>0.14903834473302099</v>
      </c>
      <c r="CD610" s="17">
        <v>0.211289290696104</v>
      </c>
      <c r="CE610" s="17"/>
      <c r="CF610" s="17">
        <v>0.14831498240760799</v>
      </c>
      <c r="CG610" s="17"/>
      <c r="CH610" s="17">
        <v>0.202706008352771</v>
      </c>
      <c r="CI610" s="17">
        <v>0.16828010769555601</v>
      </c>
    </row>
    <row r="611" spans="2:87" x14ac:dyDescent="0.35">
      <c r="B611" t="s">
        <v>160</v>
      </c>
      <c r="C611" s="17">
        <v>9.3461561610118496E-2</v>
      </c>
      <c r="D611" s="17">
        <v>8.6177603869173405E-2</v>
      </c>
      <c r="E611" s="17">
        <v>0.10077148543716</v>
      </c>
      <c r="F611" s="17"/>
      <c r="G611" s="17">
        <v>2.9573621386446501E-2</v>
      </c>
      <c r="H611" s="17">
        <v>9.0387742869424706E-2</v>
      </c>
      <c r="I611" s="17">
        <v>7.6718597781116005E-2</v>
      </c>
      <c r="J611" s="17">
        <v>0.10047272867540701</v>
      </c>
      <c r="K611" s="17">
        <v>0.173659327562353</v>
      </c>
      <c r="L611" s="17">
        <v>0.100733950273143</v>
      </c>
      <c r="M611" s="17"/>
      <c r="N611" s="17">
        <v>6.8741261019414607E-2</v>
      </c>
      <c r="O611" s="17">
        <v>4.6322987583002302E-2</v>
      </c>
      <c r="P611" s="17">
        <v>0.17307650507863001</v>
      </c>
      <c r="Q611" s="17">
        <v>9.9786824679195196E-2</v>
      </c>
      <c r="R611" s="17"/>
      <c r="S611" s="17">
        <v>7.8160384456559207E-2</v>
      </c>
      <c r="T611" s="17">
        <v>7.9096751676477298E-2</v>
      </c>
      <c r="U611" s="17">
        <v>8.3120699326260802E-2</v>
      </c>
      <c r="V611" s="17">
        <v>7.2913762552588302E-2</v>
      </c>
      <c r="W611" s="17">
        <v>4.6042598944741199E-2</v>
      </c>
      <c r="X611" s="17">
        <v>4.0286339244745603E-2</v>
      </c>
      <c r="Y611" s="17">
        <v>0.115822183641834</v>
      </c>
      <c r="Z611" s="17">
        <v>0.22440310557981299</v>
      </c>
      <c r="AA611" s="17">
        <v>0.14439693899309999</v>
      </c>
      <c r="AB611" s="17">
        <v>0.127596365925635</v>
      </c>
      <c r="AC611" s="17">
        <v>0.15403731935406101</v>
      </c>
      <c r="AD611" s="17">
        <v>0</v>
      </c>
      <c r="AE611" s="17"/>
      <c r="AF611" s="17">
        <v>0.110977235521864</v>
      </c>
      <c r="AG611" s="17">
        <v>0.10390435648893299</v>
      </c>
      <c r="AH611" s="17">
        <v>5.2636450039598201E-2</v>
      </c>
      <c r="AI611" s="17">
        <v>6.7929395516825905E-2</v>
      </c>
      <c r="AJ611" s="17">
        <v>0.15669251438030399</v>
      </c>
      <c r="AK611" s="17"/>
      <c r="AL611" s="17">
        <v>9.0746525544864606E-2</v>
      </c>
      <c r="AM611" s="17">
        <v>0.103170018594019</v>
      </c>
      <c r="AN611" s="17">
        <v>7.8712261290362601E-2</v>
      </c>
      <c r="AO611" s="17">
        <v>8.9141538403514298E-2</v>
      </c>
      <c r="AP611" s="17"/>
      <c r="AQ611" s="17">
        <v>0.114815564895517</v>
      </c>
      <c r="AR611" s="17">
        <v>5.8323483658440999E-2</v>
      </c>
      <c r="AS611" s="17"/>
      <c r="AT611" s="17">
        <v>8.0121982106136996E-2</v>
      </c>
      <c r="AU611" s="17">
        <v>0.109798425553188</v>
      </c>
      <c r="AV611" s="17"/>
      <c r="AW611" s="17">
        <v>0.114409693684869</v>
      </c>
      <c r="AX611" s="17">
        <v>0.10906716743200399</v>
      </c>
      <c r="AY611" s="17">
        <v>5.9167048541024198E-2</v>
      </c>
      <c r="AZ611" s="17"/>
      <c r="BA611" s="17">
        <v>8.3582608167300607E-2</v>
      </c>
      <c r="BB611" s="17">
        <v>0.10951310739730701</v>
      </c>
      <c r="BC611" s="17">
        <v>6.55116881191284E-2</v>
      </c>
      <c r="BD611" s="17">
        <v>0.17002627403849199</v>
      </c>
      <c r="BE611" s="17">
        <v>4.5562635854625597E-2</v>
      </c>
      <c r="BF611" s="17"/>
      <c r="BG611" s="17">
        <v>9.6085781013215701E-2</v>
      </c>
      <c r="BH611" s="17">
        <v>9.1456473754045101E-2</v>
      </c>
      <c r="BI611" s="17"/>
      <c r="BJ611" s="17">
        <v>9.4257325520114593E-2</v>
      </c>
      <c r="BK611" s="17">
        <v>9.4364785298129097E-2</v>
      </c>
      <c r="BL611" s="17"/>
      <c r="BM611" s="17">
        <v>5.6628968036821201E-2</v>
      </c>
      <c r="BN611" s="17">
        <v>0.15316504194125999</v>
      </c>
      <c r="BO611" s="17">
        <v>4.95276391651071E-2</v>
      </c>
      <c r="BP611" s="17">
        <v>4.53312460354671E-2</v>
      </c>
      <c r="BQ611" s="17">
        <v>0.21280757435681</v>
      </c>
      <c r="BR611" s="17"/>
      <c r="BS611" s="17">
        <v>0.17177640072880801</v>
      </c>
      <c r="BT611" s="17"/>
      <c r="BU611" s="17">
        <v>0.101703227950278</v>
      </c>
      <c r="BV611" s="17">
        <v>3.3625649737457998E-2</v>
      </c>
      <c r="BW611" s="17">
        <v>1.7397657956584298E-2</v>
      </c>
      <c r="BX611" s="17">
        <v>0.25330459926604398</v>
      </c>
      <c r="BY611" s="17">
        <v>6.2778712249267093E-2</v>
      </c>
      <c r="BZ611" s="17"/>
      <c r="CA611" s="17">
        <v>0.13474492663964299</v>
      </c>
      <c r="CB611" s="17"/>
      <c r="CC611" s="17">
        <v>9.2307190452788304E-2</v>
      </c>
      <c r="CD611" s="17">
        <v>0.110625741677269</v>
      </c>
      <c r="CE611" s="17"/>
      <c r="CF611" s="17">
        <v>8.86509643004387E-2</v>
      </c>
      <c r="CG611" s="17"/>
      <c r="CH611" s="17">
        <v>9.95730158566141E-2</v>
      </c>
      <c r="CI611" s="17">
        <v>7.7679553768985402E-2</v>
      </c>
    </row>
    <row r="612" spans="2:87" x14ac:dyDescent="0.35">
      <c r="B612" t="s">
        <v>161</v>
      </c>
      <c r="C612" s="17">
        <v>0.244723927555697</v>
      </c>
      <c r="D612" s="17">
        <v>0.218382592408608</v>
      </c>
      <c r="E612" s="17">
        <v>0.26705502912743201</v>
      </c>
      <c r="F612" s="17"/>
      <c r="G612" s="17">
        <v>0.205177639624021</v>
      </c>
      <c r="H612" s="17">
        <v>0.187459050906047</v>
      </c>
      <c r="I612" s="17">
        <v>0.27668553378896399</v>
      </c>
      <c r="J612" s="17">
        <v>0.26234196757990602</v>
      </c>
      <c r="K612" s="17">
        <v>0.214424038262432</v>
      </c>
      <c r="L612" s="17">
        <v>0.28891670437127498</v>
      </c>
      <c r="M612" s="17"/>
      <c r="N612" s="17">
        <v>0.183758846004522</v>
      </c>
      <c r="O612" s="17">
        <v>0.30017604365156297</v>
      </c>
      <c r="P612" s="17">
        <v>0.20696526787574299</v>
      </c>
      <c r="Q612" s="17">
        <v>0.277437314876261</v>
      </c>
      <c r="R612" s="17"/>
      <c r="S612" s="17">
        <v>0.21002179104013299</v>
      </c>
      <c r="T612" s="17">
        <v>0.27730422821837297</v>
      </c>
      <c r="U612" s="17">
        <v>0.16224540730366399</v>
      </c>
      <c r="V612" s="17">
        <v>0.20546017420305701</v>
      </c>
      <c r="W612" s="17">
        <v>0.26232514248982097</v>
      </c>
      <c r="X612" s="17">
        <v>0.29362315776520898</v>
      </c>
      <c r="Y612" s="17">
        <v>0.23138930835118299</v>
      </c>
      <c r="Z612" s="17">
        <v>0.333605723809897</v>
      </c>
      <c r="AA612" s="17">
        <v>0.38041043335823299</v>
      </c>
      <c r="AB612" s="17">
        <v>0.14071633104728901</v>
      </c>
      <c r="AC612" s="17">
        <v>0.18352887456227801</v>
      </c>
      <c r="AD612" s="17">
        <v>0.22030678199809201</v>
      </c>
      <c r="AE612" s="17"/>
      <c r="AF612" s="17">
        <v>0.25542385209026602</v>
      </c>
      <c r="AG612" s="17">
        <v>0.24458313001976101</v>
      </c>
      <c r="AH612" s="17">
        <v>0.30748209264151899</v>
      </c>
      <c r="AI612" s="17">
        <v>0.17297421727772999</v>
      </c>
      <c r="AJ612" s="17">
        <v>0.10681480687662701</v>
      </c>
      <c r="AK612" s="17"/>
      <c r="AL612" s="17">
        <v>0.25094729512498698</v>
      </c>
      <c r="AM612" s="17">
        <v>0.24773174049833799</v>
      </c>
      <c r="AN612" s="17">
        <v>0.16416378015230701</v>
      </c>
      <c r="AO612" s="17">
        <v>0.41230514331750001</v>
      </c>
      <c r="AP612" s="17"/>
      <c r="AQ612" s="17">
        <v>0.26350551387688498</v>
      </c>
      <c r="AR612" s="17">
        <v>0.21381876961459401</v>
      </c>
      <c r="AS612" s="17"/>
      <c r="AT612" s="17">
        <v>0.23171044320171499</v>
      </c>
      <c r="AU612" s="17">
        <v>0.25329262024036397</v>
      </c>
      <c r="AV612" s="17"/>
      <c r="AW612" s="17">
        <v>0.26750984134595501</v>
      </c>
      <c r="AX612" s="17">
        <v>0.169775056377414</v>
      </c>
      <c r="AY612" s="17">
        <v>0.25924342419706298</v>
      </c>
      <c r="AZ612" s="17"/>
      <c r="BA612" s="17">
        <v>0.192132605346435</v>
      </c>
      <c r="BB612" s="17">
        <v>0.18675576236396299</v>
      </c>
      <c r="BC612" s="17">
        <v>0.27958673465157102</v>
      </c>
      <c r="BD612" s="17">
        <v>0.36218196109877099</v>
      </c>
      <c r="BE612" s="17">
        <v>0.414666811299855</v>
      </c>
      <c r="BF612" s="17"/>
      <c r="BG612" s="17">
        <v>0.27872401564629201</v>
      </c>
      <c r="BH612" s="17">
        <v>0.218745473294053</v>
      </c>
      <c r="BI612" s="17"/>
      <c r="BJ612" s="17">
        <v>0.240140741956334</v>
      </c>
      <c r="BK612" s="17">
        <v>0.26548988636341803</v>
      </c>
      <c r="BL612" s="17"/>
      <c r="BM612" s="17">
        <v>0.352511161955888</v>
      </c>
      <c r="BN612" s="17">
        <v>0.25588265986318398</v>
      </c>
      <c r="BO612" s="17">
        <v>0.2030174698684</v>
      </c>
      <c r="BP612" s="17">
        <v>0.21771205367377799</v>
      </c>
      <c r="BQ612" s="17">
        <v>0.22912438981237501</v>
      </c>
      <c r="BR612" s="17"/>
      <c r="BS612" s="17">
        <v>0.194014510019557</v>
      </c>
      <c r="BT612" s="17"/>
      <c r="BU612" s="17">
        <v>0.265389424096384</v>
      </c>
      <c r="BV612" s="17">
        <v>0.16702362961248801</v>
      </c>
      <c r="BW612" s="17">
        <v>0.129401652336747</v>
      </c>
      <c r="BX612" s="17">
        <v>0.239924408782202</v>
      </c>
      <c r="BY612" s="17">
        <v>0.47978114280797501</v>
      </c>
      <c r="BZ612" s="17"/>
      <c r="CA612" s="17">
        <v>0.18536271639836599</v>
      </c>
      <c r="CB612" s="17"/>
      <c r="CC612" s="17">
        <v>0.236428458241285</v>
      </c>
      <c r="CD612" s="17">
        <v>0.23455877555301999</v>
      </c>
      <c r="CE612" s="17"/>
      <c r="CF612" s="17">
        <v>0.212492157503959</v>
      </c>
      <c r="CG612" s="17"/>
      <c r="CH612" s="17">
        <v>0.21593510753619299</v>
      </c>
      <c r="CI612" s="17">
        <v>0.116552316626924</v>
      </c>
    </row>
    <row r="613" spans="2:87" x14ac:dyDescent="0.35"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  <c r="BA613" s="17"/>
      <c r="BB613" s="17"/>
      <c r="BC613" s="17"/>
      <c r="BD613" s="17"/>
      <c r="BE613" s="17"/>
      <c r="BF613" s="17"/>
      <c r="BG613" s="17"/>
      <c r="BH613" s="17"/>
      <c r="BI613" s="17"/>
      <c r="BJ613" s="17"/>
      <c r="BK613" s="17"/>
      <c r="BL613" s="17"/>
      <c r="BM613" s="17"/>
      <c r="BN613" s="17"/>
      <c r="BO613" s="17"/>
      <c r="BP613" s="17"/>
      <c r="BQ613" s="17"/>
      <c r="BR613" s="17"/>
      <c r="BS613" s="17"/>
      <c r="BT613" s="17"/>
      <c r="BU613" s="17"/>
      <c r="BV613" s="17"/>
      <c r="BW613" s="17"/>
      <c r="BX613" s="17"/>
      <c r="BY613" s="17"/>
      <c r="BZ613" s="17"/>
      <c r="CA613" s="17"/>
      <c r="CB613" s="17"/>
      <c r="CC613" s="17"/>
      <c r="CD613" s="17"/>
      <c r="CE613" s="17"/>
      <c r="CF613" s="17"/>
      <c r="CG613" s="17"/>
      <c r="CH613" s="17"/>
      <c r="CI613" s="17"/>
    </row>
    <row r="614" spans="2:87" x14ac:dyDescent="0.35">
      <c r="B614" s="6" t="s">
        <v>233</v>
      </c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  <c r="BA614" s="17"/>
      <c r="BB614" s="17"/>
      <c r="BC614" s="17"/>
      <c r="BD614" s="17"/>
      <c r="BE614" s="17"/>
      <c r="BF614" s="17"/>
      <c r="BG614" s="17"/>
      <c r="BH614" s="17"/>
      <c r="BI614" s="17"/>
      <c r="BJ614" s="17"/>
      <c r="BK614" s="17"/>
      <c r="BL614" s="17"/>
      <c r="BM614" s="17"/>
      <c r="BN614" s="17"/>
      <c r="BO614" s="17"/>
      <c r="BP614" s="17"/>
      <c r="BQ614" s="17"/>
      <c r="BR614" s="17"/>
      <c r="BS614" s="17"/>
      <c r="BT614" s="17"/>
      <c r="BU614" s="17"/>
      <c r="BV614" s="17"/>
      <c r="BW614" s="17"/>
      <c r="BX614" s="17"/>
      <c r="BY614" s="17"/>
      <c r="BZ614" s="17"/>
      <c r="CA614" s="17"/>
      <c r="CB614" s="17"/>
      <c r="CC614" s="17"/>
      <c r="CD614" s="17"/>
      <c r="CE614" s="17"/>
      <c r="CF614" s="17"/>
      <c r="CG614" s="17"/>
      <c r="CH614" s="17"/>
      <c r="CI614" s="17"/>
    </row>
    <row r="615" spans="2:87" x14ac:dyDescent="0.35">
      <c r="B615" s="24" t="s">
        <v>163</v>
      </c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  <c r="BA615" s="17"/>
      <c r="BB615" s="17"/>
      <c r="BC615" s="17"/>
      <c r="BD615" s="17"/>
      <c r="BE615" s="17"/>
      <c r="BF615" s="17"/>
      <c r="BG615" s="17"/>
      <c r="BH615" s="17"/>
      <c r="BI615" s="17"/>
      <c r="BJ615" s="17"/>
      <c r="BK615" s="17"/>
      <c r="BL615" s="17"/>
      <c r="BM615" s="17"/>
      <c r="BN615" s="17"/>
      <c r="BO615" s="17"/>
      <c r="BP615" s="17"/>
      <c r="BQ615" s="17"/>
      <c r="BR615" s="17"/>
      <c r="BS615" s="17"/>
      <c r="BT615" s="17"/>
      <c r="BU615" s="17"/>
      <c r="BV615" s="17"/>
      <c r="BW615" s="17"/>
      <c r="BX615" s="17"/>
      <c r="BY615" s="17"/>
      <c r="BZ615" s="17"/>
      <c r="CA615" s="17"/>
      <c r="CB615" s="17"/>
      <c r="CC615" s="17"/>
      <c r="CD615" s="17"/>
      <c r="CE615" s="17"/>
      <c r="CF615" s="17"/>
      <c r="CG615" s="17"/>
      <c r="CH615" s="17"/>
      <c r="CI615" s="17"/>
    </row>
    <row r="616" spans="2:87" x14ac:dyDescent="0.35">
      <c r="B616" t="s">
        <v>157</v>
      </c>
      <c r="C616" s="17">
        <v>0.168128636623812</v>
      </c>
      <c r="D616" s="17">
        <v>0.16129106244192501</v>
      </c>
      <c r="E616" s="17">
        <v>0.172302656830083</v>
      </c>
      <c r="F616" s="17"/>
      <c r="G616" s="17">
        <v>0.26100046354713702</v>
      </c>
      <c r="H616" s="17">
        <v>0.25937586452366801</v>
      </c>
      <c r="I616" s="17">
        <v>8.2795099231319197E-2</v>
      </c>
      <c r="J616" s="17">
        <v>0.190089508222684</v>
      </c>
      <c r="K616" s="17">
        <v>0.15365119242507599</v>
      </c>
      <c r="L616" s="17">
        <v>0.10392668733720301</v>
      </c>
      <c r="M616" s="17"/>
      <c r="N616" s="17">
        <v>0.222624787132395</v>
      </c>
      <c r="O616" s="17">
        <v>9.9421120393176299E-2</v>
      </c>
      <c r="P616" s="17">
        <v>0.16409814188327701</v>
      </c>
      <c r="Q616" s="17">
        <v>0.19570517202708601</v>
      </c>
      <c r="R616" s="17"/>
      <c r="S616" s="17">
        <v>0.17260986261792499</v>
      </c>
      <c r="T616" s="17">
        <v>0.13746664291823399</v>
      </c>
      <c r="U616" s="17">
        <v>0.21856446327429399</v>
      </c>
      <c r="V616" s="17">
        <v>0.214712080923538</v>
      </c>
      <c r="W616" s="17">
        <v>8.5939155232498704E-2</v>
      </c>
      <c r="X616" s="17">
        <v>0.188384837346048</v>
      </c>
      <c r="Y616" s="17">
        <v>0.17982511401089099</v>
      </c>
      <c r="Z616" s="17">
        <v>0.167712904803235</v>
      </c>
      <c r="AA616" s="17">
        <v>0.16501494559652399</v>
      </c>
      <c r="AB616" s="17">
        <v>0.14732972466421501</v>
      </c>
      <c r="AC616" s="17">
        <v>0.186593493934679</v>
      </c>
      <c r="AD616" s="17">
        <v>6.8504671800648204E-2</v>
      </c>
      <c r="AE616" s="17"/>
      <c r="AF616" s="17">
        <v>0.15711512562496799</v>
      </c>
      <c r="AG616" s="17">
        <v>0.189781728727897</v>
      </c>
      <c r="AH616" s="17">
        <v>9.5479777917496594E-2</v>
      </c>
      <c r="AI616" s="17">
        <v>0.182265050836564</v>
      </c>
      <c r="AJ616" s="17">
        <v>0.26135146239255402</v>
      </c>
      <c r="AK616" s="17"/>
      <c r="AL616" s="17">
        <v>0.14695421351030399</v>
      </c>
      <c r="AM616" s="17">
        <v>0.16418320674331199</v>
      </c>
      <c r="AN616" s="17">
        <v>0.22542886043948501</v>
      </c>
      <c r="AO616" s="17">
        <v>0.16298723673420101</v>
      </c>
      <c r="AP616" s="17"/>
      <c r="AQ616" s="17">
        <v>0.15347182023047501</v>
      </c>
      <c r="AR616" s="17">
        <v>0.19224647298776201</v>
      </c>
      <c r="AS616" s="17"/>
      <c r="AT616" s="17">
        <v>0.19314919112956</v>
      </c>
      <c r="AU616" s="17">
        <v>9.7453539026887498E-2</v>
      </c>
      <c r="AV616" s="17"/>
      <c r="AW616" s="17">
        <v>0.14351556819095199</v>
      </c>
      <c r="AX616" s="17">
        <v>0.14981727850004101</v>
      </c>
      <c r="AY616" s="17">
        <v>0.20566568689214601</v>
      </c>
      <c r="AZ616" s="17"/>
      <c r="BA616" s="17">
        <v>0.28253512322536101</v>
      </c>
      <c r="BB616" s="17">
        <v>0.107961174608733</v>
      </c>
      <c r="BC616" s="17">
        <v>0.17359680206643299</v>
      </c>
      <c r="BD616" s="17">
        <v>9.5525357760087498E-2</v>
      </c>
      <c r="BE616" s="17">
        <v>0.1034160950636</v>
      </c>
      <c r="BF616" s="17"/>
      <c r="BG616" s="17">
        <v>0.168207036946527</v>
      </c>
      <c r="BH616" s="17">
        <v>0.16806873327319899</v>
      </c>
      <c r="BI616" s="17"/>
      <c r="BJ616" s="17">
        <v>0.16913940107184</v>
      </c>
      <c r="BK616" s="17">
        <v>0.15479511400535001</v>
      </c>
      <c r="BL616" s="17"/>
      <c r="BM616" s="17">
        <v>0.19007238510386701</v>
      </c>
      <c r="BN616" s="17">
        <v>0.13850312666201101</v>
      </c>
      <c r="BO616" s="17">
        <v>0.20123464484965101</v>
      </c>
      <c r="BP616" s="17">
        <v>0.21737439844588599</v>
      </c>
      <c r="BQ616" s="17">
        <v>8.4628127154684499E-2</v>
      </c>
      <c r="BR616" s="17"/>
      <c r="BS616" s="17">
        <v>0.112606675389474</v>
      </c>
      <c r="BT616" s="17"/>
      <c r="BU616" s="17">
        <v>0.197378892567797</v>
      </c>
      <c r="BV616" s="17">
        <v>0.20937820101426299</v>
      </c>
      <c r="BW616" s="17">
        <v>0.214553375293184</v>
      </c>
      <c r="BX616" s="17">
        <v>0.114575871571027</v>
      </c>
      <c r="BY616" s="17">
        <v>0.10219471565702</v>
      </c>
      <c r="BZ616" s="17"/>
      <c r="CA616" s="17">
        <v>0.16090950956948599</v>
      </c>
      <c r="CB616" s="17"/>
      <c r="CC616" s="17">
        <v>0.18661215618348101</v>
      </c>
      <c r="CD616" s="17">
        <v>0.11442667473094</v>
      </c>
      <c r="CE616" s="17"/>
      <c r="CF616" s="17">
        <v>0.177434375804189</v>
      </c>
      <c r="CG616" s="17"/>
      <c r="CH616" s="17">
        <v>0.14364068095692001</v>
      </c>
      <c r="CI616" s="17">
        <v>0.32827155159243698</v>
      </c>
    </row>
    <row r="617" spans="2:87" x14ac:dyDescent="0.35">
      <c r="B617" t="s">
        <v>158</v>
      </c>
      <c r="C617" s="17">
        <v>0.30295010092577701</v>
      </c>
      <c r="D617" s="17">
        <v>0.31335091852097102</v>
      </c>
      <c r="E617" s="17">
        <v>0.29543862815342398</v>
      </c>
      <c r="F617" s="17"/>
      <c r="G617" s="17">
        <v>0.38089922838372497</v>
      </c>
      <c r="H617" s="17">
        <v>0.30930559308109001</v>
      </c>
      <c r="I617" s="17">
        <v>0.335942467041772</v>
      </c>
      <c r="J617" s="17">
        <v>0.266384103522531</v>
      </c>
      <c r="K617" s="17">
        <v>0.23284214420291599</v>
      </c>
      <c r="L617" s="17">
        <v>0.28759801989713801</v>
      </c>
      <c r="M617" s="17"/>
      <c r="N617" s="17">
        <v>0.32911155555155802</v>
      </c>
      <c r="O617" s="17">
        <v>0.31704196524005002</v>
      </c>
      <c r="P617" s="17">
        <v>0.27431172984687002</v>
      </c>
      <c r="Q617" s="17">
        <v>0.28642299367334401</v>
      </c>
      <c r="R617" s="17"/>
      <c r="S617" s="17">
        <v>0.37582732441582201</v>
      </c>
      <c r="T617" s="17">
        <v>0.33796655044340801</v>
      </c>
      <c r="U617" s="17">
        <v>0.307641718027861</v>
      </c>
      <c r="V617" s="17">
        <v>0.25396475126060503</v>
      </c>
      <c r="W617" s="17">
        <v>0.45225997644240901</v>
      </c>
      <c r="X617" s="17">
        <v>0.20608647977620201</v>
      </c>
      <c r="Y617" s="17">
        <v>0.29283713904833197</v>
      </c>
      <c r="Z617" s="17">
        <v>0.16542958815151501</v>
      </c>
      <c r="AA617" s="17">
        <v>0.20085651650907299</v>
      </c>
      <c r="AB617" s="17">
        <v>0.29046904055586897</v>
      </c>
      <c r="AC617" s="17">
        <v>0.32476300158868898</v>
      </c>
      <c r="AD617" s="17">
        <v>0.51285974590165995</v>
      </c>
      <c r="AE617" s="17"/>
      <c r="AF617" s="17">
        <v>0.25443758645034298</v>
      </c>
      <c r="AG617" s="17">
        <v>0.28963795187535901</v>
      </c>
      <c r="AH617" s="17">
        <v>0.32163004653067701</v>
      </c>
      <c r="AI617" s="17">
        <v>0.38773442518749202</v>
      </c>
      <c r="AJ617" s="17">
        <v>0.30427996522267797</v>
      </c>
      <c r="AK617" s="17"/>
      <c r="AL617" s="17">
        <v>0.285954322940005</v>
      </c>
      <c r="AM617" s="17">
        <v>0.30184441711862398</v>
      </c>
      <c r="AN617" s="17">
        <v>0.36317269422285797</v>
      </c>
      <c r="AO617" s="17">
        <v>0.24590736774041</v>
      </c>
      <c r="AP617" s="17"/>
      <c r="AQ617" s="17">
        <v>0.27123251236833701</v>
      </c>
      <c r="AR617" s="17">
        <v>0.35514149025335201</v>
      </c>
      <c r="AS617" s="17"/>
      <c r="AT617" s="17">
        <v>0.29822739455686798</v>
      </c>
      <c r="AU617" s="17">
        <v>0.28855205378140297</v>
      </c>
      <c r="AV617" s="17"/>
      <c r="AW617" s="17">
        <v>0.23615426409580201</v>
      </c>
      <c r="AX617" s="17">
        <v>0.40608867926098402</v>
      </c>
      <c r="AY617" s="17">
        <v>0.291321370290133</v>
      </c>
      <c r="AZ617" s="17"/>
      <c r="BA617" s="17">
        <v>0.30286695271590702</v>
      </c>
      <c r="BB617" s="17">
        <v>0.35864819855975599</v>
      </c>
      <c r="BC617" s="17">
        <v>0.28032194358284201</v>
      </c>
      <c r="BD617" s="17">
        <v>0.238924175864726</v>
      </c>
      <c r="BE617" s="17">
        <v>0.223735907047067</v>
      </c>
      <c r="BF617" s="17"/>
      <c r="BG617" s="17">
        <v>0.282795849669713</v>
      </c>
      <c r="BH617" s="17">
        <v>0.31834936380527901</v>
      </c>
      <c r="BI617" s="17"/>
      <c r="BJ617" s="17">
        <v>0.31404019119230803</v>
      </c>
      <c r="BK617" s="17">
        <v>0.25175155538329802</v>
      </c>
      <c r="BL617" s="17"/>
      <c r="BM617" s="17">
        <v>0.28809344161237799</v>
      </c>
      <c r="BN617" s="17">
        <v>0.27440536748037903</v>
      </c>
      <c r="BO617" s="17">
        <v>0.340934583380262</v>
      </c>
      <c r="BP617" s="17">
        <v>0.43854757312936798</v>
      </c>
      <c r="BQ617" s="17">
        <v>0.16870636511509501</v>
      </c>
      <c r="BR617" s="17"/>
      <c r="BS617" s="17">
        <v>0.23451303932423101</v>
      </c>
      <c r="BT617" s="17"/>
      <c r="BU617" s="17">
        <v>0.257885820819794</v>
      </c>
      <c r="BV617" s="17">
        <v>0.36857532702479401</v>
      </c>
      <c r="BW617" s="17">
        <v>0.53081017208424297</v>
      </c>
      <c r="BX617" s="17">
        <v>0.17620185968958699</v>
      </c>
      <c r="BY617" s="17">
        <v>0.23938518848517801</v>
      </c>
      <c r="BZ617" s="17"/>
      <c r="CA617" s="17">
        <v>0.21867916001545301</v>
      </c>
      <c r="CB617" s="17"/>
      <c r="CC617" s="17">
        <v>0.3107910926893</v>
      </c>
      <c r="CD617" s="17">
        <v>0.29605378470396998</v>
      </c>
      <c r="CE617" s="17"/>
      <c r="CF617" s="17">
        <v>0.31794749428901298</v>
      </c>
      <c r="CG617" s="17"/>
      <c r="CH617" s="17">
        <v>0.31128941670810001</v>
      </c>
      <c r="CI617" s="17">
        <v>0.329589435135275</v>
      </c>
    </row>
    <row r="618" spans="2:87" x14ac:dyDescent="0.35">
      <c r="B618" t="s">
        <v>159</v>
      </c>
      <c r="C618" s="17">
        <v>0.18024122770355</v>
      </c>
      <c r="D618" s="17">
        <v>0.21881256042723499</v>
      </c>
      <c r="E618" s="17">
        <v>0.146059824057403</v>
      </c>
      <c r="F618" s="17"/>
      <c r="G618" s="17">
        <v>7.3293601728686097E-2</v>
      </c>
      <c r="H618" s="17">
        <v>0.18609962405736699</v>
      </c>
      <c r="I618" s="17">
        <v>0.19643281966006099</v>
      </c>
      <c r="J618" s="17">
        <v>0.20093980460149799</v>
      </c>
      <c r="K618" s="17">
        <v>0.18504879688495501</v>
      </c>
      <c r="L618" s="17">
        <v>0.21099844466134801</v>
      </c>
      <c r="M618" s="17"/>
      <c r="N618" s="17">
        <v>0.211276209727039</v>
      </c>
      <c r="O618" s="17">
        <v>0.177827257281541</v>
      </c>
      <c r="P618" s="17">
        <v>0.20907695011197799</v>
      </c>
      <c r="Q618" s="17">
        <v>0.124964420028901</v>
      </c>
      <c r="R618" s="17"/>
      <c r="S618" s="17">
        <v>0.175323135902895</v>
      </c>
      <c r="T618" s="17">
        <v>0.158477852211135</v>
      </c>
      <c r="U618" s="17">
        <v>0.25098900916922401</v>
      </c>
      <c r="V618" s="17">
        <v>0.20523804574150201</v>
      </c>
      <c r="W618" s="17">
        <v>0.15397363572433301</v>
      </c>
      <c r="X618" s="17">
        <v>0.23080404080078001</v>
      </c>
      <c r="Y618" s="17">
        <v>0.152220264156646</v>
      </c>
      <c r="Z618" s="17">
        <v>0.16318816411527901</v>
      </c>
      <c r="AA618" s="17">
        <v>0.14628246167723699</v>
      </c>
      <c r="AB618" s="17">
        <v>0.17999287335942901</v>
      </c>
      <c r="AC618" s="17">
        <v>0.151985695274031</v>
      </c>
      <c r="AD618" s="17">
        <v>0.19832880029960001</v>
      </c>
      <c r="AE618" s="17"/>
      <c r="AF618" s="17">
        <v>0.19796553356049801</v>
      </c>
      <c r="AG618" s="17">
        <v>0.16853295224388001</v>
      </c>
      <c r="AH618" s="17">
        <v>0.204936162456023</v>
      </c>
      <c r="AI618" s="17">
        <v>0.22449323261415999</v>
      </c>
      <c r="AJ618" s="17">
        <v>0.173718218156478</v>
      </c>
      <c r="AK618" s="17"/>
      <c r="AL618" s="17">
        <v>0.22037016505204801</v>
      </c>
      <c r="AM618" s="17">
        <v>0.160314254795212</v>
      </c>
      <c r="AN618" s="17">
        <v>0.160538709333476</v>
      </c>
      <c r="AO618" s="17">
        <v>0.11714580090240299</v>
      </c>
      <c r="AP618" s="17"/>
      <c r="AQ618" s="17">
        <v>0.19764879471374</v>
      </c>
      <c r="AR618" s="17">
        <v>0.15159702275621101</v>
      </c>
      <c r="AS618" s="17"/>
      <c r="AT618" s="17">
        <v>0.19083873537610199</v>
      </c>
      <c r="AU618" s="17">
        <v>0.24307425494033599</v>
      </c>
      <c r="AV618" s="17"/>
      <c r="AW618" s="17">
        <v>0.221435494435089</v>
      </c>
      <c r="AX618" s="17">
        <v>0.164896108074683</v>
      </c>
      <c r="AY618" s="17">
        <v>0.16815262134214601</v>
      </c>
      <c r="AZ618" s="17"/>
      <c r="BA618" s="17">
        <v>0.15272398779541799</v>
      </c>
      <c r="BB618" s="17">
        <v>0.20470602889471101</v>
      </c>
      <c r="BC618" s="17">
        <v>0.194653619734142</v>
      </c>
      <c r="BD618" s="17">
        <v>0.115754777922646</v>
      </c>
      <c r="BE618" s="17">
        <v>0.212618550734852</v>
      </c>
      <c r="BF618" s="17"/>
      <c r="BG618" s="17">
        <v>0.175322153511759</v>
      </c>
      <c r="BH618" s="17">
        <v>0.18399974572740299</v>
      </c>
      <c r="BI618" s="17"/>
      <c r="BJ618" s="17">
        <v>0.169547911376732</v>
      </c>
      <c r="BK618" s="17">
        <v>0.23245751532966</v>
      </c>
      <c r="BL618" s="17"/>
      <c r="BM618" s="17">
        <v>0.12597482604399801</v>
      </c>
      <c r="BN618" s="17">
        <v>0.225880705032279</v>
      </c>
      <c r="BO618" s="17">
        <v>0.15553723086930199</v>
      </c>
      <c r="BP618" s="17">
        <v>8.1034728715500895E-2</v>
      </c>
      <c r="BQ618" s="17">
        <v>0.30892863296755901</v>
      </c>
      <c r="BR618" s="17"/>
      <c r="BS618" s="17">
        <v>0.28144961043959199</v>
      </c>
      <c r="BT618" s="17"/>
      <c r="BU618" s="17">
        <v>0.218180718287039</v>
      </c>
      <c r="BV618" s="17">
        <v>0.170428788999443</v>
      </c>
      <c r="BW618" s="17">
        <v>0.10783714232924201</v>
      </c>
      <c r="BX618" s="17">
        <v>0.237416181808312</v>
      </c>
      <c r="BY618" s="17">
        <v>0.10141267635307399</v>
      </c>
      <c r="BZ618" s="17"/>
      <c r="CA618" s="17">
        <v>0.269609814270796</v>
      </c>
      <c r="CB618" s="17"/>
      <c r="CC618" s="17">
        <v>0.167449918476059</v>
      </c>
      <c r="CD618" s="17">
        <v>0.24319525189177099</v>
      </c>
      <c r="CE618" s="17"/>
      <c r="CF618" s="17">
        <v>0.19492148682947399</v>
      </c>
      <c r="CG618" s="17"/>
      <c r="CH618" s="17">
        <v>0.212272540404077</v>
      </c>
      <c r="CI618" s="17">
        <v>0.115370288159917</v>
      </c>
    </row>
    <row r="619" spans="2:87" x14ac:dyDescent="0.35">
      <c r="B619" t="s">
        <v>160</v>
      </c>
      <c r="C619" s="17">
        <v>9.2031949103661803E-2</v>
      </c>
      <c r="D619" s="17">
        <v>7.9598804417852498E-2</v>
      </c>
      <c r="E619" s="17">
        <v>0.104056780043248</v>
      </c>
      <c r="F619" s="17"/>
      <c r="G619" s="17">
        <v>5.0055445329984301E-2</v>
      </c>
      <c r="H619" s="17">
        <v>7.9061279276479005E-2</v>
      </c>
      <c r="I619" s="17">
        <v>8.4761961678684203E-2</v>
      </c>
      <c r="J619" s="17">
        <v>7.8750906161590306E-2</v>
      </c>
      <c r="K619" s="17">
        <v>0.20086688217201301</v>
      </c>
      <c r="L619" s="17">
        <v>8.5385628330728505E-2</v>
      </c>
      <c r="M619" s="17"/>
      <c r="N619" s="17">
        <v>5.9992577833987801E-2</v>
      </c>
      <c r="O619" s="17">
        <v>8.9864718928555604E-2</v>
      </c>
      <c r="P619" s="17">
        <v>0.11354491036657</v>
      </c>
      <c r="Q619" s="17">
        <v>0.10732705514825799</v>
      </c>
      <c r="R619" s="17"/>
      <c r="S619" s="17">
        <v>5.2084661749513303E-2</v>
      </c>
      <c r="T619" s="17">
        <v>8.9510190192848504E-2</v>
      </c>
      <c r="U619" s="17">
        <v>6.05594022249566E-2</v>
      </c>
      <c r="V619" s="17">
        <v>0.120624947871298</v>
      </c>
      <c r="W619" s="17">
        <v>4.6042598944741199E-2</v>
      </c>
      <c r="X619" s="17">
        <v>5.9870553779495399E-2</v>
      </c>
      <c r="Y619" s="17">
        <v>9.3052647960933196E-2</v>
      </c>
      <c r="Z619" s="17">
        <v>4.9378442805590103E-2</v>
      </c>
      <c r="AA619" s="17">
        <v>0.10743564285893301</v>
      </c>
      <c r="AB619" s="17">
        <v>0.26963733009887703</v>
      </c>
      <c r="AC619" s="17">
        <v>0.127848025534225</v>
      </c>
      <c r="AD619" s="17">
        <v>0</v>
      </c>
      <c r="AE619" s="17"/>
      <c r="AF619" s="17">
        <v>0.122513805564595</v>
      </c>
      <c r="AG619" s="17">
        <v>0.107007825863629</v>
      </c>
      <c r="AH619" s="17">
        <v>6.9732056580282906E-2</v>
      </c>
      <c r="AI619" s="17">
        <v>3.2533074084054203E-2</v>
      </c>
      <c r="AJ619" s="17">
        <v>9.3051482683250794E-2</v>
      </c>
      <c r="AK619" s="17"/>
      <c r="AL619" s="17">
        <v>6.0162592544097199E-2</v>
      </c>
      <c r="AM619" s="17">
        <v>0.12100793585637</v>
      </c>
      <c r="AN619" s="17">
        <v>9.6526265786217702E-2</v>
      </c>
      <c r="AO619" s="17">
        <v>8.9141538403514298E-2</v>
      </c>
      <c r="AP619" s="17"/>
      <c r="AQ619" s="17">
        <v>9.8447001596828093E-2</v>
      </c>
      <c r="AR619" s="17">
        <v>8.1475960535320899E-2</v>
      </c>
      <c r="AS619" s="17"/>
      <c r="AT619" s="17">
        <v>7.9807903024684601E-2</v>
      </c>
      <c r="AU619" s="17">
        <v>9.9046472603955604E-2</v>
      </c>
      <c r="AV619" s="17"/>
      <c r="AW619" s="17">
        <v>0.117916483308616</v>
      </c>
      <c r="AX619" s="17">
        <v>0.107948953813257</v>
      </c>
      <c r="AY619" s="17">
        <v>6.9149406562590096E-2</v>
      </c>
      <c r="AZ619" s="17"/>
      <c r="BA619" s="17">
        <v>5.3683376130622101E-2</v>
      </c>
      <c r="BB619" s="17">
        <v>0.12510473967417299</v>
      </c>
      <c r="BC619" s="17">
        <v>7.4280991931804805E-2</v>
      </c>
      <c r="BD619" s="17">
        <v>0.151957815724578</v>
      </c>
      <c r="BE619" s="17">
        <v>4.5562635854625597E-2</v>
      </c>
      <c r="BF619" s="17"/>
      <c r="BG619" s="17">
        <v>7.99926350152982E-2</v>
      </c>
      <c r="BH619" s="17">
        <v>0.101230830281638</v>
      </c>
      <c r="BI619" s="17"/>
      <c r="BJ619" s="17">
        <v>9.6665487761277105E-2</v>
      </c>
      <c r="BK619" s="17">
        <v>7.7029585501602299E-2</v>
      </c>
      <c r="BL619" s="17"/>
      <c r="BM619" s="17">
        <v>4.4599338892572102E-2</v>
      </c>
      <c r="BN619" s="17">
        <v>0.10444936325021301</v>
      </c>
      <c r="BO619" s="17">
        <v>6.7094355862152899E-2</v>
      </c>
      <c r="BP619" s="17">
        <v>4.53312460354671E-2</v>
      </c>
      <c r="BQ619" s="17">
        <v>0.20856389256586499</v>
      </c>
      <c r="BR619" s="17"/>
      <c r="BS619" s="17">
        <v>0.17191973329485499</v>
      </c>
      <c r="BT619" s="17"/>
      <c r="BU619" s="17">
        <v>6.1165144228987001E-2</v>
      </c>
      <c r="BV619" s="17">
        <v>4.4914620200484298E-2</v>
      </c>
      <c r="BW619" s="17">
        <v>1.7397657956584298E-2</v>
      </c>
      <c r="BX619" s="17">
        <v>0.21496016997316</v>
      </c>
      <c r="BY619" s="17">
        <v>9.7924565029066393E-2</v>
      </c>
      <c r="BZ619" s="17"/>
      <c r="CA619" s="17">
        <v>0.14223593616911601</v>
      </c>
      <c r="CB619" s="17"/>
      <c r="CC619" s="17">
        <v>8.6006955999471196E-2</v>
      </c>
      <c r="CD619" s="17">
        <v>0.11874833793412901</v>
      </c>
      <c r="CE619" s="17"/>
      <c r="CF619" s="17">
        <v>9.1130721616444005E-2</v>
      </c>
      <c r="CG619" s="17"/>
      <c r="CH619" s="17">
        <v>9.9525124074344801E-2</v>
      </c>
      <c r="CI619" s="17">
        <v>6.6355341776430807E-2</v>
      </c>
    </row>
    <row r="620" spans="2:87" x14ac:dyDescent="0.35">
      <c r="B620" t="s">
        <v>161</v>
      </c>
      <c r="C620" s="17">
        <v>0.25664808564319902</v>
      </c>
      <c r="D620" s="17">
        <v>0.22694665419201701</v>
      </c>
      <c r="E620" s="17">
        <v>0.28214211091584201</v>
      </c>
      <c r="F620" s="17"/>
      <c r="G620" s="17">
        <v>0.234751261010467</v>
      </c>
      <c r="H620" s="17">
        <v>0.166157639061396</v>
      </c>
      <c r="I620" s="17">
        <v>0.30006765238816402</v>
      </c>
      <c r="J620" s="17">
        <v>0.26383567749169601</v>
      </c>
      <c r="K620" s="17">
        <v>0.22759098431503999</v>
      </c>
      <c r="L620" s="17">
        <v>0.31209121977358201</v>
      </c>
      <c r="M620" s="17"/>
      <c r="N620" s="17">
        <v>0.17699486975501999</v>
      </c>
      <c r="O620" s="17">
        <v>0.31584493815667802</v>
      </c>
      <c r="P620" s="17">
        <v>0.23896826779130501</v>
      </c>
      <c r="Q620" s="17">
        <v>0.28558035912241098</v>
      </c>
      <c r="R620" s="17"/>
      <c r="S620" s="17">
        <v>0.22415501531384499</v>
      </c>
      <c r="T620" s="17">
        <v>0.276578764234375</v>
      </c>
      <c r="U620" s="17">
        <v>0.16224540730366399</v>
      </c>
      <c r="V620" s="17">
        <v>0.20546017420305701</v>
      </c>
      <c r="W620" s="17">
        <v>0.26178463365601801</v>
      </c>
      <c r="X620" s="17">
        <v>0.31485408829747502</v>
      </c>
      <c r="Y620" s="17">
        <v>0.282064834823198</v>
      </c>
      <c r="Z620" s="17">
        <v>0.454290900124381</v>
      </c>
      <c r="AA620" s="17">
        <v>0.38041043335823299</v>
      </c>
      <c r="AB620" s="17">
        <v>0.11257103132160901</v>
      </c>
      <c r="AC620" s="17">
        <v>0.20880978366837599</v>
      </c>
      <c r="AD620" s="17">
        <v>0.22030678199809201</v>
      </c>
      <c r="AE620" s="17"/>
      <c r="AF620" s="17">
        <v>0.26796794879959601</v>
      </c>
      <c r="AG620" s="17">
        <v>0.245039541289235</v>
      </c>
      <c r="AH620" s="17">
        <v>0.30822195651551998</v>
      </c>
      <c r="AI620" s="17">
        <v>0.17297421727772999</v>
      </c>
      <c r="AJ620" s="17">
        <v>0.167598871545039</v>
      </c>
      <c r="AK620" s="17"/>
      <c r="AL620" s="17">
        <v>0.28655870595354599</v>
      </c>
      <c r="AM620" s="17">
        <v>0.25265018548648199</v>
      </c>
      <c r="AN620" s="17">
        <v>0.15433347021796401</v>
      </c>
      <c r="AO620" s="17">
        <v>0.38481805621947102</v>
      </c>
      <c r="AP620" s="17"/>
      <c r="AQ620" s="17">
        <v>0.27919987109062</v>
      </c>
      <c r="AR620" s="17">
        <v>0.219539053467354</v>
      </c>
      <c r="AS620" s="17"/>
      <c r="AT620" s="17">
        <v>0.23797677591278599</v>
      </c>
      <c r="AU620" s="17">
        <v>0.27187367964741899</v>
      </c>
      <c r="AV620" s="17"/>
      <c r="AW620" s="17">
        <v>0.28097818996954099</v>
      </c>
      <c r="AX620" s="17">
        <v>0.171248980351036</v>
      </c>
      <c r="AY620" s="17">
        <v>0.26571091491298499</v>
      </c>
      <c r="AZ620" s="17"/>
      <c r="BA620" s="17">
        <v>0.20819056013269199</v>
      </c>
      <c r="BB620" s="17">
        <v>0.20357985826262801</v>
      </c>
      <c r="BC620" s="17">
        <v>0.27714664268477901</v>
      </c>
      <c r="BD620" s="17">
        <v>0.39783787272796201</v>
      </c>
      <c r="BE620" s="17">
        <v>0.414666811299855</v>
      </c>
      <c r="BF620" s="17"/>
      <c r="BG620" s="17">
        <v>0.29368232485670298</v>
      </c>
      <c r="BH620" s="17">
        <v>0.228351326912481</v>
      </c>
      <c r="BI620" s="17"/>
      <c r="BJ620" s="17">
        <v>0.25060700859784302</v>
      </c>
      <c r="BK620" s="17">
        <v>0.28396622978009001</v>
      </c>
      <c r="BL620" s="17"/>
      <c r="BM620" s="17">
        <v>0.35126000834718601</v>
      </c>
      <c r="BN620" s="17">
        <v>0.25676143757511799</v>
      </c>
      <c r="BO620" s="17">
        <v>0.23519918503863199</v>
      </c>
      <c r="BP620" s="17">
        <v>0.21771205367377799</v>
      </c>
      <c r="BQ620" s="17">
        <v>0.22917298219679699</v>
      </c>
      <c r="BR620" s="17"/>
      <c r="BS620" s="17">
        <v>0.19951094155184801</v>
      </c>
      <c r="BT620" s="17"/>
      <c r="BU620" s="17">
        <v>0.265389424096384</v>
      </c>
      <c r="BV620" s="17">
        <v>0.20670306276101599</v>
      </c>
      <c r="BW620" s="17">
        <v>0.129401652336747</v>
      </c>
      <c r="BX620" s="17">
        <v>0.25684591695791498</v>
      </c>
      <c r="BY620" s="17">
        <v>0.459082854475661</v>
      </c>
      <c r="BZ620" s="17"/>
      <c r="CA620" s="17">
        <v>0.20856557997514899</v>
      </c>
      <c r="CB620" s="17"/>
      <c r="CC620" s="17">
        <v>0.24913987665168899</v>
      </c>
      <c r="CD620" s="17">
        <v>0.22757595073918899</v>
      </c>
      <c r="CE620" s="17"/>
      <c r="CF620" s="17">
        <v>0.218565921460881</v>
      </c>
      <c r="CG620" s="17"/>
      <c r="CH620" s="17">
        <v>0.23327223785655801</v>
      </c>
      <c r="CI620" s="17">
        <v>0.16041338333593899</v>
      </c>
    </row>
    <row r="621" spans="2:87" x14ac:dyDescent="0.35"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  <c r="BA621" s="17"/>
      <c r="BB621" s="17"/>
      <c r="BC621" s="17"/>
      <c r="BD621" s="17"/>
      <c r="BE621" s="17"/>
      <c r="BF621" s="17"/>
      <c r="BG621" s="17"/>
      <c r="BH621" s="17"/>
      <c r="BI621" s="17"/>
      <c r="BJ621" s="17"/>
      <c r="BK621" s="17"/>
      <c r="BL621" s="17"/>
      <c r="BM621" s="17"/>
      <c r="BN621" s="17"/>
      <c r="BO621" s="17"/>
      <c r="BP621" s="17"/>
      <c r="BQ621" s="17"/>
      <c r="BR621" s="17"/>
      <c r="BS621" s="17"/>
      <c r="BT621" s="17"/>
      <c r="BU621" s="17"/>
      <c r="BV621" s="17"/>
      <c r="BW621" s="17"/>
      <c r="BX621" s="17"/>
      <c r="BY621" s="17"/>
      <c r="BZ621" s="17"/>
      <c r="CA621" s="17"/>
      <c r="CB621" s="17"/>
      <c r="CC621" s="17"/>
      <c r="CD621" s="17"/>
      <c r="CE621" s="17"/>
      <c r="CF621" s="17"/>
      <c r="CG621" s="17"/>
      <c r="CH621" s="17"/>
      <c r="CI621" s="17"/>
    </row>
    <row r="622" spans="2:87" x14ac:dyDescent="0.35">
      <c r="B622" s="6" t="s">
        <v>234</v>
      </c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  <c r="BA622" s="17"/>
      <c r="BB622" s="17"/>
      <c r="BC622" s="17"/>
      <c r="BD622" s="17"/>
      <c r="BE622" s="17"/>
      <c r="BF622" s="17"/>
      <c r="BG622" s="17"/>
      <c r="BH622" s="17"/>
      <c r="BI622" s="17"/>
      <c r="BJ622" s="17"/>
      <c r="BK622" s="17"/>
      <c r="BL622" s="17"/>
      <c r="BM622" s="17"/>
      <c r="BN622" s="17"/>
      <c r="BO622" s="17"/>
      <c r="BP622" s="17"/>
      <c r="BQ622" s="17"/>
      <c r="BR622" s="17"/>
      <c r="BS622" s="17"/>
      <c r="BT622" s="17"/>
      <c r="BU622" s="17"/>
      <c r="BV622" s="17"/>
      <c r="BW622" s="17"/>
      <c r="BX622" s="17"/>
      <c r="BY622" s="17"/>
      <c r="BZ622" s="17"/>
      <c r="CA622" s="17"/>
      <c r="CB622" s="17"/>
      <c r="CC622" s="17"/>
      <c r="CD622" s="17"/>
      <c r="CE622" s="17"/>
      <c r="CF622" s="17"/>
      <c r="CG622" s="17"/>
      <c r="CH622" s="17"/>
      <c r="CI622" s="17"/>
    </row>
    <row r="623" spans="2:87" x14ac:dyDescent="0.35">
      <c r="B623" s="24" t="s">
        <v>163</v>
      </c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  <c r="BA623" s="17"/>
      <c r="BB623" s="17"/>
      <c r="BC623" s="17"/>
      <c r="BD623" s="17"/>
      <c r="BE623" s="17"/>
      <c r="BF623" s="17"/>
      <c r="BG623" s="17"/>
      <c r="BH623" s="17"/>
      <c r="BI623" s="17"/>
      <c r="BJ623" s="17"/>
      <c r="BK623" s="17"/>
      <c r="BL623" s="17"/>
      <c r="BM623" s="17"/>
      <c r="BN623" s="17"/>
      <c r="BO623" s="17"/>
      <c r="BP623" s="17"/>
      <c r="BQ623" s="17"/>
      <c r="BR623" s="17"/>
      <c r="BS623" s="17"/>
      <c r="BT623" s="17"/>
      <c r="BU623" s="17"/>
      <c r="BV623" s="17"/>
      <c r="BW623" s="17"/>
      <c r="BX623" s="17"/>
      <c r="BY623" s="17"/>
      <c r="BZ623" s="17"/>
      <c r="CA623" s="17"/>
      <c r="CB623" s="17"/>
      <c r="CC623" s="17"/>
      <c r="CD623" s="17"/>
      <c r="CE623" s="17"/>
      <c r="CF623" s="17"/>
      <c r="CG623" s="17"/>
      <c r="CH623" s="17"/>
      <c r="CI623" s="17"/>
    </row>
    <row r="624" spans="2:87" x14ac:dyDescent="0.35">
      <c r="B624" t="s">
        <v>157</v>
      </c>
      <c r="C624" s="17">
        <v>0.247103215055821</v>
      </c>
      <c r="D624" s="17">
        <v>0.261952230213436</v>
      </c>
      <c r="E624" s="17">
        <v>0.23190889053489</v>
      </c>
      <c r="F624" s="17"/>
      <c r="G624" s="17">
        <v>0.34873936913565201</v>
      </c>
      <c r="H624" s="17">
        <v>0.35979766633231303</v>
      </c>
      <c r="I624" s="17">
        <v>0.17641028478221901</v>
      </c>
      <c r="J624" s="17">
        <v>0.23183961027226199</v>
      </c>
      <c r="K624" s="17">
        <v>0.21670292338175401</v>
      </c>
      <c r="L624" s="17">
        <v>0.18462872496469401</v>
      </c>
      <c r="M624" s="17"/>
      <c r="N624" s="17">
        <v>0.29249175069708799</v>
      </c>
      <c r="O624" s="17">
        <v>0.16457710981366899</v>
      </c>
      <c r="P624" s="17">
        <v>0.22988013821320299</v>
      </c>
      <c r="Q624" s="17">
        <v>0.31201153586965202</v>
      </c>
      <c r="R624" s="17"/>
      <c r="S624" s="17">
        <v>0.23656025774759701</v>
      </c>
      <c r="T624" s="17">
        <v>0.21424760642940999</v>
      </c>
      <c r="U624" s="17">
        <v>0.34479090876843199</v>
      </c>
      <c r="V624" s="17">
        <v>0.31343645366804401</v>
      </c>
      <c r="W624" s="17">
        <v>0.212025213806908</v>
      </c>
      <c r="X624" s="17">
        <v>0.27085216693926401</v>
      </c>
      <c r="Y624" s="17">
        <v>0.18120133301271099</v>
      </c>
      <c r="Z624" s="17">
        <v>0.167712904803235</v>
      </c>
      <c r="AA624" s="17">
        <v>0.25713004990835497</v>
      </c>
      <c r="AB624" s="17">
        <v>0.23644281952922799</v>
      </c>
      <c r="AC624" s="17">
        <v>0.285042217118954</v>
      </c>
      <c r="AD624" s="17">
        <v>6.8504671800648204E-2</v>
      </c>
      <c r="AE624" s="17"/>
      <c r="AF624" s="17">
        <v>0.21116154616380201</v>
      </c>
      <c r="AG624" s="17">
        <v>0.24699722859557499</v>
      </c>
      <c r="AH624" s="17">
        <v>0.17089791114056099</v>
      </c>
      <c r="AI624" s="17">
        <v>0.35892493289105398</v>
      </c>
      <c r="AJ624" s="17">
        <v>0.33429921229110199</v>
      </c>
      <c r="AK624" s="17"/>
      <c r="AL624" s="17">
        <v>0.21174453518755201</v>
      </c>
      <c r="AM624" s="17">
        <v>0.246297946895218</v>
      </c>
      <c r="AN624" s="17">
        <v>0.32643867926637499</v>
      </c>
      <c r="AO624" s="17">
        <v>0.247161283165555</v>
      </c>
      <c r="AP624" s="17"/>
      <c r="AQ624" s="17">
        <v>0.23523751001999399</v>
      </c>
      <c r="AR624" s="17">
        <v>0.26662826911374499</v>
      </c>
      <c r="AS624" s="17"/>
      <c r="AT624" s="17">
        <v>0.27753729801703803</v>
      </c>
      <c r="AU624" s="17">
        <v>0.17265303416698199</v>
      </c>
      <c r="AV624" s="17"/>
      <c r="AW624" s="17">
        <v>0.18166764269968799</v>
      </c>
      <c r="AX624" s="17">
        <v>0.26106279408823002</v>
      </c>
      <c r="AY624" s="17">
        <v>0.292841226011123</v>
      </c>
      <c r="AZ624" s="17"/>
      <c r="BA624" s="17">
        <v>0.36124473699396997</v>
      </c>
      <c r="BB624" s="17">
        <v>0.20143308116143599</v>
      </c>
      <c r="BC624" s="17">
        <v>0.24607063857401201</v>
      </c>
      <c r="BD624" s="17">
        <v>0.182197986259963</v>
      </c>
      <c r="BE624" s="17">
        <v>0.1034160950636</v>
      </c>
      <c r="BF624" s="17"/>
      <c r="BG624" s="17">
        <v>0.230306418131624</v>
      </c>
      <c r="BH624" s="17">
        <v>0.25993714711725202</v>
      </c>
      <c r="BI624" s="17"/>
      <c r="BJ624" s="17">
        <v>0.25313720296286502</v>
      </c>
      <c r="BK624" s="17">
        <v>0.20782838800635101</v>
      </c>
      <c r="BL624" s="17"/>
      <c r="BM624" s="17">
        <v>0.26393504717509603</v>
      </c>
      <c r="BN624" s="17">
        <v>0.23254015387221999</v>
      </c>
      <c r="BO624" s="17">
        <v>0.27958014539013898</v>
      </c>
      <c r="BP624" s="17">
        <v>0.39596047435811599</v>
      </c>
      <c r="BQ624" s="17">
        <v>0.146686975111012</v>
      </c>
      <c r="BR624" s="17"/>
      <c r="BS624" s="17">
        <v>0.214576412258596</v>
      </c>
      <c r="BT624" s="17"/>
      <c r="BU624" s="17">
        <v>0.29155567998416199</v>
      </c>
      <c r="BV624" s="17">
        <v>0.29093564014611201</v>
      </c>
      <c r="BW624" s="17">
        <v>0.34828785884415298</v>
      </c>
      <c r="BX624" s="17">
        <v>0.178246371438567</v>
      </c>
      <c r="BY624" s="17">
        <v>0.141353066836546</v>
      </c>
      <c r="BZ624" s="17"/>
      <c r="CA624" s="17">
        <v>0.25013116859838003</v>
      </c>
      <c r="CB624" s="17"/>
      <c r="CC624" s="17">
        <v>0.26561236008891198</v>
      </c>
      <c r="CD624" s="17">
        <v>0.18382787603502701</v>
      </c>
      <c r="CE624" s="17"/>
      <c r="CF624" s="17">
        <v>0.255180492648094</v>
      </c>
      <c r="CG624" s="17"/>
      <c r="CH624" s="17">
        <v>0.23267937748859399</v>
      </c>
      <c r="CI624" s="17">
        <v>0.42101082282041402</v>
      </c>
    </row>
    <row r="625" spans="2:87" x14ac:dyDescent="0.35">
      <c r="B625" t="s">
        <v>158</v>
      </c>
      <c r="C625" s="17">
        <v>0.31414733003821199</v>
      </c>
      <c r="D625" s="17">
        <v>0.311700510770546</v>
      </c>
      <c r="E625" s="17">
        <v>0.318498936200108</v>
      </c>
      <c r="F625" s="17"/>
      <c r="G625" s="17">
        <v>0.33835480497765402</v>
      </c>
      <c r="H625" s="17">
        <v>0.28692607360861599</v>
      </c>
      <c r="I625" s="17">
        <v>0.34639722828762598</v>
      </c>
      <c r="J625" s="17">
        <v>0.315837220653853</v>
      </c>
      <c r="K625" s="17">
        <v>0.25797140628759402</v>
      </c>
      <c r="L625" s="17">
        <v>0.322457093405429</v>
      </c>
      <c r="M625" s="17"/>
      <c r="N625" s="17">
        <v>0.366419052966513</v>
      </c>
      <c r="O625" s="17">
        <v>0.34529376288623498</v>
      </c>
      <c r="P625" s="17">
        <v>0.33830404174289702</v>
      </c>
      <c r="Q625" s="17">
        <v>0.20286012017701799</v>
      </c>
      <c r="R625" s="17"/>
      <c r="S625" s="17">
        <v>0.43931585540795998</v>
      </c>
      <c r="T625" s="17">
        <v>0.33613419499609898</v>
      </c>
      <c r="U625" s="17">
        <v>0.30161195028552401</v>
      </c>
      <c r="V625" s="17">
        <v>0.27546521911753702</v>
      </c>
      <c r="W625" s="17">
        <v>0.36831503769543</v>
      </c>
      <c r="X625" s="17">
        <v>0.28113678923774099</v>
      </c>
      <c r="Y625" s="17">
        <v>0.36944609839551201</v>
      </c>
      <c r="Z625" s="17">
        <v>0.33936335138787799</v>
      </c>
      <c r="AA625" s="17">
        <v>0.123246722959756</v>
      </c>
      <c r="AB625" s="17">
        <v>0.28751445255421898</v>
      </c>
      <c r="AC625" s="17">
        <v>0.27623693243018099</v>
      </c>
      <c r="AD625" s="17">
        <v>0.501295447851551</v>
      </c>
      <c r="AE625" s="17"/>
      <c r="AF625" s="17">
        <v>0.29471625993092398</v>
      </c>
      <c r="AG625" s="17">
        <v>0.28965556477571802</v>
      </c>
      <c r="AH625" s="17">
        <v>0.33133066052001497</v>
      </c>
      <c r="AI625" s="17">
        <v>0.400754956902864</v>
      </c>
      <c r="AJ625" s="17">
        <v>0.39132803697600699</v>
      </c>
      <c r="AK625" s="17"/>
      <c r="AL625" s="17">
        <v>0.30847936757123801</v>
      </c>
      <c r="AM625" s="17">
        <v>0.31226618098160902</v>
      </c>
      <c r="AN625" s="17">
        <v>0.34493269606608501</v>
      </c>
      <c r="AO625" s="17">
        <v>0.27492300214801402</v>
      </c>
      <c r="AP625" s="17"/>
      <c r="AQ625" s="17">
        <v>0.28404504043968198</v>
      </c>
      <c r="AR625" s="17">
        <v>0.36368073997078298</v>
      </c>
      <c r="AS625" s="17"/>
      <c r="AT625" s="17">
        <v>0.30709913749118001</v>
      </c>
      <c r="AU625" s="17">
        <v>0.33174409599035698</v>
      </c>
      <c r="AV625" s="17"/>
      <c r="AW625" s="17">
        <v>0.30161564505559502</v>
      </c>
      <c r="AX625" s="17">
        <v>0.34044532061800997</v>
      </c>
      <c r="AY625" s="17">
        <v>0.29810323766124103</v>
      </c>
      <c r="AZ625" s="17"/>
      <c r="BA625" s="17">
        <v>0.32338288151623801</v>
      </c>
      <c r="BB625" s="17">
        <v>0.33766592863197398</v>
      </c>
      <c r="BC625" s="17">
        <v>0.32829416809391698</v>
      </c>
      <c r="BD625" s="17">
        <v>0.18656052894717001</v>
      </c>
      <c r="BE625" s="17">
        <v>0.30601289827099698</v>
      </c>
      <c r="BF625" s="17"/>
      <c r="BG625" s="17">
        <v>0.320316026307087</v>
      </c>
      <c r="BH625" s="17">
        <v>0.30943401301832801</v>
      </c>
      <c r="BI625" s="17"/>
      <c r="BJ625" s="17">
        <v>0.31706566723403501</v>
      </c>
      <c r="BK625" s="17">
        <v>0.30592711434807801</v>
      </c>
      <c r="BL625" s="17"/>
      <c r="BM625" s="17">
        <v>0.28077689791140498</v>
      </c>
      <c r="BN625" s="17">
        <v>0.26815914831153598</v>
      </c>
      <c r="BO625" s="17">
        <v>0.35677238925236698</v>
      </c>
      <c r="BP625" s="17">
        <v>0.38632747196810602</v>
      </c>
      <c r="BQ625" s="17">
        <v>0.23847658210650299</v>
      </c>
      <c r="BR625" s="17"/>
      <c r="BS625" s="17">
        <v>0.27897903537304802</v>
      </c>
      <c r="BT625" s="17"/>
      <c r="BU625" s="17">
        <v>0.209591491258798</v>
      </c>
      <c r="BV625" s="17">
        <v>0.382277476229685</v>
      </c>
      <c r="BW625" s="17">
        <v>0.52231048881909903</v>
      </c>
      <c r="BX625" s="17">
        <v>0.244291550576613</v>
      </c>
      <c r="BY625" s="17">
        <v>0.25991561812222502</v>
      </c>
      <c r="BZ625" s="17"/>
      <c r="CA625" s="17">
        <v>0.31634691439201901</v>
      </c>
      <c r="CB625" s="17"/>
      <c r="CC625" s="17">
        <v>0.32304093257496602</v>
      </c>
      <c r="CD625" s="17">
        <v>0.31659978498409702</v>
      </c>
      <c r="CE625" s="17"/>
      <c r="CF625" s="17">
        <v>0.34189579353237598</v>
      </c>
      <c r="CG625" s="17"/>
      <c r="CH625" s="17">
        <v>0.28576564713764002</v>
      </c>
      <c r="CI625" s="17">
        <v>0.35346989424046099</v>
      </c>
    </row>
    <row r="626" spans="2:87" x14ac:dyDescent="0.35">
      <c r="B626" t="s">
        <v>159</v>
      </c>
      <c r="C626" s="17">
        <v>0.119879098383868</v>
      </c>
      <c r="D626" s="17">
        <v>0.16182219355164901</v>
      </c>
      <c r="E626" s="17">
        <v>8.2199253934819E-2</v>
      </c>
      <c r="F626" s="17"/>
      <c r="G626" s="17">
        <v>8.8145502628717204E-2</v>
      </c>
      <c r="H626" s="17">
        <v>0.106709648949864</v>
      </c>
      <c r="I626" s="17">
        <v>0.14710154358153901</v>
      </c>
      <c r="J626" s="17">
        <v>0.122625356846949</v>
      </c>
      <c r="K626" s="17">
        <v>0.13494404059642501</v>
      </c>
      <c r="L626" s="17">
        <v>0.11810043096958101</v>
      </c>
      <c r="M626" s="17"/>
      <c r="N626" s="17">
        <v>0.127938156532862</v>
      </c>
      <c r="O626" s="17">
        <v>0.12460643193114899</v>
      </c>
      <c r="P626" s="17">
        <v>0.10498296588467999</v>
      </c>
      <c r="Q626" s="17">
        <v>0.119926419173885</v>
      </c>
      <c r="R626" s="17"/>
      <c r="S626" s="17">
        <v>5.6113039001282498E-2</v>
      </c>
      <c r="T626" s="17">
        <v>0.13770333953212299</v>
      </c>
      <c r="U626" s="17">
        <v>0.151182462525705</v>
      </c>
      <c r="V626" s="17">
        <v>0.15664428999233401</v>
      </c>
      <c r="W626" s="17">
        <v>8.7693657197222594E-2</v>
      </c>
      <c r="X626" s="17">
        <v>7.3286401746024799E-2</v>
      </c>
      <c r="Y626" s="17">
        <v>0.12792966439206199</v>
      </c>
      <c r="Z626" s="17">
        <v>5.5600090733659902E-2</v>
      </c>
      <c r="AA626" s="17">
        <v>0.173724709896214</v>
      </c>
      <c r="AB626" s="17">
        <v>0.121907377066653</v>
      </c>
      <c r="AC626" s="17">
        <v>0.101154656534525</v>
      </c>
      <c r="AD626" s="17">
        <v>0.20989309834970901</v>
      </c>
      <c r="AE626" s="17"/>
      <c r="AF626" s="17">
        <v>0.125430321711134</v>
      </c>
      <c r="AG626" s="17">
        <v>0.11713324868800901</v>
      </c>
      <c r="AH626" s="17">
        <v>0.16652963927513501</v>
      </c>
      <c r="AI626" s="17">
        <v>0.110376777561405</v>
      </c>
      <c r="AJ626" s="17">
        <v>8.0473200957228402E-2</v>
      </c>
      <c r="AK626" s="17"/>
      <c r="AL626" s="17">
        <v>0.15985672728509501</v>
      </c>
      <c r="AM626" s="17">
        <v>0.108965622212053</v>
      </c>
      <c r="AN626" s="17">
        <v>8.8427696919785803E-2</v>
      </c>
      <c r="AO626" s="17">
        <v>3.2842877533251401E-2</v>
      </c>
      <c r="AP626" s="17"/>
      <c r="AQ626" s="17">
        <v>0.14041235783620801</v>
      </c>
      <c r="AR626" s="17">
        <v>8.6091556928739696E-2</v>
      </c>
      <c r="AS626" s="17"/>
      <c r="AT626" s="17">
        <v>0.13251363216536699</v>
      </c>
      <c r="AU626" s="17">
        <v>0.13358598466905899</v>
      </c>
      <c r="AV626" s="17"/>
      <c r="AW626" s="17">
        <v>0.139620958079721</v>
      </c>
      <c r="AX626" s="17">
        <v>0.16418112051164099</v>
      </c>
      <c r="AY626" s="17">
        <v>9.0203992274226194E-2</v>
      </c>
      <c r="AZ626" s="17"/>
      <c r="BA626" s="17">
        <v>5.9194951064138197E-2</v>
      </c>
      <c r="BB626" s="17">
        <v>0.160467839770219</v>
      </c>
      <c r="BC626" s="17">
        <v>0.12528203604886901</v>
      </c>
      <c r="BD626" s="17">
        <v>0.11763281334197</v>
      </c>
      <c r="BE626" s="17">
        <v>0.13034155951092199</v>
      </c>
      <c r="BF626" s="17"/>
      <c r="BG626" s="17">
        <v>0.118434019459075</v>
      </c>
      <c r="BH626" s="17">
        <v>0.120983240133506</v>
      </c>
      <c r="BI626" s="17"/>
      <c r="BJ626" s="17">
        <v>0.117861314620442</v>
      </c>
      <c r="BK626" s="17">
        <v>0.133579812847433</v>
      </c>
      <c r="BL626" s="17"/>
      <c r="BM626" s="17">
        <v>6.1049847948012902E-2</v>
      </c>
      <c r="BN626" s="17">
        <v>0.148685587460023</v>
      </c>
      <c r="BO626" s="17">
        <v>0.10705077750684699</v>
      </c>
      <c r="BP626" s="17">
        <v>0</v>
      </c>
      <c r="BQ626" s="17">
        <v>0.225915711278172</v>
      </c>
      <c r="BR626" s="17"/>
      <c r="BS626" s="17">
        <v>0.15276896787223099</v>
      </c>
      <c r="BT626" s="17"/>
      <c r="BU626" s="17">
        <v>0.16972404810234601</v>
      </c>
      <c r="BV626" s="17">
        <v>0.11092299923703899</v>
      </c>
      <c r="BW626" s="17">
        <v>0</v>
      </c>
      <c r="BX626" s="17">
        <v>0.16794405736557999</v>
      </c>
      <c r="BY626" s="17">
        <v>3.82018289166988E-2</v>
      </c>
      <c r="BZ626" s="17"/>
      <c r="CA626" s="17">
        <v>0.112215920306887</v>
      </c>
      <c r="CB626" s="17"/>
      <c r="CC626" s="17">
        <v>0.102898935874236</v>
      </c>
      <c r="CD626" s="17">
        <v>0.18999063135446501</v>
      </c>
      <c r="CE626" s="17"/>
      <c r="CF626" s="17">
        <v>0.139605263847807</v>
      </c>
      <c r="CG626" s="17"/>
      <c r="CH626" s="17">
        <v>0.17649763388312301</v>
      </c>
      <c r="CI626" s="17">
        <v>5.6157814899503299E-2</v>
      </c>
    </row>
    <row r="627" spans="2:87" x14ac:dyDescent="0.35">
      <c r="B627" t="s">
        <v>160</v>
      </c>
      <c r="C627" s="17">
        <v>7.2967824948759502E-2</v>
      </c>
      <c r="D627" s="17">
        <v>5.5091929680854003E-2</v>
      </c>
      <c r="E627" s="17">
        <v>8.9858661467189405E-2</v>
      </c>
      <c r="F627" s="17"/>
      <c r="G627" s="17">
        <v>2.4214410195759699E-2</v>
      </c>
      <c r="H627" s="17">
        <v>7.04549249034193E-2</v>
      </c>
      <c r="I627" s="17">
        <v>5.1855122945492403E-2</v>
      </c>
      <c r="J627" s="17">
        <v>6.7607789464021004E-2</v>
      </c>
      <c r="K627" s="17">
        <v>0.162790645419188</v>
      </c>
      <c r="L627" s="17">
        <v>7.7637772775055597E-2</v>
      </c>
      <c r="M627" s="17"/>
      <c r="N627" s="17">
        <v>3.6055315189069098E-2</v>
      </c>
      <c r="O627" s="17">
        <v>7.1272731857830396E-2</v>
      </c>
      <c r="P627" s="17">
        <v>0.115886113836799</v>
      </c>
      <c r="Q627" s="17">
        <v>7.2993235453837096E-2</v>
      </c>
      <c r="R627" s="17"/>
      <c r="S627" s="17">
        <v>8.8563802852554399E-2</v>
      </c>
      <c r="T627" s="17">
        <v>3.5336094807993101E-2</v>
      </c>
      <c r="U627" s="17">
        <v>4.0169271116675197E-2</v>
      </c>
      <c r="V627" s="17">
        <v>6.6922056724183401E-2</v>
      </c>
      <c r="W627" s="17">
        <v>4.6042598944741199E-2</v>
      </c>
      <c r="X627" s="17">
        <v>2.1091756394661099E-2</v>
      </c>
      <c r="Y627" s="17">
        <v>6.5385967385675398E-2</v>
      </c>
      <c r="Z627" s="17">
        <v>0.10371792926532999</v>
      </c>
      <c r="AA627" s="17">
        <v>8.8060508566754306E-2</v>
      </c>
      <c r="AB627" s="17">
        <v>0.24156431952828999</v>
      </c>
      <c r="AC627" s="17">
        <v>0.128756410247963</v>
      </c>
      <c r="AD627" s="17">
        <v>0</v>
      </c>
      <c r="AE627" s="17"/>
      <c r="AF627" s="17">
        <v>0.113268020103874</v>
      </c>
      <c r="AG627" s="17">
        <v>9.1930884344651506E-2</v>
      </c>
      <c r="AH627" s="17">
        <v>2.5223831187448E-2</v>
      </c>
      <c r="AI627" s="17">
        <v>0</v>
      </c>
      <c r="AJ627" s="17">
        <v>8.3891779922072196E-2</v>
      </c>
      <c r="AK627" s="17"/>
      <c r="AL627" s="17">
        <v>5.4701698432270802E-2</v>
      </c>
      <c r="AM627" s="17">
        <v>9.1088412843856006E-2</v>
      </c>
      <c r="AN627" s="17">
        <v>7.6037147595447094E-2</v>
      </c>
      <c r="AO627" s="17">
        <v>6.0254780933708098E-2</v>
      </c>
      <c r="AP627" s="17"/>
      <c r="AQ627" s="17">
        <v>8.4375571160896001E-2</v>
      </c>
      <c r="AR627" s="17">
        <v>5.41963435409102E-2</v>
      </c>
      <c r="AS627" s="17"/>
      <c r="AT627" s="17">
        <v>5.2306471846295798E-2</v>
      </c>
      <c r="AU627" s="17">
        <v>9.9187036496078795E-2</v>
      </c>
      <c r="AV627" s="17"/>
      <c r="AW627" s="17">
        <v>9.5598254156875104E-2</v>
      </c>
      <c r="AX627" s="17">
        <v>8.2614034135877701E-2</v>
      </c>
      <c r="AY627" s="17">
        <v>5.44525224467972E-2</v>
      </c>
      <c r="AZ627" s="17"/>
      <c r="BA627" s="17">
        <v>5.6807355853479798E-2</v>
      </c>
      <c r="BB627" s="17">
        <v>0.102531368512653</v>
      </c>
      <c r="BC627" s="17">
        <v>3.8706450829847E-2</v>
      </c>
      <c r="BD627" s="17">
        <v>0.135418183443718</v>
      </c>
      <c r="BE627" s="17">
        <v>4.5562635854625597E-2</v>
      </c>
      <c r="BF627" s="17"/>
      <c r="BG627" s="17">
        <v>5.7574056369107597E-2</v>
      </c>
      <c r="BH627" s="17">
        <v>8.4729744856003E-2</v>
      </c>
      <c r="BI627" s="17"/>
      <c r="BJ627" s="17">
        <v>7.2740231318245696E-2</v>
      </c>
      <c r="BK627" s="17">
        <v>7.7176938386204194E-2</v>
      </c>
      <c r="BL627" s="17"/>
      <c r="BM627" s="17">
        <v>6.8510692806539E-2</v>
      </c>
      <c r="BN627" s="17">
        <v>0.105485571514899</v>
      </c>
      <c r="BO627" s="17">
        <v>4.4153684843118803E-2</v>
      </c>
      <c r="BP627" s="17">
        <v>0</v>
      </c>
      <c r="BQ627" s="17">
        <v>0.14136023988996399</v>
      </c>
      <c r="BR627" s="17"/>
      <c r="BS627" s="17">
        <v>0.147543946603964</v>
      </c>
      <c r="BT627" s="17"/>
      <c r="BU627" s="17">
        <v>5.2022005862577499E-2</v>
      </c>
      <c r="BV627" s="17">
        <v>2.64795411952796E-2</v>
      </c>
      <c r="BW627" s="17">
        <v>0</v>
      </c>
      <c r="BX627" s="17">
        <v>0.194972768466459</v>
      </c>
      <c r="BY627" s="17">
        <v>8.0748343316555393E-2</v>
      </c>
      <c r="BZ627" s="17"/>
      <c r="CA627" s="17">
        <v>8.9070021280740597E-2</v>
      </c>
      <c r="CB627" s="17"/>
      <c r="CC627" s="17">
        <v>6.7906065144906699E-2</v>
      </c>
      <c r="CD627" s="17">
        <v>8.4531374372192505E-2</v>
      </c>
      <c r="CE627" s="17"/>
      <c r="CF627" s="17">
        <v>6.0663260259546499E-2</v>
      </c>
      <c r="CG627" s="17"/>
      <c r="CH627" s="17">
        <v>7.1636730611065499E-2</v>
      </c>
      <c r="CI627" s="17">
        <v>5.2809151412697299E-2</v>
      </c>
    </row>
    <row r="628" spans="2:87" x14ac:dyDescent="0.35">
      <c r="B628" t="s">
        <v>161</v>
      </c>
      <c r="C628" s="17">
        <v>0.24590253157333999</v>
      </c>
      <c r="D628" s="17">
        <v>0.209433135783515</v>
      </c>
      <c r="E628" s="17">
        <v>0.27753425786299302</v>
      </c>
      <c r="F628" s="17"/>
      <c r="G628" s="17">
        <v>0.200545913062217</v>
      </c>
      <c r="H628" s="17">
        <v>0.17611168620578699</v>
      </c>
      <c r="I628" s="17">
        <v>0.278235820403124</v>
      </c>
      <c r="J628" s="17">
        <v>0.26209002276291499</v>
      </c>
      <c r="K628" s="17">
        <v>0.22759098431503999</v>
      </c>
      <c r="L628" s="17">
        <v>0.29717597788523897</v>
      </c>
      <c r="M628" s="17"/>
      <c r="N628" s="17">
        <v>0.17709572461446699</v>
      </c>
      <c r="O628" s="17">
        <v>0.29424996351111699</v>
      </c>
      <c r="P628" s="17">
        <v>0.210946740322421</v>
      </c>
      <c r="Q628" s="17">
        <v>0.29220868932560801</v>
      </c>
      <c r="R628" s="17"/>
      <c r="S628" s="17">
        <v>0.17944704499060599</v>
      </c>
      <c r="T628" s="17">
        <v>0.276578764234375</v>
      </c>
      <c r="U628" s="17">
        <v>0.16224540730366399</v>
      </c>
      <c r="V628" s="17">
        <v>0.18753198049790101</v>
      </c>
      <c r="W628" s="17">
        <v>0.28592349235569903</v>
      </c>
      <c r="X628" s="17">
        <v>0.353632885682309</v>
      </c>
      <c r="Y628" s="17">
        <v>0.25603693681403999</v>
      </c>
      <c r="Z628" s="17">
        <v>0.333605723809897</v>
      </c>
      <c r="AA628" s="17">
        <v>0.35783800866892201</v>
      </c>
      <c r="AB628" s="17">
        <v>0.11257103132160901</v>
      </c>
      <c r="AC628" s="17">
        <v>0.20880978366837599</v>
      </c>
      <c r="AD628" s="17">
        <v>0.22030678199809201</v>
      </c>
      <c r="AE628" s="17"/>
      <c r="AF628" s="17">
        <v>0.25542385209026602</v>
      </c>
      <c r="AG628" s="17">
        <v>0.25428307359604702</v>
      </c>
      <c r="AH628" s="17">
        <v>0.306017957876842</v>
      </c>
      <c r="AI628" s="17">
        <v>0.129943332644677</v>
      </c>
      <c r="AJ628" s="17">
        <v>0.11000776985359</v>
      </c>
      <c r="AK628" s="17"/>
      <c r="AL628" s="17">
        <v>0.26521767152384401</v>
      </c>
      <c r="AM628" s="17">
        <v>0.24138183706726399</v>
      </c>
      <c r="AN628" s="17">
        <v>0.16416378015230701</v>
      </c>
      <c r="AO628" s="17">
        <v>0.38481805621947102</v>
      </c>
      <c r="AP628" s="17"/>
      <c r="AQ628" s="17">
        <v>0.25592952054321899</v>
      </c>
      <c r="AR628" s="17">
        <v>0.22940309044582199</v>
      </c>
      <c r="AS628" s="17"/>
      <c r="AT628" s="17">
        <v>0.23054346048012</v>
      </c>
      <c r="AU628" s="17">
        <v>0.26282984867752301</v>
      </c>
      <c r="AV628" s="17"/>
      <c r="AW628" s="17">
        <v>0.28149750000812201</v>
      </c>
      <c r="AX628" s="17">
        <v>0.15169673064624101</v>
      </c>
      <c r="AY628" s="17">
        <v>0.26439902160661299</v>
      </c>
      <c r="AZ628" s="17"/>
      <c r="BA628" s="17">
        <v>0.19937007457217401</v>
      </c>
      <c r="BB628" s="17">
        <v>0.19790178192371899</v>
      </c>
      <c r="BC628" s="17">
        <v>0.26164670645335603</v>
      </c>
      <c r="BD628" s="17">
        <v>0.37819048800718003</v>
      </c>
      <c r="BE628" s="17">
        <v>0.414666811299855</v>
      </c>
      <c r="BF628" s="17"/>
      <c r="BG628" s="17">
        <v>0.27336947973310599</v>
      </c>
      <c r="BH628" s="17">
        <v>0.224915854874911</v>
      </c>
      <c r="BI628" s="17"/>
      <c r="BJ628" s="17">
        <v>0.239195583864411</v>
      </c>
      <c r="BK628" s="17">
        <v>0.27548774641193302</v>
      </c>
      <c r="BL628" s="17"/>
      <c r="BM628" s="17">
        <v>0.32572751415894702</v>
      </c>
      <c r="BN628" s="17">
        <v>0.24512953884132199</v>
      </c>
      <c r="BO628" s="17">
        <v>0.212443003007528</v>
      </c>
      <c r="BP628" s="17">
        <v>0.21771205367377799</v>
      </c>
      <c r="BQ628" s="17">
        <v>0.24756049161434901</v>
      </c>
      <c r="BR628" s="17"/>
      <c r="BS628" s="17">
        <v>0.20613163789215999</v>
      </c>
      <c r="BT628" s="17"/>
      <c r="BU628" s="17">
        <v>0.27710677479211598</v>
      </c>
      <c r="BV628" s="17">
        <v>0.18938434319188499</v>
      </c>
      <c r="BW628" s="17">
        <v>0.129401652336747</v>
      </c>
      <c r="BX628" s="17">
        <v>0.214545252152781</v>
      </c>
      <c r="BY628" s="17">
        <v>0.47978114280797501</v>
      </c>
      <c r="BZ628" s="17"/>
      <c r="CA628" s="17">
        <v>0.232235975421972</v>
      </c>
      <c r="CB628" s="17"/>
      <c r="CC628" s="17">
        <v>0.24054170631697999</v>
      </c>
      <c r="CD628" s="17">
        <v>0.225050333254218</v>
      </c>
      <c r="CE628" s="17"/>
      <c r="CF628" s="17">
        <v>0.202655189712176</v>
      </c>
      <c r="CG628" s="17"/>
      <c r="CH628" s="17">
        <v>0.233420610879577</v>
      </c>
      <c r="CI628" s="17">
        <v>0.116552316626924</v>
      </c>
    </row>
    <row r="629" spans="2:87" x14ac:dyDescent="0.35"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  <c r="BA629" s="17"/>
      <c r="BB629" s="17"/>
      <c r="BC629" s="17"/>
      <c r="BD629" s="17"/>
      <c r="BE629" s="17"/>
      <c r="BF629" s="17"/>
      <c r="BG629" s="17"/>
      <c r="BH629" s="17"/>
      <c r="BI629" s="17"/>
      <c r="BJ629" s="17"/>
      <c r="BK629" s="17"/>
      <c r="BL629" s="17"/>
      <c r="BM629" s="17"/>
      <c r="BN629" s="17"/>
      <c r="BO629" s="17"/>
      <c r="BP629" s="17"/>
      <c r="BQ629" s="17"/>
      <c r="BR629" s="17"/>
      <c r="BS629" s="17"/>
      <c r="BT629" s="17"/>
      <c r="BU629" s="17"/>
      <c r="BV629" s="17"/>
      <c r="BW629" s="17"/>
      <c r="BX629" s="17"/>
      <c r="BY629" s="17"/>
      <c r="BZ629" s="17"/>
      <c r="CA629" s="17"/>
      <c r="CB629" s="17"/>
      <c r="CC629" s="17"/>
      <c r="CD629" s="17"/>
      <c r="CE629" s="17"/>
      <c r="CF629" s="17"/>
      <c r="CG629" s="17"/>
      <c r="CH629" s="17"/>
      <c r="CI629" s="17"/>
    </row>
    <row r="630" spans="2:87" x14ac:dyDescent="0.35">
      <c r="B630" s="6" t="s">
        <v>253</v>
      </c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  <c r="BA630" s="17"/>
      <c r="BB630" s="17"/>
      <c r="BC630" s="17"/>
      <c r="BD630" s="17"/>
      <c r="BE630" s="17"/>
      <c r="BF630" s="17"/>
      <c r="BG630" s="17"/>
      <c r="BH630" s="17"/>
      <c r="BI630" s="17"/>
      <c r="BJ630" s="17"/>
      <c r="BK630" s="17"/>
      <c r="BL630" s="17"/>
      <c r="BM630" s="17"/>
      <c r="BN630" s="17"/>
      <c r="BO630" s="17"/>
      <c r="BP630" s="17"/>
      <c r="BQ630" s="17"/>
      <c r="BR630" s="17"/>
      <c r="BS630" s="17"/>
      <c r="BT630" s="17"/>
      <c r="BU630" s="17"/>
      <c r="BV630" s="17"/>
      <c r="BW630" s="17"/>
      <c r="BX630" s="17"/>
      <c r="BY630" s="17"/>
      <c r="BZ630" s="17"/>
      <c r="CA630" s="17"/>
      <c r="CB630" s="17"/>
      <c r="CC630" s="17"/>
      <c r="CD630" s="17"/>
      <c r="CE630" s="17"/>
      <c r="CF630" s="17"/>
      <c r="CG630" s="17"/>
      <c r="CH630" s="17"/>
      <c r="CI630" s="17"/>
    </row>
    <row r="631" spans="2:87" x14ac:dyDescent="0.35">
      <c r="B631" s="24" t="s">
        <v>117</v>
      </c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  <c r="BA631" s="17"/>
      <c r="BB631" s="17"/>
      <c r="BC631" s="17"/>
      <c r="BD631" s="17"/>
      <c r="BE631" s="17"/>
      <c r="BF631" s="17"/>
      <c r="BG631" s="17"/>
      <c r="BH631" s="17"/>
      <c r="BI631" s="17"/>
      <c r="BJ631" s="17"/>
      <c r="BK631" s="17"/>
      <c r="BL631" s="17"/>
      <c r="BM631" s="17"/>
      <c r="BN631" s="17"/>
      <c r="BO631" s="17"/>
      <c r="BP631" s="17"/>
      <c r="BQ631" s="17"/>
      <c r="BR631" s="17"/>
      <c r="BS631" s="17"/>
      <c r="BT631" s="17"/>
      <c r="BU631" s="17"/>
      <c r="BV631" s="17"/>
      <c r="BW631" s="17"/>
      <c r="BX631" s="17"/>
      <c r="BY631" s="17"/>
      <c r="BZ631" s="17"/>
      <c r="CA631" s="17"/>
      <c r="CB631" s="17"/>
      <c r="CC631" s="17"/>
      <c r="CD631" s="17"/>
      <c r="CE631" s="17"/>
      <c r="CF631" s="17"/>
      <c r="CG631" s="17"/>
      <c r="CH631" s="17"/>
      <c r="CI631" s="17"/>
    </row>
    <row r="632" spans="2:87" x14ac:dyDescent="0.35">
      <c r="B632" t="s">
        <v>235</v>
      </c>
      <c r="C632" s="17">
        <v>0.463333296362411</v>
      </c>
      <c r="D632" s="17">
        <v>0.40871648827007501</v>
      </c>
      <c r="E632" s="17">
        <v>0.51555713880871701</v>
      </c>
      <c r="F632" s="17"/>
      <c r="G632" s="17">
        <v>0.41133690423389302</v>
      </c>
      <c r="H632" s="17">
        <v>0.44817051249279899</v>
      </c>
      <c r="I632" s="17">
        <v>0.46454074840767001</v>
      </c>
      <c r="J632" s="17">
        <v>0.45926318562803597</v>
      </c>
      <c r="K632" s="17">
        <v>0.51066233026138597</v>
      </c>
      <c r="L632" s="17">
        <v>0.48109764562037499</v>
      </c>
      <c r="M632" s="17"/>
      <c r="N632" s="17">
        <v>0.47227672377711</v>
      </c>
      <c r="O632" s="17">
        <v>0.47166363452771198</v>
      </c>
      <c r="P632" s="17">
        <v>0.42985190032064402</v>
      </c>
      <c r="Q632" s="17">
        <v>0.47260785322541898</v>
      </c>
      <c r="R632" s="17"/>
      <c r="S632" s="17">
        <v>0.499741293417508</v>
      </c>
      <c r="T632" s="17">
        <v>0.46692247372652801</v>
      </c>
      <c r="U632" s="17">
        <v>0.46467357180588098</v>
      </c>
      <c r="V632" s="17">
        <v>0.43849974372947498</v>
      </c>
      <c r="W632" s="17">
        <v>0.40190705937508803</v>
      </c>
      <c r="X632" s="17">
        <v>0.50246502464336396</v>
      </c>
      <c r="Y632" s="17">
        <v>0.399741484373343</v>
      </c>
      <c r="Z632" s="17">
        <v>0.41074709720646202</v>
      </c>
      <c r="AA632" s="17">
        <v>0.49036777228400702</v>
      </c>
      <c r="AB632" s="17">
        <v>0.45306115246713802</v>
      </c>
      <c r="AC632" s="17">
        <v>0.45361525909847999</v>
      </c>
      <c r="AD632" s="17">
        <v>0.56314229228855395</v>
      </c>
      <c r="AE632" s="17"/>
      <c r="AF632" s="17">
        <v>0.43343494247763098</v>
      </c>
      <c r="AG632" s="17">
        <v>0.47850076051993701</v>
      </c>
      <c r="AH632" s="17">
        <v>0.48108646460689197</v>
      </c>
      <c r="AI632" s="17">
        <v>0.49727524159673497</v>
      </c>
      <c r="AJ632" s="17">
        <v>0.41102455666961002</v>
      </c>
      <c r="AK632" s="17"/>
      <c r="AL632" s="17">
        <v>0.44955079359928501</v>
      </c>
      <c r="AM632" s="17">
        <v>0.48729406271718501</v>
      </c>
      <c r="AN632" s="17">
        <v>0.46385531271602498</v>
      </c>
      <c r="AO632" s="17">
        <v>0.399709430142003</v>
      </c>
      <c r="AP632" s="17"/>
      <c r="AQ632" s="17">
        <v>0.460362060812256</v>
      </c>
      <c r="AR632" s="17">
        <v>0.46764459437641198</v>
      </c>
      <c r="AS632" s="17"/>
      <c r="AT632" s="17">
        <v>0.45027626453837299</v>
      </c>
      <c r="AU632" s="17">
        <v>0.47794596363979203</v>
      </c>
      <c r="AV632" s="17"/>
      <c r="AW632" s="17">
        <v>0.46418794011395997</v>
      </c>
      <c r="AX632" s="17">
        <v>0.46116748389334</v>
      </c>
      <c r="AY632" s="17">
        <v>0.46595577070019301</v>
      </c>
      <c r="AZ632" s="17"/>
      <c r="BA632" s="17">
        <v>0.49834303434968702</v>
      </c>
      <c r="BB632" s="17">
        <v>0.44898465985559699</v>
      </c>
      <c r="BC632" s="17">
        <v>0.44362635271286899</v>
      </c>
      <c r="BD632" s="17">
        <v>0.47000011997284602</v>
      </c>
      <c r="BE632" s="17">
        <v>0.47285331770620198</v>
      </c>
      <c r="BF632" s="17"/>
      <c r="BG632" s="17">
        <v>0.41158713572878602</v>
      </c>
      <c r="BH632" s="17">
        <v>0.50109712548448004</v>
      </c>
      <c r="BI632" s="17"/>
      <c r="BJ632" s="17">
        <v>0.45192616451448903</v>
      </c>
      <c r="BK632" s="17">
        <v>0.50847571461932695</v>
      </c>
      <c r="BL632" s="17"/>
      <c r="BM632" s="17">
        <v>0.49479720171645503</v>
      </c>
      <c r="BN632" s="17">
        <v>0.39973840868962501</v>
      </c>
      <c r="BO632" s="17">
        <v>0.49908094810666098</v>
      </c>
      <c r="BP632" s="17">
        <v>0.48774175844551898</v>
      </c>
      <c r="BQ632" s="17">
        <v>0.34838595442419101</v>
      </c>
      <c r="BR632" s="17"/>
      <c r="BS632" s="17">
        <v>0.41476057335045802</v>
      </c>
      <c r="BT632" s="17"/>
      <c r="BU632" s="17">
        <v>0.42424239196792901</v>
      </c>
      <c r="BV632" s="17">
        <v>0.48960617081901597</v>
      </c>
      <c r="BW632" s="17">
        <v>0.54486624117986104</v>
      </c>
      <c r="BX632" s="17">
        <v>0.38078951644869902</v>
      </c>
      <c r="BY632" s="17">
        <v>0.42438166144178102</v>
      </c>
      <c r="BZ632" s="17"/>
      <c r="CA632" s="17">
        <v>0.44957031963800098</v>
      </c>
      <c r="CB632" s="17"/>
      <c r="CC632" s="17">
        <v>0.484357321512914</v>
      </c>
      <c r="CD632" s="17">
        <v>0.41590442335779598</v>
      </c>
      <c r="CE632" s="17"/>
      <c r="CF632" s="17">
        <v>0.58905429084098004</v>
      </c>
      <c r="CG632" s="17"/>
      <c r="CH632" s="17">
        <v>0.47858584835126899</v>
      </c>
      <c r="CI632" s="17">
        <v>0.45376199563407899</v>
      </c>
    </row>
    <row r="633" spans="2:87" x14ac:dyDescent="0.35">
      <c r="B633" t="s">
        <v>236</v>
      </c>
      <c r="C633" s="17">
        <v>0.35808645181731902</v>
      </c>
      <c r="D633" s="17">
        <v>0.32346011949803799</v>
      </c>
      <c r="E633" s="17">
        <v>0.39210930004675298</v>
      </c>
      <c r="F633" s="17"/>
      <c r="G633" s="17">
        <v>0.185391839065189</v>
      </c>
      <c r="H633" s="17">
        <v>0.267794395261579</v>
      </c>
      <c r="I633" s="17">
        <v>0.33876584840498503</v>
      </c>
      <c r="J633" s="17">
        <v>0.362366099823974</v>
      </c>
      <c r="K633" s="17">
        <v>0.45387744051461898</v>
      </c>
      <c r="L633" s="17">
        <v>0.49552257297631203</v>
      </c>
      <c r="M633" s="17"/>
      <c r="N633" s="17">
        <v>0.365352034579915</v>
      </c>
      <c r="O633" s="17">
        <v>0.32400409732975999</v>
      </c>
      <c r="P633" s="17">
        <v>0.39663086351927301</v>
      </c>
      <c r="Q633" s="17">
        <v>0.34858259026286598</v>
      </c>
      <c r="R633" s="17"/>
      <c r="S633" s="17">
        <v>0.38136897685041699</v>
      </c>
      <c r="T633" s="17">
        <v>0.340142741437999</v>
      </c>
      <c r="U633" s="17">
        <v>0.34838108504626403</v>
      </c>
      <c r="V633" s="17">
        <v>0.37814565469895201</v>
      </c>
      <c r="W633" s="17">
        <v>0.29442489058308302</v>
      </c>
      <c r="X633" s="17">
        <v>0.31135463203501601</v>
      </c>
      <c r="Y633" s="17">
        <v>0.36375817748950601</v>
      </c>
      <c r="Z633" s="17">
        <v>0.34190654143351401</v>
      </c>
      <c r="AA633" s="17">
        <v>0.35813279214326699</v>
      </c>
      <c r="AB633" s="17">
        <v>0.402068741711268</v>
      </c>
      <c r="AC633" s="17">
        <v>0.39522692643095197</v>
      </c>
      <c r="AD633" s="17">
        <v>0.39437356256539602</v>
      </c>
      <c r="AE633" s="17"/>
      <c r="AF633" s="17">
        <v>0.40920611242510302</v>
      </c>
      <c r="AG633" s="17">
        <v>0.36050334630790798</v>
      </c>
      <c r="AH633" s="17">
        <v>0.33227360567342301</v>
      </c>
      <c r="AI633" s="17">
        <v>0.35942477011236701</v>
      </c>
      <c r="AJ633" s="17">
        <v>0.34714667252153297</v>
      </c>
      <c r="AK633" s="17"/>
      <c r="AL633" s="17">
        <v>0.37323134466203201</v>
      </c>
      <c r="AM633" s="17">
        <v>0.37088950175700502</v>
      </c>
      <c r="AN633" s="17">
        <v>0.33652119421871202</v>
      </c>
      <c r="AO633" s="17">
        <v>0.24680697014539499</v>
      </c>
      <c r="AP633" s="17"/>
      <c r="AQ633" s="17">
        <v>0.36947914937882398</v>
      </c>
      <c r="AR633" s="17">
        <v>0.34155551256934702</v>
      </c>
      <c r="AS633" s="17"/>
      <c r="AT633" s="17">
        <v>0.327100061723126</v>
      </c>
      <c r="AU633" s="17">
        <v>0.49838310860596302</v>
      </c>
      <c r="AV633" s="17"/>
      <c r="AW633" s="17">
        <v>0.440048060528483</v>
      </c>
      <c r="AX633" s="17">
        <v>0.33741829621879199</v>
      </c>
      <c r="AY633" s="17">
        <v>0.30673139601222799</v>
      </c>
      <c r="AZ633" s="17"/>
      <c r="BA633" s="17">
        <v>0.32133333335957398</v>
      </c>
      <c r="BB633" s="17">
        <v>0.37529250685177701</v>
      </c>
      <c r="BC633" s="17">
        <v>0.368508757330193</v>
      </c>
      <c r="BD633" s="17">
        <v>0.33732830538960101</v>
      </c>
      <c r="BE633" s="17">
        <v>0.41661698206658498</v>
      </c>
      <c r="BF633" s="17"/>
      <c r="BG633" s="17">
        <v>0.31949500817121701</v>
      </c>
      <c r="BH633" s="17">
        <v>0.38625010039684898</v>
      </c>
      <c r="BI633" s="17"/>
      <c r="BJ633" s="17">
        <v>0.32954742744186399</v>
      </c>
      <c r="BK633" s="17">
        <v>0.45781529652437802</v>
      </c>
      <c r="BL633" s="17"/>
      <c r="BM633" s="17">
        <v>0.306585802956583</v>
      </c>
      <c r="BN633" s="17">
        <v>0.39418477884418901</v>
      </c>
      <c r="BO633" s="17">
        <v>0.353184745345272</v>
      </c>
      <c r="BP633" s="17">
        <v>0.35454584412599699</v>
      </c>
      <c r="BQ633" s="17">
        <v>0.32562100835453101</v>
      </c>
      <c r="BR633" s="17"/>
      <c r="BS633" s="17">
        <v>0.359027553294126</v>
      </c>
      <c r="BT633" s="17"/>
      <c r="BU633" s="17">
        <v>0.37596028835233902</v>
      </c>
      <c r="BV633" s="17">
        <v>0.32170596168993199</v>
      </c>
      <c r="BW633" s="17">
        <v>0.40631164185619001</v>
      </c>
      <c r="BX633" s="17">
        <v>0.36298002974028198</v>
      </c>
      <c r="BY633" s="17">
        <v>0.28779484574625303</v>
      </c>
      <c r="BZ633" s="17"/>
      <c r="CA633" s="17">
        <v>0.31184086179840298</v>
      </c>
      <c r="CB633" s="17"/>
      <c r="CC633" s="17">
        <v>0.395256626401642</v>
      </c>
      <c r="CD633" s="17">
        <v>0.22773958284979201</v>
      </c>
      <c r="CE633" s="17"/>
      <c r="CF633" s="17">
        <v>1</v>
      </c>
      <c r="CG633" s="17"/>
      <c r="CH633" s="17">
        <v>0.39237834234298602</v>
      </c>
      <c r="CI633" s="17">
        <v>0.29058672925579698</v>
      </c>
    </row>
    <row r="634" spans="2:87" x14ac:dyDescent="0.35">
      <c r="B634" t="s">
        <v>237</v>
      </c>
      <c r="C634" s="17">
        <v>0.301386046877681</v>
      </c>
      <c r="D634" s="17">
        <v>0.31416248434585797</v>
      </c>
      <c r="E634" s="17">
        <v>0.285682032116713</v>
      </c>
      <c r="F634" s="17"/>
      <c r="G634" s="17">
        <v>0.366929664111038</v>
      </c>
      <c r="H634" s="17">
        <v>0.34792525321885598</v>
      </c>
      <c r="I634" s="17">
        <v>0.29057961233456903</v>
      </c>
      <c r="J634" s="17">
        <v>0.31942955789814398</v>
      </c>
      <c r="K634" s="17">
        <v>0.28266283406417803</v>
      </c>
      <c r="L634" s="17">
        <v>0.226097615137723</v>
      </c>
      <c r="M634" s="17"/>
      <c r="N634" s="17">
        <v>0.32633449217975902</v>
      </c>
      <c r="O634" s="17">
        <v>0.30257723276558501</v>
      </c>
      <c r="P634" s="17">
        <v>0.27037564903068401</v>
      </c>
      <c r="Q634" s="17">
        <v>0.30465583052600398</v>
      </c>
      <c r="R634" s="17"/>
      <c r="S634" s="17">
        <v>0.34723531287393899</v>
      </c>
      <c r="T634" s="17">
        <v>0.30721822769266699</v>
      </c>
      <c r="U634" s="17">
        <v>0.25678356407351399</v>
      </c>
      <c r="V634" s="17">
        <v>0.30839587864510998</v>
      </c>
      <c r="W634" s="17">
        <v>0.31985928295527999</v>
      </c>
      <c r="X634" s="17">
        <v>0.30252758942394598</v>
      </c>
      <c r="Y634" s="17">
        <v>0.30134889876911702</v>
      </c>
      <c r="Z634" s="17">
        <v>0.24232247703481399</v>
      </c>
      <c r="AA634" s="17">
        <v>0.30616241302701103</v>
      </c>
      <c r="AB634" s="17">
        <v>0.264268899989693</v>
      </c>
      <c r="AC634" s="17">
        <v>0.27826596969912798</v>
      </c>
      <c r="AD634" s="17">
        <v>0.32520111155634901</v>
      </c>
      <c r="AE634" s="17"/>
      <c r="AF634" s="17">
        <v>0.30609133512867098</v>
      </c>
      <c r="AG634" s="17">
        <v>0.29230423984722298</v>
      </c>
      <c r="AH634" s="17">
        <v>0.31576822128302501</v>
      </c>
      <c r="AI634" s="17">
        <v>0.34420616620354499</v>
      </c>
      <c r="AJ634" s="17">
        <v>0.27600810208293203</v>
      </c>
      <c r="AK634" s="17"/>
      <c r="AL634" s="17">
        <v>0.26505765199340398</v>
      </c>
      <c r="AM634" s="17">
        <v>0.29751463282774698</v>
      </c>
      <c r="AN634" s="17">
        <v>0.367372012923252</v>
      </c>
      <c r="AO634" s="17">
        <v>0.36514424566572401</v>
      </c>
      <c r="AP634" s="17"/>
      <c r="AQ634" s="17">
        <v>0.29383278561833498</v>
      </c>
      <c r="AR634" s="17">
        <v>0.31234591852601001</v>
      </c>
      <c r="AS634" s="17"/>
      <c r="AT634" s="17">
        <v>0.304045824722318</v>
      </c>
      <c r="AU634" s="17">
        <v>0.234363491055436</v>
      </c>
      <c r="AV634" s="17"/>
      <c r="AW634" s="17">
        <v>0.26255267263225601</v>
      </c>
      <c r="AX634" s="17">
        <v>0.30451729105590303</v>
      </c>
      <c r="AY634" s="17">
        <v>0.32256722527993897</v>
      </c>
      <c r="AZ634" s="17"/>
      <c r="BA634" s="17">
        <v>0.33859443537815098</v>
      </c>
      <c r="BB634" s="17">
        <v>0.29320367702857703</v>
      </c>
      <c r="BC634" s="17">
        <v>0.29437964300349301</v>
      </c>
      <c r="BD634" s="17">
        <v>0.26473523314749098</v>
      </c>
      <c r="BE634" s="17">
        <v>0.278223187174725</v>
      </c>
      <c r="BF634" s="17"/>
      <c r="BG634" s="17">
        <v>0.331823290828207</v>
      </c>
      <c r="BH634" s="17">
        <v>0.27917325146600602</v>
      </c>
      <c r="BI634" s="17"/>
      <c r="BJ634" s="17">
        <v>0.31032150711894702</v>
      </c>
      <c r="BK634" s="17">
        <v>0.270822911543738</v>
      </c>
      <c r="BL634" s="17"/>
      <c r="BM634" s="17">
        <v>0.35694041220795097</v>
      </c>
      <c r="BN634" s="17">
        <v>0.21645295244659901</v>
      </c>
      <c r="BO634" s="17">
        <v>0.34467346646492902</v>
      </c>
      <c r="BP634" s="17">
        <v>0.32920121488735998</v>
      </c>
      <c r="BQ634" s="17">
        <v>0.17502603637431899</v>
      </c>
      <c r="BR634" s="17"/>
      <c r="BS634" s="17">
        <v>0.23600000979581501</v>
      </c>
      <c r="BT634" s="17"/>
      <c r="BU634" s="17">
        <v>0.22258013406301</v>
      </c>
      <c r="BV634" s="17">
        <v>0.37417544351096599</v>
      </c>
      <c r="BW634" s="17">
        <v>0.34537070577225298</v>
      </c>
      <c r="BX634" s="17">
        <v>0.22044674976147</v>
      </c>
      <c r="BY634" s="17">
        <v>0.38048857187829099</v>
      </c>
      <c r="BZ634" s="17"/>
      <c r="CA634" s="17">
        <v>0.26861262073900499</v>
      </c>
      <c r="CB634" s="17"/>
      <c r="CC634" s="17">
        <v>0.31328814664862997</v>
      </c>
      <c r="CD634" s="17">
        <v>0.24454717726452099</v>
      </c>
      <c r="CE634" s="17"/>
      <c r="CF634" s="17">
        <v>0.28152982848965602</v>
      </c>
      <c r="CG634" s="17"/>
      <c r="CH634" s="17">
        <v>0.27824591386817898</v>
      </c>
      <c r="CI634" s="17">
        <v>0.39111974124577598</v>
      </c>
    </row>
    <row r="635" spans="2:87" x14ac:dyDescent="0.35">
      <c r="B635" t="s">
        <v>238</v>
      </c>
      <c r="C635" s="17">
        <v>0.26028555698783001</v>
      </c>
      <c r="D635" s="17">
        <v>0.25124342447599102</v>
      </c>
      <c r="E635" s="17">
        <v>0.26974284649012997</v>
      </c>
      <c r="F635" s="17"/>
      <c r="G635" s="17">
        <v>0.23525190247455799</v>
      </c>
      <c r="H635" s="17">
        <v>0.22452549699771901</v>
      </c>
      <c r="I635" s="17">
        <v>0.28087950374910903</v>
      </c>
      <c r="J635" s="17">
        <v>0.28570124636008398</v>
      </c>
      <c r="K635" s="17">
        <v>0.25474735471092702</v>
      </c>
      <c r="L635" s="17">
        <v>0.27264087480539601</v>
      </c>
      <c r="M635" s="17"/>
      <c r="N635" s="17">
        <v>0.248548031837098</v>
      </c>
      <c r="O635" s="17">
        <v>0.27229549251884799</v>
      </c>
      <c r="P635" s="17">
        <v>0.24375403663615</v>
      </c>
      <c r="Q635" s="17">
        <v>0.270667335397134</v>
      </c>
      <c r="R635" s="17"/>
      <c r="S635" s="17">
        <v>0.23748924521470199</v>
      </c>
      <c r="T635" s="17">
        <v>0.27488024395615701</v>
      </c>
      <c r="U635" s="17">
        <v>0.21657593871848199</v>
      </c>
      <c r="V635" s="17">
        <v>0.23199228586387899</v>
      </c>
      <c r="W635" s="17">
        <v>0.21896851567640699</v>
      </c>
      <c r="X635" s="17">
        <v>0.24879187936781999</v>
      </c>
      <c r="Y635" s="17">
        <v>0.27062983977420202</v>
      </c>
      <c r="Z635" s="17">
        <v>0.28866058683012902</v>
      </c>
      <c r="AA635" s="17">
        <v>0.32092537679653899</v>
      </c>
      <c r="AB635" s="17">
        <v>0.27788611211002401</v>
      </c>
      <c r="AC635" s="17">
        <v>0.28041623706021501</v>
      </c>
      <c r="AD635" s="17">
        <v>0.26067277537130201</v>
      </c>
      <c r="AE635" s="17"/>
      <c r="AF635" s="17">
        <v>0.26375187307220099</v>
      </c>
      <c r="AG635" s="17">
        <v>0.27766147158953203</v>
      </c>
      <c r="AH635" s="17">
        <v>0.26491421697116402</v>
      </c>
      <c r="AI635" s="17">
        <v>0.221740287992723</v>
      </c>
      <c r="AJ635" s="17">
        <v>0.24844416664796501</v>
      </c>
      <c r="AK635" s="17"/>
      <c r="AL635" s="17">
        <v>0.23715121798122199</v>
      </c>
      <c r="AM635" s="17">
        <v>0.26404677279135802</v>
      </c>
      <c r="AN635" s="17">
        <v>0.28237447627351397</v>
      </c>
      <c r="AO635" s="17">
        <v>0.31773995027769902</v>
      </c>
      <c r="AP635" s="17"/>
      <c r="AQ635" s="17">
        <v>0.24118301641597301</v>
      </c>
      <c r="AR635" s="17">
        <v>0.28800356986147102</v>
      </c>
      <c r="AS635" s="17"/>
      <c r="AT635" s="17">
        <v>0.25410686660794402</v>
      </c>
      <c r="AU635" s="17">
        <v>0.27690392425507399</v>
      </c>
      <c r="AV635" s="17"/>
      <c r="AW635" s="17">
        <v>0.270793614687588</v>
      </c>
      <c r="AX635" s="17">
        <v>0.269195308550151</v>
      </c>
      <c r="AY635" s="17">
        <v>0.241363692972623</v>
      </c>
      <c r="AZ635" s="17"/>
      <c r="BA635" s="17">
        <v>0.27250675875938701</v>
      </c>
      <c r="BB635" s="17">
        <v>0.26025290666506301</v>
      </c>
      <c r="BC635" s="17">
        <v>0.24171294272663599</v>
      </c>
      <c r="BD635" s="17">
        <v>0.32843675125314897</v>
      </c>
      <c r="BE635" s="17">
        <v>0.187602821295593</v>
      </c>
      <c r="BF635" s="17"/>
      <c r="BG635" s="17">
        <v>0.26046674556875599</v>
      </c>
      <c r="BH635" s="17">
        <v>0.26015332737842201</v>
      </c>
      <c r="BI635" s="17"/>
      <c r="BJ635" s="17">
        <v>0.26309419303041598</v>
      </c>
      <c r="BK635" s="17">
        <v>0.24758295337271299</v>
      </c>
      <c r="BL635" s="17"/>
      <c r="BM635" s="17">
        <v>0.20906015030584499</v>
      </c>
      <c r="BN635" s="17">
        <v>0.23959836896387099</v>
      </c>
      <c r="BO635" s="17">
        <v>0.28825920659487902</v>
      </c>
      <c r="BP635" s="17">
        <v>0.34082864298858501</v>
      </c>
      <c r="BQ635" s="17">
        <v>0.230434911852579</v>
      </c>
      <c r="BR635" s="17"/>
      <c r="BS635" s="17">
        <v>0.227195110393244</v>
      </c>
      <c r="BT635" s="17"/>
      <c r="BU635" s="17">
        <v>0.247714651655041</v>
      </c>
      <c r="BV635" s="17">
        <v>0.26872102580705498</v>
      </c>
      <c r="BW635" s="17">
        <v>0.32112668973459002</v>
      </c>
      <c r="BX635" s="17">
        <v>0.22130559006106501</v>
      </c>
      <c r="BY635" s="17">
        <v>0.184166455901563</v>
      </c>
      <c r="BZ635" s="17"/>
      <c r="CA635" s="17">
        <v>0.23519877077211099</v>
      </c>
      <c r="CB635" s="17"/>
      <c r="CC635" s="17">
        <v>0.267083330673835</v>
      </c>
      <c r="CD635" s="17">
        <v>0.23703838706449701</v>
      </c>
      <c r="CE635" s="17"/>
      <c r="CF635" s="17">
        <v>0.30158247797779902</v>
      </c>
      <c r="CG635" s="17"/>
      <c r="CH635" s="17">
        <v>0.27289031449600398</v>
      </c>
      <c r="CI635" s="17">
        <v>0.24799128665289699</v>
      </c>
    </row>
    <row r="636" spans="2:87" x14ac:dyDescent="0.35">
      <c r="B636" t="s">
        <v>239</v>
      </c>
      <c r="C636" s="17">
        <v>0.23986714580187901</v>
      </c>
      <c r="D636" s="17">
        <v>0.23891517996331399</v>
      </c>
      <c r="E636" s="17">
        <v>0.242217555163734</v>
      </c>
      <c r="F636" s="17"/>
      <c r="G636" s="17">
        <v>0.20431684696667701</v>
      </c>
      <c r="H636" s="17">
        <v>0.158740518145042</v>
      </c>
      <c r="I636" s="17">
        <v>0.18701996584547001</v>
      </c>
      <c r="J636" s="17">
        <v>0.245282655439755</v>
      </c>
      <c r="K636" s="17">
        <v>0.30894271467036899</v>
      </c>
      <c r="L636" s="17">
        <v>0.32215132374060002</v>
      </c>
      <c r="M636" s="17"/>
      <c r="N636" s="17">
        <v>0.20235348219109001</v>
      </c>
      <c r="O636" s="17">
        <v>0.219917983046829</v>
      </c>
      <c r="P636" s="17">
        <v>0.26737291393535301</v>
      </c>
      <c r="Q636" s="17">
        <v>0.27648056618740002</v>
      </c>
      <c r="R636" s="17"/>
      <c r="S636" s="17">
        <v>0.18313127784713601</v>
      </c>
      <c r="T636" s="17">
        <v>0.194912694920337</v>
      </c>
      <c r="U636" s="17">
        <v>0.27376934157374799</v>
      </c>
      <c r="V636" s="17">
        <v>0.25210278575912998</v>
      </c>
      <c r="W636" s="17">
        <v>0.296802127888454</v>
      </c>
      <c r="X636" s="17">
        <v>0.243460198984712</v>
      </c>
      <c r="Y636" s="17">
        <v>0.26952663139382999</v>
      </c>
      <c r="Z636" s="17">
        <v>0.28909592626873498</v>
      </c>
      <c r="AA636" s="17">
        <v>0.23180451054982201</v>
      </c>
      <c r="AB636" s="17">
        <v>0.236358640624283</v>
      </c>
      <c r="AC636" s="17">
        <v>0.28566171000226798</v>
      </c>
      <c r="AD636" s="17">
        <v>0.247539195009818</v>
      </c>
      <c r="AE636" s="17"/>
      <c r="AF636" s="17">
        <v>0.25908945262550298</v>
      </c>
      <c r="AG636" s="17">
        <v>0.25544952404710602</v>
      </c>
      <c r="AH636" s="17">
        <v>0.25216794616964899</v>
      </c>
      <c r="AI636" s="17">
        <v>0.17083690548111</v>
      </c>
      <c r="AJ636" s="17">
        <v>0.22357496752568801</v>
      </c>
      <c r="AK636" s="17"/>
      <c r="AL636" s="17">
        <v>0.235304272124185</v>
      </c>
      <c r="AM636" s="17">
        <v>0.253501597663496</v>
      </c>
      <c r="AN636" s="17">
        <v>0.247290215968616</v>
      </c>
      <c r="AO636" s="17">
        <v>0.164017820644933</v>
      </c>
      <c r="AP636" s="17"/>
      <c r="AQ636" s="17">
        <v>0.29587342370597403</v>
      </c>
      <c r="AR636" s="17">
        <v>0.15860137248178899</v>
      </c>
      <c r="AS636" s="17"/>
      <c r="AT636" s="17">
        <v>0.21563612206323499</v>
      </c>
      <c r="AU636" s="17">
        <v>0.32440661191322201</v>
      </c>
      <c r="AV636" s="17"/>
      <c r="AW636" s="17">
        <v>0.28026271342828701</v>
      </c>
      <c r="AX636" s="17">
        <v>0.247741607721774</v>
      </c>
      <c r="AY636" s="17">
        <v>0.20237973816083801</v>
      </c>
      <c r="AZ636" s="17"/>
      <c r="BA636" s="17">
        <v>0.17495063461337601</v>
      </c>
      <c r="BB636" s="17">
        <v>0.253011718112712</v>
      </c>
      <c r="BC636" s="17">
        <v>0.261038288157112</v>
      </c>
      <c r="BD636" s="17">
        <v>0.267275148053778</v>
      </c>
      <c r="BE636" s="17">
        <v>0.30779494856529799</v>
      </c>
      <c r="BF636" s="17"/>
      <c r="BG636" s="17">
        <v>0.22859378567709501</v>
      </c>
      <c r="BH636" s="17">
        <v>0.24809433097215999</v>
      </c>
      <c r="BI636" s="17"/>
      <c r="BJ636" s="17">
        <v>0.22461344746885201</v>
      </c>
      <c r="BK636" s="17">
        <v>0.300196044692915</v>
      </c>
      <c r="BL636" s="17"/>
      <c r="BM636" s="17">
        <v>0.249538457729445</v>
      </c>
      <c r="BN636" s="17">
        <v>0.349423353273697</v>
      </c>
      <c r="BO636" s="17">
        <v>0.16101662808061701</v>
      </c>
      <c r="BP636" s="17">
        <v>0.187523863688668</v>
      </c>
      <c r="BQ636" s="17">
        <v>0.43870585649061999</v>
      </c>
      <c r="BR636" s="17"/>
      <c r="BS636" s="17">
        <v>0.37589140228443102</v>
      </c>
      <c r="BT636" s="17"/>
      <c r="BU636" s="17">
        <v>0.30522486283584499</v>
      </c>
      <c r="BV636" s="17">
        <v>0.118552673403515</v>
      </c>
      <c r="BW636" s="17">
        <v>0.18171960743021301</v>
      </c>
      <c r="BX636" s="17">
        <v>0.44658769267347798</v>
      </c>
      <c r="BY636" s="17">
        <v>0.23101386006845101</v>
      </c>
      <c r="BZ636" s="17"/>
      <c r="CA636" s="17">
        <v>0.28484779061377502</v>
      </c>
      <c r="CB636" s="17"/>
      <c r="CC636" s="17">
        <v>0.240316611538195</v>
      </c>
      <c r="CD636" s="17">
        <v>0.24426483541505001</v>
      </c>
      <c r="CE636" s="17"/>
      <c r="CF636" s="17">
        <v>0.18009104921494501</v>
      </c>
      <c r="CG636" s="17"/>
      <c r="CH636" s="17">
        <v>0.278910533490072</v>
      </c>
      <c r="CI636" s="17">
        <v>0.14617467294546199</v>
      </c>
    </row>
    <row r="637" spans="2:87" x14ac:dyDescent="0.35">
      <c r="B637" t="s">
        <v>240</v>
      </c>
      <c r="C637" s="17">
        <v>0.20236377497713001</v>
      </c>
      <c r="D637" s="17">
        <v>0.20754518586761</v>
      </c>
      <c r="E637" s="17">
        <v>0.19746169482306</v>
      </c>
      <c r="F637" s="17"/>
      <c r="G637" s="17">
        <v>0.21144858802521699</v>
      </c>
      <c r="H637" s="17">
        <v>0.27950904427469497</v>
      </c>
      <c r="I637" s="17">
        <v>0.25419040309704799</v>
      </c>
      <c r="J637" s="17">
        <v>0.185246221469484</v>
      </c>
      <c r="K637" s="17">
        <v>0.131276228827438</v>
      </c>
      <c r="L637" s="17">
        <v>0.15277017091747899</v>
      </c>
      <c r="M637" s="17"/>
      <c r="N637" s="17">
        <v>0.18454403188127</v>
      </c>
      <c r="O637" s="17">
        <v>0.210737787007587</v>
      </c>
      <c r="P637" s="17">
        <v>0.18492514252387399</v>
      </c>
      <c r="Q637" s="17">
        <v>0.22900535013245399</v>
      </c>
      <c r="R637" s="17"/>
      <c r="S637" s="17">
        <v>0.17631068792892399</v>
      </c>
      <c r="T637" s="17">
        <v>0.190936801123259</v>
      </c>
      <c r="U637" s="17">
        <v>0.20699366165443001</v>
      </c>
      <c r="V637" s="17">
        <v>0.22499185548460501</v>
      </c>
      <c r="W637" s="17">
        <v>0.20786034062863301</v>
      </c>
      <c r="X637" s="17">
        <v>0.21142163285214</v>
      </c>
      <c r="Y637" s="17">
        <v>0.20382557868310799</v>
      </c>
      <c r="Z637" s="17">
        <v>0.21386700446842</v>
      </c>
      <c r="AA637" s="17">
        <v>0.217686984660455</v>
      </c>
      <c r="AB637" s="17">
        <v>0.21119825167525999</v>
      </c>
      <c r="AC637" s="17">
        <v>0.18446715031411001</v>
      </c>
      <c r="AD637" s="17">
        <v>0.18109967431306101</v>
      </c>
      <c r="AE637" s="17"/>
      <c r="AF637" s="17">
        <v>0.16577439586260101</v>
      </c>
      <c r="AG637" s="17">
        <v>0.22423165275915999</v>
      </c>
      <c r="AH637" s="17">
        <v>0.22864381826343499</v>
      </c>
      <c r="AI637" s="17">
        <v>0.19301710115967899</v>
      </c>
      <c r="AJ637" s="17">
        <v>0.19262459021495401</v>
      </c>
      <c r="AK637" s="17"/>
      <c r="AL637" s="17">
        <v>0.18091810068108499</v>
      </c>
      <c r="AM637" s="17">
        <v>0.210820598393203</v>
      </c>
      <c r="AN637" s="17">
        <v>0.20125141287863799</v>
      </c>
      <c r="AO637" s="17">
        <v>0.284713051614298</v>
      </c>
      <c r="AP637" s="17"/>
      <c r="AQ637" s="17">
        <v>0.19903888121382499</v>
      </c>
      <c r="AR637" s="17">
        <v>0.207188235251831</v>
      </c>
      <c r="AS637" s="17"/>
      <c r="AT637" s="17">
        <v>0.215422273282044</v>
      </c>
      <c r="AU637" s="17">
        <v>0.15006021144892501</v>
      </c>
      <c r="AV637" s="17"/>
      <c r="AW637" s="17">
        <v>0.152859949290123</v>
      </c>
      <c r="AX637" s="17">
        <v>0.21741135992886099</v>
      </c>
      <c r="AY637" s="17">
        <v>0.24388597186683</v>
      </c>
      <c r="AZ637" s="17"/>
      <c r="BA637" s="17">
        <v>0.19894528689433499</v>
      </c>
      <c r="BB637" s="17">
        <v>0.201671277437727</v>
      </c>
      <c r="BC637" s="17">
        <v>0.226282502899988</v>
      </c>
      <c r="BD637" s="17">
        <v>0.14236386324358899</v>
      </c>
      <c r="BE637" s="17">
        <v>0.189922394250436</v>
      </c>
      <c r="BF637" s="17"/>
      <c r="BG637" s="17">
        <v>0.15229132155243699</v>
      </c>
      <c r="BH637" s="17">
        <v>0.23890614936198701</v>
      </c>
      <c r="BI637" s="17"/>
      <c r="BJ637" s="17">
        <v>0.20461346287439899</v>
      </c>
      <c r="BK637" s="17">
        <v>0.19023397971565001</v>
      </c>
      <c r="BL637" s="17"/>
      <c r="BM637" s="17">
        <v>0.159914981884862</v>
      </c>
      <c r="BN637" s="17">
        <v>0.210860292215615</v>
      </c>
      <c r="BO637" s="17">
        <v>0.224263640017941</v>
      </c>
      <c r="BP637" s="17">
        <v>0.193800269973495</v>
      </c>
      <c r="BQ637" s="17">
        <v>0.169170517938322</v>
      </c>
      <c r="BR637" s="17"/>
      <c r="BS637" s="17">
        <v>0.18533030787089699</v>
      </c>
      <c r="BT637" s="17"/>
      <c r="BU637" s="17">
        <v>0.211330017988859</v>
      </c>
      <c r="BV637" s="17">
        <v>0.23263423260058</v>
      </c>
      <c r="BW637" s="17">
        <v>0.19475359757510899</v>
      </c>
      <c r="BX637" s="17">
        <v>0.19415847919606299</v>
      </c>
      <c r="BY637" s="17">
        <v>0.181859660398447</v>
      </c>
      <c r="BZ637" s="17"/>
      <c r="CA637" s="17">
        <v>0.21378981066274999</v>
      </c>
      <c r="CB637" s="17"/>
      <c r="CC637" s="17">
        <v>0.20780835190324901</v>
      </c>
      <c r="CD637" s="17">
        <v>0.18546310065395299</v>
      </c>
      <c r="CE637" s="17"/>
      <c r="CF637" s="17">
        <v>0.104153773106996</v>
      </c>
      <c r="CG637" s="17"/>
      <c r="CH637" s="17">
        <v>0.20547698155248301</v>
      </c>
      <c r="CI637" s="17">
        <v>0.25041728737616398</v>
      </c>
    </row>
    <row r="638" spans="2:87" x14ac:dyDescent="0.35">
      <c r="B638" t="s">
        <v>241</v>
      </c>
      <c r="C638" s="17">
        <v>0.201908939212013</v>
      </c>
      <c r="D638" s="17">
        <v>0.202321639904532</v>
      </c>
      <c r="E638" s="17">
        <v>0.20269959455432501</v>
      </c>
      <c r="F638" s="17"/>
      <c r="G638" s="17">
        <v>0.118904283985228</v>
      </c>
      <c r="H638" s="17">
        <v>0.14414386983917499</v>
      </c>
      <c r="I638" s="17">
        <v>0.16065058029088</v>
      </c>
      <c r="J638" s="17">
        <v>0.18810462576117701</v>
      </c>
      <c r="K638" s="17">
        <v>0.221666762335296</v>
      </c>
      <c r="L638" s="17">
        <v>0.33626227234644701</v>
      </c>
      <c r="M638" s="17"/>
      <c r="N638" s="17">
        <v>0.18677674933882801</v>
      </c>
      <c r="O638" s="17">
        <v>0.185200478060975</v>
      </c>
      <c r="P638" s="17">
        <v>0.21884062758974299</v>
      </c>
      <c r="Q638" s="17">
        <v>0.223562229315626</v>
      </c>
      <c r="R638" s="17"/>
      <c r="S638" s="17">
        <v>0.18904738432590501</v>
      </c>
      <c r="T638" s="17">
        <v>0.20134442692516799</v>
      </c>
      <c r="U638" s="17">
        <v>0.210931183468689</v>
      </c>
      <c r="V638" s="17">
        <v>0.19212254153887401</v>
      </c>
      <c r="W638" s="17">
        <v>0.167889582470236</v>
      </c>
      <c r="X638" s="17">
        <v>0.17135731826899001</v>
      </c>
      <c r="Y638" s="17">
        <v>0.20272486843599499</v>
      </c>
      <c r="Z638" s="17">
        <v>0.20026854344167599</v>
      </c>
      <c r="AA638" s="17">
        <v>0.19155558600978001</v>
      </c>
      <c r="AB638" s="17">
        <v>0.246216235945524</v>
      </c>
      <c r="AC638" s="17">
        <v>0.25200069309685103</v>
      </c>
      <c r="AD638" s="17">
        <v>0.26257280294441798</v>
      </c>
      <c r="AE638" s="17"/>
      <c r="AF638" s="17">
        <v>0.21738750207263699</v>
      </c>
      <c r="AG638" s="17">
        <v>0.21098598967280399</v>
      </c>
      <c r="AH638" s="17">
        <v>0.19537464540611099</v>
      </c>
      <c r="AI638" s="17">
        <v>0.192530394827891</v>
      </c>
      <c r="AJ638" s="17">
        <v>0.188230384680032</v>
      </c>
      <c r="AK638" s="17"/>
      <c r="AL638" s="17">
        <v>0.23231812981024499</v>
      </c>
      <c r="AM638" s="17">
        <v>0.178312969390821</v>
      </c>
      <c r="AN638" s="17">
        <v>0.209348221551688</v>
      </c>
      <c r="AO638" s="17">
        <v>0.13987182064773199</v>
      </c>
      <c r="AP638" s="17"/>
      <c r="AQ638" s="17">
        <v>0.22842346976158301</v>
      </c>
      <c r="AR638" s="17">
        <v>0.16343604099478601</v>
      </c>
      <c r="AS638" s="17"/>
      <c r="AT638" s="17">
        <v>0.182375118246762</v>
      </c>
      <c r="AU638" s="17">
        <v>0.31177331618072601</v>
      </c>
      <c r="AV638" s="17"/>
      <c r="AW638" s="17">
        <v>0.247988109713462</v>
      </c>
      <c r="AX638" s="17">
        <v>0.152762167548288</v>
      </c>
      <c r="AY638" s="17">
        <v>0.19348876602690401</v>
      </c>
      <c r="AZ638" s="17"/>
      <c r="BA638" s="17">
        <v>0.192749348298836</v>
      </c>
      <c r="BB638" s="17">
        <v>0.19836603651492399</v>
      </c>
      <c r="BC638" s="17">
        <v>0.20695213592117701</v>
      </c>
      <c r="BD638" s="17">
        <v>0.19529503600540801</v>
      </c>
      <c r="BE638" s="17">
        <v>0.24946526108110501</v>
      </c>
      <c r="BF638" s="17"/>
      <c r="BG638" s="17">
        <v>0.18370725048707101</v>
      </c>
      <c r="BH638" s="17">
        <v>0.215192349117697</v>
      </c>
      <c r="BI638" s="17"/>
      <c r="BJ638" s="17">
        <v>0.177935946181179</v>
      </c>
      <c r="BK638" s="17">
        <v>0.28962026413860698</v>
      </c>
      <c r="BL638" s="17"/>
      <c r="BM638" s="17">
        <v>0.17444935918396101</v>
      </c>
      <c r="BN638" s="17">
        <v>0.25503141551428898</v>
      </c>
      <c r="BO638" s="17">
        <v>0.194896009595387</v>
      </c>
      <c r="BP638" s="17">
        <v>0.116863576667704</v>
      </c>
      <c r="BQ638" s="17">
        <v>0.26877446542745298</v>
      </c>
      <c r="BR638" s="17"/>
      <c r="BS638" s="17">
        <v>0.245327698172189</v>
      </c>
      <c r="BT638" s="17"/>
      <c r="BU638" s="17">
        <v>0.24839927727429201</v>
      </c>
      <c r="BV638" s="17">
        <v>0.180747504341528</v>
      </c>
      <c r="BW638" s="17">
        <v>0.14993060805825201</v>
      </c>
      <c r="BX638" s="17">
        <v>0.25374337122090401</v>
      </c>
      <c r="BY638" s="17">
        <v>0.15611613298547</v>
      </c>
      <c r="BZ638" s="17"/>
      <c r="CA638" s="17">
        <v>0.24454494286977599</v>
      </c>
      <c r="CB638" s="17"/>
      <c r="CC638" s="17">
        <v>0.214111077798077</v>
      </c>
      <c r="CD638" s="17">
        <v>0.14594333346496199</v>
      </c>
      <c r="CE638" s="17"/>
      <c r="CF638" s="17">
        <v>0.143244236784312</v>
      </c>
      <c r="CG638" s="17"/>
      <c r="CH638" s="17">
        <v>0.213174028524488</v>
      </c>
      <c r="CI638" s="17">
        <v>0.13217829761049199</v>
      </c>
    </row>
    <row r="639" spans="2:87" x14ac:dyDescent="0.35">
      <c r="B639" t="s">
        <v>242</v>
      </c>
      <c r="C639" s="17">
        <v>0.16146938415468701</v>
      </c>
      <c r="D639" s="17">
        <v>0.18021139504257599</v>
      </c>
      <c r="E639" s="17">
        <v>0.14408724339099999</v>
      </c>
      <c r="F639" s="17"/>
      <c r="G639" s="17">
        <v>0.142420118701307</v>
      </c>
      <c r="H639" s="17">
        <v>0.202467371806687</v>
      </c>
      <c r="I639" s="17">
        <v>0.21057690720452599</v>
      </c>
      <c r="J639" s="17">
        <v>0.21243698560444199</v>
      </c>
      <c r="K639" s="17">
        <v>0.13880571825520599</v>
      </c>
      <c r="L639" s="17">
        <v>7.46216286968239E-2</v>
      </c>
      <c r="M639" s="17"/>
      <c r="N639" s="17">
        <v>0.18042035515548099</v>
      </c>
      <c r="O639" s="17">
        <v>0.18163270245038099</v>
      </c>
      <c r="P639" s="17">
        <v>0.15182008748971301</v>
      </c>
      <c r="Q639" s="17">
        <v>0.126889609008907</v>
      </c>
      <c r="R639" s="17"/>
      <c r="S639" s="17">
        <v>0.15361043830314999</v>
      </c>
      <c r="T639" s="17">
        <v>0.15910645043341801</v>
      </c>
      <c r="U639" s="17">
        <v>0.13986960844410301</v>
      </c>
      <c r="V639" s="17">
        <v>0.17419832214834899</v>
      </c>
      <c r="W639" s="17">
        <v>0.23627759828924899</v>
      </c>
      <c r="X639" s="17">
        <v>0.17386999244665399</v>
      </c>
      <c r="Y639" s="17">
        <v>0.193131181902022</v>
      </c>
      <c r="Z639" s="17">
        <v>0.191670153985114</v>
      </c>
      <c r="AA639" s="17">
        <v>0.153860332863826</v>
      </c>
      <c r="AB639" s="17">
        <v>0.12594773052904501</v>
      </c>
      <c r="AC639" s="17">
        <v>0.134818605829164</v>
      </c>
      <c r="AD639" s="17">
        <v>6.9522376203570602E-2</v>
      </c>
      <c r="AE639" s="17"/>
      <c r="AF639" s="17">
        <v>0.108362442471724</v>
      </c>
      <c r="AG639" s="17">
        <v>0.16163186842086799</v>
      </c>
      <c r="AH639" s="17">
        <v>0.15310903493480901</v>
      </c>
      <c r="AI639" s="17">
        <v>0.19573280062083601</v>
      </c>
      <c r="AJ639" s="17">
        <v>0.21466388599146299</v>
      </c>
      <c r="AK639" s="17"/>
      <c r="AL639" s="17">
        <v>0.162406947432638</v>
      </c>
      <c r="AM639" s="17">
        <v>0.16720337545969899</v>
      </c>
      <c r="AN639" s="17">
        <v>0.12035482440288001</v>
      </c>
      <c r="AO639" s="17">
        <v>0.233930541078511</v>
      </c>
      <c r="AP639" s="17"/>
      <c r="AQ639" s="17">
        <v>0.166644973468318</v>
      </c>
      <c r="AR639" s="17">
        <v>0.15395954269227699</v>
      </c>
      <c r="AS639" s="17"/>
      <c r="AT639" s="17">
        <v>0.196697321381861</v>
      </c>
      <c r="AU639" s="17">
        <v>8.9478962719024099E-2</v>
      </c>
      <c r="AV639" s="17"/>
      <c r="AW639" s="17">
        <v>0.130612171449976</v>
      </c>
      <c r="AX639" s="17">
        <v>0.21413437336011601</v>
      </c>
      <c r="AY639" s="17">
        <v>0.15679905192777999</v>
      </c>
      <c r="AZ639" s="17"/>
      <c r="BA639" s="17">
        <v>0.164788905769408</v>
      </c>
      <c r="BB639" s="17">
        <v>0.16959376800856901</v>
      </c>
      <c r="BC639" s="17">
        <v>0.161759716172971</v>
      </c>
      <c r="BD639" s="17">
        <v>0.143022871882172</v>
      </c>
      <c r="BE639" s="17">
        <v>0.13655105783945801</v>
      </c>
      <c r="BF639" s="17"/>
      <c r="BG639" s="17">
        <v>0.18779572054013099</v>
      </c>
      <c r="BH639" s="17">
        <v>0.14225668785999801</v>
      </c>
      <c r="BI639" s="17"/>
      <c r="BJ639" s="17">
        <v>0.17629011608102499</v>
      </c>
      <c r="BK639" s="17">
        <v>0.10791072316365199</v>
      </c>
      <c r="BL639" s="17"/>
      <c r="BM639" s="17">
        <v>0.17727266931136801</v>
      </c>
      <c r="BN639" s="17">
        <v>0.171544920283596</v>
      </c>
      <c r="BO639" s="17">
        <v>0.16285422459490101</v>
      </c>
      <c r="BP639" s="17">
        <v>0.18466234455816999</v>
      </c>
      <c r="BQ639" s="17">
        <v>0.17656458539123401</v>
      </c>
      <c r="BR639" s="17"/>
      <c r="BS639" s="17">
        <v>0.17573620780315799</v>
      </c>
      <c r="BT639" s="17"/>
      <c r="BU639" s="17">
        <v>0.16475750042471299</v>
      </c>
      <c r="BV639" s="17">
        <v>0.17244251179567299</v>
      </c>
      <c r="BW639" s="17">
        <v>0.19188183037050499</v>
      </c>
      <c r="BX639" s="17">
        <v>0.18470273167014101</v>
      </c>
      <c r="BY639" s="17">
        <v>0.15929473071917899</v>
      </c>
      <c r="BZ639" s="17"/>
      <c r="CA639" s="17">
        <v>0.19536348002328399</v>
      </c>
      <c r="CB639" s="17"/>
      <c r="CC639" s="17">
        <v>0.14093958969061399</v>
      </c>
      <c r="CD639" s="17">
        <v>0.24083733337857399</v>
      </c>
      <c r="CE639" s="17"/>
      <c r="CF639" s="17">
        <v>5.6678484832725598E-2</v>
      </c>
      <c r="CG639" s="17"/>
      <c r="CH639" s="17">
        <v>0.14718916653108499</v>
      </c>
      <c r="CI639" s="17">
        <v>0.224323868737902</v>
      </c>
    </row>
    <row r="640" spans="2:87" x14ac:dyDescent="0.35">
      <c r="B640" t="s">
        <v>243</v>
      </c>
      <c r="C640" s="17">
        <v>0.128152603871758</v>
      </c>
      <c r="D640" s="17">
        <v>0.138611406456014</v>
      </c>
      <c r="E640" s="17">
        <v>0.115600189180613</v>
      </c>
      <c r="F640" s="17"/>
      <c r="G640" s="17">
        <v>0.28021904731020603</v>
      </c>
      <c r="H640" s="17">
        <v>0.181547106805033</v>
      </c>
      <c r="I640" s="17">
        <v>0.15107170771301601</v>
      </c>
      <c r="J640" s="17">
        <v>6.9473450983469298E-2</v>
      </c>
      <c r="K640" s="17">
        <v>6.9911781773286705E-2</v>
      </c>
      <c r="L640" s="17">
        <v>5.0752261098306203E-2</v>
      </c>
      <c r="M640" s="17"/>
      <c r="N640" s="17">
        <v>0.157227313549852</v>
      </c>
      <c r="O640" s="17">
        <v>0.13535763046979399</v>
      </c>
      <c r="P640" s="17">
        <v>0.12984371631359501</v>
      </c>
      <c r="Q640" s="17">
        <v>8.9570474609908704E-2</v>
      </c>
      <c r="R640" s="17"/>
      <c r="S640" s="17">
        <v>0.20588359748136101</v>
      </c>
      <c r="T640" s="17">
        <v>0.118689696438198</v>
      </c>
      <c r="U640" s="17">
        <v>6.9368868546686696E-2</v>
      </c>
      <c r="V640" s="17">
        <v>0.125881420821225</v>
      </c>
      <c r="W640" s="17">
        <v>0.107531577864609</v>
      </c>
      <c r="X640" s="17">
        <v>0.13477595089834099</v>
      </c>
      <c r="Y640" s="17">
        <v>0.113925485222461</v>
      </c>
      <c r="Z640" s="17">
        <v>0.18933657497418299</v>
      </c>
      <c r="AA640" s="17">
        <v>0.119080157729756</v>
      </c>
      <c r="AB640" s="17">
        <v>0.115409480450106</v>
      </c>
      <c r="AC640" s="17">
        <v>0.103428894598756</v>
      </c>
      <c r="AD640" s="17">
        <v>6.6455486751132498E-2</v>
      </c>
      <c r="AE640" s="17"/>
      <c r="AF640" s="17">
        <v>8.3459236181086194E-2</v>
      </c>
      <c r="AG640" s="17">
        <v>0.117469958314315</v>
      </c>
      <c r="AH640" s="17">
        <v>0.101853225664521</v>
      </c>
      <c r="AI640" s="17">
        <v>0.21551680867687201</v>
      </c>
      <c r="AJ640" s="17">
        <v>0.18368249995109501</v>
      </c>
      <c r="AK640" s="17"/>
      <c r="AL640" s="17">
        <v>0.119052688454613</v>
      </c>
      <c r="AM640" s="17">
        <v>0.12523369977686299</v>
      </c>
      <c r="AN640" s="17">
        <v>0.151485099587538</v>
      </c>
      <c r="AO640" s="17">
        <v>0.13729431699334799</v>
      </c>
      <c r="AP640" s="17"/>
      <c r="AQ640" s="17">
        <v>0.101566449843075</v>
      </c>
      <c r="AR640" s="17">
        <v>0.166729428606438</v>
      </c>
      <c r="AS640" s="17"/>
      <c r="AT640" s="17">
        <v>0.14232951581488201</v>
      </c>
      <c r="AU640" s="17">
        <v>4.9162218530517499E-2</v>
      </c>
      <c r="AV640" s="17"/>
      <c r="AW640" s="17">
        <v>8.2381120305955194E-2</v>
      </c>
      <c r="AX640" s="17">
        <v>0.117642926813338</v>
      </c>
      <c r="AY640" s="17">
        <v>0.15915289304684799</v>
      </c>
      <c r="AZ640" s="17"/>
      <c r="BA640" s="17">
        <v>0.18276504765770801</v>
      </c>
      <c r="BB640" s="17">
        <v>0.12883848400102901</v>
      </c>
      <c r="BC640" s="17">
        <v>9.7218581329533094E-2</v>
      </c>
      <c r="BD640" s="17">
        <v>0.103375398295902</v>
      </c>
      <c r="BE640" s="17">
        <v>9.7173187722585999E-2</v>
      </c>
      <c r="BF640" s="17"/>
      <c r="BG640" s="17">
        <v>0.15419411122899901</v>
      </c>
      <c r="BH640" s="17">
        <v>0.10914777294560001</v>
      </c>
      <c r="BI640" s="17"/>
      <c r="BJ640" s="17">
        <v>0.144069657317213</v>
      </c>
      <c r="BK640" s="17">
        <v>7.1890764378533298E-2</v>
      </c>
      <c r="BL640" s="17"/>
      <c r="BM640" s="17">
        <v>0.16712992010799599</v>
      </c>
      <c r="BN640" s="17">
        <v>9.5195546978430801E-2</v>
      </c>
      <c r="BO640" s="17">
        <v>0.14942562377737501</v>
      </c>
      <c r="BP640" s="17">
        <v>0.139715121401563</v>
      </c>
      <c r="BQ640" s="17">
        <v>6.5235056696142005E-2</v>
      </c>
      <c r="BR640" s="17"/>
      <c r="BS640" s="17">
        <v>0.110956318926522</v>
      </c>
      <c r="BT640" s="17"/>
      <c r="BU640" s="17">
        <v>0.113162685200859</v>
      </c>
      <c r="BV640" s="17">
        <v>0.18757661324523001</v>
      </c>
      <c r="BW640" s="17">
        <v>9.9551574854328695E-2</v>
      </c>
      <c r="BX640" s="17">
        <v>6.9896777958358594E-2</v>
      </c>
      <c r="BY640" s="17">
        <v>0.16325719420149801</v>
      </c>
      <c r="BZ640" s="17"/>
      <c r="CA640" s="17">
        <v>0.15739222344940601</v>
      </c>
      <c r="CB640" s="17"/>
      <c r="CC640" s="17">
        <v>0.115348261571388</v>
      </c>
      <c r="CD640" s="17">
        <v>0.17221053117789001</v>
      </c>
      <c r="CE640" s="17"/>
      <c r="CF640" s="17">
        <v>5.1771115582407802E-2</v>
      </c>
      <c r="CG640" s="17"/>
      <c r="CH640" s="17">
        <v>0.116987684188119</v>
      </c>
      <c r="CI640" s="17">
        <v>0.15866693171431601</v>
      </c>
    </row>
    <row r="641" spans="2:87" x14ac:dyDescent="0.35">
      <c r="B641" t="s">
        <v>244</v>
      </c>
      <c r="C641" s="17">
        <v>0.12526385991636399</v>
      </c>
      <c r="D641" s="17">
        <v>0.13420692228666001</v>
      </c>
      <c r="E641" s="17">
        <v>0.117254916979826</v>
      </c>
      <c r="F641" s="17"/>
      <c r="G641" s="17">
        <v>4.9008730342101597E-2</v>
      </c>
      <c r="H641" s="17">
        <v>9.4993114898249895E-2</v>
      </c>
      <c r="I641" s="17">
        <v>9.7667728538114798E-2</v>
      </c>
      <c r="J641" s="17">
        <v>6.62915574028419E-2</v>
      </c>
      <c r="K641" s="17">
        <v>0.13253892553397201</v>
      </c>
      <c r="L641" s="17">
        <v>0.26660195867917402</v>
      </c>
      <c r="M641" s="17"/>
      <c r="N641" s="17">
        <v>9.9316104005538697E-2</v>
      </c>
      <c r="O641" s="17">
        <v>0.114426844878916</v>
      </c>
      <c r="P641" s="17">
        <v>0.15327935656292799</v>
      </c>
      <c r="Q641" s="17">
        <v>0.13800310080476799</v>
      </c>
      <c r="R641" s="17"/>
      <c r="S641" s="17">
        <v>9.8012089157827095E-2</v>
      </c>
      <c r="T641" s="17">
        <v>0.14509870234182401</v>
      </c>
      <c r="U641" s="17">
        <v>0.14564509772878401</v>
      </c>
      <c r="V641" s="17">
        <v>0.115988494548867</v>
      </c>
      <c r="W641" s="17">
        <v>0.12000107494804001</v>
      </c>
      <c r="X641" s="17">
        <v>8.8252646090837897E-2</v>
      </c>
      <c r="Y641" s="17">
        <v>0.126664908921023</v>
      </c>
      <c r="Z641" s="17">
        <v>0.13939432224360301</v>
      </c>
      <c r="AA641" s="17">
        <v>0.109515178754853</v>
      </c>
      <c r="AB641" s="17">
        <v>0.15230887948817001</v>
      </c>
      <c r="AC641" s="17">
        <v>0.20593600931795999</v>
      </c>
      <c r="AD641" s="17">
        <v>8.2061169575859003E-2</v>
      </c>
      <c r="AE641" s="17"/>
      <c r="AF641" s="17">
        <v>0.14735359767999601</v>
      </c>
      <c r="AG641" s="17">
        <v>0.128587891341269</v>
      </c>
      <c r="AH641" s="17">
        <v>0.135330908298952</v>
      </c>
      <c r="AI641" s="17">
        <v>0.108041048812623</v>
      </c>
      <c r="AJ641" s="17">
        <v>9.1463804885186004E-2</v>
      </c>
      <c r="AK641" s="17"/>
      <c r="AL641" s="17">
        <v>0.15386727474219999</v>
      </c>
      <c r="AM641" s="17">
        <v>0.110518686033117</v>
      </c>
      <c r="AN641" s="17">
        <v>8.8905470615068094E-2</v>
      </c>
      <c r="AO641" s="17">
        <v>0.140789634431774</v>
      </c>
      <c r="AP641" s="17"/>
      <c r="AQ641" s="17">
        <v>0.144446679525709</v>
      </c>
      <c r="AR641" s="17">
        <v>9.7429361207437601E-2</v>
      </c>
      <c r="AS641" s="17"/>
      <c r="AT641" s="17">
        <v>0.10100971255581399</v>
      </c>
      <c r="AU641" s="17">
        <v>0.24847310199488601</v>
      </c>
      <c r="AV641" s="17"/>
      <c r="AW641" s="17">
        <v>0.196695784633626</v>
      </c>
      <c r="AX641" s="17">
        <v>8.2960930703928501E-2</v>
      </c>
      <c r="AY641" s="17">
        <v>8.63626555743644E-2</v>
      </c>
      <c r="AZ641" s="17"/>
      <c r="BA641" s="17">
        <v>8.5593896573855202E-2</v>
      </c>
      <c r="BB641" s="17">
        <v>0.14002637718876301</v>
      </c>
      <c r="BC641" s="17">
        <v>0.12675804088118101</v>
      </c>
      <c r="BD641" s="17">
        <v>0.165075554606053</v>
      </c>
      <c r="BE641" s="17">
        <v>0.14851001930431099</v>
      </c>
      <c r="BF641" s="17"/>
      <c r="BG641" s="17">
        <v>0.114101276293555</v>
      </c>
      <c r="BH641" s="17">
        <v>0.13341020150636401</v>
      </c>
      <c r="BI641" s="17"/>
      <c r="BJ641" s="17">
        <v>0.105981675240615</v>
      </c>
      <c r="BK641" s="17">
        <v>0.19136031726976399</v>
      </c>
      <c r="BL641" s="17"/>
      <c r="BM641" s="17">
        <v>9.2499613790487295E-2</v>
      </c>
      <c r="BN641" s="17">
        <v>0.192301219688224</v>
      </c>
      <c r="BO641" s="17">
        <v>0.10655927554561501</v>
      </c>
      <c r="BP641" s="17">
        <v>0.12402945869260699</v>
      </c>
      <c r="BQ641" s="17">
        <v>0.14168285760531099</v>
      </c>
      <c r="BR641" s="17"/>
      <c r="BS641" s="17">
        <v>0.15786511836067399</v>
      </c>
      <c r="BT641" s="17"/>
      <c r="BU641" s="17">
        <v>0.19968719829338999</v>
      </c>
      <c r="BV641" s="17">
        <v>9.5434091643505595E-2</v>
      </c>
      <c r="BW641" s="17">
        <v>0.123114554020282</v>
      </c>
      <c r="BX641" s="17">
        <v>0.14760784691058601</v>
      </c>
      <c r="BY641" s="17">
        <v>7.8450565807164793E-2</v>
      </c>
      <c r="BZ641" s="17"/>
      <c r="CA641" s="17">
        <v>0.12444472352882199</v>
      </c>
      <c r="CB641" s="17"/>
      <c r="CC641" s="17">
        <v>0.13245623655498101</v>
      </c>
      <c r="CD641" s="17">
        <v>0.10777918507563999</v>
      </c>
      <c r="CE641" s="17"/>
      <c r="CF641" s="17">
        <v>0.107282361126606</v>
      </c>
      <c r="CG641" s="17"/>
      <c r="CH641" s="17">
        <v>0.14082175674515701</v>
      </c>
      <c r="CI641" s="17">
        <v>0.106336026646233</v>
      </c>
    </row>
    <row r="642" spans="2:87" x14ac:dyDescent="0.35">
      <c r="B642" t="s">
        <v>245</v>
      </c>
      <c r="C642" s="17">
        <v>7.7210650781313506E-2</v>
      </c>
      <c r="D642" s="17">
        <v>7.5181583082075898E-2</v>
      </c>
      <c r="E642" s="17">
        <v>7.8721296094162493E-2</v>
      </c>
      <c r="F642" s="17"/>
      <c r="G642" s="17">
        <v>6.7485590173914894E-2</v>
      </c>
      <c r="H642" s="17">
        <v>0.118808006721269</v>
      </c>
      <c r="I642" s="17">
        <v>6.46951223744857E-2</v>
      </c>
      <c r="J642" s="17">
        <v>0.102267259852291</v>
      </c>
      <c r="K642" s="17">
        <v>7.1845552057070203E-2</v>
      </c>
      <c r="L642" s="17">
        <v>4.3135504924867098E-2</v>
      </c>
      <c r="M642" s="17"/>
      <c r="N642" s="17">
        <v>8.14153436414745E-2</v>
      </c>
      <c r="O642" s="17">
        <v>7.2385530729194097E-2</v>
      </c>
      <c r="P642" s="17">
        <v>7.2890662849736707E-2</v>
      </c>
      <c r="Q642" s="17">
        <v>8.0711334543006094E-2</v>
      </c>
      <c r="R642" s="17"/>
      <c r="S642" s="17">
        <v>8.1360356185760194E-2</v>
      </c>
      <c r="T642" s="17">
        <v>0.100133964797734</v>
      </c>
      <c r="U642" s="17">
        <v>6.8053006400247099E-2</v>
      </c>
      <c r="V642" s="17">
        <v>9.6812321107156402E-2</v>
      </c>
      <c r="W642" s="17">
        <v>7.7152288674791694E-2</v>
      </c>
      <c r="X642" s="17">
        <v>8.0291380548077898E-2</v>
      </c>
      <c r="Y642" s="17">
        <v>4.4655308704827902E-2</v>
      </c>
      <c r="Z642" s="17">
        <v>0.108756081011516</v>
      </c>
      <c r="AA642" s="17">
        <v>7.9979800161914694E-2</v>
      </c>
      <c r="AB642" s="17">
        <v>5.27234565324868E-2</v>
      </c>
      <c r="AC642" s="17">
        <v>3.3242271008167103E-2</v>
      </c>
      <c r="AD642" s="17">
        <v>9.6322962298057299E-2</v>
      </c>
      <c r="AE642" s="17"/>
      <c r="AF642" s="17">
        <v>9.7168053535765006E-2</v>
      </c>
      <c r="AG642" s="17">
        <v>8.3639130732720807E-2</v>
      </c>
      <c r="AH642" s="17">
        <v>6.0629521708544E-2</v>
      </c>
      <c r="AI642" s="17">
        <v>8.0351960701183306E-2</v>
      </c>
      <c r="AJ642" s="17">
        <v>5.0240482216315697E-2</v>
      </c>
      <c r="AK642" s="17"/>
      <c r="AL642" s="17">
        <v>4.7921826672471801E-2</v>
      </c>
      <c r="AM642" s="17">
        <v>7.5076740019577898E-2</v>
      </c>
      <c r="AN642" s="17">
        <v>0.12635663153808899</v>
      </c>
      <c r="AO642" s="17">
        <v>0.133745079803644</v>
      </c>
      <c r="AP642" s="17"/>
      <c r="AQ642" s="17">
        <v>7.2830933587772595E-2</v>
      </c>
      <c r="AR642" s="17">
        <v>8.3565672360606399E-2</v>
      </c>
      <c r="AS642" s="17"/>
      <c r="AT642" s="17">
        <v>9.0147859615199499E-2</v>
      </c>
      <c r="AU642" s="17">
        <v>3.9087348057712197E-2</v>
      </c>
      <c r="AV642" s="17"/>
      <c r="AW642" s="17">
        <v>3.3392699077469397E-2</v>
      </c>
      <c r="AX642" s="17">
        <v>4.4266856100735198E-2</v>
      </c>
      <c r="AY642" s="17">
        <v>0.14752996652994099</v>
      </c>
      <c r="AZ642" s="17"/>
      <c r="BA642" s="17">
        <v>9.5771508624316506E-2</v>
      </c>
      <c r="BB642" s="17">
        <v>7.37612048882655E-2</v>
      </c>
      <c r="BC642" s="17">
        <v>7.2649915219639802E-2</v>
      </c>
      <c r="BD642" s="17">
        <v>7.0773220659070504E-2</v>
      </c>
      <c r="BE642" s="17">
        <v>4.5366805807721601E-2</v>
      </c>
      <c r="BF642" s="17"/>
      <c r="BG642" s="17">
        <v>8.1428774450618399E-2</v>
      </c>
      <c r="BH642" s="17">
        <v>7.4132306426623898E-2</v>
      </c>
      <c r="BI642" s="17"/>
      <c r="BJ642" s="17">
        <v>8.0543906776607999E-2</v>
      </c>
      <c r="BK642" s="17">
        <v>6.1835616406898997E-2</v>
      </c>
      <c r="BL642" s="17"/>
      <c r="BM642" s="17">
        <v>6.9106416207342494E-2</v>
      </c>
      <c r="BN642" s="17">
        <v>4.45318460666079E-2</v>
      </c>
      <c r="BO642" s="17">
        <v>9.5900925505986306E-2</v>
      </c>
      <c r="BP642" s="17">
        <v>6.3913541591831297E-2</v>
      </c>
      <c r="BQ642" s="17">
        <v>8.20895101734508E-2</v>
      </c>
      <c r="BR642" s="17"/>
      <c r="BS642" s="17">
        <v>5.9897807000510797E-2</v>
      </c>
      <c r="BT642" s="17"/>
      <c r="BU642" s="17">
        <v>3.7806535941764599E-2</v>
      </c>
      <c r="BV642" s="17">
        <v>0.10366850608912601</v>
      </c>
      <c r="BW642" s="17">
        <v>5.38890104435127E-2</v>
      </c>
      <c r="BX642" s="17">
        <v>8.0570766220631904E-2</v>
      </c>
      <c r="BY642" s="17">
        <v>6.8565491809504595E-2</v>
      </c>
      <c r="BZ642" s="17"/>
      <c r="CA642" s="17">
        <v>8.2738971899155495E-2</v>
      </c>
      <c r="CB642" s="17"/>
      <c r="CC642" s="17">
        <v>7.5031741163653298E-2</v>
      </c>
      <c r="CD642" s="17">
        <v>8.7963333300208502E-2</v>
      </c>
      <c r="CE642" s="17"/>
      <c r="CF642" s="17">
        <v>2.5926058198185099E-2</v>
      </c>
      <c r="CG642" s="17"/>
      <c r="CH642" s="17">
        <v>7.7999487443725396E-2</v>
      </c>
      <c r="CI642" s="17">
        <v>9.9776480947239898E-2</v>
      </c>
    </row>
    <row r="643" spans="2:87" x14ac:dyDescent="0.35">
      <c r="B643" t="s">
        <v>246</v>
      </c>
      <c r="C643" s="17">
        <v>5.2891428927127303E-2</v>
      </c>
      <c r="D643" s="17">
        <v>5.8581251448603398E-2</v>
      </c>
      <c r="E643" s="17">
        <v>4.6773358713079603E-2</v>
      </c>
      <c r="F643" s="17"/>
      <c r="G643" s="17">
        <v>0.186923798483667</v>
      </c>
      <c r="H643" s="17">
        <v>9.3152595536846905E-2</v>
      </c>
      <c r="I643" s="17">
        <v>2.8550612916467499E-2</v>
      </c>
      <c r="J643" s="17">
        <v>2.4981189094832101E-2</v>
      </c>
      <c r="K643" s="17">
        <v>9.1962945670465493E-3</v>
      </c>
      <c r="L643" s="17">
        <v>1.9520215780135001E-3</v>
      </c>
      <c r="M643" s="17"/>
      <c r="N643" s="17">
        <v>7.5772155921133497E-2</v>
      </c>
      <c r="O643" s="17">
        <v>6.3402955255604604E-2</v>
      </c>
      <c r="P643" s="17">
        <v>4.2556442237043697E-2</v>
      </c>
      <c r="Q643" s="17">
        <v>2.7073895776928501E-2</v>
      </c>
      <c r="R643" s="17"/>
      <c r="S643" s="17">
        <v>6.3581328957986002E-2</v>
      </c>
      <c r="T643" s="17">
        <v>3.5124734624977103E-2</v>
      </c>
      <c r="U643" s="17">
        <v>5.4012678319953503E-2</v>
      </c>
      <c r="V643" s="17">
        <v>3.6137110141056097E-2</v>
      </c>
      <c r="W643" s="17">
        <v>9.3960557653778795E-2</v>
      </c>
      <c r="X643" s="17">
        <v>6.6210671684528405E-2</v>
      </c>
      <c r="Y643" s="17">
        <v>3.0970778128864299E-2</v>
      </c>
      <c r="Z643" s="17">
        <v>4.1344064827342597E-2</v>
      </c>
      <c r="AA643" s="17">
        <v>7.3610337221888505E-2</v>
      </c>
      <c r="AB643" s="17">
        <v>5.1599578469767898E-2</v>
      </c>
      <c r="AC643" s="17">
        <v>1.60678009804094E-2</v>
      </c>
      <c r="AD643" s="17">
        <v>5.47192559790875E-2</v>
      </c>
      <c r="AE643" s="17"/>
      <c r="AF643" s="17">
        <v>7.4102276450737206E-2</v>
      </c>
      <c r="AG643" s="17">
        <v>2.5297935620809599E-2</v>
      </c>
      <c r="AH643" s="17">
        <v>5.4367332304573898E-2</v>
      </c>
      <c r="AI643" s="17">
        <v>2.2668009218944001E-2</v>
      </c>
      <c r="AJ643" s="17">
        <v>0.13608476702561201</v>
      </c>
      <c r="AK643" s="17"/>
      <c r="AL643" s="17">
        <v>4.6768065160713801E-2</v>
      </c>
      <c r="AM643" s="17">
        <v>5.0598420683011597E-2</v>
      </c>
      <c r="AN643" s="17">
        <v>6.6983913186754396E-2</v>
      </c>
      <c r="AO643" s="17">
        <v>6.5478923084623705E-2</v>
      </c>
      <c r="AP643" s="17"/>
      <c r="AQ643" s="17">
        <v>2.7996996053430999E-2</v>
      </c>
      <c r="AR643" s="17">
        <v>8.90135462067351E-2</v>
      </c>
      <c r="AS643" s="17"/>
      <c r="AT643" s="17">
        <v>5.7981000997088E-2</v>
      </c>
      <c r="AU643" s="17">
        <v>2.06937277564702E-3</v>
      </c>
      <c r="AV643" s="17"/>
      <c r="AW643" s="17">
        <v>3.6710232229731202E-2</v>
      </c>
      <c r="AX643" s="17">
        <v>5.8098835363822099E-2</v>
      </c>
      <c r="AY643" s="17">
        <v>6.2030512083752098E-2</v>
      </c>
      <c r="AZ643" s="17"/>
      <c r="BA643" s="17">
        <v>0.110239141382766</v>
      </c>
      <c r="BB643" s="17">
        <v>3.7024442583789202E-2</v>
      </c>
      <c r="BC643" s="17">
        <v>3.0133190061430799E-2</v>
      </c>
      <c r="BD643" s="17">
        <v>5.1403430151652697E-2</v>
      </c>
      <c r="BE643" s="17">
        <v>0</v>
      </c>
      <c r="BF643" s="17"/>
      <c r="BG643" s="17">
        <v>7.4074207336951498E-2</v>
      </c>
      <c r="BH643" s="17">
        <v>3.7432449663660203E-2</v>
      </c>
      <c r="BI643" s="17"/>
      <c r="BJ643" s="17">
        <v>6.6407778040535798E-2</v>
      </c>
      <c r="BK643" s="17">
        <v>3.7491410303309601E-3</v>
      </c>
      <c r="BL643" s="17"/>
      <c r="BM643" s="17">
        <v>7.9624075537249206E-2</v>
      </c>
      <c r="BN643" s="17">
        <v>2.5726342899668599E-2</v>
      </c>
      <c r="BO643" s="17">
        <v>6.10948441412991E-2</v>
      </c>
      <c r="BP643" s="17">
        <v>7.39197727424699E-2</v>
      </c>
      <c r="BQ643" s="17">
        <v>2.0742125811406501E-2</v>
      </c>
      <c r="BR643" s="17"/>
      <c r="BS643" s="17">
        <v>4.5381633255433401E-2</v>
      </c>
      <c r="BT643" s="17"/>
      <c r="BU643" s="17">
        <v>3.8532057258610503E-2</v>
      </c>
      <c r="BV643" s="17">
        <v>7.6509912156246002E-2</v>
      </c>
      <c r="BW643" s="17">
        <v>4.2634536289677602E-2</v>
      </c>
      <c r="BX643" s="17">
        <v>2.7406895218085401E-2</v>
      </c>
      <c r="BY643" s="17">
        <v>0.104960870486089</v>
      </c>
      <c r="BZ643" s="17"/>
      <c r="CA643" s="17">
        <v>6.77126732552258E-2</v>
      </c>
      <c r="CB643" s="17"/>
      <c r="CC643" s="17">
        <v>4.7310007536327699E-2</v>
      </c>
      <c r="CD643" s="17">
        <v>7.4113324293066496E-2</v>
      </c>
      <c r="CE643" s="17"/>
      <c r="CF643" s="17">
        <v>3.6228641142548201E-2</v>
      </c>
      <c r="CG643" s="17"/>
      <c r="CH643" s="17">
        <v>2.7882973706081199E-2</v>
      </c>
      <c r="CI643" s="17">
        <v>0.120212496126714</v>
      </c>
    </row>
    <row r="644" spans="2:87" x14ac:dyDescent="0.35">
      <c r="B644" t="s">
        <v>247</v>
      </c>
      <c r="C644" s="17">
        <v>4.60617968508754E-2</v>
      </c>
      <c r="D644" s="17">
        <v>5.5167536589751098E-2</v>
      </c>
      <c r="E644" s="17">
        <v>3.7425148228704602E-2</v>
      </c>
      <c r="F644" s="17"/>
      <c r="G644" s="17">
        <v>7.4292393901696396E-2</v>
      </c>
      <c r="H644" s="17">
        <v>4.7260404880116E-2</v>
      </c>
      <c r="I644" s="17">
        <v>4.6938708677139701E-2</v>
      </c>
      <c r="J644" s="17">
        <v>3.9931404734485497E-2</v>
      </c>
      <c r="K644" s="17">
        <v>4.2591305821681302E-2</v>
      </c>
      <c r="L644" s="17">
        <v>3.2756959989364801E-2</v>
      </c>
      <c r="M644" s="17"/>
      <c r="N644" s="17">
        <v>4.9800363597141503E-2</v>
      </c>
      <c r="O644" s="17">
        <v>4.8125395171114499E-2</v>
      </c>
      <c r="P644" s="17">
        <v>4.9832055436584199E-2</v>
      </c>
      <c r="Q644" s="17">
        <v>3.7209699325013897E-2</v>
      </c>
      <c r="R644" s="17"/>
      <c r="S644" s="17">
        <v>3.42902298385315E-2</v>
      </c>
      <c r="T644" s="17">
        <v>7.3117349531318904E-2</v>
      </c>
      <c r="U644" s="17">
        <v>2.06427498968072E-2</v>
      </c>
      <c r="V644" s="17">
        <v>3.7463826584740699E-2</v>
      </c>
      <c r="W644" s="17">
        <v>5.7600513048205702E-2</v>
      </c>
      <c r="X644" s="17">
        <v>2.42131221225915E-2</v>
      </c>
      <c r="Y644" s="17">
        <v>5.4527382357486602E-2</v>
      </c>
      <c r="Z644" s="17">
        <v>8.0037022284414394E-2</v>
      </c>
      <c r="AA644" s="17">
        <v>4.7553057997825998E-2</v>
      </c>
      <c r="AB644" s="17">
        <v>4.7158192696259697E-2</v>
      </c>
      <c r="AC644" s="17">
        <v>3.6449185869401303E-2</v>
      </c>
      <c r="AD644" s="17">
        <v>5.4957358091426697E-2</v>
      </c>
      <c r="AE644" s="17"/>
      <c r="AF644" s="17">
        <v>3.9253882476301002E-2</v>
      </c>
      <c r="AG644" s="17">
        <v>4.26735116077561E-2</v>
      </c>
      <c r="AH644" s="17">
        <v>3.7338188674173503E-2</v>
      </c>
      <c r="AI644" s="17">
        <v>4.3410251035430898E-2</v>
      </c>
      <c r="AJ644" s="17">
        <v>6.8870419655481796E-2</v>
      </c>
      <c r="AK644" s="17"/>
      <c r="AL644" s="17">
        <v>4.7576664790198703E-2</v>
      </c>
      <c r="AM644" s="17">
        <v>3.8711259327665198E-2</v>
      </c>
      <c r="AN644" s="17">
        <v>5.0691897142137003E-2</v>
      </c>
      <c r="AO644" s="17">
        <v>6.8955993621193895E-2</v>
      </c>
      <c r="AP644" s="17"/>
      <c r="AQ644" s="17">
        <v>4.01901629655615E-2</v>
      </c>
      <c r="AR644" s="17">
        <v>5.4581607239981698E-2</v>
      </c>
      <c r="AS644" s="17"/>
      <c r="AT644" s="17">
        <v>5.2233316897320997E-2</v>
      </c>
      <c r="AU644" s="17">
        <v>3.2028983876697698E-2</v>
      </c>
      <c r="AV644" s="17"/>
      <c r="AW644" s="17">
        <v>4.51795562693686E-2</v>
      </c>
      <c r="AX644" s="17">
        <v>4.4495669102848703E-2</v>
      </c>
      <c r="AY644" s="17">
        <v>4.5710841237797402E-2</v>
      </c>
      <c r="AZ644" s="17"/>
      <c r="BA644" s="17">
        <v>4.1561649581950799E-2</v>
      </c>
      <c r="BB644" s="17">
        <v>3.4906685935911598E-2</v>
      </c>
      <c r="BC644" s="17">
        <v>5.70345041787138E-2</v>
      </c>
      <c r="BD644" s="17">
        <v>5.39683052529909E-2</v>
      </c>
      <c r="BE644" s="17">
        <v>4.4346228858965699E-2</v>
      </c>
      <c r="BF644" s="17"/>
      <c r="BG644" s="17">
        <v>4.4004938540319297E-2</v>
      </c>
      <c r="BH644" s="17">
        <v>4.7562871419829497E-2</v>
      </c>
      <c r="BI644" s="17"/>
      <c r="BJ644" s="17">
        <v>4.76495035242872E-2</v>
      </c>
      <c r="BK644" s="17">
        <v>3.9128337051935899E-2</v>
      </c>
      <c r="BL644" s="17"/>
      <c r="BM644" s="17">
        <v>3.3545596574589803E-2</v>
      </c>
      <c r="BN644" s="17">
        <v>4.0386374036450498E-2</v>
      </c>
      <c r="BO644" s="17">
        <v>5.1698063253749198E-2</v>
      </c>
      <c r="BP644" s="17">
        <v>4.0735955858575701E-2</v>
      </c>
      <c r="BQ644" s="17">
        <v>5.2951260748502697E-2</v>
      </c>
      <c r="BR644" s="17"/>
      <c r="BS644" s="17">
        <v>5.4987864300880401E-2</v>
      </c>
      <c r="BT644" s="17"/>
      <c r="BU644" s="17">
        <v>5.2644268723468203E-2</v>
      </c>
      <c r="BV644" s="17">
        <v>5.8256093964118599E-2</v>
      </c>
      <c r="BW644" s="17">
        <v>3.9311258983592799E-2</v>
      </c>
      <c r="BX644" s="17">
        <v>5.0070004767808297E-2</v>
      </c>
      <c r="BY644" s="17">
        <v>1.59939141842705E-2</v>
      </c>
      <c r="BZ644" s="17"/>
      <c r="CA644" s="17">
        <v>6.2251651548180603E-2</v>
      </c>
      <c r="CB644" s="17"/>
      <c r="CC644" s="17">
        <v>5.11646738070742E-2</v>
      </c>
      <c r="CD644" s="17">
        <v>3.1909463888144099E-2</v>
      </c>
      <c r="CE644" s="17"/>
      <c r="CF644" s="17">
        <v>2.27394015854838E-2</v>
      </c>
      <c r="CG644" s="17"/>
      <c r="CH644" s="17">
        <v>4.7665964299618703E-2</v>
      </c>
      <c r="CI644" s="17">
        <v>4.6739991519829799E-2</v>
      </c>
    </row>
    <row r="645" spans="2:87" x14ac:dyDescent="0.35">
      <c r="B645" t="s">
        <v>248</v>
      </c>
      <c r="C645" s="17">
        <v>4.1679856496288199E-2</v>
      </c>
      <c r="D645" s="17">
        <v>4.6626066924776201E-2</v>
      </c>
      <c r="E645" s="17">
        <v>3.70870069944048E-2</v>
      </c>
      <c r="F645" s="17"/>
      <c r="G645" s="17">
        <v>9.4917199989367707E-2</v>
      </c>
      <c r="H645" s="17">
        <v>5.8093036068182599E-2</v>
      </c>
      <c r="I645" s="17">
        <v>3.0710603140955701E-2</v>
      </c>
      <c r="J645" s="17">
        <v>4.1224975036714497E-2</v>
      </c>
      <c r="K645" s="17">
        <v>2.56146979052479E-2</v>
      </c>
      <c r="L645" s="17">
        <v>1.2653216394383E-2</v>
      </c>
      <c r="M645" s="17"/>
      <c r="N645" s="17">
        <v>2.4347168319250899E-2</v>
      </c>
      <c r="O645" s="17">
        <v>5.1156388965416397E-2</v>
      </c>
      <c r="P645" s="17">
        <v>3.8451341740448203E-2</v>
      </c>
      <c r="Q645" s="17">
        <v>5.3956950213158099E-2</v>
      </c>
      <c r="R645" s="17"/>
      <c r="S645" s="17">
        <v>3.24728553705858E-2</v>
      </c>
      <c r="T645" s="17">
        <v>2.3185703286824001E-2</v>
      </c>
      <c r="U645" s="17">
        <v>3.4955364590160402E-2</v>
      </c>
      <c r="V645" s="17">
        <v>4.9508745857441402E-2</v>
      </c>
      <c r="W645" s="17">
        <v>5.9391629108723899E-2</v>
      </c>
      <c r="X645" s="17">
        <v>6.72413084479178E-2</v>
      </c>
      <c r="Y645" s="17">
        <v>5.1158336393797799E-2</v>
      </c>
      <c r="Z645" s="17">
        <v>1.2266355631101501E-2</v>
      </c>
      <c r="AA645" s="17">
        <v>3.3922415359764001E-2</v>
      </c>
      <c r="AB645" s="17">
        <v>4.7170340230021701E-2</v>
      </c>
      <c r="AC645" s="17">
        <v>5.5545008989082101E-2</v>
      </c>
      <c r="AD645" s="17">
        <v>4.4466860503687103E-2</v>
      </c>
      <c r="AE645" s="17"/>
      <c r="AF645" s="17">
        <v>8.3021758920711106E-2</v>
      </c>
      <c r="AG645" s="17">
        <v>3.9692563192539998E-2</v>
      </c>
      <c r="AH645" s="17">
        <v>2.7359250405917499E-2</v>
      </c>
      <c r="AI645" s="17">
        <v>3.0622534473633198E-2</v>
      </c>
      <c r="AJ645" s="17">
        <v>2.41109605665921E-2</v>
      </c>
      <c r="AK645" s="17"/>
      <c r="AL645" s="17">
        <v>3.60207969555532E-2</v>
      </c>
      <c r="AM645" s="17">
        <v>4.7636169449335797E-2</v>
      </c>
      <c r="AN645" s="17">
        <v>3.4738285434370797E-2</v>
      </c>
      <c r="AO645" s="17">
        <v>5.8966840705291998E-2</v>
      </c>
      <c r="AP645" s="17"/>
      <c r="AQ645" s="17">
        <v>4.0708984638078601E-2</v>
      </c>
      <c r="AR645" s="17">
        <v>4.30886030744346E-2</v>
      </c>
      <c r="AS645" s="17"/>
      <c r="AT645" s="17">
        <v>4.2796935081896199E-2</v>
      </c>
      <c r="AU645" s="17">
        <v>1.3441648402476501E-2</v>
      </c>
      <c r="AV645" s="17"/>
      <c r="AW645" s="17">
        <v>3.2489077030790299E-2</v>
      </c>
      <c r="AX645" s="17">
        <v>4.20118241990129E-2</v>
      </c>
      <c r="AY645" s="17">
        <v>5.0591558443720798E-2</v>
      </c>
      <c r="AZ645" s="17"/>
      <c r="BA645" s="17">
        <v>5.0380199134864502E-2</v>
      </c>
      <c r="BB645" s="17">
        <v>3.62891983505658E-2</v>
      </c>
      <c r="BC645" s="17">
        <v>3.9962392934620498E-2</v>
      </c>
      <c r="BD645" s="17">
        <v>5.01879186276716E-2</v>
      </c>
      <c r="BE645" s="17">
        <v>2.2177880402485101E-2</v>
      </c>
      <c r="BF645" s="17"/>
      <c r="BG645" s="17">
        <v>8.0175248846184599E-2</v>
      </c>
      <c r="BH645" s="17">
        <v>1.3586305189530501E-2</v>
      </c>
      <c r="BI645" s="17"/>
      <c r="BJ645" s="17">
        <v>4.8348975948024897E-2</v>
      </c>
      <c r="BK645" s="17">
        <v>1.78131136594082E-2</v>
      </c>
      <c r="BL645" s="17"/>
      <c r="BM645" s="17">
        <v>5.2905844785230798E-2</v>
      </c>
      <c r="BN645" s="17">
        <v>2.4825913585439199E-2</v>
      </c>
      <c r="BO645" s="17">
        <v>3.5165508469399899E-2</v>
      </c>
      <c r="BP645" s="17">
        <v>5.0032861773567298E-2</v>
      </c>
      <c r="BQ645" s="17">
        <v>7.2734405943358699E-2</v>
      </c>
      <c r="BR645" s="17"/>
      <c r="BS645" s="17">
        <v>3.5858019934321E-2</v>
      </c>
      <c r="BT645" s="17"/>
      <c r="BU645" s="17">
        <v>3.0423976704928701E-2</v>
      </c>
      <c r="BV645" s="17">
        <v>3.5854810862622002E-2</v>
      </c>
      <c r="BW645" s="17">
        <v>4.0987207659438002E-2</v>
      </c>
      <c r="BX645" s="17">
        <v>5.65960056508307E-2</v>
      </c>
      <c r="BY645" s="17">
        <v>6.3933036284427494E-2</v>
      </c>
      <c r="BZ645" s="17"/>
      <c r="CA645" s="17">
        <v>2.6841741243899299E-2</v>
      </c>
      <c r="CB645" s="17"/>
      <c r="CC645" s="17">
        <v>3.51951283276285E-2</v>
      </c>
      <c r="CD645" s="17">
        <v>6.3857784023749503E-2</v>
      </c>
      <c r="CE645" s="17"/>
      <c r="CF645" s="17">
        <v>1.43191287418452E-2</v>
      </c>
      <c r="CG645" s="17"/>
      <c r="CH645" s="17">
        <v>3.2102893054471698E-2</v>
      </c>
      <c r="CI645" s="17">
        <v>4.6032824076187098E-2</v>
      </c>
    </row>
    <row r="646" spans="2:87" x14ac:dyDescent="0.35">
      <c r="B646" t="s">
        <v>249</v>
      </c>
      <c r="C646" s="17">
        <v>2.9996874705125302E-2</v>
      </c>
      <c r="D646" s="17">
        <v>3.8853922026460097E-2</v>
      </c>
      <c r="E646" s="17">
        <v>2.1508512749728401E-2</v>
      </c>
      <c r="F646" s="17"/>
      <c r="G646" s="17">
        <v>2.5573936595422099E-2</v>
      </c>
      <c r="H646" s="17">
        <v>3.2684971508662897E-2</v>
      </c>
      <c r="I646" s="17">
        <v>4.1642942389153503E-2</v>
      </c>
      <c r="J646" s="17">
        <v>5.19715144985353E-2</v>
      </c>
      <c r="K646" s="17">
        <v>3.1966778959193497E-2</v>
      </c>
      <c r="L646" s="17">
        <v>2.1165824422872898E-3</v>
      </c>
      <c r="M646" s="17"/>
      <c r="N646" s="17">
        <v>3.5063974827389301E-2</v>
      </c>
      <c r="O646" s="17">
        <v>3.6967620492787297E-2</v>
      </c>
      <c r="P646" s="17">
        <v>2.7250504786034201E-2</v>
      </c>
      <c r="Q646" s="17">
        <v>2.0108487633070299E-2</v>
      </c>
      <c r="R646" s="17"/>
      <c r="S646" s="17">
        <v>4.9455685058418603E-2</v>
      </c>
      <c r="T646" s="17">
        <v>7.1028255887431203E-3</v>
      </c>
      <c r="U646" s="17">
        <v>3.9091162949404998E-2</v>
      </c>
      <c r="V646" s="17">
        <v>2.27577890844202E-2</v>
      </c>
      <c r="W646" s="17">
        <v>1.64204759747704E-2</v>
      </c>
      <c r="X646" s="17">
        <v>3.33442632144684E-2</v>
      </c>
      <c r="Y646" s="17">
        <v>5.7614576446788399E-2</v>
      </c>
      <c r="Z646" s="17">
        <v>0</v>
      </c>
      <c r="AA646" s="17">
        <v>3.1127672719781199E-2</v>
      </c>
      <c r="AB646" s="17">
        <v>3.1441550496263397E-2</v>
      </c>
      <c r="AC646" s="17">
        <v>1.70084519684932E-2</v>
      </c>
      <c r="AD646" s="17">
        <v>3.7470036478123303E-2</v>
      </c>
      <c r="AE646" s="17"/>
      <c r="AF646" s="17">
        <v>1.9213679175440899E-2</v>
      </c>
      <c r="AG646" s="17">
        <v>2.8729478758889399E-2</v>
      </c>
      <c r="AH646" s="17">
        <v>3.6455354297824802E-2</v>
      </c>
      <c r="AI646" s="17">
        <v>2.7494980503709701E-2</v>
      </c>
      <c r="AJ646" s="17">
        <v>3.34838706751516E-2</v>
      </c>
      <c r="AK646" s="17"/>
      <c r="AL646" s="17">
        <v>3.2486934506737099E-2</v>
      </c>
      <c r="AM646" s="17">
        <v>2.8867471250873699E-2</v>
      </c>
      <c r="AN646" s="17">
        <v>2.7213522216998999E-2</v>
      </c>
      <c r="AO646" s="17">
        <v>2.9355250871720601E-2</v>
      </c>
      <c r="AP646" s="17"/>
      <c r="AQ646" s="17">
        <v>2.3571031220333299E-2</v>
      </c>
      <c r="AR646" s="17">
        <v>3.9320849794484102E-2</v>
      </c>
      <c r="AS646" s="17"/>
      <c r="AT646" s="17">
        <v>3.7473240168713798E-2</v>
      </c>
      <c r="AU646" s="17">
        <v>8.9457896154244796E-3</v>
      </c>
      <c r="AV646" s="17"/>
      <c r="AW646" s="17">
        <v>2.5516022455073201E-2</v>
      </c>
      <c r="AX646" s="17">
        <v>3.1022752478937099E-2</v>
      </c>
      <c r="AY646" s="17">
        <v>3.4177670649310099E-2</v>
      </c>
      <c r="AZ646" s="17"/>
      <c r="BA646" s="17">
        <v>3.3849856127437801E-2</v>
      </c>
      <c r="BB646" s="17">
        <v>4.1406712640594097E-2</v>
      </c>
      <c r="BC646" s="17">
        <v>2.2551924041919299E-2</v>
      </c>
      <c r="BD646" s="17">
        <v>1.39655680777341E-2</v>
      </c>
      <c r="BE646" s="17">
        <v>2.7704257266775899E-2</v>
      </c>
      <c r="BF646" s="17"/>
      <c r="BG646" s="17">
        <v>3.0425331130196801E-2</v>
      </c>
      <c r="BH646" s="17">
        <v>2.9684191502651301E-2</v>
      </c>
      <c r="BI646" s="17"/>
      <c r="BJ646" s="17">
        <v>3.53180045067924E-2</v>
      </c>
      <c r="BK646" s="17">
        <v>1.0874584531810399E-2</v>
      </c>
      <c r="BL646" s="17"/>
      <c r="BM646" s="17">
        <v>1.62512651875443E-2</v>
      </c>
      <c r="BN646" s="17">
        <v>2.5245130156764099E-2</v>
      </c>
      <c r="BO646" s="17">
        <v>3.8655988702020097E-2</v>
      </c>
      <c r="BP646" s="17">
        <v>1.1737529950464501E-2</v>
      </c>
      <c r="BQ646" s="17">
        <v>3.7480538162758301E-2</v>
      </c>
      <c r="BR646" s="17"/>
      <c r="BS646" s="17">
        <v>3.8639817236559598E-2</v>
      </c>
      <c r="BT646" s="17"/>
      <c r="BU646" s="17">
        <v>2.45514266192337E-2</v>
      </c>
      <c r="BV646" s="17">
        <v>3.8290864223826403E-2</v>
      </c>
      <c r="BW646" s="17">
        <v>1.4921432179524E-2</v>
      </c>
      <c r="BX646" s="17">
        <v>3.9563995471631599E-2</v>
      </c>
      <c r="BY646" s="17">
        <v>1.26543159941212E-2</v>
      </c>
      <c r="BZ646" s="17"/>
      <c r="CA646" s="17">
        <v>6.20804334711548E-2</v>
      </c>
      <c r="CB646" s="17"/>
      <c r="CC646" s="17">
        <v>2.6049658386774002E-2</v>
      </c>
      <c r="CD646" s="17">
        <v>4.6217657894721202E-2</v>
      </c>
      <c r="CE646" s="17"/>
      <c r="CF646" s="17">
        <v>1.5464753204582699E-2</v>
      </c>
      <c r="CG646" s="17"/>
      <c r="CH646" s="17">
        <v>1.7739357046553099E-2</v>
      </c>
      <c r="CI646" s="17">
        <v>3.2641320772807202E-2</v>
      </c>
    </row>
    <row r="647" spans="2:87" x14ac:dyDescent="0.35">
      <c r="B647" t="s">
        <v>161</v>
      </c>
      <c r="C647" s="17">
        <v>2.87319905794199E-2</v>
      </c>
      <c r="D647" s="17">
        <v>2.6416173975886401E-2</v>
      </c>
      <c r="E647" s="17">
        <v>3.1167778447109398E-2</v>
      </c>
      <c r="F647" s="17"/>
      <c r="G647" s="17">
        <v>1.8990164695161599E-2</v>
      </c>
      <c r="H647" s="17">
        <v>2.80173980566003E-2</v>
      </c>
      <c r="I647" s="17">
        <v>3.0317134269339501E-2</v>
      </c>
      <c r="J647" s="17">
        <v>4.6982890546802603E-2</v>
      </c>
      <c r="K647" s="17">
        <v>2.3168160643017199E-2</v>
      </c>
      <c r="L647" s="17">
        <v>2.346890918478E-2</v>
      </c>
      <c r="M647" s="17"/>
      <c r="N647" s="17">
        <v>2.8976731071696099E-2</v>
      </c>
      <c r="O647" s="17">
        <v>2.489206209863E-2</v>
      </c>
      <c r="P647" s="17">
        <v>2.54045137627654E-2</v>
      </c>
      <c r="Q647" s="17">
        <v>3.5784449803242899E-2</v>
      </c>
      <c r="R647" s="17"/>
      <c r="S647" s="17">
        <v>2.0831541705956601E-2</v>
      </c>
      <c r="T647" s="17">
        <v>4.0978875288176203E-2</v>
      </c>
      <c r="U647" s="17">
        <v>5.3673160787827599E-2</v>
      </c>
      <c r="V647" s="17">
        <v>4.4932865715778002E-2</v>
      </c>
      <c r="W647" s="17">
        <v>2.4667644272429401E-2</v>
      </c>
      <c r="X647" s="17">
        <v>2.4340754028696499E-2</v>
      </c>
      <c r="Y647" s="17">
        <v>2.1671794997703001E-2</v>
      </c>
      <c r="Z647" s="17">
        <v>0</v>
      </c>
      <c r="AA647" s="17">
        <v>1.6883685319948601E-2</v>
      </c>
      <c r="AB647" s="17">
        <v>2.4588395282364499E-2</v>
      </c>
      <c r="AC647" s="17">
        <v>1.6245473966244001E-2</v>
      </c>
      <c r="AD647" s="17">
        <v>5.4480604070125997E-2</v>
      </c>
      <c r="AE647" s="17"/>
      <c r="AF647" s="17">
        <v>3.1267023169747901E-2</v>
      </c>
      <c r="AG647" s="17">
        <v>2.34243316886311E-2</v>
      </c>
      <c r="AH647" s="17">
        <v>2.5035937363470401E-2</v>
      </c>
      <c r="AI647" s="17">
        <v>2.5639615130226199E-2</v>
      </c>
      <c r="AJ647" s="17">
        <v>2.36919566342173E-2</v>
      </c>
      <c r="AK647" s="17"/>
      <c r="AL647" s="17">
        <v>4.2731172879203201E-2</v>
      </c>
      <c r="AM647" s="17">
        <v>2.4599180648670501E-2</v>
      </c>
      <c r="AN647" s="17">
        <v>1.14941179458004E-2</v>
      </c>
      <c r="AO647" s="17">
        <v>1.5963985526083201E-2</v>
      </c>
      <c r="AP647" s="17"/>
      <c r="AQ647" s="17">
        <v>2.61450845652321E-2</v>
      </c>
      <c r="AR647" s="17">
        <v>3.2485621879635197E-2</v>
      </c>
      <c r="AS647" s="17"/>
      <c r="AT647" s="17">
        <v>3.2407157845247801E-2</v>
      </c>
      <c r="AU647" s="17">
        <v>1.98530523881339E-2</v>
      </c>
      <c r="AV647" s="17"/>
      <c r="AW647" s="17">
        <v>2.9196133256965E-2</v>
      </c>
      <c r="AX647" s="17">
        <v>3.2765856956812098E-2</v>
      </c>
      <c r="AY647" s="17">
        <v>2.5532385348222698E-2</v>
      </c>
      <c r="AZ647" s="17"/>
      <c r="BA647" s="17">
        <v>1.7810564437531699E-2</v>
      </c>
      <c r="BB647" s="17">
        <v>3.16268631994856E-2</v>
      </c>
      <c r="BC647" s="17">
        <v>2.7307460749394299E-2</v>
      </c>
      <c r="BD647" s="17">
        <v>5.03390464950354E-2</v>
      </c>
      <c r="BE647" s="17">
        <v>3.5004055949123501E-2</v>
      </c>
      <c r="BF647" s="17"/>
      <c r="BG647" s="17">
        <v>4.1643474343412902E-2</v>
      </c>
      <c r="BH647" s="17">
        <v>1.9309319204281E-2</v>
      </c>
      <c r="BI647" s="17"/>
      <c r="BJ647" s="17">
        <v>3.3125467770405398E-2</v>
      </c>
      <c r="BK647" s="17">
        <v>1.30401993009525E-2</v>
      </c>
      <c r="BL647" s="17"/>
      <c r="BM647" s="17">
        <v>4.6480296283758799E-2</v>
      </c>
      <c r="BN647" s="17">
        <v>2.5702315590734701E-2</v>
      </c>
      <c r="BO647" s="17">
        <v>1.30777916014009E-2</v>
      </c>
      <c r="BP647" s="17">
        <v>3.4325144728870598E-2</v>
      </c>
      <c r="BQ647" s="17">
        <v>1.71841676238517E-2</v>
      </c>
      <c r="BR647" s="17"/>
      <c r="BS647" s="17">
        <v>1.06376256989265E-2</v>
      </c>
      <c r="BT647" s="17"/>
      <c r="BU647" s="17">
        <v>1.9309407068585499E-2</v>
      </c>
      <c r="BV647" s="17">
        <v>1.3556670655002699E-2</v>
      </c>
      <c r="BW647" s="17">
        <v>1.4406818258843501E-2</v>
      </c>
      <c r="BX647" s="17">
        <v>2.3501586916333602E-3</v>
      </c>
      <c r="BY647" s="17">
        <v>7.8071199124560606E-2</v>
      </c>
      <c r="BZ647" s="17"/>
      <c r="CA647" s="17">
        <v>5.5487228204792001E-3</v>
      </c>
      <c r="CB647" s="17"/>
      <c r="CC647" s="17">
        <v>2.5191516931851499E-2</v>
      </c>
      <c r="CD647" s="17">
        <v>3.5652052524302001E-2</v>
      </c>
      <c r="CE647" s="17"/>
      <c r="CF647" s="17">
        <v>0</v>
      </c>
      <c r="CG647" s="17"/>
      <c r="CH647" s="17">
        <v>2.4245555844738101E-2</v>
      </c>
      <c r="CI647" s="17">
        <v>7.20989696717317E-3</v>
      </c>
    </row>
    <row r="648" spans="2:87" x14ac:dyDescent="0.35">
      <c r="B648" t="s">
        <v>250</v>
      </c>
      <c r="C648" s="17">
        <v>2.7261379359284299E-2</v>
      </c>
      <c r="D648" s="17">
        <v>3.4168685915061003E-2</v>
      </c>
      <c r="E648" s="17">
        <v>2.06644791154155E-2</v>
      </c>
      <c r="F648" s="17"/>
      <c r="G648" s="17">
        <v>1.1552588395083401E-2</v>
      </c>
      <c r="H648" s="17">
        <v>1.7238098462512199E-2</v>
      </c>
      <c r="I648" s="17">
        <v>4.7171345506911398E-2</v>
      </c>
      <c r="J648" s="17">
        <v>5.0193529273880898E-2</v>
      </c>
      <c r="K648" s="17">
        <v>2.1561988666977599E-2</v>
      </c>
      <c r="L648" s="17">
        <v>1.50026729572709E-2</v>
      </c>
      <c r="M648" s="17"/>
      <c r="N648" s="17">
        <v>2.9051546826590599E-2</v>
      </c>
      <c r="O648" s="17">
        <v>3.1471967729865498E-2</v>
      </c>
      <c r="P648" s="17">
        <v>3.3572740515379701E-2</v>
      </c>
      <c r="Q648" s="17">
        <v>1.5785924157996602E-2</v>
      </c>
      <c r="R648" s="17"/>
      <c r="S648" s="17">
        <v>3.3646471744981997E-2</v>
      </c>
      <c r="T648" s="17">
        <v>1.4089416922406299E-2</v>
      </c>
      <c r="U648" s="17">
        <v>4.5145500787988797E-2</v>
      </c>
      <c r="V648" s="17">
        <v>1.14753336044213E-2</v>
      </c>
      <c r="W648" s="17">
        <v>1.7017180674476301E-2</v>
      </c>
      <c r="X648" s="17">
        <v>4.51913688653744E-2</v>
      </c>
      <c r="Y648" s="17">
        <v>3.9213662244351501E-2</v>
      </c>
      <c r="Z648" s="17">
        <v>2.3552906110338001E-2</v>
      </c>
      <c r="AA648" s="17">
        <v>2.7643186314538E-2</v>
      </c>
      <c r="AB648" s="17">
        <v>2.6303032254657299E-2</v>
      </c>
      <c r="AC648" s="17">
        <v>2.65466681120855E-2</v>
      </c>
      <c r="AD648" s="17">
        <v>0</v>
      </c>
      <c r="AE648" s="17"/>
      <c r="AF648" s="17">
        <v>1.7016844933877801E-2</v>
      </c>
      <c r="AG648" s="17">
        <v>1.6340839092505E-2</v>
      </c>
      <c r="AH648" s="17">
        <v>2.8972971169930299E-2</v>
      </c>
      <c r="AI648" s="17">
        <v>4.7468979659406003E-2</v>
      </c>
      <c r="AJ648" s="17">
        <v>4.4176831166772998E-2</v>
      </c>
      <c r="AK648" s="17"/>
      <c r="AL648" s="17">
        <v>2.57298310130471E-2</v>
      </c>
      <c r="AM648" s="17">
        <v>2.9894845851125999E-2</v>
      </c>
      <c r="AN648" s="17">
        <v>2.6477725580127901E-2</v>
      </c>
      <c r="AO648" s="17">
        <v>2.2686573191377599E-2</v>
      </c>
      <c r="AP648" s="17"/>
      <c r="AQ648" s="17">
        <v>2.6196853116400701E-2</v>
      </c>
      <c r="AR648" s="17">
        <v>2.8806019560077702E-2</v>
      </c>
      <c r="AS648" s="17"/>
      <c r="AT648" s="17">
        <v>3.3936652826636E-2</v>
      </c>
      <c r="AU648" s="17">
        <v>1.1886639911272701E-2</v>
      </c>
      <c r="AV648" s="17"/>
      <c r="AW648" s="17">
        <v>2.71061653032839E-2</v>
      </c>
      <c r="AX648" s="17">
        <v>6.0275445050187899E-2</v>
      </c>
      <c r="AY648" s="17">
        <v>4.6352638557486904E-3</v>
      </c>
      <c r="AZ648" s="17"/>
      <c r="BA648" s="17">
        <v>2.0326045057073801E-2</v>
      </c>
      <c r="BB648" s="17">
        <v>2.5232849144736901E-2</v>
      </c>
      <c r="BC648" s="17">
        <v>3.72574066160892E-2</v>
      </c>
      <c r="BD648" s="17">
        <v>1.3169359155221201E-2</v>
      </c>
      <c r="BE648" s="17">
        <v>3.7066096247610099E-2</v>
      </c>
      <c r="BF648" s="17"/>
      <c r="BG648" s="17">
        <v>2.1409939941954701E-2</v>
      </c>
      <c r="BH648" s="17">
        <v>3.1531701168059902E-2</v>
      </c>
      <c r="BI648" s="17"/>
      <c r="BJ648" s="17">
        <v>3.04819738878046E-2</v>
      </c>
      <c r="BK648" s="17">
        <v>1.5910100582009298E-2</v>
      </c>
      <c r="BL648" s="17"/>
      <c r="BM648" s="17">
        <v>1.41349803518138E-2</v>
      </c>
      <c r="BN648" s="17">
        <v>4.1311683387109499E-2</v>
      </c>
      <c r="BO648" s="17">
        <v>2.69431043995754E-2</v>
      </c>
      <c r="BP648" s="17">
        <v>3.6183840165905798E-2</v>
      </c>
      <c r="BQ648" s="17">
        <v>4.0307392367325799E-2</v>
      </c>
      <c r="BR648" s="17"/>
      <c r="BS648" s="17">
        <v>3.2231329546549101E-2</v>
      </c>
      <c r="BT648" s="17"/>
      <c r="BU648" s="17">
        <v>3.9816171998816097E-2</v>
      </c>
      <c r="BV648" s="17">
        <v>3.04118274027694E-2</v>
      </c>
      <c r="BW648" s="17">
        <v>2.5747853966803201E-2</v>
      </c>
      <c r="BX648" s="17">
        <v>3.61779204247085E-2</v>
      </c>
      <c r="BY648" s="17">
        <v>1.3174674216287501E-2</v>
      </c>
      <c r="BZ648" s="17"/>
      <c r="CA648" s="17">
        <v>1.7286153306562701E-2</v>
      </c>
      <c r="CB648" s="17"/>
      <c r="CC648" s="17">
        <v>2.6197042527310699E-2</v>
      </c>
      <c r="CD648" s="17">
        <v>3.6342291254627297E-2</v>
      </c>
      <c r="CE648" s="17"/>
      <c r="CF648" s="17">
        <v>1.2242403185044199E-2</v>
      </c>
      <c r="CG648" s="17"/>
      <c r="CH648" s="17">
        <v>2.1740515033482701E-2</v>
      </c>
      <c r="CI648" s="17">
        <v>3.2734049766916601E-2</v>
      </c>
    </row>
    <row r="649" spans="2:87" x14ac:dyDescent="0.35">
      <c r="B649" t="s">
        <v>251</v>
      </c>
      <c r="C649" s="17">
        <v>1.20209306154775E-2</v>
      </c>
      <c r="D649" s="17">
        <v>1.56098360755671E-2</v>
      </c>
      <c r="E649" s="17">
        <v>8.5806255639563206E-3</v>
      </c>
      <c r="F649" s="17"/>
      <c r="G649" s="17">
        <v>2.6169529350807099E-2</v>
      </c>
      <c r="H649" s="17">
        <v>1.8571141283263499E-2</v>
      </c>
      <c r="I649" s="17">
        <v>1.91027458915373E-2</v>
      </c>
      <c r="J649" s="17">
        <v>2.50319960068989E-3</v>
      </c>
      <c r="K649" s="17">
        <v>7.7036981150569997E-3</v>
      </c>
      <c r="L649" s="17">
        <v>2.0596848221739201E-3</v>
      </c>
      <c r="M649" s="17"/>
      <c r="N649" s="17">
        <v>1.7728768082814698E-2</v>
      </c>
      <c r="O649" s="17">
        <v>7.5823326294632001E-3</v>
      </c>
      <c r="P649" s="17">
        <v>9.5909096300430003E-3</v>
      </c>
      <c r="Q649" s="17">
        <v>1.2776082030393E-2</v>
      </c>
      <c r="R649" s="17"/>
      <c r="S649" s="17">
        <v>2.7622292620395401E-2</v>
      </c>
      <c r="T649" s="17">
        <v>6.9578243145205203E-3</v>
      </c>
      <c r="U649" s="17">
        <v>0</v>
      </c>
      <c r="V649" s="17">
        <v>0</v>
      </c>
      <c r="W649" s="17">
        <v>3.5475469239583501E-2</v>
      </c>
      <c r="X649" s="17">
        <v>3.5848683716140001E-2</v>
      </c>
      <c r="Y649" s="17">
        <v>1.3379532001304401E-2</v>
      </c>
      <c r="Z649" s="17">
        <v>1.1772465960685799E-2</v>
      </c>
      <c r="AA649" s="17">
        <v>0</v>
      </c>
      <c r="AB649" s="17">
        <v>0</v>
      </c>
      <c r="AC649" s="17">
        <v>0</v>
      </c>
      <c r="AD649" s="17">
        <v>0</v>
      </c>
      <c r="AE649" s="17"/>
      <c r="AF649" s="17">
        <v>5.6417262839861797E-3</v>
      </c>
      <c r="AG649" s="17">
        <v>8.2489226979835604E-3</v>
      </c>
      <c r="AH649" s="17">
        <v>2.0242422068592801E-2</v>
      </c>
      <c r="AI649" s="17">
        <v>8.3996419021931598E-3</v>
      </c>
      <c r="AJ649" s="17">
        <v>1.91841400327286E-2</v>
      </c>
      <c r="AK649" s="17"/>
      <c r="AL649" s="17">
        <v>1.40249770916408E-2</v>
      </c>
      <c r="AM649" s="17">
        <v>9.0013353619343307E-3</v>
      </c>
      <c r="AN649" s="17">
        <v>1.3377659961617E-2</v>
      </c>
      <c r="AO649" s="17">
        <v>1.4491231596420099E-2</v>
      </c>
      <c r="AP649" s="17"/>
      <c r="AQ649" s="17">
        <v>8.5648307889215208E-3</v>
      </c>
      <c r="AR649" s="17">
        <v>1.70357724436998E-2</v>
      </c>
      <c r="AS649" s="17"/>
      <c r="AT649" s="17">
        <v>1.36492750676985E-2</v>
      </c>
      <c r="AU649" s="17">
        <v>2.8335316054488198E-3</v>
      </c>
      <c r="AV649" s="17"/>
      <c r="AW649" s="17">
        <v>9.0463628212264693E-3</v>
      </c>
      <c r="AX649" s="17">
        <v>1.63753779285125E-2</v>
      </c>
      <c r="AY649" s="17">
        <v>1.3622766648010201E-2</v>
      </c>
      <c r="AZ649" s="17"/>
      <c r="BA649" s="17">
        <v>1.1429086351182E-2</v>
      </c>
      <c r="BB649" s="17">
        <v>8.6857429133389997E-3</v>
      </c>
      <c r="BC649" s="17">
        <v>1.8233889426223299E-2</v>
      </c>
      <c r="BD649" s="17">
        <v>0</v>
      </c>
      <c r="BE649" s="17">
        <v>1.7034244856363699E-2</v>
      </c>
      <c r="BF649" s="17"/>
      <c r="BG649" s="17">
        <v>6.2070740708331301E-3</v>
      </c>
      <c r="BH649" s="17">
        <v>1.62638248206468E-2</v>
      </c>
      <c r="BI649" s="17"/>
      <c r="BJ649" s="17">
        <v>1.40505214360351E-2</v>
      </c>
      <c r="BK649" s="17">
        <v>4.7414414892520702E-3</v>
      </c>
      <c r="BL649" s="17"/>
      <c r="BM649" s="17">
        <v>1.1138935580412099E-2</v>
      </c>
      <c r="BN649" s="17">
        <v>1.31046120040565E-2</v>
      </c>
      <c r="BO649" s="17">
        <v>1.22449898109332E-2</v>
      </c>
      <c r="BP649" s="17">
        <v>0</v>
      </c>
      <c r="BQ649" s="17">
        <v>2.2844209366715999E-2</v>
      </c>
      <c r="BR649" s="17"/>
      <c r="BS649" s="17">
        <v>1.17770931881189E-2</v>
      </c>
      <c r="BT649" s="17"/>
      <c r="BU649" s="17">
        <v>1.3038512420138801E-2</v>
      </c>
      <c r="BV649" s="17">
        <v>1.51267624843345E-2</v>
      </c>
      <c r="BW649" s="17">
        <v>0</v>
      </c>
      <c r="BX649" s="17">
        <v>1.06344314024497E-2</v>
      </c>
      <c r="BY649" s="17">
        <v>2.64958215951814E-2</v>
      </c>
      <c r="BZ649" s="17"/>
      <c r="CA649" s="17">
        <v>5.1623172118450003E-3</v>
      </c>
      <c r="CB649" s="17"/>
      <c r="CC649" s="17">
        <v>7.62826644976886E-3</v>
      </c>
      <c r="CD649" s="17">
        <v>2.7326535379401998E-2</v>
      </c>
      <c r="CE649" s="17"/>
      <c r="CF649" s="17">
        <v>1.39079726204983E-3</v>
      </c>
      <c r="CG649" s="17"/>
      <c r="CH649" s="17">
        <v>4.6054914589132596E-3</v>
      </c>
      <c r="CI649" s="17">
        <v>1.52476700019555E-2</v>
      </c>
    </row>
    <row r="650" spans="2:87" x14ac:dyDescent="0.35">
      <c r="B650" t="s">
        <v>252</v>
      </c>
      <c r="C650" s="17">
        <v>7.4910398265486703E-3</v>
      </c>
      <c r="D650" s="17">
        <v>9.8986581466529808E-3</v>
      </c>
      <c r="E650" s="17">
        <v>5.1797191898709802E-3</v>
      </c>
      <c r="F650" s="17"/>
      <c r="G650" s="17">
        <v>6.2030487736651997E-3</v>
      </c>
      <c r="H650" s="17">
        <v>2.7713377630547999E-3</v>
      </c>
      <c r="I650" s="17">
        <v>1.10962565348961E-2</v>
      </c>
      <c r="J650" s="17">
        <v>8.6042732400091297E-3</v>
      </c>
      <c r="K650" s="17">
        <v>1.3302983360251999E-2</v>
      </c>
      <c r="L650" s="17">
        <v>4.4712565880771701E-3</v>
      </c>
      <c r="M650" s="17"/>
      <c r="N650" s="17">
        <v>9.1729906602729498E-3</v>
      </c>
      <c r="O650" s="17">
        <v>5.3634780301122396E-3</v>
      </c>
      <c r="P650" s="17">
        <v>8.0038974703089405E-3</v>
      </c>
      <c r="Q650" s="17">
        <v>7.5413126627016901E-3</v>
      </c>
      <c r="R650" s="17"/>
      <c r="S650" s="17">
        <v>9.1470740961756801E-3</v>
      </c>
      <c r="T650" s="17">
        <v>1.30851945136614E-2</v>
      </c>
      <c r="U650" s="17">
        <v>5.5803293568508598E-3</v>
      </c>
      <c r="V650" s="17">
        <v>5.9174222434045E-3</v>
      </c>
      <c r="W650" s="17">
        <v>0</v>
      </c>
      <c r="X650" s="17">
        <v>9.66875852383298E-3</v>
      </c>
      <c r="Y650" s="17">
        <v>1.0755349164526201E-2</v>
      </c>
      <c r="Z650" s="17">
        <v>2.2821607903327702E-2</v>
      </c>
      <c r="AA650" s="17">
        <v>4.3977107870485799E-3</v>
      </c>
      <c r="AB650" s="17">
        <v>0</v>
      </c>
      <c r="AC650" s="17">
        <v>7.9526408237207396E-3</v>
      </c>
      <c r="AD650" s="17">
        <v>0</v>
      </c>
      <c r="AE650" s="17"/>
      <c r="AF650" s="17">
        <v>1.0371840954896801E-2</v>
      </c>
      <c r="AG650" s="17">
        <v>5.9444044696275204E-3</v>
      </c>
      <c r="AH650" s="17">
        <v>4.5992692954117302E-3</v>
      </c>
      <c r="AI650" s="17">
        <v>1.3195140362821401E-2</v>
      </c>
      <c r="AJ650" s="17">
        <v>1.0344036845826099E-2</v>
      </c>
      <c r="AK650" s="17"/>
      <c r="AL650" s="17">
        <v>4.7036229361805898E-3</v>
      </c>
      <c r="AM650" s="17">
        <v>8.6580017840902895E-3</v>
      </c>
      <c r="AN650" s="17">
        <v>1.38041443937522E-2</v>
      </c>
      <c r="AO650" s="17">
        <v>0</v>
      </c>
      <c r="AP650" s="17"/>
      <c r="AQ650" s="17">
        <v>5.5710196200671799E-3</v>
      </c>
      <c r="AR650" s="17">
        <v>1.02770119123407E-2</v>
      </c>
      <c r="AS650" s="17"/>
      <c r="AT650" s="17">
        <v>8.1287628197906792E-3</v>
      </c>
      <c r="AU650" s="17">
        <v>4.7400585938785498E-3</v>
      </c>
      <c r="AV650" s="17"/>
      <c r="AW650" s="17">
        <v>7.6724792571066704E-3</v>
      </c>
      <c r="AX650" s="17">
        <v>8.3466686065584196E-3</v>
      </c>
      <c r="AY650" s="17">
        <v>6.34203568840271E-3</v>
      </c>
      <c r="AZ650" s="17"/>
      <c r="BA650" s="17">
        <v>1.2632578246789899E-2</v>
      </c>
      <c r="BB650" s="17">
        <v>1.7255534179423399E-3</v>
      </c>
      <c r="BC650" s="17">
        <v>9.2707972193027E-3</v>
      </c>
      <c r="BD650" s="17">
        <v>4.0476242703796298E-3</v>
      </c>
      <c r="BE650" s="17">
        <v>8.4286036337647002E-3</v>
      </c>
      <c r="BF650" s="17"/>
      <c r="BG650" s="17">
        <v>8.6476154219184403E-3</v>
      </c>
      <c r="BH650" s="17">
        <v>6.6469825551398803E-3</v>
      </c>
      <c r="BI650" s="17"/>
      <c r="BJ650" s="17">
        <v>8.9254949777075702E-3</v>
      </c>
      <c r="BK650" s="17">
        <v>2.3215629167448802E-3</v>
      </c>
      <c r="BL650" s="17"/>
      <c r="BM650" s="17">
        <v>7.1085282307224102E-3</v>
      </c>
      <c r="BN650" s="17">
        <v>1.16861096463975E-2</v>
      </c>
      <c r="BO650" s="17">
        <v>5.7275914216559799E-3</v>
      </c>
      <c r="BP650" s="17">
        <v>4.9765967758820598E-3</v>
      </c>
      <c r="BQ650" s="17">
        <v>7.7753141869886201E-3</v>
      </c>
      <c r="BR650" s="17"/>
      <c r="BS650" s="17">
        <v>5.2909108495913298E-3</v>
      </c>
      <c r="BT650" s="17"/>
      <c r="BU650" s="17">
        <v>1.12657610991899E-2</v>
      </c>
      <c r="BV650" s="17">
        <v>3.5053341244789698E-3</v>
      </c>
      <c r="BW650" s="17">
        <v>9.1890441922791808E-3</v>
      </c>
      <c r="BX650" s="17">
        <v>0</v>
      </c>
      <c r="BY650" s="17">
        <v>1.2970610070599201E-2</v>
      </c>
      <c r="BZ650" s="17"/>
      <c r="CA650" s="17">
        <v>3.4112975897581301E-3</v>
      </c>
      <c r="CB650" s="17"/>
      <c r="CC650" s="17">
        <v>4.6855077372422596E-3</v>
      </c>
      <c r="CD650" s="17">
        <v>1.5653839358169701E-2</v>
      </c>
      <c r="CE650" s="17"/>
      <c r="CF650" s="17">
        <v>2.2325799892760801E-3</v>
      </c>
      <c r="CG650" s="17"/>
      <c r="CH650" s="17">
        <v>6.8081001974133401E-3</v>
      </c>
      <c r="CI650" s="17">
        <v>9.2606556438759192E-3</v>
      </c>
    </row>
    <row r="651" spans="2:87" x14ac:dyDescent="0.35"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  <c r="BA651" s="17"/>
      <c r="BB651" s="17"/>
      <c r="BC651" s="17"/>
      <c r="BD651" s="17"/>
      <c r="BE651" s="17"/>
      <c r="BF651" s="17"/>
      <c r="BG651" s="17"/>
      <c r="BH651" s="17"/>
      <c r="BI651" s="17"/>
      <c r="BJ651" s="17"/>
      <c r="BK651" s="17"/>
      <c r="BL651" s="17"/>
      <c r="BM651" s="17"/>
      <c r="BN651" s="17"/>
      <c r="BO651" s="17"/>
      <c r="BP651" s="17"/>
      <c r="BQ651" s="17"/>
      <c r="BR651" s="17"/>
      <c r="BS651" s="17"/>
      <c r="BT651" s="17"/>
      <c r="BU651" s="17"/>
      <c r="BV651" s="17"/>
      <c r="BW651" s="17"/>
      <c r="BX651" s="17"/>
      <c r="BY651" s="17"/>
      <c r="BZ651" s="17"/>
      <c r="CA651" s="17"/>
      <c r="CB651" s="17"/>
      <c r="CC651" s="17"/>
      <c r="CD651" s="17"/>
      <c r="CE651" s="17"/>
      <c r="CF651" s="17"/>
      <c r="CG651" s="17"/>
      <c r="CH651" s="17"/>
      <c r="CI651" s="17"/>
    </row>
    <row r="652" spans="2:87" x14ac:dyDescent="0.35">
      <c r="B652" s="6" t="s">
        <v>254</v>
      </c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  <c r="BA652" s="17"/>
      <c r="BB652" s="17"/>
      <c r="BC652" s="17"/>
      <c r="BD652" s="17"/>
      <c r="BE652" s="17"/>
      <c r="BF652" s="17"/>
      <c r="BG652" s="17"/>
      <c r="BH652" s="17"/>
      <c r="BI652" s="17"/>
      <c r="BJ652" s="17"/>
      <c r="BK652" s="17"/>
      <c r="BL652" s="17"/>
      <c r="BM652" s="17"/>
      <c r="BN652" s="17"/>
      <c r="BO652" s="17"/>
      <c r="BP652" s="17"/>
      <c r="BQ652" s="17"/>
      <c r="BR652" s="17"/>
      <c r="BS652" s="17"/>
      <c r="BT652" s="17"/>
      <c r="BU652" s="17"/>
      <c r="BV652" s="17"/>
      <c r="BW652" s="17"/>
      <c r="BX652" s="17"/>
      <c r="BY652" s="17"/>
      <c r="BZ652" s="17"/>
      <c r="CA652" s="17"/>
      <c r="CB652" s="17"/>
      <c r="CC652" s="17"/>
      <c r="CD652" s="17"/>
      <c r="CE652" s="17"/>
      <c r="CF652" s="17"/>
      <c r="CG652" s="17"/>
      <c r="CH652" s="17"/>
      <c r="CI652" s="17"/>
    </row>
    <row r="653" spans="2:87" x14ac:dyDescent="0.35">
      <c r="B653" s="24" t="s">
        <v>117</v>
      </c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  <c r="BA653" s="17"/>
      <c r="BB653" s="17"/>
      <c r="BC653" s="17"/>
      <c r="BD653" s="17"/>
      <c r="BE653" s="17"/>
      <c r="BF653" s="17"/>
      <c r="BG653" s="17"/>
      <c r="BH653" s="17"/>
      <c r="BI653" s="17"/>
      <c r="BJ653" s="17"/>
      <c r="BK653" s="17"/>
      <c r="BL653" s="17"/>
      <c r="BM653" s="17"/>
      <c r="BN653" s="17"/>
      <c r="BO653" s="17"/>
      <c r="BP653" s="17"/>
      <c r="BQ653" s="17"/>
      <c r="BR653" s="17"/>
      <c r="BS653" s="17"/>
      <c r="BT653" s="17"/>
      <c r="BU653" s="17"/>
      <c r="BV653" s="17"/>
      <c r="BW653" s="17"/>
      <c r="BX653" s="17"/>
      <c r="BY653" s="17"/>
      <c r="BZ653" s="17"/>
      <c r="CA653" s="17"/>
      <c r="CB653" s="17"/>
      <c r="CC653" s="17"/>
      <c r="CD653" s="17"/>
      <c r="CE653" s="17"/>
      <c r="CF653" s="17"/>
      <c r="CG653" s="17"/>
      <c r="CH653" s="17"/>
      <c r="CI653" s="17"/>
    </row>
    <row r="654" spans="2:87" x14ac:dyDescent="0.35">
      <c r="B654" t="s">
        <v>236</v>
      </c>
      <c r="C654" s="17">
        <v>0.26165943950259302</v>
      </c>
      <c r="D654" s="17">
        <v>0.24205332264589099</v>
      </c>
      <c r="E654" s="17">
        <v>0.280415931731196</v>
      </c>
      <c r="F654" s="17"/>
      <c r="G654" s="17">
        <v>0.116217855527352</v>
      </c>
      <c r="H654" s="17">
        <v>0.236111698775332</v>
      </c>
      <c r="I654" s="17">
        <v>0.22541741935953999</v>
      </c>
      <c r="J654" s="17">
        <v>0.25679092813019899</v>
      </c>
      <c r="K654" s="17">
        <v>0.309126192121638</v>
      </c>
      <c r="L654" s="17">
        <v>0.38156092350854198</v>
      </c>
      <c r="M654" s="17"/>
      <c r="N654" s="17">
        <v>0.244745879437059</v>
      </c>
      <c r="O654" s="17">
        <v>0.23880898742328699</v>
      </c>
      <c r="P654" s="17">
        <v>0.27586231004431699</v>
      </c>
      <c r="Q654" s="17">
        <v>0.28905275648593098</v>
      </c>
      <c r="R654" s="17"/>
      <c r="S654" s="17">
        <v>0.23693482918473999</v>
      </c>
      <c r="T654" s="17">
        <v>0.277609787933982</v>
      </c>
      <c r="U654" s="17">
        <v>0.33298636585995101</v>
      </c>
      <c r="V654" s="17">
        <v>0.25019288523359701</v>
      </c>
      <c r="W654" s="17">
        <v>0.22159486408703999</v>
      </c>
      <c r="X654" s="17">
        <v>0.224801835071685</v>
      </c>
      <c r="Y654" s="17">
        <v>0.24548811214760299</v>
      </c>
      <c r="Z654" s="17">
        <v>0.246004335454831</v>
      </c>
      <c r="AA654" s="17">
        <v>0.26397809383993998</v>
      </c>
      <c r="AB654" s="17">
        <v>0.264915668727633</v>
      </c>
      <c r="AC654" s="17">
        <v>0.34611846249815498</v>
      </c>
      <c r="AD654" s="17">
        <v>0.26067492465567899</v>
      </c>
      <c r="AE654" s="17"/>
      <c r="AF654" s="17">
        <v>0.27382795649393599</v>
      </c>
      <c r="AG654" s="17">
        <v>0.27821965566226198</v>
      </c>
      <c r="AH654" s="17">
        <v>0.23171029602656401</v>
      </c>
      <c r="AI654" s="17">
        <v>0.31787410656793802</v>
      </c>
      <c r="AJ654" s="17">
        <v>0.194001956260615</v>
      </c>
      <c r="AK654" s="17"/>
      <c r="AL654" s="17">
        <v>0.26245435554407698</v>
      </c>
      <c r="AM654" s="17">
        <v>0.24200426219009899</v>
      </c>
      <c r="AN654" s="17">
        <v>0.30656037981199702</v>
      </c>
      <c r="AO654" s="17">
        <v>0.25321550950870297</v>
      </c>
      <c r="AP654" s="17"/>
      <c r="AQ654" s="17">
        <v>0.277506027279251</v>
      </c>
      <c r="AR654" s="17">
        <v>0.23866585274148</v>
      </c>
      <c r="AS654" s="17"/>
      <c r="AT654" s="17">
        <v>0.23752541581804701</v>
      </c>
      <c r="AU654" s="17">
        <v>0.37197328630869397</v>
      </c>
      <c r="AV654" s="17"/>
      <c r="AW654" s="17">
        <v>0.31320355422655</v>
      </c>
      <c r="AX654" s="17">
        <v>0.227770238211431</v>
      </c>
      <c r="AY654" s="17">
        <v>0.24017038466514901</v>
      </c>
      <c r="AZ654" s="17"/>
      <c r="BA654" s="17">
        <v>0.24386714530369799</v>
      </c>
      <c r="BB654" s="17">
        <v>0.28136598491848702</v>
      </c>
      <c r="BC654" s="17">
        <v>0.26208161289686299</v>
      </c>
      <c r="BD654" s="17">
        <v>0.241773143109383</v>
      </c>
      <c r="BE654" s="17">
        <v>0.28240631946676198</v>
      </c>
      <c r="BF654" s="17"/>
      <c r="BG654" s="17">
        <v>0.23668435404830601</v>
      </c>
      <c r="BH654" s="17">
        <v>0.27988600641801098</v>
      </c>
      <c r="BI654" s="17"/>
      <c r="BJ654" s="17">
        <v>0.23410578179843999</v>
      </c>
      <c r="BK654" s="17">
        <v>0.36149116103491602</v>
      </c>
      <c r="BL654" s="17"/>
      <c r="BM654" s="17">
        <v>0.246459143868548</v>
      </c>
      <c r="BN654" s="17">
        <v>0.27255043029626203</v>
      </c>
      <c r="BO654" s="17">
        <v>0.24989242036835099</v>
      </c>
      <c r="BP654" s="17">
        <v>0.218676605270507</v>
      </c>
      <c r="BQ654" s="17">
        <v>0.28604588800226899</v>
      </c>
      <c r="BR654" s="17"/>
      <c r="BS654" s="17">
        <v>0.285461703311158</v>
      </c>
      <c r="BT654" s="17"/>
      <c r="BU654" s="17">
        <v>0.28993287688205099</v>
      </c>
      <c r="BV654" s="17">
        <v>0.212512496469527</v>
      </c>
      <c r="BW654" s="17">
        <v>0.22664287996725099</v>
      </c>
      <c r="BX654" s="17">
        <v>0.32611567910441702</v>
      </c>
      <c r="BY654" s="17">
        <v>0.20083195172308499</v>
      </c>
      <c r="BZ654" s="17"/>
      <c r="CA654" s="17">
        <v>0.26768567222901801</v>
      </c>
      <c r="CB654" s="17"/>
      <c r="CC654" s="17">
        <v>0.29447172625727402</v>
      </c>
      <c r="CD654" s="17">
        <v>0.15688612253468501</v>
      </c>
      <c r="CE654" s="17"/>
      <c r="CF654" s="17">
        <v>0.38852708192989899</v>
      </c>
      <c r="CG654" s="17"/>
      <c r="CH654" s="17">
        <v>0.333666346547149</v>
      </c>
      <c r="CI654" s="17">
        <v>0.17592216049630699</v>
      </c>
    </row>
    <row r="655" spans="2:87" x14ac:dyDescent="0.35">
      <c r="B655" t="s">
        <v>235</v>
      </c>
      <c r="C655" s="17">
        <v>0.24705271579934801</v>
      </c>
      <c r="D655" s="17">
        <v>0.21906198682279199</v>
      </c>
      <c r="E655" s="17">
        <v>0.273062390711588</v>
      </c>
      <c r="F655" s="17"/>
      <c r="G655" s="17">
        <v>0.23501213129821499</v>
      </c>
      <c r="H655" s="17">
        <v>0.288637229113204</v>
      </c>
      <c r="I655" s="17">
        <v>0.22595120814917199</v>
      </c>
      <c r="J655" s="17">
        <v>0.239332933559534</v>
      </c>
      <c r="K655" s="17">
        <v>0.25613719496866799</v>
      </c>
      <c r="L655" s="17">
        <v>0.238439170264335</v>
      </c>
      <c r="M655" s="17"/>
      <c r="N655" s="17">
        <v>0.23363555774922301</v>
      </c>
      <c r="O655" s="17">
        <v>0.21453405698059799</v>
      </c>
      <c r="P655" s="17">
        <v>0.25774368323837699</v>
      </c>
      <c r="Q655" s="17">
        <v>0.283714955356558</v>
      </c>
      <c r="R655" s="17"/>
      <c r="S655" s="17">
        <v>0.23593287408087599</v>
      </c>
      <c r="T655" s="17">
        <v>0.23991176338454301</v>
      </c>
      <c r="U655" s="17">
        <v>0.26101267198688399</v>
      </c>
      <c r="V655" s="17">
        <v>0.205613838837544</v>
      </c>
      <c r="W655" s="17">
        <v>0.142310299221067</v>
      </c>
      <c r="X655" s="17">
        <v>0.27511717023305898</v>
      </c>
      <c r="Y655" s="17">
        <v>0.228364210772316</v>
      </c>
      <c r="Z655" s="17">
        <v>0.25127320302320399</v>
      </c>
      <c r="AA655" s="17">
        <v>0.310538257687269</v>
      </c>
      <c r="AB655" s="17">
        <v>0.265166109817497</v>
      </c>
      <c r="AC655" s="17">
        <v>0.274287700306166</v>
      </c>
      <c r="AD655" s="17">
        <v>0.28857557703635101</v>
      </c>
      <c r="AE655" s="17"/>
      <c r="AF655" s="17">
        <v>0.27749385844248597</v>
      </c>
      <c r="AG655" s="17">
        <v>0.25024640089390798</v>
      </c>
      <c r="AH655" s="17">
        <v>0.241419762366469</v>
      </c>
      <c r="AI655" s="17">
        <v>0.222304959010765</v>
      </c>
      <c r="AJ655" s="17">
        <v>0.24050474615202599</v>
      </c>
      <c r="AK655" s="17"/>
      <c r="AL655" s="17">
        <v>0.214595233683256</v>
      </c>
      <c r="AM655" s="17">
        <v>0.240027839166914</v>
      </c>
      <c r="AN655" s="17">
        <v>0.317238483067798</v>
      </c>
      <c r="AO655" s="17">
        <v>0.294872739813059</v>
      </c>
      <c r="AP655" s="17"/>
      <c r="AQ655" s="17">
        <v>0.24506498317272701</v>
      </c>
      <c r="AR655" s="17">
        <v>0.24993693940964601</v>
      </c>
      <c r="AS655" s="17"/>
      <c r="AT655" s="17">
        <v>0.25992093064074701</v>
      </c>
      <c r="AU655" s="17">
        <v>0.228834306280677</v>
      </c>
      <c r="AV655" s="17"/>
      <c r="AW655" s="17">
        <v>0.246794727006793</v>
      </c>
      <c r="AX655" s="17">
        <v>0.213921019223652</v>
      </c>
      <c r="AY655" s="17">
        <v>0.28359232800872902</v>
      </c>
      <c r="AZ655" s="17"/>
      <c r="BA655" s="17">
        <v>0.28228609595623</v>
      </c>
      <c r="BB655" s="17">
        <v>0.25059007407168399</v>
      </c>
      <c r="BC655" s="17">
        <v>0.23205811066992699</v>
      </c>
      <c r="BD655" s="17">
        <v>0.20581327322145801</v>
      </c>
      <c r="BE655" s="17">
        <v>0.21992766178690801</v>
      </c>
      <c r="BF655" s="17"/>
      <c r="BG655" s="17">
        <v>0.20600677742339499</v>
      </c>
      <c r="BH655" s="17">
        <v>0.27700763001915102</v>
      </c>
      <c r="BI655" s="17"/>
      <c r="BJ655" s="17">
        <v>0.23890793385308901</v>
      </c>
      <c r="BK655" s="17">
        <v>0.27461669014225298</v>
      </c>
      <c r="BL655" s="17"/>
      <c r="BM655" s="17">
        <v>0.26265175153216802</v>
      </c>
      <c r="BN655" s="17">
        <v>0.17851565870209399</v>
      </c>
      <c r="BO655" s="17">
        <v>0.28304031421374398</v>
      </c>
      <c r="BP655" s="17">
        <v>0.24850624268278401</v>
      </c>
      <c r="BQ655" s="17">
        <v>0.17458700250203699</v>
      </c>
      <c r="BR655" s="17"/>
      <c r="BS655" s="17">
        <v>0.22115358525159101</v>
      </c>
      <c r="BT655" s="17"/>
      <c r="BU655" s="17">
        <v>0.21084977020242801</v>
      </c>
      <c r="BV655" s="17">
        <v>0.26948903412714498</v>
      </c>
      <c r="BW655" s="17">
        <v>0.29736734432669998</v>
      </c>
      <c r="BX655" s="17">
        <v>0.20063313682457901</v>
      </c>
      <c r="BY655" s="17">
        <v>0.18873915346699999</v>
      </c>
      <c r="BZ655" s="17"/>
      <c r="CA655" s="17">
        <v>0.28256033862652502</v>
      </c>
      <c r="CB655" s="17"/>
      <c r="CC655" s="17">
        <v>0.26489546026810401</v>
      </c>
      <c r="CD655" s="17">
        <v>0.19507200096261301</v>
      </c>
      <c r="CE655" s="17"/>
      <c r="CF655" s="17">
        <v>0.30926501756365898</v>
      </c>
      <c r="CG655" s="17"/>
      <c r="CH655" s="17">
        <v>0.26568328601265501</v>
      </c>
      <c r="CI655" s="17">
        <v>0.22627467991261699</v>
      </c>
    </row>
    <row r="656" spans="2:87" x14ac:dyDescent="0.35">
      <c r="B656" t="s">
        <v>241</v>
      </c>
      <c r="C656" s="17">
        <v>0.24319977685529801</v>
      </c>
      <c r="D656" s="17">
        <v>0.23358418455949301</v>
      </c>
      <c r="E656" s="17">
        <v>0.25404647289040999</v>
      </c>
      <c r="F656" s="17"/>
      <c r="G656" s="17">
        <v>0.110502992635496</v>
      </c>
      <c r="H656" s="17">
        <v>0.15140963332788801</v>
      </c>
      <c r="I656" s="17">
        <v>0.20332110477266399</v>
      </c>
      <c r="J656" s="17">
        <v>0.243794264764046</v>
      </c>
      <c r="K656" s="17">
        <v>0.26284566757778699</v>
      </c>
      <c r="L656" s="17">
        <v>0.42594385543502</v>
      </c>
      <c r="M656" s="17"/>
      <c r="N656" s="17">
        <v>0.25568124448615198</v>
      </c>
      <c r="O656" s="17">
        <v>0.24154159986940399</v>
      </c>
      <c r="P656" s="17">
        <v>0.21930754244874201</v>
      </c>
      <c r="Q656" s="17">
        <v>0.25371925862375999</v>
      </c>
      <c r="R656" s="17"/>
      <c r="S656" s="17">
        <v>0.17589527463176899</v>
      </c>
      <c r="T656" s="17">
        <v>0.25117563884482502</v>
      </c>
      <c r="U656" s="17">
        <v>0.27481471593954399</v>
      </c>
      <c r="V656" s="17">
        <v>0.28048351803001997</v>
      </c>
      <c r="W656" s="17">
        <v>0.20983804290340399</v>
      </c>
      <c r="X656" s="17">
        <v>0.22488352409692</v>
      </c>
      <c r="Y656" s="17">
        <v>0.28678383737630597</v>
      </c>
      <c r="Z656" s="17">
        <v>0.18259011667844499</v>
      </c>
      <c r="AA656" s="17">
        <v>0.224662757402708</v>
      </c>
      <c r="AB656" s="17">
        <v>0.33730859069819402</v>
      </c>
      <c r="AC656" s="17">
        <v>0.225280529468222</v>
      </c>
      <c r="AD656" s="17">
        <v>0.24073804312212099</v>
      </c>
      <c r="AE656" s="17"/>
      <c r="AF656" s="17">
        <v>0.290195896698691</v>
      </c>
      <c r="AG656" s="17">
        <v>0.25709260761175401</v>
      </c>
      <c r="AH656" s="17">
        <v>0.24212984846063301</v>
      </c>
      <c r="AI656" s="17">
        <v>0.213012038867745</v>
      </c>
      <c r="AJ656" s="17">
        <v>0.159878097957699</v>
      </c>
      <c r="AK656" s="17"/>
      <c r="AL656" s="17">
        <v>0.25785089033562197</v>
      </c>
      <c r="AM656" s="17">
        <v>0.25555775004120501</v>
      </c>
      <c r="AN656" s="17">
        <v>0.191144618002141</v>
      </c>
      <c r="AO656" s="17">
        <v>0.22160366035726101</v>
      </c>
      <c r="AP656" s="17"/>
      <c r="AQ656" s="17">
        <v>0.27956244337613501</v>
      </c>
      <c r="AR656" s="17">
        <v>0.19043711657181001</v>
      </c>
      <c r="AS656" s="17"/>
      <c r="AT656" s="17">
        <v>0.20223353380052</v>
      </c>
      <c r="AU656" s="17">
        <v>0.39399716931741702</v>
      </c>
      <c r="AV656" s="17"/>
      <c r="AW656" s="17">
        <v>0.328933937351787</v>
      </c>
      <c r="AX656" s="17">
        <v>0.194202070974692</v>
      </c>
      <c r="AY656" s="17">
        <v>0.19715831070443601</v>
      </c>
      <c r="AZ656" s="17"/>
      <c r="BA656" s="17">
        <v>0.194011528529351</v>
      </c>
      <c r="BB656" s="17">
        <v>0.256510328918089</v>
      </c>
      <c r="BC656" s="17">
        <v>0.240307561581247</v>
      </c>
      <c r="BD656" s="17">
        <v>0.28910156198308101</v>
      </c>
      <c r="BE656" s="17">
        <v>0.33876360386821902</v>
      </c>
      <c r="BF656" s="17"/>
      <c r="BG656" s="17">
        <v>0.22160003826653399</v>
      </c>
      <c r="BH656" s="17">
        <v>0.258963049476096</v>
      </c>
      <c r="BI656" s="17"/>
      <c r="BJ656" s="17">
        <v>0.20692126343984299</v>
      </c>
      <c r="BK656" s="17">
        <v>0.374940393481766</v>
      </c>
      <c r="BL656" s="17"/>
      <c r="BM656" s="17">
        <v>0.186326564780283</v>
      </c>
      <c r="BN656" s="17">
        <v>0.34230079345209202</v>
      </c>
      <c r="BO656" s="17">
        <v>0.190427126112166</v>
      </c>
      <c r="BP656" s="17">
        <v>0.26234610990243301</v>
      </c>
      <c r="BQ656" s="17">
        <v>0.33049414941889199</v>
      </c>
      <c r="BR656" s="17"/>
      <c r="BS656" s="17">
        <v>0.29696938977323001</v>
      </c>
      <c r="BT656" s="17"/>
      <c r="BU656" s="17">
        <v>0.31360537505293501</v>
      </c>
      <c r="BV656" s="17">
        <v>0.145524661716673</v>
      </c>
      <c r="BW656" s="17">
        <v>0.27097461038023901</v>
      </c>
      <c r="BX656" s="17">
        <v>0.32106539615440999</v>
      </c>
      <c r="BY656" s="17">
        <v>0.22563755278047101</v>
      </c>
      <c r="BZ656" s="17"/>
      <c r="CA656" s="17">
        <v>0.218949813787362</v>
      </c>
      <c r="CB656" s="17"/>
      <c r="CC656" s="17">
        <v>0.26209602243441799</v>
      </c>
      <c r="CD656" s="17">
        <v>0.171350542234116</v>
      </c>
      <c r="CE656" s="17"/>
      <c r="CF656" s="17">
        <v>0.299643155882928</v>
      </c>
      <c r="CG656" s="17"/>
      <c r="CH656" s="17">
        <v>0.28559526403256302</v>
      </c>
      <c r="CI656" s="17">
        <v>0.17775094429152299</v>
      </c>
    </row>
    <row r="657" spans="2:87" x14ac:dyDescent="0.35">
      <c r="B657" t="s">
        <v>237</v>
      </c>
      <c r="C657" s="17">
        <v>0.23762379012189899</v>
      </c>
      <c r="D657" s="17">
        <v>0.202818899558807</v>
      </c>
      <c r="E657" s="17">
        <v>0.2711892752717</v>
      </c>
      <c r="F657" s="17"/>
      <c r="G657" s="17">
        <v>0.23025239613853399</v>
      </c>
      <c r="H657" s="17">
        <v>0.24546898755375299</v>
      </c>
      <c r="I657" s="17">
        <v>0.21419079040355599</v>
      </c>
      <c r="J657" s="17">
        <v>0.244995256132893</v>
      </c>
      <c r="K657" s="17">
        <v>0.294140844014461</v>
      </c>
      <c r="L657" s="17">
        <v>0.211209640304649</v>
      </c>
      <c r="M657" s="17"/>
      <c r="N657" s="17">
        <v>0.18138328557317099</v>
      </c>
      <c r="O657" s="17">
        <v>0.22148355565599701</v>
      </c>
      <c r="P657" s="17">
        <v>0.25515180578589802</v>
      </c>
      <c r="Q657" s="17">
        <v>0.300763841203745</v>
      </c>
      <c r="R657" s="17"/>
      <c r="S657" s="17">
        <v>0.217526351484363</v>
      </c>
      <c r="T657" s="17">
        <v>0.23587628401428601</v>
      </c>
      <c r="U657" s="17">
        <v>0.30406990964580199</v>
      </c>
      <c r="V657" s="17">
        <v>0.21580438465194501</v>
      </c>
      <c r="W657" s="17">
        <v>0.166511166322137</v>
      </c>
      <c r="X657" s="17">
        <v>0.23093161566117601</v>
      </c>
      <c r="Y657" s="17">
        <v>0.19347216497904199</v>
      </c>
      <c r="Z657" s="17">
        <v>0.196267577375454</v>
      </c>
      <c r="AA657" s="17">
        <v>0.21825627384306001</v>
      </c>
      <c r="AB657" s="17">
        <v>0.29079779269516798</v>
      </c>
      <c r="AC657" s="17">
        <v>0.35797945955364402</v>
      </c>
      <c r="AD657" s="17">
        <v>0.297454757780658</v>
      </c>
      <c r="AE657" s="17"/>
      <c r="AF657" s="17">
        <v>0.31544044551836298</v>
      </c>
      <c r="AG657" s="17">
        <v>0.246303525992737</v>
      </c>
      <c r="AH657" s="17">
        <v>0.22079875028637899</v>
      </c>
      <c r="AI657" s="17">
        <v>0.22470793285038601</v>
      </c>
      <c r="AJ657" s="17">
        <v>0.15951616173239999</v>
      </c>
      <c r="AK657" s="17"/>
      <c r="AL657" s="17">
        <v>0.20879277216902301</v>
      </c>
      <c r="AM657" s="17">
        <v>0.23355734739802</v>
      </c>
      <c r="AN657" s="17">
        <v>0.27680900733713298</v>
      </c>
      <c r="AO657" s="17">
        <v>0.33059139513686497</v>
      </c>
      <c r="AP657" s="17"/>
      <c r="AQ657" s="17">
        <v>0.25639045647153202</v>
      </c>
      <c r="AR657" s="17">
        <v>0.21039313472725599</v>
      </c>
      <c r="AS657" s="17"/>
      <c r="AT657" s="17">
        <v>0.221493382293529</v>
      </c>
      <c r="AU657" s="17">
        <v>0.21093450511237</v>
      </c>
      <c r="AV657" s="17"/>
      <c r="AW657" s="17">
        <v>0.21793768725239099</v>
      </c>
      <c r="AX657" s="17">
        <v>0.207373363910759</v>
      </c>
      <c r="AY657" s="17">
        <v>0.28036043402550997</v>
      </c>
      <c r="AZ657" s="17"/>
      <c r="BA657" s="17">
        <v>0.24081463417468299</v>
      </c>
      <c r="BB657" s="17">
        <v>0.232979253557692</v>
      </c>
      <c r="BC657" s="17">
        <v>0.23456864163007601</v>
      </c>
      <c r="BD657" s="17">
        <v>0.245672677354039</v>
      </c>
      <c r="BE657" s="17">
        <v>0.252761588860211</v>
      </c>
      <c r="BF657" s="17"/>
      <c r="BG657" s="17">
        <v>0.23782285370633699</v>
      </c>
      <c r="BH657" s="17">
        <v>0.23747851551417801</v>
      </c>
      <c r="BI657" s="17"/>
      <c r="BJ657" s="17">
        <v>0.23742308929168399</v>
      </c>
      <c r="BK657" s="17">
        <v>0.23535766729150401</v>
      </c>
      <c r="BL657" s="17"/>
      <c r="BM657" s="17">
        <v>0.27141534168057402</v>
      </c>
      <c r="BN657" s="17">
        <v>0.17201549671347599</v>
      </c>
      <c r="BO657" s="17">
        <v>0.26299144981899097</v>
      </c>
      <c r="BP657" s="17">
        <v>0.21352137247365899</v>
      </c>
      <c r="BQ657" s="17">
        <v>0.17764746876183601</v>
      </c>
      <c r="BR657" s="17"/>
      <c r="BS657" s="17">
        <v>0.208456818319735</v>
      </c>
      <c r="BT657" s="17"/>
      <c r="BU657" s="17">
        <v>0.20394872246350201</v>
      </c>
      <c r="BV657" s="17">
        <v>0.18920972184094401</v>
      </c>
      <c r="BW657" s="17">
        <v>0.27641560436718099</v>
      </c>
      <c r="BX657" s="17">
        <v>0.21948929252174801</v>
      </c>
      <c r="BY657" s="17">
        <v>0.31614639023757601</v>
      </c>
      <c r="BZ657" s="17"/>
      <c r="CA657" s="17">
        <v>0.22699628836991401</v>
      </c>
      <c r="CB657" s="17"/>
      <c r="CC657" s="17">
        <v>0.25324856918585997</v>
      </c>
      <c r="CD657" s="17">
        <v>0.19003428384764201</v>
      </c>
      <c r="CE657" s="17"/>
      <c r="CF657" s="17">
        <v>0.261528510827642</v>
      </c>
      <c r="CG657" s="17"/>
      <c r="CH657" s="17">
        <v>0.246441061166178</v>
      </c>
      <c r="CI657" s="17">
        <v>0.17188647648077299</v>
      </c>
    </row>
    <row r="658" spans="2:87" x14ac:dyDescent="0.35">
      <c r="B658" t="s">
        <v>244</v>
      </c>
      <c r="C658" s="17">
        <v>0.206222633476248</v>
      </c>
      <c r="D658" s="17">
        <v>0.234785527491671</v>
      </c>
      <c r="E658" s="17">
        <v>0.17846672379467801</v>
      </c>
      <c r="F658" s="17"/>
      <c r="G658" s="17">
        <v>0.14461481301717499</v>
      </c>
      <c r="H658" s="17">
        <v>0.13744813410301401</v>
      </c>
      <c r="I658" s="17">
        <v>0.135403299782375</v>
      </c>
      <c r="J658" s="17">
        <v>0.129861468493879</v>
      </c>
      <c r="K658" s="17">
        <v>0.20123228842224899</v>
      </c>
      <c r="L658" s="17">
        <v>0.426734449502506</v>
      </c>
      <c r="M658" s="17"/>
      <c r="N658" s="17">
        <v>0.207491034639182</v>
      </c>
      <c r="O658" s="17">
        <v>0.21035090031072201</v>
      </c>
      <c r="P658" s="17">
        <v>0.20968484576996699</v>
      </c>
      <c r="Q658" s="17">
        <v>0.19671421608458001</v>
      </c>
      <c r="R658" s="17"/>
      <c r="S658" s="17">
        <v>0.13859480096094801</v>
      </c>
      <c r="T658" s="17">
        <v>0.25109362946842301</v>
      </c>
      <c r="U658" s="17">
        <v>0.238303872298534</v>
      </c>
      <c r="V658" s="17">
        <v>0.18612671523608201</v>
      </c>
      <c r="W658" s="17">
        <v>0.21113053647687999</v>
      </c>
      <c r="X658" s="17">
        <v>0.18366151938101599</v>
      </c>
      <c r="Y658" s="17">
        <v>0.21956732536165199</v>
      </c>
      <c r="Z658" s="17">
        <v>0.19943121057847199</v>
      </c>
      <c r="AA658" s="17">
        <v>0.23318041107833501</v>
      </c>
      <c r="AB658" s="17">
        <v>0.23807869480463201</v>
      </c>
      <c r="AC658" s="17">
        <v>0.22469529511573599</v>
      </c>
      <c r="AD658" s="17">
        <v>0.10558451171340601</v>
      </c>
      <c r="AE658" s="17"/>
      <c r="AF658" s="17">
        <v>0.20720767656479699</v>
      </c>
      <c r="AG658" s="17">
        <v>0.23525511561592699</v>
      </c>
      <c r="AH658" s="17">
        <v>0.19707866647598599</v>
      </c>
      <c r="AI658" s="17">
        <v>0.19688735810782501</v>
      </c>
      <c r="AJ658" s="17">
        <v>0.148993275483322</v>
      </c>
      <c r="AK658" s="17"/>
      <c r="AL658" s="17">
        <v>0.23779075147006501</v>
      </c>
      <c r="AM658" s="17">
        <v>0.208344120356005</v>
      </c>
      <c r="AN658" s="17">
        <v>0.15793015183744599</v>
      </c>
      <c r="AO658" s="17">
        <v>0.13349806998699401</v>
      </c>
      <c r="AP658" s="17"/>
      <c r="AQ658" s="17">
        <v>0.24420741551734201</v>
      </c>
      <c r="AR658" s="17">
        <v>0.151106264339013</v>
      </c>
      <c r="AS658" s="17"/>
      <c r="AT658" s="17">
        <v>0.15512097465604599</v>
      </c>
      <c r="AU658" s="17">
        <v>0.42383797100930998</v>
      </c>
      <c r="AV658" s="17"/>
      <c r="AW658" s="17">
        <v>0.30403624099111498</v>
      </c>
      <c r="AX658" s="17">
        <v>0.158604841454944</v>
      </c>
      <c r="AY658" s="17">
        <v>0.133535416111836</v>
      </c>
      <c r="AZ658" s="17"/>
      <c r="BA658" s="17">
        <v>0.14032612576360401</v>
      </c>
      <c r="BB658" s="17">
        <v>0.22691954286636101</v>
      </c>
      <c r="BC658" s="17">
        <v>0.21728686234184999</v>
      </c>
      <c r="BD658" s="17">
        <v>0.26580860003988099</v>
      </c>
      <c r="BE658" s="17">
        <v>0.23964759299767399</v>
      </c>
      <c r="BF658" s="17"/>
      <c r="BG658" s="17">
        <v>0.18093036987706901</v>
      </c>
      <c r="BH658" s="17">
        <v>0.224680673821159</v>
      </c>
      <c r="BI658" s="17"/>
      <c r="BJ658" s="17">
        <v>0.167023153619929</v>
      </c>
      <c r="BK658" s="17">
        <v>0.34936410169701998</v>
      </c>
      <c r="BL658" s="17"/>
      <c r="BM658" s="17">
        <v>0.199243660154165</v>
      </c>
      <c r="BN658" s="17">
        <v>0.33153662417331398</v>
      </c>
      <c r="BO658" s="17">
        <v>0.14150500657206599</v>
      </c>
      <c r="BP658" s="17">
        <v>0.21747372748150301</v>
      </c>
      <c r="BQ658" s="17">
        <v>0.263636237279818</v>
      </c>
      <c r="BR658" s="17"/>
      <c r="BS658" s="17">
        <v>0.25196408634019801</v>
      </c>
      <c r="BT658" s="17"/>
      <c r="BU658" s="17">
        <v>0.29397775405657001</v>
      </c>
      <c r="BV658" s="17">
        <v>0.14016309450105099</v>
      </c>
      <c r="BW658" s="17">
        <v>0.193161400637339</v>
      </c>
      <c r="BX658" s="17">
        <v>0.26936363026835902</v>
      </c>
      <c r="BY658" s="17">
        <v>0.14750017859828099</v>
      </c>
      <c r="BZ658" s="17"/>
      <c r="CA658" s="17">
        <v>0.145666298431673</v>
      </c>
      <c r="CB658" s="17"/>
      <c r="CC658" s="17">
        <v>0.205632991395193</v>
      </c>
      <c r="CD658" s="17">
        <v>0.22322283412629901</v>
      </c>
      <c r="CE658" s="17"/>
      <c r="CF658" s="17">
        <v>0.22367747786539099</v>
      </c>
      <c r="CG658" s="17"/>
      <c r="CH658" s="17">
        <v>0.235977360176855</v>
      </c>
      <c r="CI658" s="17">
        <v>0.134162517966883</v>
      </c>
    </row>
    <row r="659" spans="2:87" x14ac:dyDescent="0.35">
      <c r="B659" t="s">
        <v>238</v>
      </c>
      <c r="C659" s="17">
        <v>0.192487929036434</v>
      </c>
      <c r="D659" s="17">
        <v>0.198649458339417</v>
      </c>
      <c r="E659" s="17">
        <v>0.18562391755632399</v>
      </c>
      <c r="F659" s="17"/>
      <c r="G659" s="17">
        <v>0.18984344306019099</v>
      </c>
      <c r="H659" s="17">
        <v>0.18208167628491001</v>
      </c>
      <c r="I659" s="17">
        <v>0.153143590297323</v>
      </c>
      <c r="J659" s="17">
        <v>0.22509070359804101</v>
      </c>
      <c r="K659" s="17">
        <v>0.22982123617518699</v>
      </c>
      <c r="L659" s="17">
        <v>0.18315620584258699</v>
      </c>
      <c r="M659" s="17"/>
      <c r="N659" s="17">
        <v>0.19873966103069499</v>
      </c>
      <c r="O659" s="17">
        <v>0.194069259680578</v>
      </c>
      <c r="P659" s="17">
        <v>0.185088923183065</v>
      </c>
      <c r="Q659" s="17">
        <v>0.18532295861893899</v>
      </c>
      <c r="R659" s="17"/>
      <c r="S659" s="17">
        <v>0.211055702951676</v>
      </c>
      <c r="T659" s="17">
        <v>0.21356547757604</v>
      </c>
      <c r="U659" s="17">
        <v>0.219502081903348</v>
      </c>
      <c r="V659" s="17">
        <v>0.20821542140309501</v>
      </c>
      <c r="W659" s="17">
        <v>0.21318776464217101</v>
      </c>
      <c r="X659" s="17">
        <v>0.16872985121190101</v>
      </c>
      <c r="Y659" s="17">
        <v>0.175512167278706</v>
      </c>
      <c r="Z659" s="17">
        <v>0.244001241092662</v>
      </c>
      <c r="AA659" s="17">
        <v>0.152048164012269</v>
      </c>
      <c r="AB659" s="17">
        <v>0.19659090966128401</v>
      </c>
      <c r="AC659" s="17">
        <v>0.131708097147927</v>
      </c>
      <c r="AD659" s="17">
        <v>0.131872177567944</v>
      </c>
      <c r="AE659" s="17"/>
      <c r="AF659" s="17">
        <v>0.20629514458871501</v>
      </c>
      <c r="AG659" s="17">
        <v>0.181282569250523</v>
      </c>
      <c r="AH659" s="17">
        <v>0.21421507860032399</v>
      </c>
      <c r="AI659" s="17">
        <v>0.184037887386751</v>
      </c>
      <c r="AJ659" s="17">
        <v>0.20061832635659799</v>
      </c>
      <c r="AK659" s="17"/>
      <c r="AL659" s="17">
        <v>0.16746535816763899</v>
      </c>
      <c r="AM659" s="17">
        <v>0.201826253018415</v>
      </c>
      <c r="AN659" s="17">
        <v>0.219605656264307</v>
      </c>
      <c r="AO659" s="17">
        <v>0.21356372732555901</v>
      </c>
      <c r="AP659" s="17"/>
      <c r="AQ659" s="17">
        <v>0.18363610818008</v>
      </c>
      <c r="AR659" s="17">
        <v>0.20533202605738499</v>
      </c>
      <c r="AS659" s="17"/>
      <c r="AT659" s="17">
        <v>0.19870853650986001</v>
      </c>
      <c r="AU659" s="17">
        <v>0.176855751055149</v>
      </c>
      <c r="AV659" s="17"/>
      <c r="AW659" s="17">
        <v>0.197500304063006</v>
      </c>
      <c r="AX659" s="17">
        <v>0.20825549879563399</v>
      </c>
      <c r="AY659" s="17">
        <v>0.18011547827652899</v>
      </c>
      <c r="AZ659" s="17"/>
      <c r="BA659" s="17">
        <v>0.19357018257231801</v>
      </c>
      <c r="BB659" s="17">
        <v>0.18841669938948499</v>
      </c>
      <c r="BC659" s="17">
        <v>0.21326448726070599</v>
      </c>
      <c r="BD659" s="17">
        <v>0.18356055604392699</v>
      </c>
      <c r="BE659" s="17">
        <v>8.7243561502983999E-2</v>
      </c>
      <c r="BF659" s="17"/>
      <c r="BG659" s="17">
        <v>0.185783164549774</v>
      </c>
      <c r="BH659" s="17">
        <v>0.19738099892369901</v>
      </c>
      <c r="BI659" s="17"/>
      <c r="BJ659" s="17">
        <v>0.19119270232294799</v>
      </c>
      <c r="BK659" s="17">
        <v>0.197318578113924</v>
      </c>
      <c r="BL659" s="17"/>
      <c r="BM659" s="17">
        <v>0.19574928978836501</v>
      </c>
      <c r="BN659" s="17">
        <v>0.16871648146368201</v>
      </c>
      <c r="BO659" s="17">
        <v>0.207026057462498</v>
      </c>
      <c r="BP659" s="17">
        <v>0.178246556701428</v>
      </c>
      <c r="BQ659" s="17">
        <v>0.1609666245703</v>
      </c>
      <c r="BR659" s="17"/>
      <c r="BS659" s="17">
        <v>0.17092930588748301</v>
      </c>
      <c r="BT659" s="17"/>
      <c r="BU659" s="17">
        <v>0.187044214569898</v>
      </c>
      <c r="BV659" s="17">
        <v>0.21179206920138299</v>
      </c>
      <c r="BW659" s="17">
        <v>0.20580804529503399</v>
      </c>
      <c r="BX659" s="17">
        <v>0.14955580645401301</v>
      </c>
      <c r="BY659" s="17">
        <v>0.13552917828038599</v>
      </c>
      <c r="BZ659" s="17"/>
      <c r="CA659" s="17">
        <v>0.18504216754955699</v>
      </c>
      <c r="CB659" s="17"/>
      <c r="CC659" s="17">
        <v>0.20555928342628799</v>
      </c>
      <c r="CD659" s="17">
        <v>0.15507487490988001</v>
      </c>
      <c r="CE659" s="17"/>
      <c r="CF659" s="17">
        <v>0.219965632866052</v>
      </c>
      <c r="CG659" s="17"/>
      <c r="CH659" s="17">
        <v>0.203963434773417</v>
      </c>
      <c r="CI659" s="17">
        <v>0.18469335380954399</v>
      </c>
    </row>
    <row r="660" spans="2:87" x14ac:dyDescent="0.35">
      <c r="B660" t="s">
        <v>242</v>
      </c>
      <c r="C660" s="17">
        <v>0.190273082970291</v>
      </c>
      <c r="D660" s="17">
        <v>0.20818899241930799</v>
      </c>
      <c r="E660" s="17">
        <v>0.17386960329760001</v>
      </c>
      <c r="F660" s="17"/>
      <c r="G660" s="17">
        <v>0.16436984779307701</v>
      </c>
      <c r="H660" s="17">
        <v>0.17356269838928901</v>
      </c>
      <c r="I660" s="17">
        <v>0.26526939466106703</v>
      </c>
      <c r="J660" s="17">
        <v>0.231606434562141</v>
      </c>
      <c r="K660" s="17">
        <v>0.183416406838882</v>
      </c>
      <c r="L660" s="17">
        <v>0.131366637470475</v>
      </c>
      <c r="M660" s="17"/>
      <c r="N660" s="17">
        <v>0.22028331129609199</v>
      </c>
      <c r="O660" s="17">
        <v>0.21154365380270901</v>
      </c>
      <c r="P660" s="17">
        <v>0.16854659896826801</v>
      </c>
      <c r="Q660" s="17">
        <v>0.15546139016504601</v>
      </c>
      <c r="R660" s="17"/>
      <c r="S660" s="17">
        <v>0.20504222803379199</v>
      </c>
      <c r="T660" s="17">
        <v>0.170056270572503</v>
      </c>
      <c r="U660" s="17">
        <v>0.20375925982151</v>
      </c>
      <c r="V660" s="17">
        <v>0.20382805113670199</v>
      </c>
      <c r="W660" s="17">
        <v>0.227939092935564</v>
      </c>
      <c r="X660" s="17">
        <v>0.19212632534934801</v>
      </c>
      <c r="Y660" s="17">
        <v>0.17192407611459601</v>
      </c>
      <c r="Z660" s="17">
        <v>0.209984501475623</v>
      </c>
      <c r="AA660" s="17">
        <v>0.15754777211205101</v>
      </c>
      <c r="AB660" s="17">
        <v>0.17438791433238501</v>
      </c>
      <c r="AC660" s="17">
        <v>0.221340400456632</v>
      </c>
      <c r="AD660" s="17">
        <v>0.177287863468127</v>
      </c>
      <c r="AE660" s="17"/>
      <c r="AF660" s="17">
        <v>0.15063857834150399</v>
      </c>
      <c r="AG660" s="17">
        <v>0.183773318219974</v>
      </c>
      <c r="AH660" s="17">
        <v>0.18644752422779701</v>
      </c>
      <c r="AI660" s="17">
        <v>0.24192895168621001</v>
      </c>
      <c r="AJ660" s="17">
        <v>0.24047124309123599</v>
      </c>
      <c r="AK660" s="17"/>
      <c r="AL660" s="17">
        <v>0.17665923738912601</v>
      </c>
      <c r="AM660" s="17">
        <v>0.21159684791571901</v>
      </c>
      <c r="AN660" s="17">
        <v>0.148897115058643</v>
      </c>
      <c r="AO660" s="17">
        <v>0.25708561056846402</v>
      </c>
      <c r="AP660" s="17"/>
      <c r="AQ660" s="17">
        <v>0.19023950822727601</v>
      </c>
      <c r="AR660" s="17">
        <v>0.19032180032051099</v>
      </c>
      <c r="AS660" s="17"/>
      <c r="AT660" s="17">
        <v>0.21567425588894201</v>
      </c>
      <c r="AU660" s="17">
        <v>0.14679556807566199</v>
      </c>
      <c r="AV660" s="17"/>
      <c r="AW660" s="17">
        <v>0.18608161083967001</v>
      </c>
      <c r="AX660" s="17">
        <v>0.232954110898584</v>
      </c>
      <c r="AY660" s="17">
        <v>0.159923891329636</v>
      </c>
      <c r="AZ660" s="17"/>
      <c r="BA660" s="17">
        <v>0.171804053829956</v>
      </c>
      <c r="BB660" s="17">
        <v>0.19428307742741099</v>
      </c>
      <c r="BC660" s="17">
        <v>0.19718122608678801</v>
      </c>
      <c r="BD660" s="17">
        <v>0.186092800377297</v>
      </c>
      <c r="BE660" s="17">
        <v>0.226890317038313</v>
      </c>
      <c r="BF660" s="17"/>
      <c r="BG660" s="17">
        <v>0.20882334860319199</v>
      </c>
      <c r="BH660" s="17">
        <v>0.17673528513269299</v>
      </c>
      <c r="BI660" s="17"/>
      <c r="BJ660" s="17">
        <v>0.20750925847520299</v>
      </c>
      <c r="BK660" s="17">
        <v>0.126674462753988</v>
      </c>
      <c r="BL660" s="17"/>
      <c r="BM660" s="17">
        <v>0.16574923568535199</v>
      </c>
      <c r="BN660" s="17">
        <v>0.23594450826903099</v>
      </c>
      <c r="BO660" s="17">
        <v>0.169726271772286</v>
      </c>
      <c r="BP660" s="17">
        <v>0.19097288765497</v>
      </c>
      <c r="BQ660" s="17">
        <v>0.25155273481761797</v>
      </c>
      <c r="BR660" s="17"/>
      <c r="BS660" s="17">
        <v>0.19669973728310899</v>
      </c>
      <c r="BT660" s="17"/>
      <c r="BU660" s="17">
        <v>0.22444570666135399</v>
      </c>
      <c r="BV660" s="17">
        <v>0.16063889243572699</v>
      </c>
      <c r="BW660" s="17">
        <v>0.18446072174304801</v>
      </c>
      <c r="BX660" s="17">
        <v>0.22544107421062101</v>
      </c>
      <c r="BY660" s="17">
        <v>0.162027230489592</v>
      </c>
      <c r="BZ660" s="17"/>
      <c r="CA660" s="17">
        <v>0.12703435298385701</v>
      </c>
      <c r="CB660" s="17"/>
      <c r="CC660" s="17">
        <v>0.196705407268258</v>
      </c>
      <c r="CD660" s="17">
        <v>0.17154075837062099</v>
      </c>
      <c r="CE660" s="17"/>
      <c r="CF660" s="17">
        <v>0.188621626775729</v>
      </c>
      <c r="CG660" s="17"/>
      <c r="CH660" s="17">
        <v>0.213775425230191</v>
      </c>
      <c r="CI660" s="17">
        <v>0.184259497264989</v>
      </c>
    </row>
    <row r="661" spans="2:87" x14ac:dyDescent="0.35">
      <c r="B661" t="s">
        <v>239</v>
      </c>
      <c r="C661" s="17">
        <v>0.14124956633351499</v>
      </c>
      <c r="D661" s="17">
        <v>0.14592077987913599</v>
      </c>
      <c r="E661" s="17">
        <v>0.13751480713727701</v>
      </c>
      <c r="F661" s="17"/>
      <c r="G661" s="17">
        <v>9.3803289174664198E-2</v>
      </c>
      <c r="H661" s="17">
        <v>8.6313947723363205E-2</v>
      </c>
      <c r="I661" s="17">
        <v>0.114366510146532</v>
      </c>
      <c r="J661" s="17">
        <v>0.15859760098402501</v>
      </c>
      <c r="K661" s="17">
        <v>0.184170571784564</v>
      </c>
      <c r="L661" s="17">
        <v>0.196876752301955</v>
      </c>
      <c r="M661" s="17"/>
      <c r="N661" s="17">
        <v>0.108071924980139</v>
      </c>
      <c r="O661" s="17">
        <v>0.12466834432757699</v>
      </c>
      <c r="P661" s="17">
        <v>0.16262647448626599</v>
      </c>
      <c r="Q661" s="17">
        <v>0.17750297264746101</v>
      </c>
      <c r="R661" s="17"/>
      <c r="S661" s="17">
        <v>8.7742127103809894E-2</v>
      </c>
      <c r="T661" s="17">
        <v>0.10823101844605899</v>
      </c>
      <c r="U661" s="17">
        <v>0.166485140172902</v>
      </c>
      <c r="V661" s="17">
        <v>0.18666398189508701</v>
      </c>
      <c r="W661" s="17">
        <v>0.15299873758432</v>
      </c>
      <c r="X661" s="17">
        <v>0.11127037074672599</v>
      </c>
      <c r="Y661" s="17">
        <v>0.19438062304509701</v>
      </c>
      <c r="Z661" s="17">
        <v>0.16957809326346401</v>
      </c>
      <c r="AA661" s="17">
        <v>0.13168369839635499</v>
      </c>
      <c r="AB661" s="17">
        <v>0.138340626185501</v>
      </c>
      <c r="AC661" s="17">
        <v>0.20512392113719999</v>
      </c>
      <c r="AD661" s="17">
        <v>0.150809768674666</v>
      </c>
      <c r="AE661" s="17"/>
      <c r="AF661" s="17">
        <v>0.19834230451561499</v>
      </c>
      <c r="AG661" s="17">
        <v>0.141842707240526</v>
      </c>
      <c r="AH661" s="17">
        <v>0.12524887328178699</v>
      </c>
      <c r="AI661" s="17">
        <v>0.113216882120088</v>
      </c>
      <c r="AJ661" s="17">
        <v>9.3755097798967693E-2</v>
      </c>
      <c r="AK661" s="17"/>
      <c r="AL661" s="17">
        <v>0.13237219823305199</v>
      </c>
      <c r="AM661" s="17">
        <v>0.15830696494593499</v>
      </c>
      <c r="AN661" s="17">
        <v>0.12924485998150601</v>
      </c>
      <c r="AO661" s="17">
        <v>0.124329340451114</v>
      </c>
      <c r="AP661" s="17"/>
      <c r="AQ661" s="17">
        <v>0.17522420661601501</v>
      </c>
      <c r="AR661" s="17">
        <v>9.1951960437312005E-2</v>
      </c>
      <c r="AS661" s="17"/>
      <c r="AT661" s="17">
        <v>0.12390454840951801</v>
      </c>
      <c r="AU661" s="17">
        <v>0.19002927347537099</v>
      </c>
      <c r="AV661" s="17"/>
      <c r="AW661" s="17">
        <v>0.16668565818204201</v>
      </c>
      <c r="AX661" s="17">
        <v>0.14248910809735801</v>
      </c>
      <c r="AY661" s="17">
        <v>0.11974720942289301</v>
      </c>
      <c r="AZ661" s="17"/>
      <c r="BA661" s="17">
        <v>0.10431271183695399</v>
      </c>
      <c r="BB661" s="17">
        <v>0.15590534147674101</v>
      </c>
      <c r="BC661" s="17">
        <v>0.14921885869278501</v>
      </c>
      <c r="BD661" s="17">
        <v>0.16047404172743299</v>
      </c>
      <c r="BE661" s="17">
        <v>0.16002543984767101</v>
      </c>
      <c r="BF661" s="17"/>
      <c r="BG661" s="17">
        <v>0.136992530445712</v>
      </c>
      <c r="BH661" s="17">
        <v>0.14435630843505401</v>
      </c>
      <c r="BI661" s="17"/>
      <c r="BJ661" s="17">
        <v>0.132178019706607</v>
      </c>
      <c r="BK661" s="17">
        <v>0.17610189668232501</v>
      </c>
      <c r="BL661" s="17"/>
      <c r="BM661" s="17">
        <v>0.111064479906783</v>
      </c>
      <c r="BN661" s="17">
        <v>0.172272460088531</v>
      </c>
      <c r="BO661" s="17">
        <v>8.3418037217867502E-2</v>
      </c>
      <c r="BP661" s="17">
        <v>0.13710095538204001</v>
      </c>
      <c r="BQ661" s="17">
        <v>0.32798096077245098</v>
      </c>
      <c r="BR661" s="17"/>
      <c r="BS661" s="17">
        <v>0.23706274005727801</v>
      </c>
      <c r="BT661" s="17"/>
      <c r="BU661" s="17">
        <v>0.137494179861465</v>
      </c>
      <c r="BV661" s="17">
        <v>5.1825669358563801E-2</v>
      </c>
      <c r="BW661" s="17">
        <v>9.0548179089086106E-2</v>
      </c>
      <c r="BX661" s="17">
        <v>0.313393554475979</v>
      </c>
      <c r="BY661" s="17">
        <v>0.130181941994925</v>
      </c>
      <c r="BZ661" s="17"/>
      <c r="CA661" s="17">
        <v>0.100480377795054</v>
      </c>
      <c r="CB661" s="17"/>
      <c r="CC661" s="17">
        <v>0.15088427519431499</v>
      </c>
      <c r="CD661" s="17">
        <v>0.110795183933438</v>
      </c>
      <c r="CE661" s="17"/>
      <c r="CF661" s="17">
        <v>0.140152007383164</v>
      </c>
      <c r="CG661" s="17"/>
      <c r="CH661" s="17">
        <v>0.14759653130945899</v>
      </c>
      <c r="CI661" s="17">
        <v>8.5872632187564496E-2</v>
      </c>
    </row>
    <row r="662" spans="2:87" x14ac:dyDescent="0.35">
      <c r="B662" t="s">
        <v>240</v>
      </c>
      <c r="C662" s="17">
        <v>0.13747274909166199</v>
      </c>
      <c r="D662" s="17">
        <v>0.141935638566723</v>
      </c>
      <c r="E662" s="17">
        <v>0.13288979693556799</v>
      </c>
      <c r="F662" s="17"/>
      <c r="G662" s="17">
        <v>9.6026183058914596E-2</v>
      </c>
      <c r="H662" s="17">
        <v>0.140441156523474</v>
      </c>
      <c r="I662" s="17">
        <v>0.17752554443920501</v>
      </c>
      <c r="J662" s="17">
        <v>0.164893488834435</v>
      </c>
      <c r="K662" s="17">
        <v>0.131563394171332</v>
      </c>
      <c r="L662" s="17">
        <v>0.11196760394024</v>
      </c>
      <c r="M662" s="17"/>
      <c r="N662" s="17">
        <v>0.13510588285536901</v>
      </c>
      <c r="O662" s="17">
        <v>0.128736238982049</v>
      </c>
      <c r="P662" s="17">
        <v>0.145224966506942</v>
      </c>
      <c r="Q662" s="17">
        <v>0.14223654942827599</v>
      </c>
      <c r="R662" s="17"/>
      <c r="S662" s="17">
        <v>0.139269016337142</v>
      </c>
      <c r="T662" s="17">
        <v>0.16024748473822301</v>
      </c>
      <c r="U662" s="17">
        <v>9.2317030694799004E-2</v>
      </c>
      <c r="V662" s="17">
        <v>0.116164547665979</v>
      </c>
      <c r="W662" s="17">
        <v>0.124131313941056</v>
      </c>
      <c r="X662" s="17">
        <v>0.142865227249767</v>
      </c>
      <c r="Y662" s="17">
        <v>0.12590620279888501</v>
      </c>
      <c r="Z662" s="17">
        <v>0.130686415310236</v>
      </c>
      <c r="AA662" s="17">
        <v>0.13859450572825499</v>
      </c>
      <c r="AB662" s="17">
        <v>0.20833950600669601</v>
      </c>
      <c r="AC662" s="17">
        <v>7.1210537467808296E-2</v>
      </c>
      <c r="AD662" s="17">
        <v>0.16393382975797399</v>
      </c>
      <c r="AE662" s="17"/>
      <c r="AF662" s="17">
        <v>0.15371956242565801</v>
      </c>
      <c r="AG662" s="17">
        <v>0.136499504501126</v>
      </c>
      <c r="AH662" s="17">
        <v>0.158102465808383</v>
      </c>
      <c r="AI662" s="17">
        <v>0.101539913112147</v>
      </c>
      <c r="AJ662" s="17">
        <v>0.124776404683017</v>
      </c>
      <c r="AK662" s="17"/>
      <c r="AL662" s="17">
        <v>0.121983411309646</v>
      </c>
      <c r="AM662" s="17">
        <v>0.13554738821662099</v>
      </c>
      <c r="AN662" s="17">
        <v>0.16306353576383101</v>
      </c>
      <c r="AO662" s="17">
        <v>0.17333867764494101</v>
      </c>
      <c r="AP662" s="17"/>
      <c r="AQ662" s="17">
        <v>0.14092849354272599</v>
      </c>
      <c r="AR662" s="17">
        <v>0.13245842291749199</v>
      </c>
      <c r="AS662" s="17"/>
      <c r="AT662" s="17">
        <v>0.15110519095847499</v>
      </c>
      <c r="AU662" s="17">
        <v>0.104435792584335</v>
      </c>
      <c r="AV662" s="17"/>
      <c r="AW662" s="17">
        <v>0.106915422863887</v>
      </c>
      <c r="AX662" s="17">
        <v>0.13549026746048001</v>
      </c>
      <c r="AY662" s="17">
        <v>0.18170086923735601</v>
      </c>
      <c r="AZ662" s="17"/>
      <c r="BA662" s="17">
        <v>0.142925809377736</v>
      </c>
      <c r="BB662" s="17">
        <v>0.14514423901311499</v>
      </c>
      <c r="BC662" s="17">
        <v>0.13474016945015099</v>
      </c>
      <c r="BD662" s="17">
        <v>9.9296288610723094E-2</v>
      </c>
      <c r="BE662" s="17">
        <v>0.16143841863039299</v>
      </c>
      <c r="BF662" s="17"/>
      <c r="BG662" s="17">
        <v>9.2273317964697704E-2</v>
      </c>
      <c r="BH662" s="17">
        <v>0.170458840670101</v>
      </c>
      <c r="BI662" s="17"/>
      <c r="BJ662" s="17">
        <v>0.134998044506527</v>
      </c>
      <c r="BK662" s="17">
        <v>0.15006460960399801</v>
      </c>
      <c r="BL662" s="17"/>
      <c r="BM662" s="17">
        <v>0.14005025180969899</v>
      </c>
      <c r="BN662" s="17">
        <v>0.15440161864440199</v>
      </c>
      <c r="BO662" s="17">
        <v>0.12629100575058999</v>
      </c>
      <c r="BP662" s="17">
        <v>0.13126784505061201</v>
      </c>
      <c r="BQ662" s="17">
        <v>0.13699807558389701</v>
      </c>
      <c r="BR662" s="17"/>
      <c r="BS662" s="17">
        <v>0.16914460820791399</v>
      </c>
      <c r="BT662" s="17"/>
      <c r="BU662" s="17">
        <v>0.16098739110594501</v>
      </c>
      <c r="BV662" s="17">
        <v>0.118329059596013</v>
      </c>
      <c r="BW662" s="17">
        <v>0.13316104343006599</v>
      </c>
      <c r="BX662" s="17">
        <v>0.16845916080110701</v>
      </c>
      <c r="BY662" s="17">
        <v>0.10822546286646</v>
      </c>
      <c r="BZ662" s="17"/>
      <c r="CA662" s="17">
        <v>0.18446123525764099</v>
      </c>
      <c r="CB662" s="17"/>
      <c r="CC662" s="17">
        <v>0.13851230456210201</v>
      </c>
      <c r="CD662" s="17">
        <v>0.13840243444210301</v>
      </c>
      <c r="CE662" s="17"/>
      <c r="CF662" s="17">
        <v>0.119723368509999</v>
      </c>
      <c r="CG662" s="17"/>
      <c r="CH662" s="17">
        <v>0.13673661445531801</v>
      </c>
      <c r="CI662" s="17">
        <v>0.14989709397265499</v>
      </c>
    </row>
    <row r="663" spans="2:87" x14ac:dyDescent="0.35">
      <c r="B663" t="s">
        <v>161</v>
      </c>
      <c r="C663" s="17">
        <v>9.7314337760414704E-2</v>
      </c>
      <c r="D663" s="17">
        <v>8.7053995129376505E-2</v>
      </c>
      <c r="E663" s="17">
        <v>0.106812342428187</v>
      </c>
      <c r="F663" s="17"/>
      <c r="G663" s="17">
        <v>0.12600598363562099</v>
      </c>
      <c r="H663" s="17">
        <v>8.8091049106359898E-2</v>
      </c>
      <c r="I663" s="17">
        <v>0.122548180749631</v>
      </c>
      <c r="J663" s="17">
        <v>0.131651535315922</v>
      </c>
      <c r="K663" s="17">
        <v>6.9201008460869406E-2</v>
      </c>
      <c r="L663" s="17">
        <v>5.61078376121859E-2</v>
      </c>
      <c r="M663" s="17"/>
      <c r="N663" s="17">
        <v>7.1859120739048807E-2</v>
      </c>
      <c r="O663" s="17">
        <v>9.8604682172881097E-2</v>
      </c>
      <c r="P663" s="17">
        <v>0.109757711209201</v>
      </c>
      <c r="Q663" s="17">
        <v>0.113881749146233</v>
      </c>
      <c r="R663" s="17"/>
      <c r="S663" s="17">
        <v>0.101954189669656</v>
      </c>
      <c r="T663" s="17">
        <v>9.3074847931081103E-2</v>
      </c>
      <c r="U663" s="17">
        <v>6.9068032231137499E-2</v>
      </c>
      <c r="V663" s="17">
        <v>0.115536973211304</v>
      </c>
      <c r="W663" s="17">
        <v>0.13897518889659699</v>
      </c>
      <c r="X663" s="17">
        <v>9.8347683158813995E-2</v>
      </c>
      <c r="Y663" s="17">
        <v>0.12986829141841499</v>
      </c>
      <c r="Z663" s="17">
        <v>9.7781974550551806E-2</v>
      </c>
      <c r="AA663" s="17">
        <v>9.3189107205378804E-2</v>
      </c>
      <c r="AB663" s="17">
        <v>6.7462443349185899E-2</v>
      </c>
      <c r="AC663" s="17">
        <v>5.5670691658142299E-2</v>
      </c>
      <c r="AD663" s="17">
        <v>0.101268240630773</v>
      </c>
      <c r="AE663" s="17"/>
      <c r="AF663" s="17">
        <v>9.0301410461788204E-2</v>
      </c>
      <c r="AG663" s="17">
        <v>9.8486321254278905E-2</v>
      </c>
      <c r="AH663" s="17">
        <v>9.9505139348674804E-2</v>
      </c>
      <c r="AI663" s="17">
        <v>8.0844720197447595E-2</v>
      </c>
      <c r="AJ663" s="17">
        <v>8.3245932363444394E-2</v>
      </c>
      <c r="AK663" s="17"/>
      <c r="AL663" s="17">
        <v>0.126498919282932</v>
      </c>
      <c r="AM663" s="17">
        <v>9.1169203712361202E-2</v>
      </c>
      <c r="AN663" s="17">
        <v>6.3987321550577E-2</v>
      </c>
      <c r="AO663" s="17">
        <v>4.8422783675234199E-2</v>
      </c>
      <c r="AP663" s="17"/>
      <c r="AQ663" s="17">
        <v>9.7182857589547006E-2</v>
      </c>
      <c r="AR663" s="17">
        <v>9.7505117047338899E-2</v>
      </c>
      <c r="AS663" s="17"/>
      <c r="AT663" s="17">
        <v>0.10079294943018501</v>
      </c>
      <c r="AU663" s="17">
        <v>5.0076312457403897E-2</v>
      </c>
      <c r="AV663" s="17"/>
      <c r="AW663" s="17">
        <v>6.2762839625961395E-2</v>
      </c>
      <c r="AX663" s="17">
        <v>0.102178509379589</v>
      </c>
      <c r="AY663" s="17">
        <v>0.11461327935276901</v>
      </c>
      <c r="AZ663" s="17"/>
      <c r="BA663" s="17">
        <v>9.7903623956255695E-2</v>
      </c>
      <c r="BB663" s="17">
        <v>8.8054129565210401E-2</v>
      </c>
      <c r="BC663" s="17">
        <v>0.10238681695492501</v>
      </c>
      <c r="BD663" s="17">
        <v>0.121169276786633</v>
      </c>
      <c r="BE663" s="17">
        <v>6.6964523867362E-2</v>
      </c>
      <c r="BF663" s="17"/>
      <c r="BG663" s="17">
        <v>0.12357389152442499</v>
      </c>
      <c r="BH663" s="17">
        <v>7.8150378753155503E-2</v>
      </c>
      <c r="BI663" s="17"/>
      <c r="BJ663" s="17">
        <v>0.11244043461648801</v>
      </c>
      <c r="BK663" s="17">
        <v>4.1063147519508701E-2</v>
      </c>
      <c r="BL663" s="17"/>
      <c r="BM663" s="17">
        <v>0.16686894481894601</v>
      </c>
      <c r="BN663" s="17">
        <v>5.8590679047668598E-2</v>
      </c>
      <c r="BO663" s="17">
        <v>9.0163219813651205E-2</v>
      </c>
      <c r="BP663" s="17">
        <v>0.123285797264044</v>
      </c>
      <c r="BQ663" s="17">
        <v>5.0042755843121602E-2</v>
      </c>
      <c r="BR663" s="17"/>
      <c r="BS663" s="17">
        <v>4.3795648190692101E-2</v>
      </c>
      <c r="BT663" s="17"/>
      <c r="BU663" s="17">
        <v>5.2201674738818697E-2</v>
      </c>
      <c r="BV663" s="17">
        <v>0.12133564154441399</v>
      </c>
      <c r="BW663" s="17">
        <v>9.4325205163677095E-2</v>
      </c>
      <c r="BX663" s="17">
        <v>2.7278831592917802E-2</v>
      </c>
      <c r="BY663" s="17">
        <v>0.219240495210407</v>
      </c>
      <c r="BZ663" s="17"/>
      <c r="CA663" s="17">
        <v>6.4622677343307303E-2</v>
      </c>
      <c r="CB663" s="17"/>
      <c r="CC663" s="17">
        <v>8.3546354001319795E-2</v>
      </c>
      <c r="CD663" s="17">
        <v>0.108041297755535</v>
      </c>
      <c r="CE663" s="17"/>
      <c r="CF663" s="17">
        <v>7.4741172879053894E-2</v>
      </c>
      <c r="CG663" s="17"/>
      <c r="CH663" s="17">
        <v>7.6305579595981096E-2</v>
      </c>
      <c r="CI663" s="17">
        <v>9.5174732461235007E-2</v>
      </c>
    </row>
    <row r="664" spans="2:87" x14ac:dyDescent="0.35">
      <c r="B664" t="s">
        <v>250</v>
      </c>
      <c r="C664" s="17">
        <v>9.7300487854423898E-2</v>
      </c>
      <c r="D664" s="17">
        <v>0.10312690634033</v>
      </c>
      <c r="E664" s="17">
        <v>9.2175473201068697E-2</v>
      </c>
      <c r="F664" s="17"/>
      <c r="G664" s="17">
        <v>0.11880629770506899</v>
      </c>
      <c r="H664" s="17">
        <v>9.1493060241937693E-2</v>
      </c>
      <c r="I664" s="17">
        <v>8.4670664454913405E-2</v>
      </c>
      <c r="J664" s="17">
        <v>9.4071557954551896E-2</v>
      </c>
      <c r="K664" s="17">
        <v>8.6759838764855102E-2</v>
      </c>
      <c r="L664" s="17">
        <v>0.107607268580427</v>
      </c>
      <c r="M664" s="17"/>
      <c r="N664" s="17">
        <v>0.12379077278826001</v>
      </c>
      <c r="O664" s="17">
        <v>8.8945088683543602E-2</v>
      </c>
      <c r="P664" s="17">
        <v>9.3072683925828806E-2</v>
      </c>
      <c r="Q664" s="17">
        <v>7.8317744626369895E-2</v>
      </c>
      <c r="R664" s="17"/>
      <c r="S664" s="17">
        <v>0.108176590878781</v>
      </c>
      <c r="T664" s="17">
        <v>7.2229558775082206E-2</v>
      </c>
      <c r="U664" s="17">
        <v>0.116010243951345</v>
      </c>
      <c r="V664" s="17">
        <v>0.123394637335301</v>
      </c>
      <c r="W664" s="17">
        <v>0.10713274528554299</v>
      </c>
      <c r="X664" s="17">
        <v>0.121558436187905</v>
      </c>
      <c r="Y664" s="17">
        <v>8.9608823920353395E-2</v>
      </c>
      <c r="Z664" s="17">
        <v>0.162416345116012</v>
      </c>
      <c r="AA664" s="17">
        <v>7.3359496051301404E-2</v>
      </c>
      <c r="AB664" s="17">
        <v>5.9412278127528299E-2</v>
      </c>
      <c r="AC664" s="17">
        <v>6.9473191801091405E-2</v>
      </c>
      <c r="AD664" s="17">
        <v>0.11291538735062399</v>
      </c>
      <c r="AE664" s="17"/>
      <c r="AF664" s="17">
        <v>7.48702433982915E-2</v>
      </c>
      <c r="AG664" s="17">
        <v>8.7178649433605898E-2</v>
      </c>
      <c r="AH664" s="17">
        <v>9.6692539912019704E-2</v>
      </c>
      <c r="AI664" s="17">
        <v>0.108385205214741</v>
      </c>
      <c r="AJ664" s="17">
        <v>0.169444317119057</v>
      </c>
      <c r="AK664" s="17"/>
      <c r="AL664" s="17">
        <v>0.111197255733276</v>
      </c>
      <c r="AM664" s="17">
        <v>9.0184401399610606E-2</v>
      </c>
      <c r="AN664" s="17">
        <v>8.5327947765240303E-2</v>
      </c>
      <c r="AO664" s="17">
        <v>8.8879868634373804E-2</v>
      </c>
      <c r="AP664" s="17"/>
      <c r="AQ664" s="17">
        <v>8.5573360747347907E-2</v>
      </c>
      <c r="AR664" s="17">
        <v>0.114316688338439</v>
      </c>
      <c r="AS664" s="17"/>
      <c r="AT664" s="17">
        <v>9.8842391001553107E-2</v>
      </c>
      <c r="AU664" s="17">
        <v>0.11449718115968401</v>
      </c>
      <c r="AV664" s="17"/>
      <c r="AW664" s="17">
        <v>0.118607435712833</v>
      </c>
      <c r="AX664" s="17">
        <v>0.110533998087847</v>
      </c>
      <c r="AY664" s="17">
        <v>6.3554870618101805E-2</v>
      </c>
      <c r="AZ664" s="17"/>
      <c r="BA664" s="17">
        <v>9.1659961736539203E-2</v>
      </c>
      <c r="BB664" s="17">
        <v>0.111368985641077</v>
      </c>
      <c r="BC664" s="17">
        <v>9.0070867297028595E-2</v>
      </c>
      <c r="BD664" s="17">
        <v>7.7399827142098296E-2</v>
      </c>
      <c r="BE664" s="17">
        <v>0.134743158431475</v>
      </c>
      <c r="BF664" s="17"/>
      <c r="BG664" s="17">
        <v>9.2646009847238905E-2</v>
      </c>
      <c r="BH664" s="17">
        <v>0.100697279229155</v>
      </c>
      <c r="BI664" s="17"/>
      <c r="BJ664" s="17">
        <v>9.7411676758270394E-2</v>
      </c>
      <c r="BK664" s="17">
        <v>9.7208294802261494E-2</v>
      </c>
      <c r="BL664" s="17"/>
      <c r="BM664" s="17">
        <v>7.6375385665995901E-2</v>
      </c>
      <c r="BN664" s="17">
        <v>0.14936080639525501</v>
      </c>
      <c r="BO664" s="17">
        <v>9.3287484994958703E-2</v>
      </c>
      <c r="BP664" s="17">
        <v>7.0151444864281598E-2</v>
      </c>
      <c r="BQ664" s="17">
        <v>0.111942653954917</v>
      </c>
      <c r="BR664" s="17"/>
      <c r="BS664" s="17">
        <v>0.12231702827412699</v>
      </c>
      <c r="BT664" s="17"/>
      <c r="BU664" s="17">
        <v>0.15303699260222001</v>
      </c>
      <c r="BV664" s="17">
        <v>8.63127144485097E-2</v>
      </c>
      <c r="BW664" s="17">
        <v>7.6749958037570107E-2</v>
      </c>
      <c r="BX664" s="17">
        <v>0.104871964158588</v>
      </c>
      <c r="BY664" s="17">
        <v>8.9383644582483796E-2</v>
      </c>
      <c r="BZ664" s="17"/>
      <c r="CA664" s="17">
        <v>0.12366681010531699</v>
      </c>
      <c r="CB664" s="17"/>
      <c r="CC664" s="17">
        <v>8.95996676682764E-2</v>
      </c>
      <c r="CD664" s="17">
        <v>0.138732099491888</v>
      </c>
      <c r="CE664" s="17"/>
      <c r="CF664" s="17">
        <v>9.0243398132242802E-2</v>
      </c>
      <c r="CG664" s="17"/>
      <c r="CH664" s="17">
        <v>9.4323070833239694E-2</v>
      </c>
      <c r="CI664" s="17">
        <v>0.124051509829774</v>
      </c>
    </row>
    <row r="665" spans="2:87" x14ac:dyDescent="0.35">
      <c r="B665" t="s">
        <v>251</v>
      </c>
      <c r="C665" s="17">
        <v>9.63528591711523E-2</v>
      </c>
      <c r="D665" s="17">
        <v>0.122541878113821</v>
      </c>
      <c r="E665" s="17">
        <v>7.1299283451577905E-2</v>
      </c>
      <c r="F665" s="17"/>
      <c r="G665" s="17">
        <v>0.15564915075890701</v>
      </c>
      <c r="H665" s="17">
        <v>0.106089901799698</v>
      </c>
      <c r="I665" s="17">
        <v>9.6151738828279196E-2</v>
      </c>
      <c r="J665" s="17">
        <v>7.4844204935195002E-2</v>
      </c>
      <c r="K665" s="17">
        <v>9.1457783985028102E-2</v>
      </c>
      <c r="L665" s="17">
        <v>6.9569184595208097E-2</v>
      </c>
      <c r="M665" s="17"/>
      <c r="N665" s="17">
        <v>0.136694899029316</v>
      </c>
      <c r="O665" s="17">
        <v>9.9261973174359197E-2</v>
      </c>
      <c r="P665" s="17">
        <v>6.9523106243422006E-2</v>
      </c>
      <c r="Q665" s="17">
        <v>7.0803962226518399E-2</v>
      </c>
      <c r="R665" s="17"/>
      <c r="S665" s="17">
        <v>0.117186856743923</v>
      </c>
      <c r="T665" s="17">
        <v>6.8786943853060598E-2</v>
      </c>
      <c r="U665" s="17">
        <v>5.9378478385856803E-2</v>
      </c>
      <c r="V665" s="17">
        <v>9.5690905841884499E-2</v>
      </c>
      <c r="W665" s="17">
        <v>0.103609572137947</v>
      </c>
      <c r="X665" s="17">
        <v>0.13495641427733099</v>
      </c>
      <c r="Y665" s="17">
        <v>9.1539529187202096E-2</v>
      </c>
      <c r="Z665" s="17">
        <v>0.12299141641332099</v>
      </c>
      <c r="AA665" s="17">
        <v>0.109570125028221</v>
      </c>
      <c r="AB665" s="17">
        <v>7.9248045262630906E-2</v>
      </c>
      <c r="AC665" s="17">
        <v>4.90449321153354E-2</v>
      </c>
      <c r="AD665" s="17">
        <v>0.145810200979617</v>
      </c>
      <c r="AE665" s="17"/>
      <c r="AF665" s="17">
        <v>4.8667716779931203E-2</v>
      </c>
      <c r="AG665" s="17">
        <v>8.8549340367660198E-2</v>
      </c>
      <c r="AH665" s="17">
        <v>9.6567548148643795E-2</v>
      </c>
      <c r="AI665" s="17">
        <v>0.13809389958574</v>
      </c>
      <c r="AJ665" s="17">
        <v>0.13554990428533001</v>
      </c>
      <c r="AK665" s="17"/>
      <c r="AL665" s="17">
        <v>9.4553234038729297E-2</v>
      </c>
      <c r="AM665" s="17">
        <v>9.3538725407448703E-2</v>
      </c>
      <c r="AN665" s="17">
        <v>0.101676847787793</v>
      </c>
      <c r="AO665" s="17">
        <v>0.109867894373394</v>
      </c>
      <c r="AP665" s="17"/>
      <c r="AQ665" s="17">
        <v>7.7689444823568696E-2</v>
      </c>
      <c r="AR665" s="17">
        <v>0.12343369468653601</v>
      </c>
      <c r="AS665" s="17"/>
      <c r="AT665" s="17">
        <v>0.104502468940025</v>
      </c>
      <c r="AU665" s="17">
        <v>8.6975674867753497E-2</v>
      </c>
      <c r="AV665" s="17"/>
      <c r="AW665" s="17">
        <v>0.10844114108153501</v>
      </c>
      <c r="AX665" s="17">
        <v>0.105270265983401</v>
      </c>
      <c r="AY665" s="17">
        <v>7.7059352512143395E-2</v>
      </c>
      <c r="AZ665" s="17"/>
      <c r="BA665" s="17">
        <v>0.110432486108499</v>
      </c>
      <c r="BB665" s="17">
        <v>9.1112777969011002E-2</v>
      </c>
      <c r="BC665" s="17">
        <v>9.6963810476351095E-2</v>
      </c>
      <c r="BD665" s="17">
        <v>0.102458351943813</v>
      </c>
      <c r="BE665" s="17">
        <v>3.9686916107105202E-2</v>
      </c>
      <c r="BF665" s="17"/>
      <c r="BG665" s="17">
        <v>0.10345027884105901</v>
      </c>
      <c r="BH665" s="17">
        <v>9.1173233468684306E-2</v>
      </c>
      <c r="BI665" s="17"/>
      <c r="BJ665" s="17">
        <v>0.100408283012451</v>
      </c>
      <c r="BK665" s="17">
        <v>8.3574153811960303E-2</v>
      </c>
      <c r="BL665" s="17"/>
      <c r="BM665" s="17">
        <v>6.7035437634877501E-2</v>
      </c>
      <c r="BN665" s="17">
        <v>0.11615095096978199</v>
      </c>
      <c r="BO665" s="17">
        <v>0.127754722721305</v>
      </c>
      <c r="BP665" s="17">
        <v>6.92985880168209E-2</v>
      </c>
      <c r="BQ665" s="17">
        <v>4.3680167549942403E-2</v>
      </c>
      <c r="BR665" s="17"/>
      <c r="BS665" s="17">
        <v>0.100447359992343</v>
      </c>
      <c r="BT665" s="17"/>
      <c r="BU665" s="17">
        <v>9.6325750454961098E-2</v>
      </c>
      <c r="BV665" s="17">
        <v>0.16346137873609801</v>
      </c>
      <c r="BW665" s="17">
        <v>5.3128138639248902E-2</v>
      </c>
      <c r="BX665" s="17">
        <v>7.3975836416874802E-2</v>
      </c>
      <c r="BY665" s="17">
        <v>6.7065758817860296E-2</v>
      </c>
      <c r="BZ665" s="17"/>
      <c r="CA665" s="17">
        <v>0.144538491324324</v>
      </c>
      <c r="CB665" s="17"/>
      <c r="CC665" s="17">
        <v>8.6570129087685896E-2</v>
      </c>
      <c r="CD665" s="17">
        <v>0.14030151092235299</v>
      </c>
      <c r="CE665" s="17"/>
      <c r="CF665" s="17">
        <v>8.7491463109902398E-2</v>
      </c>
      <c r="CG665" s="17"/>
      <c r="CH665" s="17">
        <v>7.2830654464340297E-2</v>
      </c>
      <c r="CI665" s="17">
        <v>0.17760289886217501</v>
      </c>
    </row>
    <row r="666" spans="2:87" x14ac:dyDescent="0.35">
      <c r="B666" t="s">
        <v>247</v>
      </c>
      <c r="C666" s="17">
        <v>8.3376207088890694E-2</v>
      </c>
      <c r="D666" s="17">
        <v>9.1216678815138202E-2</v>
      </c>
      <c r="E666" s="17">
        <v>7.5334262691055906E-2</v>
      </c>
      <c r="F666" s="17"/>
      <c r="G666" s="17">
        <v>0.12094142627292701</v>
      </c>
      <c r="H666" s="17">
        <v>0.185238734820968</v>
      </c>
      <c r="I666" s="17">
        <v>0.103526147749541</v>
      </c>
      <c r="J666" s="17">
        <v>4.8843000541694201E-2</v>
      </c>
      <c r="K666" s="17">
        <v>4.4496500294499503E-2</v>
      </c>
      <c r="L666" s="17">
        <v>1.2722655313853699E-2</v>
      </c>
      <c r="M666" s="17"/>
      <c r="N666" s="17">
        <v>0.12569545048272501</v>
      </c>
      <c r="O666" s="17">
        <v>9.5904647975800797E-2</v>
      </c>
      <c r="P666" s="17">
        <v>5.56593319558275E-2</v>
      </c>
      <c r="Q666" s="17">
        <v>5.01688352181291E-2</v>
      </c>
      <c r="R666" s="17"/>
      <c r="S666" s="17">
        <v>0.15968837293733501</v>
      </c>
      <c r="T666" s="17">
        <v>7.6858078022272999E-2</v>
      </c>
      <c r="U666" s="17">
        <v>4.98116388985426E-2</v>
      </c>
      <c r="V666" s="17">
        <v>5.5705162722723703E-2</v>
      </c>
      <c r="W666" s="17">
        <v>3.5831696384700303E-2</v>
      </c>
      <c r="X666" s="17">
        <v>0.10901205379921899</v>
      </c>
      <c r="Y666" s="17">
        <v>6.7258470908060905E-2</v>
      </c>
      <c r="Z666" s="17">
        <v>9.6719816318411797E-2</v>
      </c>
      <c r="AA666" s="17">
        <v>0.10427578730576501</v>
      </c>
      <c r="AB666" s="17">
        <v>5.4947136250251202E-2</v>
      </c>
      <c r="AC666" s="17">
        <v>3.5950260556628602E-2</v>
      </c>
      <c r="AD666" s="17">
        <v>7.46588502176561E-2</v>
      </c>
      <c r="AE666" s="17"/>
      <c r="AF666" s="17">
        <v>5.6181700391457999E-2</v>
      </c>
      <c r="AG666" s="17">
        <v>5.5672488854214899E-2</v>
      </c>
      <c r="AH666" s="17">
        <v>0.10282029014985899</v>
      </c>
      <c r="AI666" s="17">
        <v>9.7650550665199204E-2</v>
      </c>
      <c r="AJ666" s="17">
        <v>0.180166251347397</v>
      </c>
      <c r="AK666" s="17"/>
      <c r="AL666" s="17">
        <v>7.82895825291956E-2</v>
      </c>
      <c r="AM666" s="17">
        <v>7.3281994573272904E-2</v>
      </c>
      <c r="AN666" s="17">
        <v>0.110893778310582</v>
      </c>
      <c r="AO666" s="17">
        <v>0.100313406906562</v>
      </c>
      <c r="AP666" s="17"/>
      <c r="AQ666" s="17">
        <v>5.00429016915553E-2</v>
      </c>
      <c r="AR666" s="17">
        <v>0.13174322846224201</v>
      </c>
      <c r="AS666" s="17"/>
      <c r="AT666" s="17">
        <v>0.107723217774862</v>
      </c>
      <c r="AU666" s="17">
        <v>1.8498677304775699E-2</v>
      </c>
      <c r="AV666" s="17"/>
      <c r="AW666" s="17">
        <v>5.9715050470133098E-2</v>
      </c>
      <c r="AX666" s="17">
        <v>8.1947928771326603E-2</v>
      </c>
      <c r="AY666" s="17">
        <v>0.114191091264168</v>
      </c>
      <c r="AZ666" s="17"/>
      <c r="BA666" s="17">
        <v>0.16416993393351101</v>
      </c>
      <c r="BB666" s="17">
        <v>7.1542835096793794E-2</v>
      </c>
      <c r="BC666" s="17">
        <v>5.38914227217843E-2</v>
      </c>
      <c r="BD666" s="17">
        <v>1.8765984369647101E-2</v>
      </c>
      <c r="BE666" s="17">
        <v>5.6934321414016401E-2</v>
      </c>
      <c r="BF666" s="17"/>
      <c r="BG666" s="17">
        <v>7.51776146194095E-2</v>
      </c>
      <c r="BH666" s="17">
        <v>8.9359457657973096E-2</v>
      </c>
      <c r="BI666" s="17"/>
      <c r="BJ666" s="17">
        <v>9.8021250726871206E-2</v>
      </c>
      <c r="BK666" s="17">
        <v>3.0766981147955699E-2</v>
      </c>
      <c r="BL666" s="17"/>
      <c r="BM666" s="17">
        <v>5.4238013672604203E-2</v>
      </c>
      <c r="BN666" s="17">
        <v>7.8978090064447296E-2</v>
      </c>
      <c r="BO666" s="17">
        <v>0.12465691643310201</v>
      </c>
      <c r="BP666" s="17">
        <v>5.2505048562529501E-2</v>
      </c>
      <c r="BQ666" s="17">
        <v>3.01160894877021E-2</v>
      </c>
      <c r="BR666" s="17"/>
      <c r="BS666" s="17">
        <v>8.2669840509002501E-2</v>
      </c>
      <c r="BT666" s="17"/>
      <c r="BU666" s="17">
        <v>8.8259543207113406E-2</v>
      </c>
      <c r="BV666" s="17">
        <v>0.15553205409127099</v>
      </c>
      <c r="BW666" s="17">
        <v>5.61507571526835E-2</v>
      </c>
      <c r="BX666" s="17">
        <v>4.1391620075640602E-2</v>
      </c>
      <c r="BY666" s="17">
        <v>4.0837428388775798E-2</v>
      </c>
      <c r="BZ666" s="17"/>
      <c r="CA666" s="17">
        <v>0.145757888642746</v>
      </c>
      <c r="CB666" s="17"/>
      <c r="CC666" s="17">
        <v>7.9935459000654296E-2</v>
      </c>
      <c r="CD666" s="17">
        <v>0.104100390638594</v>
      </c>
      <c r="CE666" s="17"/>
      <c r="CF666" s="17">
        <v>5.7978427511694297E-2</v>
      </c>
      <c r="CG666" s="17"/>
      <c r="CH666" s="17">
        <v>5.1516074995313597E-2</v>
      </c>
      <c r="CI666" s="17">
        <v>0.143758360427066</v>
      </c>
    </row>
    <row r="667" spans="2:87" x14ac:dyDescent="0.35">
      <c r="B667" t="s">
        <v>243</v>
      </c>
      <c r="C667" s="17">
        <v>8.3070423908727403E-2</v>
      </c>
      <c r="D667" s="17">
        <v>8.6528362347294593E-2</v>
      </c>
      <c r="E667" s="17">
        <v>8.0178570175510999E-2</v>
      </c>
      <c r="F667" s="17"/>
      <c r="G667" s="17">
        <v>0.145257755172716</v>
      </c>
      <c r="H667" s="17">
        <v>0.120060482333758</v>
      </c>
      <c r="I667" s="17">
        <v>0.102633118228147</v>
      </c>
      <c r="J667" s="17">
        <v>5.2562722346206597E-2</v>
      </c>
      <c r="K667" s="17">
        <v>5.6962368509912903E-2</v>
      </c>
      <c r="L667" s="17">
        <v>3.7574285068432897E-2</v>
      </c>
      <c r="M667" s="17"/>
      <c r="N667" s="17">
        <v>8.1894320049986105E-2</v>
      </c>
      <c r="O667" s="17">
        <v>9.30881648127522E-2</v>
      </c>
      <c r="P667" s="17">
        <v>8.7349788982821905E-2</v>
      </c>
      <c r="Q667" s="17">
        <v>7.1322377114349397E-2</v>
      </c>
      <c r="R667" s="17"/>
      <c r="S667" s="17">
        <v>0.108638526641668</v>
      </c>
      <c r="T667" s="17">
        <v>8.3030130839089902E-2</v>
      </c>
      <c r="U667" s="17">
        <v>3.3850356826698597E-2</v>
      </c>
      <c r="V667" s="17">
        <v>8.0349497998737904E-2</v>
      </c>
      <c r="W667" s="17">
        <v>0.117813632994058</v>
      </c>
      <c r="X667" s="17">
        <v>5.6960721105127302E-2</v>
      </c>
      <c r="Y667" s="17">
        <v>7.0487342449691806E-2</v>
      </c>
      <c r="Z667" s="17">
        <v>0.108078659185743</v>
      </c>
      <c r="AA667" s="17">
        <v>9.3007465007461806E-2</v>
      </c>
      <c r="AB667" s="17">
        <v>7.9605208726301294E-2</v>
      </c>
      <c r="AC667" s="17">
        <v>7.7446501900861206E-2</v>
      </c>
      <c r="AD667" s="17">
        <v>8.3651854421910296E-2</v>
      </c>
      <c r="AE667" s="17"/>
      <c r="AF667" s="17">
        <v>6.2018428526573799E-2</v>
      </c>
      <c r="AG667" s="17">
        <v>0.10025240571112801</v>
      </c>
      <c r="AH667" s="17">
        <v>7.7654533578300197E-2</v>
      </c>
      <c r="AI667" s="17">
        <v>8.37635991557871E-2</v>
      </c>
      <c r="AJ667" s="17">
        <v>7.6644081322618698E-2</v>
      </c>
      <c r="AK667" s="17"/>
      <c r="AL667" s="17">
        <v>6.7976441920350905E-2</v>
      </c>
      <c r="AM667" s="17">
        <v>6.9441443912051495E-2</v>
      </c>
      <c r="AN667" s="17">
        <v>0.123260242175357</v>
      </c>
      <c r="AO667" s="17">
        <v>0.14780263422849499</v>
      </c>
      <c r="AP667" s="17"/>
      <c r="AQ667" s="17">
        <v>6.2292116382131897E-2</v>
      </c>
      <c r="AR667" s="17">
        <v>0.113219994503705</v>
      </c>
      <c r="AS667" s="17"/>
      <c r="AT667" s="17">
        <v>9.8043567710420207E-2</v>
      </c>
      <c r="AU667" s="17">
        <v>3.7486569612262599E-2</v>
      </c>
      <c r="AV667" s="17"/>
      <c r="AW667" s="17">
        <v>5.55149382323663E-2</v>
      </c>
      <c r="AX667" s="17">
        <v>9.4501313522107597E-2</v>
      </c>
      <c r="AY667" s="17">
        <v>9.7328708395705704E-2</v>
      </c>
      <c r="AZ667" s="17"/>
      <c r="BA667" s="17">
        <v>0.115695951133272</v>
      </c>
      <c r="BB667" s="17">
        <v>6.8824235818097101E-2</v>
      </c>
      <c r="BC667" s="17">
        <v>7.3284218284618605E-2</v>
      </c>
      <c r="BD667" s="17">
        <v>8.6451701308368697E-2</v>
      </c>
      <c r="BE667" s="17">
        <v>5.3439985850943998E-2</v>
      </c>
      <c r="BF667" s="17"/>
      <c r="BG667" s="17">
        <v>0.105531496880213</v>
      </c>
      <c r="BH667" s="17">
        <v>6.6678558092844495E-2</v>
      </c>
      <c r="BI667" s="17"/>
      <c r="BJ667" s="17">
        <v>9.2614957186875596E-2</v>
      </c>
      <c r="BK667" s="17">
        <v>4.5379773115036402E-2</v>
      </c>
      <c r="BL667" s="17"/>
      <c r="BM667" s="17">
        <v>7.3358617107215293E-2</v>
      </c>
      <c r="BN667" s="17">
        <v>5.63239859816567E-2</v>
      </c>
      <c r="BO667" s="17">
        <v>0.116726335239194</v>
      </c>
      <c r="BP667" s="17">
        <v>6.0203060022311801E-2</v>
      </c>
      <c r="BQ667" s="17">
        <v>5.9040279814065198E-2</v>
      </c>
      <c r="BR667" s="17"/>
      <c r="BS667" s="17">
        <v>6.7903081666455894E-2</v>
      </c>
      <c r="BT667" s="17"/>
      <c r="BU667" s="17">
        <v>5.5830918839964098E-2</v>
      </c>
      <c r="BV667" s="17">
        <v>0.139720324543263</v>
      </c>
      <c r="BW667" s="17">
        <v>7.7666070618070002E-2</v>
      </c>
      <c r="BX667" s="17">
        <v>6.7239222107445901E-2</v>
      </c>
      <c r="BY667" s="17">
        <v>7.5944020327467998E-2</v>
      </c>
      <c r="BZ667" s="17"/>
      <c r="CA667" s="17">
        <v>8.9716948545608299E-2</v>
      </c>
      <c r="CB667" s="17"/>
      <c r="CC667" s="17">
        <v>8.6288498241418002E-2</v>
      </c>
      <c r="CD667" s="17">
        <v>6.9419228490363402E-2</v>
      </c>
      <c r="CE667" s="17"/>
      <c r="CF667" s="17">
        <v>4.1096723983991799E-2</v>
      </c>
      <c r="CG667" s="17"/>
      <c r="CH667" s="17">
        <v>7.9551770514487793E-2</v>
      </c>
      <c r="CI667" s="17">
        <v>0.101297873368303</v>
      </c>
    </row>
    <row r="668" spans="2:87" x14ac:dyDescent="0.35">
      <c r="B668" t="s">
        <v>249</v>
      </c>
      <c r="C668" s="17">
        <v>7.8827653407621601E-2</v>
      </c>
      <c r="D668" s="17">
        <v>8.8345992477709301E-2</v>
      </c>
      <c r="E668" s="17">
        <v>6.99811488648171E-2</v>
      </c>
      <c r="F668" s="17"/>
      <c r="G668" s="17">
        <v>6.8283945267626697E-2</v>
      </c>
      <c r="H668" s="17">
        <v>8.9142775928224102E-2</v>
      </c>
      <c r="I668" s="17">
        <v>8.5684823352917203E-2</v>
      </c>
      <c r="J668" s="17">
        <v>9.4081076750609394E-2</v>
      </c>
      <c r="K668" s="17">
        <v>9.0045704481729993E-2</v>
      </c>
      <c r="L668" s="17">
        <v>5.1950932964405797E-2</v>
      </c>
      <c r="M668" s="17"/>
      <c r="N668" s="17">
        <v>8.3136660571289406E-2</v>
      </c>
      <c r="O668" s="17">
        <v>0.101979692148778</v>
      </c>
      <c r="P668" s="17">
        <v>7.9447759335592505E-2</v>
      </c>
      <c r="Q668" s="17">
        <v>5.06553043120576E-2</v>
      </c>
      <c r="R668" s="17"/>
      <c r="S668" s="17">
        <v>8.7272209002197898E-2</v>
      </c>
      <c r="T668" s="17">
        <v>6.6391844324446794E-2</v>
      </c>
      <c r="U668" s="17">
        <v>9.0568815535592401E-2</v>
      </c>
      <c r="V668" s="17">
        <v>7.8824989134853099E-2</v>
      </c>
      <c r="W668" s="17">
        <v>9.7582354637269497E-2</v>
      </c>
      <c r="X668" s="17">
        <v>0.106416846894375</v>
      </c>
      <c r="Y668" s="17">
        <v>7.6319275899178002E-2</v>
      </c>
      <c r="Z668" s="17">
        <v>8.5591770048999496E-2</v>
      </c>
      <c r="AA668" s="17">
        <v>7.1505258374231204E-2</v>
      </c>
      <c r="AB668" s="17">
        <v>4.8858043448730702E-2</v>
      </c>
      <c r="AC668" s="17">
        <v>7.1017555041307204E-2</v>
      </c>
      <c r="AD668" s="17">
        <v>6.2896443706530594E-2</v>
      </c>
      <c r="AE668" s="17"/>
      <c r="AF668" s="17">
        <v>5.4288553630876701E-2</v>
      </c>
      <c r="AG668" s="17">
        <v>7.1420137400768205E-2</v>
      </c>
      <c r="AH668" s="17">
        <v>9.5155636759032103E-2</v>
      </c>
      <c r="AI668" s="17">
        <v>8.0122861361104802E-2</v>
      </c>
      <c r="AJ668" s="17">
        <v>0.115671514361621</v>
      </c>
      <c r="AK668" s="17"/>
      <c r="AL668" s="17">
        <v>7.4136977334722604E-2</v>
      </c>
      <c r="AM668" s="17">
        <v>8.4334469359124503E-2</v>
      </c>
      <c r="AN668" s="17">
        <v>8.62678995787029E-2</v>
      </c>
      <c r="AO668" s="17">
        <v>5.33487703275526E-2</v>
      </c>
      <c r="AP668" s="17"/>
      <c r="AQ668" s="17">
        <v>7.6684808503867996E-2</v>
      </c>
      <c r="AR668" s="17">
        <v>8.1936946771246896E-2</v>
      </c>
      <c r="AS668" s="17"/>
      <c r="AT668" s="17">
        <v>8.5251171720945595E-2</v>
      </c>
      <c r="AU668" s="17">
        <v>6.8549097092059794E-2</v>
      </c>
      <c r="AV668" s="17"/>
      <c r="AW668" s="17">
        <v>6.6860917523764593E-2</v>
      </c>
      <c r="AX668" s="17">
        <v>0.107265482795828</v>
      </c>
      <c r="AY668" s="17">
        <v>7.5442399118051007E-2</v>
      </c>
      <c r="AZ668" s="17"/>
      <c r="BA668" s="17">
        <v>7.4890211584760905E-2</v>
      </c>
      <c r="BB668" s="17">
        <v>8.5556023931680603E-2</v>
      </c>
      <c r="BC668" s="17">
        <v>6.5562676428720906E-2</v>
      </c>
      <c r="BD668" s="17">
        <v>0.102675642204492</v>
      </c>
      <c r="BE668" s="17">
        <v>0.100661716891322</v>
      </c>
      <c r="BF668" s="17"/>
      <c r="BG668" s="17">
        <v>7.0801506523583302E-2</v>
      </c>
      <c r="BH668" s="17">
        <v>8.4685054917724906E-2</v>
      </c>
      <c r="BI668" s="17"/>
      <c r="BJ668" s="17">
        <v>8.2555844880756596E-2</v>
      </c>
      <c r="BK668" s="17">
        <v>6.6841899362605497E-2</v>
      </c>
      <c r="BL668" s="17"/>
      <c r="BM668" s="17">
        <v>7.2070166739988895E-2</v>
      </c>
      <c r="BN668" s="17">
        <v>7.5259292480069406E-2</v>
      </c>
      <c r="BO668" s="17">
        <v>9.0279920778571304E-2</v>
      </c>
      <c r="BP668" s="17">
        <v>9.0897067039746607E-2</v>
      </c>
      <c r="BQ668" s="17">
        <v>8.0708141304164302E-2</v>
      </c>
      <c r="BR668" s="17"/>
      <c r="BS668" s="17">
        <v>8.3529080682924695E-2</v>
      </c>
      <c r="BT668" s="17"/>
      <c r="BU668" s="17">
        <v>7.0277690879275601E-2</v>
      </c>
      <c r="BV668" s="17">
        <v>7.8830187454725198E-2</v>
      </c>
      <c r="BW668" s="17">
        <v>9.1300720051524703E-2</v>
      </c>
      <c r="BX668" s="17">
        <v>9.4478996144298805E-2</v>
      </c>
      <c r="BY668" s="17">
        <v>7.1416842616821102E-2</v>
      </c>
      <c r="BZ668" s="17"/>
      <c r="CA668" s="17">
        <v>0.10276583881348</v>
      </c>
      <c r="CB668" s="17"/>
      <c r="CC668" s="17">
        <v>6.9079742541307998E-2</v>
      </c>
      <c r="CD668" s="17">
        <v>0.118853109867433</v>
      </c>
      <c r="CE668" s="17"/>
      <c r="CF668" s="17">
        <v>6.0573671428439398E-2</v>
      </c>
      <c r="CG668" s="17"/>
      <c r="CH668" s="17">
        <v>5.7633462286582303E-2</v>
      </c>
      <c r="CI668" s="17">
        <v>0.145129218957606</v>
      </c>
    </row>
    <row r="669" spans="2:87" x14ac:dyDescent="0.35">
      <c r="B669" t="s">
        <v>248</v>
      </c>
      <c r="C669" s="17">
        <v>6.4479492834879304E-2</v>
      </c>
      <c r="D669" s="17">
        <v>5.3382529043817899E-2</v>
      </c>
      <c r="E669" s="17">
        <v>7.5718309441089496E-2</v>
      </c>
      <c r="F669" s="17"/>
      <c r="G669" s="17">
        <v>9.2505294853846995E-2</v>
      </c>
      <c r="H669" s="17">
        <v>0.104234225104519</v>
      </c>
      <c r="I669" s="17">
        <v>5.5989264896884501E-2</v>
      </c>
      <c r="J669" s="17">
        <v>6.0839811247165802E-2</v>
      </c>
      <c r="K669" s="17">
        <v>5.0901102979825398E-2</v>
      </c>
      <c r="L669" s="17">
        <v>3.21705905801331E-2</v>
      </c>
      <c r="M669" s="17"/>
      <c r="N669" s="17">
        <v>4.9632216023126799E-2</v>
      </c>
      <c r="O669" s="17">
        <v>9.0025912800555205E-2</v>
      </c>
      <c r="P669" s="17">
        <v>4.3138820040880099E-2</v>
      </c>
      <c r="Q669" s="17">
        <v>7.3592213874490803E-2</v>
      </c>
      <c r="R669" s="17"/>
      <c r="S669" s="17">
        <v>6.4071491956652002E-2</v>
      </c>
      <c r="T669" s="17">
        <v>6.3793647204052797E-2</v>
      </c>
      <c r="U669" s="17">
        <v>6.9300936397773294E-2</v>
      </c>
      <c r="V669" s="17">
        <v>7.2487667669088707E-2</v>
      </c>
      <c r="W669" s="17">
        <v>8.7723401025752004E-2</v>
      </c>
      <c r="X669" s="17">
        <v>6.8466378216761201E-2</v>
      </c>
      <c r="Y669" s="17">
        <v>6.4359358491574495E-2</v>
      </c>
      <c r="Z669" s="17">
        <v>0</v>
      </c>
      <c r="AA669" s="17">
        <v>8.2737574830555299E-2</v>
      </c>
      <c r="AB669" s="17">
        <v>4.5324227896264099E-2</v>
      </c>
      <c r="AC669" s="17">
        <v>5.7992775529108601E-2</v>
      </c>
      <c r="AD669" s="17">
        <v>5.4173883541512202E-2</v>
      </c>
      <c r="AE669" s="17"/>
      <c r="AF669" s="17">
        <v>9.1286268656077196E-2</v>
      </c>
      <c r="AG669" s="17">
        <v>6.5789177897788598E-2</v>
      </c>
      <c r="AH669" s="17">
        <v>4.6444359294266803E-2</v>
      </c>
      <c r="AI669" s="17">
        <v>6.2104710878459202E-2</v>
      </c>
      <c r="AJ669" s="17">
        <v>5.8334162329073999E-2</v>
      </c>
      <c r="AK669" s="17"/>
      <c r="AL669" s="17">
        <v>4.7042535305582597E-2</v>
      </c>
      <c r="AM669" s="17">
        <v>6.4630394342033506E-2</v>
      </c>
      <c r="AN669" s="17">
        <v>8.4862637998194296E-2</v>
      </c>
      <c r="AO669" s="17">
        <v>0.11389482191977</v>
      </c>
      <c r="AP669" s="17"/>
      <c r="AQ669" s="17">
        <v>5.6639795778359703E-2</v>
      </c>
      <c r="AR669" s="17">
        <v>7.5854986221250795E-2</v>
      </c>
      <c r="AS669" s="17"/>
      <c r="AT669" s="17">
        <v>6.5591067754528304E-2</v>
      </c>
      <c r="AU669" s="17">
        <v>3.3980192858123703E-2</v>
      </c>
      <c r="AV669" s="17"/>
      <c r="AW669" s="17">
        <v>4.7713745578721302E-2</v>
      </c>
      <c r="AX669" s="17">
        <v>6.6925878168353201E-2</v>
      </c>
      <c r="AY669" s="17">
        <v>7.9256999891938101E-2</v>
      </c>
      <c r="AZ669" s="17"/>
      <c r="BA669" s="17">
        <v>5.7044961638727902E-2</v>
      </c>
      <c r="BB669" s="17">
        <v>6.9348597128640804E-2</v>
      </c>
      <c r="BC669" s="17">
        <v>7.2270329395039995E-2</v>
      </c>
      <c r="BD669" s="17">
        <v>3.71919138330025E-2</v>
      </c>
      <c r="BE669" s="17">
        <v>7.9436554444110699E-2</v>
      </c>
      <c r="BF669" s="17"/>
      <c r="BG669" s="17">
        <v>8.3410808072358303E-2</v>
      </c>
      <c r="BH669" s="17">
        <v>5.0663608817010701E-2</v>
      </c>
      <c r="BI669" s="17"/>
      <c r="BJ669" s="17">
        <v>7.3768084116598701E-2</v>
      </c>
      <c r="BK669" s="17">
        <v>3.1395487687138901E-2</v>
      </c>
      <c r="BL669" s="17"/>
      <c r="BM669" s="17">
        <v>5.2760967029498701E-2</v>
      </c>
      <c r="BN669" s="17">
        <v>5.6446575745828502E-2</v>
      </c>
      <c r="BO669" s="17">
        <v>7.3258297537496894E-2</v>
      </c>
      <c r="BP669" s="17">
        <v>6.9584933159972107E-2</v>
      </c>
      <c r="BQ669" s="17">
        <v>7.3394157060847301E-2</v>
      </c>
      <c r="BR669" s="17"/>
      <c r="BS669" s="17">
        <v>6.18336221082025E-2</v>
      </c>
      <c r="BT669" s="17"/>
      <c r="BU669" s="17">
        <v>4.6385563913974803E-2</v>
      </c>
      <c r="BV669" s="17">
        <v>8.0266751548806706E-2</v>
      </c>
      <c r="BW669" s="17">
        <v>7.9108282694289198E-2</v>
      </c>
      <c r="BX669" s="17">
        <v>6.9016391682154093E-2</v>
      </c>
      <c r="BY669" s="17">
        <v>5.4613674180570199E-2</v>
      </c>
      <c r="BZ669" s="17"/>
      <c r="CA669" s="17">
        <v>7.2161072324495298E-2</v>
      </c>
      <c r="CB669" s="17"/>
      <c r="CC669" s="17">
        <v>6.1368046782755301E-2</v>
      </c>
      <c r="CD669" s="17">
        <v>7.5893481641080507E-2</v>
      </c>
      <c r="CE669" s="17"/>
      <c r="CF669" s="17">
        <v>4.4150882344974197E-2</v>
      </c>
      <c r="CG669" s="17"/>
      <c r="CH669" s="17">
        <v>4.69896931211118E-2</v>
      </c>
      <c r="CI669" s="17">
        <v>0.105817814102736</v>
      </c>
    </row>
    <row r="670" spans="2:87" x14ac:dyDescent="0.35">
      <c r="B670" t="s">
        <v>245</v>
      </c>
      <c r="C670" s="17">
        <v>6.2062628844696398E-2</v>
      </c>
      <c r="D670" s="17">
        <v>5.8927612781282397E-2</v>
      </c>
      <c r="E670" s="17">
        <v>6.54971051459311E-2</v>
      </c>
      <c r="F670" s="17"/>
      <c r="G670" s="17">
        <v>6.3185806003219394E-2</v>
      </c>
      <c r="H670" s="17">
        <v>9.9213726448163897E-2</v>
      </c>
      <c r="I670" s="17">
        <v>7.8042680818588395E-2</v>
      </c>
      <c r="J670" s="17">
        <v>6.3035765924336601E-2</v>
      </c>
      <c r="K670" s="17">
        <v>4.4501750383244401E-2</v>
      </c>
      <c r="L670" s="17">
        <v>2.89583870558065E-2</v>
      </c>
      <c r="M670" s="17"/>
      <c r="N670" s="17">
        <v>6.1114453175687498E-2</v>
      </c>
      <c r="O670" s="17">
        <v>5.9862569825740702E-2</v>
      </c>
      <c r="P670" s="17">
        <v>8.1251793018275495E-2</v>
      </c>
      <c r="Q670" s="17">
        <v>4.9382069127290297E-2</v>
      </c>
      <c r="R670" s="17"/>
      <c r="S670" s="17">
        <v>6.5523895732821497E-2</v>
      </c>
      <c r="T670" s="17">
        <v>7.5635526657330102E-2</v>
      </c>
      <c r="U670" s="17">
        <v>6.1169601319806199E-2</v>
      </c>
      <c r="V670" s="17">
        <v>3.1284252073791999E-2</v>
      </c>
      <c r="W670" s="17">
        <v>8.0102578467792299E-2</v>
      </c>
      <c r="X670" s="17">
        <v>7.1551241899589405E-2</v>
      </c>
      <c r="Y670" s="17">
        <v>5.6325228534354399E-2</v>
      </c>
      <c r="Z670" s="17">
        <v>4.0279428316488002E-2</v>
      </c>
      <c r="AA670" s="17">
        <v>7.6035822524361904E-2</v>
      </c>
      <c r="AB670" s="17">
        <v>4.8589268310683498E-2</v>
      </c>
      <c r="AC670" s="17">
        <v>5.4644188095839499E-2</v>
      </c>
      <c r="AD670" s="17">
        <v>5.6995174050986003E-2</v>
      </c>
      <c r="AE670" s="17"/>
      <c r="AF670" s="17">
        <v>6.1936389266002603E-2</v>
      </c>
      <c r="AG670" s="17">
        <v>6.41062664188011E-2</v>
      </c>
      <c r="AH670" s="17">
        <v>6.8362544738303901E-2</v>
      </c>
      <c r="AI670" s="17">
        <v>5.3974706943939299E-2</v>
      </c>
      <c r="AJ670" s="17">
        <v>6.3244105273694201E-2</v>
      </c>
      <c r="AK670" s="17"/>
      <c r="AL670" s="17">
        <v>4.8592866154778397E-2</v>
      </c>
      <c r="AM670" s="17">
        <v>7.0489851490028801E-2</v>
      </c>
      <c r="AN670" s="17">
        <v>6.4366417157793704E-2</v>
      </c>
      <c r="AO670" s="17">
        <v>8.6490584796819994E-2</v>
      </c>
      <c r="AP670" s="17"/>
      <c r="AQ670" s="17">
        <v>5.2733078829552402E-2</v>
      </c>
      <c r="AR670" s="17">
        <v>7.5599916539612302E-2</v>
      </c>
      <c r="AS670" s="17"/>
      <c r="AT670" s="17">
        <v>7.0960634885461504E-2</v>
      </c>
      <c r="AU670" s="17">
        <v>3.3854417498292003E-2</v>
      </c>
      <c r="AV670" s="17"/>
      <c r="AW670" s="17">
        <v>3.9116640622430102E-2</v>
      </c>
      <c r="AX670" s="17">
        <v>5.8986088409458098E-2</v>
      </c>
      <c r="AY670" s="17">
        <v>9.1315653170966404E-2</v>
      </c>
      <c r="AZ670" s="17"/>
      <c r="BA670" s="17">
        <v>7.3907270199897596E-2</v>
      </c>
      <c r="BB670" s="17">
        <v>5.1012254677135903E-2</v>
      </c>
      <c r="BC670" s="17">
        <v>6.8709685413781404E-2</v>
      </c>
      <c r="BD670" s="17">
        <v>4.0286145333411898E-2</v>
      </c>
      <c r="BE670" s="17">
        <v>6.3309180904475307E-2</v>
      </c>
      <c r="BF670" s="17"/>
      <c r="BG670" s="17">
        <v>6.9586690144409796E-2</v>
      </c>
      <c r="BH670" s="17">
        <v>5.657164435914E-2</v>
      </c>
      <c r="BI670" s="17"/>
      <c r="BJ670" s="17">
        <v>6.6525618432984102E-2</v>
      </c>
      <c r="BK670" s="17">
        <v>4.4289600212130201E-2</v>
      </c>
      <c r="BL670" s="17"/>
      <c r="BM670" s="17">
        <v>6.4865241464056103E-2</v>
      </c>
      <c r="BN670" s="17">
        <v>3.8743310663230099E-2</v>
      </c>
      <c r="BO670" s="17">
        <v>7.7254916099305307E-2</v>
      </c>
      <c r="BP670" s="17">
        <v>6.5886303489042203E-2</v>
      </c>
      <c r="BQ670" s="17">
        <v>4.45947060375603E-2</v>
      </c>
      <c r="BR670" s="17"/>
      <c r="BS670" s="17">
        <v>6.4080161280936701E-2</v>
      </c>
      <c r="BT670" s="17"/>
      <c r="BU670" s="17">
        <v>4.2402091918003898E-2</v>
      </c>
      <c r="BV670" s="17">
        <v>9.0636158333478697E-2</v>
      </c>
      <c r="BW670" s="17">
        <v>5.1866742432386599E-2</v>
      </c>
      <c r="BX670" s="17">
        <v>5.8107658261555201E-2</v>
      </c>
      <c r="BY670" s="17">
        <v>8.0805232316937495E-2</v>
      </c>
      <c r="BZ670" s="17"/>
      <c r="CA670" s="17">
        <v>0.119880533571224</v>
      </c>
      <c r="CB670" s="17"/>
      <c r="CC670" s="17">
        <v>6.2851597964514894E-2</v>
      </c>
      <c r="CD670" s="17">
        <v>6.3832123477208305E-2</v>
      </c>
      <c r="CE670" s="17"/>
      <c r="CF670" s="17">
        <v>4.4366777761837603E-2</v>
      </c>
      <c r="CG670" s="17"/>
      <c r="CH670" s="17">
        <v>4.0933409873846797E-2</v>
      </c>
      <c r="CI670" s="17">
        <v>7.8599027304882302E-2</v>
      </c>
    </row>
    <row r="671" spans="2:87" x14ac:dyDescent="0.35">
      <c r="B671" t="s">
        <v>246</v>
      </c>
      <c r="C671" s="17">
        <v>4.1989720968944301E-2</v>
      </c>
      <c r="D671" s="17">
        <v>4.7913673749456799E-2</v>
      </c>
      <c r="E671" s="17">
        <v>3.6442072463655897E-2</v>
      </c>
      <c r="F671" s="17"/>
      <c r="G671" s="17">
        <v>0.112708167769777</v>
      </c>
      <c r="H671" s="17">
        <v>5.7834798346603697E-2</v>
      </c>
      <c r="I671" s="17">
        <v>3.8648633776429298E-2</v>
      </c>
      <c r="J671" s="17">
        <v>1.83951326371465E-2</v>
      </c>
      <c r="K671" s="17">
        <v>2.2435054329028301E-2</v>
      </c>
      <c r="L671" s="17">
        <v>1.6657032555845101E-2</v>
      </c>
      <c r="M671" s="17"/>
      <c r="N671" s="17">
        <v>5.6987365388172499E-2</v>
      </c>
      <c r="O671" s="17">
        <v>4.0764920033386998E-2</v>
      </c>
      <c r="P671" s="17">
        <v>4.4383227931509901E-2</v>
      </c>
      <c r="Q671" s="17">
        <v>2.32730923890145E-2</v>
      </c>
      <c r="R671" s="17"/>
      <c r="S671" s="17">
        <v>5.4910446476973303E-2</v>
      </c>
      <c r="T671" s="17">
        <v>7.2674478009952401E-2</v>
      </c>
      <c r="U671" s="17">
        <v>1.5814165109975499E-2</v>
      </c>
      <c r="V671" s="17">
        <v>2.2832576241779399E-2</v>
      </c>
      <c r="W671" s="17">
        <v>6.1642915449157003E-2</v>
      </c>
      <c r="X671" s="17">
        <v>2.97275852662898E-2</v>
      </c>
      <c r="Y671" s="17">
        <v>5.6455418742655597E-2</v>
      </c>
      <c r="Z671" s="17">
        <v>3.5600902136413801E-2</v>
      </c>
      <c r="AA671" s="17">
        <v>3.9982750457447397E-2</v>
      </c>
      <c r="AB671" s="17">
        <v>1.48877992349367E-2</v>
      </c>
      <c r="AC671" s="17">
        <v>4.1069130751441897E-2</v>
      </c>
      <c r="AD671" s="17">
        <v>2.6662907796469699E-2</v>
      </c>
      <c r="AE671" s="17"/>
      <c r="AF671" s="17">
        <v>4.7537524597361498E-2</v>
      </c>
      <c r="AG671" s="17">
        <v>3.5435244205078403E-2</v>
      </c>
      <c r="AH671" s="17">
        <v>4.6750389537281903E-2</v>
      </c>
      <c r="AI671" s="17">
        <v>5.3694053111394101E-2</v>
      </c>
      <c r="AJ671" s="17">
        <v>4.1604354571154099E-2</v>
      </c>
      <c r="AK671" s="17"/>
      <c r="AL671" s="17">
        <v>2.96481182733376E-2</v>
      </c>
      <c r="AM671" s="17">
        <v>4.7555321877871697E-2</v>
      </c>
      <c r="AN671" s="17">
        <v>6.3121142734913899E-2</v>
      </c>
      <c r="AO671" s="17">
        <v>2.51666966680766E-2</v>
      </c>
      <c r="AP671" s="17"/>
      <c r="AQ671" s="17">
        <v>2.54917087411098E-2</v>
      </c>
      <c r="AR671" s="17">
        <v>6.59285323328265E-2</v>
      </c>
      <c r="AS671" s="17"/>
      <c r="AT671" s="17">
        <v>4.1600099286963101E-2</v>
      </c>
      <c r="AU671" s="17">
        <v>2.46061069333155E-2</v>
      </c>
      <c r="AV671" s="17"/>
      <c r="AW671" s="17">
        <v>3.3001791894201098E-2</v>
      </c>
      <c r="AX671" s="17">
        <v>5.06014607682315E-2</v>
      </c>
      <c r="AY671" s="17">
        <v>4.4854477149050297E-2</v>
      </c>
      <c r="AZ671" s="17"/>
      <c r="BA671" s="17">
        <v>5.5869902500285798E-2</v>
      </c>
      <c r="BB671" s="17">
        <v>3.1988055077469102E-2</v>
      </c>
      <c r="BC671" s="17">
        <v>4.0076548369177803E-2</v>
      </c>
      <c r="BD671" s="17">
        <v>4.3338508664978299E-2</v>
      </c>
      <c r="BE671" s="17">
        <v>3.6628230269210797E-2</v>
      </c>
      <c r="BF671" s="17"/>
      <c r="BG671" s="17">
        <v>5.9898091814713998E-2</v>
      </c>
      <c r="BH671" s="17">
        <v>2.8920371510101201E-2</v>
      </c>
      <c r="BI671" s="17"/>
      <c r="BJ671" s="17">
        <v>4.8246617168433301E-2</v>
      </c>
      <c r="BK671" s="17">
        <v>1.9668695189154602E-2</v>
      </c>
      <c r="BL671" s="17"/>
      <c r="BM671" s="17">
        <v>3.2605429685990901E-2</v>
      </c>
      <c r="BN671" s="17">
        <v>3.5586649894005798E-2</v>
      </c>
      <c r="BO671" s="17">
        <v>5.2932259423612397E-2</v>
      </c>
      <c r="BP671" s="17">
        <v>7.6320965423334594E-2</v>
      </c>
      <c r="BQ671" s="17">
        <v>2.6531157102735601E-2</v>
      </c>
      <c r="BR671" s="17"/>
      <c r="BS671" s="17">
        <v>3.5247261321941697E-2</v>
      </c>
      <c r="BT671" s="17"/>
      <c r="BU671" s="17">
        <v>4.1752205919888097E-2</v>
      </c>
      <c r="BV671" s="17">
        <v>6.1925061474625197E-2</v>
      </c>
      <c r="BW671" s="17">
        <v>6.50131515991519E-2</v>
      </c>
      <c r="BX671" s="17">
        <v>2.0595614297811499E-2</v>
      </c>
      <c r="BY671" s="17">
        <v>3.7012477740856302E-2</v>
      </c>
      <c r="BZ671" s="17"/>
      <c r="CA671" s="17">
        <v>4.9364419401370603E-2</v>
      </c>
      <c r="CB671" s="17"/>
      <c r="CC671" s="17">
        <v>3.8679745435888799E-2</v>
      </c>
      <c r="CD671" s="17">
        <v>5.8622643570330403E-2</v>
      </c>
      <c r="CE671" s="17"/>
      <c r="CF671" s="17">
        <v>3.6214405117911401E-2</v>
      </c>
      <c r="CG671" s="17"/>
      <c r="CH671" s="17">
        <v>3.2112006136306798E-2</v>
      </c>
      <c r="CI671" s="17">
        <v>9.77255807854151E-2</v>
      </c>
    </row>
    <row r="672" spans="2:87" x14ac:dyDescent="0.35">
      <c r="B672" t="s">
        <v>252</v>
      </c>
      <c r="C672" s="17">
        <v>2.6485235017497801E-2</v>
      </c>
      <c r="D672" s="17">
        <v>2.4822243377044299E-2</v>
      </c>
      <c r="E672" s="17">
        <v>2.7337628604145299E-2</v>
      </c>
      <c r="F672" s="17"/>
      <c r="G672" s="17">
        <v>1.5736466005223299E-2</v>
      </c>
      <c r="H672" s="17">
        <v>3.5592214308708202E-2</v>
      </c>
      <c r="I672" s="17">
        <v>2.2012100619440401E-2</v>
      </c>
      <c r="J672" s="17">
        <v>2.7097810536105601E-2</v>
      </c>
      <c r="K672" s="17">
        <v>4.1860792018282501E-2</v>
      </c>
      <c r="L672" s="17">
        <v>1.9045609153548099E-2</v>
      </c>
      <c r="M672" s="17"/>
      <c r="N672" s="17">
        <v>2.8541639735509199E-2</v>
      </c>
      <c r="O672" s="17">
        <v>2.6079579905821201E-2</v>
      </c>
      <c r="P672" s="17">
        <v>2.81763272151478E-2</v>
      </c>
      <c r="Q672" s="17">
        <v>2.35705051312265E-2</v>
      </c>
      <c r="R672" s="17"/>
      <c r="S672" s="17">
        <v>2.0772158395324699E-2</v>
      </c>
      <c r="T672" s="17">
        <v>4.4478649513710798E-2</v>
      </c>
      <c r="U672" s="17">
        <v>1.0711481985744099E-2</v>
      </c>
      <c r="V672" s="17">
        <v>2.1583182773689001E-2</v>
      </c>
      <c r="W672" s="17">
        <v>1.80414734598703E-2</v>
      </c>
      <c r="X672" s="17">
        <v>2.0309551856099398E-2</v>
      </c>
      <c r="Y672" s="17">
        <v>2.85666130258386E-2</v>
      </c>
      <c r="Z672" s="17">
        <v>2.2689300955261501E-2</v>
      </c>
      <c r="AA672" s="17">
        <v>3.9257410181070602E-2</v>
      </c>
      <c r="AB672" s="17">
        <v>1.5523642557342E-2</v>
      </c>
      <c r="AC672" s="17">
        <v>4.1697118339358102E-2</v>
      </c>
      <c r="AD672" s="17">
        <v>3.0093608881246198E-2</v>
      </c>
      <c r="AE672" s="17"/>
      <c r="AF672" s="17">
        <v>2.7131346133030702E-2</v>
      </c>
      <c r="AG672" s="17">
        <v>2.65461976856868E-2</v>
      </c>
      <c r="AH672" s="17">
        <v>2.7096704039474399E-2</v>
      </c>
      <c r="AI672" s="17">
        <v>2.73553131823203E-2</v>
      </c>
      <c r="AJ672" s="17">
        <v>2.3041462122185701E-2</v>
      </c>
      <c r="AK672" s="17"/>
      <c r="AL672" s="17">
        <v>2.5058492212203399E-2</v>
      </c>
      <c r="AM672" s="17">
        <v>2.6942928302568701E-2</v>
      </c>
      <c r="AN672" s="17">
        <v>3.5517500397898701E-2</v>
      </c>
      <c r="AO672" s="17">
        <v>7.5315156059355603E-3</v>
      </c>
      <c r="AP672" s="17"/>
      <c r="AQ672" s="17">
        <v>2.3593399991025402E-2</v>
      </c>
      <c r="AR672" s="17">
        <v>3.06813219301619E-2</v>
      </c>
      <c r="AS672" s="17"/>
      <c r="AT672" s="17">
        <v>2.8298121226169599E-2</v>
      </c>
      <c r="AU672" s="17">
        <v>2.1900608868593699E-2</v>
      </c>
      <c r="AV672" s="17"/>
      <c r="AW672" s="17">
        <v>2.6343233783601899E-2</v>
      </c>
      <c r="AX672" s="17">
        <v>3.3373315027850702E-2</v>
      </c>
      <c r="AY672" s="17">
        <v>2.2811299481620601E-2</v>
      </c>
      <c r="AZ672" s="17"/>
      <c r="BA672" s="17">
        <v>2.3849699278364202E-2</v>
      </c>
      <c r="BB672" s="17">
        <v>2.7576298226354101E-2</v>
      </c>
      <c r="BC672" s="17">
        <v>2.9125393375450101E-2</v>
      </c>
      <c r="BD672" s="17">
        <v>2.6344556734153299E-2</v>
      </c>
      <c r="BE672" s="17">
        <v>1.7564285622079501E-2</v>
      </c>
      <c r="BF672" s="17"/>
      <c r="BG672" s="17">
        <v>2.8690862923823401E-2</v>
      </c>
      <c r="BH672" s="17">
        <v>2.4875589889406399E-2</v>
      </c>
      <c r="BI672" s="17"/>
      <c r="BJ672" s="17">
        <v>2.8543973961896101E-2</v>
      </c>
      <c r="BK672" s="17">
        <v>1.94502857581795E-2</v>
      </c>
      <c r="BL672" s="17"/>
      <c r="BM672" s="17">
        <v>3.06258840612657E-2</v>
      </c>
      <c r="BN672" s="17">
        <v>1.9766017388625001E-2</v>
      </c>
      <c r="BO672" s="17">
        <v>2.64050044877535E-2</v>
      </c>
      <c r="BP672" s="17">
        <v>3.17621331475905E-2</v>
      </c>
      <c r="BQ672" s="17">
        <v>8.2948423946592898E-3</v>
      </c>
      <c r="BR672" s="17"/>
      <c r="BS672" s="17">
        <v>1.00613047761127E-2</v>
      </c>
      <c r="BT672" s="17"/>
      <c r="BU672" s="17">
        <v>2.2178248131686101E-2</v>
      </c>
      <c r="BV672" s="17">
        <v>2.11429405355303E-2</v>
      </c>
      <c r="BW672" s="17">
        <v>5.5733335742551002E-2</v>
      </c>
      <c r="BX672" s="17">
        <v>9.92679999859368E-3</v>
      </c>
      <c r="BY672" s="17">
        <v>1.7554813475926901E-2</v>
      </c>
      <c r="BZ672" s="17"/>
      <c r="CA672" s="17">
        <v>3.4112975897581301E-3</v>
      </c>
      <c r="CB672" s="17"/>
      <c r="CC672" s="17">
        <v>2.3510783523951698E-2</v>
      </c>
      <c r="CD672" s="17">
        <v>3.43250550944122E-2</v>
      </c>
      <c r="CE672" s="17"/>
      <c r="CF672" s="17">
        <v>3.0334845716458898E-2</v>
      </c>
      <c r="CG672" s="17"/>
      <c r="CH672" s="17">
        <v>3.3651220519144702E-2</v>
      </c>
      <c r="CI672" s="17">
        <v>1.85973976843621E-2</v>
      </c>
    </row>
    <row r="673" spans="2:87" x14ac:dyDescent="0.35"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  <c r="BA673" s="17"/>
      <c r="BB673" s="17"/>
      <c r="BC673" s="17"/>
      <c r="BD673" s="17"/>
      <c r="BE673" s="17"/>
      <c r="BF673" s="17"/>
      <c r="BG673" s="17"/>
      <c r="BH673" s="17"/>
      <c r="BI673" s="17"/>
      <c r="BJ673" s="17"/>
      <c r="BK673" s="17"/>
      <c r="BL673" s="17"/>
      <c r="BM673" s="17"/>
      <c r="BN673" s="17"/>
      <c r="BO673" s="17"/>
      <c r="BP673" s="17"/>
      <c r="BQ673" s="17"/>
      <c r="BR673" s="17"/>
      <c r="BS673" s="17"/>
      <c r="BT673" s="17"/>
      <c r="BU673" s="17"/>
      <c r="BV673" s="17"/>
      <c r="BW673" s="17"/>
      <c r="BX673" s="17"/>
      <c r="BY673" s="17"/>
      <c r="BZ673" s="17"/>
      <c r="CA673" s="17"/>
      <c r="CB673" s="17"/>
      <c r="CC673" s="17"/>
      <c r="CD673" s="17"/>
      <c r="CE673" s="17"/>
      <c r="CF673" s="17"/>
      <c r="CG673" s="17"/>
      <c r="CH673" s="17"/>
      <c r="CI673" s="17"/>
    </row>
    <row r="674" spans="2:87" x14ac:dyDescent="0.35">
      <c r="B674" s="6" t="s">
        <v>259</v>
      </c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  <c r="BA674" s="17"/>
      <c r="BB674" s="17"/>
      <c r="BC674" s="17"/>
      <c r="BD674" s="17"/>
      <c r="BE674" s="17"/>
      <c r="BF674" s="17"/>
      <c r="BG674" s="17"/>
      <c r="BH674" s="17"/>
      <c r="BI674" s="17"/>
      <c r="BJ674" s="17"/>
      <c r="BK674" s="17"/>
      <c r="BL674" s="17"/>
      <c r="BM674" s="17"/>
      <c r="BN674" s="17"/>
      <c r="BO674" s="17"/>
      <c r="BP674" s="17"/>
      <c r="BQ674" s="17"/>
      <c r="BR674" s="17"/>
      <c r="BS674" s="17"/>
      <c r="BT674" s="17"/>
      <c r="BU674" s="17"/>
      <c r="BV674" s="17"/>
      <c r="BW674" s="17"/>
      <c r="BX674" s="17"/>
      <c r="BY674" s="17"/>
      <c r="BZ674" s="17"/>
      <c r="CA674" s="17"/>
      <c r="CB674" s="17"/>
      <c r="CC674" s="17"/>
      <c r="CD674" s="17"/>
      <c r="CE674" s="17"/>
      <c r="CF674" s="17"/>
      <c r="CG674" s="17"/>
      <c r="CH674" s="17"/>
      <c r="CI674" s="17"/>
    </row>
    <row r="675" spans="2:87" x14ac:dyDescent="0.35">
      <c r="B675" s="24" t="s">
        <v>163</v>
      </c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  <c r="BA675" s="17"/>
      <c r="BB675" s="17"/>
      <c r="BC675" s="17"/>
      <c r="BD675" s="17"/>
      <c r="BE675" s="17"/>
      <c r="BF675" s="17"/>
      <c r="BG675" s="17"/>
      <c r="BH675" s="17"/>
      <c r="BI675" s="17"/>
      <c r="BJ675" s="17"/>
      <c r="BK675" s="17"/>
      <c r="BL675" s="17"/>
      <c r="BM675" s="17"/>
      <c r="BN675" s="17"/>
      <c r="BO675" s="17"/>
      <c r="BP675" s="17"/>
      <c r="BQ675" s="17"/>
      <c r="BR675" s="17"/>
      <c r="BS675" s="17"/>
      <c r="BT675" s="17"/>
      <c r="BU675" s="17"/>
      <c r="BV675" s="17"/>
      <c r="BW675" s="17"/>
      <c r="BX675" s="17"/>
      <c r="BY675" s="17"/>
      <c r="BZ675" s="17"/>
      <c r="CA675" s="17"/>
      <c r="CB675" s="17"/>
      <c r="CC675" s="17"/>
      <c r="CD675" s="17"/>
      <c r="CE675" s="17"/>
      <c r="CF675" s="17"/>
      <c r="CG675" s="17"/>
      <c r="CH675" s="17"/>
      <c r="CI675" s="17"/>
    </row>
    <row r="676" spans="2:87" x14ac:dyDescent="0.35">
      <c r="B676" t="s">
        <v>255</v>
      </c>
      <c r="C676" s="17">
        <v>0.17141911719060099</v>
      </c>
      <c r="D676" s="17">
        <v>0.17897731288678501</v>
      </c>
      <c r="E676" s="17">
        <v>0.16337257145756301</v>
      </c>
      <c r="F676" s="17"/>
      <c r="G676" s="17">
        <v>0.247252127845876</v>
      </c>
      <c r="H676" s="17">
        <v>0.19701528914823199</v>
      </c>
      <c r="I676" s="17">
        <v>0.177717853603649</v>
      </c>
      <c r="J676" s="17">
        <v>0.16258913850831899</v>
      </c>
      <c r="K676" s="17">
        <v>0.10749503443712501</v>
      </c>
      <c r="L676" s="17">
        <v>0.13836575326164699</v>
      </c>
      <c r="M676" s="17"/>
      <c r="N676" s="17">
        <v>0.21402044466877901</v>
      </c>
      <c r="O676" s="17">
        <v>0.128587967832334</v>
      </c>
      <c r="P676" s="17">
        <v>0.16555308095999799</v>
      </c>
      <c r="Q676" s="17">
        <v>0.178570263385605</v>
      </c>
      <c r="R676" s="17"/>
      <c r="S676" s="17">
        <v>0.17500713286643699</v>
      </c>
      <c r="T676" s="17">
        <v>0.18070370457313001</v>
      </c>
      <c r="U676" s="17">
        <v>0.13642952990170501</v>
      </c>
      <c r="V676" s="17">
        <v>0.15905911065214001</v>
      </c>
      <c r="W676" s="17">
        <v>0.13378460817586099</v>
      </c>
      <c r="X676" s="17">
        <v>0.18625171402753499</v>
      </c>
      <c r="Y676" s="17">
        <v>0.17041007940883701</v>
      </c>
      <c r="Z676" s="17">
        <v>0.173896471342739</v>
      </c>
      <c r="AA676" s="17">
        <v>0.21057623891830499</v>
      </c>
      <c r="AB676" s="17">
        <v>0.15898789975977101</v>
      </c>
      <c r="AC676" s="17">
        <v>0.17450806803753099</v>
      </c>
      <c r="AD676" s="17">
        <v>0.17848762693408901</v>
      </c>
      <c r="AE676" s="17"/>
      <c r="AF676" s="17">
        <v>0.130346859961533</v>
      </c>
      <c r="AG676" s="17">
        <v>0.16683580985316401</v>
      </c>
      <c r="AH676" s="17">
        <v>0.15593677871904901</v>
      </c>
      <c r="AI676" s="17">
        <v>0.21251924115175599</v>
      </c>
      <c r="AJ676" s="17">
        <v>0.24326279330595499</v>
      </c>
      <c r="AK676" s="17"/>
      <c r="AL676" s="17">
        <v>0.13966882444892401</v>
      </c>
      <c r="AM676" s="17">
        <v>0.16371760331664501</v>
      </c>
      <c r="AN676" s="17">
        <v>0.22675487618190099</v>
      </c>
      <c r="AO676" s="17">
        <v>0.24816960844806199</v>
      </c>
      <c r="AP676" s="17"/>
      <c r="AQ676" s="17">
        <v>0.15796896538931299</v>
      </c>
      <c r="AR676" s="17">
        <v>0.19017728545013399</v>
      </c>
      <c r="AS676" s="17"/>
      <c r="AT676" s="17">
        <v>0.178999042484833</v>
      </c>
      <c r="AU676" s="17">
        <v>0.116908354531853</v>
      </c>
      <c r="AV676" s="17"/>
      <c r="AW676" s="17">
        <v>0.14006149740458801</v>
      </c>
      <c r="AX676" s="17">
        <v>0.16199599365850401</v>
      </c>
      <c r="AY676" s="17">
        <v>0.2108241613986</v>
      </c>
      <c r="AZ676" s="17"/>
      <c r="BA676" s="17">
        <v>0.225681008163962</v>
      </c>
      <c r="BB676" s="17">
        <v>0.15660711362910301</v>
      </c>
      <c r="BC676" s="17">
        <v>0.162492754891708</v>
      </c>
      <c r="BD676" s="17">
        <v>0.133690827914313</v>
      </c>
      <c r="BE676" s="17">
        <v>0.118207467866477</v>
      </c>
      <c r="BF676" s="17"/>
      <c r="BG676" s="17">
        <v>0.14059553649599199</v>
      </c>
      <c r="BH676" s="17">
        <v>0.193872638972027</v>
      </c>
      <c r="BI676" s="17"/>
      <c r="BJ676" s="17">
        <v>0.17576862017511799</v>
      </c>
      <c r="BK676" s="17">
        <v>0.15153204651296401</v>
      </c>
      <c r="BL676" s="17"/>
      <c r="BM676" s="17">
        <v>0.13709455181395</v>
      </c>
      <c r="BN676" s="17">
        <v>0.123009511003251</v>
      </c>
      <c r="BO676" s="17">
        <v>0.21976961054021699</v>
      </c>
      <c r="BP676" s="17">
        <v>0.17961054202603299</v>
      </c>
      <c r="BQ676" s="17">
        <v>0.160252210282219</v>
      </c>
      <c r="BR676" s="17"/>
      <c r="BS676" s="17">
        <v>0.19435482570544099</v>
      </c>
      <c r="BT676" s="17"/>
      <c r="BU676" s="17">
        <v>0.15148353343924001</v>
      </c>
      <c r="BV676" s="17">
        <v>0.22412455565841299</v>
      </c>
      <c r="BW676" s="17">
        <v>0.183038036777701</v>
      </c>
      <c r="BX676" s="17">
        <v>0.15209094951570501</v>
      </c>
      <c r="BY676" s="17">
        <v>0.13822357143491801</v>
      </c>
      <c r="BZ676" s="17"/>
      <c r="CA676" s="17">
        <v>0.29928724247893002</v>
      </c>
      <c r="CB676" s="17"/>
      <c r="CC676" s="17">
        <v>0.178100831182573</v>
      </c>
      <c r="CD676" s="17">
        <v>0.15050966009075201</v>
      </c>
      <c r="CE676" s="17"/>
      <c r="CF676" s="17">
        <v>0.141004130532348</v>
      </c>
      <c r="CG676" s="17"/>
      <c r="CH676" s="17">
        <v>0.140160872313287</v>
      </c>
      <c r="CI676" s="17">
        <v>0.22848021551580699</v>
      </c>
    </row>
    <row r="677" spans="2:87" x14ac:dyDescent="0.35">
      <c r="B677" t="s">
        <v>256</v>
      </c>
      <c r="C677" s="17">
        <v>0.37355654522086301</v>
      </c>
      <c r="D677" s="17">
        <v>0.38439521622417699</v>
      </c>
      <c r="E677" s="17">
        <v>0.36367004230917799</v>
      </c>
      <c r="F677" s="17"/>
      <c r="G677" s="17">
        <v>0.37373266386598702</v>
      </c>
      <c r="H677" s="17">
        <v>0.44531526209216099</v>
      </c>
      <c r="I677" s="17">
        <v>0.36845168146514101</v>
      </c>
      <c r="J677" s="17">
        <v>0.308529324800841</v>
      </c>
      <c r="K677" s="17">
        <v>0.36710838676740898</v>
      </c>
      <c r="L677" s="17">
        <v>0.37970688724815399</v>
      </c>
      <c r="M677" s="17"/>
      <c r="N677" s="17">
        <v>0.371690903613279</v>
      </c>
      <c r="O677" s="17">
        <v>0.40982822222958498</v>
      </c>
      <c r="P677" s="17">
        <v>0.34813542317457502</v>
      </c>
      <c r="Q677" s="17">
        <v>0.36081683745889698</v>
      </c>
      <c r="R677" s="17"/>
      <c r="S677" s="17">
        <v>0.43290438354609301</v>
      </c>
      <c r="T677" s="17">
        <v>0.37478307286241003</v>
      </c>
      <c r="U677" s="17">
        <v>0.36824372855541398</v>
      </c>
      <c r="V677" s="17">
        <v>0.35529962464465298</v>
      </c>
      <c r="W677" s="17">
        <v>0.397549514815635</v>
      </c>
      <c r="X677" s="17">
        <v>0.35912695105617998</v>
      </c>
      <c r="Y677" s="17">
        <v>0.30394759565527601</v>
      </c>
      <c r="Z677" s="17">
        <v>0.37431791379572299</v>
      </c>
      <c r="AA677" s="17">
        <v>0.31718651723306202</v>
      </c>
      <c r="AB677" s="17">
        <v>0.46675051560775099</v>
      </c>
      <c r="AC677" s="17">
        <v>0.34639559816659898</v>
      </c>
      <c r="AD677" s="17">
        <v>0.29715932124104399</v>
      </c>
      <c r="AE677" s="17"/>
      <c r="AF677" s="17">
        <v>0.412943455724609</v>
      </c>
      <c r="AG677" s="17">
        <v>0.378079181410932</v>
      </c>
      <c r="AH677" s="17">
        <v>0.37358800212283999</v>
      </c>
      <c r="AI677" s="17">
        <v>0.35977559355247601</v>
      </c>
      <c r="AJ677" s="17">
        <v>0.347515735934807</v>
      </c>
      <c r="AK677" s="17"/>
      <c r="AL677" s="17">
        <v>0.37577963166459799</v>
      </c>
      <c r="AM677" s="17">
        <v>0.36244449891370401</v>
      </c>
      <c r="AN677" s="17">
        <v>0.38137950335377901</v>
      </c>
      <c r="AO677" s="17">
        <v>0.40460179914447703</v>
      </c>
      <c r="AP677" s="17"/>
      <c r="AQ677" s="17">
        <v>0.35688966582172599</v>
      </c>
      <c r="AR677" s="17">
        <v>0.39680090206897201</v>
      </c>
      <c r="AS677" s="17"/>
      <c r="AT677" s="17">
        <v>0.35533756819052398</v>
      </c>
      <c r="AU677" s="17">
        <v>0.39421703958328203</v>
      </c>
      <c r="AV677" s="17"/>
      <c r="AW677" s="17">
        <v>0.38941278197163998</v>
      </c>
      <c r="AX677" s="17">
        <v>0.37545028895732202</v>
      </c>
      <c r="AY677" s="17">
        <v>0.35774919523495702</v>
      </c>
      <c r="AZ677" s="17"/>
      <c r="BA677" s="17">
        <v>0.36824416624045098</v>
      </c>
      <c r="BB677" s="17">
        <v>0.37788759732530203</v>
      </c>
      <c r="BC677" s="17">
        <v>0.36551696289839702</v>
      </c>
      <c r="BD677" s="17">
        <v>0.36667709201787702</v>
      </c>
      <c r="BE677" s="17">
        <v>0.427304690672966</v>
      </c>
      <c r="BF677" s="17"/>
      <c r="BG677" s="17">
        <v>0.36946119147348799</v>
      </c>
      <c r="BH677" s="17">
        <v>0.37653981687513299</v>
      </c>
      <c r="BI677" s="17"/>
      <c r="BJ677" s="17">
        <v>0.36518956090579902</v>
      </c>
      <c r="BK677" s="17">
        <v>0.40117720144604302</v>
      </c>
      <c r="BL677" s="17"/>
      <c r="BM677" s="17">
        <v>0.36120619472798898</v>
      </c>
      <c r="BN677" s="17">
        <v>0.37047444924045497</v>
      </c>
      <c r="BO677" s="17">
        <v>0.37973338277345797</v>
      </c>
      <c r="BP677" s="17">
        <v>0.39723531393101902</v>
      </c>
      <c r="BQ677" s="17">
        <v>0.30841560218921898</v>
      </c>
      <c r="BR677" s="17"/>
      <c r="BS677" s="17">
        <v>0.34060524026624001</v>
      </c>
      <c r="BT677" s="17"/>
      <c r="BU677" s="17">
        <v>0.36996968951287301</v>
      </c>
      <c r="BV677" s="17">
        <v>0.41581642733709301</v>
      </c>
      <c r="BW677" s="17">
        <v>0.40492563481307797</v>
      </c>
      <c r="BX677" s="17">
        <v>0.36221222124643998</v>
      </c>
      <c r="BY677" s="17">
        <v>0.258406093630136</v>
      </c>
      <c r="BZ677" s="17"/>
      <c r="CA677" s="17">
        <v>0.37396290121060199</v>
      </c>
      <c r="CB677" s="17"/>
      <c r="CC677" s="17">
        <v>0.39754362861019699</v>
      </c>
      <c r="CD677" s="17">
        <v>0.30196831897271198</v>
      </c>
      <c r="CE677" s="17"/>
      <c r="CF677" s="17">
        <v>0.40736978025767001</v>
      </c>
      <c r="CG677" s="17"/>
      <c r="CH677" s="17">
        <v>0.38815663620133001</v>
      </c>
      <c r="CI677" s="17">
        <v>0.41490319505481699</v>
      </c>
    </row>
    <row r="678" spans="2:87" x14ac:dyDescent="0.35">
      <c r="B678" t="s">
        <v>257</v>
      </c>
      <c r="C678" s="17">
        <v>0.361006051286753</v>
      </c>
      <c r="D678" s="17">
        <v>0.37914739269891601</v>
      </c>
      <c r="E678" s="17">
        <v>0.34611844936651098</v>
      </c>
      <c r="F678" s="17"/>
      <c r="G678" s="17">
        <v>0.27824375422668202</v>
      </c>
      <c r="H678" s="17">
        <v>0.29109233023070102</v>
      </c>
      <c r="I678" s="17">
        <v>0.361180550922931</v>
      </c>
      <c r="J678" s="17">
        <v>0.42710895619892503</v>
      </c>
      <c r="K678" s="17">
        <v>0.42857383683346501</v>
      </c>
      <c r="L678" s="17">
        <v>0.37792741991769102</v>
      </c>
      <c r="M678" s="17"/>
      <c r="N678" s="17">
        <v>0.35007521182058798</v>
      </c>
      <c r="O678" s="17">
        <v>0.37207874830494603</v>
      </c>
      <c r="P678" s="17">
        <v>0.38368869342633599</v>
      </c>
      <c r="Q678" s="17">
        <v>0.33540154689060803</v>
      </c>
      <c r="R678" s="17"/>
      <c r="S678" s="17">
        <v>0.29917730605061099</v>
      </c>
      <c r="T678" s="17">
        <v>0.37472458527827301</v>
      </c>
      <c r="U678" s="17">
        <v>0.36159770300030902</v>
      </c>
      <c r="V678" s="17">
        <v>0.335548025341939</v>
      </c>
      <c r="W678" s="17">
        <v>0.37872266732140197</v>
      </c>
      <c r="X678" s="17">
        <v>0.37434491756710703</v>
      </c>
      <c r="Y678" s="17">
        <v>0.45691787603975698</v>
      </c>
      <c r="Z678" s="17">
        <v>0.36121238690302798</v>
      </c>
      <c r="AA678" s="17">
        <v>0.41922644470579301</v>
      </c>
      <c r="AB678" s="17">
        <v>0.27372259804258797</v>
      </c>
      <c r="AC678" s="17">
        <v>0.35332694535879</v>
      </c>
      <c r="AD678" s="17">
        <v>0.40121927554727199</v>
      </c>
      <c r="AE678" s="17"/>
      <c r="AF678" s="17">
        <v>0.31012308200059702</v>
      </c>
      <c r="AG678" s="17">
        <v>0.36952317998071699</v>
      </c>
      <c r="AH678" s="17">
        <v>0.39823397051632298</v>
      </c>
      <c r="AI678" s="17">
        <v>0.34872480798786398</v>
      </c>
      <c r="AJ678" s="17">
        <v>0.33469974262642299</v>
      </c>
      <c r="AK678" s="17"/>
      <c r="AL678" s="17">
        <v>0.36787698418388998</v>
      </c>
      <c r="AM678" s="17">
        <v>0.38523547444662898</v>
      </c>
      <c r="AN678" s="17">
        <v>0.31803060274010198</v>
      </c>
      <c r="AO678" s="17">
        <v>0.29911699395472602</v>
      </c>
      <c r="AP678" s="17"/>
      <c r="AQ678" s="17">
        <v>0.38965347175540099</v>
      </c>
      <c r="AR678" s="17">
        <v>0.32105310939497</v>
      </c>
      <c r="AS678" s="17"/>
      <c r="AT678" s="17">
        <v>0.379324023201285</v>
      </c>
      <c r="AU678" s="17">
        <v>0.35928610225510599</v>
      </c>
      <c r="AV678" s="17"/>
      <c r="AW678" s="17">
        <v>0.38450722951981797</v>
      </c>
      <c r="AX678" s="17">
        <v>0.37790784261169902</v>
      </c>
      <c r="AY678" s="17">
        <v>0.32854224348983802</v>
      </c>
      <c r="AZ678" s="17"/>
      <c r="BA678" s="17">
        <v>0.338162041245956</v>
      </c>
      <c r="BB678" s="17">
        <v>0.37960267600498299</v>
      </c>
      <c r="BC678" s="17">
        <v>0.36332340285834003</v>
      </c>
      <c r="BD678" s="17">
        <v>0.37671851987660399</v>
      </c>
      <c r="BE678" s="17">
        <v>0.33683114072179199</v>
      </c>
      <c r="BF678" s="17"/>
      <c r="BG678" s="17">
        <v>0.39018781689531601</v>
      </c>
      <c r="BH678" s="17">
        <v>0.339748514201616</v>
      </c>
      <c r="BI678" s="17"/>
      <c r="BJ678" s="17">
        <v>0.36646752078307598</v>
      </c>
      <c r="BK678" s="17">
        <v>0.345705856796162</v>
      </c>
      <c r="BL678" s="17"/>
      <c r="BM678" s="17">
        <v>0.37471945270396601</v>
      </c>
      <c r="BN678" s="17">
        <v>0.445944360271399</v>
      </c>
      <c r="BO678" s="17">
        <v>0.32091735058494703</v>
      </c>
      <c r="BP678" s="17">
        <v>0.31020611511533802</v>
      </c>
      <c r="BQ678" s="17">
        <v>0.46556659003010997</v>
      </c>
      <c r="BR678" s="17"/>
      <c r="BS678" s="17">
        <v>0.40010114792888302</v>
      </c>
      <c r="BT678" s="17"/>
      <c r="BU678" s="17">
        <v>0.40816704579329199</v>
      </c>
      <c r="BV678" s="17">
        <v>0.31573089925804099</v>
      </c>
      <c r="BW678" s="17">
        <v>0.30755845837308099</v>
      </c>
      <c r="BX678" s="17">
        <v>0.41828127252416702</v>
      </c>
      <c r="BY678" s="17">
        <v>0.40016481002271798</v>
      </c>
      <c r="BZ678" s="17"/>
      <c r="CA678" s="17">
        <v>0.26114483440917202</v>
      </c>
      <c r="CB678" s="17"/>
      <c r="CC678" s="17">
        <v>0.32333883429939297</v>
      </c>
      <c r="CD678" s="17">
        <v>0.50541471613481603</v>
      </c>
      <c r="CE678" s="17"/>
      <c r="CF678" s="17">
        <v>0.351585578670642</v>
      </c>
      <c r="CG678" s="17"/>
      <c r="CH678" s="17">
        <v>0.35981239334306597</v>
      </c>
      <c r="CI678" s="17">
        <v>0.32976209040756299</v>
      </c>
    </row>
    <row r="679" spans="2:87" x14ac:dyDescent="0.35">
      <c r="B679" t="s">
        <v>161</v>
      </c>
      <c r="C679" s="17">
        <v>9.4018286301784201E-2</v>
      </c>
      <c r="D679" s="17">
        <v>5.7480078190120999E-2</v>
      </c>
      <c r="E679" s="17">
        <v>0.12683893686674799</v>
      </c>
      <c r="F679" s="17"/>
      <c r="G679" s="17">
        <v>0.100771454061455</v>
      </c>
      <c r="H679" s="17">
        <v>6.6577118528905604E-2</v>
      </c>
      <c r="I679" s="17">
        <v>9.26499140082791E-2</v>
      </c>
      <c r="J679" s="17">
        <v>0.101772580491915</v>
      </c>
      <c r="K679" s="17">
        <v>9.6822741962000497E-2</v>
      </c>
      <c r="L679" s="17">
        <v>0.103999939572508</v>
      </c>
      <c r="M679" s="17"/>
      <c r="N679" s="17">
        <v>6.4213439897353702E-2</v>
      </c>
      <c r="O679" s="17">
        <v>8.9505061633134805E-2</v>
      </c>
      <c r="P679" s="17">
        <v>0.10262280243909</v>
      </c>
      <c r="Q679" s="17">
        <v>0.125211352264891</v>
      </c>
      <c r="R679" s="17"/>
      <c r="S679" s="17">
        <v>9.2911177536859096E-2</v>
      </c>
      <c r="T679" s="17">
        <v>6.9788637286187102E-2</v>
      </c>
      <c r="U679" s="17">
        <v>0.13372903854257201</v>
      </c>
      <c r="V679" s="17">
        <v>0.150093239361268</v>
      </c>
      <c r="W679" s="17">
        <v>8.9943209687101899E-2</v>
      </c>
      <c r="X679" s="17">
        <v>8.0276417349178494E-2</v>
      </c>
      <c r="Y679" s="17">
        <v>6.8724448896129997E-2</v>
      </c>
      <c r="Z679" s="17">
        <v>9.0573227958509403E-2</v>
      </c>
      <c r="AA679" s="17">
        <v>5.3010799142839703E-2</v>
      </c>
      <c r="AB679" s="17">
        <v>0.100538986589889</v>
      </c>
      <c r="AC679" s="17">
        <v>0.12576938843707999</v>
      </c>
      <c r="AD679" s="17">
        <v>0.123133776277596</v>
      </c>
      <c r="AE679" s="17"/>
      <c r="AF679" s="17">
        <v>0.14658660231326001</v>
      </c>
      <c r="AG679" s="17">
        <v>8.5561828755186906E-2</v>
      </c>
      <c r="AH679" s="17">
        <v>7.2241248641787395E-2</v>
      </c>
      <c r="AI679" s="17">
        <v>7.8980357307903495E-2</v>
      </c>
      <c r="AJ679" s="17">
        <v>7.4521728132815407E-2</v>
      </c>
      <c r="AK679" s="17"/>
      <c r="AL679" s="17">
        <v>0.116674559702588</v>
      </c>
      <c r="AM679" s="17">
        <v>8.8602423323022095E-2</v>
      </c>
      <c r="AN679" s="17">
        <v>7.3835017724217897E-2</v>
      </c>
      <c r="AO679" s="17">
        <v>4.8111598452735202E-2</v>
      </c>
      <c r="AP679" s="17"/>
      <c r="AQ679" s="17">
        <v>9.5487897033561198E-2</v>
      </c>
      <c r="AR679" s="17">
        <v>9.19687030859241E-2</v>
      </c>
      <c r="AS679" s="17"/>
      <c r="AT679" s="17">
        <v>8.6339366123358199E-2</v>
      </c>
      <c r="AU679" s="17">
        <v>0.12958850362975899</v>
      </c>
      <c r="AV679" s="17"/>
      <c r="AW679" s="17">
        <v>8.6018491103953501E-2</v>
      </c>
      <c r="AX679" s="17">
        <v>8.4645874772474899E-2</v>
      </c>
      <c r="AY679" s="17">
        <v>0.102884399876605</v>
      </c>
      <c r="AZ679" s="17"/>
      <c r="BA679" s="17">
        <v>6.79127843496318E-2</v>
      </c>
      <c r="BB679" s="17">
        <v>8.5902613040612405E-2</v>
      </c>
      <c r="BC679" s="17">
        <v>0.108666879351555</v>
      </c>
      <c r="BD679" s="17">
        <v>0.122913560191206</v>
      </c>
      <c r="BE679" s="17">
        <v>0.117656700738764</v>
      </c>
      <c r="BF679" s="17"/>
      <c r="BG679" s="17">
        <v>9.9755455135204701E-2</v>
      </c>
      <c r="BH679" s="17">
        <v>8.9839029951224697E-2</v>
      </c>
      <c r="BI679" s="17"/>
      <c r="BJ679" s="17">
        <v>9.2574298136008107E-2</v>
      </c>
      <c r="BK679" s="17">
        <v>0.101584895244831</v>
      </c>
      <c r="BL679" s="17"/>
      <c r="BM679" s="17">
        <v>0.12697980075409501</v>
      </c>
      <c r="BN679" s="17">
        <v>6.0571679484894801E-2</v>
      </c>
      <c r="BO679" s="17">
        <v>7.9579656101378099E-2</v>
      </c>
      <c r="BP679" s="17">
        <v>0.11294802892760999</v>
      </c>
      <c r="BQ679" s="17">
        <v>6.5765597498452302E-2</v>
      </c>
      <c r="BR679" s="17"/>
      <c r="BS679" s="17">
        <v>6.4938786099435403E-2</v>
      </c>
      <c r="BT679" s="17"/>
      <c r="BU679" s="17">
        <v>7.0379731254594805E-2</v>
      </c>
      <c r="BV679" s="17">
        <v>4.4328117746453399E-2</v>
      </c>
      <c r="BW679" s="17">
        <v>0.10447787003613999</v>
      </c>
      <c r="BX679" s="17">
        <v>6.7415556713688707E-2</v>
      </c>
      <c r="BY679" s="17">
        <v>0.20320552491222801</v>
      </c>
      <c r="BZ679" s="17"/>
      <c r="CA679" s="17">
        <v>6.5605021901296801E-2</v>
      </c>
      <c r="CB679" s="17"/>
      <c r="CC679" s="17">
        <v>0.101016705907837</v>
      </c>
      <c r="CD679" s="17">
        <v>4.2107304801720001E-2</v>
      </c>
      <c r="CE679" s="17"/>
      <c r="CF679" s="17">
        <v>0.100040510539341</v>
      </c>
      <c r="CG679" s="17"/>
      <c r="CH679" s="17">
        <v>0.11187009814231701</v>
      </c>
      <c r="CI679" s="17">
        <v>2.6854499021812799E-2</v>
      </c>
    </row>
    <row r="680" spans="2:87" x14ac:dyDescent="0.35"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  <c r="BA680" s="17"/>
      <c r="BB680" s="17"/>
      <c r="BC680" s="17"/>
      <c r="BD680" s="17"/>
      <c r="BE680" s="17"/>
      <c r="BF680" s="17"/>
      <c r="BG680" s="17"/>
      <c r="BH680" s="17"/>
      <c r="BI680" s="17"/>
      <c r="BJ680" s="17"/>
      <c r="BK680" s="17"/>
      <c r="BL680" s="17"/>
      <c r="BM680" s="17"/>
      <c r="BN680" s="17"/>
      <c r="BO680" s="17"/>
      <c r="BP680" s="17"/>
      <c r="BQ680" s="17"/>
      <c r="BR680" s="17"/>
      <c r="BS680" s="17"/>
      <c r="BT680" s="17"/>
      <c r="BU680" s="17"/>
      <c r="BV680" s="17"/>
      <c r="BW680" s="17"/>
      <c r="BX680" s="17"/>
      <c r="BY680" s="17"/>
      <c r="BZ680" s="17"/>
      <c r="CA680" s="17"/>
      <c r="CB680" s="17"/>
      <c r="CC680" s="17"/>
      <c r="CD680" s="17"/>
      <c r="CE680" s="17"/>
      <c r="CF680" s="17"/>
      <c r="CG680" s="17"/>
      <c r="CH680" s="17"/>
      <c r="CI680" s="17"/>
    </row>
    <row r="681" spans="2:87" x14ac:dyDescent="0.35">
      <c r="B681" s="6" t="s">
        <v>260</v>
      </c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  <c r="BA681" s="17"/>
      <c r="BB681" s="17"/>
      <c r="BC681" s="17"/>
      <c r="BD681" s="17"/>
      <c r="BE681" s="17"/>
      <c r="BF681" s="17"/>
      <c r="BG681" s="17"/>
      <c r="BH681" s="17"/>
      <c r="BI681" s="17"/>
      <c r="BJ681" s="17"/>
      <c r="BK681" s="17"/>
      <c r="BL681" s="17"/>
      <c r="BM681" s="17"/>
      <c r="BN681" s="17"/>
      <c r="BO681" s="17"/>
      <c r="BP681" s="17"/>
      <c r="BQ681" s="17"/>
      <c r="BR681" s="17"/>
      <c r="BS681" s="17"/>
      <c r="BT681" s="17"/>
      <c r="BU681" s="17"/>
      <c r="BV681" s="17"/>
      <c r="BW681" s="17"/>
      <c r="BX681" s="17"/>
      <c r="BY681" s="17"/>
      <c r="BZ681" s="17"/>
      <c r="CA681" s="17"/>
      <c r="CB681" s="17"/>
      <c r="CC681" s="17"/>
      <c r="CD681" s="17"/>
      <c r="CE681" s="17"/>
      <c r="CF681" s="17"/>
      <c r="CG681" s="17"/>
      <c r="CH681" s="17"/>
      <c r="CI681" s="17"/>
    </row>
    <row r="682" spans="2:87" x14ac:dyDescent="0.35">
      <c r="B682" s="24" t="s">
        <v>163</v>
      </c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  <c r="BA682" s="17"/>
      <c r="BB682" s="17"/>
      <c r="BC682" s="17"/>
      <c r="BD682" s="17"/>
      <c r="BE682" s="17"/>
      <c r="BF682" s="17"/>
      <c r="BG682" s="17"/>
      <c r="BH682" s="17"/>
      <c r="BI682" s="17"/>
      <c r="BJ682" s="17"/>
      <c r="BK682" s="17"/>
      <c r="BL682" s="17"/>
      <c r="BM682" s="17"/>
      <c r="BN682" s="17"/>
      <c r="BO682" s="17"/>
      <c r="BP682" s="17"/>
      <c r="BQ682" s="17"/>
      <c r="BR682" s="17"/>
      <c r="BS682" s="17"/>
      <c r="BT682" s="17"/>
      <c r="BU682" s="17"/>
      <c r="BV682" s="17"/>
      <c r="BW682" s="17"/>
      <c r="BX682" s="17"/>
      <c r="BY682" s="17"/>
      <c r="BZ682" s="17"/>
      <c r="CA682" s="17"/>
      <c r="CB682" s="17"/>
      <c r="CC682" s="17"/>
      <c r="CD682" s="17"/>
      <c r="CE682" s="17"/>
      <c r="CF682" s="17"/>
      <c r="CG682" s="17"/>
      <c r="CH682" s="17"/>
      <c r="CI682" s="17"/>
    </row>
    <row r="683" spans="2:87" x14ac:dyDescent="0.35">
      <c r="B683" t="s">
        <v>255</v>
      </c>
      <c r="C683" s="17">
        <v>9.6984908976639E-2</v>
      </c>
      <c r="D683" s="17">
        <v>0.11952615460513</v>
      </c>
      <c r="E683" s="17">
        <v>7.6370816056124405E-2</v>
      </c>
      <c r="F683" s="17"/>
      <c r="G683" s="17">
        <v>0.18745420938393201</v>
      </c>
      <c r="H683" s="17">
        <v>0.122202303618009</v>
      </c>
      <c r="I683" s="17">
        <v>6.2068445337810703E-2</v>
      </c>
      <c r="J683" s="17">
        <v>7.8147548424877603E-2</v>
      </c>
      <c r="K683" s="17">
        <v>4.6914718312388103E-2</v>
      </c>
      <c r="L683" s="17">
        <v>8.80722349135101E-2</v>
      </c>
      <c r="M683" s="17"/>
      <c r="N683" s="17">
        <v>7.3963920284695395E-2</v>
      </c>
      <c r="O683" s="17">
        <v>0.121409178718696</v>
      </c>
      <c r="P683" s="17">
        <v>0.105720415307894</v>
      </c>
      <c r="Q683" s="17">
        <v>8.49779097615464E-2</v>
      </c>
      <c r="R683" s="17"/>
      <c r="S683" s="17">
        <v>0.102815494109695</v>
      </c>
      <c r="T683" s="17">
        <v>8.1739773418143105E-2</v>
      </c>
      <c r="U683" s="17">
        <v>0.11822578892899099</v>
      </c>
      <c r="V683" s="17">
        <v>7.4157829029167593E-2</v>
      </c>
      <c r="W683" s="17">
        <v>8.7343703031468503E-2</v>
      </c>
      <c r="X683" s="17">
        <v>8.0182639588271098E-2</v>
      </c>
      <c r="Y683" s="17">
        <v>0.10407477277706299</v>
      </c>
      <c r="Z683" s="17">
        <v>8.77162110036218E-2</v>
      </c>
      <c r="AA683" s="17">
        <v>0.14528450639243001</v>
      </c>
      <c r="AB683" s="17">
        <v>8.9762637241813201E-2</v>
      </c>
      <c r="AC683" s="17">
        <v>0.10564693394904801</v>
      </c>
      <c r="AD683" s="17">
        <v>5.0780375338766101E-2</v>
      </c>
      <c r="AE683" s="17"/>
      <c r="AF683" s="17">
        <v>0.138276571159301</v>
      </c>
      <c r="AG683" s="17">
        <v>0.112115050791008</v>
      </c>
      <c r="AH683" s="17">
        <v>4.3064603009853798E-2</v>
      </c>
      <c r="AI683" s="17">
        <v>7.9109905234531694E-2</v>
      </c>
      <c r="AJ683" s="17">
        <v>0.11300843578473301</v>
      </c>
      <c r="AK683" s="17"/>
      <c r="AL683" s="17">
        <v>0.106573801573295</v>
      </c>
      <c r="AM683" s="17">
        <v>8.1483831474227594E-2</v>
      </c>
      <c r="AN683" s="17">
        <v>0.115851642170774</v>
      </c>
      <c r="AO683" s="17">
        <v>7.6059689974436101E-2</v>
      </c>
      <c r="AP683" s="17"/>
      <c r="AQ683" s="17">
        <v>8.5301549584299405E-2</v>
      </c>
      <c r="AR683" s="17">
        <v>0.113279031493318</v>
      </c>
      <c r="AS683" s="17"/>
      <c r="AT683" s="17">
        <v>8.8751817124419999E-2</v>
      </c>
      <c r="AU683" s="17">
        <v>9.85421960119722E-2</v>
      </c>
      <c r="AV683" s="17"/>
      <c r="AW683" s="17">
        <v>8.2757637407579895E-2</v>
      </c>
      <c r="AX683" s="17">
        <v>5.7747515834730902E-2</v>
      </c>
      <c r="AY683" s="17">
        <v>0.125734264320191</v>
      </c>
      <c r="AZ683" s="17"/>
      <c r="BA683" s="17">
        <v>9.2186749578497096E-2</v>
      </c>
      <c r="BB683" s="17">
        <v>0.121311385388614</v>
      </c>
      <c r="BC683" s="17">
        <v>8.9588410588285899E-2</v>
      </c>
      <c r="BD683" s="17">
        <v>8.1057834165394096E-2</v>
      </c>
      <c r="BE683" s="17">
        <v>7.0550409526146801E-2</v>
      </c>
      <c r="BF683" s="17"/>
      <c r="BG683" s="17">
        <v>0.115257259313052</v>
      </c>
      <c r="BH683" s="17">
        <v>8.3674365326911096E-2</v>
      </c>
      <c r="BI683" s="17"/>
      <c r="BJ683" s="17">
        <v>0.10675216789408901</v>
      </c>
      <c r="BK683" s="17">
        <v>5.97905439175693E-2</v>
      </c>
      <c r="BL683" s="17"/>
      <c r="BM683" s="17">
        <v>3.3391915382365397E-2</v>
      </c>
      <c r="BN683" s="17">
        <v>6.9314663847124702E-2</v>
      </c>
      <c r="BO683" s="17">
        <v>0.147403843390955</v>
      </c>
      <c r="BP683" s="17">
        <v>9.9534789252158903E-2</v>
      </c>
      <c r="BQ683" s="17">
        <v>9.2073632516167001E-2</v>
      </c>
      <c r="BR683" s="17"/>
      <c r="BS683" s="17">
        <v>0.107868787943928</v>
      </c>
      <c r="BT683" s="17"/>
      <c r="BU683" s="17">
        <v>0.102460478688212</v>
      </c>
      <c r="BV683" s="17">
        <v>0.14852974720752199</v>
      </c>
      <c r="BW683" s="17">
        <v>7.4221544807213602E-2</v>
      </c>
      <c r="BX683" s="17">
        <v>9.3126317651134397E-2</v>
      </c>
      <c r="BY683" s="17">
        <v>1.8680106282266299E-2</v>
      </c>
      <c r="BZ683" s="17"/>
      <c r="CA683" s="17">
        <v>0.193947872614957</v>
      </c>
      <c r="CB683" s="17"/>
      <c r="CC683" s="17">
        <v>9.5373561569757098E-2</v>
      </c>
      <c r="CD683" s="17">
        <v>0.11054343244862599</v>
      </c>
      <c r="CE683" s="17"/>
      <c r="CF683" s="17">
        <v>6.5231883221455206E-2</v>
      </c>
      <c r="CG683" s="17"/>
      <c r="CH683" s="17">
        <v>7.9324501980651094E-2</v>
      </c>
      <c r="CI683" s="17">
        <v>0.15613200242813199</v>
      </c>
    </row>
    <row r="684" spans="2:87" x14ac:dyDescent="0.35">
      <c r="B684" t="s">
        <v>256</v>
      </c>
      <c r="C684" s="17">
        <v>0.27264832253452997</v>
      </c>
      <c r="D684" s="17">
        <v>0.28729610009461098</v>
      </c>
      <c r="E684" s="17">
        <v>0.26051433824494102</v>
      </c>
      <c r="F684" s="17"/>
      <c r="G684" s="17">
        <v>0.32704665493337498</v>
      </c>
      <c r="H684" s="17">
        <v>0.32250295723306899</v>
      </c>
      <c r="I684" s="17">
        <v>0.30144218366064901</v>
      </c>
      <c r="J684" s="17">
        <v>0.28721825329251899</v>
      </c>
      <c r="K684" s="17">
        <v>0.19979472602706999</v>
      </c>
      <c r="L684" s="17">
        <v>0.20218932125389599</v>
      </c>
      <c r="M684" s="17"/>
      <c r="N684" s="17">
        <v>0.30250287156953298</v>
      </c>
      <c r="O684" s="17">
        <v>0.25992521147265302</v>
      </c>
      <c r="P684" s="17">
        <v>0.25738158296137897</v>
      </c>
      <c r="Q684" s="17">
        <v>0.26742156401348099</v>
      </c>
      <c r="R684" s="17"/>
      <c r="S684" s="17">
        <v>0.25135020967566002</v>
      </c>
      <c r="T684" s="17">
        <v>0.31745707423700797</v>
      </c>
      <c r="U684" s="17">
        <v>0.20803257518174401</v>
      </c>
      <c r="V684" s="17">
        <v>0.218905606570726</v>
      </c>
      <c r="W684" s="17">
        <v>0.30325171282551</v>
      </c>
      <c r="X684" s="17">
        <v>0.28715104839792499</v>
      </c>
      <c r="Y684" s="17">
        <v>0.22789741715495901</v>
      </c>
      <c r="Z684" s="17">
        <v>0.2354706189802</v>
      </c>
      <c r="AA684" s="17">
        <v>0.31163576512923502</v>
      </c>
      <c r="AB684" s="17">
        <v>0.32820527845010999</v>
      </c>
      <c r="AC684" s="17">
        <v>0.23997961535773599</v>
      </c>
      <c r="AD684" s="17">
        <v>0.32125114387188902</v>
      </c>
      <c r="AE684" s="17"/>
      <c r="AF684" s="17">
        <v>0.25327917936238598</v>
      </c>
      <c r="AG684" s="17">
        <v>0.277761421054119</v>
      </c>
      <c r="AH684" s="17">
        <v>0.25977760370999098</v>
      </c>
      <c r="AI684" s="17">
        <v>0.34454690994928699</v>
      </c>
      <c r="AJ684" s="17">
        <v>0.29386086746979201</v>
      </c>
      <c r="AK684" s="17"/>
      <c r="AL684" s="17">
        <v>0.22587834727851699</v>
      </c>
      <c r="AM684" s="17">
        <v>0.27216185398314802</v>
      </c>
      <c r="AN684" s="17">
        <v>0.32957579788140601</v>
      </c>
      <c r="AO684" s="17">
        <v>0.39314690212086201</v>
      </c>
      <c r="AP684" s="17"/>
      <c r="AQ684" s="17">
        <v>0.24745899117220499</v>
      </c>
      <c r="AR684" s="17">
        <v>0.30777846255231001</v>
      </c>
      <c r="AS684" s="17"/>
      <c r="AT684" s="17">
        <v>0.29064077340212202</v>
      </c>
      <c r="AU684" s="17">
        <v>0.204972462319024</v>
      </c>
      <c r="AV684" s="17"/>
      <c r="AW684" s="17">
        <v>0.226298929698382</v>
      </c>
      <c r="AX684" s="17">
        <v>0.339227861549388</v>
      </c>
      <c r="AY684" s="17">
        <v>0.26787926410656399</v>
      </c>
      <c r="AZ684" s="17"/>
      <c r="BA684" s="17">
        <v>0.321254165755674</v>
      </c>
      <c r="BB684" s="17">
        <v>0.25061338762803198</v>
      </c>
      <c r="BC684" s="17">
        <v>0.27540331182991801</v>
      </c>
      <c r="BD684" s="17">
        <v>0.23325594541140199</v>
      </c>
      <c r="BE684" s="17">
        <v>0.197869130606036</v>
      </c>
      <c r="BF684" s="17"/>
      <c r="BG684" s="17">
        <v>0.28194300274763501</v>
      </c>
      <c r="BH684" s="17">
        <v>0.26587758727557198</v>
      </c>
      <c r="BI684" s="17"/>
      <c r="BJ684" s="17">
        <v>0.28519744386408102</v>
      </c>
      <c r="BK684" s="17">
        <v>0.230038538794376</v>
      </c>
      <c r="BL684" s="17"/>
      <c r="BM684" s="17">
        <v>0.31912291912864399</v>
      </c>
      <c r="BN684" s="17">
        <v>0.21247953220008201</v>
      </c>
      <c r="BO684" s="17">
        <v>0.28047474092694602</v>
      </c>
      <c r="BP684" s="17">
        <v>0.18532709161566099</v>
      </c>
      <c r="BQ684" s="17">
        <v>0.227264507473215</v>
      </c>
      <c r="BR684" s="17"/>
      <c r="BS684" s="17">
        <v>0.27104443026243802</v>
      </c>
      <c r="BT684" s="17"/>
      <c r="BU684" s="17">
        <v>0.22943698616956301</v>
      </c>
      <c r="BV684" s="17">
        <v>0.30755571387798702</v>
      </c>
      <c r="BW684" s="17">
        <v>0.23344951807057901</v>
      </c>
      <c r="BX684" s="17">
        <v>0.259731797474481</v>
      </c>
      <c r="BY684" s="17">
        <v>0.27583704855032698</v>
      </c>
      <c r="BZ684" s="17"/>
      <c r="CA684" s="17">
        <v>0.32935344083576701</v>
      </c>
      <c r="CB684" s="17"/>
      <c r="CC684" s="17">
        <v>0.28007506161317802</v>
      </c>
      <c r="CD684" s="17">
        <v>0.255748099362542</v>
      </c>
      <c r="CE684" s="17"/>
      <c r="CF684" s="17">
        <v>0.27003737345098799</v>
      </c>
      <c r="CG684" s="17"/>
      <c r="CH684" s="17">
        <v>0.26272003833128799</v>
      </c>
      <c r="CI684" s="17">
        <v>0.35979716374493398</v>
      </c>
    </row>
    <row r="685" spans="2:87" x14ac:dyDescent="0.35">
      <c r="B685" t="s">
        <v>257</v>
      </c>
      <c r="C685" s="17">
        <v>0.50702985144829005</v>
      </c>
      <c r="D685" s="17">
        <v>0.49988968039912102</v>
      </c>
      <c r="E685" s="17">
        <v>0.512883417869334</v>
      </c>
      <c r="F685" s="17"/>
      <c r="G685" s="17">
        <v>0.32081163896176601</v>
      </c>
      <c r="H685" s="17">
        <v>0.48074299048158498</v>
      </c>
      <c r="I685" s="17">
        <v>0.51020461658155003</v>
      </c>
      <c r="J685" s="17">
        <v>0.50723431180586398</v>
      </c>
      <c r="K685" s="17">
        <v>0.63109617598516898</v>
      </c>
      <c r="L685" s="17">
        <v>0.58358207022234998</v>
      </c>
      <c r="M685" s="17"/>
      <c r="N685" s="17">
        <v>0.53610765735399701</v>
      </c>
      <c r="O685" s="17">
        <v>0.51339451599293595</v>
      </c>
      <c r="P685" s="17">
        <v>0.49597491558672102</v>
      </c>
      <c r="Q685" s="17">
        <v>0.479571650958034</v>
      </c>
      <c r="R685" s="17"/>
      <c r="S685" s="17">
        <v>0.49799007338867401</v>
      </c>
      <c r="T685" s="17">
        <v>0.49183877435114698</v>
      </c>
      <c r="U685" s="17">
        <v>0.55115664890467697</v>
      </c>
      <c r="V685" s="17">
        <v>0.52362690378626597</v>
      </c>
      <c r="W685" s="17">
        <v>0.51444631189220402</v>
      </c>
      <c r="X685" s="17">
        <v>0.55375214508350901</v>
      </c>
      <c r="Y685" s="17">
        <v>0.54869355508859197</v>
      </c>
      <c r="Z685" s="17">
        <v>0.54060377098087797</v>
      </c>
      <c r="AA685" s="17">
        <v>0.46499037543060201</v>
      </c>
      <c r="AB685" s="17">
        <v>0.489163531201525</v>
      </c>
      <c r="AC685" s="17">
        <v>0.46552512148614</v>
      </c>
      <c r="AD685" s="17">
        <v>0.42557870271124698</v>
      </c>
      <c r="AE685" s="17"/>
      <c r="AF685" s="17">
        <v>0.43565371525324798</v>
      </c>
      <c r="AG685" s="17">
        <v>0.49382511738352203</v>
      </c>
      <c r="AH685" s="17">
        <v>0.58621734351352695</v>
      </c>
      <c r="AI685" s="17">
        <v>0.491706485635729</v>
      </c>
      <c r="AJ685" s="17">
        <v>0.50031305714644903</v>
      </c>
      <c r="AK685" s="17"/>
      <c r="AL685" s="17">
        <v>0.50839352480393196</v>
      </c>
      <c r="AM685" s="17">
        <v>0.54207987699016602</v>
      </c>
      <c r="AN685" s="17">
        <v>0.44896525002811799</v>
      </c>
      <c r="AO685" s="17">
        <v>0.458204333445136</v>
      </c>
      <c r="AP685" s="17"/>
      <c r="AQ685" s="17">
        <v>0.53799206341418904</v>
      </c>
      <c r="AR685" s="17">
        <v>0.46384860038701398</v>
      </c>
      <c r="AS685" s="17"/>
      <c r="AT685" s="17">
        <v>0.50575380303809403</v>
      </c>
      <c r="AU685" s="17">
        <v>0.54630394041945496</v>
      </c>
      <c r="AV685" s="17"/>
      <c r="AW685" s="17">
        <v>0.56831866064452796</v>
      </c>
      <c r="AX685" s="17">
        <v>0.50889694409458597</v>
      </c>
      <c r="AY685" s="17">
        <v>0.459262225087535</v>
      </c>
      <c r="AZ685" s="17"/>
      <c r="BA685" s="17">
        <v>0.48579176917297201</v>
      </c>
      <c r="BB685" s="17">
        <v>0.51733892737371401</v>
      </c>
      <c r="BC685" s="17">
        <v>0.49823047965288803</v>
      </c>
      <c r="BD685" s="17">
        <v>0.51507392691103604</v>
      </c>
      <c r="BE685" s="17">
        <v>0.60286946303544198</v>
      </c>
      <c r="BF685" s="17"/>
      <c r="BG685" s="17">
        <v>0.46979284669447102</v>
      </c>
      <c r="BH685" s="17">
        <v>0.53415524955173599</v>
      </c>
      <c r="BI685" s="17"/>
      <c r="BJ685" s="17">
        <v>0.48905349552379401</v>
      </c>
      <c r="BK685" s="17">
        <v>0.57219870505133397</v>
      </c>
      <c r="BL685" s="17"/>
      <c r="BM685" s="17">
        <v>0.47210621032668898</v>
      </c>
      <c r="BN685" s="17">
        <v>0.61327384780761396</v>
      </c>
      <c r="BO685" s="17">
        <v>0.47621874914951401</v>
      </c>
      <c r="BP685" s="17">
        <v>0.50690579714362305</v>
      </c>
      <c r="BQ685" s="17">
        <v>0.60131499028266699</v>
      </c>
      <c r="BR685" s="17"/>
      <c r="BS685" s="17">
        <v>0.53375761310589098</v>
      </c>
      <c r="BT685" s="17"/>
      <c r="BU685" s="17">
        <v>0.56749263129405902</v>
      </c>
      <c r="BV685" s="17">
        <v>0.469815171304792</v>
      </c>
      <c r="BW685" s="17">
        <v>0.52531355794718404</v>
      </c>
      <c r="BX685" s="17">
        <v>0.57519013285184495</v>
      </c>
      <c r="BY685" s="17">
        <v>0.47505133318036002</v>
      </c>
      <c r="BZ685" s="17"/>
      <c r="CA685" s="17">
        <v>0.39166574250560399</v>
      </c>
      <c r="CB685" s="17"/>
      <c r="CC685" s="17">
        <v>0.49732814504735001</v>
      </c>
      <c r="CD685" s="17">
        <v>0.56068258501515</v>
      </c>
      <c r="CE685" s="17"/>
      <c r="CF685" s="17">
        <v>0.54645171167735096</v>
      </c>
      <c r="CG685" s="17"/>
      <c r="CH685" s="17">
        <v>0.52607552966528104</v>
      </c>
      <c r="CI685" s="17">
        <v>0.438755201589341</v>
      </c>
    </row>
    <row r="686" spans="2:87" x14ac:dyDescent="0.35">
      <c r="B686" t="s">
        <v>161</v>
      </c>
      <c r="C686" s="17">
        <v>0.12333691704054101</v>
      </c>
      <c r="D686" s="17">
        <v>9.3288064901137294E-2</v>
      </c>
      <c r="E686" s="17">
        <v>0.150231427829601</v>
      </c>
      <c r="F686" s="17"/>
      <c r="G686" s="17">
        <v>0.164687496720927</v>
      </c>
      <c r="H686" s="17">
        <v>7.4551748667336701E-2</v>
      </c>
      <c r="I686" s="17">
        <v>0.12628475441998999</v>
      </c>
      <c r="J686" s="17">
        <v>0.12739988647674</v>
      </c>
      <c r="K686" s="17">
        <v>0.122194379675373</v>
      </c>
      <c r="L686" s="17">
        <v>0.12615637361024401</v>
      </c>
      <c r="M686" s="17"/>
      <c r="N686" s="17">
        <v>8.74255507917749E-2</v>
      </c>
      <c r="O686" s="17">
        <v>0.10527109381571501</v>
      </c>
      <c r="P686" s="17">
        <v>0.14092308614400501</v>
      </c>
      <c r="Q686" s="17">
        <v>0.16802887526693899</v>
      </c>
      <c r="R686" s="17"/>
      <c r="S686" s="17">
        <v>0.14784422282597201</v>
      </c>
      <c r="T686" s="17">
        <v>0.108964377993701</v>
      </c>
      <c r="U686" s="17">
        <v>0.122584986984588</v>
      </c>
      <c r="V686" s="17">
        <v>0.18330966061383999</v>
      </c>
      <c r="W686" s="17">
        <v>9.4958272250817197E-2</v>
      </c>
      <c r="X686" s="17">
        <v>7.8914166930295002E-2</v>
      </c>
      <c r="Y686" s="17">
        <v>0.119334254979386</v>
      </c>
      <c r="Z686" s="17">
        <v>0.13620939903529999</v>
      </c>
      <c r="AA686" s="17">
        <v>7.8089353047732998E-2</v>
      </c>
      <c r="AB686" s="17">
        <v>9.2868553106551899E-2</v>
      </c>
      <c r="AC686" s="17">
        <v>0.188848329207076</v>
      </c>
      <c r="AD686" s="17">
        <v>0.20238977807809799</v>
      </c>
      <c r="AE686" s="17"/>
      <c r="AF686" s="17">
        <v>0.17279053422506499</v>
      </c>
      <c r="AG686" s="17">
        <v>0.116298410771352</v>
      </c>
      <c r="AH686" s="17">
        <v>0.11094044976662799</v>
      </c>
      <c r="AI686" s="17">
        <v>8.4636699180452094E-2</v>
      </c>
      <c r="AJ686" s="17">
        <v>9.2817639599026197E-2</v>
      </c>
      <c r="AK686" s="17"/>
      <c r="AL686" s="17">
        <v>0.159154326344257</v>
      </c>
      <c r="AM686" s="17">
        <v>0.10427443755245901</v>
      </c>
      <c r="AN686" s="17">
        <v>0.10560730991970101</v>
      </c>
      <c r="AO686" s="17">
        <v>7.2589074459566597E-2</v>
      </c>
      <c r="AP686" s="17"/>
      <c r="AQ686" s="17">
        <v>0.129247395829306</v>
      </c>
      <c r="AR686" s="17">
        <v>0.115093905567358</v>
      </c>
      <c r="AS686" s="17"/>
      <c r="AT686" s="17">
        <v>0.11485360643536401</v>
      </c>
      <c r="AU686" s="17">
        <v>0.15018140124954901</v>
      </c>
      <c r="AV686" s="17"/>
      <c r="AW686" s="17">
        <v>0.12262477224951</v>
      </c>
      <c r="AX686" s="17">
        <v>9.4127678521295194E-2</v>
      </c>
      <c r="AY686" s="17">
        <v>0.14712424648570999</v>
      </c>
      <c r="AZ686" s="17"/>
      <c r="BA686" s="17">
        <v>0.100767315492857</v>
      </c>
      <c r="BB686" s="17">
        <v>0.110736299609641</v>
      </c>
      <c r="BC686" s="17">
        <v>0.13677779792890801</v>
      </c>
      <c r="BD686" s="17">
        <v>0.170612293512168</v>
      </c>
      <c r="BE686" s="17">
        <v>0.128710996832375</v>
      </c>
      <c r="BF686" s="17"/>
      <c r="BG686" s="17">
        <v>0.133006891244842</v>
      </c>
      <c r="BH686" s="17">
        <v>0.116292797845782</v>
      </c>
      <c r="BI686" s="17"/>
      <c r="BJ686" s="17">
        <v>0.118996892718036</v>
      </c>
      <c r="BK686" s="17">
        <v>0.13797221223672099</v>
      </c>
      <c r="BL686" s="17"/>
      <c r="BM686" s="17">
        <v>0.17537895516230101</v>
      </c>
      <c r="BN686" s="17">
        <v>0.10493195614518</v>
      </c>
      <c r="BO686" s="17">
        <v>9.5902666532585099E-2</v>
      </c>
      <c r="BP686" s="17">
        <v>0.20823232198855601</v>
      </c>
      <c r="BQ686" s="17">
        <v>7.9346869727951394E-2</v>
      </c>
      <c r="BR686" s="17"/>
      <c r="BS686" s="17">
        <v>8.7329168687741904E-2</v>
      </c>
      <c r="BT686" s="17"/>
      <c r="BU686" s="17">
        <v>0.100609903848166</v>
      </c>
      <c r="BV686" s="17">
        <v>7.4099367609699499E-2</v>
      </c>
      <c r="BW686" s="17">
        <v>0.16701537917502299</v>
      </c>
      <c r="BX686" s="17">
        <v>7.19517520225397E-2</v>
      </c>
      <c r="BY686" s="17">
        <v>0.23043151198704601</v>
      </c>
      <c r="BZ686" s="17"/>
      <c r="CA686" s="17">
        <v>8.5032944043671496E-2</v>
      </c>
      <c r="CB686" s="17"/>
      <c r="CC686" s="17">
        <v>0.12722323176971501</v>
      </c>
      <c r="CD686" s="17">
        <v>7.3025883173682096E-2</v>
      </c>
      <c r="CE686" s="17"/>
      <c r="CF686" s="17">
        <v>0.11827903165020601</v>
      </c>
      <c r="CG686" s="17"/>
      <c r="CH686" s="17">
        <v>0.13187993002277901</v>
      </c>
      <c r="CI686" s="17">
        <v>4.53156322375943E-2</v>
      </c>
    </row>
    <row r="687" spans="2:87" x14ac:dyDescent="0.35"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  <c r="BA687" s="17"/>
      <c r="BB687" s="17"/>
      <c r="BC687" s="17"/>
      <c r="BD687" s="17"/>
      <c r="BE687" s="17"/>
      <c r="BF687" s="17"/>
      <c r="BG687" s="17"/>
      <c r="BH687" s="17"/>
      <c r="BI687" s="17"/>
      <c r="BJ687" s="17"/>
      <c r="BK687" s="17"/>
      <c r="BL687" s="17"/>
      <c r="BM687" s="17"/>
      <c r="BN687" s="17"/>
      <c r="BO687" s="17"/>
      <c r="BP687" s="17"/>
      <c r="BQ687" s="17"/>
      <c r="BR687" s="17"/>
      <c r="BS687" s="17"/>
      <c r="BT687" s="17"/>
      <c r="BU687" s="17"/>
      <c r="BV687" s="17"/>
      <c r="BW687" s="17"/>
      <c r="BX687" s="17"/>
      <c r="BY687" s="17"/>
      <c r="BZ687" s="17"/>
      <c r="CA687" s="17"/>
      <c r="CB687" s="17"/>
      <c r="CC687" s="17"/>
      <c r="CD687" s="17"/>
      <c r="CE687" s="17"/>
      <c r="CF687" s="17"/>
      <c r="CG687" s="17"/>
      <c r="CH687" s="17"/>
      <c r="CI687" s="17"/>
    </row>
    <row r="688" spans="2:87" x14ac:dyDescent="0.35">
      <c r="B688" s="6" t="s">
        <v>261</v>
      </c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  <c r="BA688" s="17"/>
      <c r="BB688" s="17"/>
      <c r="BC688" s="17"/>
      <c r="BD688" s="17"/>
      <c r="BE688" s="17"/>
      <c r="BF688" s="17"/>
      <c r="BG688" s="17"/>
      <c r="BH688" s="17"/>
      <c r="BI688" s="17"/>
      <c r="BJ688" s="17"/>
      <c r="BK688" s="17"/>
      <c r="BL688" s="17"/>
      <c r="BM688" s="17"/>
      <c r="BN688" s="17"/>
      <c r="BO688" s="17"/>
      <c r="BP688" s="17"/>
      <c r="BQ688" s="17"/>
      <c r="BR688" s="17"/>
      <c r="BS688" s="17"/>
      <c r="BT688" s="17"/>
      <c r="BU688" s="17"/>
      <c r="BV688" s="17"/>
      <c r="BW688" s="17"/>
      <c r="BX688" s="17"/>
      <c r="BY688" s="17"/>
      <c r="BZ688" s="17"/>
      <c r="CA688" s="17"/>
      <c r="CB688" s="17"/>
      <c r="CC688" s="17"/>
      <c r="CD688" s="17"/>
      <c r="CE688" s="17"/>
      <c r="CF688" s="17"/>
      <c r="CG688" s="17"/>
      <c r="CH688" s="17"/>
      <c r="CI688" s="17"/>
    </row>
    <row r="689" spans="2:87" x14ac:dyDescent="0.35">
      <c r="B689" s="24" t="s">
        <v>163</v>
      </c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  <c r="BA689" s="17"/>
      <c r="BB689" s="17"/>
      <c r="BC689" s="17"/>
      <c r="BD689" s="17"/>
      <c r="BE689" s="17"/>
      <c r="BF689" s="17"/>
      <c r="BG689" s="17"/>
      <c r="BH689" s="17"/>
      <c r="BI689" s="17"/>
      <c r="BJ689" s="17"/>
      <c r="BK689" s="17"/>
      <c r="BL689" s="17"/>
      <c r="BM689" s="17"/>
      <c r="BN689" s="17"/>
      <c r="BO689" s="17"/>
      <c r="BP689" s="17"/>
      <c r="BQ689" s="17"/>
      <c r="BR689" s="17"/>
      <c r="BS689" s="17"/>
      <c r="BT689" s="17"/>
      <c r="BU689" s="17"/>
      <c r="BV689" s="17"/>
      <c r="BW689" s="17"/>
      <c r="BX689" s="17"/>
      <c r="BY689" s="17"/>
      <c r="BZ689" s="17"/>
      <c r="CA689" s="17"/>
      <c r="CB689" s="17"/>
      <c r="CC689" s="17"/>
      <c r="CD689" s="17"/>
      <c r="CE689" s="17"/>
      <c r="CF689" s="17"/>
      <c r="CG689" s="17"/>
      <c r="CH689" s="17"/>
      <c r="CI689" s="17"/>
    </row>
    <row r="690" spans="2:87" x14ac:dyDescent="0.35">
      <c r="B690" t="s">
        <v>255</v>
      </c>
      <c r="C690" s="17">
        <v>0.110679935243813</v>
      </c>
      <c r="D690" s="17">
        <v>0.12930022546288</v>
      </c>
      <c r="E690" s="17">
        <v>9.1865106035718305E-2</v>
      </c>
      <c r="F690" s="17"/>
      <c r="G690" s="17">
        <v>0.16734852286117699</v>
      </c>
      <c r="H690" s="17">
        <v>0.18261976917419401</v>
      </c>
      <c r="I690" s="17">
        <v>8.2206571911368195E-2</v>
      </c>
      <c r="J690" s="17">
        <v>0.11612646939792</v>
      </c>
      <c r="K690" s="17">
        <v>6.4956772262519696E-2</v>
      </c>
      <c r="L690" s="17">
        <v>5.9280049201183502E-2</v>
      </c>
      <c r="M690" s="17"/>
      <c r="N690" s="17">
        <v>0.111873693491742</v>
      </c>
      <c r="O690" s="17">
        <v>0.105962929533056</v>
      </c>
      <c r="P690" s="17">
        <v>0.10351537694518299</v>
      </c>
      <c r="Q690" s="17">
        <v>0.12271757106029001</v>
      </c>
      <c r="R690" s="17"/>
      <c r="S690" s="17">
        <v>0.14093538996258001</v>
      </c>
      <c r="T690" s="17">
        <v>6.9971759702651806E-2</v>
      </c>
      <c r="U690" s="17">
        <v>0.105807877420282</v>
      </c>
      <c r="V690" s="17">
        <v>0.115155944172309</v>
      </c>
      <c r="W690" s="17">
        <v>2.1251958381819799E-2</v>
      </c>
      <c r="X690" s="17">
        <v>0.18292514219171199</v>
      </c>
      <c r="Y690" s="17">
        <v>7.8066851079927002E-2</v>
      </c>
      <c r="Z690" s="17">
        <v>0.16495138289427999</v>
      </c>
      <c r="AA690" s="17">
        <v>0.121544412898864</v>
      </c>
      <c r="AB690" s="17">
        <v>9.8675165677924503E-2</v>
      </c>
      <c r="AC690" s="17">
        <v>0.15240376776667799</v>
      </c>
      <c r="AD690" s="17">
        <v>7.9421188204969406E-2</v>
      </c>
      <c r="AE690" s="17"/>
      <c r="AF690" s="17">
        <v>0.11162063861160899</v>
      </c>
      <c r="AG690" s="17">
        <v>0.11491018193601001</v>
      </c>
      <c r="AH690" s="17">
        <v>8.3397320234694997E-2</v>
      </c>
      <c r="AI690" s="17">
        <v>7.3526920964109496E-2</v>
      </c>
      <c r="AJ690" s="17">
        <v>0.18905469299557801</v>
      </c>
      <c r="AK690" s="17"/>
      <c r="AL690" s="17">
        <v>0.102759395739837</v>
      </c>
      <c r="AM690" s="17">
        <v>0.121140537244475</v>
      </c>
      <c r="AN690" s="17">
        <v>0.106845762162806</v>
      </c>
      <c r="AO690" s="17">
        <v>0.106871634520964</v>
      </c>
      <c r="AP690" s="17"/>
      <c r="AQ690" s="17">
        <v>9.4343983428530204E-2</v>
      </c>
      <c r="AR690" s="17">
        <v>0.13346276605181701</v>
      </c>
      <c r="AS690" s="17"/>
      <c r="AT690" s="17">
        <v>0.117635779104448</v>
      </c>
      <c r="AU690" s="17">
        <v>4.9833795933741203E-2</v>
      </c>
      <c r="AV690" s="17"/>
      <c r="AW690" s="17">
        <v>8.5670157442762199E-2</v>
      </c>
      <c r="AX690" s="17">
        <v>0.13880435341181399</v>
      </c>
      <c r="AY690" s="17">
        <v>0.112071417012526</v>
      </c>
      <c r="AZ690" s="17"/>
      <c r="BA690" s="17">
        <v>0.12446517478083501</v>
      </c>
      <c r="BB690" s="17">
        <v>0.11245157301935001</v>
      </c>
      <c r="BC690" s="17">
        <v>0.114239652812163</v>
      </c>
      <c r="BD690" s="17">
        <v>5.8026425623534099E-2</v>
      </c>
      <c r="BE690" s="17">
        <v>0.110422325450082</v>
      </c>
      <c r="BF690" s="17"/>
      <c r="BG690" s="17">
        <v>0.12888059129665599</v>
      </c>
      <c r="BH690" s="17">
        <v>9.7421617491319307E-2</v>
      </c>
      <c r="BI690" s="17"/>
      <c r="BJ690" s="17">
        <v>0.12239847445695901</v>
      </c>
      <c r="BK690" s="17">
        <v>7.1105129258377295E-2</v>
      </c>
      <c r="BL690" s="17"/>
      <c r="BM690" s="17">
        <v>0.115880265034881</v>
      </c>
      <c r="BN690" s="17">
        <v>7.4864585077321993E-2</v>
      </c>
      <c r="BO690" s="17">
        <v>0.14810786409395399</v>
      </c>
      <c r="BP690" s="17">
        <v>7.60898955683596E-2</v>
      </c>
      <c r="BQ690" s="17">
        <v>0.127698111292429</v>
      </c>
      <c r="BR690" s="17"/>
      <c r="BS690" s="17">
        <v>0.119162864854979</v>
      </c>
      <c r="BT690" s="17"/>
      <c r="BU690" s="17">
        <v>0.10744216618939</v>
      </c>
      <c r="BV690" s="17">
        <v>0.15009983620199699</v>
      </c>
      <c r="BW690" s="17">
        <v>9.8858980393089005E-2</v>
      </c>
      <c r="BX690" s="17">
        <v>0.119139743867855</v>
      </c>
      <c r="BY690" s="17">
        <v>0.102558943229517</v>
      </c>
      <c r="BZ690" s="17"/>
      <c r="CA690" s="17">
        <v>0.17795854189881299</v>
      </c>
      <c r="CB690" s="17"/>
      <c r="CC690" s="17">
        <v>0.111836073429547</v>
      </c>
      <c r="CD690" s="17">
        <v>0.123686844648601</v>
      </c>
      <c r="CE690" s="17"/>
      <c r="CF690" s="17">
        <v>6.0273952813942898E-2</v>
      </c>
      <c r="CG690" s="17"/>
      <c r="CH690" s="17">
        <v>9.8235802834044095E-2</v>
      </c>
      <c r="CI690" s="17">
        <v>0.13946701018972801</v>
      </c>
    </row>
    <row r="691" spans="2:87" x14ac:dyDescent="0.35">
      <c r="B691" t="s">
        <v>256</v>
      </c>
      <c r="C691" s="17">
        <v>0.30420148022413901</v>
      </c>
      <c r="D691" s="17">
        <v>0.32637345873248302</v>
      </c>
      <c r="E691" s="17">
        <v>0.28518163752577302</v>
      </c>
      <c r="F691" s="17"/>
      <c r="G691" s="17">
        <v>0.395205880732798</v>
      </c>
      <c r="H691" s="17">
        <v>0.34462466873296399</v>
      </c>
      <c r="I691" s="17">
        <v>0.34664241445231297</v>
      </c>
      <c r="J691" s="17">
        <v>0.28149044530259298</v>
      </c>
      <c r="K691" s="17">
        <v>0.249352413491468</v>
      </c>
      <c r="L691" s="17">
        <v>0.220539975030075</v>
      </c>
      <c r="M691" s="17"/>
      <c r="N691" s="17">
        <v>0.32234885309905897</v>
      </c>
      <c r="O691" s="17">
        <v>0.32080734046919102</v>
      </c>
      <c r="P691" s="17">
        <v>0.292131910991346</v>
      </c>
      <c r="Q691" s="17">
        <v>0.27710988022892802</v>
      </c>
      <c r="R691" s="17"/>
      <c r="S691" s="17">
        <v>0.26315071779226901</v>
      </c>
      <c r="T691" s="17">
        <v>0.366673133328005</v>
      </c>
      <c r="U691" s="17">
        <v>0.28997157128247902</v>
      </c>
      <c r="V691" s="17">
        <v>0.27780061061021499</v>
      </c>
      <c r="W691" s="17">
        <v>0.37062111267084902</v>
      </c>
      <c r="X691" s="17">
        <v>0.35724411090583102</v>
      </c>
      <c r="Y691" s="17">
        <v>0.24097797377364699</v>
      </c>
      <c r="Z691" s="17">
        <v>0.23727249237999601</v>
      </c>
      <c r="AA691" s="17">
        <v>0.32110538209927703</v>
      </c>
      <c r="AB691" s="17">
        <v>0.32751925365392098</v>
      </c>
      <c r="AC691" s="17">
        <v>0.20455927057265699</v>
      </c>
      <c r="AD691" s="17">
        <v>0.34516652239888101</v>
      </c>
      <c r="AE691" s="17"/>
      <c r="AF691" s="17">
        <v>0.26270726737615202</v>
      </c>
      <c r="AG691" s="17">
        <v>0.31489385793541702</v>
      </c>
      <c r="AH691" s="17">
        <v>0.31065509287411802</v>
      </c>
      <c r="AI691" s="17">
        <v>0.36473238988303502</v>
      </c>
      <c r="AJ691" s="17">
        <v>0.303722007265255</v>
      </c>
      <c r="AK691" s="17"/>
      <c r="AL691" s="17">
        <v>0.27577009360774202</v>
      </c>
      <c r="AM691" s="17">
        <v>0.27546250701091002</v>
      </c>
      <c r="AN691" s="17">
        <v>0.373422073372848</v>
      </c>
      <c r="AO691" s="17">
        <v>0.448037657702968</v>
      </c>
      <c r="AP691" s="17"/>
      <c r="AQ691" s="17">
        <v>0.28705752117376299</v>
      </c>
      <c r="AR691" s="17">
        <v>0.32811119315918102</v>
      </c>
      <c r="AS691" s="17"/>
      <c r="AT691" s="17">
        <v>0.32054479859998702</v>
      </c>
      <c r="AU691" s="17">
        <v>0.22691444362587801</v>
      </c>
      <c r="AV691" s="17"/>
      <c r="AW691" s="17">
        <v>0.26581096275688898</v>
      </c>
      <c r="AX691" s="17">
        <v>0.32901005911264902</v>
      </c>
      <c r="AY691" s="17">
        <v>0.32504127694233997</v>
      </c>
      <c r="AZ691" s="17"/>
      <c r="BA691" s="17">
        <v>0.34986606348990601</v>
      </c>
      <c r="BB691" s="17">
        <v>0.26004360655751402</v>
      </c>
      <c r="BC691" s="17">
        <v>0.31622241254995198</v>
      </c>
      <c r="BD691" s="17">
        <v>0.294152192725813</v>
      </c>
      <c r="BE691" s="17">
        <v>0.26521492418346099</v>
      </c>
      <c r="BF691" s="17"/>
      <c r="BG691" s="17">
        <v>0.31234908587545501</v>
      </c>
      <c r="BH691" s="17">
        <v>0.29826633457150298</v>
      </c>
      <c r="BI691" s="17"/>
      <c r="BJ691" s="17">
        <v>0.31483070957473802</v>
      </c>
      <c r="BK691" s="17">
        <v>0.25707958819288101</v>
      </c>
      <c r="BL691" s="17"/>
      <c r="BM691" s="17">
        <v>0.25903833889747302</v>
      </c>
      <c r="BN691" s="17">
        <v>0.228699522567828</v>
      </c>
      <c r="BO691" s="17">
        <v>0.34340531417932402</v>
      </c>
      <c r="BP691" s="17">
        <v>0.30659170098631799</v>
      </c>
      <c r="BQ691" s="17">
        <v>0.24919617140816899</v>
      </c>
      <c r="BR691" s="17"/>
      <c r="BS691" s="17">
        <v>0.31624462872784398</v>
      </c>
      <c r="BT691" s="17"/>
      <c r="BU691" s="17">
        <v>0.23177950135039799</v>
      </c>
      <c r="BV691" s="17">
        <v>0.40081450692382897</v>
      </c>
      <c r="BW691" s="17">
        <v>0.31047279115300502</v>
      </c>
      <c r="BX691" s="17">
        <v>0.26082745885023501</v>
      </c>
      <c r="BY691" s="17">
        <v>0.223316006353562</v>
      </c>
      <c r="BZ691" s="17"/>
      <c r="CA691" s="17">
        <v>0.431625824967445</v>
      </c>
      <c r="CB691" s="17"/>
      <c r="CC691" s="17">
        <v>0.31309423086190902</v>
      </c>
      <c r="CD691" s="17">
        <v>0.29029159860432602</v>
      </c>
      <c r="CE691" s="17"/>
      <c r="CF691" s="17">
        <v>0.31713058255968501</v>
      </c>
      <c r="CG691" s="17"/>
      <c r="CH691" s="17">
        <v>0.30074789646486599</v>
      </c>
      <c r="CI691" s="17">
        <v>0.44000154961617699</v>
      </c>
    </row>
    <row r="692" spans="2:87" x14ac:dyDescent="0.35">
      <c r="B692" t="s">
        <v>257</v>
      </c>
      <c r="C692" s="17">
        <v>0.481632422198016</v>
      </c>
      <c r="D692" s="17">
        <v>0.470426209310633</v>
      </c>
      <c r="E692" s="17">
        <v>0.49312725409304098</v>
      </c>
      <c r="F692" s="17"/>
      <c r="G692" s="17">
        <v>0.33032453299386999</v>
      </c>
      <c r="H692" s="17">
        <v>0.41529406732928098</v>
      </c>
      <c r="I692" s="17">
        <v>0.459532798345197</v>
      </c>
      <c r="J692" s="17">
        <v>0.50058796613662104</v>
      </c>
      <c r="K692" s="17">
        <v>0.55817410563440095</v>
      </c>
      <c r="L692" s="17">
        <v>0.60408352842527302</v>
      </c>
      <c r="M692" s="17"/>
      <c r="N692" s="17">
        <v>0.50140787000041498</v>
      </c>
      <c r="O692" s="17">
        <v>0.47738635339617802</v>
      </c>
      <c r="P692" s="17">
        <v>0.493221062120135</v>
      </c>
      <c r="Q692" s="17">
        <v>0.45060261771235999</v>
      </c>
      <c r="R692" s="17"/>
      <c r="S692" s="17">
        <v>0.47971578806759002</v>
      </c>
      <c r="T692" s="17">
        <v>0.49276753786850602</v>
      </c>
      <c r="U692" s="17">
        <v>0.47872533833936398</v>
      </c>
      <c r="V692" s="17">
        <v>0.45449287892346901</v>
      </c>
      <c r="W692" s="17">
        <v>0.50745463974506699</v>
      </c>
      <c r="X692" s="17">
        <v>0.34978358235068002</v>
      </c>
      <c r="Y692" s="17">
        <v>0.59790601450331005</v>
      </c>
      <c r="Z692" s="17">
        <v>0.462361240758695</v>
      </c>
      <c r="AA692" s="17">
        <v>0.505284635280973</v>
      </c>
      <c r="AB692" s="17">
        <v>0.48500036047301998</v>
      </c>
      <c r="AC692" s="17">
        <v>0.50050846715276798</v>
      </c>
      <c r="AD692" s="17">
        <v>0.44267387975109701</v>
      </c>
      <c r="AE692" s="17"/>
      <c r="AF692" s="17">
        <v>0.45878160705673998</v>
      </c>
      <c r="AG692" s="17">
        <v>0.47086916031751203</v>
      </c>
      <c r="AH692" s="17">
        <v>0.54449734394369997</v>
      </c>
      <c r="AI692" s="17">
        <v>0.49021128979928302</v>
      </c>
      <c r="AJ692" s="17">
        <v>0.42822082290996399</v>
      </c>
      <c r="AK692" s="17"/>
      <c r="AL692" s="17">
        <v>0.47828244212298898</v>
      </c>
      <c r="AM692" s="17">
        <v>0.50928876956442704</v>
      </c>
      <c r="AN692" s="17">
        <v>0.46458606385203499</v>
      </c>
      <c r="AO692" s="17">
        <v>0.383515479603251</v>
      </c>
      <c r="AP692" s="17"/>
      <c r="AQ692" s="17">
        <v>0.51003594980983402</v>
      </c>
      <c r="AR692" s="17">
        <v>0.44201962392047001</v>
      </c>
      <c r="AS692" s="17"/>
      <c r="AT692" s="17">
        <v>0.47695273389378301</v>
      </c>
      <c r="AU692" s="17">
        <v>0.57463124741377103</v>
      </c>
      <c r="AV692" s="17"/>
      <c r="AW692" s="17">
        <v>0.53962552366361805</v>
      </c>
      <c r="AX692" s="17">
        <v>0.45890820004674499</v>
      </c>
      <c r="AY692" s="17">
        <v>0.448636348326656</v>
      </c>
      <c r="AZ692" s="17"/>
      <c r="BA692" s="17">
        <v>0.47233431661721997</v>
      </c>
      <c r="BB692" s="17">
        <v>0.523452771954246</v>
      </c>
      <c r="BC692" s="17">
        <v>0.43899295110356301</v>
      </c>
      <c r="BD692" s="17">
        <v>0.49495811152158098</v>
      </c>
      <c r="BE692" s="17">
        <v>0.54207174719960804</v>
      </c>
      <c r="BF692" s="17"/>
      <c r="BG692" s="17">
        <v>0.46711317087598397</v>
      </c>
      <c r="BH692" s="17">
        <v>0.49220901059114402</v>
      </c>
      <c r="BI692" s="17"/>
      <c r="BJ692" s="17">
        <v>0.46562063236448498</v>
      </c>
      <c r="BK692" s="17">
        <v>0.54285059499473598</v>
      </c>
      <c r="BL692" s="17"/>
      <c r="BM692" s="17">
        <v>0.47865853262708802</v>
      </c>
      <c r="BN692" s="17">
        <v>0.60752647062863996</v>
      </c>
      <c r="BO692" s="17">
        <v>0.42878558114295101</v>
      </c>
      <c r="BP692" s="17">
        <v>0.43941092342591198</v>
      </c>
      <c r="BQ692" s="17">
        <v>0.5643929583274</v>
      </c>
      <c r="BR692" s="17"/>
      <c r="BS692" s="17">
        <v>0.497346118336222</v>
      </c>
      <c r="BT692" s="17"/>
      <c r="BU692" s="17">
        <v>0.56622199176536703</v>
      </c>
      <c r="BV692" s="17">
        <v>0.40447439471253199</v>
      </c>
      <c r="BW692" s="17">
        <v>0.424697850756099</v>
      </c>
      <c r="BX692" s="17">
        <v>0.55710276731577801</v>
      </c>
      <c r="BY692" s="17">
        <v>0.42941600143777903</v>
      </c>
      <c r="BZ692" s="17"/>
      <c r="CA692" s="17">
        <v>0.31644956000418401</v>
      </c>
      <c r="CB692" s="17"/>
      <c r="CC692" s="17">
        <v>0.47075450512497702</v>
      </c>
      <c r="CD692" s="17">
        <v>0.51712392081052905</v>
      </c>
      <c r="CE692" s="17"/>
      <c r="CF692" s="17">
        <v>0.52295013946111202</v>
      </c>
      <c r="CG692" s="17"/>
      <c r="CH692" s="17">
        <v>0.48470592282198</v>
      </c>
      <c r="CI692" s="17">
        <v>0.39063132505753001</v>
      </c>
    </row>
    <row r="693" spans="2:87" x14ac:dyDescent="0.35">
      <c r="B693" t="s">
        <v>161</v>
      </c>
      <c r="C693" s="17">
        <v>0.103486162334032</v>
      </c>
      <c r="D693" s="17">
        <v>7.3900106494003803E-2</v>
      </c>
      <c r="E693" s="17">
        <v>0.12982600234546801</v>
      </c>
      <c r="F693" s="17"/>
      <c r="G693" s="17">
        <v>0.10712106341215499</v>
      </c>
      <c r="H693" s="17">
        <v>5.7461494763561598E-2</v>
      </c>
      <c r="I693" s="17">
        <v>0.11161821529112199</v>
      </c>
      <c r="J693" s="17">
        <v>0.101795119162867</v>
      </c>
      <c r="K693" s="17">
        <v>0.12751670861161199</v>
      </c>
      <c r="L693" s="17">
        <v>0.116096447343468</v>
      </c>
      <c r="M693" s="17"/>
      <c r="N693" s="17">
        <v>6.4369583408783904E-2</v>
      </c>
      <c r="O693" s="17">
        <v>9.5843376601575006E-2</v>
      </c>
      <c r="P693" s="17">
        <v>0.111131649943337</v>
      </c>
      <c r="Q693" s="17">
        <v>0.149569930998423</v>
      </c>
      <c r="R693" s="17"/>
      <c r="S693" s="17">
        <v>0.116198104177561</v>
      </c>
      <c r="T693" s="17">
        <v>7.05875691008373E-2</v>
      </c>
      <c r="U693" s="17">
        <v>0.125495212957875</v>
      </c>
      <c r="V693" s="17">
        <v>0.15255056629400601</v>
      </c>
      <c r="W693" s="17">
        <v>0.100672289202264</v>
      </c>
      <c r="X693" s="17">
        <v>0.110047164551776</v>
      </c>
      <c r="Y693" s="17">
        <v>8.3049160643116099E-2</v>
      </c>
      <c r="Z693" s="17">
        <v>0.135414883967029</v>
      </c>
      <c r="AA693" s="17">
        <v>5.2065569720886398E-2</v>
      </c>
      <c r="AB693" s="17">
        <v>8.8805220195134496E-2</v>
      </c>
      <c r="AC693" s="17">
        <v>0.14252849450789701</v>
      </c>
      <c r="AD693" s="17">
        <v>0.13273840964505301</v>
      </c>
      <c r="AE693" s="17"/>
      <c r="AF693" s="17">
        <v>0.16689048695549899</v>
      </c>
      <c r="AG693" s="17">
        <v>9.9326799811060601E-2</v>
      </c>
      <c r="AH693" s="17">
        <v>6.1450242947487597E-2</v>
      </c>
      <c r="AI693" s="17">
        <v>7.1529399353572498E-2</v>
      </c>
      <c r="AJ693" s="17">
        <v>7.9002476829203194E-2</v>
      </c>
      <c r="AK693" s="17"/>
      <c r="AL693" s="17">
        <v>0.143188068529432</v>
      </c>
      <c r="AM693" s="17">
        <v>9.4108186180188194E-2</v>
      </c>
      <c r="AN693" s="17">
        <v>5.5146100612311601E-2</v>
      </c>
      <c r="AO693" s="17">
        <v>6.1575228172817201E-2</v>
      </c>
      <c r="AP693" s="17"/>
      <c r="AQ693" s="17">
        <v>0.108562545587873</v>
      </c>
      <c r="AR693" s="17">
        <v>9.6406416868533004E-2</v>
      </c>
      <c r="AS693" s="17"/>
      <c r="AT693" s="17">
        <v>8.4866688401781007E-2</v>
      </c>
      <c r="AU693" s="17">
        <v>0.14862051302661</v>
      </c>
      <c r="AV693" s="17"/>
      <c r="AW693" s="17">
        <v>0.108893356136731</v>
      </c>
      <c r="AX693" s="17">
        <v>7.3277387428791294E-2</v>
      </c>
      <c r="AY693" s="17">
        <v>0.114250957718478</v>
      </c>
      <c r="AZ693" s="17"/>
      <c r="BA693" s="17">
        <v>5.33344451120389E-2</v>
      </c>
      <c r="BB693" s="17">
        <v>0.10405204846888901</v>
      </c>
      <c r="BC693" s="17">
        <v>0.13054498353432201</v>
      </c>
      <c r="BD693" s="17">
        <v>0.152863270129072</v>
      </c>
      <c r="BE693" s="17">
        <v>8.22910031668493E-2</v>
      </c>
      <c r="BF693" s="17"/>
      <c r="BG693" s="17">
        <v>9.1657151951906005E-2</v>
      </c>
      <c r="BH693" s="17">
        <v>0.112103037346033</v>
      </c>
      <c r="BI693" s="17"/>
      <c r="BJ693" s="17">
        <v>9.7150183603817497E-2</v>
      </c>
      <c r="BK693" s="17">
        <v>0.128964687554005</v>
      </c>
      <c r="BL693" s="17"/>
      <c r="BM693" s="17">
        <v>0.14642286344055799</v>
      </c>
      <c r="BN693" s="17">
        <v>8.8909421726210303E-2</v>
      </c>
      <c r="BO693" s="17">
        <v>7.9701240583771302E-2</v>
      </c>
      <c r="BP693" s="17">
        <v>0.17790748001941001</v>
      </c>
      <c r="BQ693" s="17">
        <v>5.8712758972001899E-2</v>
      </c>
      <c r="BR693" s="17"/>
      <c r="BS693" s="17">
        <v>6.7246388080955496E-2</v>
      </c>
      <c r="BT693" s="17"/>
      <c r="BU693" s="17">
        <v>9.4556340694845004E-2</v>
      </c>
      <c r="BV693" s="17">
        <v>4.4611262161641803E-2</v>
      </c>
      <c r="BW693" s="17">
        <v>0.16597037769780701</v>
      </c>
      <c r="BX693" s="17">
        <v>6.2930029966132506E-2</v>
      </c>
      <c r="BY693" s="17">
        <v>0.244709048979142</v>
      </c>
      <c r="BZ693" s="17"/>
      <c r="CA693" s="17">
        <v>7.3966073129558593E-2</v>
      </c>
      <c r="CB693" s="17"/>
      <c r="CC693" s="17">
        <v>0.104315190583567</v>
      </c>
      <c r="CD693" s="17">
        <v>6.8897635936543605E-2</v>
      </c>
      <c r="CE693" s="17"/>
      <c r="CF693" s="17">
        <v>9.9645325165260396E-2</v>
      </c>
      <c r="CG693" s="17"/>
      <c r="CH693" s="17">
        <v>0.11631037787911</v>
      </c>
      <c r="CI693" s="17">
        <v>2.9900115136564299E-2</v>
      </c>
    </row>
    <row r="694" spans="2:87" x14ac:dyDescent="0.35"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  <c r="BA694" s="17"/>
      <c r="BB694" s="17"/>
      <c r="BC694" s="17"/>
      <c r="BD694" s="17"/>
      <c r="BE694" s="17"/>
      <c r="BF694" s="17"/>
      <c r="BG694" s="17"/>
      <c r="BH694" s="17"/>
      <c r="BI694" s="17"/>
      <c r="BJ694" s="17"/>
      <c r="BK694" s="17"/>
      <c r="BL694" s="17"/>
      <c r="BM694" s="17"/>
      <c r="BN694" s="17"/>
      <c r="BO694" s="17"/>
      <c r="BP694" s="17"/>
      <c r="BQ694" s="17"/>
      <c r="BR694" s="17"/>
      <c r="BS694" s="17"/>
      <c r="BT694" s="17"/>
      <c r="BU694" s="17"/>
      <c r="BV694" s="17"/>
      <c r="BW694" s="17"/>
      <c r="BX694" s="17"/>
      <c r="BY694" s="17"/>
      <c r="BZ694" s="17"/>
      <c r="CA694" s="17"/>
      <c r="CB694" s="17"/>
      <c r="CC694" s="17"/>
      <c r="CD694" s="17"/>
      <c r="CE694" s="17"/>
      <c r="CF694" s="17"/>
      <c r="CG694" s="17"/>
      <c r="CH694" s="17"/>
      <c r="CI694" s="17"/>
    </row>
    <row r="695" spans="2:87" x14ac:dyDescent="0.35">
      <c r="B695" s="6" t="s">
        <v>262</v>
      </c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  <c r="BA695" s="17"/>
      <c r="BB695" s="17"/>
      <c r="BC695" s="17"/>
      <c r="BD695" s="17"/>
      <c r="BE695" s="17"/>
      <c r="BF695" s="17"/>
      <c r="BG695" s="17"/>
      <c r="BH695" s="17"/>
      <c r="BI695" s="17"/>
      <c r="BJ695" s="17"/>
      <c r="BK695" s="17"/>
      <c r="BL695" s="17"/>
      <c r="BM695" s="17"/>
      <c r="BN695" s="17"/>
      <c r="BO695" s="17"/>
      <c r="BP695" s="17"/>
      <c r="BQ695" s="17"/>
      <c r="BR695" s="17"/>
      <c r="BS695" s="17"/>
      <c r="BT695" s="17"/>
      <c r="BU695" s="17"/>
      <c r="BV695" s="17"/>
      <c r="BW695" s="17"/>
      <c r="BX695" s="17"/>
      <c r="BY695" s="17"/>
      <c r="BZ695" s="17"/>
      <c r="CA695" s="17"/>
      <c r="CB695" s="17"/>
      <c r="CC695" s="17"/>
      <c r="CD695" s="17"/>
      <c r="CE695" s="17"/>
      <c r="CF695" s="17"/>
      <c r="CG695" s="17"/>
      <c r="CH695" s="17"/>
      <c r="CI695" s="17"/>
    </row>
    <row r="696" spans="2:87" x14ac:dyDescent="0.35">
      <c r="B696" s="24" t="s">
        <v>163</v>
      </c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  <c r="BA696" s="17"/>
      <c r="BB696" s="17"/>
      <c r="BC696" s="17"/>
      <c r="BD696" s="17"/>
      <c r="BE696" s="17"/>
      <c r="BF696" s="17"/>
      <c r="BG696" s="17"/>
      <c r="BH696" s="17"/>
      <c r="BI696" s="17"/>
      <c r="BJ696" s="17"/>
      <c r="BK696" s="17"/>
      <c r="BL696" s="17"/>
      <c r="BM696" s="17"/>
      <c r="BN696" s="17"/>
      <c r="BO696" s="17"/>
      <c r="BP696" s="17"/>
      <c r="BQ696" s="17"/>
      <c r="BR696" s="17"/>
      <c r="BS696" s="17"/>
      <c r="BT696" s="17"/>
      <c r="BU696" s="17"/>
      <c r="BV696" s="17"/>
      <c r="BW696" s="17"/>
      <c r="BX696" s="17"/>
      <c r="BY696" s="17"/>
      <c r="BZ696" s="17"/>
      <c r="CA696" s="17"/>
      <c r="CB696" s="17"/>
      <c r="CC696" s="17"/>
      <c r="CD696" s="17"/>
      <c r="CE696" s="17"/>
      <c r="CF696" s="17"/>
      <c r="CG696" s="17"/>
      <c r="CH696" s="17"/>
      <c r="CI696" s="17"/>
    </row>
    <row r="697" spans="2:87" x14ac:dyDescent="0.35">
      <c r="B697" t="s">
        <v>255</v>
      </c>
      <c r="C697" s="17">
        <v>0.148996460948354</v>
      </c>
      <c r="D697" s="17">
        <v>0.159877334970185</v>
      </c>
      <c r="E697" s="17">
        <v>0.13966074845062701</v>
      </c>
      <c r="F697" s="17"/>
      <c r="G697" s="17">
        <v>0.23291379777521301</v>
      </c>
      <c r="H697" s="17">
        <v>0.19145327333616499</v>
      </c>
      <c r="I697" s="17">
        <v>0.10616212341303199</v>
      </c>
      <c r="J697" s="17">
        <v>0.10894667486646201</v>
      </c>
      <c r="K697" s="17">
        <v>8.5332296722169701E-2</v>
      </c>
      <c r="L697" s="17">
        <v>0.16618901528323399</v>
      </c>
      <c r="M697" s="17"/>
      <c r="N697" s="17">
        <v>0.15547501903854599</v>
      </c>
      <c r="O697" s="17">
        <v>0.13032904038999299</v>
      </c>
      <c r="P697" s="17">
        <v>0.17913629835518299</v>
      </c>
      <c r="Q697" s="17">
        <v>0.135227508107226</v>
      </c>
      <c r="R697" s="17"/>
      <c r="S697" s="17">
        <v>0.20701609013946801</v>
      </c>
      <c r="T697" s="17">
        <v>0.13369428834491101</v>
      </c>
      <c r="U697" s="17">
        <v>0.211945061521466</v>
      </c>
      <c r="V697" s="17">
        <v>7.3263782857563298E-2</v>
      </c>
      <c r="W697" s="17">
        <v>0.15485693278401699</v>
      </c>
      <c r="X697" s="17">
        <v>0.12730158287692001</v>
      </c>
      <c r="Y697" s="17">
        <v>6.4857065460138405E-2</v>
      </c>
      <c r="Z697" s="17">
        <v>0.142596266576174</v>
      </c>
      <c r="AA697" s="17">
        <v>0.171172680658813</v>
      </c>
      <c r="AB697" s="17">
        <v>0.14172332159064799</v>
      </c>
      <c r="AC697" s="17">
        <v>0.177241846853878</v>
      </c>
      <c r="AD697" s="17">
        <v>0.16291511346418</v>
      </c>
      <c r="AE697" s="17"/>
      <c r="AF697" s="17">
        <v>0.128192975237437</v>
      </c>
      <c r="AG697" s="17">
        <v>0.151526343968617</v>
      </c>
      <c r="AH697" s="17">
        <v>0.12802142085766799</v>
      </c>
      <c r="AI697" s="17">
        <v>0.157806305807941</v>
      </c>
      <c r="AJ697" s="17">
        <v>0.22805593922029799</v>
      </c>
      <c r="AK697" s="17"/>
      <c r="AL697" s="17">
        <v>0.14241072958436299</v>
      </c>
      <c r="AM697" s="17">
        <v>0.138759165784796</v>
      </c>
      <c r="AN697" s="17">
        <v>0.194829073958351</v>
      </c>
      <c r="AO697" s="17">
        <v>0.114261950117981</v>
      </c>
      <c r="AP697" s="17"/>
      <c r="AQ697" s="17">
        <v>0.14206710674822401</v>
      </c>
      <c r="AR697" s="17">
        <v>0.15866044050310499</v>
      </c>
      <c r="AS697" s="17"/>
      <c r="AT697" s="17">
        <v>0.15300085828637999</v>
      </c>
      <c r="AU697" s="17">
        <v>0.12957429285158001</v>
      </c>
      <c r="AV697" s="17"/>
      <c r="AW697" s="17">
        <v>0.15326796770117199</v>
      </c>
      <c r="AX697" s="17">
        <v>0.15594453069705699</v>
      </c>
      <c r="AY697" s="17">
        <v>0.142678713571912</v>
      </c>
      <c r="AZ697" s="17"/>
      <c r="BA697" s="17">
        <v>0.152478083324525</v>
      </c>
      <c r="BB697" s="17">
        <v>0.140100176622867</v>
      </c>
      <c r="BC697" s="17">
        <v>0.14494333522681399</v>
      </c>
      <c r="BD697" s="17">
        <v>0.14624481354458899</v>
      </c>
      <c r="BE697" s="17">
        <v>0.21089790065502101</v>
      </c>
      <c r="BF697" s="17"/>
      <c r="BG697" s="17">
        <v>0.138353372407576</v>
      </c>
      <c r="BH697" s="17">
        <v>0.15674944794683701</v>
      </c>
      <c r="BI697" s="17"/>
      <c r="BJ697" s="17">
        <v>0.15028797935093699</v>
      </c>
      <c r="BK697" s="17">
        <v>0.143971926445353</v>
      </c>
      <c r="BL697" s="17"/>
      <c r="BM697" s="17">
        <v>9.9122953249353399E-2</v>
      </c>
      <c r="BN697" s="17">
        <v>0.131494266400072</v>
      </c>
      <c r="BO697" s="17">
        <v>0.194250010167237</v>
      </c>
      <c r="BP697" s="17">
        <v>0.12868413083569299</v>
      </c>
      <c r="BQ697" s="17">
        <v>0.16916879125319301</v>
      </c>
      <c r="BR697" s="17"/>
      <c r="BS697" s="17">
        <v>0.196373232100016</v>
      </c>
      <c r="BT697" s="17"/>
      <c r="BU697" s="17">
        <v>0.15595065868701399</v>
      </c>
      <c r="BV697" s="17">
        <v>0.18208834689931999</v>
      </c>
      <c r="BW697" s="17">
        <v>0.12227984108727399</v>
      </c>
      <c r="BX697" s="17">
        <v>0.18197887504061799</v>
      </c>
      <c r="BY697" s="17">
        <v>8.4746347616217896E-2</v>
      </c>
      <c r="BZ697" s="17"/>
      <c r="CA697" s="17">
        <v>0.27059993479583699</v>
      </c>
      <c r="CB697" s="17"/>
      <c r="CC697" s="17">
        <v>0.15279436097708901</v>
      </c>
      <c r="CD697" s="17">
        <v>0.15712612932207201</v>
      </c>
      <c r="CE697" s="17"/>
      <c r="CF697" s="17">
        <v>0.14166900621679901</v>
      </c>
      <c r="CG697" s="17"/>
      <c r="CH697" s="17">
        <v>0.147956644080703</v>
      </c>
      <c r="CI697" s="17">
        <v>0.144386646183981</v>
      </c>
    </row>
    <row r="698" spans="2:87" x14ac:dyDescent="0.35">
      <c r="B698" t="s">
        <v>256</v>
      </c>
      <c r="C698" s="17">
        <v>0.38264771054061802</v>
      </c>
      <c r="D698" s="17">
        <v>0.38748161415650501</v>
      </c>
      <c r="E698" s="17">
        <v>0.37649237768014598</v>
      </c>
      <c r="F698" s="17"/>
      <c r="G698" s="17">
        <v>0.414733272215769</v>
      </c>
      <c r="H698" s="17">
        <v>0.35968602308001402</v>
      </c>
      <c r="I698" s="17">
        <v>0.34703520240104802</v>
      </c>
      <c r="J698" s="17">
        <v>0.35543692973192997</v>
      </c>
      <c r="K698" s="17">
        <v>0.39053228399418699</v>
      </c>
      <c r="L698" s="17">
        <v>0.42629497847231601</v>
      </c>
      <c r="M698" s="17"/>
      <c r="N698" s="17">
        <v>0.40563696229532598</v>
      </c>
      <c r="O698" s="17">
        <v>0.38685220821141098</v>
      </c>
      <c r="P698" s="17">
        <v>0.35703721233602198</v>
      </c>
      <c r="Q698" s="17">
        <v>0.37401129070488798</v>
      </c>
      <c r="R698" s="17"/>
      <c r="S698" s="17">
        <v>0.34853546487181902</v>
      </c>
      <c r="T698" s="17">
        <v>0.41303495367681498</v>
      </c>
      <c r="U698" s="17">
        <v>0.28237062049161998</v>
      </c>
      <c r="V698" s="17">
        <v>0.40565969941715002</v>
      </c>
      <c r="W698" s="17">
        <v>0.29993436728769202</v>
      </c>
      <c r="X698" s="17">
        <v>0.41506159143083998</v>
      </c>
      <c r="Y698" s="17">
        <v>0.40935848603118802</v>
      </c>
      <c r="Z698" s="17">
        <v>0.353289088689478</v>
      </c>
      <c r="AA698" s="17">
        <v>0.39357165697041602</v>
      </c>
      <c r="AB698" s="17">
        <v>0.44171910500290601</v>
      </c>
      <c r="AC698" s="17">
        <v>0.38842772717834201</v>
      </c>
      <c r="AD698" s="17">
        <v>0.45515016709282702</v>
      </c>
      <c r="AE698" s="17"/>
      <c r="AF698" s="17">
        <v>0.354432312817415</v>
      </c>
      <c r="AG698" s="17">
        <v>0.379984854166798</v>
      </c>
      <c r="AH698" s="17">
        <v>0.42744758992415999</v>
      </c>
      <c r="AI698" s="17">
        <v>0.41077395390301902</v>
      </c>
      <c r="AJ698" s="17">
        <v>0.36887668616090302</v>
      </c>
      <c r="AK698" s="17"/>
      <c r="AL698" s="17">
        <v>0.38127381064374999</v>
      </c>
      <c r="AM698" s="17">
        <v>0.372679306613723</v>
      </c>
      <c r="AN698" s="17">
        <v>0.37866374438009098</v>
      </c>
      <c r="AO698" s="17">
        <v>0.46462783922578499</v>
      </c>
      <c r="AP698" s="17"/>
      <c r="AQ698" s="17">
        <v>0.37513567066483899</v>
      </c>
      <c r="AR698" s="17">
        <v>0.39312432894939198</v>
      </c>
      <c r="AS698" s="17"/>
      <c r="AT698" s="17">
        <v>0.36564351490741698</v>
      </c>
      <c r="AU698" s="17">
        <v>0.41739571031999101</v>
      </c>
      <c r="AV698" s="17"/>
      <c r="AW698" s="17">
        <v>0.400464188357669</v>
      </c>
      <c r="AX698" s="17">
        <v>0.35217365935529599</v>
      </c>
      <c r="AY698" s="17">
        <v>0.37155647477478199</v>
      </c>
      <c r="AZ698" s="17"/>
      <c r="BA698" s="17">
        <v>0.386542290167733</v>
      </c>
      <c r="BB698" s="17">
        <v>0.42738460577793203</v>
      </c>
      <c r="BC698" s="17">
        <v>0.36013005015772498</v>
      </c>
      <c r="BD698" s="17">
        <v>0.35734208427084801</v>
      </c>
      <c r="BE698" s="17">
        <v>0.30855809942710599</v>
      </c>
      <c r="BF698" s="17"/>
      <c r="BG698" s="17">
        <v>0.36619492848183599</v>
      </c>
      <c r="BH698" s="17">
        <v>0.39463278469478702</v>
      </c>
      <c r="BI698" s="17"/>
      <c r="BJ698" s="17">
        <v>0.36882460515132998</v>
      </c>
      <c r="BK698" s="17">
        <v>0.42583516677022498</v>
      </c>
      <c r="BL698" s="17"/>
      <c r="BM698" s="17">
        <v>0.35975327812278202</v>
      </c>
      <c r="BN698" s="17">
        <v>0.43658080663690202</v>
      </c>
      <c r="BO698" s="17">
        <v>0.39074595629515801</v>
      </c>
      <c r="BP698" s="17">
        <v>0.34562451143129702</v>
      </c>
      <c r="BQ698" s="17">
        <v>0.30671839758334002</v>
      </c>
      <c r="BR698" s="17"/>
      <c r="BS698" s="17">
        <v>0.36575706915044198</v>
      </c>
      <c r="BT698" s="17"/>
      <c r="BU698" s="17">
        <v>0.40703282087724102</v>
      </c>
      <c r="BV698" s="17">
        <v>0.43795974151703099</v>
      </c>
      <c r="BW698" s="17">
        <v>0.37388423112985297</v>
      </c>
      <c r="BX698" s="17">
        <v>0.34745739490580302</v>
      </c>
      <c r="BY698" s="17">
        <v>0.29638257037292998</v>
      </c>
      <c r="BZ698" s="17"/>
      <c r="CA698" s="17">
        <v>0.424749189256652</v>
      </c>
      <c r="CB698" s="17"/>
      <c r="CC698" s="17">
        <v>0.41494038502313901</v>
      </c>
      <c r="CD698" s="17">
        <v>0.284212440371441</v>
      </c>
      <c r="CE698" s="17"/>
      <c r="CF698" s="17">
        <v>0.400182289600018</v>
      </c>
      <c r="CG698" s="17"/>
      <c r="CH698" s="17">
        <v>0.40350783243760002</v>
      </c>
      <c r="CI698" s="17">
        <v>0.46488736694450999</v>
      </c>
    </row>
    <row r="699" spans="2:87" x14ac:dyDescent="0.35">
      <c r="B699" t="s">
        <v>257</v>
      </c>
      <c r="C699" s="17">
        <v>0.371692454155788</v>
      </c>
      <c r="D699" s="17">
        <v>0.39039169608577101</v>
      </c>
      <c r="E699" s="17">
        <v>0.35634451285481999</v>
      </c>
      <c r="F699" s="17"/>
      <c r="G699" s="17">
        <v>0.26230799070035499</v>
      </c>
      <c r="H699" s="17">
        <v>0.373558441663914</v>
      </c>
      <c r="I699" s="17">
        <v>0.46028848547478202</v>
      </c>
      <c r="J699" s="17">
        <v>0.42817267185958402</v>
      </c>
      <c r="K699" s="17">
        <v>0.40240710832950499</v>
      </c>
      <c r="L699" s="17">
        <v>0.30624134795359798</v>
      </c>
      <c r="M699" s="17"/>
      <c r="N699" s="17">
        <v>0.38065489691482901</v>
      </c>
      <c r="O699" s="17">
        <v>0.39363889749046299</v>
      </c>
      <c r="P699" s="17">
        <v>0.349930751699849</v>
      </c>
      <c r="Q699" s="17">
        <v>0.35821483232979101</v>
      </c>
      <c r="R699" s="17"/>
      <c r="S699" s="17">
        <v>0.35001417270658602</v>
      </c>
      <c r="T699" s="17">
        <v>0.37696950334247697</v>
      </c>
      <c r="U699" s="17">
        <v>0.40095800684452498</v>
      </c>
      <c r="V699" s="17">
        <v>0.33634754177059201</v>
      </c>
      <c r="W699" s="17">
        <v>0.423816281526396</v>
      </c>
      <c r="X699" s="17">
        <v>0.379232565335755</v>
      </c>
      <c r="Y699" s="17">
        <v>0.44868058696024898</v>
      </c>
      <c r="Z699" s="17">
        <v>0.413541416775838</v>
      </c>
      <c r="AA699" s="17">
        <v>0.38581124426366098</v>
      </c>
      <c r="AB699" s="17">
        <v>0.32465704946165103</v>
      </c>
      <c r="AC699" s="17">
        <v>0.31150224638355201</v>
      </c>
      <c r="AD699" s="17">
        <v>0.27995537246552998</v>
      </c>
      <c r="AE699" s="17"/>
      <c r="AF699" s="17">
        <v>0.36674052960849202</v>
      </c>
      <c r="AG699" s="17">
        <v>0.37420830887564099</v>
      </c>
      <c r="AH699" s="17">
        <v>0.373657590030327</v>
      </c>
      <c r="AI699" s="17">
        <v>0.36640515929149903</v>
      </c>
      <c r="AJ699" s="17">
        <v>0.33878059862154902</v>
      </c>
      <c r="AK699" s="17"/>
      <c r="AL699" s="17">
        <v>0.34067153122259702</v>
      </c>
      <c r="AM699" s="17">
        <v>0.40922292852849901</v>
      </c>
      <c r="AN699" s="17">
        <v>0.362748290294368</v>
      </c>
      <c r="AO699" s="17">
        <v>0.35960196733750599</v>
      </c>
      <c r="AP699" s="17"/>
      <c r="AQ699" s="17">
        <v>0.375310349836804</v>
      </c>
      <c r="AR699" s="17">
        <v>0.36664677906359799</v>
      </c>
      <c r="AS699" s="17"/>
      <c r="AT699" s="17">
        <v>0.39583301344130301</v>
      </c>
      <c r="AU699" s="17">
        <v>0.32679563860038502</v>
      </c>
      <c r="AV699" s="17"/>
      <c r="AW699" s="17">
        <v>0.36130162351947198</v>
      </c>
      <c r="AX699" s="17">
        <v>0.42306817329235802</v>
      </c>
      <c r="AY699" s="17">
        <v>0.35558549871470602</v>
      </c>
      <c r="AZ699" s="17"/>
      <c r="BA699" s="17">
        <v>0.39109360894436801</v>
      </c>
      <c r="BB699" s="17">
        <v>0.33965994487775902</v>
      </c>
      <c r="BC699" s="17">
        <v>0.36966330712200401</v>
      </c>
      <c r="BD699" s="17">
        <v>0.40745832428117901</v>
      </c>
      <c r="BE699" s="17">
        <v>0.40047407013403102</v>
      </c>
      <c r="BF699" s="17"/>
      <c r="BG699" s="17">
        <v>0.393648587266901</v>
      </c>
      <c r="BH699" s="17">
        <v>0.35569844885411001</v>
      </c>
      <c r="BI699" s="17"/>
      <c r="BJ699" s="17">
        <v>0.38773341297966901</v>
      </c>
      <c r="BK699" s="17">
        <v>0.31843435544832799</v>
      </c>
      <c r="BL699" s="17"/>
      <c r="BM699" s="17">
        <v>0.38142557591529902</v>
      </c>
      <c r="BN699" s="17">
        <v>0.37814376805690197</v>
      </c>
      <c r="BO699" s="17">
        <v>0.346732677651931</v>
      </c>
      <c r="BP699" s="17">
        <v>0.41257293716675097</v>
      </c>
      <c r="BQ699" s="17">
        <v>0.429993508982904</v>
      </c>
      <c r="BR699" s="17"/>
      <c r="BS699" s="17">
        <v>0.36597191610124202</v>
      </c>
      <c r="BT699" s="17"/>
      <c r="BU699" s="17">
        <v>0.374947796606863</v>
      </c>
      <c r="BV699" s="17">
        <v>0.33534076277892699</v>
      </c>
      <c r="BW699" s="17">
        <v>0.39803659246561701</v>
      </c>
      <c r="BX699" s="17">
        <v>0.400256889475542</v>
      </c>
      <c r="BY699" s="17">
        <v>0.40091196281069702</v>
      </c>
      <c r="BZ699" s="17"/>
      <c r="CA699" s="17">
        <v>0.24007113597229901</v>
      </c>
      <c r="CB699" s="17"/>
      <c r="CC699" s="17">
        <v>0.33464658651721801</v>
      </c>
      <c r="CD699" s="17">
        <v>0.50747703428399404</v>
      </c>
      <c r="CE699" s="17"/>
      <c r="CF699" s="17">
        <v>0.35779030834374298</v>
      </c>
      <c r="CG699" s="17"/>
      <c r="CH699" s="17">
        <v>0.33310541236966701</v>
      </c>
      <c r="CI699" s="17">
        <v>0.38384442547209602</v>
      </c>
    </row>
    <row r="700" spans="2:87" x14ac:dyDescent="0.35">
      <c r="B700" t="s">
        <v>161</v>
      </c>
      <c r="C700" s="17">
        <v>9.6663374355240098E-2</v>
      </c>
      <c r="D700" s="17">
        <v>6.2249354787538701E-2</v>
      </c>
      <c r="E700" s="17">
        <v>0.12750236101440701</v>
      </c>
      <c r="F700" s="17"/>
      <c r="G700" s="17">
        <v>9.0044939308663002E-2</v>
      </c>
      <c r="H700" s="17">
        <v>7.5302261919906799E-2</v>
      </c>
      <c r="I700" s="17">
        <v>8.6514188711137197E-2</v>
      </c>
      <c r="J700" s="17">
        <v>0.107443723542024</v>
      </c>
      <c r="K700" s="17">
        <v>0.121728310954137</v>
      </c>
      <c r="L700" s="17">
        <v>0.101274658290852</v>
      </c>
      <c r="M700" s="17"/>
      <c r="N700" s="17">
        <v>5.8233121751299903E-2</v>
      </c>
      <c r="O700" s="17">
        <v>8.9179853908133794E-2</v>
      </c>
      <c r="P700" s="17">
        <v>0.113895737608946</v>
      </c>
      <c r="Q700" s="17">
        <v>0.13254636885809501</v>
      </c>
      <c r="R700" s="17"/>
      <c r="S700" s="17">
        <v>9.4434272282127404E-2</v>
      </c>
      <c r="T700" s="17">
        <v>7.6301254635796206E-2</v>
      </c>
      <c r="U700" s="17">
        <v>0.10472631114238801</v>
      </c>
      <c r="V700" s="17">
        <v>0.18472897595469501</v>
      </c>
      <c r="W700" s="17">
        <v>0.12139241840189401</v>
      </c>
      <c r="X700" s="17">
        <v>7.8404260356485594E-2</v>
      </c>
      <c r="Y700" s="17">
        <v>7.7103861548424996E-2</v>
      </c>
      <c r="Z700" s="17">
        <v>9.0573227958509403E-2</v>
      </c>
      <c r="AA700" s="17">
        <v>4.9444418107110102E-2</v>
      </c>
      <c r="AB700" s="17">
        <v>9.1900523944795004E-2</v>
      </c>
      <c r="AC700" s="17">
        <v>0.12282817958422799</v>
      </c>
      <c r="AD700" s="17">
        <v>0.101979346977464</v>
      </c>
      <c r="AE700" s="17"/>
      <c r="AF700" s="17">
        <v>0.15063418233665599</v>
      </c>
      <c r="AG700" s="17">
        <v>9.4280492988943296E-2</v>
      </c>
      <c r="AH700" s="17">
        <v>7.0873399187845396E-2</v>
      </c>
      <c r="AI700" s="17">
        <v>6.5014580997541094E-2</v>
      </c>
      <c r="AJ700" s="17">
        <v>6.4286775997249093E-2</v>
      </c>
      <c r="AK700" s="17"/>
      <c r="AL700" s="17">
        <v>0.135643928549289</v>
      </c>
      <c r="AM700" s="17">
        <v>7.9338599072982394E-2</v>
      </c>
      <c r="AN700" s="17">
        <v>6.3758891367189693E-2</v>
      </c>
      <c r="AO700" s="17">
        <v>6.1508243318727701E-2</v>
      </c>
      <c r="AP700" s="17"/>
      <c r="AQ700" s="17">
        <v>0.10748687275013299</v>
      </c>
      <c r="AR700" s="17">
        <v>8.1568451483904E-2</v>
      </c>
      <c r="AS700" s="17"/>
      <c r="AT700" s="17">
        <v>8.5522613364899303E-2</v>
      </c>
      <c r="AU700" s="17">
        <v>0.12623435822804299</v>
      </c>
      <c r="AV700" s="17"/>
      <c r="AW700" s="17">
        <v>8.4966220421687097E-2</v>
      </c>
      <c r="AX700" s="17">
        <v>6.8813636655289501E-2</v>
      </c>
      <c r="AY700" s="17">
        <v>0.13017931293859999</v>
      </c>
      <c r="AZ700" s="17"/>
      <c r="BA700" s="17">
        <v>6.9886017563373995E-2</v>
      </c>
      <c r="BB700" s="17">
        <v>9.2855272721441201E-2</v>
      </c>
      <c r="BC700" s="17">
        <v>0.12526330749345699</v>
      </c>
      <c r="BD700" s="17">
        <v>8.89547779033837E-2</v>
      </c>
      <c r="BE700" s="17">
        <v>8.0069929783841295E-2</v>
      </c>
      <c r="BF700" s="17"/>
      <c r="BG700" s="17">
        <v>0.101803111843686</v>
      </c>
      <c r="BH700" s="17">
        <v>9.2919318504265394E-2</v>
      </c>
      <c r="BI700" s="17"/>
      <c r="BJ700" s="17">
        <v>9.3154002518063397E-2</v>
      </c>
      <c r="BK700" s="17">
        <v>0.111758551336094</v>
      </c>
      <c r="BL700" s="17"/>
      <c r="BM700" s="17">
        <v>0.159698192712565</v>
      </c>
      <c r="BN700" s="17">
        <v>5.3781158906123699E-2</v>
      </c>
      <c r="BO700" s="17">
        <v>6.8271355885674206E-2</v>
      </c>
      <c r="BP700" s="17">
        <v>0.113118420566259</v>
      </c>
      <c r="BQ700" s="17">
        <v>9.4119302180562497E-2</v>
      </c>
      <c r="BR700" s="17"/>
      <c r="BS700" s="17">
        <v>7.1897782648300407E-2</v>
      </c>
      <c r="BT700" s="17"/>
      <c r="BU700" s="17">
        <v>6.2068723828883197E-2</v>
      </c>
      <c r="BV700" s="17">
        <v>4.4611148804722701E-2</v>
      </c>
      <c r="BW700" s="17">
        <v>0.10579933531725701</v>
      </c>
      <c r="BX700" s="17">
        <v>7.03068405780366E-2</v>
      </c>
      <c r="BY700" s="17">
        <v>0.21795911920015501</v>
      </c>
      <c r="BZ700" s="17"/>
      <c r="CA700" s="17">
        <v>6.4579739975211603E-2</v>
      </c>
      <c r="CB700" s="17"/>
      <c r="CC700" s="17">
        <v>9.7618667482554405E-2</v>
      </c>
      <c r="CD700" s="17">
        <v>5.1184396022493098E-2</v>
      </c>
      <c r="CE700" s="17"/>
      <c r="CF700" s="17">
        <v>0.10035839583944001</v>
      </c>
      <c r="CG700" s="17"/>
      <c r="CH700" s="17">
        <v>0.11543011111203</v>
      </c>
      <c r="CI700" s="17">
        <v>6.8815613994125399E-3</v>
      </c>
    </row>
    <row r="701" spans="2:87" x14ac:dyDescent="0.35"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  <c r="AX701" s="17"/>
      <c r="AY701" s="17"/>
      <c r="AZ701" s="17"/>
      <c r="BA701" s="17"/>
      <c r="BB701" s="17"/>
      <c r="BC701" s="17"/>
      <c r="BD701" s="17"/>
      <c r="BE701" s="17"/>
      <c r="BF701" s="17"/>
      <c r="BG701" s="17"/>
      <c r="BH701" s="17"/>
      <c r="BI701" s="17"/>
      <c r="BJ701" s="17"/>
      <c r="BK701" s="17"/>
      <c r="BL701" s="17"/>
      <c r="BM701" s="17"/>
      <c r="BN701" s="17"/>
      <c r="BO701" s="17"/>
      <c r="BP701" s="17"/>
      <c r="BQ701" s="17"/>
      <c r="BR701" s="17"/>
      <c r="BS701" s="17"/>
      <c r="BT701" s="17"/>
      <c r="BU701" s="17"/>
      <c r="BV701" s="17"/>
      <c r="BW701" s="17"/>
      <c r="BX701" s="17"/>
      <c r="BY701" s="17"/>
      <c r="BZ701" s="17"/>
      <c r="CA701" s="17"/>
      <c r="CB701" s="17"/>
      <c r="CC701" s="17"/>
      <c r="CD701" s="17"/>
      <c r="CE701" s="17"/>
      <c r="CF701" s="17"/>
      <c r="CG701" s="17"/>
      <c r="CH701" s="17"/>
      <c r="CI701" s="17"/>
    </row>
    <row r="702" spans="2:87" x14ac:dyDescent="0.35">
      <c r="B702" s="6" t="s">
        <v>263</v>
      </c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  <c r="AX702" s="17"/>
      <c r="AY702" s="17"/>
      <c r="AZ702" s="17"/>
      <c r="BA702" s="17"/>
      <c r="BB702" s="17"/>
      <c r="BC702" s="17"/>
      <c r="BD702" s="17"/>
      <c r="BE702" s="17"/>
      <c r="BF702" s="17"/>
      <c r="BG702" s="17"/>
      <c r="BH702" s="17"/>
      <c r="BI702" s="17"/>
      <c r="BJ702" s="17"/>
      <c r="BK702" s="17"/>
      <c r="BL702" s="17"/>
      <c r="BM702" s="17"/>
      <c r="BN702" s="17"/>
      <c r="BO702" s="17"/>
      <c r="BP702" s="17"/>
      <c r="BQ702" s="17"/>
      <c r="BR702" s="17"/>
      <c r="BS702" s="17"/>
      <c r="BT702" s="17"/>
      <c r="BU702" s="17"/>
      <c r="BV702" s="17"/>
      <c r="BW702" s="17"/>
      <c r="BX702" s="17"/>
      <c r="BY702" s="17"/>
      <c r="BZ702" s="17"/>
      <c r="CA702" s="17"/>
      <c r="CB702" s="17"/>
      <c r="CC702" s="17"/>
      <c r="CD702" s="17"/>
      <c r="CE702" s="17"/>
      <c r="CF702" s="17"/>
      <c r="CG702" s="17"/>
      <c r="CH702" s="17"/>
      <c r="CI702" s="17"/>
    </row>
    <row r="703" spans="2:87" x14ac:dyDescent="0.35">
      <c r="B703" s="24" t="s">
        <v>163</v>
      </c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  <c r="AX703" s="17"/>
      <c r="AY703" s="17"/>
      <c r="AZ703" s="17"/>
      <c r="BA703" s="17"/>
      <c r="BB703" s="17"/>
      <c r="BC703" s="17"/>
      <c r="BD703" s="17"/>
      <c r="BE703" s="17"/>
      <c r="BF703" s="17"/>
      <c r="BG703" s="17"/>
      <c r="BH703" s="17"/>
      <c r="BI703" s="17"/>
      <c r="BJ703" s="17"/>
      <c r="BK703" s="17"/>
      <c r="BL703" s="17"/>
      <c r="BM703" s="17"/>
      <c r="BN703" s="17"/>
      <c r="BO703" s="17"/>
      <c r="BP703" s="17"/>
      <c r="BQ703" s="17"/>
      <c r="BR703" s="17"/>
      <c r="BS703" s="17"/>
      <c r="BT703" s="17"/>
      <c r="BU703" s="17"/>
      <c r="BV703" s="17"/>
      <c r="BW703" s="17"/>
      <c r="BX703" s="17"/>
      <c r="BY703" s="17"/>
      <c r="BZ703" s="17"/>
      <c r="CA703" s="17"/>
      <c r="CB703" s="17"/>
      <c r="CC703" s="17"/>
      <c r="CD703" s="17"/>
      <c r="CE703" s="17"/>
      <c r="CF703" s="17"/>
      <c r="CG703" s="17"/>
      <c r="CH703" s="17"/>
      <c r="CI703" s="17"/>
    </row>
    <row r="704" spans="2:87" x14ac:dyDescent="0.35">
      <c r="B704" t="s">
        <v>255</v>
      </c>
      <c r="C704" s="17">
        <v>0.110410313321553</v>
      </c>
      <c r="D704" s="17">
        <v>0.112700777382714</v>
      </c>
      <c r="E704" s="17">
        <v>0.1068152223529</v>
      </c>
      <c r="F704" s="17"/>
      <c r="G704" s="17">
        <v>0.20117732404127101</v>
      </c>
      <c r="H704" s="17">
        <v>0.19603467301299399</v>
      </c>
      <c r="I704" s="17">
        <v>0.10254224129217999</v>
      </c>
      <c r="J704" s="17">
        <v>7.8162382026096197E-2</v>
      </c>
      <c r="K704" s="17">
        <v>3.5985194735404701E-2</v>
      </c>
      <c r="L704" s="17">
        <v>5.6135046000015801E-2</v>
      </c>
      <c r="M704" s="17"/>
      <c r="N704" s="17">
        <v>0.147570474207247</v>
      </c>
      <c r="O704" s="17">
        <v>0.12781310525900799</v>
      </c>
      <c r="P704" s="17">
        <v>9.1470309538377606E-2</v>
      </c>
      <c r="Q704" s="17">
        <v>6.9143487086035293E-2</v>
      </c>
      <c r="R704" s="17"/>
      <c r="S704" s="17">
        <v>0.150581074677201</v>
      </c>
      <c r="T704" s="17">
        <v>0.12563394563736199</v>
      </c>
      <c r="U704" s="17">
        <v>0.12576333079340099</v>
      </c>
      <c r="V704" s="17">
        <v>7.40654691006154E-2</v>
      </c>
      <c r="W704" s="17">
        <v>5.6308409580225698E-2</v>
      </c>
      <c r="X704" s="17">
        <v>9.4766629160216803E-2</v>
      </c>
      <c r="Y704" s="17">
        <v>0.112123018285313</v>
      </c>
      <c r="Z704" s="17">
        <v>4.4459687931493803E-2</v>
      </c>
      <c r="AA704" s="17">
        <v>0.18346355896257699</v>
      </c>
      <c r="AB704" s="17">
        <v>7.7917595355471797E-2</v>
      </c>
      <c r="AC704" s="17">
        <v>7.13399966674967E-2</v>
      </c>
      <c r="AD704" s="17">
        <v>7.9673081251799296E-2</v>
      </c>
      <c r="AE704" s="17"/>
      <c r="AF704" s="17">
        <v>5.5193388189444997E-2</v>
      </c>
      <c r="AG704" s="17">
        <v>9.1885253459903504E-2</v>
      </c>
      <c r="AH704" s="17">
        <v>9.8423859891046503E-2</v>
      </c>
      <c r="AI704" s="17">
        <v>0.146520768841955</v>
      </c>
      <c r="AJ704" s="17">
        <v>0.20888294140518501</v>
      </c>
      <c r="AK704" s="17"/>
      <c r="AL704" s="17">
        <v>0.105679028133847</v>
      </c>
      <c r="AM704" s="17">
        <v>9.1990042213837497E-2</v>
      </c>
      <c r="AN704" s="17">
        <v>0.16406702763821199</v>
      </c>
      <c r="AO704" s="17">
        <v>9.0952244094045995E-2</v>
      </c>
      <c r="AP704" s="17"/>
      <c r="AQ704" s="17">
        <v>7.5732073297620994E-2</v>
      </c>
      <c r="AR704" s="17">
        <v>0.15877409916753399</v>
      </c>
      <c r="AS704" s="17"/>
      <c r="AT704" s="17">
        <v>0.116104551882622</v>
      </c>
      <c r="AU704" s="17">
        <v>5.6466160777729403E-2</v>
      </c>
      <c r="AV704" s="17"/>
      <c r="AW704" s="17">
        <v>8.5982342817004301E-2</v>
      </c>
      <c r="AX704" s="17">
        <v>0.12791063382696199</v>
      </c>
      <c r="AY704" s="17">
        <v>0.115278421550098</v>
      </c>
      <c r="AZ704" s="17"/>
      <c r="BA704" s="17">
        <v>0.15879753595878901</v>
      </c>
      <c r="BB704" s="17">
        <v>0.115798986818024</v>
      </c>
      <c r="BC704" s="17">
        <v>8.4041005537467406E-2</v>
      </c>
      <c r="BD704" s="17">
        <v>7.1100579707360195E-2</v>
      </c>
      <c r="BE704" s="17">
        <v>9.0925245217304204E-2</v>
      </c>
      <c r="BF704" s="17"/>
      <c r="BG704" s="17">
        <v>0.123885682532984</v>
      </c>
      <c r="BH704" s="17">
        <v>0.10059414371104</v>
      </c>
      <c r="BI704" s="17"/>
      <c r="BJ704" s="17">
        <v>0.12878090724329799</v>
      </c>
      <c r="BK704" s="17">
        <v>4.6794117353269903E-2</v>
      </c>
      <c r="BL704" s="17"/>
      <c r="BM704" s="17">
        <v>9.2529299706229196E-2</v>
      </c>
      <c r="BN704" s="17">
        <v>6.5864829377254006E-2</v>
      </c>
      <c r="BO704" s="17">
        <v>0.169083552717258</v>
      </c>
      <c r="BP704" s="17">
        <v>0.122611534020982</v>
      </c>
      <c r="BQ704" s="17">
        <v>4.6928468849784501E-2</v>
      </c>
      <c r="BR704" s="17"/>
      <c r="BS704" s="17">
        <v>0.107162897043117</v>
      </c>
      <c r="BT704" s="17"/>
      <c r="BU704" s="17">
        <v>9.5823358981985601E-2</v>
      </c>
      <c r="BV704" s="17">
        <v>0.186053279081208</v>
      </c>
      <c r="BW704" s="17">
        <v>9.7000125978384699E-2</v>
      </c>
      <c r="BX704" s="17">
        <v>6.2637062041711197E-2</v>
      </c>
      <c r="BY704" s="17">
        <v>3.97426230445024E-2</v>
      </c>
      <c r="BZ704" s="17"/>
      <c r="CA704" s="17">
        <v>0.18672385266170199</v>
      </c>
      <c r="CB704" s="17"/>
      <c r="CC704" s="17">
        <v>0.110773435137605</v>
      </c>
      <c r="CD704" s="17">
        <v>0.116366299065037</v>
      </c>
      <c r="CE704" s="17"/>
      <c r="CF704" s="17">
        <v>8.1322628668409197E-2</v>
      </c>
      <c r="CG704" s="17"/>
      <c r="CH704" s="17">
        <v>7.4967541947946401E-2</v>
      </c>
      <c r="CI704" s="17">
        <v>0.18130065842916901</v>
      </c>
    </row>
    <row r="705" spans="2:87" x14ac:dyDescent="0.35">
      <c r="B705" t="s">
        <v>256</v>
      </c>
      <c r="C705" s="17">
        <v>0.30279863706730697</v>
      </c>
      <c r="D705" s="17">
        <v>0.31394310545945397</v>
      </c>
      <c r="E705" s="17">
        <v>0.29217018800164501</v>
      </c>
      <c r="F705" s="17"/>
      <c r="G705" s="17">
        <v>0.490064517559887</v>
      </c>
      <c r="H705" s="17">
        <v>0.39600450288236899</v>
      </c>
      <c r="I705" s="17">
        <v>0.281527796965023</v>
      </c>
      <c r="J705" s="17">
        <v>0.19583610031467499</v>
      </c>
      <c r="K705" s="17">
        <v>0.253316274945595</v>
      </c>
      <c r="L705" s="17">
        <v>0.225827562692827</v>
      </c>
      <c r="M705" s="17"/>
      <c r="N705" s="17">
        <v>0.36178545255589101</v>
      </c>
      <c r="O705" s="17">
        <v>0.26193338121710302</v>
      </c>
      <c r="P705" s="17">
        <v>0.30389336187744098</v>
      </c>
      <c r="Q705" s="17">
        <v>0.27608077125352798</v>
      </c>
      <c r="R705" s="17"/>
      <c r="S705" s="17">
        <v>0.34848965817551703</v>
      </c>
      <c r="T705" s="17">
        <v>0.30083981084929001</v>
      </c>
      <c r="U705" s="17">
        <v>0.21206409933397</v>
      </c>
      <c r="V705" s="17">
        <v>0.32860250302036798</v>
      </c>
      <c r="W705" s="17">
        <v>0.25666918982681097</v>
      </c>
      <c r="X705" s="17">
        <v>0.33147370032663398</v>
      </c>
      <c r="Y705" s="17">
        <v>0.13781880006281599</v>
      </c>
      <c r="Z705" s="17">
        <v>0.34521027363968099</v>
      </c>
      <c r="AA705" s="17">
        <v>0.32944037497204898</v>
      </c>
      <c r="AB705" s="17">
        <v>0.33449886307526899</v>
      </c>
      <c r="AC705" s="17">
        <v>0.30777495296721902</v>
      </c>
      <c r="AD705" s="17">
        <v>0.45321497598293098</v>
      </c>
      <c r="AE705" s="17"/>
      <c r="AF705" s="17">
        <v>0.34416671055523901</v>
      </c>
      <c r="AG705" s="17">
        <v>0.28659146879261599</v>
      </c>
      <c r="AH705" s="17">
        <v>0.29372446651503098</v>
      </c>
      <c r="AI705" s="17">
        <v>0.33354402146651602</v>
      </c>
      <c r="AJ705" s="17">
        <v>0.35826997573091302</v>
      </c>
      <c r="AK705" s="17"/>
      <c r="AL705" s="17">
        <v>0.263660774463084</v>
      </c>
      <c r="AM705" s="17">
        <v>0.31211769172835402</v>
      </c>
      <c r="AN705" s="17">
        <v>0.31921928321211801</v>
      </c>
      <c r="AO705" s="17">
        <v>0.43810622953721401</v>
      </c>
      <c r="AP705" s="17"/>
      <c r="AQ705" s="17">
        <v>0.25957784835004999</v>
      </c>
      <c r="AR705" s="17">
        <v>0.36307623385922</v>
      </c>
      <c r="AS705" s="17"/>
      <c r="AT705" s="17">
        <v>0.30604115441580199</v>
      </c>
      <c r="AU705" s="17">
        <v>0.22761211059479999</v>
      </c>
      <c r="AV705" s="17"/>
      <c r="AW705" s="17">
        <v>0.28745204198413599</v>
      </c>
      <c r="AX705" s="17">
        <v>0.28160170766082299</v>
      </c>
      <c r="AY705" s="17">
        <v>0.32767621450108703</v>
      </c>
      <c r="AZ705" s="17"/>
      <c r="BA705" s="17">
        <v>0.342824661362991</v>
      </c>
      <c r="BB705" s="17">
        <v>0.30131496437934602</v>
      </c>
      <c r="BC705" s="17">
        <v>0.30266517003412602</v>
      </c>
      <c r="BD705" s="17">
        <v>0.24282738398033499</v>
      </c>
      <c r="BE705" s="17">
        <v>0.23539334743660201</v>
      </c>
      <c r="BF705" s="17"/>
      <c r="BG705" s="17">
        <v>0.30741800629634902</v>
      </c>
      <c r="BH705" s="17">
        <v>0.29943364490016</v>
      </c>
      <c r="BI705" s="17"/>
      <c r="BJ705" s="17">
        <v>0.31360999373300702</v>
      </c>
      <c r="BK705" s="17">
        <v>0.26268204170458498</v>
      </c>
      <c r="BL705" s="17"/>
      <c r="BM705" s="17">
        <v>0.32712449342251598</v>
      </c>
      <c r="BN705" s="17">
        <v>0.19874043838861599</v>
      </c>
      <c r="BO705" s="17">
        <v>0.34426801518220301</v>
      </c>
      <c r="BP705" s="17">
        <v>0.29504971315073503</v>
      </c>
      <c r="BQ705" s="17">
        <v>0.25020140927213103</v>
      </c>
      <c r="BR705" s="17"/>
      <c r="BS705" s="17">
        <v>0.31822226624577299</v>
      </c>
      <c r="BT705" s="17"/>
      <c r="BU705" s="17">
        <v>0.23784999372280599</v>
      </c>
      <c r="BV705" s="17">
        <v>0.393906379957085</v>
      </c>
      <c r="BW705" s="17">
        <v>0.32599110932710101</v>
      </c>
      <c r="BX705" s="17">
        <v>0.27464678263164</v>
      </c>
      <c r="BY705" s="17">
        <v>0.26022900364094098</v>
      </c>
      <c r="BZ705" s="17"/>
      <c r="CA705" s="17">
        <v>0.449239234319671</v>
      </c>
      <c r="CB705" s="17"/>
      <c r="CC705" s="17">
        <v>0.318600647665714</v>
      </c>
      <c r="CD705" s="17">
        <v>0.261332362335365</v>
      </c>
      <c r="CE705" s="17"/>
      <c r="CF705" s="17">
        <v>0.28306146017017503</v>
      </c>
      <c r="CG705" s="17"/>
      <c r="CH705" s="17">
        <v>0.257455584166422</v>
      </c>
      <c r="CI705" s="17">
        <v>0.46834065657481599</v>
      </c>
    </row>
    <row r="706" spans="2:87" x14ac:dyDescent="0.35">
      <c r="B706" t="s">
        <v>257</v>
      </c>
      <c r="C706" s="17">
        <v>0.47638263737894398</v>
      </c>
      <c r="D706" s="17">
        <v>0.50540743518481102</v>
      </c>
      <c r="E706" s="17">
        <v>0.45001273555466798</v>
      </c>
      <c r="F706" s="17"/>
      <c r="G706" s="17">
        <v>0.204226753065227</v>
      </c>
      <c r="H706" s="17">
        <v>0.31958208023788398</v>
      </c>
      <c r="I706" s="17">
        <v>0.50185295959017595</v>
      </c>
      <c r="J706" s="17">
        <v>0.60230156973502802</v>
      </c>
      <c r="K706" s="17">
        <v>0.599257440460223</v>
      </c>
      <c r="L706" s="17">
        <v>0.60027296626621696</v>
      </c>
      <c r="M706" s="17"/>
      <c r="N706" s="17">
        <v>0.428908059224613</v>
      </c>
      <c r="O706" s="17">
        <v>0.49348636365978998</v>
      </c>
      <c r="P706" s="17">
        <v>0.49408934958907402</v>
      </c>
      <c r="Q706" s="17">
        <v>0.49573583085560802</v>
      </c>
      <c r="R706" s="17"/>
      <c r="S706" s="17">
        <v>0.38258316090800398</v>
      </c>
      <c r="T706" s="17">
        <v>0.48919021996190698</v>
      </c>
      <c r="U706" s="17">
        <v>0.53830893101504296</v>
      </c>
      <c r="V706" s="17">
        <v>0.39143040197573697</v>
      </c>
      <c r="W706" s="17">
        <v>0.52679390090786204</v>
      </c>
      <c r="X706" s="17">
        <v>0.46755988246147601</v>
      </c>
      <c r="Y706" s="17">
        <v>0.67992575875622896</v>
      </c>
      <c r="Z706" s="17">
        <v>0.54216736790768905</v>
      </c>
      <c r="AA706" s="17">
        <v>0.41867715203220202</v>
      </c>
      <c r="AB706" s="17">
        <v>0.486234792446681</v>
      </c>
      <c r="AC706" s="17">
        <v>0.511216731347653</v>
      </c>
      <c r="AD706" s="17">
        <v>0.36518603119061699</v>
      </c>
      <c r="AE706" s="17"/>
      <c r="AF706" s="17">
        <v>0.46023263632818001</v>
      </c>
      <c r="AG706" s="17">
        <v>0.50568784406797296</v>
      </c>
      <c r="AH706" s="17">
        <v>0.51071020579046</v>
      </c>
      <c r="AI706" s="17">
        <v>0.43477500272475</v>
      </c>
      <c r="AJ706" s="17">
        <v>0.36634314482462799</v>
      </c>
      <c r="AK706" s="17"/>
      <c r="AL706" s="17">
        <v>0.474186691456077</v>
      </c>
      <c r="AM706" s="17">
        <v>0.497943254650075</v>
      </c>
      <c r="AN706" s="17">
        <v>0.45353938374157399</v>
      </c>
      <c r="AO706" s="17">
        <v>0.426209629178114</v>
      </c>
      <c r="AP706" s="17"/>
      <c r="AQ706" s="17">
        <v>0.54685243854173704</v>
      </c>
      <c r="AR706" s="17">
        <v>0.37810237950847397</v>
      </c>
      <c r="AS706" s="17"/>
      <c r="AT706" s="17">
        <v>0.47718129190355502</v>
      </c>
      <c r="AU706" s="17">
        <v>0.57052012443577804</v>
      </c>
      <c r="AV706" s="17"/>
      <c r="AW706" s="17">
        <v>0.52266932128551502</v>
      </c>
      <c r="AX706" s="17">
        <v>0.50356648440681995</v>
      </c>
      <c r="AY706" s="17">
        <v>0.42742196917679498</v>
      </c>
      <c r="AZ706" s="17"/>
      <c r="BA706" s="17">
        <v>0.41863820021438802</v>
      </c>
      <c r="BB706" s="17">
        <v>0.48858510042573899</v>
      </c>
      <c r="BC706" s="17">
        <v>0.46746059271957802</v>
      </c>
      <c r="BD706" s="17">
        <v>0.56459436250375705</v>
      </c>
      <c r="BE706" s="17">
        <v>0.57394079677808396</v>
      </c>
      <c r="BF706" s="17"/>
      <c r="BG706" s="17">
        <v>0.467656492978754</v>
      </c>
      <c r="BH706" s="17">
        <v>0.48273922116779</v>
      </c>
      <c r="BI706" s="17"/>
      <c r="BJ706" s="17">
        <v>0.45446286749409098</v>
      </c>
      <c r="BK706" s="17">
        <v>0.55111745546161806</v>
      </c>
      <c r="BL706" s="17"/>
      <c r="BM706" s="17">
        <v>0.43415006669658102</v>
      </c>
      <c r="BN706" s="17">
        <v>0.65440322865620004</v>
      </c>
      <c r="BO706" s="17">
        <v>0.382619840210767</v>
      </c>
      <c r="BP706" s="17">
        <v>0.44418214531623301</v>
      </c>
      <c r="BQ706" s="17">
        <v>0.63980934106180198</v>
      </c>
      <c r="BR706" s="17"/>
      <c r="BS706" s="17">
        <v>0.50610426701965505</v>
      </c>
      <c r="BT706" s="17"/>
      <c r="BU706" s="17">
        <v>0.57059769172718799</v>
      </c>
      <c r="BV706" s="17">
        <v>0.34516011532181101</v>
      </c>
      <c r="BW706" s="17">
        <v>0.43714756983877101</v>
      </c>
      <c r="BX706" s="17">
        <v>0.60415057177680398</v>
      </c>
      <c r="BY706" s="17">
        <v>0.48232043569799199</v>
      </c>
      <c r="BZ706" s="17"/>
      <c r="CA706" s="17">
        <v>0.26734979126061198</v>
      </c>
      <c r="CB706" s="17"/>
      <c r="CC706" s="17">
        <v>0.45424791283264299</v>
      </c>
      <c r="CD706" s="17">
        <v>0.57567837199573801</v>
      </c>
      <c r="CE706" s="17"/>
      <c r="CF706" s="17">
        <v>0.52947177702078896</v>
      </c>
      <c r="CG706" s="17"/>
      <c r="CH706" s="17">
        <v>0.55179237194004505</v>
      </c>
      <c r="CI706" s="17">
        <v>0.31894002011786499</v>
      </c>
    </row>
    <row r="707" spans="2:87" x14ac:dyDescent="0.35">
      <c r="B707" t="s">
        <v>161</v>
      </c>
      <c r="C707" s="17">
        <v>0.110408412232196</v>
      </c>
      <c r="D707" s="17">
        <v>6.7948681973020397E-2</v>
      </c>
      <c r="E707" s="17">
        <v>0.15100185409078701</v>
      </c>
      <c r="F707" s="17"/>
      <c r="G707" s="17">
        <v>0.104531405333615</v>
      </c>
      <c r="H707" s="17">
        <v>8.8378743866752402E-2</v>
      </c>
      <c r="I707" s="17">
        <v>0.114077002152621</v>
      </c>
      <c r="J707" s="17">
        <v>0.1236999479242</v>
      </c>
      <c r="K707" s="17">
        <v>0.111441089858777</v>
      </c>
      <c r="L707" s="17">
        <v>0.11776442504093999</v>
      </c>
      <c r="M707" s="17"/>
      <c r="N707" s="17">
        <v>6.1736014012249499E-2</v>
      </c>
      <c r="O707" s="17">
        <v>0.116767149864098</v>
      </c>
      <c r="P707" s="17">
        <v>0.110546978995107</v>
      </c>
      <c r="Q707" s="17">
        <v>0.15903991080482799</v>
      </c>
      <c r="R707" s="17"/>
      <c r="S707" s="17">
        <v>0.11834610623927801</v>
      </c>
      <c r="T707" s="17">
        <v>8.4336023551440695E-2</v>
      </c>
      <c r="U707" s="17">
        <v>0.123863638857585</v>
      </c>
      <c r="V707" s="17">
        <v>0.20590162590327901</v>
      </c>
      <c r="W707" s="17">
        <v>0.160228499685101</v>
      </c>
      <c r="X707" s="17">
        <v>0.106199788051673</v>
      </c>
      <c r="Y707" s="17">
        <v>7.0132422895641297E-2</v>
      </c>
      <c r="Z707" s="17">
        <v>6.8162670521135796E-2</v>
      </c>
      <c r="AA707" s="17">
        <v>6.8418914033170894E-2</v>
      </c>
      <c r="AB707" s="17">
        <v>0.10134874912257801</v>
      </c>
      <c r="AC707" s="17">
        <v>0.10966831901763099</v>
      </c>
      <c r="AD707" s="17">
        <v>0.101925911574653</v>
      </c>
      <c r="AE707" s="17"/>
      <c r="AF707" s="17">
        <v>0.14040726492713601</v>
      </c>
      <c r="AG707" s="17">
        <v>0.11583543367950799</v>
      </c>
      <c r="AH707" s="17">
        <v>9.7141467803462306E-2</v>
      </c>
      <c r="AI707" s="17">
        <v>8.5160206966778507E-2</v>
      </c>
      <c r="AJ707" s="17">
        <v>6.6503938039274402E-2</v>
      </c>
      <c r="AK707" s="17"/>
      <c r="AL707" s="17">
        <v>0.156473505946993</v>
      </c>
      <c r="AM707" s="17">
        <v>9.7949011407733599E-2</v>
      </c>
      <c r="AN707" s="17">
        <v>6.3174305408096099E-2</v>
      </c>
      <c r="AO707" s="17">
        <v>4.4731897190626098E-2</v>
      </c>
      <c r="AP707" s="17"/>
      <c r="AQ707" s="17">
        <v>0.117837639810592</v>
      </c>
      <c r="AR707" s="17">
        <v>0.100047287464772</v>
      </c>
      <c r="AS707" s="17"/>
      <c r="AT707" s="17">
        <v>0.10067300179802099</v>
      </c>
      <c r="AU707" s="17">
        <v>0.14540160419169301</v>
      </c>
      <c r="AV707" s="17"/>
      <c r="AW707" s="17">
        <v>0.103896293913345</v>
      </c>
      <c r="AX707" s="17">
        <v>8.6921174105395405E-2</v>
      </c>
      <c r="AY707" s="17">
        <v>0.12962339477202001</v>
      </c>
      <c r="AZ707" s="17"/>
      <c r="BA707" s="17">
        <v>7.9739602463831799E-2</v>
      </c>
      <c r="BB707" s="17">
        <v>9.4300948376889696E-2</v>
      </c>
      <c r="BC707" s="17">
        <v>0.145833231708829</v>
      </c>
      <c r="BD707" s="17">
        <v>0.121477673808547</v>
      </c>
      <c r="BE707" s="17">
        <v>9.9740610568009494E-2</v>
      </c>
      <c r="BF707" s="17"/>
      <c r="BG707" s="17">
        <v>0.101039818191912</v>
      </c>
      <c r="BH707" s="17">
        <v>0.117232990221009</v>
      </c>
      <c r="BI707" s="17"/>
      <c r="BJ707" s="17">
        <v>0.103146231529604</v>
      </c>
      <c r="BK707" s="17">
        <v>0.139406385480527</v>
      </c>
      <c r="BL707" s="17"/>
      <c r="BM707" s="17">
        <v>0.146196140174675</v>
      </c>
      <c r="BN707" s="17">
        <v>8.0991503577930293E-2</v>
      </c>
      <c r="BO707" s="17">
        <v>0.104028591889772</v>
      </c>
      <c r="BP707" s="17">
        <v>0.13815660751205</v>
      </c>
      <c r="BQ707" s="17">
        <v>6.3060780816282899E-2</v>
      </c>
      <c r="BR707" s="17"/>
      <c r="BS707" s="17">
        <v>6.8510569691456094E-2</v>
      </c>
      <c r="BT707" s="17"/>
      <c r="BU707" s="17">
        <v>9.5728955568020094E-2</v>
      </c>
      <c r="BV707" s="17">
        <v>7.4880225639896103E-2</v>
      </c>
      <c r="BW707" s="17">
        <v>0.139861194855743</v>
      </c>
      <c r="BX707" s="17">
        <v>5.8565583549845E-2</v>
      </c>
      <c r="BY707" s="17">
        <v>0.21770793761656501</v>
      </c>
      <c r="BZ707" s="17"/>
      <c r="CA707" s="17">
        <v>9.6687121758013903E-2</v>
      </c>
      <c r="CB707" s="17"/>
      <c r="CC707" s="17">
        <v>0.116378004364039</v>
      </c>
      <c r="CD707" s="17">
        <v>4.66229666038597E-2</v>
      </c>
      <c r="CE707" s="17"/>
      <c r="CF707" s="17">
        <v>0.106144134140627</v>
      </c>
      <c r="CG707" s="17"/>
      <c r="CH707" s="17">
        <v>0.115784501945587</v>
      </c>
      <c r="CI707" s="17">
        <v>3.1418664878150503E-2</v>
      </c>
    </row>
    <row r="708" spans="2:87" x14ac:dyDescent="0.35"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  <c r="BA708" s="17"/>
      <c r="BB708" s="17"/>
      <c r="BC708" s="17"/>
      <c r="BD708" s="17"/>
      <c r="BE708" s="17"/>
      <c r="BF708" s="17"/>
      <c r="BG708" s="17"/>
      <c r="BH708" s="17"/>
      <c r="BI708" s="17"/>
      <c r="BJ708" s="17"/>
      <c r="BK708" s="17"/>
      <c r="BL708" s="17"/>
      <c r="BM708" s="17"/>
      <c r="BN708" s="17"/>
      <c r="BO708" s="17"/>
      <c r="BP708" s="17"/>
      <c r="BQ708" s="17"/>
      <c r="BR708" s="17"/>
      <c r="BS708" s="17"/>
      <c r="BT708" s="17"/>
      <c r="BU708" s="17"/>
      <c r="BV708" s="17"/>
      <c r="BW708" s="17"/>
      <c r="BX708" s="17"/>
      <c r="BY708" s="17"/>
      <c r="BZ708" s="17"/>
      <c r="CA708" s="17"/>
      <c r="CB708" s="17"/>
      <c r="CC708" s="17"/>
      <c r="CD708" s="17"/>
      <c r="CE708" s="17"/>
      <c r="CF708" s="17"/>
      <c r="CG708" s="17"/>
      <c r="CH708" s="17"/>
      <c r="CI708" s="17"/>
    </row>
    <row r="709" spans="2:87" x14ac:dyDescent="0.35">
      <c r="B709" s="6" t="s">
        <v>264</v>
      </c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  <c r="BA709" s="17"/>
      <c r="BB709" s="17"/>
      <c r="BC709" s="17"/>
      <c r="BD709" s="17"/>
      <c r="BE709" s="17"/>
      <c r="BF709" s="17"/>
      <c r="BG709" s="17"/>
      <c r="BH709" s="17"/>
      <c r="BI709" s="17"/>
      <c r="BJ709" s="17"/>
      <c r="BK709" s="17"/>
      <c r="BL709" s="17"/>
      <c r="BM709" s="17"/>
      <c r="BN709" s="17"/>
      <c r="BO709" s="17"/>
      <c r="BP709" s="17"/>
      <c r="BQ709" s="17"/>
      <c r="BR709" s="17"/>
      <c r="BS709" s="17"/>
      <c r="BT709" s="17"/>
      <c r="BU709" s="17"/>
      <c r="BV709" s="17"/>
      <c r="BW709" s="17"/>
      <c r="BX709" s="17"/>
      <c r="BY709" s="17"/>
      <c r="BZ709" s="17"/>
      <c r="CA709" s="17"/>
      <c r="CB709" s="17"/>
      <c r="CC709" s="17"/>
      <c r="CD709" s="17"/>
      <c r="CE709" s="17"/>
      <c r="CF709" s="17"/>
      <c r="CG709" s="17"/>
      <c r="CH709" s="17"/>
      <c r="CI709" s="17"/>
    </row>
    <row r="710" spans="2:87" x14ac:dyDescent="0.35">
      <c r="B710" s="24" t="s">
        <v>163</v>
      </c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  <c r="BA710" s="17"/>
      <c r="BB710" s="17"/>
      <c r="BC710" s="17"/>
      <c r="BD710" s="17"/>
      <c r="BE710" s="17"/>
      <c r="BF710" s="17"/>
      <c r="BG710" s="17"/>
      <c r="BH710" s="17"/>
      <c r="BI710" s="17"/>
      <c r="BJ710" s="17"/>
      <c r="BK710" s="17"/>
      <c r="BL710" s="17"/>
      <c r="BM710" s="17"/>
      <c r="BN710" s="17"/>
      <c r="BO710" s="17"/>
      <c r="BP710" s="17"/>
      <c r="BQ710" s="17"/>
      <c r="BR710" s="17"/>
      <c r="BS710" s="17"/>
      <c r="BT710" s="17"/>
      <c r="BU710" s="17"/>
      <c r="BV710" s="17"/>
      <c r="BW710" s="17"/>
      <c r="BX710" s="17"/>
      <c r="BY710" s="17"/>
      <c r="BZ710" s="17"/>
      <c r="CA710" s="17"/>
      <c r="CB710" s="17"/>
      <c r="CC710" s="17"/>
      <c r="CD710" s="17"/>
      <c r="CE710" s="17"/>
      <c r="CF710" s="17"/>
      <c r="CG710" s="17"/>
      <c r="CH710" s="17"/>
      <c r="CI710" s="17"/>
    </row>
    <row r="711" spans="2:87" x14ac:dyDescent="0.35">
      <c r="B711" t="s">
        <v>255</v>
      </c>
      <c r="C711" s="17">
        <v>7.3378051460528407E-2</v>
      </c>
      <c r="D711" s="17">
        <v>9.2442542959086604E-2</v>
      </c>
      <c r="E711" s="17">
        <v>5.5891427538928402E-2</v>
      </c>
      <c r="F711" s="17"/>
      <c r="G711" s="17">
        <v>0.128938298879053</v>
      </c>
      <c r="H711" s="17">
        <v>0.100135299826851</v>
      </c>
      <c r="I711" s="17">
        <v>5.34130042003505E-2</v>
      </c>
      <c r="J711" s="17">
        <v>7.2710764143106593E-2</v>
      </c>
      <c r="K711" s="17">
        <v>4.4572559516711199E-2</v>
      </c>
      <c r="L711" s="17">
        <v>4.6250166807466297E-2</v>
      </c>
      <c r="M711" s="17"/>
      <c r="N711" s="17">
        <v>8.0545142466476705E-2</v>
      </c>
      <c r="O711" s="17">
        <v>7.92923400054764E-2</v>
      </c>
      <c r="P711" s="17">
        <v>5.6136415032824898E-2</v>
      </c>
      <c r="Q711" s="17">
        <v>7.2557415344735102E-2</v>
      </c>
      <c r="R711" s="17"/>
      <c r="S711" s="17">
        <v>5.0681693238308699E-2</v>
      </c>
      <c r="T711" s="17">
        <v>7.1833297892141906E-2</v>
      </c>
      <c r="U711" s="17">
        <v>0.104461562466832</v>
      </c>
      <c r="V711" s="17">
        <v>8.2910657631496701E-2</v>
      </c>
      <c r="W711" s="17">
        <v>4.5155996436680397E-2</v>
      </c>
      <c r="X711" s="17">
        <v>4.6336416398972402E-2</v>
      </c>
      <c r="Y711" s="17">
        <v>3.8071719550850099E-2</v>
      </c>
      <c r="Z711" s="17">
        <v>6.9740059109754601E-2</v>
      </c>
      <c r="AA711" s="17">
        <v>0.12377346643076501</v>
      </c>
      <c r="AB711" s="17">
        <v>6.8890820086592003E-2</v>
      </c>
      <c r="AC711" s="17">
        <v>0.108708231427091</v>
      </c>
      <c r="AD711" s="17">
        <v>9.6331023054583395E-2</v>
      </c>
      <c r="AE711" s="17"/>
      <c r="AF711" s="17">
        <v>9.2119459792516997E-2</v>
      </c>
      <c r="AG711" s="17">
        <v>6.6569671477588299E-2</v>
      </c>
      <c r="AH711" s="17">
        <v>5.3261218350590799E-2</v>
      </c>
      <c r="AI711" s="17">
        <v>9.9312838944873402E-2</v>
      </c>
      <c r="AJ711" s="17">
        <v>9.0555131367512198E-2</v>
      </c>
      <c r="AK711" s="17"/>
      <c r="AL711" s="17">
        <v>7.1304701615170704E-2</v>
      </c>
      <c r="AM711" s="17">
        <v>5.8278953706031998E-2</v>
      </c>
      <c r="AN711" s="17">
        <v>0.10213363417344901</v>
      </c>
      <c r="AO711" s="17">
        <v>9.22974458433624E-2</v>
      </c>
      <c r="AP711" s="17"/>
      <c r="AQ711" s="17">
        <v>5.7378437556845602E-2</v>
      </c>
      <c r="AR711" s="17">
        <v>9.5691810749410106E-2</v>
      </c>
      <c r="AS711" s="17"/>
      <c r="AT711" s="17">
        <v>7.93251590476622E-2</v>
      </c>
      <c r="AU711" s="17">
        <v>4.6285151984049401E-2</v>
      </c>
      <c r="AV711" s="17"/>
      <c r="AW711" s="17">
        <v>4.5441846142248797E-2</v>
      </c>
      <c r="AX711" s="17">
        <v>7.9652493498843804E-2</v>
      </c>
      <c r="AY711" s="17">
        <v>9.4195970111953894E-2</v>
      </c>
      <c r="AZ711" s="17"/>
      <c r="BA711" s="17">
        <v>7.9130455921264803E-2</v>
      </c>
      <c r="BB711" s="17">
        <v>7.96318603336129E-2</v>
      </c>
      <c r="BC711" s="17">
        <v>7.83700594841268E-2</v>
      </c>
      <c r="BD711" s="17">
        <v>2.9628293142355901E-2</v>
      </c>
      <c r="BE711" s="17">
        <v>6.2460954198333501E-2</v>
      </c>
      <c r="BF711" s="17"/>
      <c r="BG711" s="17">
        <v>7.6420940590255101E-2</v>
      </c>
      <c r="BH711" s="17">
        <v>7.1161450539638793E-2</v>
      </c>
      <c r="BI711" s="17"/>
      <c r="BJ711" s="17">
        <v>8.2402856453211895E-2</v>
      </c>
      <c r="BK711" s="17">
        <v>4.2603930501607698E-2</v>
      </c>
      <c r="BL711" s="17"/>
      <c r="BM711" s="17">
        <v>3.6206283515353897E-2</v>
      </c>
      <c r="BN711" s="17">
        <v>3.0234965679400198E-2</v>
      </c>
      <c r="BO711" s="17">
        <v>0.110269653707324</v>
      </c>
      <c r="BP711" s="17">
        <v>0.12387680944668</v>
      </c>
      <c r="BQ711" s="17">
        <v>4.0119423655413801E-2</v>
      </c>
      <c r="BR711" s="17"/>
      <c r="BS711" s="17">
        <v>8.48425777135874E-2</v>
      </c>
      <c r="BT711" s="17"/>
      <c r="BU711" s="17">
        <v>3.6103988320807301E-2</v>
      </c>
      <c r="BV711" s="17">
        <v>0.12969582778628599</v>
      </c>
      <c r="BW711" s="17">
        <v>7.4330878480050794E-2</v>
      </c>
      <c r="BX711" s="17">
        <v>6.2914659984624505E-2</v>
      </c>
      <c r="BY711" s="17">
        <v>2.8423868548559401E-2</v>
      </c>
      <c r="BZ711" s="17"/>
      <c r="CA711" s="17">
        <v>0.16970213764481901</v>
      </c>
      <c r="CB711" s="17"/>
      <c r="CC711" s="17">
        <v>6.5577870455823806E-2</v>
      </c>
      <c r="CD711" s="17">
        <v>0.108966992744039</v>
      </c>
      <c r="CE711" s="17"/>
      <c r="CF711" s="17">
        <v>6.5795201967097094E-2</v>
      </c>
      <c r="CG711" s="17"/>
      <c r="CH711" s="17">
        <v>4.7588366389761202E-2</v>
      </c>
      <c r="CI711" s="17">
        <v>0.17036363643142</v>
      </c>
    </row>
    <row r="712" spans="2:87" x14ac:dyDescent="0.35">
      <c r="B712" t="s">
        <v>256</v>
      </c>
      <c r="C712" s="17">
        <v>7.9478456060799604E-2</v>
      </c>
      <c r="D712" s="17">
        <v>0.109083125406501</v>
      </c>
      <c r="E712" s="17">
        <v>5.2116586500466001E-2</v>
      </c>
      <c r="F712" s="17"/>
      <c r="G712" s="17">
        <v>0.10824400203321299</v>
      </c>
      <c r="H712" s="17">
        <v>0.18345606097720499</v>
      </c>
      <c r="I712" s="17">
        <v>9.1198636272071504E-2</v>
      </c>
      <c r="J712" s="17">
        <v>4.0717712013932698E-2</v>
      </c>
      <c r="K712" s="17">
        <v>3.8208086520549897E-2</v>
      </c>
      <c r="L712" s="17">
        <v>2.3290020990889799E-2</v>
      </c>
      <c r="M712" s="17"/>
      <c r="N712" s="17">
        <v>0.10022090464211</v>
      </c>
      <c r="O712" s="17">
        <v>9.4983101151155797E-2</v>
      </c>
      <c r="P712" s="17">
        <v>6.8453495503262102E-2</v>
      </c>
      <c r="Q712" s="17">
        <v>5.0718082777598601E-2</v>
      </c>
      <c r="R712" s="17"/>
      <c r="S712" s="17">
        <v>0.133429650889546</v>
      </c>
      <c r="T712" s="17">
        <v>6.6409018663539904E-2</v>
      </c>
      <c r="U712" s="17">
        <v>5.1694508423317999E-2</v>
      </c>
      <c r="V712" s="17">
        <v>4.5751316018042901E-2</v>
      </c>
      <c r="W712" s="17">
        <v>9.6053538785999995E-2</v>
      </c>
      <c r="X712" s="17">
        <v>0.10448474362986</v>
      </c>
      <c r="Y712" s="17">
        <v>8.6643206576371506E-2</v>
      </c>
      <c r="Z712" s="17">
        <v>5.2037377465942697E-2</v>
      </c>
      <c r="AA712" s="17">
        <v>6.0412797877228697E-2</v>
      </c>
      <c r="AB712" s="17">
        <v>9.1528754432710996E-2</v>
      </c>
      <c r="AC712" s="17">
        <v>4.2722508520392402E-2</v>
      </c>
      <c r="AD712" s="17">
        <v>5.0743841630862603E-2</v>
      </c>
      <c r="AE712" s="17"/>
      <c r="AF712" s="17">
        <v>6.6017940367517694E-2</v>
      </c>
      <c r="AG712" s="17">
        <v>7.1904388656517298E-2</v>
      </c>
      <c r="AH712" s="17">
        <v>8.6949848264097795E-2</v>
      </c>
      <c r="AI712" s="17">
        <v>7.3947139551139907E-2</v>
      </c>
      <c r="AJ712" s="17">
        <v>0.13725377880629699</v>
      </c>
      <c r="AK712" s="17"/>
      <c r="AL712" s="17">
        <v>6.3452667756663403E-2</v>
      </c>
      <c r="AM712" s="17">
        <v>9.1809517677026803E-2</v>
      </c>
      <c r="AN712" s="17">
        <v>8.3716384071727101E-2</v>
      </c>
      <c r="AO712" s="17">
        <v>8.9931199442524506E-2</v>
      </c>
      <c r="AP712" s="17"/>
      <c r="AQ712" s="17">
        <v>6.2989645846710504E-2</v>
      </c>
      <c r="AR712" s="17">
        <v>0.10247446985789201</v>
      </c>
      <c r="AS712" s="17"/>
      <c r="AT712" s="17">
        <v>8.9511104004195194E-2</v>
      </c>
      <c r="AU712" s="17">
        <v>1.99191924307024E-2</v>
      </c>
      <c r="AV712" s="17"/>
      <c r="AW712" s="17">
        <v>6.0807656041622297E-2</v>
      </c>
      <c r="AX712" s="17">
        <v>7.9567120521407603E-2</v>
      </c>
      <c r="AY712" s="17">
        <v>9.3143414111792999E-2</v>
      </c>
      <c r="AZ712" s="17"/>
      <c r="BA712" s="17">
        <v>8.9829711927612702E-2</v>
      </c>
      <c r="BB712" s="17">
        <v>8.9463524850278198E-2</v>
      </c>
      <c r="BC712" s="17">
        <v>8.5994273108737806E-2</v>
      </c>
      <c r="BD712" s="17">
        <v>2.4570445424966902E-2</v>
      </c>
      <c r="BE712" s="17">
        <v>3.8356722229004603E-2</v>
      </c>
      <c r="BF712" s="17"/>
      <c r="BG712" s="17">
        <v>7.8164774874865797E-2</v>
      </c>
      <c r="BH712" s="17">
        <v>8.0435410718808206E-2</v>
      </c>
      <c r="BI712" s="17"/>
      <c r="BJ712" s="17">
        <v>8.7367632235160003E-2</v>
      </c>
      <c r="BK712" s="17">
        <v>5.2959930741946E-2</v>
      </c>
      <c r="BL712" s="17"/>
      <c r="BM712" s="17">
        <v>7.6316070900599997E-2</v>
      </c>
      <c r="BN712" s="17">
        <v>7.7330468306165495E-2</v>
      </c>
      <c r="BO712" s="17">
        <v>9.1355430064049906E-2</v>
      </c>
      <c r="BP712" s="17">
        <v>6.1046454988339202E-2</v>
      </c>
      <c r="BQ712" s="17">
        <v>4.8918478427112201E-2</v>
      </c>
      <c r="BR712" s="17"/>
      <c r="BS712" s="17">
        <v>0.10189154080375</v>
      </c>
      <c r="BT712" s="17"/>
      <c r="BU712" s="17">
        <v>8.9465826808521706E-2</v>
      </c>
      <c r="BV712" s="17">
        <v>0.108916472118942</v>
      </c>
      <c r="BW712" s="17">
        <v>8.0036757288405799E-2</v>
      </c>
      <c r="BX712" s="17">
        <v>6.3748957132791495E-2</v>
      </c>
      <c r="BY712" s="17">
        <v>4.60854162876232E-2</v>
      </c>
      <c r="BZ712" s="17"/>
      <c r="CA712" s="17">
        <v>0.15767359194535199</v>
      </c>
      <c r="CB712" s="17"/>
      <c r="CC712" s="17">
        <v>7.6995860906152194E-2</v>
      </c>
      <c r="CD712" s="17">
        <v>9.3190034434931596E-2</v>
      </c>
      <c r="CE712" s="17"/>
      <c r="CF712" s="17">
        <v>4.4714999185696103E-2</v>
      </c>
      <c r="CG712" s="17"/>
      <c r="CH712" s="17">
        <v>6.2903694149574002E-2</v>
      </c>
      <c r="CI712" s="17">
        <v>0.12539623781069301</v>
      </c>
    </row>
    <row r="713" spans="2:87" x14ac:dyDescent="0.35">
      <c r="B713" t="s">
        <v>257</v>
      </c>
      <c r="C713" s="17">
        <v>0.77171290305507301</v>
      </c>
      <c r="D713" s="17">
        <v>0.741186391585965</v>
      </c>
      <c r="E713" s="17">
        <v>0.79904616678685703</v>
      </c>
      <c r="F713" s="17"/>
      <c r="G713" s="17">
        <v>0.63173369658296896</v>
      </c>
      <c r="H713" s="17">
        <v>0.65626922095207296</v>
      </c>
      <c r="I713" s="17">
        <v>0.78051556412245804</v>
      </c>
      <c r="J713" s="17">
        <v>0.81948110281325903</v>
      </c>
      <c r="K713" s="17">
        <v>0.84441408492718695</v>
      </c>
      <c r="L713" s="17">
        <v>0.87635210259938801</v>
      </c>
      <c r="M713" s="17"/>
      <c r="N713" s="17">
        <v>0.77474910534702501</v>
      </c>
      <c r="O713" s="17">
        <v>0.75999774152297705</v>
      </c>
      <c r="P713" s="17">
        <v>0.772971875184855</v>
      </c>
      <c r="Q713" s="17">
        <v>0.78094963333952405</v>
      </c>
      <c r="R713" s="17"/>
      <c r="S713" s="17">
        <v>0.73274284842431403</v>
      </c>
      <c r="T713" s="17">
        <v>0.79771999879225897</v>
      </c>
      <c r="U713" s="17">
        <v>0.76333020419628805</v>
      </c>
      <c r="V713" s="17">
        <v>0.76234283056618901</v>
      </c>
      <c r="W713" s="17">
        <v>0.74737372000500402</v>
      </c>
      <c r="X713" s="17">
        <v>0.81229997030634304</v>
      </c>
      <c r="Y713" s="17">
        <v>0.81930689569140203</v>
      </c>
      <c r="Z713" s="17">
        <v>0.81005989290316704</v>
      </c>
      <c r="AA713" s="17">
        <v>0.73077096524741203</v>
      </c>
      <c r="AB713" s="17">
        <v>0.78055648008297995</v>
      </c>
      <c r="AC713" s="17">
        <v>0.77378772194364098</v>
      </c>
      <c r="AD713" s="17">
        <v>0.77460862160289301</v>
      </c>
      <c r="AE713" s="17"/>
      <c r="AF713" s="17">
        <v>0.73847103666826897</v>
      </c>
      <c r="AG713" s="17">
        <v>0.77700692040045904</v>
      </c>
      <c r="AH713" s="17">
        <v>0.81406801313710897</v>
      </c>
      <c r="AI713" s="17">
        <v>0.75826959214968603</v>
      </c>
      <c r="AJ713" s="17">
        <v>0.72519236937470799</v>
      </c>
      <c r="AK713" s="17"/>
      <c r="AL713" s="17">
        <v>0.77597359224322604</v>
      </c>
      <c r="AM713" s="17">
        <v>0.76734683374287904</v>
      </c>
      <c r="AN713" s="17">
        <v>0.77583647514092502</v>
      </c>
      <c r="AO713" s="17">
        <v>0.75975868088207399</v>
      </c>
      <c r="AP713" s="17"/>
      <c r="AQ713" s="17">
        <v>0.80526894265659299</v>
      </c>
      <c r="AR713" s="17">
        <v>0.72491418685704201</v>
      </c>
      <c r="AS713" s="17"/>
      <c r="AT713" s="17">
        <v>0.75793576990056299</v>
      </c>
      <c r="AU713" s="17">
        <v>0.86463385687400895</v>
      </c>
      <c r="AV713" s="17"/>
      <c r="AW713" s="17">
        <v>0.83281538109569597</v>
      </c>
      <c r="AX713" s="17">
        <v>0.77178906778189604</v>
      </c>
      <c r="AY713" s="17">
        <v>0.71983707973686095</v>
      </c>
      <c r="AZ713" s="17"/>
      <c r="BA713" s="17">
        <v>0.78301128003587495</v>
      </c>
      <c r="BB713" s="17">
        <v>0.76562594609421897</v>
      </c>
      <c r="BC713" s="17">
        <v>0.75588100246634204</v>
      </c>
      <c r="BD713" s="17">
        <v>0.81306636382041098</v>
      </c>
      <c r="BE713" s="17">
        <v>0.77047132674028695</v>
      </c>
      <c r="BF713" s="17"/>
      <c r="BG713" s="17">
        <v>0.76634624829037301</v>
      </c>
      <c r="BH713" s="17">
        <v>0.77562225741744995</v>
      </c>
      <c r="BI713" s="17"/>
      <c r="BJ713" s="17">
        <v>0.74843782266514602</v>
      </c>
      <c r="BK713" s="17">
        <v>0.85010410096546496</v>
      </c>
      <c r="BL713" s="17"/>
      <c r="BM713" s="17">
        <v>0.75297963815732405</v>
      </c>
      <c r="BN713" s="17">
        <v>0.84077339536332296</v>
      </c>
      <c r="BO713" s="17">
        <v>0.74261886015960299</v>
      </c>
      <c r="BP713" s="17">
        <v>0.73847497248983396</v>
      </c>
      <c r="BQ713" s="17">
        <v>0.84283756220986195</v>
      </c>
      <c r="BR713" s="17"/>
      <c r="BS713" s="17">
        <v>0.76767087547006296</v>
      </c>
      <c r="BT713" s="17"/>
      <c r="BU713" s="17">
        <v>0.80579703292302896</v>
      </c>
      <c r="BV713" s="17">
        <v>0.70499668796563597</v>
      </c>
      <c r="BW713" s="17">
        <v>0.74855999621524705</v>
      </c>
      <c r="BX713" s="17">
        <v>0.82603036508779704</v>
      </c>
      <c r="BY713" s="17">
        <v>0.74856300604386905</v>
      </c>
      <c r="BZ713" s="17"/>
      <c r="CA713" s="17">
        <v>0.63845147682635495</v>
      </c>
      <c r="CB713" s="17"/>
      <c r="CC713" s="17">
        <v>0.78066182043040699</v>
      </c>
      <c r="CD713" s="17">
        <v>0.75479251117944002</v>
      </c>
      <c r="CE713" s="17"/>
      <c r="CF713" s="17">
        <v>0.83017131305219505</v>
      </c>
      <c r="CG713" s="17"/>
      <c r="CH713" s="17">
        <v>0.82632799225756703</v>
      </c>
      <c r="CI713" s="17">
        <v>0.675971293637464</v>
      </c>
    </row>
    <row r="714" spans="2:87" x14ac:dyDescent="0.35">
      <c r="B714" t="s">
        <v>161</v>
      </c>
      <c r="C714" s="17">
        <v>7.5430589423599398E-2</v>
      </c>
      <c r="D714" s="17">
        <v>5.7287940048447603E-2</v>
      </c>
      <c r="E714" s="17">
        <v>9.2945819173748404E-2</v>
      </c>
      <c r="F714" s="17"/>
      <c r="G714" s="17">
        <v>0.13108400250476501</v>
      </c>
      <c r="H714" s="17">
        <v>6.0139418243871499E-2</v>
      </c>
      <c r="I714" s="17">
        <v>7.4872795405119805E-2</v>
      </c>
      <c r="J714" s="17">
        <v>6.7090421029701905E-2</v>
      </c>
      <c r="K714" s="17">
        <v>7.2805269035551498E-2</v>
      </c>
      <c r="L714" s="17">
        <v>5.4107709602256103E-2</v>
      </c>
      <c r="M714" s="17"/>
      <c r="N714" s="17">
        <v>4.4484847544387897E-2</v>
      </c>
      <c r="O714" s="17">
        <v>6.5726817320391095E-2</v>
      </c>
      <c r="P714" s="17">
        <v>0.102438214279057</v>
      </c>
      <c r="Q714" s="17">
        <v>9.5774868538142197E-2</v>
      </c>
      <c r="R714" s="17"/>
      <c r="S714" s="17">
        <v>8.3145807447831094E-2</v>
      </c>
      <c r="T714" s="17">
        <v>6.4037684652058793E-2</v>
      </c>
      <c r="U714" s="17">
        <v>8.0513724913562498E-2</v>
      </c>
      <c r="V714" s="17">
        <v>0.108995195784271</v>
      </c>
      <c r="W714" s="17">
        <v>0.111416744772316</v>
      </c>
      <c r="X714" s="17">
        <v>3.6878869664825099E-2</v>
      </c>
      <c r="Y714" s="17">
        <v>5.5978178181376903E-2</v>
      </c>
      <c r="Z714" s="17">
        <v>6.8162670521135796E-2</v>
      </c>
      <c r="AA714" s="17">
        <v>8.5042770444594698E-2</v>
      </c>
      <c r="AB714" s="17">
        <v>5.9023945397716902E-2</v>
      </c>
      <c r="AC714" s="17">
        <v>7.4781538108875806E-2</v>
      </c>
      <c r="AD714" s="17">
        <v>7.8316513711660998E-2</v>
      </c>
      <c r="AE714" s="17"/>
      <c r="AF714" s="17">
        <v>0.103391563171696</v>
      </c>
      <c r="AG714" s="17">
        <v>8.4519019465435205E-2</v>
      </c>
      <c r="AH714" s="17">
        <v>4.57209202482027E-2</v>
      </c>
      <c r="AI714" s="17">
        <v>6.8470429354301199E-2</v>
      </c>
      <c r="AJ714" s="17">
        <v>4.69987204514829E-2</v>
      </c>
      <c r="AK714" s="17"/>
      <c r="AL714" s="17">
        <v>8.9269038384940297E-2</v>
      </c>
      <c r="AM714" s="17">
        <v>8.2564694874061706E-2</v>
      </c>
      <c r="AN714" s="17">
        <v>3.8313506613898603E-2</v>
      </c>
      <c r="AO714" s="17">
        <v>5.8012673832038703E-2</v>
      </c>
      <c r="AP714" s="17"/>
      <c r="AQ714" s="17">
        <v>7.4362973939850904E-2</v>
      </c>
      <c r="AR714" s="17">
        <v>7.6919532535655505E-2</v>
      </c>
      <c r="AS714" s="17"/>
      <c r="AT714" s="17">
        <v>7.3227967047579903E-2</v>
      </c>
      <c r="AU714" s="17">
        <v>6.9161798711238995E-2</v>
      </c>
      <c r="AV714" s="17"/>
      <c r="AW714" s="17">
        <v>6.09351167204326E-2</v>
      </c>
      <c r="AX714" s="17">
        <v>6.8991318197852702E-2</v>
      </c>
      <c r="AY714" s="17">
        <v>9.2823536039392404E-2</v>
      </c>
      <c r="AZ714" s="17"/>
      <c r="BA714" s="17">
        <v>4.8028552115248098E-2</v>
      </c>
      <c r="BB714" s="17">
        <v>6.5278668721889602E-2</v>
      </c>
      <c r="BC714" s="17">
        <v>7.9754664940792794E-2</v>
      </c>
      <c r="BD714" s="17">
        <v>0.13273489761226601</v>
      </c>
      <c r="BE714" s="17">
        <v>0.128710996832375</v>
      </c>
      <c r="BF714" s="17"/>
      <c r="BG714" s="17">
        <v>7.9068036244505799E-2</v>
      </c>
      <c r="BH714" s="17">
        <v>7.27808813241025E-2</v>
      </c>
      <c r="BI714" s="17"/>
      <c r="BJ714" s="17">
        <v>8.17916886464823E-2</v>
      </c>
      <c r="BK714" s="17">
        <v>5.4332037790980899E-2</v>
      </c>
      <c r="BL714" s="17"/>
      <c r="BM714" s="17">
        <v>0.13449800742672199</v>
      </c>
      <c r="BN714" s="17">
        <v>5.1661170651111601E-2</v>
      </c>
      <c r="BO714" s="17">
        <v>5.5756056069023098E-2</v>
      </c>
      <c r="BP714" s="17">
        <v>7.6601763075146198E-2</v>
      </c>
      <c r="BQ714" s="17">
        <v>6.8124535707611997E-2</v>
      </c>
      <c r="BR714" s="17"/>
      <c r="BS714" s="17">
        <v>4.5595006012599699E-2</v>
      </c>
      <c r="BT714" s="17"/>
      <c r="BU714" s="17">
        <v>6.8633151947642204E-2</v>
      </c>
      <c r="BV714" s="17">
        <v>5.6391012129135901E-2</v>
      </c>
      <c r="BW714" s="17">
        <v>9.7072368016296207E-2</v>
      </c>
      <c r="BX714" s="17">
        <v>4.7306017794786798E-2</v>
      </c>
      <c r="BY714" s="17">
        <v>0.17692770911994901</v>
      </c>
      <c r="BZ714" s="17"/>
      <c r="CA714" s="17">
        <v>3.4172793583474997E-2</v>
      </c>
      <c r="CB714" s="17"/>
      <c r="CC714" s="17">
        <v>7.6764448207617395E-2</v>
      </c>
      <c r="CD714" s="17">
        <v>4.3050461641589301E-2</v>
      </c>
      <c r="CE714" s="17"/>
      <c r="CF714" s="17">
        <v>5.9318485795011498E-2</v>
      </c>
      <c r="CG714" s="17"/>
      <c r="CH714" s="17">
        <v>6.3179947203097997E-2</v>
      </c>
      <c r="CI714" s="17">
        <v>2.8268832120422201E-2</v>
      </c>
    </row>
    <row r="715" spans="2:87" x14ac:dyDescent="0.35"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  <c r="BA715" s="17"/>
      <c r="BB715" s="17"/>
      <c r="BC715" s="17"/>
      <c r="BD715" s="17"/>
      <c r="BE715" s="17"/>
      <c r="BF715" s="17"/>
      <c r="BG715" s="17"/>
      <c r="BH715" s="17"/>
      <c r="BI715" s="17"/>
      <c r="BJ715" s="17"/>
      <c r="BK715" s="17"/>
      <c r="BL715" s="17"/>
      <c r="BM715" s="17"/>
      <c r="BN715" s="17"/>
      <c r="BO715" s="17"/>
      <c r="BP715" s="17"/>
      <c r="BQ715" s="17"/>
      <c r="BR715" s="17"/>
      <c r="BS715" s="17"/>
      <c r="BT715" s="17"/>
      <c r="BU715" s="17"/>
      <c r="BV715" s="17"/>
      <c r="BW715" s="17"/>
      <c r="BX715" s="17"/>
      <c r="BY715" s="17"/>
      <c r="BZ715" s="17"/>
      <c r="CA715" s="17"/>
      <c r="CB715" s="17"/>
      <c r="CC715" s="17"/>
      <c r="CD715" s="17"/>
      <c r="CE715" s="17"/>
      <c r="CF715" s="17"/>
      <c r="CG715" s="17"/>
      <c r="CH715" s="17"/>
      <c r="CI715" s="17"/>
    </row>
    <row r="716" spans="2:87" x14ac:dyDescent="0.35">
      <c r="B716" s="6" t="s">
        <v>265</v>
      </c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  <c r="BA716" s="17"/>
      <c r="BB716" s="17"/>
      <c r="BC716" s="17"/>
      <c r="BD716" s="17"/>
      <c r="BE716" s="17"/>
      <c r="BF716" s="17"/>
      <c r="BG716" s="17"/>
      <c r="BH716" s="17"/>
      <c r="BI716" s="17"/>
      <c r="BJ716" s="17"/>
      <c r="BK716" s="17"/>
      <c r="BL716" s="17"/>
      <c r="BM716" s="17"/>
      <c r="BN716" s="17"/>
      <c r="BO716" s="17"/>
      <c r="BP716" s="17"/>
      <c r="BQ716" s="17"/>
      <c r="BR716" s="17"/>
      <c r="BS716" s="17"/>
      <c r="BT716" s="17"/>
      <c r="BU716" s="17"/>
      <c r="BV716" s="17"/>
      <c r="BW716" s="17"/>
      <c r="BX716" s="17"/>
      <c r="BY716" s="17"/>
      <c r="BZ716" s="17"/>
      <c r="CA716" s="17"/>
      <c r="CB716" s="17"/>
      <c r="CC716" s="17"/>
      <c r="CD716" s="17"/>
      <c r="CE716" s="17"/>
      <c r="CF716" s="17"/>
      <c r="CG716" s="17"/>
      <c r="CH716" s="17"/>
      <c r="CI716" s="17"/>
    </row>
    <row r="717" spans="2:87" x14ac:dyDescent="0.35">
      <c r="B717" s="24" t="s">
        <v>163</v>
      </c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  <c r="BA717" s="17"/>
      <c r="BB717" s="17"/>
      <c r="BC717" s="17"/>
      <c r="BD717" s="17"/>
      <c r="BE717" s="17"/>
      <c r="BF717" s="17"/>
      <c r="BG717" s="17"/>
      <c r="BH717" s="17"/>
      <c r="BI717" s="17"/>
      <c r="BJ717" s="17"/>
      <c r="BK717" s="17"/>
      <c r="BL717" s="17"/>
      <c r="BM717" s="17"/>
      <c r="BN717" s="17"/>
      <c r="BO717" s="17"/>
      <c r="BP717" s="17"/>
      <c r="BQ717" s="17"/>
      <c r="BR717" s="17"/>
      <c r="BS717" s="17"/>
      <c r="BT717" s="17"/>
      <c r="BU717" s="17"/>
      <c r="BV717" s="17"/>
      <c r="BW717" s="17"/>
      <c r="BX717" s="17"/>
      <c r="BY717" s="17"/>
      <c r="BZ717" s="17"/>
      <c r="CA717" s="17"/>
      <c r="CB717" s="17"/>
      <c r="CC717" s="17"/>
      <c r="CD717" s="17"/>
      <c r="CE717" s="17"/>
      <c r="CF717" s="17"/>
      <c r="CG717" s="17"/>
      <c r="CH717" s="17"/>
      <c r="CI717" s="17"/>
    </row>
    <row r="718" spans="2:87" x14ac:dyDescent="0.35">
      <c r="B718" t="s">
        <v>255</v>
      </c>
      <c r="C718" s="17">
        <v>0.26130908215140403</v>
      </c>
      <c r="D718" s="17">
        <v>0.25570229630074498</v>
      </c>
      <c r="E718" s="17">
        <v>0.26407821990196301</v>
      </c>
      <c r="F718" s="17"/>
      <c r="G718" s="17">
        <v>0.34400118246981998</v>
      </c>
      <c r="H718" s="17">
        <v>0.36784822107237097</v>
      </c>
      <c r="I718" s="17">
        <v>0.220630384542046</v>
      </c>
      <c r="J718" s="17">
        <v>0.23765119390684999</v>
      </c>
      <c r="K718" s="17">
        <v>0.201211027614558</v>
      </c>
      <c r="L718" s="17">
        <v>0.20719545613238299</v>
      </c>
      <c r="M718" s="17"/>
      <c r="N718" s="17">
        <v>0.30271069588757199</v>
      </c>
      <c r="O718" s="17">
        <v>0.242053678695554</v>
      </c>
      <c r="P718" s="17">
        <v>0.22383202498535301</v>
      </c>
      <c r="Q718" s="17">
        <v>0.27518908440513201</v>
      </c>
      <c r="R718" s="17"/>
      <c r="S718" s="17">
        <v>0.32163429968991503</v>
      </c>
      <c r="T718" s="17">
        <v>0.29944887441704698</v>
      </c>
      <c r="U718" s="17">
        <v>0.162778218113804</v>
      </c>
      <c r="V718" s="17">
        <v>0.22560035481874799</v>
      </c>
      <c r="W718" s="17">
        <v>0.20682857914133099</v>
      </c>
      <c r="X718" s="17">
        <v>0.19519109996893999</v>
      </c>
      <c r="Y718" s="17">
        <v>0.21475509009941701</v>
      </c>
      <c r="Z718" s="17">
        <v>0.259897002683531</v>
      </c>
      <c r="AA718" s="17">
        <v>0.304296934560017</v>
      </c>
      <c r="AB718" s="17">
        <v>0.27088328725535898</v>
      </c>
      <c r="AC718" s="17">
        <v>0.318028007300933</v>
      </c>
      <c r="AD718" s="17">
        <v>0.32050920044958298</v>
      </c>
      <c r="AE718" s="17"/>
      <c r="AF718" s="17">
        <v>0.258280598371527</v>
      </c>
      <c r="AG718" s="17">
        <v>0.2350674123598</v>
      </c>
      <c r="AH718" s="17">
        <v>0.26598697169644903</v>
      </c>
      <c r="AI718" s="17">
        <v>0.31700270657038798</v>
      </c>
      <c r="AJ718" s="17">
        <v>0.29554880880087497</v>
      </c>
      <c r="AK718" s="17"/>
      <c r="AL718" s="17">
        <v>0.223314001038906</v>
      </c>
      <c r="AM718" s="17">
        <v>0.25228900069448001</v>
      </c>
      <c r="AN718" s="17">
        <v>0.362604177019616</v>
      </c>
      <c r="AO718" s="17">
        <v>0.24587472927887899</v>
      </c>
      <c r="AP718" s="17"/>
      <c r="AQ718" s="17">
        <v>0.22222754789468399</v>
      </c>
      <c r="AR718" s="17">
        <v>0.31581389416089301</v>
      </c>
      <c r="AS718" s="17"/>
      <c r="AT718" s="17">
        <v>0.25970550982495</v>
      </c>
      <c r="AU718" s="17">
        <v>0.18931232680110099</v>
      </c>
      <c r="AV718" s="17"/>
      <c r="AW718" s="17">
        <v>0.22624090404571401</v>
      </c>
      <c r="AX718" s="17">
        <v>0.25029119667148902</v>
      </c>
      <c r="AY718" s="17">
        <v>0.30670419089615403</v>
      </c>
      <c r="AZ718" s="17"/>
      <c r="BA718" s="17">
        <v>0.34093998137335602</v>
      </c>
      <c r="BB718" s="17">
        <v>0.21599351870054601</v>
      </c>
      <c r="BC718" s="17">
        <v>0.24777549397522899</v>
      </c>
      <c r="BD718" s="17">
        <v>0.22398965957835601</v>
      </c>
      <c r="BE718" s="17">
        <v>0.27492354912283701</v>
      </c>
      <c r="BF718" s="17"/>
      <c r="BG718" s="17">
        <v>0.244225294758627</v>
      </c>
      <c r="BH718" s="17">
        <v>0.273753813869417</v>
      </c>
      <c r="BI718" s="17"/>
      <c r="BJ718" s="17">
        <v>0.26655449990382801</v>
      </c>
      <c r="BK718" s="17">
        <v>0.23706027609557501</v>
      </c>
      <c r="BL718" s="17"/>
      <c r="BM718" s="17">
        <v>0.221234838355995</v>
      </c>
      <c r="BN718" s="17">
        <v>0.191243377964117</v>
      </c>
      <c r="BO718" s="17">
        <v>0.34474330146376297</v>
      </c>
      <c r="BP718" s="17">
        <v>0.20169941880452399</v>
      </c>
      <c r="BQ718" s="17">
        <v>0.17871471954870499</v>
      </c>
      <c r="BR718" s="17"/>
      <c r="BS718" s="17">
        <v>0.23957270711963399</v>
      </c>
      <c r="BT718" s="17"/>
      <c r="BU718" s="17">
        <v>0.20267918249899</v>
      </c>
      <c r="BV718" s="17">
        <v>0.36627300864062101</v>
      </c>
      <c r="BW718" s="17">
        <v>0.25164333717296</v>
      </c>
      <c r="BX718" s="17">
        <v>0.18014962973822701</v>
      </c>
      <c r="BY718" s="17">
        <v>0.20486940627408501</v>
      </c>
      <c r="BZ718" s="17"/>
      <c r="CA718" s="17">
        <v>0.35128345987944598</v>
      </c>
      <c r="CB718" s="17"/>
      <c r="CC718" s="17">
        <v>0.27893906395284002</v>
      </c>
      <c r="CD718" s="17">
        <v>0.20942837491685101</v>
      </c>
      <c r="CE718" s="17"/>
      <c r="CF718" s="17">
        <v>0.25423281682245302</v>
      </c>
      <c r="CG718" s="17"/>
      <c r="CH718" s="17">
        <v>0.25217169493275499</v>
      </c>
      <c r="CI718" s="17">
        <v>0.345018456375491</v>
      </c>
    </row>
    <row r="719" spans="2:87" x14ac:dyDescent="0.35">
      <c r="B719" t="s">
        <v>256</v>
      </c>
      <c r="C719" s="17">
        <v>0.38784050909523599</v>
      </c>
      <c r="D719" s="17">
        <v>0.39275550048609698</v>
      </c>
      <c r="E719" s="17">
        <v>0.38361057796470399</v>
      </c>
      <c r="F719" s="17"/>
      <c r="G719" s="17">
        <v>0.37312049475103398</v>
      </c>
      <c r="H719" s="17">
        <v>0.35620214341819001</v>
      </c>
      <c r="I719" s="17">
        <v>0.32485529254838302</v>
      </c>
      <c r="J719" s="17">
        <v>0.35481786122457498</v>
      </c>
      <c r="K719" s="17">
        <v>0.42381473487098198</v>
      </c>
      <c r="L719" s="17">
        <v>0.48474050577396699</v>
      </c>
      <c r="M719" s="17"/>
      <c r="N719" s="17">
        <v>0.42049374825349201</v>
      </c>
      <c r="O719" s="17">
        <v>0.39825775239784</v>
      </c>
      <c r="P719" s="17">
        <v>0.38035491588977099</v>
      </c>
      <c r="Q719" s="17">
        <v>0.33969427549752301</v>
      </c>
      <c r="R719" s="17"/>
      <c r="S719" s="17">
        <v>0.31223118574292102</v>
      </c>
      <c r="T719" s="17">
        <v>0.378521340544069</v>
      </c>
      <c r="U719" s="17">
        <v>0.50893839026319199</v>
      </c>
      <c r="V719" s="17">
        <v>0.41447482638479499</v>
      </c>
      <c r="W719" s="17">
        <v>0.42630735425778898</v>
      </c>
      <c r="X719" s="17">
        <v>0.40074619159918901</v>
      </c>
      <c r="Y719" s="17">
        <v>0.37423866466533101</v>
      </c>
      <c r="Z719" s="17">
        <v>0.39801235890613401</v>
      </c>
      <c r="AA719" s="17">
        <v>0.37562276913382397</v>
      </c>
      <c r="AB719" s="17">
        <v>0.38861375723469299</v>
      </c>
      <c r="AC719" s="17">
        <v>0.34141231425909102</v>
      </c>
      <c r="AD719" s="17">
        <v>0.42295733943443098</v>
      </c>
      <c r="AE719" s="17"/>
      <c r="AF719" s="17">
        <v>0.39476037200630698</v>
      </c>
      <c r="AG719" s="17">
        <v>0.40584227405134599</v>
      </c>
      <c r="AH719" s="17">
        <v>0.380973993473122</v>
      </c>
      <c r="AI719" s="17">
        <v>0.35548539389282602</v>
      </c>
      <c r="AJ719" s="17">
        <v>0.42615300907454301</v>
      </c>
      <c r="AK719" s="17"/>
      <c r="AL719" s="17">
        <v>0.40246424812757597</v>
      </c>
      <c r="AM719" s="17">
        <v>0.40546379668131499</v>
      </c>
      <c r="AN719" s="17">
        <v>0.33005609754827098</v>
      </c>
      <c r="AO719" s="17">
        <v>0.36342632529068603</v>
      </c>
      <c r="AP719" s="17"/>
      <c r="AQ719" s="17">
        <v>0.39690030302761897</v>
      </c>
      <c r="AR719" s="17">
        <v>0.37520532538198897</v>
      </c>
      <c r="AS719" s="17"/>
      <c r="AT719" s="17">
        <v>0.37843082239123799</v>
      </c>
      <c r="AU719" s="17">
        <v>0.474977382939966</v>
      </c>
      <c r="AV719" s="17"/>
      <c r="AW719" s="17">
        <v>0.46932811033523802</v>
      </c>
      <c r="AX719" s="17">
        <v>0.36534191669212901</v>
      </c>
      <c r="AY719" s="17">
        <v>0.326001482935936</v>
      </c>
      <c r="AZ719" s="17"/>
      <c r="BA719" s="17">
        <v>0.32381523049451399</v>
      </c>
      <c r="BB719" s="17">
        <v>0.42806558733448802</v>
      </c>
      <c r="BC719" s="17">
        <v>0.41022415787661698</v>
      </c>
      <c r="BD719" s="17">
        <v>0.38847500483400099</v>
      </c>
      <c r="BE719" s="17">
        <v>0.33138077541765498</v>
      </c>
      <c r="BF719" s="17"/>
      <c r="BG719" s="17">
        <v>0.38246389483023702</v>
      </c>
      <c r="BH719" s="17">
        <v>0.39175711848288602</v>
      </c>
      <c r="BI719" s="17"/>
      <c r="BJ719" s="17">
        <v>0.36776324073523198</v>
      </c>
      <c r="BK719" s="17">
        <v>0.46149956122961799</v>
      </c>
      <c r="BL719" s="17"/>
      <c r="BM719" s="17">
        <v>0.34499440098522299</v>
      </c>
      <c r="BN719" s="17">
        <v>0.43143284634740398</v>
      </c>
      <c r="BO719" s="17">
        <v>0.35397391799754901</v>
      </c>
      <c r="BP719" s="17">
        <v>0.52073691851048698</v>
      </c>
      <c r="BQ719" s="17">
        <v>0.376849994897754</v>
      </c>
      <c r="BR719" s="17"/>
      <c r="BS719" s="17">
        <v>0.40807336425340901</v>
      </c>
      <c r="BT719" s="17"/>
      <c r="BU719" s="17">
        <v>0.424383439749419</v>
      </c>
      <c r="BV719" s="17">
        <v>0.36154226587485</v>
      </c>
      <c r="BW719" s="17">
        <v>0.39753521785608797</v>
      </c>
      <c r="BX719" s="17">
        <v>0.439107461069077</v>
      </c>
      <c r="BY719" s="17">
        <v>0.28768450039485199</v>
      </c>
      <c r="BZ719" s="17"/>
      <c r="CA719" s="17">
        <v>0.45722808355406802</v>
      </c>
      <c r="CB719" s="17"/>
      <c r="CC719" s="17">
        <v>0.40417797765604202</v>
      </c>
      <c r="CD719" s="17">
        <v>0.36773326013185298</v>
      </c>
      <c r="CE719" s="17"/>
      <c r="CF719" s="17">
        <v>0.43533374100858102</v>
      </c>
      <c r="CG719" s="17"/>
      <c r="CH719" s="17">
        <v>0.41608445470828098</v>
      </c>
      <c r="CI719" s="17">
        <v>0.37981030847630898</v>
      </c>
    </row>
    <row r="720" spans="2:87" x14ac:dyDescent="0.35">
      <c r="B720" t="s">
        <v>257</v>
      </c>
      <c r="C720" s="17">
        <v>0.26260500973463702</v>
      </c>
      <c r="D720" s="17">
        <v>0.28751957083367202</v>
      </c>
      <c r="E720" s="17">
        <v>0.24075572911676199</v>
      </c>
      <c r="F720" s="17"/>
      <c r="G720" s="17">
        <v>0.18424037116304101</v>
      </c>
      <c r="H720" s="17">
        <v>0.21536212443911101</v>
      </c>
      <c r="I720" s="17">
        <v>0.33149646624620299</v>
      </c>
      <c r="J720" s="17">
        <v>0.32957596443729198</v>
      </c>
      <c r="K720" s="17">
        <v>0.29665534924803799</v>
      </c>
      <c r="L720" s="17">
        <v>0.21957452985068601</v>
      </c>
      <c r="M720" s="17"/>
      <c r="N720" s="17">
        <v>0.21297960565920501</v>
      </c>
      <c r="O720" s="17">
        <v>0.26148264405219301</v>
      </c>
      <c r="P720" s="17">
        <v>0.30960275622885503</v>
      </c>
      <c r="Q720" s="17">
        <v>0.27750440269284199</v>
      </c>
      <c r="R720" s="17"/>
      <c r="S720" s="17">
        <v>0.272379729802526</v>
      </c>
      <c r="T720" s="17">
        <v>0.24007321877652801</v>
      </c>
      <c r="U720" s="17">
        <v>0.20565616032044801</v>
      </c>
      <c r="V720" s="17">
        <v>0.24112576220483001</v>
      </c>
      <c r="W720" s="17">
        <v>0.24351703466424099</v>
      </c>
      <c r="X720" s="17">
        <v>0.347121810849634</v>
      </c>
      <c r="Y720" s="17">
        <v>0.341528091903811</v>
      </c>
      <c r="Z720" s="17">
        <v>0.27392796788919899</v>
      </c>
      <c r="AA720" s="17">
        <v>0.25328578051244399</v>
      </c>
      <c r="AB720" s="17">
        <v>0.27149507035452197</v>
      </c>
      <c r="AC720" s="17">
        <v>0.24486811350229101</v>
      </c>
      <c r="AD720" s="17">
        <v>0.14740444833392399</v>
      </c>
      <c r="AE720" s="17"/>
      <c r="AF720" s="17">
        <v>0.21019146482832199</v>
      </c>
      <c r="AG720" s="17">
        <v>0.276906448055808</v>
      </c>
      <c r="AH720" s="17">
        <v>0.27289820104303902</v>
      </c>
      <c r="AI720" s="17">
        <v>0.27084116427646499</v>
      </c>
      <c r="AJ720" s="17">
        <v>0.205395456814599</v>
      </c>
      <c r="AK720" s="17"/>
      <c r="AL720" s="17">
        <v>0.25512203537120298</v>
      </c>
      <c r="AM720" s="17">
        <v>0.26325829236121301</v>
      </c>
      <c r="AN720" s="17">
        <v>0.25460229986856198</v>
      </c>
      <c r="AO720" s="17">
        <v>0.32912371725761802</v>
      </c>
      <c r="AP720" s="17"/>
      <c r="AQ720" s="17">
        <v>0.28748678566772701</v>
      </c>
      <c r="AR720" s="17">
        <v>0.227903799930877</v>
      </c>
      <c r="AS720" s="17"/>
      <c r="AT720" s="17">
        <v>0.28537993212618901</v>
      </c>
      <c r="AU720" s="17">
        <v>0.222595051041939</v>
      </c>
      <c r="AV720" s="17"/>
      <c r="AW720" s="17">
        <v>0.22427720906892201</v>
      </c>
      <c r="AX720" s="17">
        <v>0.30110680179312499</v>
      </c>
      <c r="AY720" s="17">
        <v>0.26773969692842498</v>
      </c>
      <c r="AZ720" s="17"/>
      <c r="BA720" s="17">
        <v>0.27857040910819098</v>
      </c>
      <c r="BB720" s="17">
        <v>0.27597196175921102</v>
      </c>
      <c r="BC720" s="17">
        <v>0.232022283000827</v>
      </c>
      <c r="BD720" s="17">
        <v>0.27314534478649299</v>
      </c>
      <c r="BE720" s="17">
        <v>0.29443520158924802</v>
      </c>
      <c r="BF720" s="17"/>
      <c r="BG720" s="17">
        <v>0.28133660025405899</v>
      </c>
      <c r="BH720" s="17">
        <v>0.248959931315758</v>
      </c>
      <c r="BI720" s="17"/>
      <c r="BJ720" s="17">
        <v>0.27519352479556702</v>
      </c>
      <c r="BK720" s="17">
        <v>0.219095138910499</v>
      </c>
      <c r="BL720" s="17"/>
      <c r="BM720" s="17">
        <v>0.31187030284272299</v>
      </c>
      <c r="BN720" s="17">
        <v>0.29460805641097998</v>
      </c>
      <c r="BO720" s="17">
        <v>0.226625349928157</v>
      </c>
      <c r="BP720" s="17">
        <v>0.16674280869923999</v>
      </c>
      <c r="BQ720" s="17">
        <v>0.38444519606181399</v>
      </c>
      <c r="BR720" s="17"/>
      <c r="BS720" s="17">
        <v>0.29446107846470299</v>
      </c>
      <c r="BT720" s="17"/>
      <c r="BU720" s="17">
        <v>0.29650605723189899</v>
      </c>
      <c r="BV720" s="17">
        <v>0.21746933421361</v>
      </c>
      <c r="BW720" s="17">
        <v>0.24842565608506201</v>
      </c>
      <c r="BX720" s="17">
        <v>0.32449237375196399</v>
      </c>
      <c r="BY720" s="17">
        <v>0.30377959471780402</v>
      </c>
      <c r="BZ720" s="17"/>
      <c r="CA720" s="17">
        <v>0.14063185093733499</v>
      </c>
      <c r="CB720" s="17"/>
      <c r="CC720" s="17">
        <v>0.23152876860596899</v>
      </c>
      <c r="CD720" s="17">
        <v>0.36458368717670803</v>
      </c>
      <c r="CE720" s="17"/>
      <c r="CF720" s="17">
        <v>0.22297168866731901</v>
      </c>
      <c r="CG720" s="17"/>
      <c r="CH720" s="17">
        <v>0.246252875382936</v>
      </c>
      <c r="CI720" s="17">
        <v>0.25381603328462199</v>
      </c>
    </row>
    <row r="721" spans="2:87" x14ac:dyDescent="0.35">
      <c r="B721" t="s">
        <v>161</v>
      </c>
      <c r="C721" s="17">
        <v>8.8245399018723095E-2</v>
      </c>
      <c r="D721" s="17">
        <v>6.4022632379485703E-2</v>
      </c>
      <c r="E721" s="17">
        <v>0.111555473016571</v>
      </c>
      <c r="F721" s="17"/>
      <c r="G721" s="17">
        <v>9.8637951616105099E-2</v>
      </c>
      <c r="H721" s="17">
        <v>6.0587511070328198E-2</v>
      </c>
      <c r="I721" s="17">
        <v>0.12301785666336799</v>
      </c>
      <c r="J721" s="17">
        <v>7.7954980431282697E-2</v>
      </c>
      <c r="K721" s="17">
        <v>7.8318888266421596E-2</v>
      </c>
      <c r="L721" s="17">
        <v>8.8489508242963894E-2</v>
      </c>
      <c r="M721" s="17"/>
      <c r="N721" s="17">
        <v>6.38159501997312E-2</v>
      </c>
      <c r="O721" s="17">
        <v>9.8205924854413207E-2</v>
      </c>
      <c r="P721" s="17">
        <v>8.6210302896020899E-2</v>
      </c>
      <c r="Q721" s="17">
        <v>0.107612237404503</v>
      </c>
      <c r="R721" s="17"/>
      <c r="S721" s="17">
        <v>9.3754784764637694E-2</v>
      </c>
      <c r="T721" s="17">
        <v>8.1956566262355507E-2</v>
      </c>
      <c r="U721" s="17">
        <v>0.122627231302556</v>
      </c>
      <c r="V721" s="17">
        <v>0.118799056591627</v>
      </c>
      <c r="W721" s="17">
        <v>0.123347031936639</v>
      </c>
      <c r="X721" s="17">
        <v>5.6940897582236201E-2</v>
      </c>
      <c r="Y721" s="17">
        <v>6.9478153331441694E-2</v>
      </c>
      <c r="Z721" s="17">
        <v>6.8162670521135796E-2</v>
      </c>
      <c r="AA721" s="17">
        <v>6.6794515793715703E-2</v>
      </c>
      <c r="AB721" s="17">
        <v>6.9007885155425497E-2</v>
      </c>
      <c r="AC721" s="17">
        <v>9.5691564937684395E-2</v>
      </c>
      <c r="AD721" s="17">
        <v>0.109129011782061</v>
      </c>
      <c r="AE721" s="17"/>
      <c r="AF721" s="17">
        <v>0.136767564793845</v>
      </c>
      <c r="AG721" s="17">
        <v>8.2183865533045894E-2</v>
      </c>
      <c r="AH721" s="17">
        <v>8.0140833787389495E-2</v>
      </c>
      <c r="AI721" s="17">
        <v>5.6670735260320702E-2</v>
      </c>
      <c r="AJ721" s="17">
        <v>7.2902725309981903E-2</v>
      </c>
      <c r="AK721" s="17"/>
      <c r="AL721" s="17">
        <v>0.119099715462316</v>
      </c>
      <c r="AM721" s="17">
        <v>7.8988910262992498E-2</v>
      </c>
      <c r="AN721" s="17">
        <v>5.27374255635518E-2</v>
      </c>
      <c r="AO721" s="17">
        <v>6.1575228172817201E-2</v>
      </c>
      <c r="AP721" s="17"/>
      <c r="AQ721" s="17">
        <v>9.3385363409970196E-2</v>
      </c>
      <c r="AR721" s="17">
        <v>8.1076980526242307E-2</v>
      </c>
      <c r="AS721" s="17"/>
      <c r="AT721" s="17">
        <v>7.6483735657623397E-2</v>
      </c>
      <c r="AU721" s="17">
        <v>0.113115239216994</v>
      </c>
      <c r="AV721" s="17"/>
      <c r="AW721" s="17">
        <v>8.0153776550125497E-2</v>
      </c>
      <c r="AX721" s="17">
        <v>8.3260084843256796E-2</v>
      </c>
      <c r="AY721" s="17">
        <v>9.9554629239485298E-2</v>
      </c>
      <c r="AZ721" s="17"/>
      <c r="BA721" s="17">
        <v>5.6674379023938799E-2</v>
      </c>
      <c r="BB721" s="17">
        <v>7.9968932205754101E-2</v>
      </c>
      <c r="BC721" s="17">
        <v>0.109978065147328</v>
      </c>
      <c r="BD721" s="17">
        <v>0.114389990801151</v>
      </c>
      <c r="BE721" s="17">
        <v>9.9260473870260005E-2</v>
      </c>
      <c r="BF721" s="17"/>
      <c r="BG721" s="17">
        <v>9.1974210157077393E-2</v>
      </c>
      <c r="BH721" s="17">
        <v>8.5529136331938399E-2</v>
      </c>
      <c r="BI721" s="17"/>
      <c r="BJ721" s="17">
        <v>9.0488734565373499E-2</v>
      </c>
      <c r="BK721" s="17">
        <v>8.2345023764308301E-2</v>
      </c>
      <c r="BL721" s="17"/>
      <c r="BM721" s="17">
        <v>0.121900457816059</v>
      </c>
      <c r="BN721" s="17">
        <v>8.27157192774991E-2</v>
      </c>
      <c r="BO721" s="17">
        <v>7.4657430610531705E-2</v>
      </c>
      <c r="BP721" s="17">
        <v>0.11082085398574899</v>
      </c>
      <c r="BQ721" s="17">
        <v>5.9990089491726697E-2</v>
      </c>
      <c r="BR721" s="17"/>
      <c r="BS721" s="17">
        <v>5.78928501622539E-2</v>
      </c>
      <c r="BT721" s="17"/>
      <c r="BU721" s="17">
        <v>7.6431320519691801E-2</v>
      </c>
      <c r="BV721" s="17">
        <v>5.4715391270918998E-2</v>
      </c>
      <c r="BW721" s="17">
        <v>0.10239578888589</v>
      </c>
      <c r="BX721" s="17">
        <v>5.6250535440731497E-2</v>
      </c>
      <c r="BY721" s="17">
        <v>0.203666498613259</v>
      </c>
      <c r="BZ721" s="17"/>
      <c r="CA721" s="17">
        <v>5.0856605629151203E-2</v>
      </c>
      <c r="CB721" s="17"/>
      <c r="CC721" s="17">
        <v>8.5354189785148998E-2</v>
      </c>
      <c r="CD721" s="17">
        <v>5.8254677774587899E-2</v>
      </c>
      <c r="CE721" s="17"/>
      <c r="CF721" s="17">
        <v>8.7461753501647296E-2</v>
      </c>
      <c r="CG721" s="17"/>
      <c r="CH721" s="17">
        <v>8.5490974976028394E-2</v>
      </c>
      <c r="CI721" s="17">
        <v>2.1355201863577901E-2</v>
      </c>
    </row>
    <row r="722" spans="2:87" x14ac:dyDescent="0.35"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  <c r="BA722" s="17"/>
      <c r="BB722" s="17"/>
      <c r="BC722" s="17"/>
      <c r="BD722" s="17"/>
      <c r="BE722" s="17"/>
      <c r="BF722" s="17"/>
      <c r="BG722" s="17"/>
      <c r="BH722" s="17"/>
      <c r="BI722" s="17"/>
      <c r="BJ722" s="17"/>
      <c r="BK722" s="17"/>
      <c r="BL722" s="17"/>
      <c r="BM722" s="17"/>
      <c r="BN722" s="17"/>
      <c r="BO722" s="17"/>
      <c r="BP722" s="17"/>
      <c r="BQ722" s="17"/>
      <c r="BR722" s="17"/>
      <c r="BS722" s="17"/>
      <c r="BT722" s="17"/>
      <c r="BU722" s="17"/>
      <c r="BV722" s="17"/>
      <c r="BW722" s="17"/>
      <c r="BX722" s="17"/>
      <c r="BY722" s="17"/>
      <c r="BZ722" s="17"/>
      <c r="CA722" s="17"/>
      <c r="CB722" s="17"/>
      <c r="CC722" s="17"/>
      <c r="CD722" s="17"/>
      <c r="CE722" s="17"/>
      <c r="CF722" s="17"/>
      <c r="CG722" s="17"/>
      <c r="CH722" s="17"/>
      <c r="CI722" s="17"/>
    </row>
    <row r="723" spans="2:87" x14ac:dyDescent="0.35">
      <c r="B723" s="6" t="s">
        <v>266</v>
      </c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  <c r="BA723" s="17"/>
      <c r="BB723" s="17"/>
      <c r="BC723" s="17"/>
      <c r="BD723" s="17"/>
      <c r="BE723" s="17"/>
      <c r="BF723" s="17"/>
      <c r="BG723" s="17"/>
      <c r="BH723" s="17"/>
      <c r="BI723" s="17"/>
      <c r="BJ723" s="17"/>
      <c r="BK723" s="17"/>
      <c r="BL723" s="17"/>
      <c r="BM723" s="17"/>
      <c r="BN723" s="17"/>
      <c r="BO723" s="17"/>
      <c r="BP723" s="17"/>
      <c r="BQ723" s="17"/>
      <c r="BR723" s="17"/>
      <c r="BS723" s="17"/>
      <c r="BT723" s="17"/>
      <c r="BU723" s="17"/>
      <c r="BV723" s="17"/>
      <c r="BW723" s="17"/>
      <c r="BX723" s="17"/>
      <c r="BY723" s="17"/>
      <c r="BZ723" s="17"/>
      <c r="CA723" s="17"/>
      <c r="CB723" s="17"/>
      <c r="CC723" s="17"/>
      <c r="CD723" s="17"/>
      <c r="CE723" s="17"/>
      <c r="CF723" s="17"/>
      <c r="CG723" s="17"/>
      <c r="CH723" s="17"/>
      <c r="CI723" s="17"/>
    </row>
    <row r="724" spans="2:87" x14ac:dyDescent="0.35">
      <c r="B724" s="24" t="s">
        <v>163</v>
      </c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W724" s="17"/>
      <c r="AX724" s="17"/>
      <c r="AY724" s="17"/>
      <c r="AZ724" s="17"/>
      <c r="BA724" s="17"/>
      <c r="BB724" s="17"/>
      <c r="BC724" s="17"/>
      <c r="BD724" s="17"/>
      <c r="BE724" s="17"/>
      <c r="BF724" s="17"/>
      <c r="BG724" s="17"/>
      <c r="BH724" s="17"/>
      <c r="BI724" s="17"/>
      <c r="BJ724" s="17"/>
      <c r="BK724" s="17"/>
      <c r="BL724" s="17"/>
      <c r="BM724" s="17"/>
      <c r="BN724" s="17"/>
      <c r="BO724" s="17"/>
      <c r="BP724" s="17"/>
      <c r="BQ724" s="17"/>
      <c r="BR724" s="17"/>
      <c r="BS724" s="17"/>
      <c r="BT724" s="17"/>
      <c r="BU724" s="17"/>
      <c r="BV724" s="17"/>
      <c r="BW724" s="17"/>
      <c r="BX724" s="17"/>
      <c r="BY724" s="17"/>
      <c r="BZ724" s="17"/>
      <c r="CA724" s="17"/>
      <c r="CB724" s="17"/>
      <c r="CC724" s="17"/>
      <c r="CD724" s="17"/>
      <c r="CE724" s="17"/>
      <c r="CF724" s="17"/>
      <c r="CG724" s="17"/>
      <c r="CH724" s="17"/>
      <c r="CI724" s="17"/>
    </row>
    <row r="725" spans="2:87" x14ac:dyDescent="0.35">
      <c r="B725" t="s">
        <v>255</v>
      </c>
      <c r="C725" s="17">
        <v>0.131123567105279</v>
      </c>
      <c r="D725" s="17">
        <v>0.133068892010168</v>
      </c>
      <c r="E725" s="17">
        <v>0.12797769279780899</v>
      </c>
      <c r="F725" s="17"/>
      <c r="G725" s="17">
        <v>0.29689343442883898</v>
      </c>
      <c r="H725" s="17">
        <v>0.15909373261314499</v>
      </c>
      <c r="I725" s="17">
        <v>9.9091510918684705E-2</v>
      </c>
      <c r="J725" s="17">
        <v>0.111790350579894</v>
      </c>
      <c r="K725" s="17">
        <v>5.7913574742573803E-2</v>
      </c>
      <c r="L725" s="17">
        <v>7.5152879445748194E-2</v>
      </c>
      <c r="M725" s="17"/>
      <c r="N725" s="17">
        <v>0.14591428842530299</v>
      </c>
      <c r="O725" s="17">
        <v>0.14798830572909</v>
      </c>
      <c r="P725" s="17">
        <v>0.14994416992313001</v>
      </c>
      <c r="Q725" s="17">
        <v>7.9574304407082894E-2</v>
      </c>
      <c r="R725" s="17"/>
      <c r="S725" s="17">
        <v>0.19029337844621</v>
      </c>
      <c r="T725" s="17">
        <v>9.5847877536483703E-2</v>
      </c>
      <c r="U725" s="17">
        <v>0.104696561394424</v>
      </c>
      <c r="V725" s="17">
        <v>0.105897962849008</v>
      </c>
      <c r="W725" s="17">
        <v>7.5343657627560401E-2</v>
      </c>
      <c r="X725" s="17">
        <v>0.13381109902879901</v>
      </c>
      <c r="Y725" s="17">
        <v>0.116714404794139</v>
      </c>
      <c r="Z725" s="17">
        <v>0.14423514262970399</v>
      </c>
      <c r="AA725" s="17">
        <v>0.164890000259415</v>
      </c>
      <c r="AB725" s="17">
        <v>0.13343808393222101</v>
      </c>
      <c r="AC725" s="17">
        <v>0.128719772968686</v>
      </c>
      <c r="AD725" s="17">
        <v>0.16142930145262499</v>
      </c>
      <c r="AE725" s="17"/>
      <c r="AF725" s="17">
        <v>9.1362450037461004E-2</v>
      </c>
      <c r="AG725" s="17">
        <v>0.135713130157018</v>
      </c>
      <c r="AH725" s="17">
        <v>9.7449391065562704E-2</v>
      </c>
      <c r="AI725" s="17">
        <v>0.15064657743941001</v>
      </c>
      <c r="AJ725" s="17">
        <v>0.20409897088349799</v>
      </c>
      <c r="AK725" s="17"/>
      <c r="AL725" s="17">
        <v>0.113132600111309</v>
      </c>
      <c r="AM725" s="17">
        <v>0.128875440985387</v>
      </c>
      <c r="AN725" s="17">
        <v>0.182088768442212</v>
      </c>
      <c r="AO725" s="17">
        <v>0.102274392508823</v>
      </c>
      <c r="AP725" s="17"/>
      <c r="AQ725" s="17">
        <v>0.107486904648237</v>
      </c>
      <c r="AR725" s="17">
        <v>0.164088287356285</v>
      </c>
      <c r="AS725" s="17"/>
      <c r="AT725" s="17">
        <v>0.13267319187929699</v>
      </c>
      <c r="AU725" s="17">
        <v>8.9512321607230799E-2</v>
      </c>
      <c r="AV725" s="17"/>
      <c r="AW725" s="17">
        <v>0.132464327922592</v>
      </c>
      <c r="AX725" s="17">
        <v>0.117434435474719</v>
      </c>
      <c r="AY725" s="17">
        <v>0.135846225062457</v>
      </c>
      <c r="AZ725" s="17"/>
      <c r="BA725" s="17">
        <v>0.20390159288019599</v>
      </c>
      <c r="BB725" s="17">
        <v>0.12121810681136901</v>
      </c>
      <c r="BC725" s="17">
        <v>0.10391876805649</v>
      </c>
      <c r="BD725" s="17">
        <v>7.5055503872055104E-2</v>
      </c>
      <c r="BE725" s="17">
        <v>0.110992312023365</v>
      </c>
      <c r="BF725" s="17"/>
      <c r="BG725" s="17">
        <v>0.14101622172203601</v>
      </c>
      <c r="BH725" s="17">
        <v>0.123917235754155</v>
      </c>
      <c r="BI725" s="17"/>
      <c r="BJ725" s="17">
        <v>0.14409679043234599</v>
      </c>
      <c r="BK725" s="17">
        <v>8.7526281955386906E-2</v>
      </c>
      <c r="BL725" s="17"/>
      <c r="BM725" s="17">
        <v>0.106643099999323</v>
      </c>
      <c r="BN725" s="17">
        <v>9.3002810379559597E-2</v>
      </c>
      <c r="BO725" s="17">
        <v>0.17902201155724201</v>
      </c>
      <c r="BP725" s="17">
        <v>0.14004558413732199</v>
      </c>
      <c r="BQ725" s="17">
        <v>7.1526908741587195E-2</v>
      </c>
      <c r="BR725" s="17"/>
      <c r="BS725" s="17">
        <v>0.13140700702855601</v>
      </c>
      <c r="BT725" s="17"/>
      <c r="BU725" s="17">
        <v>0.143543521466659</v>
      </c>
      <c r="BV725" s="17">
        <v>0.211227641404441</v>
      </c>
      <c r="BW725" s="17">
        <v>8.7494633858031495E-2</v>
      </c>
      <c r="BX725" s="17">
        <v>7.5984639801085899E-2</v>
      </c>
      <c r="BY725" s="17">
        <v>7.50446415269896E-2</v>
      </c>
      <c r="BZ725" s="17"/>
      <c r="CA725" s="17">
        <v>0.21398314173001301</v>
      </c>
      <c r="CB725" s="17"/>
      <c r="CC725" s="17">
        <v>0.131984482342515</v>
      </c>
      <c r="CD725" s="17">
        <v>0.13984055577436699</v>
      </c>
      <c r="CE725" s="17"/>
      <c r="CF725" s="17">
        <v>8.9920780885100901E-2</v>
      </c>
      <c r="CG725" s="17"/>
      <c r="CH725" s="17">
        <v>0.123221257574942</v>
      </c>
      <c r="CI725" s="17">
        <v>0.17498446685893501</v>
      </c>
    </row>
    <row r="726" spans="2:87" x14ac:dyDescent="0.35">
      <c r="B726" t="s">
        <v>256</v>
      </c>
      <c r="C726" s="17">
        <v>0.33042524978787802</v>
      </c>
      <c r="D726" s="17">
        <v>0.37208557140397802</v>
      </c>
      <c r="E726" s="17">
        <v>0.29129458758201898</v>
      </c>
      <c r="F726" s="17"/>
      <c r="G726" s="17">
        <v>0.40870264561637398</v>
      </c>
      <c r="H726" s="17">
        <v>0.38542379483017902</v>
      </c>
      <c r="I726" s="17">
        <v>0.31895218085674698</v>
      </c>
      <c r="J726" s="17">
        <v>0.30672695308027298</v>
      </c>
      <c r="K726" s="17">
        <v>0.28790023602682302</v>
      </c>
      <c r="L726" s="17">
        <v>0.28437530984214998</v>
      </c>
      <c r="M726" s="17"/>
      <c r="N726" s="17">
        <v>0.36891410856463103</v>
      </c>
      <c r="O726" s="17">
        <v>0.301103358998632</v>
      </c>
      <c r="P726" s="17">
        <v>0.28913797673874603</v>
      </c>
      <c r="Q726" s="17">
        <v>0.35572880192928702</v>
      </c>
      <c r="R726" s="17"/>
      <c r="S726" s="17">
        <v>0.36954499725613499</v>
      </c>
      <c r="T726" s="17">
        <v>0.34338504824060301</v>
      </c>
      <c r="U726" s="17">
        <v>0.27126006517607698</v>
      </c>
      <c r="V726" s="17">
        <v>0.33032982056542198</v>
      </c>
      <c r="W726" s="17">
        <v>0.41086282421857301</v>
      </c>
      <c r="X726" s="17">
        <v>0.35986525464344499</v>
      </c>
      <c r="Y726" s="17">
        <v>0.23699470909666401</v>
      </c>
      <c r="Z726" s="17">
        <v>0.30810619316238003</v>
      </c>
      <c r="AA726" s="17">
        <v>0.34094456497446002</v>
      </c>
      <c r="AB726" s="17">
        <v>0.35278095005080001</v>
      </c>
      <c r="AC726" s="17">
        <v>0.23694139507547499</v>
      </c>
      <c r="AD726" s="17">
        <v>0.30999099285664899</v>
      </c>
      <c r="AE726" s="17"/>
      <c r="AF726" s="17">
        <v>0.35591960622437102</v>
      </c>
      <c r="AG726" s="17">
        <v>0.33460644185642002</v>
      </c>
      <c r="AH726" s="17">
        <v>0.31590993958942598</v>
      </c>
      <c r="AI726" s="17">
        <v>0.363753563526588</v>
      </c>
      <c r="AJ726" s="17">
        <v>0.32986518207631499</v>
      </c>
      <c r="AK726" s="17"/>
      <c r="AL726" s="17">
        <v>0.30461616362671801</v>
      </c>
      <c r="AM726" s="17">
        <v>0.32457715248206098</v>
      </c>
      <c r="AN726" s="17">
        <v>0.33494008922455598</v>
      </c>
      <c r="AO726" s="17">
        <v>0.51264688339041298</v>
      </c>
      <c r="AP726" s="17"/>
      <c r="AQ726" s="17">
        <v>0.30463141325922899</v>
      </c>
      <c r="AR726" s="17">
        <v>0.36639845907292001</v>
      </c>
      <c r="AS726" s="17"/>
      <c r="AT726" s="17">
        <v>0.32702551925039602</v>
      </c>
      <c r="AU726" s="17">
        <v>0.29272959359642298</v>
      </c>
      <c r="AV726" s="17"/>
      <c r="AW726" s="17">
        <v>0.28394338616841203</v>
      </c>
      <c r="AX726" s="17">
        <v>0.328055056760443</v>
      </c>
      <c r="AY726" s="17">
        <v>0.36485297113128601</v>
      </c>
      <c r="AZ726" s="17"/>
      <c r="BA726" s="17">
        <v>0.34959594149050999</v>
      </c>
      <c r="BB726" s="17">
        <v>0.31368483283087001</v>
      </c>
      <c r="BC726" s="17">
        <v>0.33280500780648697</v>
      </c>
      <c r="BD726" s="17">
        <v>0.34985792440020202</v>
      </c>
      <c r="BE726" s="17">
        <v>0.282863339397386</v>
      </c>
      <c r="BF726" s="17"/>
      <c r="BG726" s="17">
        <v>0.321125008704713</v>
      </c>
      <c r="BH726" s="17">
        <v>0.33720003587786401</v>
      </c>
      <c r="BI726" s="17"/>
      <c r="BJ726" s="17">
        <v>0.33344389054768803</v>
      </c>
      <c r="BK726" s="17">
        <v>0.31594911110295099</v>
      </c>
      <c r="BL726" s="17"/>
      <c r="BM726" s="17">
        <v>0.30684623635255198</v>
      </c>
      <c r="BN726" s="17">
        <v>0.26016509238903701</v>
      </c>
      <c r="BO726" s="17">
        <v>0.36825852876943499</v>
      </c>
      <c r="BP726" s="17">
        <v>0.34210012687946501</v>
      </c>
      <c r="BQ726" s="17">
        <v>0.30804135285155798</v>
      </c>
      <c r="BR726" s="17"/>
      <c r="BS726" s="17">
        <v>0.28519169887283202</v>
      </c>
      <c r="BT726" s="17"/>
      <c r="BU726" s="17">
        <v>0.26936230474350198</v>
      </c>
      <c r="BV726" s="17">
        <v>0.408068533590142</v>
      </c>
      <c r="BW726" s="17">
        <v>0.37264337592609897</v>
      </c>
      <c r="BX726" s="17">
        <v>0.29976942126563999</v>
      </c>
      <c r="BY726" s="17">
        <v>0.27229230358064099</v>
      </c>
      <c r="BZ726" s="17"/>
      <c r="CA726" s="17">
        <v>0.32938082097124799</v>
      </c>
      <c r="CB726" s="17"/>
      <c r="CC726" s="17">
        <v>0.34754895097984101</v>
      </c>
      <c r="CD726" s="17">
        <v>0.28211373619126201</v>
      </c>
      <c r="CE726" s="17"/>
      <c r="CF726" s="17">
        <v>0.32234344940558401</v>
      </c>
      <c r="CG726" s="17"/>
      <c r="CH726" s="17">
        <v>0.31229531497287599</v>
      </c>
      <c r="CI726" s="17">
        <v>0.47175626982442198</v>
      </c>
    </row>
    <row r="727" spans="2:87" x14ac:dyDescent="0.35">
      <c r="B727" t="s">
        <v>257</v>
      </c>
      <c r="C727" s="17">
        <v>0.43028617009986803</v>
      </c>
      <c r="D727" s="17">
        <v>0.423186635856168</v>
      </c>
      <c r="E727" s="17">
        <v>0.43758153253370302</v>
      </c>
      <c r="F727" s="17"/>
      <c r="G727" s="17">
        <v>0.206464068552668</v>
      </c>
      <c r="H727" s="17">
        <v>0.37030610852941798</v>
      </c>
      <c r="I727" s="17">
        <v>0.47654236349684198</v>
      </c>
      <c r="J727" s="17">
        <v>0.46875507908200198</v>
      </c>
      <c r="K727" s="17">
        <v>0.53088699847918397</v>
      </c>
      <c r="L727" s="17">
        <v>0.50962959328673896</v>
      </c>
      <c r="M727" s="17"/>
      <c r="N727" s="17">
        <v>0.43105334287094998</v>
      </c>
      <c r="O727" s="17">
        <v>0.43372209096840197</v>
      </c>
      <c r="P727" s="17">
        <v>0.43879075588976102</v>
      </c>
      <c r="Q727" s="17">
        <v>0.41807735684074598</v>
      </c>
      <c r="R727" s="17"/>
      <c r="S727" s="17">
        <v>0.34530612730204302</v>
      </c>
      <c r="T727" s="17">
        <v>0.47693991530917801</v>
      </c>
      <c r="U727" s="17">
        <v>0.48871430685616901</v>
      </c>
      <c r="V727" s="17">
        <v>0.41996962034941498</v>
      </c>
      <c r="W727" s="17">
        <v>0.41221300746438699</v>
      </c>
      <c r="X727" s="17">
        <v>0.41549020606840498</v>
      </c>
      <c r="Y727" s="17">
        <v>0.51301307379289096</v>
      </c>
      <c r="Z727" s="17">
        <v>0.434654337678261</v>
      </c>
      <c r="AA727" s="17">
        <v>0.41671449977360697</v>
      </c>
      <c r="AB727" s="17">
        <v>0.40175688536726401</v>
      </c>
      <c r="AC727" s="17">
        <v>0.50611807868639702</v>
      </c>
      <c r="AD727" s="17">
        <v>0.37463343134272997</v>
      </c>
      <c r="AE727" s="17"/>
      <c r="AF727" s="17">
        <v>0.38858980648758401</v>
      </c>
      <c r="AG727" s="17">
        <v>0.42050719820788102</v>
      </c>
      <c r="AH727" s="17">
        <v>0.49151711622874</v>
      </c>
      <c r="AI727" s="17">
        <v>0.42940689556220102</v>
      </c>
      <c r="AJ727" s="17">
        <v>0.40776195735653598</v>
      </c>
      <c r="AK727" s="17"/>
      <c r="AL727" s="17">
        <v>0.43497901867217098</v>
      </c>
      <c r="AM727" s="17">
        <v>0.45424512753066298</v>
      </c>
      <c r="AN727" s="17">
        <v>0.40271567505814498</v>
      </c>
      <c r="AO727" s="17">
        <v>0.336967125648029</v>
      </c>
      <c r="AP727" s="17"/>
      <c r="AQ727" s="17">
        <v>0.46570586845405099</v>
      </c>
      <c r="AR727" s="17">
        <v>0.38088831413172403</v>
      </c>
      <c r="AS727" s="17"/>
      <c r="AT727" s="17">
        <v>0.45236603371341599</v>
      </c>
      <c r="AU727" s="17">
        <v>0.45854100986662699</v>
      </c>
      <c r="AV727" s="17"/>
      <c r="AW727" s="17">
        <v>0.48057471175574601</v>
      </c>
      <c r="AX727" s="17">
        <v>0.47131128105706299</v>
      </c>
      <c r="AY727" s="17">
        <v>0.37017682178850703</v>
      </c>
      <c r="AZ727" s="17"/>
      <c r="BA727" s="17">
        <v>0.38330060096515201</v>
      </c>
      <c r="BB727" s="17">
        <v>0.45136937260336601</v>
      </c>
      <c r="BC727" s="17">
        <v>0.44257879512173198</v>
      </c>
      <c r="BD727" s="17">
        <v>0.42322632117488501</v>
      </c>
      <c r="BE727" s="17">
        <v>0.468989822210024</v>
      </c>
      <c r="BF727" s="17"/>
      <c r="BG727" s="17">
        <v>0.42682142437259502</v>
      </c>
      <c r="BH727" s="17">
        <v>0.43281007361468699</v>
      </c>
      <c r="BI727" s="17"/>
      <c r="BJ727" s="17">
        <v>0.41715687463686102</v>
      </c>
      <c r="BK727" s="17">
        <v>0.47531399201281699</v>
      </c>
      <c r="BL727" s="17"/>
      <c r="BM727" s="17">
        <v>0.42801518854475501</v>
      </c>
      <c r="BN727" s="17">
        <v>0.586468864770464</v>
      </c>
      <c r="BO727" s="17">
        <v>0.35632814649514399</v>
      </c>
      <c r="BP727" s="17">
        <v>0.37607112911724599</v>
      </c>
      <c r="BQ727" s="17">
        <v>0.53913303361624199</v>
      </c>
      <c r="BR727" s="17"/>
      <c r="BS727" s="17">
        <v>0.50138823331200499</v>
      </c>
      <c r="BT727" s="17"/>
      <c r="BU727" s="17">
        <v>0.53326468682642603</v>
      </c>
      <c r="BV727" s="17">
        <v>0.31775100714839399</v>
      </c>
      <c r="BW727" s="17">
        <v>0.38536491131782902</v>
      </c>
      <c r="BX727" s="17">
        <v>0.54364406409886301</v>
      </c>
      <c r="BY727" s="17">
        <v>0.41517025453033801</v>
      </c>
      <c r="BZ727" s="17"/>
      <c r="CA727" s="17">
        <v>0.36164958691703503</v>
      </c>
      <c r="CB727" s="17"/>
      <c r="CC727" s="17">
        <v>0.41101089154217002</v>
      </c>
      <c r="CD727" s="17">
        <v>0.50562788178846496</v>
      </c>
      <c r="CE727" s="17"/>
      <c r="CF727" s="17">
        <v>0.47384157284024903</v>
      </c>
      <c r="CG727" s="17"/>
      <c r="CH727" s="17">
        <v>0.44985766051855502</v>
      </c>
      <c r="CI727" s="17">
        <v>0.31750115000526302</v>
      </c>
    </row>
    <row r="728" spans="2:87" x14ac:dyDescent="0.35">
      <c r="B728" t="s">
        <v>161</v>
      </c>
      <c r="C728" s="17">
        <v>0.108165013006974</v>
      </c>
      <c r="D728" s="17">
        <v>7.1658900729684893E-2</v>
      </c>
      <c r="E728" s="17">
        <v>0.14314618708646901</v>
      </c>
      <c r="F728" s="17"/>
      <c r="G728" s="17">
        <v>8.7939851402119101E-2</v>
      </c>
      <c r="H728" s="17">
        <v>8.5176364027257603E-2</v>
      </c>
      <c r="I728" s="17">
        <v>0.105413944727726</v>
      </c>
      <c r="J728" s="17">
        <v>0.11272761725783099</v>
      </c>
      <c r="K728" s="17">
        <v>0.123299190751419</v>
      </c>
      <c r="L728" s="17">
        <v>0.13084221742536201</v>
      </c>
      <c r="M728" s="17"/>
      <c r="N728" s="17">
        <v>5.4118260139116199E-2</v>
      </c>
      <c r="O728" s="17">
        <v>0.117186244303876</v>
      </c>
      <c r="P728" s="17">
        <v>0.122127097448363</v>
      </c>
      <c r="Q728" s="17">
        <v>0.14661953682288301</v>
      </c>
      <c r="R728" s="17"/>
      <c r="S728" s="17">
        <v>9.4855496995611605E-2</v>
      </c>
      <c r="T728" s="17">
        <v>8.3827158913734795E-2</v>
      </c>
      <c r="U728" s="17">
        <v>0.13532906657332999</v>
      </c>
      <c r="V728" s="17">
        <v>0.14380259623615499</v>
      </c>
      <c r="W728" s="17">
        <v>0.10158051068948</v>
      </c>
      <c r="X728" s="17">
        <v>9.0833440259350903E-2</v>
      </c>
      <c r="Y728" s="17">
        <v>0.133277812316306</v>
      </c>
      <c r="Z728" s="17">
        <v>0.113004326529655</v>
      </c>
      <c r="AA728" s="17">
        <v>7.74509349925184E-2</v>
      </c>
      <c r="AB728" s="17">
        <v>0.112024080649716</v>
      </c>
      <c r="AC728" s="17">
        <v>0.12822075326944099</v>
      </c>
      <c r="AD728" s="17">
        <v>0.15394627434799599</v>
      </c>
      <c r="AE728" s="17"/>
      <c r="AF728" s="17">
        <v>0.16412813725058401</v>
      </c>
      <c r="AG728" s="17">
        <v>0.10917322977868101</v>
      </c>
      <c r="AH728" s="17">
        <v>9.5123553116271395E-2</v>
      </c>
      <c r="AI728" s="17">
        <v>5.6192963471800098E-2</v>
      </c>
      <c r="AJ728" s="17">
        <v>5.8273889683651797E-2</v>
      </c>
      <c r="AK728" s="17"/>
      <c r="AL728" s="17">
        <v>0.147272217589801</v>
      </c>
      <c r="AM728" s="17">
        <v>9.2302279001889198E-2</v>
      </c>
      <c r="AN728" s="17">
        <v>8.02554672750872E-2</v>
      </c>
      <c r="AO728" s="17">
        <v>4.8111598452735202E-2</v>
      </c>
      <c r="AP728" s="17"/>
      <c r="AQ728" s="17">
        <v>0.122175813638483</v>
      </c>
      <c r="AR728" s="17">
        <v>8.8624939439071307E-2</v>
      </c>
      <c r="AS728" s="17"/>
      <c r="AT728" s="17">
        <v>8.7935255156890907E-2</v>
      </c>
      <c r="AU728" s="17">
        <v>0.15921707492971901</v>
      </c>
      <c r="AV728" s="17"/>
      <c r="AW728" s="17">
        <v>0.10301757415325</v>
      </c>
      <c r="AX728" s="17">
        <v>8.3199226707775298E-2</v>
      </c>
      <c r="AY728" s="17">
        <v>0.12912398201774999</v>
      </c>
      <c r="AZ728" s="17"/>
      <c r="BA728" s="17">
        <v>6.3201864664142501E-2</v>
      </c>
      <c r="BB728" s="17">
        <v>0.113727687754395</v>
      </c>
      <c r="BC728" s="17">
        <v>0.120697429015291</v>
      </c>
      <c r="BD728" s="17">
        <v>0.15186025055285801</v>
      </c>
      <c r="BE728" s="17">
        <v>0.13715452636922501</v>
      </c>
      <c r="BF728" s="17"/>
      <c r="BG728" s="17">
        <v>0.111037345200656</v>
      </c>
      <c r="BH728" s="17">
        <v>0.106072654753295</v>
      </c>
      <c r="BI728" s="17"/>
      <c r="BJ728" s="17">
        <v>0.105302444383105</v>
      </c>
      <c r="BK728" s="17">
        <v>0.121210614928845</v>
      </c>
      <c r="BL728" s="17"/>
      <c r="BM728" s="17">
        <v>0.158495475103369</v>
      </c>
      <c r="BN728" s="17">
        <v>6.0363232460939102E-2</v>
      </c>
      <c r="BO728" s="17">
        <v>9.6391313178179699E-2</v>
      </c>
      <c r="BP728" s="17">
        <v>0.14178315986596701</v>
      </c>
      <c r="BQ728" s="17">
        <v>8.1298704790613199E-2</v>
      </c>
      <c r="BR728" s="17"/>
      <c r="BS728" s="17">
        <v>8.2013060786606598E-2</v>
      </c>
      <c r="BT728" s="17"/>
      <c r="BU728" s="17">
        <v>5.3829486963412401E-2</v>
      </c>
      <c r="BV728" s="17">
        <v>6.2952817857023197E-2</v>
      </c>
      <c r="BW728" s="17">
        <v>0.15449707889804101</v>
      </c>
      <c r="BX728" s="17">
        <v>8.0601874834411197E-2</v>
      </c>
      <c r="BY728" s="17">
        <v>0.23749280036203099</v>
      </c>
      <c r="BZ728" s="17"/>
      <c r="CA728" s="17">
        <v>9.4986450381703197E-2</v>
      </c>
      <c r="CB728" s="17"/>
      <c r="CC728" s="17">
        <v>0.109455675135474</v>
      </c>
      <c r="CD728" s="17">
        <v>7.2417826245906203E-2</v>
      </c>
      <c r="CE728" s="17"/>
      <c r="CF728" s="17">
        <v>0.113894196869067</v>
      </c>
      <c r="CG728" s="17"/>
      <c r="CH728" s="17">
        <v>0.114625766933626</v>
      </c>
      <c r="CI728" s="17">
        <v>3.5758113311379902E-2</v>
      </c>
    </row>
    <row r="729" spans="2:87" x14ac:dyDescent="0.35"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W729" s="17"/>
      <c r="AX729" s="17"/>
      <c r="AY729" s="17"/>
      <c r="AZ729" s="17"/>
      <c r="BA729" s="17"/>
      <c r="BB729" s="17"/>
      <c r="BC729" s="17"/>
      <c r="BD729" s="17"/>
      <c r="BE729" s="17"/>
      <c r="BF729" s="17"/>
      <c r="BG729" s="17"/>
      <c r="BH729" s="17"/>
      <c r="BI729" s="17"/>
      <c r="BJ729" s="17"/>
      <c r="BK729" s="17"/>
      <c r="BL729" s="17"/>
      <c r="BM729" s="17"/>
      <c r="BN729" s="17"/>
      <c r="BO729" s="17"/>
      <c r="BP729" s="17"/>
      <c r="BQ729" s="17"/>
      <c r="BR729" s="17"/>
      <c r="BS729" s="17"/>
      <c r="BT729" s="17"/>
      <c r="BU729" s="17"/>
      <c r="BV729" s="17"/>
      <c r="BW729" s="17"/>
      <c r="BX729" s="17"/>
      <c r="BY729" s="17"/>
      <c r="BZ729" s="17"/>
      <c r="CA729" s="17"/>
      <c r="CB729" s="17"/>
      <c r="CC729" s="17"/>
      <c r="CD729" s="17"/>
      <c r="CE729" s="17"/>
      <c r="CF729" s="17"/>
      <c r="CG729" s="17"/>
      <c r="CH729" s="17"/>
      <c r="CI729" s="17"/>
    </row>
    <row r="730" spans="2:87" x14ac:dyDescent="0.35">
      <c r="B730" s="6" t="s">
        <v>267</v>
      </c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  <c r="BA730" s="17"/>
      <c r="BB730" s="17"/>
      <c r="BC730" s="17"/>
      <c r="BD730" s="17"/>
      <c r="BE730" s="17"/>
      <c r="BF730" s="17"/>
      <c r="BG730" s="17"/>
      <c r="BH730" s="17"/>
      <c r="BI730" s="17"/>
      <c r="BJ730" s="17"/>
      <c r="BK730" s="17"/>
      <c r="BL730" s="17"/>
      <c r="BM730" s="17"/>
      <c r="BN730" s="17"/>
      <c r="BO730" s="17"/>
      <c r="BP730" s="17"/>
      <c r="BQ730" s="17"/>
      <c r="BR730" s="17"/>
      <c r="BS730" s="17"/>
      <c r="BT730" s="17"/>
      <c r="BU730" s="17"/>
      <c r="BV730" s="17"/>
      <c r="BW730" s="17"/>
      <c r="BX730" s="17"/>
      <c r="BY730" s="17"/>
      <c r="BZ730" s="17"/>
      <c r="CA730" s="17"/>
      <c r="CB730" s="17"/>
      <c r="CC730" s="17"/>
      <c r="CD730" s="17"/>
      <c r="CE730" s="17"/>
      <c r="CF730" s="17"/>
      <c r="CG730" s="17"/>
      <c r="CH730" s="17"/>
      <c r="CI730" s="17"/>
    </row>
    <row r="731" spans="2:87" x14ac:dyDescent="0.35">
      <c r="B731" s="24" t="s">
        <v>163</v>
      </c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  <c r="BA731" s="17"/>
      <c r="BB731" s="17"/>
      <c r="BC731" s="17"/>
      <c r="BD731" s="17"/>
      <c r="BE731" s="17"/>
      <c r="BF731" s="17"/>
      <c r="BG731" s="17"/>
      <c r="BH731" s="17"/>
      <c r="BI731" s="17"/>
      <c r="BJ731" s="17"/>
      <c r="BK731" s="17"/>
      <c r="BL731" s="17"/>
      <c r="BM731" s="17"/>
      <c r="BN731" s="17"/>
      <c r="BO731" s="17"/>
      <c r="BP731" s="17"/>
      <c r="BQ731" s="17"/>
      <c r="BR731" s="17"/>
      <c r="BS731" s="17"/>
      <c r="BT731" s="17"/>
      <c r="BU731" s="17"/>
      <c r="BV731" s="17"/>
      <c r="BW731" s="17"/>
      <c r="BX731" s="17"/>
      <c r="BY731" s="17"/>
      <c r="BZ731" s="17"/>
      <c r="CA731" s="17"/>
      <c r="CB731" s="17"/>
      <c r="CC731" s="17"/>
      <c r="CD731" s="17"/>
      <c r="CE731" s="17"/>
      <c r="CF731" s="17"/>
      <c r="CG731" s="17"/>
      <c r="CH731" s="17"/>
      <c r="CI731" s="17"/>
    </row>
    <row r="732" spans="2:87" x14ac:dyDescent="0.35">
      <c r="B732" t="s">
        <v>255</v>
      </c>
      <c r="C732" s="17">
        <v>0.20958594784915399</v>
      </c>
      <c r="D732" s="17">
        <v>0.222928867575547</v>
      </c>
      <c r="E732" s="17">
        <v>0.198299550472533</v>
      </c>
      <c r="F732" s="17"/>
      <c r="G732" s="17">
        <v>0.30624355266776299</v>
      </c>
      <c r="H732" s="17">
        <v>0.23228499823874399</v>
      </c>
      <c r="I732" s="17">
        <v>0.17699555361984201</v>
      </c>
      <c r="J732" s="17">
        <v>0.179655165201275</v>
      </c>
      <c r="K732" s="17">
        <v>0.14018377066137999</v>
      </c>
      <c r="L732" s="17">
        <v>0.21940927021208301</v>
      </c>
      <c r="M732" s="17"/>
      <c r="N732" s="17">
        <v>0.22508818513270501</v>
      </c>
      <c r="O732" s="17">
        <v>0.18362958893517201</v>
      </c>
      <c r="P732" s="17">
        <v>0.22951547746880799</v>
      </c>
      <c r="Q732" s="17">
        <v>0.20424316057804101</v>
      </c>
      <c r="R732" s="17"/>
      <c r="S732" s="17">
        <v>0.25187749671888099</v>
      </c>
      <c r="T732" s="17">
        <v>0.215844225734455</v>
      </c>
      <c r="U732" s="17">
        <v>0.203223332530624</v>
      </c>
      <c r="V732" s="17">
        <v>0.112406058443624</v>
      </c>
      <c r="W732" s="17">
        <v>0.15333259207472599</v>
      </c>
      <c r="X732" s="17">
        <v>0.21152688915773199</v>
      </c>
      <c r="Y732" s="17">
        <v>0.14997249353758901</v>
      </c>
      <c r="Z732" s="17">
        <v>0.20702745019719701</v>
      </c>
      <c r="AA732" s="17">
        <v>0.32149381326133603</v>
      </c>
      <c r="AB732" s="17">
        <v>0.19826499427399399</v>
      </c>
      <c r="AC732" s="17">
        <v>0.22221504177097601</v>
      </c>
      <c r="AD732" s="17">
        <v>0.185820202704784</v>
      </c>
      <c r="AE732" s="17"/>
      <c r="AF732" s="17">
        <v>0.17699685016473601</v>
      </c>
      <c r="AG732" s="17">
        <v>0.21223167900058701</v>
      </c>
      <c r="AH732" s="17">
        <v>0.19504639346788299</v>
      </c>
      <c r="AI732" s="17">
        <v>0.24199006687587801</v>
      </c>
      <c r="AJ732" s="17">
        <v>0.25797743749631102</v>
      </c>
      <c r="AK732" s="17"/>
      <c r="AL732" s="17">
        <v>0.20391899951950099</v>
      </c>
      <c r="AM732" s="17">
        <v>0.19600736082376199</v>
      </c>
      <c r="AN732" s="17">
        <v>0.23030584719977701</v>
      </c>
      <c r="AO732" s="17">
        <v>0.26569251276794198</v>
      </c>
      <c r="AP732" s="17"/>
      <c r="AQ732" s="17">
        <v>0.19906012140455701</v>
      </c>
      <c r="AR732" s="17">
        <v>0.22426572443721399</v>
      </c>
      <c r="AS732" s="17"/>
      <c r="AT732" s="17">
        <v>0.205895325049646</v>
      </c>
      <c r="AU732" s="17">
        <v>0.18219722608887601</v>
      </c>
      <c r="AV732" s="17"/>
      <c r="AW732" s="17">
        <v>0.197820739667385</v>
      </c>
      <c r="AX732" s="17">
        <v>0.20390380443359099</v>
      </c>
      <c r="AY732" s="17">
        <v>0.22078289815487701</v>
      </c>
      <c r="AZ732" s="17"/>
      <c r="BA732" s="17">
        <v>0.25293244820482902</v>
      </c>
      <c r="BB732" s="17">
        <v>0.16009585685399</v>
      </c>
      <c r="BC732" s="17">
        <v>0.19585949330553601</v>
      </c>
      <c r="BD732" s="17">
        <v>0.257282786399472</v>
      </c>
      <c r="BE732" s="17">
        <v>0.26397408538117001</v>
      </c>
      <c r="BF732" s="17"/>
      <c r="BG732" s="17">
        <v>0.19790091730655399</v>
      </c>
      <c r="BH732" s="17">
        <v>0.218097940352698</v>
      </c>
      <c r="BI732" s="17"/>
      <c r="BJ732" s="17">
        <v>0.21172184705264799</v>
      </c>
      <c r="BK732" s="17">
        <v>0.19869701022951</v>
      </c>
      <c r="BL732" s="17"/>
      <c r="BM732" s="17">
        <v>0.15865417613649399</v>
      </c>
      <c r="BN732" s="17">
        <v>0.20423144689588199</v>
      </c>
      <c r="BO732" s="17">
        <v>0.26364416098676202</v>
      </c>
      <c r="BP732" s="17">
        <v>0.13826660387499701</v>
      </c>
      <c r="BQ732" s="17">
        <v>0.25534001159534497</v>
      </c>
      <c r="BR732" s="17"/>
      <c r="BS732" s="17">
        <v>0.26668276849109601</v>
      </c>
      <c r="BT732" s="17"/>
      <c r="BU732" s="17">
        <v>0.243800658972298</v>
      </c>
      <c r="BV732" s="17">
        <v>0.25533358882983598</v>
      </c>
      <c r="BW732" s="17">
        <v>0.15157181250815599</v>
      </c>
      <c r="BX732" s="17">
        <v>0.22909611322173301</v>
      </c>
      <c r="BY732" s="17">
        <v>0.13125804987563799</v>
      </c>
      <c r="BZ732" s="17"/>
      <c r="CA732" s="17">
        <v>0.30807385801860998</v>
      </c>
      <c r="CB732" s="17"/>
      <c r="CC732" s="17">
        <v>0.22895281494394301</v>
      </c>
      <c r="CD732" s="17">
        <v>0.14752031942447</v>
      </c>
      <c r="CE732" s="17"/>
      <c r="CF732" s="17">
        <v>0.23908816862860799</v>
      </c>
      <c r="CG732" s="17"/>
      <c r="CH732" s="17">
        <v>0.17738624859864399</v>
      </c>
      <c r="CI732" s="17">
        <v>0.26903303005318802</v>
      </c>
    </row>
    <row r="733" spans="2:87" x14ac:dyDescent="0.35">
      <c r="B733" t="s">
        <v>256</v>
      </c>
      <c r="C733" s="17">
        <v>0.39040868849391502</v>
      </c>
      <c r="D733" s="17">
        <v>0.39721998452468599</v>
      </c>
      <c r="E733" s="17">
        <v>0.38438236549402899</v>
      </c>
      <c r="F733" s="17"/>
      <c r="G733" s="17">
        <v>0.38558964437350701</v>
      </c>
      <c r="H733" s="17">
        <v>0.42233926623635298</v>
      </c>
      <c r="I733" s="17">
        <v>0.34010833686977798</v>
      </c>
      <c r="J733" s="17">
        <v>0.34305318361847698</v>
      </c>
      <c r="K733" s="17">
        <v>0.41349804049960098</v>
      </c>
      <c r="L733" s="17">
        <v>0.437069641524165</v>
      </c>
      <c r="M733" s="17"/>
      <c r="N733" s="17">
        <v>0.40938776075362299</v>
      </c>
      <c r="O733" s="17">
        <v>0.410809617337908</v>
      </c>
      <c r="P733" s="17">
        <v>0.342188579124037</v>
      </c>
      <c r="Q733" s="17">
        <v>0.39016733864297098</v>
      </c>
      <c r="R733" s="17"/>
      <c r="S733" s="17">
        <v>0.32542878604737902</v>
      </c>
      <c r="T733" s="17">
        <v>0.40802732234495098</v>
      </c>
      <c r="U733" s="17">
        <v>0.39247086342952398</v>
      </c>
      <c r="V733" s="17">
        <v>0.41681902723415698</v>
      </c>
      <c r="W733" s="17">
        <v>0.41372364235320302</v>
      </c>
      <c r="X733" s="17">
        <v>0.38335286640933403</v>
      </c>
      <c r="Y733" s="17">
        <v>0.39238038659927099</v>
      </c>
      <c r="Z733" s="17">
        <v>0.35945881013737702</v>
      </c>
      <c r="AA733" s="17">
        <v>0.38707203184952399</v>
      </c>
      <c r="AB733" s="17">
        <v>0.45446681612059697</v>
      </c>
      <c r="AC733" s="17">
        <v>0.36040608992472301</v>
      </c>
      <c r="AD733" s="17">
        <v>0.42891959022299903</v>
      </c>
      <c r="AE733" s="17"/>
      <c r="AF733" s="17">
        <v>0.416475822763204</v>
      </c>
      <c r="AG733" s="17">
        <v>0.38768339395402401</v>
      </c>
      <c r="AH733" s="17">
        <v>0.431573940874106</v>
      </c>
      <c r="AI733" s="17">
        <v>0.36849534602001899</v>
      </c>
      <c r="AJ733" s="17">
        <v>0.376068604480153</v>
      </c>
      <c r="AK733" s="17"/>
      <c r="AL733" s="17">
        <v>0.37908996216472901</v>
      </c>
      <c r="AM733" s="17">
        <v>0.39405873330424401</v>
      </c>
      <c r="AN733" s="17">
        <v>0.40246348653488601</v>
      </c>
      <c r="AO733" s="17">
        <v>0.401561858628533</v>
      </c>
      <c r="AP733" s="17"/>
      <c r="AQ733" s="17">
        <v>0.38602411332700298</v>
      </c>
      <c r="AR733" s="17">
        <v>0.39652360823181898</v>
      </c>
      <c r="AS733" s="17"/>
      <c r="AT733" s="17">
        <v>0.37531116749788002</v>
      </c>
      <c r="AU733" s="17">
        <v>0.43944192404888399</v>
      </c>
      <c r="AV733" s="17"/>
      <c r="AW733" s="17">
        <v>0.44262358973763299</v>
      </c>
      <c r="AX733" s="17">
        <v>0.35763637395778902</v>
      </c>
      <c r="AY733" s="17">
        <v>0.36068296579890702</v>
      </c>
      <c r="AZ733" s="17"/>
      <c r="BA733" s="17">
        <v>0.369245888813652</v>
      </c>
      <c r="BB733" s="17">
        <v>0.42323517002602401</v>
      </c>
      <c r="BC733" s="17">
        <v>0.41165355244115498</v>
      </c>
      <c r="BD733" s="17">
        <v>0.29858921848846498</v>
      </c>
      <c r="BE733" s="17">
        <v>0.34228197473535099</v>
      </c>
      <c r="BF733" s="17"/>
      <c r="BG733" s="17">
        <v>0.367175408254163</v>
      </c>
      <c r="BH733" s="17">
        <v>0.40733303511949998</v>
      </c>
      <c r="BI733" s="17"/>
      <c r="BJ733" s="17">
        <v>0.37115722776052901</v>
      </c>
      <c r="BK733" s="17">
        <v>0.45773091279470102</v>
      </c>
      <c r="BL733" s="17"/>
      <c r="BM733" s="17">
        <v>0.35330584918826002</v>
      </c>
      <c r="BN733" s="17">
        <v>0.40492717843231701</v>
      </c>
      <c r="BO733" s="17">
        <v>0.399137122552296</v>
      </c>
      <c r="BP733" s="17">
        <v>0.456985871783949</v>
      </c>
      <c r="BQ733" s="17">
        <v>0.31364725967831097</v>
      </c>
      <c r="BR733" s="17"/>
      <c r="BS733" s="17">
        <v>0.35194132677096601</v>
      </c>
      <c r="BT733" s="17"/>
      <c r="BU733" s="17">
        <v>0.35381467810738099</v>
      </c>
      <c r="BV733" s="17">
        <v>0.433013010378962</v>
      </c>
      <c r="BW733" s="17">
        <v>0.44111971105195302</v>
      </c>
      <c r="BX733" s="17">
        <v>0.37951537621545001</v>
      </c>
      <c r="BY733" s="17">
        <v>0.336450439505531</v>
      </c>
      <c r="BZ733" s="17"/>
      <c r="CA733" s="17">
        <v>0.45240905668089898</v>
      </c>
      <c r="CB733" s="17"/>
      <c r="CC733" s="17">
        <v>0.409425035106117</v>
      </c>
      <c r="CD733" s="17">
        <v>0.34485305016176998</v>
      </c>
      <c r="CE733" s="17"/>
      <c r="CF733" s="17">
        <v>0.39911990485454801</v>
      </c>
      <c r="CG733" s="17"/>
      <c r="CH733" s="17">
        <v>0.43088249120209898</v>
      </c>
      <c r="CI733" s="17">
        <v>0.409385895647913</v>
      </c>
    </row>
    <row r="734" spans="2:87" x14ac:dyDescent="0.35">
      <c r="B734" t="s">
        <v>257</v>
      </c>
      <c r="C734" s="17">
        <v>0.30655648644577199</v>
      </c>
      <c r="D734" s="17">
        <v>0.32182887437163699</v>
      </c>
      <c r="E734" s="17">
        <v>0.29209733287348499</v>
      </c>
      <c r="F734" s="17"/>
      <c r="G734" s="17">
        <v>0.21670681382711601</v>
      </c>
      <c r="H734" s="17">
        <v>0.28493131402729499</v>
      </c>
      <c r="I734" s="17">
        <v>0.39533211312741001</v>
      </c>
      <c r="J734" s="17">
        <v>0.352985860057136</v>
      </c>
      <c r="K734" s="17">
        <v>0.33104619236899402</v>
      </c>
      <c r="L734" s="17">
        <v>0.25844266544104</v>
      </c>
      <c r="M734" s="17"/>
      <c r="N734" s="17">
        <v>0.29783405511382699</v>
      </c>
      <c r="O734" s="17">
        <v>0.31521017854023597</v>
      </c>
      <c r="P734" s="17">
        <v>0.31795330739690503</v>
      </c>
      <c r="Q734" s="17">
        <v>0.29497121264937798</v>
      </c>
      <c r="R734" s="17"/>
      <c r="S734" s="17">
        <v>0.32967853686378801</v>
      </c>
      <c r="T734" s="17">
        <v>0.31404803559254602</v>
      </c>
      <c r="U734" s="17">
        <v>0.27897430090666597</v>
      </c>
      <c r="V734" s="17">
        <v>0.32605791475298301</v>
      </c>
      <c r="W734" s="17">
        <v>0.29745747925622101</v>
      </c>
      <c r="X734" s="17">
        <v>0.304464645779075</v>
      </c>
      <c r="Y734" s="17">
        <v>0.388575992600589</v>
      </c>
      <c r="Z734" s="17">
        <v>0.36535106914429</v>
      </c>
      <c r="AA734" s="17">
        <v>0.23177279251882599</v>
      </c>
      <c r="AB734" s="17">
        <v>0.25536766566061397</v>
      </c>
      <c r="AC734" s="17">
        <v>0.31150224638355201</v>
      </c>
      <c r="AD734" s="17">
        <v>0.30694369336055599</v>
      </c>
      <c r="AE734" s="17"/>
      <c r="AF734" s="17">
        <v>0.27155624384364702</v>
      </c>
      <c r="AG734" s="17">
        <v>0.30567263670491601</v>
      </c>
      <c r="AH734" s="17">
        <v>0.30355682724145999</v>
      </c>
      <c r="AI734" s="17">
        <v>0.31820991865309001</v>
      </c>
      <c r="AJ734" s="17">
        <v>0.30777902277206898</v>
      </c>
      <c r="AK734" s="17"/>
      <c r="AL734" s="17">
        <v>0.292701039370103</v>
      </c>
      <c r="AM734" s="17">
        <v>0.32813597744614298</v>
      </c>
      <c r="AN734" s="17">
        <v>0.30705481665464002</v>
      </c>
      <c r="AO734" s="17">
        <v>0.25788962378929497</v>
      </c>
      <c r="AP734" s="17"/>
      <c r="AQ734" s="17">
        <v>0.31824888988675898</v>
      </c>
      <c r="AR734" s="17">
        <v>0.29024975070444298</v>
      </c>
      <c r="AS734" s="17"/>
      <c r="AT734" s="17">
        <v>0.32793591487895501</v>
      </c>
      <c r="AU734" s="17">
        <v>0.26965350082353801</v>
      </c>
      <c r="AV734" s="17"/>
      <c r="AW734" s="17">
        <v>0.284074645907892</v>
      </c>
      <c r="AX734" s="17">
        <v>0.35369862099760402</v>
      </c>
      <c r="AY734" s="17">
        <v>0.30077106439156698</v>
      </c>
      <c r="AZ734" s="17"/>
      <c r="BA734" s="17">
        <v>0.30676233673766901</v>
      </c>
      <c r="BB734" s="17">
        <v>0.32425094599946502</v>
      </c>
      <c r="BC734" s="17">
        <v>0.29147306355699898</v>
      </c>
      <c r="BD734" s="17">
        <v>0.31946114155337801</v>
      </c>
      <c r="BE734" s="17">
        <v>0.290691585415005</v>
      </c>
      <c r="BF734" s="17"/>
      <c r="BG734" s="17">
        <v>0.33631824350768003</v>
      </c>
      <c r="BH734" s="17">
        <v>0.28487645299787601</v>
      </c>
      <c r="BI734" s="17"/>
      <c r="BJ734" s="17">
        <v>0.32387915827651798</v>
      </c>
      <c r="BK734" s="17">
        <v>0.24703980368869999</v>
      </c>
      <c r="BL734" s="17"/>
      <c r="BM734" s="17">
        <v>0.35626171133408102</v>
      </c>
      <c r="BN734" s="17">
        <v>0.34950864458722503</v>
      </c>
      <c r="BO734" s="17">
        <v>0.25682255547698202</v>
      </c>
      <c r="BP734" s="17">
        <v>0.29295212207593901</v>
      </c>
      <c r="BQ734" s="17">
        <v>0.347459882847723</v>
      </c>
      <c r="BR734" s="17"/>
      <c r="BS734" s="17">
        <v>0.31463596602828903</v>
      </c>
      <c r="BT734" s="17"/>
      <c r="BU734" s="17">
        <v>0.35630237942307103</v>
      </c>
      <c r="BV734" s="17">
        <v>0.26116940799605998</v>
      </c>
      <c r="BW734" s="17">
        <v>0.30347042556167098</v>
      </c>
      <c r="BX734" s="17">
        <v>0.318739098863354</v>
      </c>
      <c r="BY734" s="17">
        <v>0.34141743906330602</v>
      </c>
      <c r="BZ734" s="17"/>
      <c r="CA734" s="17">
        <v>0.188754042071971</v>
      </c>
      <c r="CB734" s="17"/>
      <c r="CC734" s="17">
        <v>0.26566392686274198</v>
      </c>
      <c r="CD734" s="17">
        <v>0.461622476753275</v>
      </c>
      <c r="CE734" s="17"/>
      <c r="CF734" s="17">
        <v>0.28055612353025</v>
      </c>
      <c r="CG734" s="17"/>
      <c r="CH734" s="17">
        <v>0.26716486558279701</v>
      </c>
      <c r="CI734" s="17">
        <v>0.29910742968356602</v>
      </c>
    </row>
    <row r="735" spans="2:87" x14ac:dyDescent="0.35">
      <c r="B735" t="s">
        <v>161</v>
      </c>
      <c r="C735" s="17">
        <v>9.3448877211158798E-2</v>
      </c>
      <c r="D735" s="17">
        <v>5.80222735281299E-2</v>
      </c>
      <c r="E735" s="17">
        <v>0.12522075115995401</v>
      </c>
      <c r="F735" s="17"/>
      <c r="G735" s="17">
        <v>9.1459989131615196E-2</v>
      </c>
      <c r="H735" s="17">
        <v>6.0444421497608397E-2</v>
      </c>
      <c r="I735" s="17">
        <v>8.7563996382969897E-2</v>
      </c>
      <c r="J735" s="17">
        <v>0.12430579112311201</v>
      </c>
      <c r="K735" s="17">
        <v>0.11527199647002601</v>
      </c>
      <c r="L735" s="17">
        <v>8.5078422822711497E-2</v>
      </c>
      <c r="M735" s="17"/>
      <c r="N735" s="17">
        <v>6.7689998999844903E-2</v>
      </c>
      <c r="O735" s="17">
        <v>9.03506151866839E-2</v>
      </c>
      <c r="P735" s="17">
        <v>0.11034263601025</v>
      </c>
      <c r="Q735" s="17">
        <v>0.11061828812961</v>
      </c>
      <c r="R735" s="17"/>
      <c r="S735" s="17">
        <v>9.3015180369951503E-2</v>
      </c>
      <c r="T735" s="17">
        <v>6.2080416328047602E-2</v>
      </c>
      <c r="U735" s="17">
        <v>0.125331503133186</v>
      </c>
      <c r="V735" s="17">
        <v>0.144716999569237</v>
      </c>
      <c r="W735" s="17">
        <v>0.13548628631585</v>
      </c>
      <c r="X735" s="17">
        <v>0.10065559865386001</v>
      </c>
      <c r="Y735" s="17">
        <v>6.9071127262551102E-2</v>
      </c>
      <c r="Z735" s="17">
        <v>6.8162670521135796E-2</v>
      </c>
      <c r="AA735" s="17">
        <v>5.9661362370313401E-2</v>
      </c>
      <c r="AB735" s="17">
        <v>9.1900523944795004E-2</v>
      </c>
      <c r="AC735" s="17">
        <v>0.105876621920749</v>
      </c>
      <c r="AD735" s="17">
        <v>7.8316513711660998E-2</v>
      </c>
      <c r="AE735" s="17"/>
      <c r="AF735" s="17">
        <v>0.134971083228414</v>
      </c>
      <c r="AG735" s="17">
        <v>9.4412290340473506E-2</v>
      </c>
      <c r="AH735" s="17">
        <v>6.9822838416551E-2</v>
      </c>
      <c r="AI735" s="17">
        <v>7.1304668451012895E-2</v>
      </c>
      <c r="AJ735" s="17">
        <v>5.8174935251466803E-2</v>
      </c>
      <c r="AK735" s="17"/>
      <c r="AL735" s="17">
        <v>0.124289998945667</v>
      </c>
      <c r="AM735" s="17">
        <v>8.1797928425850097E-2</v>
      </c>
      <c r="AN735" s="17">
        <v>6.0175849610698003E-2</v>
      </c>
      <c r="AO735" s="17">
        <v>7.4856004814229798E-2</v>
      </c>
      <c r="AP735" s="17"/>
      <c r="AQ735" s="17">
        <v>9.6666875381681006E-2</v>
      </c>
      <c r="AR735" s="17">
        <v>8.89609166265245E-2</v>
      </c>
      <c r="AS735" s="17"/>
      <c r="AT735" s="17">
        <v>9.0857592573519094E-2</v>
      </c>
      <c r="AU735" s="17">
        <v>0.10870734903870299</v>
      </c>
      <c r="AV735" s="17"/>
      <c r="AW735" s="17">
        <v>7.5481024687089504E-2</v>
      </c>
      <c r="AX735" s="17">
        <v>8.4761200611016996E-2</v>
      </c>
      <c r="AY735" s="17">
        <v>0.117763071654649</v>
      </c>
      <c r="AZ735" s="17"/>
      <c r="BA735" s="17">
        <v>7.1059326243850501E-2</v>
      </c>
      <c r="BB735" s="17">
        <v>9.2418027120520704E-2</v>
      </c>
      <c r="BC735" s="17">
        <v>0.10101389069631</v>
      </c>
      <c r="BD735" s="17">
        <v>0.124666853558685</v>
      </c>
      <c r="BE735" s="17">
        <v>0.10305235446847499</v>
      </c>
      <c r="BF735" s="17"/>
      <c r="BG735" s="17">
        <v>9.86054309316029E-2</v>
      </c>
      <c r="BH735" s="17">
        <v>8.9692571529926296E-2</v>
      </c>
      <c r="BI735" s="17"/>
      <c r="BJ735" s="17">
        <v>9.3241766910304905E-2</v>
      </c>
      <c r="BK735" s="17">
        <v>9.6532273287088396E-2</v>
      </c>
      <c r="BL735" s="17"/>
      <c r="BM735" s="17">
        <v>0.13177826334116499</v>
      </c>
      <c r="BN735" s="17">
        <v>4.1332730084575997E-2</v>
      </c>
      <c r="BO735" s="17">
        <v>8.0396160983960296E-2</v>
      </c>
      <c r="BP735" s="17">
        <v>0.111795402265114</v>
      </c>
      <c r="BQ735" s="17">
        <v>8.3552845878620996E-2</v>
      </c>
      <c r="BR735" s="17"/>
      <c r="BS735" s="17">
        <v>6.6739938709648006E-2</v>
      </c>
      <c r="BT735" s="17"/>
      <c r="BU735" s="17">
        <v>4.6082283497249903E-2</v>
      </c>
      <c r="BV735" s="17">
        <v>5.0483992795142499E-2</v>
      </c>
      <c r="BW735" s="17">
        <v>0.10383805087822</v>
      </c>
      <c r="BX735" s="17">
        <v>7.2649411699462693E-2</v>
      </c>
      <c r="BY735" s="17">
        <v>0.19087407155552499</v>
      </c>
      <c r="BZ735" s="17"/>
      <c r="CA735" s="17">
        <v>5.07630432285196E-2</v>
      </c>
      <c r="CB735" s="17"/>
      <c r="CC735" s="17">
        <v>9.5958223087198494E-2</v>
      </c>
      <c r="CD735" s="17">
        <v>4.6004153660485402E-2</v>
      </c>
      <c r="CE735" s="17"/>
      <c r="CF735" s="17">
        <v>8.1235802986595093E-2</v>
      </c>
      <c r="CG735" s="17"/>
      <c r="CH735" s="17">
        <v>0.12456639461646</v>
      </c>
      <c r="CI735" s="17">
        <v>2.24736446153329E-2</v>
      </c>
    </row>
    <row r="736" spans="2:87" x14ac:dyDescent="0.35"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  <c r="BA736" s="17"/>
      <c r="BB736" s="17"/>
      <c r="BC736" s="17"/>
      <c r="BD736" s="17"/>
      <c r="BE736" s="17"/>
      <c r="BF736" s="17"/>
      <c r="BG736" s="17"/>
      <c r="BH736" s="17"/>
      <c r="BI736" s="17"/>
      <c r="BJ736" s="17"/>
      <c r="BK736" s="17"/>
      <c r="BL736" s="17"/>
      <c r="BM736" s="17"/>
      <c r="BN736" s="17"/>
      <c r="BO736" s="17"/>
      <c r="BP736" s="17"/>
      <c r="BQ736" s="17"/>
      <c r="BR736" s="17"/>
      <c r="BS736" s="17"/>
      <c r="BT736" s="17"/>
      <c r="BU736" s="17"/>
      <c r="BV736" s="17"/>
      <c r="BW736" s="17"/>
      <c r="BX736" s="17"/>
      <c r="BY736" s="17"/>
      <c r="BZ736" s="17"/>
      <c r="CA736" s="17"/>
      <c r="CB736" s="17"/>
      <c r="CC736" s="17"/>
      <c r="CD736" s="17"/>
      <c r="CE736" s="17"/>
      <c r="CF736" s="17"/>
      <c r="CG736" s="17"/>
      <c r="CH736" s="17"/>
      <c r="CI736" s="17"/>
    </row>
    <row r="737" spans="2:87" x14ac:dyDescent="0.35">
      <c r="B737" s="6" t="s">
        <v>268</v>
      </c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  <c r="BA737" s="17"/>
      <c r="BB737" s="17"/>
      <c r="BC737" s="17"/>
      <c r="BD737" s="17"/>
      <c r="BE737" s="17"/>
      <c r="BF737" s="17"/>
      <c r="BG737" s="17"/>
      <c r="BH737" s="17"/>
      <c r="BI737" s="17"/>
      <c r="BJ737" s="17"/>
      <c r="BK737" s="17"/>
      <c r="BL737" s="17"/>
      <c r="BM737" s="17"/>
      <c r="BN737" s="17"/>
      <c r="BO737" s="17"/>
      <c r="BP737" s="17"/>
      <c r="BQ737" s="17"/>
      <c r="BR737" s="17"/>
      <c r="BS737" s="17"/>
      <c r="BT737" s="17"/>
      <c r="BU737" s="17"/>
      <c r="BV737" s="17"/>
      <c r="BW737" s="17"/>
      <c r="BX737" s="17"/>
      <c r="BY737" s="17"/>
      <c r="BZ737" s="17"/>
      <c r="CA737" s="17"/>
      <c r="CB737" s="17"/>
      <c r="CC737" s="17"/>
      <c r="CD737" s="17"/>
      <c r="CE737" s="17"/>
      <c r="CF737" s="17"/>
      <c r="CG737" s="17"/>
      <c r="CH737" s="17"/>
      <c r="CI737" s="17"/>
    </row>
    <row r="738" spans="2:87" x14ac:dyDescent="0.35">
      <c r="B738" s="24" t="s">
        <v>163</v>
      </c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17"/>
      <c r="AY738" s="17"/>
      <c r="AZ738" s="17"/>
      <c r="BA738" s="17"/>
      <c r="BB738" s="17"/>
      <c r="BC738" s="17"/>
      <c r="BD738" s="17"/>
      <c r="BE738" s="17"/>
      <c r="BF738" s="17"/>
      <c r="BG738" s="17"/>
      <c r="BH738" s="17"/>
      <c r="BI738" s="17"/>
      <c r="BJ738" s="17"/>
      <c r="BK738" s="17"/>
      <c r="BL738" s="17"/>
      <c r="BM738" s="17"/>
      <c r="BN738" s="17"/>
      <c r="BO738" s="17"/>
      <c r="BP738" s="17"/>
      <c r="BQ738" s="17"/>
      <c r="BR738" s="17"/>
      <c r="BS738" s="17"/>
      <c r="BT738" s="17"/>
      <c r="BU738" s="17"/>
      <c r="BV738" s="17"/>
      <c r="BW738" s="17"/>
      <c r="BX738" s="17"/>
      <c r="BY738" s="17"/>
      <c r="BZ738" s="17"/>
      <c r="CA738" s="17"/>
      <c r="CB738" s="17"/>
      <c r="CC738" s="17"/>
      <c r="CD738" s="17"/>
      <c r="CE738" s="17"/>
      <c r="CF738" s="17"/>
      <c r="CG738" s="17"/>
      <c r="CH738" s="17"/>
      <c r="CI738" s="17"/>
    </row>
    <row r="739" spans="2:87" x14ac:dyDescent="0.35">
      <c r="B739" t="s">
        <v>255</v>
      </c>
      <c r="C739" s="17">
        <v>7.5689898193698604E-2</v>
      </c>
      <c r="D739" s="17">
        <v>9.2690086175931205E-2</v>
      </c>
      <c r="E739" s="17">
        <v>6.01584523972718E-2</v>
      </c>
      <c r="F739" s="17"/>
      <c r="G739" s="17">
        <v>0.100937935000662</v>
      </c>
      <c r="H739" s="17">
        <v>0.12348197349716999</v>
      </c>
      <c r="I739" s="17">
        <v>4.4647112006886598E-2</v>
      </c>
      <c r="J739" s="17">
        <v>9.5189089574944499E-2</v>
      </c>
      <c r="K739" s="17">
        <v>3.3312218524114701E-2</v>
      </c>
      <c r="L739" s="17">
        <v>5.6694571838570303E-2</v>
      </c>
      <c r="M739" s="17"/>
      <c r="N739" s="17">
        <v>9.6251943113691799E-2</v>
      </c>
      <c r="O739" s="17">
        <v>8.5944818325189701E-2</v>
      </c>
      <c r="P739" s="17">
        <v>4.7116608473004903E-2</v>
      </c>
      <c r="Q739" s="17">
        <v>6.5983709451123598E-2</v>
      </c>
      <c r="R739" s="17"/>
      <c r="S739" s="17">
        <v>0.111199554362527</v>
      </c>
      <c r="T739" s="17">
        <v>4.7695339102477301E-2</v>
      </c>
      <c r="U739" s="17">
        <v>9.3576548145312896E-2</v>
      </c>
      <c r="V739" s="17">
        <v>6.33262136760364E-2</v>
      </c>
      <c r="W739" s="17">
        <v>8.3100611131920396E-2</v>
      </c>
      <c r="X739" s="17">
        <v>2.2485089480707099E-2</v>
      </c>
      <c r="Y739" s="17">
        <v>9.2657090585746504E-2</v>
      </c>
      <c r="Z739" s="17">
        <v>9.8078950720514896E-2</v>
      </c>
      <c r="AA739" s="17">
        <v>9.3884797154262997E-2</v>
      </c>
      <c r="AB739" s="17">
        <v>7.4406030154487199E-2</v>
      </c>
      <c r="AC739" s="17">
        <v>7.2964959331133894E-2</v>
      </c>
      <c r="AD739" s="17">
        <v>2.4532661010344702E-2</v>
      </c>
      <c r="AE739" s="17"/>
      <c r="AF739" s="17">
        <v>5.9346037932780801E-2</v>
      </c>
      <c r="AG739" s="17">
        <v>8.0346211839070897E-2</v>
      </c>
      <c r="AH739" s="17">
        <v>5.44976140427995E-2</v>
      </c>
      <c r="AI739" s="17">
        <v>7.3544238456383595E-2</v>
      </c>
      <c r="AJ739" s="17">
        <v>0.13454939602332799</v>
      </c>
      <c r="AK739" s="17"/>
      <c r="AL739" s="17">
        <v>7.0881244172684696E-2</v>
      </c>
      <c r="AM739" s="17">
        <v>7.0924887148840002E-2</v>
      </c>
      <c r="AN739" s="17">
        <v>0.101880820404703</v>
      </c>
      <c r="AO739" s="17">
        <v>5.5628431600956998E-2</v>
      </c>
      <c r="AP739" s="17"/>
      <c r="AQ739" s="17">
        <v>6.2803490869284898E-2</v>
      </c>
      <c r="AR739" s="17">
        <v>9.3661843821040494E-2</v>
      </c>
      <c r="AS739" s="17"/>
      <c r="AT739" s="17">
        <v>7.2621382337103496E-2</v>
      </c>
      <c r="AU739" s="17">
        <v>5.8374179049891298E-2</v>
      </c>
      <c r="AV739" s="17"/>
      <c r="AW739" s="17">
        <v>6.099465266147E-2</v>
      </c>
      <c r="AX739" s="17">
        <v>6.1425476542692301E-2</v>
      </c>
      <c r="AY739" s="17">
        <v>0.10243410988929801</v>
      </c>
      <c r="AZ739" s="17"/>
      <c r="BA739" s="17">
        <v>0.108631501507467</v>
      </c>
      <c r="BB739" s="17">
        <v>7.8437420477651607E-2</v>
      </c>
      <c r="BC739" s="17">
        <v>5.8587420126372698E-2</v>
      </c>
      <c r="BD739" s="17">
        <v>4.6885551157551802E-2</v>
      </c>
      <c r="BE739" s="17">
        <v>6.5527292754820998E-2</v>
      </c>
      <c r="BF739" s="17"/>
      <c r="BG739" s="17">
        <v>8.4833077382597599E-2</v>
      </c>
      <c r="BH739" s="17">
        <v>6.9029524270777506E-2</v>
      </c>
      <c r="BI739" s="17"/>
      <c r="BJ739" s="17">
        <v>8.2401216499330798E-2</v>
      </c>
      <c r="BK739" s="17">
        <v>5.3332443555849901E-2</v>
      </c>
      <c r="BL739" s="17"/>
      <c r="BM739" s="17">
        <v>2.7166785747028899E-2</v>
      </c>
      <c r="BN739" s="17">
        <v>6.4330578241074896E-2</v>
      </c>
      <c r="BO739" s="17">
        <v>0.113547814914867</v>
      </c>
      <c r="BP739" s="17">
        <v>9.9622023519058994E-2</v>
      </c>
      <c r="BQ739" s="17">
        <v>8.5302104173255996E-2</v>
      </c>
      <c r="BR739" s="17"/>
      <c r="BS739" s="17">
        <v>8.9603963479490997E-2</v>
      </c>
      <c r="BT739" s="17"/>
      <c r="BU739" s="17">
        <v>9.77620585898204E-2</v>
      </c>
      <c r="BV739" s="17">
        <v>9.0536320672229498E-2</v>
      </c>
      <c r="BW739" s="17">
        <v>8.5064340814763897E-2</v>
      </c>
      <c r="BX739" s="17">
        <v>9.5048365340198504E-2</v>
      </c>
      <c r="BY739" s="17">
        <v>3.1797577107385698E-2</v>
      </c>
      <c r="BZ739" s="17"/>
      <c r="CA739" s="17">
        <v>0.154873885896821</v>
      </c>
      <c r="CB739" s="17"/>
      <c r="CC739" s="17">
        <v>7.9524055039942504E-2</v>
      </c>
      <c r="CD739" s="17">
        <v>6.7425189729398899E-2</v>
      </c>
      <c r="CE739" s="17"/>
      <c r="CF739" s="17">
        <v>5.3431440703834397E-2</v>
      </c>
      <c r="CG739" s="17"/>
      <c r="CH739" s="17">
        <v>6.5375477843666097E-2</v>
      </c>
      <c r="CI739" s="17">
        <v>9.41763898101175E-2</v>
      </c>
    </row>
    <row r="740" spans="2:87" x14ac:dyDescent="0.35">
      <c r="B740" t="s">
        <v>256</v>
      </c>
      <c r="C740" s="17">
        <v>0.31274187907817202</v>
      </c>
      <c r="D740" s="17">
        <v>0.34163823026158202</v>
      </c>
      <c r="E740" s="17">
        <v>0.28744984779486699</v>
      </c>
      <c r="F740" s="17"/>
      <c r="G740" s="17">
        <v>0.42022645127254799</v>
      </c>
      <c r="H740" s="17">
        <v>0.34228420822614802</v>
      </c>
      <c r="I740" s="17">
        <v>0.34813360016204498</v>
      </c>
      <c r="J740" s="17">
        <v>0.27889305808852999</v>
      </c>
      <c r="K740" s="17">
        <v>0.276863432767252</v>
      </c>
      <c r="L740" s="17">
        <v>0.22762052201470701</v>
      </c>
      <c r="M740" s="17"/>
      <c r="N740" s="17">
        <v>0.33475345395443901</v>
      </c>
      <c r="O740" s="17">
        <v>0.31313702846372199</v>
      </c>
      <c r="P740" s="17">
        <v>0.31483669966914002</v>
      </c>
      <c r="Q740" s="17">
        <v>0.28942297835325198</v>
      </c>
      <c r="R740" s="17"/>
      <c r="S740" s="17">
        <v>0.26890785377076698</v>
      </c>
      <c r="T740" s="17">
        <v>0.33084043338222602</v>
      </c>
      <c r="U740" s="17">
        <v>0.27045525752115002</v>
      </c>
      <c r="V740" s="17">
        <v>0.34822069884471102</v>
      </c>
      <c r="W740" s="17">
        <v>0.27049639743684101</v>
      </c>
      <c r="X740" s="17">
        <v>0.34515031683457897</v>
      </c>
      <c r="Y740" s="17">
        <v>0.24295712743247</v>
      </c>
      <c r="Z740" s="17">
        <v>0.25480230002837001</v>
      </c>
      <c r="AA740" s="17">
        <v>0.39888208449613899</v>
      </c>
      <c r="AB740" s="17">
        <v>0.34346342877185099</v>
      </c>
      <c r="AC740" s="17">
        <v>0.25733928759279101</v>
      </c>
      <c r="AD740" s="17">
        <v>0.42531306900467802</v>
      </c>
      <c r="AE740" s="17"/>
      <c r="AF740" s="17">
        <v>0.31571517292766399</v>
      </c>
      <c r="AG740" s="17">
        <v>0.32552267126240297</v>
      </c>
      <c r="AH740" s="17">
        <v>0.27634943629276898</v>
      </c>
      <c r="AI740" s="17">
        <v>0.35747127393164002</v>
      </c>
      <c r="AJ740" s="17">
        <v>0.33865121767290202</v>
      </c>
      <c r="AK740" s="17"/>
      <c r="AL740" s="17">
        <v>0.27592634112297798</v>
      </c>
      <c r="AM740" s="17">
        <v>0.33467192635550602</v>
      </c>
      <c r="AN740" s="17">
        <v>0.34677388645458801</v>
      </c>
      <c r="AO740" s="17">
        <v>0.30270212604875002</v>
      </c>
      <c r="AP740" s="17"/>
      <c r="AQ740" s="17">
        <v>0.28942906512678801</v>
      </c>
      <c r="AR740" s="17">
        <v>0.34525494608024099</v>
      </c>
      <c r="AS740" s="17"/>
      <c r="AT740" s="17">
        <v>0.33594645683601398</v>
      </c>
      <c r="AU740" s="17">
        <v>0.214784615085821</v>
      </c>
      <c r="AV740" s="17"/>
      <c r="AW740" s="17">
        <v>0.29750680683861103</v>
      </c>
      <c r="AX740" s="17">
        <v>0.32744011934380002</v>
      </c>
      <c r="AY740" s="17">
        <v>0.30857718306943599</v>
      </c>
      <c r="AZ740" s="17"/>
      <c r="BA740" s="17">
        <v>0.35457828682092501</v>
      </c>
      <c r="BB740" s="17">
        <v>0.27862631589527498</v>
      </c>
      <c r="BC740" s="17">
        <v>0.32695566614426103</v>
      </c>
      <c r="BD740" s="17">
        <v>0.246268165552158</v>
      </c>
      <c r="BE740" s="17">
        <v>0.32708090044657501</v>
      </c>
      <c r="BF740" s="17"/>
      <c r="BG740" s="17">
        <v>0.30766736440109599</v>
      </c>
      <c r="BH740" s="17">
        <v>0.31643842319356202</v>
      </c>
      <c r="BI740" s="17"/>
      <c r="BJ740" s="17">
        <v>0.32726771667780302</v>
      </c>
      <c r="BK740" s="17">
        <v>0.25175449090829299</v>
      </c>
      <c r="BL740" s="17"/>
      <c r="BM740" s="17">
        <v>0.26860011002829598</v>
      </c>
      <c r="BN740" s="17">
        <v>0.31356242625330899</v>
      </c>
      <c r="BO740" s="17">
        <v>0.331752177677275</v>
      </c>
      <c r="BP740" s="17">
        <v>0.27599160979749998</v>
      </c>
      <c r="BQ740" s="17">
        <v>0.28464828352605798</v>
      </c>
      <c r="BR740" s="17"/>
      <c r="BS740" s="17">
        <v>0.356894135031814</v>
      </c>
      <c r="BT740" s="17"/>
      <c r="BU740" s="17">
        <v>0.30422649825710202</v>
      </c>
      <c r="BV740" s="17">
        <v>0.39407133020927998</v>
      </c>
      <c r="BW740" s="17">
        <v>0.331973968840237</v>
      </c>
      <c r="BX740" s="17">
        <v>0.30929133792821201</v>
      </c>
      <c r="BY740" s="17">
        <v>0.15103138183498499</v>
      </c>
      <c r="BZ740" s="17"/>
      <c r="CA740" s="17">
        <v>0.45978708998227102</v>
      </c>
      <c r="CB740" s="17"/>
      <c r="CC740" s="17">
        <v>0.319313644083564</v>
      </c>
      <c r="CD740" s="17">
        <v>0.30896195056855003</v>
      </c>
      <c r="CE740" s="17"/>
      <c r="CF740" s="17">
        <v>0.290525331504421</v>
      </c>
      <c r="CG740" s="17"/>
      <c r="CH740" s="17">
        <v>0.27626259053869101</v>
      </c>
      <c r="CI740" s="17">
        <v>0.462309664818847</v>
      </c>
    </row>
    <row r="741" spans="2:87" x14ac:dyDescent="0.35">
      <c r="B741" t="s">
        <v>257</v>
      </c>
      <c r="C741" s="17">
        <v>0.496132348529645</v>
      </c>
      <c r="D741" s="17">
        <v>0.499884352667821</v>
      </c>
      <c r="E741" s="17">
        <v>0.491677361522669</v>
      </c>
      <c r="F741" s="17"/>
      <c r="G741" s="17">
        <v>0.365071903732609</v>
      </c>
      <c r="H741" s="17">
        <v>0.44675340510858502</v>
      </c>
      <c r="I741" s="17">
        <v>0.50350647989402697</v>
      </c>
      <c r="J741" s="17">
        <v>0.50409250538919304</v>
      </c>
      <c r="K741" s="17">
        <v>0.56038571694259198</v>
      </c>
      <c r="L741" s="17">
        <v>0.58086836510010498</v>
      </c>
      <c r="M741" s="17"/>
      <c r="N741" s="17">
        <v>0.50140792821001101</v>
      </c>
      <c r="O741" s="17">
        <v>0.490587859512222</v>
      </c>
      <c r="P741" s="17">
        <v>0.514843854032356</v>
      </c>
      <c r="Q741" s="17">
        <v>0.47607157938669897</v>
      </c>
      <c r="R741" s="17"/>
      <c r="S741" s="17">
        <v>0.52488030391807405</v>
      </c>
      <c r="T741" s="17">
        <v>0.531879810571804</v>
      </c>
      <c r="U741" s="17">
        <v>0.50223915579096601</v>
      </c>
      <c r="V741" s="17">
        <v>0.42068822009858797</v>
      </c>
      <c r="W741" s="17">
        <v>0.49789976144749498</v>
      </c>
      <c r="X741" s="17">
        <v>0.53159106949442803</v>
      </c>
      <c r="Y741" s="17">
        <v>0.546484041383831</v>
      </c>
      <c r="Z741" s="17">
        <v>0.50833119121159398</v>
      </c>
      <c r="AA741" s="17">
        <v>0.46437977916064299</v>
      </c>
      <c r="AB741" s="17">
        <v>0.46144077994900601</v>
      </c>
      <c r="AC741" s="17">
        <v>0.49518362790641701</v>
      </c>
      <c r="AD741" s="17">
        <v>0.36857426637951701</v>
      </c>
      <c r="AE741" s="17"/>
      <c r="AF741" s="17">
        <v>0.44870230023101598</v>
      </c>
      <c r="AG741" s="17">
        <v>0.46891247498373301</v>
      </c>
      <c r="AH741" s="17">
        <v>0.59428482385971304</v>
      </c>
      <c r="AI741" s="17">
        <v>0.48486499053315302</v>
      </c>
      <c r="AJ741" s="17">
        <v>0.46034939753487297</v>
      </c>
      <c r="AK741" s="17"/>
      <c r="AL741" s="17">
        <v>0.49341967966434402</v>
      </c>
      <c r="AM741" s="17">
        <v>0.50194512595359897</v>
      </c>
      <c r="AN741" s="17">
        <v>0.47547937301434201</v>
      </c>
      <c r="AO741" s="17">
        <v>0.53957127860877396</v>
      </c>
      <c r="AP741" s="17"/>
      <c r="AQ741" s="17">
        <v>0.51842696206919903</v>
      </c>
      <c r="AR741" s="17">
        <v>0.465039308225357</v>
      </c>
      <c r="AS741" s="17"/>
      <c r="AT741" s="17">
        <v>0.49101873376548699</v>
      </c>
      <c r="AU741" s="17">
        <v>0.56270298047371803</v>
      </c>
      <c r="AV741" s="17"/>
      <c r="AW741" s="17">
        <v>0.53302917139464401</v>
      </c>
      <c r="AX741" s="17">
        <v>0.52538900378210596</v>
      </c>
      <c r="AY741" s="17">
        <v>0.44446809439555002</v>
      </c>
      <c r="AZ741" s="17"/>
      <c r="BA741" s="17">
        <v>0.47195733376318399</v>
      </c>
      <c r="BB741" s="17">
        <v>0.53712562679634601</v>
      </c>
      <c r="BC741" s="17">
        <v>0.47188169841677402</v>
      </c>
      <c r="BD741" s="17">
        <v>0.52643477378577197</v>
      </c>
      <c r="BE741" s="17">
        <v>0.48678439710460603</v>
      </c>
      <c r="BF741" s="17"/>
      <c r="BG741" s="17">
        <v>0.50380660482411399</v>
      </c>
      <c r="BH741" s="17">
        <v>0.490542015512487</v>
      </c>
      <c r="BI741" s="17"/>
      <c r="BJ741" s="17">
        <v>0.48536314103297601</v>
      </c>
      <c r="BK741" s="17">
        <v>0.538770778682924</v>
      </c>
      <c r="BL741" s="17"/>
      <c r="BM741" s="17">
        <v>0.52226525992449802</v>
      </c>
      <c r="BN741" s="17">
        <v>0.54165727223618498</v>
      </c>
      <c r="BO741" s="17">
        <v>0.46261231376635997</v>
      </c>
      <c r="BP741" s="17">
        <v>0.48685534642296502</v>
      </c>
      <c r="BQ741" s="17">
        <v>0.56490418804698095</v>
      </c>
      <c r="BR741" s="17"/>
      <c r="BS741" s="17">
        <v>0.48607575767926298</v>
      </c>
      <c r="BT741" s="17"/>
      <c r="BU741" s="17">
        <v>0.51415153090447796</v>
      </c>
      <c r="BV741" s="17">
        <v>0.464060660593964</v>
      </c>
      <c r="BW741" s="17">
        <v>0.466940670365392</v>
      </c>
      <c r="BX741" s="17">
        <v>0.53783431397163795</v>
      </c>
      <c r="BY741" s="17">
        <v>0.56343980689906403</v>
      </c>
      <c r="BZ741" s="17"/>
      <c r="CA741" s="17">
        <v>0.31023796420514199</v>
      </c>
      <c r="CB741" s="17"/>
      <c r="CC741" s="17">
        <v>0.47805824182690798</v>
      </c>
      <c r="CD741" s="17">
        <v>0.55951992443612097</v>
      </c>
      <c r="CE741" s="17"/>
      <c r="CF741" s="17">
        <v>0.54907885190038697</v>
      </c>
      <c r="CG741" s="17"/>
      <c r="CH741" s="17">
        <v>0.512550442998851</v>
      </c>
      <c r="CI741" s="17">
        <v>0.42132642931013797</v>
      </c>
    </row>
    <row r="742" spans="2:87" x14ac:dyDescent="0.35">
      <c r="B742" t="s">
        <v>161</v>
      </c>
      <c r="C742" s="17">
        <v>0.115435874198484</v>
      </c>
      <c r="D742" s="17">
        <v>6.5787330894666707E-2</v>
      </c>
      <c r="E742" s="17">
        <v>0.16071433828519199</v>
      </c>
      <c r="F742" s="17"/>
      <c r="G742" s="17">
        <v>0.11376370999418201</v>
      </c>
      <c r="H742" s="17">
        <v>8.7480413168097501E-2</v>
      </c>
      <c r="I742" s="17">
        <v>0.103712807937041</v>
      </c>
      <c r="J742" s="17">
        <v>0.121825346947333</v>
      </c>
      <c r="K742" s="17">
        <v>0.12943863176604201</v>
      </c>
      <c r="L742" s="17">
        <v>0.134816541046617</v>
      </c>
      <c r="M742" s="17"/>
      <c r="N742" s="17">
        <v>6.75866747218586E-2</v>
      </c>
      <c r="O742" s="17">
        <v>0.110330293698866</v>
      </c>
      <c r="P742" s="17">
        <v>0.1232028378255</v>
      </c>
      <c r="Q742" s="17">
        <v>0.16852173280892599</v>
      </c>
      <c r="R742" s="17"/>
      <c r="S742" s="17">
        <v>9.5012287948631702E-2</v>
      </c>
      <c r="T742" s="17">
        <v>8.9584416943492395E-2</v>
      </c>
      <c r="U742" s="17">
        <v>0.13372903854257201</v>
      </c>
      <c r="V742" s="17">
        <v>0.16776486738066401</v>
      </c>
      <c r="W742" s="17">
        <v>0.14850322998374299</v>
      </c>
      <c r="X742" s="17">
        <v>0.100773524190286</v>
      </c>
      <c r="Y742" s="17">
        <v>0.117901740597952</v>
      </c>
      <c r="Z742" s="17">
        <v>0.138787558039521</v>
      </c>
      <c r="AA742" s="17">
        <v>4.28533391889553E-2</v>
      </c>
      <c r="AB742" s="17">
        <v>0.120689761124656</v>
      </c>
      <c r="AC742" s="17">
        <v>0.174512125169658</v>
      </c>
      <c r="AD742" s="17">
        <v>0.18158000360546001</v>
      </c>
      <c r="AE742" s="17"/>
      <c r="AF742" s="17">
        <v>0.17623648890853999</v>
      </c>
      <c r="AG742" s="17">
        <v>0.12521864191479301</v>
      </c>
      <c r="AH742" s="17">
        <v>7.4868125804718494E-2</v>
      </c>
      <c r="AI742" s="17">
        <v>8.4119497078822894E-2</v>
      </c>
      <c r="AJ742" s="17">
        <v>6.6449988768896906E-2</v>
      </c>
      <c r="AK742" s="17"/>
      <c r="AL742" s="17">
        <v>0.15977273503999301</v>
      </c>
      <c r="AM742" s="17">
        <v>9.2458060542055298E-2</v>
      </c>
      <c r="AN742" s="17">
        <v>7.5865920126367198E-2</v>
      </c>
      <c r="AO742" s="17">
        <v>0.102098163741519</v>
      </c>
      <c r="AP742" s="17"/>
      <c r="AQ742" s="17">
        <v>0.129340481934728</v>
      </c>
      <c r="AR742" s="17">
        <v>9.6043901873361301E-2</v>
      </c>
      <c r="AS742" s="17"/>
      <c r="AT742" s="17">
        <v>0.100413427061396</v>
      </c>
      <c r="AU742" s="17">
        <v>0.16413822539056899</v>
      </c>
      <c r="AV742" s="17"/>
      <c r="AW742" s="17">
        <v>0.10846936910527499</v>
      </c>
      <c r="AX742" s="17">
        <v>8.5745400331402002E-2</v>
      </c>
      <c r="AY742" s="17">
        <v>0.144520612645716</v>
      </c>
      <c r="AZ742" s="17"/>
      <c r="BA742" s="17">
        <v>6.4832877908424902E-2</v>
      </c>
      <c r="BB742" s="17">
        <v>0.105810636830727</v>
      </c>
      <c r="BC742" s="17">
        <v>0.14257521531259301</v>
      </c>
      <c r="BD742" s="17">
        <v>0.18041150950451801</v>
      </c>
      <c r="BE742" s="17">
        <v>0.120607409693998</v>
      </c>
      <c r="BF742" s="17"/>
      <c r="BG742" s="17">
        <v>0.10369295339219201</v>
      </c>
      <c r="BH742" s="17">
        <v>0.123990037023173</v>
      </c>
      <c r="BI742" s="17"/>
      <c r="BJ742" s="17">
        <v>0.10496792578989</v>
      </c>
      <c r="BK742" s="17">
        <v>0.15614228685293299</v>
      </c>
      <c r="BL742" s="17"/>
      <c r="BM742" s="17">
        <v>0.18196784430017701</v>
      </c>
      <c r="BN742" s="17">
        <v>8.0449723269430701E-2</v>
      </c>
      <c r="BO742" s="17">
        <v>9.2087693641497603E-2</v>
      </c>
      <c r="BP742" s="17">
        <v>0.13753102026047601</v>
      </c>
      <c r="BQ742" s="17">
        <v>6.5145424253704606E-2</v>
      </c>
      <c r="BR742" s="17"/>
      <c r="BS742" s="17">
        <v>6.7426143809432196E-2</v>
      </c>
      <c r="BT742" s="17"/>
      <c r="BU742" s="17">
        <v>8.3859912248599802E-2</v>
      </c>
      <c r="BV742" s="17">
        <v>5.1331688524526999E-2</v>
      </c>
      <c r="BW742" s="17">
        <v>0.116021019979607</v>
      </c>
      <c r="BX742" s="17">
        <v>5.7825982759951697E-2</v>
      </c>
      <c r="BY742" s="17">
        <v>0.25373123415856602</v>
      </c>
      <c r="BZ742" s="17"/>
      <c r="CA742" s="17">
        <v>7.5101059915765198E-2</v>
      </c>
      <c r="CB742" s="17"/>
      <c r="CC742" s="17">
        <v>0.123104059049586</v>
      </c>
      <c r="CD742" s="17">
        <v>6.4092935265930198E-2</v>
      </c>
      <c r="CE742" s="17"/>
      <c r="CF742" s="17">
        <v>0.106964375891358</v>
      </c>
      <c r="CG742" s="17"/>
      <c r="CH742" s="17">
        <v>0.14581148861879201</v>
      </c>
      <c r="CI742" s="17">
        <v>2.2187516060897802E-2</v>
      </c>
    </row>
    <row r="743" spans="2:87" x14ac:dyDescent="0.35"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17"/>
      <c r="BR743" s="17"/>
      <c r="BS743" s="17"/>
      <c r="BT743" s="17"/>
      <c r="BU743" s="17"/>
      <c r="BV743" s="17"/>
      <c r="BW743" s="17"/>
      <c r="BX743" s="17"/>
      <c r="BY743" s="17"/>
      <c r="BZ743" s="17"/>
      <c r="CA743" s="17"/>
      <c r="CB743" s="17"/>
      <c r="CC743" s="17"/>
      <c r="CD743" s="17"/>
      <c r="CE743" s="17"/>
      <c r="CF743" s="17"/>
      <c r="CG743" s="17"/>
      <c r="CH743" s="17"/>
      <c r="CI743" s="17"/>
    </row>
    <row r="744" spans="2:87" x14ac:dyDescent="0.35">
      <c r="B744" s="6" t="s">
        <v>269</v>
      </c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/>
      <c r="BM744" s="17"/>
      <c r="BN744" s="17"/>
      <c r="BO744" s="17"/>
      <c r="BP744" s="17"/>
      <c r="BQ744" s="17"/>
      <c r="BR744" s="17"/>
      <c r="BS744" s="17"/>
      <c r="BT744" s="17"/>
      <c r="BU744" s="17"/>
      <c r="BV744" s="17"/>
      <c r="BW744" s="17"/>
      <c r="BX744" s="17"/>
      <c r="BY744" s="17"/>
      <c r="BZ744" s="17"/>
      <c r="CA744" s="17"/>
      <c r="CB744" s="17"/>
      <c r="CC744" s="17"/>
      <c r="CD744" s="17"/>
      <c r="CE744" s="17"/>
      <c r="CF744" s="17"/>
      <c r="CG744" s="17"/>
      <c r="CH744" s="17"/>
      <c r="CI744" s="17"/>
    </row>
    <row r="745" spans="2:87" x14ac:dyDescent="0.35">
      <c r="B745" s="24" t="s">
        <v>163</v>
      </c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  <c r="BA745" s="17"/>
      <c r="BB745" s="17"/>
      <c r="BC745" s="17"/>
      <c r="BD745" s="17"/>
      <c r="BE745" s="17"/>
      <c r="BF745" s="17"/>
      <c r="BG745" s="17"/>
      <c r="BH745" s="17"/>
      <c r="BI745" s="17"/>
      <c r="BJ745" s="17"/>
      <c r="BK745" s="17"/>
      <c r="BL745" s="17"/>
      <c r="BM745" s="17"/>
      <c r="BN745" s="17"/>
      <c r="BO745" s="17"/>
      <c r="BP745" s="17"/>
      <c r="BQ745" s="17"/>
      <c r="BR745" s="17"/>
      <c r="BS745" s="17"/>
      <c r="BT745" s="17"/>
      <c r="BU745" s="17"/>
      <c r="BV745" s="17"/>
      <c r="BW745" s="17"/>
      <c r="BX745" s="17"/>
      <c r="BY745" s="17"/>
      <c r="BZ745" s="17"/>
      <c r="CA745" s="17"/>
      <c r="CB745" s="17"/>
      <c r="CC745" s="17"/>
      <c r="CD745" s="17"/>
      <c r="CE745" s="17"/>
      <c r="CF745" s="17"/>
      <c r="CG745" s="17"/>
      <c r="CH745" s="17"/>
      <c r="CI745" s="17"/>
    </row>
    <row r="746" spans="2:87" x14ac:dyDescent="0.35">
      <c r="B746" t="s">
        <v>255</v>
      </c>
      <c r="C746" s="17">
        <v>8.0998150393862503E-2</v>
      </c>
      <c r="D746" s="17">
        <v>9.5338070140117998E-2</v>
      </c>
      <c r="E746" s="17">
        <v>6.80003582821401E-2</v>
      </c>
      <c r="F746" s="17"/>
      <c r="G746" s="17">
        <v>0.15241139564057099</v>
      </c>
      <c r="H746" s="17">
        <v>9.1665047393280505E-2</v>
      </c>
      <c r="I746" s="17">
        <v>6.1265462210424303E-2</v>
      </c>
      <c r="J746" s="17">
        <v>9.0007333598707703E-2</v>
      </c>
      <c r="K746" s="17">
        <v>3.1181764438984499E-2</v>
      </c>
      <c r="L746" s="17">
        <v>6.1174648638916702E-2</v>
      </c>
      <c r="M746" s="17"/>
      <c r="N746" s="17">
        <v>8.0787191815941295E-2</v>
      </c>
      <c r="O746" s="17">
        <v>0.102088823132906</v>
      </c>
      <c r="P746" s="17">
        <v>7.3352766775141395E-2</v>
      </c>
      <c r="Q746" s="17">
        <v>6.2634232585928096E-2</v>
      </c>
      <c r="R746" s="17"/>
      <c r="S746" s="17">
        <v>0.115092306878332</v>
      </c>
      <c r="T746" s="17">
        <v>7.2104481891835506E-2</v>
      </c>
      <c r="U746" s="17">
        <v>0.11757540869712101</v>
      </c>
      <c r="V746" s="17">
        <v>8.2546689862717307E-2</v>
      </c>
      <c r="W746" s="17">
        <v>6.9223908825893896E-2</v>
      </c>
      <c r="X746" s="17">
        <v>5.8170226407652702E-2</v>
      </c>
      <c r="Y746" s="17">
        <v>4.0535253113224999E-2</v>
      </c>
      <c r="Z746" s="17">
        <v>6.9086393032362206E-2</v>
      </c>
      <c r="AA746" s="17">
        <v>9.91727639663295E-2</v>
      </c>
      <c r="AB746" s="17">
        <v>6.9364390373783794E-2</v>
      </c>
      <c r="AC746" s="17">
        <v>9.13062495417514E-2</v>
      </c>
      <c r="AD746" s="17">
        <v>2.4532661010344702E-2</v>
      </c>
      <c r="AE746" s="17"/>
      <c r="AF746" s="17">
        <v>8.9852052959602996E-2</v>
      </c>
      <c r="AG746" s="17">
        <v>8.3902807974480506E-2</v>
      </c>
      <c r="AH746" s="17">
        <v>5.0872510285271198E-2</v>
      </c>
      <c r="AI746" s="17">
        <v>7.7985126321541601E-2</v>
      </c>
      <c r="AJ746" s="17">
        <v>0.11003006440132</v>
      </c>
      <c r="AK746" s="17"/>
      <c r="AL746" s="17">
        <v>7.5619968843187599E-2</v>
      </c>
      <c r="AM746" s="17">
        <v>8.4886477516610201E-2</v>
      </c>
      <c r="AN746" s="17">
        <v>9.76803532418513E-2</v>
      </c>
      <c r="AO746" s="17">
        <v>3.9898657923903499E-2</v>
      </c>
      <c r="AP746" s="17"/>
      <c r="AQ746" s="17">
        <v>6.6866739237435704E-2</v>
      </c>
      <c r="AR746" s="17">
        <v>0.10070643265960801</v>
      </c>
      <c r="AS746" s="17"/>
      <c r="AT746" s="17">
        <v>8.2809116566203003E-2</v>
      </c>
      <c r="AU746" s="17">
        <v>6.2677135521336802E-2</v>
      </c>
      <c r="AV746" s="17"/>
      <c r="AW746" s="17">
        <v>6.6330675951618207E-2</v>
      </c>
      <c r="AX746" s="17">
        <v>7.15791968016634E-2</v>
      </c>
      <c r="AY746" s="17">
        <v>9.52117481457362E-2</v>
      </c>
      <c r="AZ746" s="17"/>
      <c r="BA746" s="17">
        <v>0.100905293111429</v>
      </c>
      <c r="BB746" s="17">
        <v>8.4421392727298594E-2</v>
      </c>
      <c r="BC746" s="17">
        <v>7.4461963909374096E-2</v>
      </c>
      <c r="BD746" s="17">
        <v>5.67164881296401E-2</v>
      </c>
      <c r="BE746" s="17">
        <v>5.5124726716629401E-2</v>
      </c>
      <c r="BF746" s="17"/>
      <c r="BG746" s="17">
        <v>9.4826103262928299E-2</v>
      </c>
      <c r="BH746" s="17">
        <v>7.0925140252233995E-2</v>
      </c>
      <c r="BI746" s="17"/>
      <c r="BJ746" s="17">
        <v>8.8402574792875596E-2</v>
      </c>
      <c r="BK746" s="17">
        <v>5.6269063836790402E-2</v>
      </c>
      <c r="BL746" s="17"/>
      <c r="BM746" s="17">
        <v>3.6740596581636198E-2</v>
      </c>
      <c r="BN746" s="17">
        <v>6.3114578337357494E-2</v>
      </c>
      <c r="BO746" s="17">
        <v>0.10314183559225</v>
      </c>
      <c r="BP746" s="17">
        <v>0.10820249813112701</v>
      </c>
      <c r="BQ746" s="17">
        <v>0.108446685090793</v>
      </c>
      <c r="BR746" s="17"/>
      <c r="BS746" s="17">
        <v>0.10821920908645399</v>
      </c>
      <c r="BT746" s="17"/>
      <c r="BU746" s="17">
        <v>8.6137393900183198E-2</v>
      </c>
      <c r="BV746" s="17">
        <v>0.104576762706359</v>
      </c>
      <c r="BW746" s="17">
        <v>7.2660872082999303E-2</v>
      </c>
      <c r="BX746" s="17">
        <v>9.7303261137754005E-2</v>
      </c>
      <c r="BY746" s="17">
        <v>3.9410699376786103E-2</v>
      </c>
      <c r="BZ746" s="17"/>
      <c r="CA746" s="17">
        <v>0.15542261378689601</v>
      </c>
      <c r="CB746" s="17"/>
      <c r="CC746" s="17">
        <v>8.0834122263830799E-2</v>
      </c>
      <c r="CD746" s="17">
        <v>9.47439723864478E-2</v>
      </c>
      <c r="CE746" s="17"/>
      <c r="CF746" s="17">
        <v>5.98491357885775E-2</v>
      </c>
      <c r="CG746" s="17"/>
      <c r="CH746" s="17">
        <v>5.8212434199217199E-2</v>
      </c>
      <c r="CI746" s="17">
        <v>0.12259192268218</v>
      </c>
    </row>
    <row r="747" spans="2:87" x14ac:dyDescent="0.35">
      <c r="B747" t="s">
        <v>256</v>
      </c>
      <c r="C747" s="17">
        <v>0.22870071698393701</v>
      </c>
      <c r="D747" s="17">
        <v>0.241852117832587</v>
      </c>
      <c r="E747" s="17">
        <v>0.21770945274887199</v>
      </c>
      <c r="F747" s="17"/>
      <c r="G747" s="17">
        <v>0.301705768562127</v>
      </c>
      <c r="H747" s="17">
        <v>0.293996120741775</v>
      </c>
      <c r="I747" s="17">
        <v>0.215327337851346</v>
      </c>
      <c r="J747" s="17">
        <v>0.19193155635189599</v>
      </c>
      <c r="K747" s="17">
        <v>0.20000318561715799</v>
      </c>
      <c r="L747" s="17">
        <v>0.18145151038431601</v>
      </c>
      <c r="M747" s="17"/>
      <c r="N747" s="17">
        <v>0.25387397426279701</v>
      </c>
      <c r="O747" s="17">
        <v>0.20704404719682501</v>
      </c>
      <c r="P747" s="17">
        <v>0.230472124032951</v>
      </c>
      <c r="Q747" s="17">
        <v>0.22541780191768801</v>
      </c>
      <c r="R747" s="17"/>
      <c r="S747" s="17">
        <v>0.25289869360633699</v>
      </c>
      <c r="T747" s="17">
        <v>0.21098747126408099</v>
      </c>
      <c r="U747" s="17">
        <v>0.19778868155217899</v>
      </c>
      <c r="V747" s="17">
        <v>0.19394821455389399</v>
      </c>
      <c r="W747" s="17">
        <v>0.227827454253477</v>
      </c>
      <c r="X747" s="17">
        <v>0.29189764332113</v>
      </c>
      <c r="Y747" s="17">
        <v>0.23179198337746801</v>
      </c>
      <c r="Z747" s="17">
        <v>0.16700008997389701</v>
      </c>
      <c r="AA747" s="17">
        <v>0.25890453092867</v>
      </c>
      <c r="AB747" s="17">
        <v>0.18274839120865299</v>
      </c>
      <c r="AC747" s="17">
        <v>0.20889679413290599</v>
      </c>
      <c r="AD747" s="17">
        <v>0.32025426827664799</v>
      </c>
      <c r="AE747" s="17"/>
      <c r="AF747" s="17">
        <v>0.19844675730029199</v>
      </c>
      <c r="AG747" s="17">
        <v>0.22238177388462399</v>
      </c>
      <c r="AH747" s="17">
        <v>0.25034794336719401</v>
      </c>
      <c r="AI747" s="17">
        <v>0.23241210991181599</v>
      </c>
      <c r="AJ747" s="17">
        <v>0.30418094910593402</v>
      </c>
      <c r="AK747" s="17"/>
      <c r="AL747" s="17">
        <v>0.246169302465677</v>
      </c>
      <c r="AM747" s="17">
        <v>0.18078935932082801</v>
      </c>
      <c r="AN747" s="17">
        <v>0.26444810092432203</v>
      </c>
      <c r="AO747" s="17">
        <v>0.30763317307774901</v>
      </c>
      <c r="AP747" s="17"/>
      <c r="AQ747" s="17">
        <v>0.216592417059636</v>
      </c>
      <c r="AR747" s="17">
        <v>0.24558748009803</v>
      </c>
      <c r="AS747" s="17"/>
      <c r="AT747" s="17">
        <v>0.22479138612392899</v>
      </c>
      <c r="AU747" s="17">
        <v>0.18158963356142999</v>
      </c>
      <c r="AV747" s="17"/>
      <c r="AW747" s="17">
        <v>0.21621913834672801</v>
      </c>
      <c r="AX747" s="17">
        <v>0.31219208183770802</v>
      </c>
      <c r="AY747" s="17">
        <v>0.17546094107315499</v>
      </c>
      <c r="AZ747" s="17"/>
      <c r="BA747" s="17">
        <v>0.234026479079015</v>
      </c>
      <c r="BB747" s="17">
        <v>0.22765083633029401</v>
      </c>
      <c r="BC747" s="17">
        <v>0.24144384819197801</v>
      </c>
      <c r="BD747" s="17">
        <v>0.16464461261890301</v>
      </c>
      <c r="BE747" s="17">
        <v>0.24805863975565701</v>
      </c>
      <c r="BF747" s="17"/>
      <c r="BG747" s="17">
        <v>0.25135233149094499</v>
      </c>
      <c r="BH747" s="17">
        <v>0.212200086354527</v>
      </c>
      <c r="BI747" s="17"/>
      <c r="BJ747" s="17">
        <v>0.24392177456620601</v>
      </c>
      <c r="BK747" s="17">
        <v>0.17533876044758501</v>
      </c>
      <c r="BL747" s="17"/>
      <c r="BM747" s="17">
        <v>0.246519511434247</v>
      </c>
      <c r="BN747" s="17">
        <v>0.213445259073963</v>
      </c>
      <c r="BO747" s="17">
        <v>0.24475770403240901</v>
      </c>
      <c r="BP747" s="17">
        <v>0.19156713865887001</v>
      </c>
      <c r="BQ747" s="17">
        <v>0.189645954127725</v>
      </c>
      <c r="BR747" s="17"/>
      <c r="BS747" s="17">
        <v>0.20868242755289501</v>
      </c>
      <c r="BT747" s="17"/>
      <c r="BU747" s="17">
        <v>0.25509219871019201</v>
      </c>
      <c r="BV747" s="17">
        <v>0.254348410113584</v>
      </c>
      <c r="BW747" s="17">
        <v>0.26213081943194599</v>
      </c>
      <c r="BX747" s="17">
        <v>0.19382662446152901</v>
      </c>
      <c r="BY747" s="17">
        <v>0.20959702055356</v>
      </c>
      <c r="BZ747" s="17"/>
      <c r="CA747" s="17">
        <v>0.22207398465453901</v>
      </c>
      <c r="CB747" s="17"/>
      <c r="CC747" s="17">
        <v>0.24300083510168599</v>
      </c>
      <c r="CD747" s="17">
        <v>0.18036637419899601</v>
      </c>
      <c r="CE747" s="17"/>
      <c r="CF747" s="17">
        <v>0.196855870031304</v>
      </c>
      <c r="CG747" s="17"/>
      <c r="CH747" s="17">
        <v>0.225251364541145</v>
      </c>
      <c r="CI747" s="17">
        <v>0.31901712412831301</v>
      </c>
    </row>
    <row r="748" spans="2:87" x14ac:dyDescent="0.35">
      <c r="B748" t="s">
        <v>257</v>
      </c>
      <c r="C748" s="17">
        <v>0.58458996762250903</v>
      </c>
      <c r="D748" s="17">
        <v>0.59525645189199095</v>
      </c>
      <c r="E748" s="17">
        <v>0.57613535016163298</v>
      </c>
      <c r="F748" s="17"/>
      <c r="G748" s="17">
        <v>0.42842283461966202</v>
      </c>
      <c r="H748" s="17">
        <v>0.53278175300529595</v>
      </c>
      <c r="I748" s="17">
        <v>0.64204041219461505</v>
      </c>
      <c r="J748" s="17">
        <v>0.61668145746290304</v>
      </c>
      <c r="K748" s="17">
        <v>0.64737671066510805</v>
      </c>
      <c r="L748" s="17">
        <v>0.626671252395543</v>
      </c>
      <c r="M748" s="17"/>
      <c r="N748" s="17">
        <v>0.60770621103439804</v>
      </c>
      <c r="O748" s="17">
        <v>0.58755263653857204</v>
      </c>
      <c r="P748" s="17">
        <v>0.56671898452667602</v>
      </c>
      <c r="Q748" s="17">
        <v>0.57128549317200505</v>
      </c>
      <c r="R748" s="17"/>
      <c r="S748" s="17">
        <v>0.53675247611520405</v>
      </c>
      <c r="T748" s="17">
        <v>0.64768979335840104</v>
      </c>
      <c r="U748" s="17">
        <v>0.58049508902637903</v>
      </c>
      <c r="V748" s="17">
        <v>0.60320608907409301</v>
      </c>
      <c r="W748" s="17">
        <v>0.60799036466981105</v>
      </c>
      <c r="X748" s="17">
        <v>0.51470363288421594</v>
      </c>
      <c r="Y748" s="17">
        <v>0.63708949935914805</v>
      </c>
      <c r="Z748" s="17">
        <v>0.626778532101541</v>
      </c>
      <c r="AA748" s="17">
        <v>0.56339377558496695</v>
      </c>
      <c r="AB748" s="17">
        <v>0.62773317187283195</v>
      </c>
      <c r="AC748" s="17">
        <v>0.51774779529401205</v>
      </c>
      <c r="AD748" s="17">
        <v>0.52538158181236705</v>
      </c>
      <c r="AE748" s="17"/>
      <c r="AF748" s="17">
        <v>0.56480643471666403</v>
      </c>
      <c r="AG748" s="17">
        <v>0.58486139798266801</v>
      </c>
      <c r="AH748" s="17">
        <v>0.60458793078274597</v>
      </c>
      <c r="AI748" s="17">
        <v>0.62458096618498504</v>
      </c>
      <c r="AJ748" s="17">
        <v>0.52364467475439502</v>
      </c>
      <c r="AK748" s="17"/>
      <c r="AL748" s="17">
        <v>0.55111109146091297</v>
      </c>
      <c r="AM748" s="17">
        <v>0.63956371759332198</v>
      </c>
      <c r="AN748" s="17">
        <v>0.54877574454685896</v>
      </c>
      <c r="AO748" s="17">
        <v>0.56149682196316297</v>
      </c>
      <c r="AP748" s="17"/>
      <c r="AQ748" s="17">
        <v>0.59647226746164195</v>
      </c>
      <c r="AR748" s="17">
        <v>0.56801839408299404</v>
      </c>
      <c r="AS748" s="17"/>
      <c r="AT748" s="17">
        <v>0.60531408245073304</v>
      </c>
      <c r="AU748" s="17">
        <v>0.59110752607394401</v>
      </c>
      <c r="AV748" s="17"/>
      <c r="AW748" s="17">
        <v>0.60512765104659205</v>
      </c>
      <c r="AX748" s="17">
        <v>0.53286000714334103</v>
      </c>
      <c r="AY748" s="17">
        <v>0.61425706873766295</v>
      </c>
      <c r="AZ748" s="17"/>
      <c r="BA748" s="17">
        <v>0.58627989981483197</v>
      </c>
      <c r="BB748" s="17">
        <v>0.60961519332124003</v>
      </c>
      <c r="BC748" s="17">
        <v>0.55864282752422301</v>
      </c>
      <c r="BD748" s="17">
        <v>0.63067352108953101</v>
      </c>
      <c r="BE748" s="17">
        <v>0.51981247847612899</v>
      </c>
      <c r="BF748" s="17"/>
      <c r="BG748" s="17">
        <v>0.55317085642860697</v>
      </c>
      <c r="BH748" s="17">
        <v>0.60747730522727805</v>
      </c>
      <c r="BI748" s="17"/>
      <c r="BJ748" s="17">
        <v>0.57016531161026496</v>
      </c>
      <c r="BK748" s="17">
        <v>0.63040897608671098</v>
      </c>
      <c r="BL748" s="17"/>
      <c r="BM748" s="17">
        <v>0.58583216225429202</v>
      </c>
      <c r="BN748" s="17">
        <v>0.63831900984241396</v>
      </c>
      <c r="BO748" s="17">
        <v>0.57063428276768202</v>
      </c>
      <c r="BP748" s="17">
        <v>0.55958757241101098</v>
      </c>
      <c r="BQ748" s="17">
        <v>0.60668117000334798</v>
      </c>
      <c r="BR748" s="17"/>
      <c r="BS748" s="17">
        <v>0.61290510687822697</v>
      </c>
      <c r="BT748" s="17"/>
      <c r="BU748" s="17">
        <v>0.582939787801668</v>
      </c>
      <c r="BV748" s="17">
        <v>0.57317736379863504</v>
      </c>
      <c r="BW748" s="17">
        <v>0.57303828809534796</v>
      </c>
      <c r="BX748" s="17">
        <v>0.63446141413387402</v>
      </c>
      <c r="BY748" s="17">
        <v>0.57409603573010803</v>
      </c>
      <c r="BZ748" s="17"/>
      <c r="CA748" s="17">
        <v>0.56911248298851702</v>
      </c>
      <c r="CB748" s="17"/>
      <c r="CC748" s="17">
        <v>0.564157977334097</v>
      </c>
      <c r="CD748" s="17">
        <v>0.680164584979145</v>
      </c>
      <c r="CE748" s="17"/>
      <c r="CF748" s="17">
        <v>0.63089220033257998</v>
      </c>
      <c r="CG748" s="17"/>
      <c r="CH748" s="17">
        <v>0.58331895019920799</v>
      </c>
      <c r="CI748" s="17">
        <v>0.52871118568411601</v>
      </c>
    </row>
    <row r="749" spans="2:87" x14ac:dyDescent="0.35">
      <c r="B749" t="s">
        <v>161</v>
      </c>
      <c r="C749" s="17">
        <v>0.10571116499969101</v>
      </c>
      <c r="D749" s="17">
        <v>6.7553360135303497E-2</v>
      </c>
      <c r="E749" s="17">
        <v>0.13815483880735399</v>
      </c>
      <c r="F749" s="17"/>
      <c r="G749" s="17">
        <v>0.11746000117763999</v>
      </c>
      <c r="H749" s="17">
        <v>8.1557078859648496E-2</v>
      </c>
      <c r="I749" s="17">
        <v>8.1366787743615304E-2</v>
      </c>
      <c r="J749" s="17">
        <v>0.10137965258649299</v>
      </c>
      <c r="K749" s="17">
        <v>0.12143833927875</v>
      </c>
      <c r="L749" s="17">
        <v>0.13070258858122399</v>
      </c>
      <c r="M749" s="17"/>
      <c r="N749" s="17">
        <v>5.7632622886863397E-2</v>
      </c>
      <c r="O749" s="17">
        <v>0.10331449313169799</v>
      </c>
      <c r="P749" s="17">
        <v>0.12945612466523199</v>
      </c>
      <c r="Q749" s="17">
        <v>0.14066247232438001</v>
      </c>
      <c r="R749" s="17"/>
      <c r="S749" s="17">
        <v>9.5256523400126095E-2</v>
      </c>
      <c r="T749" s="17">
        <v>6.9218253485682293E-2</v>
      </c>
      <c r="U749" s="17">
        <v>0.104140820724322</v>
      </c>
      <c r="V749" s="17">
        <v>0.12029900650929599</v>
      </c>
      <c r="W749" s="17">
        <v>9.4958272250817197E-2</v>
      </c>
      <c r="X749" s="17">
        <v>0.13522849738700099</v>
      </c>
      <c r="Y749" s="17">
        <v>9.0583264150158493E-2</v>
      </c>
      <c r="Z749" s="17">
        <v>0.1371349848922</v>
      </c>
      <c r="AA749" s="17">
        <v>7.8528929520033805E-2</v>
      </c>
      <c r="AB749" s="17">
        <v>0.120154046544731</v>
      </c>
      <c r="AC749" s="17">
        <v>0.18204916103133001</v>
      </c>
      <c r="AD749" s="17">
        <v>0.12983148890064</v>
      </c>
      <c r="AE749" s="17"/>
      <c r="AF749" s="17">
        <v>0.14689475502344099</v>
      </c>
      <c r="AG749" s="17">
        <v>0.108854020158227</v>
      </c>
      <c r="AH749" s="17">
        <v>9.4191615564789194E-2</v>
      </c>
      <c r="AI749" s="17">
        <v>6.5021797581657007E-2</v>
      </c>
      <c r="AJ749" s="17">
        <v>6.21443117383517E-2</v>
      </c>
      <c r="AK749" s="17"/>
      <c r="AL749" s="17">
        <v>0.12709963723022299</v>
      </c>
      <c r="AM749" s="17">
        <v>9.4760445569239807E-2</v>
      </c>
      <c r="AN749" s="17">
        <v>8.9095801286967993E-2</v>
      </c>
      <c r="AO749" s="17">
        <v>9.0971347035184794E-2</v>
      </c>
      <c r="AP749" s="17"/>
      <c r="AQ749" s="17">
        <v>0.120068576241286</v>
      </c>
      <c r="AR749" s="17">
        <v>8.5687693159367598E-2</v>
      </c>
      <c r="AS749" s="17"/>
      <c r="AT749" s="17">
        <v>8.7085414859135304E-2</v>
      </c>
      <c r="AU749" s="17">
        <v>0.16462570484328901</v>
      </c>
      <c r="AV749" s="17"/>
      <c r="AW749" s="17">
        <v>0.11232253465506201</v>
      </c>
      <c r="AX749" s="17">
        <v>8.3368714217287199E-2</v>
      </c>
      <c r="AY749" s="17">
        <v>0.115070242043446</v>
      </c>
      <c r="AZ749" s="17"/>
      <c r="BA749" s="17">
        <v>7.8788327994724405E-2</v>
      </c>
      <c r="BB749" s="17">
        <v>7.8312577621167001E-2</v>
      </c>
      <c r="BC749" s="17">
        <v>0.125451360374425</v>
      </c>
      <c r="BD749" s="17">
        <v>0.14796537816192601</v>
      </c>
      <c r="BE749" s="17">
        <v>0.17700415505158501</v>
      </c>
      <c r="BF749" s="17"/>
      <c r="BG749" s="17">
        <v>0.10065070881752</v>
      </c>
      <c r="BH749" s="17">
        <v>0.10939746816596201</v>
      </c>
      <c r="BI749" s="17"/>
      <c r="BJ749" s="17">
        <v>9.7510339030653301E-2</v>
      </c>
      <c r="BK749" s="17">
        <v>0.13798319962891401</v>
      </c>
      <c r="BL749" s="17"/>
      <c r="BM749" s="17">
        <v>0.13090772972982401</v>
      </c>
      <c r="BN749" s="17">
        <v>8.5121152746265499E-2</v>
      </c>
      <c r="BO749" s="17">
        <v>8.1466177607659604E-2</v>
      </c>
      <c r="BP749" s="17">
        <v>0.140642790798991</v>
      </c>
      <c r="BQ749" s="17">
        <v>9.5226190778133393E-2</v>
      </c>
      <c r="BR749" s="17"/>
      <c r="BS749" s="17">
        <v>7.0193256482423805E-2</v>
      </c>
      <c r="BT749" s="17"/>
      <c r="BU749" s="17">
        <v>7.5830619587956893E-2</v>
      </c>
      <c r="BV749" s="17">
        <v>6.78974633814214E-2</v>
      </c>
      <c r="BW749" s="17">
        <v>9.2170020389706606E-2</v>
      </c>
      <c r="BX749" s="17">
        <v>7.4408700266843306E-2</v>
      </c>
      <c r="BY749" s="17">
        <v>0.17689624433954601</v>
      </c>
      <c r="BZ749" s="17"/>
      <c r="CA749" s="17">
        <v>5.33909185700484E-2</v>
      </c>
      <c r="CB749" s="17"/>
      <c r="CC749" s="17">
        <v>0.112007065300386</v>
      </c>
      <c r="CD749" s="17">
        <v>4.4725068435410902E-2</v>
      </c>
      <c r="CE749" s="17"/>
      <c r="CF749" s="17">
        <v>0.112402793847539</v>
      </c>
      <c r="CG749" s="17"/>
      <c r="CH749" s="17">
        <v>0.13321725106043</v>
      </c>
      <c r="CI749" s="17">
        <v>2.96797675053905E-2</v>
      </c>
    </row>
    <row r="750" spans="2:87" x14ac:dyDescent="0.35"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17"/>
      <c r="AY750" s="17"/>
      <c r="AZ750" s="17"/>
      <c r="BA750" s="17"/>
      <c r="BB750" s="17"/>
      <c r="BC750" s="17"/>
      <c r="BD750" s="17"/>
      <c r="BE750" s="17"/>
      <c r="BF750" s="17"/>
      <c r="BG750" s="17"/>
      <c r="BH750" s="17"/>
      <c r="BI750" s="17"/>
      <c r="BJ750" s="17"/>
      <c r="BK750" s="17"/>
      <c r="BL750" s="17"/>
      <c r="BM750" s="17"/>
      <c r="BN750" s="17"/>
      <c r="BO750" s="17"/>
      <c r="BP750" s="17"/>
      <c r="BQ750" s="17"/>
      <c r="BR750" s="17"/>
      <c r="BS750" s="17"/>
      <c r="BT750" s="17"/>
      <c r="BU750" s="17"/>
      <c r="BV750" s="17"/>
      <c r="BW750" s="17"/>
      <c r="BX750" s="17"/>
      <c r="BY750" s="17"/>
      <c r="BZ750" s="17"/>
      <c r="CA750" s="17"/>
      <c r="CB750" s="17"/>
      <c r="CC750" s="17"/>
      <c r="CD750" s="17"/>
      <c r="CE750" s="17"/>
      <c r="CF750" s="17"/>
      <c r="CG750" s="17"/>
      <c r="CH750" s="17"/>
      <c r="CI750" s="17"/>
    </row>
    <row r="751" spans="2:87" x14ac:dyDescent="0.35">
      <c r="B751" s="6" t="s">
        <v>270</v>
      </c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  <c r="AX751" s="17"/>
      <c r="AY751" s="17"/>
      <c r="AZ751" s="17"/>
      <c r="BA751" s="17"/>
      <c r="BB751" s="17"/>
      <c r="BC751" s="17"/>
      <c r="BD751" s="17"/>
      <c r="BE751" s="17"/>
      <c r="BF751" s="17"/>
      <c r="BG751" s="17"/>
      <c r="BH751" s="17"/>
      <c r="BI751" s="17"/>
      <c r="BJ751" s="17"/>
      <c r="BK751" s="17"/>
      <c r="BL751" s="17"/>
      <c r="BM751" s="17"/>
      <c r="BN751" s="17"/>
      <c r="BO751" s="17"/>
      <c r="BP751" s="17"/>
      <c r="BQ751" s="17"/>
      <c r="BR751" s="17"/>
      <c r="BS751" s="17"/>
      <c r="BT751" s="17"/>
      <c r="BU751" s="17"/>
      <c r="BV751" s="17"/>
      <c r="BW751" s="17"/>
      <c r="BX751" s="17"/>
      <c r="BY751" s="17"/>
      <c r="BZ751" s="17"/>
      <c r="CA751" s="17"/>
      <c r="CB751" s="17"/>
      <c r="CC751" s="17"/>
      <c r="CD751" s="17"/>
      <c r="CE751" s="17"/>
      <c r="CF751" s="17"/>
      <c r="CG751" s="17"/>
      <c r="CH751" s="17"/>
      <c r="CI751" s="17"/>
    </row>
    <row r="752" spans="2:87" x14ac:dyDescent="0.35">
      <c r="B752" s="24" t="s">
        <v>163</v>
      </c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  <c r="AX752" s="17"/>
      <c r="AY752" s="17"/>
      <c r="AZ752" s="17"/>
      <c r="BA752" s="17"/>
      <c r="BB752" s="17"/>
      <c r="BC752" s="17"/>
      <c r="BD752" s="17"/>
      <c r="BE752" s="17"/>
      <c r="BF752" s="17"/>
      <c r="BG752" s="17"/>
      <c r="BH752" s="17"/>
      <c r="BI752" s="17"/>
      <c r="BJ752" s="17"/>
      <c r="BK752" s="17"/>
      <c r="BL752" s="17"/>
      <c r="BM752" s="17"/>
      <c r="BN752" s="17"/>
      <c r="BO752" s="17"/>
      <c r="BP752" s="17"/>
      <c r="BQ752" s="17"/>
      <c r="BR752" s="17"/>
      <c r="BS752" s="17"/>
      <c r="BT752" s="17"/>
      <c r="BU752" s="17"/>
      <c r="BV752" s="17"/>
      <c r="BW752" s="17"/>
      <c r="BX752" s="17"/>
      <c r="BY752" s="17"/>
      <c r="BZ752" s="17"/>
      <c r="CA752" s="17"/>
      <c r="CB752" s="17"/>
      <c r="CC752" s="17"/>
      <c r="CD752" s="17"/>
      <c r="CE752" s="17"/>
      <c r="CF752" s="17"/>
      <c r="CG752" s="17"/>
      <c r="CH752" s="17"/>
      <c r="CI752" s="17"/>
    </row>
    <row r="753" spans="2:87" x14ac:dyDescent="0.35">
      <c r="B753" t="s">
        <v>255</v>
      </c>
      <c r="C753" s="17">
        <v>0.1054354606394</v>
      </c>
      <c r="D753" s="17">
        <v>0.116489810737629</v>
      </c>
      <c r="E753" s="17">
        <v>9.5674469348250496E-2</v>
      </c>
      <c r="F753" s="17"/>
      <c r="G753" s="17">
        <v>0.14018192109200101</v>
      </c>
      <c r="H753" s="17">
        <v>0.169516648879077</v>
      </c>
      <c r="I753" s="17">
        <v>6.9326752144222195E-2</v>
      </c>
      <c r="J753" s="17">
        <v>0.123214163601833</v>
      </c>
      <c r="K753" s="17">
        <v>7.7867204980776802E-2</v>
      </c>
      <c r="L753" s="17">
        <v>6.0779790258028703E-2</v>
      </c>
      <c r="M753" s="17"/>
      <c r="N753" s="17">
        <v>0.104479039334842</v>
      </c>
      <c r="O753" s="17">
        <v>0.114709528823308</v>
      </c>
      <c r="P753" s="17">
        <v>0.10281937971574</v>
      </c>
      <c r="Q753" s="17">
        <v>9.2677847508670003E-2</v>
      </c>
      <c r="R753" s="17"/>
      <c r="S753" s="17">
        <v>0.15743565015397701</v>
      </c>
      <c r="T753" s="17">
        <v>8.8745877337006604E-2</v>
      </c>
      <c r="U753" s="17">
        <v>0.14430030237351199</v>
      </c>
      <c r="V753" s="17">
        <v>9.5686185959089495E-2</v>
      </c>
      <c r="W753" s="17">
        <v>0.115142652668921</v>
      </c>
      <c r="X753" s="17">
        <v>6.6832369276897605E-2</v>
      </c>
      <c r="Y753" s="17">
        <v>9.0139013204229401E-2</v>
      </c>
      <c r="Z753" s="17">
        <v>0.123501205118109</v>
      </c>
      <c r="AA753" s="17">
        <v>0.123937478656206</v>
      </c>
      <c r="AB753" s="17">
        <v>3.0304174541484801E-2</v>
      </c>
      <c r="AC753" s="17">
        <v>0.105871833108225</v>
      </c>
      <c r="AD753" s="17">
        <v>0.107755227551792</v>
      </c>
      <c r="AE753" s="17"/>
      <c r="AF753" s="17">
        <v>0.10532461798802201</v>
      </c>
      <c r="AG753" s="17">
        <v>0.118741967863129</v>
      </c>
      <c r="AH753" s="17">
        <v>6.9149232424139895E-2</v>
      </c>
      <c r="AI753" s="17">
        <v>9.8905977285783195E-2</v>
      </c>
      <c r="AJ753" s="17">
        <v>0.14541388231335001</v>
      </c>
      <c r="AK753" s="17"/>
      <c r="AL753" s="17">
        <v>0.115888932225602</v>
      </c>
      <c r="AM753" s="17">
        <v>7.8421676490273706E-2</v>
      </c>
      <c r="AN753" s="17">
        <v>0.133664953066364</v>
      </c>
      <c r="AO753" s="17">
        <v>0.121781274801848</v>
      </c>
      <c r="AP753" s="17"/>
      <c r="AQ753" s="17">
        <v>8.9944481805310603E-2</v>
      </c>
      <c r="AR753" s="17">
        <v>0.12703985527879</v>
      </c>
      <c r="AS753" s="17"/>
      <c r="AT753" s="17">
        <v>0.10399053772257601</v>
      </c>
      <c r="AU753" s="17">
        <v>6.7509863790117697E-2</v>
      </c>
      <c r="AV753" s="17"/>
      <c r="AW753" s="17">
        <v>9.1030356993142797E-2</v>
      </c>
      <c r="AX753" s="17">
        <v>7.7354887581121495E-2</v>
      </c>
      <c r="AY753" s="17">
        <v>0.13105454535941499</v>
      </c>
      <c r="AZ753" s="17"/>
      <c r="BA753" s="17">
        <v>0.13054976490825501</v>
      </c>
      <c r="BB753" s="17">
        <v>0.100394374475301</v>
      </c>
      <c r="BC753" s="17">
        <v>0.10223499066684801</v>
      </c>
      <c r="BD753" s="17">
        <v>0.109839108249354</v>
      </c>
      <c r="BE753" s="17">
        <v>2.7322916193665701E-2</v>
      </c>
      <c r="BF753" s="17"/>
      <c r="BG753" s="17">
        <v>0.12530254102854901</v>
      </c>
      <c r="BH753" s="17">
        <v>9.0963231514860798E-2</v>
      </c>
      <c r="BI753" s="17"/>
      <c r="BJ753" s="17">
        <v>0.12035378804569299</v>
      </c>
      <c r="BK753" s="17">
        <v>5.4168397258644599E-2</v>
      </c>
      <c r="BL753" s="17"/>
      <c r="BM753" s="17">
        <v>7.3975611108667294E-2</v>
      </c>
      <c r="BN753" s="17">
        <v>6.1985736989456301E-2</v>
      </c>
      <c r="BO753" s="17">
        <v>0.14329468526511499</v>
      </c>
      <c r="BP753" s="17">
        <v>0.102456196195435</v>
      </c>
      <c r="BQ753" s="17">
        <v>9.5582028344506895E-2</v>
      </c>
      <c r="BR753" s="17"/>
      <c r="BS753" s="17">
        <v>0.11170492128243301</v>
      </c>
      <c r="BT753" s="17"/>
      <c r="BU753" s="17">
        <v>0.106929123926255</v>
      </c>
      <c r="BV753" s="17">
        <v>0.14361802681907099</v>
      </c>
      <c r="BW753" s="17">
        <v>0.123396225397037</v>
      </c>
      <c r="BX753" s="17">
        <v>9.1025069831271302E-2</v>
      </c>
      <c r="BY753" s="17">
        <v>6.5443338615570307E-2</v>
      </c>
      <c r="BZ753" s="17"/>
      <c r="CA753" s="17">
        <v>0.18282426737212301</v>
      </c>
      <c r="CB753" s="17"/>
      <c r="CC753" s="17">
        <v>0.10909716348003</v>
      </c>
      <c r="CD753" s="17">
        <v>0.107111695342804</v>
      </c>
      <c r="CE753" s="17"/>
      <c r="CF753" s="17">
        <v>7.23605290928028E-2</v>
      </c>
      <c r="CG753" s="17"/>
      <c r="CH753" s="17">
        <v>7.9252911090410896E-2</v>
      </c>
      <c r="CI753" s="17">
        <v>0.168667373507357</v>
      </c>
    </row>
    <row r="754" spans="2:87" x14ac:dyDescent="0.35">
      <c r="B754" t="s">
        <v>256</v>
      </c>
      <c r="C754" s="17">
        <v>0.325131917157164</v>
      </c>
      <c r="D754" s="17">
        <v>0.35008266338380201</v>
      </c>
      <c r="E754" s="17">
        <v>0.30165447677266599</v>
      </c>
      <c r="F754" s="17"/>
      <c r="G754" s="17">
        <v>0.46268199805476201</v>
      </c>
      <c r="H754" s="17">
        <v>0.36254516585726898</v>
      </c>
      <c r="I754" s="17">
        <v>0.348229674058605</v>
      </c>
      <c r="J754" s="17">
        <v>0.25613447262080302</v>
      </c>
      <c r="K754" s="17">
        <v>0.277690450148183</v>
      </c>
      <c r="L754" s="17">
        <v>0.25977273353849201</v>
      </c>
      <c r="M754" s="17"/>
      <c r="N754" s="17">
        <v>0.364701351921846</v>
      </c>
      <c r="O754" s="17">
        <v>0.28049093136665898</v>
      </c>
      <c r="P754" s="17">
        <v>0.31737090054794198</v>
      </c>
      <c r="Q754" s="17">
        <v>0.34131878452685499</v>
      </c>
      <c r="R754" s="17"/>
      <c r="S754" s="17">
        <v>0.322837005884414</v>
      </c>
      <c r="T754" s="17">
        <v>0.36701557871007301</v>
      </c>
      <c r="U754" s="17">
        <v>0.23057705010729701</v>
      </c>
      <c r="V754" s="17">
        <v>0.32882794474360599</v>
      </c>
      <c r="W754" s="17">
        <v>0.264436436927935</v>
      </c>
      <c r="X754" s="17">
        <v>0.38590198532693598</v>
      </c>
      <c r="Y754" s="17">
        <v>0.29220096699945802</v>
      </c>
      <c r="Z754" s="17">
        <v>0.21674450317306099</v>
      </c>
      <c r="AA754" s="17">
        <v>0.39075042860144199</v>
      </c>
      <c r="AB754" s="17">
        <v>0.35300489156053599</v>
      </c>
      <c r="AC754" s="17">
        <v>0.257296827850585</v>
      </c>
      <c r="AD754" s="17">
        <v>0.394718191169035</v>
      </c>
      <c r="AE754" s="17"/>
      <c r="AF754" s="17">
        <v>0.35843996548043</v>
      </c>
      <c r="AG754" s="17">
        <v>0.30245697419253498</v>
      </c>
      <c r="AH754" s="17">
        <v>0.30759863814018901</v>
      </c>
      <c r="AI754" s="17">
        <v>0.39289769776141198</v>
      </c>
      <c r="AJ754" s="17">
        <v>0.36214929206158603</v>
      </c>
      <c r="AK754" s="17"/>
      <c r="AL754" s="17">
        <v>0.26298279082505799</v>
      </c>
      <c r="AM754" s="17">
        <v>0.34191346354827601</v>
      </c>
      <c r="AN754" s="17">
        <v>0.406765954912442</v>
      </c>
      <c r="AO754" s="17">
        <v>0.35975913767982598</v>
      </c>
      <c r="AP754" s="17"/>
      <c r="AQ754" s="17">
        <v>0.303725702200768</v>
      </c>
      <c r="AR754" s="17">
        <v>0.35498595805455802</v>
      </c>
      <c r="AS754" s="17"/>
      <c r="AT754" s="17">
        <v>0.33097450165625403</v>
      </c>
      <c r="AU754" s="17">
        <v>0.26991889806745001</v>
      </c>
      <c r="AV754" s="17"/>
      <c r="AW754" s="17">
        <v>0.28238931955072399</v>
      </c>
      <c r="AX754" s="17">
        <v>0.298267008477275</v>
      </c>
      <c r="AY754" s="17">
        <v>0.38025221989510799</v>
      </c>
      <c r="AZ754" s="17"/>
      <c r="BA754" s="17">
        <v>0.37596544519949698</v>
      </c>
      <c r="BB754" s="17">
        <v>0.33530790788325698</v>
      </c>
      <c r="BC754" s="17">
        <v>0.30101537620758101</v>
      </c>
      <c r="BD754" s="17">
        <v>0.24670921869850901</v>
      </c>
      <c r="BE754" s="17">
        <v>0.31143084398778298</v>
      </c>
      <c r="BF754" s="17"/>
      <c r="BG754" s="17">
        <v>0.32191944142581003</v>
      </c>
      <c r="BH754" s="17">
        <v>0.32747205390249801</v>
      </c>
      <c r="BI754" s="17"/>
      <c r="BJ754" s="17">
        <v>0.32423858886874102</v>
      </c>
      <c r="BK754" s="17">
        <v>0.32041171394624701</v>
      </c>
      <c r="BL754" s="17"/>
      <c r="BM754" s="17">
        <v>0.315635145725713</v>
      </c>
      <c r="BN754" s="17">
        <v>0.27229116414780202</v>
      </c>
      <c r="BO754" s="17">
        <v>0.35656679404006703</v>
      </c>
      <c r="BP754" s="17">
        <v>0.37376658955870601</v>
      </c>
      <c r="BQ754" s="17">
        <v>0.25822760794796801</v>
      </c>
      <c r="BR754" s="17"/>
      <c r="BS754" s="17">
        <v>0.305444143680006</v>
      </c>
      <c r="BT754" s="17"/>
      <c r="BU754" s="17">
        <v>0.27559498529459298</v>
      </c>
      <c r="BV754" s="17">
        <v>0.410279367433387</v>
      </c>
      <c r="BW754" s="17">
        <v>0.37991386043918701</v>
      </c>
      <c r="BX754" s="17">
        <v>0.282248231911227</v>
      </c>
      <c r="BY754" s="17">
        <v>0.246129444186617</v>
      </c>
      <c r="BZ754" s="17"/>
      <c r="CA754" s="17">
        <v>0.44017755635619799</v>
      </c>
      <c r="CB754" s="17"/>
      <c r="CC754" s="17">
        <v>0.34376217875913601</v>
      </c>
      <c r="CD754" s="17">
        <v>0.27554428659284502</v>
      </c>
      <c r="CE754" s="17"/>
      <c r="CF754" s="17">
        <v>0.33465028898875698</v>
      </c>
      <c r="CG754" s="17"/>
      <c r="CH754" s="17">
        <v>0.323545613809823</v>
      </c>
      <c r="CI754" s="17">
        <v>0.41222490700101899</v>
      </c>
    </row>
    <row r="755" spans="2:87" x14ac:dyDescent="0.35">
      <c r="B755" t="s">
        <v>257</v>
      </c>
      <c r="C755" s="17">
        <v>0.46082443018673003</v>
      </c>
      <c r="D755" s="17">
        <v>0.46391693370084702</v>
      </c>
      <c r="E755" s="17">
        <v>0.45874756629357899</v>
      </c>
      <c r="F755" s="17"/>
      <c r="G755" s="17">
        <v>0.26380767789770898</v>
      </c>
      <c r="H755" s="17">
        <v>0.39540682773664299</v>
      </c>
      <c r="I755" s="17">
        <v>0.47537175322868402</v>
      </c>
      <c r="J755" s="17">
        <v>0.54119686180683302</v>
      </c>
      <c r="K755" s="17">
        <v>0.53684206475074903</v>
      </c>
      <c r="L755" s="17">
        <v>0.53255418502347296</v>
      </c>
      <c r="M755" s="17"/>
      <c r="N755" s="17">
        <v>0.45644117500061399</v>
      </c>
      <c r="O755" s="17">
        <v>0.492147362691989</v>
      </c>
      <c r="P755" s="17">
        <v>0.46259605716098701</v>
      </c>
      <c r="Q755" s="17">
        <v>0.43049641786425202</v>
      </c>
      <c r="R755" s="17"/>
      <c r="S755" s="17">
        <v>0.42746548559868802</v>
      </c>
      <c r="T755" s="17">
        <v>0.469114931616264</v>
      </c>
      <c r="U755" s="17">
        <v>0.46803732948274201</v>
      </c>
      <c r="V755" s="17">
        <v>0.44136563486639302</v>
      </c>
      <c r="W755" s="17">
        <v>0.46202428146457702</v>
      </c>
      <c r="X755" s="17">
        <v>0.45754475836269698</v>
      </c>
      <c r="Y755" s="17">
        <v>0.53569669516820995</v>
      </c>
      <c r="Z755" s="17">
        <v>0.56807468403179295</v>
      </c>
      <c r="AA755" s="17">
        <v>0.42662719020081902</v>
      </c>
      <c r="AB755" s="17">
        <v>0.48645585462540603</v>
      </c>
      <c r="AC755" s="17">
        <v>0.48596818595562402</v>
      </c>
      <c r="AD755" s="17">
        <v>0.302629169127694</v>
      </c>
      <c r="AE755" s="17"/>
      <c r="AF755" s="17">
        <v>0.408557733468916</v>
      </c>
      <c r="AG755" s="17">
        <v>0.46468547981691199</v>
      </c>
      <c r="AH755" s="17">
        <v>0.53631505290013604</v>
      </c>
      <c r="AI755" s="17">
        <v>0.400075310291721</v>
      </c>
      <c r="AJ755" s="17">
        <v>0.426965585962304</v>
      </c>
      <c r="AK755" s="17"/>
      <c r="AL755" s="17">
        <v>0.47969043578142501</v>
      </c>
      <c r="AM755" s="17">
        <v>0.48684679276766901</v>
      </c>
      <c r="AN755" s="17">
        <v>0.40314783082466699</v>
      </c>
      <c r="AO755" s="17">
        <v>0.35805756467819699</v>
      </c>
      <c r="AP755" s="17"/>
      <c r="AQ755" s="17">
        <v>0.49112055587671599</v>
      </c>
      <c r="AR755" s="17">
        <v>0.41857213209368399</v>
      </c>
      <c r="AS755" s="17"/>
      <c r="AT755" s="17">
        <v>0.47105393987696598</v>
      </c>
      <c r="AU755" s="17">
        <v>0.49602865477917801</v>
      </c>
      <c r="AV755" s="17"/>
      <c r="AW755" s="17">
        <v>0.52697877500233703</v>
      </c>
      <c r="AX755" s="17">
        <v>0.51667680423781503</v>
      </c>
      <c r="AY755" s="17">
        <v>0.36605228722065603</v>
      </c>
      <c r="AZ755" s="17"/>
      <c r="BA755" s="17">
        <v>0.41817256242094503</v>
      </c>
      <c r="BB755" s="17">
        <v>0.465618625968651</v>
      </c>
      <c r="BC755" s="17">
        <v>0.47473458102689098</v>
      </c>
      <c r="BD755" s="17">
        <v>0.49664523718190701</v>
      </c>
      <c r="BE755" s="17">
        <v>0.49456037797978403</v>
      </c>
      <c r="BF755" s="17"/>
      <c r="BG755" s="17">
        <v>0.44066506630407898</v>
      </c>
      <c r="BH755" s="17">
        <v>0.47550957402266197</v>
      </c>
      <c r="BI755" s="17"/>
      <c r="BJ755" s="17">
        <v>0.45108219093815599</v>
      </c>
      <c r="BK755" s="17">
        <v>0.50295125815394803</v>
      </c>
      <c r="BL755" s="17"/>
      <c r="BM755" s="17">
        <v>0.45986912040065497</v>
      </c>
      <c r="BN755" s="17">
        <v>0.58777806550947198</v>
      </c>
      <c r="BO755" s="17">
        <v>0.40654953669722199</v>
      </c>
      <c r="BP755" s="17">
        <v>0.41412285601493498</v>
      </c>
      <c r="BQ755" s="17">
        <v>0.56802866673801999</v>
      </c>
      <c r="BR755" s="17"/>
      <c r="BS755" s="17">
        <v>0.50157720185893295</v>
      </c>
      <c r="BT755" s="17"/>
      <c r="BU755" s="17">
        <v>0.53363429439513299</v>
      </c>
      <c r="BV755" s="17">
        <v>0.39306116060880703</v>
      </c>
      <c r="BW755" s="17">
        <v>0.4062883419444</v>
      </c>
      <c r="BX755" s="17">
        <v>0.55089299685042104</v>
      </c>
      <c r="BY755" s="17">
        <v>0.44736107305031197</v>
      </c>
      <c r="BZ755" s="17"/>
      <c r="CA755" s="17">
        <v>0.292759559109107</v>
      </c>
      <c r="CB755" s="17"/>
      <c r="CC755" s="17">
        <v>0.43574619777301699</v>
      </c>
      <c r="CD755" s="17">
        <v>0.54963360820387597</v>
      </c>
      <c r="CE755" s="17"/>
      <c r="CF755" s="17">
        <v>0.48685967757325199</v>
      </c>
      <c r="CG755" s="17"/>
      <c r="CH755" s="17">
        <v>0.46322028594147502</v>
      </c>
      <c r="CI755" s="17">
        <v>0.376099480716305</v>
      </c>
    </row>
    <row r="756" spans="2:87" x14ac:dyDescent="0.35">
      <c r="B756" t="s">
        <v>161</v>
      </c>
      <c r="C756" s="17">
        <v>0.108608192016706</v>
      </c>
      <c r="D756" s="17">
        <v>6.9510592177722097E-2</v>
      </c>
      <c r="E756" s="17">
        <v>0.143923487585504</v>
      </c>
      <c r="F756" s="17"/>
      <c r="G756" s="17">
        <v>0.133328402955528</v>
      </c>
      <c r="H756" s="17">
        <v>7.2531357527009899E-2</v>
      </c>
      <c r="I756" s="17">
        <v>0.107071820568489</v>
      </c>
      <c r="J756" s="17">
        <v>7.9454501970531402E-2</v>
      </c>
      <c r="K756" s="17">
        <v>0.10760028012029101</v>
      </c>
      <c r="L756" s="17">
        <v>0.14689329118000599</v>
      </c>
      <c r="M756" s="17"/>
      <c r="N756" s="17">
        <v>7.4378433742697495E-2</v>
      </c>
      <c r="O756" s="17">
        <v>0.112652177118044</v>
      </c>
      <c r="P756" s="17">
        <v>0.117213662575331</v>
      </c>
      <c r="Q756" s="17">
        <v>0.13550695010022301</v>
      </c>
      <c r="R756" s="17"/>
      <c r="S756" s="17">
        <v>9.2261858362921306E-2</v>
      </c>
      <c r="T756" s="17">
        <v>7.5123612336657097E-2</v>
      </c>
      <c r="U756" s="17">
        <v>0.15708531803644901</v>
      </c>
      <c r="V756" s="17">
        <v>0.13412023443091201</v>
      </c>
      <c r="W756" s="17">
        <v>0.15839662893856701</v>
      </c>
      <c r="X756" s="17">
        <v>8.9720887033469504E-2</v>
      </c>
      <c r="Y756" s="17">
        <v>8.1963324628102893E-2</v>
      </c>
      <c r="Z756" s="17">
        <v>9.1679607677036298E-2</v>
      </c>
      <c r="AA756" s="17">
        <v>5.8684902541532899E-2</v>
      </c>
      <c r="AB756" s="17">
        <v>0.130235079272573</v>
      </c>
      <c r="AC756" s="17">
        <v>0.150863153085565</v>
      </c>
      <c r="AD756" s="17">
        <v>0.19489741215147899</v>
      </c>
      <c r="AE756" s="17"/>
      <c r="AF756" s="17">
        <v>0.127677683062632</v>
      </c>
      <c r="AG756" s="17">
        <v>0.114115578127424</v>
      </c>
      <c r="AH756" s="17">
        <v>8.6937076535535202E-2</v>
      </c>
      <c r="AI756" s="17">
        <v>0.108121014661083</v>
      </c>
      <c r="AJ756" s="17">
        <v>6.5471239662760097E-2</v>
      </c>
      <c r="AK756" s="17"/>
      <c r="AL756" s="17">
        <v>0.141437841167916</v>
      </c>
      <c r="AM756" s="17">
        <v>9.2818067193780704E-2</v>
      </c>
      <c r="AN756" s="17">
        <v>5.64212611965271E-2</v>
      </c>
      <c r="AO756" s="17">
        <v>0.160402022840128</v>
      </c>
      <c r="AP756" s="17"/>
      <c r="AQ756" s="17">
        <v>0.115209260117205</v>
      </c>
      <c r="AR756" s="17">
        <v>9.9402054572968399E-2</v>
      </c>
      <c r="AS756" s="17"/>
      <c r="AT756" s="17">
        <v>9.3981020744204197E-2</v>
      </c>
      <c r="AU756" s="17">
        <v>0.166542583363255</v>
      </c>
      <c r="AV756" s="17"/>
      <c r="AW756" s="17">
        <v>9.9601548453795999E-2</v>
      </c>
      <c r="AX756" s="17">
        <v>0.107701299703788</v>
      </c>
      <c r="AY756" s="17">
        <v>0.12264094752482101</v>
      </c>
      <c r="AZ756" s="17"/>
      <c r="BA756" s="17">
        <v>7.5312227471303297E-2</v>
      </c>
      <c r="BB756" s="17">
        <v>9.86790916727905E-2</v>
      </c>
      <c r="BC756" s="17">
        <v>0.12201505209867999</v>
      </c>
      <c r="BD756" s="17">
        <v>0.14680643587023001</v>
      </c>
      <c r="BE756" s="17">
        <v>0.16668586183876699</v>
      </c>
      <c r="BF756" s="17"/>
      <c r="BG756" s="17">
        <v>0.11211295124156199</v>
      </c>
      <c r="BH756" s="17">
        <v>0.106055140559978</v>
      </c>
      <c r="BI756" s="17"/>
      <c r="BJ756" s="17">
        <v>0.10432543214741</v>
      </c>
      <c r="BK756" s="17">
        <v>0.12246863064116099</v>
      </c>
      <c r="BL756" s="17"/>
      <c r="BM756" s="17">
        <v>0.15052012276496499</v>
      </c>
      <c r="BN756" s="17">
        <v>7.7945033353269494E-2</v>
      </c>
      <c r="BO756" s="17">
        <v>9.3588983997595895E-2</v>
      </c>
      <c r="BP756" s="17">
        <v>0.109654358230924</v>
      </c>
      <c r="BQ756" s="17">
        <v>7.8161696969505104E-2</v>
      </c>
      <c r="BR756" s="17"/>
      <c r="BS756" s="17">
        <v>8.1273733178627003E-2</v>
      </c>
      <c r="BT756" s="17"/>
      <c r="BU756" s="17">
        <v>8.3841596384018599E-2</v>
      </c>
      <c r="BV756" s="17">
        <v>5.3041445138735398E-2</v>
      </c>
      <c r="BW756" s="17">
        <v>9.0401572219376405E-2</v>
      </c>
      <c r="BX756" s="17">
        <v>7.5833701407080206E-2</v>
      </c>
      <c r="BY756" s="17">
        <v>0.24106614414749999</v>
      </c>
      <c r="BZ756" s="17"/>
      <c r="CA756" s="17">
        <v>8.4238617162571597E-2</v>
      </c>
      <c r="CB756" s="17"/>
      <c r="CC756" s="17">
        <v>0.111394459987817</v>
      </c>
      <c r="CD756" s="17">
        <v>6.7710409860475204E-2</v>
      </c>
      <c r="CE756" s="17"/>
      <c r="CF756" s="17">
        <v>0.106129504345188</v>
      </c>
      <c r="CG756" s="17"/>
      <c r="CH756" s="17">
        <v>0.13398118915829099</v>
      </c>
      <c r="CI756" s="17">
        <v>4.3008238775318799E-2</v>
      </c>
    </row>
    <row r="757" spans="2:87" x14ac:dyDescent="0.35"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  <c r="BA757" s="17"/>
      <c r="BB757" s="17"/>
      <c r="BC757" s="17"/>
      <c r="BD757" s="17"/>
      <c r="BE757" s="17"/>
      <c r="BF757" s="17"/>
      <c r="BG757" s="17"/>
      <c r="BH757" s="17"/>
      <c r="BI757" s="17"/>
      <c r="BJ757" s="17"/>
      <c r="BK757" s="17"/>
      <c r="BL757" s="17"/>
      <c r="BM757" s="17"/>
      <c r="BN757" s="17"/>
      <c r="BO757" s="17"/>
      <c r="BP757" s="17"/>
      <c r="BQ757" s="17"/>
      <c r="BR757" s="17"/>
      <c r="BS757" s="17"/>
      <c r="BT757" s="17"/>
      <c r="BU757" s="17"/>
      <c r="BV757" s="17"/>
      <c r="BW757" s="17"/>
      <c r="BX757" s="17"/>
      <c r="BY757" s="17"/>
      <c r="BZ757" s="17"/>
      <c r="CA757" s="17"/>
      <c r="CB757" s="17"/>
      <c r="CC757" s="17"/>
      <c r="CD757" s="17"/>
      <c r="CE757" s="17"/>
      <c r="CF757" s="17"/>
      <c r="CG757" s="17"/>
      <c r="CH757" s="17"/>
      <c r="CI757" s="17"/>
    </row>
    <row r="758" spans="2:87" x14ac:dyDescent="0.35">
      <c r="B758" s="6" t="s">
        <v>271</v>
      </c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  <c r="BA758" s="17"/>
      <c r="BB758" s="17"/>
      <c r="BC758" s="17"/>
      <c r="BD758" s="17"/>
      <c r="BE758" s="17"/>
      <c r="BF758" s="17"/>
      <c r="BG758" s="17"/>
      <c r="BH758" s="17"/>
      <c r="BI758" s="17"/>
      <c r="BJ758" s="17"/>
      <c r="BK758" s="17"/>
      <c r="BL758" s="17"/>
      <c r="BM758" s="17"/>
      <c r="BN758" s="17"/>
      <c r="BO758" s="17"/>
      <c r="BP758" s="17"/>
      <c r="BQ758" s="17"/>
      <c r="BR758" s="17"/>
      <c r="BS758" s="17"/>
      <c r="BT758" s="17"/>
      <c r="BU758" s="17"/>
      <c r="BV758" s="17"/>
      <c r="BW758" s="17"/>
      <c r="BX758" s="17"/>
      <c r="BY758" s="17"/>
      <c r="BZ758" s="17"/>
      <c r="CA758" s="17"/>
      <c r="CB758" s="17"/>
      <c r="CC758" s="17"/>
      <c r="CD758" s="17"/>
      <c r="CE758" s="17"/>
      <c r="CF758" s="17"/>
      <c r="CG758" s="17"/>
      <c r="CH758" s="17"/>
      <c r="CI758" s="17"/>
    </row>
    <row r="759" spans="2:87" x14ac:dyDescent="0.35">
      <c r="B759" s="24" t="s">
        <v>163</v>
      </c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  <c r="AX759" s="17"/>
      <c r="AY759" s="17"/>
      <c r="AZ759" s="17"/>
      <c r="BA759" s="17"/>
      <c r="BB759" s="17"/>
      <c r="BC759" s="17"/>
      <c r="BD759" s="17"/>
      <c r="BE759" s="17"/>
      <c r="BF759" s="17"/>
      <c r="BG759" s="17"/>
      <c r="BH759" s="17"/>
      <c r="BI759" s="17"/>
      <c r="BJ759" s="17"/>
      <c r="BK759" s="17"/>
      <c r="BL759" s="17"/>
      <c r="BM759" s="17"/>
      <c r="BN759" s="17"/>
      <c r="BO759" s="17"/>
      <c r="BP759" s="17"/>
      <c r="BQ759" s="17"/>
      <c r="BR759" s="17"/>
      <c r="BS759" s="17"/>
      <c r="BT759" s="17"/>
      <c r="BU759" s="17"/>
      <c r="BV759" s="17"/>
      <c r="BW759" s="17"/>
      <c r="BX759" s="17"/>
      <c r="BY759" s="17"/>
      <c r="BZ759" s="17"/>
      <c r="CA759" s="17"/>
      <c r="CB759" s="17"/>
      <c r="CC759" s="17"/>
      <c r="CD759" s="17"/>
      <c r="CE759" s="17"/>
      <c r="CF759" s="17"/>
      <c r="CG759" s="17"/>
      <c r="CH759" s="17"/>
      <c r="CI759" s="17"/>
    </row>
    <row r="760" spans="2:87" x14ac:dyDescent="0.35">
      <c r="B760" t="s">
        <v>255</v>
      </c>
      <c r="C760" s="17">
        <v>9.9785274954832401E-2</v>
      </c>
      <c r="D760" s="17">
        <v>0.108504911553024</v>
      </c>
      <c r="E760" s="17">
        <v>9.2185840568319202E-2</v>
      </c>
      <c r="F760" s="17"/>
      <c r="G760" s="17">
        <v>0.191267503379248</v>
      </c>
      <c r="H760" s="17">
        <v>0.166590445915167</v>
      </c>
      <c r="I760" s="17">
        <v>8.0149163483661204E-2</v>
      </c>
      <c r="J760" s="17">
        <v>6.8803913248963594E-2</v>
      </c>
      <c r="K760" s="17">
        <v>4.4705771025000597E-2</v>
      </c>
      <c r="L760" s="17">
        <v>5.61006409182584E-2</v>
      </c>
      <c r="M760" s="17"/>
      <c r="N760" s="17">
        <v>0.13329214622402899</v>
      </c>
      <c r="O760" s="17">
        <v>9.9385727676372299E-2</v>
      </c>
      <c r="P760" s="17">
        <v>8.1924135011546703E-2</v>
      </c>
      <c r="Q760" s="17">
        <v>8.1036630839400603E-2</v>
      </c>
      <c r="R760" s="17"/>
      <c r="S760" s="17">
        <v>0.11901123565520801</v>
      </c>
      <c r="T760" s="17">
        <v>0.10393009415847999</v>
      </c>
      <c r="U760" s="17">
        <v>0.136204624688194</v>
      </c>
      <c r="V760" s="17">
        <v>7.76988463556917E-2</v>
      </c>
      <c r="W760" s="17">
        <v>8.6907810901058605E-2</v>
      </c>
      <c r="X760" s="17">
        <v>4.6157253670126498E-2</v>
      </c>
      <c r="Y760" s="17">
        <v>8.77515800801352E-2</v>
      </c>
      <c r="Z760" s="17">
        <v>4.4459687931493803E-2</v>
      </c>
      <c r="AA760" s="17">
        <v>0.14514376737920801</v>
      </c>
      <c r="AB760" s="17">
        <v>4.9307250809487099E-2</v>
      </c>
      <c r="AC760" s="17">
        <v>8.9906186037290794E-2</v>
      </c>
      <c r="AD760" s="17">
        <v>0.243787132521604</v>
      </c>
      <c r="AE760" s="17"/>
      <c r="AF760" s="17">
        <v>9.9476529038174805E-2</v>
      </c>
      <c r="AG760" s="17">
        <v>9.6043105132223597E-2</v>
      </c>
      <c r="AH760" s="17">
        <v>7.4666179888801906E-2</v>
      </c>
      <c r="AI760" s="17">
        <v>9.2032714483573405E-2</v>
      </c>
      <c r="AJ760" s="17">
        <v>0.170188698710106</v>
      </c>
      <c r="AK760" s="17"/>
      <c r="AL760" s="17">
        <v>9.0752301708498601E-2</v>
      </c>
      <c r="AM760" s="17">
        <v>9.6603938478531506E-2</v>
      </c>
      <c r="AN760" s="17">
        <v>0.11841551392227</v>
      </c>
      <c r="AO760" s="17">
        <v>0.118991494940245</v>
      </c>
      <c r="AP760" s="17"/>
      <c r="AQ760" s="17">
        <v>6.1915148166256602E-2</v>
      </c>
      <c r="AR760" s="17">
        <v>0.152600605280098</v>
      </c>
      <c r="AS760" s="17"/>
      <c r="AT760" s="17">
        <v>0.10241972725744899</v>
      </c>
      <c r="AU760" s="17">
        <v>5.7064413136404001E-2</v>
      </c>
      <c r="AV760" s="17"/>
      <c r="AW760" s="17">
        <v>8.8512568033385405E-2</v>
      </c>
      <c r="AX760" s="17">
        <v>8.1970410379083106E-2</v>
      </c>
      <c r="AY760" s="17">
        <v>0.121875553207345</v>
      </c>
      <c r="AZ760" s="17"/>
      <c r="BA760" s="17">
        <v>0.159172839705708</v>
      </c>
      <c r="BB760" s="17">
        <v>9.9863959381778694E-2</v>
      </c>
      <c r="BC760" s="17">
        <v>8.0050573036103106E-2</v>
      </c>
      <c r="BD760" s="17">
        <v>2.7125365131925601E-2</v>
      </c>
      <c r="BE760" s="17">
        <v>7.3940815895171499E-2</v>
      </c>
      <c r="BF760" s="17"/>
      <c r="BG760" s="17">
        <v>0.110924529544968</v>
      </c>
      <c r="BH760" s="17">
        <v>9.1670854438717406E-2</v>
      </c>
      <c r="BI760" s="17"/>
      <c r="BJ760" s="17">
        <v>0.11359896248665501</v>
      </c>
      <c r="BK760" s="17">
        <v>5.2368219074321702E-2</v>
      </c>
      <c r="BL760" s="17"/>
      <c r="BM760" s="17">
        <v>4.5828542969847799E-2</v>
      </c>
      <c r="BN760" s="17">
        <v>6.2912217761405306E-2</v>
      </c>
      <c r="BO760" s="17">
        <v>0.15737982301672601</v>
      </c>
      <c r="BP760" s="17">
        <v>8.6206866832547996E-2</v>
      </c>
      <c r="BQ760" s="17">
        <v>7.6637924661362794E-2</v>
      </c>
      <c r="BR760" s="17"/>
      <c r="BS760" s="17">
        <v>0.110137427387272</v>
      </c>
      <c r="BT760" s="17"/>
      <c r="BU760" s="17">
        <v>0.10738119191194399</v>
      </c>
      <c r="BV760" s="17">
        <v>0.16452668402338899</v>
      </c>
      <c r="BW760" s="17">
        <v>4.6898225092277E-2</v>
      </c>
      <c r="BX760" s="17">
        <v>8.0487087185642903E-2</v>
      </c>
      <c r="BY760" s="17">
        <v>9.9731661662042295E-3</v>
      </c>
      <c r="BZ760" s="17"/>
      <c r="CA760" s="17">
        <v>0.20563208967445301</v>
      </c>
      <c r="CB760" s="17"/>
      <c r="CC760" s="17">
        <v>9.1287040227247401E-2</v>
      </c>
      <c r="CD760" s="17">
        <v>0.13521644396377799</v>
      </c>
      <c r="CE760" s="17"/>
      <c r="CF760" s="17">
        <v>7.4561159940138996E-2</v>
      </c>
      <c r="CG760" s="17"/>
      <c r="CH760" s="17">
        <v>7.0374296849946602E-2</v>
      </c>
      <c r="CI760" s="17">
        <v>0.21787369267360701</v>
      </c>
    </row>
    <row r="761" spans="2:87" x14ac:dyDescent="0.35">
      <c r="B761" t="s">
        <v>256</v>
      </c>
      <c r="C761" s="17">
        <v>0.233857783459685</v>
      </c>
      <c r="D761" s="17">
        <v>0.251760778586824</v>
      </c>
      <c r="E761" s="17">
        <v>0.21645875906553999</v>
      </c>
      <c r="F761" s="17"/>
      <c r="G761" s="17">
        <v>0.39282701741356801</v>
      </c>
      <c r="H761" s="17">
        <v>0.32698761222185102</v>
      </c>
      <c r="I761" s="17">
        <v>0.25310567160154102</v>
      </c>
      <c r="J761" s="17">
        <v>0.20586733815826999</v>
      </c>
      <c r="K761" s="17">
        <v>0.120512840278432</v>
      </c>
      <c r="L761" s="17">
        <v>0.119824249180373</v>
      </c>
      <c r="M761" s="17"/>
      <c r="N761" s="17">
        <v>0.327776452722921</v>
      </c>
      <c r="O761" s="17">
        <v>0.22931566337803599</v>
      </c>
      <c r="P761" s="17">
        <v>0.17007370177991701</v>
      </c>
      <c r="Q761" s="17">
        <v>0.19765591837582799</v>
      </c>
      <c r="R761" s="17"/>
      <c r="S761" s="17">
        <v>0.31738411155234902</v>
      </c>
      <c r="T761" s="17">
        <v>0.25154680994221601</v>
      </c>
      <c r="U761" s="17">
        <v>0.109696160859488</v>
      </c>
      <c r="V761" s="17">
        <v>0.19321735316390801</v>
      </c>
      <c r="W761" s="17">
        <v>0.195142267939137</v>
      </c>
      <c r="X761" s="17">
        <v>0.23218076174347399</v>
      </c>
      <c r="Y761" s="17">
        <v>0.23531188462430999</v>
      </c>
      <c r="Z761" s="17">
        <v>0.32471027855548601</v>
      </c>
      <c r="AA761" s="17">
        <v>0.28898790869788699</v>
      </c>
      <c r="AB761" s="17">
        <v>0.227846519792823</v>
      </c>
      <c r="AC761" s="17">
        <v>0.120403692941351</v>
      </c>
      <c r="AD761" s="17">
        <v>0.19630074327714001</v>
      </c>
      <c r="AE761" s="17"/>
      <c r="AF761" s="17">
        <v>0.22418249424602699</v>
      </c>
      <c r="AG761" s="17">
        <v>0.20510529874897099</v>
      </c>
      <c r="AH761" s="17">
        <v>0.21195668349909699</v>
      </c>
      <c r="AI761" s="17">
        <v>0.35952250443162398</v>
      </c>
      <c r="AJ761" s="17">
        <v>0.29717238542816199</v>
      </c>
      <c r="AK761" s="17"/>
      <c r="AL761" s="17">
        <v>0.21133328942155399</v>
      </c>
      <c r="AM761" s="17">
        <v>0.247272005684602</v>
      </c>
      <c r="AN761" s="17">
        <v>0.23036190227747599</v>
      </c>
      <c r="AO761" s="17">
        <v>0.30127148849345498</v>
      </c>
      <c r="AP761" s="17"/>
      <c r="AQ761" s="17">
        <v>0.150645956079029</v>
      </c>
      <c r="AR761" s="17">
        <v>0.34990862676988399</v>
      </c>
      <c r="AS761" s="17"/>
      <c r="AT761" s="17">
        <v>0.24524229666774</v>
      </c>
      <c r="AU761" s="17">
        <v>0.12884270292045399</v>
      </c>
      <c r="AV761" s="17"/>
      <c r="AW761" s="17">
        <v>0.19517133995283301</v>
      </c>
      <c r="AX761" s="17">
        <v>0.26042251199055499</v>
      </c>
      <c r="AY761" s="17">
        <v>0.23982679174426599</v>
      </c>
      <c r="AZ761" s="17"/>
      <c r="BA761" s="17">
        <v>0.29010214395488498</v>
      </c>
      <c r="BB761" s="17">
        <v>0.21973065831794</v>
      </c>
      <c r="BC761" s="17">
        <v>0.21794038841764801</v>
      </c>
      <c r="BD761" s="17">
        <v>0.219842270821729</v>
      </c>
      <c r="BE761" s="17">
        <v>0.152544243232863</v>
      </c>
      <c r="BF761" s="17"/>
      <c r="BG761" s="17">
        <v>0.28680293173838201</v>
      </c>
      <c r="BH761" s="17">
        <v>0.19528974518162501</v>
      </c>
      <c r="BI761" s="17"/>
      <c r="BJ761" s="17">
        <v>0.27061795562164298</v>
      </c>
      <c r="BK761" s="17">
        <v>0.102754929112093</v>
      </c>
      <c r="BL761" s="17"/>
      <c r="BM761" s="17">
        <v>0.22754024748697099</v>
      </c>
      <c r="BN761" s="17">
        <v>0.15669161103249901</v>
      </c>
      <c r="BO761" s="17">
        <v>0.294159079771878</v>
      </c>
      <c r="BP761" s="17">
        <v>0.33880006435396998</v>
      </c>
      <c r="BQ761" s="17">
        <v>5.4157236713353499E-2</v>
      </c>
      <c r="BR761" s="17"/>
      <c r="BS761" s="17">
        <v>0.15391283228203001</v>
      </c>
      <c r="BT761" s="17"/>
      <c r="BU761" s="17">
        <v>0.157800354380813</v>
      </c>
      <c r="BV761" s="17">
        <v>0.37836730239712901</v>
      </c>
      <c r="BW761" s="17">
        <v>0.34802378386470001</v>
      </c>
      <c r="BX761" s="17">
        <v>8.3981620743238103E-2</v>
      </c>
      <c r="BY761" s="17">
        <v>0.18062813887909401</v>
      </c>
      <c r="BZ761" s="17"/>
      <c r="CA761" s="17">
        <v>0.27074988546398798</v>
      </c>
      <c r="CB761" s="17"/>
      <c r="CC761" s="17">
        <v>0.24666739813484001</v>
      </c>
      <c r="CD761" s="17">
        <v>0.20349158588213501</v>
      </c>
      <c r="CE761" s="17"/>
      <c r="CF761" s="17">
        <v>0.21148422533616901</v>
      </c>
      <c r="CG761" s="17"/>
      <c r="CH761" s="17">
        <v>0.2092174781867</v>
      </c>
      <c r="CI761" s="17">
        <v>0.35784082889034402</v>
      </c>
    </row>
    <row r="762" spans="2:87" x14ac:dyDescent="0.35">
      <c r="B762" t="s">
        <v>257</v>
      </c>
      <c r="C762" s="17">
        <v>0.59245800139446803</v>
      </c>
      <c r="D762" s="17">
        <v>0.586328153987552</v>
      </c>
      <c r="E762" s="17">
        <v>0.59984596049607197</v>
      </c>
      <c r="F762" s="17"/>
      <c r="G762" s="17">
        <v>0.33681297674156802</v>
      </c>
      <c r="H762" s="17">
        <v>0.436277424932353</v>
      </c>
      <c r="I762" s="17">
        <v>0.57903985192123497</v>
      </c>
      <c r="J762" s="17">
        <v>0.65148489284648903</v>
      </c>
      <c r="K762" s="17">
        <v>0.770018348098371</v>
      </c>
      <c r="L762" s="17">
        <v>0.75676059856264399</v>
      </c>
      <c r="M762" s="17"/>
      <c r="N762" s="17">
        <v>0.50207678974051195</v>
      </c>
      <c r="O762" s="17">
        <v>0.58868710752557496</v>
      </c>
      <c r="P762" s="17">
        <v>0.66052349057388204</v>
      </c>
      <c r="Q762" s="17">
        <v>0.62767583517001702</v>
      </c>
      <c r="R762" s="17"/>
      <c r="S762" s="17">
        <v>0.49451989949972303</v>
      </c>
      <c r="T762" s="17">
        <v>0.56018996620547801</v>
      </c>
      <c r="U762" s="17">
        <v>0.672568068693157</v>
      </c>
      <c r="V762" s="17">
        <v>0.58688395218703904</v>
      </c>
      <c r="W762" s="17">
        <v>0.63083044633344099</v>
      </c>
      <c r="X762" s="17">
        <v>0.67566946232832203</v>
      </c>
      <c r="Y762" s="17">
        <v>0.62222084011193901</v>
      </c>
      <c r="Z762" s="17">
        <v>0.56118910320283399</v>
      </c>
      <c r="AA762" s="17">
        <v>0.53473934764982001</v>
      </c>
      <c r="AB762" s="17">
        <v>0.64250362661535199</v>
      </c>
      <c r="AC762" s="17">
        <v>0.70680717566086104</v>
      </c>
      <c r="AD762" s="17">
        <v>0.50720133620548602</v>
      </c>
      <c r="AE762" s="17"/>
      <c r="AF762" s="17">
        <v>0.58340099304266901</v>
      </c>
      <c r="AG762" s="17">
        <v>0.623326815243196</v>
      </c>
      <c r="AH762" s="17">
        <v>0.64809398210413305</v>
      </c>
      <c r="AI762" s="17">
        <v>0.49085699557710799</v>
      </c>
      <c r="AJ762" s="17">
        <v>0.49138134379606002</v>
      </c>
      <c r="AK762" s="17"/>
      <c r="AL762" s="17">
        <v>0.59738181216145803</v>
      </c>
      <c r="AM762" s="17">
        <v>0.60327835880829905</v>
      </c>
      <c r="AN762" s="17">
        <v>0.57969307804175696</v>
      </c>
      <c r="AO762" s="17">
        <v>0.53389305582906899</v>
      </c>
      <c r="AP762" s="17"/>
      <c r="AQ762" s="17">
        <v>0.70258090524894201</v>
      </c>
      <c r="AR762" s="17">
        <v>0.43887579724916698</v>
      </c>
      <c r="AS762" s="17"/>
      <c r="AT762" s="17">
        <v>0.58224348542570203</v>
      </c>
      <c r="AU762" s="17">
        <v>0.72990962057980102</v>
      </c>
      <c r="AV762" s="17"/>
      <c r="AW762" s="17">
        <v>0.65750029965258205</v>
      </c>
      <c r="AX762" s="17">
        <v>0.60765647396836997</v>
      </c>
      <c r="AY762" s="17">
        <v>0.53251397386566801</v>
      </c>
      <c r="AZ762" s="17"/>
      <c r="BA762" s="17">
        <v>0.49533550739931997</v>
      </c>
      <c r="BB762" s="17">
        <v>0.615339265896369</v>
      </c>
      <c r="BC762" s="17">
        <v>0.61314340791147504</v>
      </c>
      <c r="BD762" s="17">
        <v>0.66387199259385998</v>
      </c>
      <c r="BE762" s="17">
        <v>0.68601822051780703</v>
      </c>
      <c r="BF762" s="17"/>
      <c r="BG762" s="17">
        <v>0.52340116542675896</v>
      </c>
      <c r="BH762" s="17">
        <v>0.64276264269879602</v>
      </c>
      <c r="BI762" s="17"/>
      <c r="BJ762" s="17">
        <v>0.54081871653907299</v>
      </c>
      <c r="BK762" s="17">
        <v>0.77730839988134204</v>
      </c>
      <c r="BL762" s="17"/>
      <c r="BM762" s="17">
        <v>0.57716386419383603</v>
      </c>
      <c r="BN762" s="17">
        <v>0.74153038974837004</v>
      </c>
      <c r="BO762" s="17">
        <v>0.47959546572786999</v>
      </c>
      <c r="BP762" s="17">
        <v>0.50163207327713399</v>
      </c>
      <c r="BQ762" s="17">
        <v>0.86242464175224798</v>
      </c>
      <c r="BR762" s="17"/>
      <c r="BS762" s="17">
        <v>0.70053122876873097</v>
      </c>
      <c r="BT762" s="17"/>
      <c r="BU762" s="17">
        <v>0.68634267231954504</v>
      </c>
      <c r="BV762" s="17">
        <v>0.40124437305111199</v>
      </c>
      <c r="BW762" s="17">
        <v>0.52492619651808903</v>
      </c>
      <c r="BX762" s="17">
        <v>0.81581266046090395</v>
      </c>
      <c r="BY762" s="17">
        <v>0.61821505459417903</v>
      </c>
      <c r="BZ762" s="17"/>
      <c r="CA762" s="17">
        <v>0.48033461274030997</v>
      </c>
      <c r="CB762" s="17"/>
      <c r="CC762" s="17">
        <v>0.58469488534687597</v>
      </c>
      <c r="CD762" s="17">
        <v>0.63238326273966305</v>
      </c>
      <c r="CE762" s="17"/>
      <c r="CF762" s="17">
        <v>0.64408661989258198</v>
      </c>
      <c r="CG762" s="17"/>
      <c r="CH762" s="17">
        <v>0.65891345513369104</v>
      </c>
      <c r="CI762" s="17">
        <v>0.409637389705234</v>
      </c>
    </row>
    <row r="763" spans="2:87" x14ac:dyDescent="0.35">
      <c r="B763" t="s">
        <v>161</v>
      </c>
      <c r="C763" s="17">
        <v>7.3898940191014104E-2</v>
      </c>
      <c r="D763" s="17">
        <v>5.34061558726001E-2</v>
      </c>
      <c r="E763" s="17">
        <v>9.1509439870068904E-2</v>
      </c>
      <c r="F763" s="17"/>
      <c r="G763" s="17">
        <v>7.9092502465615E-2</v>
      </c>
      <c r="H763" s="17">
        <v>7.0144516930629494E-2</v>
      </c>
      <c r="I763" s="17">
        <v>8.7705312993562601E-2</v>
      </c>
      <c r="J763" s="17">
        <v>7.3843855746277706E-2</v>
      </c>
      <c r="K763" s="17">
        <v>6.4763040598196001E-2</v>
      </c>
      <c r="L763" s="17">
        <v>6.73145113387245E-2</v>
      </c>
      <c r="M763" s="17"/>
      <c r="N763" s="17">
        <v>3.6854611312537797E-2</v>
      </c>
      <c r="O763" s="17">
        <v>8.26115014200169E-2</v>
      </c>
      <c r="P763" s="17">
        <v>8.74786726346546E-2</v>
      </c>
      <c r="Q763" s="17">
        <v>9.3631615614754804E-2</v>
      </c>
      <c r="R763" s="17"/>
      <c r="S763" s="17">
        <v>6.9084753292720499E-2</v>
      </c>
      <c r="T763" s="17">
        <v>8.4333129693825698E-2</v>
      </c>
      <c r="U763" s="17">
        <v>8.15311457591609E-2</v>
      </c>
      <c r="V763" s="17">
        <v>0.14219984829336199</v>
      </c>
      <c r="W763" s="17">
        <v>8.7119474826363202E-2</v>
      </c>
      <c r="X763" s="17">
        <v>4.5992522258077498E-2</v>
      </c>
      <c r="Y763" s="17">
        <v>5.4715695183615402E-2</v>
      </c>
      <c r="Z763" s="17">
        <v>6.9640930310185395E-2</v>
      </c>
      <c r="AA763" s="17">
        <v>3.1128976273085401E-2</v>
      </c>
      <c r="AB763" s="17">
        <v>8.0342602782338596E-2</v>
      </c>
      <c r="AC763" s="17">
        <v>8.2882945360497506E-2</v>
      </c>
      <c r="AD763" s="17">
        <v>5.2710787995769101E-2</v>
      </c>
      <c r="AE763" s="17"/>
      <c r="AF763" s="17">
        <v>9.2939983673129098E-2</v>
      </c>
      <c r="AG763" s="17">
        <v>7.5524780875609404E-2</v>
      </c>
      <c r="AH763" s="17">
        <v>6.5283154507968594E-2</v>
      </c>
      <c r="AI763" s="17">
        <v>5.7587785507694202E-2</v>
      </c>
      <c r="AJ763" s="17">
        <v>4.1257572065672099E-2</v>
      </c>
      <c r="AK763" s="17"/>
      <c r="AL763" s="17">
        <v>0.10053259670848901</v>
      </c>
      <c r="AM763" s="17">
        <v>5.2845697028567597E-2</v>
      </c>
      <c r="AN763" s="17">
        <v>7.1529505758496995E-2</v>
      </c>
      <c r="AO763" s="17">
        <v>4.58439607372308E-2</v>
      </c>
      <c r="AP763" s="17"/>
      <c r="AQ763" s="17">
        <v>8.4857990505772904E-2</v>
      </c>
      <c r="AR763" s="17">
        <v>5.8614970700851303E-2</v>
      </c>
      <c r="AS763" s="17"/>
      <c r="AT763" s="17">
        <v>7.0094490649108596E-2</v>
      </c>
      <c r="AU763" s="17">
        <v>8.4183263363340699E-2</v>
      </c>
      <c r="AV763" s="17"/>
      <c r="AW763" s="17">
        <v>5.8815792361199701E-2</v>
      </c>
      <c r="AX763" s="17">
        <v>4.9950603661991701E-2</v>
      </c>
      <c r="AY763" s="17">
        <v>0.105783681182721</v>
      </c>
      <c r="AZ763" s="17"/>
      <c r="BA763" s="17">
        <v>5.5389508940086901E-2</v>
      </c>
      <c r="BB763" s="17">
        <v>6.5066116403912397E-2</v>
      </c>
      <c r="BC763" s="17">
        <v>8.8865630634773901E-2</v>
      </c>
      <c r="BD763" s="17">
        <v>8.9160371452485093E-2</v>
      </c>
      <c r="BE763" s="17">
        <v>8.7496720354158397E-2</v>
      </c>
      <c r="BF763" s="17"/>
      <c r="BG763" s="17">
        <v>7.8871373289890398E-2</v>
      </c>
      <c r="BH763" s="17">
        <v>7.0276757680861099E-2</v>
      </c>
      <c r="BI763" s="17"/>
      <c r="BJ763" s="17">
        <v>7.4964365352629306E-2</v>
      </c>
      <c r="BK763" s="17">
        <v>6.7568451932243798E-2</v>
      </c>
      <c r="BL763" s="17"/>
      <c r="BM763" s="17">
        <v>0.149467345349345</v>
      </c>
      <c r="BN763" s="17">
        <v>3.8865781457725498E-2</v>
      </c>
      <c r="BO763" s="17">
        <v>6.8865631483525605E-2</v>
      </c>
      <c r="BP763" s="17">
        <v>7.3360995536348006E-2</v>
      </c>
      <c r="BQ763" s="17">
        <v>6.78019687303562E-3</v>
      </c>
      <c r="BR763" s="17"/>
      <c r="BS763" s="17">
        <v>3.5418511561968201E-2</v>
      </c>
      <c r="BT763" s="17"/>
      <c r="BU763" s="17">
        <v>4.8475781387697599E-2</v>
      </c>
      <c r="BV763" s="17">
        <v>5.5861640528369602E-2</v>
      </c>
      <c r="BW763" s="17">
        <v>8.0151794524933706E-2</v>
      </c>
      <c r="BX763" s="17">
        <v>1.9718631610215202E-2</v>
      </c>
      <c r="BY763" s="17">
        <v>0.19118364036052199</v>
      </c>
      <c r="BZ763" s="17"/>
      <c r="CA763" s="17">
        <v>4.3283412121249601E-2</v>
      </c>
      <c r="CB763" s="17"/>
      <c r="CC763" s="17">
        <v>7.7350676291036799E-2</v>
      </c>
      <c r="CD763" s="17">
        <v>2.89087074144238E-2</v>
      </c>
      <c r="CE763" s="17"/>
      <c r="CF763" s="17">
        <v>6.9867994831110405E-2</v>
      </c>
      <c r="CG763" s="17"/>
      <c r="CH763" s="17">
        <v>6.1494769829663301E-2</v>
      </c>
      <c r="CI763" s="17">
        <v>1.4648088730815001E-2</v>
      </c>
    </row>
    <row r="764" spans="2:87" x14ac:dyDescent="0.35"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  <c r="BA764" s="17"/>
      <c r="BB764" s="17"/>
      <c r="BC764" s="17"/>
      <c r="BD764" s="17"/>
      <c r="BE764" s="17"/>
      <c r="BF764" s="17"/>
      <c r="BG764" s="17"/>
      <c r="BH764" s="17"/>
      <c r="BI764" s="17"/>
      <c r="BJ764" s="17"/>
      <c r="BK764" s="17"/>
      <c r="BL764" s="17"/>
      <c r="BM764" s="17"/>
      <c r="BN764" s="17"/>
      <c r="BO764" s="17"/>
      <c r="BP764" s="17"/>
      <c r="BQ764" s="17"/>
      <c r="BR764" s="17"/>
      <c r="BS764" s="17"/>
      <c r="BT764" s="17"/>
      <c r="BU764" s="17"/>
      <c r="BV764" s="17"/>
      <c r="BW764" s="17"/>
      <c r="BX764" s="17"/>
      <c r="BY764" s="17"/>
      <c r="BZ764" s="17"/>
      <c r="CA764" s="17"/>
      <c r="CB764" s="17"/>
      <c r="CC764" s="17"/>
      <c r="CD764" s="17"/>
      <c r="CE764" s="17"/>
      <c r="CF764" s="17"/>
      <c r="CG764" s="17"/>
      <c r="CH764" s="17"/>
      <c r="CI764" s="17"/>
    </row>
    <row r="765" spans="2:87" x14ac:dyDescent="0.35">
      <c r="B765" s="6" t="s">
        <v>272</v>
      </c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  <c r="BA765" s="17"/>
      <c r="BB765" s="17"/>
      <c r="BC765" s="17"/>
      <c r="BD765" s="17"/>
      <c r="BE765" s="17"/>
      <c r="BF765" s="17"/>
      <c r="BG765" s="17"/>
      <c r="BH765" s="17"/>
      <c r="BI765" s="17"/>
      <c r="BJ765" s="17"/>
      <c r="BK765" s="17"/>
      <c r="BL765" s="17"/>
      <c r="BM765" s="17"/>
      <c r="BN765" s="17"/>
      <c r="BO765" s="17"/>
      <c r="BP765" s="17"/>
      <c r="BQ765" s="17"/>
      <c r="BR765" s="17"/>
      <c r="BS765" s="17"/>
      <c r="BT765" s="17"/>
      <c r="BU765" s="17"/>
      <c r="BV765" s="17"/>
      <c r="BW765" s="17"/>
      <c r="BX765" s="17"/>
      <c r="BY765" s="17"/>
      <c r="BZ765" s="17"/>
      <c r="CA765" s="17"/>
      <c r="CB765" s="17"/>
      <c r="CC765" s="17"/>
      <c r="CD765" s="17"/>
      <c r="CE765" s="17"/>
      <c r="CF765" s="17"/>
      <c r="CG765" s="17"/>
      <c r="CH765" s="17"/>
      <c r="CI765" s="17"/>
    </row>
    <row r="766" spans="2:87" x14ac:dyDescent="0.35">
      <c r="B766" s="24" t="s">
        <v>163</v>
      </c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  <c r="BA766" s="17"/>
      <c r="BB766" s="17"/>
      <c r="BC766" s="17"/>
      <c r="BD766" s="17"/>
      <c r="BE766" s="17"/>
      <c r="BF766" s="17"/>
      <c r="BG766" s="17"/>
      <c r="BH766" s="17"/>
      <c r="BI766" s="17"/>
      <c r="BJ766" s="17"/>
      <c r="BK766" s="17"/>
      <c r="BL766" s="17"/>
      <c r="BM766" s="17"/>
      <c r="BN766" s="17"/>
      <c r="BO766" s="17"/>
      <c r="BP766" s="17"/>
      <c r="BQ766" s="17"/>
      <c r="BR766" s="17"/>
      <c r="BS766" s="17"/>
      <c r="BT766" s="17"/>
      <c r="BU766" s="17"/>
      <c r="BV766" s="17"/>
      <c r="BW766" s="17"/>
      <c r="BX766" s="17"/>
      <c r="BY766" s="17"/>
      <c r="BZ766" s="17"/>
      <c r="CA766" s="17"/>
      <c r="CB766" s="17"/>
      <c r="CC766" s="17"/>
      <c r="CD766" s="17"/>
      <c r="CE766" s="17"/>
      <c r="CF766" s="17"/>
      <c r="CG766" s="17"/>
      <c r="CH766" s="17"/>
      <c r="CI766" s="17"/>
    </row>
    <row r="767" spans="2:87" x14ac:dyDescent="0.35">
      <c r="B767" t="s">
        <v>255</v>
      </c>
      <c r="C767" s="17">
        <v>0.13415221198434901</v>
      </c>
      <c r="D767" s="17">
        <v>0.152832145596352</v>
      </c>
      <c r="E767" s="17">
        <v>0.115422546252244</v>
      </c>
      <c r="F767" s="17"/>
      <c r="G767" s="17">
        <v>0.14683984362170099</v>
      </c>
      <c r="H767" s="17">
        <v>0.14399324672497801</v>
      </c>
      <c r="I767" s="17">
        <v>9.9628768753337996E-2</v>
      </c>
      <c r="J767" s="17">
        <v>0.14663758664040999</v>
      </c>
      <c r="K767" s="17">
        <v>0.179150913947799</v>
      </c>
      <c r="L767" s="17">
        <v>0.103373238488004</v>
      </c>
      <c r="M767" s="17"/>
      <c r="N767" s="17">
        <v>0.13290315730857599</v>
      </c>
      <c r="O767" s="17">
        <v>0.104706977392935</v>
      </c>
      <c r="P767" s="17">
        <v>0.159094924896066</v>
      </c>
      <c r="Q767" s="17">
        <v>0.14197446756998</v>
      </c>
      <c r="R767" s="17"/>
      <c r="S767" s="17">
        <v>0.120135208992417</v>
      </c>
      <c r="T767" s="17">
        <v>0.11616348933062701</v>
      </c>
      <c r="U767" s="17">
        <v>0.21233812630625001</v>
      </c>
      <c r="V767" s="17">
        <v>0.111639507027014</v>
      </c>
      <c r="W767" s="17">
        <v>0.149079793891774</v>
      </c>
      <c r="X767" s="17">
        <v>0.15122689247016</v>
      </c>
      <c r="Y767" s="17">
        <v>0.12768687450733399</v>
      </c>
      <c r="Z767" s="17">
        <v>0.17382578351849701</v>
      </c>
      <c r="AA767" s="17">
        <v>0.16496193992081601</v>
      </c>
      <c r="AB767" s="17">
        <v>8.1928771743669804E-2</v>
      </c>
      <c r="AC767" s="17">
        <v>0.14588468447418701</v>
      </c>
      <c r="AD767" s="17">
        <v>5.10256904325221E-2</v>
      </c>
      <c r="AE767" s="17"/>
      <c r="AF767" s="17">
        <v>0.13304252772839401</v>
      </c>
      <c r="AG767" s="17">
        <v>0.14765113034406399</v>
      </c>
      <c r="AH767" s="17">
        <v>0.106266971781175</v>
      </c>
      <c r="AI767" s="17">
        <v>0.13363509454641201</v>
      </c>
      <c r="AJ767" s="17">
        <v>0.147217522777326</v>
      </c>
      <c r="AK767" s="17"/>
      <c r="AL767" s="17">
        <v>0.13261136632009099</v>
      </c>
      <c r="AM767" s="17">
        <v>0.107705240519365</v>
      </c>
      <c r="AN767" s="17">
        <v>0.17130866796611699</v>
      </c>
      <c r="AO767" s="17">
        <v>0.194292381169581</v>
      </c>
      <c r="AP767" s="17"/>
      <c r="AQ767" s="17">
        <v>0.135927204937624</v>
      </c>
      <c r="AR767" s="17">
        <v>0.131676729404753</v>
      </c>
      <c r="AS767" s="17"/>
      <c r="AT767" s="17">
        <v>0.133560050685782</v>
      </c>
      <c r="AU767" s="17">
        <v>0.110295019150395</v>
      </c>
      <c r="AV767" s="17"/>
      <c r="AW767" s="17">
        <v>0.120509814367985</v>
      </c>
      <c r="AX767" s="17">
        <v>0.14235446785148501</v>
      </c>
      <c r="AY767" s="17">
        <v>0.13680987876176201</v>
      </c>
      <c r="AZ767" s="17"/>
      <c r="BA767" s="17">
        <v>0.127967234277574</v>
      </c>
      <c r="BB767" s="17">
        <v>0.112482210506162</v>
      </c>
      <c r="BC767" s="17">
        <v>0.14989341075010801</v>
      </c>
      <c r="BD767" s="17">
        <v>0.121221387477359</v>
      </c>
      <c r="BE767" s="17">
        <v>0.20215233111078701</v>
      </c>
      <c r="BF767" s="17"/>
      <c r="BG767" s="17">
        <v>0.105283923809204</v>
      </c>
      <c r="BH767" s="17">
        <v>0.15518139557451099</v>
      </c>
      <c r="BI767" s="17"/>
      <c r="BJ767" s="17">
        <v>0.131054413909896</v>
      </c>
      <c r="BK767" s="17">
        <v>0.145326245221365</v>
      </c>
      <c r="BL767" s="17"/>
      <c r="BM767" s="17">
        <v>7.8333495061085501E-2</v>
      </c>
      <c r="BN767" s="17">
        <v>0.13266860099531599</v>
      </c>
      <c r="BO767" s="17">
        <v>0.155689231153883</v>
      </c>
      <c r="BP767" s="17">
        <v>6.3527242627197597E-2</v>
      </c>
      <c r="BQ767" s="17">
        <v>0.22414937565894</v>
      </c>
      <c r="BR767" s="17"/>
      <c r="BS767" s="17">
        <v>0.21115063018868599</v>
      </c>
      <c r="BT767" s="17"/>
      <c r="BU767" s="17">
        <v>0.117154350095288</v>
      </c>
      <c r="BV767" s="17">
        <v>0.133650878839988</v>
      </c>
      <c r="BW767" s="17">
        <v>7.3243483626887998E-2</v>
      </c>
      <c r="BX767" s="17">
        <v>0.24845500574499299</v>
      </c>
      <c r="BY767" s="17">
        <v>7.1650670495683993E-2</v>
      </c>
      <c r="BZ767" s="17"/>
      <c r="CA767" s="17">
        <v>0.26964360797694997</v>
      </c>
      <c r="CB767" s="17"/>
      <c r="CC767" s="17">
        <v>0.14763926994283799</v>
      </c>
      <c r="CD767" s="17">
        <v>9.9342051026044001E-2</v>
      </c>
      <c r="CE767" s="17"/>
      <c r="CF767" s="17">
        <v>0.11150427863510599</v>
      </c>
      <c r="CG767" s="17"/>
      <c r="CH767" s="17">
        <v>0.137116104498791</v>
      </c>
      <c r="CI767" s="17">
        <v>0.11064645726094</v>
      </c>
    </row>
    <row r="768" spans="2:87" x14ac:dyDescent="0.35">
      <c r="B768" t="s">
        <v>256</v>
      </c>
      <c r="C768" s="17">
        <v>0.395765709733504</v>
      </c>
      <c r="D768" s="17">
        <v>0.40925357161099901</v>
      </c>
      <c r="E768" s="17">
        <v>0.38352156516383101</v>
      </c>
      <c r="F768" s="17"/>
      <c r="G768" s="17">
        <v>0.48732405872396101</v>
      </c>
      <c r="H768" s="17">
        <v>0.40110903074967802</v>
      </c>
      <c r="I768" s="17">
        <v>0.36684442207371099</v>
      </c>
      <c r="J768" s="17">
        <v>0.353223381225101</v>
      </c>
      <c r="K768" s="17">
        <v>0.30139551970288597</v>
      </c>
      <c r="L768" s="17">
        <v>0.449749466122909</v>
      </c>
      <c r="M768" s="17"/>
      <c r="N768" s="17">
        <v>0.39172175467819498</v>
      </c>
      <c r="O768" s="17">
        <v>0.39054110787592999</v>
      </c>
      <c r="P768" s="17">
        <v>0.39475377762279701</v>
      </c>
      <c r="Q768" s="17">
        <v>0.40348884896200998</v>
      </c>
      <c r="R768" s="17"/>
      <c r="S768" s="17">
        <v>0.41458490852277402</v>
      </c>
      <c r="T768" s="17">
        <v>0.40058147485557299</v>
      </c>
      <c r="U768" s="17">
        <v>0.296186370452314</v>
      </c>
      <c r="V768" s="17">
        <v>0.44674101009634898</v>
      </c>
      <c r="W768" s="17">
        <v>0.32842712555547299</v>
      </c>
      <c r="X768" s="17">
        <v>0.40380224779395002</v>
      </c>
      <c r="Y768" s="17">
        <v>0.37173728639840597</v>
      </c>
      <c r="Z768" s="17">
        <v>0.24106336135715301</v>
      </c>
      <c r="AA768" s="17">
        <v>0.44358021092425098</v>
      </c>
      <c r="AB768" s="17">
        <v>0.49570590333768999</v>
      </c>
      <c r="AC768" s="17">
        <v>0.36386149773784898</v>
      </c>
      <c r="AD768" s="17">
        <v>0.39734352538627599</v>
      </c>
      <c r="AE768" s="17"/>
      <c r="AF768" s="17">
        <v>0.41568981845372899</v>
      </c>
      <c r="AG768" s="17">
        <v>0.40581730139663602</v>
      </c>
      <c r="AH768" s="17">
        <v>0.399676569270977</v>
      </c>
      <c r="AI768" s="17">
        <v>0.37339088161690098</v>
      </c>
      <c r="AJ768" s="17">
        <v>0.42398165769002799</v>
      </c>
      <c r="AK768" s="17"/>
      <c r="AL768" s="17">
        <v>0.35775148900640502</v>
      </c>
      <c r="AM768" s="17">
        <v>0.41185793987757702</v>
      </c>
      <c r="AN768" s="17">
        <v>0.43185205858180797</v>
      </c>
      <c r="AO768" s="17">
        <v>0.42290868832779099</v>
      </c>
      <c r="AP768" s="17"/>
      <c r="AQ768" s="17">
        <v>0.39971504214543002</v>
      </c>
      <c r="AR768" s="17">
        <v>0.39025779852252201</v>
      </c>
      <c r="AS768" s="17"/>
      <c r="AT768" s="17">
        <v>0.39242346563654701</v>
      </c>
      <c r="AU768" s="17">
        <v>0.43530385902666302</v>
      </c>
      <c r="AV768" s="17"/>
      <c r="AW768" s="17">
        <v>0.40022439699298601</v>
      </c>
      <c r="AX768" s="17">
        <v>0.40242299873607501</v>
      </c>
      <c r="AY768" s="17">
        <v>0.37798563494710002</v>
      </c>
      <c r="AZ768" s="17"/>
      <c r="BA768" s="17">
        <v>0.41517800578299902</v>
      </c>
      <c r="BB768" s="17">
        <v>0.42127259155403002</v>
      </c>
      <c r="BC768" s="17">
        <v>0.38071225630501898</v>
      </c>
      <c r="BD768" s="17">
        <v>0.39799556973396699</v>
      </c>
      <c r="BE768" s="17">
        <v>0.27009112311626898</v>
      </c>
      <c r="BF768" s="17"/>
      <c r="BG768" s="17">
        <v>0.39563771200108999</v>
      </c>
      <c r="BH768" s="17">
        <v>0.39585895003226201</v>
      </c>
      <c r="BI768" s="17"/>
      <c r="BJ768" s="17">
        <v>0.38689312260098802</v>
      </c>
      <c r="BK768" s="17">
        <v>0.42889263678994</v>
      </c>
      <c r="BL768" s="17"/>
      <c r="BM768" s="17">
        <v>0.34939285456021801</v>
      </c>
      <c r="BN768" s="17">
        <v>0.39819053910473901</v>
      </c>
      <c r="BO768" s="17">
        <v>0.42486239860080499</v>
      </c>
      <c r="BP768" s="17">
        <v>0.441108391577057</v>
      </c>
      <c r="BQ768" s="17">
        <v>0.32813445416724102</v>
      </c>
      <c r="BR768" s="17"/>
      <c r="BS768" s="17">
        <v>0.39839435734964201</v>
      </c>
      <c r="BT768" s="17"/>
      <c r="BU768" s="17">
        <v>0.38539381753833202</v>
      </c>
      <c r="BV768" s="17">
        <v>0.46409391787792298</v>
      </c>
      <c r="BW768" s="17">
        <v>0.41284144528281602</v>
      </c>
      <c r="BX768" s="17">
        <v>0.36597478441369102</v>
      </c>
      <c r="BY768" s="17">
        <v>0.294992621185799</v>
      </c>
      <c r="BZ768" s="17"/>
      <c r="CA768" s="17">
        <v>0.47749396612726103</v>
      </c>
      <c r="CB768" s="17"/>
      <c r="CC768" s="17">
        <v>0.41271548866861602</v>
      </c>
      <c r="CD768" s="17">
        <v>0.36342192098431902</v>
      </c>
      <c r="CE768" s="17"/>
      <c r="CF768" s="17">
        <v>0.39908067590731999</v>
      </c>
      <c r="CG768" s="17"/>
      <c r="CH768" s="17">
        <v>0.39895797433020103</v>
      </c>
      <c r="CI768" s="17">
        <v>0.49929329147283202</v>
      </c>
    </row>
    <row r="769" spans="2:87" x14ac:dyDescent="0.35">
      <c r="B769" t="s">
        <v>257</v>
      </c>
      <c r="C769" s="17">
        <v>0.352437528963714</v>
      </c>
      <c r="D769" s="17">
        <v>0.350638892220689</v>
      </c>
      <c r="E769" s="17">
        <v>0.35624986860050301</v>
      </c>
      <c r="F769" s="17"/>
      <c r="G769" s="17">
        <v>0.248519322369505</v>
      </c>
      <c r="H769" s="17">
        <v>0.37022250752490898</v>
      </c>
      <c r="I769" s="17">
        <v>0.41644274207729998</v>
      </c>
      <c r="J769" s="17">
        <v>0.37322718465496302</v>
      </c>
      <c r="K769" s="17">
        <v>0.37861011062746802</v>
      </c>
      <c r="L769" s="17">
        <v>0.32571132600728903</v>
      </c>
      <c r="M769" s="17"/>
      <c r="N769" s="17">
        <v>0.384185735611491</v>
      </c>
      <c r="O769" s="17">
        <v>0.38967611077051201</v>
      </c>
      <c r="P769" s="17">
        <v>0.32399551881961097</v>
      </c>
      <c r="Q769" s="17">
        <v>0.30738504714044801</v>
      </c>
      <c r="R769" s="17"/>
      <c r="S769" s="17">
        <v>0.35107115373161701</v>
      </c>
      <c r="T769" s="17">
        <v>0.39096263085379801</v>
      </c>
      <c r="U769" s="17">
        <v>0.36342942975898201</v>
      </c>
      <c r="V769" s="17">
        <v>0.30128613702186202</v>
      </c>
      <c r="W769" s="17">
        <v>0.37416842864254302</v>
      </c>
      <c r="X769" s="17">
        <v>0.32082461737514001</v>
      </c>
      <c r="Y769" s="17">
        <v>0.368642069840871</v>
      </c>
      <c r="Z769" s="17">
        <v>0.42275987892870698</v>
      </c>
      <c r="AA769" s="17">
        <v>0.33100898005657398</v>
      </c>
      <c r="AB769" s="17">
        <v>0.305176231448126</v>
      </c>
      <c r="AC769" s="17">
        <v>0.37595980960099701</v>
      </c>
      <c r="AD769" s="17">
        <v>0.38321115682803802</v>
      </c>
      <c r="AE769" s="17"/>
      <c r="AF769" s="17">
        <v>0.290990226358598</v>
      </c>
      <c r="AG769" s="17">
        <v>0.33803129279660599</v>
      </c>
      <c r="AH769" s="17">
        <v>0.403816282790947</v>
      </c>
      <c r="AI769" s="17">
        <v>0.37370842882465599</v>
      </c>
      <c r="AJ769" s="17">
        <v>0.345926823313423</v>
      </c>
      <c r="AK769" s="17"/>
      <c r="AL769" s="17">
        <v>0.34879055792325098</v>
      </c>
      <c r="AM769" s="17">
        <v>0.385519137725365</v>
      </c>
      <c r="AN769" s="17">
        <v>0.31197348581101803</v>
      </c>
      <c r="AO769" s="17">
        <v>0.293547325296795</v>
      </c>
      <c r="AP769" s="17"/>
      <c r="AQ769" s="17">
        <v>0.34300700966164699</v>
      </c>
      <c r="AR769" s="17">
        <v>0.36558974244475501</v>
      </c>
      <c r="AS769" s="17"/>
      <c r="AT769" s="17">
        <v>0.36874782352923302</v>
      </c>
      <c r="AU769" s="17">
        <v>0.30043233855169499</v>
      </c>
      <c r="AV769" s="17"/>
      <c r="AW769" s="17">
        <v>0.354971049151868</v>
      </c>
      <c r="AX769" s="17">
        <v>0.34855703954678302</v>
      </c>
      <c r="AY769" s="17">
        <v>0.361675177456111</v>
      </c>
      <c r="AZ769" s="17"/>
      <c r="BA769" s="17">
        <v>0.39335195399670198</v>
      </c>
      <c r="BB769" s="17">
        <v>0.33981265334991101</v>
      </c>
      <c r="BC769" s="17">
        <v>0.32359590027969798</v>
      </c>
      <c r="BD769" s="17">
        <v>0.33247572317135099</v>
      </c>
      <c r="BE769" s="17">
        <v>0.42802573613148398</v>
      </c>
      <c r="BF769" s="17"/>
      <c r="BG769" s="17">
        <v>0.37595201322731497</v>
      </c>
      <c r="BH769" s="17">
        <v>0.33530833849675001</v>
      </c>
      <c r="BI769" s="17"/>
      <c r="BJ769" s="17">
        <v>0.36552091715142998</v>
      </c>
      <c r="BK769" s="17">
        <v>0.30525670125593302</v>
      </c>
      <c r="BL769" s="17"/>
      <c r="BM769" s="17">
        <v>0.38487044801885101</v>
      </c>
      <c r="BN769" s="17">
        <v>0.394732344986927</v>
      </c>
      <c r="BO769" s="17">
        <v>0.327766911909046</v>
      </c>
      <c r="BP769" s="17">
        <v>0.30394702880833602</v>
      </c>
      <c r="BQ769" s="17">
        <v>0.38929826257728101</v>
      </c>
      <c r="BR769" s="17"/>
      <c r="BS769" s="17">
        <v>0.326038479066942</v>
      </c>
      <c r="BT769" s="17"/>
      <c r="BU769" s="17">
        <v>0.41159283611492897</v>
      </c>
      <c r="BV769" s="17">
        <v>0.341633018414572</v>
      </c>
      <c r="BW769" s="17">
        <v>0.34840938025808599</v>
      </c>
      <c r="BX769" s="17">
        <v>0.327869554097525</v>
      </c>
      <c r="BY769" s="17">
        <v>0.36570005497473701</v>
      </c>
      <c r="BZ769" s="17"/>
      <c r="CA769" s="17">
        <v>0.21021177709442901</v>
      </c>
      <c r="CB769" s="17"/>
      <c r="CC769" s="17">
        <v>0.31801105128012802</v>
      </c>
      <c r="CD769" s="17">
        <v>0.468133672254883</v>
      </c>
      <c r="CE769" s="17"/>
      <c r="CF769" s="17">
        <v>0.36195860440243699</v>
      </c>
      <c r="CG769" s="17"/>
      <c r="CH769" s="17">
        <v>0.333828492916105</v>
      </c>
      <c r="CI769" s="17">
        <v>0.35658258593342701</v>
      </c>
    </row>
    <row r="770" spans="2:87" x14ac:dyDescent="0.35">
      <c r="B770" t="s">
        <v>161</v>
      </c>
      <c r="C770" s="17">
        <v>0.117644549318433</v>
      </c>
      <c r="D770" s="17">
        <v>8.7275390571960598E-2</v>
      </c>
      <c r="E770" s="17">
        <v>0.14480601998342199</v>
      </c>
      <c r="F770" s="17"/>
      <c r="G770" s="17">
        <v>0.117316775284833</v>
      </c>
      <c r="H770" s="17">
        <v>8.4675215000435303E-2</v>
      </c>
      <c r="I770" s="17">
        <v>0.117084067095651</v>
      </c>
      <c r="J770" s="17">
        <v>0.126911847479526</v>
      </c>
      <c r="K770" s="17">
        <v>0.14084345572184601</v>
      </c>
      <c r="L770" s="17">
        <v>0.121165969381797</v>
      </c>
      <c r="M770" s="17"/>
      <c r="N770" s="17">
        <v>9.1189352401738394E-2</v>
      </c>
      <c r="O770" s="17">
        <v>0.115075803960623</v>
      </c>
      <c r="P770" s="17">
        <v>0.12215577866152599</v>
      </c>
      <c r="Q770" s="17">
        <v>0.14715163632756301</v>
      </c>
      <c r="R770" s="17"/>
      <c r="S770" s="17">
        <v>0.11420872875319101</v>
      </c>
      <c r="T770" s="17">
        <v>9.2292404960002405E-2</v>
      </c>
      <c r="U770" s="17">
        <v>0.128046073482454</v>
      </c>
      <c r="V770" s="17">
        <v>0.140333345854775</v>
      </c>
      <c r="W770" s="17">
        <v>0.14832465191020899</v>
      </c>
      <c r="X770" s="17">
        <v>0.12414624236075</v>
      </c>
      <c r="Y770" s="17">
        <v>0.13193376925338901</v>
      </c>
      <c r="Z770" s="17">
        <v>0.16235097619564401</v>
      </c>
      <c r="AA770" s="17">
        <v>6.0448869098359198E-2</v>
      </c>
      <c r="AB770" s="17">
        <v>0.117189093470514</v>
      </c>
      <c r="AC770" s="17">
        <v>0.114294008186967</v>
      </c>
      <c r="AD770" s="17">
        <v>0.16841962735316299</v>
      </c>
      <c r="AE770" s="17"/>
      <c r="AF770" s="17">
        <v>0.160277427459279</v>
      </c>
      <c r="AG770" s="17">
        <v>0.108500275462694</v>
      </c>
      <c r="AH770" s="17">
        <v>9.0240176156900997E-2</v>
      </c>
      <c r="AI770" s="17">
        <v>0.119265595012032</v>
      </c>
      <c r="AJ770" s="17">
        <v>8.28739962192237E-2</v>
      </c>
      <c r="AK770" s="17"/>
      <c r="AL770" s="17">
        <v>0.16084658675025301</v>
      </c>
      <c r="AM770" s="17">
        <v>9.4917681877692395E-2</v>
      </c>
      <c r="AN770" s="17">
        <v>8.4865787641056997E-2</v>
      </c>
      <c r="AO770" s="17">
        <v>8.9251605205833098E-2</v>
      </c>
      <c r="AP770" s="17"/>
      <c r="AQ770" s="17">
        <v>0.1213507432553</v>
      </c>
      <c r="AR770" s="17">
        <v>0.11247572962797001</v>
      </c>
      <c r="AS770" s="17"/>
      <c r="AT770" s="17">
        <v>0.105268660148437</v>
      </c>
      <c r="AU770" s="17">
        <v>0.153968783271246</v>
      </c>
      <c r="AV770" s="17"/>
      <c r="AW770" s="17">
        <v>0.12429473948716099</v>
      </c>
      <c r="AX770" s="17">
        <v>0.106665493865657</v>
      </c>
      <c r="AY770" s="17">
        <v>0.123529308835028</v>
      </c>
      <c r="AZ770" s="17"/>
      <c r="BA770" s="17">
        <v>6.3502805942725102E-2</v>
      </c>
      <c r="BB770" s="17">
        <v>0.126432544589897</v>
      </c>
      <c r="BC770" s="17">
        <v>0.145798432665175</v>
      </c>
      <c r="BD770" s="17">
        <v>0.14830731961732399</v>
      </c>
      <c r="BE770" s="17">
        <v>9.9730809641460402E-2</v>
      </c>
      <c r="BF770" s="17"/>
      <c r="BG770" s="17">
        <v>0.123126350962391</v>
      </c>
      <c r="BH770" s="17">
        <v>0.11365131589647701</v>
      </c>
      <c r="BI770" s="17"/>
      <c r="BJ770" s="17">
        <v>0.116531546337686</v>
      </c>
      <c r="BK770" s="17">
        <v>0.120524416732762</v>
      </c>
      <c r="BL770" s="17"/>
      <c r="BM770" s="17">
        <v>0.18740320235984501</v>
      </c>
      <c r="BN770" s="17">
        <v>7.4408514913017795E-2</v>
      </c>
      <c r="BO770" s="17">
        <v>9.1681458336265897E-2</v>
      </c>
      <c r="BP770" s="17">
        <v>0.19141733698740901</v>
      </c>
      <c r="BQ770" s="17">
        <v>5.8417907596538497E-2</v>
      </c>
      <c r="BR770" s="17"/>
      <c r="BS770" s="17">
        <v>6.4416533394730399E-2</v>
      </c>
      <c r="BT770" s="17"/>
      <c r="BU770" s="17">
        <v>8.58589962514507E-2</v>
      </c>
      <c r="BV770" s="17">
        <v>6.0622184867517699E-2</v>
      </c>
      <c r="BW770" s="17">
        <v>0.16550569083221101</v>
      </c>
      <c r="BX770" s="17">
        <v>5.7700655743792399E-2</v>
      </c>
      <c r="BY770" s="17">
        <v>0.26765665334378003</v>
      </c>
      <c r="BZ770" s="17"/>
      <c r="CA770" s="17">
        <v>4.2650648801359999E-2</v>
      </c>
      <c r="CB770" s="17"/>
      <c r="CC770" s="17">
        <v>0.121634190108417</v>
      </c>
      <c r="CD770" s="17">
        <v>6.9102355734754706E-2</v>
      </c>
      <c r="CE770" s="17"/>
      <c r="CF770" s="17">
        <v>0.12745644105513701</v>
      </c>
      <c r="CG770" s="17"/>
      <c r="CH770" s="17">
        <v>0.130097428254902</v>
      </c>
      <c r="CI770" s="17">
        <v>3.3477665332801901E-2</v>
      </c>
    </row>
    <row r="771" spans="2:87" x14ac:dyDescent="0.35"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  <c r="BA771" s="17"/>
      <c r="BB771" s="17"/>
      <c r="BC771" s="17"/>
      <c r="BD771" s="17"/>
      <c r="BE771" s="17"/>
      <c r="BF771" s="17"/>
      <c r="BG771" s="17"/>
      <c r="BH771" s="17"/>
      <c r="BI771" s="17"/>
      <c r="BJ771" s="17"/>
      <c r="BK771" s="17"/>
      <c r="BL771" s="17"/>
      <c r="BM771" s="17"/>
      <c r="BN771" s="17"/>
      <c r="BO771" s="17"/>
      <c r="BP771" s="17"/>
      <c r="BQ771" s="17"/>
      <c r="BR771" s="17"/>
      <c r="BS771" s="17"/>
      <c r="BT771" s="17"/>
      <c r="BU771" s="17"/>
      <c r="BV771" s="17"/>
      <c r="BW771" s="17"/>
      <c r="BX771" s="17"/>
      <c r="BY771" s="17"/>
      <c r="BZ771" s="17"/>
      <c r="CA771" s="17"/>
      <c r="CB771" s="17"/>
      <c r="CC771" s="17"/>
      <c r="CD771" s="17"/>
      <c r="CE771" s="17"/>
      <c r="CF771" s="17"/>
      <c r="CG771" s="17"/>
      <c r="CH771" s="17"/>
      <c r="CI771" s="17"/>
    </row>
    <row r="772" spans="2:87" x14ac:dyDescent="0.35">
      <c r="B772" s="6" t="s">
        <v>273</v>
      </c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  <c r="BA772" s="17"/>
      <c r="BB772" s="17"/>
      <c r="BC772" s="17"/>
      <c r="BD772" s="17"/>
      <c r="BE772" s="17"/>
      <c r="BF772" s="17"/>
      <c r="BG772" s="17"/>
      <c r="BH772" s="17"/>
      <c r="BI772" s="17"/>
      <c r="BJ772" s="17"/>
      <c r="BK772" s="17"/>
      <c r="BL772" s="17"/>
      <c r="BM772" s="17"/>
      <c r="BN772" s="17"/>
      <c r="BO772" s="17"/>
      <c r="BP772" s="17"/>
      <c r="BQ772" s="17"/>
      <c r="BR772" s="17"/>
      <c r="BS772" s="17"/>
      <c r="BT772" s="17"/>
      <c r="BU772" s="17"/>
      <c r="BV772" s="17"/>
      <c r="BW772" s="17"/>
      <c r="BX772" s="17"/>
      <c r="BY772" s="17"/>
      <c r="BZ772" s="17"/>
      <c r="CA772" s="17"/>
      <c r="CB772" s="17"/>
      <c r="CC772" s="17"/>
      <c r="CD772" s="17"/>
      <c r="CE772" s="17"/>
      <c r="CF772" s="17"/>
      <c r="CG772" s="17"/>
      <c r="CH772" s="17"/>
      <c r="CI772" s="17"/>
    </row>
    <row r="773" spans="2:87" x14ac:dyDescent="0.35">
      <c r="B773" s="24" t="s">
        <v>163</v>
      </c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  <c r="AV773" s="17"/>
      <c r="AW773" s="17"/>
      <c r="AX773" s="17"/>
      <c r="AY773" s="17"/>
      <c r="AZ773" s="17"/>
      <c r="BA773" s="17"/>
      <c r="BB773" s="17"/>
      <c r="BC773" s="17"/>
      <c r="BD773" s="17"/>
      <c r="BE773" s="17"/>
      <c r="BF773" s="17"/>
      <c r="BG773" s="17"/>
      <c r="BH773" s="17"/>
      <c r="BI773" s="17"/>
      <c r="BJ773" s="17"/>
      <c r="BK773" s="17"/>
      <c r="BL773" s="17"/>
      <c r="BM773" s="17"/>
      <c r="BN773" s="17"/>
      <c r="BO773" s="17"/>
      <c r="BP773" s="17"/>
      <c r="BQ773" s="17"/>
      <c r="BR773" s="17"/>
      <c r="BS773" s="17"/>
      <c r="BT773" s="17"/>
      <c r="BU773" s="17"/>
      <c r="BV773" s="17"/>
      <c r="BW773" s="17"/>
      <c r="BX773" s="17"/>
      <c r="BY773" s="17"/>
      <c r="BZ773" s="17"/>
      <c r="CA773" s="17"/>
      <c r="CB773" s="17"/>
      <c r="CC773" s="17"/>
      <c r="CD773" s="17"/>
      <c r="CE773" s="17"/>
      <c r="CF773" s="17"/>
      <c r="CG773" s="17"/>
      <c r="CH773" s="17"/>
      <c r="CI773" s="17"/>
    </row>
    <row r="774" spans="2:87" x14ac:dyDescent="0.35">
      <c r="B774" t="s">
        <v>255</v>
      </c>
      <c r="C774" s="17">
        <v>0.29361717368067097</v>
      </c>
      <c r="D774" s="17">
        <v>0.282832065266091</v>
      </c>
      <c r="E774" s="17">
        <v>0.30145041729920502</v>
      </c>
      <c r="F774" s="17"/>
      <c r="G774" s="17">
        <v>0.31545985966887502</v>
      </c>
      <c r="H774" s="17">
        <v>0.36043623606085601</v>
      </c>
      <c r="I774" s="17">
        <v>0.249436894569836</v>
      </c>
      <c r="J774" s="17">
        <v>0.27201161929928502</v>
      </c>
      <c r="K774" s="17">
        <v>0.242345520237124</v>
      </c>
      <c r="L774" s="17">
        <v>0.31545425907209101</v>
      </c>
      <c r="M774" s="17"/>
      <c r="N774" s="17">
        <v>0.361890779719587</v>
      </c>
      <c r="O774" s="17">
        <v>0.25120721045681599</v>
      </c>
      <c r="P774" s="17">
        <v>0.23859479131883199</v>
      </c>
      <c r="Q774" s="17">
        <v>0.316392071372322</v>
      </c>
      <c r="R774" s="17"/>
      <c r="S774" s="17">
        <v>0.34964087761539198</v>
      </c>
      <c r="T774" s="17">
        <v>0.33256890651488602</v>
      </c>
      <c r="U774" s="17">
        <v>0.26783144789261298</v>
      </c>
      <c r="V774" s="17">
        <v>0.31186447617489899</v>
      </c>
      <c r="W774" s="17">
        <v>0.23194061099663901</v>
      </c>
      <c r="X774" s="17">
        <v>0.24511420999504999</v>
      </c>
      <c r="Y774" s="17">
        <v>0.21467953096050099</v>
      </c>
      <c r="Z774" s="17">
        <v>0.32688160753128598</v>
      </c>
      <c r="AA774" s="17">
        <v>0.310232021743233</v>
      </c>
      <c r="AB774" s="17">
        <v>0.264500002438254</v>
      </c>
      <c r="AC774" s="17">
        <v>0.28114647412612298</v>
      </c>
      <c r="AD774" s="17">
        <v>0.35743070497551699</v>
      </c>
      <c r="AE774" s="17"/>
      <c r="AF774" s="17">
        <v>0.29751765526047802</v>
      </c>
      <c r="AG774" s="17">
        <v>0.27133277467073003</v>
      </c>
      <c r="AH774" s="17">
        <v>0.27668236027711401</v>
      </c>
      <c r="AI774" s="17">
        <v>0.36309126458757601</v>
      </c>
      <c r="AJ774" s="17">
        <v>0.36884056586866099</v>
      </c>
      <c r="AK774" s="17"/>
      <c r="AL774" s="17">
        <v>0.27898456510217701</v>
      </c>
      <c r="AM774" s="17">
        <v>0.27510307367716502</v>
      </c>
      <c r="AN774" s="17">
        <v>0.35504208667946502</v>
      </c>
      <c r="AO774" s="17">
        <v>0.31256615293921802</v>
      </c>
      <c r="AP774" s="17"/>
      <c r="AQ774" s="17">
        <v>0.27704186183368001</v>
      </c>
      <c r="AR774" s="17">
        <v>0.31673382642732201</v>
      </c>
      <c r="AS774" s="17"/>
      <c r="AT774" s="17">
        <v>0.28812554530298401</v>
      </c>
      <c r="AU774" s="17">
        <v>0.28268114144057799</v>
      </c>
      <c r="AV774" s="17"/>
      <c r="AW774" s="17">
        <v>0.27325720772636503</v>
      </c>
      <c r="AX774" s="17">
        <v>0.30359632975487899</v>
      </c>
      <c r="AY774" s="17">
        <v>0.31457761972715098</v>
      </c>
      <c r="AZ774" s="17"/>
      <c r="BA774" s="17">
        <v>0.31482870978642002</v>
      </c>
      <c r="BB774" s="17">
        <v>0.29818733210571602</v>
      </c>
      <c r="BC774" s="17">
        <v>0.28236677411690603</v>
      </c>
      <c r="BD774" s="17">
        <v>0.303585491999318</v>
      </c>
      <c r="BE774" s="17">
        <v>0.227781515480072</v>
      </c>
      <c r="BF774" s="17"/>
      <c r="BG774" s="17">
        <v>0.26787370305240399</v>
      </c>
      <c r="BH774" s="17">
        <v>0.312370075370072</v>
      </c>
      <c r="BI774" s="17"/>
      <c r="BJ774" s="17">
        <v>0.29326920782786797</v>
      </c>
      <c r="BK774" s="17">
        <v>0.29400240216770601</v>
      </c>
      <c r="BL774" s="17"/>
      <c r="BM774" s="17">
        <v>0.24151832735836501</v>
      </c>
      <c r="BN774" s="17">
        <v>0.25310748961076501</v>
      </c>
      <c r="BO774" s="17">
        <v>0.36841079779369801</v>
      </c>
      <c r="BP774" s="17">
        <v>0.25794814875910299</v>
      </c>
      <c r="BQ774" s="17">
        <v>0.260877618581485</v>
      </c>
      <c r="BR774" s="17"/>
      <c r="BS774" s="17">
        <v>0.30662624954023598</v>
      </c>
      <c r="BT774" s="17"/>
      <c r="BU774" s="17">
        <v>0.26741874943740801</v>
      </c>
      <c r="BV774" s="17">
        <v>0.36198498305016602</v>
      </c>
      <c r="BW774" s="17">
        <v>0.340891567319142</v>
      </c>
      <c r="BX774" s="17">
        <v>0.25383183019646599</v>
      </c>
      <c r="BY774" s="17">
        <v>0.18873023810390199</v>
      </c>
      <c r="BZ774" s="17"/>
      <c r="CA774" s="17">
        <v>0.40461004276107299</v>
      </c>
      <c r="CB774" s="17"/>
      <c r="CC774" s="17">
        <v>0.325158790244853</v>
      </c>
      <c r="CD774" s="17">
        <v>0.189528924198785</v>
      </c>
      <c r="CE774" s="17"/>
      <c r="CF774" s="17">
        <v>0.34379005741667101</v>
      </c>
      <c r="CG774" s="17"/>
      <c r="CH774" s="17">
        <v>0.30067877028391299</v>
      </c>
      <c r="CI774" s="17">
        <v>0.32259408175148602</v>
      </c>
    </row>
    <row r="775" spans="2:87" x14ac:dyDescent="0.35">
      <c r="B775" t="s">
        <v>256</v>
      </c>
      <c r="C775" s="17">
        <v>0.37521551842845802</v>
      </c>
      <c r="D775" s="17">
        <v>0.37388233131285398</v>
      </c>
      <c r="E775" s="17">
        <v>0.37678538373759302</v>
      </c>
      <c r="F775" s="17"/>
      <c r="G775" s="17">
        <v>0.40276249476242298</v>
      </c>
      <c r="H775" s="17">
        <v>0.35278193687052101</v>
      </c>
      <c r="I775" s="17">
        <v>0.32989912380429198</v>
      </c>
      <c r="J775" s="17">
        <v>0.33302601816347599</v>
      </c>
      <c r="K775" s="17">
        <v>0.44910016362093302</v>
      </c>
      <c r="L775" s="17">
        <v>0.39647097788848201</v>
      </c>
      <c r="M775" s="17"/>
      <c r="N775" s="17">
        <v>0.36267610795639099</v>
      </c>
      <c r="O775" s="17">
        <v>0.41687130675879303</v>
      </c>
      <c r="P775" s="17">
        <v>0.36680960353580999</v>
      </c>
      <c r="Q775" s="17">
        <v>0.347680046221991</v>
      </c>
      <c r="R775" s="17"/>
      <c r="S775" s="17">
        <v>0.300280373168204</v>
      </c>
      <c r="T775" s="17">
        <v>0.36740415020406703</v>
      </c>
      <c r="U775" s="17">
        <v>0.406086507526558</v>
      </c>
      <c r="V775" s="17">
        <v>0.382137825628517</v>
      </c>
      <c r="W775" s="17">
        <v>0.37627461906130899</v>
      </c>
      <c r="X775" s="17">
        <v>0.39901146175874003</v>
      </c>
      <c r="Y775" s="17">
        <v>0.40290089925961498</v>
      </c>
      <c r="Z775" s="17">
        <v>0.37504148324431302</v>
      </c>
      <c r="AA775" s="17">
        <v>0.393251626266645</v>
      </c>
      <c r="AB775" s="17">
        <v>0.43831500646875099</v>
      </c>
      <c r="AC775" s="17">
        <v>0.34288969250896201</v>
      </c>
      <c r="AD775" s="17">
        <v>0.34696980333154698</v>
      </c>
      <c r="AE775" s="17"/>
      <c r="AF775" s="17">
        <v>0.38194093841994597</v>
      </c>
      <c r="AG775" s="17">
        <v>0.38179070553197902</v>
      </c>
      <c r="AH775" s="17">
        <v>0.394406632073379</v>
      </c>
      <c r="AI775" s="17">
        <v>0.33067878604099799</v>
      </c>
      <c r="AJ775" s="17">
        <v>0.37839670194806402</v>
      </c>
      <c r="AK775" s="17"/>
      <c r="AL775" s="17">
        <v>0.37372324911605798</v>
      </c>
      <c r="AM775" s="17">
        <v>0.38675768628914098</v>
      </c>
      <c r="AN775" s="17">
        <v>0.366801276598894</v>
      </c>
      <c r="AO775" s="17">
        <v>0.338781949636211</v>
      </c>
      <c r="AP775" s="17"/>
      <c r="AQ775" s="17">
        <v>0.364262763172712</v>
      </c>
      <c r="AR775" s="17">
        <v>0.39049070855479501</v>
      </c>
      <c r="AS775" s="17"/>
      <c r="AT775" s="17">
        <v>0.370447095066468</v>
      </c>
      <c r="AU775" s="17">
        <v>0.379111509020504</v>
      </c>
      <c r="AV775" s="17"/>
      <c r="AW775" s="17">
        <v>0.43749447387999602</v>
      </c>
      <c r="AX775" s="17">
        <v>0.34336924010873698</v>
      </c>
      <c r="AY775" s="17">
        <v>0.33172668048721998</v>
      </c>
      <c r="AZ775" s="17"/>
      <c r="BA775" s="17">
        <v>0.36867417272476699</v>
      </c>
      <c r="BB775" s="17">
        <v>0.37305530161852002</v>
      </c>
      <c r="BC775" s="17">
        <v>0.37761775635343198</v>
      </c>
      <c r="BD775" s="17">
        <v>0.32713452502083801</v>
      </c>
      <c r="BE775" s="17">
        <v>0.47662220167260899</v>
      </c>
      <c r="BF775" s="17"/>
      <c r="BG775" s="17">
        <v>0.39038140439112001</v>
      </c>
      <c r="BH775" s="17">
        <v>0.36416788726025801</v>
      </c>
      <c r="BI775" s="17"/>
      <c r="BJ775" s="17">
        <v>0.36766599754803098</v>
      </c>
      <c r="BK775" s="17">
        <v>0.39967770470068997</v>
      </c>
      <c r="BL775" s="17"/>
      <c r="BM775" s="17">
        <v>0.33816491279223698</v>
      </c>
      <c r="BN775" s="17">
        <v>0.40717036405025098</v>
      </c>
      <c r="BO775" s="17">
        <v>0.36212752018319799</v>
      </c>
      <c r="BP775" s="17">
        <v>0.46041613038675899</v>
      </c>
      <c r="BQ775" s="17">
        <v>0.31352815659387001</v>
      </c>
      <c r="BR775" s="17"/>
      <c r="BS775" s="17">
        <v>0.32954083127643502</v>
      </c>
      <c r="BT775" s="17"/>
      <c r="BU775" s="17">
        <v>0.40695000233467998</v>
      </c>
      <c r="BV775" s="17">
        <v>0.392000109551779</v>
      </c>
      <c r="BW775" s="17">
        <v>0.37591202162751802</v>
      </c>
      <c r="BX775" s="17">
        <v>0.34264748578044901</v>
      </c>
      <c r="BY775" s="17">
        <v>0.32081285562979001</v>
      </c>
      <c r="BZ775" s="17"/>
      <c r="CA775" s="17">
        <v>0.39011779991222201</v>
      </c>
      <c r="CB775" s="17"/>
      <c r="CC775" s="17">
        <v>0.37736139018607101</v>
      </c>
      <c r="CD775" s="17">
        <v>0.39860240078024201</v>
      </c>
      <c r="CE775" s="17"/>
      <c r="CF775" s="17">
        <v>0.371885703705647</v>
      </c>
      <c r="CG775" s="17"/>
      <c r="CH775" s="17">
        <v>0.38483495347888802</v>
      </c>
      <c r="CI775" s="17">
        <v>0.41199828186980803</v>
      </c>
    </row>
    <row r="776" spans="2:87" x14ac:dyDescent="0.35">
      <c r="B776" t="s">
        <v>257</v>
      </c>
      <c r="C776" s="17">
        <v>0.24832642033055599</v>
      </c>
      <c r="D776" s="17">
        <v>0.287047096076115</v>
      </c>
      <c r="E776" s="17">
        <v>0.21340797815791099</v>
      </c>
      <c r="F776" s="17"/>
      <c r="G776" s="17">
        <v>0.18366165781810001</v>
      </c>
      <c r="H776" s="17">
        <v>0.23162589405777601</v>
      </c>
      <c r="I776" s="17">
        <v>0.32601931039451199</v>
      </c>
      <c r="J776" s="17">
        <v>0.32154418185369898</v>
      </c>
      <c r="K776" s="17">
        <v>0.203997362260604</v>
      </c>
      <c r="L776" s="17">
        <v>0.21188611750397399</v>
      </c>
      <c r="M776" s="17"/>
      <c r="N776" s="17">
        <v>0.233902590548249</v>
      </c>
      <c r="O776" s="17">
        <v>0.248609732163102</v>
      </c>
      <c r="P776" s="17">
        <v>0.28669785585429203</v>
      </c>
      <c r="Q776" s="17">
        <v>0.230391102030675</v>
      </c>
      <c r="R776" s="17"/>
      <c r="S776" s="17">
        <v>0.25531701025223102</v>
      </c>
      <c r="T776" s="17">
        <v>0.242093157292709</v>
      </c>
      <c r="U776" s="17">
        <v>0.23340684726368399</v>
      </c>
      <c r="V776" s="17">
        <v>0.207397402510173</v>
      </c>
      <c r="W776" s="17">
        <v>0.26696547830328199</v>
      </c>
      <c r="X776" s="17">
        <v>0.28749579119673202</v>
      </c>
      <c r="Y776" s="17">
        <v>0.32947075013953703</v>
      </c>
      <c r="Z776" s="17">
        <v>0.22991423870326499</v>
      </c>
      <c r="AA776" s="17">
        <v>0.23391827538790799</v>
      </c>
      <c r="AB776" s="17">
        <v>0.215806548994877</v>
      </c>
      <c r="AC776" s="17">
        <v>0.24898749318427801</v>
      </c>
      <c r="AD776" s="17">
        <v>0.19832070586320599</v>
      </c>
      <c r="AE776" s="17"/>
      <c r="AF776" s="17">
        <v>0.19694898977230299</v>
      </c>
      <c r="AG776" s="17">
        <v>0.25933967937187702</v>
      </c>
      <c r="AH776" s="17">
        <v>0.27326991406198903</v>
      </c>
      <c r="AI776" s="17">
        <v>0.237759520017124</v>
      </c>
      <c r="AJ776" s="17">
        <v>0.203992849640103</v>
      </c>
      <c r="AK776" s="17"/>
      <c r="AL776" s="17">
        <v>0.24344494518849399</v>
      </c>
      <c r="AM776" s="17">
        <v>0.25590580406754998</v>
      </c>
      <c r="AN776" s="17">
        <v>0.23445756917114</v>
      </c>
      <c r="AO776" s="17">
        <v>0.27379589261034099</v>
      </c>
      <c r="AP776" s="17"/>
      <c r="AQ776" s="17">
        <v>0.26848346733434397</v>
      </c>
      <c r="AR776" s="17">
        <v>0.220214523535741</v>
      </c>
      <c r="AS776" s="17"/>
      <c r="AT776" s="17">
        <v>0.26371359554211499</v>
      </c>
      <c r="AU776" s="17">
        <v>0.228413349154413</v>
      </c>
      <c r="AV776" s="17"/>
      <c r="AW776" s="17">
        <v>0.22073430203428901</v>
      </c>
      <c r="AX776" s="17">
        <v>0.28087423696435798</v>
      </c>
      <c r="AY776" s="17">
        <v>0.24999502204005999</v>
      </c>
      <c r="AZ776" s="17"/>
      <c r="BA776" s="17">
        <v>0.272974872698936</v>
      </c>
      <c r="BB776" s="17">
        <v>0.24873924027876501</v>
      </c>
      <c r="BC776" s="17">
        <v>0.232431692008045</v>
      </c>
      <c r="BD776" s="17">
        <v>0.25081016044738702</v>
      </c>
      <c r="BE776" s="17">
        <v>0.22896636161914899</v>
      </c>
      <c r="BF776" s="17"/>
      <c r="BG776" s="17">
        <v>0.25612958473403102</v>
      </c>
      <c r="BH776" s="17">
        <v>0.24264218384831801</v>
      </c>
      <c r="BI776" s="17"/>
      <c r="BJ776" s="17">
        <v>0.259716723930284</v>
      </c>
      <c r="BK776" s="17">
        <v>0.20878903724030401</v>
      </c>
      <c r="BL776" s="17"/>
      <c r="BM776" s="17">
        <v>0.29204992175793598</v>
      </c>
      <c r="BN776" s="17">
        <v>0.29207369236054298</v>
      </c>
      <c r="BO776" s="17">
        <v>0.20093497567721599</v>
      </c>
      <c r="BP776" s="17">
        <v>0.16541222257584401</v>
      </c>
      <c r="BQ776" s="17">
        <v>0.35809010397535401</v>
      </c>
      <c r="BR776" s="17"/>
      <c r="BS776" s="17">
        <v>0.30404976852530702</v>
      </c>
      <c r="BT776" s="17"/>
      <c r="BU776" s="17">
        <v>0.26881162913697099</v>
      </c>
      <c r="BV776" s="17">
        <v>0.19866809456475101</v>
      </c>
      <c r="BW776" s="17">
        <v>0.18935505637382599</v>
      </c>
      <c r="BX776" s="17">
        <v>0.33268710057756001</v>
      </c>
      <c r="BY776" s="17">
        <v>0.308670618557084</v>
      </c>
      <c r="BZ776" s="17"/>
      <c r="CA776" s="17">
        <v>0.13772740100988401</v>
      </c>
      <c r="CB776" s="17"/>
      <c r="CC776" s="17">
        <v>0.211103579237301</v>
      </c>
      <c r="CD776" s="17">
        <v>0.37371435361050098</v>
      </c>
      <c r="CE776" s="17"/>
      <c r="CF776" s="17">
        <v>0.21542334768322</v>
      </c>
      <c r="CG776" s="17"/>
      <c r="CH776" s="17">
        <v>0.22462611596551299</v>
      </c>
      <c r="CI776" s="17">
        <v>0.25342994760135001</v>
      </c>
    </row>
    <row r="777" spans="2:87" x14ac:dyDescent="0.35">
      <c r="B777" t="s">
        <v>161</v>
      </c>
      <c r="C777" s="17">
        <v>8.2840887560315199E-2</v>
      </c>
      <c r="D777" s="17">
        <v>5.6238507344940097E-2</v>
      </c>
      <c r="E777" s="17">
        <v>0.108356220805291</v>
      </c>
      <c r="F777" s="17"/>
      <c r="G777" s="17">
        <v>9.8115987750601999E-2</v>
      </c>
      <c r="H777" s="17">
        <v>5.5155933010847397E-2</v>
      </c>
      <c r="I777" s="17">
        <v>9.4644671231359501E-2</v>
      </c>
      <c r="J777" s="17">
        <v>7.3418180683539599E-2</v>
      </c>
      <c r="K777" s="17">
        <v>0.104556953881338</v>
      </c>
      <c r="L777" s="17">
        <v>7.6188645535453098E-2</v>
      </c>
      <c r="M777" s="17"/>
      <c r="N777" s="17">
        <v>4.15305217757726E-2</v>
      </c>
      <c r="O777" s="17">
        <v>8.3311750621289302E-2</v>
      </c>
      <c r="P777" s="17">
        <v>0.10789774929106601</v>
      </c>
      <c r="Q777" s="17">
        <v>0.105536780375012</v>
      </c>
      <c r="R777" s="17"/>
      <c r="S777" s="17">
        <v>9.4761738964172906E-2</v>
      </c>
      <c r="T777" s="17">
        <v>5.7933785988337497E-2</v>
      </c>
      <c r="U777" s="17">
        <v>9.2675197317144395E-2</v>
      </c>
      <c r="V777" s="17">
        <v>9.8600295686411293E-2</v>
      </c>
      <c r="W777" s="17">
        <v>0.12481929163876999</v>
      </c>
      <c r="X777" s="17">
        <v>6.8378537049477606E-2</v>
      </c>
      <c r="Y777" s="17">
        <v>5.2948819640347998E-2</v>
      </c>
      <c r="Z777" s="17">
        <v>6.8162670521135796E-2</v>
      </c>
      <c r="AA777" s="17">
        <v>6.2598076602214905E-2</v>
      </c>
      <c r="AB777" s="17">
        <v>8.1378442098118495E-2</v>
      </c>
      <c r="AC777" s="17">
        <v>0.126976340180637</v>
      </c>
      <c r="AD777" s="17">
        <v>9.7278785829730402E-2</v>
      </c>
      <c r="AE777" s="17"/>
      <c r="AF777" s="17">
        <v>0.123592416547273</v>
      </c>
      <c r="AG777" s="17">
        <v>8.7536840425413404E-2</v>
      </c>
      <c r="AH777" s="17">
        <v>5.5641093587518099E-2</v>
      </c>
      <c r="AI777" s="17">
        <v>6.8470429354301199E-2</v>
      </c>
      <c r="AJ777" s="17">
        <v>4.8769882543172001E-2</v>
      </c>
      <c r="AK777" s="17"/>
      <c r="AL777" s="17">
        <v>0.10384724059327199</v>
      </c>
      <c r="AM777" s="17">
        <v>8.2233435966142798E-2</v>
      </c>
      <c r="AN777" s="17">
        <v>4.3699067550501E-2</v>
      </c>
      <c r="AO777" s="17">
        <v>7.4856004814229798E-2</v>
      </c>
      <c r="AP777" s="17"/>
      <c r="AQ777" s="17">
        <v>9.0211907659264096E-2</v>
      </c>
      <c r="AR777" s="17">
        <v>7.2560941482141594E-2</v>
      </c>
      <c r="AS777" s="17"/>
      <c r="AT777" s="17">
        <v>7.7713764088433807E-2</v>
      </c>
      <c r="AU777" s="17">
        <v>0.109794000384505</v>
      </c>
      <c r="AV777" s="17"/>
      <c r="AW777" s="17">
        <v>6.85140163593492E-2</v>
      </c>
      <c r="AX777" s="17">
        <v>7.2160193172025905E-2</v>
      </c>
      <c r="AY777" s="17">
        <v>0.10370067774557</v>
      </c>
      <c r="AZ777" s="17"/>
      <c r="BA777" s="17">
        <v>4.3522244789876798E-2</v>
      </c>
      <c r="BB777" s="17">
        <v>8.0018125996999104E-2</v>
      </c>
      <c r="BC777" s="17">
        <v>0.10758377752161701</v>
      </c>
      <c r="BD777" s="17">
        <v>0.118469822532457</v>
      </c>
      <c r="BE777" s="17">
        <v>6.66299212281697E-2</v>
      </c>
      <c r="BF777" s="17"/>
      <c r="BG777" s="17">
        <v>8.56153078224446E-2</v>
      </c>
      <c r="BH777" s="17">
        <v>8.0819853521351404E-2</v>
      </c>
      <c r="BI777" s="17"/>
      <c r="BJ777" s="17">
        <v>7.9348070693816802E-2</v>
      </c>
      <c r="BK777" s="17">
        <v>9.75308558912997E-2</v>
      </c>
      <c r="BL777" s="17"/>
      <c r="BM777" s="17">
        <v>0.128266838091463</v>
      </c>
      <c r="BN777" s="17">
        <v>4.7648453978440197E-2</v>
      </c>
      <c r="BO777" s="17">
        <v>6.8526706345887603E-2</v>
      </c>
      <c r="BP777" s="17">
        <v>0.11622349827829399</v>
      </c>
      <c r="BQ777" s="17">
        <v>6.7504120849290902E-2</v>
      </c>
      <c r="BR777" s="17"/>
      <c r="BS777" s="17">
        <v>5.9783150658022699E-2</v>
      </c>
      <c r="BT777" s="17"/>
      <c r="BU777" s="17">
        <v>5.6819619090941201E-2</v>
      </c>
      <c r="BV777" s="17">
        <v>4.7346812833303401E-2</v>
      </c>
      <c r="BW777" s="17">
        <v>9.3841354679514294E-2</v>
      </c>
      <c r="BX777" s="17">
        <v>7.0833583445525497E-2</v>
      </c>
      <c r="BY777" s="17">
        <v>0.181786287709224</v>
      </c>
      <c r="BZ777" s="17"/>
      <c r="CA777" s="17">
        <v>6.75447563168219E-2</v>
      </c>
      <c r="CB777" s="17"/>
      <c r="CC777" s="17">
        <v>8.6376240331774004E-2</v>
      </c>
      <c r="CD777" s="17">
        <v>3.8154321410471398E-2</v>
      </c>
      <c r="CE777" s="17"/>
      <c r="CF777" s="17">
        <v>6.8900891194462105E-2</v>
      </c>
      <c r="CG777" s="17"/>
      <c r="CH777" s="17">
        <v>8.9860160271685599E-2</v>
      </c>
      <c r="CI777" s="17">
        <v>1.19776887773558E-2</v>
      </c>
    </row>
    <row r="778" spans="2:87" x14ac:dyDescent="0.35"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  <c r="BA778" s="17"/>
      <c r="BB778" s="17"/>
      <c r="BC778" s="17"/>
      <c r="BD778" s="17"/>
      <c r="BE778" s="17"/>
      <c r="BF778" s="17"/>
      <c r="BG778" s="17"/>
      <c r="BH778" s="17"/>
      <c r="BI778" s="17"/>
      <c r="BJ778" s="17"/>
      <c r="BK778" s="17"/>
      <c r="BL778" s="17"/>
      <c r="BM778" s="17"/>
      <c r="BN778" s="17"/>
      <c r="BO778" s="17"/>
      <c r="BP778" s="17"/>
      <c r="BQ778" s="17"/>
      <c r="BR778" s="17"/>
      <c r="BS778" s="17"/>
      <c r="BT778" s="17"/>
      <c r="BU778" s="17"/>
      <c r="BV778" s="17"/>
      <c r="BW778" s="17"/>
      <c r="BX778" s="17"/>
      <c r="BY778" s="17"/>
      <c r="BZ778" s="17"/>
      <c r="CA778" s="17"/>
      <c r="CB778" s="17"/>
      <c r="CC778" s="17"/>
      <c r="CD778" s="17"/>
      <c r="CE778" s="17"/>
      <c r="CF778" s="17"/>
      <c r="CG778" s="17"/>
      <c r="CH778" s="17"/>
      <c r="CI778" s="17"/>
    </row>
    <row r="779" spans="2:87" x14ac:dyDescent="0.35">
      <c r="B779" s="6" t="s">
        <v>274</v>
      </c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  <c r="AX779" s="17"/>
      <c r="AY779" s="17"/>
      <c r="AZ779" s="17"/>
      <c r="BA779" s="17"/>
      <c r="BB779" s="17"/>
      <c r="BC779" s="17"/>
      <c r="BD779" s="17"/>
      <c r="BE779" s="17"/>
      <c r="BF779" s="17"/>
      <c r="BG779" s="17"/>
      <c r="BH779" s="17"/>
      <c r="BI779" s="17"/>
      <c r="BJ779" s="17"/>
      <c r="BK779" s="17"/>
      <c r="BL779" s="17"/>
      <c r="BM779" s="17"/>
      <c r="BN779" s="17"/>
      <c r="BO779" s="17"/>
      <c r="BP779" s="17"/>
      <c r="BQ779" s="17"/>
      <c r="BR779" s="17"/>
      <c r="BS779" s="17"/>
      <c r="BT779" s="17"/>
      <c r="BU779" s="17"/>
      <c r="BV779" s="17"/>
      <c r="BW779" s="17"/>
      <c r="BX779" s="17"/>
      <c r="BY779" s="17"/>
      <c r="BZ779" s="17"/>
      <c r="CA779" s="17"/>
      <c r="CB779" s="17"/>
      <c r="CC779" s="17"/>
      <c r="CD779" s="17"/>
      <c r="CE779" s="17"/>
      <c r="CF779" s="17"/>
      <c r="CG779" s="17"/>
      <c r="CH779" s="17"/>
      <c r="CI779" s="17"/>
    </row>
    <row r="780" spans="2:87" x14ac:dyDescent="0.35">
      <c r="B780" s="24" t="s">
        <v>163</v>
      </c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  <c r="AU780" s="17"/>
      <c r="AV780" s="17"/>
      <c r="AW780" s="17"/>
      <c r="AX780" s="17"/>
      <c r="AY780" s="17"/>
      <c r="AZ780" s="17"/>
      <c r="BA780" s="17"/>
      <c r="BB780" s="17"/>
      <c r="BC780" s="17"/>
      <c r="BD780" s="17"/>
      <c r="BE780" s="17"/>
      <c r="BF780" s="17"/>
      <c r="BG780" s="17"/>
      <c r="BH780" s="17"/>
      <c r="BI780" s="17"/>
      <c r="BJ780" s="17"/>
      <c r="BK780" s="17"/>
      <c r="BL780" s="17"/>
      <c r="BM780" s="17"/>
      <c r="BN780" s="17"/>
      <c r="BO780" s="17"/>
      <c r="BP780" s="17"/>
      <c r="BQ780" s="17"/>
      <c r="BR780" s="17"/>
      <c r="BS780" s="17"/>
      <c r="BT780" s="17"/>
      <c r="BU780" s="17"/>
      <c r="BV780" s="17"/>
      <c r="BW780" s="17"/>
      <c r="BX780" s="17"/>
      <c r="BY780" s="17"/>
      <c r="BZ780" s="17"/>
      <c r="CA780" s="17"/>
      <c r="CB780" s="17"/>
      <c r="CC780" s="17"/>
      <c r="CD780" s="17"/>
      <c r="CE780" s="17"/>
      <c r="CF780" s="17"/>
      <c r="CG780" s="17"/>
      <c r="CH780" s="17"/>
      <c r="CI780" s="17"/>
    </row>
    <row r="781" spans="2:87" x14ac:dyDescent="0.35">
      <c r="B781" t="s">
        <v>255</v>
      </c>
      <c r="C781" s="17">
        <v>0.19795092293640401</v>
      </c>
      <c r="D781" s="17">
        <v>0.19211606966533401</v>
      </c>
      <c r="E781" s="17">
        <v>0.200553256620183</v>
      </c>
      <c r="F781" s="17"/>
      <c r="G781" s="17">
        <v>0.26462970701546501</v>
      </c>
      <c r="H781" s="17">
        <v>0.26191321306736298</v>
      </c>
      <c r="I781" s="17">
        <v>0.185486910768564</v>
      </c>
      <c r="J781" s="17">
        <v>0.17995633990906401</v>
      </c>
      <c r="K781" s="17">
        <v>0.16398042058595</v>
      </c>
      <c r="L781" s="17">
        <v>0.143300074628332</v>
      </c>
      <c r="M781" s="17"/>
      <c r="N781" s="17">
        <v>0.213411951120169</v>
      </c>
      <c r="O781" s="17">
        <v>0.191539095731079</v>
      </c>
      <c r="P781" s="17">
        <v>0.16523152251459799</v>
      </c>
      <c r="Q781" s="17">
        <v>0.21768940231482201</v>
      </c>
      <c r="R781" s="17"/>
      <c r="S781" s="17">
        <v>0.21879154138208201</v>
      </c>
      <c r="T781" s="17">
        <v>0.194083927152434</v>
      </c>
      <c r="U781" s="17">
        <v>0.27922776154904899</v>
      </c>
      <c r="V781" s="17">
        <v>0.14769941805496001</v>
      </c>
      <c r="W781" s="17">
        <v>0.15142900521494301</v>
      </c>
      <c r="X781" s="17">
        <v>0.18913878797376901</v>
      </c>
      <c r="Y781" s="17">
        <v>0.161418074314645</v>
      </c>
      <c r="Z781" s="17">
        <v>0.24232022212925899</v>
      </c>
      <c r="AA781" s="17">
        <v>0.24790514869587801</v>
      </c>
      <c r="AB781" s="17">
        <v>0.180314096203748</v>
      </c>
      <c r="AC781" s="17">
        <v>0.163018684374515</v>
      </c>
      <c r="AD781" s="17">
        <v>0.164268350132208</v>
      </c>
      <c r="AE781" s="17"/>
      <c r="AF781" s="17">
        <v>0.18427744421727901</v>
      </c>
      <c r="AG781" s="17">
        <v>0.194894528444088</v>
      </c>
      <c r="AH781" s="17">
        <v>0.18459806835635301</v>
      </c>
      <c r="AI781" s="17">
        <v>0.231265026461174</v>
      </c>
      <c r="AJ781" s="17">
        <v>0.24197426647015299</v>
      </c>
      <c r="AK781" s="17"/>
      <c r="AL781" s="17">
        <v>0.15942073832112799</v>
      </c>
      <c r="AM781" s="17">
        <v>0.192873452934999</v>
      </c>
      <c r="AN781" s="17">
        <v>0.28634606699165799</v>
      </c>
      <c r="AO781" s="17">
        <v>0.20054735143980501</v>
      </c>
      <c r="AP781" s="17"/>
      <c r="AQ781" s="17">
        <v>0.182424173499522</v>
      </c>
      <c r="AR781" s="17">
        <v>0.21960520481839499</v>
      </c>
      <c r="AS781" s="17"/>
      <c r="AT781" s="17">
        <v>0.195681769389702</v>
      </c>
      <c r="AU781" s="17">
        <v>0.14369167586069001</v>
      </c>
      <c r="AV781" s="17"/>
      <c r="AW781" s="17">
        <v>0.16239881252493699</v>
      </c>
      <c r="AX781" s="17">
        <v>0.228866945126629</v>
      </c>
      <c r="AY781" s="17">
        <v>0.21384444706170999</v>
      </c>
      <c r="AZ781" s="17"/>
      <c r="BA781" s="17">
        <v>0.23691180976500001</v>
      </c>
      <c r="BB781" s="17">
        <v>0.180786709840455</v>
      </c>
      <c r="BC781" s="17">
        <v>0.19871224789778699</v>
      </c>
      <c r="BD781" s="17">
        <v>0.181127768146817</v>
      </c>
      <c r="BE781" s="17">
        <v>0.13188115363263</v>
      </c>
      <c r="BF781" s="17"/>
      <c r="BG781" s="17">
        <v>0.178418136089879</v>
      </c>
      <c r="BH781" s="17">
        <v>0.212179635014204</v>
      </c>
      <c r="BI781" s="17"/>
      <c r="BJ781" s="17">
        <v>0.21157802388347899</v>
      </c>
      <c r="BK781" s="17">
        <v>0.14520577584984601</v>
      </c>
      <c r="BL781" s="17"/>
      <c r="BM781" s="17">
        <v>0.125945688933432</v>
      </c>
      <c r="BN781" s="17">
        <v>0.141062368899491</v>
      </c>
      <c r="BO781" s="17">
        <v>0.26929323240178799</v>
      </c>
      <c r="BP781" s="17">
        <v>0.16946790558893499</v>
      </c>
      <c r="BQ781" s="17">
        <v>0.20397482659927199</v>
      </c>
      <c r="BR781" s="17"/>
      <c r="BS781" s="17">
        <v>0.20761269930992299</v>
      </c>
      <c r="BT781" s="17"/>
      <c r="BU781" s="17">
        <v>0.17524050662801799</v>
      </c>
      <c r="BV781" s="17">
        <v>0.26485248764693697</v>
      </c>
      <c r="BW781" s="17">
        <v>0.17441128697581201</v>
      </c>
      <c r="BX781" s="17">
        <v>0.16356740509731299</v>
      </c>
      <c r="BY781" s="17">
        <v>0.118207094771382</v>
      </c>
      <c r="BZ781" s="17"/>
      <c r="CA781" s="17">
        <v>0.288405879957363</v>
      </c>
      <c r="CB781" s="17"/>
      <c r="CC781" s="17">
        <v>0.20935797323201599</v>
      </c>
      <c r="CD781" s="17">
        <v>0.17350178134268299</v>
      </c>
      <c r="CE781" s="17"/>
      <c r="CF781" s="17">
        <v>0.19124759687506801</v>
      </c>
      <c r="CG781" s="17"/>
      <c r="CH781" s="17">
        <v>0.178269820288638</v>
      </c>
      <c r="CI781" s="17">
        <v>0.24791993876150101</v>
      </c>
    </row>
    <row r="782" spans="2:87" x14ac:dyDescent="0.35">
      <c r="B782" t="s">
        <v>256</v>
      </c>
      <c r="C782" s="17">
        <v>0.39610368477352098</v>
      </c>
      <c r="D782" s="17">
        <v>0.420170034482583</v>
      </c>
      <c r="E782" s="17">
        <v>0.37391359067911301</v>
      </c>
      <c r="F782" s="17"/>
      <c r="G782" s="17">
        <v>0.43296323758365601</v>
      </c>
      <c r="H782" s="17">
        <v>0.37502046275784501</v>
      </c>
      <c r="I782" s="17">
        <v>0.35123681633474302</v>
      </c>
      <c r="J782" s="17">
        <v>0.34455287254251898</v>
      </c>
      <c r="K782" s="17">
        <v>0.40883325852532798</v>
      </c>
      <c r="L782" s="17">
        <v>0.46048843582605498</v>
      </c>
      <c r="M782" s="17"/>
      <c r="N782" s="17">
        <v>0.45324668922415201</v>
      </c>
      <c r="O782" s="17">
        <v>0.38499541619689198</v>
      </c>
      <c r="P782" s="17">
        <v>0.402431654360975</v>
      </c>
      <c r="Q782" s="17">
        <v>0.33484149153050002</v>
      </c>
      <c r="R782" s="17"/>
      <c r="S782" s="17">
        <v>0.361762929689324</v>
      </c>
      <c r="T782" s="17">
        <v>0.40755843220133298</v>
      </c>
      <c r="U782" s="17">
        <v>0.32305055291149998</v>
      </c>
      <c r="V782" s="17">
        <v>0.45965486820565798</v>
      </c>
      <c r="W782" s="17">
        <v>0.42264199450140899</v>
      </c>
      <c r="X782" s="17">
        <v>0.400981169499106</v>
      </c>
      <c r="Y782" s="17">
        <v>0.34214685989382698</v>
      </c>
      <c r="Z782" s="17">
        <v>0.34300396810102701</v>
      </c>
      <c r="AA782" s="17">
        <v>0.43439607106671801</v>
      </c>
      <c r="AB782" s="17">
        <v>0.40559291255792701</v>
      </c>
      <c r="AC782" s="17">
        <v>0.36630947952856802</v>
      </c>
      <c r="AD782" s="17">
        <v>0.53838740909553195</v>
      </c>
      <c r="AE782" s="17"/>
      <c r="AF782" s="17">
        <v>0.41436009295064002</v>
      </c>
      <c r="AG782" s="17">
        <v>0.39217270160642798</v>
      </c>
      <c r="AH782" s="17">
        <v>0.40689298734168999</v>
      </c>
      <c r="AI782" s="17">
        <v>0.392240622105197</v>
      </c>
      <c r="AJ782" s="17">
        <v>0.40230290836967902</v>
      </c>
      <c r="AK782" s="17"/>
      <c r="AL782" s="17">
        <v>0.41817109098116001</v>
      </c>
      <c r="AM782" s="17">
        <v>0.36981398314313002</v>
      </c>
      <c r="AN782" s="17">
        <v>0.39046818125075999</v>
      </c>
      <c r="AO782" s="17">
        <v>0.43847121299469399</v>
      </c>
      <c r="AP782" s="17"/>
      <c r="AQ782" s="17">
        <v>0.386044317217001</v>
      </c>
      <c r="AR782" s="17">
        <v>0.410132917454124</v>
      </c>
      <c r="AS782" s="17"/>
      <c r="AT782" s="17">
        <v>0.37043770619473099</v>
      </c>
      <c r="AU782" s="17">
        <v>0.457772578096386</v>
      </c>
      <c r="AV782" s="17"/>
      <c r="AW782" s="17">
        <v>0.438340413209236</v>
      </c>
      <c r="AX782" s="17">
        <v>0.37412763676708299</v>
      </c>
      <c r="AY782" s="17">
        <v>0.36173758889016</v>
      </c>
      <c r="AZ782" s="17"/>
      <c r="BA782" s="17">
        <v>0.38065997562461401</v>
      </c>
      <c r="BB782" s="17">
        <v>0.36728153081567899</v>
      </c>
      <c r="BC782" s="17">
        <v>0.40616963625091701</v>
      </c>
      <c r="BD782" s="17">
        <v>0.37778779242931099</v>
      </c>
      <c r="BE782" s="17">
        <v>0.57600266918643905</v>
      </c>
      <c r="BF782" s="17"/>
      <c r="BG782" s="17">
        <v>0.40923246555314302</v>
      </c>
      <c r="BH782" s="17">
        <v>0.38653998845544901</v>
      </c>
      <c r="BI782" s="17"/>
      <c r="BJ782" s="17">
        <v>0.38031304247285203</v>
      </c>
      <c r="BK782" s="17">
        <v>0.45111029025041299</v>
      </c>
      <c r="BL782" s="17"/>
      <c r="BM782" s="17">
        <v>0.40055774155359303</v>
      </c>
      <c r="BN782" s="17">
        <v>0.41606011750430599</v>
      </c>
      <c r="BO782" s="17">
        <v>0.37420093238417701</v>
      </c>
      <c r="BP782" s="17">
        <v>0.48036084266969897</v>
      </c>
      <c r="BQ782" s="17">
        <v>0.32754643973978997</v>
      </c>
      <c r="BR782" s="17"/>
      <c r="BS782" s="17">
        <v>0.37597825563735898</v>
      </c>
      <c r="BT782" s="17"/>
      <c r="BU782" s="17">
        <v>0.390285392802455</v>
      </c>
      <c r="BV782" s="17">
        <v>0.39265213358408901</v>
      </c>
      <c r="BW782" s="17">
        <v>0.47795134647696502</v>
      </c>
      <c r="BX782" s="17">
        <v>0.41433419388455001</v>
      </c>
      <c r="BY782" s="17">
        <v>0.30853027133300898</v>
      </c>
      <c r="BZ782" s="17"/>
      <c r="CA782" s="17">
        <v>0.42399628951893298</v>
      </c>
      <c r="CB782" s="17"/>
      <c r="CC782" s="17">
        <v>0.41521189136345998</v>
      </c>
      <c r="CD782" s="17">
        <v>0.33998796513218599</v>
      </c>
      <c r="CE782" s="17"/>
      <c r="CF782" s="17">
        <v>0.42840168743607299</v>
      </c>
      <c r="CG782" s="17"/>
      <c r="CH782" s="17">
        <v>0.42566477808280501</v>
      </c>
      <c r="CI782" s="17">
        <v>0.39517765535601201</v>
      </c>
    </row>
    <row r="783" spans="2:87" x14ac:dyDescent="0.35">
      <c r="B783" t="s">
        <v>257</v>
      </c>
      <c r="C783" s="17">
        <v>0.30288198086637902</v>
      </c>
      <c r="D783" s="17">
        <v>0.31662720234495201</v>
      </c>
      <c r="E783" s="17">
        <v>0.29177869881072199</v>
      </c>
      <c r="F783" s="17"/>
      <c r="G783" s="17">
        <v>0.205623969223903</v>
      </c>
      <c r="H783" s="17">
        <v>0.294701163555947</v>
      </c>
      <c r="I783" s="17">
        <v>0.34963635208661498</v>
      </c>
      <c r="J783" s="17">
        <v>0.37111304030126002</v>
      </c>
      <c r="K783" s="17">
        <v>0.31112442686758401</v>
      </c>
      <c r="L783" s="17">
        <v>0.27908936090186498</v>
      </c>
      <c r="M783" s="17"/>
      <c r="N783" s="17">
        <v>0.27507659735637602</v>
      </c>
      <c r="O783" s="17">
        <v>0.31413826800561201</v>
      </c>
      <c r="P783" s="17">
        <v>0.32112855357416498</v>
      </c>
      <c r="Q783" s="17">
        <v>0.30775379771751898</v>
      </c>
      <c r="R783" s="17"/>
      <c r="S783" s="17">
        <v>0.30190561818512701</v>
      </c>
      <c r="T783" s="17">
        <v>0.32772104461553597</v>
      </c>
      <c r="U783" s="17">
        <v>0.28144261679949401</v>
      </c>
      <c r="V783" s="17">
        <v>0.23880266940227299</v>
      </c>
      <c r="W783" s="17">
        <v>0.29186219864220703</v>
      </c>
      <c r="X783" s="17">
        <v>0.34150150547764702</v>
      </c>
      <c r="Y783" s="17">
        <v>0.39993574897046102</v>
      </c>
      <c r="Z783" s="17">
        <v>0.30167148324005799</v>
      </c>
      <c r="AA783" s="17">
        <v>0.249378224137876</v>
      </c>
      <c r="AB783" s="17">
        <v>0.31312240561363203</v>
      </c>
      <c r="AC783" s="17">
        <v>0.327573386928315</v>
      </c>
      <c r="AD783" s="17">
        <v>0.219027727060599</v>
      </c>
      <c r="AE783" s="17"/>
      <c r="AF783" s="17">
        <v>0.240962564633381</v>
      </c>
      <c r="AG783" s="17">
        <v>0.30337652399120801</v>
      </c>
      <c r="AH783" s="17">
        <v>0.34263299688030102</v>
      </c>
      <c r="AI783" s="17">
        <v>0.30396525677611502</v>
      </c>
      <c r="AJ783" s="17">
        <v>0.28244691343417899</v>
      </c>
      <c r="AK783" s="17"/>
      <c r="AL783" s="17">
        <v>0.298123919490422</v>
      </c>
      <c r="AM783" s="17">
        <v>0.34113126948424199</v>
      </c>
      <c r="AN783" s="17">
        <v>0.244683220375389</v>
      </c>
      <c r="AO783" s="17">
        <v>0.27266180103118898</v>
      </c>
      <c r="AP783" s="17"/>
      <c r="AQ783" s="17">
        <v>0.31884226618514599</v>
      </c>
      <c r="AR783" s="17">
        <v>0.28062307093712902</v>
      </c>
      <c r="AS783" s="17"/>
      <c r="AT783" s="17">
        <v>0.33934131627991099</v>
      </c>
      <c r="AU783" s="17">
        <v>0.25350814484659101</v>
      </c>
      <c r="AV783" s="17"/>
      <c r="AW783" s="17">
        <v>0.30071279581318999</v>
      </c>
      <c r="AX783" s="17">
        <v>0.31746452748799298</v>
      </c>
      <c r="AY783" s="17">
        <v>0.29430617150382399</v>
      </c>
      <c r="AZ783" s="17"/>
      <c r="BA783" s="17">
        <v>0.30947693730857001</v>
      </c>
      <c r="BB783" s="17">
        <v>0.36054721412153401</v>
      </c>
      <c r="BC783" s="17">
        <v>0.27198316307148002</v>
      </c>
      <c r="BD783" s="17">
        <v>0.28241389082496998</v>
      </c>
      <c r="BE783" s="17">
        <v>0.20925808821330599</v>
      </c>
      <c r="BF783" s="17"/>
      <c r="BG783" s="17">
        <v>0.31537542707043198</v>
      </c>
      <c r="BH783" s="17">
        <v>0.29378109576003297</v>
      </c>
      <c r="BI783" s="17"/>
      <c r="BJ783" s="17">
        <v>0.31331836087547998</v>
      </c>
      <c r="BK783" s="17">
        <v>0.26815445912631802</v>
      </c>
      <c r="BL783" s="17"/>
      <c r="BM783" s="17">
        <v>0.31620868290472498</v>
      </c>
      <c r="BN783" s="17">
        <v>0.358893447033166</v>
      </c>
      <c r="BO783" s="17">
        <v>0.27246072512865799</v>
      </c>
      <c r="BP783" s="17">
        <v>0.21121064566037401</v>
      </c>
      <c r="BQ783" s="17">
        <v>0.40038449162982698</v>
      </c>
      <c r="BR783" s="17"/>
      <c r="BS783" s="17">
        <v>0.34449449094046097</v>
      </c>
      <c r="BT783" s="17"/>
      <c r="BU783" s="17">
        <v>0.358226689565872</v>
      </c>
      <c r="BV783" s="17">
        <v>0.28799825473658702</v>
      </c>
      <c r="BW783" s="17">
        <v>0.218582059063746</v>
      </c>
      <c r="BX783" s="17">
        <v>0.35274937620069202</v>
      </c>
      <c r="BY783" s="17">
        <v>0.32777286297748898</v>
      </c>
      <c r="BZ783" s="17"/>
      <c r="CA783" s="17">
        <v>0.221852826341677</v>
      </c>
      <c r="CB783" s="17"/>
      <c r="CC783" s="17">
        <v>0.26864158761243001</v>
      </c>
      <c r="CD783" s="17">
        <v>0.42521839737398198</v>
      </c>
      <c r="CE783" s="17"/>
      <c r="CF783" s="17">
        <v>0.29511618336080803</v>
      </c>
      <c r="CG783" s="17"/>
      <c r="CH783" s="17">
        <v>0.28308464603413802</v>
      </c>
      <c r="CI783" s="17">
        <v>0.31368389637800498</v>
      </c>
    </row>
    <row r="784" spans="2:87" x14ac:dyDescent="0.35">
      <c r="B784" t="s">
        <v>161</v>
      </c>
      <c r="C784" s="17">
        <v>0.103063411423696</v>
      </c>
      <c r="D784" s="17">
        <v>7.1086693507131399E-2</v>
      </c>
      <c r="E784" s="17">
        <v>0.133754453889982</v>
      </c>
      <c r="F784" s="17"/>
      <c r="G784" s="17">
        <v>9.6783086176976799E-2</v>
      </c>
      <c r="H784" s="17">
        <v>6.8365160618845705E-2</v>
      </c>
      <c r="I784" s="17">
        <v>0.113639920810078</v>
      </c>
      <c r="J784" s="17">
        <v>0.104377747247156</v>
      </c>
      <c r="K784" s="17">
        <v>0.11606189402113801</v>
      </c>
      <c r="L784" s="17">
        <v>0.11712212864374801</v>
      </c>
      <c r="M784" s="17"/>
      <c r="N784" s="17">
        <v>5.8264762299302802E-2</v>
      </c>
      <c r="O784" s="17">
        <v>0.109327220066418</v>
      </c>
      <c r="P784" s="17">
        <v>0.111208269550262</v>
      </c>
      <c r="Q784" s="17">
        <v>0.13971530843715901</v>
      </c>
      <c r="R784" s="17"/>
      <c r="S784" s="17">
        <v>0.11753991074346699</v>
      </c>
      <c r="T784" s="17">
        <v>7.0636596030696705E-2</v>
      </c>
      <c r="U784" s="17">
        <v>0.116279068739957</v>
      </c>
      <c r="V784" s="17">
        <v>0.15384304433710899</v>
      </c>
      <c r="W784" s="17">
        <v>0.134066801641441</v>
      </c>
      <c r="X784" s="17">
        <v>6.8378537049477606E-2</v>
      </c>
      <c r="Y784" s="17">
        <v>9.6499316821068007E-2</v>
      </c>
      <c r="Z784" s="17">
        <v>0.113004326529655</v>
      </c>
      <c r="AA784" s="17">
        <v>6.8320556099527696E-2</v>
      </c>
      <c r="AB784" s="17">
        <v>0.10097058562469199</v>
      </c>
      <c r="AC784" s="17">
        <v>0.14309844916860201</v>
      </c>
      <c r="AD784" s="17">
        <v>7.8316513711660998E-2</v>
      </c>
      <c r="AE784" s="17"/>
      <c r="AF784" s="17">
        <v>0.16039989819870001</v>
      </c>
      <c r="AG784" s="17">
        <v>0.109556245958275</v>
      </c>
      <c r="AH784" s="17">
        <v>6.5875947421656506E-2</v>
      </c>
      <c r="AI784" s="17">
        <v>7.2529094657514503E-2</v>
      </c>
      <c r="AJ784" s="17">
        <v>7.3275911725989906E-2</v>
      </c>
      <c r="AK784" s="17"/>
      <c r="AL784" s="17">
        <v>0.124284251207289</v>
      </c>
      <c r="AM784" s="17">
        <v>9.6181294437627907E-2</v>
      </c>
      <c r="AN784" s="17">
        <v>7.8502531382193E-2</v>
      </c>
      <c r="AO784" s="17">
        <v>8.8319634534311894E-2</v>
      </c>
      <c r="AP784" s="17"/>
      <c r="AQ784" s="17">
        <v>0.112689243098331</v>
      </c>
      <c r="AR784" s="17">
        <v>8.9638806790352105E-2</v>
      </c>
      <c r="AS784" s="17"/>
      <c r="AT784" s="17">
        <v>9.4539208135655903E-2</v>
      </c>
      <c r="AU784" s="17">
        <v>0.14502760119633301</v>
      </c>
      <c r="AV784" s="17"/>
      <c r="AW784" s="17">
        <v>9.85479784526377E-2</v>
      </c>
      <c r="AX784" s="17">
        <v>7.9540890618294099E-2</v>
      </c>
      <c r="AY784" s="17">
        <v>0.13011179254430599</v>
      </c>
      <c r="AZ784" s="17"/>
      <c r="BA784" s="17">
        <v>7.2951277301817094E-2</v>
      </c>
      <c r="BB784" s="17">
        <v>9.1384545222331998E-2</v>
      </c>
      <c r="BC784" s="17">
        <v>0.123134952779816</v>
      </c>
      <c r="BD784" s="17">
        <v>0.15867054859890201</v>
      </c>
      <c r="BE784" s="17">
        <v>8.2858088967625601E-2</v>
      </c>
      <c r="BF784" s="17"/>
      <c r="BG784" s="17">
        <v>9.6973971286545904E-2</v>
      </c>
      <c r="BH784" s="17">
        <v>0.107499280770314</v>
      </c>
      <c r="BI784" s="17"/>
      <c r="BJ784" s="17">
        <v>9.4790572768189904E-2</v>
      </c>
      <c r="BK784" s="17">
        <v>0.135529474773423</v>
      </c>
      <c r="BL784" s="17"/>
      <c r="BM784" s="17">
        <v>0.15728788660825099</v>
      </c>
      <c r="BN784" s="17">
        <v>8.3984066563037293E-2</v>
      </c>
      <c r="BO784" s="17">
        <v>8.4045110085377905E-2</v>
      </c>
      <c r="BP784" s="17">
        <v>0.13896060608099201</v>
      </c>
      <c r="BQ784" s="17">
        <v>6.8094242031111404E-2</v>
      </c>
      <c r="BR784" s="17"/>
      <c r="BS784" s="17">
        <v>7.1914554112257806E-2</v>
      </c>
      <c r="BT784" s="17"/>
      <c r="BU784" s="17">
        <v>7.6247411003654703E-2</v>
      </c>
      <c r="BV784" s="17">
        <v>5.4497124032387698E-2</v>
      </c>
      <c r="BW784" s="17">
        <v>0.12905530748347699</v>
      </c>
      <c r="BX784" s="17">
        <v>6.9349024817445495E-2</v>
      </c>
      <c r="BY784" s="17">
        <v>0.24548977091811899</v>
      </c>
      <c r="BZ784" s="17"/>
      <c r="CA784" s="17">
        <v>6.5745004182025904E-2</v>
      </c>
      <c r="CB784" s="17"/>
      <c r="CC784" s="17">
        <v>0.106788547792094</v>
      </c>
      <c r="CD784" s="17">
        <v>6.1291856151148398E-2</v>
      </c>
      <c r="CE784" s="17"/>
      <c r="CF784" s="17">
        <v>8.5234532328050699E-2</v>
      </c>
      <c r="CG784" s="17"/>
      <c r="CH784" s="17">
        <v>0.112980755594419</v>
      </c>
      <c r="CI784" s="17">
        <v>4.3218509504482999E-2</v>
      </c>
    </row>
    <row r="785" spans="2:87" x14ac:dyDescent="0.35"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  <c r="AX785" s="17"/>
      <c r="AY785" s="17"/>
      <c r="AZ785" s="17"/>
      <c r="BA785" s="17"/>
      <c r="BB785" s="17"/>
      <c r="BC785" s="17"/>
      <c r="BD785" s="17"/>
      <c r="BE785" s="17"/>
      <c r="BF785" s="17"/>
      <c r="BG785" s="17"/>
      <c r="BH785" s="17"/>
      <c r="BI785" s="17"/>
      <c r="BJ785" s="17"/>
      <c r="BK785" s="17"/>
      <c r="BL785" s="17"/>
      <c r="BM785" s="17"/>
      <c r="BN785" s="17"/>
      <c r="BO785" s="17"/>
      <c r="BP785" s="17"/>
      <c r="BQ785" s="17"/>
      <c r="BR785" s="17"/>
      <c r="BS785" s="17"/>
      <c r="BT785" s="17"/>
      <c r="BU785" s="17"/>
      <c r="BV785" s="17"/>
      <c r="BW785" s="17"/>
      <c r="BX785" s="17"/>
      <c r="BY785" s="17"/>
      <c r="BZ785" s="17"/>
      <c r="CA785" s="17"/>
      <c r="CB785" s="17"/>
      <c r="CC785" s="17"/>
      <c r="CD785" s="17"/>
      <c r="CE785" s="17"/>
      <c r="CF785" s="17"/>
      <c r="CG785" s="17"/>
      <c r="CH785" s="17"/>
      <c r="CI785" s="17"/>
    </row>
    <row r="786" spans="2:87" x14ac:dyDescent="0.35">
      <c r="B786" s="6" t="s">
        <v>275</v>
      </c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  <c r="AX786" s="17"/>
      <c r="AY786" s="17"/>
      <c r="AZ786" s="17"/>
      <c r="BA786" s="17"/>
      <c r="BB786" s="17"/>
      <c r="BC786" s="17"/>
      <c r="BD786" s="17"/>
      <c r="BE786" s="17"/>
      <c r="BF786" s="17"/>
      <c r="BG786" s="17"/>
      <c r="BH786" s="17"/>
      <c r="BI786" s="17"/>
      <c r="BJ786" s="17"/>
      <c r="BK786" s="17"/>
      <c r="BL786" s="17"/>
      <c r="BM786" s="17"/>
      <c r="BN786" s="17"/>
      <c r="BO786" s="17"/>
      <c r="BP786" s="17"/>
      <c r="BQ786" s="17"/>
      <c r="BR786" s="17"/>
      <c r="BS786" s="17"/>
      <c r="BT786" s="17"/>
      <c r="BU786" s="17"/>
      <c r="BV786" s="17"/>
      <c r="BW786" s="17"/>
      <c r="BX786" s="17"/>
      <c r="BY786" s="17"/>
      <c r="BZ786" s="17"/>
      <c r="CA786" s="17"/>
      <c r="CB786" s="17"/>
      <c r="CC786" s="17"/>
      <c r="CD786" s="17"/>
      <c r="CE786" s="17"/>
      <c r="CF786" s="17"/>
      <c r="CG786" s="17"/>
      <c r="CH786" s="17"/>
      <c r="CI786" s="17"/>
    </row>
    <row r="787" spans="2:87" x14ac:dyDescent="0.35">
      <c r="B787" s="24" t="s">
        <v>163</v>
      </c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  <c r="AT787" s="17"/>
      <c r="AU787" s="17"/>
      <c r="AV787" s="17"/>
      <c r="AW787" s="17"/>
      <c r="AX787" s="17"/>
      <c r="AY787" s="17"/>
      <c r="AZ787" s="17"/>
      <c r="BA787" s="17"/>
      <c r="BB787" s="17"/>
      <c r="BC787" s="17"/>
      <c r="BD787" s="17"/>
      <c r="BE787" s="17"/>
      <c r="BF787" s="17"/>
      <c r="BG787" s="17"/>
      <c r="BH787" s="17"/>
      <c r="BI787" s="17"/>
      <c r="BJ787" s="17"/>
      <c r="BK787" s="17"/>
      <c r="BL787" s="17"/>
      <c r="BM787" s="17"/>
      <c r="BN787" s="17"/>
      <c r="BO787" s="17"/>
      <c r="BP787" s="17"/>
      <c r="BQ787" s="17"/>
      <c r="BR787" s="17"/>
      <c r="BS787" s="17"/>
      <c r="BT787" s="17"/>
      <c r="BU787" s="17"/>
      <c r="BV787" s="17"/>
      <c r="BW787" s="17"/>
      <c r="BX787" s="17"/>
      <c r="BY787" s="17"/>
      <c r="BZ787" s="17"/>
      <c r="CA787" s="17"/>
      <c r="CB787" s="17"/>
      <c r="CC787" s="17"/>
      <c r="CD787" s="17"/>
      <c r="CE787" s="17"/>
      <c r="CF787" s="17"/>
      <c r="CG787" s="17"/>
      <c r="CH787" s="17"/>
      <c r="CI787" s="17"/>
    </row>
    <row r="788" spans="2:87" x14ac:dyDescent="0.35">
      <c r="B788" t="s">
        <v>255</v>
      </c>
      <c r="C788" s="17">
        <v>0.28851470706691101</v>
      </c>
      <c r="D788" s="17">
        <v>0.30335594487805101</v>
      </c>
      <c r="E788" s="17">
        <v>0.27221829329927699</v>
      </c>
      <c r="F788" s="17"/>
      <c r="G788" s="17">
        <v>0.34904325561691502</v>
      </c>
      <c r="H788" s="17">
        <v>0.37649752934356701</v>
      </c>
      <c r="I788" s="17">
        <v>0.28403886908725001</v>
      </c>
      <c r="J788" s="17">
        <v>0.28079546377583098</v>
      </c>
      <c r="K788" s="17">
        <v>0.20644212763499001</v>
      </c>
      <c r="L788" s="17">
        <v>0.23701879069323101</v>
      </c>
      <c r="M788" s="17"/>
      <c r="N788" s="17">
        <v>0.34671997695110401</v>
      </c>
      <c r="O788" s="17">
        <v>0.27268095643075901</v>
      </c>
      <c r="P788" s="17">
        <v>0.22839434220134799</v>
      </c>
      <c r="Q788" s="17">
        <v>0.29812241433939501</v>
      </c>
      <c r="R788" s="17"/>
      <c r="S788" s="17">
        <v>0.35785777846133898</v>
      </c>
      <c r="T788" s="17">
        <v>0.29122382423313298</v>
      </c>
      <c r="U788" s="17">
        <v>0.25684688410414902</v>
      </c>
      <c r="V788" s="17">
        <v>0.233013373812758</v>
      </c>
      <c r="W788" s="17">
        <v>0.18191548045078601</v>
      </c>
      <c r="X788" s="17">
        <v>0.29983877060630898</v>
      </c>
      <c r="Y788" s="17">
        <v>0.25743610356253699</v>
      </c>
      <c r="Z788" s="17">
        <v>0.30468710747766098</v>
      </c>
      <c r="AA788" s="17">
        <v>0.352040208094197</v>
      </c>
      <c r="AB788" s="17">
        <v>0.28661738927448699</v>
      </c>
      <c r="AC788" s="17">
        <v>0.30348123998777099</v>
      </c>
      <c r="AD788" s="17">
        <v>0.222101637925465</v>
      </c>
      <c r="AE788" s="17"/>
      <c r="AF788" s="17">
        <v>0.28964424199559502</v>
      </c>
      <c r="AG788" s="17">
        <v>0.26467463549982201</v>
      </c>
      <c r="AH788" s="17">
        <v>0.28948724302755002</v>
      </c>
      <c r="AI788" s="17">
        <v>0.29896326174625698</v>
      </c>
      <c r="AJ788" s="17">
        <v>0.38705422654139998</v>
      </c>
      <c r="AK788" s="17"/>
      <c r="AL788" s="17">
        <v>0.26113954382495802</v>
      </c>
      <c r="AM788" s="17">
        <v>0.26652897485283</v>
      </c>
      <c r="AN788" s="17">
        <v>0.38842242289874901</v>
      </c>
      <c r="AO788" s="17">
        <v>0.29139700105719701</v>
      </c>
      <c r="AP788" s="17"/>
      <c r="AQ788" s="17">
        <v>0.2471713929722</v>
      </c>
      <c r="AR788" s="17">
        <v>0.346173895874064</v>
      </c>
      <c r="AS788" s="17"/>
      <c r="AT788" s="17">
        <v>0.284260043590356</v>
      </c>
      <c r="AU788" s="17">
        <v>0.23804406519472801</v>
      </c>
      <c r="AV788" s="17"/>
      <c r="AW788" s="17">
        <v>0.24616345353160499</v>
      </c>
      <c r="AX788" s="17">
        <v>0.28267046424941</v>
      </c>
      <c r="AY788" s="17">
        <v>0.33377924136619203</v>
      </c>
      <c r="AZ788" s="17"/>
      <c r="BA788" s="17">
        <v>0.32310861998276202</v>
      </c>
      <c r="BB788" s="17">
        <v>0.28637653210480701</v>
      </c>
      <c r="BC788" s="17">
        <v>0.26838314215520997</v>
      </c>
      <c r="BD788" s="17">
        <v>0.32282441229997599</v>
      </c>
      <c r="BE788" s="17">
        <v>0.20595363495379601</v>
      </c>
      <c r="BF788" s="17"/>
      <c r="BG788" s="17">
        <v>0.263230866470818</v>
      </c>
      <c r="BH788" s="17">
        <v>0.30693279000046703</v>
      </c>
      <c r="BI788" s="17"/>
      <c r="BJ788" s="17">
        <v>0.29952593653779702</v>
      </c>
      <c r="BK788" s="17">
        <v>0.24415957488425599</v>
      </c>
      <c r="BL788" s="17"/>
      <c r="BM788" s="17">
        <v>0.24362979840983301</v>
      </c>
      <c r="BN788" s="17">
        <v>0.24912408766299399</v>
      </c>
      <c r="BO788" s="17">
        <v>0.37643992187424102</v>
      </c>
      <c r="BP788" s="17">
        <v>0.29464861374290202</v>
      </c>
      <c r="BQ788" s="17">
        <v>0.189946823909317</v>
      </c>
      <c r="BR788" s="17"/>
      <c r="BS788" s="17">
        <v>0.25889922640403501</v>
      </c>
      <c r="BT788" s="17"/>
      <c r="BU788" s="17">
        <v>0.248118019481847</v>
      </c>
      <c r="BV788" s="17">
        <v>0.39450498724495803</v>
      </c>
      <c r="BW788" s="17">
        <v>0.30283162531241697</v>
      </c>
      <c r="BX788" s="17">
        <v>0.20955948452315701</v>
      </c>
      <c r="BY788" s="17">
        <v>0.20254355040143099</v>
      </c>
      <c r="BZ788" s="17"/>
      <c r="CA788" s="17">
        <v>0.372960949291477</v>
      </c>
      <c r="CB788" s="17"/>
      <c r="CC788" s="17">
        <v>0.30943163353936198</v>
      </c>
      <c r="CD788" s="17">
        <v>0.23717458120934001</v>
      </c>
      <c r="CE788" s="17"/>
      <c r="CF788" s="17">
        <v>0.29521110519945998</v>
      </c>
      <c r="CG788" s="17"/>
      <c r="CH788" s="17">
        <v>0.29374437717117502</v>
      </c>
      <c r="CI788" s="17">
        <v>0.34313212441679602</v>
      </c>
    </row>
    <row r="789" spans="2:87" x14ac:dyDescent="0.35">
      <c r="B789" t="s">
        <v>256</v>
      </c>
      <c r="C789" s="17">
        <v>0.36730608745648702</v>
      </c>
      <c r="D789" s="17">
        <v>0.35762577805401402</v>
      </c>
      <c r="E789" s="17">
        <v>0.376677968063514</v>
      </c>
      <c r="F789" s="17"/>
      <c r="G789" s="17">
        <v>0.32768764331836803</v>
      </c>
      <c r="H789" s="17">
        <v>0.35505960929560798</v>
      </c>
      <c r="I789" s="17">
        <v>0.32594973008689299</v>
      </c>
      <c r="J789" s="17">
        <v>0.30489964701385902</v>
      </c>
      <c r="K789" s="17">
        <v>0.44789867153892898</v>
      </c>
      <c r="L789" s="17">
        <v>0.44229070326752101</v>
      </c>
      <c r="M789" s="17"/>
      <c r="N789" s="17">
        <v>0.35902133660591001</v>
      </c>
      <c r="O789" s="17">
        <v>0.38167117522965299</v>
      </c>
      <c r="P789" s="17">
        <v>0.38783283151021702</v>
      </c>
      <c r="Q789" s="17">
        <v>0.33725748255802701</v>
      </c>
      <c r="R789" s="17"/>
      <c r="S789" s="17">
        <v>0.31071304681855699</v>
      </c>
      <c r="T789" s="17">
        <v>0.37145350987548298</v>
      </c>
      <c r="U789" s="17">
        <v>0.42524399329060503</v>
      </c>
      <c r="V789" s="17">
        <v>0.44961041231340398</v>
      </c>
      <c r="W789" s="17">
        <v>0.46518500732262202</v>
      </c>
      <c r="X789" s="17">
        <v>0.309960290472855</v>
      </c>
      <c r="Y789" s="17">
        <v>0.36124261144601599</v>
      </c>
      <c r="Z789" s="17">
        <v>0.40279357381409697</v>
      </c>
      <c r="AA789" s="17">
        <v>0.29581035048826498</v>
      </c>
      <c r="AB789" s="17">
        <v>0.34784875004689803</v>
      </c>
      <c r="AC789" s="17">
        <v>0.35480147899046999</v>
      </c>
      <c r="AD789" s="17">
        <v>0.46124571490816102</v>
      </c>
      <c r="AE789" s="17"/>
      <c r="AF789" s="17">
        <v>0.369144546815869</v>
      </c>
      <c r="AG789" s="17">
        <v>0.40700760896875299</v>
      </c>
      <c r="AH789" s="17">
        <v>0.32612701205708799</v>
      </c>
      <c r="AI789" s="17">
        <v>0.387623130252082</v>
      </c>
      <c r="AJ789" s="17">
        <v>0.33140943387007799</v>
      </c>
      <c r="AK789" s="17"/>
      <c r="AL789" s="17">
        <v>0.379433543998491</v>
      </c>
      <c r="AM789" s="17">
        <v>0.38655876229189901</v>
      </c>
      <c r="AN789" s="17">
        <v>0.30194315858680298</v>
      </c>
      <c r="AO789" s="17">
        <v>0.37122983144829402</v>
      </c>
      <c r="AP789" s="17"/>
      <c r="AQ789" s="17">
        <v>0.38575502213746299</v>
      </c>
      <c r="AR789" s="17">
        <v>0.34157639859737998</v>
      </c>
      <c r="AS789" s="17"/>
      <c r="AT789" s="17">
        <v>0.35520924262054399</v>
      </c>
      <c r="AU789" s="17">
        <v>0.43888513710233701</v>
      </c>
      <c r="AV789" s="17"/>
      <c r="AW789" s="17">
        <v>0.44382341633077099</v>
      </c>
      <c r="AX789" s="17">
        <v>0.33130303717906101</v>
      </c>
      <c r="AY789" s="17">
        <v>0.31629634688575903</v>
      </c>
      <c r="AZ789" s="17"/>
      <c r="BA789" s="17">
        <v>0.34091167720592103</v>
      </c>
      <c r="BB789" s="17">
        <v>0.37260294250591702</v>
      </c>
      <c r="BC789" s="17">
        <v>0.38325252649449898</v>
      </c>
      <c r="BD789" s="17">
        <v>0.28146884019316598</v>
      </c>
      <c r="BE789" s="17">
        <v>0.50669042680575904</v>
      </c>
      <c r="BF789" s="17"/>
      <c r="BG789" s="17">
        <v>0.34943698403784501</v>
      </c>
      <c r="BH789" s="17">
        <v>0.380322884784489</v>
      </c>
      <c r="BI789" s="17"/>
      <c r="BJ789" s="17">
        <v>0.339851759086434</v>
      </c>
      <c r="BK789" s="17">
        <v>0.46705979322313201</v>
      </c>
      <c r="BL789" s="17"/>
      <c r="BM789" s="17">
        <v>0.30044935424056601</v>
      </c>
      <c r="BN789" s="17">
        <v>0.38553963994163298</v>
      </c>
      <c r="BO789" s="17">
        <v>0.34780245339833499</v>
      </c>
      <c r="BP789" s="17">
        <v>0.41902672338040098</v>
      </c>
      <c r="BQ789" s="17">
        <v>0.40181531059189801</v>
      </c>
      <c r="BR789" s="17"/>
      <c r="BS789" s="17">
        <v>0.384898095369958</v>
      </c>
      <c r="BT789" s="17"/>
      <c r="BU789" s="17">
        <v>0.37884743823407202</v>
      </c>
      <c r="BV789" s="17">
        <v>0.35890559493177099</v>
      </c>
      <c r="BW789" s="17">
        <v>0.37308329067013901</v>
      </c>
      <c r="BX789" s="17">
        <v>0.43260805509960498</v>
      </c>
      <c r="BY789" s="17">
        <v>0.27164814958860101</v>
      </c>
      <c r="BZ789" s="17"/>
      <c r="CA789" s="17">
        <v>0.38058926496253198</v>
      </c>
      <c r="CB789" s="17"/>
      <c r="CC789" s="17">
        <v>0.38826585299963601</v>
      </c>
      <c r="CD789" s="17">
        <v>0.31884205389882597</v>
      </c>
      <c r="CE789" s="17"/>
      <c r="CF789" s="17">
        <v>0.41715168051478502</v>
      </c>
      <c r="CG789" s="17"/>
      <c r="CH789" s="17">
        <v>0.39674578425426699</v>
      </c>
      <c r="CI789" s="17">
        <v>0.40314779374853499</v>
      </c>
    </row>
    <row r="790" spans="2:87" x14ac:dyDescent="0.35">
      <c r="B790" t="s">
        <v>257</v>
      </c>
      <c r="C790" s="17">
        <v>0.26063005759781299</v>
      </c>
      <c r="D790" s="17">
        <v>0.289992312225752</v>
      </c>
      <c r="E790" s="17">
        <v>0.23458629224229299</v>
      </c>
      <c r="F790" s="17"/>
      <c r="G790" s="17">
        <v>0.24023499579083701</v>
      </c>
      <c r="H790" s="17">
        <v>0.20991051096250701</v>
      </c>
      <c r="I790" s="17">
        <v>0.29717334717523702</v>
      </c>
      <c r="J790" s="17">
        <v>0.31403690622393998</v>
      </c>
      <c r="K790" s="17">
        <v>0.26036307694184302</v>
      </c>
      <c r="L790" s="17">
        <v>0.23999963312117101</v>
      </c>
      <c r="M790" s="17"/>
      <c r="N790" s="17">
        <v>0.25019682311111602</v>
      </c>
      <c r="O790" s="17">
        <v>0.26425194640905703</v>
      </c>
      <c r="P790" s="17">
        <v>0.28534438853633098</v>
      </c>
      <c r="Q790" s="17">
        <v>0.24777630822310401</v>
      </c>
      <c r="R790" s="17"/>
      <c r="S790" s="17">
        <v>0.22617819835592001</v>
      </c>
      <c r="T790" s="17">
        <v>0.275892073301438</v>
      </c>
      <c r="U790" s="17">
        <v>0.20527686518746699</v>
      </c>
      <c r="V790" s="17">
        <v>0.19766785592558</v>
      </c>
      <c r="W790" s="17">
        <v>0.25134360905792702</v>
      </c>
      <c r="X790" s="17">
        <v>0.331730897716704</v>
      </c>
      <c r="Y790" s="17">
        <v>0.339161608107799</v>
      </c>
      <c r="Z790" s="17">
        <v>0.22435664818710699</v>
      </c>
      <c r="AA790" s="17">
        <v>0.30330579181940098</v>
      </c>
      <c r="AB790" s="17">
        <v>0.254041193207246</v>
      </c>
      <c r="AC790" s="17">
        <v>0.26082055698269802</v>
      </c>
      <c r="AD790" s="17">
        <v>0.21937386133664299</v>
      </c>
      <c r="AE790" s="17"/>
      <c r="AF790" s="17">
        <v>0.2171129605955</v>
      </c>
      <c r="AG790" s="17">
        <v>0.249142766811046</v>
      </c>
      <c r="AH790" s="17">
        <v>0.312757576691093</v>
      </c>
      <c r="AI790" s="17">
        <v>0.247559113227697</v>
      </c>
      <c r="AJ790" s="17">
        <v>0.22464454668636799</v>
      </c>
      <c r="AK790" s="17"/>
      <c r="AL790" s="17">
        <v>0.25484802628301201</v>
      </c>
      <c r="AM790" s="17">
        <v>0.27037721596188502</v>
      </c>
      <c r="AN790" s="17">
        <v>0.25229485735087398</v>
      </c>
      <c r="AO790" s="17">
        <v>0.26158519200875902</v>
      </c>
      <c r="AP790" s="17"/>
      <c r="AQ790" s="17">
        <v>0.280935880054346</v>
      </c>
      <c r="AR790" s="17">
        <v>0.232310672068544</v>
      </c>
      <c r="AS790" s="17"/>
      <c r="AT790" s="17">
        <v>0.27861885141805498</v>
      </c>
      <c r="AU790" s="17">
        <v>0.22374022280136399</v>
      </c>
      <c r="AV790" s="17"/>
      <c r="AW790" s="17">
        <v>0.24411573959074401</v>
      </c>
      <c r="AX790" s="17">
        <v>0.30134632531195499</v>
      </c>
      <c r="AY790" s="17">
        <v>0.244624881195243</v>
      </c>
      <c r="AZ790" s="17"/>
      <c r="BA790" s="17">
        <v>0.28963936177913202</v>
      </c>
      <c r="BB790" s="17">
        <v>0.25915362342134501</v>
      </c>
      <c r="BC790" s="17">
        <v>0.237012807271924</v>
      </c>
      <c r="BD790" s="17">
        <v>0.30476933329039102</v>
      </c>
      <c r="BE790" s="17">
        <v>0.204497849272819</v>
      </c>
      <c r="BF790" s="17"/>
      <c r="BG790" s="17">
        <v>0.30058277078923001</v>
      </c>
      <c r="BH790" s="17">
        <v>0.23152639424479299</v>
      </c>
      <c r="BI790" s="17"/>
      <c r="BJ790" s="17">
        <v>0.27780786845669803</v>
      </c>
      <c r="BK790" s="17">
        <v>0.20048917385811199</v>
      </c>
      <c r="BL790" s="17"/>
      <c r="BM790" s="17">
        <v>0.31867754593576803</v>
      </c>
      <c r="BN790" s="17">
        <v>0.333158957362784</v>
      </c>
      <c r="BO790" s="17">
        <v>0.20416654547195001</v>
      </c>
      <c r="BP790" s="17">
        <v>0.173839408325454</v>
      </c>
      <c r="BQ790" s="17">
        <v>0.34776996602760901</v>
      </c>
      <c r="BR790" s="17"/>
      <c r="BS790" s="17">
        <v>0.30381272221015299</v>
      </c>
      <c r="BT790" s="17"/>
      <c r="BU790" s="17">
        <v>0.33091303155868002</v>
      </c>
      <c r="BV790" s="17">
        <v>0.19595984777945</v>
      </c>
      <c r="BW790" s="17">
        <v>0.232688007706568</v>
      </c>
      <c r="BX790" s="17">
        <v>0.30049073623422701</v>
      </c>
      <c r="BY790" s="17">
        <v>0.30511503698150999</v>
      </c>
      <c r="BZ790" s="17"/>
      <c r="CA790" s="17">
        <v>0.195147737481356</v>
      </c>
      <c r="CB790" s="17"/>
      <c r="CC790" s="17">
        <v>0.21788377786609001</v>
      </c>
      <c r="CD790" s="17">
        <v>0.40265223752832002</v>
      </c>
      <c r="CE790" s="17"/>
      <c r="CF790" s="17">
        <v>0.22156855885705201</v>
      </c>
      <c r="CG790" s="17"/>
      <c r="CH790" s="17">
        <v>0.226016946510988</v>
      </c>
      <c r="CI790" s="17">
        <v>0.23427788830304799</v>
      </c>
    </row>
    <row r="791" spans="2:87" x14ac:dyDescent="0.35">
      <c r="B791" t="s">
        <v>161</v>
      </c>
      <c r="C791" s="17">
        <v>8.3549147878788907E-2</v>
      </c>
      <c r="D791" s="17">
        <v>4.9025964842182898E-2</v>
      </c>
      <c r="E791" s="17">
        <v>0.116517446394916</v>
      </c>
      <c r="F791" s="17"/>
      <c r="G791" s="17">
        <v>8.3034105273880096E-2</v>
      </c>
      <c r="H791" s="17">
        <v>5.8532350398318299E-2</v>
      </c>
      <c r="I791" s="17">
        <v>9.2838053650619895E-2</v>
      </c>
      <c r="J791" s="17">
        <v>0.100267982986371</v>
      </c>
      <c r="K791" s="17">
        <v>8.5296123884237601E-2</v>
      </c>
      <c r="L791" s="17">
        <v>8.0690872918076403E-2</v>
      </c>
      <c r="M791" s="17"/>
      <c r="N791" s="17">
        <v>4.4061863331870198E-2</v>
      </c>
      <c r="O791" s="17">
        <v>8.1395921930531107E-2</v>
      </c>
      <c r="P791" s="17">
        <v>9.8428437752104594E-2</v>
      </c>
      <c r="Q791" s="17">
        <v>0.11684379487947399</v>
      </c>
      <c r="R791" s="17"/>
      <c r="S791" s="17">
        <v>0.105250976364185</v>
      </c>
      <c r="T791" s="17">
        <v>6.1430592589946403E-2</v>
      </c>
      <c r="U791" s="17">
        <v>0.11263225741777901</v>
      </c>
      <c r="V791" s="17">
        <v>0.119708357948258</v>
      </c>
      <c r="W791" s="17">
        <v>0.101555903168666</v>
      </c>
      <c r="X791" s="17">
        <v>5.8470041204132003E-2</v>
      </c>
      <c r="Y791" s="17">
        <v>4.2159676883648002E-2</v>
      </c>
      <c r="Z791" s="17">
        <v>6.8162670521135796E-2</v>
      </c>
      <c r="AA791" s="17">
        <v>4.8843649598137903E-2</v>
      </c>
      <c r="AB791" s="17">
        <v>0.111492667471369</v>
      </c>
      <c r="AC791" s="17">
        <v>8.0896724039060799E-2</v>
      </c>
      <c r="AD791" s="17">
        <v>9.7278785829730402E-2</v>
      </c>
      <c r="AE791" s="17"/>
      <c r="AF791" s="17">
        <v>0.124098250593036</v>
      </c>
      <c r="AG791" s="17">
        <v>7.9174988720378703E-2</v>
      </c>
      <c r="AH791" s="17">
        <v>7.1628168224269401E-2</v>
      </c>
      <c r="AI791" s="17">
        <v>6.5854494773963296E-2</v>
      </c>
      <c r="AJ791" s="17">
        <v>5.6891792902154001E-2</v>
      </c>
      <c r="AK791" s="17"/>
      <c r="AL791" s="17">
        <v>0.10457888589354</v>
      </c>
      <c r="AM791" s="17">
        <v>7.6535046893386194E-2</v>
      </c>
      <c r="AN791" s="17">
        <v>5.7339561163574498E-2</v>
      </c>
      <c r="AO791" s="17">
        <v>7.5787975485751002E-2</v>
      </c>
      <c r="AP791" s="17"/>
      <c r="AQ791" s="17">
        <v>8.61377048359903E-2</v>
      </c>
      <c r="AR791" s="17">
        <v>7.9939033460011896E-2</v>
      </c>
      <c r="AS791" s="17"/>
      <c r="AT791" s="17">
        <v>8.1911862371044697E-2</v>
      </c>
      <c r="AU791" s="17">
        <v>9.9330574901570295E-2</v>
      </c>
      <c r="AV791" s="17"/>
      <c r="AW791" s="17">
        <v>6.5897390546880194E-2</v>
      </c>
      <c r="AX791" s="17">
        <v>8.4680173259574304E-2</v>
      </c>
      <c r="AY791" s="17">
        <v>0.105299530552806</v>
      </c>
      <c r="AZ791" s="17"/>
      <c r="BA791" s="17">
        <v>4.6340341032185602E-2</v>
      </c>
      <c r="BB791" s="17">
        <v>8.1866901967930603E-2</v>
      </c>
      <c r="BC791" s="17">
        <v>0.111351524078367</v>
      </c>
      <c r="BD791" s="17">
        <v>9.0937414216466506E-2</v>
      </c>
      <c r="BE791" s="17">
        <v>8.2858088967625601E-2</v>
      </c>
      <c r="BF791" s="17"/>
      <c r="BG791" s="17">
        <v>8.6749378702107402E-2</v>
      </c>
      <c r="BH791" s="17">
        <v>8.1217930970250499E-2</v>
      </c>
      <c r="BI791" s="17"/>
      <c r="BJ791" s="17">
        <v>8.2814435919071103E-2</v>
      </c>
      <c r="BK791" s="17">
        <v>8.8291458034499296E-2</v>
      </c>
      <c r="BL791" s="17"/>
      <c r="BM791" s="17">
        <v>0.13724330141383301</v>
      </c>
      <c r="BN791" s="17">
        <v>3.2177315032588999E-2</v>
      </c>
      <c r="BO791" s="17">
        <v>7.1591079255474005E-2</v>
      </c>
      <c r="BP791" s="17">
        <v>0.112485254551243</v>
      </c>
      <c r="BQ791" s="17">
        <v>6.0467899471175798E-2</v>
      </c>
      <c r="BR791" s="17"/>
      <c r="BS791" s="17">
        <v>5.2389956015854902E-2</v>
      </c>
      <c r="BT791" s="17"/>
      <c r="BU791" s="17">
        <v>4.21215107254014E-2</v>
      </c>
      <c r="BV791" s="17">
        <v>5.0629570043821202E-2</v>
      </c>
      <c r="BW791" s="17">
        <v>9.1397076310876194E-2</v>
      </c>
      <c r="BX791" s="17">
        <v>5.7341724143012002E-2</v>
      </c>
      <c r="BY791" s="17">
        <v>0.22069326302845799</v>
      </c>
      <c r="BZ791" s="17"/>
      <c r="CA791" s="17">
        <v>5.1302048264634303E-2</v>
      </c>
      <c r="CB791" s="17"/>
      <c r="CC791" s="17">
        <v>8.4418735594912406E-2</v>
      </c>
      <c r="CD791" s="17">
        <v>4.1331127363513701E-2</v>
      </c>
      <c r="CE791" s="17"/>
      <c r="CF791" s="17">
        <v>6.6068655428703604E-2</v>
      </c>
      <c r="CG791" s="17"/>
      <c r="CH791" s="17">
        <v>8.3492892063569399E-2</v>
      </c>
      <c r="CI791" s="17">
        <v>1.9442193531621198E-2</v>
      </c>
    </row>
    <row r="792" spans="2:87" x14ac:dyDescent="0.35"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  <c r="AX792" s="17"/>
      <c r="AY792" s="17"/>
      <c r="AZ792" s="17"/>
      <c r="BA792" s="17"/>
      <c r="BB792" s="17"/>
      <c r="BC792" s="17"/>
      <c r="BD792" s="17"/>
      <c r="BE792" s="17"/>
      <c r="BF792" s="17"/>
      <c r="BG792" s="17"/>
      <c r="BH792" s="17"/>
      <c r="BI792" s="17"/>
      <c r="BJ792" s="17"/>
      <c r="BK792" s="17"/>
      <c r="BL792" s="17"/>
      <c r="BM792" s="17"/>
      <c r="BN792" s="17"/>
      <c r="BO792" s="17"/>
      <c r="BP792" s="17"/>
      <c r="BQ792" s="17"/>
      <c r="BR792" s="17"/>
      <c r="BS792" s="17"/>
      <c r="BT792" s="17"/>
      <c r="BU792" s="17"/>
      <c r="BV792" s="17"/>
      <c r="BW792" s="17"/>
      <c r="BX792" s="17"/>
      <c r="BY792" s="17"/>
      <c r="BZ792" s="17"/>
      <c r="CA792" s="17"/>
      <c r="CB792" s="17"/>
      <c r="CC792" s="17"/>
      <c r="CD792" s="17"/>
      <c r="CE792" s="17"/>
      <c r="CF792" s="17"/>
      <c r="CG792" s="17"/>
      <c r="CH792" s="17"/>
      <c r="CI792" s="17"/>
    </row>
    <row r="793" spans="2:87" x14ac:dyDescent="0.35">
      <c r="B793" s="6" t="s">
        <v>283</v>
      </c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  <c r="AX793" s="17"/>
      <c r="AY793" s="17"/>
      <c r="AZ793" s="17"/>
      <c r="BA793" s="17"/>
      <c r="BB793" s="17"/>
      <c r="BC793" s="17"/>
      <c r="BD793" s="17"/>
      <c r="BE793" s="17"/>
      <c r="BF793" s="17"/>
      <c r="BG793" s="17"/>
      <c r="BH793" s="17"/>
      <c r="BI793" s="17"/>
      <c r="BJ793" s="17"/>
      <c r="BK793" s="17"/>
      <c r="BL793" s="17"/>
      <c r="BM793" s="17"/>
      <c r="BN793" s="17"/>
      <c r="BO793" s="17"/>
      <c r="BP793" s="17"/>
      <c r="BQ793" s="17"/>
      <c r="BR793" s="17"/>
      <c r="BS793" s="17"/>
      <c r="BT793" s="17"/>
      <c r="BU793" s="17"/>
      <c r="BV793" s="17"/>
      <c r="BW793" s="17"/>
      <c r="BX793" s="17"/>
      <c r="BY793" s="17"/>
      <c r="BZ793" s="17"/>
      <c r="CA793" s="17"/>
      <c r="CB793" s="17"/>
      <c r="CC793" s="17"/>
      <c r="CD793" s="17"/>
      <c r="CE793" s="17"/>
      <c r="CF793" s="17"/>
      <c r="CG793" s="17"/>
      <c r="CH793" s="17"/>
      <c r="CI793" s="17"/>
    </row>
    <row r="794" spans="2:87" x14ac:dyDescent="0.35">
      <c r="B794" s="24" t="s">
        <v>163</v>
      </c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  <c r="AX794" s="17"/>
      <c r="AY794" s="17"/>
      <c r="AZ794" s="17"/>
      <c r="BA794" s="17"/>
      <c r="BB794" s="17"/>
      <c r="BC794" s="17"/>
      <c r="BD794" s="17"/>
      <c r="BE794" s="17"/>
      <c r="BF794" s="17"/>
      <c r="BG794" s="17"/>
      <c r="BH794" s="17"/>
      <c r="BI794" s="17"/>
      <c r="BJ794" s="17"/>
      <c r="BK794" s="17"/>
      <c r="BL794" s="17"/>
      <c r="BM794" s="17"/>
      <c r="BN794" s="17"/>
      <c r="BO794" s="17"/>
      <c r="BP794" s="17"/>
      <c r="BQ794" s="17"/>
      <c r="BR794" s="17"/>
      <c r="BS794" s="17"/>
      <c r="BT794" s="17"/>
      <c r="BU794" s="17"/>
      <c r="BV794" s="17"/>
      <c r="BW794" s="17"/>
      <c r="BX794" s="17"/>
      <c r="BY794" s="17"/>
      <c r="BZ794" s="17"/>
      <c r="CA794" s="17"/>
      <c r="CB794" s="17"/>
      <c r="CC794" s="17"/>
      <c r="CD794" s="17"/>
      <c r="CE794" s="17"/>
      <c r="CF794" s="17"/>
      <c r="CG794" s="17"/>
      <c r="CH794" s="17"/>
      <c r="CI794" s="17"/>
    </row>
    <row r="795" spans="2:87" x14ac:dyDescent="0.35">
      <c r="B795" t="s">
        <v>276</v>
      </c>
      <c r="C795" s="17">
        <v>0.301189342375629</v>
      </c>
      <c r="D795" s="17">
        <v>0.27204053866231598</v>
      </c>
      <c r="E795" s="17">
        <v>0.330670600412516</v>
      </c>
      <c r="F795" s="17"/>
      <c r="G795" s="17">
        <v>0.30722174240764499</v>
      </c>
      <c r="H795" s="17">
        <v>0.42423840783956801</v>
      </c>
      <c r="I795" s="17">
        <v>0.39755558456631301</v>
      </c>
      <c r="J795" s="17">
        <v>0.27541495109102898</v>
      </c>
      <c r="K795" s="17">
        <v>0.233337571915366</v>
      </c>
      <c r="L795" s="17">
        <v>0.189708540377104</v>
      </c>
      <c r="M795" s="17"/>
      <c r="N795" s="17">
        <v>0.30836555510575703</v>
      </c>
      <c r="O795" s="17">
        <v>0.28238471475576599</v>
      </c>
      <c r="P795" s="17">
        <v>0.34252945188147899</v>
      </c>
      <c r="Q795" s="17">
        <v>0.27986427761775401</v>
      </c>
      <c r="R795" s="17"/>
      <c r="S795" s="17">
        <v>0.32669496412562699</v>
      </c>
      <c r="T795" s="17">
        <v>0.31068126601947899</v>
      </c>
      <c r="U795" s="17">
        <v>0.273725115787809</v>
      </c>
      <c r="V795" s="17">
        <v>0.25973670798230403</v>
      </c>
      <c r="W795" s="17">
        <v>0.27495951424375997</v>
      </c>
      <c r="X795" s="17">
        <v>0.32886639985108101</v>
      </c>
      <c r="Y795" s="17">
        <v>0.24957443910037999</v>
      </c>
      <c r="Z795" s="17">
        <v>0.26873126586012602</v>
      </c>
      <c r="AA795" s="17">
        <v>0.37971504226594399</v>
      </c>
      <c r="AB795" s="17">
        <v>0.26890100164275699</v>
      </c>
      <c r="AC795" s="17">
        <v>0.351773906694545</v>
      </c>
      <c r="AD795" s="17">
        <v>0.220551402941565</v>
      </c>
      <c r="AE795" s="17"/>
      <c r="AF795" s="17">
        <v>0.29231793922336302</v>
      </c>
      <c r="AG795" s="17">
        <v>0.28199508409886798</v>
      </c>
      <c r="AH795" s="17">
        <v>0.245985269753665</v>
      </c>
      <c r="AI795" s="17">
        <v>0.38935204635389797</v>
      </c>
      <c r="AJ795" s="17">
        <v>0.38200041510820698</v>
      </c>
      <c r="AK795" s="17"/>
      <c r="AL795" s="17">
        <v>0.25593398785404797</v>
      </c>
      <c r="AM795" s="17">
        <v>0.3148339797925</v>
      </c>
      <c r="AN795" s="17">
        <v>0.33082875947471702</v>
      </c>
      <c r="AO795" s="17">
        <v>0.41727994677875302</v>
      </c>
      <c r="AP795" s="17"/>
      <c r="AQ795" s="17">
        <v>0.28761707787529101</v>
      </c>
      <c r="AR795" s="17">
        <v>0.3217866445077</v>
      </c>
      <c r="AS795" s="17"/>
      <c r="AT795" s="17">
        <v>0.35997376202998999</v>
      </c>
      <c r="AU795" s="17">
        <v>0.188424493881238</v>
      </c>
      <c r="AV795" s="17"/>
      <c r="AW795" s="17">
        <v>0.25153903327882399</v>
      </c>
      <c r="AX795" s="17">
        <v>0.31798110898253301</v>
      </c>
      <c r="AY795" s="17">
        <v>0.34538065438613802</v>
      </c>
      <c r="AZ795" s="17"/>
      <c r="BA795" s="17">
        <v>0.35792025715738401</v>
      </c>
      <c r="BB795" s="17">
        <v>0.29715800416680699</v>
      </c>
      <c r="BC795" s="17">
        <v>0.26886006487911301</v>
      </c>
      <c r="BD795" s="17">
        <v>0.27342548421351998</v>
      </c>
      <c r="BE795" s="17">
        <v>0.29037487374309001</v>
      </c>
      <c r="BF795" s="17"/>
      <c r="BG795" s="17">
        <v>0.225652849701002</v>
      </c>
      <c r="BH795" s="17">
        <v>0.35655051273543498</v>
      </c>
      <c r="BI795" s="17"/>
      <c r="BJ795" s="17">
        <v>0.31348310449531802</v>
      </c>
      <c r="BK795" s="17">
        <v>0.26076147970505198</v>
      </c>
      <c r="BL795" s="17"/>
      <c r="BM795" s="17">
        <v>0.36042051078250098</v>
      </c>
      <c r="BN795" s="17">
        <v>0.240174568814671</v>
      </c>
      <c r="BO795" s="17">
        <v>0.34633770427288302</v>
      </c>
      <c r="BP795" s="17">
        <v>0.19523757360908001</v>
      </c>
      <c r="BQ795" s="17">
        <v>0.293515005554846</v>
      </c>
      <c r="BR795" s="17"/>
      <c r="BS795" s="17">
        <v>0.30026722954763901</v>
      </c>
      <c r="BT795" s="17"/>
      <c r="BU795" s="17">
        <v>0.25721230568768499</v>
      </c>
      <c r="BV795" s="17">
        <v>0.36486089801773203</v>
      </c>
      <c r="BW795" s="17">
        <v>0.25442419384641402</v>
      </c>
      <c r="BX795" s="17">
        <v>0.316918729103014</v>
      </c>
      <c r="BY795" s="17">
        <v>0.24648946662979099</v>
      </c>
      <c r="BZ795" s="17"/>
      <c r="CA795" s="17">
        <v>0.36518454917246201</v>
      </c>
      <c r="CB795" s="17"/>
      <c r="CC795" s="17">
        <v>0.327676200410773</v>
      </c>
      <c r="CD795" s="17">
        <v>0.20667533500225299</v>
      </c>
      <c r="CE795" s="17"/>
      <c r="CF795" s="17">
        <v>0.30266325714314701</v>
      </c>
      <c r="CG795" s="17"/>
      <c r="CH795" s="17">
        <v>0.28831100656879399</v>
      </c>
      <c r="CI795" s="17">
        <v>0.46085039962310798</v>
      </c>
    </row>
    <row r="796" spans="2:87" x14ac:dyDescent="0.35">
      <c r="B796" t="s">
        <v>277</v>
      </c>
      <c r="C796" s="17">
        <v>0.407048689807607</v>
      </c>
      <c r="D796" s="17">
        <v>0.44903068664606599</v>
      </c>
      <c r="E796" s="17">
        <v>0.36661165081339198</v>
      </c>
      <c r="F796" s="17"/>
      <c r="G796" s="17">
        <v>0.33687365369120698</v>
      </c>
      <c r="H796" s="17">
        <v>0.360216515399292</v>
      </c>
      <c r="I796" s="17">
        <v>0.39361607088006501</v>
      </c>
      <c r="J796" s="17">
        <v>0.45767443744170899</v>
      </c>
      <c r="K796" s="17">
        <v>0.39372437087652501</v>
      </c>
      <c r="L796" s="17">
        <v>0.46403750373840602</v>
      </c>
      <c r="M796" s="17"/>
      <c r="N796" s="17">
        <v>0.41775882799611003</v>
      </c>
      <c r="O796" s="17">
        <v>0.40951145954137103</v>
      </c>
      <c r="P796" s="17">
        <v>0.40631791605141998</v>
      </c>
      <c r="Q796" s="17">
        <v>0.39238284243600202</v>
      </c>
      <c r="R796" s="17"/>
      <c r="S796" s="17">
        <v>0.41367680593353601</v>
      </c>
      <c r="T796" s="17">
        <v>0.42775132923819897</v>
      </c>
      <c r="U796" s="17">
        <v>0.31783711267814002</v>
      </c>
      <c r="V796" s="17">
        <v>0.420912822615024</v>
      </c>
      <c r="W796" s="17">
        <v>0.33992374950953802</v>
      </c>
      <c r="X796" s="17">
        <v>0.37199045278888598</v>
      </c>
      <c r="Y796" s="17">
        <v>0.42618153833169597</v>
      </c>
      <c r="Z796" s="17">
        <v>0.51124576579443703</v>
      </c>
      <c r="AA796" s="17">
        <v>0.39649357951540798</v>
      </c>
      <c r="AB796" s="17">
        <v>0.48509556213925897</v>
      </c>
      <c r="AC796" s="17">
        <v>0.34597182527124298</v>
      </c>
      <c r="AD796" s="17">
        <v>0.453255580404619</v>
      </c>
      <c r="AE796" s="17"/>
      <c r="AF796" s="17">
        <v>0.35715407027417201</v>
      </c>
      <c r="AG796" s="17">
        <v>0.45605484178487798</v>
      </c>
      <c r="AH796" s="17">
        <v>0.43123771164617702</v>
      </c>
      <c r="AI796" s="17">
        <v>0.37502581826070502</v>
      </c>
      <c r="AJ796" s="17">
        <v>0.34038294972668898</v>
      </c>
      <c r="AK796" s="17"/>
      <c r="AL796" s="17">
        <v>0.38882177970120502</v>
      </c>
      <c r="AM796" s="17">
        <v>0.42414094150383103</v>
      </c>
      <c r="AN796" s="17">
        <v>0.41461388176445202</v>
      </c>
      <c r="AO796" s="17">
        <v>0.394279665870302</v>
      </c>
      <c r="AP796" s="17"/>
      <c r="AQ796" s="17">
        <v>0.41238342655711302</v>
      </c>
      <c r="AR796" s="17">
        <v>0.398952680138631</v>
      </c>
      <c r="AS796" s="17"/>
      <c r="AT796" s="17">
        <v>0.38145419740675002</v>
      </c>
      <c r="AU796" s="17">
        <v>0.44911322979171697</v>
      </c>
      <c r="AV796" s="17"/>
      <c r="AW796" s="17">
        <v>0.40899950219675602</v>
      </c>
      <c r="AX796" s="17">
        <v>0.45177148220951302</v>
      </c>
      <c r="AY796" s="17">
        <v>0.38678252777843902</v>
      </c>
      <c r="AZ796" s="17"/>
      <c r="BA796" s="17">
        <v>0.41464311721087499</v>
      </c>
      <c r="BB796" s="17">
        <v>0.41016512880081402</v>
      </c>
      <c r="BC796" s="17">
        <v>0.41086521144843302</v>
      </c>
      <c r="BD796" s="17">
        <v>0.40289679843891502</v>
      </c>
      <c r="BE796" s="17">
        <v>0.33285577067018302</v>
      </c>
      <c r="BF796" s="17"/>
      <c r="BG796" s="17">
        <v>0.38405718007481299</v>
      </c>
      <c r="BH796" s="17">
        <v>0.42389931183250001</v>
      </c>
      <c r="BI796" s="17"/>
      <c r="BJ796" s="17">
        <v>0.39394341927819199</v>
      </c>
      <c r="BK796" s="17">
        <v>0.44836619186940802</v>
      </c>
      <c r="BL796" s="17"/>
      <c r="BM796" s="17">
        <v>0.34047609479332402</v>
      </c>
      <c r="BN796" s="17">
        <v>0.420395771209851</v>
      </c>
      <c r="BO796" s="17">
        <v>0.42286698066624601</v>
      </c>
      <c r="BP796" s="17">
        <v>0.46940631621213902</v>
      </c>
      <c r="BQ796" s="17">
        <v>0.37795285703676501</v>
      </c>
      <c r="BR796" s="17"/>
      <c r="BS796" s="17">
        <v>0.45154077893043898</v>
      </c>
      <c r="BT796" s="17"/>
      <c r="BU796" s="17">
        <v>0.41927235725872902</v>
      </c>
      <c r="BV796" s="17">
        <v>0.44281177832980401</v>
      </c>
      <c r="BW796" s="17">
        <v>0.482420807320732</v>
      </c>
      <c r="BX796" s="17">
        <v>0.40725106188426802</v>
      </c>
      <c r="BY796" s="17">
        <v>0.16508607170516201</v>
      </c>
      <c r="BZ796" s="17"/>
      <c r="CA796" s="17">
        <v>0.40673083267159699</v>
      </c>
      <c r="CB796" s="17"/>
      <c r="CC796" s="17">
        <v>0.42747160369308501</v>
      </c>
      <c r="CD796" s="17">
        <v>0.36973546937869201</v>
      </c>
      <c r="CE796" s="17"/>
      <c r="CF796" s="17">
        <v>0.40937085833824899</v>
      </c>
      <c r="CG796" s="17"/>
      <c r="CH796" s="17">
        <v>0.40533155151569999</v>
      </c>
      <c r="CI796" s="17">
        <v>0.35648288304137399</v>
      </c>
    </row>
    <row r="797" spans="2:87" x14ac:dyDescent="0.35">
      <c r="B797" t="s">
        <v>278</v>
      </c>
      <c r="C797" s="17">
        <v>0.16857189009062101</v>
      </c>
      <c r="D797" s="17">
        <v>0.151531663920381</v>
      </c>
      <c r="E797" s="17">
        <v>0.18691743140733799</v>
      </c>
      <c r="F797" s="17"/>
      <c r="G797" s="17">
        <v>0.16092241363898099</v>
      </c>
      <c r="H797" s="17">
        <v>0.13679537911922701</v>
      </c>
      <c r="I797" s="17">
        <v>0.11230578477691899</v>
      </c>
      <c r="J797" s="17">
        <v>0.159528482627353</v>
      </c>
      <c r="K797" s="17">
        <v>0.205894259866017</v>
      </c>
      <c r="L797" s="17">
        <v>0.223491370799066</v>
      </c>
      <c r="M797" s="17"/>
      <c r="N797" s="17">
        <v>0.18205492080038499</v>
      </c>
      <c r="O797" s="17">
        <v>0.177147230609107</v>
      </c>
      <c r="P797" s="17">
        <v>0.15626554696992101</v>
      </c>
      <c r="Q797" s="17">
        <v>0.15492777468331601</v>
      </c>
      <c r="R797" s="17"/>
      <c r="S797" s="17">
        <v>0.17661883352789601</v>
      </c>
      <c r="T797" s="17">
        <v>0.15203693895069501</v>
      </c>
      <c r="U797" s="17">
        <v>0.206145802153792</v>
      </c>
      <c r="V797" s="17">
        <v>0.158863793092751</v>
      </c>
      <c r="W797" s="17">
        <v>0.19834588248082</v>
      </c>
      <c r="X797" s="17">
        <v>0.19656534898874001</v>
      </c>
      <c r="Y797" s="17">
        <v>0.17184408024467601</v>
      </c>
      <c r="Z797" s="17">
        <v>0.15208150937147399</v>
      </c>
      <c r="AA797" s="17">
        <v>0.16122070349175099</v>
      </c>
      <c r="AB797" s="17">
        <v>0.158749547256228</v>
      </c>
      <c r="AC797" s="17">
        <v>0.11802325306384299</v>
      </c>
      <c r="AD797" s="17">
        <v>0.12091971350678</v>
      </c>
      <c r="AE797" s="17"/>
      <c r="AF797" s="17">
        <v>0.16077654097191199</v>
      </c>
      <c r="AG797" s="17">
        <v>0.14612825090390699</v>
      </c>
      <c r="AH797" s="17">
        <v>0.210368778455578</v>
      </c>
      <c r="AI797" s="17">
        <v>0.138101617041714</v>
      </c>
      <c r="AJ797" s="17">
        <v>0.213505981512953</v>
      </c>
      <c r="AK797" s="17"/>
      <c r="AL797" s="17">
        <v>0.20889307755304501</v>
      </c>
      <c r="AM797" s="17">
        <v>0.14731535071242299</v>
      </c>
      <c r="AN797" s="17">
        <v>0.14260930175279601</v>
      </c>
      <c r="AO797" s="17">
        <v>0.119235071287337</v>
      </c>
      <c r="AP797" s="17"/>
      <c r="AQ797" s="17">
        <v>0.17143231032136699</v>
      </c>
      <c r="AR797" s="17">
        <v>0.16423090928259901</v>
      </c>
      <c r="AS797" s="17"/>
      <c r="AT797" s="17">
        <v>0.14589236608696299</v>
      </c>
      <c r="AU797" s="17">
        <v>0.22449868747605201</v>
      </c>
      <c r="AV797" s="17"/>
      <c r="AW797" s="17">
        <v>0.21931084441191301</v>
      </c>
      <c r="AX797" s="17">
        <v>0.12958365581689199</v>
      </c>
      <c r="AY797" s="17">
        <v>0.132193788551694</v>
      </c>
      <c r="AZ797" s="17"/>
      <c r="BA797" s="17">
        <v>0.115316559593951</v>
      </c>
      <c r="BB797" s="17">
        <v>0.17667173656763599</v>
      </c>
      <c r="BC797" s="17">
        <v>0.189111541466743</v>
      </c>
      <c r="BD797" s="17">
        <v>0.17544993831157299</v>
      </c>
      <c r="BE797" s="17">
        <v>0.25831877957246102</v>
      </c>
      <c r="BF797" s="17"/>
      <c r="BG797" s="17">
        <v>0.21393120416313799</v>
      </c>
      <c r="BH797" s="17">
        <v>0.13532776364449001</v>
      </c>
      <c r="BI797" s="17"/>
      <c r="BJ797" s="17">
        <v>0.16594446137057001</v>
      </c>
      <c r="BK797" s="17">
        <v>0.18275232273559</v>
      </c>
      <c r="BL797" s="17"/>
      <c r="BM797" s="17">
        <v>0.119384795841284</v>
      </c>
      <c r="BN797" s="17">
        <v>0.19018625797264499</v>
      </c>
      <c r="BO797" s="17">
        <v>0.16146705205526199</v>
      </c>
      <c r="BP797" s="17">
        <v>0.22428365504580799</v>
      </c>
      <c r="BQ797" s="17">
        <v>0.208809213646452</v>
      </c>
      <c r="BR797" s="17"/>
      <c r="BS797" s="17">
        <v>0.16330573475357399</v>
      </c>
      <c r="BT797" s="17"/>
      <c r="BU797" s="17">
        <v>0.18999483268811401</v>
      </c>
      <c r="BV797" s="17">
        <v>0.14440547635510401</v>
      </c>
      <c r="BW797" s="17">
        <v>0.18874647112171999</v>
      </c>
      <c r="BX797" s="17">
        <v>0.179983330478479</v>
      </c>
      <c r="BY797" s="17">
        <v>0.13696224773764501</v>
      </c>
      <c r="BZ797" s="17"/>
      <c r="CA797" s="17">
        <v>0.13843530446307001</v>
      </c>
      <c r="CB797" s="17"/>
      <c r="CC797" s="17">
        <v>0.15198684209424701</v>
      </c>
      <c r="CD797" s="17">
        <v>0.22452748932276601</v>
      </c>
      <c r="CE797" s="17"/>
      <c r="CF797" s="17">
        <v>0.18779292445783199</v>
      </c>
      <c r="CG797" s="17"/>
      <c r="CH797" s="17">
        <v>0.19385226206204101</v>
      </c>
      <c r="CI797" s="17">
        <v>9.5522505352196599E-2</v>
      </c>
    </row>
    <row r="798" spans="2:87" x14ac:dyDescent="0.35">
      <c r="B798" t="s">
        <v>279</v>
      </c>
      <c r="C798" s="17">
        <v>5.3119689942387603E-2</v>
      </c>
      <c r="D798" s="17">
        <v>6.1751919378847303E-2</v>
      </c>
      <c r="E798" s="17">
        <v>4.4628114395216599E-2</v>
      </c>
      <c r="F798" s="17"/>
      <c r="G798" s="17">
        <v>8.8463135976088195E-2</v>
      </c>
      <c r="H798" s="17">
        <v>3.4763254668714598E-2</v>
      </c>
      <c r="I798" s="17">
        <v>2.9321008418219299E-2</v>
      </c>
      <c r="J798" s="17">
        <v>5.5902707834285303E-2</v>
      </c>
      <c r="K798" s="17">
        <v>8.02999372076037E-2</v>
      </c>
      <c r="L798" s="17">
        <v>4.6507937288345902E-2</v>
      </c>
      <c r="M798" s="17"/>
      <c r="N798" s="17">
        <v>3.0249837234596001E-2</v>
      </c>
      <c r="O798" s="17">
        <v>8.4449831350138796E-2</v>
      </c>
      <c r="P798" s="17">
        <v>4.77809401536924E-2</v>
      </c>
      <c r="Q798" s="17">
        <v>5.1241456334769002E-2</v>
      </c>
      <c r="R798" s="17"/>
      <c r="S798" s="17">
        <v>3.4289036934251199E-2</v>
      </c>
      <c r="T798" s="17">
        <v>5.9660654050092701E-2</v>
      </c>
      <c r="U798" s="17">
        <v>5.6745242019414603E-2</v>
      </c>
      <c r="V798" s="17">
        <v>8.0363718379364499E-2</v>
      </c>
      <c r="W798" s="17">
        <v>8.2728812237780197E-2</v>
      </c>
      <c r="X798" s="17">
        <v>2.1620545523257002E-2</v>
      </c>
      <c r="Y798" s="17">
        <v>5.5130828167625899E-2</v>
      </c>
      <c r="Z798" s="17">
        <v>2.5215573244485801E-2</v>
      </c>
      <c r="AA798" s="17">
        <v>3.4982447986263099E-2</v>
      </c>
      <c r="AB798" s="17">
        <v>5.8875252192370699E-2</v>
      </c>
      <c r="AC798" s="17">
        <v>8.1190611639541693E-2</v>
      </c>
      <c r="AD798" s="17">
        <v>8.9907129595197893E-2</v>
      </c>
      <c r="AE798" s="17"/>
      <c r="AF798" s="17">
        <v>7.1706747670152504E-2</v>
      </c>
      <c r="AG798" s="17">
        <v>5.6855820532346002E-2</v>
      </c>
      <c r="AH798" s="17">
        <v>4.0109751430070603E-2</v>
      </c>
      <c r="AI798" s="17">
        <v>6.2204335993253597E-2</v>
      </c>
      <c r="AJ798" s="17">
        <v>2.6143347327214999E-2</v>
      </c>
      <c r="AK798" s="17"/>
      <c r="AL798" s="17">
        <v>6.8579719766604805E-2</v>
      </c>
      <c r="AM798" s="17">
        <v>4.2650387318553598E-2</v>
      </c>
      <c r="AN798" s="17">
        <v>4.1469223259514902E-2</v>
      </c>
      <c r="AO798" s="17">
        <v>5.2467718328950197E-2</v>
      </c>
      <c r="AP798" s="17"/>
      <c r="AQ798" s="17">
        <v>5.3514482513313102E-2</v>
      </c>
      <c r="AR798" s="17">
        <v>5.2520551761529997E-2</v>
      </c>
      <c r="AS798" s="17"/>
      <c r="AT798" s="17">
        <v>4.9749757777741599E-2</v>
      </c>
      <c r="AU798" s="17">
        <v>6.0601003856775401E-2</v>
      </c>
      <c r="AV798" s="17"/>
      <c r="AW798" s="17">
        <v>5.5454467041644001E-2</v>
      </c>
      <c r="AX798" s="17">
        <v>4.39165945764768E-2</v>
      </c>
      <c r="AY798" s="17">
        <v>5.3443242528634499E-2</v>
      </c>
      <c r="AZ798" s="17"/>
      <c r="BA798" s="17">
        <v>5.5026402326364E-2</v>
      </c>
      <c r="BB798" s="17">
        <v>6.0486418504912501E-2</v>
      </c>
      <c r="BC798" s="17">
        <v>5.03741419446345E-2</v>
      </c>
      <c r="BD798" s="17">
        <v>4.27999347864782E-2</v>
      </c>
      <c r="BE798" s="17">
        <v>4.0529249616825101E-2</v>
      </c>
      <c r="BF798" s="17"/>
      <c r="BG798" s="17">
        <v>8.8655772946011596E-2</v>
      </c>
      <c r="BH798" s="17">
        <v>2.70750713027849E-2</v>
      </c>
      <c r="BI798" s="17"/>
      <c r="BJ798" s="17">
        <v>6.0889555910981399E-2</v>
      </c>
      <c r="BK798" s="17">
        <v>2.4304624034377598E-2</v>
      </c>
      <c r="BL798" s="17"/>
      <c r="BM798" s="17">
        <v>7.4086747849148205E-2</v>
      </c>
      <c r="BN798" s="17">
        <v>7.1540297814601805E-2</v>
      </c>
      <c r="BO798" s="17">
        <v>3.5057266592198502E-2</v>
      </c>
      <c r="BP798" s="17">
        <v>3.2176408634541701E-2</v>
      </c>
      <c r="BQ798" s="17">
        <v>6.5070632379942497E-2</v>
      </c>
      <c r="BR798" s="17"/>
      <c r="BS798" s="17">
        <v>4.9848704095281901E-2</v>
      </c>
      <c r="BT798" s="17"/>
      <c r="BU798" s="17">
        <v>6.7319881362954401E-2</v>
      </c>
      <c r="BV798" s="17">
        <v>2.10782975639081E-2</v>
      </c>
      <c r="BW798" s="17">
        <v>3.2007174270009903E-2</v>
      </c>
      <c r="BX798" s="17">
        <v>5.7122798700211801E-2</v>
      </c>
      <c r="BY798" s="17">
        <v>0.21879529619885801</v>
      </c>
      <c r="BZ798" s="17"/>
      <c r="CA798" s="17">
        <v>5.1685322729357802E-2</v>
      </c>
      <c r="CB798" s="17"/>
      <c r="CC798" s="17">
        <v>4.1371373849849097E-2</v>
      </c>
      <c r="CD798" s="17">
        <v>9.77920936057593E-2</v>
      </c>
      <c r="CE798" s="17"/>
      <c r="CF798" s="17">
        <v>4.7518805036955998E-2</v>
      </c>
      <c r="CG798" s="17"/>
      <c r="CH798" s="17">
        <v>5.5947490658130199E-2</v>
      </c>
      <c r="CI798" s="17">
        <v>3.7922902195643898E-2</v>
      </c>
    </row>
    <row r="799" spans="2:87" x14ac:dyDescent="0.35">
      <c r="B799" t="s">
        <v>161</v>
      </c>
      <c r="C799" s="17">
        <v>7.0070387783755503E-2</v>
      </c>
      <c r="D799" s="17">
        <v>6.5645191392390098E-2</v>
      </c>
      <c r="E799" s="17">
        <v>7.1172202971536494E-2</v>
      </c>
      <c r="F799" s="17"/>
      <c r="G799" s="17">
        <v>0.106519054286078</v>
      </c>
      <c r="H799" s="17">
        <v>4.3986442973198203E-2</v>
      </c>
      <c r="I799" s="17">
        <v>6.7201551358484393E-2</v>
      </c>
      <c r="J799" s="17">
        <v>5.1479421005623499E-2</v>
      </c>
      <c r="K799" s="17">
        <v>8.6743860134488093E-2</v>
      </c>
      <c r="L799" s="17">
        <v>7.6254647797077801E-2</v>
      </c>
      <c r="M799" s="17"/>
      <c r="N799" s="17">
        <v>6.1570858863151903E-2</v>
      </c>
      <c r="O799" s="17">
        <v>4.6506763743618097E-2</v>
      </c>
      <c r="P799" s="17">
        <v>4.7106144943487201E-2</v>
      </c>
      <c r="Q799" s="17">
        <v>0.121583648928159</v>
      </c>
      <c r="R799" s="17"/>
      <c r="S799" s="17">
        <v>4.8720359478690002E-2</v>
      </c>
      <c r="T799" s="17">
        <v>4.9869811741533897E-2</v>
      </c>
      <c r="U799" s="17">
        <v>0.14554672736084501</v>
      </c>
      <c r="V799" s="17">
        <v>8.0122957930556196E-2</v>
      </c>
      <c r="W799" s="17">
        <v>0.10404204152810199</v>
      </c>
      <c r="X799" s="17">
        <v>8.0957252848035594E-2</v>
      </c>
      <c r="Y799" s="17">
        <v>9.7269114155621797E-2</v>
      </c>
      <c r="Z799" s="17">
        <v>4.2725885729476602E-2</v>
      </c>
      <c r="AA799" s="17">
        <v>2.7588226740634401E-2</v>
      </c>
      <c r="AB799" s="17">
        <v>2.8378636769385499E-2</v>
      </c>
      <c r="AC799" s="17">
        <v>0.10304040333082699</v>
      </c>
      <c r="AD799" s="17">
        <v>0.11536617355183899</v>
      </c>
      <c r="AE799" s="17"/>
      <c r="AF799" s="17">
        <v>0.118044701860401</v>
      </c>
      <c r="AG799" s="17">
        <v>5.8966002680001697E-2</v>
      </c>
      <c r="AH799" s="17">
        <v>7.2298488714509695E-2</v>
      </c>
      <c r="AI799" s="17">
        <v>3.5316182350429999E-2</v>
      </c>
      <c r="AJ799" s="17">
        <v>3.7967306324935599E-2</v>
      </c>
      <c r="AK799" s="17"/>
      <c r="AL799" s="17">
        <v>7.77714351250966E-2</v>
      </c>
      <c r="AM799" s="17">
        <v>7.10593406726924E-2</v>
      </c>
      <c r="AN799" s="17">
        <v>7.0478833748520098E-2</v>
      </c>
      <c r="AO799" s="17">
        <v>1.6737597734657401E-2</v>
      </c>
      <c r="AP799" s="17"/>
      <c r="AQ799" s="17">
        <v>7.5052702732915894E-2</v>
      </c>
      <c r="AR799" s="17">
        <v>6.2509214309540595E-2</v>
      </c>
      <c r="AS799" s="17"/>
      <c r="AT799" s="17">
        <v>6.2929916698555202E-2</v>
      </c>
      <c r="AU799" s="17">
        <v>7.7362584994217498E-2</v>
      </c>
      <c r="AV799" s="17"/>
      <c r="AW799" s="17">
        <v>6.4696153070862406E-2</v>
      </c>
      <c r="AX799" s="17">
        <v>5.6747158414584997E-2</v>
      </c>
      <c r="AY799" s="17">
        <v>8.21997867550949E-2</v>
      </c>
      <c r="AZ799" s="17"/>
      <c r="BA799" s="17">
        <v>5.7093663711424998E-2</v>
      </c>
      <c r="BB799" s="17">
        <v>5.5518711959831199E-2</v>
      </c>
      <c r="BC799" s="17">
        <v>8.0789040261077499E-2</v>
      </c>
      <c r="BD799" s="17">
        <v>0.105427844249515</v>
      </c>
      <c r="BE799" s="17">
        <v>7.7921326397440094E-2</v>
      </c>
      <c r="BF799" s="17"/>
      <c r="BG799" s="17">
        <v>8.7702993115034697E-2</v>
      </c>
      <c r="BH799" s="17">
        <v>5.7147340484790199E-2</v>
      </c>
      <c r="BI799" s="17"/>
      <c r="BJ799" s="17">
        <v>6.5739458944937906E-2</v>
      </c>
      <c r="BK799" s="17">
        <v>8.3815381655573507E-2</v>
      </c>
      <c r="BL799" s="17"/>
      <c r="BM799" s="17">
        <v>0.105631850733743</v>
      </c>
      <c r="BN799" s="17">
        <v>7.7703104188230995E-2</v>
      </c>
      <c r="BO799" s="17">
        <v>3.4270996413410297E-2</v>
      </c>
      <c r="BP799" s="17">
        <v>7.8896046498430794E-2</v>
      </c>
      <c r="BQ799" s="17">
        <v>5.4652291381993297E-2</v>
      </c>
      <c r="BR799" s="17"/>
      <c r="BS799" s="17">
        <v>3.5037552673065298E-2</v>
      </c>
      <c r="BT799" s="17"/>
      <c r="BU799" s="17">
        <v>6.62006230025175E-2</v>
      </c>
      <c r="BV799" s="17">
        <v>2.68435497334523E-2</v>
      </c>
      <c r="BW799" s="17">
        <v>4.2401353441124202E-2</v>
      </c>
      <c r="BX799" s="17">
        <v>3.87240798340278E-2</v>
      </c>
      <c r="BY799" s="17">
        <v>0.232666917728543</v>
      </c>
      <c r="BZ799" s="17"/>
      <c r="CA799" s="17">
        <v>3.79639909635138E-2</v>
      </c>
      <c r="CB799" s="17"/>
      <c r="CC799" s="17">
        <v>5.1493979952045299E-2</v>
      </c>
      <c r="CD799" s="17">
        <v>0.10126961269053</v>
      </c>
      <c r="CE799" s="17"/>
      <c r="CF799" s="17">
        <v>5.26541550238167E-2</v>
      </c>
      <c r="CG799" s="17"/>
      <c r="CH799" s="17">
        <v>5.6557689195334701E-2</v>
      </c>
      <c r="CI799" s="17">
        <v>4.9221309787677102E-2</v>
      </c>
    </row>
    <row r="800" spans="2:87" x14ac:dyDescent="0.35">
      <c r="B800" t="s">
        <v>280</v>
      </c>
      <c r="C800" s="17">
        <v>0.708238032183236</v>
      </c>
      <c r="D800" s="17">
        <v>0.72107122530838197</v>
      </c>
      <c r="E800" s="17">
        <v>0.69728225122590803</v>
      </c>
      <c r="F800" s="17"/>
      <c r="G800" s="17">
        <v>0.64409539609885202</v>
      </c>
      <c r="H800" s="17">
        <v>0.78445492323886001</v>
      </c>
      <c r="I800" s="17">
        <v>0.79117165544637702</v>
      </c>
      <c r="J800" s="17">
        <v>0.73308938853273897</v>
      </c>
      <c r="K800" s="17">
        <v>0.62706194279189098</v>
      </c>
      <c r="L800" s="17">
        <v>0.65374604411551096</v>
      </c>
      <c r="M800" s="17"/>
      <c r="N800" s="17">
        <v>0.726124383101867</v>
      </c>
      <c r="O800" s="17">
        <v>0.69189617429713701</v>
      </c>
      <c r="P800" s="17">
        <v>0.74884736793289897</v>
      </c>
      <c r="Q800" s="17">
        <v>0.67224712005375598</v>
      </c>
      <c r="R800" s="17"/>
      <c r="S800" s="17">
        <v>0.74037177005916299</v>
      </c>
      <c r="T800" s="17">
        <v>0.73843259525767801</v>
      </c>
      <c r="U800" s="17">
        <v>0.59156222846594897</v>
      </c>
      <c r="V800" s="17">
        <v>0.68064953059732902</v>
      </c>
      <c r="W800" s="17">
        <v>0.61488326375329805</v>
      </c>
      <c r="X800" s="17">
        <v>0.700856852639967</v>
      </c>
      <c r="Y800" s="17">
        <v>0.67575597743207605</v>
      </c>
      <c r="Z800" s="17">
        <v>0.779977031654563</v>
      </c>
      <c r="AA800" s="17">
        <v>0.77620862178135197</v>
      </c>
      <c r="AB800" s="17">
        <v>0.75399656378201596</v>
      </c>
      <c r="AC800" s="17">
        <v>0.69774573196578804</v>
      </c>
      <c r="AD800" s="17">
        <v>0.67380698334618405</v>
      </c>
      <c r="AE800" s="17"/>
      <c r="AF800" s="17">
        <v>0.64947200949753503</v>
      </c>
      <c r="AG800" s="17">
        <v>0.73804992588374496</v>
      </c>
      <c r="AH800" s="17">
        <v>0.67722298139984205</v>
      </c>
      <c r="AI800" s="17">
        <v>0.764377864614603</v>
      </c>
      <c r="AJ800" s="17">
        <v>0.72238336483489696</v>
      </c>
      <c r="AK800" s="17"/>
      <c r="AL800" s="17">
        <v>0.64475576755525299</v>
      </c>
      <c r="AM800" s="17">
        <v>0.73897492129633102</v>
      </c>
      <c r="AN800" s="17">
        <v>0.74544264123916903</v>
      </c>
      <c r="AO800" s="17">
        <v>0.81155961264905596</v>
      </c>
      <c r="AP800" s="17"/>
      <c r="AQ800" s="17">
        <v>0.70000050443240402</v>
      </c>
      <c r="AR800" s="17">
        <v>0.72073932464633095</v>
      </c>
      <c r="AS800" s="17"/>
      <c r="AT800" s="17">
        <v>0.74142795943674</v>
      </c>
      <c r="AU800" s="17">
        <v>0.63753772367295503</v>
      </c>
      <c r="AV800" s="17"/>
      <c r="AW800" s="17">
        <v>0.66053853547558095</v>
      </c>
      <c r="AX800" s="17">
        <v>0.76975259119204598</v>
      </c>
      <c r="AY800" s="17">
        <v>0.73216318216457599</v>
      </c>
      <c r="AZ800" s="17"/>
      <c r="BA800" s="17">
        <v>0.77256337436825995</v>
      </c>
      <c r="BB800" s="17">
        <v>0.70732313296761995</v>
      </c>
      <c r="BC800" s="17">
        <v>0.67972527632754498</v>
      </c>
      <c r="BD800" s="17">
        <v>0.67632228265243399</v>
      </c>
      <c r="BE800" s="17">
        <v>0.62323064441327403</v>
      </c>
      <c r="BF800" s="17"/>
      <c r="BG800" s="17">
        <v>0.60971002977581501</v>
      </c>
      <c r="BH800" s="17">
        <v>0.78044982456793499</v>
      </c>
      <c r="BI800" s="17"/>
      <c r="BJ800" s="17">
        <v>0.70742652377351001</v>
      </c>
      <c r="BK800" s="17">
        <v>0.709127671574459</v>
      </c>
      <c r="BL800" s="17"/>
      <c r="BM800" s="17">
        <v>0.700896605575825</v>
      </c>
      <c r="BN800" s="17">
        <v>0.66057034002452197</v>
      </c>
      <c r="BO800" s="17">
        <v>0.76920468493912997</v>
      </c>
      <c r="BP800" s="17">
        <v>0.66464388982121902</v>
      </c>
      <c r="BQ800" s="17">
        <v>0.67146786259161195</v>
      </c>
      <c r="BR800" s="17"/>
      <c r="BS800" s="17">
        <v>0.75180800847807905</v>
      </c>
      <c r="BT800" s="17"/>
      <c r="BU800" s="17">
        <v>0.67648466294641396</v>
      </c>
      <c r="BV800" s="17">
        <v>0.80767267634753503</v>
      </c>
      <c r="BW800" s="17">
        <v>0.73684500116714602</v>
      </c>
      <c r="BX800" s="17">
        <v>0.72416979098728096</v>
      </c>
      <c r="BY800" s="17">
        <v>0.41157553833495403</v>
      </c>
      <c r="BZ800" s="17"/>
      <c r="CA800" s="17">
        <v>0.77191538184405895</v>
      </c>
      <c r="CB800" s="17"/>
      <c r="CC800" s="17">
        <v>0.75514780410385796</v>
      </c>
      <c r="CD800" s="17">
        <v>0.57641080438094505</v>
      </c>
      <c r="CE800" s="17"/>
      <c r="CF800" s="17">
        <v>0.71203411548139495</v>
      </c>
      <c r="CG800" s="17"/>
      <c r="CH800" s="17">
        <v>0.69364255808449404</v>
      </c>
      <c r="CI800" s="17">
        <v>0.81733328266448202</v>
      </c>
    </row>
    <row r="801" spans="2:87" x14ac:dyDescent="0.35"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  <c r="AX801" s="17"/>
      <c r="AY801" s="17"/>
      <c r="AZ801" s="17"/>
      <c r="BA801" s="17"/>
      <c r="BB801" s="17"/>
      <c r="BC801" s="17"/>
      <c r="BD801" s="17"/>
      <c r="BE801" s="17"/>
      <c r="BF801" s="17"/>
      <c r="BG801" s="17"/>
      <c r="BH801" s="17"/>
      <c r="BI801" s="17"/>
      <c r="BJ801" s="17"/>
      <c r="BK801" s="17"/>
      <c r="BL801" s="17"/>
      <c r="BM801" s="17"/>
      <c r="BN801" s="17"/>
      <c r="BO801" s="17"/>
      <c r="BP801" s="17"/>
      <c r="BQ801" s="17"/>
      <c r="BR801" s="17"/>
      <c r="BS801" s="17"/>
      <c r="BT801" s="17"/>
      <c r="BU801" s="17"/>
      <c r="BV801" s="17"/>
      <c r="BW801" s="17"/>
      <c r="BX801" s="17"/>
      <c r="BY801" s="17"/>
      <c r="BZ801" s="17"/>
      <c r="CA801" s="17"/>
      <c r="CB801" s="17"/>
      <c r="CC801" s="17"/>
      <c r="CD801" s="17"/>
      <c r="CE801" s="17"/>
      <c r="CF801" s="17"/>
      <c r="CG801" s="17"/>
      <c r="CH801" s="17"/>
      <c r="CI801" s="17"/>
    </row>
    <row r="802" spans="2:87" x14ac:dyDescent="0.35">
      <c r="B802" s="6" t="s">
        <v>284</v>
      </c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  <c r="AX802" s="17"/>
      <c r="AY802" s="17"/>
      <c r="AZ802" s="17"/>
      <c r="BA802" s="17"/>
      <c r="BB802" s="17"/>
      <c r="BC802" s="17"/>
      <c r="BD802" s="17"/>
      <c r="BE802" s="17"/>
      <c r="BF802" s="17"/>
      <c r="BG802" s="17"/>
      <c r="BH802" s="17"/>
      <c r="BI802" s="17"/>
      <c r="BJ802" s="17"/>
      <c r="BK802" s="17"/>
      <c r="BL802" s="17"/>
      <c r="BM802" s="17"/>
      <c r="BN802" s="17"/>
      <c r="BO802" s="17"/>
      <c r="BP802" s="17"/>
      <c r="BQ802" s="17"/>
      <c r="BR802" s="17"/>
      <c r="BS802" s="17"/>
      <c r="BT802" s="17"/>
      <c r="BU802" s="17"/>
      <c r="BV802" s="17"/>
      <c r="BW802" s="17"/>
      <c r="BX802" s="17"/>
      <c r="BY802" s="17"/>
      <c r="BZ802" s="17"/>
      <c r="CA802" s="17"/>
      <c r="CB802" s="17"/>
      <c r="CC802" s="17"/>
      <c r="CD802" s="17"/>
      <c r="CE802" s="17"/>
      <c r="CF802" s="17"/>
      <c r="CG802" s="17"/>
      <c r="CH802" s="17"/>
      <c r="CI802" s="17"/>
    </row>
    <row r="803" spans="2:87" x14ac:dyDescent="0.35">
      <c r="B803" s="24" t="s">
        <v>163</v>
      </c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  <c r="AX803" s="17"/>
      <c r="AY803" s="17"/>
      <c r="AZ803" s="17"/>
      <c r="BA803" s="17"/>
      <c r="BB803" s="17"/>
      <c r="BC803" s="17"/>
      <c r="BD803" s="17"/>
      <c r="BE803" s="17"/>
      <c r="BF803" s="17"/>
      <c r="BG803" s="17"/>
      <c r="BH803" s="17"/>
      <c r="BI803" s="17"/>
      <c r="BJ803" s="17"/>
      <c r="BK803" s="17"/>
      <c r="BL803" s="17"/>
      <c r="BM803" s="17"/>
      <c r="BN803" s="17"/>
      <c r="BO803" s="17"/>
      <c r="BP803" s="17"/>
      <c r="BQ803" s="17"/>
      <c r="BR803" s="17"/>
      <c r="BS803" s="17"/>
      <c r="BT803" s="17"/>
      <c r="BU803" s="17"/>
      <c r="BV803" s="17"/>
      <c r="BW803" s="17"/>
      <c r="BX803" s="17"/>
      <c r="BY803" s="17"/>
      <c r="BZ803" s="17"/>
      <c r="CA803" s="17"/>
      <c r="CB803" s="17"/>
      <c r="CC803" s="17"/>
      <c r="CD803" s="17"/>
      <c r="CE803" s="17"/>
      <c r="CF803" s="17"/>
      <c r="CG803" s="17"/>
      <c r="CH803" s="17"/>
      <c r="CI803" s="17"/>
    </row>
    <row r="804" spans="2:87" x14ac:dyDescent="0.35">
      <c r="B804" t="s">
        <v>276</v>
      </c>
      <c r="C804" s="17">
        <v>0.14319090254342401</v>
      </c>
      <c r="D804" s="17">
        <v>0.136615340969895</v>
      </c>
      <c r="E804" s="17">
        <v>0.15072254827029999</v>
      </c>
      <c r="F804" s="17"/>
      <c r="G804" s="17">
        <v>0.19343693398701201</v>
      </c>
      <c r="H804" s="17">
        <v>0.19629786614629099</v>
      </c>
      <c r="I804" s="17">
        <v>0.150646157060083</v>
      </c>
      <c r="J804" s="17">
        <v>0.15504738087466099</v>
      </c>
      <c r="K804" s="17">
        <v>0.15325716696404501</v>
      </c>
      <c r="L804" s="17">
        <v>5.15971671525935E-2</v>
      </c>
      <c r="M804" s="17"/>
      <c r="N804" s="17">
        <v>0.13740668844423001</v>
      </c>
      <c r="O804" s="17">
        <v>0.13222789938604801</v>
      </c>
      <c r="P804" s="17">
        <v>0.17177040695340101</v>
      </c>
      <c r="Q804" s="17">
        <v>0.13939713370335199</v>
      </c>
      <c r="R804" s="17"/>
      <c r="S804" s="17">
        <v>0.12912254376834501</v>
      </c>
      <c r="T804" s="17">
        <v>0.129285762532027</v>
      </c>
      <c r="U804" s="17">
        <v>9.1330898114443601E-2</v>
      </c>
      <c r="V804" s="17">
        <v>0.17685937302346899</v>
      </c>
      <c r="W804" s="17">
        <v>0.214320744625531</v>
      </c>
      <c r="X804" s="17">
        <v>0.1134479776088</v>
      </c>
      <c r="Y804" s="17">
        <v>9.9806079240165005E-2</v>
      </c>
      <c r="Z804" s="17">
        <v>9.7689362469448204E-2</v>
      </c>
      <c r="AA804" s="17">
        <v>0.197314160685583</v>
      </c>
      <c r="AB804" s="17">
        <v>0.126055683104316</v>
      </c>
      <c r="AC804" s="17">
        <v>0.18830326516853199</v>
      </c>
      <c r="AD804" s="17">
        <v>0.18989814662781401</v>
      </c>
      <c r="AE804" s="17"/>
      <c r="AF804" s="17">
        <v>0.20229441080072399</v>
      </c>
      <c r="AG804" s="17">
        <v>0.13393060914780899</v>
      </c>
      <c r="AH804" s="17">
        <v>0.100608899864101</v>
      </c>
      <c r="AI804" s="17">
        <v>0.110659079882543</v>
      </c>
      <c r="AJ804" s="17">
        <v>0.15901536552325399</v>
      </c>
      <c r="AK804" s="17"/>
      <c r="AL804" s="17">
        <v>0.103074254866176</v>
      </c>
      <c r="AM804" s="17">
        <v>0.14164840493903799</v>
      </c>
      <c r="AN804" s="17">
        <v>0.204990652595954</v>
      </c>
      <c r="AO804" s="17">
        <v>0.240900902199851</v>
      </c>
      <c r="AP804" s="17"/>
      <c r="AQ804" s="17">
        <v>0.134012814996851</v>
      </c>
      <c r="AR804" s="17">
        <v>0.15711959087591501</v>
      </c>
      <c r="AS804" s="17"/>
      <c r="AT804" s="17">
        <v>0.16805011055789401</v>
      </c>
      <c r="AU804" s="17">
        <v>5.2922760200233003E-2</v>
      </c>
      <c r="AV804" s="17"/>
      <c r="AW804" s="17">
        <v>0.10164545691499199</v>
      </c>
      <c r="AX804" s="17">
        <v>0.128487328556422</v>
      </c>
      <c r="AY804" s="17">
        <v>0.19492204564687199</v>
      </c>
      <c r="AZ804" s="17"/>
      <c r="BA804" s="17">
        <v>0.189525269570958</v>
      </c>
      <c r="BB804" s="17">
        <v>0.115847690762309</v>
      </c>
      <c r="BC804" s="17">
        <v>0.14241733480496699</v>
      </c>
      <c r="BD804" s="17">
        <v>0.14218190333131001</v>
      </c>
      <c r="BE804" s="17">
        <v>5.9847463064681299E-2</v>
      </c>
      <c r="BF804" s="17"/>
      <c r="BG804" s="17">
        <v>0.19076918761039</v>
      </c>
      <c r="BH804" s="17">
        <v>0.108320478305359</v>
      </c>
      <c r="BI804" s="17"/>
      <c r="BJ804" s="17">
        <v>0.161074396597784</v>
      </c>
      <c r="BK804" s="17">
        <v>7.73665149535325E-2</v>
      </c>
      <c r="BL804" s="17"/>
      <c r="BM804" s="17">
        <v>0.18895267805565399</v>
      </c>
      <c r="BN804" s="17">
        <v>6.7467418172901306E-2</v>
      </c>
      <c r="BO804" s="17">
        <v>0.142467870312698</v>
      </c>
      <c r="BP804" s="17">
        <v>0.19973016504475199</v>
      </c>
      <c r="BQ804" s="17">
        <v>0.19361412271828099</v>
      </c>
      <c r="BR804" s="17"/>
      <c r="BS804" s="17">
        <v>0.17104588765482301</v>
      </c>
      <c r="BT804" s="17"/>
      <c r="BU804" s="17">
        <v>0.112108262136068</v>
      </c>
      <c r="BV804" s="17">
        <v>0.16148808575263901</v>
      </c>
      <c r="BW804" s="17">
        <v>0.12794650925811801</v>
      </c>
      <c r="BX804" s="17">
        <v>0.18340691928736499</v>
      </c>
      <c r="BY804" s="17">
        <v>0.159291072747962</v>
      </c>
      <c r="BZ804" s="17"/>
      <c r="CA804" s="17">
        <v>0.17335846892126899</v>
      </c>
      <c r="CB804" s="17"/>
      <c r="CC804" s="17">
        <v>0.16134353459218401</v>
      </c>
      <c r="CD804" s="17">
        <v>8.8298413119077906E-2</v>
      </c>
      <c r="CE804" s="17"/>
      <c r="CF804" s="17">
        <v>0.10470190290424999</v>
      </c>
      <c r="CG804" s="17"/>
      <c r="CH804" s="17">
        <v>0.13231703227951</v>
      </c>
      <c r="CI804" s="17">
        <v>0.25514225465012402</v>
      </c>
    </row>
    <row r="805" spans="2:87" x14ac:dyDescent="0.35">
      <c r="B805" t="s">
        <v>277</v>
      </c>
      <c r="C805" s="17">
        <v>0.32270479036718702</v>
      </c>
      <c r="D805" s="17">
        <v>0.29984932407669002</v>
      </c>
      <c r="E805" s="17">
        <v>0.34589561263538898</v>
      </c>
      <c r="F805" s="17"/>
      <c r="G805" s="17">
        <v>0.40504356470943698</v>
      </c>
      <c r="H805" s="17">
        <v>0.36818322086726801</v>
      </c>
      <c r="I805" s="17">
        <v>0.36060704724787301</v>
      </c>
      <c r="J805" s="17">
        <v>0.31032808879537999</v>
      </c>
      <c r="K805" s="17">
        <v>0.221077075088463</v>
      </c>
      <c r="L805" s="17">
        <v>0.285399619953908</v>
      </c>
      <c r="M805" s="17"/>
      <c r="N805" s="17">
        <v>0.34579771795237002</v>
      </c>
      <c r="O805" s="17">
        <v>0.32171306074778699</v>
      </c>
      <c r="P805" s="17">
        <v>0.28685146352707802</v>
      </c>
      <c r="Q805" s="17">
        <v>0.32926454458819399</v>
      </c>
      <c r="R805" s="17"/>
      <c r="S805" s="17">
        <v>0.34376322416429</v>
      </c>
      <c r="T805" s="17">
        <v>0.31279678641674102</v>
      </c>
      <c r="U805" s="17">
        <v>0.32480081642596298</v>
      </c>
      <c r="V805" s="17">
        <v>0.230995506372765</v>
      </c>
      <c r="W805" s="17">
        <v>0.32196071873000698</v>
      </c>
      <c r="X805" s="17">
        <v>0.29528978738005501</v>
      </c>
      <c r="Y805" s="17">
        <v>0.420990344740097</v>
      </c>
      <c r="Z805" s="17">
        <v>0.522801237712473</v>
      </c>
      <c r="AA805" s="17">
        <v>0.32821275623837998</v>
      </c>
      <c r="AB805" s="17">
        <v>0.311667532358822</v>
      </c>
      <c r="AC805" s="17">
        <v>0.23427809966394</v>
      </c>
      <c r="AD805" s="17">
        <v>0.236489068762683</v>
      </c>
      <c r="AE805" s="17"/>
      <c r="AF805" s="17">
        <v>0.29525510272882199</v>
      </c>
      <c r="AG805" s="17">
        <v>0.297124223220605</v>
      </c>
      <c r="AH805" s="17">
        <v>0.36228753033163302</v>
      </c>
      <c r="AI805" s="17">
        <v>0.3578358407417</v>
      </c>
      <c r="AJ805" s="17">
        <v>0.344789285647983</v>
      </c>
      <c r="AK805" s="17"/>
      <c r="AL805" s="17">
        <v>0.30310293709193298</v>
      </c>
      <c r="AM805" s="17">
        <v>0.290483033891625</v>
      </c>
      <c r="AN805" s="17">
        <v>0.43589203477566901</v>
      </c>
      <c r="AO805" s="17">
        <v>0.35593393660894801</v>
      </c>
      <c r="AP805" s="17"/>
      <c r="AQ805" s="17">
        <v>0.31047659781188602</v>
      </c>
      <c r="AR805" s="17">
        <v>0.34126232559532699</v>
      </c>
      <c r="AS805" s="17"/>
      <c r="AT805" s="17">
        <v>0.335070921045869</v>
      </c>
      <c r="AU805" s="17">
        <v>0.29468506954625401</v>
      </c>
      <c r="AV805" s="17"/>
      <c r="AW805" s="17">
        <v>0.289129530534734</v>
      </c>
      <c r="AX805" s="17">
        <v>0.30798296322965402</v>
      </c>
      <c r="AY805" s="17">
        <v>0.35192056226170498</v>
      </c>
      <c r="AZ805" s="17"/>
      <c r="BA805" s="17">
        <v>0.35673034675413601</v>
      </c>
      <c r="BB805" s="17">
        <v>0.35331341030768099</v>
      </c>
      <c r="BC805" s="17">
        <v>0.27685401985416702</v>
      </c>
      <c r="BD805" s="17">
        <v>0.32340559283403297</v>
      </c>
      <c r="BE805" s="17">
        <v>0.261943733742596</v>
      </c>
      <c r="BF805" s="17"/>
      <c r="BG805" s="17">
        <v>0.31809099094134902</v>
      </c>
      <c r="BH805" s="17">
        <v>0.32608627297215798</v>
      </c>
      <c r="BI805" s="17"/>
      <c r="BJ805" s="17">
        <v>0.33301636955454</v>
      </c>
      <c r="BK805" s="17">
        <v>0.28588866390094297</v>
      </c>
      <c r="BL805" s="17"/>
      <c r="BM805" s="17">
        <v>0.23452286316212001</v>
      </c>
      <c r="BN805" s="17">
        <v>0.28674975667715402</v>
      </c>
      <c r="BO805" s="17">
        <v>0.402664934320416</v>
      </c>
      <c r="BP805" s="17">
        <v>0.328076646500782</v>
      </c>
      <c r="BQ805" s="17">
        <v>0.27726890981499003</v>
      </c>
      <c r="BR805" s="17"/>
      <c r="BS805" s="17">
        <v>0.32271135516348798</v>
      </c>
      <c r="BT805" s="17"/>
      <c r="BU805" s="17">
        <v>0.30938563162348398</v>
      </c>
      <c r="BV805" s="17">
        <v>0.39665173903412798</v>
      </c>
      <c r="BW805" s="17">
        <v>0.34343756464151498</v>
      </c>
      <c r="BX805" s="17">
        <v>0.27900579136873599</v>
      </c>
      <c r="BY805" s="17">
        <v>0.19641940422728199</v>
      </c>
      <c r="BZ805" s="17"/>
      <c r="CA805" s="17">
        <v>0.376902671487512</v>
      </c>
      <c r="CB805" s="17"/>
      <c r="CC805" s="17">
        <v>0.31872102709546701</v>
      </c>
      <c r="CD805" s="17">
        <v>0.35240642790285398</v>
      </c>
      <c r="CE805" s="17"/>
      <c r="CF805" s="17">
        <v>0.270026503595658</v>
      </c>
      <c r="CG805" s="17"/>
      <c r="CH805" s="17">
        <v>0.29058549524391902</v>
      </c>
      <c r="CI805" s="17">
        <v>0.30371096011608101</v>
      </c>
    </row>
    <row r="806" spans="2:87" x14ac:dyDescent="0.35">
      <c r="B806" t="s">
        <v>278</v>
      </c>
      <c r="C806" s="17">
        <v>0.34547571053482301</v>
      </c>
      <c r="D806" s="17">
        <v>0.36628297065704202</v>
      </c>
      <c r="E806" s="17">
        <v>0.32626627647186801</v>
      </c>
      <c r="F806" s="17"/>
      <c r="G806" s="17">
        <v>0.216867778984214</v>
      </c>
      <c r="H806" s="17">
        <v>0.25988131972784401</v>
      </c>
      <c r="I806" s="17">
        <v>0.33821439366538802</v>
      </c>
      <c r="J806" s="17">
        <v>0.33439766863652398</v>
      </c>
      <c r="K806" s="17">
        <v>0.42736911041766001</v>
      </c>
      <c r="L806" s="17">
        <v>0.448253664020133</v>
      </c>
      <c r="M806" s="17"/>
      <c r="N806" s="17">
        <v>0.36471532202326301</v>
      </c>
      <c r="O806" s="17">
        <v>0.359565012919494</v>
      </c>
      <c r="P806" s="17">
        <v>0.33011884602777303</v>
      </c>
      <c r="Q806" s="17">
        <v>0.31767128790629801</v>
      </c>
      <c r="R806" s="17"/>
      <c r="S806" s="17">
        <v>0.32874494600658399</v>
      </c>
      <c r="T806" s="17">
        <v>0.319964802369816</v>
      </c>
      <c r="U806" s="17">
        <v>0.32226606355677201</v>
      </c>
      <c r="V806" s="17">
        <v>0.455985058934951</v>
      </c>
      <c r="W806" s="17">
        <v>0.29566093813248401</v>
      </c>
      <c r="X806" s="17">
        <v>0.40898812560824399</v>
      </c>
      <c r="Y806" s="17">
        <v>0.28148918029885001</v>
      </c>
      <c r="Z806" s="17">
        <v>0.21587972412131101</v>
      </c>
      <c r="AA806" s="17">
        <v>0.35752110085225902</v>
      </c>
      <c r="AB806" s="17">
        <v>0.394296605641967</v>
      </c>
      <c r="AC806" s="17">
        <v>0.37425914577182301</v>
      </c>
      <c r="AD806" s="17">
        <v>0.27384249388983101</v>
      </c>
      <c r="AE806" s="17"/>
      <c r="AF806" s="17">
        <v>0.27688130692680402</v>
      </c>
      <c r="AG806" s="17">
        <v>0.39623561953916903</v>
      </c>
      <c r="AH806" s="17">
        <v>0.36281267842579401</v>
      </c>
      <c r="AI806" s="17">
        <v>0.31601796207635602</v>
      </c>
      <c r="AJ806" s="17">
        <v>0.33955697744959501</v>
      </c>
      <c r="AK806" s="17"/>
      <c r="AL806" s="17">
        <v>0.368222508965176</v>
      </c>
      <c r="AM806" s="17">
        <v>0.38186421231260198</v>
      </c>
      <c r="AN806" s="17">
        <v>0.210162452856264</v>
      </c>
      <c r="AO806" s="17">
        <v>0.32281531158001098</v>
      </c>
      <c r="AP806" s="17"/>
      <c r="AQ806" s="17">
        <v>0.35616219988511499</v>
      </c>
      <c r="AR806" s="17">
        <v>0.32925786789893602</v>
      </c>
      <c r="AS806" s="17"/>
      <c r="AT806" s="17">
        <v>0.32786929587135499</v>
      </c>
      <c r="AU806" s="17">
        <v>0.42747240904217698</v>
      </c>
      <c r="AV806" s="17"/>
      <c r="AW806" s="17">
        <v>0.427114542921958</v>
      </c>
      <c r="AX806" s="17">
        <v>0.351596688505453</v>
      </c>
      <c r="AY806" s="17">
        <v>0.27293024221423001</v>
      </c>
      <c r="AZ806" s="17"/>
      <c r="BA806" s="17">
        <v>0.273130319635848</v>
      </c>
      <c r="BB806" s="17">
        <v>0.34240777364034197</v>
      </c>
      <c r="BC806" s="17">
        <v>0.40137172361332202</v>
      </c>
      <c r="BD806" s="17">
        <v>0.333270777889352</v>
      </c>
      <c r="BE806" s="17">
        <v>0.41225013587067499</v>
      </c>
      <c r="BF806" s="17"/>
      <c r="BG806" s="17">
        <v>0.27220366733002999</v>
      </c>
      <c r="BH806" s="17">
        <v>0.39917725164217299</v>
      </c>
      <c r="BI806" s="17"/>
      <c r="BJ806" s="17">
        <v>0.31726300104454302</v>
      </c>
      <c r="BK806" s="17">
        <v>0.454033946512923</v>
      </c>
      <c r="BL806" s="17"/>
      <c r="BM806" s="17">
        <v>0.260005849429778</v>
      </c>
      <c r="BN806" s="17">
        <v>0.43124840160146</v>
      </c>
      <c r="BO806" s="17">
        <v>0.33390647128416201</v>
      </c>
      <c r="BP806" s="17">
        <v>0.28981462043968897</v>
      </c>
      <c r="BQ806" s="17">
        <v>0.39997433581963199</v>
      </c>
      <c r="BR806" s="17"/>
      <c r="BS806" s="17">
        <v>0.36777280432439702</v>
      </c>
      <c r="BT806" s="17"/>
      <c r="BU806" s="17">
        <v>0.39243018006467301</v>
      </c>
      <c r="BV806" s="17">
        <v>0.32203613224884903</v>
      </c>
      <c r="BW806" s="17">
        <v>0.35874318664177801</v>
      </c>
      <c r="BX806" s="17">
        <v>0.38526038937264201</v>
      </c>
      <c r="BY806" s="17">
        <v>0.16858094781546201</v>
      </c>
      <c r="BZ806" s="17"/>
      <c r="CA806" s="17">
        <v>0.31086458756299001</v>
      </c>
      <c r="CB806" s="17"/>
      <c r="CC806" s="17">
        <v>0.35772094113413999</v>
      </c>
      <c r="CD806" s="17">
        <v>0.30683860188043999</v>
      </c>
      <c r="CE806" s="17"/>
      <c r="CF806" s="17">
        <v>0.423375314163077</v>
      </c>
      <c r="CG806" s="17"/>
      <c r="CH806" s="17">
        <v>0.39021206166297301</v>
      </c>
      <c r="CI806" s="17">
        <v>0.32432730920585601</v>
      </c>
    </row>
    <row r="807" spans="2:87" x14ac:dyDescent="0.35">
      <c r="B807" t="s">
        <v>279</v>
      </c>
      <c r="C807" s="17">
        <v>0.118707541561199</v>
      </c>
      <c r="D807" s="17">
        <v>0.133149634675226</v>
      </c>
      <c r="E807" s="17">
        <v>0.104673497268118</v>
      </c>
      <c r="F807" s="17"/>
      <c r="G807" s="17">
        <v>0.137298304048768</v>
      </c>
      <c r="H807" s="17">
        <v>0.101038486506749</v>
      </c>
      <c r="I807" s="17">
        <v>8.4197058120997106E-2</v>
      </c>
      <c r="J807" s="17">
        <v>0.144275408823897</v>
      </c>
      <c r="K807" s="17">
        <v>0.13580850166110101</v>
      </c>
      <c r="L807" s="17">
        <v>0.118028452693134</v>
      </c>
      <c r="M807" s="17"/>
      <c r="N807" s="17">
        <v>8.8485898074352795E-2</v>
      </c>
      <c r="O807" s="17">
        <v>0.12512284319132899</v>
      </c>
      <c r="P807" s="17">
        <v>0.15655740246838001</v>
      </c>
      <c r="Q807" s="17">
        <v>0.115458902123088</v>
      </c>
      <c r="R807" s="17"/>
      <c r="S807" s="17">
        <v>0.15201965807054499</v>
      </c>
      <c r="T807" s="17">
        <v>0.14469895119319801</v>
      </c>
      <c r="U807" s="17">
        <v>0.12774533509921901</v>
      </c>
      <c r="V807" s="17">
        <v>5.6279790723427398E-2</v>
      </c>
      <c r="W807" s="17">
        <v>8.3071062496107101E-2</v>
      </c>
      <c r="X807" s="17">
        <v>0.13382134555188099</v>
      </c>
      <c r="Y807" s="17">
        <v>0.12869400040521001</v>
      </c>
      <c r="Z807" s="17">
        <v>0.12090378996729</v>
      </c>
      <c r="AA807" s="17">
        <v>8.0731958303917301E-2</v>
      </c>
      <c r="AB807" s="17">
        <v>0.12770159333292799</v>
      </c>
      <c r="AC807" s="17">
        <v>9.9330312727833298E-2</v>
      </c>
      <c r="AD807" s="17">
        <v>0.184404117167833</v>
      </c>
      <c r="AE807" s="17"/>
      <c r="AF807" s="17">
        <v>0.121997170315156</v>
      </c>
      <c r="AG807" s="17">
        <v>0.112321397409039</v>
      </c>
      <c r="AH807" s="17">
        <v>0.114494587399638</v>
      </c>
      <c r="AI807" s="17">
        <v>0.16341561621575801</v>
      </c>
      <c r="AJ807" s="17">
        <v>0.113293664150663</v>
      </c>
      <c r="AK807" s="17"/>
      <c r="AL807" s="17">
        <v>0.139850588130874</v>
      </c>
      <c r="AM807" s="17">
        <v>0.111401686147346</v>
      </c>
      <c r="AN807" s="17">
        <v>0.10878469884879299</v>
      </c>
      <c r="AO807" s="17">
        <v>6.0405945975636498E-2</v>
      </c>
      <c r="AP807" s="17"/>
      <c r="AQ807" s="17">
        <v>0.12227492657375399</v>
      </c>
      <c r="AR807" s="17">
        <v>0.113293669253951</v>
      </c>
      <c r="AS807" s="17"/>
      <c r="AT807" s="17">
        <v>0.113144273332308</v>
      </c>
      <c r="AU807" s="17">
        <v>0.12679050246364201</v>
      </c>
      <c r="AV807" s="17"/>
      <c r="AW807" s="17">
        <v>0.11227758762257101</v>
      </c>
      <c r="AX807" s="17">
        <v>0.14785154757539801</v>
      </c>
      <c r="AY807" s="17">
        <v>0.10871594267104299</v>
      </c>
      <c r="AZ807" s="17"/>
      <c r="BA807" s="17">
        <v>0.12771590917021999</v>
      </c>
      <c r="BB807" s="17">
        <v>0.111953913718274</v>
      </c>
      <c r="BC807" s="17">
        <v>0.119692916237352</v>
      </c>
      <c r="BD807" s="17">
        <v>8.2483598581395701E-2</v>
      </c>
      <c r="BE807" s="17">
        <v>0.17984773195280401</v>
      </c>
      <c r="BF807" s="17"/>
      <c r="BG807" s="17">
        <v>0.147387322105306</v>
      </c>
      <c r="BH807" s="17">
        <v>9.7687950097992596E-2</v>
      </c>
      <c r="BI807" s="17"/>
      <c r="BJ807" s="17">
        <v>0.12498389801989</v>
      </c>
      <c r="BK807" s="17">
        <v>9.1585578337849402E-2</v>
      </c>
      <c r="BL807" s="17"/>
      <c r="BM807" s="17">
        <v>0.152664760016329</v>
      </c>
      <c r="BN807" s="17">
        <v>0.13961543767658899</v>
      </c>
      <c r="BO807" s="17">
        <v>9.1471589727549804E-2</v>
      </c>
      <c r="BP807" s="17">
        <v>0.11463768232258199</v>
      </c>
      <c r="BQ807" s="17">
        <v>0.10356363518138</v>
      </c>
      <c r="BR807" s="17"/>
      <c r="BS807" s="17">
        <v>0.11042740983253101</v>
      </c>
      <c r="BT807" s="17"/>
      <c r="BU807" s="17">
        <v>0.12660062633729899</v>
      </c>
      <c r="BV807" s="17">
        <v>9.7760336983083299E-2</v>
      </c>
      <c r="BW807" s="17">
        <v>0.127916329482128</v>
      </c>
      <c r="BX807" s="17">
        <v>0.10963699673939099</v>
      </c>
      <c r="BY807" s="17">
        <v>0.24607804390281099</v>
      </c>
      <c r="BZ807" s="17"/>
      <c r="CA807" s="17">
        <v>0.114208121191683</v>
      </c>
      <c r="CB807" s="17"/>
      <c r="CC807" s="17">
        <v>0.101689579806286</v>
      </c>
      <c r="CD807" s="17">
        <v>0.186159643467639</v>
      </c>
      <c r="CE807" s="17"/>
      <c r="CF807" s="17">
        <v>0.145518236792816</v>
      </c>
      <c r="CG807" s="17"/>
      <c r="CH807" s="17">
        <v>0.12326712703642601</v>
      </c>
      <c r="CI807" s="17">
        <v>9.2830852549125806E-2</v>
      </c>
    </row>
    <row r="808" spans="2:87" x14ac:dyDescent="0.35">
      <c r="B808" t="s">
        <v>161</v>
      </c>
      <c r="C808" s="17">
        <v>6.9921054993367898E-2</v>
      </c>
      <c r="D808" s="17">
        <v>6.4102729621147894E-2</v>
      </c>
      <c r="E808" s="17">
        <v>7.2442065354324903E-2</v>
      </c>
      <c r="F808" s="17"/>
      <c r="G808" s="17">
        <v>4.73534182705692E-2</v>
      </c>
      <c r="H808" s="17">
        <v>7.4599106751847694E-2</v>
      </c>
      <c r="I808" s="17">
        <v>6.6335343905658706E-2</v>
      </c>
      <c r="J808" s="17">
        <v>5.59514528695381E-2</v>
      </c>
      <c r="K808" s="17">
        <v>6.2488145868730201E-2</v>
      </c>
      <c r="L808" s="17">
        <v>9.6721096180231197E-2</v>
      </c>
      <c r="M808" s="17"/>
      <c r="N808" s="17">
        <v>6.35943735057833E-2</v>
      </c>
      <c r="O808" s="17">
        <v>6.1371183755342E-2</v>
      </c>
      <c r="P808" s="17">
        <v>5.4701881023368502E-2</v>
      </c>
      <c r="Q808" s="17">
        <v>9.8208131679067806E-2</v>
      </c>
      <c r="R808" s="17"/>
      <c r="S808" s="17">
        <v>4.6349627990236897E-2</v>
      </c>
      <c r="T808" s="17">
        <v>9.3253697488217699E-2</v>
      </c>
      <c r="U808" s="17">
        <v>0.133856886803602</v>
      </c>
      <c r="V808" s="17">
        <v>7.9880270945387605E-2</v>
      </c>
      <c r="W808" s="17">
        <v>8.4986536015870404E-2</v>
      </c>
      <c r="X808" s="17">
        <v>4.8452763851019397E-2</v>
      </c>
      <c r="Y808" s="17">
        <v>6.9020395315678204E-2</v>
      </c>
      <c r="Z808" s="17">
        <v>4.2725885729476602E-2</v>
      </c>
      <c r="AA808" s="17">
        <v>3.6220023919860601E-2</v>
      </c>
      <c r="AB808" s="17">
        <v>4.0278585561967797E-2</v>
      </c>
      <c r="AC808" s="17">
        <v>0.103829176667871</v>
      </c>
      <c r="AD808" s="17">
        <v>0.11536617355183899</v>
      </c>
      <c r="AE808" s="17"/>
      <c r="AF808" s="17">
        <v>0.10357200922849399</v>
      </c>
      <c r="AG808" s="17">
        <v>6.0388150683377897E-2</v>
      </c>
      <c r="AH808" s="17">
        <v>5.9796303978834703E-2</v>
      </c>
      <c r="AI808" s="17">
        <v>5.2071501083643897E-2</v>
      </c>
      <c r="AJ808" s="17">
        <v>4.3344707228504399E-2</v>
      </c>
      <c r="AK808" s="17"/>
      <c r="AL808" s="17">
        <v>8.5749710945841995E-2</v>
      </c>
      <c r="AM808" s="17">
        <v>7.4602662709389006E-2</v>
      </c>
      <c r="AN808" s="17">
        <v>4.0170160923319403E-2</v>
      </c>
      <c r="AO808" s="17">
        <v>1.9943903635553501E-2</v>
      </c>
      <c r="AP808" s="17"/>
      <c r="AQ808" s="17">
        <v>7.7073460732394197E-2</v>
      </c>
      <c r="AR808" s="17">
        <v>5.9066546375870298E-2</v>
      </c>
      <c r="AS808" s="17"/>
      <c r="AT808" s="17">
        <v>5.5865399192573197E-2</v>
      </c>
      <c r="AU808" s="17">
        <v>9.8129258747694001E-2</v>
      </c>
      <c r="AV808" s="17"/>
      <c r="AW808" s="17">
        <v>6.9832882005744001E-2</v>
      </c>
      <c r="AX808" s="17">
        <v>6.4081472133071804E-2</v>
      </c>
      <c r="AY808" s="17">
        <v>7.1511207206149605E-2</v>
      </c>
      <c r="AZ808" s="17"/>
      <c r="BA808" s="17">
        <v>5.2898154868836998E-2</v>
      </c>
      <c r="BB808" s="17">
        <v>7.6477211571394699E-2</v>
      </c>
      <c r="BC808" s="17">
        <v>5.9664005490192303E-2</v>
      </c>
      <c r="BD808" s="17">
        <v>0.118658127363909</v>
      </c>
      <c r="BE808" s="17">
        <v>8.6110935369243302E-2</v>
      </c>
      <c r="BF808" s="17"/>
      <c r="BG808" s="17">
        <v>7.1548832012925001E-2</v>
      </c>
      <c r="BH808" s="17">
        <v>6.8728046982317506E-2</v>
      </c>
      <c r="BI808" s="17"/>
      <c r="BJ808" s="17">
        <v>6.3662334783242999E-2</v>
      </c>
      <c r="BK808" s="17">
        <v>9.1125296294751898E-2</v>
      </c>
      <c r="BL808" s="17"/>
      <c r="BM808" s="17">
        <v>0.16385384933611899</v>
      </c>
      <c r="BN808" s="17">
        <v>7.4918985871895299E-2</v>
      </c>
      <c r="BO808" s="17">
        <v>2.9489134355173498E-2</v>
      </c>
      <c r="BP808" s="17">
        <v>6.7740885692195496E-2</v>
      </c>
      <c r="BQ808" s="17">
        <v>2.55789964657166E-2</v>
      </c>
      <c r="BR808" s="17"/>
      <c r="BS808" s="17">
        <v>2.8042543024760801E-2</v>
      </c>
      <c r="BT808" s="17"/>
      <c r="BU808" s="17">
        <v>5.9475299838476402E-2</v>
      </c>
      <c r="BV808" s="17">
        <v>2.2063705981301199E-2</v>
      </c>
      <c r="BW808" s="17">
        <v>4.1956409976462203E-2</v>
      </c>
      <c r="BX808" s="17">
        <v>4.2689903231865403E-2</v>
      </c>
      <c r="BY808" s="17">
        <v>0.229630531306484</v>
      </c>
      <c r="BZ808" s="17"/>
      <c r="CA808" s="17">
        <v>2.4666150836544901E-2</v>
      </c>
      <c r="CB808" s="17"/>
      <c r="CC808" s="17">
        <v>6.0524917371923198E-2</v>
      </c>
      <c r="CD808" s="17">
        <v>6.6296913629988394E-2</v>
      </c>
      <c r="CE808" s="17"/>
      <c r="CF808" s="17">
        <v>5.63780425441993E-2</v>
      </c>
      <c r="CG808" s="17"/>
      <c r="CH808" s="17">
        <v>6.3618283777172102E-2</v>
      </c>
      <c r="CI808" s="17">
        <v>2.3988623478812799E-2</v>
      </c>
    </row>
    <row r="809" spans="2:87" x14ac:dyDescent="0.35">
      <c r="B809" t="s">
        <v>280</v>
      </c>
      <c r="C809" s="17">
        <v>0.46589569291061</v>
      </c>
      <c r="D809" s="17">
        <v>0.43646466504658399</v>
      </c>
      <c r="E809" s="17">
        <v>0.496618160905689</v>
      </c>
      <c r="F809" s="17"/>
      <c r="G809" s="17">
        <v>0.59848049869644904</v>
      </c>
      <c r="H809" s="17">
        <v>0.56448108701355904</v>
      </c>
      <c r="I809" s="17">
        <v>0.51125320430795596</v>
      </c>
      <c r="J809" s="17">
        <v>0.46537546967004001</v>
      </c>
      <c r="K809" s="17">
        <v>0.37433424205250898</v>
      </c>
      <c r="L809" s="17">
        <v>0.33699678710650199</v>
      </c>
      <c r="M809" s="17"/>
      <c r="N809" s="17">
        <v>0.48320440639660101</v>
      </c>
      <c r="O809" s="17">
        <v>0.453940960133835</v>
      </c>
      <c r="P809" s="17">
        <v>0.45862187048047898</v>
      </c>
      <c r="Q809" s="17">
        <v>0.46866167829154598</v>
      </c>
      <c r="R809" s="17"/>
      <c r="S809" s="17">
        <v>0.47288576793263398</v>
      </c>
      <c r="T809" s="17">
        <v>0.44208254894876797</v>
      </c>
      <c r="U809" s="17">
        <v>0.41613171454040698</v>
      </c>
      <c r="V809" s="17">
        <v>0.40785487939623399</v>
      </c>
      <c r="W809" s="17">
        <v>0.53628146335553795</v>
      </c>
      <c r="X809" s="17">
        <v>0.408737764988856</v>
      </c>
      <c r="Y809" s="17">
        <v>0.52079642398026205</v>
      </c>
      <c r="Z809" s="17">
        <v>0.62049060018192204</v>
      </c>
      <c r="AA809" s="17">
        <v>0.52552691692396303</v>
      </c>
      <c r="AB809" s="17">
        <v>0.43772321546313803</v>
      </c>
      <c r="AC809" s="17">
        <v>0.42258136483247299</v>
      </c>
      <c r="AD809" s="17">
        <v>0.42638721539049701</v>
      </c>
      <c r="AE809" s="17"/>
      <c r="AF809" s="17">
        <v>0.49754951352954602</v>
      </c>
      <c r="AG809" s="17">
        <v>0.43105483236841402</v>
      </c>
      <c r="AH809" s="17">
        <v>0.46289643019573301</v>
      </c>
      <c r="AI809" s="17">
        <v>0.46849492062424303</v>
      </c>
      <c r="AJ809" s="17">
        <v>0.50380465117123696</v>
      </c>
      <c r="AK809" s="17"/>
      <c r="AL809" s="17">
        <v>0.40617719195810797</v>
      </c>
      <c r="AM809" s="17">
        <v>0.43213143883066402</v>
      </c>
      <c r="AN809" s="17">
        <v>0.64088268737162302</v>
      </c>
      <c r="AO809" s="17">
        <v>0.59683483880879895</v>
      </c>
      <c r="AP809" s="17"/>
      <c r="AQ809" s="17">
        <v>0.444489412808736</v>
      </c>
      <c r="AR809" s="17">
        <v>0.49838191647124203</v>
      </c>
      <c r="AS809" s="17"/>
      <c r="AT809" s="17">
        <v>0.50312103160376398</v>
      </c>
      <c r="AU809" s="17">
        <v>0.34760782974648702</v>
      </c>
      <c r="AV809" s="17"/>
      <c r="AW809" s="17">
        <v>0.390774987449727</v>
      </c>
      <c r="AX809" s="17">
        <v>0.43647029178607599</v>
      </c>
      <c r="AY809" s="17">
        <v>0.54684260790857797</v>
      </c>
      <c r="AZ809" s="17"/>
      <c r="BA809" s="17">
        <v>0.54625561632509401</v>
      </c>
      <c r="BB809" s="17">
        <v>0.46916110106998998</v>
      </c>
      <c r="BC809" s="17">
        <v>0.41927135465913401</v>
      </c>
      <c r="BD809" s="17">
        <v>0.46558749616534301</v>
      </c>
      <c r="BE809" s="17">
        <v>0.32179119680727802</v>
      </c>
      <c r="BF809" s="17"/>
      <c r="BG809" s="17">
        <v>0.50886017855173904</v>
      </c>
      <c r="BH809" s="17">
        <v>0.43440675127751699</v>
      </c>
      <c r="BI809" s="17"/>
      <c r="BJ809" s="17">
        <v>0.494090766152324</v>
      </c>
      <c r="BK809" s="17">
        <v>0.363255178854475</v>
      </c>
      <c r="BL809" s="17"/>
      <c r="BM809" s="17">
        <v>0.42347554121777398</v>
      </c>
      <c r="BN809" s="17">
        <v>0.35421717485005599</v>
      </c>
      <c r="BO809" s="17">
        <v>0.54513280463311498</v>
      </c>
      <c r="BP809" s="17">
        <v>0.52780681154553399</v>
      </c>
      <c r="BQ809" s="17">
        <v>0.47088303253327102</v>
      </c>
      <c r="BR809" s="17"/>
      <c r="BS809" s="17">
        <v>0.49375724281831102</v>
      </c>
      <c r="BT809" s="17"/>
      <c r="BU809" s="17">
        <v>0.42149389375955199</v>
      </c>
      <c r="BV809" s="17">
        <v>0.55813982478676605</v>
      </c>
      <c r="BW809" s="17">
        <v>0.47138407389963199</v>
      </c>
      <c r="BX809" s="17">
        <v>0.46241271065610101</v>
      </c>
      <c r="BY809" s="17">
        <v>0.355710476975243</v>
      </c>
      <c r="BZ809" s="17"/>
      <c r="CA809" s="17">
        <v>0.55026114040878105</v>
      </c>
      <c r="CB809" s="17"/>
      <c r="CC809" s="17">
        <v>0.48006456168765099</v>
      </c>
      <c r="CD809" s="17">
        <v>0.44070484102193203</v>
      </c>
      <c r="CE809" s="17"/>
      <c r="CF809" s="17">
        <v>0.37472840649990802</v>
      </c>
      <c r="CG809" s="17"/>
      <c r="CH809" s="17">
        <v>0.422902527523428</v>
      </c>
      <c r="CI809" s="17">
        <v>0.55885321476620498</v>
      </c>
    </row>
    <row r="810" spans="2:87" x14ac:dyDescent="0.35"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  <c r="AX810" s="17"/>
      <c r="AY810" s="17"/>
      <c r="AZ810" s="17"/>
      <c r="BA810" s="17"/>
      <c r="BB810" s="17"/>
      <c r="BC810" s="17"/>
      <c r="BD810" s="17"/>
      <c r="BE810" s="17"/>
      <c r="BF810" s="17"/>
      <c r="BG810" s="17"/>
      <c r="BH810" s="17"/>
      <c r="BI810" s="17"/>
      <c r="BJ810" s="17"/>
      <c r="BK810" s="17"/>
      <c r="BL810" s="17"/>
      <c r="BM810" s="17"/>
      <c r="BN810" s="17"/>
      <c r="BO810" s="17"/>
      <c r="BP810" s="17"/>
      <c r="BQ810" s="17"/>
      <c r="BR810" s="17"/>
      <c r="BS810" s="17"/>
      <c r="BT810" s="17"/>
      <c r="BU810" s="17"/>
      <c r="BV810" s="17"/>
      <c r="BW810" s="17"/>
      <c r="BX810" s="17"/>
      <c r="BY810" s="17"/>
      <c r="BZ810" s="17"/>
      <c r="CA810" s="17"/>
      <c r="CB810" s="17"/>
      <c r="CC810" s="17"/>
      <c r="CD810" s="17"/>
      <c r="CE810" s="17"/>
      <c r="CF810" s="17"/>
      <c r="CG810" s="17"/>
      <c r="CH810" s="17"/>
      <c r="CI810" s="17"/>
    </row>
    <row r="811" spans="2:87" x14ac:dyDescent="0.35">
      <c r="B811" s="6" t="s">
        <v>285</v>
      </c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  <c r="AX811" s="17"/>
      <c r="AY811" s="17"/>
      <c r="AZ811" s="17"/>
      <c r="BA811" s="17"/>
      <c r="BB811" s="17"/>
      <c r="BC811" s="17"/>
      <c r="BD811" s="17"/>
      <c r="BE811" s="17"/>
      <c r="BF811" s="17"/>
      <c r="BG811" s="17"/>
      <c r="BH811" s="17"/>
      <c r="BI811" s="17"/>
      <c r="BJ811" s="17"/>
      <c r="BK811" s="17"/>
      <c r="BL811" s="17"/>
      <c r="BM811" s="17"/>
      <c r="BN811" s="17"/>
      <c r="BO811" s="17"/>
      <c r="BP811" s="17"/>
      <c r="BQ811" s="17"/>
      <c r="BR811" s="17"/>
      <c r="BS811" s="17"/>
      <c r="BT811" s="17"/>
      <c r="BU811" s="17"/>
      <c r="BV811" s="17"/>
      <c r="BW811" s="17"/>
      <c r="BX811" s="17"/>
      <c r="BY811" s="17"/>
      <c r="BZ811" s="17"/>
      <c r="CA811" s="17"/>
      <c r="CB811" s="17"/>
      <c r="CC811" s="17"/>
      <c r="CD811" s="17"/>
      <c r="CE811" s="17"/>
      <c r="CF811" s="17"/>
      <c r="CG811" s="17"/>
      <c r="CH811" s="17"/>
      <c r="CI811" s="17"/>
    </row>
    <row r="812" spans="2:87" x14ac:dyDescent="0.35">
      <c r="B812" s="24" t="s">
        <v>163</v>
      </c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  <c r="AX812" s="17"/>
      <c r="AY812" s="17"/>
      <c r="AZ812" s="17"/>
      <c r="BA812" s="17"/>
      <c r="BB812" s="17"/>
      <c r="BC812" s="17"/>
      <c r="BD812" s="17"/>
      <c r="BE812" s="17"/>
      <c r="BF812" s="17"/>
      <c r="BG812" s="17"/>
      <c r="BH812" s="17"/>
      <c r="BI812" s="17"/>
      <c r="BJ812" s="17"/>
      <c r="BK812" s="17"/>
      <c r="BL812" s="17"/>
      <c r="BM812" s="17"/>
      <c r="BN812" s="17"/>
      <c r="BO812" s="17"/>
      <c r="BP812" s="17"/>
      <c r="BQ812" s="17"/>
      <c r="BR812" s="17"/>
      <c r="BS812" s="17"/>
      <c r="BT812" s="17"/>
      <c r="BU812" s="17"/>
      <c r="BV812" s="17"/>
      <c r="BW812" s="17"/>
      <c r="BX812" s="17"/>
      <c r="BY812" s="17"/>
      <c r="BZ812" s="17"/>
      <c r="CA812" s="17"/>
      <c r="CB812" s="17"/>
      <c r="CC812" s="17"/>
      <c r="CD812" s="17"/>
      <c r="CE812" s="17"/>
      <c r="CF812" s="17"/>
      <c r="CG812" s="17"/>
      <c r="CH812" s="17"/>
      <c r="CI812" s="17"/>
    </row>
    <row r="813" spans="2:87" x14ac:dyDescent="0.35">
      <c r="B813" t="s">
        <v>276</v>
      </c>
      <c r="C813" s="17">
        <v>0.26113134688572098</v>
      </c>
      <c r="D813" s="17">
        <v>0.25251404898781898</v>
      </c>
      <c r="E813" s="17">
        <v>0.27142698743723098</v>
      </c>
      <c r="F813" s="17"/>
      <c r="G813" s="17">
        <v>0.348359755787013</v>
      </c>
      <c r="H813" s="17">
        <v>0.35372378258178899</v>
      </c>
      <c r="I813" s="17">
        <v>0.247091592757505</v>
      </c>
      <c r="J813" s="17">
        <v>0.272070150443596</v>
      </c>
      <c r="K813" s="17">
        <v>0.26588495697564501</v>
      </c>
      <c r="L813" s="17">
        <v>0.137192745790329</v>
      </c>
      <c r="M813" s="17"/>
      <c r="N813" s="17">
        <v>0.29515114505488699</v>
      </c>
      <c r="O813" s="17">
        <v>0.26968870119105198</v>
      </c>
      <c r="P813" s="17">
        <v>0.25994136830888598</v>
      </c>
      <c r="Q813" s="17">
        <v>0.21415324869501701</v>
      </c>
      <c r="R813" s="17"/>
      <c r="S813" s="17">
        <v>0.29359156875146702</v>
      </c>
      <c r="T813" s="17">
        <v>0.25834291947768101</v>
      </c>
      <c r="U813" s="17">
        <v>0.23235754348085999</v>
      </c>
      <c r="V813" s="17">
        <v>0.33638710476618799</v>
      </c>
      <c r="W813" s="17">
        <v>0.36516322836916199</v>
      </c>
      <c r="X813" s="17">
        <v>0.223703915713931</v>
      </c>
      <c r="Y813" s="17">
        <v>0.12814962058851001</v>
      </c>
      <c r="Z813" s="17">
        <v>0.30374708043957499</v>
      </c>
      <c r="AA813" s="17">
        <v>0.29229296857112003</v>
      </c>
      <c r="AB813" s="17">
        <v>0.201928983309626</v>
      </c>
      <c r="AC813" s="17">
        <v>0.27794264644005401</v>
      </c>
      <c r="AD813" s="17">
        <v>0.18456798010418601</v>
      </c>
      <c r="AE813" s="17"/>
      <c r="AF813" s="17">
        <v>0.194017067412244</v>
      </c>
      <c r="AG813" s="17">
        <v>0.239883558403443</v>
      </c>
      <c r="AH813" s="17">
        <v>0.295216771746104</v>
      </c>
      <c r="AI813" s="17">
        <v>0.33249770489960201</v>
      </c>
      <c r="AJ813" s="17">
        <v>0.26536870326848999</v>
      </c>
      <c r="AK813" s="17"/>
      <c r="AL813" s="17">
        <v>0.23204899247892599</v>
      </c>
      <c r="AM813" s="17">
        <v>0.28456727837882001</v>
      </c>
      <c r="AN813" s="17">
        <v>0.26259140564696398</v>
      </c>
      <c r="AO813" s="17">
        <v>0.29028833691646799</v>
      </c>
      <c r="AP813" s="17"/>
      <c r="AQ813" s="17">
        <v>0.25173378248353101</v>
      </c>
      <c r="AR813" s="17">
        <v>0.27539311383645199</v>
      </c>
      <c r="AS813" s="17"/>
      <c r="AT813" s="17">
        <v>0.30295737185488197</v>
      </c>
      <c r="AU813" s="17">
        <v>0.17214727521013701</v>
      </c>
      <c r="AV813" s="17"/>
      <c r="AW813" s="17">
        <v>0.217657340586044</v>
      </c>
      <c r="AX813" s="17">
        <v>0.29046639547999398</v>
      </c>
      <c r="AY813" s="17">
        <v>0.27414328005871103</v>
      </c>
      <c r="AZ813" s="17"/>
      <c r="BA813" s="17">
        <v>0.28714140582640801</v>
      </c>
      <c r="BB813" s="17">
        <v>0.24792342757713601</v>
      </c>
      <c r="BC813" s="17">
        <v>0.24364626435019099</v>
      </c>
      <c r="BD813" s="17">
        <v>0.30300010810102102</v>
      </c>
      <c r="BE813" s="17">
        <v>0.22247892544282599</v>
      </c>
      <c r="BF813" s="17"/>
      <c r="BG813" s="17">
        <v>0.27197951142226301</v>
      </c>
      <c r="BH813" s="17">
        <v>0.25318065889725999</v>
      </c>
      <c r="BI813" s="17"/>
      <c r="BJ813" s="17">
        <v>0.28007628525135497</v>
      </c>
      <c r="BK813" s="17">
        <v>0.19400296399103401</v>
      </c>
      <c r="BL813" s="17"/>
      <c r="BM813" s="17">
        <v>0.32226279072731301</v>
      </c>
      <c r="BN813" s="17">
        <v>0.197957904529904</v>
      </c>
      <c r="BO813" s="17">
        <v>0.281644297251329</v>
      </c>
      <c r="BP813" s="17">
        <v>0.195194391214842</v>
      </c>
      <c r="BQ813" s="17">
        <v>0.33010912072271098</v>
      </c>
      <c r="BR813" s="17"/>
      <c r="BS813" s="17">
        <v>0.29298460709152402</v>
      </c>
      <c r="BT813" s="17"/>
      <c r="BU813" s="17">
        <v>0.213278783617428</v>
      </c>
      <c r="BV813" s="17">
        <v>0.30360484867780901</v>
      </c>
      <c r="BW813" s="17">
        <v>0.218463970311573</v>
      </c>
      <c r="BX813" s="17">
        <v>0.32531133595009698</v>
      </c>
      <c r="BY813" s="17">
        <v>0.163087414905701</v>
      </c>
      <c r="BZ813" s="17"/>
      <c r="CA813" s="17">
        <v>0.287742328730904</v>
      </c>
      <c r="CB813" s="17"/>
      <c r="CC813" s="17">
        <v>0.28158340733089399</v>
      </c>
      <c r="CD813" s="17">
        <v>0.19339902762226499</v>
      </c>
      <c r="CE813" s="17"/>
      <c r="CF813" s="17">
        <v>0.22422152233952</v>
      </c>
      <c r="CG813" s="17"/>
      <c r="CH813" s="17">
        <v>0.23840426830304301</v>
      </c>
      <c r="CI813" s="17">
        <v>0.366999507092239</v>
      </c>
    </row>
    <row r="814" spans="2:87" x14ac:dyDescent="0.35">
      <c r="B814" t="s">
        <v>277</v>
      </c>
      <c r="C814" s="17">
        <v>0.45831108066445297</v>
      </c>
      <c r="D814" s="17">
        <v>0.451752048438263</v>
      </c>
      <c r="E814" s="17">
        <v>0.46567550270974001</v>
      </c>
      <c r="F814" s="17"/>
      <c r="G814" s="17">
        <v>0.354240888441891</v>
      </c>
      <c r="H814" s="17">
        <v>0.43806100765532202</v>
      </c>
      <c r="I814" s="17">
        <v>0.52866094209269598</v>
      </c>
      <c r="J814" s="17">
        <v>0.48679837830921602</v>
      </c>
      <c r="K814" s="17">
        <v>0.43885071531724801</v>
      </c>
      <c r="L814" s="17">
        <v>0.47123357971579199</v>
      </c>
      <c r="M814" s="17"/>
      <c r="N814" s="17">
        <v>0.45145767399175302</v>
      </c>
      <c r="O814" s="17">
        <v>0.44487919361042899</v>
      </c>
      <c r="P814" s="17">
        <v>0.46188578665784202</v>
      </c>
      <c r="Q814" s="17">
        <v>0.47542632168630899</v>
      </c>
      <c r="R814" s="17"/>
      <c r="S814" s="17">
        <v>0.436145144264591</v>
      </c>
      <c r="T814" s="17">
        <v>0.43645161659730503</v>
      </c>
      <c r="U814" s="17">
        <v>0.41219982894205598</v>
      </c>
      <c r="V814" s="17">
        <v>0.41526211694794302</v>
      </c>
      <c r="W814" s="17">
        <v>0.329503691495935</v>
      </c>
      <c r="X814" s="17">
        <v>0.51414098795308505</v>
      </c>
      <c r="Y814" s="17">
        <v>0.52467932502848302</v>
      </c>
      <c r="Z814" s="17">
        <v>0.53550821524703995</v>
      </c>
      <c r="AA814" s="17">
        <v>0.49309235044148297</v>
      </c>
      <c r="AB814" s="17">
        <v>0.52397818249299</v>
      </c>
      <c r="AC814" s="17">
        <v>0.40934450902832797</v>
      </c>
      <c r="AD814" s="17">
        <v>0.48570131397766703</v>
      </c>
      <c r="AE814" s="17"/>
      <c r="AF814" s="17">
        <v>0.47329072780569298</v>
      </c>
      <c r="AG814" s="17">
        <v>0.45049235770727403</v>
      </c>
      <c r="AH814" s="17">
        <v>0.445315820466194</v>
      </c>
      <c r="AI814" s="17">
        <v>0.48459001452119199</v>
      </c>
      <c r="AJ814" s="17">
        <v>0.50634398739804798</v>
      </c>
      <c r="AK814" s="17"/>
      <c r="AL814" s="17">
        <v>0.45276529670861398</v>
      </c>
      <c r="AM814" s="17">
        <v>0.428030371985469</v>
      </c>
      <c r="AN814" s="17">
        <v>0.51989050775587398</v>
      </c>
      <c r="AO814" s="17">
        <v>0.52294555148815802</v>
      </c>
      <c r="AP814" s="17"/>
      <c r="AQ814" s="17">
        <v>0.43665648430974802</v>
      </c>
      <c r="AR814" s="17">
        <v>0.49117414958377598</v>
      </c>
      <c r="AS814" s="17"/>
      <c r="AT814" s="17">
        <v>0.45033197772192202</v>
      </c>
      <c r="AU814" s="17">
        <v>0.46401668244154398</v>
      </c>
      <c r="AV814" s="17"/>
      <c r="AW814" s="17">
        <v>0.464383985058402</v>
      </c>
      <c r="AX814" s="17">
        <v>0.44004589620540102</v>
      </c>
      <c r="AY814" s="17">
        <v>0.46907141597476398</v>
      </c>
      <c r="AZ814" s="17"/>
      <c r="BA814" s="17">
        <v>0.49275281255914799</v>
      </c>
      <c r="BB814" s="17">
        <v>0.479634455191917</v>
      </c>
      <c r="BC814" s="17">
        <v>0.42249830415292999</v>
      </c>
      <c r="BD814" s="17">
        <v>0.435874292730969</v>
      </c>
      <c r="BE814" s="17">
        <v>0.43251739813498102</v>
      </c>
      <c r="BF814" s="17"/>
      <c r="BG814" s="17">
        <v>0.43618287623403601</v>
      </c>
      <c r="BH814" s="17">
        <v>0.47452898080585698</v>
      </c>
      <c r="BI814" s="17"/>
      <c r="BJ814" s="17">
        <v>0.45480316846740299</v>
      </c>
      <c r="BK814" s="17">
        <v>0.46369481879096403</v>
      </c>
      <c r="BL814" s="17"/>
      <c r="BM814" s="17">
        <v>0.39400403739333001</v>
      </c>
      <c r="BN814" s="17">
        <v>0.45307200991177898</v>
      </c>
      <c r="BO814" s="17">
        <v>0.48572677844515</v>
      </c>
      <c r="BP814" s="17">
        <v>0.533654999906778</v>
      </c>
      <c r="BQ814" s="17">
        <v>0.45470319763404099</v>
      </c>
      <c r="BR814" s="17"/>
      <c r="BS814" s="17">
        <v>0.48764845348342301</v>
      </c>
      <c r="BT814" s="17"/>
      <c r="BU814" s="17">
        <v>0.473885128421423</v>
      </c>
      <c r="BV814" s="17">
        <v>0.46596959155662399</v>
      </c>
      <c r="BW814" s="17">
        <v>0.52042559873982397</v>
      </c>
      <c r="BX814" s="17">
        <v>0.45059168795478899</v>
      </c>
      <c r="BY814" s="17">
        <v>0.29859952078700203</v>
      </c>
      <c r="BZ814" s="17"/>
      <c r="CA814" s="17">
        <v>0.52242310037986495</v>
      </c>
      <c r="CB814" s="17"/>
      <c r="CC814" s="17">
        <v>0.47264412112749599</v>
      </c>
      <c r="CD814" s="17">
        <v>0.41460889588088001</v>
      </c>
      <c r="CE814" s="17"/>
      <c r="CF814" s="17">
        <v>0.46995350261537899</v>
      </c>
      <c r="CG814" s="17"/>
      <c r="CH814" s="17">
        <v>0.51140489935173306</v>
      </c>
      <c r="CI814" s="17">
        <v>0.40329281975669401</v>
      </c>
    </row>
    <row r="815" spans="2:87" x14ac:dyDescent="0.35">
      <c r="B815" t="s">
        <v>278</v>
      </c>
      <c r="C815" s="17">
        <v>0.17646011540386899</v>
      </c>
      <c r="D815" s="17">
        <v>0.19708853154872599</v>
      </c>
      <c r="E815" s="17">
        <v>0.15645450507120101</v>
      </c>
      <c r="F815" s="17"/>
      <c r="G815" s="17">
        <v>0.19715287614275501</v>
      </c>
      <c r="H815" s="17">
        <v>0.158917806510563</v>
      </c>
      <c r="I815" s="17">
        <v>0.13182892292388501</v>
      </c>
      <c r="J815" s="17">
        <v>0.137125619045566</v>
      </c>
      <c r="K815" s="17">
        <v>0.16837232411077299</v>
      </c>
      <c r="L815" s="17">
        <v>0.24698475183680099</v>
      </c>
      <c r="M815" s="17"/>
      <c r="N815" s="17">
        <v>0.187188860466702</v>
      </c>
      <c r="O815" s="17">
        <v>0.18791394433650399</v>
      </c>
      <c r="P815" s="17">
        <v>0.17829493498896301</v>
      </c>
      <c r="Q815" s="17">
        <v>0.155367074904428</v>
      </c>
      <c r="R815" s="17"/>
      <c r="S815" s="17">
        <v>0.18895559038083001</v>
      </c>
      <c r="T815" s="17">
        <v>0.20634322381017001</v>
      </c>
      <c r="U815" s="17">
        <v>0.19168905465500399</v>
      </c>
      <c r="V815" s="17">
        <v>0.14504952377365701</v>
      </c>
      <c r="W815" s="17">
        <v>0.142541324547244</v>
      </c>
      <c r="X815" s="17">
        <v>0.182070849830477</v>
      </c>
      <c r="Y815" s="17">
        <v>0.226369310871081</v>
      </c>
      <c r="Z815" s="17">
        <v>4.7394932638845103E-2</v>
      </c>
      <c r="AA815" s="17">
        <v>0.14364237829579299</v>
      </c>
      <c r="AB815" s="17">
        <v>0.21698972142578701</v>
      </c>
      <c r="AC815" s="17">
        <v>0.15830296974331601</v>
      </c>
      <c r="AD815" s="17">
        <v>0.17872539072711799</v>
      </c>
      <c r="AE815" s="17"/>
      <c r="AF815" s="17">
        <v>0.16027289745581599</v>
      </c>
      <c r="AG815" s="17">
        <v>0.21751206851271099</v>
      </c>
      <c r="AH815" s="17">
        <v>0.18134696608012299</v>
      </c>
      <c r="AI815" s="17">
        <v>7.6535229041804098E-2</v>
      </c>
      <c r="AJ815" s="17">
        <v>0.17489815318367499</v>
      </c>
      <c r="AK815" s="17"/>
      <c r="AL815" s="17">
        <v>0.19392211864786399</v>
      </c>
      <c r="AM815" s="17">
        <v>0.177762698154699</v>
      </c>
      <c r="AN815" s="17">
        <v>0.13277009555107899</v>
      </c>
      <c r="AO815" s="17">
        <v>0.17165475558709101</v>
      </c>
      <c r="AP815" s="17"/>
      <c r="AQ815" s="17">
        <v>0.182817933823085</v>
      </c>
      <c r="AR815" s="17">
        <v>0.16681147446571401</v>
      </c>
      <c r="AS815" s="17"/>
      <c r="AT815" s="17">
        <v>0.15824291606682001</v>
      </c>
      <c r="AU815" s="17">
        <v>0.21732064422004299</v>
      </c>
      <c r="AV815" s="17"/>
      <c r="AW815" s="17">
        <v>0.20285047423505501</v>
      </c>
      <c r="AX815" s="17">
        <v>0.16668154165119101</v>
      </c>
      <c r="AY815" s="17">
        <v>0.16429257920528001</v>
      </c>
      <c r="AZ815" s="17"/>
      <c r="BA815" s="17">
        <v>0.140602636994546</v>
      </c>
      <c r="BB815" s="17">
        <v>0.17319224164170699</v>
      </c>
      <c r="BC815" s="17">
        <v>0.206900690904264</v>
      </c>
      <c r="BD815" s="17">
        <v>0.148118553963307</v>
      </c>
      <c r="BE815" s="17">
        <v>0.249145544238629</v>
      </c>
      <c r="BF815" s="17"/>
      <c r="BG815" s="17">
        <v>0.17353711095181701</v>
      </c>
      <c r="BH815" s="17">
        <v>0.17860240374295799</v>
      </c>
      <c r="BI815" s="17"/>
      <c r="BJ815" s="17">
        <v>0.164946388693057</v>
      </c>
      <c r="BK815" s="17">
        <v>0.22522848579469301</v>
      </c>
      <c r="BL815" s="17"/>
      <c r="BM815" s="17">
        <v>0.12223001580145899</v>
      </c>
      <c r="BN815" s="17">
        <v>0.203603888575945</v>
      </c>
      <c r="BO815" s="17">
        <v>0.17925540856622799</v>
      </c>
      <c r="BP815" s="17">
        <v>0.192061553249572</v>
      </c>
      <c r="BQ815" s="17">
        <v>0.16015150292613001</v>
      </c>
      <c r="BR815" s="17"/>
      <c r="BS815" s="17">
        <v>0.149854621230605</v>
      </c>
      <c r="BT815" s="17"/>
      <c r="BU815" s="17">
        <v>0.17554925167892699</v>
      </c>
      <c r="BV815" s="17">
        <v>0.18471612596773501</v>
      </c>
      <c r="BW815" s="17">
        <v>0.20228371023088601</v>
      </c>
      <c r="BX815" s="17">
        <v>0.17498148832251501</v>
      </c>
      <c r="BY815" s="17">
        <v>0.14996182213897299</v>
      </c>
      <c r="BZ815" s="17"/>
      <c r="CA815" s="17">
        <v>0.142110882284984</v>
      </c>
      <c r="CB815" s="17"/>
      <c r="CC815" s="17">
        <v>0.160768529356938</v>
      </c>
      <c r="CD815" s="17">
        <v>0.25526201317324998</v>
      </c>
      <c r="CE815" s="17"/>
      <c r="CF815" s="17">
        <v>0.19858399226055301</v>
      </c>
      <c r="CG815" s="17"/>
      <c r="CH815" s="17">
        <v>0.14842323962777401</v>
      </c>
      <c r="CI815" s="17">
        <v>0.183369383394589</v>
      </c>
    </row>
    <row r="816" spans="2:87" x14ac:dyDescent="0.35">
      <c r="B816" t="s">
        <v>279</v>
      </c>
      <c r="C816" s="17">
        <v>4.74097107186442E-2</v>
      </c>
      <c r="D816" s="17">
        <v>4.7096459990815E-2</v>
      </c>
      <c r="E816" s="17">
        <v>4.8003484708569098E-2</v>
      </c>
      <c r="F816" s="17"/>
      <c r="G816" s="17">
        <v>7.1089082553702193E-2</v>
      </c>
      <c r="H816" s="17">
        <v>2.14056633477368E-2</v>
      </c>
      <c r="I816" s="17">
        <v>2.97046761259726E-2</v>
      </c>
      <c r="J816" s="17">
        <v>5.8800118796508601E-2</v>
      </c>
      <c r="K816" s="17">
        <v>4.9101807923919098E-2</v>
      </c>
      <c r="L816" s="17">
        <v>5.8504598529091102E-2</v>
      </c>
      <c r="M816" s="17"/>
      <c r="N816" s="17">
        <v>2.6224442216046199E-2</v>
      </c>
      <c r="O816" s="17">
        <v>5.5098057022872703E-2</v>
      </c>
      <c r="P816" s="17">
        <v>5.25732258510581E-2</v>
      </c>
      <c r="Q816" s="17">
        <v>5.8527809611789099E-2</v>
      </c>
      <c r="R816" s="17"/>
      <c r="S816" s="17">
        <v>4.80125072453556E-2</v>
      </c>
      <c r="T816" s="17">
        <v>3.4070332989682102E-2</v>
      </c>
      <c r="U816" s="17">
        <v>5.7500097241075403E-2</v>
      </c>
      <c r="V816" s="17">
        <v>3.4958230964805E-2</v>
      </c>
      <c r="W816" s="17">
        <v>0.125573265912232</v>
      </c>
      <c r="X816" s="17">
        <v>3.3131255527058E-2</v>
      </c>
      <c r="Y816" s="17">
        <v>3.7982208703473401E-2</v>
      </c>
      <c r="Z816" s="17">
        <v>7.0623885945062803E-2</v>
      </c>
      <c r="AA816" s="17">
        <v>2.63757710508036E-2</v>
      </c>
      <c r="AB816" s="17">
        <v>2.8683073201228999E-2</v>
      </c>
      <c r="AC816" s="17">
        <v>9.5643586679904205E-2</v>
      </c>
      <c r="AD816" s="17">
        <v>3.5639141639189999E-2</v>
      </c>
      <c r="AE816" s="17"/>
      <c r="AF816" s="17">
        <v>7.1061373503416903E-2</v>
      </c>
      <c r="AG816" s="17">
        <v>4.6556494553573698E-2</v>
      </c>
      <c r="AH816" s="17">
        <v>3.2898935387690398E-2</v>
      </c>
      <c r="AI816" s="17">
        <v>6.3003105505842399E-2</v>
      </c>
      <c r="AJ816" s="17">
        <v>2.5312873136064999E-2</v>
      </c>
      <c r="AK816" s="17"/>
      <c r="AL816" s="17">
        <v>4.8176842821293198E-2</v>
      </c>
      <c r="AM816" s="17">
        <v>4.9540866620014397E-2</v>
      </c>
      <c r="AN816" s="17">
        <v>5.3371843949402802E-2</v>
      </c>
      <c r="AO816" s="17">
        <v>1.51113560082826E-2</v>
      </c>
      <c r="AP816" s="17"/>
      <c r="AQ816" s="17">
        <v>5.4317866902801999E-2</v>
      </c>
      <c r="AR816" s="17">
        <v>3.6925875828962999E-2</v>
      </c>
      <c r="AS816" s="17"/>
      <c r="AT816" s="17">
        <v>4.3494260209721899E-2</v>
      </c>
      <c r="AU816" s="17">
        <v>6.3455554581708706E-2</v>
      </c>
      <c r="AV816" s="17"/>
      <c r="AW816" s="17">
        <v>5.0587921553782E-2</v>
      </c>
      <c r="AX816" s="17">
        <v>5.5497038328639101E-2</v>
      </c>
      <c r="AY816" s="17">
        <v>4.2050709747598003E-2</v>
      </c>
      <c r="AZ816" s="17"/>
      <c r="BA816" s="17">
        <v>4.0135782916462498E-2</v>
      </c>
      <c r="BB816" s="17">
        <v>4.8195230083492302E-2</v>
      </c>
      <c r="BC816" s="17">
        <v>5.9804371446964801E-2</v>
      </c>
      <c r="BD816" s="17">
        <v>2.9142755732052598E-2</v>
      </c>
      <c r="BE816" s="17">
        <v>4.0152173326372699E-2</v>
      </c>
      <c r="BF816" s="17"/>
      <c r="BG816" s="17">
        <v>5.3992078434890699E-2</v>
      </c>
      <c r="BH816" s="17">
        <v>4.25854520377483E-2</v>
      </c>
      <c r="BI816" s="17"/>
      <c r="BJ816" s="17">
        <v>4.78220734422879E-2</v>
      </c>
      <c r="BK816" s="17">
        <v>4.69409531051663E-2</v>
      </c>
      <c r="BL816" s="17"/>
      <c r="BM816" s="17">
        <v>5.55362193740973E-2</v>
      </c>
      <c r="BN816" s="17">
        <v>6.9642246887383102E-2</v>
      </c>
      <c r="BO816" s="17">
        <v>3.7885905251239603E-2</v>
      </c>
      <c r="BP816" s="17">
        <v>1.1348169936612701E-2</v>
      </c>
      <c r="BQ816" s="17">
        <v>1.7264873088055799E-2</v>
      </c>
      <c r="BR816" s="17"/>
      <c r="BS816" s="17">
        <v>4.32513349565904E-2</v>
      </c>
      <c r="BT816" s="17"/>
      <c r="BU816" s="17">
        <v>6.7442644555847794E-2</v>
      </c>
      <c r="BV816" s="17">
        <v>2.7181179659551E-2</v>
      </c>
      <c r="BW816" s="17">
        <v>3.3721277258113899E-2</v>
      </c>
      <c r="BX816" s="17">
        <v>1.89180624267417E-2</v>
      </c>
      <c r="BY816" s="17">
        <v>0.18499871510482699</v>
      </c>
      <c r="BZ816" s="17"/>
      <c r="CA816" s="17">
        <v>3.6151090043728303E-2</v>
      </c>
      <c r="CB816" s="17"/>
      <c r="CC816" s="17">
        <v>4.1751592047047398E-2</v>
      </c>
      <c r="CD816" s="17">
        <v>7.4887047489938602E-2</v>
      </c>
      <c r="CE816" s="17"/>
      <c r="CF816" s="17">
        <v>5.5325684596384997E-2</v>
      </c>
      <c r="CG816" s="17"/>
      <c r="CH816" s="17">
        <v>3.83138113689541E-2</v>
      </c>
      <c r="CI816" s="17">
        <v>2.9846656141873599E-2</v>
      </c>
    </row>
    <row r="817" spans="2:87" x14ac:dyDescent="0.35">
      <c r="B817" t="s">
        <v>161</v>
      </c>
      <c r="C817" s="17">
        <v>5.6687746327311897E-2</v>
      </c>
      <c r="D817" s="17">
        <v>5.1548911034377101E-2</v>
      </c>
      <c r="E817" s="17">
        <v>5.8439520073259199E-2</v>
      </c>
      <c r="F817" s="17"/>
      <c r="G817" s="17">
        <v>2.9157397074638099E-2</v>
      </c>
      <c r="H817" s="17">
        <v>2.7891739904588798E-2</v>
      </c>
      <c r="I817" s="17">
        <v>6.2713866099942395E-2</v>
      </c>
      <c r="J817" s="17">
        <v>4.52057334051129E-2</v>
      </c>
      <c r="K817" s="17">
        <v>7.7790195672414894E-2</v>
      </c>
      <c r="L817" s="17">
        <v>8.60843241279865E-2</v>
      </c>
      <c r="M817" s="17"/>
      <c r="N817" s="17">
        <v>3.9977878270611403E-2</v>
      </c>
      <c r="O817" s="17">
        <v>4.2420103839141902E-2</v>
      </c>
      <c r="P817" s="17">
        <v>4.7304684193250797E-2</v>
      </c>
      <c r="Q817" s="17">
        <v>9.6525545102456006E-2</v>
      </c>
      <c r="R817" s="17"/>
      <c r="S817" s="17">
        <v>3.32951893577563E-2</v>
      </c>
      <c r="T817" s="17">
        <v>6.4791907125161502E-2</v>
      </c>
      <c r="U817" s="17">
        <v>0.106253475681006</v>
      </c>
      <c r="V817" s="17">
        <v>6.8343023547406803E-2</v>
      </c>
      <c r="W817" s="17">
        <v>3.7218489675427902E-2</v>
      </c>
      <c r="X817" s="17">
        <v>4.6952990975449499E-2</v>
      </c>
      <c r="Y817" s="17">
        <v>8.2819534808453096E-2</v>
      </c>
      <c r="Z817" s="17">
        <v>4.2725885729476602E-2</v>
      </c>
      <c r="AA817" s="17">
        <v>4.45965316407997E-2</v>
      </c>
      <c r="AB817" s="17">
        <v>2.8420039570368E-2</v>
      </c>
      <c r="AC817" s="17">
        <v>5.8766288108397402E-2</v>
      </c>
      <c r="AD817" s="17">
        <v>0.11536617355183899</v>
      </c>
      <c r="AE817" s="17"/>
      <c r="AF817" s="17">
        <v>0.101357933822831</v>
      </c>
      <c r="AG817" s="17">
        <v>4.5555520822998602E-2</v>
      </c>
      <c r="AH817" s="17">
        <v>4.52215063198887E-2</v>
      </c>
      <c r="AI817" s="17">
        <v>4.3373946031559397E-2</v>
      </c>
      <c r="AJ817" s="17">
        <v>2.8076283013721899E-2</v>
      </c>
      <c r="AK817" s="17"/>
      <c r="AL817" s="17">
        <v>7.3086749343302698E-2</v>
      </c>
      <c r="AM817" s="17">
        <v>6.0098784860998698E-2</v>
      </c>
      <c r="AN817" s="17">
        <v>3.1376147096680899E-2</v>
      </c>
      <c r="AO817" s="17">
        <v>0</v>
      </c>
      <c r="AP817" s="17"/>
      <c r="AQ817" s="17">
        <v>7.4473932480833296E-2</v>
      </c>
      <c r="AR817" s="17">
        <v>2.9695386285095101E-2</v>
      </c>
      <c r="AS817" s="17"/>
      <c r="AT817" s="17">
        <v>4.4973474146654001E-2</v>
      </c>
      <c r="AU817" s="17">
        <v>8.3059843546567105E-2</v>
      </c>
      <c r="AV817" s="17"/>
      <c r="AW817" s="17">
        <v>6.4520278566717895E-2</v>
      </c>
      <c r="AX817" s="17">
        <v>4.73091283347747E-2</v>
      </c>
      <c r="AY817" s="17">
        <v>5.0442015013647201E-2</v>
      </c>
      <c r="AZ817" s="17"/>
      <c r="BA817" s="17">
        <v>3.9367361703435397E-2</v>
      </c>
      <c r="BB817" s="17">
        <v>5.1054645505748501E-2</v>
      </c>
      <c r="BC817" s="17">
        <v>6.7150369145649605E-2</v>
      </c>
      <c r="BD817" s="17">
        <v>8.3864289472649595E-2</v>
      </c>
      <c r="BE817" s="17">
        <v>5.5705958857191602E-2</v>
      </c>
      <c r="BF817" s="17"/>
      <c r="BG817" s="17">
        <v>6.4308422956993197E-2</v>
      </c>
      <c r="BH817" s="17">
        <v>5.1102504516177497E-2</v>
      </c>
      <c r="BI817" s="17"/>
      <c r="BJ817" s="17">
        <v>5.2352084145897301E-2</v>
      </c>
      <c r="BK817" s="17">
        <v>7.0132778318142394E-2</v>
      </c>
      <c r="BL817" s="17"/>
      <c r="BM817" s="17">
        <v>0.105966936703801</v>
      </c>
      <c r="BN817" s="17">
        <v>7.5723950094988501E-2</v>
      </c>
      <c r="BO817" s="17">
        <v>1.5487610486054199E-2</v>
      </c>
      <c r="BP817" s="17">
        <v>6.7740885692195496E-2</v>
      </c>
      <c r="BQ817" s="17">
        <v>3.7771305629063098E-2</v>
      </c>
      <c r="BR817" s="17"/>
      <c r="BS817" s="17">
        <v>2.62609832378577E-2</v>
      </c>
      <c r="BT817" s="17"/>
      <c r="BU817" s="17">
        <v>6.9844191726374294E-2</v>
      </c>
      <c r="BV817" s="17">
        <v>1.85282541382812E-2</v>
      </c>
      <c r="BW817" s="17">
        <v>2.5105443459602701E-2</v>
      </c>
      <c r="BX817" s="17">
        <v>3.01974253458577E-2</v>
      </c>
      <c r="BY817" s="17">
        <v>0.20335252706349699</v>
      </c>
      <c r="BZ817" s="17"/>
      <c r="CA817" s="17">
        <v>1.15725985605172E-2</v>
      </c>
      <c r="CB817" s="17"/>
      <c r="CC817" s="17">
        <v>4.3252350137624102E-2</v>
      </c>
      <c r="CD817" s="17">
        <v>6.1843015833666901E-2</v>
      </c>
      <c r="CE817" s="17"/>
      <c r="CF817" s="17">
        <v>5.19152981881634E-2</v>
      </c>
      <c r="CG817" s="17"/>
      <c r="CH817" s="17">
        <v>6.3453781348496302E-2</v>
      </c>
      <c r="CI817" s="17">
        <v>1.6491633614603599E-2</v>
      </c>
    </row>
    <row r="818" spans="2:87" x14ac:dyDescent="0.35">
      <c r="B818" t="s">
        <v>280</v>
      </c>
      <c r="C818" s="17">
        <v>0.71944242755017496</v>
      </c>
      <c r="D818" s="17">
        <v>0.70426609742608204</v>
      </c>
      <c r="E818" s="17">
        <v>0.73710249014697105</v>
      </c>
      <c r="F818" s="17"/>
      <c r="G818" s="17">
        <v>0.702600644228904</v>
      </c>
      <c r="H818" s="17">
        <v>0.79178479023711101</v>
      </c>
      <c r="I818" s="17">
        <v>0.77575253485020002</v>
      </c>
      <c r="J818" s="17">
        <v>0.75886852875281197</v>
      </c>
      <c r="K818" s="17">
        <v>0.70473567229289302</v>
      </c>
      <c r="L818" s="17">
        <v>0.60842632550612197</v>
      </c>
      <c r="M818" s="17"/>
      <c r="N818" s="17">
        <v>0.74660881904664</v>
      </c>
      <c r="O818" s="17">
        <v>0.71456789480148097</v>
      </c>
      <c r="P818" s="17">
        <v>0.721827154966728</v>
      </c>
      <c r="Q818" s="17">
        <v>0.689579570381326</v>
      </c>
      <c r="R818" s="17"/>
      <c r="S818" s="17">
        <v>0.72973671301605803</v>
      </c>
      <c r="T818" s="17">
        <v>0.69479453607498598</v>
      </c>
      <c r="U818" s="17">
        <v>0.644557372422915</v>
      </c>
      <c r="V818" s="17">
        <v>0.75164922171413096</v>
      </c>
      <c r="W818" s="17">
        <v>0.69466691986509699</v>
      </c>
      <c r="X818" s="17">
        <v>0.73784490366701605</v>
      </c>
      <c r="Y818" s="17">
        <v>0.65282894561699301</v>
      </c>
      <c r="Z818" s="17">
        <v>0.83925529568661505</v>
      </c>
      <c r="AA818" s="17">
        <v>0.785385319012603</v>
      </c>
      <c r="AB818" s="17">
        <v>0.72590716580261605</v>
      </c>
      <c r="AC818" s="17">
        <v>0.68728715546838204</v>
      </c>
      <c r="AD818" s="17">
        <v>0.67026929408185298</v>
      </c>
      <c r="AE818" s="17"/>
      <c r="AF818" s="17">
        <v>0.66730779521793704</v>
      </c>
      <c r="AG818" s="17">
        <v>0.69037591611071703</v>
      </c>
      <c r="AH818" s="17">
        <v>0.74053259221229795</v>
      </c>
      <c r="AI818" s="17">
        <v>0.81708771942079395</v>
      </c>
      <c r="AJ818" s="17">
        <v>0.77171269066653803</v>
      </c>
      <c r="AK818" s="17"/>
      <c r="AL818" s="17">
        <v>0.68481428918753995</v>
      </c>
      <c r="AM818" s="17">
        <v>0.71259765036428802</v>
      </c>
      <c r="AN818" s="17">
        <v>0.78248191340283701</v>
      </c>
      <c r="AO818" s="17">
        <v>0.81323388840462696</v>
      </c>
      <c r="AP818" s="17"/>
      <c r="AQ818" s="17">
        <v>0.68839026679327997</v>
      </c>
      <c r="AR818" s="17">
        <v>0.76656726342022796</v>
      </c>
      <c r="AS818" s="17"/>
      <c r="AT818" s="17">
        <v>0.75328934957680405</v>
      </c>
      <c r="AU818" s="17">
        <v>0.63616395765168199</v>
      </c>
      <c r="AV818" s="17"/>
      <c r="AW818" s="17">
        <v>0.68204132564444497</v>
      </c>
      <c r="AX818" s="17">
        <v>0.730512291685395</v>
      </c>
      <c r="AY818" s="17">
        <v>0.74321469603347501</v>
      </c>
      <c r="AZ818" s="17"/>
      <c r="BA818" s="17">
        <v>0.77989421838555595</v>
      </c>
      <c r="BB818" s="17">
        <v>0.72755788276905298</v>
      </c>
      <c r="BC818" s="17">
        <v>0.66614456850312098</v>
      </c>
      <c r="BD818" s="17">
        <v>0.73887440083198996</v>
      </c>
      <c r="BE818" s="17">
        <v>0.65499632357780702</v>
      </c>
      <c r="BF818" s="17"/>
      <c r="BG818" s="17">
        <v>0.70816238765629902</v>
      </c>
      <c r="BH818" s="17">
        <v>0.72770963970311597</v>
      </c>
      <c r="BI818" s="17"/>
      <c r="BJ818" s="17">
        <v>0.73487945371875796</v>
      </c>
      <c r="BK818" s="17">
        <v>0.65769778278199897</v>
      </c>
      <c r="BL818" s="17"/>
      <c r="BM818" s="17">
        <v>0.71626682812064202</v>
      </c>
      <c r="BN818" s="17">
        <v>0.65102991444168301</v>
      </c>
      <c r="BO818" s="17">
        <v>0.767371075696479</v>
      </c>
      <c r="BP818" s="17">
        <v>0.72884939112161995</v>
      </c>
      <c r="BQ818" s="17">
        <v>0.78481231835675103</v>
      </c>
      <c r="BR818" s="17"/>
      <c r="BS818" s="17">
        <v>0.78063306057494697</v>
      </c>
      <c r="BT818" s="17"/>
      <c r="BU818" s="17">
        <v>0.68716391203885097</v>
      </c>
      <c r="BV818" s="17">
        <v>0.769574440234433</v>
      </c>
      <c r="BW818" s="17">
        <v>0.73888956905139702</v>
      </c>
      <c r="BX818" s="17">
        <v>0.77590302390488597</v>
      </c>
      <c r="BY818" s="17">
        <v>0.46168693569270303</v>
      </c>
      <c r="BZ818" s="17"/>
      <c r="CA818" s="17">
        <v>0.81016542911077005</v>
      </c>
      <c r="CB818" s="17"/>
      <c r="CC818" s="17">
        <v>0.75422752845839103</v>
      </c>
      <c r="CD818" s="17">
        <v>0.60800792350314503</v>
      </c>
      <c r="CE818" s="17"/>
      <c r="CF818" s="17">
        <v>0.69417502495489902</v>
      </c>
      <c r="CG818" s="17"/>
      <c r="CH818" s="17">
        <v>0.74980916765477501</v>
      </c>
      <c r="CI818" s="17">
        <v>0.77029232684893301</v>
      </c>
    </row>
    <row r="819" spans="2:87" x14ac:dyDescent="0.35"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  <c r="AX819" s="17"/>
      <c r="AY819" s="17"/>
      <c r="AZ819" s="17"/>
      <c r="BA819" s="17"/>
      <c r="BB819" s="17"/>
      <c r="BC819" s="17"/>
      <c r="BD819" s="17"/>
      <c r="BE819" s="17"/>
      <c r="BF819" s="17"/>
      <c r="BG819" s="17"/>
      <c r="BH819" s="17"/>
      <c r="BI819" s="17"/>
      <c r="BJ819" s="17"/>
      <c r="BK819" s="17"/>
      <c r="BL819" s="17"/>
      <c r="BM819" s="17"/>
      <c r="BN819" s="17"/>
      <c r="BO819" s="17"/>
      <c r="BP819" s="17"/>
      <c r="BQ819" s="17"/>
      <c r="BR819" s="17"/>
      <c r="BS819" s="17"/>
      <c r="BT819" s="17"/>
      <c r="BU819" s="17"/>
      <c r="BV819" s="17"/>
      <c r="BW819" s="17"/>
      <c r="BX819" s="17"/>
      <c r="BY819" s="17"/>
      <c r="BZ819" s="17"/>
      <c r="CA819" s="17"/>
      <c r="CB819" s="17"/>
      <c r="CC819" s="17"/>
      <c r="CD819" s="17"/>
      <c r="CE819" s="17"/>
      <c r="CF819" s="17"/>
      <c r="CG819" s="17"/>
      <c r="CH819" s="17"/>
      <c r="CI819" s="17"/>
    </row>
    <row r="820" spans="2:87" x14ac:dyDescent="0.35"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  <c r="BA820" s="17"/>
      <c r="BB820" s="17"/>
      <c r="BC820" s="17"/>
      <c r="BD820" s="17"/>
      <c r="BE820" s="17"/>
      <c r="BF820" s="17"/>
      <c r="BG820" s="17"/>
      <c r="BH820" s="17"/>
      <c r="BI820" s="17"/>
      <c r="BJ820" s="17"/>
      <c r="BK820" s="17"/>
      <c r="BL820" s="17"/>
      <c r="BM820" s="17"/>
      <c r="BN820" s="17"/>
      <c r="BO820" s="17"/>
      <c r="BP820" s="17"/>
      <c r="BQ820" s="17"/>
      <c r="BR820" s="17"/>
      <c r="BS820" s="17"/>
      <c r="BT820" s="17"/>
      <c r="BU820" s="17"/>
      <c r="BV820" s="17"/>
      <c r="BW820" s="17"/>
      <c r="BX820" s="17"/>
      <c r="BY820" s="17"/>
      <c r="BZ820" s="17"/>
      <c r="CA820" s="17"/>
      <c r="CB820" s="17"/>
      <c r="CC820" s="17"/>
      <c r="CD820" s="17"/>
      <c r="CE820" s="17"/>
      <c r="CF820" s="17"/>
      <c r="CG820" s="17"/>
      <c r="CH820" s="17"/>
      <c r="CI820" s="17"/>
    </row>
    <row r="821" spans="2:87" x14ac:dyDescent="0.35">
      <c r="B821" s="6" t="s">
        <v>286</v>
      </c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  <c r="AX821" s="17"/>
      <c r="AY821" s="17"/>
      <c r="AZ821" s="17"/>
      <c r="BA821" s="17"/>
      <c r="BB821" s="17"/>
      <c r="BC821" s="17"/>
      <c r="BD821" s="17"/>
      <c r="BE821" s="17"/>
      <c r="BF821" s="17"/>
      <c r="BG821" s="17"/>
      <c r="BH821" s="17"/>
      <c r="BI821" s="17"/>
      <c r="BJ821" s="17"/>
      <c r="BK821" s="17"/>
      <c r="BL821" s="17"/>
      <c r="BM821" s="17"/>
      <c r="BN821" s="17"/>
      <c r="BO821" s="17"/>
      <c r="BP821" s="17"/>
      <c r="BQ821" s="17"/>
      <c r="BR821" s="17"/>
      <c r="BS821" s="17"/>
      <c r="BT821" s="17"/>
      <c r="BU821" s="17"/>
      <c r="BV821" s="17"/>
      <c r="BW821" s="17"/>
      <c r="BX821" s="17"/>
      <c r="BY821" s="17"/>
      <c r="BZ821" s="17"/>
      <c r="CA821" s="17"/>
      <c r="CB821" s="17"/>
      <c r="CC821" s="17"/>
      <c r="CD821" s="17"/>
      <c r="CE821" s="17"/>
      <c r="CF821" s="17"/>
      <c r="CG821" s="17"/>
      <c r="CH821" s="17"/>
      <c r="CI821" s="17"/>
    </row>
    <row r="822" spans="2:87" x14ac:dyDescent="0.35">
      <c r="B822" s="24" t="s">
        <v>163</v>
      </c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  <c r="AX822" s="17"/>
      <c r="AY822" s="17"/>
      <c r="AZ822" s="17"/>
      <c r="BA822" s="17"/>
      <c r="BB822" s="17"/>
      <c r="BC822" s="17"/>
      <c r="BD822" s="17"/>
      <c r="BE822" s="17"/>
      <c r="BF822" s="17"/>
      <c r="BG822" s="17"/>
      <c r="BH822" s="17"/>
      <c r="BI822" s="17"/>
      <c r="BJ822" s="17"/>
      <c r="BK822" s="17"/>
      <c r="BL822" s="17"/>
      <c r="BM822" s="17"/>
      <c r="BN822" s="17"/>
      <c r="BO822" s="17"/>
      <c r="BP822" s="17"/>
      <c r="BQ822" s="17"/>
      <c r="BR822" s="17"/>
      <c r="BS822" s="17"/>
      <c r="BT822" s="17"/>
      <c r="BU822" s="17"/>
      <c r="BV822" s="17"/>
      <c r="BW822" s="17"/>
      <c r="BX822" s="17"/>
      <c r="BY822" s="17"/>
      <c r="BZ822" s="17"/>
      <c r="CA822" s="17"/>
      <c r="CB822" s="17"/>
      <c r="CC822" s="17"/>
      <c r="CD822" s="17"/>
      <c r="CE822" s="17"/>
      <c r="CF822" s="17"/>
      <c r="CG822" s="17"/>
      <c r="CH822" s="17"/>
      <c r="CI822" s="17"/>
    </row>
    <row r="823" spans="2:87" x14ac:dyDescent="0.35">
      <c r="B823" t="s">
        <v>276</v>
      </c>
      <c r="C823" s="17">
        <v>0.29021330672809498</v>
      </c>
      <c r="D823" s="17">
        <v>0.276815428455499</v>
      </c>
      <c r="E823" s="17">
        <v>0.305550304967035</v>
      </c>
      <c r="F823" s="17"/>
      <c r="G823" s="17">
        <v>0.290616899201942</v>
      </c>
      <c r="H823" s="17">
        <v>0.24318169897314701</v>
      </c>
      <c r="I823" s="17">
        <v>0.17985454212088101</v>
      </c>
      <c r="J823" s="17">
        <v>0.18176248200894199</v>
      </c>
      <c r="K823" s="17">
        <v>0.32568549958280602</v>
      </c>
      <c r="L823" s="17">
        <v>0.46941348285840601</v>
      </c>
      <c r="M823" s="17"/>
      <c r="N823" s="17">
        <v>0.29954412490591897</v>
      </c>
      <c r="O823" s="17">
        <v>0.24115833161689601</v>
      </c>
      <c r="P823" s="17">
        <v>0.31519488120516698</v>
      </c>
      <c r="Q823" s="17">
        <v>0.31335726223456001</v>
      </c>
      <c r="R823" s="17"/>
      <c r="S823" s="17">
        <v>0.32152332763647301</v>
      </c>
      <c r="T823" s="17">
        <v>0.25449614497995998</v>
      </c>
      <c r="U823" s="17">
        <v>0.22730222589927301</v>
      </c>
      <c r="V823" s="17">
        <v>0.28677153035906999</v>
      </c>
      <c r="W823" s="17">
        <v>0.30350295325420801</v>
      </c>
      <c r="X823" s="17">
        <v>0.25592134164935898</v>
      </c>
      <c r="Y823" s="17">
        <v>0.248944466722368</v>
      </c>
      <c r="Z823" s="17">
        <v>0.25780446002938001</v>
      </c>
      <c r="AA823" s="17">
        <v>0.346530623863744</v>
      </c>
      <c r="AB823" s="17">
        <v>0.30246302128832597</v>
      </c>
      <c r="AC823" s="17">
        <v>0.41007338219890899</v>
      </c>
      <c r="AD823" s="17">
        <v>0.28086398237828603</v>
      </c>
      <c r="AE823" s="17"/>
      <c r="AF823" s="17">
        <v>0.34739478930902901</v>
      </c>
      <c r="AG823" s="17">
        <v>0.28067509747313402</v>
      </c>
      <c r="AH823" s="17">
        <v>0.26501970737833302</v>
      </c>
      <c r="AI823" s="17">
        <v>0.27437421422973801</v>
      </c>
      <c r="AJ823" s="17">
        <v>0.26620558059869098</v>
      </c>
      <c r="AK823" s="17"/>
      <c r="AL823" s="17">
        <v>0.28848681221595401</v>
      </c>
      <c r="AM823" s="17">
        <v>0.28417757840871899</v>
      </c>
      <c r="AN823" s="17">
        <v>0.31856732401812898</v>
      </c>
      <c r="AO823" s="17">
        <v>0.26703547544858602</v>
      </c>
      <c r="AP823" s="17"/>
      <c r="AQ823" s="17">
        <v>0.31644803390411902</v>
      </c>
      <c r="AR823" s="17">
        <v>0.25039941996045001</v>
      </c>
      <c r="AS823" s="17"/>
      <c r="AT823" s="17">
        <v>0.25001639764826999</v>
      </c>
      <c r="AU823" s="17">
        <v>0.45726342877495901</v>
      </c>
      <c r="AV823" s="17"/>
      <c r="AW823" s="17">
        <v>0.38649955579851403</v>
      </c>
      <c r="AX823" s="17">
        <v>0.19440420008419701</v>
      </c>
      <c r="AY823" s="17">
        <v>0.25336663359487299</v>
      </c>
      <c r="AZ823" s="17"/>
      <c r="BA823" s="17">
        <v>0.29349447354480801</v>
      </c>
      <c r="BB823" s="17">
        <v>0.27791055082506799</v>
      </c>
      <c r="BC823" s="17">
        <v>0.27014252129678701</v>
      </c>
      <c r="BD823" s="17">
        <v>0.318873494380288</v>
      </c>
      <c r="BE823" s="17">
        <v>0.412268689310546</v>
      </c>
      <c r="BF823" s="17"/>
      <c r="BG823" s="17">
        <v>0.23748437370747</v>
      </c>
      <c r="BH823" s="17">
        <v>0.32885867323220003</v>
      </c>
      <c r="BI823" s="17"/>
      <c r="BJ823" s="17">
        <v>0.24907590729075099</v>
      </c>
      <c r="BK823" s="17">
        <v>0.446315609648818</v>
      </c>
      <c r="BL823" s="17"/>
      <c r="BM823" s="17">
        <v>0.29886589642648598</v>
      </c>
      <c r="BN823" s="17">
        <v>0.33275657530861102</v>
      </c>
      <c r="BO823" s="17">
        <v>0.25292675127421999</v>
      </c>
      <c r="BP823" s="17">
        <v>0.181754499028706</v>
      </c>
      <c r="BQ823" s="17">
        <v>0.48102097639625802</v>
      </c>
      <c r="BR823" s="17"/>
      <c r="BS823" s="17">
        <v>0.42679543811230802</v>
      </c>
      <c r="BT823" s="17"/>
      <c r="BU823" s="17">
        <v>0.35479580759211998</v>
      </c>
      <c r="BV823" s="17">
        <v>0.23786672971779901</v>
      </c>
      <c r="BW823" s="17">
        <v>0.183280847968745</v>
      </c>
      <c r="BX823" s="17">
        <v>0.43686797035217301</v>
      </c>
      <c r="BY823" s="17">
        <v>0.20678322257473</v>
      </c>
      <c r="BZ823" s="17"/>
      <c r="CA823" s="17">
        <v>0.40137654893934599</v>
      </c>
      <c r="CB823" s="17"/>
      <c r="CC823" s="17">
        <v>0.32202713228668201</v>
      </c>
      <c r="CD823" s="17">
        <v>0.178397721370707</v>
      </c>
      <c r="CE823" s="17"/>
      <c r="CF823" s="17">
        <v>0.31899878807555798</v>
      </c>
      <c r="CG823" s="17"/>
      <c r="CH823" s="17">
        <v>0.32192689449824702</v>
      </c>
      <c r="CI823" s="17">
        <v>0.28100989939642901</v>
      </c>
    </row>
    <row r="824" spans="2:87" x14ac:dyDescent="0.35">
      <c r="B824" t="s">
        <v>277</v>
      </c>
      <c r="C824" s="17">
        <v>0.39502322049393201</v>
      </c>
      <c r="D824" s="17">
        <v>0.39058511548685898</v>
      </c>
      <c r="E824" s="17">
        <v>0.39985932472729502</v>
      </c>
      <c r="F824" s="17"/>
      <c r="G824" s="17">
        <v>0.20799272663364199</v>
      </c>
      <c r="H824" s="17">
        <v>0.43315564653613198</v>
      </c>
      <c r="I824" s="17">
        <v>0.43966866416567602</v>
      </c>
      <c r="J824" s="17">
        <v>0.46545217613935502</v>
      </c>
      <c r="K824" s="17">
        <v>0.39229958913094098</v>
      </c>
      <c r="L824" s="17">
        <v>0.38441996574521797</v>
      </c>
      <c r="M824" s="17"/>
      <c r="N824" s="17">
        <v>0.372919978278833</v>
      </c>
      <c r="O824" s="17">
        <v>0.43595296965621499</v>
      </c>
      <c r="P824" s="17">
        <v>0.42441238139077397</v>
      </c>
      <c r="Q824" s="17">
        <v>0.34834826669530899</v>
      </c>
      <c r="R824" s="17"/>
      <c r="S824" s="17">
        <v>0.40179206707097498</v>
      </c>
      <c r="T824" s="17">
        <v>0.38829918304081501</v>
      </c>
      <c r="U824" s="17">
        <v>0.44883809733354502</v>
      </c>
      <c r="V824" s="17">
        <v>0.34780803308857999</v>
      </c>
      <c r="W824" s="17">
        <v>0.401857157732743</v>
      </c>
      <c r="X824" s="17">
        <v>0.38500797202363601</v>
      </c>
      <c r="Y824" s="17">
        <v>0.496183244252348</v>
      </c>
      <c r="Z824" s="17">
        <v>0.37873078668217203</v>
      </c>
      <c r="AA824" s="17">
        <v>0.36276248359368402</v>
      </c>
      <c r="AB824" s="17">
        <v>0.39133022552229901</v>
      </c>
      <c r="AC824" s="17">
        <v>0.328557933337014</v>
      </c>
      <c r="AD824" s="17">
        <v>0.39487679423244698</v>
      </c>
      <c r="AE824" s="17"/>
      <c r="AF824" s="17">
        <v>0.35973098470752302</v>
      </c>
      <c r="AG824" s="17">
        <v>0.41167552061813401</v>
      </c>
      <c r="AH824" s="17">
        <v>0.41953304047872098</v>
      </c>
      <c r="AI824" s="17">
        <v>0.43200246215486399</v>
      </c>
      <c r="AJ824" s="17">
        <v>0.35553469454140901</v>
      </c>
      <c r="AK824" s="17"/>
      <c r="AL824" s="17">
        <v>0.38999725534345803</v>
      </c>
      <c r="AM824" s="17">
        <v>0.41794262793769099</v>
      </c>
      <c r="AN824" s="17">
        <v>0.35211232165492601</v>
      </c>
      <c r="AO824" s="17">
        <v>0.39242884461266703</v>
      </c>
      <c r="AP824" s="17"/>
      <c r="AQ824" s="17">
        <v>0.381807880795001</v>
      </c>
      <c r="AR824" s="17">
        <v>0.41507885266570599</v>
      </c>
      <c r="AS824" s="17"/>
      <c r="AT824" s="17">
        <v>0.41307598876873403</v>
      </c>
      <c r="AU824" s="17">
        <v>0.36887882813381301</v>
      </c>
      <c r="AV824" s="17"/>
      <c r="AW824" s="17">
        <v>0.39211368310170203</v>
      </c>
      <c r="AX824" s="17">
        <v>0.39847320666441799</v>
      </c>
      <c r="AY824" s="17">
        <v>0.39627095090137598</v>
      </c>
      <c r="AZ824" s="17"/>
      <c r="BA824" s="17">
        <v>0.40655307740791402</v>
      </c>
      <c r="BB824" s="17">
        <v>0.40133976446563102</v>
      </c>
      <c r="BC824" s="17">
        <v>0.40556301756417601</v>
      </c>
      <c r="BD824" s="17">
        <v>0.35881879979228198</v>
      </c>
      <c r="BE824" s="17">
        <v>0.30605082814879903</v>
      </c>
      <c r="BF824" s="17"/>
      <c r="BG824" s="17">
        <v>0.39169742497181997</v>
      </c>
      <c r="BH824" s="17">
        <v>0.39746071694051199</v>
      </c>
      <c r="BI824" s="17"/>
      <c r="BJ824" s="17">
        <v>0.40382930461678301</v>
      </c>
      <c r="BK824" s="17">
        <v>0.36128188476499001</v>
      </c>
      <c r="BL824" s="17"/>
      <c r="BM824" s="17">
        <v>0.37809263266978299</v>
      </c>
      <c r="BN824" s="17">
        <v>0.39279259890387402</v>
      </c>
      <c r="BO824" s="17">
        <v>0.41687111423484602</v>
      </c>
      <c r="BP824" s="17">
        <v>0.445605879778389</v>
      </c>
      <c r="BQ824" s="17">
        <v>0.33208789842441599</v>
      </c>
      <c r="BR824" s="17"/>
      <c r="BS824" s="17">
        <v>0.39841543472664198</v>
      </c>
      <c r="BT824" s="17"/>
      <c r="BU824" s="17">
        <v>0.38938582053159199</v>
      </c>
      <c r="BV824" s="17">
        <v>0.45511798019516903</v>
      </c>
      <c r="BW824" s="17">
        <v>0.45012406914806002</v>
      </c>
      <c r="BX824" s="17">
        <v>0.37328172860543202</v>
      </c>
      <c r="BY824" s="17">
        <v>0.26049811577106302</v>
      </c>
      <c r="BZ824" s="17"/>
      <c r="CA824" s="17">
        <v>0.37427179016199602</v>
      </c>
      <c r="CB824" s="17"/>
      <c r="CC824" s="17">
        <v>0.41618415499359701</v>
      </c>
      <c r="CD824" s="17">
        <v>0.33672928214520897</v>
      </c>
      <c r="CE824" s="17"/>
      <c r="CF824" s="17">
        <v>0.4311272779807</v>
      </c>
      <c r="CG824" s="17"/>
      <c r="CH824" s="17">
        <v>0.38880332750236501</v>
      </c>
      <c r="CI824" s="17">
        <v>0.37993119741942999</v>
      </c>
    </row>
    <row r="825" spans="2:87" x14ac:dyDescent="0.35">
      <c r="B825" t="s">
        <v>278</v>
      </c>
      <c r="C825" s="17">
        <v>0.18666970866168001</v>
      </c>
      <c r="D825" s="17">
        <v>0.20399753186178801</v>
      </c>
      <c r="E825" s="17">
        <v>0.17008760150521601</v>
      </c>
      <c r="F825" s="17"/>
      <c r="G825" s="17">
        <v>0.29315374033291602</v>
      </c>
      <c r="H825" s="17">
        <v>0.21556952698843801</v>
      </c>
      <c r="I825" s="17">
        <v>0.213269599236239</v>
      </c>
      <c r="J825" s="17">
        <v>0.219682236582879</v>
      </c>
      <c r="K825" s="17">
        <v>0.16887739723137801</v>
      </c>
      <c r="L825" s="17">
        <v>7.0348590706969902E-2</v>
      </c>
      <c r="M825" s="17"/>
      <c r="N825" s="17">
        <v>0.20575051359211899</v>
      </c>
      <c r="O825" s="17">
        <v>0.19924199586275301</v>
      </c>
      <c r="P825" s="17">
        <v>0.14565736554012099</v>
      </c>
      <c r="Q825" s="17">
        <v>0.19023703842430101</v>
      </c>
      <c r="R825" s="17"/>
      <c r="S825" s="17">
        <v>0.18107291119308</v>
      </c>
      <c r="T825" s="17">
        <v>0.234744271699658</v>
      </c>
      <c r="U825" s="17">
        <v>0.144175174420765</v>
      </c>
      <c r="V825" s="17">
        <v>0.21467743928060801</v>
      </c>
      <c r="W825" s="17">
        <v>0.11083220684752799</v>
      </c>
      <c r="X825" s="17">
        <v>0.26786893652821703</v>
      </c>
      <c r="Y825" s="17">
        <v>0.12551753257701201</v>
      </c>
      <c r="Z825" s="17">
        <v>0.24527442527137</v>
      </c>
      <c r="AA825" s="17">
        <v>0.197069802525773</v>
      </c>
      <c r="AB825" s="17">
        <v>0.187747891083272</v>
      </c>
      <c r="AC825" s="17">
        <v>0.120320090648075</v>
      </c>
      <c r="AD825" s="17">
        <v>9.02345063326008E-2</v>
      </c>
      <c r="AE825" s="17"/>
      <c r="AF825" s="17">
        <v>0.148621899180745</v>
      </c>
      <c r="AG825" s="17">
        <v>0.189794632284742</v>
      </c>
      <c r="AH825" s="17">
        <v>0.18426790196186901</v>
      </c>
      <c r="AI825" s="17">
        <v>0.164533165867048</v>
      </c>
      <c r="AJ825" s="17">
        <v>0.27395939501106298</v>
      </c>
      <c r="AK825" s="17"/>
      <c r="AL825" s="17">
        <v>0.18294227094391299</v>
      </c>
      <c r="AM825" s="17">
        <v>0.175798549589505</v>
      </c>
      <c r="AN825" s="17">
        <v>0.19224249050655501</v>
      </c>
      <c r="AO825" s="17">
        <v>0.26124322021997198</v>
      </c>
      <c r="AP825" s="17"/>
      <c r="AQ825" s="17">
        <v>0.18048644965115601</v>
      </c>
      <c r="AR825" s="17">
        <v>0.196053437810005</v>
      </c>
      <c r="AS825" s="17"/>
      <c r="AT825" s="17">
        <v>0.20224167357327399</v>
      </c>
      <c r="AU825" s="17">
        <v>8.4428179204078593E-2</v>
      </c>
      <c r="AV825" s="17"/>
      <c r="AW825" s="17">
        <v>0.142969790721659</v>
      </c>
      <c r="AX825" s="17">
        <v>0.25448689642554401</v>
      </c>
      <c r="AY825" s="17">
        <v>0.194323639852616</v>
      </c>
      <c r="AZ825" s="17"/>
      <c r="BA825" s="17">
        <v>0.16537171892800101</v>
      </c>
      <c r="BB825" s="17">
        <v>0.19502632817498</v>
      </c>
      <c r="BC825" s="17">
        <v>0.20062822072584899</v>
      </c>
      <c r="BD825" s="17">
        <v>0.16724148193681601</v>
      </c>
      <c r="BE825" s="17">
        <v>0.20316780604659501</v>
      </c>
      <c r="BF825" s="17"/>
      <c r="BG825" s="17">
        <v>0.204859223031958</v>
      </c>
      <c r="BH825" s="17">
        <v>0.17333849922688699</v>
      </c>
      <c r="BI825" s="17"/>
      <c r="BJ825" s="17">
        <v>0.21047294286188201</v>
      </c>
      <c r="BK825" s="17">
        <v>9.8963104552125106E-2</v>
      </c>
      <c r="BL825" s="17"/>
      <c r="BM825" s="17">
        <v>0.13912290578617101</v>
      </c>
      <c r="BN825" s="17">
        <v>0.16052177658955299</v>
      </c>
      <c r="BO825" s="17">
        <v>0.23842192414959501</v>
      </c>
      <c r="BP825" s="17">
        <v>0.17604408899444801</v>
      </c>
      <c r="BQ825" s="17">
        <v>0.100812456384129</v>
      </c>
      <c r="BR825" s="17"/>
      <c r="BS825" s="17">
        <v>0.13522051233503299</v>
      </c>
      <c r="BT825" s="17"/>
      <c r="BU825" s="17">
        <v>0.15776948227947299</v>
      </c>
      <c r="BV825" s="17">
        <v>0.21637175889806801</v>
      </c>
      <c r="BW825" s="17">
        <v>0.20941829961261399</v>
      </c>
      <c r="BX825" s="17">
        <v>0.1278632631627</v>
      </c>
      <c r="BY825" s="17">
        <v>0.149240669836958</v>
      </c>
      <c r="BZ825" s="17"/>
      <c r="CA825" s="17">
        <v>0.19012691426348999</v>
      </c>
      <c r="CB825" s="17"/>
      <c r="CC825" s="17">
        <v>0.163708184561071</v>
      </c>
      <c r="CD825" s="17">
        <v>0.28172529151883602</v>
      </c>
      <c r="CE825" s="17"/>
      <c r="CF825" s="17">
        <v>0.170270914910682</v>
      </c>
      <c r="CG825" s="17"/>
      <c r="CH825" s="17">
        <v>0.16601223480149399</v>
      </c>
      <c r="CI825" s="17">
        <v>0.22486909559541299</v>
      </c>
    </row>
    <row r="826" spans="2:87" x14ac:dyDescent="0.35">
      <c r="B826" t="s">
        <v>279</v>
      </c>
      <c r="C826" s="17">
        <v>6.1680055848366097E-2</v>
      </c>
      <c r="D826" s="17">
        <v>7.4869988841218801E-2</v>
      </c>
      <c r="E826" s="17">
        <v>4.8592229604209898E-2</v>
      </c>
      <c r="F826" s="17"/>
      <c r="G826" s="17">
        <v>0.118307403705771</v>
      </c>
      <c r="H826" s="17">
        <v>4.7468720413140798E-2</v>
      </c>
      <c r="I826" s="17">
        <v>7.6876682514762207E-2</v>
      </c>
      <c r="J826" s="17">
        <v>9.4397215038783996E-2</v>
      </c>
      <c r="K826" s="17">
        <v>3.7534832766618099E-2</v>
      </c>
      <c r="L826" s="17">
        <v>2.0571097593234399E-2</v>
      </c>
      <c r="M826" s="17"/>
      <c r="N826" s="17">
        <v>6.1307009549044403E-2</v>
      </c>
      <c r="O826" s="17">
        <v>8.1368507699408205E-2</v>
      </c>
      <c r="P826" s="17">
        <v>5.51729894420993E-2</v>
      </c>
      <c r="Q826" s="17">
        <v>4.5192053629622503E-2</v>
      </c>
      <c r="R826" s="17"/>
      <c r="S826" s="17">
        <v>4.9307283276081401E-2</v>
      </c>
      <c r="T826" s="17">
        <v>5.1837469110478103E-2</v>
      </c>
      <c r="U826" s="17">
        <v>6.8788891850728298E-2</v>
      </c>
      <c r="V826" s="17">
        <v>7.0595077433684997E-2</v>
      </c>
      <c r="W826" s="17">
        <v>0.108139174211014</v>
      </c>
      <c r="X826" s="17">
        <v>4.4843891567107497E-2</v>
      </c>
      <c r="Y826" s="17">
        <v>6.0334361132593002E-2</v>
      </c>
      <c r="Z826" s="17">
        <v>7.5464442287601394E-2</v>
      </c>
      <c r="AA826" s="17">
        <v>4.5371374295413699E-2</v>
      </c>
      <c r="AB826" s="17">
        <v>6.08871184031574E-2</v>
      </c>
      <c r="AC826" s="17">
        <v>5.7103289657996201E-2</v>
      </c>
      <c r="AD826" s="17">
        <v>0.118658543504827</v>
      </c>
      <c r="AE826" s="17"/>
      <c r="AF826" s="17">
        <v>4.8134626252501797E-2</v>
      </c>
      <c r="AG826" s="17">
        <v>5.83440060652324E-2</v>
      </c>
      <c r="AH826" s="17">
        <v>7.1319264152471196E-2</v>
      </c>
      <c r="AI826" s="17">
        <v>8.57162117167906E-2</v>
      </c>
      <c r="AJ826" s="17">
        <v>5.9989636158618201E-2</v>
      </c>
      <c r="AK826" s="17"/>
      <c r="AL826" s="17">
        <v>6.36078385872757E-2</v>
      </c>
      <c r="AM826" s="17">
        <v>5.34177040370271E-2</v>
      </c>
      <c r="AN826" s="17">
        <v>7.0129216115692505E-2</v>
      </c>
      <c r="AO826" s="17">
        <v>7.9292459718775493E-2</v>
      </c>
      <c r="AP826" s="17"/>
      <c r="AQ826" s="17">
        <v>5.0107638195714302E-2</v>
      </c>
      <c r="AR826" s="17">
        <v>7.9242385464343798E-2</v>
      </c>
      <c r="AS826" s="17"/>
      <c r="AT826" s="17">
        <v>7.1191926673306594E-2</v>
      </c>
      <c r="AU826" s="17">
        <v>2.4778411559639099E-2</v>
      </c>
      <c r="AV826" s="17"/>
      <c r="AW826" s="17">
        <v>2.2433726841052999E-2</v>
      </c>
      <c r="AX826" s="17">
        <v>8.3665674296950099E-2</v>
      </c>
      <c r="AY826" s="17">
        <v>9.0455063118958901E-2</v>
      </c>
      <c r="AZ826" s="17"/>
      <c r="BA826" s="17">
        <v>6.8208407496883297E-2</v>
      </c>
      <c r="BB826" s="17">
        <v>5.9886114371910097E-2</v>
      </c>
      <c r="BC826" s="17">
        <v>5.8073357947571E-2</v>
      </c>
      <c r="BD826" s="17">
        <v>7.1050660153351305E-2</v>
      </c>
      <c r="BE826" s="17">
        <v>4.0630445679343499E-2</v>
      </c>
      <c r="BF826" s="17"/>
      <c r="BG826" s="17">
        <v>8.3049950104653006E-2</v>
      </c>
      <c r="BH826" s="17">
        <v>4.6017926000884897E-2</v>
      </c>
      <c r="BI826" s="17"/>
      <c r="BJ826" s="17">
        <v>7.0502700299110599E-2</v>
      </c>
      <c r="BK826" s="17">
        <v>2.8993105468138099E-2</v>
      </c>
      <c r="BL826" s="17"/>
      <c r="BM826" s="17">
        <v>5.6401293771140101E-2</v>
      </c>
      <c r="BN826" s="17">
        <v>5.2863009672052499E-2</v>
      </c>
      <c r="BO826" s="17">
        <v>5.1840023903943599E-2</v>
      </c>
      <c r="BP826" s="17">
        <v>0.118737059009077</v>
      </c>
      <c r="BQ826" s="17">
        <v>4.8881125607204E-2</v>
      </c>
      <c r="BR826" s="17"/>
      <c r="BS826" s="17">
        <v>1.79201471348444E-2</v>
      </c>
      <c r="BT826" s="17"/>
      <c r="BU826" s="17">
        <v>6.38779338376914E-2</v>
      </c>
      <c r="BV826" s="17">
        <v>5.0203272834158201E-2</v>
      </c>
      <c r="BW826" s="17">
        <v>0.105473434070536</v>
      </c>
      <c r="BX826" s="17">
        <v>2.69265341757755E-2</v>
      </c>
      <c r="BY826" s="17">
        <v>0.18175569313175</v>
      </c>
      <c r="BZ826" s="17"/>
      <c r="CA826" s="17">
        <v>1.25777329943424E-2</v>
      </c>
      <c r="CB826" s="17"/>
      <c r="CC826" s="17">
        <v>4.7465553778370403E-2</v>
      </c>
      <c r="CD826" s="17">
        <v>0.123131215804307</v>
      </c>
      <c r="CE826" s="17"/>
      <c r="CF826" s="17">
        <v>3.6920115421548001E-2</v>
      </c>
      <c r="CG826" s="17"/>
      <c r="CH826" s="17">
        <v>5.8384781225667197E-2</v>
      </c>
      <c r="CI826" s="17">
        <v>9.0201184109915594E-2</v>
      </c>
    </row>
    <row r="827" spans="2:87" x14ac:dyDescent="0.35">
      <c r="B827" t="s">
        <v>161</v>
      </c>
      <c r="C827" s="17">
        <v>6.6413708267927002E-2</v>
      </c>
      <c r="D827" s="17">
        <v>5.3731935354635302E-2</v>
      </c>
      <c r="E827" s="17">
        <v>7.5910539196244506E-2</v>
      </c>
      <c r="F827" s="17"/>
      <c r="G827" s="17">
        <v>8.9929230125729495E-2</v>
      </c>
      <c r="H827" s="17">
        <v>6.0624407089141998E-2</v>
      </c>
      <c r="I827" s="17">
        <v>9.0330511962441407E-2</v>
      </c>
      <c r="J827" s="17">
        <v>3.87058902300393E-2</v>
      </c>
      <c r="K827" s="17">
        <v>7.5602681288256299E-2</v>
      </c>
      <c r="L827" s="17">
        <v>5.52468630961713E-2</v>
      </c>
      <c r="M827" s="17"/>
      <c r="N827" s="17">
        <v>6.0478373674084297E-2</v>
      </c>
      <c r="O827" s="17">
        <v>4.2278195164728097E-2</v>
      </c>
      <c r="P827" s="17">
        <v>5.9562382421838998E-2</v>
      </c>
      <c r="Q827" s="17">
        <v>0.102865379016208</v>
      </c>
      <c r="R827" s="17"/>
      <c r="S827" s="17">
        <v>4.6304410823390499E-2</v>
      </c>
      <c r="T827" s="17">
        <v>7.0622931169088701E-2</v>
      </c>
      <c r="U827" s="17">
        <v>0.110895610495689</v>
      </c>
      <c r="V827" s="17">
        <v>8.01479198380569E-2</v>
      </c>
      <c r="W827" s="17">
        <v>7.5668507954506997E-2</v>
      </c>
      <c r="X827" s="17">
        <v>4.6357858231680399E-2</v>
      </c>
      <c r="Y827" s="17">
        <v>6.9020395315678204E-2</v>
      </c>
      <c r="Z827" s="17">
        <v>4.2725885729476602E-2</v>
      </c>
      <c r="AA827" s="17">
        <v>4.8265715721385799E-2</v>
      </c>
      <c r="AB827" s="17">
        <v>5.7571743702946099E-2</v>
      </c>
      <c r="AC827" s="17">
        <v>8.3945304158005399E-2</v>
      </c>
      <c r="AD827" s="17">
        <v>0.11536617355183899</v>
      </c>
      <c r="AE827" s="17"/>
      <c r="AF827" s="17">
        <v>9.6117700550201302E-2</v>
      </c>
      <c r="AG827" s="17">
        <v>5.9510743558758301E-2</v>
      </c>
      <c r="AH827" s="17">
        <v>5.9860086028606603E-2</v>
      </c>
      <c r="AI827" s="17">
        <v>4.3373946031559397E-2</v>
      </c>
      <c r="AJ827" s="17">
        <v>4.43106936902187E-2</v>
      </c>
      <c r="AK827" s="17"/>
      <c r="AL827" s="17">
        <v>7.4965822909399196E-2</v>
      </c>
      <c r="AM827" s="17">
        <v>6.8663540027057907E-2</v>
      </c>
      <c r="AN827" s="17">
        <v>6.69486477046983E-2</v>
      </c>
      <c r="AO827" s="17">
        <v>0</v>
      </c>
      <c r="AP827" s="17"/>
      <c r="AQ827" s="17">
        <v>7.1149997454008906E-2</v>
      </c>
      <c r="AR827" s="17">
        <v>5.9225904099495401E-2</v>
      </c>
      <c r="AS827" s="17"/>
      <c r="AT827" s="17">
        <v>6.3474013336415294E-2</v>
      </c>
      <c r="AU827" s="17">
        <v>6.4651152327510897E-2</v>
      </c>
      <c r="AV827" s="17"/>
      <c r="AW827" s="17">
        <v>5.5983243537071403E-2</v>
      </c>
      <c r="AX827" s="17">
        <v>6.8970022528891395E-2</v>
      </c>
      <c r="AY827" s="17">
        <v>6.5583712532175695E-2</v>
      </c>
      <c r="AZ827" s="17"/>
      <c r="BA827" s="17">
        <v>6.6372322622393606E-2</v>
      </c>
      <c r="BB827" s="17">
        <v>6.58372421624112E-2</v>
      </c>
      <c r="BC827" s="17">
        <v>6.5592882465618105E-2</v>
      </c>
      <c r="BD827" s="17">
        <v>8.4015563737262697E-2</v>
      </c>
      <c r="BE827" s="17">
        <v>3.7882230814716103E-2</v>
      </c>
      <c r="BF827" s="17"/>
      <c r="BG827" s="17">
        <v>8.2909028184098496E-2</v>
      </c>
      <c r="BH827" s="17">
        <v>5.4324184599515997E-2</v>
      </c>
      <c r="BI827" s="17"/>
      <c r="BJ827" s="17">
        <v>6.6119144931472501E-2</v>
      </c>
      <c r="BK827" s="17">
        <v>6.4446295565928499E-2</v>
      </c>
      <c r="BL827" s="17"/>
      <c r="BM827" s="17">
        <v>0.12751727134642099</v>
      </c>
      <c r="BN827" s="17">
        <v>6.10660395259085E-2</v>
      </c>
      <c r="BO827" s="17">
        <v>3.9940186437396101E-2</v>
      </c>
      <c r="BP827" s="17">
        <v>7.7858473189379204E-2</v>
      </c>
      <c r="BQ827" s="17">
        <v>3.71975431879931E-2</v>
      </c>
      <c r="BR827" s="17"/>
      <c r="BS827" s="17">
        <v>2.16484676911716E-2</v>
      </c>
      <c r="BT827" s="17"/>
      <c r="BU827" s="17">
        <v>3.4170955759123101E-2</v>
      </c>
      <c r="BV827" s="17">
        <v>4.0440258354806601E-2</v>
      </c>
      <c r="BW827" s="17">
        <v>5.1703349200045198E-2</v>
      </c>
      <c r="BX827" s="17">
        <v>3.5060503703919499E-2</v>
      </c>
      <c r="BY827" s="17">
        <v>0.20172229868549901</v>
      </c>
      <c r="BZ827" s="17"/>
      <c r="CA827" s="17">
        <v>2.16470136408249E-2</v>
      </c>
      <c r="CB827" s="17"/>
      <c r="CC827" s="17">
        <v>5.0614974380279801E-2</v>
      </c>
      <c r="CD827" s="17">
        <v>8.0016489160940701E-2</v>
      </c>
      <c r="CE827" s="17"/>
      <c r="CF827" s="17">
        <v>4.2682903611512099E-2</v>
      </c>
      <c r="CG827" s="17"/>
      <c r="CH827" s="17">
        <v>6.4872761972226703E-2</v>
      </c>
      <c r="CI827" s="17">
        <v>2.3988623478812799E-2</v>
      </c>
    </row>
    <row r="828" spans="2:87" x14ac:dyDescent="0.35">
      <c r="B828" t="s">
        <v>280</v>
      </c>
      <c r="C828" s="17">
        <v>0.68523652722202699</v>
      </c>
      <c r="D828" s="17">
        <v>0.66740054394235704</v>
      </c>
      <c r="E828" s="17">
        <v>0.70540962969432996</v>
      </c>
      <c r="F828" s="17"/>
      <c r="G828" s="17">
        <v>0.49860962583558399</v>
      </c>
      <c r="H828" s="17">
        <v>0.67633734550927904</v>
      </c>
      <c r="I828" s="17">
        <v>0.61952320628655699</v>
      </c>
      <c r="J828" s="17">
        <v>0.64721465814829804</v>
      </c>
      <c r="K828" s="17">
        <v>0.717985088713747</v>
      </c>
      <c r="L828" s="17">
        <v>0.85383344860362398</v>
      </c>
      <c r="M828" s="17"/>
      <c r="N828" s="17">
        <v>0.67246410318475303</v>
      </c>
      <c r="O828" s="17">
        <v>0.67711130127311103</v>
      </c>
      <c r="P828" s="17">
        <v>0.73960726259594101</v>
      </c>
      <c r="Q828" s="17">
        <v>0.661705528929869</v>
      </c>
      <c r="R828" s="17"/>
      <c r="S828" s="17">
        <v>0.72331539470744799</v>
      </c>
      <c r="T828" s="17">
        <v>0.64279532802077499</v>
      </c>
      <c r="U828" s="17">
        <v>0.67614032323281803</v>
      </c>
      <c r="V828" s="17">
        <v>0.63457956344765098</v>
      </c>
      <c r="W828" s="17">
        <v>0.70536011098695095</v>
      </c>
      <c r="X828" s="17">
        <v>0.64092931367299499</v>
      </c>
      <c r="Y828" s="17">
        <v>0.74512771097471697</v>
      </c>
      <c r="Z828" s="17">
        <v>0.63653524671155204</v>
      </c>
      <c r="AA828" s="17">
        <v>0.70929310745742802</v>
      </c>
      <c r="AB828" s="17">
        <v>0.69379324681062504</v>
      </c>
      <c r="AC828" s="17">
        <v>0.73863131553592298</v>
      </c>
      <c r="AD828" s="17">
        <v>0.67574077661073295</v>
      </c>
      <c r="AE828" s="17"/>
      <c r="AF828" s="17">
        <v>0.70712577401655197</v>
      </c>
      <c r="AG828" s="17">
        <v>0.69235061809126797</v>
      </c>
      <c r="AH828" s="17">
        <v>0.684552747857054</v>
      </c>
      <c r="AI828" s="17">
        <v>0.706376676384602</v>
      </c>
      <c r="AJ828" s="17">
        <v>0.621740275140101</v>
      </c>
      <c r="AK828" s="17"/>
      <c r="AL828" s="17">
        <v>0.67848406755941304</v>
      </c>
      <c r="AM828" s="17">
        <v>0.70212020634641004</v>
      </c>
      <c r="AN828" s="17">
        <v>0.67067964567305505</v>
      </c>
      <c r="AO828" s="17">
        <v>0.659464320061252</v>
      </c>
      <c r="AP828" s="17"/>
      <c r="AQ828" s="17">
        <v>0.69825591469911996</v>
      </c>
      <c r="AR828" s="17">
        <v>0.665478272626156</v>
      </c>
      <c r="AS828" s="17"/>
      <c r="AT828" s="17">
        <v>0.66309238641700396</v>
      </c>
      <c r="AU828" s="17">
        <v>0.82614225690877097</v>
      </c>
      <c r="AV828" s="17"/>
      <c r="AW828" s="17">
        <v>0.77861323890021705</v>
      </c>
      <c r="AX828" s="17">
        <v>0.592877406748614</v>
      </c>
      <c r="AY828" s="17">
        <v>0.64963758449624898</v>
      </c>
      <c r="AZ828" s="17"/>
      <c r="BA828" s="17">
        <v>0.70004755095272198</v>
      </c>
      <c r="BB828" s="17">
        <v>0.67925031529069901</v>
      </c>
      <c r="BC828" s="17">
        <v>0.67570553886096196</v>
      </c>
      <c r="BD828" s="17">
        <v>0.67769229417257004</v>
      </c>
      <c r="BE828" s="17">
        <v>0.71831951745934497</v>
      </c>
      <c r="BF828" s="17"/>
      <c r="BG828" s="17">
        <v>0.62918179867929003</v>
      </c>
      <c r="BH828" s="17">
        <v>0.72631939017271197</v>
      </c>
      <c r="BI828" s="17"/>
      <c r="BJ828" s="17">
        <v>0.65290521190753503</v>
      </c>
      <c r="BK828" s="17">
        <v>0.80759749441380801</v>
      </c>
      <c r="BL828" s="17"/>
      <c r="BM828" s="17">
        <v>0.67695852909626797</v>
      </c>
      <c r="BN828" s="17">
        <v>0.72554917421248599</v>
      </c>
      <c r="BO828" s="17">
        <v>0.66979786550906595</v>
      </c>
      <c r="BP828" s="17">
        <v>0.62736037880709605</v>
      </c>
      <c r="BQ828" s="17">
        <v>0.81310887482067395</v>
      </c>
      <c r="BR828" s="17"/>
      <c r="BS828" s="17">
        <v>0.82521087283895</v>
      </c>
      <c r="BT828" s="17"/>
      <c r="BU828" s="17">
        <v>0.74418162812371202</v>
      </c>
      <c r="BV828" s="17">
        <v>0.69298470991296801</v>
      </c>
      <c r="BW828" s="17">
        <v>0.63340491711680502</v>
      </c>
      <c r="BX828" s="17">
        <v>0.81014969895760502</v>
      </c>
      <c r="BY828" s="17">
        <v>0.467281338345793</v>
      </c>
      <c r="BZ828" s="17"/>
      <c r="CA828" s="17">
        <v>0.77564833910134301</v>
      </c>
      <c r="CB828" s="17"/>
      <c r="CC828" s="17">
        <v>0.73821128728027896</v>
      </c>
      <c r="CD828" s="17">
        <v>0.515127003515916</v>
      </c>
      <c r="CE828" s="17"/>
      <c r="CF828" s="17">
        <v>0.75012606605625798</v>
      </c>
      <c r="CG828" s="17"/>
      <c r="CH828" s="17">
        <v>0.71073022200061298</v>
      </c>
      <c r="CI828" s="17">
        <v>0.660941096815858</v>
      </c>
    </row>
    <row r="829" spans="2:87" x14ac:dyDescent="0.35"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  <c r="AX829" s="17"/>
      <c r="AY829" s="17"/>
      <c r="AZ829" s="17"/>
      <c r="BA829" s="17"/>
      <c r="BB829" s="17"/>
      <c r="BC829" s="17"/>
      <c r="BD829" s="17"/>
      <c r="BE829" s="17"/>
      <c r="BF829" s="17"/>
      <c r="BG829" s="17"/>
      <c r="BH829" s="17"/>
      <c r="BI829" s="17"/>
      <c r="BJ829" s="17"/>
      <c r="BK829" s="17"/>
      <c r="BL829" s="17"/>
      <c r="BM829" s="17"/>
      <c r="BN829" s="17"/>
      <c r="BO829" s="17"/>
      <c r="BP829" s="17"/>
      <c r="BQ829" s="17"/>
      <c r="BR829" s="17"/>
      <c r="BS829" s="17"/>
      <c r="BT829" s="17"/>
      <c r="BU829" s="17"/>
      <c r="BV829" s="17"/>
      <c r="BW829" s="17"/>
      <c r="BX829" s="17"/>
      <c r="BY829" s="17"/>
      <c r="BZ829" s="17"/>
      <c r="CA829" s="17"/>
      <c r="CB829" s="17"/>
      <c r="CC829" s="17"/>
      <c r="CD829" s="17"/>
      <c r="CE829" s="17"/>
      <c r="CF829" s="17"/>
      <c r="CG829" s="17"/>
      <c r="CH829" s="17"/>
      <c r="CI829" s="17"/>
    </row>
    <row r="830" spans="2:87" x14ac:dyDescent="0.35">
      <c r="B830" s="6" t="s">
        <v>287</v>
      </c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  <c r="AX830" s="17"/>
      <c r="AY830" s="17"/>
      <c r="AZ830" s="17"/>
      <c r="BA830" s="17"/>
      <c r="BB830" s="17"/>
      <c r="BC830" s="17"/>
      <c r="BD830" s="17"/>
      <c r="BE830" s="17"/>
      <c r="BF830" s="17"/>
      <c r="BG830" s="17"/>
      <c r="BH830" s="17"/>
      <c r="BI830" s="17"/>
      <c r="BJ830" s="17"/>
      <c r="BK830" s="17"/>
      <c r="BL830" s="17"/>
      <c r="BM830" s="17"/>
      <c r="BN830" s="17"/>
      <c r="BO830" s="17"/>
      <c r="BP830" s="17"/>
      <c r="BQ830" s="17"/>
      <c r="BR830" s="17"/>
      <c r="BS830" s="17"/>
      <c r="BT830" s="17"/>
      <c r="BU830" s="17"/>
      <c r="BV830" s="17"/>
      <c r="BW830" s="17"/>
      <c r="BX830" s="17"/>
      <c r="BY830" s="17"/>
      <c r="BZ830" s="17"/>
      <c r="CA830" s="17"/>
      <c r="CB830" s="17"/>
      <c r="CC830" s="17"/>
      <c r="CD830" s="17"/>
      <c r="CE830" s="17"/>
      <c r="CF830" s="17"/>
      <c r="CG830" s="17"/>
      <c r="CH830" s="17"/>
      <c r="CI830" s="17"/>
    </row>
    <row r="831" spans="2:87" x14ac:dyDescent="0.35">
      <c r="B831" s="24" t="s">
        <v>163</v>
      </c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  <c r="AX831" s="17"/>
      <c r="AY831" s="17"/>
      <c r="AZ831" s="17"/>
      <c r="BA831" s="17"/>
      <c r="BB831" s="17"/>
      <c r="BC831" s="17"/>
      <c r="BD831" s="17"/>
      <c r="BE831" s="17"/>
      <c r="BF831" s="17"/>
      <c r="BG831" s="17"/>
      <c r="BH831" s="17"/>
      <c r="BI831" s="17"/>
      <c r="BJ831" s="17"/>
      <c r="BK831" s="17"/>
      <c r="BL831" s="17"/>
      <c r="BM831" s="17"/>
      <c r="BN831" s="17"/>
      <c r="BO831" s="17"/>
      <c r="BP831" s="17"/>
      <c r="BQ831" s="17"/>
      <c r="BR831" s="17"/>
      <c r="BS831" s="17"/>
      <c r="BT831" s="17"/>
      <c r="BU831" s="17"/>
      <c r="BV831" s="17"/>
      <c r="BW831" s="17"/>
      <c r="BX831" s="17"/>
      <c r="BY831" s="17"/>
      <c r="BZ831" s="17"/>
      <c r="CA831" s="17"/>
      <c r="CB831" s="17"/>
      <c r="CC831" s="17"/>
      <c r="CD831" s="17"/>
      <c r="CE831" s="17"/>
      <c r="CF831" s="17"/>
      <c r="CG831" s="17"/>
      <c r="CH831" s="17"/>
      <c r="CI831" s="17"/>
    </row>
    <row r="832" spans="2:87" x14ac:dyDescent="0.35">
      <c r="B832" t="s">
        <v>276</v>
      </c>
      <c r="C832" s="17">
        <v>0.166856479969448</v>
      </c>
      <c r="D832" s="17">
        <v>0.16241953825823199</v>
      </c>
      <c r="E832" s="17">
        <v>0.17234517045106701</v>
      </c>
      <c r="F832" s="17"/>
      <c r="G832" s="17">
        <v>0.46723487813612602</v>
      </c>
      <c r="H832" s="17">
        <v>0.29148745678535898</v>
      </c>
      <c r="I832" s="17">
        <v>0.128410948490191</v>
      </c>
      <c r="J832" s="17">
        <v>7.8816254272997294E-2</v>
      </c>
      <c r="K832" s="17">
        <v>7.5182057650697701E-2</v>
      </c>
      <c r="L832" s="17">
        <v>5.1688666396143397E-2</v>
      </c>
      <c r="M832" s="17"/>
      <c r="N832" s="17">
        <v>0.220620015729771</v>
      </c>
      <c r="O832" s="17">
        <v>0.12766569015880599</v>
      </c>
      <c r="P832" s="17">
        <v>0.16729651924123401</v>
      </c>
      <c r="Q832" s="17">
        <v>0.151720957408159</v>
      </c>
      <c r="R832" s="17"/>
      <c r="S832" s="17">
        <v>0.22724614539452101</v>
      </c>
      <c r="T832" s="17">
        <v>0.104001432370268</v>
      </c>
      <c r="U832" s="17">
        <v>9.2400954512463898E-2</v>
      </c>
      <c r="V832" s="17">
        <v>0.198859787509614</v>
      </c>
      <c r="W832" s="17">
        <v>0.27576018986108702</v>
      </c>
      <c r="X832" s="17">
        <v>0.164882101270274</v>
      </c>
      <c r="Y832" s="17">
        <v>0.15008153340771699</v>
      </c>
      <c r="Z832" s="17">
        <v>0.18557509707341499</v>
      </c>
      <c r="AA832" s="17">
        <v>0.2255568687982</v>
      </c>
      <c r="AB832" s="17">
        <v>9.9241324062347799E-2</v>
      </c>
      <c r="AC832" s="17">
        <v>0.102772044862374</v>
      </c>
      <c r="AD832" s="17">
        <v>0.127753714681306</v>
      </c>
      <c r="AE832" s="17"/>
      <c r="AF832" s="17">
        <v>0.13368804448954999</v>
      </c>
      <c r="AG832" s="17">
        <v>0.14828125695834299</v>
      </c>
      <c r="AH832" s="17">
        <v>0.134194566590493</v>
      </c>
      <c r="AI832" s="17">
        <v>0.17227651704618499</v>
      </c>
      <c r="AJ832" s="17">
        <v>0.32330342688677499</v>
      </c>
      <c r="AK832" s="17"/>
      <c r="AL832" s="17">
        <v>0.10718358857869199</v>
      </c>
      <c r="AM832" s="17">
        <v>0.200316720642224</v>
      </c>
      <c r="AN832" s="17">
        <v>0.192171937222581</v>
      </c>
      <c r="AO832" s="17">
        <v>0.26016972844420699</v>
      </c>
      <c r="AP832" s="17"/>
      <c r="AQ832" s="17">
        <v>0.13173774281744</v>
      </c>
      <c r="AR832" s="17">
        <v>0.22015276222202501</v>
      </c>
      <c r="AS832" s="17"/>
      <c r="AT832" s="17">
        <v>0.19080263415688001</v>
      </c>
      <c r="AU832" s="17">
        <v>5.2783324670396099E-2</v>
      </c>
      <c r="AV832" s="17"/>
      <c r="AW832" s="17">
        <v>0.118969735765795</v>
      </c>
      <c r="AX832" s="17">
        <v>0.21405497412711599</v>
      </c>
      <c r="AY832" s="17">
        <v>0.165910967568631</v>
      </c>
      <c r="AZ832" s="17"/>
      <c r="BA832" s="17">
        <v>0.23975181244945601</v>
      </c>
      <c r="BB832" s="17">
        <v>0.14618914843304301</v>
      </c>
      <c r="BC832" s="17">
        <v>0.146002839998086</v>
      </c>
      <c r="BD832" s="17">
        <v>0.15329199668313501</v>
      </c>
      <c r="BE832" s="17">
        <v>6.0567584132731098E-2</v>
      </c>
      <c r="BF832" s="17"/>
      <c r="BG832" s="17">
        <v>0.188293308796742</v>
      </c>
      <c r="BH832" s="17">
        <v>0.15114529335407401</v>
      </c>
      <c r="BI832" s="17"/>
      <c r="BJ832" s="17">
        <v>0.190572220830657</v>
      </c>
      <c r="BK832" s="17">
        <v>7.9017350032511799E-2</v>
      </c>
      <c r="BL832" s="17"/>
      <c r="BM832" s="17">
        <v>0.180800738918311</v>
      </c>
      <c r="BN832" s="17">
        <v>0.108260706141161</v>
      </c>
      <c r="BO832" s="17">
        <v>0.19911264196399101</v>
      </c>
      <c r="BP832" s="17">
        <v>0.21467423395742</v>
      </c>
      <c r="BQ832" s="17">
        <v>0.154093926179699</v>
      </c>
      <c r="BR832" s="17"/>
      <c r="BS832" s="17">
        <v>0.15317860847755399</v>
      </c>
      <c r="BT832" s="17"/>
      <c r="BU832" s="17">
        <v>0.129202752222696</v>
      </c>
      <c r="BV832" s="17">
        <v>0.26242383860245</v>
      </c>
      <c r="BW832" s="17">
        <v>0.110647277898655</v>
      </c>
      <c r="BX832" s="17">
        <v>0.12232506002691</v>
      </c>
      <c r="BY832" s="17">
        <v>9.6116300899727294E-2</v>
      </c>
      <c r="BZ832" s="17"/>
      <c r="CA832" s="17">
        <v>0.19079343783271799</v>
      </c>
      <c r="CB832" s="17"/>
      <c r="CC832" s="17">
        <v>0.17440587056836501</v>
      </c>
      <c r="CD832" s="17">
        <v>0.146806083158733</v>
      </c>
      <c r="CE832" s="17"/>
      <c r="CF832" s="17">
        <v>0.12201495088440401</v>
      </c>
      <c r="CG832" s="17"/>
      <c r="CH832" s="17">
        <v>0.11159189333798999</v>
      </c>
      <c r="CI832" s="17">
        <v>0.32219494764141199</v>
      </c>
    </row>
    <row r="833" spans="2:87" x14ac:dyDescent="0.35">
      <c r="B833" t="s">
        <v>277</v>
      </c>
      <c r="C833" s="17">
        <v>0.31482859800736401</v>
      </c>
      <c r="D833" s="17">
        <v>0.27662945159532698</v>
      </c>
      <c r="E833" s="17">
        <v>0.35361411323604103</v>
      </c>
      <c r="F833" s="17"/>
      <c r="G833" s="17">
        <v>0.27116349683038199</v>
      </c>
      <c r="H833" s="17">
        <v>0.40345857302767202</v>
      </c>
      <c r="I833" s="17">
        <v>0.37618465443684201</v>
      </c>
      <c r="J833" s="17">
        <v>0.31984055058479399</v>
      </c>
      <c r="K833" s="17">
        <v>0.21119236122781801</v>
      </c>
      <c r="L833" s="17">
        <v>0.28413315941353701</v>
      </c>
      <c r="M833" s="17"/>
      <c r="N833" s="17">
        <v>0.36029391096153202</v>
      </c>
      <c r="O833" s="17">
        <v>0.29974378665776202</v>
      </c>
      <c r="P833" s="17">
        <v>0.30540494266924001</v>
      </c>
      <c r="Q833" s="17">
        <v>0.29117190453913</v>
      </c>
      <c r="R833" s="17"/>
      <c r="S833" s="17">
        <v>0.37967137792251698</v>
      </c>
      <c r="T833" s="17">
        <v>0.29676320461783101</v>
      </c>
      <c r="U833" s="17">
        <v>0.251055621907743</v>
      </c>
      <c r="V833" s="17">
        <v>0.20389687527021599</v>
      </c>
      <c r="W833" s="17">
        <v>0.26558067702592503</v>
      </c>
      <c r="X833" s="17">
        <v>0.300235923667317</v>
      </c>
      <c r="Y833" s="17">
        <v>0.29959277189671502</v>
      </c>
      <c r="Z833" s="17">
        <v>0.377346390587666</v>
      </c>
      <c r="AA833" s="17">
        <v>0.39923502922520299</v>
      </c>
      <c r="AB833" s="17">
        <v>0.34856086630474398</v>
      </c>
      <c r="AC833" s="17">
        <v>0.32528964390975701</v>
      </c>
      <c r="AD833" s="17">
        <v>0.28325390328699501</v>
      </c>
      <c r="AE833" s="17"/>
      <c r="AF833" s="17">
        <v>0.27189481123264603</v>
      </c>
      <c r="AG833" s="17">
        <v>0.31984438817772998</v>
      </c>
      <c r="AH833" s="17">
        <v>0.349427905643722</v>
      </c>
      <c r="AI833" s="17">
        <v>0.34298398154135601</v>
      </c>
      <c r="AJ833" s="17">
        <v>0.31260183110804801</v>
      </c>
      <c r="AK833" s="17"/>
      <c r="AL833" s="17">
        <v>0.29296102290592702</v>
      </c>
      <c r="AM833" s="17">
        <v>0.28394684388755798</v>
      </c>
      <c r="AN833" s="17">
        <v>0.42025895978890998</v>
      </c>
      <c r="AO833" s="17">
        <v>0.37275607006239397</v>
      </c>
      <c r="AP833" s="17"/>
      <c r="AQ833" s="17">
        <v>0.26365293460251699</v>
      </c>
      <c r="AR833" s="17">
        <v>0.39249291120524599</v>
      </c>
      <c r="AS833" s="17"/>
      <c r="AT833" s="17">
        <v>0.31922575630953698</v>
      </c>
      <c r="AU833" s="17">
        <v>0.30134170693133799</v>
      </c>
      <c r="AV833" s="17"/>
      <c r="AW833" s="17">
        <v>0.273219207748857</v>
      </c>
      <c r="AX833" s="17">
        <v>0.30515909001052999</v>
      </c>
      <c r="AY833" s="17">
        <v>0.36837391343525799</v>
      </c>
      <c r="AZ833" s="17"/>
      <c r="BA833" s="17">
        <v>0.36876304690622902</v>
      </c>
      <c r="BB833" s="17">
        <v>0.291056439278088</v>
      </c>
      <c r="BC833" s="17">
        <v>0.28494601070239101</v>
      </c>
      <c r="BD833" s="17">
        <v>0.32482531717962798</v>
      </c>
      <c r="BE833" s="17">
        <v>0.33578838864351501</v>
      </c>
      <c r="BF833" s="17"/>
      <c r="BG833" s="17">
        <v>0.25688937518846899</v>
      </c>
      <c r="BH833" s="17">
        <v>0.35729261866037698</v>
      </c>
      <c r="BI833" s="17"/>
      <c r="BJ833" s="17">
        <v>0.31684913671752901</v>
      </c>
      <c r="BK833" s="17">
        <v>0.30992113675380201</v>
      </c>
      <c r="BL833" s="17"/>
      <c r="BM833" s="17">
        <v>0.30726485528197001</v>
      </c>
      <c r="BN833" s="17">
        <v>0.232525016982599</v>
      </c>
      <c r="BO833" s="17">
        <v>0.407836618522677</v>
      </c>
      <c r="BP833" s="17">
        <v>0.34897101903525901</v>
      </c>
      <c r="BQ833" s="17">
        <v>0.20646978672581401</v>
      </c>
      <c r="BR833" s="17"/>
      <c r="BS833" s="17">
        <v>0.30149741356168303</v>
      </c>
      <c r="BT833" s="17"/>
      <c r="BU833" s="17">
        <v>0.27341110908553201</v>
      </c>
      <c r="BV833" s="17">
        <v>0.41889148261203202</v>
      </c>
      <c r="BW833" s="17">
        <v>0.37378335716846001</v>
      </c>
      <c r="BX833" s="17">
        <v>0.25248925879925699</v>
      </c>
      <c r="BY833" s="17">
        <v>0.240056379870347</v>
      </c>
      <c r="BZ833" s="17"/>
      <c r="CA833" s="17">
        <v>0.42012045137267601</v>
      </c>
      <c r="CB833" s="17"/>
      <c r="CC833" s="17">
        <v>0.32259396763291898</v>
      </c>
      <c r="CD833" s="17">
        <v>0.301927991995316</v>
      </c>
      <c r="CE833" s="17"/>
      <c r="CF833" s="17">
        <v>0.28287960988243599</v>
      </c>
      <c r="CG833" s="17"/>
      <c r="CH833" s="17">
        <v>0.29719111195571402</v>
      </c>
      <c r="CI833" s="17">
        <v>0.32551798886616401</v>
      </c>
    </row>
    <row r="834" spans="2:87" x14ac:dyDescent="0.35">
      <c r="B834" t="s">
        <v>278</v>
      </c>
      <c r="C834" s="17">
        <v>0.30792737115966701</v>
      </c>
      <c r="D834" s="17">
        <v>0.34523595570999699</v>
      </c>
      <c r="E834" s="17">
        <v>0.27168024625180198</v>
      </c>
      <c r="F834" s="17"/>
      <c r="G834" s="17">
        <v>0.16496704191678299</v>
      </c>
      <c r="H834" s="17">
        <v>0.18249082737101899</v>
      </c>
      <c r="I834" s="17">
        <v>0.29098202415757901</v>
      </c>
      <c r="J834" s="17">
        <v>0.37546798883951199</v>
      </c>
      <c r="K834" s="17">
        <v>0.39808400325052501</v>
      </c>
      <c r="L834" s="17">
        <v>0.39326254158048501</v>
      </c>
      <c r="M834" s="17"/>
      <c r="N834" s="17">
        <v>0.26887965298753402</v>
      </c>
      <c r="O834" s="17">
        <v>0.352490558459508</v>
      </c>
      <c r="P834" s="17">
        <v>0.28555638983829601</v>
      </c>
      <c r="Q834" s="17">
        <v>0.31536174066467298</v>
      </c>
      <c r="R834" s="17"/>
      <c r="S834" s="17">
        <v>0.23533549183812799</v>
      </c>
      <c r="T834" s="17">
        <v>0.38567664074624403</v>
      </c>
      <c r="U834" s="17">
        <v>0.361297396192164</v>
      </c>
      <c r="V834" s="17">
        <v>0.36672792949548599</v>
      </c>
      <c r="W834" s="17">
        <v>0.231405642469941</v>
      </c>
      <c r="X834" s="17">
        <v>0.31947569028644601</v>
      </c>
      <c r="Y834" s="17">
        <v>0.38119930872271002</v>
      </c>
      <c r="Z834" s="17">
        <v>0.196948656625555</v>
      </c>
      <c r="AA834" s="17">
        <v>0.217243941957071</v>
      </c>
      <c r="AB834" s="17">
        <v>0.33770927298717501</v>
      </c>
      <c r="AC834" s="17">
        <v>0.33071985864516801</v>
      </c>
      <c r="AD834" s="17">
        <v>0.28696738075566403</v>
      </c>
      <c r="AE834" s="17"/>
      <c r="AF834" s="17">
        <v>0.29425250414176601</v>
      </c>
      <c r="AG834" s="17">
        <v>0.330207453371269</v>
      </c>
      <c r="AH834" s="17">
        <v>0.330772190343112</v>
      </c>
      <c r="AI834" s="17">
        <v>0.28232181030770698</v>
      </c>
      <c r="AJ834" s="17">
        <v>0.23743743637527701</v>
      </c>
      <c r="AK834" s="17"/>
      <c r="AL834" s="17">
        <v>0.32941824205889397</v>
      </c>
      <c r="AM834" s="17">
        <v>0.31114737620705302</v>
      </c>
      <c r="AN834" s="17">
        <v>0.26465346877865997</v>
      </c>
      <c r="AO834" s="17">
        <v>0.26622674575490402</v>
      </c>
      <c r="AP834" s="17"/>
      <c r="AQ834" s="17">
        <v>0.35300626220219999</v>
      </c>
      <c r="AR834" s="17">
        <v>0.239515534759147</v>
      </c>
      <c r="AS834" s="17"/>
      <c r="AT834" s="17">
        <v>0.28411334949397699</v>
      </c>
      <c r="AU834" s="17">
        <v>0.378917581508249</v>
      </c>
      <c r="AV834" s="17"/>
      <c r="AW834" s="17">
        <v>0.36581763741482198</v>
      </c>
      <c r="AX834" s="17">
        <v>0.25666130892446198</v>
      </c>
      <c r="AY834" s="17">
        <v>0.28876530609294798</v>
      </c>
      <c r="AZ834" s="17"/>
      <c r="BA834" s="17">
        <v>0.22730028894700799</v>
      </c>
      <c r="BB834" s="17">
        <v>0.333246807240201</v>
      </c>
      <c r="BC834" s="17">
        <v>0.34114060479376002</v>
      </c>
      <c r="BD834" s="17">
        <v>0.31554642249649201</v>
      </c>
      <c r="BE834" s="17">
        <v>0.36135767482366599</v>
      </c>
      <c r="BF834" s="17"/>
      <c r="BG834" s="17">
        <v>0.298805460627593</v>
      </c>
      <c r="BH834" s="17">
        <v>0.31461287673573801</v>
      </c>
      <c r="BI834" s="17"/>
      <c r="BJ834" s="17">
        <v>0.29197471250858098</v>
      </c>
      <c r="BK834" s="17">
        <v>0.36248346931057701</v>
      </c>
      <c r="BL834" s="17"/>
      <c r="BM834" s="17">
        <v>0.22650785612267199</v>
      </c>
      <c r="BN834" s="17">
        <v>0.38486410975090002</v>
      </c>
      <c r="BO834" s="17">
        <v>0.26519981194991199</v>
      </c>
      <c r="BP834" s="17">
        <v>0.304780676183179</v>
      </c>
      <c r="BQ834" s="17">
        <v>0.32880010103282298</v>
      </c>
      <c r="BR834" s="17"/>
      <c r="BS834" s="17">
        <v>0.32217781983328098</v>
      </c>
      <c r="BT834" s="17"/>
      <c r="BU834" s="17">
        <v>0.36562821386697603</v>
      </c>
      <c r="BV834" s="17">
        <v>0.21310043426065201</v>
      </c>
      <c r="BW834" s="17">
        <v>0.41763741925006997</v>
      </c>
      <c r="BX834" s="17">
        <v>0.36945820448853001</v>
      </c>
      <c r="BY834" s="17">
        <v>0.195454974436199</v>
      </c>
      <c r="BZ834" s="17"/>
      <c r="CA834" s="17">
        <v>0.26699702392778102</v>
      </c>
      <c r="CB834" s="17"/>
      <c r="CC834" s="17">
        <v>0.31775269925921901</v>
      </c>
      <c r="CD834" s="17">
        <v>0.286480975569954</v>
      </c>
      <c r="CE834" s="17"/>
      <c r="CF834" s="17">
        <v>0.37342234038133298</v>
      </c>
      <c r="CG834" s="17"/>
      <c r="CH834" s="17">
        <v>0.34574644471388699</v>
      </c>
      <c r="CI834" s="17">
        <v>0.233728829018434</v>
      </c>
    </row>
    <row r="835" spans="2:87" x14ac:dyDescent="0.35">
      <c r="B835" t="s">
        <v>279</v>
      </c>
      <c r="C835" s="17">
        <v>0.139834175159194</v>
      </c>
      <c r="D835" s="17">
        <v>0.15665896350474101</v>
      </c>
      <c r="E835" s="17">
        <v>0.123493683365288</v>
      </c>
      <c r="F835" s="17"/>
      <c r="G835" s="17">
        <v>4.9281164846140403E-2</v>
      </c>
      <c r="H835" s="17">
        <v>8.3461201610979793E-2</v>
      </c>
      <c r="I835" s="17">
        <v>0.13139109436209501</v>
      </c>
      <c r="J835" s="17">
        <v>0.168946088883973</v>
      </c>
      <c r="K835" s="17">
        <v>0.222159306682532</v>
      </c>
      <c r="L835" s="17">
        <v>0.16809044101006099</v>
      </c>
      <c r="M835" s="17"/>
      <c r="N835" s="17">
        <v>9.9872539319836307E-2</v>
      </c>
      <c r="O835" s="17">
        <v>0.15903993843952899</v>
      </c>
      <c r="P835" s="17">
        <v>0.18085580578449301</v>
      </c>
      <c r="Q835" s="17">
        <v>0.131946897204369</v>
      </c>
      <c r="R835" s="17"/>
      <c r="S835" s="17">
        <v>0.118107122527214</v>
      </c>
      <c r="T835" s="17">
        <v>0.135380059324714</v>
      </c>
      <c r="U835" s="17">
        <v>0.16029859086726</v>
      </c>
      <c r="V835" s="17">
        <v>0.12831639597639</v>
      </c>
      <c r="W835" s="17">
        <v>0.16571901016797699</v>
      </c>
      <c r="X835" s="17">
        <v>0.15750888817650899</v>
      </c>
      <c r="Y835" s="17">
        <v>8.4412610336318306E-2</v>
      </c>
      <c r="Z835" s="17">
        <v>0.19740396998388901</v>
      </c>
      <c r="AA835" s="17">
        <v>0.112556117575641</v>
      </c>
      <c r="AB835" s="17">
        <v>0.18581200803442</v>
      </c>
      <c r="AC835" s="17">
        <v>0.13817804925187299</v>
      </c>
      <c r="AD835" s="17">
        <v>0.15452943711164699</v>
      </c>
      <c r="AE835" s="17"/>
      <c r="AF835" s="17">
        <v>0.18707635571070999</v>
      </c>
      <c r="AG835" s="17">
        <v>0.13499422602031599</v>
      </c>
      <c r="AH835" s="17">
        <v>0.12967826092128401</v>
      </c>
      <c r="AI835" s="17">
        <v>0.15904374507319199</v>
      </c>
      <c r="AJ835" s="17">
        <v>9.0562567773649003E-2</v>
      </c>
      <c r="AK835" s="17"/>
      <c r="AL835" s="17">
        <v>0.18538029577440801</v>
      </c>
      <c r="AM835" s="17">
        <v>0.12610361825243499</v>
      </c>
      <c r="AN835" s="17">
        <v>7.8545502913323795E-2</v>
      </c>
      <c r="AO835" s="17">
        <v>0.100847455738495</v>
      </c>
      <c r="AP835" s="17"/>
      <c r="AQ835" s="17">
        <v>0.16550050320933599</v>
      </c>
      <c r="AR835" s="17">
        <v>0.10088289230905401</v>
      </c>
      <c r="AS835" s="17"/>
      <c r="AT835" s="17">
        <v>0.14637558475832399</v>
      </c>
      <c r="AU835" s="17">
        <v>0.16688605910302901</v>
      </c>
      <c r="AV835" s="17"/>
      <c r="AW835" s="17">
        <v>0.16915327149752299</v>
      </c>
      <c r="AX835" s="17">
        <v>0.15590879373171801</v>
      </c>
      <c r="AY835" s="17">
        <v>0.109547031664656</v>
      </c>
      <c r="AZ835" s="17"/>
      <c r="BA835" s="17">
        <v>0.121898676429048</v>
      </c>
      <c r="BB835" s="17">
        <v>0.14882673402893701</v>
      </c>
      <c r="BC835" s="17">
        <v>0.15218598001154399</v>
      </c>
      <c r="BD835" s="17">
        <v>0.10090841939123101</v>
      </c>
      <c r="BE835" s="17">
        <v>0.18658039354289599</v>
      </c>
      <c r="BF835" s="17"/>
      <c r="BG835" s="17">
        <v>0.180294379153253</v>
      </c>
      <c r="BH835" s="17">
        <v>0.110180637289016</v>
      </c>
      <c r="BI835" s="17"/>
      <c r="BJ835" s="17">
        <v>0.13795642378404899</v>
      </c>
      <c r="BK835" s="17">
        <v>0.150429000763075</v>
      </c>
      <c r="BL835" s="17"/>
      <c r="BM835" s="17">
        <v>0.15790004950216199</v>
      </c>
      <c r="BN835" s="17">
        <v>0.192774964034027</v>
      </c>
      <c r="BO835" s="17">
        <v>9.3559923989087898E-2</v>
      </c>
      <c r="BP835" s="17">
        <v>5.39925226916644E-2</v>
      </c>
      <c r="BQ835" s="17">
        <v>0.25817055331757799</v>
      </c>
      <c r="BR835" s="17"/>
      <c r="BS835" s="17">
        <v>0.19125959899203701</v>
      </c>
      <c r="BT835" s="17"/>
      <c r="BU835" s="17">
        <v>0.16586278253568901</v>
      </c>
      <c r="BV835" s="17">
        <v>8.6557804312975106E-2</v>
      </c>
      <c r="BW835" s="17">
        <v>4.8515225218246201E-2</v>
      </c>
      <c r="BX835" s="17">
        <v>0.21673771441390599</v>
      </c>
      <c r="BY835" s="17">
        <v>0.26665004610822801</v>
      </c>
      <c r="BZ835" s="17"/>
      <c r="CA835" s="17">
        <v>8.4315626857439999E-2</v>
      </c>
      <c r="CB835" s="17"/>
      <c r="CC835" s="17">
        <v>0.12406437405008</v>
      </c>
      <c r="CD835" s="17">
        <v>0.199255574140703</v>
      </c>
      <c r="CE835" s="17"/>
      <c r="CF835" s="17">
        <v>0.15021552710702599</v>
      </c>
      <c r="CG835" s="17"/>
      <c r="CH835" s="17">
        <v>0.16888624116795201</v>
      </c>
      <c r="CI835" s="17">
        <v>0.102066600859386</v>
      </c>
    </row>
    <row r="836" spans="2:87" x14ac:dyDescent="0.35">
      <c r="B836" t="s">
        <v>161</v>
      </c>
      <c r="C836" s="17">
        <v>7.0553375704326696E-2</v>
      </c>
      <c r="D836" s="17">
        <v>5.9056090931703303E-2</v>
      </c>
      <c r="E836" s="17">
        <v>7.8866786695801494E-2</v>
      </c>
      <c r="F836" s="17"/>
      <c r="G836" s="17">
        <v>4.73534182705692E-2</v>
      </c>
      <c r="H836" s="17">
        <v>3.9101941204969903E-2</v>
      </c>
      <c r="I836" s="17">
        <v>7.3031278553292098E-2</v>
      </c>
      <c r="J836" s="17">
        <v>5.69291174187233E-2</v>
      </c>
      <c r="K836" s="17">
        <v>9.3382271188427193E-2</v>
      </c>
      <c r="L836" s="17">
        <v>0.102825191599774</v>
      </c>
      <c r="M836" s="17"/>
      <c r="N836" s="17">
        <v>5.0333881001326901E-2</v>
      </c>
      <c r="O836" s="17">
        <v>6.1060026284394497E-2</v>
      </c>
      <c r="P836" s="17">
        <v>6.0886342466736798E-2</v>
      </c>
      <c r="Q836" s="17">
        <v>0.109798500183669</v>
      </c>
      <c r="R836" s="17"/>
      <c r="S836" s="17">
        <v>3.9639862317620699E-2</v>
      </c>
      <c r="T836" s="17">
        <v>7.8178662940941807E-2</v>
      </c>
      <c r="U836" s="17">
        <v>0.13494743652037</v>
      </c>
      <c r="V836" s="17">
        <v>0.102199011748295</v>
      </c>
      <c r="W836" s="17">
        <v>6.1534480475069597E-2</v>
      </c>
      <c r="X836" s="17">
        <v>5.7897396599453699E-2</v>
      </c>
      <c r="Y836" s="17">
        <v>8.4713775636539604E-2</v>
      </c>
      <c r="Z836" s="17">
        <v>4.2725885729476602E-2</v>
      </c>
      <c r="AA836" s="17">
        <v>4.5408042443884397E-2</v>
      </c>
      <c r="AB836" s="17">
        <v>2.86765286113136E-2</v>
      </c>
      <c r="AC836" s="17">
        <v>0.10304040333082699</v>
      </c>
      <c r="AD836" s="17">
        <v>0.147495564164389</v>
      </c>
      <c r="AE836" s="17"/>
      <c r="AF836" s="17">
        <v>0.11308828442532901</v>
      </c>
      <c r="AG836" s="17">
        <v>6.6672675472341597E-2</v>
      </c>
      <c r="AH836" s="17">
        <v>5.5927076501388499E-2</v>
      </c>
      <c r="AI836" s="17">
        <v>4.3373946031559397E-2</v>
      </c>
      <c r="AJ836" s="17">
        <v>3.60947378562511E-2</v>
      </c>
      <c r="AK836" s="17"/>
      <c r="AL836" s="17">
        <v>8.5056850682078106E-2</v>
      </c>
      <c r="AM836" s="17">
        <v>7.8485441010731793E-2</v>
      </c>
      <c r="AN836" s="17">
        <v>4.4370131296524402E-2</v>
      </c>
      <c r="AO836" s="17">
        <v>0</v>
      </c>
      <c r="AP836" s="17"/>
      <c r="AQ836" s="17">
        <v>8.61025571685059E-2</v>
      </c>
      <c r="AR836" s="17">
        <v>4.69558995045294E-2</v>
      </c>
      <c r="AS836" s="17"/>
      <c r="AT836" s="17">
        <v>5.9482675281281802E-2</v>
      </c>
      <c r="AU836" s="17">
        <v>0.100071327786987</v>
      </c>
      <c r="AV836" s="17"/>
      <c r="AW836" s="17">
        <v>7.2840147573002806E-2</v>
      </c>
      <c r="AX836" s="17">
        <v>6.82158332061744E-2</v>
      </c>
      <c r="AY836" s="17">
        <v>6.7402781238507098E-2</v>
      </c>
      <c r="AZ836" s="17"/>
      <c r="BA836" s="17">
        <v>4.2286175268259202E-2</v>
      </c>
      <c r="BB836" s="17">
        <v>8.0680871019731495E-2</v>
      </c>
      <c r="BC836" s="17">
        <v>7.5724564494218896E-2</v>
      </c>
      <c r="BD836" s="17">
        <v>0.105427844249515</v>
      </c>
      <c r="BE836" s="17">
        <v>5.5705958857191602E-2</v>
      </c>
      <c r="BF836" s="17"/>
      <c r="BG836" s="17">
        <v>7.5717476233942801E-2</v>
      </c>
      <c r="BH836" s="17">
        <v>6.6768573960794497E-2</v>
      </c>
      <c r="BI836" s="17"/>
      <c r="BJ836" s="17">
        <v>6.2647506159184102E-2</v>
      </c>
      <c r="BK836" s="17">
        <v>9.8149043140033698E-2</v>
      </c>
      <c r="BL836" s="17"/>
      <c r="BM836" s="17">
        <v>0.12752650017488501</v>
      </c>
      <c r="BN836" s="17">
        <v>8.1575203091312401E-2</v>
      </c>
      <c r="BO836" s="17">
        <v>3.4291003574332499E-2</v>
      </c>
      <c r="BP836" s="17">
        <v>7.7581548132477196E-2</v>
      </c>
      <c r="BQ836" s="17">
        <v>5.2465632744085999E-2</v>
      </c>
      <c r="BR836" s="17"/>
      <c r="BS836" s="17">
        <v>3.1886559135444401E-2</v>
      </c>
      <c r="BT836" s="17"/>
      <c r="BU836" s="17">
        <v>6.5895142289106506E-2</v>
      </c>
      <c r="BV836" s="17">
        <v>1.9026440211891701E-2</v>
      </c>
      <c r="BW836" s="17">
        <v>4.94167204645692E-2</v>
      </c>
      <c r="BX836" s="17">
        <v>3.8989762271397103E-2</v>
      </c>
      <c r="BY836" s="17">
        <v>0.20172229868549901</v>
      </c>
      <c r="BZ836" s="17"/>
      <c r="CA836" s="17">
        <v>3.7773460009385598E-2</v>
      </c>
      <c r="CB836" s="17"/>
      <c r="CC836" s="17">
        <v>6.1183088489416601E-2</v>
      </c>
      <c r="CD836" s="17">
        <v>6.5529375135293402E-2</v>
      </c>
      <c r="CE836" s="17"/>
      <c r="CF836" s="17">
        <v>7.1467571744800604E-2</v>
      </c>
      <c r="CG836" s="17"/>
      <c r="CH836" s="17">
        <v>7.65843088244577E-2</v>
      </c>
      <c r="CI836" s="17">
        <v>1.6491633614603599E-2</v>
      </c>
    </row>
    <row r="837" spans="2:87" x14ac:dyDescent="0.35">
      <c r="B837" t="s">
        <v>280</v>
      </c>
      <c r="C837" s="17">
        <v>0.48168507797681198</v>
      </c>
      <c r="D837" s="17">
        <v>0.439048989853559</v>
      </c>
      <c r="E837" s="17">
        <v>0.52595928368710798</v>
      </c>
      <c r="F837" s="17"/>
      <c r="G837" s="17">
        <v>0.73839837496650795</v>
      </c>
      <c r="H837" s="17">
        <v>0.694946029813031</v>
      </c>
      <c r="I837" s="17">
        <v>0.50459560292703298</v>
      </c>
      <c r="J837" s="17">
        <v>0.39865680485779198</v>
      </c>
      <c r="K837" s="17">
        <v>0.286374418878516</v>
      </c>
      <c r="L837" s="17">
        <v>0.33582182580968001</v>
      </c>
      <c r="M837" s="17"/>
      <c r="N837" s="17">
        <v>0.58091392669130304</v>
      </c>
      <c r="O837" s="17">
        <v>0.42740947681656899</v>
      </c>
      <c r="P837" s="17">
        <v>0.47270146191047402</v>
      </c>
      <c r="Q837" s="17">
        <v>0.44289286194729</v>
      </c>
      <c r="R837" s="17"/>
      <c r="S837" s="17">
        <v>0.60691752331703797</v>
      </c>
      <c r="T837" s="17">
        <v>0.4007646369881</v>
      </c>
      <c r="U837" s="17">
        <v>0.34345657642020599</v>
      </c>
      <c r="V837" s="17">
        <v>0.40275666277983002</v>
      </c>
      <c r="W837" s="17">
        <v>0.541340866887012</v>
      </c>
      <c r="X837" s="17">
        <v>0.46511802493759102</v>
      </c>
      <c r="Y837" s="17">
        <v>0.44967430530443198</v>
      </c>
      <c r="Z837" s="17">
        <v>0.56292148766107997</v>
      </c>
      <c r="AA837" s="17">
        <v>0.62479189802340296</v>
      </c>
      <c r="AB837" s="17">
        <v>0.44780219036709101</v>
      </c>
      <c r="AC837" s="17">
        <v>0.42806168877213102</v>
      </c>
      <c r="AD837" s="17">
        <v>0.41100761796829999</v>
      </c>
      <c r="AE837" s="17"/>
      <c r="AF837" s="17">
        <v>0.40558285572219499</v>
      </c>
      <c r="AG837" s="17">
        <v>0.46812564513607302</v>
      </c>
      <c r="AH837" s="17">
        <v>0.48362247223421501</v>
      </c>
      <c r="AI837" s="17">
        <v>0.51526049858754097</v>
      </c>
      <c r="AJ837" s="17">
        <v>0.635905257994823</v>
      </c>
      <c r="AK837" s="17"/>
      <c r="AL837" s="17">
        <v>0.40014461148461899</v>
      </c>
      <c r="AM837" s="17">
        <v>0.48426356452978098</v>
      </c>
      <c r="AN837" s="17">
        <v>0.612430897011492</v>
      </c>
      <c r="AO837" s="17">
        <v>0.63292579850660202</v>
      </c>
      <c r="AP837" s="17"/>
      <c r="AQ837" s="17">
        <v>0.39539067741995798</v>
      </c>
      <c r="AR837" s="17">
        <v>0.61264567342727005</v>
      </c>
      <c r="AS837" s="17"/>
      <c r="AT837" s="17">
        <v>0.51002839046641701</v>
      </c>
      <c r="AU837" s="17">
        <v>0.35412503160173397</v>
      </c>
      <c r="AV837" s="17"/>
      <c r="AW837" s="17">
        <v>0.392188943514652</v>
      </c>
      <c r="AX837" s="17">
        <v>0.51921406413764604</v>
      </c>
      <c r="AY837" s="17">
        <v>0.53428488100388905</v>
      </c>
      <c r="AZ837" s="17"/>
      <c r="BA837" s="17">
        <v>0.60851485935568495</v>
      </c>
      <c r="BB837" s="17">
        <v>0.43724558771113098</v>
      </c>
      <c r="BC837" s="17">
        <v>0.430948850700477</v>
      </c>
      <c r="BD837" s="17">
        <v>0.47811731386276302</v>
      </c>
      <c r="BE837" s="17">
        <v>0.39635597277624601</v>
      </c>
      <c r="BF837" s="17"/>
      <c r="BG837" s="17">
        <v>0.44518268398521099</v>
      </c>
      <c r="BH837" s="17">
        <v>0.50843791201445199</v>
      </c>
      <c r="BI837" s="17"/>
      <c r="BJ837" s="17">
        <v>0.50742135754818596</v>
      </c>
      <c r="BK837" s="17">
        <v>0.38893848678631399</v>
      </c>
      <c r="BL837" s="17"/>
      <c r="BM837" s="17">
        <v>0.48806559420028101</v>
      </c>
      <c r="BN837" s="17">
        <v>0.34078572312375999</v>
      </c>
      <c r="BO837" s="17">
        <v>0.60694926048666797</v>
      </c>
      <c r="BP837" s="17">
        <v>0.56364525299267898</v>
      </c>
      <c r="BQ837" s="17">
        <v>0.36056371290551398</v>
      </c>
      <c r="BR837" s="17"/>
      <c r="BS837" s="17">
        <v>0.45467602203923702</v>
      </c>
      <c r="BT837" s="17"/>
      <c r="BU837" s="17">
        <v>0.40261386130822902</v>
      </c>
      <c r="BV837" s="17">
        <v>0.68131532121448202</v>
      </c>
      <c r="BW837" s="17">
        <v>0.48443063506711498</v>
      </c>
      <c r="BX837" s="17">
        <v>0.374814318826167</v>
      </c>
      <c r="BY837" s="17">
        <v>0.33617268077007401</v>
      </c>
      <c r="BZ837" s="17"/>
      <c r="CA837" s="17">
        <v>0.61091388920539402</v>
      </c>
      <c r="CB837" s="17"/>
      <c r="CC837" s="17">
        <v>0.49699983820128402</v>
      </c>
      <c r="CD837" s="17">
        <v>0.44873407515404901</v>
      </c>
      <c r="CE837" s="17"/>
      <c r="CF837" s="17">
        <v>0.40489456076683999</v>
      </c>
      <c r="CG837" s="17"/>
      <c r="CH837" s="17">
        <v>0.40878300529370298</v>
      </c>
      <c r="CI837" s="17">
        <v>0.647712936507576</v>
      </c>
    </row>
    <row r="838" spans="2:87" x14ac:dyDescent="0.35"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  <c r="AX838" s="17"/>
      <c r="AY838" s="17"/>
      <c r="AZ838" s="17"/>
      <c r="BA838" s="17"/>
      <c r="BB838" s="17"/>
      <c r="BC838" s="17"/>
      <c r="BD838" s="17"/>
      <c r="BE838" s="17"/>
      <c r="BF838" s="17"/>
      <c r="BG838" s="17"/>
      <c r="BH838" s="17"/>
      <c r="BI838" s="17"/>
      <c r="BJ838" s="17"/>
      <c r="BK838" s="17"/>
      <c r="BL838" s="17"/>
      <c r="BM838" s="17"/>
      <c r="BN838" s="17"/>
      <c r="BO838" s="17"/>
      <c r="BP838" s="17"/>
      <c r="BQ838" s="17"/>
      <c r="BR838" s="17"/>
      <c r="BS838" s="17"/>
      <c r="BT838" s="17"/>
      <c r="BU838" s="17"/>
      <c r="BV838" s="17"/>
      <c r="BW838" s="17"/>
      <c r="BX838" s="17"/>
      <c r="BY838" s="17"/>
      <c r="BZ838" s="17"/>
      <c r="CA838" s="17"/>
      <c r="CB838" s="17"/>
      <c r="CC838" s="17"/>
      <c r="CD838" s="17"/>
      <c r="CE838" s="17"/>
      <c r="CF838" s="17"/>
      <c r="CG838" s="17"/>
      <c r="CH838" s="17"/>
      <c r="CI838" s="17"/>
    </row>
    <row r="839" spans="2:87" x14ac:dyDescent="0.35">
      <c r="B839" s="6" t="s">
        <v>288</v>
      </c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  <c r="AX839" s="17"/>
      <c r="AY839" s="17"/>
      <c r="AZ839" s="17"/>
      <c r="BA839" s="17"/>
      <c r="BB839" s="17"/>
      <c r="BC839" s="17"/>
      <c r="BD839" s="17"/>
      <c r="BE839" s="17"/>
      <c r="BF839" s="17"/>
      <c r="BG839" s="17"/>
      <c r="BH839" s="17"/>
      <c r="BI839" s="17"/>
      <c r="BJ839" s="17"/>
      <c r="BK839" s="17"/>
      <c r="BL839" s="17"/>
      <c r="BM839" s="17"/>
      <c r="BN839" s="17"/>
      <c r="BO839" s="17"/>
      <c r="BP839" s="17"/>
      <c r="BQ839" s="17"/>
      <c r="BR839" s="17"/>
      <c r="BS839" s="17"/>
      <c r="BT839" s="17"/>
      <c r="BU839" s="17"/>
      <c r="BV839" s="17"/>
      <c r="BW839" s="17"/>
      <c r="BX839" s="17"/>
      <c r="BY839" s="17"/>
      <c r="BZ839" s="17"/>
      <c r="CA839" s="17"/>
      <c r="CB839" s="17"/>
      <c r="CC839" s="17"/>
      <c r="CD839" s="17"/>
      <c r="CE839" s="17"/>
      <c r="CF839" s="17"/>
      <c r="CG839" s="17"/>
      <c r="CH839" s="17"/>
      <c r="CI839" s="17"/>
    </row>
    <row r="840" spans="2:87" x14ac:dyDescent="0.35">
      <c r="B840" s="24" t="s">
        <v>163</v>
      </c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  <c r="BA840" s="17"/>
      <c r="BB840" s="17"/>
      <c r="BC840" s="17"/>
      <c r="BD840" s="17"/>
      <c r="BE840" s="17"/>
      <c r="BF840" s="17"/>
      <c r="BG840" s="17"/>
      <c r="BH840" s="17"/>
      <c r="BI840" s="17"/>
      <c r="BJ840" s="17"/>
      <c r="BK840" s="17"/>
      <c r="BL840" s="17"/>
      <c r="BM840" s="17"/>
      <c r="BN840" s="17"/>
      <c r="BO840" s="17"/>
      <c r="BP840" s="17"/>
      <c r="BQ840" s="17"/>
      <c r="BR840" s="17"/>
      <c r="BS840" s="17"/>
      <c r="BT840" s="17"/>
      <c r="BU840" s="17"/>
      <c r="BV840" s="17"/>
      <c r="BW840" s="17"/>
      <c r="BX840" s="17"/>
      <c r="BY840" s="17"/>
      <c r="BZ840" s="17"/>
      <c r="CA840" s="17"/>
      <c r="CB840" s="17"/>
      <c r="CC840" s="17"/>
      <c r="CD840" s="17"/>
      <c r="CE840" s="17"/>
      <c r="CF840" s="17"/>
      <c r="CG840" s="17"/>
      <c r="CH840" s="17"/>
      <c r="CI840" s="17"/>
    </row>
    <row r="841" spans="2:87" x14ac:dyDescent="0.35">
      <c r="B841" t="s">
        <v>276</v>
      </c>
      <c r="C841" s="17">
        <v>0.108086276247047</v>
      </c>
      <c r="D841" s="17">
        <v>0.11740251956653899</v>
      </c>
      <c r="E841" s="17">
        <v>9.9215680672654502E-2</v>
      </c>
      <c r="F841" s="17"/>
      <c r="G841" s="17">
        <v>0.119017652943814</v>
      </c>
      <c r="H841" s="17">
        <v>0.162825888031771</v>
      </c>
      <c r="I841" s="17">
        <v>0.122593614866356</v>
      </c>
      <c r="J841" s="17">
        <v>9.6407841562663896E-2</v>
      </c>
      <c r="K841" s="17">
        <v>0.114999930554993</v>
      </c>
      <c r="L841" s="17">
        <v>5.1728771543907898E-2</v>
      </c>
      <c r="M841" s="17"/>
      <c r="N841" s="17">
        <v>0.131886568007056</v>
      </c>
      <c r="O841" s="17">
        <v>0.104863365799818</v>
      </c>
      <c r="P841" s="17">
        <v>0.114660225303286</v>
      </c>
      <c r="Q841" s="17">
        <v>8.2934779442717502E-2</v>
      </c>
      <c r="R841" s="17"/>
      <c r="S841" s="17">
        <v>0.103909184925322</v>
      </c>
      <c r="T841" s="17">
        <v>0.110458797729782</v>
      </c>
      <c r="U841" s="17">
        <v>6.4990975605459494E-2</v>
      </c>
      <c r="V841" s="17">
        <v>0.14949229612782899</v>
      </c>
      <c r="W841" s="17">
        <v>7.6835858337446494E-2</v>
      </c>
      <c r="X841" s="17">
        <v>0.12113675373746299</v>
      </c>
      <c r="Y841" s="17">
        <v>9.7450528385638599E-2</v>
      </c>
      <c r="Z841" s="17">
        <v>5.2051198056703503E-2</v>
      </c>
      <c r="AA841" s="17">
        <v>0.142314475277136</v>
      </c>
      <c r="AB841" s="17">
        <v>0.115011914313265</v>
      </c>
      <c r="AC841" s="17">
        <v>0.10356081819941799</v>
      </c>
      <c r="AD841" s="17">
        <v>9.6385437967843005E-2</v>
      </c>
      <c r="AE841" s="17"/>
      <c r="AF841" s="17">
        <v>9.8481132161900506E-2</v>
      </c>
      <c r="AG841" s="17">
        <v>9.52754976132624E-2</v>
      </c>
      <c r="AH841" s="17">
        <v>0.12009762809056</v>
      </c>
      <c r="AI841" s="17">
        <v>0.100001037124914</v>
      </c>
      <c r="AJ841" s="17">
        <v>0.14170277703585299</v>
      </c>
      <c r="AK841" s="17"/>
      <c r="AL841" s="17">
        <v>0.100091358755792</v>
      </c>
      <c r="AM841" s="17">
        <v>0.1107476418349</v>
      </c>
      <c r="AN841" s="17">
        <v>0.141209889703138</v>
      </c>
      <c r="AO841" s="17">
        <v>5.8052079433612902E-2</v>
      </c>
      <c r="AP841" s="17"/>
      <c r="AQ841" s="17">
        <v>8.98435838145661E-2</v>
      </c>
      <c r="AR841" s="17">
        <v>0.13577143134588099</v>
      </c>
      <c r="AS841" s="17"/>
      <c r="AT841" s="17">
        <v>0.13735427315151999</v>
      </c>
      <c r="AU841" s="17">
        <v>5.5190008936275702E-2</v>
      </c>
      <c r="AV841" s="17"/>
      <c r="AW841" s="17">
        <v>0.103610516508624</v>
      </c>
      <c r="AX841" s="17">
        <v>0.10506013118464499</v>
      </c>
      <c r="AY841" s="17">
        <v>0.100465904451623</v>
      </c>
      <c r="AZ841" s="17"/>
      <c r="BA841" s="17">
        <v>0.143365289094432</v>
      </c>
      <c r="BB841" s="17">
        <v>0.10717506661638899</v>
      </c>
      <c r="BC841" s="17">
        <v>0.102121020107887</v>
      </c>
      <c r="BD841" s="17">
        <v>7.3019060213983605E-2</v>
      </c>
      <c r="BE841" s="17">
        <v>3.8427779654212103E-2</v>
      </c>
      <c r="BF841" s="17"/>
      <c r="BG841" s="17">
        <v>0.101441004269123</v>
      </c>
      <c r="BH841" s="17">
        <v>0.11295663785679</v>
      </c>
      <c r="BI841" s="17"/>
      <c r="BJ841" s="17">
        <v>0.117399581418604</v>
      </c>
      <c r="BK841" s="17">
        <v>7.4603597297458898E-2</v>
      </c>
      <c r="BL841" s="17"/>
      <c r="BM841" s="17">
        <v>7.6852032727113495E-2</v>
      </c>
      <c r="BN841" s="17">
        <v>9.1907527146546902E-2</v>
      </c>
      <c r="BO841" s="17">
        <v>0.12560604625605401</v>
      </c>
      <c r="BP841" s="17">
        <v>0.126230088407802</v>
      </c>
      <c r="BQ841" s="17">
        <v>9.5569853188335205E-2</v>
      </c>
      <c r="BR841" s="17"/>
      <c r="BS841" s="17">
        <v>0.111838795118873</v>
      </c>
      <c r="BT841" s="17"/>
      <c r="BU841" s="17">
        <v>7.2617634880379103E-2</v>
      </c>
      <c r="BV841" s="17">
        <v>0.131078389625605</v>
      </c>
      <c r="BW841" s="17">
        <v>9.3956507595598301E-2</v>
      </c>
      <c r="BX841" s="17">
        <v>0.10272575252881699</v>
      </c>
      <c r="BY841" s="17">
        <v>8.45178389631253E-2</v>
      </c>
      <c r="BZ841" s="17"/>
      <c r="CA841" s="17">
        <v>0.121620492763666</v>
      </c>
      <c r="CB841" s="17"/>
      <c r="CC841" s="17">
        <v>0.12691563297636299</v>
      </c>
      <c r="CD841" s="17">
        <v>4.4196375296612703E-2</v>
      </c>
      <c r="CE841" s="17"/>
      <c r="CF841" s="17">
        <v>0.11372911688861299</v>
      </c>
      <c r="CG841" s="17"/>
      <c r="CH841" s="17">
        <v>9.9105996684131198E-2</v>
      </c>
      <c r="CI841" s="17">
        <v>0.172092312191022</v>
      </c>
    </row>
    <row r="842" spans="2:87" x14ac:dyDescent="0.35">
      <c r="B842" t="s">
        <v>277</v>
      </c>
      <c r="C842" s="17">
        <v>0.166282155097633</v>
      </c>
      <c r="D842" s="17">
        <v>0.17685238111985799</v>
      </c>
      <c r="E842" s="17">
        <v>0.156470247807621</v>
      </c>
      <c r="F842" s="17"/>
      <c r="G842" s="17">
        <v>0.155847183313267</v>
      </c>
      <c r="H842" s="17">
        <v>0.30846227801894299</v>
      </c>
      <c r="I842" s="17">
        <v>0.14717649969107099</v>
      </c>
      <c r="J842" s="17">
        <v>0.166906140957746</v>
      </c>
      <c r="K842" s="17">
        <v>0.118519462124165</v>
      </c>
      <c r="L842" s="17">
        <v>0.101946609845848</v>
      </c>
      <c r="M842" s="17"/>
      <c r="N842" s="17">
        <v>0.201336014806519</v>
      </c>
      <c r="O842" s="17">
        <v>0.17780996365548801</v>
      </c>
      <c r="P842" s="17">
        <v>0.15583316591886501</v>
      </c>
      <c r="Q842" s="17">
        <v>0.121208056244998</v>
      </c>
      <c r="R842" s="17"/>
      <c r="S842" s="17">
        <v>0.25371783217033</v>
      </c>
      <c r="T842" s="17">
        <v>0.185455012463112</v>
      </c>
      <c r="U842" s="17">
        <v>0.15784267053010201</v>
      </c>
      <c r="V842" s="17">
        <v>0.16983622657893599</v>
      </c>
      <c r="W842" s="17">
        <v>0.18075371973121701</v>
      </c>
      <c r="X842" s="17">
        <v>0.149071294115146</v>
      </c>
      <c r="Y842" s="17">
        <v>0.140665836628629</v>
      </c>
      <c r="Z842" s="17">
        <v>0.17082056100912801</v>
      </c>
      <c r="AA842" s="17">
        <v>0.12615384358587201</v>
      </c>
      <c r="AB842" s="17">
        <v>0.15686567171342899</v>
      </c>
      <c r="AC842" s="17">
        <v>6.2642882232617297E-2</v>
      </c>
      <c r="AD842" s="17">
        <v>0.13018518310792701</v>
      </c>
      <c r="AE842" s="17"/>
      <c r="AF842" s="17">
        <v>0.101629164712092</v>
      </c>
      <c r="AG842" s="17">
        <v>0.12778777041783401</v>
      </c>
      <c r="AH842" s="17">
        <v>0.21820340567475799</v>
      </c>
      <c r="AI842" s="17">
        <v>0.19193401164628399</v>
      </c>
      <c r="AJ842" s="17">
        <v>0.284533296319747</v>
      </c>
      <c r="AK842" s="17"/>
      <c r="AL842" s="17">
        <v>0.15968803289459399</v>
      </c>
      <c r="AM842" s="17">
        <v>0.15768344590824299</v>
      </c>
      <c r="AN842" s="17">
        <v>0.198158999747621</v>
      </c>
      <c r="AO842" s="17">
        <v>0.17921197810161499</v>
      </c>
      <c r="AP842" s="17"/>
      <c r="AQ842" s="17">
        <v>0.123698489020174</v>
      </c>
      <c r="AR842" s="17">
        <v>0.23090723192742499</v>
      </c>
      <c r="AS842" s="17"/>
      <c r="AT842" s="17">
        <v>0.18951651805526401</v>
      </c>
      <c r="AU842" s="17">
        <v>0.10640440412676801</v>
      </c>
      <c r="AV842" s="17"/>
      <c r="AW842" s="17">
        <v>0.13391884863751399</v>
      </c>
      <c r="AX842" s="17">
        <v>0.20660547953330799</v>
      </c>
      <c r="AY842" s="17">
        <v>0.17757491798848099</v>
      </c>
      <c r="AZ842" s="17"/>
      <c r="BA842" s="17">
        <v>0.17957082469068</v>
      </c>
      <c r="BB842" s="17">
        <v>0.18160095451840599</v>
      </c>
      <c r="BC842" s="17">
        <v>0.15358056657970401</v>
      </c>
      <c r="BD842" s="17">
        <v>0.149509415772658</v>
      </c>
      <c r="BE842" s="17">
        <v>0.12577620286882599</v>
      </c>
      <c r="BF842" s="17"/>
      <c r="BG842" s="17">
        <v>0.15408782760392101</v>
      </c>
      <c r="BH842" s="17">
        <v>0.175219454380386</v>
      </c>
      <c r="BI842" s="17"/>
      <c r="BJ842" s="17">
        <v>0.183658719279543</v>
      </c>
      <c r="BK842" s="17">
        <v>0.10296936657851399</v>
      </c>
      <c r="BL842" s="17"/>
      <c r="BM842" s="17">
        <v>0.110185131086942</v>
      </c>
      <c r="BN842" s="17">
        <v>0.15595774014057401</v>
      </c>
      <c r="BO842" s="17">
        <v>0.20945926695970801</v>
      </c>
      <c r="BP842" s="17">
        <v>0.16636470428070399</v>
      </c>
      <c r="BQ842" s="17">
        <v>0.159594538190858</v>
      </c>
      <c r="BR842" s="17"/>
      <c r="BS842" s="17">
        <v>0.177141184454639</v>
      </c>
      <c r="BT842" s="17"/>
      <c r="BU842" s="17">
        <v>0.15838850892943701</v>
      </c>
      <c r="BV842" s="17">
        <v>0.23104007804604701</v>
      </c>
      <c r="BW842" s="17">
        <v>0.16712447678256501</v>
      </c>
      <c r="BX842" s="17">
        <v>0.129069873327221</v>
      </c>
      <c r="BY842" s="17">
        <v>9.7520469856398395E-2</v>
      </c>
      <c r="BZ842" s="17"/>
      <c r="CA842" s="17">
        <v>0.23502004664116299</v>
      </c>
      <c r="CB842" s="17"/>
      <c r="CC842" s="17">
        <v>0.16736669621397399</v>
      </c>
      <c r="CD842" s="17">
        <v>0.17984582742937699</v>
      </c>
      <c r="CE842" s="17"/>
      <c r="CF842" s="17">
        <v>0.13517495858824</v>
      </c>
      <c r="CG842" s="17"/>
      <c r="CH842" s="17">
        <v>0.15635196714790001</v>
      </c>
      <c r="CI842" s="17">
        <v>0.26718161607248198</v>
      </c>
    </row>
    <row r="843" spans="2:87" x14ac:dyDescent="0.35">
      <c r="B843" t="s">
        <v>278</v>
      </c>
      <c r="C843" s="17">
        <v>0.21507682590005001</v>
      </c>
      <c r="D843" s="17">
        <v>0.22478851938172201</v>
      </c>
      <c r="E843" s="17">
        <v>0.206422533224561</v>
      </c>
      <c r="F843" s="17"/>
      <c r="G843" s="17">
        <v>0.26887479579407803</v>
      </c>
      <c r="H843" s="17">
        <v>0.19202983715303101</v>
      </c>
      <c r="I843" s="17">
        <v>0.23705158065356499</v>
      </c>
      <c r="J843" s="17">
        <v>0.204191677943974</v>
      </c>
      <c r="K843" s="17">
        <v>0.15196435926533899</v>
      </c>
      <c r="L843" s="17">
        <v>0.2351425997802</v>
      </c>
      <c r="M843" s="17"/>
      <c r="N843" s="17">
        <v>0.26227430142750002</v>
      </c>
      <c r="O843" s="17">
        <v>0.22664988965963001</v>
      </c>
      <c r="P843" s="17">
        <v>0.179016391424001</v>
      </c>
      <c r="Q843" s="17">
        <v>0.18289065875104199</v>
      </c>
      <c r="R843" s="17"/>
      <c r="S843" s="17">
        <v>0.25059930114718199</v>
      </c>
      <c r="T843" s="17">
        <v>0.15008139570958401</v>
      </c>
      <c r="U843" s="17">
        <v>0.22365314673095399</v>
      </c>
      <c r="V843" s="17">
        <v>0.241320839615567</v>
      </c>
      <c r="W843" s="17">
        <v>0.34392717528733002</v>
      </c>
      <c r="X843" s="17">
        <v>0.25205377350065999</v>
      </c>
      <c r="Y843" s="17">
        <v>0.19472646047546099</v>
      </c>
      <c r="Z843" s="17">
        <v>0.27471361961289598</v>
      </c>
      <c r="AA843" s="17">
        <v>0.201750373398492</v>
      </c>
      <c r="AB843" s="17">
        <v>0.15979963565055899</v>
      </c>
      <c r="AC843" s="17">
        <v>0.14466939393359399</v>
      </c>
      <c r="AD843" s="17">
        <v>0.11732254972904201</v>
      </c>
      <c r="AE843" s="17"/>
      <c r="AF843" s="17">
        <v>0.15877978325447401</v>
      </c>
      <c r="AG843" s="17">
        <v>0.24273249766615901</v>
      </c>
      <c r="AH843" s="17">
        <v>0.178105299866677</v>
      </c>
      <c r="AI843" s="17">
        <v>0.184163452931601</v>
      </c>
      <c r="AJ843" s="17">
        <v>0.30165123005449801</v>
      </c>
      <c r="AK843" s="17"/>
      <c r="AL843" s="17">
        <v>0.228899804783568</v>
      </c>
      <c r="AM843" s="17">
        <v>0.22369531170548801</v>
      </c>
      <c r="AN843" s="17">
        <v>0.15561361886995001</v>
      </c>
      <c r="AO843" s="17">
        <v>0.226820540937332</v>
      </c>
      <c r="AP843" s="17"/>
      <c r="AQ843" s="17">
        <v>0.20440924543376801</v>
      </c>
      <c r="AR843" s="17">
        <v>0.23126597236685401</v>
      </c>
      <c r="AS843" s="17"/>
      <c r="AT843" s="17">
        <v>0.19634981106951399</v>
      </c>
      <c r="AU843" s="17">
        <v>0.233456498796135</v>
      </c>
      <c r="AV843" s="17"/>
      <c r="AW843" s="17">
        <v>0.22562540228606101</v>
      </c>
      <c r="AX843" s="17">
        <v>0.21572798503620899</v>
      </c>
      <c r="AY843" s="17">
        <v>0.20074022894798699</v>
      </c>
      <c r="AZ843" s="17"/>
      <c r="BA843" s="17">
        <v>0.244646992409047</v>
      </c>
      <c r="BB843" s="17">
        <v>0.185714880690557</v>
      </c>
      <c r="BC843" s="17">
        <v>0.223417434167903</v>
      </c>
      <c r="BD843" s="17">
        <v>0.22845894525639701</v>
      </c>
      <c r="BE843" s="17">
        <v>0.14299721208170299</v>
      </c>
      <c r="BF843" s="17"/>
      <c r="BG843" s="17">
        <v>0.220896622915808</v>
      </c>
      <c r="BH843" s="17">
        <v>0.210811460079629</v>
      </c>
      <c r="BI843" s="17"/>
      <c r="BJ843" s="17">
        <v>0.20867640877487101</v>
      </c>
      <c r="BK843" s="17">
        <v>0.23592262353627799</v>
      </c>
      <c r="BL843" s="17"/>
      <c r="BM843" s="17">
        <v>0.22053653593856801</v>
      </c>
      <c r="BN843" s="17">
        <v>0.27140943934644901</v>
      </c>
      <c r="BO843" s="17">
        <v>0.19881417167885601</v>
      </c>
      <c r="BP843" s="17">
        <v>0.25407494283521898</v>
      </c>
      <c r="BQ843" s="17">
        <v>0.23225633232608101</v>
      </c>
      <c r="BR843" s="17"/>
      <c r="BS843" s="17">
        <v>0.23260802867257399</v>
      </c>
      <c r="BT843" s="17"/>
      <c r="BU843" s="17">
        <v>0.29961153484988101</v>
      </c>
      <c r="BV843" s="17">
        <v>0.18133614949532001</v>
      </c>
      <c r="BW843" s="17">
        <v>0.24493743353321401</v>
      </c>
      <c r="BX843" s="17">
        <v>0.25325988929292598</v>
      </c>
      <c r="BY843" s="17">
        <v>0.127303232849106</v>
      </c>
      <c r="BZ843" s="17"/>
      <c r="CA843" s="17">
        <v>0.19261694752363701</v>
      </c>
      <c r="CB843" s="17"/>
      <c r="CC843" s="17">
        <v>0.200455422763751</v>
      </c>
      <c r="CD843" s="17">
        <v>0.28884279588638001</v>
      </c>
      <c r="CE843" s="17"/>
      <c r="CF843" s="17">
        <v>0.16165890933416599</v>
      </c>
      <c r="CG843" s="17"/>
      <c r="CH843" s="17">
        <v>0.24295823046891199</v>
      </c>
      <c r="CI843" s="17">
        <v>0.182187115865418</v>
      </c>
    </row>
    <row r="844" spans="2:87" x14ac:dyDescent="0.35">
      <c r="B844" t="s">
        <v>279</v>
      </c>
      <c r="C844" s="17">
        <v>0.43366282644402099</v>
      </c>
      <c r="D844" s="17">
        <v>0.41944217124196898</v>
      </c>
      <c r="E844" s="17">
        <v>0.44869428360889702</v>
      </c>
      <c r="F844" s="17"/>
      <c r="G844" s="17">
        <v>0.38779509556478298</v>
      </c>
      <c r="H844" s="17">
        <v>0.27865604044185599</v>
      </c>
      <c r="I844" s="17">
        <v>0.40812102634974501</v>
      </c>
      <c r="J844" s="17">
        <v>0.48218980161312303</v>
      </c>
      <c r="K844" s="17">
        <v>0.51534913198927501</v>
      </c>
      <c r="L844" s="17">
        <v>0.51446817738539896</v>
      </c>
      <c r="M844" s="17"/>
      <c r="N844" s="17">
        <v>0.34603743771939299</v>
      </c>
      <c r="O844" s="17">
        <v>0.42223243553328699</v>
      </c>
      <c r="P844" s="17">
        <v>0.49494199311683901</v>
      </c>
      <c r="Q844" s="17">
        <v>0.490278369406417</v>
      </c>
      <c r="R844" s="17"/>
      <c r="S844" s="17">
        <v>0.36653001819628001</v>
      </c>
      <c r="T844" s="17">
        <v>0.47395187918008502</v>
      </c>
      <c r="U844" s="17">
        <v>0.43476353716631999</v>
      </c>
      <c r="V844" s="17">
        <v>0.35118670646134298</v>
      </c>
      <c r="W844" s="17">
        <v>0.32301711401334599</v>
      </c>
      <c r="X844" s="17">
        <v>0.394443586449781</v>
      </c>
      <c r="Y844" s="17">
        <v>0.482443398873732</v>
      </c>
      <c r="Z844" s="17">
        <v>0.43648823461415498</v>
      </c>
      <c r="AA844" s="17">
        <v>0.48335874391677403</v>
      </c>
      <c r="AB844" s="17">
        <v>0.47020876733274902</v>
      </c>
      <c r="AC844" s="17">
        <v>0.61128306080350903</v>
      </c>
      <c r="AD844" s="17">
        <v>0.477651262307841</v>
      </c>
      <c r="AE844" s="17"/>
      <c r="AF844" s="17">
        <v>0.51103086701900602</v>
      </c>
      <c r="AG844" s="17">
        <v>0.45930480733565798</v>
      </c>
      <c r="AH844" s="17">
        <v>0.43256987846516998</v>
      </c>
      <c r="AI844" s="17">
        <v>0.47267382460488</v>
      </c>
      <c r="AJ844" s="17">
        <v>0.225747831273726</v>
      </c>
      <c r="AK844" s="17"/>
      <c r="AL844" s="17">
        <v>0.41380255213325201</v>
      </c>
      <c r="AM844" s="17">
        <v>0.43493862621924301</v>
      </c>
      <c r="AN844" s="17">
        <v>0.44554750603165399</v>
      </c>
      <c r="AO844" s="17">
        <v>0.51597149789188701</v>
      </c>
      <c r="AP844" s="17"/>
      <c r="AQ844" s="17">
        <v>0.48667629097345699</v>
      </c>
      <c r="AR844" s="17">
        <v>0.35320946171970502</v>
      </c>
      <c r="AS844" s="17"/>
      <c r="AT844" s="17">
        <v>0.41595054206775101</v>
      </c>
      <c r="AU844" s="17">
        <v>0.50642264469557097</v>
      </c>
      <c r="AV844" s="17"/>
      <c r="AW844" s="17">
        <v>0.45671311255910002</v>
      </c>
      <c r="AX844" s="17">
        <v>0.38259148735759602</v>
      </c>
      <c r="AY844" s="17">
        <v>0.46060086849057003</v>
      </c>
      <c r="AZ844" s="17"/>
      <c r="BA844" s="17">
        <v>0.37221653720185299</v>
      </c>
      <c r="BB844" s="17">
        <v>0.46080560641190998</v>
      </c>
      <c r="BC844" s="17">
        <v>0.43193469390202899</v>
      </c>
      <c r="BD844" s="17">
        <v>0.42644597410359802</v>
      </c>
      <c r="BE844" s="17">
        <v>0.63233351973781904</v>
      </c>
      <c r="BF844" s="17"/>
      <c r="BG844" s="17">
        <v>0.43896608327837999</v>
      </c>
      <c r="BH844" s="17">
        <v>0.42977603616990201</v>
      </c>
      <c r="BI844" s="17"/>
      <c r="BJ844" s="17">
        <v>0.41916125017689698</v>
      </c>
      <c r="BK844" s="17">
        <v>0.49006517974052999</v>
      </c>
      <c r="BL844" s="17"/>
      <c r="BM844" s="17">
        <v>0.44803788361826302</v>
      </c>
      <c r="BN844" s="17">
        <v>0.40888482492718797</v>
      </c>
      <c r="BO844" s="17">
        <v>0.428334611669208</v>
      </c>
      <c r="BP844" s="17">
        <v>0.36264492708840301</v>
      </c>
      <c r="BQ844" s="17">
        <v>0.45884477970938897</v>
      </c>
      <c r="BR844" s="17"/>
      <c r="BS844" s="17">
        <v>0.45345424073743701</v>
      </c>
      <c r="BT844" s="17"/>
      <c r="BU844" s="17">
        <v>0.40459881880599202</v>
      </c>
      <c r="BV844" s="17">
        <v>0.417546999495431</v>
      </c>
      <c r="BW844" s="17">
        <v>0.426404275864677</v>
      </c>
      <c r="BX844" s="17">
        <v>0.47560630910483298</v>
      </c>
      <c r="BY844" s="17">
        <v>0.45742889163650902</v>
      </c>
      <c r="BZ844" s="17"/>
      <c r="CA844" s="17">
        <v>0.439169914511017</v>
      </c>
      <c r="CB844" s="17"/>
      <c r="CC844" s="17">
        <v>0.43718257676466799</v>
      </c>
      <c r="CD844" s="17">
        <v>0.43086351710736198</v>
      </c>
      <c r="CE844" s="17"/>
      <c r="CF844" s="17">
        <v>0.51824029542379402</v>
      </c>
      <c r="CG844" s="17"/>
      <c r="CH844" s="17">
        <v>0.43151127947921902</v>
      </c>
      <c r="CI844" s="17">
        <v>0.33930216175115202</v>
      </c>
    </row>
    <row r="845" spans="2:87" x14ac:dyDescent="0.35">
      <c r="B845" t="s">
        <v>161</v>
      </c>
      <c r="C845" s="17">
        <v>7.6891916311248504E-2</v>
      </c>
      <c r="D845" s="17">
        <v>6.1514408689913501E-2</v>
      </c>
      <c r="E845" s="17">
        <v>8.9197254686265895E-2</v>
      </c>
      <c r="F845" s="17"/>
      <c r="G845" s="17">
        <v>6.8465272384057196E-2</v>
      </c>
      <c r="H845" s="17">
        <v>5.8025956354399597E-2</v>
      </c>
      <c r="I845" s="17">
        <v>8.5057278439262501E-2</v>
      </c>
      <c r="J845" s="17">
        <v>5.0304537922493099E-2</v>
      </c>
      <c r="K845" s="17">
        <v>9.9167116066228495E-2</v>
      </c>
      <c r="L845" s="17">
        <v>9.6713841444644302E-2</v>
      </c>
      <c r="M845" s="17"/>
      <c r="N845" s="17">
        <v>5.8465678039531302E-2</v>
      </c>
      <c r="O845" s="17">
        <v>6.8444345351776806E-2</v>
      </c>
      <c r="P845" s="17">
        <v>5.5548224237009197E-2</v>
      </c>
      <c r="Q845" s="17">
        <v>0.122688136154826</v>
      </c>
      <c r="R845" s="17"/>
      <c r="S845" s="17">
        <v>2.5243663560887E-2</v>
      </c>
      <c r="T845" s="17">
        <v>8.0052914917437198E-2</v>
      </c>
      <c r="U845" s="17">
        <v>0.118749669967164</v>
      </c>
      <c r="V845" s="17">
        <v>8.81639312163255E-2</v>
      </c>
      <c r="W845" s="17">
        <v>7.5466132630660099E-2</v>
      </c>
      <c r="X845" s="17">
        <v>8.3294592196950401E-2</v>
      </c>
      <c r="Y845" s="17">
        <v>8.4713775636539604E-2</v>
      </c>
      <c r="Z845" s="17">
        <v>6.5926386707118104E-2</v>
      </c>
      <c r="AA845" s="17">
        <v>4.6422563821726201E-2</v>
      </c>
      <c r="AB845" s="17">
        <v>9.8114010989997794E-2</v>
      </c>
      <c r="AC845" s="17">
        <v>7.7843844830861195E-2</v>
      </c>
      <c r="AD845" s="17">
        <v>0.17845556688734701</v>
      </c>
      <c r="AE845" s="17"/>
      <c r="AF845" s="17">
        <v>0.13007905285252699</v>
      </c>
      <c r="AG845" s="17">
        <v>7.4899426967086097E-2</v>
      </c>
      <c r="AH845" s="17">
        <v>5.1023787902835203E-2</v>
      </c>
      <c r="AI845" s="17">
        <v>5.1227673692320598E-2</v>
      </c>
      <c r="AJ845" s="17">
        <v>4.6364865316175799E-2</v>
      </c>
      <c r="AK845" s="17"/>
      <c r="AL845" s="17">
        <v>9.7518251432794606E-2</v>
      </c>
      <c r="AM845" s="17">
        <v>7.2934974332126395E-2</v>
      </c>
      <c r="AN845" s="17">
        <v>5.9469985647636898E-2</v>
      </c>
      <c r="AO845" s="17">
        <v>1.9943903635553501E-2</v>
      </c>
      <c r="AP845" s="17"/>
      <c r="AQ845" s="17">
        <v>9.5372390758034706E-2</v>
      </c>
      <c r="AR845" s="17">
        <v>4.88459026401344E-2</v>
      </c>
      <c r="AS845" s="17"/>
      <c r="AT845" s="17">
        <v>6.0828855655951301E-2</v>
      </c>
      <c r="AU845" s="17">
        <v>9.8526443445249398E-2</v>
      </c>
      <c r="AV845" s="17"/>
      <c r="AW845" s="17">
        <v>8.0132120008700999E-2</v>
      </c>
      <c r="AX845" s="17">
        <v>9.0014916888242202E-2</v>
      </c>
      <c r="AY845" s="17">
        <v>6.06180801213385E-2</v>
      </c>
      <c r="AZ845" s="17"/>
      <c r="BA845" s="17">
        <v>6.0200356603988397E-2</v>
      </c>
      <c r="BB845" s="17">
        <v>6.47034917627375E-2</v>
      </c>
      <c r="BC845" s="17">
        <v>8.8946285242476594E-2</v>
      </c>
      <c r="BD845" s="17">
        <v>0.122566604653363</v>
      </c>
      <c r="BE845" s="17">
        <v>6.0465285657439999E-2</v>
      </c>
      <c r="BF845" s="17"/>
      <c r="BG845" s="17">
        <v>8.4608461932768497E-2</v>
      </c>
      <c r="BH845" s="17">
        <v>7.12364115132917E-2</v>
      </c>
      <c r="BI845" s="17"/>
      <c r="BJ845" s="17">
        <v>7.1104040350084399E-2</v>
      </c>
      <c r="BK845" s="17">
        <v>9.6439232847218601E-2</v>
      </c>
      <c r="BL845" s="17"/>
      <c r="BM845" s="17">
        <v>0.144388416629113</v>
      </c>
      <c r="BN845" s="17">
        <v>7.1840468439241897E-2</v>
      </c>
      <c r="BO845" s="17">
        <v>3.7785903436174502E-2</v>
      </c>
      <c r="BP845" s="17">
        <v>9.0685337387871601E-2</v>
      </c>
      <c r="BQ845" s="17">
        <v>5.3734496585336501E-2</v>
      </c>
      <c r="BR845" s="17"/>
      <c r="BS845" s="17">
        <v>2.4957751016476799E-2</v>
      </c>
      <c r="BT845" s="17"/>
      <c r="BU845" s="17">
        <v>6.4783502534310297E-2</v>
      </c>
      <c r="BV845" s="17">
        <v>3.8998383337596802E-2</v>
      </c>
      <c r="BW845" s="17">
        <v>6.7577306223945893E-2</v>
      </c>
      <c r="BX845" s="17">
        <v>3.9338175746202499E-2</v>
      </c>
      <c r="BY845" s="17">
        <v>0.233229566694862</v>
      </c>
      <c r="BZ845" s="17"/>
      <c r="CA845" s="17">
        <v>1.15725985605172E-2</v>
      </c>
      <c r="CB845" s="17"/>
      <c r="CC845" s="17">
        <v>6.8079671281243995E-2</v>
      </c>
      <c r="CD845" s="17">
        <v>5.6251484280267397E-2</v>
      </c>
      <c r="CE845" s="17"/>
      <c r="CF845" s="17">
        <v>7.1196719765187794E-2</v>
      </c>
      <c r="CG845" s="17"/>
      <c r="CH845" s="17">
        <v>7.0072526219838199E-2</v>
      </c>
      <c r="CI845" s="17">
        <v>3.9236794119925901E-2</v>
      </c>
    </row>
    <row r="846" spans="2:87" x14ac:dyDescent="0.35">
      <c r="B846" t="s">
        <v>280</v>
      </c>
      <c r="C846" s="17">
        <v>0.27436843134467997</v>
      </c>
      <c r="D846" s="17">
        <v>0.29425490068639598</v>
      </c>
      <c r="E846" s="17">
        <v>0.25568592848027599</v>
      </c>
      <c r="F846" s="17"/>
      <c r="G846" s="17">
        <v>0.27486483625708202</v>
      </c>
      <c r="H846" s="17">
        <v>0.471288166050714</v>
      </c>
      <c r="I846" s="17">
        <v>0.269770114557427</v>
      </c>
      <c r="J846" s="17">
        <v>0.26331398252040999</v>
      </c>
      <c r="K846" s="17">
        <v>0.233519392679158</v>
      </c>
      <c r="L846" s="17">
        <v>0.15367538138975601</v>
      </c>
      <c r="M846" s="17"/>
      <c r="N846" s="17">
        <v>0.33322258281357497</v>
      </c>
      <c r="O846" s="17">
        <v>0.28267332945530599</v>
      </c>
      <c r="P846" s="17">
        <v>0.27049339122215099</v>
      </c>
      <c r="Q846" s="17">
        <v>0.20414283568771599</v>
      </c>
      <c r="R846" s="17"/>
      <c r="S846" s="17">
        <v>0.35762701709565098</v>
      </c>
      <c r="T846" s="17">
        <v>0.29591381019289398</v>
      </c>
      <c r="U846" s="17">
        <v>0.222833646135562</v>
      </c>
      <c r="V846" s="17">
        <v>0.31932852270676498</v>
      </c>
      <c r="W846" s="17">
        <v>0.25758957806866301</v>
      </c>
      <c r="X846" s="17">
        <v>0.27020804785260899</v>
      </c>
      <c r="Y846" s="17">
        <v>0.238116365014267</v>
      </c>
      <c r="Z846" s="17">
        <v>0.22287175906583101</v>
      </c>
      <c r="AA846" s="17">
        <v>0.26846831886300798</v>
      </c>
      <c r="AB846" s="17">
        <v>0.27187758602669398</v>
      </c>
      <c r="AC846" s="17">
        <v>0.166203700432035</v>
      </c>
      <c r="AD846" s="17">
        <v>0.22657062107577</v>
      </c>
      <c r="AE846" s="17"/>
      <c r="AF846" s="17">
        <v>0.20011029687399301</v>
      </c>
      <c r="AG846" s="17">
        <v>0.223063268031097</v>
      </c>
      <c r="AH846" s="17">
        <v>0.338301033765318</v>
      </c>
      <c r="AI846" s="17">
        <v>0.29193504877119802</v>
      </c>
      <c r="AJ846" s="17">
        <v>0.42623607335559999</v>
      </c>
      <c r="AK846" s="17"/>
      <c r="AL846" s="17">
        <v>0.25977939165038599</v>
      </c>
      <c r="AM846" s="17">
        <v>0.26843108774314201</v>
      </c>
      <c r="AN846" s="17">
        <v>0.33936888945075899</v>
      </c>
      <c r="AO846" s="17">
        <v>0.237264057535228</v>
      </c>
      <c r="AP846" s="17"/>
      <c r="AQ846" s="17">
        <v>0.21354207283474</v>
      </c>
      <c r="AR846" s="17">
        <v>0.366678663273306</v>
      </c>
      <c r="AS846" s="17"/>
      <c r="AT846" s="17">
        <v>0.32687079120678297</v>
      </c>
      <c r="AU846" s="17">
        <v>0.16159441306304401</v>
      </c>
      <c r="AV846" s="17"/>
      <c r="AW846" s="17">
        <v>0.23752936514613801</v>
      </c>
      <c r="AX846" s="17">
        <v>0.31166561071795301</v>
      </c>
      <c r="AY846" s="17">
        <v>0.27804082244010497</v>
      </c>
      <c r="AZ846" s="17"/>
      <c r="BA846" s="17">
        <v>0.322936113785112</v>
      </c>
      <c r="BB846" s="17">
        <v>0.288776021134795</v>
      </c>
      <c r="BC846" s="17">
        <v>0.25570158668759102</v>
      </c>
      <c r="BD846" s="17">
        <v>0.22252847598664199</v>
      </c>
      <c r="BE846" s="17">
        <v>0.164203982523038</v>
      </c>
      <c r="BF846" s="17"/>
      <c r="BG846" s="17">
        <v>0.25552883187304398</v>
      </c>
      <c r="BH846" s="17">
        <v>0.288176092237177</v>
      </c>
      <c r="BI846" s="17"/>
      <c r="BJ846" s="17">
        <v>0.30105830069814699</v>
      </c>
      <c r="BK846" s="17">
        <v>0.17757296387597299</v>
      </c>
      <c r="BL846" s="17"/>
      <c r="BM846" s="17">
        <v>0.187037163814056</v>
      </c>
      <c r="BN846" s="17">
        <v>0.24786526728712099</v>
      </c>
      <c r="BO846" s="17">
        <v>0.335065313215761</v>
      </c>
      <c r="BP846" s="17">
        <v>0.29259479268850702</v>
      </c>
      <c r="BQ846" s="17">
        <v>0.255164391379194</v>
      </c>
      <c r="BR846" s="17"/>
      <c r="BS846" s="17">
        <v>0.28897997957351201</v>
      </c>
      <c r="BT846" s="17"/>
      <c r="BU846" s="17">
        <v>0.23100614380981599</v>
      </c>
      <c r="BV846" s="17">
        <v>0.36211846767165301</v>
      </c>
      <c r="BW846" s="17">
        <v>0.26108098437816402</v>
      </c>
      <c r="BX846" s="17">
        <v>0.231795625856038</v>
      </c>
      <c r="BY846" s="17">
        <v>0.18203830881952399</v>
      </c>
      <c r="BZ846" s="17"/>
      <c r="CA846" s="17">
        <v>0.35664053940482898</v>
      </c>
      <c r="CB846" s="17"/>
      <c r="CC846" s="17">
        <v>0.29428232919033698</v>
      </c>
      <c r="CD846" s="17">
        <v>0.22404220272598999</v>
      </c>
      <c r="CE846" s="17"/>
      <c r="CF846" s="17">
        <v>0.248904075476853</v>
      </c>
      <c r="CG846" s="17"/>
      <c r="CH846" s="17">
        <v>0.25545796383203101</v>
      </c>
      <c r="CI846" s="17">
        <v>0.43927392826350398</v>
      </c>
    </row>
    <row r="847" spans="2:87" x14ac:dyDescent="0.35"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  <c r="AX847" s="17"/>
      <c r="AY847" s="17"/>
      <c r="AZ847" s="17"/>
      <c r="BA847" s="17"/>
      <c r="BB847" s="17"/>
      <c r="BC847" s="17"/>
      <c r="BD847" s="17"/>
      <c r="BE847" s="17"/>
      <c r="BF847" s="17"/>
      <c r="BG847" s="17"/>
      <c r="BH847" s="17"/>
      <c r="BI847" s="17"/>
      <c r="BJ847" s="17"/>
      <c r="BK847" s="17"/>
      <c r="BL847" s="17"/>
      <c r="BM847" s="17"/>
      <c r="BN847" s="17"/>
      <c r="BO847" s="17"/>
      <c r="BP847" s="17"/>
      <c r="BQ847" s="17"/>
      <c r="BR847" s="17"/>
      <c r="BS847" s="17"/>
      <c r="BT847" s="17"/>
      <c r="BU847" s="17"/>
      <c r="BV847" s="17"/>
      <c r="BW847" s="17"/>
      <c r="BX847" s="17"/>
      <c r="BY847" s="17"/>
      <c r="BZ847" s="17"/>
      <c r="CA847" s="17"/>
      <c r="CB847" s="17"/>
      <c r="CC847" s="17"/>
      <c r="CD847" s="17"/>
      <c r="CE847" s="17"/>
      <c r="CF847" s="17"/>
      <c r="CG847" s="17"/>
      <c r="CH847" s="17"/>
      <c r="CI847" s="17"/>
    </row>
    <row r="848" spans="2:87" x14ac:dyDescent="0.35">
      <c r="B848" s="6" t="s">
        <v>289</v>
      </c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  <c r="AX848" s="17"/>
      <c r="AY848" s="17"/>
      <c r="AZ848" s="17"/>
      <c r="BA848" s="17"/>
      <c r="BB848" s="17"/>
      <c r="BC848" s="17"/>
      <c r="BD848" s="17"/>
      <c r="BE848" s="17"/>
      <c r="BF848" s="17"/>
      <c r="BG848" s="17"/>
      <c r="BH848" s="17"/>
      <c r="BI848" s="17"/>
      <c r="BJ848" s="17"/>
      <c r="BK848" s="17"/>
      <c r="BL848" s="17"/>
      <c r="BM848" s="17"/>
      <c r="BN848" s="17"/>
      <c r="BO848" s="17"/>
      <c r="BP848" s="17"/>
      <c r="BQ848" s="17"/>
      <c r="BR848" s="17"/>
      <c r="BS848" s="17"/>
      <c r="BT848" s="17"/>
      <c r="BU848" s="17"/>
      <c r="BV848" s="17"/>
      <c r="BW848" s="17"/>
      <c r="BX848" s="17"/>
      <c r="BY848" s="17"/>
      <c r="BZ848" s="17"/>
      <c r="CA848" s="17"/>
      <c r="CB848" s="17"/>
      <c r="CC848" s="17"/>
      <c r="CD848" s="17"/>
      <c r="CE848" s="17"/>
      <c r="CF848" s="17"/>
      <c r="CG848" s="17"/>
      <c r="CH848" s="17"/>
      <c r="CI848" s="17"/>
    </row>
    <row r="849" spans="2:87" x14ac:dyDescent="0.35">
      <c r="B849" s="24" t="s">
        <v>163</v>
      </c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  <c r="AX849" s="17"/>
      <c r="AY849" s="17"/>
      <c r="AZ849" s="17"/>
      <c r="BA849" s="17"/>
      <c r="BB849" s="17"/>
      <c r="BC849" s="17"/>
      <c r="BD849" s="17"/>
      <c r="BE849" s="17"/>
      <c r="BF849" s="17"/>
      <c r="BG849" s="17"/>
      <c r="BH849" s="17"/>
      <c r="BI849" s="17"/>
      <c r="BJ849" s="17"/>
      <c r="BK849" s="17"/>
      <c r="BL849" s="17"/>
      <c r="BM849" s="17"/>
      <c r="BN849" s="17"/>
      <c r="BO849" s="17"/>
      <c r="BP849" s="17"/>
      <c r="BQ849" s="17"/>
      <c r="BR849" s="17"/>
      <c r="BS849" s="17"/>
      <c r="BT849" s="17"/>
      <c r="BU849" s="17"/>
      <c r="BV849" s="17"/>
      <c r="BW849" s="17"/>
      <c r="BX849" s="17"/>
      <c r="BY849" s="17"/>
      <c r="BZ849" s="17"/>
      <c r="CA849" s="17"/>
      <c r="CB849" s="17"/>
      <c r="CC849" s="17"/>
      <c r="CD849" s="17"/>
      <c r="CE849" s="17"/>
      <c r="CF849" s="17"/>
      <c r="CG849" s="17"/>
      <c r="CH849" s="17"/>
      <c r="CI849" s="17"/>
    </row>
    <row r="850" spans="2:87" x14ac:dyDescent="0.35">
      <c r="B850" t="s">
        <v>276</v>
      </c>
      <c r="C850" s="17">
        <v>0.40173023069073299</v>
      </c>
      <c r="D850" s="17">
        <v>0.35276995480304701</v>
      </c>
      <c r="E850" s="17">
        <v>0.45396268890572</v>
      </c>
      <c r="F850" s="17"/>
      <c r="G850" s="17">
        <v>0.471710484072841</v>
      </c>
      <c r="H850" s="17">
        <v>0.45963793420325699</v>
      </c>
      <c r="I850" s="17">
        <v>0.35259454086838699</v>
      </c>
      <c r="J850" s="17">
        <v>0.391712783670561</v>
      </c>
      <c r="K850" s="17">
        <v>0.36878233827201401</v>
      </c>
      <c r="L850" s="17">
        <v>0.38100846607940803</v>
      </c>
      <c r="M850" s="17"/>
      <c r="N850" s="17">
        <v>0.38991789192708398</v>
      </c>
      <c r="O850" s="17">
        <v>0.33084544765282597</v>
      </c>
      <c r="P850" s="17">
        <v>0.41768145357872799</v>
      </c>
      <c r="Q850" s="17">
        <v>0.47364697348103202</v>
      </c>
      <c r="R850" s="17"/>
      <c r="S850" s="17">
        <v>0.43142845132294999</v>
      </c>
      <c r="T850" s="17">
        <v>0.33437527413721502</v>
      </c>
      <c r="U850" s="17">
        <v>0.38493999894748299</v>
      </c>
      <c r="V850" s="17">
        <v>0.303999715611599</v>
      </c>
      <c r="W850" s="17">
        <v>0.38232583620294902</v>
      </c>
      <c r="X850" s="17">
        <v>0.42580248626835698</v>
      </c>
      <c r="Y850" s="17">
        <v>0.41575362044374498</v>
      </c>
      <c r="Z850" s="17">
        <v>0.38014526604810001</v>
      </c>
      <c r="AA850" s="17">
        <v>0.49469171098159198</v>
      </c>
      <c r="AB850" s="17">
        <v>0.42171859782719701</v>
      </c>
      <c r="AC850" s="17">
        <v>0.44928504439943401</v>
      </c>
      <c r="AD850" s="17">
        <v>0.37082881861455103</v>
      </c>
      <c r="AE850" s="17"/>
      <c r="AF850" s="17">
        <v>0.543593110212507</v>
      </c>
      <c r="AG850" s="17">
        <v>0.396457445748707</v>
      </c>
      <c r="AH850" s="17">
        <v>0.33517618925409998</v>
      </c>
      <c r="AI850" s="17">
        <v>0.40035516654022602</v>
      </c>
      <c r="AJ850" s="17">
        <v>0.32052985142527601</v>
      </c>
      <c r="AK850" s="17"/>
      <c r="AL850" s="17">
        <v>0.31514547551598399</v>
      </c>
      <c r="AM850" s="17">
        <v>0.41050615582467997</v>
      </c>
      <c r="AN850" s="17">
        <v>0.50892429663610095</v>
      </c>
      <c r="AO850" s="17">
        <v>0.60400944778424104</v>
      </c>
      <c r="AP850" s="17"/>
      <c r="AQ850" s="17">
        <v>0.40945275920712698</v>
      </c>
      <c r="AR850" s="17">
        <v>0.39001050233797901</v>
      </c>
      <c r="AS850" s="17"/>
      <c r="AT850" s="17">
        <v>0.396223779611037</v>
      </c>
      <c r="AU850" s="17">
        <v>0.38007587040107199</v>
      </c>
      <c r="AV850" s="17"/>
      <c r="AW850" s="17">
        <v>0.36677477203578501</v>
      </c>
      <c r="AX850" s="17">
        <v>0.38778316767620202</v>
      </c>
      <c r="AY850" s="17">
        <v>0.449571136206877</v>
      </c>
      <c r="AZ850" s="17"/>
      <c r="BA850" s="17">
        <v>0.49218953020744599</v>
      </c>
      <c r="BB850" s="17">
        <v>0.39341271390707699</v>
      </c>
      <c r="BC850" s="17">
        <v>0.34885924251156197</v>
      </c>
      <c r="BD850" s="17">
        <v>0.36570380639730299</v>
      </c>
      <c r="BE850" s="17">
        <v>0.38634723216476102</v>
      </c>
      <c r="BF850" s="17"/>
      <c r="BG850" s="17">
        <v>0.37003087261225698</v>
      </c>
      <c r="BH850" s="17">
        <v>0.42496288951218902</v>
      </c>
      <c r="BI850" s="17"/>
      <c r="BJ850" s="17">
        <v>0.39371803720023302</v>
      </c>
      <c r="BK850" s="17">
        <v>0.442301288494855</v>
      </c>
      <c r="BL850" s="17"/>
      <c r="BM850" s="17">
        <v>0.48904100304588899</v>
      </c>
      <c r="BN850" s="17">
        <v>0.29955381864838698</v>
      </c>
      <c r="BO850" s="17">
        <v>0.477274921884625</v>
      </c>
      <c r="BP850" s="17">
        <v>0.34478531415747399</v>
      </c>
      <c r="BQ850" s="17">
        <v>0.279389116184241</v>
      </c>
      <c r="BR850" s="17"/>
      <c r="BS850" s="17">
        <v>0.38946281062940402</v>
      </c>
      <c r="BT850" s="17"/>
      <c r="BU850" s="17">
        <v>0.33087282820453601</v>
      </c>
      <c r="BV850" s="17">
        <v>0.48132618255891702</v>
      </c>
      <c r="BW850" s="17">
        <v>0.38625259632669401</v>
      </c>
      <c r="BX850" s="17">
        <v>0.40647605202239401</v>
      </c>
      <c r="BY850" s="17">
        <v>0.29295635464403402</v>
      </c>
      <c r="BZ850" s="17"/>
      <c r="CA850" s="17">
        <v>0.513518317635132</v>
      </c>
      <c r="CB850" s="17"/>
      <c r="CC850" s="17">
        <v>0.44600590206386997</v>
      </c>
      <c r="CD850" s="17">
        <v>0.23874248779829299</v>
      </c>
      <c r="CE850" s="17"/>
      <c r="CF850" s="17">
        <v>0.465089558795306</v>
      </c>
      <c r="CG850" s="17"/>
      <c r="CH850" s="17">
        <v>0.37828197163592697</v>
      </c>
      <c r="CI850" s="17">
        <v>0.50305915095794296</v>
      </c>
    </row>
    <row r="851" spans="2:87" x14ac:dyDescent="0.35">
      <c r="B851" t="s">
        <v>277</v>
      </c>
      <c r="C851" s="17">
        <v>0.40177079197724302</v>
      </c>
      <c r="D851" s="17">
        <v>0.42129093663650902</v>
      </c>
      <c r="E851" s="17">
        <v>0.38222457067396298</v>
      </c>
      <c r="F851" s="17"/>
      <c r="G851" s="17">
        <v>0.25793445478587801</v>
      </c>
      <c r="H851" s="17">
        <v>0.37368444437845999</v>
      </c>
      <c r="I851" s="17">
        <v>0.41716641190327802</v>
      </c>
      <c r="J851" s="17">
        <v>0.43691349194059798</v>
      </c>
      <c r="K851" s="17">
        <v>0.45022783474441802</v>
      </c>
      <c r="L851" s="17">
        <v>0.43624473112814599</v>
      </c>
      <c r="M851" s="17"/>
      <c r="N851" s="17">
        <v>0.388442549039898</v>
      </c>
      <c r="O851" s="17">
        <v>0.47384133848707199</v>
      </c>
      <c r="P851" s="17">
        <v>0.41664455411846602</v>
      </c>
      <c r="Q851" s="17">
        <v>0.33126790216963697</v>
      </c>
      <c r="R851" s="17"/>
      <c r="S851" s="17">
        <v>0.39540172791293898</v>
      </c>
      <c r="T851" s="17">
        <v>0.47194808162157997</v>
      </c>
      <c r="U851" s="17">
        <v>0.373710429382483</v>
      </c>
      <c r="V851" s="17">
        <v>0.510282303477954</v>
      </c>
      <c r="W851" s="17">
        <v>0.36964078909956399</v>
      </c>
      <c r="X851" s="17">
        <v>0.31950238272998899</v>
      </c>
      <c r="Y851" s="17">
        <v>0.39604204561776202</v>
      </c>
      <c r="Z851" s="17">
        <v>0.37151734671543701</v>
      </c>
      <c r="AA851" s="17">
        <v>0.35539358875876997</v>
      </c>
      <c r="AB851" s="17">
        <v>0.41515700206218997</v>
      </c>
      <c r="AC851" s="17">
        <v>0.40819762178417801</v>
      </c>
      <c r="AD851" s="17">
        <v>0.386238519995033</v>
      </c>
      <c r="AE851" s="17"/>
      <c r="AF851" s="17">
        <v>0.28017275374446698</v>
      </c>
      <c r="AG851" s="17">
        <v>0.42871067953969599</v>
      </c>
      <c r="AH851" s="17">
        <v>0.441472322954028</v>
      </c>
      <c r="AI851" s="17">
        <v>0.42382594061367301</v>
      </c>
      <c r="AJ851" s="17">
        <v>0.43751414316854798</v>
      </c>
      <c r="AK851" s="17"/>
      <c r="AL851" s="17">
        <v>0.438549667911945</v>
      </c>
      <c r="AM851" s="17">
        <v>0.40098536221938902</v>
      </c>
      <c r="AN851" s="17">
        <v>0.35947324843481798</v>
      </c>
      <c r="AO851" s="17">
        <v>0.28999145347240302</v>
      </c>
      <c r="AP851" s="17"/>
      <c r="AQ851" s="17">
        <v>0.40380106799418403</v>
      </c>
      <c r="AR851" s="17">
        <v>0.39868964007872298</v>
      </c>
      <c r="AS851" s="17"/>
      <c r="AT851" s="17">
        <v>0.40492231152724401</v>
      </c>
      <c r="AU851" s="17">
        <v>0.444047214778098</v>
      </c>
      <c r="AV851" s="17"/>
      <c r="AW851" s="17">
        <v>0.43157923035950402</v>
      </c>
      <c r="AX851" s="17">
        <v>0.39401558126043101</v>
      </c>
      <c r="AY851" s="17">
        <v>0.39139026823116102</v>
      </c>
      <c r="AZ851" s="17"/>
      <c r="BA851" s="17">
        <v>0.297794690535642</v>
      </c>
      <c r="BB851" s="17">
        <v>0.42923159110431403</v>
      </c>
      <c r="BC851" s="17">
        <v>0.43341002854507399</v>
      </c>
      <c r="BD851" s="17">
        <v>0.45734286438193</v>
      </c>
      <c r="BE851" s="17">
        <v>0.47575284034050702</v>
      </c>
      <c r="BF851" s="17"/>
      <c r="BG851" s="17">
        <v>0.38539669392352999</v>
      </c>
      <c r="BH851" s="17">
        <v>0.41377147138056802</v>
      </c>
      <c r="BI851" s="17"/>
      <c r="BJ851" s="17">
        <v>0.40091904111932603</v>
      </c>
      <c r="BK851" s="17">
        <v>0.39552736713861297</v>
      </c>
      <c r="BL851" s="17"/>
      <c r="BM851" s="17">
        <v>0.31817615422898099</v>
      </c>
      <c r="BN851" s="17">
        <v>0.44930847566177901</v>
      </c>
      <c r="BO851" s="17">
        <v>0.38972590178258898</v>
      </c>
      <c r="BP851" s="17">
        <v>0.43979012848473498</v>
      </c>
      <c r="BQ851" s="17">
        <v>0.44631685159194101</v>
      </c>
      <c r="BR851" s="17"/>
      <c r="BS851" s="17">
        <v>0.43439734531839302</v>
      </c>
      <c r="BT851" s="17"/>
      <c r="BU851" s="17">
        <v>0.43671791438888402</v>
      </c>
      <c r="BV851" s="17">
        <v>0.40960763427319202</v>
      </c>
      <c r="BW851" s="17">
        <v>0.43492961548923198</v>
      </c>
      <c r="BX851" s="17">
        <v>0.39675121699063498</v>
      </c>
      <c r="BY851" s="17">
        <v>0.33031988417012298</v>
      </c>
      <c r="BZ851" s="17"/>
      <c r="CA851" s="17">
        <v>0.366127080300025</v>
      </c>
      <c r="CB851" s="17"/>
      <c r="CC851" s="17">
        <v>0.41294710165269</v>
      </c>
      <c r="CD851" s="17">
        <v>0.39447832915937098</v>
      </c>
      <c r="CE851" s="17"/>
      <c r="CF851" s="17">
        <v>0.41083721441619597</v>
      </c>
      <c r="CG851" s="17"/>
      <c r="CH851" s="17">
        <v>0.40934177869142402</v>
      </c>
      <c r="CI851" s="17">
        <v>0.34889077643147498</v>
      </c>
    </row>
    <row r="852" spans="2:87" x14ac:dyDescent="0.35">
      <c r="B852" t="s">
        <v>278</v>
      </c>
      <c r="C852" s="17">
        <v>0.10981153214910799</v>
      </c>
      <c r="D852" s="17">
        <v>0.138805202529004</v>
      </c>
      <c r="E852" s="17">
        <v>8.0893111111085506E-2</v>
      </c>
      <c r="F852" s="17"/>
      <c r="G852" s="17">
        <v>0.15401334666512301</v>
      </c>
      <c r="H852" s="17">
        <v>9.8875826103887704E-2</v>
      </c>
      <c r="I852" s="17">
        <v>0.13997275657632</v>
      </c>
      <c r="J852" s="17">
        <v>0.101273786495131</v>
      </c>
      <c r="K852" s="17">
        <v>8.1101102450386403E-2</v>
      </c>
      <c r="L852" s="17">
        <v>9.5965543715804305E-2</v>
      </c>
      <c r="M852" s="17"/>
      <c r="N852" s="17">
        <v>0.150504807240991</v>
      </c>
      <c r="O852" s="17">
        <v>0.127676104631466</v>
      </c>
      <c r="P852" s="17">
        <v>8.1893416325624205E-2</v>
      </c>
      <c r="Q852" s="17">
        <v>6.9767832713274094E-2</v>
      </c>
      <c r="R852" s="17"/>
      <c r="S852" s="17">
        <v>0.11998418897310301</v>
      </c>
      <c r="T852" s="17">
        <v>0.11450737174417799</v>
      </c>
      <c r="U852" s="17">
        <v>0.13554545205494201</v>
      </c>
      <c r="V852" s="17">
        <v>9.34485469845482E-2</v>
      </c>
      <c r="W852" s="17">
        <v>0.105000537872405</v>
      </c>
      <c r="X852" s="17">
        <v>0.16225150798909299</v>
      </c>
      <c r="Y852" s="17">
        <v>0.106520991098934</v>
      </c>
      <c r="Z852" s="17">
        <v>7.15027065455585E-2</v>
      </c>
      <c r="AA852" s="17">
        <v>0.11271357121081001</v>
      </c>
      <c r="AB852" s="17">
        <v>8.7434381087628299E-2</v>
      </c>
      <c r="AC852" s="17">
        <v>6.2522096495917404E-2</v>
      </c>
      <c r="AD852" s="17">
        <v>5.9797955586837599E-2</v>
      </c>
      <c r="AE852" s="17"/>
      <c r="AF852" s="17">
        <v>7.3786800011570106E-2</v>
      </c>
      <c r="AG852" s="17">
        <v>0.107001502849578</v>
      </c>
      <c r="AH852" s="17">
        <v>0.122335349496762</v>
      </c>
      <c r="AI852" s="17">
        <v>9.5729893312409303E-2</v>
      </c>
      <c r="AJ852" s="17">
        <v>0.166732902655295</v>
      </c>
      <c r="AK852" s="17"/>
      <c r="AL852" s="17">
        <v>0.12693037437767399</v>
      </c>
      <c r="AM852" s="17">
        <v>0.100051830455771</v>
      </c>
      <c r="AN852" s="17">
        <v>9.3667315966005305E-2</v>
      </c>
      <c r="AO852" s="17">
        <v>0.105999098743356</v>
      </c>
      <c r="AP852" s="17"/>
      <c r="AQ852" s="17">
        <v>8.8592248402136101E-2</v>
      </c>
      <c r="AR852" s="17">
        <v>0.14201396957962101</v>
      </c>
      <c r="AS852" s="17"/>
      <c r="AT852" s="17">
        <v>0.11739474325575899</v>
      </c>
      <c r="AU852" s="17">
        <v>8.01846908502864E-2</v>
      </c>
      <c r="AV852" s="17"/>
      <c r="AW852" s="17">
        <v>0.116164114902032</v>
      </c>
      <c r="AX852" s="17">
        <v>0.13527563989517699</v>
      </c>
      <c r="AY852" s="17">
        <v>8.2828286752914398E-2</v>
      </c>
      <c r="AZ852" s="17"/>
      <c r="BA852" s="17">
        <v>0.126948024835006</v>
      </c>
      <c r="BB852" s="17">
        <v>0.109478633618886</v>
      </c>
      <c r="BC852" s="17">
        <v>0.11128598337060699</v>
      </c>
      <c r="BD852" s="17">
        <v>7.6726656791084105E-2</v>
      </c>
      <c r="BE852" s="17">
        <v>8.1098936138636404E-2</v>
      </c>
      <c r="BF852" s="17"/>
      <c r="BG852" s="17">
        <v>0.132696902752174</v>
      </c>
      <c r="BH852" s="17">
        <v>9.3038700159660995E-2</v>
      </c>
      <c r="BI852" s="17"/>
      <c r="BJ852" s="17">
        <v>0.11752450463834301</v>
      </c>
      <c r="BK852" s="17">
        <v>8.2565038105503905E-2</v>
      </c>
      <c r="BL852" s="17"/>
      <c r="BM852" s="17">
        <v>5.1672538029774999E-2</v>
      </c>
      <c r="BN852" s="17">
        <v>0.14474381099065001</v>
      </c>
      <c r="BO852" s="17">
        <v>0.10166712560253099</v>
      </c>
      <c r="BP852" s="17">
        <v>0.103777752629498</v>
      </c>
      <c r="BQ852" s="17">
        <v>0.18950840315424999</v>
      </c>
      <c r="BR852" s="17"/>
      <c r="BS852" s="17">
        <v>0.131518110872935</v>
      </c>
      <c r="BT852" s="17"/>
      <c r="BU852" s="17">
        <v>0.13549266773322599</v>
      </c>
      <c r="BV852" s="17">
        <v>8.5445478168622205E-2</v>
      </c>
      <c r="BW852" s="17">
        <v>0.112119093070728</v>
      </c>
      <c r="BX852" s="17">
        <v>0.14084324815573501</v>
      </c>
      <c r="BY852" s="17">
        <v>6.15624113769839E-2</v>
      </c>
      <c r="BZ852" s="17"/>
      <c r="CA852" s="17">
        <v>8.7639850944200695E-2</v>
      </c>
      <c r="CB852" s="17"/>
      <c r="CC852" s="17">
        <v>8.1573391874044596E-2</v>
      </c>
      <c r="CD852" s="17">
        <v>0.22042698356493201</v>
      </c>
      <c r="CE852" s="17"/>
      <c r="CF852" s="17">
        <v>7.0116512840296394E-2</v>
      </c>
      <c r="CG852" s="17"/>
      <c r="CH852" s="17">
        <v>0.11713503716498</v>
      </c>
      <c r="CI852" s="17">
        <v>8.2461387860972304E-2</v>
      </c>
    </row>
    <row r="853" spans="2:87" x14ac:dyDescent="0.35">
      <c r="B853" t="s">
        <v>279</v>
      </c>
      <c r="C853" s="17">
        <v>3.0409120519750699E-2</v>
      </c>
      <c r="D853" s="17">
        <v>3.6539793240345897E-2</v>
      </c>
      <c r="E853" s="17">
        <v>2.4335981843794801E-2</v>
      </c>
      <c r="F853" s="17"/>
      <c r="G853" s="17">
        <v>6.0220911428664099E-2</v>
      </c>
      <c r="H853" s="17">
        <v>2.9650385942183E-2</v>
      </c>
      <c r="I853" s="17">
        <v>2.3079637704027201E-2</v>
      </c>
      <c r="J853" s="17">
        <v>3.5667116049204597E-2</v>
      </c>
      <c r="K853" s="17">
        <v>2.42589638495351E-2</v>
      </c>
      <c r="L853" s="17">
        <v>1.9684152080215699E-2</v>
      </c>
      <c r="M853" s="17"/>
      <c r="N853" s="17">
        <v>2.7658695339510798E-2</v>
      </c>
      <c r="O853" s="17">
        <v>2.9454221446951E-2</v>
      </c>
      <c r="P853" s="17">
        <v>2.2109530859529099E-2</v>
      </c>
      <c r="Q853" s="17">
        <v>4.1338058425990198E-2</v>
      </c>
      <c r="R853" s="17"/>
      <c r="S853" s="17">
        <v>3.5583162337134697E-2</v>
      </c>
      <c r="T853" s="17">
        <v>2.2054138242267301E-2</v>
      </c>
      <c r="U853" s="17">
        <v>2.266190741113E-2</v>
      </c>
      <c r="V853" s="17">
        <v>1.21215140878413E-2</v>
      </c>
      <c r="W853" s="17">
        <v>7.0409183776911299E-2</v>
      </c>
      <c r="X853" s="17">
        <v>3.4933410567229602E-2</v>
      </c>
      <c r="Y853" s="17">
        <v>2.5347681312466099E-2</v>
      </c>
      <c r="Z853" s="17">
        <v>7.9561654359472295E-2</v>
      </c>
      <c r="AA853" s="17">
        <v>9.3984656614549793E-3</v>
      </c>
      <c r="AB853" s="17">
        <v>3.7855111582836998E-2</v>
      </c>
      <c r="AC853" s="17">
        <v>1.9095099172821699E-2</v>
      </c>
      <c r="AD853" s="17">
        <v>3.5639141639189999E-2</v>
      </c>
      <c r="AE853" s="17"/>
      <c r="AF853" s="17">
        <v>2.3842790607502402E-2</v>
      </c>
      <c r="AG853" s="17">
        <v>2.0720748391035899E-2</v>
      </c>
      <c r="AH853" s="17">
        <v>5.0692733019509002E-2</v>
      </c>
      <c r="AI853" s="17">
        <v>4.4772817183262197E-2</v>
      </c>
      <c r="AJ853" s="17">
        <v>2.68676138531172E-2</v>
      </c>
      <c r="AK853" s="17"/>
      <c r="AL853" s="17">
        <v>3.8904386545441698E-2</v>
      </c>
      <c r="AM853" s="17">
        <v>3.3955700696014501E-2</v>
      </c>
      <c r="AN853" s="17">
        <v>1.33566235892908E-2</v>
      </c>
      <c r="AO853" s="17">
        <v>0</v>
      </c>
      <c r="AP853" s="17"/>
      <c r="AQ853" s="17">
        <v>2.8518190099062202E-2</v>
      </c>
      <c r="AR853" s="17">
        <v>3.3278801197184703E-2</v>
      </c>
      <c r="AS853" s="17"/>
      <c r="AT853" s="17">
        <v>3.5349583880153398E-2</v>
      </c>
      <c r="AU853" s="17">
        <v>2.3712242879576399E-2</v>
      </c>
      <c r="AV853" s="17"/>
      <c r="AW853" s="17">
        <v>2.6504823354424101E-2</v>
      </c>
      <c r="AX853" s="17">
        <v>2.6646822054224299E-2</v>
      </c>
      <c r="AY853" s="17">
        <v>3.3115538654030302E-2</v>
      </c>
      <c r="AZ853" s="17"/>
      <c r="BA853" s="17">
        <v>3.7717369373324497E-2</v>
      </c>
      <c r="BB853" s="17">
        <v>2.0099093722371401E-2</v>
      </c>
      <c r="BC853" s="17">
        <v>3.5843364823492499E-2</v>
      </c>
      <c r="BD853" s="17">
        <v>1.84413795357974E-2</v>
      </c>
      <c r="BE853" s="17">
        <v>4.0630445679343499E-2</v>
      </c>
      <c r="BF853" s="17"/>
      <c r="BG853" s="17">
        <v>3.5594579857468001E-2</v>
      </c>
      <c r="BH853" s="17">
        <v>2.6608664771483801E-2</v>
      </c>
      <c r="BI853" s="17"/>
      <c r="BJ853" s="17">
        <v>3.5202885405498999E-2</v>
      </c>
      <c r="BK853" s="17">
        <v>1.25748981039369E-2</v>
      </c>
      <c r="BL853" s="17"/>
      <c r="BM853" s="17">
        <v>3.5143367991553903E-2</v>
      </c>
      <c r="BN853" s="17">
        <v>4.8172616461514599E-2</v>
      </c>
      <c r="BO853" s="17">
        <v>1.05246795073513E-2</v>
      </c>
      <c r="BP853" s="17">
        <v>3.2750758229862703E-2</v>
      </c>
      <c r="BQ853" s="17">
        <v>4.1476091207961002E-2</v>
      </c>
      <c r="BR853" s="17"/>
      <c r="BS853" s="17">
        <v>2.0020579170963601E-2</v>
      </c>
      <c r="BT853" s="17"/>
      <c r="BU853" s="17">
        <v>5.7930194999816102E-2</v>
      </c>
      <c r="BV853" s="17">
        <v>4.0871531795823399E-3</v>
      </c>
      <c r="BW853" s="17">
        <v>2.4297341672222101E-2</v>
      </c>
      <c r="BX853" s="17">
        <v>1.6660934917257401E-2</v>
      </c>
      <c r="BY853" s="17">
        <v>0.11609358237195599</v>
      </c>
      <c r="BZ853" s="17"/>
      <c r="CA853" s="17">
        <v>1.02333617774087E-2</v>
      </c>
      <c r="CB853" s="17"/>
      <c r="CC853" s="17">
        <v>1.59069737417619E-2</v>
      </c>
      <c r="CD853" s="17">
        <v>8.2291596779334994E-2</v>
      </c>
      <c r="CE853" s="17"/>
      <c r="CF853" s="17">
        <v>1.2792573453139101E-2</v>
      </c>
      <c r="CG853" s="17"/>
      <c r="CH853" s="17">
        <v>3.2662946985878002E-2</v>
      </c>
      <c r="CI853" s="17">
        <v>3.9136214520442199E-2</v>
      </c>
    </row>
    <row r="854" spans="2:87" x14ac:dyDescent="0.35">
      <c r="B854" t="s">
        <v>161</v>
      </c>
      <c r="C854" s="17">
        <v>5.6278324663165E-2</v>
      </c>
      <c r="D854" s="17">
        <v>5.05941127910947E-2</v>
      </c>
      <c r="E854" s="17">
        <v>5.8583647465436997E-2</v>
      </c>
      <c r="F854" s="17"/>
      <c r="G854" s="17">
        <v>5.6120803047494401E-2</v>
      </c>
      <c r="H854" s="17">
        <v>3.8151409372212501E-2</v>
      </c>
      <c r="I854" s="17">
        <v>6.7186652947987299E-2</v>
      </c>
      <c r="J854" s="17">
        <v>3.4432821844505197E-2</v>
      </c>
      <c r="K854" s="17">
        <v>7.5629760683646394E-2</v>
      </c>
      <c r="L854" s="17">
        <v>6.7097106996426098E-2</v>
      </c>
      <c r="M854" s="17"/>
      <c r="N854" s="17">
        <v>4.34760564525166E-2</v>
      </c>
      <c r="O854" s="17">
        <v>3.8182887781684202E-2</v>
      </c>
      <c r="P854" s="17">
        <v>6.1671045117653298E-2</v>
      </c>
      <c r="Q854" s="17">
        <v>8.39792332100667E-2</v>
      </c>
      <c r="R854" s="17"/>
      <c r="S854" s="17">
        <v>1.76024694538734E-2</v>
      </c>
      <c r="T854" s="17">
        <v>5.7115134254760003E-2</v>
      </c>
      <c r="U854" s="17">
        <v>8.3142212203961993E-2</v>
      </c>
      <c r="V854" s="17">
        <v>8.01479198380569E-2</v>
      </c>
      <c r="W854" s="17">
        <v>7.2623653048171297E-2</v>
      </c>
      <c r="X854" s="17">
        <v>5.7510212445331201E-2</v>
      </c>
      <c r="Y854" s="17">
        <v>5.6335661527093801E-2</v>
      </c>
      <c r="Z854" s="17">
        <v>9.7273026331432505E-2</v>
      </c>
      <c r="AA854" s="17">
        <v>2.7802663387372702E-2</v>
      </c>
      <c r="AB854" s="17">
        <v>3.7834907440147898E-2</v>
      </c>
      <c r="AC854" s="17">
        <v>6.0900138147649503E-2</v>
      </c>
      <c r="AD854" s="17">
        <v>0.147495564164389</v>
      </c>
      <c r="AE854" s="17"/>
      <c r="AF854" s="17">
        <v>7.8604545423953703E-2</v>
      </c>
      <c r="AG854" s="17">
        <v>4.7109623470982701E-2</v>
      </c>
      <c r="AH854" s="17">
        <v>5.0323405275601599E-2</v>
      </c>
      <c r="AI854" s="17">
        <v>3.5316182350429999E-2</v>
      </c>
      <c r="AJ854" s="17">
        <v>4.83554888977627E-2</v>
      </c>
      <c r="AK854" s="17"/>
      <c r="AL854" s="17">
        <v>8.0470095648954798E-2</v>
      </c>
      <c r="AM854" s="17">
        <v>5.4500950804145701E-2</v>
      </c>
      <c r="AN854" s="17">
        <v>2.45785153737848E-2</v>
      </c>
      <c r="AO854" s="17">
        <v>0</v>
      </c>
      <c r="AP854" s="17"/>
      <c r="AQ854" s="17">
        <v>6.9635734297490495E-2</v>
      </c>
      <c r="AR854" s="17">
        <v>3.6007086806492401E-2</v>
      </c>
      <c r="AS854" s="17"/>
      <c r="AT854" s="17">
        <v>4.6109581725806398E-2</v>
      </c>
      <c r="AU854" s="17">
        <v>7.1979981090967704E-2</v>
      </c>
      <c r="AV854" s="17"/>
      <c r="AW854" s="17">
        <v>5.8977059348254902E-2</v>
      </c>
      <c r="AX854" s="17">
        <v>5.6278789113966603E-2</v>
      </c>
      <c r="AY854" s="17">
        <v>4.3094770155016698E-2</v>
      </c>
      <c r="AZ854" s="17"/>
      <c r="BA854" s="17">
        <v>4.5350385048581403E-2</v>
      </c>
      <c r="BB854" s="17">
        <v>4.7777967647351198E-2</v>
      </c>
      <c r="BC854" s="17">
        <v>7.0601380749264697E-2</v>
      </c>
      <c r="BD854" s="17">
        <v>8.1785292893886405E-2</v>
      </c>
      <c r="BE854" s="17">
        <v>1.6170545676751798E-2</v>
      </c>
      <c r="BF854" s="17"/>
      <c r="BG854" s="17">
        <v>7.62809508545714E-2</v>
      </c>
      <c r="BH854" s="17">
        <v>4.1618274176098702E-2</v>
      </c>
      <c r="BI854" s="17"/>
      <c r="BJ854" s="17">
        <v>5.2635531636599203E-2</v>
      </c>
      <c r="BK854" s="17">
        <v>6.7031408157091896E-2</v>
      </c>
      <c r="BL854" s="17"/>
      <c r="BM854" s="17">
        <v>0.105966936703801</v>
      </c>
      <c r="BN854" s="17">
        <v>5.82212782376689E-2</v>
      </c>
      <c r="BO854" s="17">
        <v>2.0807371222904301E-2</v>
      </c>
      <c r="BP854" s="17">
        <v>7.8896046498430794E-2</v>
      </c>
      <c r="BQ854" s="17">
        <v>4.3309537861607697E-2</v>
      </c>
      <c r="BR854" s="17"/>
      <c r="BS854" s="17">
        <v>2.4601154008305599E-2</v>
      </c>
      <c r="BT854" s="17"/>
      <c r="BU854" s="17">
        <v>3.8986394673538101E-2</v>
      </c>
      <c r="BV854" s="17">
        <v>1.9533551819686901E-2</v>
      </c>
      <c r="BW854" s="17">
        <v>4.2401353441124202E-2</v>
      </c>
      <c r="BX854" s="17">
        <v>3.9268547913978699E-2</v>
      </c>
      <c r="BY854" s="17">
        <v>0.19906776743690299</v>
      </c>
      <c r="BZ854" s="17"/>
      <c r="CA854" s="17">
        <v>2.24813893432332E-2</v>
      </c>
      <c r="CB854" s="17"/>
      <c r="CC854" s="17">
        <v>4.3566630667633902E-2</v>
      </c>
      <c r="CD854" s="17">
        <v>6.4060602698068694E-2</v>
      </c>
      <c r="CE854" s="17"/>
      <c r="CF854" s="17">
        <v>4.1164140495062E-2</v>
      </c>
      <c r="CG854" s="17"/>
      <c r="CH854" s="17">
        <v>6.2578265521790896E-2</v>
      </c>
      <c r="CI854" s="17">
        <v>2.6452470229167101E-2</v>
      </c>
    </row>
    <row r="855" spans="2:87" x14ac:dyDescent="0.35">
      <c r="B855" t="s">
        <v>280</v>
      </c>
      <c r="C855" s="17">
        <v>0.80350102266797596</v>
      </c>
      <c r="D855" s="17">
        <v>0.77406089143955603</v>
      </c>
      <c r="E855" s="17">
        <v>0.83618725957968298</v>
      </c>
      <c r="F855" s="17"/>
      <c r="G855" s="17">
        <v>0.72964493885871895</v>
      </c>
      <c r="H855" s="17">
        <v>0.83332237858171698</v>
      </c>
      <c r="I855" s="17">
        <v>0.76976095277166501</v>
      </c>
      <c r="J855" s="17">
        <v>0.82862627561115898</v>
      </c>
      <c r="K855" s="17">
        <v>0.81901017301643197</v>
      </c>
      <c r="L855" s="17">
        <v>0.81725319720755396</v>
      </c>
      <c r="M855" s="17"/>
      <c r="N855" s="17">
        <v>0.77836044096698198</v>
      </c>
      <c r="O855" s="17">
        <v>0.80468678613989797</v>
      </c>
      <c r="P855" s="17">
        <v>0.83432600769719301</v>
      </c>
      <c r="Q855" s="17">
        <v>0.80491487565066899</v>
      </c>
      <c r="R855" s="17"/>
      <c r="S855" s="17">
        <v>0.82683017923588897</v>
      </c>
      <c r="T855" s="17">
        <v>0.80632335575879499</v>
      </c>
      <c r="U855" s="17">
        <v>0.75865042832996599</v>
      </c>
      <c r="V855" s="17">
        <v>0.814282019089554</v>
      </c>
      <c r="W855" s="17">
        <v>0.75196662530251202</v>
      </c>
      <c r="X855" s="17">
        <v>0.74530486899834603</v>
      </c>
      <c r="Y855" s="17">
        <v>0.81179566606150699</v>
      </c>
      <c r="Z855" s="17">
        <v>0.75166261276353696</v>
      </c>
      <c r="AA855" s="17">
        <v>0.85008529974036195</v>
      </c>
      <c r="AB855" s="17">
        <v>0.83687559988938698</v>
      </c>
      <c r="AC855" s="17">
        <v>0.85748266618361102</v>
      </c>
      <c r="AD855" s="17">
        <v>0.75706733860958297</v>
      </c>
      <c r="AE855" s="17"/>
      <c r="AF855" s="17">
        <v>0.82376586395697404</v>
      </c>
      <c r="AG855" s="17">
        <v>0.825168125288403</v>
      </c>
      <c r="AH855" s="17">
        <v>0.77664851220812803</v>
      </c>
      <c r="AI855" s="17">
        <v>0.82418110715389903</v>
      </c>
      <c r="AJ855" s="17">
        <v>0.75804399459382499</v>
      </c>
      <c r="AK855" s="17"/>
      <c r="AL855" s="17">
        <v>0.75369514342792998</v>
      </c>
      <c r="AM855" s="17">
        <v>0.81149151804406805</v>
      </c>
      <c r="AN855" s="17">
        <v>0.86839754507091904</v>
      </c>
      <c r="AO855" s="17">
        <v>0.894000901256644</v>
      </c>
      <c r="AP855" s="17"/>
      <c r="AQ855" s="17">
        <v>0.81325382720131101</v>
      </c>
      <c r="AR855" s="17">
        <v>0.78870014241670205</v>
      </c>
      <c r="AS855" s="17"/>
      <c r="AT855" s="17">
        <v>0.80114609113828095</v>
      </c>
      <c r="AU855" s="17">
        <v>0.82412308517916899</v>
      </c>
      <c r="AV855" s="17"/>
      <c r="AW855" s="17">
        <v>0.79835400239528898</v>
      </c>
      <c r="AX855" s="17">
        <v>0.78179874893663204</v>
      </c>
      <c r="AY855" s="17">
        <v>0.84096140443803902</v>
      </c>
      <c r="AZ855" s="17"/>
      <c r="BA855" s="17">
        <v>0.78998422074308805</v>
      </c>
      <c r="BB855" s="17">
        <v>0.82264430501139196</v>
      </c>
      <c r="BC855" s="17">
        <v>0.78226927105663602</v>
      </c>
      <c r="BD855" s="17">
        <v>0.82304667077923199</v>
      </c>
      <c r="BE855" s="17">
        <v>0.86210007250526799</v>
      </c>
      <c r="BF855" s="17"/>
      <c r="BG855" s="17">
        <v>0.75542756653578702</v>
      </c>
      <c r="BH855" s="17">
        <v>0.83873436089275699</v>
      </c>
      <c r="BI855" s="17"/>
      <c r="BJ855" s="17">
        <v>0.79463707831955899</v>
      </c>
      <c r="BK855" s="17">
        <v>0.83782865563346698</v>
      </c>
      <c r="BL855" s="17"/>
      <c r="BM855" s="17">
        <v>0.80721715727486998</v>
      </c>
      <c r="BN855" s="17">
        <v>0.74886229431016604</v>
      </c>
      <c r="BO855" s="17">
        <v>0.86700082366721398</v>
      </c>
      <c r="BP855" s="17">
        <v>0.78457544264220902</v>
      </c>
      <c r="BQ855" s="17">
        <v>0.72570596777618201</v>
      </c>
      <c r="BR855" s="17"/>
      <c r="BS855" s="17">
        <v>0.82386015594779605</v>
      </c>
      <c r="BT855" s="17"/>
      <c r="BU855" s="17">
        <v>0.76759074259341897</v>
      </c>
      <c r="BV855" s="17">
        <v>0.89093381683210904</v>
      </c>
      <c r="BW855" s="17">
        <v>0.82118221181592599</v>
      </c>
      <c r="BX855" s="17">
        <v>0.80322726901302899</v>
      </c>
      <c r="BY855" s="17">
        <v>0.62327623881415695</v>
      </c>
      <c r="BZ855" s="17"/>
      <c r="CA855" s="17">
        <v>0.87964539793515695</v>
      </c>
      <c r="CB855" s="17"/>
      <c r="CC855" s="17">
        <v>0.85895300371656003</v>
      </c>
      <c r="CD855" s="17">
        <v>0.63322081695766397</v>
      </c>
      <c r="CE855" s="17"/>
      <c r="CF855" s="17">
        <v>0.87592677321150303</v>
      </c>
      <c r="CG855" s="17"/>
      <c r="CH855" s="17">
        <v>0.78762375032735099</v>
      </c>
      <c r="CI855" s="17">
        <v>0.85194992738941799</v>
      </c>
    </row>
    <row r="856" spans="2:87" x14ac:dyDescent="0.35"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  <c r="AX856" s="17"/>
      <c r="AY856" s="17"/>
      <c r="AZ856" s="17"/>
      <c r="BA856" s="17"/>
      <c r="BB856" s="17"/>
      <c r="BC856" s="17"/>
      <c r="BD856" s="17"/>
      <c r="BE856" s="17"/>
      <c r="BF856" s="17"/>
      <c r="BG856" s="17"/>
      <c r="BH856" s="17"/>
      <c r="BI856" s="17"/>
      <c r="BJ856" s="17"/>
      <c r="BK856" s="17"/>
      <c r="BL856" s="17"/>
      <c r="BM856" s="17"/>
      <c r="BN856" s="17"/>
      <c r="BO856" s="17"/>
      <c r="BP856" s="17"/>
      <c r="BQ856" s="17"/>
      <c r="BR856" s="17"/>
      <c r="BS856" s="17"/>
      <c r="BT856" s="17"/>
      <c r="BU856" s="17"/>
      <c r="BV856" s="17"/>
      <c r="BW856" s="17"/>
      <c r="BX856" s="17"/>
      <c r="BY856" s="17"/>
      <c r="BZ856" s="17"/>
      <c r="CA856" s="17"/>
      <c r="CB856" s="17"/>
      <c r="CC856" s="17"/>
      <c r="CD856" s="17"/>
      <c r="CE856" s="17"/>
      <c r="CF856" s="17"/>
      <c r="CG856" s="17"/>
      <c r="CH856" s="17"/>
      <c r="CI856" s="17"/>
    </row>
    <row r="857" spans="2:87" x14ac:dyDescent="0.35">
      <c r="B857" s="6" t="s">
        <v>290</v>
      </c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  <c r="AX857" s="17"/>
      <c r="AY857" s="17"/>
      <c r="AZ857" s="17"/>
      <c r="BA857" s="17"/>
      <c r="BB857" s="17"/>
      <c r="BC857" s="17"/>
      <c r="BD857" s="17"/>
      <c r="BE857" s="17"/>
      <c r="BF857" s="17"/>
      <c r="BG857" s="17"/>
      <c r="BH857" s="17"/>
      <c r="BI857" s="17"/>
      <c r="BJ857" s="17"/>
      <c r="BK857" s="17"/>
      <c r="BL857" s="17"/>
      <c r="BM857" s="17"/>
      <c r="BN857" s="17"/>
      <c r="BO857" s="17"/>
      <c r="BP857" s="17"/>
      <c r="BQ857" s="17"/>
      <c r="BR857" s="17"/>
      <c r="BS857" s="17"/>
      <c r="BT857" s="17"/>
      <c r="BU857" s="17"/>
      <c r="BV857" s="17"/>
      <c r="BW857" s="17"/>
      <c r="BX857" s="17"/>
      <c r="BY857" s="17"/>
      <c r="BZ857" s="17"/>
      <c r="CA857" s="17"/>
      <c r="CB857" s="17"/>
      <c r="CC857" s="17"/>
      <c r="CD857" s="17"/>
      <c r="CE857" s="17"/>
      <c r="CF857" s="17"/>
      <c r="CG857" s="17"/>
      <c r="CH857" s="17"/>
      <c r="CI857" s="17"/>
    </row>
    <row r="858" spans="2:87" x14ac:dyDescent="0.35">
      <c r="B858" s="24" t="s">
        <v>163</v>
      </c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  <c r="AX858" s="17"/>
      <c r="AY858" s="17"/>
      <c r="AZ858" s="17"/>
      <c r="BA858" s="17"/>
      <c r="BB858" s="17"/>
      <c r="BC858" s="17"/>
      <c r="BD858" s="17"/>
      <c r="BE858" s="17"/>
      <c r="BF858" s="17"/>
      <c r="BG858" s="17"/>
      <c r="BH858" s="17"/>
      <c r="BI858" s="17"/>
      <c r="BJ858" s="17"/>
      <c r="BK858" s="17"/>
      <c r="BL858" s="17"/>
      <c r="BM858" s="17"/>
      <c r="BN858" s="17"/>
      <c r="BO858" s="17"/>
      <c r="BP858" s="17"/>
      <c r="BQ858" s="17"/>
      <c r="BR858" s="17"/>
      <c r="BS858" s="17"/>
      <c r="BT858" s="17"/>
      <c r="BU858" s="17"/>
      <c r="BV858" s="17"/>
      <c r="BW858" s="17"/>
      <c r="BX858" s="17"/>
      <c r="BY858" s="17"/>
      <c r="BZ858" s="17"/>
      <c r="CA858" s="17"/>
      <c r="CB858" s="17"/>
      <c r="CC858" s="17"/>
      <c r="CD858" s="17"/>
      <c r="CE858" s="17"/>
      <c r="CF858" s="17"/>
      <c r="CG858" s="17"/>
      <c r="CH858" s="17"/>
      <c r="CI858" s="17"/>
    </row>
    <row r="859" spans="2:87" x14ac:dyDescent="0.35">
      <c r="B859" t="s">
        <v>276</v>
      </c>
      <c r="C859" s="17">
        <v>0.21148532224875799</v>
      </c>
      <c r="D859" s="17">
        <v>0.19782581314745501</v>
      </c>
      <c r="E859" s="17">
        <v>0.22663323109827699</v>
      </c>
      <c r="F859" s="17"/>
      <c r="G859" s="17">
        <v>0.43200792246964698</v>
      </c>
      <c r="H859" s="17">
        <v>0.36811639841877503</v>
      </c>
      <c r="I859" s="17">
        <v>0.20225496197856299</v>
      </c>
      <c r="J859" s="17">
        <v>9.9981182635779001E-2</v>
      </c>
      <c r="K859" s="17">
        <v>0.159733536569547</v>
      </c>
      <c r="L859" s="17">
        <v>8.6174780095356701E-2</v>
      </c>
      <c r="M859" s="17"/>
      <c r="N859" s="17">
        <v>0.28620373216783401</v>
      </c>
      <c r="O859" s="17">
        <v>0.184265358068257</v>
      </c>
      <c r="P859" s="17">
        <v>0.199535846537441</v>
      </c>
      <c r="Q859" s="17">
        <v>0.17338884153112299</v>
      </c>
      <c r="R859" s="17"/>
      <c r="S859" s="17">
        <v>0.26828476506079801</v>
      </c>
      <c r="T859" s="17">
        <v>0.14856737750433699</v>
      </c>
      <c r="U859" s="17">
        <v>9.4653790748146893E-2</v>
      </c>
      <c r="V859" s="17">
        <v>0.22216367904649201</v>
      </c>
      <c r="W859" s="17">
        <v>0.26573073969852001</v>
      </c>
      <c r="X859" s="17">
        <v>0.200944007242086</v>
      </c>
      <c r="Y859" s="17">
        <v>0.192370988559496</v>
      </c>
      <c r="Z859" s="17">
        <v>0.29258715927246798</v>
      </c>
      <c r="AA859" s="17">
        <v>0.29987801450130203</v>
      </c>
      <c r="AB859" s="17">
        <v>0.15768123279429699</v>
      </c>
      <c r="AC859" s="17">
        <v>0.232097073557959</v>
      </c>
      <c r="AD859" s="17">
        <v>0.15616084739274599</v>
      </c>
      <c r="AE859" s="17"/>
      <c r="AF859" s="17">
        <v>0.15685979271881001</v>
      </c>
      <c r="AG859" s="17">
        <v>0.200502690334214</v>
      </c>
      <c r="AH859" s="17">
        <v>0.204989307190831</v>
      </c>
      <c r="AI859" s="17">
        <v>0.26557564878697199</v>
      </c>
      <c r="AJ859" s="17">
        <v>0.30077426438229998</v>
      </c>
      <c r="AK859" s="17"/>
      <c r="AL859" s="17">
        <v>0.130785028853833</v>
      </c>
      <c r="AM859" s="17">
        <v>0.23885187583560399</v>
      </c>
      <c r="AN859" s="17">
        <v>0.28961620013460299</v>
      </c>
      <c r="AO859" s="17">
        <v>0.337528092896487</v>
      </c>
      <c r="AP859" s="17"/>
      <c r="AQ859" s="17">
        <v>0.17330264617888699</v>
      </c>
      <c r="AR859" s="17">
        <v>0.269431445771661</v>
      </c>
      <c r="AS859" s="17"/>
      <c r="AT859" s="17">
        <v>0.240084586293869</v>
      </c>
      <c r="AU859" s="17">
        <v>9.1321733314864803E-2</v>
      </c>
      <c r="AV859" s="17"/>
      <c r="AW859" s="17">
        <v>0.147089076727702</v>
      </c>
      <c r="AX859" s="17">
        <v>0.25957721143253798</v>
      </c>
      <c r="AY859" s="17">
        <v>0.23820044531300399</v>
      </c>
      <c r="AZ859" s="17"/>
      <c r="BA859" s="17">
        <v>0.32171824166445101</v>
      </c>
      <c r="BB859" s="17">
        <v>0.18233913976637001</v>
      </c>
      <c r="BC859" s="17">
        <v>0.16749887353923701</v>
      </c>
      <c r="BD859" s="17">
        <v>0.20226299775050999</v>
      </c>
      <c r="BE859" s="17">
        <v>9.5402628319373003E-2</v>
      </c>
      <c r="BF859" s="17"/>
      <c r="BG859" s="17">
        <v>0.21056420010440999</v>
      </c>
      <c r="BH859" s="17">
        <v>0.21216041845920999</v>
      </c>
      <c r="BI859" s="17"/>
      <c r="BJ859" s="17">
        <v>0.23169119147328299</v>
      </c>
      <c r="BK859" s="17">
        <v>0.138294913631134</v>
      </c>
      <c r="BL859" s="17"/>
      <c r="BM859" s="17">
        <v>0.266230383611746</v>
      </c>
      <c r="BN859" s="17">
        <v>0.10347438586447601</v>
      </c>
      <c r="BO859" s="17">
        <v>0.27356752178654198</v>
      </c>
      <c r="BP859" s="17">
        <v>0.192956655000695</v>
      </c>
      <c r="BQ859" s="17">
        <v>0.19635188647481899</v>
      </c>
      <c r="BR859" s="17"/>
      <c r="BS859" s="17">
        <v>0.19803782156785499</v>
      </c>
      <c r="BT859" s="17"/>
      <c r="BU859" s="17">
        <v>0.13867546462394201</v>
      </c>
      <c r="BV859" s="17">
        <v>0.345879430147572</v>
      </c>
      <c r="BW859" s="17">
        <v>0.15515766265709</v>
      </c>
      <c r="BX859" s="17">
        <v>0.171243476177311</v>
      </c>
      <c r="BY859" s="17">
        <v>0.124046370233973</v>
      </c>
      <c r="BZ859" s="17"/>
      <c r="CA859" s="17">
        <v>0.26878771791558198</v>
      </c>
      <c r="CB859" s="17"/>
      <c r="CC859" s="17">
        <v>0.22293910961772101</v>
      </c>
      <c r="CD859" s="17">
        <v>0.17970825114916</v>
      </c>
      <c r="CE859" s="17"/>
      <c r="CF859" s="17">
        <v>0.12937913377398</v>
      </c>
      <c r="CG859" s="17"/>
      <c r="CH859" s="17">
        <v>0.167617853454472</v>
      </c>
      <c r="CI859" s="17">
        <v>0.32330744562477998</v>
      </c>
    </row>
    <row r="860" spans="2:87" x14ac:dyDescent="0.35">
      <c r="B860" t="s">
        <v>277</v>
      </c>
      <c r="C860" s="17">
        <v>0.41124006324892298</v>
      </c>
      <c r="D860" s="17">
        <v>0.40290489600672003</v>
      </c>
      <c r="E860" s="17">
        <v>0.42014244796858602</v>
      </c>
      <c r="F860" s="17"/>
      <c r="G860" s="17">
        <v>0.38393102797728501</v>
      </c>
      <c r="H860" s="17">
        <v>0.40260980798114998</v>
      </c>
      <c r="I860" s="17">
        <v>0.45731637018249099</v>
      </c>
      <c r="J860" s="17">
        <v>0.47259565976071199</v>
      </c>
      <c r="K860" s="17">
        <v>0.35911230137346201</v>
      </c>
      <c r="L860" s="17">
        <v>0.38568448059969102</v>
      </c>
      <c r="M860" s="17"/>
      <c r="N860" s="17">
        <v>0.42519772689608498</v>
      </c>
      <c r="O860" s="17">
        <v>0.43554358296836898</v>
      </c>
      <c r="P860" s="17">
        <v>0.40761061487484102</v>
      </c>
      <c r="Q860" s="17">
        <v>0.378210001989566</v>
      </c>
      <c r="R860" s="17"/>
      <c r="S860" s="17">
        <v>0.41786311738659698</v>
      </c>
      <c r="T860" s="17">
        <v>0.43915279671727397</v>
      </c>
      <c r="U860" s="17">
        <v>0.48392724841347801</v>
      </c>
      <c r="V860" s="17">
        <v>0.33969725060821598</v>
      </c>
      <c r="W860" s="17">
        <v>0.30451842214394098</v>
      </c>
      <c r="X860" s="17">
        <v>0.41369368965620601</v>
      </c>
      <c r="Y860" s="17">
        <v>0.35571431552823302</v>
      </c>
      <c r="Z860" s="17">
        <v>0.41971074287724802</v>
      </c>
      <c r="AA860" s="17">
        <v>0.44099606480896703</v>
      </c>
      <c r="AB860" s="17">
        <v>0.49601387787145501</v>
      </c>
      <c r="AC860" s="17">
        <v>0.27791564239119299</v>
      </c>
      <c r="AD860" s="17">
        <v>0.48532293065904403</v>
      </c>
      <c r="AE860" s="17"/>
      <c r="AF860" s="17">
        <v>0.40698776019449301</v>
      </c>
      <c r="AG860" s="17">
        <v>0.406540003507051</v>
      </c>
      <c r="AH860" s="17">
        <v>0.41801540077023103</v>
      </c>
      <c r="AI860" s="17">
        <v>0.35959343265529398</v>
      </c>
      <c r="AJ860" s="17">
        <v>0.46684110304402499</v>
      </c>
      <c r="AK860" s="17"/>
      <c r="AL860" s="17">
        <v>0.41313108827226902</v>
      </c>
      <c r="AM860" s="17">
        <v>0.38267225491254497</v>
      </c>
      <c r="AN860" s="17">
        <v>0.46762910292823801</v>
      </c>
      <c r="AO860" s="17">
        <v>0.43359674182396402</v>
      </c>
      <c r="AP860" s="17"/>
      <c r="AQ860" s="17">
        <v>0.38575336007558497</v>
      </c>
      <c r="AR860" s="17">
        <v>0.44991874694231498</v>
      </c>
      <c r="AS860" s="17"/>
      <c r="AT860" s="17">
        <v>0.418651901822649</v>
      </c>
      <c r="AU860" s="17">
        <v>0.421350648666245</v>
      </c>
      <c r="AV860" s="17"/>
      <c r="AW860" s="17">
        <v>0.39490030723813901</v>
      </c>
      <c r="AX860" s="17">
        <v>0.37817593659812698</v>
      </c>
      <c r="AY860" s="17">
        <v>0.44584311224673401</v>
      </c>
      <c r="AZ860" s="17"/>
      <c r="BA860" s="17">
        <v>0.39092877577087198</v>
      </c>
      <c r="BB860" s="17">
        <v>0.45869613476278998</v>
      </c>
      <c r="BC860" s="17">
        <v>0.40592653320092198</v>
      </c>
      <c r="BD860" s="17">
        <v>0.35335562281295502</v>
      </c>
      <c r="BE860" s="17">
        <v>0.40538267727260702</v>
      </c>
      <c r="BF860" s="17"/>
      <c r="BG860" s="17">
        <v>0.37020016338852701</v>
      </c>
      <c r="BH860" s="17">
        <v>0.44131846386394002</v>
      </c>
      <c r="BI860" s="17"/>
      <c r="BJ860" s="17">
        <v>0.41127048436601799</v>
      </c>
      <c r="BK860" s="17">
        <v>0.41185646223674999</v>
      </c>
      <c r="BL860" s="17"/>
      <c r="BM860" s="17">
        <v>0.32951540426855602</v>
      </c>
      <c r="BN860" s="17">
        <v>0.37724042451025802</v>
      </c>
      <c r="BO860" s="17">
        <v>0.45001452895004901</v>
      </c>
      <c r="BP860" s="17">
        <v>0.501276584887548</v>
      </c>
      <c r="BQ860" s="17">
        <v>0.34319734139201002</v>
      </c>
      <c r="BR860" s="17"/>
      <c r="BS860" s="17">
        <v>0.39482403120536103</v>
      </c>
      <c r="BT860" s="17"/>
      <c r="BU860" s="17">
        <v>0.38296098682503299</v>
      </c>
      <c r="BV860" s="17">
        <v>0.45416049244951301</v>
      </c>
      <c r="BW860" s="17">
        <v>0.53068350586709701</v>
      </c>
      <c r="BX860" s="17">
        <v>0.38529335634147099</v>
      </c>
      <c r="BY860" s="17">
        <v>0.21600339458934401</v>
      </c>
      <c r="BZ860" s="17"/>
      <c r="CA860" s="17">
        <v>0.44244346398437401</v>
      </c>
      <c r="CB860" s="17"/>
      <c r="CC860" s="17">
        <v>0.42745104559708202</v>
      </c>
      <c r="CD860" s="17">
        <v>0.38098293224956298</v>
      </c>
      <c r="CE860" s="17"/>
      <c r="CF860" s="17">
        <v>0.41794807492915598</v>
      </c>
      <c r="CG860" s="17"/>
      <c r="CH860" s="17">
        <v>0.407937364918463</v>
      </c>
      <c r="CI860" s="17">
        <v>0.46867093697146101</v>
      </c>
    </row>
    <row r="861" spans="2:87" x14ac:dyDescent="0.35">
      <c r="B861" t="s">
        <v>278</v>
      </c>
      <c r="C861" s="17">
        <v>0.23486385970401899</v>
      </c>
      <c r="D861" s="17">
        <v>0.24847262420689001</v>
      </c>
      <c r="E861" s="17">
        <v>0.222351713873189</v>
      </c>
      <c r="F861" s="17"/>
      <c r="G861" s="17">
        <v>7.8223733992265093E-2</v>
      </c>
      <c r="H861" s="17">
        <v>0.13819883748602599</v>
      </c>
      <c r="I861" s="17">
        <v>0.21348758440752999</v>
      </c>
      <c r="J861" s="17">
        <v>0.29438530822743197</v>
      </c>
      <c r="K861" s="17">
        <v>0.27093631948441999</v>
      </c>
      <c r="L861" s="17">
        <v>0.348259199698151</v>
      </c>
      <c r="M861" s="17"/>
      <c r="N861" s="17">
        <v>0.18768370686947899</v>
      </c>
      <c r="O861" s="17">
        <v>0.25296000860025097</v>
      </c>
      <c r="P861" s="17">
        <v>0.232148317406636</v>
      </c>
      <c r="Q861" s="17">
        <v>0.26023872351543298</v>
      </c>
      <c r="R861" s="17"/>
      <c r="S861" s="17">
        <v>0.23741887089028399</v>
      </c>
      <c r="T861" s="17">
        <v>0.27506582088489101</v>
      </c>
      <c r="U861" s="17">
        <v>0.19014467345984301</v>
      </c>
      <c r="V861" s="17">
        <v>0.26681316483873602</v>
      </c>
      <c r="W861" s="17">
        <v>0.24480375661925299</v>
      </c>
      <c r="X861" s="17">
        <v>0.19785595748757601</v>
      </c>
      <c r="Y861" s="17">
        <v>0.33902850131439799</v>
      </c>
      <c r="Z861" s="17">
        <v>0.174352326175745</v>
      </c>
      <c r="AA861" s="17">
        <v>0.188128287755018</v>
      </c>
      <c r="AB861" s="17">
        <v>0.21759603893982901</v>
      </c>
      <c r="AC861" s="17">
        <v>0.268854692711119</v>
      </c>
      <c r="AD861" s="17">
        <v>0.14723027818088799</v>
      </c>
      <c r="AE861" s="17"/>
      <c r="AF861" s="17">
        <v>0.22757040112777199</v>
      </c>
      <c r="AG861" s="17">
        <v>0.25185371894258202</v>
      </c>
      <c r="AH861" s="17">
        <v>0.251893458096275</v>
      </c>
      <c r="AI861" s="17">
        <v>0.28753977265617597</v>
      </c>
      <c r="AJ861" s="17">
        <v>0.13592980700875401</v>
      </c>
      <c r="AK861" s="17"/>
      <c r="AL861" s="17">
        <v>0.29242523840982199</v>
      </c>
      <c r="AM861" s="17">
        <v>0.22048437937794399</v>
      </c>
      <c r="AN861" s="17">
        <v>0.152806926136625</v>
      </c>
      <c r="AO861" s="17">
        <v>0.17894144286663299</v>
      </c>
      <c r="AP861" s="17"/>
      <c r="AQ861" s="17">
        <v>0.26939944373970298</v>
      </c>
      <c r="AR861" s="17">
        <v>0.18245257206128501</v>
      </c>
      <c r="AS861" s="17"/>
      <c r="AT861" s="17">
        <v>0.21913810066775</v>
      </c>
      <c r="AU861" s="17">
        <v>0.30093122694069901</v>
      </c>
      <c r="AV861" s="17"/>
      <c r="AW861" s="17">
        <v>0.30910576895820802</v>
      </c>
      <c r="AX861" s="17">
        <v>0.226616799341013</v>
      </c>
      <c r="AY861" s="17">
        <v>0.174942941639709</v>
      </c>
      <c r="AZ861" s="17"/>
      <c r="BA861" s="17">
        <v>0.18936573371583401</v>
      </c>
      <c r="BB861" s="17">
        <v>0.22848796541713401</v>
      </c>
      <c r="BC861" s="17">
        <v>0.248895518474332</v>
      </c>
      <c r="BD861" s="17">
        <v>0.27574715109667902</v>
      </c>
      <c r="BE861" s="17">
        <v>0.33603381798804399</v>
      </c>
      <c r="BF861" s="17"/>
      <c r="BG861" s="17">
        <v>0.235852869934952</v>
      </c>
      <c r="BH861" s="17">
        <v>0.23413900788811401</v>
      </c>
      <c r="BI861" s="17"/>
      <c r="BJ861" s="17">
        <v>0.21845640921925899</v>
      </c>
      <c r="BK861" s="17">
        <v>0.29391604114574699</v>
      </c>
      <c r="BL861" s="17"/>
      <c r="BM861" s="17">
        <v>0.185395400932545</v>
      </c>
      <c r="BN861" s="17">
        <v>0.33273732569546799</v>
      </c>
      <c r="BO861" s="17">
        <v>0.210515378968617</v>
      </c>
      <c r="BP861" s="17">
        <v>0.183136417992563</v>
      </c>
      <c r="BQ861" s="17">
        <v>0.29601430960535102</v>
      </c>
      <c r="BR861" s="17"/>
      <c r="BS861" s="17">
        <v>0.28113615215531901</v>
      </c>
      <c r="BT861" s="17"/>
      <c r="BU861" s="17">
        <v>0.31630725186810998</v>
      </c>
      <c r="BV861" s="17">
        <v>0.15607917918031899</v>
      </c>
      <c r="BW861" s="17">
        <v>0.216750753833306</v>
      </c>
      <c r="BX861" s="17">
        <v>0.31977446714367702</v>
      </c>
      <c r="BY861" s="17">
        <v>0.213225483953349</v>
      </c>
      <c r="BZ861" s="17"/>
      <c r="CA861" s="17">
        <v>0.16757704881292501</v>
      </c>
      <c r="CB861" s="17"/>
      <c r="CC861" s="17">
        <v>0.236021415865037</v>
      </c>
      <c r="CD861" s="17">
        <v>0.224936403939694</v>
      </c>
      <c r="CE861" s="17"/>
      <c r="CF861" s="17">
        <v>0.29991068184089997</v>
      </c>
      <c r="CG861" s="17"/>
      <c r="CH861" s="17">
        <v>0.264242854080392</v>
      </c>
      <c r="CI861" s="17">
        <v>0.121526522966586</v>
      </c>
    </row>
    <row r="862" spans="2:87" x14ac:dyDescent="0.35">
      <c r="B862" t="s">
        <v>279</v>
      </c>
      <c r="C862" s="17">
        <v>7.7287302852702106E-2</v>
      </c>
      <c r="D862" s="17">
        <v>9.63525319464444E-2</v>
      </c>
      <c r="E862" s="17">
        <v>5.8300959170751301E-2</v>
      </c>
      <c r="F862" s="17"/>
      <c r="G862" s="17">
        <v>7.66799184861649E-2</v>
      </c>
      <c r="H862" s="17">
        <v>4.5743001292016798E-2</v>
      </c>
      <c r="I862" s="17">
        <v>4.82216416628111E-2</v>
      </c>
      <c r="J862" s="17">
        <v>8.1776399022058202E-2</v>
      </c>
      <c r="K862" s="17">
        <v>0.125634417426851</v>
      </c>
      <c r="L862" s="17">
        <v>9.0657534311274601E-2</v>
      </c>
      <c r="M862" s="17"/>
      <c r="N862" s="17">
        <v>5.0982831758291401E-2</v>
      </c>
      <c r="O862" s="17">
        <v>7.7637510301018495E-2</v>
      </c>
      <c r="P862" s="17">
        <v>9.6341054365270698E-2</v>
      </c>
      <c r="Q862" s="17">
        <v>9.0308755310896494E-2</v>
      </c>
      <c r="R862" s="17"/>
      <c r="S862" s="17">
        <v>5.21669277928829E-2</v>
      </c>
      <c r="T862" s="17">
        <v>5.8019422188026602E-2</v>
      </c>
      <c r="U862" s="17">
        <v>0.112888796117811</v>
      </c>
      <c r="V862" s="17">
        <v>9.1634210330782895E-2</v>
      </c>
      <c r="W862" s="17">
        <v>9.9487715553646106E-2</v>
      </c>
      <c r="X862" s="17">
        <v>0.12677518172392899</v>
      </c>
      <c r="Y862" s="17">
        <v>2.8172418961333601E-2</v>
      </c>
      <c r="Z862" s="17">
        <v>7.0623885945062803E-2</v>
      </c>
      <c r="AA862" s="17">
        <v>3.4777609014852703E-2</v>
      </c>
      <c r="AB862" s="17">
        <v>8.9881843395195199E-2</v>
      </c>
      <c r="AC862" s="17">
        <v>0.141137354019258</v>
      </c>
      <c r="AD862" s="17">
        <v>9.5919770215482897E-2</v>
      </c>
      <c r="AE862" s="17"/>
      <c r="AF862" s="17">
        <v>0.10737728615405499</v>
      </c>
      <c r="AG862" s="17">
        <v>7.7265734754885601E-2</v>
      </c>
      <c r="AH862" s="17">
        <v>8.0358817874174995E-2</v>
      </c>
      <c r="AI862" s="17">
        <v>4.3917199869998903E-2</v>
      </c>
      <c r="AJ862" s="17">
        <v>6.8378542551198795E-2</v>
      </c>
      <c r="AK862" s="17"/>
      <c r="AL862" s="17">
        <v>8.9213910750432696E-2</v>
      </c>
      <c r="AM862" s="17">
        <v>8.5021331157918406E-2</v>
      </c>
      <c r="AN862" s="17">
        <v>4.8455815670241299E-2</v>
      </c>
      <c r="AO862" s="17">
        <v>2.9989818777362801E-2</v>
      </c>
      <c r="AP862" s="17"/>
      <c r="AQ862" s="17">
        <v>9.0422956160972498E-2</v>
      </c>
      <c r="AR862" s="17">
        <v>5.7352602944235498E-2</v>
      </c>
      <c r="AS862" s="17"/>
      <c r="AT862" s="17">
        <v>6.7830175509093704E-2</v>
      </c>
      <c r="AU862" s="17">
        <v>9.5810199443497598E-2</v>
      </c>
      <c r="AV862" s="17"/>
      <c r="AW862" s="17">
        <v>8.1696777512729704E-2</v>
      </c>
      <c r="AX862" s="17">
        <v>7.5542532555875799E-2</v>
      </c>
      <c r="AY862" s="17">
        <v>7.7737145322348503E-2</v>
      </c>
      <c r="AZ862" s="17"/>
      <c r="BA862" s="17">
        <v>5.6481911372514598E-2</v>
      </c>
      <c r="BB862" s="17">
        <v>6.5028009865938805E-2</v>
      </c>
      <c r="BC862" s="17">
        <v>0.114755381815034</v>
      </c>
      <c r="BD862" s="17">
        <v>4.6432846013261697E-2</v>
      </c>
      <c r="BE862" s="17">
        <v>8.1003905624571201E-2</v>
      </c>
      <c r="BF862" s="17"/>
      <c r="BG862" s="17">
        <v>0.105603746757317</v>
      </c>
      <c r="BH862" s="17">
        <v>5.65340030967839E-2</v>
      </c>
      <c r="BI862" s="17"/>
      <c r="BJ862" s="17">
        <v>7.8648379347807398E-2</v>
      </c>
      <c r="BK862" s="17">
        <v>7.3856509726590094E-2</v>
      </c>
      <c r="BL862" s="17"/>
      <c r="BM862" s="17">
        <v>8.9938035237505903E-2</v>
      </c>
      <c r="BN862" s="17">
        <v>0.10935650240052699</v>
      </c>
      <c r="BO862" s="17">
        <v>4.8798756023500797E-2</v>
      </c>
      <c r="BP862" s="17">
        <v>2.2426590950555901E-2</v>
      </c>
      <c r="BQ862" s="17">
        <v>0.12933306554421001</v>
      </c>
      <c r="BR862" s="17"/>
      <c r="BS862" s="17">
        <v>9.1502671629500307E-2</v>
      </c>
      <c r="BT862" s="17"/>
      <c r="BU862" s="17">
        <v>0.101048821618494</v>
      </c>
      <c r="BV862" s="17">
        <v>3.4100275231038903E-2</v>
      </c>
      <c r="BW862" s="17">
        <v>3.9759968554654697E-2</v>
      </c>
      <c r="BX862" s="17">
        <v>8.4507340302997905E-2</v>
      </c>
      <c r="BY862" s="17">
        <v>0.202090510665456</v>
      </c>
      <c r="BZ862" s="17"/>
      <c r="CA862" s="17">
        <v>8.6276356722785705E-2</v>
      </c>
      <c r="CB862" s="17"/>
      <c r="CC862" s="17">
        <v>6.0133476550276801E-2</v>
      </c>
      <c r="CD862" s="17">
        <v>0.14938916551838299</v>
      </c>
      <c r="CE862" s="17"/>
      <c r="CF862" s="17">
        <v>9.4610538962525706E-2</v>
      </c>
      <c r="CG862" s="17"/>
      <c r="CH862" s="17">
        <v>9.2485038976990494E-2</v>
      </c>
      <c r="CI862" s="17">
        <v>7.00034608225686E-2</v>
      </c>
    </row>
    <row r="863" spans="2:87" x14ac:dyDescent="0.35">
      <c r="B863" t="s">
        <v>161</v>
      </c>
      <c r="C863" s="17">
        <v>6.5123451945598002E-2</v>
      </c>
      <c r="D863" s="17">
        <v>5.4444134692490501E-2</v>
      </c>
      <c r="E863" s="17">
        <v>7.2571647889197399E-2</v>
      </c>
      <c r="F863" s="17"/>
      <c r="G863" s="17">
        <v>2.9157397074638099E-2</v>
      </c>
      <c r="H863" s="17">
        <v>4.5331954822031902E-2</v>
      </c>
      <c r="I863" s="17">
        <v>7.8719441768605097E-2</v>
      </c>
      <c r="J863" s="17">
        <v>5.1261450354017898E-2</v>
      </c>
      <c r="K863" s="17">
        <v>8.4583425145719607E-2</v>
      </c>
      <c r="L863" s="17">
        <v>8.9224005295527403E-2</v>
      </c>
      <c r="M863" s="17"/>
      <c r="N863" s="17">
        <v>4.9932002308310602E-2</v>
      </c>
      <c r="O863" s="17">
        <v>4.9593540062104202E-2</v>
      </c>
      <c r="P863" s="17">
        <v>6.4364166815811294E-2</v>
      </c>
      <c r="Q863" s="17">
        <v>9.7853677652981405E-2</v>
      </c>
      <c r="R863" s="17"/>
      <c r="S863" s="17">
        <v>2.4266318869438201E-2</v>
      </c>
      <c r="T863" s="17">
        <v>7.9194582705470695E-2</v>
      </c>
      <c r="U863" s="17">
        <v>0.11838549126072</v>
      </c>
      <c r="V863" s="17">
        <v>7.9691695175773097E-2</v>
      </c>
      <c r="W863" s="17">
        <v>8.5459365984639504E-2</v>
      </c>
      <c r="X863" s="17">
        <v>6.0731163890203201E-2</v>
      </c>
      <c r="Y863" s="17">
        <v>8.4713775636539604E-2</v>
      </c>
      <c r="Z863" s="17">
        <v>4.2725885729476602E-2</v>
      </c>
      <c r="AA863" s="17">
        <v>3.6220023919860601E-2</v>
      </c>
      <c r="AB863" s="17">
        <v>3.8827006999223798E-2</v>
      </c>
      <c r="AC863" s="17">
        <v>7.9995237320471202E-2</v>
      </c>
      <c r="AD863" s="17">
        <v>0.11536617355183899</v>
      </c>
      <c r="AE863" s="17"/>
      <c r="AF863" s="17">
        <v>0.10120475980487099</v>
      </c>
      <c r="AG863" s="17">
        <v>6.3837852461268094E-2</v>
      </c>
      <c r="AH863" s="17">
        <v>4.4743016068488198E-2</v>
      </c>
      <c r="AI863" s="17">
        <v>4.3373946031559397E-2</v>
      </c>
      <c r="AJ863" s="17">
        <v>2.8076283013721899E-2</v>
      </c>
      <c r="AK863" s="17"/>
      <c r="AL863" s="17">
        <v>7.4444733713643102E-2</v>
      </c>
      <c r="AM863" s="17">
        <v>7.2970158715988803E-2</v>
      </c>
      <c r="AN863" s="17">
        <v>4.1491955130293197E-2</v>
      </c>
      <c r="AO863" s="17">
        <v>1.9943903635553501E-2</v>
      </c>
      <c r="AP863" s="17"/>
      <c r="AQ863" s="17">
        <v>8.1121593844852305E-2</v>
      </c>
      <c r="AR863" s="17">
        <v>4.0844632280503598E-2</v>
      </c>
      <c r="AS863" s="17"/>
      <c r="AT863" s="17">
        <v>5.42952357066388E-2</v>
      </c>
      <c r="AU863" s="17">
        <v>9.0586191634693294E-2</v>
      </c>
      <c r="AV863" s="17"/>
      <c r="AW863" s="17">
        <v>6.7208069563220896E-2</v>
      </c>
      <c r="AX863" s="17">
        <v>6.0087520072445201E-2</v>
      </c>
      <c r="AY863" s="17">
        <v>6.3276355478204496E-2</v>
      </c>
      <c r="AZ863" s="17"/>
      <c r="BA863" s="17">
        <v>4.1505337476328397E-2</v>
      </c>
      <c r="BB863" s="17">
        <v>6.5448750187767496E-2</v>
      </c>
      <c r="BC863" s="17">
        <v>6.2923692970475606E-2</v>
      </c>
      <c r="BD863" s="17">
        <v>0.122201382326594</v>
      </c>
      <c r="BE863" s="17">
        <v>8.2176970795404397E-2</v>
      </c>
      <c r="BF863" s="17"/>
      <c r="BG863" s="17">
        <v>7.7779019814793501E-2</v>
      </c>
      <c r="BH863" s="17">
        <v>5.5848106691952802E-2</v>
      </c>
      <c r="BI863" s="17"/>
      <c r="BJ863" s="17">
        <v>5.9933535593633097E-2</v>
      </c>
      <c r="BK863" s="17">
        <v>8.2076073259778698E-2</v>
      </c>
      <c r="BL863" s="17"/>
      <c r="BM863" s="17">
        <v>0.12892077594964699</v>
      </c>
      <c r="BN863" s="17">
        <v>7.7191361529271599E-2</v>
      </c>
      <c r="BO863" s="17">
        <v>1.71038142712912E-2</v>
      </c>
      <c r="BP863" s="17">
        <v>0.100203751168638</v>
      </c>
      <c r="BQ863" s="17">
        <v>3.5103396983610403E-2</v>
      </c>
      <c r="BR863" s="17"/>
      <c r="BS863" s="17">
        <v>3.4499323441964602E-2</v>
      </c>
      <c r="BT863" s="17"/>
      <c r="BU863" s="17">
        <v>6.1007475064420898E-2</v>
      </c>
      <c r="BV863" s="17">
        <v>9.7806229915569903E-3</v>
      </c>
      <c r="BW863" s="17">
        <v>5.7648109087851999E-2</v>
      </c>
      <c r="BX863" s="17">
        <v>3.9181360034542298E-2</v>
      </c>
      <c r="BY863" s="17">
        <v>0.244634240557879</v>
      </c>
      <c r="BZ863" s="17"/>
      <c r="CA863" s="17">
        <v>3.4915412564333698E-2</v>
      </c>
      <c r="CB863" s="17"/>
      <c r="CC863" s="17">
        <v>5.3454952369883797E-2</v>
      </c>
      <c r="CD863" s="17">
        <v>6.4983247143200099E-2</v>
      </c>
      <c r="CE863" s="17"/>
      <c r="CF863" s="17">
        <v>5.8151570493438803E-2</v>
      </c>
      <c r="CG863" s="17"/>
      <c r="CH863" s="17">
        <v>6.7716888569682096E-2</v>
      </c>
      <c r="CI863" s="17">
        <v>1.6491633614603599E-2</v>
      </c>
    </row>
    <row r="864" spans="2:87" x14ac:dyDescent="0.35">
      <c r="B864" t="s">
        <v>280</v>
      </c>
      <c r="C864" s="17">
        <v>0.62272538549768097</v>
      </c>
      <c r="D864" s="17">
        <v>0.60073070915417504</v>
      </c>
      <c r="E864" s="17">
        <v>0.64677567906686295</v>
      </c>
      <c r="F864" s="17"/>
      <c r="G864" s="17">
        <v>0.81593895044693199</v>
      </c>
      <c r="H864" s="17">
        <v>0.77072620639992495</v>
      </c>
      <c r="I864" s="17">
        <v>0.65957133216105401</v>
      </c>
      <c r="J864" s="17">
        <v>0.57257684239649098</v>
      </c>
      <c r="K864" s="17">
        <v>0.51884583794300898</v>
      </c>
      <c r="L864" s="17">
        <v>0.47185926069504702</v>
      </c>
      <c r="M864" s="17"/>
      <c r="N864" s="17">
        <v>0.71140145906391905</v>
      </c>
      <c r="O864" s="17">
        <v>0.61980894103662598</v>
      </c>
      <c r="P864" s="17">
        <v>0.60714646141228201</v>
      </c>
      <c r="Q864" s="17">
        <v>0.551598843520689</v>
      </c>
      <c r="R864" s="17"/>
      <c r="S864" s="17">
        <v>0.686147882447395</v>
      </c>
      <c r="T864" s="17">
        <v>0.58772017422161105</v>
      </c>
      <c r="U864" s="17">
        <v>0.57858103916162495</v>
      </c>
      <c r="V864" s="17">
        <v>0.56186092965470802</v>
      </c>
      <c r="W864" s="17">
        <v>0.57024916184246099</v>
      </c>
      <c r="X864" s="17">
        <v>0.61463769689829095</v>
      </c>
      <c r="Y864" s="17">
        <v>0.54808530408772904</v>
      </c>
      <c r="Z864" s="17">
        <v>0.712297902149716</v>
      </c>
      <c r="AA864" s="17">
        <v>0.74087407931026805</v>
      </c>
      <c r="AB864" s="17">
        <v>0.65369511066575203</v>
      </c>
      <c r="AC864" s="17">
        <v>0.51001271594915198</v>
      </c>
      <c r="AD864" s="17">
        <v>0.64148377805179002</v>
      </c>
      <c r="AE864" s="17"/>
      <c r="AF864" s="17">
        <v>0.56384755291330202</v>
      </c>
      <c r="AG864" s="17">
        <v>0.60704269384126497</v>
      </c>
      <c r="AH864" s="17">
        <v>0.623004707961062</v>
      </c>
      <c r="AI864" s="17">
        <v>0.62516908144226602</v>
      </c>
      <c r="AJ864" s="17">
        <v>0.76761536742632497</v>
      </c>
      <c r="AK864" s="17"/>
      <c r="AL864" s="17">
        <v>0.54391611712610199</v>
      </c>
      <c r="AM864" s="17">
        <v>0.62152413074814905</v>
      </c>
      <c r="AN864" s="17">
        <v>0.75724530306284099</v>
      </c>
      <c r="AO864" s="17">
        <v>0.77112483472045101</v>
      </c>
      <c r="AP864" s="17"/>
      <c r="AQ864" s="17">
        <v>0.55905600625447205</v>
      </c>
      <c r="AR864" s="17">
        <v>0.71935019271397604</v>
      </c>
      <c r="AS864" s="17"/>
      <c r="AT864" s="17">
        <v>0.65873648811651797</v>
      </c>
      <c r="AU864" s="17">
        <v>0.51267238198110998</v>
      </c>
      <c r="AV864" s="17"/>
      <c r="AW864" s="17">
        <v>0.54198938396584095</v>
      </c>
      <c r="AX864" s="17">
        <v>0.63775314803066596</v>
      </c>
      <c r="AY864" s="17">
        <v>0.684043557559738</v>
      </c>
      <c r="AZ864" s="17"/>
      <c r="BA864" s="17">
        <v>0.71264701743532299</v>
      </c>
      <c r="BB864" s="17">
        <v>0.64103527452915998</v>
      </c>
      <c r="BC864" s="17">
        <v>0.57342540674015896</v>
      </c>
      <c r="BD864" s="17">
        <v>0.555618620563465</v>
      </c>
      <c r="BE864" s="17">
        <v>0.50078530559197998</v>
      </c>
      <c r="BF864" s="17"/>
      <c r="BG864" s="17">
        <v>0.58076436349293703</v>
      </c>
      <c r="BH864" s="17">
        <v>0.65347888232314899</v>
      </c>
      <c r="BI864" s="17"/>
      <c r="BJ864" s="17">
        <v>0.64296167583930097</v>
      </c>
      <c r="BK864" s="17">
        <v>0.55015137586788398</v>
      </c>
      <c r="BL864" s="17"/>
      <c r="BM864" s="17">
        <v>0.59574578788030197</v>
      </c>
      <c r="BN864" s="17">
        <v>0.48071481037473401</v>
      </c>
      <c r="BO864" s="17">
        <v>0.72358205073659099</v>
      </c>
      <c r="BP864" s="17">
        <v>0.69423323988824304</v>
      </c>
      <c r="BQ864" s="17">
        <v>0.53954922786682902</v>
      </c>
      <c r="BR864" s="17"/>
      <c r="BS864" s="17">
        <v>0.59286185277321601</v>
      </c>
      <c r="BT864" s="17"/>
      <c r="BU864" s="17">
        <v>0.52163645144897497</v>
      </c>
      <c r="BV864" s="17">
        <v>0.80003992259708501</v>
      </c>
      <c r="BW864" s="17">
        <v>0.68584116852418697</v>
      </c>
      <c r="BX864" s="17">
        <v>0.55653683251878305</v>
      </c>
      <c r="BY864" s="17">
        <v>0.340049764823316</v>
      </c>
      <c r="BZ864" s="17"/>
      <c r="CA864" s="17">
        <v>0.71123118189995505</v>
      </c>
      <c r="CB864" s="17"/>
      <c r="CC864" s="17">
        <v>0.65039015521480303</v>
      </c>
      <c r="CD864" s="17">
        <v>0.56069118339872304</v>
      </c>
      <c r="CE864" s="17"/>
      <c r="CF864" s="17">
        <v>0.547327208703135</v>
      </c>
      <c r="CG864" s="17"/>
      <c r="CH864" s="17">
        <v>0.575555218372935</v>
      </c>
      <c r="CI864" s="17">
        <v>0.79197838259624198</v>
      </c>
    </row>
    <row r="865" spans="2:87" x14ac:dyDescent="0.35"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  <c r="AX865" s="17"/>
      <c r="AY865" s="17"/>
      <c r="AZ865" s="17"/>
      <c r="BA865" s="17"/>
      <c r="BB865" s="17"/>
      <c r="BC865" s="17"/>
      <c r="BD865" s="17"/>
      <c r="BE865" s="17"/>
      <c r="BF865" s="17"/>
      <c r="BG865" s="17"/>
      <c r="BH865" s="17"/>
      <c r="BI865" s="17"/>
      <c r="BJ865" s="17"/>
      <c r="BK865" s="17"/>
      <c r="BL865" s="17"/>
      <c r="BM865" s="17"/>
      <c r="BN865" s="17"/>
      <c r="BO865" s="17"/>
      <c r="BP865" s="17"/>
      <c r="BQ865" s="17"/>
      <c r="BR865" s="17"/>
      <c r="BS865" s="17"/>
      <c r="BT865" s="17"/>
      <c r="BU865" s="17"/>
      <c r="BV865" s="17"/>
      <c r="BW865" s="17"/>
      <c r="BX865" s="17"/>
      <c r="BY865" s="17"/>
      <c r="BZ865" s="17"/>
      <c r="CA865" s="17"/>
      <c r="CB865" s="17"/>
      <c r="CC865" s="17"/>
      <c r="CD865" s="17"/>
      <c r="CE865" s="17"/>
      <c r="CF865" s="17"/>
      <c r="CG865" s="17"/>
      <c r="CH865" s="17"/>
      <c r="CI865" s="17"/>
    </row>
    <row r="866" spans="2:87" x14ac:dyDescent="0.35">
      <c r="B866" s="6" t="s">
        <v>291</v>
      </c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  <c r="BA866" s="17"/>
      <c r="BB866" s="17"/>
      <c r="BC866" s="17"/>
      <c r="BD866" s="17"/>
      <c r="BE866" s="17"/>
      <c r="BF866" s="17"/>
      <c r="BG866" s="17"/>
      <c r="BH866" s="17"/>
      <c r="BI866" s="17"/>
      <c r="BJ866" s="17"/>
      <c r="BK866" s="17"/>
      <c r="BL866" s="17"/>
      <c r="BM866" s="17"/>
      <c r="BN866" s="17"/>
      <c r="BO866" s="17"/>
      <c r="BP866" s="17"/>
      <c r="BQ866" s="17"/>
      <c r="BR866" s="17"/>
      <c r="BS866" s="17"/>
      <c r="BT866" s="17"/>
      <c r="BU866" s="17"/>
      <c r="BV866" s="17"/>
      <c r="BW866" s="17"/>
      <c r="BX866" s="17"/>
      <c r="BY866" s="17"/>
      <c r="BZ866" s="17"/>
      <c r="CA866" s="17"/>
      <c r="CB866" s="17"/>
      <c r="CC866" s="17"/>
      <c r="CD866" s="17"/>
      <c r="CE866" s="17"/>
      <c r="CF866" s="17"/>
      <c r="CG866" s="17"/>
      <c r="CH866" s="17"/>
      <c r="CI866" s="17"/>
    </row>
    <row r="867" spans="2:87" x14ac:dyDescent="0.35">
      <c r="B867" s="24" t="s">
        <v>163</v>
      </c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  <c r="BA867" s="17"/>
      <c r="BB867" s="17"/>
      <c r="BC867" s="17"/>
      <c r="BD867" s="17"/>
      <c r="BE867" s="17"/>
      <c r="BF867" s="17"/>
      <c r="BG867" s="17"/>
      <c r="BH867" s="17"/>
      <c r="BI867" s="17"/>
      <c r="BJ867" s="17"/>
      <c r="BK867" s="17"/>
      <c r="BL867" s="17"/>
      <c r="BM867" s="17"/>
      <c r="BN867" s="17"/>
      <c r="BO867" s="17"/>
      <c r="BP867" s="17"/>
      <c r="BQ867" s="17"/>
      <c r="BR867" s="17"/>
      <c r="BS867" s="17"/>
      <c r="BT867" s="17"/>
      <c r="BU867" s="17"/>
      <c r="BV867" s="17"/>
      <c r="BW867" s="17"/>
      <c r="BX867" s="17"/>
      <c r="BY867" s="17"/>
      <c r="BZ867" s="17"/>
      <c r="CA867" s="17"/>
      <c r="CB867" s="17"/>
      <c r="CC867" s="17"/>
      <c r="CD867" s="17"/>
      <c r="CE867" s="17"/>
      <c r="CF867" s="17"/>
      <c r="CG867" s="17"/>
      <c r="CH867" s="17"/>
      <c r="CI867" s="17"/>
    </row>
    <row r="868" spans="2:87" x14ac:dyDescent="0.35">
      <c r="B868" t="s">
        <v>276</v>
      </c>
      <c r="C868" s="17">
        <v>0.33652692788229099</v>
      </c>
      <c r="D868" s="17">
        <v>0.30676983543763398</v>
      </c>
      <c r="E868" s="17">
        <v>0.36880750417514402</v>
      </c>
      <c r="F868" s="17"/>
      <c r="G868" s="17">
        <v>0.25044258245929801</v>
      </c>
      <c r="H868" s="17">
        <v>0.29820788584300201</v>
      </c>
      <c r="I868" s="17">
        <v>0.282144874188337</v>
      </c>
      <c r="J868" s="17">
        <v>0.30312209107816002</v>
      </c>
      <c r="K868" s="17">
        <v>0.391759470937314</v>
      </c>
      <c r="L868" s="17">
        <v>0.44632462069020701</v>
      </c>
      <c r="M868" s="17"/>
      <c r="N868" s="17">
        <v>0.33471404920798198</v>
      </c>
      <c r="O868" s="17">
        <v>0.29740767327940398</v>
      </c>
      <c r="P868" s="17">
        <v>0.37316190033110902</v>
      </c>
      <c r="Q868" s="17">
        <v>0.352913086563374</v>
      </c>
      <c r="R868" s="17"/>
      <c r="S868" s="17">
        <v>0.386773103454292</v>
      </c>
      <c r="T868" s="17">
        <v>0.30474276309245502</v>
      </c>
      <c r="U868" s="17">
        <v>0.21692898195392099</v>
      </c>
      <c r="V868" s="17">
        <v>0.32217617279124899</v>
      </c>
      <c r="W868" s="17">
        <v>0.308309946005768</v>
      </c>
      <c r="X868" s="17">
        <v>0.30785396931213299</v>
      </c>
      <c r="Y868" s="17">
        <v>0.36959614238883698</v>
      </c>
      <c r="Z868" s="17">
        <v>0.31646514608827597</v>
      </c>
      <c r="AA868" s="17">
        <v>0.41664450324197499</v>
      </c>
      <c r="AB868" s="17">
        <v>0.35269548664343697</v>
      </c>
      <c r="AC868" s="17">
        <v>0.348404186973368</v>
      </c>
      <c r="AD868" s="17">
        <v>0.33692070534041202</v>
      </c>
      <c r="AE868" s="17"/>
      <c r="AF868" s="17">
        <v>0.44870751107780299</v>
      </c>
      <c r="AG868" s="17">
        <v>0.328566969374113</v>
      </c>
      <c r="AH868" s="17">
        <v>0.27315025023051898</v>
      </c>
      <c r="AI868" s="17">
        <v>0.36208799084239301</v>
      </c>
      <c r="AJ868" s="17">
        <v>0.28642594577457797</v>
      </c>
      <c r="AK868" s="17"/>
      <c r="AL868" s="17">
        <v>0.33118493208635003</v>
      </c>
      <c r="AM868" s="17">
        <v>0.346534935798263</v>
      </c>
      <c r="AN868" s="17">
        <v>0.31301054354741098</v>
      </c>
      <c r="AO868" s="17">
        <v>0.36615350698621901</v>
      </c>
      <c r="AP868" s="17"/>
      <c r="AQ868" s="17">
        <v>0.36396045571136598</v>
      </c>
      <c r="AR868" s="17">
        <v>0.29489373828228499</v>
      </c>
      <c r="AS868" s="17"/>
      <c r="AT868" s="17">
        <v>0.31516766421731401</v>
      </c>
      <c r="AU868" s="17">
        <v>0.43972341580361302</v>
      </c>
      <c r="AV868" s="17"/>
      <c r="AW868" s="17">
        <v>0.41377492717434999</v>
      </c>
      <c r="AX868" s="17">
        <v>0.27479292935305299</v>
      </c>
      <c r="AY868" s="17">
        <v>0.30973695901753401</v>
      </c>
      <c r="AZ868" s="17"/>
      <c r="BA868" s="17">
        <v>0.3619071116498</v>
      </c>
      <c r="BB868" s="17">
        <v>0.34407760483730099</v>
      </c>
      <c r="BC868" s="17">
        <v>0.30970318032716598</v>
      </c>
      <c r="BD868" s="17">
        <v>0.33623834523608898</v>
      </c>
      <c r="BE868" s="17">
        <v>0.33251705336043402</v>
      </c>
      <c r="BF868" s="17"/>
      <c r="BG868" s="17">
        <v>0.29200668798032497</v>
      </c>
      <c r="BH868" s="17">
        <v>0.36915609159378099</v>
      </c>
      <c r="BI868" s="17"/>
      <c r="BJ868" s="17">
        <v>0.31376598448458098</v>
      </c>
      <c r="BK868" s="17">
        <v>0.42699364979825399</v>
      </c>
      <c r="BL868" s="17"/>
      <c r="BM868" s="17">
        <v>0.36908560499792897</v>
      </c>
      <c r="BN868" s="17">
        <v>0.36651970658985</v>
      </c>
      <c r="BO868" s="17">
        <v>0.33720516376302001</v>
      </c>
      <c r="BP868" s="17">
        <v>0.27126951617870898</v>
      </c>
      <c r="BQ868" s="17">
        <v>0.38713208000953198</v>
      </c>
      <c r="BR868" s="17"/>
      <c r="BS868" s="17">
        <v>0.46060979541572</v>
      </c>
      <c r="BT868" s="17"/>
      <c r="BU868" s="17">
        <v>0.41222980698714701</v>
      </c>
      <c r="BV868" s="17">
        <v>0.28733199434150097</v>
      </c>
      <c r="BW868" s="17">
        <v>0.31297895778757401</v>
      </c>
      <c r="BX868" s="17">
        <v>0.45817212882386199</v>
      </c>
      <c r="BY868" s="17">
        <v>0.22534111994998199</v>
      </c>
      <c r="BZ868" s="17"/>
      <c r="CA868" s="17">
        <v>0.49446829612281201</v>
      </c>
      <c r="CB868" s="17"/>
      <c r="CC868" s="17">
        <v>0.38326049600123302</v>
      </c>
      <c r="CD868" s="17">
        <v>0.17380975425088699</v>
      </c>
      <c r="CE868" s="17"/>
      <c r="CF868" s="17">
        <v>0.41968999128837498</v>
      </c>
      <c r="CG868" s="17"/>
      <c r="CH868" s="17">
        <v>0.34127629862686298</v>
      </c>
      <c r="CI868" s="17">
        <v>0.33061657563535801</v>
      </c>
    </row>
    <row r="869" spans="2:87" x14ac:dyDescent="0.35">
      <c r="B869" t="s">
        <v>277</v>
      </c>
      <c r="C869" s="17">
        <v>0.42592198544013099</v>
      </c>
      <c r="D869" s="17">
        <v>0.41834315293737301</v>
      </c>
      <c r="E869" s="17">
        <v>0.43413841229755601</v>
      </c>
      <c r="F869" s="17"/>
      <c r="G869" s="17">
        <v>0.38580079368780801</v>
      </c>
      <c r="H869" s="17">
        <v>0.44479501871775701</v>
      </c>
      <c r="I869" s="17">
        <v>0.47369189073489498</v>
      </c>
      <c r="J869" s="17">
        <v>0.45856485398010499</v>
      </c>
      <c r="K869" s="17">
        <v>0.38248168971455099</v>
      </c>
      <c r="L869" s="17">
        <v>0.40044120174398201</v>
      </c>
      <c r="M869" s="17"/>
      <c r="N869" s="17">
        <v>0.40041326140282701</v>
      </c>
      <c r="O869" s="17">
        <v>0.452880142509971</v>
      </c>
      <c r="P869" s="17">
        <v>0.46681288451632502</v>
      </c>
      <c r="Q869" s="17">
        <v>0.38781668531423902</v>
      </c>
      <c r="R869" s="17"/>
      <c r="S869" s="17">
        <v>0.42718070164294603</v>
      </c>
      <c r="T869" s="17">
        <v>0.43009890227903302</v>
      </c>
      <c r="U869" s="17">
        <v>0.48018703960516002</v>
      </c>
      <c r="V869" s="17">
        <v>0.43040220477636298</v>
      </c>
      <c r="W869" s="17">
        <v>0.39916571331121697</v>
      </c>
      <c r="X869" s="17">
        <v>0.458894964665293</v>
      </c>
      <c r="Y869" s="17">
        <v>0.39993347070901802</v>
      </c>
      <c r="Z869" s="17">
        <v>0.51794959325580103</v>
      </c>
      <c r="AA869" s="17">
        <v>0.36254097760686399</v>
      </c>
      <c r="AB869" s="17">
        <v>0.40311593300023302</v>
      </c>
      <c r="AC869" s="17">
        <v>0.46397453266432498</v>
      </c>
      <c r="AD869" s="17">
        <v>0.400707512866807</v>
      </c>
      <c r="AE869" s="17"/>
      <c r="AF869" s="17">
        <v>0.34868529224072697</v>
      </c>
      <c r="AG869" s="17">
        <v>0.43674212925040401</v>
      </c>
      <c r="AH869" s="17">
        <v>0.44583842881249902</v>
      </c>
      <c r="AI869" s="17">
        <v>0.40463722480437297</v>
      </c>
      <c r="AJ869" s="17">
        <v>0.52149733739482995</v>
      </c>
      <c r="AK869" s="17"/>
      <c r="AL869" s="17">
        <v>0.40546897035479501</v>
      </c>
      <c r="AM869" s="17">
        <v>0.420231477970335</v>
      </c>
      <c r="AN869" s="17">
        <v>0.49056213172235602</v>
      </c>
      <c r="AO869" s="17">
        <v>0.42348466691222503</v>
      </c>
      <c r="AP869" s="17"/>
      <c r="AQ869" s="17">
        <v>0.41395549834573803</v>
      </c>
      <c r="AR869" s="17">
        <v>0.44408235581432898</v>
      </c>
      <c r="AS869" s="17"/>
      <c r="AT869" s="17">
        <v>0.42701321357741401</v>
      </c>
      <c r="AU869" s="17">
        <v>0.40016302023731098</v>
      </c>
      <c r="AV869" s="17"/>
      <c r="AW869" s="17">
        <v>0.401528916501186</v>
      </c>
      <c r="AX869" s="17">
        <v>0.43006542292329403</v>
      </c>
      <c r="AY869" s="17">
        <v>0.44496801551198101</v>
      </c>
      <c r="AZ869" s="17"/>
      <c r="BA869" s="17">
        <v>0.41896873630003201</v>
      </c>
      <c r="BB869" s="17">
        <v>0.458778785423543</v>
      </c>
      <c r="BC869" s="17">
        <v>0.40457862745580803</v>
      </c>
      <c r="BD869" s="17">
        <v>0.44488435586022401</v>
      </c>
      <c r="BE869" s="17">
        <v>0.37309416520023098</v>
      </c>
      <c r="BF869" s="17"/>
      <c r="BG869" s="17">
        <v>0.421864205865006</v>
      </c>
      <c r="BH869" s="17">
        <v>0.42889595760096</v>
      </c>
      <c r="BI869" s="17"/>
      <c r="BJ869" s="17">
        <v>0.43135290712830698</v>
      </c>
      <c r="BK869" s="17">
        <v>0.406153453790292</v>
      </c>
      <c r="BL869" s="17"/>
      <c r="BM869" s="17">
        <v>0.37061415590614899</v>
      </c>
      <c r="BN869" s="17">
        <v>0.38705926983902</v>
      </c>
      <c r="BO869" s="17">
        <v>0.472533548193945</v>
      </c>
      <c r="BP869" s="17">
        <v>0.43372317585688602</v>
      </c>
      <c r="BQ869" s="17">
        <v>0.42351543175899897</v>
      </c>
      <c r="BR869" s="17"/>
      <c r="BS869" s="17">
        <v>0.41452278620252703</v>
      </c>
      <c r="BT869" s="17"/>
      <c r="BU869" s="17">
        <v>0.403031083861351</v>
      </c>
      <c r="BV869" s="17">
        <v>0.53510874160847599</v>
      </c>
      <c r="BW869" s="17">
        <v>0.40174225768475702</v>
      </c>
      <c r="BX869" s="17">
        <v>0.38347125818726302</v>
      </c>
      <c r="BY869" s="17">
        <v>0.25190595790151199</v>
      </c>
      <c r="BZ869" s="17"/>
      <c r="CA869" s="17">
        <v>0.39416354624219502</v>
      </c>
      <c r="CB869" s="17"/>
      <c r="CC869" s="17">
        <v>0.433780791267737</v>
      </c>
      <c r="CD869" s="17">
        <v>0.402532313819496</v>
      </c>
      <c r="CE869" s="17"/>
      <c r="CF869" s="17">
        <v>0.43057297141932399</v>
      </c>
      <c r="CG869" s="17"/>
      <c r="CH869" s="17">
        <v>0.43878732521028202</v>
      </c>
      <c r="CI869" s="17">
        <v>0.46324366120315402</v>
      </c>
    </row>
    <row r="870" spans="2:87" x14ac:dyDescent="0.35">
      <c r="B870" t="s">
        <v>278</v>
      </c>
      <c r="C870" s="17">
        <v>0.13840105292503399</v>
      </c>
      <c r="D870" s="17">
        <v>0.16941468683873701</v>
      </c>
      <c r="E870" s="17">
        <v>0.10758913278257599</v>
      </c>
      <c r="F870" s="17"/>
      <c r="G870" s="17">
        <v>0.228500943831073</v>
      </c>
      <c r="H870" s="17">
        <v>0.158655347244189</v>
      </c>
      <c r="I870" s="17">
        <v>0.14653106473392399</v>
      </c>
      <c r="J870" s="17">
        <v>0.13116884157601799</v>
      </c>
      <c r="K870" s="17">
        <v>0.12573251681328501</v>
      </c>
      <c r="L870" s="17">
        <v>7.9118109681758003E-2</v>
      </c>
      <c r="M870" s="17"/>
      <c r="N870" s="17">
        <v>0.177111502567532</v>
      </c>
      <c r="O870" s="17">
        <v>0.153130886844385</v>
      </c>
      <c r="P870" s="17">
        <v>9.0478259571865602E-2</v>
      </c>
      <c r="Q870" s="17">
        <v>0.12046663220152699</v>
      </c>
      <c r="R870" s="17"/>
      <c r="S870" s="17">
        <v>0.141375950396185</v>
      </c>
      <c r="T870" s="17">
        <v>0.17271794756912501</v>
      </c>
      <c r="U870" s="17">
        <v>0.15853874458000899</v>
      </c>
      <c r="V870" s="17">
        <v>0.132183935198839</v>
      </c>
      <c r="W870" s="17">
        <v>0.111431648379081</v>
      </c>
      <c r="X870" s="17">
        <v>0.13534092265186401</v>
      </c>
      <c r="Y870" s="17">
        <v>0.15143481202574299</v>
      </c>
      <c r="Z870" s="17">
        <v>0.11630245524272</v>
      </c>
      <c r="AA870" s="17">
        <v>0.14695523778188199</v>
      </c>
      <c r="AB870" s="17">
        <v>0.14597223792788</v>
      </c>
      <c r="AC870" s="17">
        <v>6.4409347019759394E-2</v>
      </c>
      <c r="AD870" s="17">
        <v>5.7098478645744202E-2</v>
      </c>
      <c r="AE870" s="17"/>
      <c r="AF870" s="17">
        <v>7.8095817793001204E-2</v>
      </c>
      <c r="AG870" s="17">
        <v>0.155524693462328</v>
      </c>
      <c r="AH870" s="17">
        <v>0.17739918411465799</v>
      </c>
      <c r="AI870" s="17">
        <v>0.14523981282418399</v>
      </c>
      <c r="AJ870" s="17">
        <v>0.10558051255342001</v>
      </c>
      <c r="AK870" s="17"/>
      <c r="AL870" s="17">
        <v>0.13479568508204101</v>
      </c>
      <c r="AM870" s="17">
        <v>0.13850882915975701</v>
      </c>
      <c r="AN870" s="17">
        <v>0.14631338815072001</v>
      </c>
      <c r="AO870" s="17">
        <v>0.13985107756412099</v>
      </c>
      <c r="AP870" s="17"/>
      <c r="AQ870" s="17">
        <v>0.127133387557257</v>
      </c>
      <c r="AR870" s="17">
        <v>0.15550088972068299</v>
      </c>
      <c r="AS870" s="17"/>
      <c r="AT870" s="17">
        <v>0.156206842022034</v>
      </c>
      <c r="AU870" s="17">
        <v>7.6223298069975201E-2</v>
      </c>
      <c r="AV870" s="17"/>
      <c r="AW870" s="17">
        <v>0.113389867239113</v>
      </c>
      <c r="AX870" s="17">
        <v>0.17464345613526699</v>
      </c>
      <c r="AY870" s="17">
        <v>0.14152913025029901</v>
      </c>
      <c r="AZ870" s="17"/>
      <c r="BA870" s="17">
        <v>0.13421505182246601</v>
      </c>
      <c r="BB870" s="17">
        <v>0.112526180604498</v>
      </c>
      <c r="BC870" s="17">
        <v>0.18105557460680199</v>
      </c>
      <c r="BD870" s="17">
        <v>8.6043391947240394E-2</v>
      </c>
      <c r="BE870" s="17">
        <v>0.14348202048923001</v>
      </c>
      <c r="BF870" s="17"/>
      <c r="BG870" s="17">
        <v>0.15334982642319001</v>
      </c>
      <c r="BH870" s="17">
        <v>0.12744500284912699</v>
      </c>
      <c r="BI870" s="17"/>
      <c r="BJ870" s="17">
        <v>0.15300189265226299</v>
      </c>
      <c r="BK870" s="17">
        <v>8.05971104618428E-2</v>
      </c>
      <c r="BL870" s="17"/>
      <c r="BM870" s="17">
        <v>8.41229125106564E-2</v>
      </c>
      <c r="BN870" s="17">
        <v>0.15860263234314501</v>
      </c>
      <c r="BO870" s="17">
        <v>0.128433252904013</v>
      </c>
      <c r="BP870" s="17">
        <v>0.15266179367197499</v>
      </c>
      <c r="BQ870" s="17">
        <v>0.134305775942862</v>
      </c>
      <c r="BR870" s="17"/>
      <c r="BS870" s="17">
        <v>8.6691419050254903E-2</v>
      </c>
      <c r="BT870" s="17"/>
      <c r="BU870" s="17">
        <v>0.111883262283703</v>
      </c>
      <c r="BV870" s="17">
        <v>0.12586358700959899</v>
      </c>
      <c r="BW870" s="17">
        <v>0.17726832520845301</v>
      </c>
      <c r="BX870" s="17">
        <v>0.113463760789976</v>
      </c>
      <c r="BY870" s="17">
        <v>0.10068959654755499</v>
      </c>
      <c r="BZ870" s="17"/>
      <c r="CA870" s="17">
        <v>6.3275070100239403E-2</v>
      </c>
      <c r="CB870" s="17"/>
      <c r="CC870" s="17">
        <v>0.111297109388504</v>
      </c>
      <c r="CD870" s="17">
        <v>0.23899854319841801</v>
      </c>
      <c r="CE870" s="17"/>
      <c r="CF870" s="17">
        <v>9.2136099969313406E-2</v>
      </c>
      <c r="CG870" s="17"/>
      <c r="CH870" s="17">
        <v>0.13129647697716701</v>
      </c>
      <c r="CI870" s="17">
        <v>0.107352180106132</v>
      </c>
    </row>
    <row r="871" spans="2:87" x14ac:dyDescent="0.35">
      <c r="B871" t="s">
        <v>279</v>
      </c>
      <c r="C871" s="17">
        <v>4.4214105616974697E-2</v>
      </c>
      <c r="D871" s="17">
        <v>5.5913508423636002E-2</v>
      </c>
      <c r="E871" s="17">
        <v>3.0565631894410899E-2</v>
      </c>
      <c r="F871" s="17"/>
      <c r="G871" s="17">
        <v>9.3818238618514696E-2</v>
      </c>
      <c r="H871" s="17">
        <v>5.2059261540262997E-2</v>
      </c>
      <c r="I871" s="17">
        <v>2.45850733227919E-2</v>
      </c>
      <c r="J871" s="17">
        <v>6.1965659283448701E-2</v>
      </c>
      <c r="K871" s="17">
        <v>3.00007705495564E-2</v>
      </c>
      <c r="L871" s="17">
        <v>2.0298315511214301E-2</v>
      </c>
      <c r="M871" s="17"/>
      <c r="N871" s="17">
        <v>3.7834045291199297E-2</v>
      </c>
      <c r="O871" s="17">
        <v>5.7496364827668303E-2</v>
      </c>
      <c r="P871" s="17">
        <v>3.6382021259981398E-2</v>
      </c>
      <c r="Q871" s="17">
        <v>4.4768206319701402E-2</v>
      </c>
      <c r="R871" s="17"/>
      <c r="S871" s="17">
        <v>2.0534897160663299E-2</v>
      </c>
      <c r="T871" s="17">
        <v>4.32853851871993E-2</v>
      </c>
      <c r="U871" s="17">
        <v>3.3449623365220803E-2</v>
      </c>
      <c r="V871" s="17">
        <v>3.5114729302993197E-2</v>
      </c>
      <c r="W871" s="17">
        <v>0.11961533235919</v>
      </c>
      <c r="X871" s="17">
        <v>4.8331333694158103E-2</v>
      </c>
      <c r="Y871" s="17">
        <v>2.2699913349307699E-2</v>
      </c>
      <c r="Z871" s="17">
        <v>4.9282805413203103E-2</v>
      </c>
      <c r="AA871" s="17">
        <v>4.6056617981905398E-2</v>
      </c>
      <c r="AB871" s="17">
        <v>4.01206255906561E-2</v>
      </c>
      <c r="AC871" s="17">
        <v>3.9266629184542101E-2</v>
      </c>
      <c r="AD871" s="17">
        <v>8.9907129595197893E-2</v>
      </c>
      <c r="AE871" s="17"/>
      <c r="AF871" s="17">
        <v>4.6635053637432498E-2</v>
      </c>
      <c r="AG871" s="17">
        <v>3.1985815566023298E-2</v>
      </c>
      <c r="AH871" s="17">
        <v>4.7630517862454903E-2</v>
      </c>
      <c r="AI871" s="17">
        <v>4.46610254974905E-2</v>
      </c>
      <c r="AJ871" s="17">
        <v>5.84199212634504E-2</v>
      </c>
      <c r="AK871" s="17"/>
      <c r="AL871" s="17">
        <v>6.4252497031502806E-2</v>
      </c>
      <c r="AM871" s="17">
        <v>3.9528111578716399E-2</v>
      </c>
      <c r="AN871" s="17">
        <v>1.1194506770077901E-2</v>
      </c>
      <c r="AO871" s="17">
        <v>3.3829247167222999E-2</v>
      </c>
      <c r="AP871" s="17"/>
      <c r="AQ871" s="17">
        <v>3.32478956092183E-2</v>
      </c>
      <c r="AR871" s="17">
        <v>6.0856453013598599E-2</v>
      </c>
      <c r="AS871" s="17"/>
      <c r="AT871" s="17">
        <v>4.8197479722020098E-2</v>
      </c>
      <c r="AU871" s="17">
        <v>2.06962403354717E-2</v>
      </c>
      <c r="AV871" s="17"/>
      <c r="AW871" s="17">
        <v>2.1833392399168702E-2</v>
      </c>
      <c r="AX871" s="17">
        <v>6.0332353449835098E-2</v>
      </c>
      <c r="AY871" s="17">
        <v>5.0423388959301499E-2</v>
      </c>
      <c r="AZ871" s="17"/>
      <c r="BA871" s="17">
        <v>4.6602169474481099E-2</v>
      </c>
      <c r="BB871" s="17">
        <v>2.87850820355612E-2</v>
      </c>
      <c r="BC871" s="17">
        <v>4.4900833486220301E-2</v>
      </c>
      <c r="BD871" s="17">
        <v>6.8207127708231396E-2</v>
      </c>
      <c r="BE871" s="17">
        <v>6.4338150656927495E-2</v>
      </c>
      <c r="BF871" s="17"/>
      <c r="BG871" s="17">
        <v>6.7011247205144994E-2</v>
      </c>
      <c r="BH871" s="17">
        <v>2.75059372272181E-2</v>
      </c>
      <c r="BI871" s="17"/>
      <c r="BJ871" s="17">
        <v>4.9871100479113202E-2</v>
      </c>
      <c r="BK871" s="17">
        <v>2.3366507486151499E-2</v>
      </c>
      <c r="BL871" s="17"/>
      <c r="BM871" s="17">
        <v>6.0652537700981501E-2</v>
      </c>
      <c r="BN871" s="17">
        <v>3.4697213551838899E-2</v>
      </c>
      <c r="BO871" s="17">
        <v>2.86135351322966E-2</v>
      </c>
      <c r="BP871" s="17">
        <v>8.6762889229639803E-2</v>
      </c>
      <c r="BQ871" s="17">
        <v>3.8805882537972097E-2</v>
      </c>
      <c r="BR871" s="17"/>
      <c r="BS871" s="17">
        <v>1.6312635817235199E-2</v>
      </c>
      <c r="BT871" s="17"/>
      <c r="BU871" s="17">
        <v>3.8684891108675901E-2</v>
      </c>
      <c r="BV871" s="17">
        <v>2.0115424681784299E-2</v>
      </c>
      <c r="BW871" s="17">
        <v>7.4914440393634193E-2</v>
      </c>
      <c r="BX871" s="17">
        <v>2.1376511064340999E-2</v>
      </c>
      <c r="BY871" s="17">
        <v>0.22980424426058599</v>
      </c>
      <c r="BZ871" s="17"/>
      <c r="CA871" s="17">
        <v>1.01290965712402E-2</v>
      </c>
      <c r="CB871" s="17"/>
      <c r="CC871" s="17">
        <v>3.0363060839181801E-2</v>
      </c>
      <c r="CD871" s="17">
        <v>0.107024819999903</v>
      </c>
      <c r="CE871" s="17"/>
      <c r="CF871" s="17">
        <v>2.4476914951178801E-2</v>
      </c>
      <c r="CG871" s="17"/>
      <c r="CH871" s="17">
        <v>2.7185381804924299E-2</v>
      </c>
      <c r="CI871" s="17">
        <v>6.5535737773771099E-2</v>
      </c>
    </row>
    <row r="872" spans="2:87" x14ac:dyDescent="0.35">
      <c r="B872" t="s">
        <v>161</v>
      </c>
      <c r="C872" s="17">
        <v>5.4935928135569002E-2</v>
      </c>
      <c r="D872" s="17">
        <v>4.9558816362619697E-2</v>
      </c>
      <c r="E872" s="17">
        <v>5.8899318850313902E-2</v>
      </c>
      <c r="F872" s="17"/>
      <c r="G872" s="17">
        <v>4.1437441403306297E-2</v>
      </c>
      <c r="H872" s="17">
        <v>4.6282486654789297E-2</v>
      </c>
      <c r="I872" s="17">
        <v>7.3047097020053103E-2</v>
      </c>
      <c r="J872" s="17">
        <v>4.5178554082267897E-2</v>
      </c>
      <c r="K872" s="17">
        <v>7.0025551985293602E-2</v>
      </c>
      <c r="L872" s="17">
        <v>5.3817752372838597E-2</v>
      </c>
      <c r="M872" s="17"/>
      <c r="N872" s="17">
        <v>4.9927141530460302E-2</v>
      </c>
      <c r="O872" s="17">
        <v>3.90849325385728E-2</v>
      </c>
      <c r="P872" s="17">
        <v>3.3164934320719E-2</v>
      </c>
      <c r="Q872" s="17">
        <v>9.40353896011588E-2</v>
      </c>
      <c r="R872" s="17"/>
      <c r="S872" s="17">
        <v>2.41353473459145E-2</v>
      </c>
      <c r="T872" s="17">
        <v>4.9155001872187701E-2</v>
      </c>
      <c r="U872" s="17">
        <v>0.110895610495689</v>
      </c>
      <c r="V872" s="17">
        <v>8.0122957930556196E-2</v>
      </c>
      <c r="W872" s="17">
        <v>6.1477359944744001E-2</v>
      </c>
      <c r="X872" s="17">
        <v>4.9578809676552503E-2</v>
      </c>
      <c r="Y872" s="17">
        <v>5.6335661527093801E-2</v>
      </c>
      <c r="Z872" s="17">
        <v>0</v>
      </c>
      <c r="AA872" s="17">
        <v>2.7802663387372702E-2</v>
      </c>
      <c r="AB872" s="17">
        <v>5.8095716837794201E-2</v>
      </c>
      <c r="AC872" s="17">
        <v>8.3945304158005399E-2</v>
      </c>
      <c r="AD872" s="17">
        <v>0.11536617355183899</v>
      </c>
      <c r="AE872" s="17"/>
      <c r="AF872" s="17">
        <v>7.7876325251036702E-2</v>
      </c>
      <c r="AG872" s="17">
        <v>4.71803923471322E-2</v>
      </c>
      <c r="AH872" s="17">
        <v>5.5981618979868301E-2</v>
      </c>
      <c r="AI872" s="17">
        <v>4.3373946031559397E-2</v>
      </c>
      <c r="AJ872" s="17">
        <v>2.8076283013721899E-2</v>
      </c>
      <c r="AK872" s="17"/>
      <c r="AL872" s="17">
        <v>6.4297915445311798E-2</v>
      </c>
      <c r="AM872" s="17">
        <v>5.5196645492928E-2</v>
      </c>
      <c r="AN872" s="17">
        <v>3.8919429809434899E-2</v>
      </c>
      <c r="AO872" s="17">
        <v>3.6681501370210999E-2</v>
      </c>
      <c r="AP872" s="17"/>
      <c r="AQ872" s="17">
        <v>6.1702762776419499E-2</v>
      </c>
      <c r="AR872" s="17">
        <v>4.4666563169105097E-2</v>
      </c>
      <c r="AS872" s="17"/>
      <c r="AT872" s="17">
        <v>5.3414800461217597E-2</v>
      </c>
      <c r="AU872" s="17">
        <v>6.3194025553629005E-2</v>
      </c>
      <c r="AV872" s="17"/>
      <c r="AW872" s="17">
        <v>4.9472896686182398E-2</v>
      </c>
      <c r="AX872" s="17">
        <v>6.0165838138551003E-2</v>
      </c>
      <c r="AY872" s="17">
        <v>5.3342506260884402E-2</v>
      </c>
      <c r="AZ872" s="17"/>
      <c r="BA872" s="17">
        <v>3.8306930753220197E-2</v>
      </c>
      <c r="BB872" s="17">
        <v>5.58323470990972E-2</v>
      </c>
      <c r="BC872" s="17">
        <v>5.9761784124003701E-2</v>
      </c>
      <c r="BD872" s="17">
        <v>6.4626779248215804E-2</v>
      </c>
      <c r="BE872" s="17">
        <v>8.6568610293177306E-2</v>
      </c>
      <c r="BF872" s="17"/>
      <c r="BG872" s="17">
        <v>6.5768032526333495E-2</v>
      </c>
      <c r="BH872" s="17">
        <v>4.6997010728913498E-2</v>
      </c>
      <c r="BI872" s="17"/>
      <c r="BJ872" s="17">
        <v>5.20081152557356E-2</v>
      </c>
      <c r="BK872" s="17">
        <v>6.2889278463459805E-2</v>
      </c>
      <c r="BL872" s="17"/>
      <c r="BM872" s="17">
        <v>0.115524788884284</v>
      </c>
      <c r="BN872" s="17">
        <v>5.3121177676146103E-2</v>
      </c>
      <c r="BO872" s="17">
        <v>3.3214500006726003E-2</v>
      </c>
      <c r="BP872" s="17">
        <v>5.5582625062789603E-2</v>
      </c>
      <c r="BQ872" s="17">
        <v>1.6240829750635101E-2</v>
      </c>
      <c r="BR872" s="17"/>
      <c r="BS872" s="17">
        <v>2.1863363514262799E-2</v>
      </c>
      <c r="BT872" s="17"/>
      <c r="BU872" s="17">
        <v>3.4170955759123101E-2</v>
      </c>
      <c r="BV872" s="17">
        <v>3.15802523586401E-2</v>
      </c>
      <c r="BW872" s="17">
        <v>3.3096018925581699E-2</v>
      </c>
      <c r="BX872" s="17">
        <v>2.3516341134557701E-2</v>
      </c>
      <c r="BY872" s="17">
        <v>0.19225908134036501</v>
      </c>
      <c r="BZ872" s="17"/>
      <c r="CA872" s="17">
        <v>3.79639909635138E-2</v>
      </c>
      <c r="CB872" s="17"/>
      <c r="CC872" s="17">
        <v>4.1298542503344103E-2</v>
      </c>
      <c r="CD872" s="17">
        <v>7.7634568731296594E-2</v>
      </c>
      <c r="CE872" s="17"/>
      <c r="CF872" s="17">
        <v>3.31240223718084E-2</v>
      </c>
      <c r="CG872" s="17"/>
      <c r="CH872" s="17">
        <v>6.14545173807639E-2</v>
      </c>
      <c r="CI872" s="17">
        <v>3.3251845281585E-2</v>
      </c>
    </row>
    <row r="873" spans="2:87" x14ac:dyDescent="0.35">
      <c r="B873" t="s">
        <v>280</v>
      </c>
      <c r="C873" s="17">
        <v>0.76244891332242204</v>
      </c>
      <c r="D873" s="17">
        <v>0.72511298837500704</v>
      </c>
      <c r="E873" s="17">
        <v>0.80294591647269997</v>
      </c>
      <c r="F873" s="17"/>
      <c r="G873" s="17">
        <v>0.63624337614710602</v>
      </c>
      <c r="H873" s="17">
        <v>0.74300290456075901</v>
      </c>
      <c r="I873" s="17">
        <v>0.75583676492323104</v>
      </c>
      <c r="J873" s="17">
        <v>0.76168694505826595</v>
      </c>
      <c r="K873" s="17">
        <v>0.77424116065186499</v>
      </c>
      <c r="L873" s="17">
        <v>0.84676582243418896</v>
      </c>
      <c r="M873" s="17"/>
      <c r="N873" s="17">
        <v>0.73512731061080805</v>
      </c>
      <c r="O873" s="17">
        <v>0.75028781578937398</v>
      </c>
      <c r="P873" s="17">
        <v>0.83997478484743404</v>
      </c>
      <c r="Q873" s="17">
        <v>0.74072977187761302</v>
      </c>
      <c r="R873" s="17"/>
      <c r="S873" s="17">
        <v>0.81395380509723703</v>
      </c>
      <c r="T873" s="17">
        <v>0.73484166537148798</v>
      </c>
      <c r="U873" s="17">
        <v>0.69711602155908103</v>
      </c>
      <c r="V873" s="17">
        <v>0.75257837756761203</v>
      </c>
      <c r="W873" s="17">
        <v>0.70747565931698497</v>
      </c>
      <c r="X873" s="17">
        <v>0.76674893397742605</v>
      </c>
      <c r="Y873" s="17">
        <v>0.76952961309785595</v>
      </c>
      <c r="Z873" s="17">
        <v>0.83441473934407695</v>
      </c>
      <c r="AA873" s="17">
        <v>0.77918548084883898</v>
      </c>
      <c r="AB873" s="17">
        <v>0.75581141964367005</v>
      </c>
      <c r="AC873" s="17">
        <v>0.81237871963769304</v>
      </c>
      <c r="AD873" s="17">
        <v>0.73762821820721902</v>
      </c>
      <c r="AE873" s="17"/>
      <c r="AF873" s="17">
        <v>0.79739280331853002</v>
      </c>
      <c r="AG873" s="17">
        <v>0.76530909862451701</v>
      </c>
      <c r="AH873" s="17">
        <v>0.718988679043018</v>
      </c>
      <c r="AI873" s="17">
        <v>0.76672521564676599</v>
      </c>
      <c r="AJ873" s="17">
        <v>0.80792328316940798</v>
      </c>
      <c r="AK873" s="17"/>
      <c r="AL873" s="17">
        <v>0.73665390244114404</v>
      </c>
      <c r="AM873" s="17">
        <v>0.766766413768599</v>
      </c>
      <c r="AN873" s="17">
        <v>0.80357267526976695</v>
      </c>
      <c r="AO873" s="17">
        <v>0.78963817389844504</v>
      </c>
      <c r="AP873" s="17"/>
      <c r="AQ873" s="17">
        <v>0.77791595405710501</v>
      </c>
      <c r="AR873" s="17">
        <v>0.73897609409661402</v>
      </c>
      <c r="AS873" s="17"/>
      <c r="AT873" s="17">
        <v>0.74218087779472897</v>
      </c>
      <c r="AU873" s="17">
        <v>0.83988643604092394</v>
      </c>
      <c r="AV873" s="17"/>
      <c r="AW873" s="17">
        <v>0.81530384367553599</v>
      </c>
      <c r="AX873" s="17">
        <v>0.70485835227634697</v>
      </c>
      <c r="AY873" s="17">
        <v>0.75470497452951502</v>
      </c>
      <c r="AZ873" s="17"/>
      <c r="BA873" s="17">
        <v>0.780875847949833</v>
      </c>
      <c r="BB873" s="17">
        <v>0.80285639026084399</v>
      </c>
      <c r="BC873" s="17">
        <v>0.71428180778297401</v>
      </c>
      <c r="BD873" s="17">
        <v>0.78112270109631199</v>
      </c>
      <c r="BE873" s="17">
        <v>0.705611218560665</v>
      </c>
      <c r="BF873" s="17"/>
      <c r="BG873" s="17">
        <v>0.71387089384533098</v>
      </c>
      <c r="BH873" s="17">
        <v>0.79805204919474104</v>
      </c>
      <c r="BI873" s="17"/>
      <c r="BJ873" s="17">
        <v>0.74511889161288902</v>
      </c>
      <c r="BK873" s="17">
        <v>0.83314710358854605</v>
      </c>
      <c r="BL873" s="17"/>
      <c r="BM873" s="17">
        <v>0.73969976090407796</v>
      </c>
      <c r="BN873" s="17">
        <v>0.75357897642886995</v>
      </c>
      <c r="BO873" s="17">
        <v>0.80973871195696501</v>
      </c>
      <c r="BP873" s="17">
        <v>0.704992692035595</v>
      </c>
      <c r="BQ873" s="17">
        <v>0.810647511768531</v>
      </c>
      <c r="BR873" s="17"/>
      <c r="BS873" s="17">
        <v>0.87513258161824703</v>
      </c>
      <c r="BT873" s="17"/>
      <c r="BU873" s="17">
        <v>0.81526089084849795</v>
      </c>
      <c r="BV873" s="17">
        <v>0.82244073594997702</v>
      </c>
      <c r="BW873" s="17">
        <v>0.71472121547233103</v>
      </c>
      <c r="BX873" s="17">
        <v>0.84164338701112495</v>
      </c>
      <c r="BY873" s="17">
        <v>0.47724707785149401</v>
      </c>
      <c r="BZ873" s="17"/>
      <c r="CA873" s="17">
        <v>0.88863184236500703</v>
      </c>
      <c r="CB873" s="17"/>
      <c r="CC873" s="17">
        <v>0.81704128726896996</v>
      </c>
      <c r="CD873" s="17">
        <v>0.57634206807038302</v>
      </c>
      <c r="CE873" s="17"/>
      <c r="CF873" s="17">
        <v>0.85026296270769897</v>
      </c>
      <c r="CG873" s="17"/>
      <c r="CH873" s="17">
        <v>0.780063623837145</v>
      </c>
      <c r="CI873" s="17">
        <v>0.79386023683851104</v>
      </c>
    </row>
    <row r="874" spans="2:87" x14ac:dyDescent="0.35"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  <c r="AX874" s="17"/>
      <c r="AY874" s="17"/>
      <c r="AZ874" s="17"/>
      <c r="BA874" s="17"/>
      <c r="BB874" s="17"/>
      <c r="BC874" s="17"/>
      <c r="BD874" s="17"/>
      <c r="BE874" s="17"/>
      <c r="BF874" s="17"/>
      <c r="BG874" s="17"/>
      <c r="BH874" s="17"/>
      <c r="BI874" s="17"/>
      <c r="BJ874" s="17"/>
      <c r="BK874" s="17"/>
      <c r="BL874" s="17"/>
      <c r="BM874" s="17"/>
      <c r="BN874" s="17"/>
      <c r="BO874" s="17"/>
      <c r="BP874" s="17"/>
      <c r="BQ874" s="17"/>
      <c r="BR874" s="17"/>
      <c r="BS874" s="17"/>
      <c r="BT874" s="17"/>
      <c r="BU874" s="17"/>
      <c r="BV874" s="17"/>
      <c r="BW874" s="17"/>
      <c r="BX874" s="17"/>
      <c r="BY874" s="17"/>
      <c r="BZ874" s="17"/>
      <c r="CA874" s="17"/>
      <c r="CB874" s="17"/>
      <c r="CC874" s="17"/>
      <c r="CD874" s="17"/>
      <c r="CE874" s="17"/>
      <c r="CF874" s="17"/>
      <c r="CG874" s="17"/>
      <c r="CH874" s="17"/>
      <c r="CI874" s="17"/>
    </row>
    <row r="875" spans="2:87" x14ac:dyDescent="0.35">
      <c r="B875" s="6" t="s">
        <v>292</v>
      </c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  <c r="AX875" s="17"/>
      <c r="AY875" s="17"/>
      <c r="AZ875" s="17"/>
      <c r="BA875" s="17"/>
      <c r="BB875" s="17"/>
      <c r="BC875" s="17"/>
      <c r="BD875" s="17"/>
      <c r="BE875" s="17"/>
      <c r="BF875" s="17"/>
      <c r="BG875" s="17"/>
      <c r="BH875" s="17"/>
      <c r="BI875" s="17"/>
      <c r="BJ875" s="17"/>
      <c r="BK875" s="17"/>
      <c r="BL875" s="17"/>
      <c r="BM875" s="17"/>
      <c r="BN875" s="17"/>
      <c r="BO875" s="17"/>
      <c r="BP875" s="17"/>
      <c r="BQ875" s="17"/>
      <c r="BR875" s="17"/>
      <c r="BS875" s="17"/>
      <c r="BT875" s="17"/>
      <c r="BU875" s="17"/>
      <c r="BV875" s="17"/>
      <c r="BW875" s="17"/>
      <c r="BX875" s="17"/>
      <c r="BY875" s="17"/>
      <c r="BZ875" s="17"/>
      <c r="CA875" s="17"/>
      <c r="CB875" s="17"/>
      <c r="CC875" s="17"/>
      <c r="CD875" s="17"/>
      <c r="CE875" s="17"/>
      <c r="CF875" s="17"/>
      <c r="CG875" s="17"/>
      <c r="CH875" s="17"/>
      <c r="CI875" s="17"/>
    </row>
    <row r="876" spans="2:87" x14ac:dyDescent="0.35">
      <c r="B876" s="24" t="s">
        <v>163</v>
      </c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  <c r="AX876" s="17"/>
      <c r="AY876" s="17"/>
      <c r="AZ876" s="17"/>
      <c r="BA876" s="17"/>
      <c r="BB876" s="17"/>
      <c r="BC876" s="17"/>
      <c r="BD876" s="17"/>
      <c r="BE876" s="17"/>
      <c r="BF876" s="17"/>
      <c r="BG876" s="17"/>
      <c r="BH876" s="17"/>
      <c r="BI876" s="17"/>
      <c r="BJ876" s="17"/>
      <c r="BK876" s="17"/>
      <c r="BL876" s="17"/>
      <c r="BM876" s="17"/>
      <c r="BN876" s="17"/>
      <c r="BO876" s="17"/>
      <c r="BP876" s="17"/>
      <c r="BQ876" s="17"/>
      <c r="BR876" s="17"/>
      <c r="BS876" s="17"/>
      <c r="BT876" s="17"/>
      <c r="BU876" s="17"/>
      <c r="BV876" s="17"/>
      <c r="BW876" s="17"/>
      <c r="BX876" s="17"/>
      <c r="BY876" s="17"/>
      <c r="BZ876" s="17"/>
      <c r="CA876" s="17"/>
      <c r="CB876" s="17"/>
      <c r="CC876" s="17"/>
      <c r="CD876" s="17"/>
      <c r="CE876" s="17"/>
      <c r="CF876" s="17"/>
      <c r="CG876" s="17"/>
      <c r="CH876" s="17"/>
      <c r="CI876" s="17"/>
    </row>
    <row r="877" spans="2:87" x14ac:dyDescent="0.35">
      <c r="B877" t="s">
        <v>276</v>
      </c>
      <c r="C877" s="17">
        <v>0.15211087740852899</v>
      </c>
      <c r="D877" s="17">
        <v>0.15827556755852501</v>
      </c>
      <c r="E877" s="17">
        <v>0.14670762845941801</v>
      </c>
      <c r="F877" s="17"/>
      <c r="G877" s="17">
        <v>0.210628091925218</v>
      </c>
      <c r="H877" s="17">
        <v>0.20465146010719501</v>
      </c>
      <c r="I877" s="17">
        <v>0.165115901721785</v>
      </c>
      <c r="J877" s="17">
        <v>0.16311962587579501</v>
      </c>
      <c r="K877" s="17">
        <v>0.13175398262103399</v>
      </c>
      <c r="L877" s="17">
        <v>7.2047122736748098E-2</v>
      </c>
      <c r="M877" s="17"/>
      <c r="N877" s="17">
        <v>0.17619460178450599</v>
      </c>
      <c r="O877" s="17">
        <v>0.127843225976808</v>
      </c>
      <c r="P877" s="17">
        <v>0.16147072946883201</v>
      </c>
      <c r="Q877" s="17">
        <v>0.145828022595309</v>
      </c>
      <c r="R877" s="17"/>
      <c r="S877" s="17">
        <v>0.185741861377729</v>
      </c>
      <c r="T877" s="17">
        <v>0.15010146476755601</v>
      </c>
      <c r="U877" s="17">
        <v>8.4178066390258405E-2</v>
      </c>
      <c r="V877" s="17">
        <v>0.13807915374882401</v>
      </c>
      <c r="W877" s="17">
        <v>0.241249680108097</v>
      </c>
      <c r="X877" s="17">
        <v>0.16676523710091401</v>
      </c>
      <c r="Y877" s="17">
        <v>8.4705274192355198E-2</v>
      </c>
      <c r="Z877" s="17">
        <v>0.103044274895395</v>
      </c>
      <c r="AA877" s="17">
        <v>0.19842320705264399</v>
      </c>
      <c r="AB877" s="17">
        <v>0.11218669450192099</v>
      </c>
      <c r="AC877" s="17">
        <v>0.15178299921935201</v>
      </c>
      <c r="AD877" s="17">
        <v>0.18456798010418601</v>
      </c>
      <c r="AE877" s="17"/>
      <c r="AF877" s="17">
        <v>0.16223732912274499</v>
      </c>
      <c r="AG877" s="17">
        <v>0.13672526086462999</v>
      </c>
      <c r="AH877" s="17">
        <v>0.120173135398684</v>
      </c>
      <c r="AI877" s="17">
        <v>0.19720440401407499</v>
      </c>
      <c r="AJ877" s="17">
        <v>0.18460941814059501</v>
      </c>
      <c r="AK877" s="17"/>
      <c r="AL877" s="17">
        <v>0.111122804727634</v>
      </c>
      <c r="AM877" s="17">
        <v>0.15987151999900401</v>
      </c>
      <c r="AN877" s="17">
        <v>0.20309928852574499</v>
      </c>
      <c r="AO877" s="17">
        <v>0.22538723298806801</v>
      </c>
      <c r="AP877" s="17"/>
      <c r="AQ877" s="17">
        <v>0.14709140875936699</v>
      </c>
      <c r="AR877" s="17">
        <v>0.15972843542964399</v>
      </c>
      <c r="AS877" s="17"/>
      <c r="AT877" s="17">
        <v>0.18188431854109299</v>
      </c>
      <c r="AU877" s="17">
        <v>6.8319981779932398E-2</v>
      </c>
      <c r="AV877" s="17"/>
      <c r="AW877" s="17">
        <v>0.120689209664051</v>
      </c>
      <c r="AX877" s="17">
        <v>0.181702567274691</v>
      </c>
      <c r="AY877" s="17">
        <v>0.17346986700980199</v>
      </c>
      <c r="AZ877" s="17"/>
      <c r="BA877" s="17">
        <v>0.19954274809109401</v>
      </c>
      <c r="BB877" s="17">
        <v>0.109933453197984</v>
      </c>
      <c r="BC877" s="17">
        <v>0.155459562292176</v>
      </c>
      <c r="BD877" s="17">
        <v>0.15018781430054901</v>
      </c>
      <c r="BE877" s="17">
        <v>0.122983224657017</v>
      </c>
      <c r="BF877" s="17"/>
      <c r="BG877" s="17">
        <v>0.13372614329365801</v>
      </c>
      <c r="BH877" s="17">
        <v>0.16558516462143</v>
      </c>
      <c r="BI877" s="17"/>
      <c r="BJ877" s="17">
        <v>0.16083110044842699</v>
      </c>
      <c r="BK877" s="17">
        <v>0.12197117449292801</v>
      </c>
      <c r="BL877" s="17"/>
      <c r="BM877" s="17">
        <v>0.16777073024672201</v>
      </c>
      <c r="BN877" s="17">
        <v>0.116319580724747</v>
      </c>
      <c r="BO877" s="17">
        <v>0.14863221311149899</v>
      </c>
      <c r="BP877" s="17">
        <v>0.13626097151467301</v>
      </c>
      <c r="BQ877" s="17">
        <v>0.20803956136903801</v>
      </c>
      <c r="BR877" s="17"/>
      <c r="BS877" s="17">
        <v>0.18474614416561799</v>
      </c>
      <c r="BT877" s="17"/>
      <c r="BU877" s="17">
        <v>0.123818135464769</v>
      </c>
      <c r="BV877" s="17">
        <v>0.14331946987106001</v>
      </c>
      <c r="BW877" s="17">
        <v>0.13607744153676399</v>
      </c>
      <c r="BX877" s="17">
        <v>0.190234547318886</v>
      </c>
      <c r="BY877" s="17">
        <v>0.15399754760496401</v>
      </c>
      <c r="BZ877" s="17"/>
      <c r="CA877" s="17">
        <v>0.18943250193795899</v>
      </c>
      <c r="CB877" s="17"/>
      <c r="CC877" s="17">
        <v>0.165783040936236</v>
      </c>
      <c r="CD877" s="17">
        <v>0.118374635694981</v>
      </c>
      <c r="CE877" s="17"/>
      <c r="CF877" s="17">
        <v>0.11837399112748</v>
      </c>
      <c r="CG877" s="17"/>
      <c r="CH877" s="17">
        <v>0.13943102955196601</v>
      </c>
      <c r="CI877" s="17">
        <v>0.220917632736609</v>
      </c>
    </row>
    <row r="878" spans="2:87" x14ac:dyDescent="0.35">
      <c r="B878" t="s">
        <v>277</v>
      </c>
      <c r="C878" s="17">
        <v>0.42688864303115398</v>
      </c>
      <c r="D878" s="17">
        <v>0.41152108237966301</v>
      </c>
      <c r="E878" s="17">
        <v>0.44304995899333199</v>
      </c>
      <c r="F878" s="17"/>
      <c r="G878" s="17">
        <v>0.38862782330809198</v>
      </c>
      <c r="H878" s="17">
        <v>0.42676040363456003</v>
      </c>
      <c r="I878" s="17">
        <v>0.48980865304704002</v>
      </c>
      <c r="J878" s="17">
        <v>0.463484826561403</v>
      </c>
      <c r="K878" s="17">
        <v>0.41074932466578701</v>
      </c>
      <c r="L878" s="17">
        <v>0.38412519692601299</v>
      </c>
      <c r="M878" s="17"/>
      <c r="N878" s="17">
        <v>0.42681798108434399</v>
      </c>
      <c r="O878" s="17">
        <v>0.47069589405010898</v>
      </c>
      <c r="P878" s="17">
        <v>0.42904619010255501</v>
      </c>
      <c r="Q878" s="17">
        <v>0.38474949130104302</v>
      </c>
      <c r="R878" s="17"/>
      <c r="S878" s="17">
        <v>0.374208272843988</v>
      </c>
      <c r="T878" s="17">
        <v>0.447218417645461</v>
      </c>
      <c r="U878" s="17">
        <v>0.41250975905154003</v>
      </c>
      <c r="V878" s="17">
        <v>0.47164180530424599</v>
      </c>
      <c r="W878" s="17">
        <v>0.34668622387822101</v>
      </c>
      <c r="X878" s="17">
        <v>0.353682201728028</v>
      </c>
      <c r="Y878" s="17">
        <v>0.47141912909257</v>
      </c>
      <c r="Z878" s="17">
        <v>0.60670475366679699</v>
      </c>
      <c r="AA878" s="17">
        <v>0.40831729478455597</v>
      </c>
      <c r="AB878" s="17">
        <v>0.51575766287814495</v>
      </c>
      <c r="AC878" s="17">
        <v>0.38950077501818697</v>
      </c>
      <c r="AD878" s="17">
        <v>0.368764322000046</v>
      </c>
      <c r="AE878" s="17"/>
      <c r="AF878" s="17">
        <v>0.32562324618411398</v>
      </c>
      <c r="AG878" s="17">
        <v>0.46412953697211701</v>
      </c>
      <c r="AH878" s="17">
        <v>0.429783487827266</v>
      </c>
      <c r="AI878" s="17">
        <v>0.454088797144652</v>
      </c>
      <c r="AJ878" s="17">
        <v>0.43726982884737198</v>
      </c>
      <c r="AK878" s="17"/>
      <c r="AL878" s="17">
        <v>0.42449875968283102</v>
      </c>
      <c r="AM878" s="17">
        <v>0.414679852194626</v>
      </c>
      <c r="AN878" s="17">
        <v>0.44873214488698798</v>
      </c>
      <c r="AO878" s="17">
        <v>0.46126081257169699</v>
      </c>
      <c r="AP878" s="17"/>
      <c r="AQ878" s="17">
        <v>0.410313730508997</v>
      </c>
      <c r="AR878" s="17">
        <v>0.45204277121830899</v>
      </c>
      <c r="AS878" s="17"/>
      <c r="AT878" s="17">
        <v>0.43338445011572302</v>
      </c>
      <c r="AU878" s="17">
        <v>0.41805358981920598</v>
      </c>
      <c r="AV878" s="17"/>
      <c r="AW878" s="17">
        <v>0.404978630531448</v>
      </c>
      <c r="AX878" s="17">
        <v>0.44182438271945901</v>
      </c>
      <c r="AY878" s="17">
        <v>0.43041605310065501</v>
      </c>
      <c r="AZ878" s="17"/>
      <c r="BA878" s="17">
        <v>0.40801460360782699</v>
      </c>
      <c r="BB878" s="17">
        <v>0.46411700477132001</v>
      </c>
      <c r="BC878" s="17">
        <v>0.425116661158424</v>
      </c>
      <c r="BD878" s="17">
        <v>0.41753365319664498</v>
      </c>
      <c r="BE878" s="17">
        <v>0.34589619732454402</v>
      </c>
      <c r="BF878" s="17"/>
      <c r="BG878" s="17">
        <v>0.42187829034464303</v>
      </c>
      <c r="BH878" s="17">
        <v>0.43056076201389998</v>
      </c>
      <c r="BI878" s="17"/>
      <c r="BJ878" s="17">
        <v>0.43431888535527002</v>
      </c>
      <c r="BK878" s="17">
        <v>0.39358286299679401</v>
      </c>
      <c r="BL878" s="17"/>
      <c r="BM878" s="17">
        <v>0.41073406714064797</v>
      </c>
      <c r="BN878" s="17">
        <v>0.43630310139523598</v>
      </c>
      <c r="BO878" s="17">
        <v>0.471077230662376</v>
      </c>
      <c r="BP878" s="17">
        <v>0.388484637171994</v>
      </c>
      <c r="BQ878" s="17">
        <v>0.439450044525522</v>
      </c>
      <c r="BR878" s="17"/>
      <c r="BS878" s="17">
        <v>0.49691072403883202</v>
      </c>
      <c r="BT878" s="17"/>
      <c r="BU878" s="17">
        <v>0.44179756260937902</v>
      </c>
      <c r="BV878" s="17">
        <v>0.50144549644607805</v>
      </c>
      <c r="BW878" s="17">
        <v>0.37637215096518201</v>
      </c>
      <c r="BX878" s="17">
        <v>0.49167345855137801</v>
      </c>
      <c r="BY878" s="17">
        <v>0.21943404607171499</v>
      </c>
      <c r="BZ878" s="17"/>
      <c r="CA878" s="17">
        <v>0.55949451824558205</v>
      </c>
      <c r="CB878" s="17"/>
      <c r="CC878" s="17">
        <v>0.45900208588878499</v>
      </c>
      <c r="CD878" s="17">
        <v>0.336195486218413</v>
      </c>
      <c r="CE878" s="17"/>
      <c r="CF878" s="17">
        <v>0.430725699810033</v>
      </c>
      <c r="CG878" s="17"/>
      <c r="CH878" s="17">
        <v>0.45544333568627499</v>
      </c>
      <c r="CI878" s="17">
        <v>0.46636034056825598</v>
      </c>
    </row>
    <row r="879" spans="2:87" x14ac:dyDescent="0.35">
      <c r="B879" t="s">
        <v>278</v>
      </c>
      <c r="C879" s="17">
        <v>0.28419547532259998</v>
      </c>
      <c r="D879" s="17">
        <v>0.30032113292433898</v>
      </c>
      <c r="E879" s="17">
        <v>0.26940337628445499</v>
      </c>
      <c r="F879" s="17"/>
      <c r="G879" s="17">
        <v>0.273971142957389</v>
      </c>
      <c r="H879" s="17">
        <v>0.26572208061213598</v>
      </c>
      <c r="I879" s="17">
        <v>0.21244361042961801</v>
      </c>
      <c r="J879" s="17">
        <v>0.227727203358153</v>
      </c>
      <c r="K879" s="17">
        <v>0.31848270371785298</v>
      </c>
      <c r="L879" s="17">
        <v>0.379169876501526</v>
      </c>
      <c r="M879" s="17"/>
      <c r="N879" s="17">
        <v>0.29914998679538901</v>
      </c>
      <c r="O879" s="17">
        <v>0.28166480725624299</v>
      </c>
      <c r="P879" s="17">
        <v>0.25182397611947899</v>
      </c>
      <c r="Q879" s="17">
        <v>0.28983726780255398</v>
      </c>
      <c r="R879" s="17"/>
      <c r="S879" s="17">
        <v>0.36457975364502199</v>
      </c>
      <c r="T879" s="17">
        <v>0.26484585557179002</v>
      </c>
      <c r="U879" s="17">
        <v>0.29123681888860098</v>
      </c>
      <c r="V879" s="17">
        <v>0.26561834787578498</v>
      </c>
      <c r="W879" s="17">
        <v>0.21626887235798301</v>
      </c>
      <c r="X879" s="17">
        <v>0.33881676854857801</v>
      </c>
      <c r="Y879" s="17">
        <v>0.333945202082718</v>
      </c>
      <c r="Z879" s="17">
        <v>0.17599392683419601</v>
      </c>
      <c r="AA879" s="17">
        <v>0.267603383959577</v>
      </c>
      <c r="AB879" s="17">
        <v>0.24534069748691301</v>
      </c>
      <c r="AC879" s="17">
        <v>0.27976235682497802</v>
      </c>
      <c r="AD879" s="17">
        <v>0.24139439474873101</v>
      </c>
      <c r="AE879" s="17"/>
      <c r="AF879" s="17">
        <v>0.28301455513532298</v>
      </c>
      <c r="AG879" s="17">
        <v>0.279144378855811</v>
      </c>
      <c r="AH879" s="17">
        <v>0.33014217224917403</v>
      </c>
      <c r="AI879" s="17">
        <v>0.268670193351006</v>
      </c>
      <c r="AJ879" s="17">
        <v>0.29057594487420002</v>
      </c>
      <c r="AK879" s="17"/>
      <c r="AL879" s="17">
        <v>0.29896521483899402</v>
      </c>
      <c r="AM879" s="17">
        <v>0.30239453874176198</v>
      </c>
      <c r="AN879" s="17">
        <v>0.23204018749835501</v>
      </c>
      <c r="AO879" s="17">
        <v>0.21404092187700499</v>
      </c>
      <c r="AP879" s="17"/>
      <c r="AQ879" s="17">
        <v>0.29310986041912901</v>
      </c>
      <c r="AR879" s="17">
        <v>0.27066698247969601</v>
      </c>
      <c r="AS879" s="17"/>
      <c r="AT879" s="17">
        <v>0.26298531714651202</v>
      </c>
      <c r="AU879" s="17">
        <v>0.33785259630166198</v>
      </c>
      <c r="AV879" s="17"/>
      <c r="AW879" s="17">
        <v>0.348168969706598</v>
      </c>
      <c r="AX879" s="17">
        <v>0.236477863669463</v>
      </c>
      <c r="AY879" s="17">
        <v>0.25600125692969899</v>
      </c>
      <c r="AZ879" s="17"/>
      <c r="BA879" s="17">
        <v>0.26334044194865902</v>
      </c>
      <c r="BB879" s="17">
        <v>0.30562683692722897</v>
      </c>
      <c r="BC879" s="17">
        <v>0.26827739153373897</v>
      </c>
      <c r="BD879" s="17">
        <v>0.29704175963882201</v>
      </c>
      <c r="BE879" s="17">
        <v>0.34860428314049402</v>
      </c>
      <c r="BF879" s="17"/>
      <c r="BG879" s="17">
        <v>0.26882334752034798</v>
      </c>
      <c r="BH879" s="17">
        <v>0.29546180442949899</v>
      </c>
      <c r="BI879" s="17"/>
      <c r="BJ879" s="17">
        <v>0.26691608723529398</v>
      </c>
      <c r="BK879" s="17">
        <v>0.35344477270223201</v>
      </c>
      <c r="BL879" s="17"/>
      <c r="BM879" s="17">
        <v>0.19501482276120699</v>
      </c>
      <c r="BN879" s="17">
        <v>0.31489527387039901</v>
      </c>
      <c r="BO879" s="17">
        <v>0.28726461289549399</v>
      </c>
      <c r="BP879" s="17">
        <v>0.306530185269414</v>
      </c>
      <c r="BQ879" s="17">
        <v>0.259436765939694</v>
      </c>
      <c r="BR879" s="17"/>
      <c r="BS879" s="17">
        <v>0.242145689763304</v>
      </c>
      <c r="BT879" s="17"/>
      <c r="BU879" s="17">
        <v>0.32750713776976198</v>
      </c>
      <c r="BV879" s="17">
        <v>0.287680999716314</v>
      </c>
      <c r="BW879" s="17">
        <v>0.36286550968660602</v>
      </c>
      <c r="BX879" s="17">
        <v>0.22310122904670901</v>
      </c>
      <c r="BY879" s="17">
        <v>0.14523431428587499</v>
      </c>
      <c r="BZ879" s="17"/>
      <c r="CA879" s="17">
        <v>0.166955041516824</v>
      </c>
      <c r="CB879" s="17"/>
      <c r="CC879" s="17">
        <v>0.26238261820950898</v>
      </c>
      <c r="CD879" s="17">
        <v>0.369584298785118</v>
      </c>
      <c r="CE879" s="17"/>
      <c r="CF879" s="17">
        <v>0.31333099420271998</v>
      </c>
      <c r="CG879" s="17"/>
      <c r="CH879" s="17">
        <v>0.28250796370863601</v>
      </c>
      <c r="CI879" s="17">
        <v>0.22463398860741199</v>
      </c>
    </row>
    <row r="880" spans="2:87" x14ac:dyDescent="0.35">
      <c r="B880" t="s">
        <v>279</v>
      </c>
      <c r="C880" s="17">
        <v>6.5376927923022798E-2</v>
      </c>
      <c r="D880" s="17">
        <v>7.4555836296774203E-2</v>
      </c>
      <c r="E880" s="17">
        <v>5.6399066033862702E-2</v>
      </c>
      <c r="F880" s="17"/>
      <c r="G880" s="17">
        <v>7.0383890187914494E-2</v>
      </c>
      <c r="H880" s="17">
        <v>3.9954295803458398E-2</v>
      </c>
      <c r="I880" s="17">
        <v>4.9475487864769602E-2</v>
      </c>
      <c r="J880" s="17">
        <v>8.8554682608313395E-2</v>
      </c>
      <c r="K880" s="17">
        <v>6.8988437010033002E-2</v>
      </c>
      <c r="L880" s="17">
        <v>7.4997076567132295E-2</v>
      </c>
      <c r="M880" s="17"/>
      <c r="N880" s="17">
        <v>4.3683365455195203E-2</v>
      </c>
      <c r="O880" s="17">
        <v>6.9467177845011399E-2</v>
      </c>
      <c r="P880" s="17">
        <v>0.10248260799582599</v>
      </c>
      <c r="Q880" s="17">
        <v>5.5282842081808399E-2</v>
      </c>
      <c r="R880" s="17"/>
      <c r="S880" s="17">
        <v>5.00436888423091E-2</v>
      </c>
      <c r="T880" s="17">
        <v>4.2759814685957402E-2</v>
      </c>
      <c r="U880" s="17">
        <v>6.5263978954590698E-2</v>
      </c>
      <c r="V880" s="17">
        <v>5.6317669523738498E-2</v>
      </c>
      <c r="W880" s="17">
        <v>0.108639606417441</v>
      </c>
      <c r="X880" s="17">
        <v>6.9447407262395497E-2</v>
      </c>
      <c r="Y880" s="17">
        <v>4.0909999316678797E-2</v>
      </c>
      <c r="Z880" s="17">
        <v>7.1531158874134707E-2</v>
      </c>
      <c r="AA880" s="17">
        <v>8.9436090283361705E-2</v>
      </c>
      <c r="AB880" s="17">
        <v>6.7250959841568203E-2</v>
      </c>
      <c r="AC880" s="17">
        <v>7.5913465606656405E-2</v>
      </c>
      <c r="AD880" s="17">
        <v>8.9907129595197893E-2</v>
      </c>
      <c r="AE880" s="17"/>
      <c r="AF880" s="17">
        <v>8.9425884602160999E-2</v>
      </c>
      <c r="AG880" s="17">
        <v>6.3819879083383005E-2</v>
      </c>
      <c r="AH880" s="17">
        <v>6.9629432407004005E-2</v>
      </c>
      <c r="AI880" s="17">
        <v>3.6662659458707801E-2</v>
      </c>
      <c r="AJ880" s="17">
        <v>4.9577501812897697E-2</v>
      </c>
      <c r="AK880" s="17"/>
      <c r="AL880" s="17">
        <v>8.7540888453999599E-2</v>
      </c>
      <c r="AM880" s="17">
        <v>5.0849067964781697E-2</v>
      </c>
      <c r="AN880" s="17">
        <v>4.1464694908342398E-2</v>
      </c>
      <c r="AO880" s="17">
        <v>7.9367128927676306E-2</v>
      </c>
      <c r="AP880" s="17"/>
      <c r="AQ880" s="17">
        <v>6.8441863126438601E-2</v>
      </c>
      <c r="AR880" s="17">
        <v>6.0725574687282298E-2</v>
      </c>
      <c r="AS880" s="17"/>
      <c r="AT880" s="17">
        <v>5.93393797085838E-2</v>
      </c>
      <c r="AU880" s="17">
        <v>8.9067474195646104E-2</v>
      </c>
      <c r="AV880" s="17"/>
      <c r="AW880" s="17">
        <v>5.2945097738697003E-2</v>
      </c>
      <c r="AX880" s="17">
        <v>7.6008405241960897E-2</v>
      </c>
      <c r="AY880" s="17">
        <v>7.3089979084551004E-2</v>
      </c>
      <c r="AZ880" s="17"/>
      <c r="BA880" s="17">
        <v>6.8204496826718503E-2</v>
      </c>
      <c r="BB880" s="17">
        <v>5.0298567212381302E-2</v>
      </c>
      <c r="BC880" s="17">
        <v>7.8591125284814198E-2</v>
      </c>
      <c r="BD880" s="17">
        <v>4.2102046489597603E-2</v>
      </c>
      <c r="BE880" s="17">
        <v>0.10033932408254</v>
      </c>
      <c r="BF880" s="17"/>
      <c r="BG880" s="17">
        <v>8.5348811588918397E-2</v>
      </c>
      <c r="BH880" s="17">
        <v>5.0739408826173699E-2</v>
      </c>
      <c r="BI880" s="17"/>
      <c r="BJ880" s="17">
        <v>6.7795327941150701E-2</v>
      </c>
      <c r="BK880" s="17">
        <v>5.7569790804527801E-2</v>
      </c>
      <c r="BL880" s="17"/>
      <c r="BM880" s="17">
        <v>8.2153525598626501E-2</v>
      </c>
      <c r="BN880" s="17">
        <v>6.1182041218052798E-2</v>
      </c>
      <c r="BO880" s="17">
        <v>6.0047152266458903E-2</v>
      </c>
      <c r="BP880" s="17">
        <v>6.6730576448451595E-2</v>
      </c>
      <c r="BQ880" s="17">
        <v>6.5783373163210396E-2</v>
      </c>
      <c r="BR880" s="17"/>
      <c r="BS880" s="17">
        <v>5.0532645726190699E-2</v>
      </c>
      <c r="BT880" s="17"/>
      <c r="BU880" s="17">
        <v>4.7740963251247902E-2</v>
      </c>
      <c r="BV880" s="17">
        <v>4.0405707375783598E-2</v>
      </c>
      <c r="BW880" s="17">
        <v>6.6177234490102793E-2</v>
      </c>
      <c r="BX880" s="17">
        <v>6.0113332831656902E-2</v>
      </c>
      <c r="BY880" s="17">
        <v>0.24781459795170799</v>
      </c>
      <c r="BZ880" s="17"/>
      <c r="CA880" s="17">
        <v>6.0193046967123902E-2</v>
      </c>
      <c r="CB880" s="17"/>
      <c r="CC880" s="17">
        <v>5.3035723583516402E-2</v>
      </c>
      <c r="CD880" s="17">
        <v>0.119650986698046</v>
      </c>
      <c r="CE880" s="17"/>
      <c r="CF880" s="17">
        <v>8.0565362719811004E-2</v>
      </c>
      <c r="CG880" s="17"/>
      <c r="CH880" s="17">
        <v>5.8174511940176102E-2</v>
      </c>
      <c r="CI880" s="17">
        <v>7.1596404473119504E-2</v>
      </c>
    </row>
    <row r="881" spans="2:87" x14ac:dyDescent="0.35">
      <c r="B881" t="s">
        <v>161</v>
      </c>
      <c r="C881" s="17">
        <v>7.14280763146945E-2</v>
      </c>
      <c r="D881" s="17">
        <v>5.53263808406977E-2</v>
      </c>
      <c r="E881" s="17">
        <v>8.4439970228932196E-2</v>
      </c>
      <c r="F881" s="17"/>
      <c r="G881" s="17">
        <v>5.6389051621385897E-2</v>
      </c>
      <c r="H881" s="17">
        <v>6.29117598426501E-2</v>
      </c>
      <c r="I881" s="17">
        <v>8.3156346936787695E-2</v>
      </c>
      <c r="J881" s="17">
        <v>5.7113661596335297E-2</v>
      </c>
      <c r="K881" s="17">
        <v>7.0025551985293602E-2</v>
      </c>
      <c r="L881" s="17">
        <v>8.9660727268580501E-2</v>
      </c>
      <c r="M881" s="17"/>
      <c r="N881" s="17">
        <v>5.4154064880566101E-2</v>
      </c>
      <c r="O881" s="17">
        <v>5.0328894871828601E-2</v>
      </c>
      <c r="P881" s="17">
        <v>5.5176496313308301E-2</v>
      </c>
      <c r="Q881" s="17">
        <v>0.124302376219285</v>
      </c>
      <c r="R881" s="17"/>
      <c r="S881" s="17">
        <v>2.5426423290952599E-2</v>
      </c>
      <c r="T881" s="17">
        <v>9.5074447329235895E-2</v>
      </c>
      <c r="U881" s="17">
        <v>0.14681137671500999</v>
      </c>
      <c r="V881" s="17">
        <v>6.8343023547406803E-2</v>
      </c>
      <c r="W881" s="17">
        <v>8.7155617238257502E-2</v>
      </c>
      <c r="X881" s="17">
        <v>7.1288385360084902E-2</v>
      </c>
      <c r="Y881" s="17">
        <v>6.9020395315678204E-2</v>
      </c>
      <c r="Z881" s="17">
        <v>4.2725885729476602E-2</v>
      </c>
      <c r="AA881" s="17">
        <v>3.6220023919860601E-2</v>
      </c>
      <c r="AB881" s="17">
        <v>5.9463985291451998E-2</v>
      </c>
      <c r="AC881" s="17">
        <v>0.10304040333082699</v>
      </c>
      <c r="AD881" s="17">
        <v>0.11536617355183899</v>
      </c>
      <c r="AE881" s="17"/>
      <c r="AF881" s="17">
        <v>0.139698984955656</v>
      </c>
      <c r="AG881" s="17">
        <v>5.6180944224059497E-2</v>
      </c>
      <c r="AH881" s="17">
        <v>5.0271772117871899E-2</v>
      </c>
      <c r="AI881" s="17">
        <v>4.3373946031559397E-2</v>
      </c>
      <c r="AJ881" s="17">
        <v>3.7967306324935599E-2</v>
      </c>
      <c r="AK881" s="17"/>
      <c r="AL881" s="17">
        <v>7.7872332296541003E-2</v>
      </c>
      <c r="AM881" s="17">
        <v>7.22050210998266E-2</v>
      </c>
      <c r="AN881" s="17">
        <v>7.4663684180568707E-2</v>
      </c>
      <c r="AO881" s="17">
        <v>1.9943903635553501E-2</v>
      </c>
      <c r="AP881" s="17"/>
      <c r="AQ881" s="17">
        <v>8.1043137186068495E-2</v>
      </c>
      <c r="AR881" s="17">
        <v>5.6836236185068202E-2</v>
      </c>
      <c r="AS881" s="17"/>
      <c r="AT881" s="17">
        <v>6.2406534488087903E-2</v>
      </c>
      <c r="AU881" s="17">
        <v>8.6706357903552897E-2</v>
      </c>
      <c r="AV881" s="17"/>
      <c r="AW881" s="17">
        <v>7.3218092359205997E-2</v>
      </c>
      <c r="AX881" s="17">
        <v>6.3986781094425293E-2</v>
      </c>
      <c r="AY881" s="17">
        <v>6.7022843875292795E-2</v>
      </c>
      <c r="AZ881" s="17"/>
      <c r="BA881" s="17">
        <v>6.0897709525700797E-2</v>
      </c>
      <c r="BB881" s="17">
        <v>7.00241378910859E-2</v>
      </c>
      <c r="BC881" s="17">
        <v>7.2555259730847907E-2</v>
      </c>
      <c r="BD881" s="17">
        <v>9.3134726374386897E-2</v>
      </c>
      <c r="BE881" s="17">
        <v>8.2176970795404397E-2</v>
      </c>
      <c r="BF881" s="17"/>
      <c r="BG881" s="17">
        <v>9.0223407252432997E-2</v>
      </c>
      <c r="BH881" s="17">
        <v>5.76528601089972E-2</v>
      </c>
      <c r="BI881" s="17"/>
      <c r="BJ881" s="17">
        <v>7.0138599019857903E-2</v>
      </c>
      <c r="BK881" s="17">
        <v>7.3431399003518E-2</v>
      </c>
      <c r="BL881" s="17"/>
      <c r="BM881" s="17">
        <v>0.14432685425279601</v>
      </c>
      <c r="BN881" s="17">
        <v>7.1300002791565398E-2</v>
      </c>
      <c r="BO881" s="17">
        <v>3.2978791064173001E-2</v>
      </c>
      <c r="BP881" s="17">
        <v>0.101993629595468</v>
      </c>
      <c r="BQ881" s="17">
        <v>2.72902550025357E-2</v>
      </c>
      <c r="BR881" s="17"/>
      <c r="BS881" s="17">
        <v>2.56647963060549E-2</v>
      </c>
      <c r="BT881" s="17"/>
      <c r="BU881" s="17">
        <v>5.9136200904841701E-2</v>
      </c>
      <c r="BV881" s="17">
        <v>2.71483265907656E-2</v>
      </c>
      <c r="BW881" s="17">
        <v>5.8507663321346097E-2</v>
      </c>
      <c r="BX881" s="17">
        <v>3.4877432251369703E-2</v>
      </c>
      <c r="BY881" s="17">
        <v>0.23351949408573699</v>
      </c>
      <c r="BZ881" s="17"/>
      <c r="CA881" s="17">
        <v>2.39248913325102E-2</v>
      </c>
      <c r="CB881" s="17"/>
      <c r="CC881" s="17">
        <v>5.97965313819546E-2</v>
      </c>
      <c r="CD881" s="17">
        <v>5.6194592603441201E-2</v>
      </c>
      <c r="CE881" s="17"/>
      <c r="CF881" s="17">
        <v>5.7003952139955898E-2</v>
      </c>
      <c r="CG881" s="17"/>
      <c r="CH881" s="17">
        <v>6.4443159112947096E-2</v>
      </c>
      <c r="CI881" s="17">
        <v>1.6491633614603599E-2</v>
      </c>
    </row>
    <row r="882" spans="2:87" x14ac:dyDescent="0.35">
      <c r="B882" t="s">
        <v>280</v>
      </c>
      <c r="C882" s="17">
        <v>0.57899952043968195</v>
      </c>
      <c r="D882" s="17">
        <v>0.56979664993818901</v>
      </c>
      <c r="E882" s="17">
        <v>0.58975758745274998</v>
      </c>
      <c r="F882" s="17"/>
      <c r="G882" s="17">
        <v>0.59925591523331001</v>
      </c>
      <c r="H882" s="17">
        <v>0.63141186374175495</v>
      </c>
      <c r="I882" s="17">
        <v>0.65492455476882505</v>
      </c>
      <c r="J882" s="17">
        <v>0.62660445243719898</v>
      </c>
      <c r="K882" s="17">
        <v>0.54250330728682095</v>
      </c>
      <c r="L882" s="17">
        <v>0.45617231966276101</v>
      </c>
      <c r="M882" s="17"/>
      <c r="N882" s="17">
        <v>0.60301258286884996</v>
      </c>
      <c r="O882" s="17">
        <v>0.598539120026917</v>
      </c>
      <c r="P882" s="17">
        <v>0.59051691957138697</v>
      </c>
      <c r="Q882" s="17">
        <v>0.53057751389635199</v>
      </c>
      <c r="R882" s="17"/>
      <c r="S882" s="17">
        <v>0.55995013422171702</v>
      </c>
      <c r="T882" s="17">
        <v>0.59731988241301603</v>
      </c>
      <c r="U882" s="17">
        <v>0.49668782544179801</v>
      </c>
      <c r="V882" s="17">
        <v>0.609720959053069</v>
      </c>
      <c r="W882" s="17">
        <v>0.58793590398631801</v>
      </c>
      <c r="X882" s="17">
        <v>0.52044743882894196</v>
      </c>
      <c r="Y882" s="17">
        <v>0.55612440328492496</v>
      </c>
      <c r="Z882" s="17">
        <v>0.70974902856219302</v>
      </c>
      <c r="AA882" s="17">
        <v>0.60674050183719996</v>
      </c>
      <c r="AB882" s="17">
        <v>0.62794435738006704</v>
      </c>
      <c r="AC882" s="17">
        <v>0.54128377423753904</v>
      </c>
      <c r="AD882" s="17">
        <v>0.55333230210423201</v>
      </c>
      <c r="AE882" s="17"/>
      <c r="AF882" s="17">
        <v>0.48786057530686</v>
      </c>
      <c r="AG882" s="17">
        <v>0.600854797836747</v>
      </c>
      <c r="AH882" s="17">
        <v>0.54995662322594996</v>
      </c>
      <c r="AI882" s="17">
        <v>0.65129320115872702</v>
      </c>
      <c r="AJ882" s="17">
        <v>0.62187924698796704</v>
      </c>
      <c r="AK882" s="17"/>
      <c r="AL882" s="17">
        <v>0.53562156441046505</v>
      </c>
      <c r="AM882" s="17">
        <v>0.57455137219362995</v>
      </c>
      <c r="AN882" s="17">
        <v>0.65183143341273397</v>
      </c>
      <c r="AO882" s="17">
        <v>0.686648045559765</v>
      </c>
      <c r="AP882" s="17"/>
      <c r="AQ882" s="17">
        <v>0.55740513926836399</v>
      </c>
      <c r="AR882" s="17">
        <v>0.61177120664795404</v>
      </c>
      <c r="AS882" s="17"/>
      <c r="AT882" s="17">
        <v>0.61526876865681601</v>
      </c>
      <c r="AU882" s="17">
        <v>0.48637357159913902</v>
      </c>
      <c r="AV882" s="17"/>
      <c r="AW882" s="17">
        <v>0.52566784019549895</v>
      </c>
      <c r="AX882" s="17">
        <v>0.62352694999415104</v>
      </c>
      <c r="AY882" s="17">
        <v>0.60388592011045705</v>
      </c>
      <c r="AZ882" s="17"/>
      <c r="BA882" s="17">
        <v>0.607557351698921</v>
      </c>
      <c r="BB882" s="17">
        <v>0.57405045796930398</v>
      </c>
      <c r="BC882" s="17">
        <v>0.580576223450599</v>
      </c>
      <c r="BD882" s="17">
        <v>0.56772146749719399</v>
      </c>
      <c r="BE882" s="17">
        <v>0.46887942198156102</v>
      </c>
      <c r="BF882" s="17"/>
      <c r="BG882" s="17">
        <v>0.55560443363830103</v>
      </c>
      <c r="BH882" s="17">
        <v>0.59614592663532995</v>
      </c>
      <c r="BI882" s="17"/>
      <c r="BJ882" s="17">
        <v>0.59514998580369705</v>
      </c>
      <c r="BK882" s="17">
        <v>0.51555403748972195</v>
      </c>
      <c r="BL882" s="17"/>
      <c r="BM882" s="17">
        <v>0.57850479738737004</v>
      </c>
      <c r="BN882" s="17">
        <v>0.552622682119983</v>
      </c>
      <c r="BO882" s="17">
        <v>0.61970944377387505</v>
      </c>
      <c r="BP882" s="17">
        <v>0.52474560868666698</v>
      </c>
      <c r="BQ882" s="17">
        <v>0.64748960589455995</v>
      </c>
      <c r="BR882" s="17"/>
      <c r="BS882" s="17">
        <v>0.68165686820445004</v>
      </c>
      <c r="BT882" s="17"/>
      <c r="BU882" s="17">
        <v>0.56561569807414802</v>
      </c>
      <c r="BV882" s="17">
        <v>0.64476496631713698</v>
      </c>
      <c r="BW882" s="17">
        <v>0.51244959250194599</v>
      </c>
      <c r="BX882" s="17">
        <v>0.68190800587026401</v>
      </c>
      <c r="BY882" s="17">
        <v>0.37343159367668</v>
      </c>
      <c r="BZ882" s="17"/>
      <c r="CA882" s="17">
        <v>0.74892702018354096</v>
      </c>
      <c r="CB882" s="17"/>
      <c r="CC882" s="17">
        <v>0.62478512682501997</v>
      </c>
      <c r="CD882" s="17">
        <v>0.45457012191339502</v>
      </c>
      <c r="CE882" s="17"/>
      <c r="CF882" s="17">
        <v>0.54909969093751299</v>
      </c>
      <c r="CG882" s="17"/>
      <c r="CH882" s="17">
        <v>0.594874365238241</v>
      </c>
      <c r="CI882" s="17">
        <v>0.68727797330486495</v>
      </c>
    </row>
    <row r="883" spans="2:87" x14ac:dyDescent="0.35"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17"/>
      <c r="AX883" s="17"/>
      <c r="AY883" s="17"/>
      <c r="AZ883" s="17"/>
      <c r="BA883" s="17"/>
      <c r="BB883" s="17"/>
      <c r="BC883" s="17"/>
      <c r="BD883" s="17"/>
      <c r="BE883" s="17"/>
      <c r="BF883" s="17"/>
      <c r="BG883" s="17"/>
      <c r="BH883" s="17"/>
      <c r="BI883" s="17"/>
      <c r="BJ883" s="17"/>
      <c r="BK883" s="17"/>
      <c r="BL883" s="17"/>
      <c r="BM883" s="17"/>
      <c r="BN883" s="17"/>
      <c r="BO883" s="17"/>
      <c r="BP883" s="17"/>
      <c r="BQ883" s="17"/>
      <c r="BR883" s="17"/>
      <c r="BS883" s="17"/>
      <c r="BT883" s="17"/>
      <c r="BU883" s="17"/>
      <c r="BV883" s="17"/>
      <c r="BW883" s="17"/>
      <c r="BX883" s="17"/>
      <c r="BY883" s="17"/>
      <c r="BZ883" s="17"/>
      <c r="CA883" s="17"/>
      <c r="CB883" s="17"/>
      <c r="CC883" s="17"/>
      <c r="CD883" s="17"/>
      <c r="CE883" s="17"/>
      <c r="CF883" s="17"/>
      <c r="CG883" s="17"/>
      <c r="CH883" s="17"/>
      <c r="CI883" s="17"/>
    </row>
    <row r="884" spans="2:87" x14ac:dyDescent="0.35">
      <c r="B884" s="6" t="s">
        <v>293</v>
      </c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  <c r="AX884" s="17"/>
      <c r="AY884" s="17"/>
      <c r="AZ884" s="17"/>
      <c r="BA884" s="17"/>
      <c r="BB884" s="17"/>
      <c r="BC884" s="17"/>
      <c r="BD884" s="17"/>
      <c r="BE884" s="17"/>
      <c r="BF884" s="17"/>
      <c r="BG884" s="17"/>
      <c r="BH884" s="17"/>
      <c r="BI884" s="17"/>
      <c r="BJ884" s="17"/>
      <c r="BK884" s="17"/>
      <c r="BL884" s="17"/>
      <c r="BM884" s="17"/>
      <c r="BN884" s="17"/>
      <c r="BO884" s="17"/>
      <c r="BP884" s="17"/>
      <c r="BQ884" s="17"/>
      <c r="BR884" s="17"/>
      <c r="BS884" s="17"/>
      <c r="BT884" s="17"/>
      <c r="BU884" s="17"/>
      <c r="BV884" s="17"/>
      <c r="BW884" s="17"/>
      <c r="BX884" s="17"/>
      <c r="BY884" s="17"/>
      <c r="BZ884" s="17"/>
      <c r="CA884" s="17"/>
      <c r="CB884" s="17"/>
      <c r="CC884" s="17"/>
      <c r="CD884" s="17"/>
      <c r="CE884" s="17"/>
      <c r="CF884" s="17"/>
      <c r="CG884" s="17"/>
      <c r="CH884" s="17"/>
      <c r="CI884" s="17"/>
    </row>
    <row r="885" spans="2:87" x14ac:dyDescent="0.35">
      <c r="B885" s="24" t="s">
        <v>163</v>
      </c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  <c r="AX885" s="17"/>
      <c r="AY885" s="17"/>
      <c r="AZ885" s="17"/>
      <c r="BA885" s="17"/>
      <c r="BB885" s="17"/>
      <c r="BC885" s="17"/>
      <c r="BD885" s="17"/>
      <c r="BE885" s="17"/>
      <c r="BF885" s="17"/>
      <c r="BG885" s="17"/>
      <c r="BH885" s="17"/>
      <c r="BI885" s="17"/>
      <c r="BJ885" s="17"/>
      <c r="BK885" s="17"/>
      <c r="BL885" s="17"/>
      <c r="BM885" s="17"/>
      <c r="BN885" s="17"/>
      <c r="BO885" s="17"/>
      <c r="BP885" s="17"/>
      <c r="BQ885" s="17"/>
      <c r="BR885" s="17"/>
      <c r="BS885" s="17"/>
      <c r="BT885" s="17"/>
      <c r="BU885" s="17"/>
      <c r="BV885" s="17"/>
      <c r="BW885" s="17"/>
      <c r="BX885" s="17"/>
      <c r="BY885" s="17"/>
      <c r="BZ885" s="17"/>
      <c r="CA885" s="17"/>
      <c r="CB885" s="17"/>
      <c r="CC885" s="17"/>
      <c r="CD885" s="17"/>
      <c r="CE885" s="17"/>
      <c r="CF885" s="17"/>
      <c r="CG885" s="17"/>
      <c r="CH885" s="17"/>
      <c r="CI885" s="17"/>
    </row>
    <row r="886" spans="2:87" x14ac:dyDescent="0.35">
      <c r="B886" t="s">
        <v>276</v>
      </c>
      <c r="C886" s="17">
        <v>0.17990246307740801</v>
      </c>
      <c r="D886" s="17">
        <v>0.17981854756028801</v>
      </c>
      <c r="E886" s="17">
        <v>0.18102950532824</v>
      </c>
      <c r="F886" s="17"/>
      <c r="G886" s="17">
        <v>0.218734436408514</v>
      </c>
      <c r="H886" s="17">
        <v>0.25231521570230903</v>
      </c>
      <c r="I886" s="17">
        <v>0.20709855744132399</v>
      </c>
      <c r="J886" s="17">
        <v>0.12403651286629699</v>
      </c>
      <c r="K886" s="17">
        <v>0.17919840328056599</v>
      </c>
      <c r="L886" s="17">
        <v>0.122515615914531</v>
      </c>
      <c r="M886" s="17"/>
      <c r="N886" s="17">
        <v>0.20880206409803001</v>
      </c>
      <c r="O886" s="17">
        <v>0.163614853738826</v>
      </c>
      <c r="P886" s="17">
        <v>0.17605981951854599</v>
      </c>
      <c r="Q886" s="17">
        <v>0.167718576301573</v>
      </c>
      <c r="R886" s="17"/>
      <c r="S886" s="17">
        <v>0.15469946394651601</v>
      </c>
      <c r="T886" s="17">
        <v>0.15227745134895601</v>
      </c>
      <c r="U886" s="17">
        <v>0.16993417431727501</v>
      </c>
      <c r="V886" s="17">
        <v>0.197301699984618</v>
      </c>
      <c r="W886" s="17">
        <v>0.18877061271387399</v>
      </c>
      <c r="X886" s="17">
        <v>0.20299772456092999</v>
      </c>
      <c r="Y886" s="17">
        <v>0.19692306590776701</v>
      </c>
      <c r="Z886" s="17">
        <v>0.11918046274968799</v>
      </c>
      <c r="AA886" s="17">
        <v>0.22123205048269601</v>
      </c>
      <c r="AB886" s="17">
        <v>0.14841847603841599</v>
      </c>
      <c r="AC886" s="17">
        <v>0.235508617598222</v>
      </c>
      <c r="AD886" s="17">
        <v>0.18456798010418601</v>
      </c>
      <c r="AE886" s="17"/>
      <c r="AF886" s="17">
        <v>0.13487734830734999</v>
      </c>
      <c r="AG886" s="17">
        <v>0.16195598350552101</v>
      </c>
      <c r="AH886" s="17">
        <v>0.178574230670377</v>
      </c>
      <c r="AI886" s="17">
        <v>0.18585702923605199</v>
      </c>
      <c r="AJ886" s="17">
        <v>0.28054890953852901</v>
      </c>
      <c r="AK886" s="17"/>
      <c r="AL886" s="17">
        <v>0.157244699018389</v>
      </c>
      <c r="AM886" s="17">
        <v>0.19386257071634699</v>
      </c>
      <c r="AN886" s="17">
        <v>0.20259458253225501</v>
      </c>
      <c r="AO886" s="17">
        <v>0.17534634765739501</v>
      </c>
      <c r="AP886" s="17"/>
      <c r="AQ886" s="17">
        <v>0.17374330509370001</v>
      </c>
      <c r="AR886" s="17">
        <v>0.189249616447904</v>
      </c>
      <c r="AS886" s="17"/>
      <c r="AT886" s="17">
        <v>0.207053873112891</v>
      </c>
      <c r="AU886" s="17">
        <v>0.13836607065385301</v>
      </c>
      <c r="AV886" s="17"/>
      <c r="AW886" s="17">
        <v>0.18920126009243601</v>
      </c>
      <c r="AX886" s="17">
        <v>0.24239053889172499</v>
      </c>
      <c r="AY886" s="17">
        <v>0.110717304732195</v>
      </c>
      <c r="AZ886" s="17"/>
      <c r="BA886" s="17">
        <v>0.19664060102283101</v>
      </c>
      <c r="BB886" s="17">
        <v>0.16700081766842401</v>
      </c>
      <c r="BC886" s="17">
        <v>0.171004156670478</v>
      </c>
      <c r="BD886" s="17">
        <v>0.20434618117390899</v>
      </c>
      <c r="BE886" s="17">
        <v>0.170259320683006</v>
      </c>
      <c r="BF886" s="17"/>
      <c r="BG886" s="17">
        <v>0.16182885207516501</v>
      </c>
      <c r="BH886" s="17">
        <v>0.193148726205112</v>
      </c>
      <c r="BI886" s="17"/>
      <c r="BJ886" s="17">
        <v>0.192154973398001</v>
      </c>
      <c r="BK886" s="17">
        <v>0.13674967206963501</v>
      </c>
      <c r="BL886" s="17"/>
      <c r="BM886" s="17">
        <v>0.20251633586365</v>
      </c>
      <c r="BN886" s="17">
        <v>0.176370249111067</v>
      </c>
      <c r="BO886" s="17">
        <v>0.15256325176299801</v>
      </c>
      <c r="BP886" s="17">
        <v>0.19829843622704599</v>
      </c>
      <c r="BQ886" s="17">
        <v>0.22733549445532</v>
      </c>
      <c r="BR886" s="17"/>
      <c r="BS886" s="17">
        <v>0.212400575307721</v>
      </c>
      <c r="BT886" s="17"/>
      <c r="BU886" s="17">
        <v>0.18700024007639601</v>
      </c>
      <c r="BV886" s="17">
        <v>0.16334961191078601</v>
      </c>
      <c r="BW886" s="17">
        <v>0.215880097009923</v>
      </c>
      <c r="BX886" s="17">
        <v>0.21389780890671301</v>
      </c>
      <c r="BY886" s="17">
        <v>0.14323109952843399</v>
      </c>
      <c r="BZ886" s="17"/>
      <c r="CA886" s="17">
        <v>0.161298124704537</v>
      </c>
      <c r="CB886" s="17"/>
      <c r="CC886" s="17">
        <v>0.199054636275414</v>
      </c>
      <c r="CD886" s="17">
        <v>0.120690768204413</v>
      </c>
      <c r="CE886" s="17"/>
      <c r="CF886" s="17">
        <v>0.134026493138825</v>
      </c>
      <c r="CG886" s="17"/>
      <c r="CH886" s="17">
        <v>0.152983158907813</v>
      </c>
      <c r="CI886" s="17">
        <v>0.24809922751282901</v>
      </c>
    </row>
    <row r="887" spans="2:87" x14ac:dyDescent="0.35">
      <c r="B887" t="s">
        <v>277</v>
      </c>
      <c r="C887" s="17">
        <v>0.367009189713633</v>
      </c>
      <c r="D887" s="17">
        <v>0.36470034891411302</v>
      </c>
      <c r="E887" s="17">
        <v>0.37148737951398503</v>
      </c>
      <c r="F887" s="17"/>
      <c r="G887" s="17">
        <v>0.35614471967997402</v>
      </c>
      <c r="H887" s="17">
        <v>0.32938914599449398</v>
      </c>
      <c r="I887" s="17">
        <v>0.35102296902277103</v>
      </c>
      <c r="J887" s="17">
        <v>0.416860671541114</v>
      </c>
      <c r="K887" s="17">
        <v>0.34792104301391102</v>
      </c>
      <c r="L887" s="17">
        <v>0.38952154516493098</v>
      </c>
      <c r="M887" s="17"/>
      <c r="N887" s="17">
        <v>0.38963153266212602</v>
      </c>
      <c r="O887" s="17">
        <v>0.380439653114586</v>
      </c>
      <c r="P887" s="17">
        <v>0.35117616698805398</v>
      </c>
      <c r="Q887" s="17">
        <v>0.34455925361253398</v>
      </c>
      <c r="R887" s="17"/>
      <c r="S887" s="17">
        <v>0.34419141307105999</v>
      </c>
      <c r="T887" s="17">
        <v>0.39777970515304101</v>
      </c>
      <c r="U887" s="17">
        <v>0.308765302273937</v>
      </c>
      <c r="V887" s="17">
        <v>0.40035781119667802</v>
      </c>
      <c r="W887" s="17">
        <v>0.44427034384738501</v>
      </c>
      <c r="X887" s="17">
        <v>0.30095023911623497</v>
      </c>
      <c r="Y887" s="17">
        <v>0.36397490278547001</v>
      </c>
      <c r="Z887" s="17">
        <v>0.46082189754060499</v>
      </c>
      <c r="AA887" s="17">
        <v>0.35424602286950702</v>
      </c>
      <c r="AB887" s="17">
        <v>0.40127174361104401</v>
      </c>
      <c r="AC887" s="17">
        <v>0.33912249005119</v>
      </c>
      <c r="AD887" s="17">
        <v>0.27559040168116999</v>
      </c>
      <c r="AE887" s="17"/>
      <c r="AF887" s="17">
        <v>0.30486810511440998</v>
      </c>
      <c r="AG887" s="17">
        <v>0.369698250081964</v>
      </c>
      <c r="AH887" s="17">
        <v>0.40049243576905702</v>
      </c>
      <c r="AI887" s="17">
        <v>0.412233856364562</v>
      </c>
      <c r="AJ887" s="17">
        <v>0.36875436791336302</v>
      </c>
      <c r="AK887" s="17"/>
      <c r="AL887" s="17">
        <v>0.39622695788693302</v>
      </c>
      <c r="AM887" s="17">
        <v>0.34769021072588802</v>
      </c>
      <c r="AN887" s="17">
        <v>0.32477839191437402</v>
      </c>
      <c r="AO887" s="17">
        <v>0.41297130142823202</v>
      </c>
      <c r="AP887" s="17"/>
      <c r="AQ887" s="17">
        <v>0.36833670461738499</v>
      </c>
      <c r="AR887" s="17">
        <v>0.36499454981645901</v>
      </c>
      <c r="AS887" s="17"/>
      <c r="AT887" s="17">
        <v>0.36278251728076299</v>
      </c>
      <c r="AU887" s="17">
        <v>0.39786098700577199</v>
      </c>
      <c r="AV887" s="17"/>
      <c r="AW887" s="17">
        <v>0.40218233227237699</v>
      </c>
      <c r="AX887" s="17">
        <v>0.41324764492145399</v>
      </c>
      <c r="AY887" s="17">
        <v>0.31826837121327001</v>
      </c>
      <c r="AZ887" s="17"/>
      <c r="BA887" s="17">
        <v>0.32820929784608999</v>
      </c>
      <c r="BB887" s="17">
        <v>0.43729938173278099</v>
      </c>
      <c r="BC887" s="17">
        <v>0.35238626443947202</v>
      </c>
      <c r="BD887" s="17">
        <v>0.32409654074028799</v>
      </c>
      <c r="BE887" s="17">
        <v>0.35760589102263901</v>
      </c>
      <c r="BF887" s="17"/>
      <c r="BG887" s="17">
        <v>0.32863006479689399</v>
      </c>
      <c r="BH887" s="17">
        <v>0.39513749164483503</v>
      </c>
      <c r="BI887" s="17"/>
      <c r="BJ887" s="17">
        <v>0.347878914256324</v>
      </c>
      <c r="BK887" s="17">
        <v>0.44091996264824901</v>
      </c>
      <c r="BL887" s="17"/>
      <c r="BM887" s="17">
        <v>0.27220912700614203</v>
      </c>
      <c r="BN887" s="17">
        <v>0.38220529541458698</v>
      </c>
      <c r="BO887" s="17">
        <v>0.39695574181911802</v>
      </c>
      <c r="BP887" s="17">
        <v>0.34546097305706602</v>
      </c>
      <c r="BQ887" s="17">
        <v>0.43813958933958203</v>
      </c>
      <c r="BR887" s="17"/>
      <c r="BS887" s="17">
        <v>0.39654550405545602</v>
      </c>
      <c r="BT887" s="17"/>
      <c r="BU887" s="17">
        <v>0.37934894177112299</v>
      </c>
      <c r="BV887" s="17">
        <v>0.40022063269066599</v>
      </c>
      <c r="BW887" s="17">
        <v>0.30280955140010402</v>
      </c>
      <c r="BX887" s="17">
        <v>0.44782251479032797</v>
      </c>
      <c r="BY887" s="17">
        <v>0.15473536789301801</v>
      </c>
      <c r="BZ887" s="17"/>
      <c r="CA887" s="17">
        <v>0.33675506262143101</v>
      </c>
      <c r="CB887" s="17"/>
      <c r="CC887" s="17">
        <v>0.37629865133492002</v>
      </c>
      <c r="CD887" s="17">
        <v>0.36791448384151099</v>
      </c>
      <c r="CE887" s="17"/>
      <c r="CF887" s="17">
        <v>0.39215260827156601</v>
      </c>
      <c r="CG887" s="17"/>
      <c r="CH887" s="17">
        <v>0.37412313363473798</v>
      </c>
      <c r="CI887" s="17">
        <v>0.40096012190167901</v>
      </c>
    </row>
    <row r="888" spans="2:87" x14ac:dyDescent="0.35">
      <c r="B888" t="s">
        <v>278</v>
      </c>
      <c r="C888" s="17">
        <v>0.26861379501934701</v>
      </c>
      <c r="D888" s="17">
        <v>0.26946654208124099</v>
      </c>
      <c r="E888" s="17">
        <v>0.267324950442694</v>
      </c>
      <c r="F888" s="17"/>
      <c r="G888" s="17">
        <v>0.260472468592089</v>
      </c>
      <c r="H888" s="17">
        <v>0.27933678495909597</v>
      </c>
      <c r="I888" s="17">
        <v>0.269007079286182</v>
      </c>
      <c r="J888" s="17">
        <v>0.26100963523784798</v>
      </c>
      <c r="K888" s="17">
        <v>0.23757131010201199</v>
      </c>
      <c r="L888" s="17">
        <v>0.28961120096877402</v>
      </c>
      <c r="M888" s="17"/>
      <c r="N888" s="17">
        <v>0.27175180063478299</v>
      </c>
      <c r="O888" s="17">
        <v>0.26919356795923899</v>
      </c>
      <c r="P888" s="17">
        <v>0.29501767996560402</v>
      </c>
      <c r="Q888" s="17">
        <v>0.24396597954444599</v>
      </c>
      <c r="R888" s="17"/>
      <c r="S888" s="17">
        <v>0.32040102440264601</v>
      </c>
      <c r="T888" s="17">
        <v>0.24261558571924999</v>
      </c>
      <c r="U888" s="17">
        <v>0.26024164487023499</v>
      </c>
      <c r="V888" s="17">
        <v>0.23086807914701299</v>
      </c>
      <c r="W888" s="17">
        <v>0.172833112068636</v>
      </c>
      <c r="X888" s="17">
        <v>0.31493098002909398</v>
      </c>
      <c r="Y888" s="17">
        <v>0.28839574372023402</v>
      </c>
      <c r="Z888" s="17">
        <v>0.25144822681243301</v>
      </c>
      <c r="AA888" s="17">
        <v>0.30119680190325998</v>
      </c>
      <c r="AB888" s="17">
        <v>0.25954000136282201</v>
      </c>
      <c r="AC888" s="17">
        <v>0.26276433856646098</v>
      </c>
      <c r="AD888" s="17">
        <v>0.24793943756386599</v>
      </c>
      <c r="AE888" s="17"/>
      <c r="AF888" s="17">
        <v>0.27840904050354898</v>
      </c>
      <c r="AG888" s="17">
        <v>0.30679321854935798</v>
      </c>
      <c r="AH888" s="17">
        <v>0.24407859144721</v>
      </c>
      <c r="AI888" s="17">
        <v>0.23238671671567601</v>
      </c>
      <c r="AJ888" s="17">
        <v>0.23806051951826299</v>
      </c>
      <c r="AK888" s="17"/>
      <c r="AL888" s="17">
        <v>0.25150228925057799</v>
      </c>
      <c r="AM888" s="17">
        <v>0.26692749825968998</v>
      </c>
      <c r="AN888" s="17">
        <v>0.31514472013838601</v>
      </c>
      <c r="AO888" s="17">
        <v>0.266607274687854</v>
      </c>
      <c r="AP888" s="17"/>
      <c r="AQ888" s="17">
        <v>0.27150879326291799</v>
      </c>
      <c r="AR888" s="17">
        <v>0.26422033853364701</v>
      </c>
      <c r="AS888" s="17"/>
      <c r="AT888" s="17">
        <v>0.25823712906598201</v>
      </c>
      <c r="AU888" s="17">
        <v>0.27321814375457498</v>
      </c>
      <c r="AV888" s="17"/>
      <c r="AW888" s="17">
        <v>0.25468258725022302</v>
      </c>
      <c r="AX888" s="17">
        <v>0.21967121926191399</v>
      </c>
      <c r="AY888" s="17">
        <v>0.319339137777988</v>
      </c>
      <c r="AZ888" s="17"/>
      <c r="BA888" s="17">
        <v>0.29520504729369501</v>
      </c>
      <c r="BB888" s="17">
        <v>0.236576863512209</v>
      </c>
      <c r="BC888" s="17">
        <v>0.266045834543786</v>
      </c>
      <c r="BD888" s="17">
        <v>0.24826412013486601</v>
      </c>
      <c r="BE888" s="17">
        <v>0.369978567326879</v>
      </c>
      <c r="BF888" s="17"/>
      <c r="BG888" s="17">
        <v>0.292670007647647</v>
      </c>
      <c r="BH888" s="17">
        <v>0.250982845548823</v>
      </c>
      <c r="BI888" s="17"/>
      <c r="BJ888" s="17">
        <v>0.26929462206678001</v>
      </c>
      <c r="BK888" s="17">
        <v>0.26214500630739501</v>
      </c>
      <c r="BL888" s="17"/>
      <c r="BM888" s="17">
        <v>0.27377827681030498</v>
      </c>
      <c r="BN888" s="17">
        <v>0.26505714516067003</v>
      </c>
      <c r="BO888" s="17">
        <v>0.30693019626676399</v>
      </c>
      <c r="BP888" s="17">
        <v>0.264244904621382</v>
      </c>
      <c r="BQ888" s="17">
        <v>0.182359834997526</v>
      </c>
      <c r="BR888" s="17"/>
      <c r="BS888" s="17">
        <v>0.26409201581655201</v>
      </c>
      <c r="BT888" s="17"/>
      <c r="BU888" s="17">
        <v>0.269017106574514</v>
      </c>
      <c r="BV888" s="17">
        <v>0.29838300677159602</v>
      </c>
      <c r="BW888" s="17">
        <v>0.30660026277394797</v>
      </c>
      <c r="BX888" s="17">
        <v>0.226381462953688</v>
      </c>
      <c r="BY888" s="17">
        <v>0.229357940568649</v>
      </c>
      <c r="BZ888" s="17"/>
      <c r="CA888" s="17">
        <v>0.358408948573401</v>
      </c>
      <c r="CB888" s="17"/>
      <c r="CC888" s="17">
        <v>0.26147774629459702</v>
      </c>
      <c r="CD888" s="17">
        <v>0.29932287676700398</v>
      </c>
      <c r="CE888" s="17"/>
      <c r="CF888" s="17">
        <v>0.29738918651162199</v>
      </c>
      <c r="CG888" s="17"/>
      <c r="CH888" s="17">
        <v>0.28601328545136201</v>
      </c>
      <c r="CI888" s="17">
        <v>0.22465267401494601</v>
      </c>
    </row>
    <row r="889" spans="2:87" x14ac:dyDescent="0.35">
      <c r="B889" t="s">
        <v>279</v>
      </c>
      <c r="C889" s="17">
        <v>0.111542283329012</v>
      </c>
      <c r="D889" s="17">
        <v>0.12128050978374599</v>
      </c>
      <c r="E889" s="17">
        <v>0.102261554989727</v>
      </c>
      <c r="F889" s="17"/>
      <c r="G889" s="17">
        <v>0.101701689791853</v>
      </c>
      <c r="H889" s="17">
        <v>7.6550779555553797E-2</v>
      </c>
      <c r="I889" s="17">
        <v>0.111265458905225</v>
      </c>
      <c r="J889" s="17">
        <v>0.14627401550817301</v>
      </c>
      <c r="K889" s="17">
        <v>0.15072581845779201</v>
      </c>
      <c r="L889" s="17">
        <v>9.4351258145617997E-2</v>
      </c>
      <c r="M889" s="17"/>
      <c r="N889" s="17">
        <v>8.2566909531078994E-2</v>
      </c>
      <c r="O889" s="17">
        <v>0.12496660229498099</v>
      </c>
      <c r="P889" s="17">
        <v>0.12706176493989099</v>
      </c>
      <c r="Q889" s="17">
        <v>0.11415617065945501</v>
      </c>
      <c r="R889" s="17"/>
      <c r="S889" s="17">
        <v>0.133348978102907</v>
      </c>
      <c r="T889" s="17">
        <v>0.12705316932642099</v>
      </c>
      <c r="U889" s="17">
        <v>0.11332535253883901</v>
      </c>
      <c r="V889" s="17">
        <v>9.1616534679920994E-2</v>
      </c>
      <c r="W889" s="17">
        <v>0.12014684324864</v>
      </c>
      <c r="X889" s="17">
        <v>0.112617528555012</v>
      </c>
      <c r="Y889" s="17">
        <v>5.08529275462598E-2</v>
      </c>
      <c r="Z889" s="17">
        <v>0.12582352716779699</v>
      </c>
      <c r="AA889" s="17">
        <v>9.5522461357164995E-2</v>
      </c>
      <c r="AB889" s="17">
        <v>0.121804094932341</v>
      </c>
      <c r="AC889" s="17">
        <v>9.9888198838195094E-2</v>
      </c>
      <c r="AD889" s="17">
        <v>0.17653600709893899</v>
      </c>
      <c r="AE889" s="17"/>
      <c r="AF889" s="17">
        <v>0.15229938229966</v>
      </c>
      <c r="AG889" s="17">
        <v>9.6708000662911395E-2</v>
      </c>
      <c r="AH889" s="17">
        <v>0.125769427050511</v>
      </c>
      <c r="AI889" s="17">
        <v>0.1164148938174</v>
      </c>
      <c r="AJ889" s="17">
        <v>7.6170188519671E-2</v>
      </c>
      <c r="AK889" s="17"/>
      <c r="AL889" s="17">
        <v>0.11001694008483</v>
      </c>
      <c r="AM889" s="17">
        <v>0.11546801705950401</v>
      </c>
      <c r="AN889" s="17">
        <v>0.10649021145158</v>
      </c>
      <c r="AO889" s="17">
        <v>0.109407550866071</v>
      </c>
      <c r="AP889" s="17"/>
      <c r="AQ889" s="17">
        <v>0.106547726104626</v>
      </c>
      <c r="AR889" s="17">
        <v>0.11912203571035</v>
      </c>
      <c r="AS889" s="17"/>
      <c r="AT889" s="17">
        <v>0.11560401912662201</v>
      </c>
      <c r="AU889" s="17">
        <v>9.4395312893621006E-2</v>
      </c>
      <c r="AV889" s="17"/>
      <c r="AW889" s="17">
        <v>8.4522807409304596E-2</v>
      </c>
      <c r="AX889" s="17">
        <v>6.0671418795598897E-2</v>
      </c>
      <c r="AY889" s="17">
        <v>0.17743432430867501</v>
      </c>
      <c r="AZ889" s="17"/>
      <c r="BA889" s="17">
        <v>0.12660411773458699</v>
      </c>
      <c r="BB889" s="17">
        <v>7.7740000739229001E-2</v>
      </c>
      <c r="BC889" s="17">
        <v>0.13716046686767799</v>
      </c>
      <c r="BD889" s="17">
        <v>0.10888289410841399</v>
      </c>
      <c r="BE889" s="17">
        <v>6.4273990152759697E-2</v>
      </c>
      <c r="BF889" s="17"/>
      <c r="BG889" s="17">
        <v>0.137397191810152</v>
      </c>
      <c r="BH889" s="17">
        <v>9.2593058360000396E-2</v>
      </c>
      <c r="BI889" s="17"/>
      <c r="BJ889" s="17">
        <v>0.12483828564749</v>
      </c>
      <c r="BK889" s="17">
        <v>6.2724121133313798E-2</v>
      </c>
      <c r="BL889" s="17"/>
      <c r="BM889" s="17">
        <v>0.124071770937826</v>
      </c>
      <c r="BN889" s="17">
        <v>8.4130320290255203E-2</v>
      </c>
      <c r="BO889" s="17">
        <v>0.116146680350703</v>
      </c>
      <c r="BP889" s="17">
        <v>0.12623768795951801</v>
      </c>
      <c r="BQ889" s="17">
        <v>0.107019227951548</v>
      </c>
      <c r="BR889" s="17"/>
      <c r="BS889" s="17">
        <v>8.5168649146670994E-2</v>
      </c>
      <c r="BT889" s="17"/>
      <c r="BU889" s="17">
        <v>8.8087193225878005E-2</v>
      </c>
      <c r="BV889" s="17">
        <v>0.109859915145244</v>
      </c>
      <c r="BW889" s="17">
        <v>0.14205567459848401</v>
      </c>
      <c r="BX889" s="17">
        <v>6.2155662031182099E-2</v>
      </c>
      <c r="BY889" s="17">
        <v>0.25835678318818001</v>
      </c>
      <c r="BZ889" s="17"/>
      <c r="CA889" s="17">
        <v>0.109522310904321</v>
      </c>
      <c r="CB889" s="17"/>
      <c r="CC889" s="17">
        <v>9.8774746965585997E-2</v>
      </c>
      <c r="CD889" s="17">
        <v>0.151508284718359</v>
      </c>
      <c r="CE889" s="17"/>
      <c r="CF889" s="17">
        <v>0.109689692418892</v>
      </c>
      <c r="CG889" s="17"/>
      <c r="CH889" s="17">
        <v>0.123303749320555</v>
      </c>
      <c r="CI889" s="17">
        <v>0.109796342955942</v>
      </c>
    </row>
    <row r="890" spans="2:87" x14ac:dyDescent="0.35">
      <c r="B890" t="s">
        <v>161</v>
      </c>
      <c r="C890" s="17">
        <v>7.2932268860599295E-2</v>
      </c>
      <c r="D890" s="17">
        <v>6.4734051660612996E-2</v>
      </c>
      <c r="E890" s="17">
        <v>7.7896609725354504E-2</v>
      </c>
      <c r="F890" s="17"/>
      <c r="G890" s="17">
        <v>6.2946685527570503E-2</v>
      </c>
      <c r="H890" s="17">
        <v>6.2408073788548103E-2</v>
      </c>
      <c r="I890" s="17">
        <v>6.1605935344497098E-2</v>
      </c>
      <c r="J890" s="17">
        <v>5.1819164846568802E-2</v>
      </c>
      <c r="K890" s="17">
        <v>8.4583425145719607E-2</v>
      </c>
      <c r="L890" s="17">
        <v>0.104000379806146</v>
      </c>
      <c r="M890" s="17"/>
      <c r="N890" s="17">
        <v>4.7247693073982099E-2</v>
      </c>
      <c r="O890" s="17">
        <v>6.1785322892368599E-2</v>
      </c>
      <c r="P890" s="17">
        <v>5.0684568587904703E-2</v>
      </c>
      <c r="Q890" s="17">
        <v>0.12960001988199199</v>
      </c>
      <c r="R890" s="17"/>
      <c r="S890" s="17">
        <v>4.7359120476870499E-2</v>
      </c>
      <c r="T890" s="17">
        <v>8.0274088452333497E-2</v>
      </c>
      <c r="U890" s="17">
        <v>0.14773352599971401</v>
      </c>
      <c r="V890" s="17">
        <v>7.9855874991770506E-2</v>
      </c>
      <c r="W890" s="17">
        <v>7.3979088121466002E-2</v>
      </c>
      <c r="X890" s="17">
        <v>6.8503527738729905E-2</v>
      </c>
      <c r="Y890" s="17">
        <v>9.9853360040268693E-2</v>
      </c>
      <c r="Z890" s="17">
        <v>4.2725885729476602E-2</v>
      </c>
      <c r="AA890" s="17">
        <v>2.7802663387372702E-2</v>
      </c>
      <c r="AB890" s="17">
        <v>6.8965684055376397E-2</v>
      </c>
      <c r="AC890" s="17">
        <v>6.2716354945931599E-2</v>
      </c>
      <c r="AD890" s="17">
        <v>0.11536617355183899</v>
      </c>
      <c r="AE890" s="17"/>
      <c r="AF890" s="17">
        <v>0.129546123775031</v>
      </c>
      <c r="AG890" s="17">
        <v>6.4844547200245406E-2</v>
      </c>
      <c r="AH890" s="17">
        <v>5.1085315062844798E-2</v>
      </c>
      <c r="AI890" s="17">
        <v>5.3107503866310503E-2</v>
      </c>
      <c r="AJ890" s="17">
        <v>3.6466014510173901E-2</v>
      </c>
      <c r="AK890" s="17"/>
      <c r="AL890" s="17">
        <v>8.5009113759269603E-2</v>
      </c>
      <c r="AM890" s="17">
        <v>7.6051703238571106E-2</v>
      </c>
      <c r="AN890" s="17">
        <v>5.0992093963405503E-2</v>
      </c>
      <c r="AO890" s="17">
        <v>3.5667525360449003E-2</v>
      </c>
      <c r="AP890" s="17"/>
      <c r="AQ890" s="17">
        <v>7.9863470921371804E-2</v>
      </c>
      <c r="AR890" s="17">
        <v>6.24134594916394E-2</v>
      </c>
      <c r="AS890" s="17"/>
      <c r="AT890" s="17">
        <v>5.6322461413742399E-2</v>
      </c>
      <c r="AU890" s="17">
        <v>9.6159485692177901E-2</v>
      </c>
      <c r="AV890" s="17"/>
      <c r="AW890" s="17">
        <v>6.94110129756592E-2</v>
      </c>
      <c r="AX890" s="17">
        <v>6.4019178129308602E-2</v>
      </c>
      <c r="AY890" s="17">
        <v>7.4240861967872093E-2</v>
      </c>
      <c r="AZ890" s="17"/>
      <c r="BA890" s="17">
        <v>5.3340936102796999E-2</v>
      </c>
      <c r="BB890" s="17">
        <v>8.1382936347357396E-2</v>
      </c>
      <c r="BC890" s="17">
        <v>7.3403277478585702E-2</v>
      </c>
      <c r="BD890" s="17">
        <v>0.11441026384252399</v>
      </c>
      <c r="BE890" s="17">
        <v>3.7882230814716103E-2</v>
      </c>
      <c r="BF890" s="17"/>
      <c r="BG890" s="17">
        <v>7.9473883670142603E-2</v>
      </c>
      <c r="BH890" s="17">
        <v>6.8137878241229202E-2</v>
      </c>
      <c r="BI890" s="17"/>
      <c r="BJ890" s="17">
        <v>6.5833204631404907E-2</v>
      </c>
      <c r="BK890" s="17">
        <v>9.74612378414067E-2</v>
      </c>
      <c r="BL890" s="17"/>
      <c r="BM890" s="17">
        <v>0.12742448938207701</v>
      </c>
      <c r="BN890" s="17">
        <v>9.2236990023420604E-2</v>
      </c>
      <c r="BO890" s="17">
        <v>2.7404129800415601E-2</v>
      </c>
      <c r="BP890" s="17">
        <v>6.5757998134988699E-2</v>
      </c>
      <c r="BQ890" s="17">
        <v>4.5145853256023903E-2</v>
      </c>
      <c r="BR890" s="17"/>
      <c r="BS890" s="17">
        <v>4.17932556735994E-2</v>
      </c>
      <c r="BT890" s="17"/>
      <c r="BU890" s="17">
        <v>7.6546518352088505E-2</v>
      </c>
      <c r="BV890" s="17">
        <v>2.8186833481708501E-2</v>
      </c>
      <c r="BW890" s="17">
        <v>3.2654414217541297E-2</v>
      </c>
      <c r="BX890" s="17">
        <v>4.9742551318089599E-2</v>
      </c>
      <c r="BY890" s="17">
        <v>0.214318808821719</v>
      </c>
      <c r="BZ890" s="17"/>
      <c r="CA890" s="17">
        <v>3.4015553196309299E-2</v>
      </c>
      <c r="CB890" s="17"/>
      <c r="CC890" s="17">
        <v>6.4394219129483204E-2</v>
      </c>
      <c r="CD890" s="17">
        <v>6.05635864687128E-2</v>
      </c>
      <c r="CE890" s="17"/>
      <c r="CF890" s="17">
        <v>6.6742019659094598E-2</v>
      </c>
      <c r="CG890" s="17"/>
      <c r="CH890" s="17">
        <v>6.3576672685532701E-2</v>
      </c>
      <c r="CI890" s="17">
        <v>1.6491633614603599E-2</v>
      </c>
    </row>
    <row r="891" spans="2:87" x14ac:dyDescent="0.35">
      <c r="B891" t="s">
        <v>280</v>
      </c>
      <c r="C891" s="17">
        <v>0.54691165279104204</v>
      </c>
      <c r="D891" s="17">
        <v>0.54451889647440099</v>
      </c>
      <c r="E891" s="17">
        <v>0.55251688484222505</v>
      </c>
      <c r="F891" s="17"/>
      <c r="G891" s="17">
        <v>0.57487915608848805</v>
      </c>
      <c r="H891" s="17">
        <v>0.58170436169680195</v>
      </c>
      <c r="I891" s="17">
        <v>0.55812152646409596</v>
      </c>
      <c r="J891" s="17">
        <v>0.54089718440740997</v>
      </c>
      <c r="K891" s="17">
        <v>0.52711944629447605</v>
      </c>
      <c r="L891" s="17">
        <v>0.51203716107946196</v>
      </c>
      <c r="M891" s="17"/>
      <c r="N891" s="17">
        <v>0.59843359676015595</v>
      </c>
      <c r="O891" s="17">
        <v>0.54405450685341195</v>
      </c>
      <c r="P891" s="17">
        <v>0.52723598650659997</v>
      </c>
      <c r="Q891" s="17">
        <v>0.51227782991410697</v>
      </c>
      <c r="R891" s="17"/>
      <c r="S891" s="17">
        <v>0.49889087701757601</v>
      </c>
      <c r="T891" s="17">
        <v>0.55005715650199605</v>
      </c>
      <c r="U891" s="17">
        <v>0.47869947659121198</v>
      </c>
      <c r="V891" s="17">
        <v>0.59765951118129601</v>
      </c>
      <c r="W891" s="17">
        <v>0.63304095656125903</v>
      </c>
      <c r="X891" s="17">
        <v>0.50394796367716399</v>
      </c>
      <c r="Y891" s="17">
        <v>0.56089796869323705</v>
      </c>
      <c r="Z891" s="17">
        <v>0.58000236029029295</v>
      </c>
      <c r="AA891" s="17">
        <v>0.57547807335220202</v>
      </c>
      <c r="AB891" s="17">
        <v>0.54969021964945997</v>
      </c>
      <c r="AC891" s="17">
        <v>0.57463110764941205</v>
      </c>
      <c r="AD891" s="17">
        <v>0.46015838178535601</v>
      </c>
      <c r="AE891" s="17"/>
      <c r="AF891" s="17">
        <v>0.43974545342176002</v>
      </c>
      <c r="AG891" s="17">
        <v>0.53165423358748498</v>
      </c>
      <c r="AH891" s="17">
        <v>0.57906666643943405</v>
      </c>
      <c r="AI891" s="17">
        <v>0.59809088560061396</v>
      </c>
      <c r="AJ891" s="17">
        <v>0.64930327745189198</v>
      </c>
      <c r="AK891" s="17"/>
      <c r="AL891" s="17">
        <v>0.55347165690532196</v>
      </c>
      <c r="AM891" s="17">
        <v>0.54155278144223495</v>
      </c>
      <c r="AN891" s="17">
        <v>0.52737297444662801</v>
      </c>
      <c r="AO891" s="17">
        <v>0.588317649085626</v>
      </c>
      <c r="AP891" s="17"/>
      <c r="AQ891" s="17">
        <v>0.54208000971108405</v>
      </c>
      <c r="AR891" s="17">
        <v>0.55424416626436301</v>
      </c>
      <c r="AS891" s="17"/>
      <c r="AT891" s="17">
        <v>0.56983639039365397</v>
      </c>
      <c r="AU891" s="17">
        <v>0.53622705765962597</v>
      </c>
      <c r="AV891" s="17"/>
      <c r="AW891" s="17">
        <v>0.59138359236481297</v>
      </c>
      <c r="AX891" s="17">
        <v>0.65563818381317895</v>
      </c>
      <c r="AY891" s="17">
        <v>0.42898567594546499</v>
      </c>
      <c r="AZ891" s="17"/>
      <c r="BA891" s="17">
        <v>0.52484989886892097</v>
      </c>
      <c r="BB891" s="17">
        <v>0.60430019940120505</v>
      </c>
      <c r="BC891" s="17">
        <v>0.52339042110995004</v>
      </c>
      <c r="BD891" s="17">
        <v>0.52844272191419694</v>
      </c>
      <c r="BE891" s="17">
        <v>0.52786521170564504</v>
      </c>
      <c r="BF891" s="17"/>
      <c r="BG891" s="17">
        <v>0.490458916872059</v>
      </c>
      <c r="BH891" s="17">
        <v>0.58828621784994695</v>
      </c>
      <c r="BI891" s="17"/>
      <c r="BJ891" s="17">
        <v>0.54003388765432603</v>
      </c>
      <c r="BK891" s="17">
        <v>0.57766963471788502</v>
      </c>
      <c r="BL891" s="17"/>
      <c r="BM891" s="17">
        <v>0.474725462869792</v>
      </c>
      <c r="BN891" s="17">
        <v>0.55857554452565406</v>
      </c>
      <c r="BO891" s="17">
        <v>0.54951899358211698</v>
      </c>
      <c r="BP891" s="17">
        <v>0.54375940928411204</v>
      </c>
      <c r="BQ891" s="17">
        <v>0.66547508379490194</v>
      </c>
      <c r="BR891" s="17"/>
      <c r="BS891" s="17">
        <v>0.60894607936317802</v>
      </c>
      <c r="BT891" s="17"/>
      <c r="BU891" s="17">
        <v>0.56634918184751903</v>
      </c>
      <c r="BV891" s="17">
        <v>0.563570244601452</v>
      </c>
      <c r="BW891" s="17">
        <v>0.51868964841002696</v>
      </c>
      <c r="BX891" s="17">
        <v>0.66172032369704004</v>
      </c>
      <c r="BY891" s="17">
        <v>0.297966467421452</v>
      </c>
      <c r="BZ891" s="17"/>
      <c r="CA891" s="17">
        <v>0.49805318732596798</v>
      </c>
      <c r="CB891" s="17"/>
      <c r="CC891" s="17">
        <v>0.575353287610334</v>
      </c>
      <c r="CD891" s="17">
        <v>0.48860525204592398</v>
      </c>
      <c r="CE891" s="17"/>
      <c r="CF891" s="17">
        <v>0.52617910141039204</v>
      </c>
      <c r="CG891" s="17"/>
      <c r="CH891" s="17">
        <v>0.52710629254255104</v>
      </c>
      <c r="CI891" s="17">
        <v>0.64905934941450805</v>
      </c>
    </row>
    <row r="892" spans="2:87" x14ac:dyDescent="0.35"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  <c r="AX892" s="17"/>
      <c r="AY892" s="17"/>
      <c r="AZ892" s="17"/>
      <c r="BA892" s="17"/>
      <c r="BB892" s="17"/>
      <c r="BC892" s="17"/>
      <c r="BD892" s="17"/>
      <c r="BE892" s="17"/>
      <c r="BF892" s="17"/>
      <c r="BG892" s="17"/>
      <c r="BH892" s="17"/>
      <c r="BI892" s="17"/>
      <c r="BJ892" s="17"/>
      <c r="BK892" s="17"/>
      <c r="BL892" s="17"/>
      <c r="BM892" s="17"/>
      <c r="BN892" s="17"/>
      <c r="BO892" s="17"/>
      <c r="BP892" s="17"/>
      <c r="BQ892" s="17"/>
      <c r="BR892" s="17"/>
      <c r="BS892" s="17"/>
      <c r="BT892" s="17"/>
      <c r="BU892" s="17"/>
      <c r="BV892" s="17"/>
      <c r="BW892" s="17"/>
      <c r="BX892" s="17"/>
      <c r="BY892" s="17"/>
      <c r="BZ892" s="17"/>
      <c r="CA892" s="17"/>
      <c r="CB892" s="17"/>
      <c r="CC892" s="17"/>
      <c r="CD892" s="17"/>
      <c r="CE892" s="17"/>
      <c r="CF892" s="17"/>
      <c r="CG892" s="17"/>
      <c r="CH892" s="17"/>
      <c r="CI892" s="17"/>
    </row>
    <row r="893" spans="2:87" x14ac:dyDescent="0.35">
      <c r="B893" s="6" t="s">
        <v>294</v>
      </c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  <c r="AX893" s="17"/>
      <c r="AY893" s="17"/>
      <c r="AZ893" s="17"/>
      <c r="BA893" s="17"/>
      <c r="BB893" s="17"/>
      <c r="BC893" s="17"/>
      <c r="BD893" s="17"/>
      <c r="BE893" s="17"/>
      <c r="BF893" s="17"/>
      <c r="BG893" s="17"/>
      <c r="BH893" s="17"/>
      <c r="BI893" s="17"/>
      <c r="BJ893" s="17"/>
      <c r="BK893" s="17"/>
      <c r="BL893" s="17"/>
      <c r="BM893" s="17"/>
      <c r="BN893" s="17"/>
      <c r="BO893" s="17"/>
      <c r="BP893" s="17"/>
      <c r="BQ893" s="17"/>
      <c r="BR893" s="17"/>
      <c r="BS893" s="17"/>
      <c r="BT893" s="17"/>
      <c r="BU893" s="17"/>
      <c r="BV893" s="17"/>
      <c r="BW893" s="17"/>
      <c r="BX893" s="17"/>
      <c r="BY893" s="17"/>
      <c r="BZ893" s="17"/>
      <c r="CA893" s="17"/>
      <c r="CB893" s="17"/>
      <c r="CC893" s="17"/>
      <c r="CD893" s="17"/>
      <c r="CE893" s="17"/>
      <c r="CF893" s="17"/>
      <c r="CG893" s="17"/>
      <c r="CH893" s="17"/>
      <c r="CI893" s="17"/>
    </row>
    <row r="894" spans="2:87" x14ac:dyDescent="0.35">
      <c r="B894" s="24" t="s">
        <v>163</v>
      </c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  <c r="AX894" s="17"/>
      <c r="AY894" s="17"/>
      <c r="AZ894" s="17"/>
      <c r="BA894" s="17"/>
      <c r="BB894" s="17"/>
      <c r="BC894" s="17"/>
      <c r="BD894" s="17"/>
      <c r="BE894" s="17"/>
      <c r="BF894" s="17"/>
      <c r="BG894" s="17"/>
      <c r="BH894" s="17"/>
      <c r="BI894" s="17"/>
      <c r="BJ894" s="17"/>
      <c r="BK894" s="17"/>
      <c r="BL894" s="17"/>
      <c r="BM894" s="17"/>
      <c r="BN894" s="17"/>
      <c r="BO894" s="17"/>
      <c r="BP894" s="17"/>
      <c r="BQ894" s="17"/>
      <c r="BR894" s="17"/>
      <c r="BS894" s="17"/>
      <c r="BT894" s="17"/>
      <c r="BU894" s="17"/>
      <c r="BV894" s="17"/>
      <c r="BW894" s="17"/>
      <c r="BX894" s="17"/>
      <c r="BY894" s="17"/>
      <c r="BZ894" s="17"/>
      <c r="CA894" s="17"/>
      <c r="CB894" s="17"/>
      <c r="CC894" s="17"/>
      <c r="CD894" s="17"/>
      <c r="CE894" s="17"/>
      <c r="CF894" s="17"/>
      <c r="CG894" s="17"/>
      <c r="CH894" s="17"/>
      <c r="CI894" s="17"/>
    </row>
    <row r="895" spans="2:87" x14ac:dyDescent="0.35">
      <c r="B895" t="s">
        <v>276</v>
      </c>
      <c r="C895" s="17">
        <v>0.189190631280449</v>
      </c>
      <c r="D895" s="17">
        <v>0.17314920231960801</v>
      </c>
      <c r="E895" s="17">
        <v>0.20466274338013099</v>
      </c>
      <c r="F895" s="17"/>
      <c r="G895" s="17">
        <v>0.22919332354448199</v>
      </c>
      <c r="H895" s="17">
        <v>0.263122802628318</v>
      </c>
      <c r="I895" s="17">
        <v>0.18264190471662001</v>
      </c>
      <c r="J895" s="17">
        <v>0.22149591769379301</v>
      </c>
      <c r="K895" s="17">
        <v>0.17395564062570701</v>
      </c>
      <c r="L895" s="17">
        <v>9.7549608780871294E-2</v>
      </c>
      <c r="M895" s="17"/>
      <c r="N895" s="17">
        <v>0.17812200485242499</v>
      </c>
      <c r="O895" s="17">
        <v>0.154750461257529</v>
      </c>
      <c r="P895" s="17">
        <v>0.20974475709371301</v>
      </c>
      <c r="Q895" s="17">
        <v>0.22113836221076</v>
      </c>
      <c r="R895" s="17"/>
      <c r="S895" s="17">
        <v>0.235480474592277</v>
      </c>
      <c r="T895" s="17">
        <v>0.19746959026982899</v>
      </c>
      <c r="U895" s="17">
        <v>0.113235184063585</v>
      </c>
      <c r="V895" s="17">
        <v>0.18990809161446001</v>
      </c>
      <c r="W895" s="17">
        <v>0.226534688720161</v>
      </c>
      <c r="X895" s="17">
        <v>0.13683416068637599</v>
      </c>
      <c r="Y895" s="17">
        <v>0.12914569839276699</v>
      </c>
      <c r="Z895" s="17">
        <v>5.8278671922531097E-2</v>
      </c>
      <c r="AA895" s="17">
        <v>0.283183551036639</v>
      </c>
      <c r="AB895" s="17">
        <v>0.190511476690675</v>
      </c>
      <c r="AC895" s="17">
        <v>0.16014906173320501</v>
      </c>
      <c r="AD895" s="17">
        <v>0.25116482374197002</v>
      </c>
      <c r="AE895" s="17"/>
      <c r="AF895" s="17">
        <v>0.24427740178363599</v>
      </c>
      <c r="AG895" s="17">
        <v>0.195562340303052</v>
      </c>
      <c r="AH895" s="17">
        <v>0.13273200184954501</v>
      </c>
      <c r="AI895" s="17">
        <v>0.207924780264169</v>
      </c>
      <c r="AJ895" s="17">
        <v>0.18396820152524401</v>
      </c>
      <c r="AK895" s="17"/>
      <c r="AL895" s="17">
        <v>0.13313672241991001</v>
      </c>
      <c r="AM895" s="17">
        <v>0.17628648146498699</v>
      </c>
      <c r="AN895" s="17">
        <v>0.28392175133173098</v>
      </c>
      <c r="AO895" s="17">
        <v>0.370180928387704</v>
      </c>
      <c r="AP895" s="17"/>
      <c r="AQ895" s="17">
        <v>0.18439817815218701</v>
      </c>
      <c r="AR895" s="17">
        <v>0.19646366998627099</v>
      </c>
      <c r="AS895" s="17"/>
      <c r="AT895" s="17">
        <v>0.21896432847484401</v>
      </c>
      <c r="AU895" s="17">
        <v>8.03743590813423E-2</v>
      </c>
      <c r="AV895" s="17"/>
      <c r="AW895" s="17">
        <v>0.10611488574063301</v>
      </c>
      <c r="AX895" s="17">
        <v>0.14569340236751699</v>
      </c>
      <c r="AY895" s="17">
        <v>0.30945648757946598</v>
      </c>
      <c r="AZ895" s="17"/>
      <c r="BA895" s="17">
        <v>0.26849202002554901</v>
      </c>
      <c r="BB895" s="17">
        <v>0.15981382891250001</v>
      </c>
      <c r="BC895" s="17">
        <v>0.17611998271485499</v>
      </c>
      <c r="BD895" s="17">
        <v>0.14207052695338701</v>
      </c>
      <c r="BE895" s="17">
        <v>0.11938880389732</v>
      </c>
      <c r="BF895" s="17"/>
      <c r="BG895" s="17">
        <v>0.21095721945229301</v>
      </c>
      <c r="BH895" s="17">
        <v>0.17323776196834401</v>
      </c>
      <c r="BI895" s="17"/>
      <c r="BJ895" s="17">
        <v>0.20294291117329999</v>
      </c>
      <c r="BK895" s="17">
        <v>0.13480446390475501</v>
      </c>
      <c r="BL895" s="17"/>
      <c r="BM895" s="17">
        <v>0.25750730697021701</v>
      </c>
      <c r="BN895" s="17">
        <v>9.8895045117500399E-2</v>
      </c>
      <c r="BO895" s="17">
        <v>0.20247179259213999</v>
      </c>
      <c r="BP895" s="17">
        <v>0.208166323658771</v>
      </c>
      <c r="BQ895" s="17">
        <v>0.15740800686990999</v>
      </c>
      <c r="BR895" s="17"/>
      <c r="BS895" s="17">
        <v>0.18910574081775899</v>
      </c>
      <c r="BT895" s="17"/>
      <c r="BU895" s="17">
        <v>0.12655955875053501</v>
      </c>
      <c r="BV895" s="17">
        <v>0.213940106423023</v>
      </c>
      <c r="BW895" s="17">
        <v>0.17420155545954</v>
      </c>
      <c r="BX895" s="17">
        <v>0.17936621605106001</v>
      </c>
      <c r="BY895" s="17">
        <v>0.263949814076402</v>
      </c>
      <c r="BZ895" s="17"/>
      <c r="CA895" s="17">
        <v>0.20746035153895301</v>
      </c>
      <c r="CB895" s="17"/>
      <c r="CC895" s="17">
        <v>0.204901131255535</v>
      </c>
      <c r="CD895" s="17">
        <v>0.14704576145273199</v>
      </c>
      <c r="CE895" s="17"/>
      <c r="CF895" s="17">
        <v>0.17333681085406799</v>
      </c>
      <c r="CG895" s="17"/>
      <c r="CH895" s="17">
        <v>0.17400058403836499</v>
      </c>
      <c r="CI895" s="17">
        <v>0.21499391294555301</v>
      </c>
    </row>
    <row r="896" spans="2:87" x14ac:dyDescent="0.35">
      <c r="B896" t="s">
        <v>277</v>
      </c>
      <c r="C896" s="17">
        <v>0.39163360051486901</v>
      </c>
      <c r="D896" s="17">
        <v>0.37805210660615801</v>
      </c>
      <c r="E896" s="17">
        <v>0.40774491369752502</v>
      </c>
      <c r="F896" s="17"/>
      <c r="G896" s="17">
        <v>0.36573915683353703</v>
      </c>
      <c r="H896" s="17">
        <v>0.44541834368810801</v>
      </c>
      <c r="I896" s="17">
        <v>0.39583587589480601</v>
      </c>
      <c r="J896" s="17">
        <v>0.35168877862301801</v>
      </c>
      <c r="K896" s="17">
        <v>0.36420514690802902</v>
      </c>
      <c r="L896" s="17">
        <v>0.40736130182403502</v>
      </c>
      <c r="M896" s="17"/>
      <c r="N896" s="17">
        <v>0.40196019835402502</v>
      </c>
      <c r="O896" s="17">
        <v>0.396867712259655</v>
      </c>
      <c r="P896" s="17">
        <v>0.377562874572828</v>
      </c>
      <c r="Q896" s="17">
        <v>0.38126973080454601</v>
      </c>
      <c r="R896" s="17"/>
      <c r="S896" s="17">
        <v>0.39204720882707</v>
      </c>
      <c r="T896" s="17">
        <v>0.39300227145629102</v>
      </c>
      <c r="U896" s="17">
        <v>0.34730796608806203</v>
      </c>
      <c r="V896" s="17">
        <v>0.39539274652515799</v>
      </c>
      <c r="W896" s="17">
        <v>0.34548229963725802</v>
      </c>
      <c r="X896" s="17">
        <v>0.36807210522899497</v>
      </c>
      <c r="Y896" s="17">
        <v>0.49094532787593498</v>
      </c>
      <c r="Z896" s="17">
        <v>0.54887447858077199</v>
      </c>
      <c r="AA896" s="17">
        <v>0.41340688973589601</v>
      </c>
      <c r="AB896" s="17">
        <v>0.34833148716116802</v>
      </c>
      <c r="AC896" s="17">
        <v>0.336559834358994</v>
      </c>
      <c r="AD896" s="17">
        <v>0.32124721981517301</v>
      </c>
      <c r="AE896" s="17"/>
      <c r="AF896" s="17">
        <v>0.33570601264642003</v>
      </c>
      <c r="AG896" s="17">
        <v>0.41010837253302801</v>
      </c>
      <c r="AH896" s="17">
        <v>0.39598230181168598</v>
      </c>
      <c r="AI896" s="17">
        <v>0.36230823502724602</v>
      </c>
      <c r="AJ896" s="17">
        <v>0.40040463691322897</v>
      </c>
      <c r="AK896" s="17"/>
      <c r="AL896" s="17">
        <v>0.367008374862689</v>
      </c>
      <c r="AM896" s="17">
        <v>0.39869191718785202</v>
      </c>
      <c r="AN896" s="17">
        <v>0.44835116723414797</v>
      </c>
      <c r="AO896" s="17">
        <v>0.35656593802864001</v>
      </c>
      <c r="AP896" s="17"/>
      <c r="AQ896" s="17">
        <v>0.37935562169155401</v>
      </c>
      <c r="AR896" s="17">
        <v>0.41026669150632999</v>
      </c>
      <c r="AS896" s="17"/>
      <c r="AT896" s="17">
        <v>0.37634298424801499</v>
      </c>
      <c r="AU896" s="17">
        <v>0.40914162745569599</v>
      </c>
      <c r="AV896" s="17"/>
      <c r="AW896" s="17">
        <v>0.36440389195025402</v>
      </c>
      <c r="AX896" s="17">
        <v>0.39102515770128599</v>
      </c>
      <c r="AY896" s="17">
        <v>0.40892007484457499</v>
      </c>
      <c r="AZ896" s="17"/>
      <c r="BA896" s="17">
        <v>0.418914665491808</v>
      </c>
      <c r="BB896" s="17">
        <v>0.41790717673959499</v>
      </c>
      <c r="BC896" s="17">
        <v>0.35782475332958502</v>
      </c>
      <c r="BD896" s="17">
        <v>0.38012842321624002</v>
      </c>
      <c r="BE896" s="17">
        <v>0.339494386122278</v>
      </c>
      <c r="BF896" s="17"/>
      <c r="BG896" s="17">
        <v>0.34326350553421903</v>
      </c>
      <c r="BH896" s="17">
        <v>0.42708434721657801</v>
      </c>
      <c r="BI896" s="17"/>
      <c r="BJ896" s="17">
        <v>0.38931418503528398</v>
      </c>
      <c r="BK896" s="17">
        <v>0.40545362927817702</v>
      </c>
      <c r="BL896" s="17"/>
      <c r="BM896" s="17">
        <v>0.30757762102284503</v>
      </c>
      <c r="BN896" s="17">
        <v>0.39039381906868098</v>
      </c>
      <c r="BO896" s="17">
        <v>0.45733838847916197</v>
      </c>
      <c r="BP896" s="17">
        <v>0.43245567621536302</v>
      </c>
      <c r="BQ896" s="17">
        <v>0.34667310852184102</v>
      </c>
      <c r="BR896" s="17"/>
      <c r="BS896" s="17">
        <v>0.39007832154682498</v>
      </c>
      <c r="BT896" s="17"/>
      <c r="BU896" s="17">
        <v>0.414209365213002</v>
      </c>
      <c r="BV896" s="17">
        <v>0.464821008029625</v>
      </c>
      <c r="BW896" s="17">
        <v>0.46773251696441098</v>
      </c>
      <c r="BX896" s="17">
        <v>0.36222902440775601</v>
      </c>
      <c r="BY896" s="17">
        <v>0.21001317335661501</v>
      </c>
      <c r="BZ896" s="17"/>
      <c r="CA896" s="17">
        <v>0.42574540082079898</v>
      </c>
      <c r="CB896" s="17"/>
      <c r="CC896" s="17">
        <v>0.411791303269266</v>
      </c>
      <c r="CD896" s="17">
        <v>0.31128496378700099</v>
      </c>
      <c r="CE896" s="17"/>
      <c r="CF896" s="17">
        <v>0.37107421700705401</v>
      </c>
      <c r="CG896" s="17"/>
      <c r="CH896" s="17">
        <v>0.36183457982362699</v>
      </c>
      <c r="CI896" s="17">
        <v>0.44677927382865301</v>
      </c>
    </row>
    <row r="897" spans="2:87" x14ac:dyDescent="0.35">
      <c r="B897" t="s">
        <v>278</v>
      </c>
      <c r="C897" s="17">
        <v>0.25095136495883302</v>
      </c>
      <c r="D897" s="17">
        <v>0.28104840790582297</v>
      </c>
      <c r="E897" s="17">
        <v>0.22172533903195699</v>
      </c>
      <c r="F897" s="17"/>
      <c r="G897" s="17">
        <v>0.21688375554261699</v>
      </c>
      <c r="H897" s="17">
        <v>0.16840876246979</v>
      </c>
      <c r="I897" s="17">
        <v>0.27193987416597698</v>
      </c>
      <c r="J897" s="17">
        <v>0.290444466781067</v>
      </c>
      <c r="K897" s="17">
        <v>0.25467121922928798</v>
      </c>
      <c r="L897" s="17">
        <v>0.288425234160892</v>
      </c>
      <c r="M897" s="17"/>
      <c r="N897" s="17">
        <v>0.27497740838986801</v>
      </c>
      <c r="O897" s="17">
        <v>0.27421923309982899</v>
      </c>
      <c r="P897" s="17">
        <v>0.25554470563648701</v>
      </c>
      <c r="Q897" s="17">
        <v>0.19942313256549499</v>
      </c>
      <c r="R897" s="17"/>
      <c r="S897" s="17">
        <v>0.240741915668965</v>
      </c>
      <c r="T897" s="17">
        <v>0.21684681401767</v>
      </c>
      <c r="U897" s="17">
        <v>0.28262825121350799</v>
      </c>
      <c r="V897" s="17">
        <v>0.21398598464826399</v>
      </c>
      <c r="W897" s="17">
        <v>0.260372587583935</v>
      </c>
      <c r="X897" s="17">
        <v>0.294049488268815</v>
      </c>
      <c r="Y897" s="17">
        <v>0.23069312865226799</v>
      </c>
      <c r="Z897" s="17">
        <v>0.16517500116922801</v>
      </c>
      <c r="AA897" s="17">
        <v>0.22691098510284499</v>
      </c>
      <c r="AB897" s="17">
        <v>0.35283039703789398</v>
      </c>
      <c r="AC897" s="17">
        <v>0.27890013164279298</v>
      </c>
      <c r="AD897" s="17">
        <v>0.21492285178128101</v>
      </c>
      <c r="AE897" s="17"/>
      <c r="AF897" s="17">
        <v>0.19636896495900599</v>
      </c>
      <c r="AG897" s="17">
        <v>0.24989676873855199</v>
      </c>
      <c r="AH897" s="17">
        <v>0.28029704583964699</v>
      </c>
      <c r="AI897" s="17">
        <v>0.30185401478573298</v>
      </c>
      <c r="AJ897" s="17">
        <v>0.27239096237307697</v>
      </c>
      <c r="AK897" s="17"/>
      <c r="AL897" s="17">
        <v>0.28996996444273998</v>
      </c>
      <c r="AM897" s="17">
        <v>0.24661470452447901</v>
      </c>
      <c r="AN897" s="17">
        <v>0.170029369108254</v>
      </c>
      <c r="AO897" s="17">
        <v>0.242837006385382</v>
      </c>
      <c r="AP897" s="17"/>
      <c r="AQ897" s="17">
        <v>0.25384648572255603</v>
      </c>
      <c r="AR897" s="17">
        <v>0.246557722536249</v>
      </c>
      <c r="AS897" s="17"/>
      <c r="AT897" s="17">
        <v>0.24532908517468299</v>
      </c>
      <c r="AU897" s="17">
        <v>0.309377416745025</v>
      </c>
      <c r="AV897" s="17"/>
      <c r="AW897" s="17">
        <v>0.33002545733981198</v>
      </c>
      <c r="AX897" s="17">
        <v>0.28302987367429899</v>
      </c>
      <c r="AY897" s="17">
        <v>0.163392914656698</v>
      </c>
      <c r="AZ897" s="17"/>
      <c r="BA897" s="17">
        <v>0.190037728533518</v>
      </c>
      <c r="BB897" s="17">
        <v>0.26880378066585098</v>
      </c>
      <c r="BC897" s="17">
        <v>0.26257568676981102</v>
      </c>
      <c r="BD897" s="17">
        <v>0.27788005246439701</v>
      </c>
      <c r="BE897" s="17">
        <v>0.34092264155965102</v>
      </c>
      <c r="BF897" s="17"/>
      <c r="BG897" s="17">
        <v>0.24510158081303299</v>
      </c>
      <c r="BH897" s="17">
        <v>0.255238708535384</v>
      </c>
      <c r="BI897" s="17"/>
      <c r="BJ897" s="17">
        <v>0.246956547293427</v>
      </c>
      <c r="BK897" s="17">
        <v>0.26340990116360702</v>
      </c>
      <c r="BL897" s="17"/>
      <c r="BM897" s="17">
        <v>0.22165779048921</v>
      </c>
      <c r="BN897" s="17">
        <v>0.28449279494620899</v>
      </c>
      <c r="BO897" s="17">
        <v>0.238267499369442</v>
      </c>
      <c r="BP897" s="17">
        <v>0.18541363370872299</v>
      </c>
      <c r="BQ897" s="17">
        <v>0.30511120226879501</v>
      </c>
      <c r="BR897" s="17"/>
      <c r="BS897" s="17">
        <v>0.26492192949094101</v>
      </c>
      <c r="BT897" s="17"/>
      <c r="BU897" s="17">
        <v>0.27568919744016401</v>
      </c>
      <c r="BV897" s="17">
        <v>0.228005397013472</v>
      </c>
      <c r="BW897" s="17">
        <v>0.20827682296283501</v>
      </c>
      <c r="BX897" s="17">
        <v>0.29385906005414197</v>
      </c>
      <c r="BY897" s="17">
        <v>0.15794418114794101</v>
      </c>
      <c r="BZ897" s="17"/>
      <c r="CA897" s="17">
        <v>0.251613976260539</v>
      </c>
      <c r="CB897" s="17"/>
      <c r="CC897" s="17">
        <v>0.24885728763270001</v>
      </c>
      <c r="CD897" s="17">
        <v>0.28364834818130102</v>
      </c>
      <c r="CE897" s="17"/>
      <c r="CF897" s="17">
        <v>0.29705908172640899</v>
      </c>
      <c r="CG897" s="17"/>
      <c r="CH897" s="17">
        <v>0.29642273533480301</v>
      </c>
      <c r="CI897" s="17">
        <v>0.19532700044953399</v>
      </c>
    </row>
    <row r="898" spans="2:87" x14ac:dyDescent="0.35">
      <c r="B898" t="s">
        <v>279</v>
      </c>
      <c r="C898" s="17">
        <v>9.4091576748013606E-2</v>
      </c>
      <c r="D898" s="17">
        <v>0.109208170452603</v>
      </c>
      <c r="E898" s="17">
        <v>7.9227484471878801E-2</v>
      </c>
      <c r="F898" s="17"/>
      <c r="G898" s="17">
        <v>0.12722434904129701</v>
      </c>
      <c r="H898" s="17">
        <v>7.3498480476825903E-2</v>
      </c>
      <c r="I898" s="17">
        <v>6.5887889583911993E-2</v>
      </c>
      <c r="J898" s="17">
        <v>8.0656175563047203E-2</v>
      </c>
      <c r="K898" s="17">
        <v>0.122632801820082</v>
      </c>
      <c r="L898" s="17">
        <v>0.105190000683267</v>
      </c>
      <c r="M898" s="17"/>
      <c r="N898" s="17">
        <v>8.5351805400475003E-2</v>
      </c>
      <c r="O898" s="17">
        <v>0.117656435729612</v>
      </c>
      <c r="P898" s="17">
        <v>9.2281678714912899E-2</v>
      </c>
      <c r="Q898" s="17">
        <v>8.2965376276033495E-2</v>
      </c>
      <c r="R898" s="17"/>
      <c r="S898" s="17">
        <v>9.5304255394328102E-2</v>
      </c>
      <c r="T898" s="17">
        <v>9.1866118619420803E-2</v>
      </c>
      <c r="U898" s="17">
        <v>0.121881162114475</v>
      </c>
      <c r="V898" s="17">
        <v>0.10902800997608</v>
      </c>
      <c r="W898" s="17">
        <v>8.1940765968587903E-2</v>
      </c>
      <c r="X898" s="17">
        <v>0.14314684921636001</v>
      </c>
      <c r="Y898" s="17">
        <v>6.7474728517109603E-2</v>
      </c>
      <c r="Z898" s="17">
        <v>0.161745461620351</v>
      </c>
      <c r="AA898" s="17">
        <v>4.86959107372468E-2</v>
      </c>
      <c r="AB898" s="17">
        <v>5.9881380351613001E-2</v>
      </c>
      <c r="AC898" s="17">
        <v>0.12475631146954901</v>
      </c>
      <c r="AD898" s="17">
        <v>6.5169540497187303E-2</v>
      </c>
      <c r="AE898" s="17"/>
      <c r="AF898" s="17">
        <v>9.63902052650739E-2</v>
      </c>
      <c r="AG898" s="17">
        <v>8.1519216589365798E-2</v>
      </c>
      <c r="AH898" s="17">
        <v>0.130780296949809</v>
      </c>
      <c r="AI898" s="17">
        <v>7.6380079347770205E-2</v>
      </c>
      <c r="AJ898" s="17">
        <v>0.108281223456397</v>
      </c>
      <c r="AK898" s="17"/>
      <c r="AL898" s="17">
        <v>0.117935753674505</v>
      </c>
      <c r="AM898" s="17">
        <v>0.10220400326914</v>
      </c>
      <c r="AN898" s="17">
        <v>4.1985999090089703E-2</v>
      </c>
      <c r="AO898" s="17">
        <v>3.0416127198273801E-2</v>
      </c>
      <c r="AP898" s="17"/>
      <c r="AQ898" s="17">
        <v>9.9551168632236606E-2</v>
      </c>
      <c r="AR898" s="17">
        <v>8.5806086618172794E-2</v>
      </c>
      <c r="AS898" s="17"/>
      <c r="AT898" s="17">
        <v>9.9848575761602998E-2</v>
      </c>
      <c r="AU898" s="17">
        <v>9.3361683160022899E-2</v>
      </c>
      <c r="AV898" s="17"/>
      <c r="AW898" s="17">
        <v>0.118222581824031</v>
      </c>
      <c r="AX898" s="17">
        <v>0.11109386169134</v>
      </c>
      <c r="AY898" s="17">
        <v>6.0301521504787702E-2</v>
      </c>
      <c r="AZ898" s="17"/>
      <c r="BA898" s="17">
        <v>7.5045859744447205E-2</v>
      </c>
      <c r="BB898" s="17">
        <v>7.3316817925671393E-2</v>
      </c>
      <c r="BC898" s="17">
        <v>0.125016712097862</v>
      </c>
      <c r="BD898" s="17">
        <v>8.9986559371442496E-2</v>
      </c>
      <c r="BE898" s="17">
        <v>0.122730516947246</v>
      </c>
      <c r="BF898" s="17"/>
      <c r="BG898" s="17">
        <v>0.11438307397339401</v>
      </c>
      <c r="BH898" s="17">
        <v>7.9219810864089593E-2</v>
      </c>
      <c r="BI898" s="17"/>
      <c r="BJ898" s="17">
        <v>9.4306743854095695E-2</v>
      </c>
      <c r="BK898" s="17">
        <v>9.54964519647514E-2</v>
      </c>
      <c r="BL898" s="17"/>
      <c r="BM898" s="17">
        <v>8.7221542378396397E-2</v>
      </c>
      <c r="BN898" s="17">
        <v>0.142499769770636</v>
      </c>
      <c r="BO898" s="17">
        <v>6.6089738161536002E-2</v>
      </c>
      <c r="BP898" s="17">
        <v>6.4330810668055599E-2</v>
      </c>
      <c r="BQ898" s="17">
        <v>0.146343282659852</v>
      </c>
      <c r="BR898" s="17"/>
      <c r="BS898" s="17">
        <v>0.12718531973785299</v>
      </c>
      <c r="BT898" s="17"/>
      <c r="BU898" s="17">
        <v>0.119417817590522</v>
      </c>
      <c r="BV898" s="17">
        <v>6.3006140015228501E-2</v>
      </c>
      <c r="BW898" s="17">
        <v>8.4508630310015598E-2</v>
      </c>
      <c r="BX898" s="17">
        <v>0.124689043927853</v>
      </c>
      <c r="BY898" s="17">
        <v>0.16907994413875099</v>
      </c>
      <c r="BZ898" s="17"/>
      <c r="CA898" s="17">
        <v>7.81480708743581E-2</v>
      </c>
      <c r="CB898" s="17"/>
      <c r="CC898" s="17">
        <v>7.3050197684543794E-2</v>
      </c>
      <c r="CD898" s="17">
        <v>0.185570548597531</v>
      </c>
      <c r="CE898" s="17"/>
      <c r="CF898" s="17">
        <v>9.1496712562713703E-2</v>
      </c>
      <c r="CG898" s="17"/>
      <c r="CH898" s="17">
        <v>9.6897772611848995E-2</v>
      </c>
      <c r="CI898" s="17">
        <v>0.118911189297447</v>
      </c>
    </row>
    <row r="899" spans="2:87" x14ac:dyDescent="0.35">
      <c r="B899" t="s">
        <v>161</v>
      </c>
      <c r="C899" s="17">
        <v>7.4132826497834606E-2</v>
      </c>
      <c r="D899" s="17">
        <v>5.8542112715808302E-2</v>
      </c>
      <c r="E899" s="17">
        <v>8.6639519418508004E-2</v>
      </c>
      <c r="F899" s="17"/>
      <c r="G899" s="17">
        <v>6.0959415038067503E-2</v>
      </c>
      <c r="H899" s="17">
        <v>4.9551610736957998E-2</v>
      </c>
      <c r="I899" s="17">
        <v>8.3694455638685494E-2</v>
      </c>
      <c r="J899" s="17">
        <v>5.5714661339075398E-2</v>
      </c>
      <c r="K899" s="17">
        <v>8.4535191416893807E-2</v>
      </c>
      <c r="L899" s="17">
        <v>0.10147385455093499</v>
      </c>
      <c r="M899" s="17"/>
      <c r="N899" s="17">
        <v>5.9588583003207601E-2</v>
      </c>
      <c r="O899" s="17">
        <v>5.6506157653375098E-2</v>
      </c>
      <c r="P899" s="17">
        <v>6.4865983982058506E-2</v>
      </c>
      <c r="Q899" s="17">
        <v>0.11520339814316601</v>
      </c>
      <c r="R899" s="17"/>
      <c r="S899" s="17">
        <v>3.6426145517360502E-2</v>
      </c>
      <c r="T899" s="17">
        <v>0.100815205636788</v>
      </c>
      <c r="U899" s="17">
        <v>0.13494743652037</v>
      </c>
      <c r="V899" s="17">
        <v>9.1685167236037604E-2</v>
      </c>
      <c r="W899" s="17">
        <v>8.5669658090058304E-2</v>
      </c>
      <c r="X899" s="17">
        <v>5.7897396599453699E-2</v>
      </c>
      <c r="Y899" s="17">
        <v>8.1741116561921096E-2</v>
      </c>
      <c r="Z899" s="17">
        <v>6.5926386707118104E-2</v>
      </c>
      <c r="AA899" s="17">
        <v>2.7802663387372702E-2</v>
      </c>
      <c r="AB899" s="17">
        <v>4.8445258758649301E-2</v>
      </c>
      <c r="AC899" s="17">
        <v>9.9634660795458199E-2</v>
      </c>
      <c r="AD899" s="17">
        <v>0.147495564164389</v>
      </c>
      <c r="AE899" s="17"/>
      <c r="AF899" s="17">
        <v>0.12725741534586399</v>
      </c>
      <c r="AG899" s="17">
        <v>6.29133018360023E-2</v>
      </c>
      <c r="AH899" s="17">
        <v>6.0208353549313399E-2</v>
      </c>
      <c r="AI899" s="17">
        <v>5.1532890575082001E-2</v>
      </c>
      <c r="AJ899" s="17">
        <v>3.4954975732052397E-2</v>
      </c>
      <c r="AK899" s="17"/>
      <c r="AL899" s="17">
        <v>9.1949184600155207E-2</v>
      </c>
      <c r="AM899" s="17">
        <v>7.6202893553542303E-2</v>
      </c>
      <c r="AN899" s="17">
        <v>5.5711713235777803E-2</v>
      </c>
      <c r="AO899" s="17">
        <v>0</v>
      </c>
      <c r="AP899" s="17"/>
      <c r="AQ899" s="17">
        <v>8.2848545801466403E-2</v>
      </c>
      <c r="AR899" s="17">
        <v>6.0905829352977101E-2</v>
      </c>
      <c r="AS899" s="17"/>
      <c r="AT899" s="17">
        <v>5.9515026340856002E-2</v>
      </c>
      <c r="AU899" s="17">
        <v>0.107744913557914</v>
      </c>
      <c r="AV899" s="17"/>
      <c r="AW899" s="17">
        <v>8.12331831452692E-2</v>
      </c>
      <c r="AX899" s="17">
        <v>6.9157704565557906E-2</v>
      </c>
      <c r="AY899" s="17">
        <v>5.7929001414473498E-2</v>
      </c>
      <c r="AZ899" s="17"/>
      <c r="BA899" s="17">
        <v>4.7509726204677402E-2</v>
      </c>
      <c r="BB899" s="17">
        <v>8.0158395756382797E-2</v>
      </c>
      <c r="BC899" s="17">
        <v>7.8462865087886996E-2</v>
      </c>
      <c r="BD899" s="17">
        <v>0.10993443799453299</v>
      </c>
      <c r="BE899" s="17">
        <v>7.7463651473506104E-2</v>
      </c>
      <c r="BF899" s="17"/>
      <c r="BG899" s="17">
        <v>8.62946202270614E-2</v>
      </c>
      <c r="BH899" s="17">
        <v>6.5219371415603897E-2</v>
      </c>
      <c r="BI899" s="17"/>
      <c r="BJ899" s="17">
        <v>6.6479612643893696E-2</v>
      </c>
      <c r="BK899" s="17">
        <v>0.100835553688709</v>
      </c>
      <c r="BL899" s="17"/>
      <c r="BM899" s="17">
        <v>0.126035739139332</v>
      </c>
      <c r="BN899" s="17">
        <v>8.3718571096973601E-2</v>
      </c>
      <c r="BO899" s="17">
        <v>3.5832581397719797E-2</v>
      </c>
      <c r="BP899" s="17">
        <v>0.10963355574908799</v>
      </c>
      <c r="BQ899" s="17">
        <v>4.4464399679603098E-2</v>
      </c>
      <c r="BR899" s="17"/>
      <c r="BS899" s="17">
        <v>2.8708688406622399E-2</v>
      </c>
      <c r="BT899" s="17"/>
      <c r="BU899" s="17">
        <v>6.4124061005776806E-2</v>
      </c>
      <c r="BV899" s="17">
        <v>3.0227348518652199E-2</v>
      </c>
      <c r="BW899" s="17">
        <v>6.5280474303197902E-2</v>
      </c>
      <c r="BX899" s="17">
        <v>3.9856655559190102E-2</v>
      </c>
      <c r="BY899" s="17">
        <v>0.19901288728029101</v>
      </c>
      <c r="BZ899" s="17"/>
      <c r="CA899" s="17">
        <v>3.7032200505350998E-2</v>
      </c>
      <c r="CB899" s="17"/>
      <c r="CC899" s="17">
        <v>6.1400080157954798E-2</v>
      </c>
      <c r="CD899" s="17">
        <v>7.2450377981434597E-2</v>
      </c>
      <c r="CE899" s="17"/>
      <c r="CF899" s="17">
        <v>6.7033177849755293E-2</v>
      </c>
      <c r="CG899" s="17"/>
      <c r="CH899" s="17">
        <v>7.0844328191355499E-2</v>
      </c>
      <c r="CI899" s="17">
        <v>2.3988623478812799E-2</v>
      </c>
    </row>
    <row r="900" spans="2:87" x14ac:dyDescent="0.35">
      <c r="B900" t="s">
        <v>280</v>
      </c>
      <c r="C900" s="17">
        <v>0.58082423179531895</v>
      </c>
      <c r="D900" s="17">
        <v>0.55120130892576602</v>
      </c>
      <c r="E900" s="17">
        <v>0.61240765707765599</v>
      </c>
      <c r="F900" s="17"/>
      <c r="G900" s="17">
        <v>0.59493248037801905</v>
      </c>
      <c r="H900" s="17">
        <v>0.70854114631642595</v>
      </c>
      <c r="I900" s="17">
        <v>0.57847778061142596</v>
      </c>
      <c r="J900" s="17">
        <v>0.57318469631681002</v>
      </c>
      <c r="K900" s="17">
        <v>0.53816078753373597</v>
      </c>
      <c r="L900" s="17">
        <v>0.504910910604906</v>
      </c>
      <c r="M900" s="17"/>
      <c r="N900" s="17">
        <v>0.58008220320644999</v>
      </c>
      <c r="O900" s="17">
        <v>0.55161817351718401</v>
      </c>
      <c r="P900" s="17">
        <v>0.58730763166654099</v>
      </c>
      <c r="Q900" s="17">
        <v>0.60240809301530596</v>
      </c>
      <c r="R900" s="17"/>
      <c r="S900" s="17">
        <v>0.62752768341934595</v>
      </c>
      <c r="T900" s="17">
        <v>0.59047186172612098</v>
      </c>
      <c r="U900" s="17">
        <v>0.46054315015164798</v>
      </c>
      <c r="V900" s="17">
        <v>0.58530083813961797</v>
      </c>
      <c r="W900" s="17">
        <v>0.57201698835741899</v>
      </c>
      <c r="X900" s="17">
        <v>0.50490626591537202</v>
      </c>
      <c r="Y900" s="17">
        <v>0.62009102626870205</v>
      </c>
      <c r="Z900" s="17">
        <v>0.60715315050330299</v>
      </c>
      <c r="AA900" s="17">
        <v>0.69659044077253496</v>
      </c>
      <c r="AB900" s="17">
        <v>0.53884296385184305</v>
      </c>
      <c r="AC900" s="17">
        <v>0.49670889609219898</v>
      </c>
      <c r="AD900" s="17">
        <v>0.57241204355714304</v>
      </c>
      <c r="AE900" s="17"/>
      <c r="AF900" s="17">
        <v>0.57998341443005597</v>
      </c>
      <c r="AG900" s="17">
        <v>0.60567071283607998</v>
      </c>
      <c r="AH900" s="17">
        <v>0.52871430366123096</v>
      </c>
      <c r="AI900" s="17">
        <v>0.57023301529141501</v>
      </c>
      <c r="AJ900" s="17">
        <v>0.58437283843847398</v>
      </c>
      <c r="AK900" s="17"/>
      <c r="AL900" s="17">
        <v>0.50014509728260004</v>
      </c>
      <c r="AM900" s="17">
        <v>0.57497839865283795</v>
      </c>
      <c r="AN900" s="17">
        <v>0.73227291856587895</v>
      </c>
      <c r="AO900" s="17">
        <v>0.72674686641634401</v>
      </c>
      <c r="AP900" s="17"/>
      <c r="AQ900" s="17">
        <v>0.56375379984374097</v>
      </c>
      <c r="AR900" s="17">
        <v>0.60673036149260096</v>
      </c>
      <c r="AS900" s="17"/>
      <c r="AT900" s="17">
        <v>0.59530731272285797</v>
      </c>
      <c r="AU900" s="17">
        <v>0.48951598653703798</v>
      </c>
      <c r="AV900" s="17"/>
      <c r="AW900" s="17">
        <v>0.47051877769088701</v>
      </c>
      <c r="AX900" s="17">
        <v>0.53671856006880303</v>
      </c>
      <c r="AY900" s="17">
        <v>0.71837656242404102</v>
      </c>
      <c r="AZ900" s="17"/>
      <c r="BA900" s="17">
        <v>0.68740668551735695</v>
      </c>
      <c r="BB900" s="17">
        <v>0.57772100565209505</v>
      </c>
      <c r="BC900" s="17">
        <v>0.53394473604444004</v>
      </c>
      <c r="BD900" s="17">
        <v>0.52219895016962703</v>
      </c>
      <c r="BE900" s="17">
        <v>0.45888319001959799</v>
      </c>
      <c r="BF900" s="17"/>
      <c r="BG900" s="17">
        <v>0.55422072498651198</v>
      </c>
      <c r="BH900" s="17">
        <v>0.60032210918492201</v>
      </c>
      <c r="BI900" s="17"/>
      <c r="BJ900" s="17">
        <v>0.59225709620858302</v>
      </c>
      <c r="BK900" s="17">
        <v>0.54025809318293205</v>
      </c>
      <c r="BL900" s="17"/>
      <c r="BM900" s="17">
        <v>0.56508492799306198</v>
      </c>
      <c r="BN900" s="17">
        <v>0.48928886418618101</v>
      </c>
      <c r="BO900" s="17">
        <v>0.65981018107130196</v>
      </c>
      <c r="BP900" s="17">
        <v>0.64062199987413404</v>
      </c>
      <c r="BQ900" s="17">
        <v>0.50408111539175104</v>
      </c>
      <c r="BR900" s="17"/>
      <c r="BS900" s="17">
        <v>0.57918406236458397</v>
      </c>
      <c r="BT900" s="17"/>
      <c r="BU900" s="17">
        <v>0.54076892396353704</v>
      </c>
      <c r="BV900" s="17">
        <v>0.67876111445264797</v>
      </c>
      <c r="BW900" s="17">
        <v>0.64193407242395095</v>
      </c>
      <c r="BX900" s="17">
        <v>0.54159524045881502</v>
      </c>
      <c r="BY900" s="17">
        <v>0.47396298743301701</v>
      </c>
      <c r="BZ900" s="17"/>
      <c r="CA900" s="17">
        <v>0.63320575235975196</v>
      </c>
      <c r="CB900" s="17"/>
      <c r="CC900" s="17">
        <v>0.61669243452480105</v>
      </c>
      <c r="CD900" s="17">
        <v>0.458330725239734</v>
      </c>
      <c r="CE900" s="17"/>
      <c r="CF900" s="17">
        <v>0.54441102786112205</v>
      </c>
      <c r="CG900" s="17"/>
      <c r="CH900" s="17">
        <v>0.53583516386199204</v>
      </c>
      <c r="CI900" s="17">
        <v>0.66177318677420605</v>
      </c>
    </row>
    <row r="901" spans="2:87" x14ac:dyDescent="0.35"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  <c r="AU901" s="17"/>
      <c r="AV901" s="17"/>
      <c r="AW901" s="17"/>
      <c r="AX901" s="17"/>
      <c r="AY901" s="17"/>
      <c r="AZ901" s="17"/>
      <c r="BA901" s="17"/>
      <c r="BB901" s="17"/>
      <c r="BC901" s="17"/>
      <c r="BD901" s="17"/>
      <c r="BE901" s="17"/>
      <c r="BF901" s="17"/>
      <c r="BG901" s="17"/>
      <c r="BH901" s="17"/>
      <c r="BI901" s="17"/>
      <c r="BJ901" s="17"/>
      <c r="BK901" s="17"/>
      <c r="BL901" s="17"/>
      <c r="BM901" s="17"/>
      <c r="BN901" s="17"/>
      <c r="BO901" s="17"/>
      <c r="BP901" s="17"/>
      <c r="BQ901" s="17"/>
      <c r="BR901" s="17"/>
      <c r="BS901" s="17"/>
      <c r="BT901" s="17"/>
      <c r="BU901" s="17"/>
      <c r="BV901" s="17"/>
      <c r="BW901" s="17"/>
      <c r="BX901" s="17"/>
      <c r="BY901" s="17"/>
      <c r="BZ901" s="17"/>
      <c r="CA901" s="17"/>
      <c r="CB901" s="17"/>
      <c r="CC901" s="17"/>
      <c r="CD901" s="17"/>
      <c r="CE901" s="17"/>
      <c r="CF901" s="17"/>
      <c r="CG901" s="17"/>
      <c r="CH901" s="17"/>
      <c r="CI901" s="17"/>
    </row>
    <row r="902" spans="2:87" x14ac:dyDescent="0.35">
      <c r="B902" s="6" t="s">
        <v>295</v>
      </c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  <c r="AU902" s="17"/>
      <c r="AV902" s="17"/>
      <c r="AW902" s="17"/>
      <c r="AX902" s="17"/>
      <c r="AY902" s="17"/>
      <c r="AZ902" s="17"/>
      <c r="BA902" s="17"/>
      <c r="BB902" s="17"/>
      <c r="BC902" s="17"/>
      <c r="BD902" s="17"/>
      <c r="BE902" s="17"/>
      <c r="BF902" s="17"/>
      <c r="BG902" s="17"/>
      <c r="BH902" s="17"/>
      <c r="BI902" s="17"/>
      <c r="BJ902" s="17"/>
      <c r="BK902" s="17"/>
      <c r="BL902" s="17"/>
      <c r="BM902" s="17"/>
      <c r="BN902" s="17"/>
      <c r="BO902" s="17"/>
      <c r="BP902" s="17"/>
      <c r="BQ902" s="17"/>
      <c r="BR902" s="17"/>
      <c r="BS902" s="17"/>
      <c r="BT902" s="17"/>
      <c r="BU902" s="17"/>
      <c r="BV902" s="17"/>
      <c r="BW902" s="17"/>
      <c r="BX902" s="17"/>
      <c r="BY902" s="17"/>
      <c r="BZ902" s="17"/>
      <c r="CA902" s="17"/>
      <c r="CB902" s="17"/>
      <c r="CC902" s="17"/>
      <c r="CD902" s="17"/>
      <c r="CE902" s="17"/>
      <c r="CF902" s="17"/>
      <c r="CG902" s="17"/>
      <c r="CH902" s="17"/>
      <c r="CI902" s="17"/>
    </row>
    <row r="903" spans="2:87" x14ac:dyDescent="0.35">
      <c r="B903" s="24" t="s">
        <v>163</v>
      </c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17"/>
      <c r="AT903" s="17"/>
      <c r="AU903" s="17"/>
      <c r="AV903" s="17"/>
      <c r="AW903" s="17"/>
      <c r="AX903" s="17"/>
      <c r="AY903" s="17"/>
      <c r="AZ903" s="17"/>
      <c r="BA903" s="17"/>
      <c r="BB903" s="17"/>
      <c r="BC903" s="17"/>
      <c r="BD903" s="17"/>
      <c r="BE903" s="17"/>
      <c r="BF903" s="17"/>
      <c r="BG903" s="17"/>
      <c r="BH903" s="17"/>
      <c r="BI903" s="17"/>
      <c r="BJ903" s="17"/>
      <c r="BK903" s="17"/>
      <c r="BL903" s="17"/>
      <c r="BM903" s="17"/>
      <c r="BN903" s="17"/>
      <c r="BO903" s="17"/>
      <c r="BP903" s="17"/>
      <c r="BQ903" s="17"/>
      <c r="BR903" s="17"/>
      <c r="BS903" s="17"/>
      <c r="BT903" s="17"/>
      <c r="BU903" s="17"/>
      <c r="BV903" s="17"/>
      <c r="BW903" s="17"/>
      <c r="BX903" s="17"/>
      <c r="BY903" s="17"/>
      <c r="BZ903" s="17"/>
      <c r="CA903" s="17"/>
      <c r="CB903" s="17"/>
      <c r="CC903" s="17"/>
      <c r="CD903" s="17"/>
      <c r="CE903" s="17"/>
      <c r="CF903" s="17"/>
      <c r="CG903" s="17"/>
      <c r="CH903" s="17"/>
      <c r="CI903" s="17"/>
    </row>
    <row r="904" spans="2:87" x14ac:dyDescent="0.35">
      <c r="B904" t="s">
        <v>276</v>
      </c>
      <c r="C904" s="17">
        <v>0.237367887238462</v>
      </c>
      <c r="D904" s="17">
        <v>0.24140016711533299</v>
      </c>
      <c r="E904" s="17">
        <v>0.23463184655036301</v>
      </c>
      <c r="F904" s="17"/>
      <c r="G904" s="17">
        <v>0.221240881034626</v>
      </c>
      <c r="H904" s="17">
        <v>0.25424762900399001</v>
      </c>
      <c r="I904" s="17">
        <v>0.25190633232959497</v>
      </c>
      <c r="J904" s="17">
        <v>0.190583468986432</v>
      </c>
      <c r="K904" s="17">
        <v>0.24026955273450701</v>
      </c>
      <c r="L904" s="17">
        <v>0.25557637391819599</v>
      </c>
      <c r="M904" s="17"/>
      <c r="N904" s="17">
        <v>0.29181890187282999</v>
      </c>
      <c r="O904" s="17">
        <v>0.21695334297976099</v>
      </c>
      <c r="P904" s="17">
        <v>0.24149586951431801</v>
      </c>
      <c r="Q904" s="17">
        <v>0.19717502267522699</v>
      </c>
      <c r="R904" s="17"/>
      <c r="S904" s="17">
        <v>0.26252760048277202</v>
      </c>
      <c r="T904" s="17">
        <v>0.166719834372242</v>
      </c>
      <c r="U904" s="17">
        <v>0.17396798911832601</v>
      </c>
      <c r="V904" s="17">
        <v>0.23053317121019801</v>
      </c>
      <c r="W904" s="17">
        <v>0.26615520434425599</v>
      </c>
      <c r="X904" s="17">
        <v>0.30514015432268299</v>
      </c>
      <c r="Y904" s="17">
        <v>0.25788202504235702</v>
      </c>
      <c r="Z904" s="17">
        <v>0.35723680282642101</v>
      </c>
      <c r="AA904" s="17">
        <v>0.28400696339947901</v>
      </c>
      <c r="AB904" s="17">
        <v>0.184033666800927</v>
      </c>
      <c r="AC904" s="17">
        <v>0.20570719744277</v>
      </c>
      <c r="AD904" s="17">
        <v>0.15616084739274599</v>
      </c>
      <c r="AE904" s="17"/>
      <c r="AF904" s="17">
        <v>0.21201185751117699</v>
      </c>
      <c r="AG904" s="17">
        <v>0.23015790258247701</v>
      </c>
      <c r="AH904" s="17">
        <v>0.21225345881090699</v>
      </c>
      <c r="AI904" s="17">
        <v>0.230501901437597</v>
      </c>
      <c r="AJ904" s="17">
        <v>0.32439313319089902</v>
      </c>
      <c r="AK904" s="17"/>
      <c r="AL904" s="17">
        <v>0.231509341178818</v>
      </c>
      <c r="AM904" s="17">
        <v>0.23791005822268499</v>
      </c>
      <c r="AN904" s="17">
        <v>0.23084967976287199</v>
      </c>
      <c r="AO904" s="17">
        <v>0.28545151608649399</v>
      </c>
      <c r="AP904" s="17"/>
      <c r="AQ904" s="17">
        <v>0.24328825613664501</v>
      </c>
      <c r="AR904" s="17">
        <v>0.22838312077401801</v>
      </c>
      <c r="AS904" s="17"/>
      <c r="AT904" s="17">
        <v>0.244812643834804</v>
      </c>
      <c r="AU904" s="17">
        <v>0.24951197021448299</v>
      </c>
      <c r="AV904" s="17"/>
      <c r="AW904" s="17">
        <v>0.26121067816696802</v>
      </c>
      <c r="AX904" s="17">
        <v>0.222715021970668</v>
      </c>
      <c r="AY904" s="17">
        <v>0.22506273369662899</v>
      </c>
      <c r="AZ904" s="17"/>
      <c r="BA904" s="17">
        <v>0.27847972974040403</v>
      </c>
      <c r="BB904" s="17">
        <v>0.23380535625183199</v>
      </c>
      <c r="BC904" s="17">
        <v>0.19448820237240599</v>
      </c>
      <c r="BD904" s="17">
        <v>0.26855872899005101</v>
      </c>
      <c r="BE904" s="17">
        <v>0.25028402703337599</v>
      </c>
      <c r="BF904" s="17"/>
      <c r="BG904" s="17">
        <v>0.21025195287805801</v>
      </c>
      <c r="BH904" s="17">
        <v>0.25724132600213201</v>
      </c>
      <c r="BI904" s="17"/>
      <c r="BJ904" s="17">
        <v>0.23645267336109699</v>
      </c>
      <c r="BK904" s="17">
        <v>0.241982926333348</v>
      </c>
      <c r="BL904" s="17"/>
      <c r="BM904" s="17">
        <v>0.183020368877198</v>
      </c>
      <c r="BN904" s="17">
        <v>0.30091294447588202</v>
      </c>
      <c r="BO904" s="17">
        <v>0.23339040407992101</v>
      </c>
      <c r="BP904" s="17">
        <v>0.11428789427477599</v>
      </c>
      <c r="BQ904" s="17">
        <v>0.310076545610393</v>
      </c>
      <c r="BR904" s="17"/>
      <c r="BS904" s="17">
        <v>0.358265602272138</v>
      </c>
      <c r="BT904" s="17"/>
      <c r="BU904" s="17">
        <v>0.299860062321606</v>
      </c>
      <c r="BV904" s="17">
        <v>0.23754298811899599</v>
      </c>
      <c r="BW904" s="17">
        <v>0.11640843688109299</v>
      </c>
      <c r="BX904" s="17">
        <v>0.31392062658509101</v>
      </c>
      <c r="BY904" s="17">
        <v>0.12698949173280299</v>
      </c>
      <c r="BZ904" s="17"/>
      <c r="CA904" s="17">
        <v>0.42210237555451202</v>
      </c>
      <c r="CB904" s="17"/>
      <c r="CC904" s="17">
        <v>0.25994213411365902</v>
      </c>
      <c r="CD904" s="17">
        <v>0.16143070000405299</v>
      </c>
      <c r="CE904" s="17"/>
      <c r="CF904" s="17">
        <v>0.25473232706450899</v>
      </c>
      <c r="CG904" s="17"/>
      <c r="CH904" s="17">
        <v>0.24707835071818601</v>
      </c>
      <c r="CI904" s="17">
        <v>0.25867913278965698</v>
      </c>
    </row>
    <row r="905" spans="2:87" x14ac:dyDescent="0.35">
      <c r="B905" t="s">
        <v>277</v>
      </c>
      <c r="C905" s="17">
        <v>0.262895064989701</v>
      </c>
      <c r="D905" s="17">
        <v>0.26208197625524199</v>
      </c>
      <c r="E905" s="17">
        <v>0.26327115136182599</v>
      </c>
      <c r="F905" s="17"/>
      <c r="G905" s="17">
        <v>0.37743083164088198</v>
      </c>
      <c r="H905" s="17">
        <v>0.40479776557132902</v>
      </c>
      <c r="I905" s="17">
        <v>0.28383450501147101</v>
      </c>
      <c r="J905" s="17">
        <v>0.27315568658692102</v>
      </c>
      <c r="K905" s="17">
        <v>0.102022136782374</v>
      </c>
      <c r="L905" s="17">
        <v>0.163098853737635</v>
      </c>
      <c r="M905" s="17"/>
      <c r="N905" s="17">
        <v>0.29382978589412401</v>
      </c>
      <c r="O905" s="17">
        <v>0.28269148122705201</v>
      </c>
      <c r="P905" s="17">
        <v>0.24523056804554899</v>
      </c>
      <c r="Q905" s="17">
        <v>0.225837497391881</v>
      </c>
      <c r="R905" s="17"/>
      <c r="S905" s="17">
        <v>0.323392398895058</v>
      </c>
      <c r="T905" s="17">
        <v>0.26546374408387102</v>
      </c>
      <c r="U905" s="17">
        <v>0.27633004524932198</v>
      </c>
      <c r="V905" s="17">
        <v>0.23478439467582901</v>
      </c>
      <c r="W905" s="17">
        <v>0.25999300061034403</v>
      </c>
      <c r="X905" s="17">
        <v>0.25548372424387</v>
      </c>
      <c r="Y905" s="17">
        <v>0.15956712247069099</v>
      </c>
      <c r="Z905" s="17">
        <v>0.224177614422258</v>
      </c>
      <c r="AA905" s="17">
        <v>0.27428439185868497</v>
      </c>
      <c r="AB905" s="17">
        <v>0.30455591340121502</v>
      </c>
      <c r="AC905" s="17">
        <v>0.22665753440981301</v>
      </c>
      <c r="AD905" s="17">
        <v>0.27436353736462799</v>
      </c>
      <c r="AE905" s="17"/>
      <c r="AF905" s="17">
        <v>0.25014112473421002</v>
      </c>
      <c r="AG905" s="17">
        <v>0.22612592914166099</v>
      </c>
      <c r="AH905" s="17">
        <v>0.31248210967102402</v>
      </c>
      <c r="AI905" s="17">
        <v>0.30855743652725498</v>
      </c>
      <c r="AJ905" s="17">
        <v>0.26334252786198298</v>
      </c>
      <c r="AK905" s="17"/>
      <c r="AL905" s="17">
        <v>0.23682306553031601</v>
      </c>
      <c r="AM905" s="17">
        <v>0.273259521712092</v>
      </c>
      <c r="AN905" s="17">
        <v>0.29139716611343802</v>
      </c>
      <c r="AO905" s="17">
        <v>0.28630779549166602</v>
      </c>
      <c r="AP905" s="17"/>
      <c r="AQ905" s="17">
        <v>0.20232753450212801</v>
      </c>
      <c r="AR905" s="17">
        <v>0.35481249887222199</v>
      </c>
      <c r="AS905" s="17"/>
      <c r="AT905" s="17">
        <v>0.29468955436278399</v>
      </c>
      <c r="AU905" s="17">
        <v>0.14433074099155299</v>
      </c>
      <c r="AV905" s="17"/>
      <c r="AW905" s="17">
        <v>0.19123090741293799</v>
      </c>
      <c r="AX905" s="17">
        <v>0.30357091943978098</v>
      </c>
      <c r="AY905" s="17">
        <v>0.29563602745189099</v>
      </c>
      <c r="AZ905" s="17"/>
      <c r="BA905" s="17">
        <v>0.32570969659087301</v>
      </c>
      <c r="BB905" s="17">
        <v>0.25573180297354903</v>
      </c>
      <c r="BC905" s="17">
        <v>0.22838385920764001</v>
      </c>
      <c r="BD905" s="17">
        <v>0.25505617981982698</v>
      </c>
      <c r="BE905" s="17">
        <v>0.209415533323387</v>
      </c>
      <c r="BF905" s="17"/>
      <c r="BG905" s="17">
        <v>0.30055886972384399</v>
      </c>
      <c r="BH905" s="17">
        <v>0.23529102571735999</v>
      </c>
      <c r="BI905" s="17"/>
      <c r="BJ905" s="17">
        <v>0.28991867686450201</v>
      </c>
      <c r="BK905" s="17">
        <v>0.160061537214577</v>
      </c>
      <c r="BL905" s="17"/>
      <c r="BM905" s="17">
        <v>0.224666085211285</v>
      </c>
      <c r="BN905" s="17">
        <v>0.14836535380917401</v>
      </c>
      <c r="BO905" s="17">
        <v>0.35920782963645598</v>
      </c>
      <c r="BP905" s="17">
        <v>0.34574616031369998</v>
      </c>
      <c r="BQ905" s="17">
        <v>0.16785080520888401</v>
      </c>
      <c r="BR905" s="17"/>
      <c r="BS905" s="17">
        <v>0.16508794448191499</v>
      </c>
      <c r="BT905" s="17"/>
      <c r="BU905" s="17">
        <v>0.18297902668424201</v>
      </c>
      <c r="BV905" s="17">
        <v>0.38443621738648598</v>
      </c>
      <c r="BW905" s="17">
        <v>0.37397651412573202</v>
      </c>
      <c r="BX905" s="17">
        <v>0.138961928784468</v>
      </c>
      <c r="BY905" s="17">
        <v>0.16960981329283401</v>
      </c>
      <c r="BZ905" s="17"/>
      <c r="CA905" s="17">
        <v>0.20543732954188701</v>
      </c>
      <c r="CB905" s="17"/>
      <c r="CC905" s="17">
        <v>0.26901357633600398</v>
      </c>
      <c r="CD905" s="17">
        <v>0.24466792659997499</v>
      </c>
      <c r="CE905" s="17"/>
      <c r="CF905" s="17">
        <v>0.242163901008874</v>
      </c>
      <c r="CG905" s="17"/>
      <c r="CH905" s="17">
        <v>0.230347081111066</v>
      </c>
      <c r="CI905" s="17">
        <v>0.29590234319527398</v>
      </c>
    </row>
    <row r="906" spans="2:87" x14ac:dyDescent="0.35">
      <c r="B906" t="s">
        <v>278</v>
      </c>
      <c r="C906" s="17">
        <v>0.19661180222452301</v>
      </c>
      <c r="D906" s="17">
        <v>0.18877061390703501</v>
      </c>
      <c r="E906" s="17">
        <v>0.20574280885360299</v>
      </c>
      <c r="F906" s="17"/>
      <c r="G906" s="17">
        <v>0.221984391612675</v>
      </c>
      <c r="H906" s="17">
        <v>0.182796845699467</v>
      </c>
      <c r="I906" s="17">
        <v>0.20207609183292</v>
      </c>
      <c r="J906" s="17">
        <v>0.197701868093588</v>
      </c>
      <c r="K906" s="17">
        <v>0.18243943757939199</v>
      </c>
      <c r="L906" s="17">
        <v>0.19754024931217001</v>
      </c>
      <c r="M906" s="17"/>
      <c r="N906" s="17">
        <v>0.195858324546444</v>
      </c>
      <c r="O906" s="17">
        <v>0.20428217683691199</v>
      </c>
      <c r="P906" s="17">
        <v>0.16545905584287199</v>
      </c>
      <c r="Q906" s="17">
        <v>0.21371260580325899</v>
      </c>
      <c r="R906" s="17"/>
      <c r="S906" s="17">
        <v>0.160459004925711</v>
      </c>
      <c r="T906" s="17">
        <v>0.236159211869026</v>
      </c>
      <c r="U906" s="17">
        <v>0.25077763333273101</v>
      </c>
      <c r="V906" s="17">
        <v>0.226204497764806</v>
      </c>
      <c r="W906" s="17">
        <v>0.168941254969695</v>
      </c>
      <c r="X906" s="17">
        <v>0.16192398112034601</v>
      </c>
      <c r="Y906" s="17">
        <v>0.22236188055599701</v>
      </c>
      <c r="Z906" s="17">
        <v>0.150263256009185</v>
      </c>
      <c r="AA906" s="17">
        <v>0.215707589149948</v>
      </c>
      <c r="AB906" s="17">
        <v>0.190641242252828</v>
      </c>
      <c r="AC906" s="17">
        <v>0.15320766231914101</v>
      </c>
      <c r="AD906" s="17">
        <v>0.118079768354464</v>
      </c>
      <c r="AE906" s="17"/>
      <c r="AF906" s="17">
        <v>0.164756659724479</v>
      </c>
      <c r="AG906" s="17">
        <v>0.20836360021126701</v>
      </c>
      <c r="AH906" s="17">
        <v>0.21211049441001001</v>
      </c>
      <c r="AI906" s="17">
        <v>0.17810964103560301</v>
      </c>
      <c r="AJ906" s="17">
        <v>0.225960190452374</v>
      </c>
      <c r="AK906" s="17"/>
      <c r="AL906" s="17">
        <v>0.210453000958535</v>
      </c>
      <c r="AM906" s="17">
        <v>0.18483663904077599</v>
      </c>
      <c r="AN906" s="17">
        <v>0.19738339867785101</v>
      </c>
      <c r="AO906" s="17">
        <v>0.182874221925098</v>
      </c>
      <c r="AP906" s="17"/>
      <c r="AQ906" s="17">
        <v>0.19168706773684699</v>
      </c>
      <c r="AR906" s="17">
        <v>0.204085591448153</v>
      </c>
      <c r="AS906" s="17"/>
      <c r="AT906" s="17">
        <v>0.18591782789792399</v>
      </c>
      <c r="AU906" s="17">
        <v>0.211980312093554</v>
      </c>
      <c r="AV906" s="17"/>
      <c r="AW906" s="17">
        <v>0.21148759481995899</v>
      </c>
      <c r="AX906" s="17">
        <v>0.20874508128668401</v>
      </c>
      <c r="AY906" s="17">
        <v>0.18443580878907601</v>
      </c>
      <c r="AZ906" s="17"/>
      <c r="BA906" s="17">
        <v>0.188702822035717</v>
      </c>
      <c r="BB906" s="17">
        <v>0.17207993602473201</v>
      </c>
      <c r="BC906" s="17">
        <v>0.22852401858239099</v>
      </c>
      <c r="BD906" s="17">
        <v>0.161387181285325</v>
      </c>
      <c r="BE906" s="17">
        <v>0.247069508508199</v>
      </c>
      <c r="BF906" s="17"/>
      <c r="BG906" s="17">
        <v>0.198691100646994</v>
      </c>
      <c r="BH906" s="17">
        <v>0.195087871338677</v>
      </c>
      <c r="BI906" s="17"/>
      <c r="BJ906" s="17">
        <v>0.19614389639152299</v>
      </c>
      <c r="BK906" s="17">
        <v>0.19869803048441001</v>
      </c>
      <c r="BL906" s="17"/>
      <c r="BM906" s="17">
        <v>0.208293328174394</v>
      </c>
      <c r="BN906" s="17">
        <v>0.19115321775027</v>
      </c>
      <c r="BO906" s="17">
        <v>0.21440027367266901</v>
      </c>
      <c r="BP906" s="17">
        <v>0.28540359823742201</v>
      </c>
      <c r="BQ906" s="17">
        <v>0.117641434612666</v>
      </c>
      <c r="BR906" s="17"/>
      <c r="BS906" s="17">
        <v>0.122609633195102</v>
      </c>
      <c r="BT906" s="17"/>
      <c r="BU906" s="17">
        <v>0.21547947412690999</v>
      </c>
      <c r="BV906" s="17">
        <v>0.24619281418004699</v>
      </c>
      <c r="BW906" s="17">
        <v>0.25745391650337601</v>
      </c>
      <c r="BX906" s="17">
        <v>8.8248404960457605E-2</v>
      </c>
      <c r="BY906" s="17">
        <v>0.18514019784447999</v>
      </c>
      <c r="BZ906" s="17"/>
      <c r="CA906" s="17">
        <v>0.14326186253916201</v>
      </c>
      <c r="CB906" s="17"/>
      <c r="CC906" s="17">
        <v>0.17363529865167901</v>
      </c>
      <c r="CD906" s="17">
        <v>0.30318764832276002</v>
      </c>
      <c r="CE906" s="17"/>
      <c r="CF906" s="17">
        <v>0.20255261771680499</v>
      </c>
      <c r="CG906" s="17"/>
      <c r="CH906" s="17">
        <v>0.17156553432507601</v>
      </c>
      <c r="CI906" s="17">
        <v>0.28979940615594901</v>
      </c>
    </row>
    <row r="907" spans="2:87" x14ac:dyDescent="0.35">
      <c r="B907" t="s">
        <v>279</v>
      </c>
      <c r="C907" s="17">
        <v>0.232676709240419</v>
      </c>
      <c r="D907" s="17">
        <v>0.253230629978005</v>
      </c>
      <c r="E907" s="17">
        <v>0.21307248762793901</v>
      </c>
      <c r="F907" s="17"/>
      <c r="G907" s="17">
        <v>0.112015637874588</v>
      </c>
      <c r="H907" s="17">
        <v>0.106824443928528</v>
      </c>
      <c r="I907" s="17">
        <v>0.17136704952172799</v>
      </c>
      <c r="J907" s="17">
        <v>0.28717065817277998</v>
      </c>
      <c r="K907" s="17">
        <v>0.38032680601660401</v>
      </c>
      <c r="L907" s="17">
        <v>0.312452064501612</v>
      </c>
      <c r="M907" s="17"/>
      <c r="N907" s="17">
        <v>0.15634154277447301</v>
      </c>
      <c r="O907" s="17">
        <v>0.22797959436495299</v>
      </c>
      <c r="P907" s="17">
        <v>0.30064104993419999</v>
      </c>
      <c r="Q907" s="17">
        <v>0.26212302217849298</v>
      </c>
      <c r="R907" s="17"/>
      <c r="S907" s="17">
        <v>0.21424434854770799</v>
      </c>
      <c r="T907" s="17">
        <v>0.25191461754172401</v>
      </c>
      <c r="U907" s="17">
        <v>0.20391817990102001</v>
      </c>
      <c r="V907" s="17">
        <v>0.22833001651111001</v>
      </c>
      <c r="W907" s="17">
        <v>0.21738901154329501</v>
      </c>
      <c r="X907" s="17">
        <v>0.22225050696024901</v>
      </c>
      <c r="Y907" s="17">
        <v>0.238955557419505</v>
      </c>
      <c r="Z907" s="17">
        <v>0.22559644101265899</v>
      </c>
      <c r="AA907" s="17">
        <v>0.18978103167202801</v>
      </c>
      <c r="AB907" s="17">
        <v>0.25563628904896102</v>
      </c>
      <c r="AC907" s="17">
        <v>0.35171125088234501</v>
      </c>
      <c r="AD907" s="17">
        <v>0.30369050971911099</v>
      </c>
      <c r="AE907" s="17"/>
      <c r="AF907" s="17">
        <v>0.271083230675079</v>
      </c>
      <c r="AG907" s="17">
        <v>0.27454642690754999</v>
      </c>
      <c r="AH907" s="17">
        <v>0.19905043336331499</v>
      </c>
      <c r="AI907" s="17">
        <v>0.222931656235137</v>
      </c>
      <c r="AJ907" s="17">
        <v>0.14257772148155501</v>
      </c>
      <c r="AK907" s="17"/>
      <c r="AL907" s="17">
        <v>0.239126159134252</v>
      </c>
      <c r="AM907" s="17">
        <v>0.222874712518878</v>
      </c>
      <c r="AN907" s="17">
        <v>0.24352301024432299</v>
      </c>
      <c r="AO907" s="17">
        <v>0.22649733747411699</v>
      </c>
      <c r="AP907" s="17"/>
      <c r="AQ907" s="17">
        <v>0.28541275650332998</v>
      </c>
      <c r="AR907" s="17">
        <v>0.15264435364505999</v>
      </c>
      <c r="AS907" s="17"/>
      <c r="AT907" s="17">
        <v>0.21178013809648699</v>
      </c>
      <c r="AU907" s="17">
        <v>0.30845616093639799</v>
      </c>
      <c r="AV907" s="17"/>
      <c r="AW907" s="17">
        <v>0.265623791044304</v>
      </c>
      <c r="AX907" s="17">
        <v>0.199957387567616</v>
      </c>
      <c r="AY907" s="17">
        <v>0.23459545835198301</v>
      </c>
      <c r="AZ907" s="17"/>
      <c r="BA907" s="17">
        <v>0.151078890007627</v>
      </c>
      <c r="BB907" s="17">
        <v>0.254408287259762</v>
      </c>
      <c r="BC907" s="17">
        <v>0.27918053569526402</v>
      </c>
      <c r="BD907" s="17">
        <v>0.226326684927804</v>
      </c>
      <c r="BE907" s="17">
        <v>0.25534870032032098</v>
      </c>
      <c r="BF907" s="17"/>
      <c r="BG907" s="17">
        <v>0.210048600489739</v>
      </c>
      <c r="BH907" s="17">
        <v>0.24926099240091201</v>
      </c>
      <c r="BI907" s="17"/>
      <c r="BJ907" s="17">
        <v>0.20933526120524501</v>
      </c>
      <c r="BK907" s="17">
        <v>0.32292074371004298</v>
      </c>
      <c r="BL907" s="17"/>
      <c r="BM907" s="17">
        <v>0.25185768401367598</v>
      </c>
      <c r="BN907" s="17">
        <v>0.29691154194328001</v>
      </c>
      <c r="BO907" s="17">
        <v>0.17001002293945</v>
      </c>
      <c r="BP907" s="17">
        <v>0.16547764475035001</v>
      </c>
      <c r="BQ907" s="17">
        <v>0.359672334414878</v>
      </c>
      <c r="BR907" s="17"/>
      <c r="BS907" s="17">
        <v>0.31797435279562097</v>
      </c>
      <c r="BT907" s="17"/>
      <c r="BU907" s="17">
        <v>0.25218162547362899</v>
      </c>
      <c r="BV907" s="17">
        <v>9.1723566214198804E-2</v>
      </c>
      <c r="BW907" s="17">
        <v>0.20208769224736001</v>
      </c>
      <c r="BX907" s="17">
        <v>0.42836396902264301</v>
      </c>
      <c r="BY907" s="17">
        <v>0.27920220380611299</v>
      </c>
      <c r="BZ907" s="17"/>
      <c r="CA907" s="17">
        <v>0.217625833803922</v>
      </c>
      <c r="CB907" s="17"/>
      <c r="CC907" s="17">
        <v>0.24216769046247599</v>
      </c>
      <c r="CD907" s="17">
        <v>0.20964670316769399</v>
      </c>
      <c r="CE907" s="17"/>
      <c r="CF907" s="17">
        <v>0.227632880042519</v>
      </c>
      <c r="CG907" s="17"/>
      <c r="CH907" s="17">
        <v>0.28316909317466199</v>
      </c>
      <c r="CI907" s="17">
        <v>0.13360824749591299</v>
      </c>
    </row>
    <row r="908" spans="2:87" x14ac:dyDescent="0.35">
      <c r="B908" t="s">
        <v>161</v>
      </c>
      <c r="C908" s="17">
        <v>7.0448536306895598E-2</v>
      </c>
      <c r="D908" s="17">
        <v>5.45166127443844E-2</v>
      </c>
      <c r="E908" s="17">
        <v>8.3281705606269393E-2</v>
      </c>
      <c r="F908" s="17"/>
      <c r="G908" s="17">
        <v>6.7328257837228303E-2</v>
      </c>
      <c r="H908" s="17">
        <v>5.13333157966855E-2</v>
      </c>
      <c r="I908" s="17">
        <v>9.0816021304284997E-2</v>
      </c>
      <c r="J908" s="17">
        <v>5.1388318160279403E-2</v>
      </c>
      <c r="K908" s="17">
        <v>9.49420668871227E-2</v>
      </c>
      <c r="L908" s="17">
        <v>7.1332458530386694E-2</v>
      </c>
      <c r="M908" s="17"/>
      <c r="N908" s="17">
        <v>6.21514449121289E-2</v>
      </c>
      <c r="O908" s="17">
        <v>6.8093404591321294E-2</v>
      </c>
      <c r="P908" s="17">
        <v>4.7173456663061102E-2</v>
      </c>
      <c r="Q908" s="17">
        <v>0.10115185195114</v>
      </c>
      <c r="R908" s="17"/>
      <c r="S908" s="17">
        <v>3.93766471487512E-2</v>
      </c>
      <c r="T908" s="17">
        <v>7.9742592133137405E-2</v>
      </c>
      <c r="U908" s="17">
        <v>9.5006152398602398E-2</v>
      </c>
      <c r="V908" s="17">
        <v>8.01479198380569E-2</v>
      </c>
      <c r="W908" s="17">
        <v>8.7521528532410006E-2</v>
      </c>
      <c r="X908" s="17">
        <v>5.5201633352851998E-2</v>
      </c>
      <c r="Y908" s="17">
        <v>0.12123341451145001</v>
      </c>
      <c r="Z908" s="17">
        <v>4.2725885729476602E-2</v>
      </c>
      <c r="AA908" s="17">
        <v>3.6220023919860601E-2</v>
      </c>
      <c r="AB908" s="17">
        <v>6.5132888496069505E-2</v>
      </c>
      <c r="AC908" s="17">
        <v>6.2716354945931599E-2</v>
      </c>
      <c r="AD908" s="17">
        <v>0.14770533716905199</v>
      </c>
      <c r="AE908" s="17"/>
      <c r="AF908" s="17">
        <v>0.102007127355056</v>
      </c>
      <c r="AG908" s="17">
        <v>6.0806141157045197E-2</v>
      </c>
      <c r="AH908" s="17">
        <v>6.4103503744743495E-2</v>
      </c>
      <c r="AI908" s="17">
        <v>5.9899364764407902E-2</v>
      </c>
      <c r="AJ908" s="17">
        <v>4.3726427013188497E-2</v>
      </c>
      <c r="AK908" s="17"/>
      <c r="AL908" s="17">
        <v>8.2088433198079194E-2</v>
      </c>
      <c r="AM908" s="17">
        <v>8.1119068505569103E-2</v>
      </c>
      <c r="AN908" s="17">
        <v>3.6846745201515499E-2</v>
      </c>
      <c r="AO908" s="17">
        <v>1.88691290226249E-2</v>
      </c>
      <c r="AP908" s="17"/>
      <c r="AQ908" s="17">
        <v>7.7284385121049598E-2</v>
      </c>
      <c r="AR908" s="17">
        <v>6.0074435260546601E-2</v>
      </c>
      <c r="AS908" s="17"/>
      <c r="AT908" s="17">
        <v>6.2799835808000498E-2</v>
      </c>
      <c r="AU908" s="17">
        <v>8.5720815764012095E-2</v>
      </c>
      <c r="AV908" s="17"/>
      <c r="AW908" s="17">
        <v>7.0447028555830293E-2</v>
      </c>
      <c r="AX908" s="17">
        <v>6.5011589735251799E-2</v>
      </c>
      <c r="AY908" s="17">
        <v>6.0269971710421401E-2</v>
      </c>
      <c r="AZ908" s="17"/>
      <c r="BA908" s="17">
        <v>5.60288616253782E-2</v>
      </c>
      <c r="BB908" s="17">
        <v>8.3974617490125206E-2</v>
      </c>
      <c r="BC908" s="17">
        <v>6.9423384142299496E-2</v>
      </c>
      <c r="BD908" s="17">
        <v>8.8671224976993299E-2</v>
      </c>
      <c r="BE908" s="17">
        <v>3.7882230814716103E-2</v>
      </c>
      <c r="BF908" s="17"/>
      <c r="BG908" s="17">
        <v>8.0449476261365699E-2</v>
      </c>
      <c r="BH908" s="17">
        <v>6.3118784540918099E-2</v>
      </c>
      <c r="BI908" s="17"/>
      <c r="BJ908" s="17">
        <v>6.8149492177633803E-2</v>
      </c>
      <c r="BK908" s="17">
        <v>7.6336762257622204E-2</v>
      </c>
      <c r="BL908" s="17"/>
      <c r="BM908" s="17">
        <v>0.132162533723447</v>
      </c>
      <c r="BN908" s="17">
        <v>6.2656942021392298E-2</v>
      </c>
      <c r="BO908" s="17">
        <v>2.29914696715047E-2</v>
      </c>
      <c r="BP908" s="17">
        <v>8.9084702423751896E-2</v>
      </c>
      <c r="BQ908" s="17">
        <v>4.4758880153179102E-2</v>
      </c>
      <c r="BR908" s="17"/>
      <c r="BS908" s="17">
        <v>3.6062467255223898E-2</v>
      </c>
      <c r="BT908" s="17"/>
      <c r="BU908" s="17">
        <v>4.9499811393612599E-2</v>
      </c>
      <c r="BV908" s="17">
        <v>4.0104414100272198E-2</v>
      </c>
      <c r="BW908" s="17">
        <v>5.0073440242438198E-2</v>
      </c>
      <c r="BX908" s="17">
        <v>3.0505070647340999E-2</v>
      </c>
      <c r="BY908" s="17">
        <v>0.23905829332376999</v>
      </c>
      <c r="BZ908" s="17"/>
      <c r="CA908" s="17">
        <v>1.15725985605172E-2</v>
      </c>
      <c r="CB908" s="17"/>
      <c r="CC908" s="17">
        <v>5.5241300436181501E-2</v>
      </c>
      <c r="CD908" s="17">
        <v>8.1067021905518205E-2</v>
      </c>
      <c r="CE908" s="17"/>
      <c r="CF908" s="17">
        <v>7.2918274167293295E-2</v>
      </c>
      <c r="CG908" s="17"/>
      <c r="CH908" s="17">
        <v>6.7839940671009694E-2</v>
      </c>
      <c r="CI908" s="17">
        <v>2.2010870363207299E-2</v>
      </c>
    </row>
    <row r="909" spans="2:87" x14ac:dyDescent="0.35">
      <c r="B909" t="s">
        <v>280</v>
      </c>
      <c r="C909" s="17">
        <v>0.50026295222816297</v>
      </c>
      <c r="D909" s="17">
        <v>0.50348214337057495</v>
      </c>
      <c r="E909" s="17">
        <v>0.497902997912189</v>
      </c>
      <c r="F909" s="17"/>
      <c r="G909" s="17">
        <v>0.59867171267550801</v>
      </c>
      <c r="H909" s="17">
        <v>0.65904539457531897</v>
      </c>
      <c r="I909" s="17">
        <v>0.53574083734106603</v>
      </c>
      <c r="J909" s="17">
        <v>0.46373915557335299</v>
      </c>
      <c r="K909" s="17">
        <v>0.34229168951688199</v>
      </c>
      <c r="L909" s="17">
        <v>0.41867522765583098</v>
      </c>
      <c r="M909" s="17"/>
      <c r="N909" s="17">
        <v>0.585648687766954</v>
      </c>
      <c r="O909" s="17">
        <v>0.499644824206813</v>
      </c>
      <c r="P909" s="17">
        <v>0.486726437559867</v>
      </c>
      <c r="Q909" s="17">
        <v>0.42301252006710799</v>
      </c>
      <c r="R909" s="17"/>
      <c r="S909" s="17">
        <v>0.58591999937783001</v>
      </c>
      <c r="T909" s="17">
        <v>0.43218357845611199</v>
      </c>
      <c r="U909" s="17">
        <v>0.45029803436764698</v>
      </c>
      <c r="V909" s="17">
        <v>0.46531756588602702</v>
      </c>
      <c r="W909" s="17">
        <v>0.52614820495460002</v>
      </c>
      <c r="X909" s="17">
        <v>0.56062387856655305</v>
      </c>
      <c r="Y909" s="17">
        <v>0.41744914751304801</v>
      </c>
      <c r="Z909" s="17">
        <v>0.58141441724867904</v>
      </c>
      <c r="AA909" s="17">
        <v>0.55829135525816398</v>
      </c>
      <c r="AB909" s="17">
        <v>0.48858958020214199</v>
      </c>
      <c r="AC909" s="17">
        <v>0.43236473185258301</v>
      </c>
      <c r="AD909" s="17">
        <v>0.43052438475737398</v>
      </c>
      <c r="AE909" s="17"/>
      <c r="AF909" s="17">
        <v>0.46215298224538598</v>
      </c>
      <c r="AG909" s="17">
        <v>0.456283831724138</v>
      </c>
      <c r="AH909" s="17">
        <v>0.52473556848193104</v>
      </c>
      <c r="AI909" s="17">
        <v>0.53905933796485095</v>
      </c>
      <c r="AJ909" s="17">
        <v>0.587735661052882</v>
      </c>
      <c r="AK909" s="17"/>
      <c r="AL909" s="17">
        <v>0.46833240670913401</v>
      </c>
      <c r="AM909" s="17">
        <v>0.51116957993477696</v>
      </c>
      <c r="AN909" s="17">
        <v>0.52224684587630998</v>
      </c>
      <c r="AO909" s="17">
        <v>0.57175931157815996</v>
      </c>
      <c r="AP909" s="17"/>
      <c r="AQ909" s="17">
        <v>0.44561579063877399</v>
      </c>
      <c r="AR909" s="17">
        <v>0.58319561964624</v>
      </c>
      <c r="AS909" s="17"/>
      <c r="AT909" s="17">
        <v>0.53950219819758904</v>
      </c>
      <c r="AU909" s="17">
        <v>0.39384271120603698</v>
      </c>
      <c r="AV909" s="17"/>
      <c r="AW909" s="17">
        <v>0.45244158557990699</v>
      </c>
      <c r="AX909" s="17">
        <v>0.52628594141044804</v>
      </c>
      <c r="AY909" s="17">
        <v>0.52069876114851998</v>
      </c>
      <c r="AZ909" s="17"/>
      <c r="BA909" s="17">
        <v>0.60418942633127704</v>
      </c>
      <c r="BB909" s="17">
        <v>0.48953715922538099</v>
      </c>
      <c r="BC909" s="17">
        <v>0.42287206158004498</v>
      </c>
      <c r="BD909" s="17">
        <v>0.52361490880987804</v>
      </c>
      <c r="BE909" s="17">
        <v>0.45969956035676401</v>
      </c>
      <c r="BF909" s="17"/>
      <c r="BG909" s="17">
        <v>0.51081082260190203</v>
      </c>
      <c r="BH909" s="17">
        <v>0.492532351719492</v>
      </c>
      <c r="BI909" s="17"/>
      <c r="BJ909" s="17">
        <v>0.526371350225599</v>
      </c>
      <c r="BK909" s="17">
        <v>0.402044463547925</v>
      </c>
      <c r="BL909" s="17"/>
      <c r="BM909" s="17">
        <v>0.40768645408848297</v>
      </c>
      <c r="BN909" s="17">
        <v>0.449278298285057</v>
      </c>
      <c r="BO909" s="17">
        <v>0.59259823371637699</v>
      </c>
      <c r="BP909" s="17">
        <v>0.46003405458847701</v>
      </c>
      <c r="BQ909" s="17">
        <v>0.47792735081927701</v>
      </c>
      <c r="BR909" s="17"/>
      <c r="BS909" s="17">
        <v>0.52335354675405299</v>
      </c>
      <c r="BT909" s="17"/>
      <c r="BU909" s="17">
        <v>0.48283908900584799</v>
      </c>
      <c r="BV909" s="17">
        <v>0.62197920550548202</v>
      </c>
      <c r="BW909" s="17">
        <v>0.490384951006825</v>
      </c>
      <c r="BX909" s="17">
        <v>0.45288255536955901</v>
      </c>
      <c r="BY909" s="17">
        <v>0.29659930502563803</v>
      </c>
      <c r="BZ909" s="17"/>
      <c r="CA909" s="17">
        <v>0.627539705096399</v>
      </c>
      <c r="CB909" s="17"/>
      <c r="CC909" s="17">
        <v>0.52895571044966305</v>
      </c>
      <c r="CD909" s="17">
        <v>0.40609862660402801</v>
      </c>
      <c r="CE909" s="17"/>
      <c r="CF909" s="17">
        <v>0.49689622807338302</v>
      </c>
      <c r="CG909" s="17"/>
      <c r="CH909" s="17">
        <v>0.47742543182925201</v>
      </c>
      <c r="CI909" s="17">
        <v>0.55458147598493002</v>
      </c>
    </row>
    <row r="910" spans="2:87" x14ac:dyDescent="0.35"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  <c r="AT910" s="17"/>
      <c r="AU910" s="17"/>
      <c r="AV910" s="17"/>
      <c r="AW910" s="17"/>
      <c r="AX910" s="17"/>
      <c r="AY910" s="17"/>
      <c r="AZ910" s="17"/>
      <c r="BA910" s="17"/>
      <c r="BB910" s="17"/>
      <c r="BC910" s="17"/>
      <c r="BD910" s="17"/>
      <c r="BE910" s="17"/>
      <c r="BF910" s="17"/>
      <c r="BG910" s="17"/>
      <c r="BH910" s="17"/>
      <c r="BI910" s="17"/>
      <c r="BJ910" s="17"/>
      <c r="BK910" s="17"/>
      <c r="BL910" s="17"/>
      <c r="BM910" s="17"/>
      <c r="BN910" s="17"/>
      <c r="BO910" s="17"/>
      <c r="BP910" s="17"/>
      <c r="BQ910" s="17"/>
      <c r="BR910" s="17"/>
      <c r="BS910" s="17"/>
      <c r="BT910" s="17"/>
      <c r="BU910" s="17"/>
      <c r="BV910" s="17"/>
      <c r="BW910" s="17"/>
      <c r="BX910" s="17"/>
      <c r="BY910" s="17"/>
      <c r="BZ910" s="17"/>
      <c r="CA910" s="17"/>
      <c r="CB910" s="17"/>
      <c r="CC910" s="17"/>
      <c r="CD910" s="17"/>
      <c r="CE910" s="17"/>
      <c r="CF910" s="17"/>
      <c r="CG910" s="17"/>
      <c r="CH910" s="17"/>
      <c r="CI910" s="17"/>
    </row>
    <row r="911" spans="2:87" x14ac:dyDescent="0.35">
      <c r="B911" s="6" t="s">
        <v>296</v>
      </c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  <c r="AT911" s="17"/>
      <c r="AU911" s="17"/>
      <c r="AV911" s="17"/>
      <c r="AW911" s="17"/>
      <c r="AX911" s="17"/>
      <c r="AY911" s="17"/>
      <c r="AZ911" s="17"/>
      <c r="BA911" s="17"/>
      <c r="BB911" s="17"/>
      <c r="BC911" s="17"/>
      <c r="BD911" s="17"/>
      <c r="BE911" s="17"/>
      <c r="BF911" s="17"/>
      <c r="BG911" s="17"/>
      <c r="BH911" s="17"/>
      <c r="BI911" s="17"/>
      <c r="BJ911" s="17"/>
      <c r="BK911" s="17"/>
      <c r="BL911" s="17"/>
      <c r="BM911" s="17"/>
      <c r="BN911" s="17"/>
      <c r="BO911" s="17"/>
      <c r="BP911" s="17"/>
      <c r="BQ911" s="17"/>
      <c r="BR911" s="17"/>
      <c r="BS911" s="17"/>
      <c r="BT911" s="17"/>
      <c r="BU911" s="17"/>
      <c r="BV911" s="17"/>
      <c r="BW911" s="17"/>
      <c r="BX911" s="17"/>
      <c r="BY911" s="17"/>
      <c r="BZ911" s="17"/>
      <c r="CA911" s="17"/>
      <c r="CB911" s="17"/>
      <c r="CC911" s="17"/>
      <c r="CD911" s="17"/>
      <c r="CE911" s="17"/>
      <c r="CF911" s="17"/>
      <c r="CG911" s="17"/>
      <c r="CH911" s="17"/>
      <c r="CI911" s="17"/>
    </row>
    <row r="912" spans="2:87" x14ac:dyDescent="0.35">
      <c r="B912" s="24" t="s">
        <v>163</v>
      </c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  <c r="AU912" s="17"/>
      <c r="AV912" s="17"/>
      <c r="AW912" s="17"/>
      <c r="AX912" s="17"/>
      <c r="AY912" s="17"/>
      <c r="AZ912" s="17"/>
      <c r="BA912" s="17"/>
      <c r="BB912" s="17"/>
      <c r="BC912" s="17"/>
      <c r="BD912" s="17"/>
      <c r="BE912" s="17"/>
      <c r="BF912" s="17"/>
      <c r="BG912" s="17"/>
      <c r="BH912" s="17"/>
      <c r="BI912" s="17"/>
      <c r="BJ912" s="17"/>
      <c r="BK912" s="17"/>
      <c r="BL912" s="17"/>
      <c r="BM912" s="17"/>
      <c r="BN912" s="17"/>
      <c r="BO912" s="17"/>
      <c r="BP912" s="17"/>
      <c r="BQ912" s="17"/>
      <c r="BR912" s="17"/>
      <c r="BS912" s="17"/>
      <c r="BT912" s="17"/>
      <c r="BU912" s="17"/>
      <c r="BV912" s="17"/>
      <c r="BW912" s="17"/>
      <c r="BX912" s="17"/>
      <c r="BY912" s="17"/>
      <c r="BZ912" s="17"/>
      <c r="CA912" s="17"/>
      <c r="CB912" s="17"/>
      <c r="CC912" s="17"/>
      <c r="CD912" s="17"/>
      <c r="CE912" s="17"/>
      <c r="CF912" s="17"/>
      <c r="CG912" s="17"/>
      <c r="CH912" s="17"/>
      <c r="CI912" s="17"/>
    </row>
    <row r="913" spans="2:87" x14ac:dyDescent="0.35">
      <c r="B913" t="s">
        <v>276</v>
      </c>
      <c r="C913" s="17">
        <v>0.34586795328889702</v>
      </c>
      <c r="D913" s="17">
        <v>0.35514363996224402</v>
      </c>
      <c r="E913" s="17">
        <v>0.33841528151658801</v>
      </c>
      <c r="F913" s="17"/>
      <c r="G913" s="17">
        <v>0.26469464231831302</v>
      </c>
      <c r="H913" s="17">
        <v>0.32537234245826202</v>
      </c>
      <c r="I913" s="17">
        <v>0.31434238883367599</v>
      </c>
      <c r="J913" s="17">
        <v>0.37135191414781399</v>
      </c>
      <c r="K913" s="17">
        <v>0.44057415923054599</v>
      </c>
      <c r="L913" s="17">
        <v>0.352194978003876</v>
      </c>
      <c r="M913" s="17"/>
      <c r="N913" s="17">
        <v>0.30458927026751198</v>
      </c>
      <c r="O913" s="17">
        <v>0.31827726505906101</v>
      </c>
      <c r="P913" s="17">
        <v>0.38865008592886602</v>
      </c>
      <c r="Q913" s="17">
        <v>0.38723529712840699</v>
      </c>
      <c r="R913" s="17"/>
      <c r="S913" s="17">
        <v>0.31839185364734901</v>
      </c>
      <c r="T913" s="17">
        <v>0.27385942675957498</v>
      </c>
      <c r="U913" s="17">
        <v>0.29277200915858498</v>
      </c>
      <c r="V913" s="17">
        <v>0.43354270407668499</v>
      </c>
      <c r="W913" s="17">
        <v>0.36346732295564699</v>
      </c>
      <c r="X913" s="17">
        <v>0.35704775598590899</v>
      </c>
      <c r="Y913" s="17">
        <v>0.30334192914324798</v>
      </c>
      <c r="Z913" s="17">
        <v>0.33709233039741898</v>
      </c>
      <c r="AA913" s="17">
        <v>0.36356543417596898</v>
      </c>
      <c r="AB913" s="17">
        <v>0.37208589181014801</v>
      </c>
      <c r="AC913" s="17">
        <v>0.45330690808407598</v>
      </c>
      <c r="AD913" s="17">
        <v>0.39700018463970599</v>
      </c>
      <c r="AE913" s="17"/>
      <c r="AF913" s="17">
        <v>0.42524982550623103</v>
      </c>
      <c r="AG913" s="17">
        <v>0.34168502670345002</v>
      </c>
      <c r="AH913" s="17">
        <v>0.291828319612214</v>
      </c>
      <c r="AI913" s="17">
        <v>0.32803407949577201</v>
      </c>
      <c r="AJ913" s="17">
        <v>0.34201158655397701</v>
      </c>
      <c r="AK913" s="17"/>
      <c r="AL913" s="17">
        <v>0.31969562935297302</v>
      </c>
      <c r="AM913" s="17">
        <v>0.35795867579163698</v>
      </c>
      <c r="AN913" s="17">
        <v>0.378435833675621</v>
      </c>
      <c r="AO913" s="17">
        <v>0.34934974757825199</v>
      </c>
      <c r="AP913" s="17"/>
      <c r="AQ913" s="17">
        <v>0.39483426555910101</v>
      </c>
      <c r="AR913" s="17">
        <v>0.271556556830512</v>
      </c>
      <c r="AS913" s="17"/>
      <c r="AT913" s="17">
        <v>0.34529152642748101</v>
      </c>
      <c r="AU913" s="17">
        <v>0.35363732829440597</v>
      </c>
      <c r="AV913" s="17"/>
      <c r="AW913" s="17">
        <v>0.38440423368448001</v>
      </c>
      <c r="AX913" s="17">
        <v>0.34181017800959901</v>
      </c>
      <c r="AY913" s="17">
        <v>0.322254732296608</v>
      </c>
      <c r="AZ913" s="17"/>
      <c r="BA913" s="17">
        <v>0.28877524140059702</v>
      </c>
      <c r="BB913" s="17">
        <v>0.36815350163607702</v>
      </c>
      <c r="BC913" s="17">
        <v>0.37212843443183002</v>
      </c>
      <c r="BD913" s="17">
        <v>0.33159449129853502</v>
      </c>
      <c r="BE913" s="17">
        <v>0.38277965756548799</v>
      </c>
      <c r="BF913" s="17"/>
      <c r="BG913" s="17">
        <v>0.32182717893546697</v>
      </c>
      <c r="BH913" s="17">
        <v>0.36348758795071301</v>
      </c>
      <c r="BI913" s="17"/>
      <c r="BJ913" s="17">
        <v>0.33452317991751601</v>
      </c>
      <c r="BK913" s="17">
        <v>0.387789622426437</v>
      </c>
      <c r="BL913" s="17"/>
      <c r="BM913" s="17">
        <v>0.34489791867757502</v>
      </c>
      <c r="BN913" s="17">
        <v>0.40051920832286297</v>
      </c>
      <c r="BO913" s="17">
        <v>0.290933005911993</v>
      </c>
      <c r="BP913" s="17">
        <v>0.171714642658433</v>
      </c>
      <c r="BQ913" s="17">
        <v>0.58310504183118494</v>
      </c>
      <c r="BR913" s="17"/>
      <c r="BS913" s="17">
        <v>0.55316002060010905</v>
      </c>
      <c r="BT913" s="17"/>
      <c r="BU913" s="17">
        <v>0.36270542285948298</v>
      </c>
      <c r="BV913" s="17">
        <v>0.24079672334958099</v>
      </c>
      <c r="BW913" s="17">
        <v>0.20706307734846999</v>
      </c>
      <c r="BX913" s="17">
        <v>0.63352737020257399</v>
      </c>
      <c r="BY913" s="17">
        <v>0.26150226083064199</v>
      </c>
      <c r="BZ913" s="17"/>
      <c r="CA913" s="17">
        <v>0.524649015923074</v>
      </c>
      <c r="CB913" s="17"/>
      <c r="CC913" s="17">
        <v>0.38757635442305499</v>
      </c>
      <c r="CD913" s="17">
        <v>0.20624178236801199</v>
      </c>
      <c r="CE913" s="17"/>
      <c r="CF913" s="17">
        <v>0.36390770206651701</v>
      </c>
      <c r="CG913" s="17"/>
      <c r="CH913" s="17">
        <v>0.39478281668987197</v>
      </c>
      <c r="CI913" s="17">
        <v>0.29063332417391602</v>
      </c>
    </row>
    <row r="914" spans="2:87" x14ac:dyDescent="0.35">
      <c r="B914" t="s">
        <v>277</v>
      </c>
      <c r="C914" s="17">
        <v>0.33423949266838199</v>
      </c>
      <c r="D914" s="17">
        <v>0.32675393078551701</v>
      </c>
      <c r="E914" s="17">
        <v>0.34380476254647302</v>
      </c>
      <c r="F914" s="17"/>
      <c r="G914" s="17">
        <v>0.39566735392556601</v>
      </c>
      <c r="H914" s="17">
        <v>0.33562131445255999</v>
      </c>
      <c r="I914" s="17">
        <v>0.33809858945948301</v>
      </c>
      <c r="J914" s="17">
        <v>0.31155306468786198</v>
      </c>
      <c r="K914" s="17">
        <v>0.26621358441708298</v>
      </c>
      <c r="L914" s="17">
        <v>0.35593442148420201</v>
      </c>
      <c r="M914" s="17"/>
      <c r="N914" s="17">
        <v>0.33960612827830799</v>
      </c>
      <c r="O914" s="17">
        <v>0.33890686840603101</v>
      </c>
      <c r="P914" s="17">
        <v>0.33846716416281097</v>
      </c>
      <c r="Q914" s="17">
        <v>0.31784206442026802</v>
      </c>
      <c r="R914" s="17"/>
      <c r="S914" s="17">
        <v>0.25541831230641598</v>
      </c>
      <c r="T914" s="17">
        <v>0.295279075259682</v>
      </c>
      <c r="U914" s="17">
        <v>0.29099948554161897</v>
      </c>
      <c r="V914" s="17">
        <v>0.29182292245659203</v>
      </c>
      <c r="W914" s="17">
        <v>0.38766087146994899</v>
      </c>
      <c r="X914" s="17">
        <v>0.35059803618482399</v>
      </c>
      <c r="Y914" s="17">
        <v>0.434734025355064</v>
      </c>
      <c r="Z914" s="17">
        <v>0.41208687784123699</v>
      </c>
      <c r="AA914" s="17">
        <v>0.43202044548807</v>
      </c>
      <c r="AB914" s="17">
        <v>0.32240692574431801</v>
      </c>
      <c r="AC914" s="17">
        <v>0.28352027911212802</v>
      </c>
      <c r="AD914" s="17">
        <v>0.27866226815508599</v>
      </c>
      <c r="AE914" s="17"/>
      <c r="AF914" s="17">
        <v>0.26389592100036202</v>
      </c>
      <c r="AG914" s="17">
        <v>0.36553509101534198</v>
      </c>
      <c r="AH914" s="17">
        <v>0.40599181222623199</v>
      </c>
      <c r="AI914" s="17">
        <v>0.29462975221301901</v>
      </c>
      <c r="AJ914" s="17">
        <v>0.27492995241380902</v>
      </c>
      <c r="AK914" s="17"/>
      <c r="AL914" s="17">
        <v>0.31577723990286</v>
      </c>
      <c r="AM914" s="17">
        <v>0.324921256460459</v>
      </c>
      <c r="AN914" s="17">
        <v>0.37207948406089397</v>
      </c>
      <c r="AO914" s="17">
        <v>0.408163675980102</v>
      </c>
      <c r="AP914" s="17"/>
      <c r="AQ914" s="17">
        <v>0.33492613130572202</v>
      </c>
      <c r="AR914" s="17">
        <v>0.333197448176212</v>
      </c>
      <c r="AS914" s="17"/>
      <c r="AT914" s="17">
        <v>0.31590335253896001</v>
      </c>
      <c r="AU914" s="17">
        <v>0.345036355648357</v>
      </c>
      <c r="AV914" s="17"/>
      <c r="AW914" s="17">
        <v>0.30947066628801001</v>
      </c>
      <c r="AX914" s="17">
        <v>0.32551947870806602</v>
      </c>
      <c r="AY914" s="17">
        <v>0.34863887278841899</v>
      </c>
      <c r="AZ914" s="17"/>
      <c r="BA914" s="17">
        <v>0.33796326558953699</v>
      </c>
      <c r="BB914" s="17">
        <v>0.36647825524384597</v>
      </c>
      <c r="BC914" s="17">
        <v>0.313100383903539</v>
      </c>
      <c r="BD914" s="17">
        <v>0.346962366562172</v>
      </c>
      <c r="BE914" s="17">
        <v>0.23998403260868301</v>
      </c>
      <c r="BF914" s="17"/>
      <c r="BG914" s="17">
        <v>0.323434820335607</v>
      </c>
      <c r="BH914" s="17">
        <v>0.342158304947279</v>
      </c>
      <c r="BI914" s="17"/>
      <c r="BJ914" s="17">
        <v>0.33272908887910102</v>
      </c>
      <c r="BK914" s="17">
        <v>0.34356267333872598</v>
      </c>
      <c r="BL914" s="17"/>
      <c r="BM914" s="17">
        <v>0.30831757187167602</v>
      </c>
      <c r="BN914" s="17">
        <v>0.29641211786921601</v>
      </c>
      <c r="BO914" s="17">
        <v>0.386053306663319</v>
      </c>
      <c r="BP914" s="17">
        <v>0.40322426058408201</v>
      </c>
      <c r="BQ914" s="17">
        <v>0.25677961446964498</v>
      </c>
      <c r="BR914" s="17"/>
      <c r="BS914" s="17">
        <v>0.29326024064795497</v>
      </c>
      <c r="BT914" s="17"/>
      <c r="BU914" s="17">
        <v>0.32968444840366501</v>
      </c>
      <c r="BV914" s="17">
        <v>0.38558314434399799</v>
      </c>
      <c r="BW914" s="17">
        <v>0.420680733673092</v>
      </c>
      <c r="BX914" s="17">
        <v>0.24023046050470301</v>
      </c>
      <c r="BY914" s="17">
        <v>0.27738946621743898</v>
      </c>
      <c r="BZ914" s="17"/>
      <c r="CA914" s="17">
        <v>0.33292335234758003</v>
      </c>
      <c r="CB914" s="17"/>
      <c r="CC914" s="17">
        <v>0.33151002842140698</v>
      </c>
      <c r="CD914" s="17">
        <v>0.35042701996571402</v>
      </c>
      <c r="CE914" s="17"/>
      <c r="CF914" s="17">
        <v>0.30045097593904502</v>
      </c>
      <c r="CG914" s="17"/>
      <c r="CH914" s="17">
        <v>0.31910973594770897</v>
      </c>
      <c r="CI914" s="17">
        <v>0.37146576685375399</v>
      </c>
    </row>
    <row r="915" spans="2:87" x14ac:dyDescent="0.35">
      <c r="B915" t="s">
        <v>278</v>
      </c>
      <c r="C915" s="17">
        <v>0.18919745283239101</v>
      </c>
      <c r="D915" s="17">
        <v>0.204125814468058</v>
      </c>
      <c r="E915" s="17">
        <v>0.173101133596371</v>
      </c>
      <c r="F915" s="17"/>
      <c r="G915" s="17">
        <v>0.21223589586861699</v>
      </c>
      <c r="H915" s="17">
        <v>0.23108997515997501</v>
      </c>
      <c r="I915" s="17">
        <v>0.19630987171133399</v>
      </c>
      <c r="J915" s="17">
        <v>0.16887567365155501</v>
      </c>
      <c r="K915" s="17">
        <v>0.14648612723187401</v>
      </c>
      <c r="L915" s="17">
        <v>0.179710901557494</v>
      </c>
      <c r="M915" s="17"/>
      <c r="N915" s="17">
        <v>0.22993015793084101</v>
      </c>
      <c r="O915" s="17">
        <v>0.215328304373999</v>
      </c>
      <c r="P915" s="17">
        <v>0.15315139519934101</v>
      </c>
      <c r="Q915" s="17">
        <v>0.148906746201482</v>
      </c>
      <c r="R915" s="17"/>
      <c r="S915" s="17">
        <v>0.28125889576533503</v>
      </c>
      <c r="T915" s="17">
        <v>0.231776232201031</v>
      </c>
      <c r="U915" s="17">
        <v>0.248175646534535</v>
      </c>
      <c r="V915" s="17">
        <v>0.12547078694157501</v>
      </c>
      <c r="W915" s="17">
        <v>0.12907358871784899</v>
      </c>
      <c r="X915" s="17">
        <v>0.20217515703195599</v>
      </c>
      <c r="Y915" s="17">
        <v>0.14885135780198999</v>
      </c>
      <c r="Z915" s="17">
        <v>0.16067152106444599</v>
      </c>
      <c r="AA915" s="17">
        <v>0.142468347452165</v>
      </c>
      <c r="AB915" s="17">
        <v>0.18854172443834399</v>
      </c>
      <c r="AC915" s="17">
        <v>0.165139895510857</v>
      </c>
      <c r="AD915" s="17">
        <v>8.9533845200173795E-2</v>
      </c>
      <c r="AE915" s="17"/>
      <c r="AF915" s="17">
        <v>0.140956411120882</v>
      </c>
      <c r="AG915" s="17">
        <v>0.19594156802555701</v>
      </c>
      <c r="AH915" s="17">
        <v>0.17796361800309399</v>
      </c>
      <c r="AI915" s="17">
        <v>0.236341530193831</v>
      </c>
      <c r="AJ915" s="17">
        <v>0.255220731782698</v>
      </c>
      <c r="AK915" s="17"/>
      <c r="AL915" s="17">
        <v>0.20719070606847501</v>
      </c>
      <c r="AM915" s="17">
        <v>0.19213918740434199</v>
      </c>
      <c r="AN915" s="17">
        <v>0.14179334241563599</v>
      </c>
      <c r="AO915" s="17">
        <v>0.180445713457458</v>
      </c>
      <c r="AP915" s="17"/>
      <c r="AQ915" s="17">
        <v>0.15358847682538199</v>
      </c>
      <c r="AR915" s="17">
        <v>0.24323772278231201</v>
      </c>
      <c r="AS915" s="17"/>
      <c r="AT915" s="17">
        <v>0.198834121376434</v>
      </c>
      <c r="AU915" s="17">
        <v>0.18686645740270899</v>
      </c>
      <c r="AV915" s="17"/>
      <c r="AW915" s="17">
        <v>0.18918349894223399</v>
      </c>
      <c r="AX915" s="17">
        <v>0.212159611290724</v>
      </c>
      <c r="AY915" s="17">
        <v>0.19016098095013001</v>
      </c>
      <c r="AZ915" s="17"/>
      <c r="BA915" s="17">
        <v>0.245395618686924</v>
      </c>
      <c r="BB915" s="17">
        <v>0.13186631016287501</v>
      </c>
      <c r="BC915" s="17">
        <v>0.20360459128832101</v>
      </c>
      <c r="BD915" s="17">
        <v>0.17086791191114201</v>
      </c>
      <c r="BE915" s="17">
        <v>0.16320838971392099</v>
      </c>
      <c r="BF915" s="17"/>
      <c r="BG915" s="17">
        <v>0.190073916776832</v>
      </c>
      <c r="BH915" s="17">
        <v>0.18855508689740499</v>
      </c>
      <c r="BI915" s="17"/>
      <c r="BJ915" s="17">
        <v>0.198719715910917</v>
      </c>
      <c r="BK915" s="17">
        <v>0.15683496719025899</v>
      </c>
      <c r="BL915" s="17"/>
      <c r="BM915" s="17">
        <v>0.164797558087629</v>
      </c>
      <c r="BN915" s="17">
        <v>0.178455705690964</v>
      </c>
      <c r="BO915" s="17">
        <v>0.22884402844920501</v>
      </c>
      <c r="BP915" s="17">
        <v>0.28704934685443101</v>
      </c>
      <c r="BQ915" s="17">
        <v>7.2502600077342494E-2</v>
      </c>
      <c r="BR915" s="17"/>
      <c r="BS915" s="17">
        <v>0.101069631816084</v>
      </c>
      <c r="BT915" s="17"/>
      <c r="BU915" s="17">
        <v>0.20808530632976399</v>
      </c>
      <c r="BV915" s="17">
        <v>0.27125826512400503</v>
      </c>
      <c r="BW915" s="17">
        <v>0.25484959481324099</v>
      </c>
      <c r="BX915" s="17">
        <v>6.4054199021342795E-2</v>
      </c>
      <c r="BY915" s="17">
        <v>9.6906326102476598E-2</v>
      </c>
      <c r="BZ915" s="17"/>
      <c r="CA915" s="17">
        <v>0.12047573650305</v>
      </c>
      <c r="CB915" s="17"/>
      <c r="CC915" s="17">
        <v>0.171090117323103</v>
      </c>
      <c r="CD915" s="17">
        <v>0.26743880582058699</v>
      </c>
      <c r="CE915" s="17"/>
      <c r="CF915" s="17">
        <v>0.21303708766643101</v>
      </c>
      <c r="CG915" s="17"/>
      <c r="CH915" s="17">
        <v>0.14967579162327899</v>
      </c>
      <c r="CI915" s="17">
        <v>0.24001794336766599</v>
      </c>
    </row>
    <row r="916" spans="2:87" x14ac:dyDescent="0.35">
      <c r="B916" t="s">
        <v>279</v>
      </c>
      <c r="C916" s="17">
        <v>7.2680976945528303E-2</v>
      </c>
      <c r="D916" s="17">
        <v>6.2033307953384097E-2</v>
      </c>
      <c r="E916" s="17">
        <v>8.3955247180824102E-2</v>
      </c>
      <c r="F916" s="17"/>
      <c r="G916" s="17">
        <v>7.1013056266118799E-2</v>
      </c>
      <c r="H916" s="17">
        <v>6.2985112675719199E-2</v>
      </c>
      <c r="I916" s="17">
        <v>7.2000623749566395E-2</v>
      </c>
      <c r="J916" s="17">
        <v>0.102202325912016</v>
      </c>
      <c r="K916" s="17">
        <v>7.6700577135202994E-2</v>
      </c>
      <c r="L916" s="17">
        <v>5.7046791677510297E-2</v>
      </c>
      <c r="M916" s="17"/>
      <c r="N916" s="17">
        <v>8.1995219413016601E-2</v>
      </c>
      <c r="O916" s="17">
        <v>8.4968036108853701E-2</v>
      </c>
      <c r="P916" s="17">
        <v>6.7319926618518405E-2</v>
      </c>
      <c r="Q916" s="17">
        <v>5.2642901542024799E-2</v>
      </c>
      <c r="R916" s="17"/>
      <c r="S916" s="17">
        <v>0.119487628963168</v>
      </c>
      <c r="T916" s="17">
        <v>0.11962844124043399</v>
      </c>
      <c r="U916" s="17">
        <v>3.3172147382192499E-2</v>
      </c>
      <c r="V916" s="17">
        <v>6.9040628594591799E-2</v>
      </c>
      <c r="W916" s="17">
        <v>6.9744014244659397E-2</v>
      </c>
      <c r="X916" s="17">
        <v>5.4378414035512801E-2</v>
      </c>
      <c r="Y916" s="17">
        <v>4.2937886679829299E-2</v>
      </c>
      <c r="Z916" s="17">
        <v>4.7423384967421302E-2</v>
      </c>
      <c r="AA916" s="17">
        <v>2.4955090972399702E-2</v>
      </c>
      <c r="AB916" s="17">
        <v>9.81588197020557E-2</v>
      </c>
      <c r="AC916" s="17">
        <v>3.9266629184542101E-2</v>
      </c>
      <c r="AD916" s="17">
        <v>0.119437528453195</v>
      </c>
      <c r="AE916" s="17"/>
      <c r="AF916" s="17">
        <v>8.4536612596623401E-2</v>
      </c>
      <c r="AG916" s="17">
        <v>5.0972038087567798E-2</v>
      </c>
      <c r="AH916" s="17">
        <v>6.8729466753668603E-2</v>
      </c>
      <c r="AI916" s="17">
        <v>9.6629981261110998E-2</v>
      </c>
      <c r="AJ916" s="17">
        <v>8.9870422924581597E-2</v>
      </c>
      <c r="AK916" s="17"/>
      <c r="AL916" s="17">
        <v>8.1415296954430505E-2</v>
      </c>
      <c r="AM916" s="17">
        <v>7.2617646501949407E-2</v>
      </c>
      <c r="AN916" s="17">
        <v>6.2670346203759594E-2</v>
      </c>
      <c r="AO916" s="17">
        <v>4.5303265249531099E-2</v>
      </c>
      <c r="AP916" s="17"/>
      <c r="AQ916" s="17">
        <v>5.3440101837199099E-2</v>
      </c>
      <c r="AR916" s="17">
        <v>0.10188097653894999</v>
      </c>
      <c r="AS916" s="17"/>
      <c r="AT916" s="17">
        <v>8.3821874850842304E-2</v>
      </c>
      <c r="AU916" s="17">
        <v>5.3899748008571703E-2</v>
      </c>
      <c r="AV916" s="17"/>
      <c r="AW916" s="17">
        <v>6.4568256260543799E-2</v>
      </c>
      <c r="AX916" s="17">
        <v>6.7988429395544295E-2</v>
      </c>
      <c r="AY916" s="17">
        <v>8.0858089883217299E-2</v>
      </c>
      <c r="AZ916" s="17"/>
      <c r="BA916" s="17">
        <v>7.4256381107325298E-2</v>
      </c>
      <c r="BB916" s="17">
        <v>7.7275914646702706E-2</v>
      </c>
      <c r="BC916" s="17">
        <v>5.32471585906788E-2</v>
      </c>
      <c r="BD916" s="17">
        <v>8.5778717452475506E-2</v>
      </c>
      <c r="BE916" s="17">
        <v>0.13610659371446801</v>
      </c>
      <c r="BF916" s="17"/>
      <c r="BG916" s="17">
        <v>8.8372165448060896E-2</v>
      </c>
      <c r="BH916" s="17">
        <v>6.11808062455413E-2</v>
      </c>
      <c r="BI916" s="17"/>
      <c r="BJ916" s="17">
        <v>7.8800530641413097E-2</v>
      </c>
      <c r="BK916" s="17">
        <v>4.6318557367137601E-2</v>
      </c>
      <c r="BL916" s="17"/>
      <c r="BM916" s="17">
        <v>7.6020014659319096E-2</v>
      </c>
      <c r="BN916" s="17">
        <v>6.2079033115571003E-2</v>
      </c>
      <c r="BO916" s="17">
        <v>6.3482773883997701E-2</v>
      </c>
      <c r="BP916" s="17">
        <v>5.7132815847417098E-2</v>
      </c>
      <c r="BQ916" s="17">
        <v>6.8528408517775904E-2</v>
      </c>
      <c r="BR916" s="17"/>
      <c r="BS916" s="17">
        <v>3.2729099354752399E-2</v>
      </c>
      <c r="BT916" s="17"/>
      <c r="BU916" s="17">
        <v>5.50685750276457E-2</v>
      </c>
      <c r="BV916" s="17">
        <v>7.1869450105642704E-2</v>
      </c>
      <c r="BW916" s="17">
        <v>8.2554211482011197E-2</v>
      </c>
      <c r="BX916" s="17">
        <v>4.2284402610527502E-2</v>
      </c>
      <c r="BY916" s="17">
        <v>0.162215289811596</v>
      </c>
      <c r="BZ916" s="17"/>
      <c r="CA916" s="17">
        <v>9.5178720051956999E-3</v>
      </c>
      <c r="CB916" s="17"/>
      <c r="CC916" s="17">
        <v>6.4961511462929597E-2</v>
      </c>
      <c r="CD916" s="17">
        <v>0.10796854533922499</v>
      </c>
      <c r="CE916" s="17"/>
      <c r="CF916" s="17">
        <v>7.9047314704490501E-2</v>
      </c>
      <c r="CG916" s="17"/>
      <c r="CH916" s="17">
        <v>8.4639349995118601E-2</v>
      </c>
      <c r="CI916" s="17">
        <v>7.3894342125850998E-2</v>
      </c>
    </row>
    <row r="917" spans="2:87" x14ac:dyDescent="0.35">
      <c r="B917" t="s">
        <v>161</v>
      </c>
      <c r="C917" s="17">
        <v>5.8014124264802298E-2</v>
      </c>
      <c r="D917" s="17">
        <v>5.1943306830797301E-2</v>
      </c>
      <c r="E917" s="17">
        <v>6.0723575159744303E-2</v>
      </c>
      <c r="F917" s="17"/>
      <c r="G917" s="17">
        <v>5.6389051621385897E-2</v>
      </c>
      <c r="H917" s="17">
        <v>4.4931255253484299E-2</v>
      </c>
      <c r="I917" s="17">
        <v>7.92485262459416E-2</v>
      </c>
      <c r="J917" s="17">
        <v>4.60170216007528E-2</v>
      </c>
      <c r="K917" s="17">
        <v>7.0025551985293602E-2</v>
      </c>
      <c r="L917" s="17">
        <v>5.5112907276918199E-2</v>
      </c>
      <c r="M917" s="17"/>
      <c r="N917" s="17">
        <v>4.3879224110322801E-2</v>
      </c>
      <c r="O917" s="17">
        <v>4.2519526052055001E-2</v>
      </c>
      <c r="P917" s="17">
        <v>5.2411428090464202E-2</v>
      </c>
      <c r="Q917" s="17">
        <v>9.3372990707818598E-2</v>
      </c>
      <c r="R917" s="17"/>
      <c r="S917" s="17">
        <v>2.5443309317732098E-2</v>
      </c>
      <c r="T917" s="17">
        <v>7.9456824539278298E-2</v>
      </c>
      <c r="U917" s="17">
        <v>0.13488071138306901</v>
      </c>
      <c r="V917" s="17">
        <v>8.0122957930556196E-2</v>
      </c>
      <c r="W917" s="17">
        <v>5.0054202611896102E-2</v>
      </c>
      <c r="X917" s="17">
        <v>3.5800636761798697E-2</v>
      </c>
      <c r="Y917" s="17">
        <v>7.0134801019868701E-2</v>
      </c>
      <c r="Z917" s="17">
        <v>4.2725885729476602E-2</v>
      </c>
      <c r="AA917" s="17">
        <v>3.69906819113964E-2</v>
      </c>
      <c r="AB917" s="17">
        <v>1.8806638305134699E-2</v>
      </c>
      <c r="AC917" s="17">
        <v>5.8766288108397402E-2</v>
      </c>
      <c r="AD917" s="17">
        <v>0.11536617355183899</v>
      </c>
      <c r="AE917" s="17"/>
      <c r="AF917" s="17">
        <v>8.5361229775901395E-2</v>
      </c>
      <c r="AG917" s="17">
        <v>4.5866276168083399E-2</v>
      </c>
      <c r="AH917" s="17">
        <v>5.5486783404790699E-2</v>
      </c>
      <c r="AI917" s="17">
        <v>4.4364656836266898E-2</v>
      </c>
      <c r="AJ917" s="17">
        <v>3.7967306324935599E-2</v>
      </c>
      <c r="AK917" s="17"/>
      <c r="AL917" s="17">
        <v>7.5921127721261597E-2</v>
      </c>
      <c r="AM917" s="17">
        <v>5.2363233841612199E-2</v>
      </c>
      <c r="AN917" s="17">
        <v>4.5020993644089E-2</v>
      </c>
      <c r="AO917" s="17">
        <v>1.6737597734657401E-2</v>
      </c>
      <c r="AP917" s="17"/>
      <c r="AQ917" s="17">
        <v>6.3211024472596203E-2</v>
      </c>
      <c r="AR917" s="17">
        <v>5.0127295672014099E-2</v>
      </c>
      <c r="AS917" s="17"/>
      <c r="AT917" s="17">
        <v>5.6149124806283597E-2</v>
      </c>
      <c r="AU917" s="17">
        <v>6.0560110645956802E-2</v>
      </c>
      <c r="AV917" s="17"/>
      <c r="AW917" s="17">
        <v>5.2373344824732299E-2</v>
      </c>
      <c r="AX917" s="17">
        <v>5.2522302596066599E-2</v>
      </c>
      <c r="AY917" s="17">
        <v>5.8087324081624703E-2</v>
      </c>
      <c r="AZ917" s="17"/>
      <c r="BA917" s="17">
        <v>5.3609493215615998E-2</v>
      </c>
      <c r="BB917" s="17">
        <v>5.6226018310499802E-2</v>
      </c>
      <c r="BC917" s="17">
        <v>5.7919431785631498E-2</v>
      </c>
      <c r="BD917" s="17">
        <v>6.4796512775676093E-2</v>
      </c>
      <c r="BE917" s="17">
        <v>7.7921326397440094E-2</v>
      </c>
      <c r="BF917" s="17"/>
      <c r="BG917" s="17">
        <v>7.6291918504033607E-2</v>
      </c>
      <c r="BH917" s="17">
        <v>4.4618213959061397E-2</v>
      </c>
      <c r="BI917" s="17"/>
      <c r="BJ917" s="17">
        <v>5.5227484651052698E-2</v>
      </c>
      <c r="BK917" s="17">
        <v>6.5494179677440298E-2</v>
      </c>
      <c r="BL917" s="17"/>
      <c r="BM917" s="17">
        <v>0.105966936703801</v>
      </c>
      <c r="BN917" s="17">
        <v>6.2533935001386695E-2</v>
      </c>
      <c r="BO917" s="17">
        <v>3.0686885091485101E-2</v>
      </c>
      <c r="BP917" s="17">
        <v>8.0878934055637605E-2</v>
      </c>
      <c r="BQ917" s="17">
        <v>1.9084335104051501E-2</v>
      </c>
      <c r="BR917" s="17"/>
      <c r="BS917" s="17">
        <v>1.9781007581098801E-2</v>
      </c>
      <c r="BT917" s="17"/>
      <c r="BU917" s="17">
        <v>4.4456247379442197E-2</v>
      </c>
      <c r="BV917" s="17">
        <v>3.0492417076773599E-2</v>
      </c>
      <c r="BW917" s="17">
        <v>3.4852382683185697E-2</v>
      </c>
      <c r="BX917" s="17">
        <v>1.99035676608522E-2</v>
      </c>
      <c r="BY917" s="17">
        <v>0.20198665703784699</v>
      </c>
      <c r="BZ917" s="17"/>
      <c r="CA917" s="17">
        <v>1.24340232211005E-2</v>
      </c>
      <c r="CB917" s="17"/>
      <c r="CC917" s="17">
        <v>4.4861988369505397E-2</v>
      </c>
      <c r="CD917" s="17">
        <v>6.7923846506462396E-2</v>
      </c>
      <c r="CE917" s="17"/>
      <c r="CF917" s="17">
        <v>4.3556919623516203E-2</v>
      </c>
      <c r="CG917" s="17"/>
      <c r="CH917" s="17">
        <v>5.1792305744021598E-2</v>
      </c>
      <c r="CI917" s="17">
        <v>2.3988623478812799E-2</v>
      </c>
    </row>
    <row r="918" spans="2:87" x14ac:dyDescent="0.35">
      <c r="B918" t="s">
        <v>280</v>
      </c>
      <c r="C918" s="17">
        <v>0.68010744595727901</v>
      </c>
      <c r="D918" s="17">
        <v>0.68189757074776103</v>
      </c>
      <c r="E918" s="17">
        <v>0.68222004406306103</v>
      </c>
      <c r="F918" s="17"/>
      <c r="G918" s="17">
        <v>0.66036199624387903</v>
      </c>
      <c r="H918" s="17">
        <v>0.66099365691082201</v>
      </c>
      <c r="I918" s="17">
        <v>0.65244097829315795</v>
      </c>
      <c r="J918" s="17">
        <v>0.68290497883567602</v>
      </c>
      <c r="K918" s="17">
        <v>0.70678774364762897</v>
      </c>
      <c r="L918" s="17">
        <v>0.70812939948807796</v>
      </c>
      <c r="M918" s="17"/>
      <c r="N918" s="17">
        <v>0.64419539854581997</v>
      </c>
      <c r="O918" s="17">
        <v>0.65718413346509197</v>
      </c>
      <c r="P918" s="17">
        <v>0.72711725009167705</v>
      </c>
      <c r="Q918" s="17">
        <v>0.70507736154867395</v>
      </c>
      <c r="R918" s="17"/>
      <c r="S918" s="17">
        <v>0.57381016595376499</v>
      </c>
      <c r="T918" s="17">
        <v>0.56913850201925698</v>
      </c>
      <c r="U918" s="17">
        <v>0.58377149470020395</v>
      </c>
      <c r="V918" s="17">
        <v>0.72536562653327696</v>
      </c>
      <c r="W918" s="17">
        <v>0.75112819442559597</v>
      </c>
      <c r="X918" s="17">
        <v>0.70764579217073298</v>
      </c>
      <c r="Y918" s="17">
        <v>0.73807595449831198</v>
      </c>
      <c r="Z918" s="17">
        <v>0.74917920823865602</v>
      </c>
      <c r="AA918" s="17">
        <v>0.79558587966403904</v>
      </c>
      <c r="AB918" s="17">
        <v>0.69449281755446601</v>
      </c>
      <c r="AC918" s="17">
        <v>0.73682718719620299</v>
      </c>
      <c r="AD918" s="17">
        <v>0.67566245279479198</v>
      </c>
      <c r="AE918" s="17"/>
      <c r="AF918" s="17">
        <v>0.68914574650659299</v>
      </c>
      <c r="AG918" s="17">
        <v>0.70722011771879201</v>
      </c>
      <c r="AH918" s="17">
        <v>0.69782013183844604</v>
      </c>
      <c r="AI918" s="17">
        <v>0.62266383170879103</v>
      </c>
      <c r="AJ918" s="17">
        <v>0.61694153896778503</v>
      </c>
      <c r="AK918" s="17"/>
      <c r="AL918" s="17">
        <v>0.63547286925583302</v>
      </c>
      <c r="AM918" s="17">
        <v>0.68287993225209698</v>
      </c>
      <c r="AN918" s="17">
        <v>0.75051531773651503</v>
      </c>
      <c r="AO918" s="17">
        <v>0.75751342355835305</v>
      </c>
      <c r="AP918" s="17"/>
      <c r="AQ918" s="17">
        <v>0.72976039686482297</v>
      </c>
      <c r="AR918" s="17">
        <v>0.60475400500672405</v>
      </c>
      <c r="AS918" s="17"/>
      <c r="AT918" s="17">
        <v>0.66119487896644102</v>
      </c>
      <c r="AU918" s="17">
        <v>0.69867368394276297</v>
      </c>
      <c r="AV918" s="17"/>
      <c r="AW918" s="17">
        <v>0.69387489997248997</v>
      </c>
      <c r="AX918" s="17">
        <v>0.66732965671766498</v>
      </c>
      <c r="AY918" s="17">
        <v>0.67089360508502804</v>
      </c>
      <c r="AZ918" s="17"/>
      <c r="BA918" s="17">
        <v>0.626738506990135</v>
      </c>
      <c r="BB918" s="17">
        <v>0.73463175687992299</v>
      </c>
      <c r="BC918" s="17">
        <v>0.68522881833536797</v>
      </c>
      <c r="BD918" s="17">
        <v>0.67855685786070696</v>
      </c>
      <c r="BE918" s="17">
        <v>0.62276369017417099</v>
      </c>
      <c r="BF918" s="17"/>
      <c r="BG918" s="17">
        <v>0.64526199927107297</v>
      </c>
      <c r="BH918" s="17">
        <v>0.70564589289799196</v>
      </c>
      <c r="BI918" s="17"/>
      <c r="BJ918" s="17">
        <v>0.66725226879661803</v>
      </c>
      <c r="BK918" s="17">
        <v>0.73135229576516303</v>
      </c>
      <c r="BL918" s="17"/>
      <c r="BM918" s="17">
        <v>0.65321549054925099</v>
      </c>
      <c r="BN918" s="17">
        <v>0.69693132619207898</v>
      </c>
      <c r="BO918" s="17">
        <v>0.67698631257531205</v>
      </c>
      <c r="BP918" s="17">
        <v>0.57493890324251495</v>
      </c>
      <c r="BQ918" s="17">
        <v>0.83988465630082998</v>
      </c>
      <c r="BR918" s="17"/>
      <c r="BS918" s="17">
        <v>0.84642026124806502</v>
      </c>
      <c r="BT918" s="17"/>
      <c r="BU918" s="17">
        <v>0.69238987126314799</v>
      </c>
      <c r="BV918" s="17">
        <v>0.62637986769357901</v>
      </c>
      <c r="BW918" s="17">
        <v>0.62774381102156196</v>
      </c>
      <c r="BX918" s="17">
        <v>0.87375783070727797</v>
      </c>
      <c r="BY918" s="17">
        <v>0.53889172704808097</v>
      </c>
      <c r="BZ918" s="17"/>
      <c r="CA918" s="17">
        <v>0.85757236827065397</v>
      </c>
      <c r="CB918" s="17"/>
      <c r="CC918" s="17">
        <v>0.71908638284446202</v>
      </c>
      <c r="CD918" s="17">
        <v>0.55666880233372595</v>
      </c>
      <c r="CE918" s="17"/>
      <c r="CF918" s="17">
        <v>0.66435867800556203</v>
      </c>
      <c r="CG918" s="17"/>
      <c r="CH918" s="17">
        <v>0.713892552637581</v>
      </c>
      <c r="CI918" s="17">
        <v>0.66209909102766995</v>
      </c>
    </row>
    <row r="919" spans="2:87" x14ac:dyDescent="0.35"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7"/>
      <c r="AS919" s="17"/>
      <c r="AT919" s="17"/>
      <c r="AU919" s="17"/>
      <c r="AV919" s="17"/>
      <c r="AW919" s="17"/>
      <c r="AX919" s="17"/>
      <c r="AY919" s="17"/>
      <c r="AZ919" s="17"/>
      <c r="BA919" s="17"/>
      <c r="BB919" s="17"/>
      <c r="BC919" s="17"/>
      <c r="BD919" s="17"/>
      <c r="BE919" s="17"/>
      <c r="BF919" s="17"/>
      <c r="BG919" s="17"/>
      <c r="BH919" s="17"/>
      <c r="BI919" s="17"/>
      <c r="BJ919" s="17"/>
      <c r="BK919" s="17"/>
      <c r="BL919" s="17"/>
      <c r="BM919" s="17"/>
      <c r="BN919" s="17"/>
      <c r="BO919" s="17"/>
      <c r="BP919" s="17"/>
      <c r="BQ919" s="17"/>
      <c r="BR919" s="17"/>
      <c r="BS919" s="17"/>
      <c r="BT919" s="17"/>
      <c r="BU919" s="17"/>
      <c r="BV919" s="17"/>
      <c r="BW919" s="17"/>
      <c r="BX919" s="17"/>
      <c r="BY919" s="17"/>
      <c r="BZ919" s="17"/>
      <c r="CA919" s="17"/>
      <c r="CB919" s="17"/>
      <c r="CC919" s="17"/>
      <c r="CD919" s="17"/>
      <c r="CE919" s="17"/>
      <c r="CF919" s="17"/>
      <c r="CG919" s="17"/>
      <c r="CH919" s="17"/>
      <c r="CI919" s="17"/>
    </row>
    <row r="920" spans="2:87" x14ac:dyDescent="0.35">
      <c r="B920" s="6" t="s">
        <v>297</v>
      </c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  <c r="AT920" s="17"/>
      <c r="AU920" s="17"/>
      <c r="AV920" s="17"/>
      <c r="AW920" s="17"/>
      <c r="AX920" s="17"/>
      <c r="AY920" s="17"/>
      <c r="AZ920" s="17"/>
      <c r="BA920" s="17"/>
      <c r="BB920" s="17"/>
      <c r="BC920" s="17"/>
      <c r="BD920" s="17"/>
      <c r="BE920" s="17"/>
      <c r="BF920" s="17"/>
      <c r="BG920" s="17"/>
      <c r="BH920" s="17"/>
      <c r="BI920" s="17"/>
      <c r="BJ920" s="17"/>
      <c r="BK920" s="17"/>
      <c r="BL920" s="17"/>
      <c r="BM920" s="17"/>
      <c r="BN920" s="17"/>
      <c r="BO920" s="17"/>
      <c r="BP920" s="17"/>
      <c r="BQ920" s="17"/>
      <c r="BR920" s="17"/>
      <c r="BS920" s="17"/>
      <c r="BT920" s="17"/>
      <c r="BU920" s="17"/>
      <c r="BV920" s="17"/>
      <c r="BW920" s="17"/>
      <c r="BX920" s="17"/>
      <c r="BY920" s="17"/>
      <c r="BZ920" s="17"/>
      <c r="CA920" s="17"/>
      <c r="CB920" s="17"/>
      <c r="CC920" s="17"/>
      <c r="CD920" s="17"/>
      <c r="CE920" s="17"/>
      <c r="CF920" s="17"/>
      <c r="CG920" s="17"/>
      <c r="CH920" s="17"/>
      <c r="CI920" s="17"/>
    </row>
    <row r="921" spans="2:87" x14ac:dyDescent="0.35">
      <c r="B921" s="24" t="s">
        <v>163</v>
      </c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  <c r="AT921" s="17"/>
      <c r="AU921" s="17"/>
      <c r="AV921" s="17"/>
      <c r="AW921" s="17"/>
      <c r="AX921" s="17"/>
      <c r="AY921" s="17"/>
      <c r="AZ921" s="17"/>
      <c r="BA921" s="17"/>
      <c r="BB921" s="17"/>
      <c r="BC921" s="17"/>
      <c r="BD921" s="17"/>
      <c r="BE921" s="17"/>
      <c r="BF921" s="17"/>
      <c r="BG921" s="17"/>
      <c r="BH921" s="17"/>
      <c r="BI921" s="17"/>
      <c r="BJ921" s="17"/>
      <c r="BK921" s="17"/>
      <c r="BL921" s="17"/>
      <c r="BM921" s="17"/>
      <c r="BN921" s="17"/>
      <c r="BO921" s="17"/>
      <c r="BP921" s="17"/>
      <c r="BQ921" s="17"/>
      <c r="BR921" s="17"/>
      <c r="BS921" s="17"/>
      <c r="BT921" s="17"/>
      <c r="BU921" s="17"/>
      <c r="BV921" s="17"/>
      <c r="BW921" s="17"/>
      <c r="BX921" s="17"/>
      <c r="BY921" s="17"/>
      <c r="BZ921" s="17"/>
      <c r="CA921" s="17"/>
      <c r="CB921" s="17"/>
      <c r="CC921" s="17"/>
      <c r="CD921" s="17"/>
      <c r="CE921" s="17"/>
      <c r="CF921" s="17"/>
      <c r="CG921" s="17"/>
      <c r="CH921" s="17"/>
      <c r="CI921" s="17"/>
    </row>
    <row r="922" spans="2:87" x14ac:dyDescent="0.35">
      <c r="B922" t="s">
        <v>276</v>
      </c>
      <c r="C922" s="17">
        <v>0.423232971228164</v>
      </c>
      <c r="D922" s="17">
        <v>0.38348663065732203</v>
      </c>
      <c r="E922" s="17">
        <v>0.46422317214664299</v>
      </c>
      <c r="F922" s="17"/>
      <c r="G922" s="17">
        <v>0.31998610312209502</v>
      </c>
      <c r="H922" s="17">
        <v>0.381146838732215</v>
      </c>
      <c r="I922" s="17">
        <v>0.36260192160868898</v>
      </c>
      <c r="J922" s="17">
        <v>0.41355388106032398</v>
      </c>
      <c r="K922" s="17">
        <v>0.49277116639133001</v>
      </c>
      <c r="L922" s="17">
        <v>0.52335003853781603</v>
      </c>
      <c r="M922" s="17"/>
      <c r="N922" s="17">
        <v>0.38374426867119799</v>
      </c>
      <c r="O922" s="17">
        <v>0.38951667155627501</v>
      </c>
      <c r="P922" s="17">
        <v>0.46748805865095799</v>
      </c>
      <c r="Q922" s="17">
        <v>0.46510560952493402</v>
      </c>
      <c r="R922" s="17"/>
      <c r="S922" s="17">
        <v>0.48250924412573198</v>
      </c>
      <c r="T922" s="17">
        <v>0.41253233572394399</v>
      </c>
      <c r="U922" s="17">
        <v>0.26122371317658699</v>
      </c>
      <c r="V922" s="17">
        <v>0.45039287924607602</v>
      </c>
      <c r="W922" s="17">
        <v>0.36150191394974601</v>
      </c>
      <c r="X922" s="17">
        <v>0.39094460018989902</v>
      </c>
      <c r="Y922" s="17">
        <v>0.42490887105966002</v>
      </c>
      <c r="Z922" s="17">
        <v>0.39608944767723497</v>
      </c>
      <c r="AA922" s="17">
        <v>0.460850798158632</v>
      </c>
      <c r="AB922" s="17">
        <v>0.48670933588968102</v>
      </c>
      <c r="AC922" s="17">
        <v>0.46972999025735201</v>
      </c>
      <c r="AD922" s="17">
        <v>0.429274325712802</v>
      </c>
      <c r="AE922" s="17"/>
      <c r="AF922" s="17">
        <v>0.49971524600445399</v>
      </c>
      <c r="AG922" s="17">
        <v>0.424960024514492</v>
      </c>
      <c r="AH922" s="17">
        <v>0.38712620606655102</v>
      </c>
      <c r="AI922" s="17">
        <v>0.432318982913595</v>
      </c>
      <c r="AJ922" s="17">
        <v>0.334743685342968</v>
      </c>
      <c r="AK922" s="17"/>
      <c r="AL922" s="17">
        <v>0.390022913633152</v>
      </c>
      <c r="AM922" s="17">
        <v>0.45448652294006697</v>
      </c>
      <c r="AN922" s="17">
        <v>0.400038849605239</v>
      </c>
      <c r="AO922" s="17">
        <v>0.49081545839115798</v>
      </c>
      <c r="AP922" s="17"/>
      <c r="AQ922" s="17">
        <v>0.44962858398037198</v>
      </c>
      <c r="AR922" s="17">
        <v>0.38317492411268</v>
      </c>
      <c r="AS922" s="17"/>
      <c r="AT922" s="17">
        <v>0.40075350000425802</v>
      </c>
      <c r="AU922" s="17">
        <v>0.50990248481323797</v>
      </c>
      <c r="AV922" s="17"/>
      <c r="AW922" s="17">
        <v>0.49080021078678399</v>
      </c>
      <c r="AX922" s="17">
        <v>0.38872577443400202</v>
      </c>
      <c r="AY922" s="17">
        <v>0.385058951687066</v>
      </c>
      <c r="AZ922" s="17"/>
      <c r="BA922" s="17">
        <v>0.44452225839942799</v>
      </c>
      <c r="BB922" s="17">
        <v>0.43003640207819799</v>
      </c>
      <c r="BC922" s="17">
        <v>0.40943428059653902</v>
      </c>
      <c r="BD922" s="17">
        <v>0.36955352764081201</v>
      </c>
      <c r="BE922" s="17">
        <v>0.47425096315706</v>
      </c>
      <c r="BF922" s="17"/>
      <c r="BG922" s="17">
        <v>0.37072288292100802</v>
      </c>
      <c r="BH922" s="17">
        <v>0.46171794506594699</v>
      </c>
      <c r="BI922" s="17"/>
      <c r="BJ922" s="17">
        <v>0.39567862555740801</v>
      </c>
      <c r="BK922" s="17">
        <v>0.534317914896419</v>
      </c>
      <c r="BL922" s="17"/>
      <c r="BM922" s="17">
        <v>0.40279609734789501</v>
      </c>
      <c r="BN922" s="17">
        <v>0.419230164187121</v>
      </c>
      <c r="BO922" s="17">
        <v>0.46263597839169901</v>
      </c>
      <c r="BP922" s="17">
        <v>0.29387368680958997</v>
      </c>
      <c r="BQ922" s="17">
        <v>0.485457047469534</v>
      </c>
      <c r="BR922" s="17"/>
      <c r="BS922" s="17">
        <v>0.49189720141446303</v>
      </c>
      <c r="BT922" s="17"/>
      <c r="BU922" s="17">
        <v>0.41727540221221299</v>
      </c>
      <c r="BV922" s="17">
        <v>0.41984253509611702</v>
      </c>
      <c r="BW922" s="17">
        <v>0.29583578265336702</v>
      </c>
      <c r="BX922" s="17">
        <v>0.54930002396017696</v>
      </c>
      <c r="BY922" s="17">
        <v>0.24903537605880999</v>
      </c>
      <c r="BZ922" s="17"/>
      <c r="CA922" s="17">
        <v>0.50420101536216499</v>
      </c>
      <c r="CB922" s="17"/>
      <c r="CC922" s="17">
        <v>0.48547896120184503</v>
      </c>
      <c r="CD922" s="17">
        <v>0.21761263662396199</v>
      </c>
      <c r="CE922" s="17"/>
      <c r="CF922" s="17">
        <v>0.58998147121097799</v>
      </c>
      <c r="CG922" s="17"/>
      <c r="CH922" s="17">
        <v>0.45776168452886301</v>
      </c>
      <c r="CI922" s="17">
        <v>0.39240659433143499</v>
      </c>
    </row>
    <row r="923" spans="2:87" x14ac:dyDescent="0.35">
      <c r="B923" t="s">
        <v>277</v>
      </c>
      <c r="C923" s="17">
        <v>0.38251972965118802</v>
      </c>
      <c r="D923" s="17">
        <v>0.404418235844133</v>
      </c>
      <c r="E923" s="17">
        <v>0.36241241248321399</v>
      </c>
      <c r="F923" s="17"/>
      <c r="G923" s="17">
        <v>0.339162345451126</v>
      </c>
      <c r="H923" s="17">
        <v>0.38376896345777101</v>
      </c>
      <c r="I923" s="17">
        <v>0.416878113667082</v>
      </c>
      <c r="J923" s="17">
        <v>0.41694529316754603</v>
      </c>
      <c r="K923" s="17">
        <v>0.36718725335730201</v>
      </c>
      <c r="L923" s="17">
        <v>0.363884106941124</v>
      </c>
      <c r="M923" s="17"/>
      <c r="N923" s="17">
        <v>0.40999046327768002</v>
      </c>
      <c r="O923" s="17">
        <v>0.398665084491439</v>
      </c>
      <c r="P923" s="17">
        <v>0.38256072619408998</v>
      </c>
      <c r="Q923" s="17">
        <v>0.33189291449411201</v>
      </c>
      <c r="R923" s="17"/>
      <c r="S923" s="17">
        <v>0.35114158852391703</v>
      </c>
      <c r="T923" s="17">
        <v>0.421858745205827</v>
      </c>
      <c r="U923" s="17">
        <v>0.51180861665037203</v>
      </c>
      <c r="V923" s="17">
        <v>0.34629889697978</v>
      </c>
      <c r="W923" s="17">
        <v>0.36262118262213899</v>
      </c>
      <c r="X923" s="17">
        <v>0.42176606417743501</v>
      </c>
      <c r="Y923" s="17">
        <v>0.33598694333413598</v>
      </c>
      <c r="Z923" s="17">
        <v>0.388044845327979</v>
      </c>
      <c r="AA923" s="17">
        <v>0.35643465631405202</v>
      </c>
      <c r="AB923" s="17">
        <v>0.36568076055173498</v>
      </c>
      <c r="AC923" s="17">
        <v>0.34072264698487897</v>
      </c>
      <c r="AD923" s="17">
        <v>0.36545237114016099</v>
      </c>
      <c r="AE923" s="17"/>
      <c r="AF923" s="17">
        <v>0.32609196159464399</v>
      </c>
      <c r="AG923" s="17">
        <v>0.39849197040939799</v>
      </c>
      <c r="AH923" s="17">
        <v>0.39704444230300001</v>
      </c>
      <c r="AI923" s="17">
        <v>0.40285020450053299</v>
      </c>
      <c r="AJ923" s="17">
        <v>0.44397987087750701</v>
      </c>
      <c r="AK923" s="17"/>
      <c r="AL923" s="17">
        <v>0.39578527070429897</v>
      </c>
      <c r="AM923" s="17">
        <v>0.341874707177167</v>
      </c>
      <c r="AN923" s="17">
        <v>0.46245266248528299</v>
      </c>
      <c r="AO923" s="17">
        <v>0.35144723874921202</v>
      </c>
      <c r="AP923" s="17"/>
      <c r="AQ923" s="17">
        <v>0.36522974051127399</v>
      </c>
      <c r="AR923" s="17">
        <v>0.40875905987984401</v>
      </c>
      <c r="AS923" s="17"/>
      <c r="AT923" s="17">
        <v>0.37442698312025402</v>
      </c>
      <c r="AU923" s="17">
        <v>0.380500681727026</v>
      </c>
      <c r="AV923" s="17"/>
      <c r="AW923" s="17">
        <v>0.34422084108039502</v>
      </c>
      <c r="AX923" s="17">
        <v>0.40302107367795698</v>
      </c>
      <c r="AY923" s="17">
        <v>0.41390250668147199</v>
      </c>
      <c r="AZ923" s="17"/>
      <c r="BA923" s="17">
        <v>0.37292560865811702</v>
      </c>
      <c r="BB923" s="17">
        <v>0.40954688005319201</v>
      </c>
      <c r="BC923" s="17">
        <v>0.381894001848822</v>
      </c>
      <c r="BD923" s="17">
        <v>0.35727149828924698</v>
      </c>
      <c r="BE923" s="17">
        <v>0.33673420674179599</v>
      </c>
      <c r="BF923" s="17"/>
      <c r="BG923" s="17">
        <v>0.36719591012657299</v>
      </c>
      <c r="BH923" s="17">
        <v>0.39375065331770398</v>
      </c>
      <c r="BI923" s="17"/>
      <c r="BJ923" s="17">
        <v>0.39314518271044602</v>
      </c>
      <c r="BK923" s="17">
        <v>0.33703671956546999</v>
      </c>
      <c r="BL923" s="17"/>
      <c r="BM923" s="17">
        <v>0.38121425245933699</v>
      </c>
      <c r="BN923" s="17">
        <v>0.38718461553512801</v>
      </c>
      <c r="BO923" s="17">
        <v>0.39300098017540902</v>
      </c>
      <c r="BP923" s="17">
        <v>0.42895223562684998</v>
      </c>
      <c r="BQ923" s="17">
        <v>0.31239547101135301</v>
      </c>
      <c r="BR923" s="17"/>
      <c r="BS923" s="17">
        <v>0.37705667038869201</v>
      </c>
      <c r="BT923" s="17"/>
      <c r="BU923" s="17">
        <v>0.41779089443397999</v>
      </c>
      <c r="BV923" s="17">
        <v>0.447892433125825</v>
      </c>
      <c r="BW923" s="17">
        <v>0.45506925633905398</v>
      </c>
      <c r="BX923" s="17">
        <v>0.28780772713554997</v>
      </c>
      <c r="BY923" s="17">
        <v>0.30557758840323102</v>
      </c>
      <c r="BZ923" s="17"/>
      <c r="CA923" s="17">
        <v>0.40356127907217298</v>
      </c>
      <c r="CB923" s="17"/>
      <c r="CC923" s="17">
        <v>0.37720073474825799</v>
      </c>
      <c r="CD923" s="17">
        <v>0.41591902806575998</v>
      </c>
      <c r="CE923" s="17"/>
      <c r="CF923" s="17">
        <v>0.32159557018881801</v>
      </c>
      <c r="CG923" s="17"/>
      <c r="CH923" s="17">
        <v>0.36477538756842698</v>
      </c>
      <c r="CI923" s="17">
        <v>0.41349580863289997</v>
      </c>
    </row>
    <row r="924" spans="2:87" x14ac:dyDescent="0.35">
      <c r="B924" t="s">
        <v>278</v>
      </c>
      <c r="C924" s="17">
        <v>9.7678132522434902E-2</v>
      </c>
      <c r="D924" s="17">
        <v>0.120425529721748</v>
      </c>
      <c r="E924" s="17">
        <v>7.5056488450680303E-2</v>
      </c>
      <c r="F924" s="17"/>
      <c r="G924" s="17">
        <v>0.181701026981886</v>
      </c>
      <c r="H924" s="17">
        <v>0.14361137900109799</v>
      </c>
      <c r="I924" s="17">
        <v>9.8615384378303403E-2</v>
      </c>
      <c r="J924" s="17">
        <v>0.104589258410208</v>
      </c>
      <c r="K924" s="17">
        <v>4.9150962812836201E-2</v>
      </c>
      <c r="L924" s="17">
        <v>3.8481901345057502E-2</v>
      </c>
      <c r="M924" s="17"/>
      <c r="N924" s="17">
        <v>0.13276299808002701</v>
      </c>
      <c r="O924" s="17">
        <v>0.12278023627039999</v>
      </c>
      <c r="P924" s="17">
        <v>6.1865692609691297E-2</v>
      </c>
      <c r="Q924" s="17">
        <v>6.6685305292696895E-2</v>
      </c>
      <c r="R924" s="17"/>
      <c r="S924" s="17">
        <v>8.6413523001221307E-2</v>
      </c>
      <c r="T924" s="17">
        <v>8.5335043333868293E-2</v>
      </c>
      <c r="U924" s="17">
        <v>8.1599090988212303E-2</v>
      </c>
      <c r="V924" s="17">
        <v>0.111038789848246</v>
      </c>
      <c r="W924" s="17">
        <v>0.143240339435426</v>
      </c>
      <c r="X924" s="17">
        <v>0.102303684400114</v>
      </c>
      <c r="Y924" s="17">
        <v>0.153445648600575</v>
      </c>
      <c r="Z924" s="17">
        <v>0.123857015852107</v>
      </c>
      <c r="AA924" s="17">
        <v>0.118320674079899</v>
      </c>
      <c r="AB924" s="17">
        <v>7.2408421472689E-2</v>
      </c>
      <c r="AC924" s="17">
        <v>2.49209111486468E-2</v>
      </c>
      <c r="AD924" s="17">
        <v>0</v>
      </c>
      <c r="AE924" s="17"/>
      <c r="AF924" s="17">
        <v>3.87521048149604E-2</v>
      </c>
      <c r="AG924" s="17">
        <v>9.6967819532800606E-2</v>
      </c>
      <c r="AH924" s="17">
        <v>0.11882237975718</v>
      </c>
      <c r="AI924" s="17">
        <v>9.3693120309460601E-2</v>
      </c>
      <c r="AJ924" s="17">
        <v>0.151710413668732</v>
      </c>
      <c r="AK924" s="17"/>
      <c r="AL924" s="17">
        <v>9.8974054339993595E-2</v>
      </c>
      <c r="AM924" s="17">
        <v>0.102217199342594</v>
      </c>
      <c r="AN924" s="17">
        <v>9.3251460986369702E-2</v>
      </c>
      <c r="AO924" s="17">
        <v>7.3304733065480507E-2</v>
      </c>
      <c r="AP924" s="17"/>
      <c r="AQ924" s="17">
        <v>8.9628672242347995E-2</v>
      </c>
      <c r="AR924" s="17">
        <v>0.10989401332736</v>
      </c>
      <c r="AS924" s="17"/>
      <c r="AT924" s="17">
        <v>0.124497742587118</v>
      </c>
      <c r="AU924" s="17">
        <v>3.4243576258411297E-2</v>
      </c>
      <c r="AV924" s="17"/>
      <c r="AW924" s="17">
        <v>9.2976166176996305E-2</v>
      </c>
      <c r="AX924" s="17">
        <v>9.2307576495963495E-2</v>
      </c>
      <c r="AY924" s="17">
        <v>0.103973659183519</v>
      </c>
      <c r="AZ924" s="17"/>
      <c r="BA924" s="17">
        <v>7.71026400747018E-2</v>
      </c>
      <c r="BB924" s="17">
        <v>9.13206129283506E-2</v>
      </c>
      <c r="BC924" s="17">
        <v>0.112956114043252</v>
      </c>
      <c r="BD924" s="17">
        <v>0.13464254811292001</v>
      </c>
      <c r="BE924" s="17">
        <v>6.62074136263964E-2</v>
      </c>
      <c r="BF924" s="17"/>
      <c r="BG924" s="17">
        <v>0.12917157041253899</v>
      </c>
      <c r="BH924" s="17">
        <v>7.4596393901604399E-2</v>
      </c>
      <c r="BI924" s="17"/>
      <c r="BJ924" s="17">
        <v>0.109145781346577</v>
      </c>
      <c r="BK924" s="17">
        <v>5.56080915581455E-2</v>
      </c>
      <c r="BL924" s="17"/>
      <c r="BM924" s="17">
        <v>3.09300747521539E-2</v>
      </c>
      <c r="BN924" s="17">
        <v>9.5998014960921099E-2</v>
      </c>
      <c r="BO924" s="17">
        <v>9.3937592044274404E-2</v>
      </c>
      <c r="BP924" s="17">
        <v>0.16835987385321299</v>
      </c>
      <c r="BQ924" s="17">
        <v>0.137193481045048</v>
      </c>
      <c r="BR924" s="17"/>
      <c r="BS924" s="17">
        <v>0.105043964321925</v>
      </c>
      <c r="BT924" s="17"/>
      <c r="BU924" s="17">
        <v>7.5387339691131205E-2</v>
      </c>
      <c r="BV924" s="17">
        <v>8.9557816390281597E-2</v>
      </c>
      <c r="BW924" s="17">
        <v>0.17615660623649301</v>
      </c>
      <c r="BX924" s="17">
        <v>0.112541892799703</v>
      </c>
      <c r="BY924" s="17">
        <v>4.3515356268792903E-2</v>
      </c>
      <c r="BZ924" s="17"/>
      <c r="CA924" s="17">
        <v>6.7451389572567994E-2</v>
      </c>
      <c r="CB924" s="17"/>
      <c r="CC924" s="17">
        <v>7.0345092024584596E-2</v>
      </c>
      <c r="CD924" s="17">
        <v>0.20634398592376399</v>
      </c>
      <c r="CE924" s="17"/>
      <c r="CF924" s="17">
        <v>3.3549457005673002E-2</v>
      </c>
      <c r="CG924" s="17"/>
      <c r="CH924" s="17">
        <v>9.0754104167821606E-2</v>
      </c>
      <c r="CI924" s="17">
        <v>0.11429247089757701</v>
      </c>
    </row>
    <row r="925" spans="2:87" x14ac:dyDescent="0.35">
      <c r="B925" t="s">
        <v>279</v>
      </c>
      <c r="C925" s="17">
        <v>3.4929145979029103E-2</v>
      </c>
      <c r="D925" s="17">
        <v>4.0459596123948498E-2</v>
      </c>
      <c r="E925" s="17">
        <v>2.94940005069643E-2</v>
      </c>
      <c r="F925" s="17"/>
      <c r="G925" s="17">
        <v>8.2597842149824297E-2</v>
      </c>
      <c r="H925" s="17">
        <v>4.0305830385897801E-2</v>
      </c>
      <c r="I925" s="17">
        <v>4.8385868801413601E-2</v>
      </c>
      <c r="J925" s="17">
        <v>3.0478745517416701E-2</v>
      </c>
      <c r="K925" s="17">
        <v>1.19114009911645E-2</v>
      </c>
      <c r="L925" s="17">
        <v>1.18020233930276E-2</v>
      </c>
      <c r="M925" s="17"/>
      <c r="N925" s="17">
        <v>2.6717569953110001E-2</v>
      </c>
      <c r="O925" s="17">
        <v>4.30864038684904E-2</v>
      </c>
      <c r="P925" s="17">
        <v>3.7949503191242802E-2</v>
      </c>
      <c r="Q925" s="17">
        <v>3.3595809431388499E-2</v>
      </c>
      <c r="R925" s="17"/>
      <c r="S925" s="17">
        <v>4.98874776636926E-2</v>
      </c>
      <c r="T925" s="17">
        <v>3.0404063994826699E-2</v>
      </c>
      <c r="U925" s="17">
        <v>2.26492615655439E-2</v>
      </c>
      <c r="V925" s="17">
        <v>2.39264103784914E-2</v>
      </c>
      <c r="W925" s="17">
        <v>5.8525866435322697E-2</v>
      </c>
      <c r="X925" s="17">
        <v>2.42544873423488E-2</v>
      </c>
      <c r="Y925" s="17">
        <v>1.3629495157674001E-2</v>
      </c>
      <c r="Z925" s="17">
        <v>4.9282805413203103E-2</v>
      </c>
      <c r="AA925" s="17">
        <v>2.8173847527557298E-2</v>
      </c>
      <c r="AB925" s="17">
        <v>3.5617929443087698E-2</v>
      </c>
      <c r="AC925" s="17">
        <v>4.1414518266574503E-2</v>
      </c>
      <c r="AD925" s="17">
        <v>8.9907129595197893E-2</v>
      </c>
      <c r="AE925" s="17"/>
      <c r="AF925" s="17">
        <v>3.2433238809425897E-2</v>
      </c>
      <c r="AG925" s="17">
        <v>2.1892268552451501E-2</v>
      </c>
      <c r="AH925" s="17">
        <v>5.1486198834009601E-2</v>
      </c>
      <c r="AI925" s="17">
        <v>3.5821509925981702E-2</v>
      </c>
      <c r="AJ925" s="17">
        <v>4.1489747097071303E-2</v>
      </c>
      <c r="AK925" s="17"/>
      <c r="AL925" s="17">
        <v>4.8308125926907898E-2</v>
      </c>
      <c r="AM925" s="17">
        <v>3.10408697574617E-2</v>
      </c>
      <c r="AN925" s="17">
        <v>0</v>
      </c>
      <c r="AO925" s="17">
        <v>6.4488666158596206E-2</v>
      </c>
      <c r="AP925" s="17"/>
      <c r="AQ925" s="17">
        <v>2.5712910176707099E-2</v>
      </c>
      <c r="AR925" s="17">
        <v>4.8915728198679898E-2</v>
      </c>
      <c r="AS925" s="17"/>
      <c r="AT925" s="17">
        <v>4.2235705268368E-2</v>
      </c>
      <c r="AU925" s="17">
        <v>1.2033388310079799E-2</v>
      </c>
      <c r="AV925" s="17"/>
      <c r="AW925" s="17">
        <v>1.97994825931175E-2</v>
      </c>
      <c r="AX925" s="17">
        <v>5.5466254381412401E-2</v>
      </c>
      <c r="AY925" s="17">
        <v>3.2623786041568799E-2</v>
      </c>
      <c r="AZ925" s="17"/>
      <c r="BA925" s="17">
        <v>5.6271987658362999E-2</v>
      </c>
      <c r="BB925" s="17">
        <v>1.29385202334999E-2</v>
      </c>
      <c r="BC925" s="17">
        <v>3.0257686997983702E-2</v>
      </c>
      <c r="BD925" s="17">
        <v>5.2172358404480201E-2</v>
      </c>
      <c r="BE925" s="17">
        <v>4.0630445679343499E-2</v>
      </c>
      <c r="BF925" s="17"/>
      <c r="BG925" s="17">
        <v>5.7327813352363997E-2</v>
      </c>
      <c r="BH925" s="17">
        <v>1.85130218464305E-2</v>
      </c>
      <c r="BI925" s="17"/>
      <c r="BJ925" s="17">
        <v>4.2938337423371602E-2</v>
      </c>
      <c r="BK925" s="17">
        <v>4.7549776327908602E-3</v>
      </c>
      <c r="BL925" s="17"/>
      <c r="BM925" s="17">
        <v>5.5680382285955302E-2</v>
      </c>
      <c r="BN925" s="17">
        <v>2.1595892312447601E-2</v>
      </c>
      <c r="BO925" s="17">
        <v>2.8416659697068702E-2</v>
      </c>
      <c r="BP925" s="17">
        <v>4.3056205575358303E-2</v>
      </c>
      <c r="BQ925" s="17">
        <v>3.0857572469941301E-2</v>
      </c>
      <c r="BR925" s="17"/>
      <c r="BS925" s="17">
        <v>7.5120273995441297E-3</v>
      </c>
      <c r="BT925" s="17"/>
      <c r="BU925" s="17">
        <v>3.4112212455403502E-2</v>
      </c>
      <c r="BV925" s="17">
        <v>1.97951869466809E-2</v>
      </c>
      <c r="BW925" s="17">
        <v>4.0283940553544499E-2</v>
      </c>
      <c r="BX925" s="17">
        <v>1.6998124928017101E-2</v>
      </c>
      <c r="BY925" s="17">
        <v>0.182042574814612</v>
      </c>
      <c r="BZ925" s="17"/>
      <c r="CA925" s="17">
        <v>0</v>
      </c>
      <c r="CB925" s="17"/>
      <c r="CC925" s="17">
        <v>2.0195654626285999E-2</v>
      </c>
      <c r="CD925" s="17">
        <v>9.4447554070277898E-2</v>
      </c>
      <c r="CE925" s="17"/>
      <c r="CF925" s="17">
        <v>1.32674221564435E-2</v>
      </c>
      <c r="CG925" s="17"/>
      <c r="CH925" s="17">
        <v>2.9767134040401402E-2</v>
      </c>
      <c r="CI925" s="17">
        <v>5.5816502659275798E-2</v>
      </c>
    </row>
    <row r="926" spans="2:87" x14ac:dyDescent="0.35">
      <c r="B926" t="s">
        <v>161</v>
      </c>
      <c r="C926" s="17">
        <v>6.1640020619183597E-2</v>
      </c>
      <c r="D926" s="17">
        <v>5.1210007652848E-2</v>
      </c>
      <c r="E926" s="17">
        <v>6.88139264124977E-2</v>
      </c>
      <c r="F926" s="17"/>
      <c r="G926" s="17">
        <v>7.65526822950688E-2</v>
      </c>
      <c r="H926" s="17">
        <v>5.1166988423017597E-2</v>
      </c>
      <c r="I926" s="17">
        <v>7.3518711544512505E-2</v>
      </c>
      <c r="J926" s="17">
        <v>3.4432821844505197E-2</v>
      </c>
      <c r="K926" s="17">
        <v>7.8979216447366801E-2</v>
      </c>
      <c r="L926" s="17">
        <v>6.2481929782975197E-2</v>
      </c>
      <c r="M926" s="17"/>
      <c r="N926" s="17">
        <v>4.6784700017985202E-2</v>
      </c>
      <c r="O926" s="17">
        <v>4.59516038133954E-2</v>
      </c>
      <c r="P926" s="17">
        <v>5.0136019354017701E-2</v>
      </c>
      <c r="Q926" s="17">
        <v>0.102720361256868</v>
      </c>
      <c r="R926" s="17"/>
      <c r="S926" s="17">
        <v>3.0048166685436899E-2</v>
      </c>
      <c r="T926" s="17">
        <v>4.9869811741533897E-2</v>
      </c>
      <c r="U926" s="17">
        <v>0.12271931761928501</v>
      </c>
      <c r="V926" s="17">
        <v>6.8343023547406803E-2</v>
      </c>
      <c r="W926" s="17">
        <v>7.4110697557365393E-2</v>
      </c>
      <c r="X926" s="17">
        <v>6.0731163890203201E-2</v>
      </c>
      <c r="Y926" s="17">
        <v>7.2029041847955194E-2</v>
      </c>
      <c r="Z926" s="17">
        <v>4.2725885729476602E-2</v>
      </c>
      <c r="AA926" s="17">
        <v>3.6220023919860601E-2</v>
      </c>
      <c r="AB926" s="17">
        <v>3.9583552642807301E-2</v>
      </c>
      <c r="AC926" s="17">
        <v>0.123211933342548</v>
      </c>
      <c r="AD926" s="17">
        <v>0.11536617355183899</v>
      </c>
      <c r="AE926" s="17"/>
      <c r="AF926" s="17">
        <v>0.10300744877651501</v>
      </c>
      <c r="AG926" s="17">
        <v>5.7687916990857999E-2</v>
      </c>
      <c r="AH926" s="17">
        <v>4.5520773039259201E-2</v>
      </c>
      <c r="AI926" s="17">
        <v>3.5316182350429999E-2</v>
      </c>
      <c r="AJ926" s="17">
        <v>2.8076283013721899E-2</v>
      </c>
      <c r="AK926" s="17"/>
      <c r="AL926" s="17">
        <v>6.6909635395647593E-2</v>
      </c>
      <c r="AM926" s="17">
        <v>7.0380700782710803E-2</v>
      </c>
      <c r="AN926" s="17">
        <v>4.4257026923107998E-2</v>
      </c>
      <c r="AO926" s="17">
        <v>1.9943903635553501E-2</v>
      </c>
      <c r="AP926" s="17"/>
      <c r="AQ926" s="17">
        <v>6.9800093089298701E-2</v>
      </c>
      <c r="AR926" s="17">
        <v>4.9256274481436199E-2</v>
      </c>
      <c r="AS926" s="17"/>
      <c r="AT926" s="17">
        <v>5.80860690200031E-2</v>
      </c>
      <c r="AU926" s="17">
        <v>6.3319868891244899E-2</v>
      </c>
      <c r="AV926" s="17"/>
      <c r="AW926" s="17">
        <v>5.22032993627079E-2</v>
      </c>
      <c r="AX926" s="17">
        <v>6.0479321010665103E-2</v>
      </c>
      <c r="AY926" s="17">
        <v>6.4441096406373993E-2</v>
      </c>
      <c r="AZ926" s="17"/>
      <c r="BA926" s="17">
        <v>4.9177505209390703E-2</v>
      </c>
      <c r="BB926" s="17">
        <v>5.6157584706758697E-2</v>
      </c>
      <c r="BC926" s="17">
        <v>6.54579165134027E-2</v>
      </c>
      <c r="BD926" s="17">
        <v>8.6360067552541303E-2</v>
      </c>
      <c r="BE926" s="17">
        <v>8.2176970795404397E-2</v>
      </c>
      <c r="BF926" s="17"/>
      <c r="BG926" s="17">
        <v>7.5581823187515301E-2</v>
      </c>
      <c r="BH926" s="17">
        <v>5.1421985868313598E-2</v>
      </c>
      <c r="BI926" s="17"/>
      <c r="BJ926" s="17">
        <v>5.9092072962196297E-2</v>
      </c>
      <c r="BK926" s="17">
        <v>6.8282296347175406E-2</v>
      </c>
      <c r="BL926" s="17"/>
      <c r="BM926" s="17">
        <v>0.12937919315465901</v>
      </c>
      <c r="BN926" s="17">
        <v>7.5991313004382902E-2</v>
      </c>
      <c r="BO926" s="17">
        <v>2.2008789691548802E-2</v>
      </c>
      <c r="BP926" s="17">
        <v>6.5757998134988699E-2</v>
      </c>
      <c r="BQ926" s="17">
        <v>3.4096428004123297E-2</v>
      </c>
      <c r="BR926" s="17"/>
      <c r="BS926" s="17">
        <v>1.8490136475375198E-2</v>
      </c>
      <c r="BT926" s="17"/>
      <c r="BU926" s="17">
        <v>5.5434151207271902E-2</v>
      </c>
      <c r="BV926" s="17">
        <v>2.29120284410958E-2</v>
      </c>
      <c r="BW926" s="17">
        <v>3.2654414217541297E-2</v>
      </c>
      <c r="BX926" s="17">
        <v>3.3352231176553997E-2</v>
      </c>
      <c r="BY926" s="17">
        <v>0.219829104454555</v>
      </c>
      <c r="BZ926" s="17"/>
      <c r="CA926" s="17">
        <v>2.47863159930935E-2</v>
      </c>
      <c r="CB926" s="17"/>
      <c r="CC926" s="17">
        <v>4.6779557399025701E-2</v>
      </c>
      <c r="CD926" s="17">
        <v>6.56767953162367E-2</v>
      </c>
      <c r="CE926" s="17"/>
      <c r="CF926" s="17">
        <v>4.16060794380868E-2</v>
      </c>
      <c r="CG926" s="17"/>
      <c r="CH926" s="17">
        <v>5.6941689694486902E-2</v>
      </c>
      <c r="CI926" s="17">
        <v>2.3988623478812799E-2</v>
      </c>
    </row>
    <row r="927" spans="2:87" x14ac:dyDescent="0.35">
      <c r="B927" t="s">
        <v>280</v>
      </c>
      <c r="C927" s="17">
        <v>0.80575270087935202</v>
      </c>
      <c r="D927" s="17">
        <v>0.78790486650145497</v>
      </c>
      <c r="E927" s="17">
        <v>0.82663558462985798</v>
      </c>
      <c r="F927" s="17"/>
      <c r="G927" s="17">
        <v>0.65914844857322097</v>
      </c>
      <c r="H927" s="17">
        <v>0.764915802189986</v>
      </c>
      <c r="I927" s="17">
        <v>0.77948003527577003</v>
      </c>
      <c r="J927" s="17">
        <v>0.83049917422787001</v>
      </c>
      <c r="K927" s="17">
        <v>0.85995841974863296</v>
      </c>
      <c r="L927" s="17">
        <v>0.88723414547893997</v>
      </c>
      <c r="M927" s="17"/>
      <c r="N927" s="17">
        <v>0.793734731948878</v>
      </c>
      <c r="O927" s="17">
        <v>0.78818175604771401</v>
      </c>
      <c r="P927" s="17">
        <v>0.85004878484504798</v>
      </c>
      <c r="Q927" s="17">
        <v>0.79699852401904603</v>
      </c>
      <c r="R927" s="17"/>
      <c r="S927" s="17">
        <v>0.83365083264964901</v>
      </c>
      <c r="T927" s="17">
        <v>0.83439108092977099</v>
      </c>
      <c r="U927" s="17">
        <v>0.77303232982695902</v>
      </c>
      <c r="V927" s="17">
        <v>0.79669177622585596</v>
      </c>
      <c r="W927" s="17">
        <v>0.724123096571886</v>
      </c>
      <c r="X927" s="17">
        <v>0.81271066436733397</v>
      </c>
      <c r="Y927" s="17">
        <v>0.76089581439379605</v>
      </c>
      <c r="Z927" s="17">
        <v>0.78413429300521398</v>
      </c>
      <c r="AA927" s="17">
        <v>0.81728545447268297</v>
      </c>
      <c r="AB927" s="17">
        <v>0.85239009644141595</v>
      </c>
      <c r="AC927" s="17">
        <v>0.81045263724223104</v>
      </c>
      <c r="AD927" s="17">
        <v>0.79472669685296304</v>
      </c>
      <c r="AE927" s="17"/>
      <c r="AF927" s="17">
        <v>0.82580720759909898</v>
      </c>
      <c r="AG927" s="17">
        <v>0.82345199492388998</v>
      </c>
      <c r="AH927" s="17">
        <v>0.78417064836955097</v>
      </c>
      <c r="AI927" s="17">
        <v>0.83516918741412804</v>
      </c>
      <c r="AJ927" s="17">
        <v>0.77872355622047496</v>
      </c>
      <c r="AK927" s="17"/>
      <c r="AL927" s="17">
        <v>0.78580818433745103</v>
      </c>
      <c r="AM927" s="17">
        <v>0.79636123011723303</v>
      </c>
      <c r="AN927" s="17">
        <v>0.86249151209052199</v>
      </c>
      <c r="AO927" s="17">
        <v>0.84226269714037005</v>
      </c>
      <c r="AP927" s="17"/>
      <c r="AQ927" s="17">
        <v>0.81485832449164597</v>
      </c>
      <c r="AR927" s="17">
        <v>0.79193398399252402</v>
      </c>
      <c r="AS927" s="17"/>
      <c r="AT927" s="17">
        <v>0.77518048312451104</v>
      </c>
      <c r="AU927" s="17">
        <v>0.89040316654026397</v>
      </c>
      <c r="AV927" s="17"/>
      <c r="AW927" s="17">
        <v>0.83502105186717801</v>
      </c>
      <c r="AX927" s="17">
        <v>0.79174684811195895</v>
      </c>
      <c r="AY927" s="17">
        <v>0.79896145836853805</v>
      </c>
      <c r="AZ927" s="17"/>
      <c r="BA927" s="17">
        <v>0.81744786705754502</v>
      </c>
      <c r="BB927" s="17">
        <v>0.839583282131391</v>
      </c>
      <c r="BC927" s="17">
        <v>0.79132828244536102</v>
      </c>
      <c r="BD927" s="17">
        <v>0.72682502593005904</v>
      </c>
      <c r="BE927" s="17">
        <v>0.81098516989885605</v>
      </c>
      <c r="BF927" s="17"/>
      <c r="BG927" s="17">
        <v>0.73791879304758101</v>
      </c>
      <c r="BH927" s="17">
        <v>0.85546859838365097</v>
      </c>
      <c r="BI927" s="17"/>
      <c r="BJ927" s="17">
        <v>0.78882380826785503</v>
      </c>
      <c r="BK927" s="17">
        <v>0.87135463446188799</v>
      </c>
      <c r="BL927" s="17"/>
      <c r="BM927" s="17">
        <v>0.78401034980723205</v>
      </c>
      <c r="BN927" s="17">
        <v>0.80641477972224795</v>
      </c>
      <c r="BO927" s="17">
        <v>0.85563695856710797</v>
      </c>
      <c r="BP927" s="17">
        <v>0.72282592243643995</v>
      </c>
      <c r="BQ927" s="17">
        <v>0.79785251848088701</v>
      </c>
      <c r="BR927" s="17"/>
      <c r="BS927" s="17">
        <v>0.86895387180315597</v>
      </c>
      <c r="BT927" s="17"/>
      <c r="BU927" s="17">
        <v>0.83506629664619303</v>
      </c>
      <c r="BV927" s="17">
        <v>0.86773496822194196</v>
      </c>
      <c r="BW927" s="17">
        <v>0.750905038992421</v>
      </c>
      <c r="BX927" s="17">
        <v>0.83710775109572599</v>
      </c>
      <c r="BY927" s="17">
        <v>0.55461296446204</v>
      </c>
      <c r="BZ927" s="17"/>
      <c r="CA927" s="17">
        <v>0.90776229443433898</v>
      </c>
      <c r="CB927" s="17"/>
      <c r="CC927" s="17">
        <v>0.86267969595010396</v>
      </c>
      <c r="CD927" s="17">
        <v>0.633531664689722</v>
      </c>
      <c r="CE927" s="17"/>
      <c r="CF927" s="17">
        <v>0.91157704139979701</v>
      </c>
      <c r="CG927" s="17"/>
      <c r="CH927" s="17">
        <v>0.82253707209728999</v>
      </c>
      <c r="CI927" s="17">
        <v>0.80590240296433502</v>
      </c>
    </row>
    <row r="928" spans="2:87" x14ac:dyDescent="0.35"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7"/>
      <c r="AS928" s="17"/>
      <c r="AT928" s="17"/>
      <c r="AU928" s="17"/>
      <c r="AV928" s="17"/>
      <c r="AW928" s="17"/>
      <c r="AX928" s="17"/>
      <c r="AY928" s="17"/>
      <c r="AZ928" s="17"/>
      <c r="BA928" s="17"/>
      <c r="BB928" s="17"/>
      <c r="BC928" s="17"/>
      <c r="BD928" s="17"/>
      <c r="BE928" s="17"/>
      <c r="BF928" s="17"/>
      <c r="BG928" s="17"/>
      <c r="BH928" s="17"/>
      <c r="BI928" s="17"/>
      <c r="BJ928" s="17"/>
      <c r="BK928" s="17"/>
      <c r="BL928" s="17"/>
      <c r="BM928" s="17"/>
      <c r="BN928" s="17"/>
      <c r="BO928" s="17"/>
      <c r="BP928" s="17"/>
      <c r="BQ928" s="17"/>
      <c r="BR928" s="17"/>
      <c r="BS928" s="17"/>
      <c r="BT928" s="17"/>
      <c r="BU928" s="17"/>
      <c r="BV928" s="17"/>
      <c r="BW928" s="17"/>
      <c r="BX928" s="17"/>
      <c r="BY928" s="17"/>
      <c r="BZ928" s="17"/>
      <c r="CA928" s="17"/>
      <c r="CB928" s="17"/>
      <c r="CC928" s="17"/>
      <c r="CD928" s="17"/>
      <c r="CE928" s="17"/>
      <c r="CF928" s="17"/>
      <c r="CG928" s="17"/>
      <c r="CH928" s="17"/>
      <c r="CI928" s="17"/>
    </row>
    <row r="929" spans="2:87" x14ac:dyDescent="0.35">
      <c r="B929" s="6" t="s">
        <v>298</v>
      </c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  <c r="AV929" s="17"/>
      <c r="AW929" s="17"/>
      <c r="AX929" s="17"/>
      <c r="AY929" s="17"/>
      <c r="AZ929" s="17"/>
      <c r="BA929" s="17"/>
      <c r="BB929" s="17"/>
      <c r="BC929" s="17"/>
      <c r="BD929" s="17"/>
      <c r="BE929" s="17"/>
      <c r="BF929" s="17"/>
      <c r="BG929" s="17"/>
      <c r="BH929" s="17"/>
      <c r="BI929" s="17"/>
      <c r="BJ929" s="17"/>
      <c r="BK929" s="17"/>
      <c r="BL929" s="17"/>
      <c r="BM929" s="17"/>
      <c r="BN929" s="17"/>
      <c r="BO929" s="17"/>
      <c r="BP929" s="17"/>
      <c r="BQ929" s="17"/>
      <c r="BR929" s="17"/>
      <c r="BS929" s="17"/>
      <c r="BT929" s="17"/>
      <c r="BU929" s="17"/>
      <c r="BV929" s="17"/>
      <c r="BW929" s="17"/>
      <c r="BX929" s="17"/>
      <c r="BY929" s="17"/>
      <c r="BZ929" s="17"/>
      <c r="CA929" s="17"/>
      <c r="CB929" s="17"/>
      <c r="CC929" s="17"/>
      <c r="CD929" s="17"/>
      <c r="CE929" s="17"/>
      <c r="CF929" s="17"/>
      <c r="CG929" s="17"/>
      <c r="CH929" s="17"/>
      <c r="CI929" s="17"/>
    </row>
    <row r="930" spans="2:87" x14ac:dyDescent="0.35">
      <c r="B930" s="24" t="s">
        <v>163</v>
      </c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  <c r="AV930" s="17"/>
      <c r="AW930" s="17"/>
      <c r="AX930" s="17"/>
      <c r="AY930" s="17"/>
      <c r="AZ930" s="17"/>
      <c r="BA930" s="17"/>
      <c r="BB930" s="17"/>
      <c r="BC930" s="17"/>
      <c r="BD930" s="17"/>
      <c r="BE930" s="17"/>
      <c r="BF930" s="17"/>
      <c r="BG930" s="17"/>
      <c r="BH930" s="17"/>
      <c r="BI930" s="17"/>
      <c r="BJ930" s="17"/>
      <c r="BK930" s="17"/>
      <c r="BL930" s="17"/>
      <c r="BM930" s="17"/>
      <c r="BN930" s="17"/>
      <c r="BO930" s="17"/>
      <c r="BP930" s="17"/>
      <c r="BQ930" s="17"/>
      <c r="BR930" s="17"/>
      <c r="BS930" s="17"/>
      <c r="BT930" s="17"/>
      <c r="BU930" s="17"/>
      <c r="BV930" s="17"/>
      <c r="BW930" s="17"/>
      <c r="BX930" s="17"/>
      <c r="BY930" s="17"/>
      <c r="BZ930" s="17"/>
      <c r="CA930" s="17"/>
      <c r="CB930" s="17"/>
      <c r="CC930" s="17"/>
      <c r="CD930" s="17"/>
      <c r="CE930" s="17"/>
      <c r="CF930" s="17"/>
      <c r="CG930" s="17"/>
      <c r="CH930" s="17"/>
      <c r="CI930" s="17"/>
    </row>
    <row r="931" spans="2:87" x14ac:dyDescent="0.35">
      <c r="B931" t="s">
        <v>276</v>
      </c>
      <c r="C931" s="17">
        <v>0.34411672712274899</v>
      </c>
      <c r="D931" s="17">
        <v>0.32696695995337499</v>
      </c>
      <c r="E931" s="17">
        <v>0.36161551236600897</v>
      </c>
      <c r="F931" s="17"/>
      <c r="G931" s="17">
        <v>0.38579642297972699</v>
      </c>
      <c r="H931" s="17">
        <v>0.41603797893640698</v>
      </c>
      <c r="I931" s="17">
        <v>0.32173698907239101</v>
      </c>
      <c r="J931" s="17">
        <v>0.31363604083777302</v>
      </c>
      <c r="K931" s="17">
        <v>0.35398263320870998</v>
      </c>
      <c r="L931" s="17">
        <v>0.29655180773054601</v>
      </c>
      <c r="M931" s="17"/>
      <c r="N931" s="17">
        <v>0.30218293667662299</v>
      </c>
      <c r="O931" s="17">
        <v>0.31585102022207101</v>
      </c>
      <c r="P931" s="17">
        <v>0.40127893470582299</v>
      </c>
      <c r="Q931" s="17">
        <v>0.36753688687617903</v>
      </c>
      <c r="R931" s="17"/>
      <c r="S931" s="17">
        <v>0.357524457543827</v>
      </c>
      <c r="T931" s="17">
        <v>0.33137819442443101</v>
      </c>
      <c r="U931" s="17">
        <v>0.26875455920347102</v>
      </c>
      <c r="V931" s="17">
        <v>0.32142076138536702</v>
      </c>
      <c r="W931" s="17">
        <v>0.38707664117351498</v>
      </c>
      <c r="X931" s="17">
        <v>0.28023487999298002</v>
      </c>
      <c r="Y931" s="17">
        <v>0.27372543414078199</v>
      </c>
      <c r="Z931" s="17">
        <v>0.33759547402335599</v>
      </c>
      <c r="AA931" s="17">
        <v>0.40581064606962097</v>
      </c>
      <c r="AB931" s="17">
        <v>0.39845410962320799</v>
      </c>
      <c r="AC931" s="17">
        <v>0.37665910071967101</v>
      </c>
      <c r="AD931" s="17">
        <v>0.46297967408744201</v>
      </c>
      <c r="AE931" s="17"/>
      <c r="AF931" s="17">
        <v>0.39060384401532999</v>
      </c>
      <c r="AG931" s="17">
        <v>0.370606564777336</v>
      </c>
      <c r="AH931" s="17">
        <v>0.28343024293503499</v>
      </c>
      <c r="AI931" s="17">
        <v>0.319624418691834</v>
      </c>
      <c r="AJ931" s="17">
        <v>0.33491346147982498</v>
      </c>
      <c r="AK931" s="17"/>
      <c r="AL931" s="17">
        <v>0.26833586979231899</v>
      </c>
      <c r="AM931" s="17">
        <v>0.34684242238708901</v>
      </c>
      <c r="AN931" s="17">
        <v>0.44170924182931098</v>
      </c>
      <c r="AO931" s="17">
        <v>0.54187384190100396</v>
      </c>
      <c r="AP931" s="17"/>
      <c r="AQ931" s="17">
        <v>0.355890447712849</v>
      </c>
      <c r="AR931" s="17">
        <v>0.326248899671638</v>
      </c>
      <c r="AS931" s="17"/>
      <c r="AT931" s="17">
        <v>0.36252342930050102</v>
      </c>
      <c r="AU931" s="17">
        <v>0.31743682393375899</v>
      </c>
      <c r="AV931" s="17"/>
      <c r="AW931" s="17">
        <v>0.32603463712898501</v>
      </c>
      <c r="AX931" s="17">
        <v>0.31332752363132099</v>
      </c>
      <c r="AY931" s="17">
        <v>0.38157992714433803</v>
      </c>
      <c r="AZ931" s="17"/>
      <c r="BA931" s="17">
        <v>0.40133041205848002</v>
      </c>
      <c r="BB931" s="17">
        <v>0.32329427392335303</v>
      </c>
      <c r="BC931" s="17">
        <v>0.33549038016376798</v>
      </c>
      <c r="BD931" s="17">
        <v>0.29891443329464201</v>
      </c>
      <c r="BE931" s="17">
        <v>0.31021171398642799</v>
      </c>
      <c r="BF931" s="17"/>
      <c r="BG931" s="17">
        <v>0.31420754573950699</v>
      </c>
      <c r="BH931" s="17">
        <v>0.36603735418988498</v>
      </c>
      <c r="BI931" s="17"/>
      <c r="BJ931" s="17">
        <v>0.35152446333148701</v>
      </c>
      <c r="BK931" s="17">
        <v>0.32362443992113699</v>
      </c>
      <c r="BL931" s="17"/>
      <c r="BM931" s="17">
        <v>0.422056897500869</v>
      </c>
      <c r="BN931" s="17">
        <v>0.26169124875385302</v>
      </c>
      <c r="BO931" s="17">
        <v>0.37914576943188399</v>
      </c>
      <c r="BP931" s="17">
        <v>0.28494240860291098</v>
      </c>
      <c r="BQ931" s="17">
        <v>0.304850564789168</v>
      </c>
      <c r="BR931" s="17"/>
      <c r="BS931" s="17">
        <v>0.39310623978539899</v>
      </c>
      <c r="BT931" s="17"/>
      <c r="BU931" s="17">
        <v>0.25922386633910299</v>
      </c>
      <c r="BV931" s="17">
        <v>0.378932196944542</v>
      </c>
      <c r="BW931" s="17">
        <v>0.33805858373924902</v>
      </c>
      <c r="BX931" s="17">
        <v>0.39712175046838399</v>
      </c>
      <c r="BY931" s="17">
        <v>0.27443815658875198</v>
      </c>
      <c r="BZ931" s="17"/>
      <c r="CA931" s="17">
        <v>0.49401007237928801</v>
      </c>
      <c r="CB931" s="17"/>
      <c r="CC931" s="17">
        <v>0.39397972304894602</v>
      </c>
      <c r="CD931" s="17">
        <v>0.167079922559383</v>
      </c>
      <c r="CE931" s="17"/>
      <c r="CF931" s="17">
        <v>0.39857967388448801</v>
      </c>
      <c r="CG931" s="17"/>
      <c r="CH931" s="17">
        <v>0.33445162338328999</v>
      </c>
      <c r="CI931" s="17">
        <v>0.39952534081393498</v>
      </c>
    </row>
    <row r="932" spans="2:87" x14ac:dyDescent="0.35">
      <c r="B932" t="s">
        <v>277</v>
      </c>
      <c r="C932" s="17">
        <v>0.43136839380877001</v>
      </c>
      <c r="D932" s="17">
        <v>0.42545385851796003</v>
      </c>
      <c r="E932" s="17">
        <v>0.439894573186149</v>
      </c>
      <c r="F932" s="17"/>
      <c r="G932" s="17">
        <v>0.337177612045164</v>
      </c>
      <c r="H932" s="17">
        <v>0.41722482493727198</v>
      </c>
      <c r="I932" s="17">
        <v>0.42733198779339998</v>
      </c>
      <c r="J932" s="17">
        <v>0.50935194766304703</v>
      </c>
      <c r="K932" s="17">
        <v>0.403030371628257</v>
      </c>
      <c r="L932" s="17">
        <v>0.45738354177041801</v>
      </c>
      <c r="M932" s="17"/>
      <c r="N932" s="17">
        <v>0.46375723361971499</v>
      </c>
      <c r="O932" s="17">
        <v>0.48666870609167401</v>
      </c>
      <c r="P932" s="17">
        <v>0.38151255498918402</v>
      </c>
      <c r="Q932" s="17">
        <v>0.381882886683582</v>
      </c>
      <c r="R932" s="17"/>
      <c r="S932" s="17">
        <v>0.42766242856316</v>
      </c>
      <c r="T932" s="17">
        <v>0.45839648149918399</v>
      </c>
      <c r="U932" s="17">
        <v>0.45036727668391202</v>
      </c>
      <c r="V932" s="17">
        <v>0.44236504185029601</v>
      </c>
      <c r="W932" s="17">
        <v>0.32155600529914302</v>
      </c>
      <c r="X932" s="17">
        <v>0.46593255687628299</v>
      </c>
      <c r="Y932" s="17">
        <v>0.41778180547806298</v>
      </c>
      <c r="Z932" s="17">
        <v>0.44430234391877799</v>
      </c>
      <c r="AA932" s="17">
        <v>0.43140626380927199</v>
      </c>
      <c r="AB932" s="17">
        <v>0.45005514803526903</v>
      </c>
      <c r="AC932" s="17">
        <v>0.48103386676495902</v>
      </c>
      <c r="AD932" s="17">
        <v>0.264557265664144</v>
      </c>
      <c r="AE932" s="17"/>
      <c r="AF932" s="17">
        <v>0.35734776731545198</v>
      </c>
      <c r="AG932" s="17">
        <v>0.42183224392431501</v>
      </c>
      <c r="AH932" s="17">
        <v>0.47413968372166598</v>
      </c>
      <c r="AI932" s="17">
        <v>0.51080919937381097</v>
      </c>
      <c r="AJ932" s="17">
        <v>0.423750097267245</v>
      </c>
      <c r="AK932" s="17"/>
      <c r="AL932" s="17">
        <v>0.45998077453077602</v>
      </c>
      <c r="AM932" s="17">
        <v>0.43908084969886702</v>
      </c>
      <c r="AN932" s="17">
        <v>0.37516987490777798</v>
      </c>
      <c r="AO932" s="17">
        <v>0.35156779725481602</v>
      </c>
      <c r="AP932" s="17"/>
      <c r="AQ932" s="17">
        <v>0.41583623122124502</v>
      </c>
      <c r="AR932" s="17">
        <v>0.45494004211931699</v>
      </c>
      <c r="AS932" s="17"/>
      <c r="AT932" s="17">
        <v>0.41397056379806402</v>
      </c>
      <c r="AU932" s="17">
        <v>0.44854424597814002</v>
      </c>
      <c r="AV932" s="17"/>
      <c r="AW932" s="17">
        <v>0.42383771728934999</v>
      </c>
      <c r="AX932" s="17">
        <v>0.46549985487204298</v>
      </c>
      <c r="AY932" s="17">
        <v>0.418596468633678</v>
      </c>
      <c r="AZ932" s="17"/>
      <c r="BA932" s="17">
        <v>0.41744656225428101</v>
      </c>
      <c r="BB932" s="17">
        <v>0.48023395314275402</v>
      </c>
      <c r="BC932" s="17">
        <v>0.38650265390961902</v>
      </c>
      <c r="BD932" s="17">
        <v>0.47247923451687301</v>
      </c>
      <c r="BE932" s="17">
        <v>0.429491155580907</v>
      </c>
      <c r="BF932" s="17"/>
      <c r="BG932" s="17">
        <v>0.425029360182204</v>
      </c>
      <c r="BH932" s="17">
        <v>0.43601431140556002</v>
      </c>
      <c r="BI932" s="17"/>
      <c r="BJ932" s="17">
        <v>0.421930440793582</v>
      </c>
      <c r="BK932" s="17">
        <v>0.46471593523260701</v>
      </c>
      <c r="BL932" s="17"/>
      <c r="BM932" s="17">
        <v>0.33091661997904498</v>
      </c>
      <c r="BN932" s="17">
        <v>0.471466759290322</v>
      </c>
      <c r="BO932" s="17">
        <v>0.457172697514935</v>
      </c>
      <c r="BP932" s="17">
        <v>0.47982916330881298</v>
      </c>
      <c r="BQ932" s="17">
        <v>0.42922568729902899</v>
      </c>
      <c r="BR932" s="17"/>
      <c r="BS932" s="17">
        <v>0.39348771094907198</v>
      </c>
      <c r="BT932" s="17"/>
      <c r="BU932" s="17">
        <v>0.52393911002487703</v>
      </c>
      <c r="BV932" s="17">
        <v>0.46446253883717797</v>
      </c>
      <c r="BW932" s="17">
        <v>0.44597824156270999</v>
      </c>
      <c r="BX932" s="17">
        <v>0.39103454322236703</v>
      </c>
      <c r="BY932" s="17">
        <v>0.236976177464433</v>
      </c>
      <c r="BZ932" s="17"/>
      <c r="CA932" s="17">
        <v>0.359326700393997</v>
      </c>
      <c r="CB932" s="17"/>
      <c r="CC932" s="17">
        <v>0.438124486837079</v>
      </c>
      <c r="CD932" s="17">
        <v>0.43337849957247898</v>
      </c>
      <c r="CE932" s="17"/>
      <c r="CF932" s="17">
        <v>0.42579054230324198</v>
      </c>
      <c r="CG932" s="17"/>
      <c r="CH932" s="17">
        <v>0.428265568272376</v>
      </c>
      <c r="CI932" s="17">
        <v>0.397710710505429</v>
      </c>
    </row>
    <row r="933" spans="2:87" x14ac:dyDescent="0.35">
      <c r="B933" t="s">
        <v>278</v>
      </c>
      <c r="C933" s="17">
        <v>0.122208030126963</v>
      </c>
      <c r="D933" s="17">
        <v>0.15594903703298699</v>
      </c>
      <c r="E933" s="17">
        <v>8.8522268025211001E-2</v>
      </c>
      <c r="F933" s="17"/>
      <c r="G933" s="17">
        <v>0.12927465967832799</v>
      </c>
      <c r="H933" s="17">
        <v>8.6446216020414093E-2</v>
      </c>
      <c r="I933" s="17">
        <v>0.147823456210917</v>
      </c>
      <c r="J933" s="17">
        <v>0.106893630281253</v>
      </c>
      <c r="K933" s="17">
        <v>0.12478272683757</v>
      </c>
      <c r="L933" s="17">
        <v>0.13783513507009701</v>
      </c>
      <c r="M933" s="17"/>
      <c r="N933" s="17">
        <v>0.16578471391695701</v>
      </c>
      <c r="O933" s="17">
        <v>9.5252090584367302E-2</v>
      </c>
      <c r="P933" s="17">
        <v>0.13438396122690999</v>
      </c>
      <c r="Q933" s="17">
        <v>9.5544493221411605E-2</v>
      </c>
      <c r="R933" s="17"/>
      <c r="S933" s="17">
        <v>0.13930581803589001</v>
      </c>
      <c r="T933" s="17">
        <v>0.13106444028615999</v>
      </c>
      <c r="U933" s="17">
        <v>0.124262346900036</v>
      </c>
      <c r="V933" s="17">
        <v>0.121143585464424</v>
      </c>
      <c r="W933" s="17">
        <v>0.131201272695152</v>
      </c>
      <c r="X933" s="17">
        <v>0.14079522667410099</v>
      </c>
      <c r="Y933" s="17">
        <v>0.208835453454007</v>
      </c>
      <c r="Z933" s="17">
        <v>6.8696599804358799E-2</v>
      </c>
      <c r="AA933" s="17">
        <v>0.108232063047272</v>
      </c>
      <c r="AB933" s="17">
        <v>0.103884122112642</v>
      </c>
      <c r="AC933" s="17">
        <v>0</v>
      </c>
      <c r="AD933" s="17">
        <v>5.9797955586837599E-2</v>
      </c>
      <c r="AE933" s="17"/>
      <c r="AF933" s="17">
        <v>0.125832208944299</v>
      </c>
      <c r="AG933" s="17">
        <v>0.110756779734917</v>
      </c>
      <c r="AH933" s="17">
        <v>0.122909082504377</v>
      </c>
      <c r="AI933" s="17">
        <v>9.8778023435487805E-2</v>
      </c>
      <c r="AJ933" s="17">
        <v>0.17650152107487799</v>
      </c>
      <c r="AK933" s="17"/>
      <c r="AL933" s="17">
        <v>0.13948771665849399</v>
      </c>
      <c r="AM933" s="17">
        <v>0.12398125486172699</v>
      </c>
      <c r="AN933" s="17">
        <v>8.8951827440552203E-2</v>
      </c>
      <c r="AO933" s="17">
        <v>8.9820763109523E-2</v>
      </c>
      <c r="AP933" s="17"/>
      <c r="AQ933" s="17">
        <v>0.121926256367554</v>
      </c>
      <c r="AR933" s="17">
        <v>0.122635650680283</v>
      </c>
      <c r="AS933" s="17"/>
      <c r="AT933" s="17">
        <v>0.12555680032022601</v>
      </c>
      <c r="AU933" s="17">
        <v>0.12735370149831499</v>
      </c>
      <c r="AV933" s="17"/>
      <c r="AW933" s="17">
        <v>0.15594226695761401</v>
      </c>
      <c r="AX933" s="17">
        <v>0.119421951895901</v>
      </c>
      <c r="AY933" s="17">
        <v>9.4383302079989795E-2</v>
      </c>
      <c r="AZ933" s="17"/>
      <c r="BA933" s="17">
        <v>9.0815385440287499E-2</v>
      </c>
      <c r="BB933" s="17">
        <v>0.111109130780146</v>
      </c>
      <c r="BC933" s="17">
        <v>0.17283824961286401</v>
      </c>
      <c r="BD933" s="17">
        <v>8.6970516665019496E-2</v>
      </c>
      <c r="BE933" s="17">
        <v>9.9730481509257299E-2</v>
      </c>
      <c r="BF933" s="17"/>
      <c r="BG933" s="17">
        <v>0.13971473209111299</v>
      </c>
      <c r="BH933" s="17">
        <v>0.109377258197289</v>
      </c>
      <c r="BI933" s="17"/>
      <c r="BJ933" s="17">
        <v>0.12174568204104499</v>
      </c>
      <c r="BK933" s="17">
        <v>0.121255959869967</v>
      </c>
      <c r="BL933" s="17"/>
      <c r="BM933" s="17">
        <v>8.4787007931673902E-2</v>
      </c>
      <c r="BN933" s="17">
        <v>0.14575678722326901</v>
      </c>
      <c r="BO933" s="17">
        <v>0.127554762059955</v>
      </c>
      <c r="BP933" s="17">
        <v>0.10013133780155101</v>
      </c>
      <c r="BQ933" s="17">
        <v>0.13702367652860301</v>
      </c>
      <c r="BR933" s="17"/>
      <c r="BS933" s="17">
        <v>0.15788295132300401</v>
      </c>
      <c r="BT933" s="17"/>
      <c r="BU933" s="17">
        <v>0.10776188401225199</v>
      </c>
      <c r="BV933" s="17">
        <v>0.12899638321568799</v>
      </c>
      <c r="BW933" s="17">
        <v>0.13186703197370001</v>
      </c>
      <c r="BX933" s="17">
        <v>0.141488647655299</v>
      </c>
      <c r="BY933" s="17">
        <v>0.13938451602680699</v>
      </c>
      <c r="BZ933" s="17"/>
      <c r="CA933" s="17">
        <v>0.12192150895307199</v>
      </c>
      <c r="CB933" s="17"/>
      <c r="CC933" s="17">
        <v>9.6984332011316995E-2</v>
      </c>
      <c r="CD933" s="17">
        <v>0.23272906666357601</v>
      </c>
      <c r="CE933" s="17"/>
      <c r="CF933" s="17">
        <v>0.10435282909379701</v>
      </c>
      <c r="CG933" s="17"/>
      <c r="CH933" s="17">
        <v>0.132951210213646</v>
      </c>
      <c r="CI933" s="17">
        <v>0.13963911068138099</v>
      </c>
    </row>
    <row r="934" spans="2:87" x14ac:dyDescent="0.35">
      <c r="B934" t="s">
        <v>279</v>
      </c>
      <c r="C934" s="17">
        <v>3.5423347423277601E-2</v>
      </c>
      <c r="D934" s="17">
        <v>3.6864234703897103E-2</v>
      </c>
      <c r="E934" s="17">
        <v>3.4159681646294397E-2</v>
      </c>
      <c r="F934" s="17"/>
      <c r="G934" s="17">
        <v>6.0220911428664099E-2</v>
      </c>
      <c r="H934" s="17">
        <v>3.6304537132709098E-2</v>
      </c>
      <c r="I934" s="17">
        <v>2.61298827226134E-2</v>
      </c>
      <c r="J934" s="17">
        <v>3.5685559373421903E-2</v>
      </c>
      <c r="K934" s="17">
        <v>3.9225051878096398E-2</v>
      </c>
      <c r="L934" s="17">
        <v>2.51490452923206E-2</v>
      </c>
      <c r="M934" s="17"/>
      <c r="N934" s="17">
        <v>2.1714791500870499E-2</v>
      </c>
      <c r="O934" s="17">
        <v>4.56727353209892E-2</v>
      </c>
      <c r="P934" s="17">
        <v>3.2219292682780301E-2</v>
      </c>
      <c r="Q934" s="17">
        <v>4.2745457333432497E-2</v>
      </c>
      <c r="R934" s="17"/>
      <c r="S934" s="17">
        <v>3.5583162337134697E-2</v>
      </c>
      <c r="T934" s="17">
        <v>2.2030396557723101E-2</v>
      </c>
      <c r="U934" s="17">
        <v>1.0760181453472699E-2</v>
      </c>
      <c r="V934" s="17">
        <v>3.5214736308142598E-2</v>
      </c>
      <c r="W934" s="17">
        <v>4.43774341661652E-2</v>
      </c>
      <c r="X934" s="17">
        <v>6.9346413107586102E-2</v>
      </c>
      <c r="Y934" s="17">
        <v>2.7628265079192901E-2</v>
      </c>
      <c r="Z934" s="17">
        <v>0.106679696524031</v>
      </c>
      <c r="AA934" s="17">
        <v>2.6748363686461801E-2</v>
      </c>
      <c r="AB934" s="17">
        <v>1.9343711252983401E-2</v>
      </c>
      <c r="AC934" s="17">
        <v>3.9266629184542101E-2</v>
      </c>
      <c r="AD934" s="17">
        <v>3.5639141639189999E-2</v>
      </c>
      <c r="AE934" s="17"/>
      <c r="AF934" s="17">
        <v>2.11536603061638E-2</v>
      </c>
      <c r="AG934" s="17">
        <v>3.1062501830232198E-2</v>
      </c>
      <c r="AH934" s="17">
        <v>7.4103801295216695E-2</v>
      </c>
      <c r="AI934" s="17">
        <v>2.71239548738972E-2</v>
      </c>
      <c r="AJ934" s="17">
        <v>2.68676138531172E-2</v>
      </c>
      <c r="AK934" s="17"/>
      <c r="AL934" s="17">
        <v>5.2963806976599297E-2</v>
      </c>
      <c r="AM934" s="17">
        <v>2.73640469969905E-2</v>
      </c>
      <c r="AN934" s="17">
        <v>2.0096305522034098E-2</v>
      </c>
      <c r="AO934" s="17">
        <v>1.6737597734657401E-2</v>
      </c>
      <c r="AP934" s="17"/>
      <c r="AQ934" s="17">
        <v>2.92162274825707E-2</v>
      </c>
      <c r="AR934" s="17">
        <v>4.4843287978190302E-2</v>
      </c>
      <c r="AS934" s="17"/>
      <c r="AT934" s="17">
        <v>3.91759555338363E-2</v>
      </c>
      <c r="AU934" s="17">
        <v>2.5642063021927699E-2</v>
      </c>
      <c r="AV934" s="17"/>
      <c r="AW934" s="17">
        <v>3.2428683715129102E-2</v>
      </c>
      <c r="AX934" s="17">
        <v>4.6635429869351902E-2</v>
      </c>
      <c r="AY934" s="17">
        <v>3.0399619905903601E-2</v>
      </c>
      <c r="AZ934" s="17"/>
      <c r="BA934" s="17">
        <v>3.4560512861704397E-2</v>
      </c>
      <c r="BB934" s="17">
        <v>1.9347575003344601E-2</v>
      </c>
      <c r="BC934" s="17">
        <v>4.2182093157438497E-2</v>
      </c>
      <c r="BD934" s="17">
        <v>2.75573773584506E-2</v>
      </c>
      <c r="BE934" s="17">
        <v>0.104860690066216</v>
      </c>
      <c r="BF934" s="17"/>
      <c r="BG934" s="17">
        <v>4.3689468830355398E-2</v>
      </c>
      <c r="BH934" s="17">
        <v>2.9365055077043501E-2</v>
      </c>
      <c r="BI934" s="17"/>
      <c r="BJ934" s="17">
        <v>4.3606414738921802E-2</v>
      </c>
      <c r="BK934" s="17">
        <v>4.5878306531696497E-3</v>
      </c>
      <c r="BL934" s="17"/>
      <c r="BM934" s="17">
        <v>4.3103315028528398E-2</v>
      </c>
      <c r="BN934" s="17">
        <v>4.46296268552051E-2</v>
      </c>
      <c r="BO934" s="17">
        <v>1.1449395653801001E-2</v>
      </c>
      <c r="BP934" s="17">
        <v>4.5261721320662897E-2</v>
      </c>
      <c r="BQ934" s="17">
        <v>8.7936484741864399E-2</v>
      </c>
      <c r="BR934" s="17"/>
      <c r="BS934" s="17">
        <v>3.75991345604638E-2</v>
      </c>
      <c r="BT934" s="17"/>
      <c r="BU934" s="17">
        <v>4.4163449753831303E-2</v>
      </c>
      <c r="BV934" s="17">
        <v>4.6968525614961799E-3</v>
      </c>
      <c r="BW934" s="17">
        <v>3.3579054868973501E-2</v>
      </c>
      <c r="BX934" s="17">
        <v>4.2818728232244703E-2</v>
      </c>
      <c r="BY934" s="17">
        <v>0.131933738290199</v>
      </c>
      <c r="BZ934" s="17"/>
      <c r="CA934" s="17">
        <v>1.23894255016502E-2</v>
      </c>
      <c r="CB934" s="17"/>
      <c r="CC934" s="17">
        <v>2.38783975317205E-2</v>
      </c>
      <c r="CD934" s="17">
        <v>7.9738170944372799E-2</v>
      </c>
      <c r="CE934" s="17"/>
      <c r="CF934" s="17">
        <v>2.1860528874956899E-2</v>
      </c>
      <c r="CG934" s="17"/>
      <c r="CH934" s="17">
        <v>2.9345263060299401E-2</v>
      </c>
      <c r="CI934" s="17">
        <v>3.9136214520442199E-2</v>
      </c>
    </row>
    <row r="935" spans="2:87" x14ac:dyDescent="0.35">
      <c r="B935" t="s">
        <v>161</v>
      </c>
      <c r="C935" s="17">
        <v>6.6883501518240102E-2</v>
      </c>
      <c r="D935" s="17">
        <v>5.4765909791780802E-2</v>
      </c>
      <c r="E935" s="17">
        <v>7.58079647763375E-2</v>
      </c>
      <c r="F935" s="17"/>
      <c r="G935" s="17">
        <v>8.7530393868116702E-2</v>
      </c>
      <c r="H935" s="17">
        <v>4.3986442973198203E-2</v>
      </c>
      <c r="I935" s="17">
        <v>7.6977684200678603E-2</v>
      </c>
      <c r="J935" s="17">
        <v>3.4432821844505197E-2</v>
      </c>
      <c r="K935" s="17">
        <v>7.8979216447366801E-2</v>
      </c>
      <c r="L935" s="17">
        <v>8.30804701366189E-2</v>
      </c>
      <c r="M935" s="17"/>
      <c r="N935" s="17">
        <v>4.6560324285834898E-2</v>
      </c>
      <c r="O935" s="17">
        <v>5.6555447780898403E-2</v>
      </c>
      <c r="P935" s="17">
        <v>5.0605256395302098E-2</v>
      </c>
      <c r="Q935" s="17">
        <v>0.112290275885395</v>
      </c>
      <c r="R935" s="17"/>
      <c r="S935" s="17">
        <v>3.9924133519988199E-2</v>
      </c>
      <c r="T935" s="17">
        <v>5.7130487232502102E-2</v>
      </c>
      <c r="U935" s="17">
        <v>0.14585563575910801</v>
      </c>
      <c r="V935" s="17">
        <v>7.9855874991770506E-2</v>
      </c>
      <c r="W935" s="17">
        <v>0.11578864666602499</v>
      </c>
      <c r="X935" s="17">
        <v>4.3690923349050899E-2</v>
      </c>
      <c r="Y935" s="17">
        <v>7.2029041847955194E-2</v>
      </c>
      <c r="Z935" s="17">
        <v>4.2725885729476602E-2</v>
      </c>
      <c r="AA935" s="17">
        <v>2.7802663387372702E-2</v>
      </c>
      <c r="AB935" s="17">
        <v>2.8262908975896998E-2</v>
      </c>
      <c r="AC935" s="17">
        <v>0.10304040333082699</v>
      </c>
      <c r="AD935" s="17">
        <v>0.17702596302238599</v>
      </c>
      <c r="AE935" s="17"/>
      <c r="AF935" s="17">
        <v>0.105062519418756</v>
      </c>
      <c r="AG935" s="17">
        <v>6.5741909733199599E-2</v>
      </c>
      <c r="AH935" s="17">
        <v>4.54171895437053E-2</v>
      </c>
      <c r="AI935" s="17">
        <v>4.3664403624969497E-2</v>
      </c>
      <c r="AJ935" s="17">
        <v>3.7967306324935599E-2</v>
      </c>
      <c r="AK935" s="17"/>
      <c r="AL935" s="17">
        <v>7.9231832041811806E-2</v>
      </c>
      <c r="AM935" s="17">
        <v>6.2731426055326597E-2</v>
      </c>
      <c r="AN935" s="17">
        <v>7.4072750300324897E-2</v>
      </c>
      <c r="AO935" s="17">
        <v>0</v>
      </c>
      <c r="AP935" s="17"/>
      <c r="AQ935" s="17">
        <v>7.7130837215780804E-2</v>
      </c>
      <c r="AR935" s="17">
        <v>5.1332119550570897E-2</v>
      </c>
      <c r="AS935" s="17"/>
      <c r="AT935" s="17">
        <v>5.8773251047372702E-2</v>
      </c>
      <c r="AU935" s="17">
        <v>8.1023165567858504E-2</v>
      </c>
      <c r="AV935" s="17"/>
      <c r="AW935" s="17">
        <v>6.1756694908921397E-2</v>
      </c>
      <c r="AX935" s="17">
        <v>5.5115239731382597E-2</v>
      </c>
      <c r="AY935" s="17">
        <v>7.5040682236090603E-2</v>
      </c>
      <c r="AZ935" s="17"/>
      <c r="BA935" s="17">
        <v>5.5847127385247101E-2</v>
      </c>
      <c r="BB935" s="17">
        <v>6.6015067150401896E-2</v>
      </c>
      <c r="BC935" s="17">
        <v>6.2986623156310095E-2</v>
      </c>
      <c r="BD935" s="17">
        <v>0.11407843816501601</v>
      </c>
      <c r="BE935" s="17">
        <v>5.5705958857191602E-2</v>
      </c>
      <c r="BF935" s="17"/>
      <c r="BG935" s="17">
        <v>7.7358893156820305E-2</v>
      </c>
      <c r="BH935" s="17">
        <v>5.9206021130221997E-2</v>
      </c>
      <c r="BI935" s="17"/>
      <c r="BJ935" s="17">
        <v>6.1192999094964999E-2</v>
      </c>
      <c r="BK935" s="17">
        <v>8.5815834323119705E-2</v>
      </c>
      <c r="BL935" s="17"/>
      <c r="BM935" s="17">
        <v>0.11913615955988401</v>
      </c>
      <c r="BN935" s="17">
        <v>7.6455577877350897E-2</v>
      </c>
      <c r="BO935" s="17">
        <v>2.4677375339424899E-2</v>
      </c>
      <c r="BP935" s="17">
        <v>8.9835368966061799E-2</v>
      </c>
      <c r="BQ935" s="17">
        <v>4.09635866413363E-2</v>
      </c>
      <c r="BR935" s="17"/>
      <c r="BS935" s="17">
        <v>1.7923963382061502E-2</v>
      </c>
      <c r="BT935" s="17"/>
      <c r="BU935" s="17">
        <v>6.49116898699372E-2</v>
      </c>
      <c r="BV935" s="17">
        <v>2.29120284410958E-2</v>
      </c>
      <c r="BW935" s="17">
        <v>5.0517087855367099E-2</v>
      </c>
      <c r="BX935" s="17">
        <v>2.7536330421706001E-2</v>
      </c>
      <c r="BY935" s="17">
        <v>0.217267411629808</v>
      </c>
      <c r="BZ935" s="17"/>
      <c r="CA935" s="17">
        <v>1.2352292771993E-2</v>
      </c>
      <c r="CB935" s="17"/>
      <c r="CC935" s="17">
        <v>4.70330605709375E-2</v>
      </c>
      <c r="CD935" s="17">
        <v>8.7074340260188898E-2</v>
      </c>
      <c r="CE935" s="17"/>
      <c r="CF935" s="17">
        <v>4.9416425843517103E-2</v>
      </c>
      <c r="CG935" s="17"/>
      <c r="CH935" s="17">
        <v>7.4986335070388696E-2</v>
      </c>
      <c r="CI935" s="17">
        <v>2.3988623478812799E-2</v>
      </c>
    </row>
    <row r="936" spans="2:87" x14ac:dyDescent="0.35">
      <c r="B936" t="s">
        <v>280</v>
      </c>
      <c r="C936" s="17">
        <v>0.775485120931519</v>
      </c>
      <c r="D936" s="17">
        <v>0.75242081847133502</v>
      </c>
      <c r="E936" s="17">
        <v>0.80151008555215697</v>
      </c>
      <c r="F936" s="17"/>
      <c r="G936" s="17">
        <v>0.72297403502489099</v>
      </c>
      <c r="H936" s="17">
        <v>0.83326280387367901</v>
      </c>
      <c r="I936" s="17">
        <v>0.74906897686579099</v>
      </c>
      <c r="J936" s="17">
        <v>0.82298798850082</v>
      </c>
      <c r="K936" s="17">
        <v>0.75701300483696699</v>
      </c>
      <c r="L936" s="17">
        <v>0.75393534950096397</v>
      </c>
      <c r="M936" s="17"/>
      <c r="N936" s="17">
        <v>0.76594017029633799</v>
      </c>
      <c r="O936" s="17">
        <v>0.80251972631374502</v>
      </c>
      <c r="P936" s="17">
        <v>0.782791489695007</v>
      </c>
      <c r="Q936" s="17">
        <v>0.74941977355976097</v>
      </c>
      <c r="R936" s="17"/>
      <c r="S936" s="17">
        <v>0.78518688610698695</v>
      </c>
      <c r="T936" s="17">
        <v>0.78977467592361505</v>
      </c>
      <c r="U936" s="17">
        <v>0.71912183588738299</v>
      </c>
      <c r="V936" s="17">
        <v>0.76378580323566303</v>
      </c>
      <c r="W936" s="17">
        <v>0.708632646472659</v>
      </c>
      <c r="X936" s="17">
        <v>0.74616743686926201</v>
      </c>
      <c r="Y936" s="17">
        <v>0.69150723961884497</v>
      </c>
      <c r="Z936" s="17">
        <v>0.78189781794213398</v>
      </c>
      <c r="AA936" s="17">
        <v>0.83721690987889397</v>
      </c>
      <c r="AB936" s="17">
        <v>0.84850925765847696</v>
      </c>
      <c r="AC936" s="17">
        <v>0.85769296748463097</v>
      </c>
      <c r="AD936" s="17">
        <v>0.72753693975158595</v>
      </c>
      <c r="AE936" s="17"/>
      <c r="AF936" s="17">
        <v>0.74795161133078103</v>
      </c>
      <c r="AG936" s="17">
        <v>0.79243880870165095</v>
      </c>
      <c r="AH936" s="17">
        <v>0.75756992665670098</v>
      </c>
      <c r="AI936" s="17">
        <v>0.83043361806564597</v>
      </c>
      <c r="AJ936" s="17">
        <v>0.75866355874706903</v>
      </c>
      <c r="AK936" s="17"/>
      <c r="AL936" s="17">
        <v>0.72831664432309495</v>
      </c>
      <c r="AM936" s="17">
        <v>0.78592327208595603</v>
      </c>
      <c r="AN936" s="17">
        <v>0.81687911673708902</v>
      </c>
      <c r="AO936" s="17">
        <v>0.89344163915581998</v>
      </c>
      <c r="AP936" s="17"/>
      <c r="AQ936" s="17">
        <v>0.77172667893409397</v>
      </c>
      <c r="AR936" s="17">
        <v>0.78118894179095599</v>
      </c>
      <c r="AS936" s="17"/>
      <c r="AT936" s="17">
        <v>0.77649399309856504</v>
      </c>
      <c r="AU936" s="17">
        <v>0.76598106991189896</v>
      </c>
      <c r="AV936" s="17"/>
      <c r="AW936" s="17">
        <v>0.749872354418335</v>
      </c>
      <c r="AX936" s="17">
        <v>0.77882737850336503</v>
      </c>
      <c r="AY936" s="17">
        <v>0.80017639577801603</v>
      </c>
      <c r="AZ936" s="17"/>
      <c r="BA936" s="17">
        <v>0.81877697431276097</v>
      </c>
      <c r="BB936" s="17">
        <v>0.80352822706610705</v>
      </c>
      <c r="BC936" s="17">
        <v>0.721993034073387</v>
      </c>
      <c r="BD936" s="17">
        <v>0.77139366781151397</v>
      </c>
      <c r="BE936" s="17">
        <v>0.739702869567335</v>
      </c>
      <c r="BF936" s="17"/>
      <c r="BG936" s="17">
        <v>0.73923690592171099</v>
      </c>
      <c r="BH936" s="17">
        <v>0.80205166559544505</v>
      </c>
      <c r="BI936" s="17"/>
      <c r="BJ936" s="17">
        <v>0.77345490412506901</v>
      </c>
      <c r="BK936" s="17">
        <v>0.788340375153744</v>
      </c>
      <c r="BL936" s="17"/>
      <c r="BM936" s="17">
        <v>0.75297351747991403</v>
      </c>
      <c r="BN936" s="17">
        <v>0.73315800804417497</v>
      </c>
      <c r="BO936" s="17">
        <v>0.83631846694681899</v>
      </c>
      <c r="BP936" s="17">
        <v>0.76477157191172496</v>
      </c>
      <c r="BQ936" s="17">
        <v>0.73407625208819605</v>
      </c>
      <c r="BR936" s="17"/>
      <c r="BS936" s="17">
        <v>0.78659395073447103</v>
      </c>
      <c r="BT936" s="17"/>
      <c r="BU936" s="17">
        <v>0.78316297636398002</v>
      </c>
      <c r="BV936" s="17">
        <v>0.84339473578171997</v>
      </c>
      <c r="BW936" s="17">
        <v>0.78403682530195895</v>
      </c>
      <c r="BX936" s="17">
        <v>0.78815629369075002</v>
      </c>
      <c r="BY936" s="17">
        <v>0.51141433405318504</v>
      </c>
      <c r="BZ936" s="17"/>
      <c r="CA936" s="17">
        <v>0.85333677277328501</v>
      </c>
      <c r="CB936" s="17"/>
      <c r="CC936" s="17">
        <v>0.83210420988602496</v>
      </c>
      <c r="CD936" s="17">
        <v>0.60045842213186196</v>
      </c>
      <c r="CE936" s="17"/>
      <c r="CF936" s="17">
        <v>0.82437021618772899</v>
      </c>
      <c r="CG936" s="17"/>
      <c r="CH936" s="17">
        <v>0.76271719165566598</v>
      </c>
      <c r="CI936" s="17">
        <v>0.79723605131936304</v>
      </c>
    </row>
    <row r="937" spans="2:87" x14ac:dyDescent="0.35"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/>
      <c r="AR937" s="17"/>
      <c r="AS937" s="17"/>
      <c r="AT937" s="17"/>
      <c r="AU937" s="17"/>
      <c r="AV937" s="17"/>
      <c r="AW937" s="17"/>
      <c r="AX937" s="17"/>
      <c r="AY937" s="17"/>
      <c r="AZ937" s="17"/>
      <c r="BA937" s="17"/>
      <c r="BB937" s="17"/>
      <c r="BC937" s="17"/>
      <c r="BD937" s="17"/>
      <c r="BE937" s="17"/>
      <c r="BF937" s="17"/>
      <c r="BG937" s="17"/>
      <c r="BH937" s="17"/>
      <c r="BI937" s="17"/>
      <c r="BJ937" s="17"/>
      <c r="BK937" s="17"/>
      <c r="BL937" s="17"/>
      <c r="BM937" s="17"/>
      <c r="BN937" s="17"/>
      <c r="BO937" s="17"/>
      <c r="BP937" s="17"/>
      <c r="BQ937" s="17"/>
      <c r="BR937" s="17"/>
      <c r="BS937" s="17"/>
      <c r="BT937" s="17"/>
      <c r="BU937" s="17"/>
      <c r="BV937" s="17"/>
      <c r="BW937" s="17"/>
      <c r="BX937" s="17"/>
      <c r="BY937" s="17"/>
      <c r="BZ937" s="17"/>
      <c r="CA937" s="17"/>
      <c r="CB937" s="17"/>
      <c r="CC937" s="17"/>
      <c r="CD937" s="17"/>
      <c r="CE937" s="17"/>
      <c r="CF937" s="17"/>
      <c r="CG937" s="17"/>
      <c r="CH937" s="17"/>
      <c r="CI937" s="17"/>
    </row>
    <row r="938" spans="2:87" x14ac:dyDescent="0.35">
      <c r="B938" s="6" t="s">
        <v>299</v>
      </c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  <c r="AO938" s="17"/>
      <c r="AP938" s="17"/>
      <c r="AQ938" s="17"/>
      <c r="AR938" s="17"/>
      <c r="AS938" s="17"/>
      <c r="AT938" s="17"/>
      <c r="AU938" s="17"/>
      <c r="AV938" s="17"/>
      <c r="AW938" s="17"/>
      <c r="AX938" s="17"/>
      <c r="AY938" s="17"/>
      <c r="AZ938" s="17"/>
      <c r="BA938" s="17"/>
      <c r="BB938" s="17"/>
      <c r="BC938" s="17"/>
      <c r="BD938" s="17"/>
      <c r="BE938" s="17"/>
      <c r="BF938" s="17"/>
      <c r="BG938" s="17"/>
      <c r="BH938" s="17"/>
      <c r="BI938" s="17"/>
      <c r="BJ938" s="17"/>
      <c r="BK938" s="17"/>
      <c r="BL938" s="17"/>
      <c r="BM938" s="17"/>
      <c r="BN938" s="17"/>
      <c r="BO938" s="17"/>
      <c r="BP938" s="17"/>
      <c r="BQ938" s="17"/>
      <c r="BR938" s="17"/>
      <c r="BS938" s="17"/>
      <c r="BT938" s="17"/>
      <c r="BU938" s="17"/>
      <c r="BV938" s="17"/>
      <c r="BW938" s="17"/>
      <c r="BX938" s="17"/>
      <c r="BY938" s="17"/>
      <c r="BZ938" s="17"/>
      <c r="CA938" s="17"/>
      <c r="CB938" s="17"/>
      <c r="CC938" s="17"/>
      <c r="CD938" s="17"/>
      <c r="CE938" s="17"/>
      <c r="CF938" s="17"/>
      <c r="CG938" s="17"/>
      <c r="CH938" s="17"/>
      <c r="CI938" s="17"/>
    </row>
    <row r="939" spans="2:87" x14ac:dyDescent="0.35">
      <c r="B939" s="24" t="s">
        <v>163</v>
      </c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  <c r="AO939" s="17"/>
      <c r="AP939" s="17"/>
      <c r="AQ939" s="17"/>
      <c r="AR939" s="17"/>
      <c r="AS939" s="17"/>
      <c r="AT939" s="17"/>
      <c r="AU939" s="17"/>
      <c r="AV939" s="17"/>
      <c r="AW939" s="17"/>
      <c r="AX939" s="17"/>
      <c r="AY939" s="17"/>
      <c r="AZ939" s="17"/>
      <c r="BA939" s="17"/>
      <c r="BB939" s="17"/>
      <c r="BC939" s="17"/>
      <c r="BD939" s="17"/>
      <c r="BE939" s="17"/>
      <c r="BF939" s="17"/>
      <c r="BG939" s="17"/>
      <c r="BH939" s="17"/>
      <c r="BI939" s="17"/>
      <c r="BJ939" s="17"/>
      <c r="BK939" s="17"/>
      <c r="BL939" s="17"/>
      <c r="BM939" s="17"/>
      <c r="BN939" s="17"/>
      <c r="BO939" s="17"/>
      <c r="BP939" s="17"/>
      <c r="BQ939" s="17"/>
      <c r="BR939" s="17"/>
      <c r="BS939" s="17"/>
      <c r="BT939" s="17"/>
      <c r="BU939" s="17"/>
      <c r="BV939" s="17"/>
      <c r="BW939" s="17"/>
      <c r="BX939" s="17"/>
      <c r="BY939" s="17"/>
      <c r="BZ939" s="17"/>
      <c r="CA939" s="17"/>
      <c r="CB939" s="17"/>
      <c r="CC939" s="17"/>
      <c r="CD939" s="17"/>
      <c r="CE939" s="17"/>
      <c r="CF939" s="17"/>
      <c r="CG939" s="17"/>
      <c r="CH939" s="17"/>
      <c r="CI939" s="17"/>
    </row>
    <row r="940" spans="2:87" x14ac:dyDescent="0.35">
      <c r="B940" t="s">
        <v>276</v>
      </c>
      <c r="C940" s="17">
        <v>0.43890024279978601</v>
      </c>
      <c r="D940" s="17">
        <v>0.40086258589015</v>
      </c>
      <c r="E940" s="17">
        <v>0.478239431435592</v>
      </c>
      <c r="F940" s="17"/>
      <c r="G940" s="17">
        <v>0.41597370209221102</v>
      </c>
      <c r="H940" s="17">
        <v>0.51529172667980605</v>
      </c>
      <c r="I940" s="17">
        <v>0.44182213216293598</v>
      </c>
      <c r="J940" s="17">
        <v>0.37872904237355698</v>
      </c>
      <c r="K940" s="17">
        <v>0.41075968660589302</v>
      </c>
      <c r="L940" s="17">
        <v>0.45152301967924802</v>
      </c>
      <c r="M940" s="17"/>
      <c r="N940" s="17">
        <v>0.44011936547449698</v>
      </c>
      <c r="O940" s="17">
        <v>0.381993676820925</v>
      </c>
      <c r="P940" s="17">
        <v>0.48908637019131701</v>
      </c>
      <c r="Q940" s="17">
        <v>0.45669639267982498</v>
      </c>
      <c r="R940" s="17"/>
      <c r="S940" s="17">
        <v>0.47357643460718302</v>
      </c>
      <c r="T940" s="17">
        <v>0.42776532465635297</v>
      </c>
      <c r="U940" s="17">
        <v>0.35188750780946199</v>
      </c>
      <c r="V940" s="17">
        <v>0.38818517102954297</v>
      </c>
      <c r="W940" s="17">
        <v>0.41500150563268901</v>
      </c>
      <c r="X940" s="17">
        <v>0.45283065161920899</v>
      </c>
      <c r="Y940" s="17">
        <v>0.42158021078431301</v>
      </c>
      <c r="Z940" s="17">
        <v>0.49611675329476301</v>
      </c>
      <c r="AA940" s="17">
        <v>0.50511850621354604</v>
      </c>
      <c r="AB940" s="17">
        <v>0.43244749530482401</v>
      </c>
      <c r="AC940" s="17">
        <v>0.48860648801110201</v>
      </c>
      <c r="AD940" s="17">
        <v>0.39121485776786302</v>
      </c>
      <c r="AE940" s="17"/>
      <c r="AF940" s="17">
        <v>0.45435158140703302</v>
      </c>
      <c r="AG940" s="17">
        <v>0.43448088559876702</v>
      </c>
      <c r="AH940" s="17">
        <v>0.422801382121332</v>
      </c>
      <c r="AI940" s="17">
        <v>0.49600642090920999</v>
      </c>
      <c r="AJ940" s="17">
        <v>0.41854549303233302</v>
      </c>
      <c r="AK940" s="17"/>
      <c r="AL940" s="17">
        <v>0.391622888018062</v>
      </c>
      <c r="AM940" s="17">
        <v>0.43438225009739601</v>
      </c>
      <c r="AN940" s="17">
        <v>0.52789872012081696</v>
      </c>
      <c r="AO940" s="17">
        <v>0.53041572490556299</v>
      </c>
      <c r="AP940" s="17"/>
      <c r="AQ940" s="17">
        <v>0.44811553871198401</v>
      </c>
      <c r="AR940" s="17">
        <v>0.42491508695970998</v>
      </c>
      <c r="AS940" s="17"/>
      <c r="AT940" s="17">
        <v>0.443589277015776</v>
      </c>
      <c r="AU940" s="17">
        <v>0.44427783010938099</v>
      </c>
      <c r="AV940" s="17"/>
      <c r="AW940" s="17">
        <v>0.41379393566664702</v>
      </c>
      <c r="AX940" s="17">
        <v>0.41265640651094299</v>
      </c>
      <c r="AY940" s="17">
        <v>0.48488927077347399</v>
      </c>
      <c r="AZ940" s="17"/>
      <c r="BA940" s="17">
        <v>0.52839994605610996</v>
      </c>
      <c r="BB940" s="17">
        <v>0.40976324081253801</v>
      </c>
      <c r="BC940" s="17">
        <v>0.41400408408807399</v>
      </c>
      <c r="BD940" s="17">
        <v>0.37960655864337001</v>
      </c>
      <c r="BE940" s="17">
        <v>0.41584588165033598</v>
      </c>
      <c r="BF940" s="17"/>
      <c r="BG940" s="17">
        <v>0.36576175962770402</v>
      </c>
      <c r="BH940" s="17">
        <v>0.49250389691950502</v>
      </c>
      <c r="BI940" s="17"/>
      <c r="BJ940" s="17">
        <v>0.43230990660742102</v>
      </c>
      <c r="BK940" s="17">
        <v>0.47485108721715702</v>
      </c>
      <c r="BL940" s="17"/>
      <c r="BM940" s="17">
        <v>0.494379033593704</v>
      </c>
      <c r="BN940" s="17">
        <v>0.38203986423194403</v>
      </c>
      <c r="BO940" s="17">
        <v>0.51094740285699503</v>
      </c>
      <c r="BP940" s="17">
        <v>0.30843214676060399</v>
      </c>
      <c r="BQ940" s="17">
        <v>0.37441368222925703</v>
      </c>
      <c r="BR940" s="17"/>
      <c r="BS940" s="17">
        <v>0.45840629753436801</v>
      </c>
      <c r="BT940" s="17"/>
      <c r="BU940" s="17">
        <v>0.38477831403777901</v>
      </c>
      <c r="BV940" s="17">
        <v>0.52311531670768696</v>
      </c>
      <c r="BW940" s="17">
        <v>0.40960166637480899</v>
      </c>
      <c r="BX940" s="17">
        <v>0.46852524658296602</v>
      </c>
      <c r="BY940" s="17">
        <v>0.29379677074412103</v>
      </c>
      <c r="BZ940" s="17"/>
      <c r="CA940" s="17">
        <v>0.57920495176213904</v>
      </c>
      <c r="CB940" s="17"/>
      <c r="CC940" s="17">
        <v>0.48052138270357497</v>
      </c>
      <c r="CD940" s="17">
        <v>0.29387844802756202</v>
      </c>
      <c r="CE940" s="17"/>
      <c r="CF940" s="17">
        <v>0.52842188037815496</v>
      </c>
      <c r="CG940" s="17"/>
      <c r="CH940" s="17">
        <v>0.422157457477433</v>
      </c>
      <c r="CI940" s="17">
        <v>0.56647038290366603</v>
      </c>
    </row>
    <row r="941" spans="2:87" x14ac:dyDescent="0.35">
      <c r="B941" t="s">
        <v>277</v>
      </c>
      <c r="C941" s="17">
        <v>0.36137347723795799</v>
      </c>
      <c r="D941" s="17">
        <v>0.40191802595569698</v>
      </c>
      <c r="E941" s="17">
        <v>0.32213724752730599</v>
      </c>
      <c r="F941" s="17"/>
      <c r="G941" s="17">
        <v>0.30595570008419198</v>
      </c>
      <c r="H941" s="17">
        <v>0.32413151247611799</v>
      </c>
      <c r="I941" s="17">
        <v>0.36614454408874098</v>
      </c>
      <c r="J941" s="17">
        <v>0.413116656909431</v>
      </c>
      <c r="K941" s="17">
        <v>0.386121411892627</v>
      </c>
      <c r="L941" s="17">
        <v>0.36399954286924102</v>
      </c>
      <c r="M941" s="17"/>
      <c r="N941" s="17">
        <v>0.376781603504042</v>
      </c>
      <c r="O941" s="17">
        <v>0.41216593491296599</v>
      </c>
      <c r="P941" s="17">
        <v>0.31708713331933203</v>
      </c>
      <c r="Q941" s="17">
        <v>0.32437857315282198</v>
      </c>
      <c r="R941" s="17"/>
      <c r="S941" s="17">
        <v>0.38325029536431598</v>
      </c>
      <c r="T941" s="17">
        <v>0.36168597608805098</v>
      </c>
      <c r="U941" s="17">
        <v>0.41806510738129099</v>
      </c>
      <c r="V941" s="17">
        <v>0.405284102570802</v>
      </c>
      <c r="W941" s="17">
        <v>0.29997402222722802</v>
      </c>
      <c r="X941" s="17">
        <v>0.38823512261211501</v>
      </c>
      <c r="Y941" s="17">
        <v>0.30840655331071598</v>
      </c>
      <c r="Z941" s="17">
        <v>0.28396776202260299</v>
      </c>
      <c r="AA941" s="17">
        <v>0.31542533748507201</v>
      </c>
      <c r="AB941" s="17">
        <v>0.41417407507324799</v>
      </c>
      <c r="AC941" s="17">
        <v>0.34597828704273198</v>
      </c>
      <c r="AD941" s="17">
        <v>0.31332498828299599</v>
      </c>
      <c r="AE941" s="17"/>
      <c r="AF941" s="17">
        <v>0.29402793969737001</v>
      </c>
      <c r="AG941" s="17">
        <v>0.39436305164749103</v>
      </c>
      <c r="AH941" s="17">
        <v>0.34194788628998701</v>
      </c>
      <c r="AI941" s="17">
        <v>0.355524232068683</v>
      </c>
      <c r="AJ941" s="17">
        <v>0.40332722089522499</v>
      </c>
      <c r="AK941" s="17"/>
      <c r="AL941" s="17">
        <v>0.36554827842793702</v>
      </c>
      <c r="AM941" s="17">
        <v>0.39675411753637702</v>
      </c>
      <c r="AN941" s="17">
        <v>0.30584006236646499</v>
      </c>
      <c r="AO941" s="17">
        <v>0.25908534179776099</v>
      </c>
      <c r="AP941" s="17"/>
      <c r="AQ941" s="17">
        <v>0.35625421545868302</v>
      </c>
      <c r="AR941" s="17">
        <v>0.36914248155984303</v>
      </c>
      <c r="AS941" s="17"/>
      <c r="AT941" s="17">
        <v>0.35899161334380097</v>
      </c>
      <c r="AU941" s="17">
        <v>0.360433049339689</v>
      </c>
      <c r="AV941" s="17"/>
      <c r="AW941" s="17">
        <v>0.37757308745165102</v>
      </c>
      <c r="AX941" s="17">
        <v>0.39170728464905202</v>
      </c>
      <c r="AY941" s="17">
        <v>0.33224370189853902</v>
      </c>
      <c r="AZ941" s="17"/>
      <c r="BA941" s="17">
        <v>0.29273982381042102</v>
      </c>
      <c r="BB941" s="17">
        <v>0.41127329099109999</v>
      </c>
      <c r="BC941" s="17">
        <v>0.37528063941607898</v>
      </c>
      <c r="BD941" s="17">
        <v>0.35851463327853</v>
      </c>
      <c r="BE941" s="17">
        <v>0.35766026917822402</v>
      </c>
      <c r="BF941" s="17"/>
      <c r="BG941" s="17">
        <v>0.34352039992097799</v>
      </c>
      <c r="BH941" s="17">
        <v>0.37445810984129502</v>
      </c>
      <c r="BI941" s="17"/>
      <c r="BJ941" s="17">
        <v>0.35183896049755797</v>
      </c>
      <c r="BK941" s="17">
        <v>0.39343011195170802</v>
      </c>
      <c r="BL941" s="17"/>
      <c r="BM941" s="17">
        <v>0.259618807430611</v>
      </c>
      <c r="BN941" s="17">
        <v>0.36398478136279799</v>
      </c>
      <c r="BO941" s="17">
        <v>0.35672412544996701</v>
      </c>
      <c r="BP941" s="17">
        <v>0.42814543981387798</v>
      </c>
      <c r="BQ941" s="17">
        <v>0.40910806330237998</v>
      </c>
      <c r="BR941" s="17"/>
      <c r="BS941" s="17">
        <v>0.38002120683370499</v>
      </c>
      <c r="BT941" s="17"/>
      <c r="BU941" s="17">
        <v>0.39017964564913599</v>
      </c>
      <c r="BV941" s="17">
        <v>0.37421860561825399</v>
      </c>
      <c r="BW941" s="17">
        <v>0.376190041523774</v>
      </c>
      <c r="BX941" s="17">
        <v>0.33777059285065802</v>
      </c>
      <c r="BY941" s="17">
        <v>0.26447278654433798</v>
      </c>
      <c r="BZ941" s="17"/>
      <c r="CA941" s="17">
        <v>0.34431666262676702</v>
      </c>
      <c r="CB941" s="17"/>
      <c r="CC941" s="17">
        <v>0.36954874208538002</v>
      </c>
      <c r="CD941" s="17">
        <v>0.35346342150007198</v>
      </c>
      <c r="CE941" s="17"/>
      <c r="CF941" s="17">
        <v>0.33079318154204201</v>
      </c>
      <c r="CG941" s="17"/>
      <c r="CH941" s="17">
        <v>0.34492506201386602</v>
      </c>
      <c r="CI941" s="17">
        <v>0.29548141285135898</v>
      </c>
    </row>
    <row r="942" spans="2:87" x14ac:dyDescent="0.35">
      <c r="B942" t="s">
        <v>278</v>
      </c>
      <c r="C942" s="17">
        <v>9.6850579070338602E-2</v>
      </c>
      <c r="D942" s="17">
        <v>9.86314399480442E-2</v>
      </c>
      <c r="E942" s="17">
        <v>9.5595986673083902E-2</v>
      </c>
      <c r="F942" s="17"/>
      <c r="G942" s="17">
        <v>0.177485188021336</v>
      </c>
      <c r="H942" s="17">
        <v>6.9391090858328494E-2</v>
      </c>
      <c r="I942" s="17">
        <v>8.9489352076102605E-2</v>
      </c>
      <c r="J942" s="17">
        <v>0.122643345837412</v>
      </c>
      <c r="K942" s="17">
        <v>5.8526231155980997E-2</v>
      </c>
      <c r="L942" s="17">
        <v>8.3888557151402907E-2</v>
      </c>
      <c r="M942" s="17"/>
      <c r="N942" s="17">
        <v>0.100909782377184</v>
      </c>
      <c r="O942" s="17">
        <v>0.114503224420335</v>
      </c>
      <c r="P942" s="17">
        <v>9.1287858135601405E-2</v>
      </c>
      <c r="Q942" s="17">
        <v>8.12600952500869E-2</v>
      </c>
      <c r="R942" s="17"/>
      <c r="S942" s="17">
        <v>8.1682484237502406E-2</v>
      </c>
      <c r="T942" s="17">
        <v>0.108502211173063</v>
      </c>
      <c r="U942" s="17">
        <v>6.4573306251459697E-2</v>
      </c>
      <c r="V942" s="17">
        <v>8.1516741218858102E-2</v>
      </c>
      <c r="W942" s="17">
        <v>0.14240575980065001</v>
      </c>
      <c r="X942" s="17">
        <v>8.7468027571432905E-2</v>
      </c>
      <c r="Y942" s="17">
        <v>0.17166996511075699</v>
      </c>
      <c r="Z942" s="17">
        <v>0.101725156665556</v>
      </c>
      <c r="AA942" s="17">
        <v>9.1013279551528006E-2</v>
      </c>
      <c r="AB942" s="17">
        <v>8.5117799789317397E-2</v>
      </c>
      <c r="AC942" s="17">
        <v>1.9883872509865799E-2</v>
      </c>
      <c r="AD942" s="17">
        <v>0.14445483875811099</v>
      </c>
      <c r="AE942" s="17"/>
      <c r="AF942" s="17">
        <v>9.7488324465882001E-2</v>
      </c>
      <c r="AG942" s="17">
        <v>8.5934200052808898E-2</v>
      </c>
      <c r="AH942" s="17">
        <v>0.112310849267424</v>
      </c>
      <c r="AI942" s="17">
        <v>8.6029209797779602E-2</v>
      </c>
      <c r="AJ942" s="17">
        <v>0.112884438637956</v>
      </c>
      <c r="AK942" s="17"/>
      <c r="AL942" s="17">
        <v>0.113185176421968</v>
      </c>
      <c r="AM942" s="17">
        <v>7.4798328216427304E-2</v>
      </c>
      <c r="AN942" s="17">
        <v>9.1994780697278594E-2</v>
      </c>
      <c r="AO942" s="17">
        <v>0.144384025411705</v>
      </c>
      <c r="AP942" s="17"/>
      <c r="AQ942" s="17">
        <v>9.60456932315326E-2</v>
      </c>
      <c r="AR942" s="17">
        <v>9.8072075807548398E-2</v>
      </c>
      <c r="AS942" s="17"/>
      <c r="AT942" s="17">
        <v>9.8069402085072893E-2</v>
      </c>
      <c r="AU942" s="17">
        <v>7.9861672782081505E-2</v>
      </c>
      <c r="AV942" s="17"/>
      <c r="AW942" s="17">
        <v>0.10681042228808001</v>
      </c>
      <c r="AX942" s="17">
        <v>0.101634465417813</v>
      </c>
      <c r="AY942" s="17">
        <v>7.9018859042408005E-2</v>
      </c>
      <c r="AZ942" s="17"/>
      <c r="BA942" s="17">
        <v>7.9297622852847999E-2</v>
      </c>
      <c r="BB942" s="17">
        <v>9.8198581616804698E-2</v>
      </c>
      <c r="BC942" s="17">
        <v>0.111673083254842</v>
      </c>
      <c r="BD942" s="17">
        <v>0.10871358105004</v>
      </c>
      <c r="BE942" s="17">
        <v>6.1450576656142598E-2</v>
      </c>
      <c r="BF942" s="17"/>
      <c r="BG942" s="17">
        <v>0.144339400241801</v>
      </c>
      <c r="BH942" s="17">
        <v>6.20457234837253E-2</v>
      </c>
      <c r="BI942" s="17"/>
      <c r="BJ942" s="17">
        <v>0.106808514258488</v>
      </c>
      <c r="BK942" s="17">
        <v>5.49567819340855E-2</v>
      </c>
      <c r="BL942" s="17"/>
      <c r="BM942" s="17">
        <v>7.2703856271978007E-2</v>
      </c>
      <c r="BN942" s="17">
        <v>0.14216420626144199</v>
      </c>
      <c r="BO942" s="17">
        <v>8.0889300637600303E-2</v>
      </c>
      <c r="BP942" s="17">
        <v>0.11605347686252999</v>
      </c>
      <c r="BQ942" s="17">
        <v>0.11581386539978</v>
      </c>
      <c r="BR942" s="17"/>
      <c r="BS942" s="17">
        <v>9.7253540861046206E-2</v>
      </c>
      <c r="BT942" s="17"/>
      <c r="BU942" s="17">
        <v>0.135410318443526</v>
      </c>
      <c r="BV942" s="17">
        <v>5.8718314379187501E-2</v>
      </c>
      <c r="BW942" s="17">
        <v>0.121007833689768</v>
      </c>
      <c r="BX942" s="17">
        <v>0.109529388814157</v>
      </c>
      <c r="BY942" s="17">
        <v>6.8878389504186094E-2</v>
      </c>
      <c r="BZ942" s="17"/>
      <c r="CA942" s="17">
        <v>6.4126092839101104E-2</v>
      </c>
      <c r="CB942" s="17"/>
      <c r="CC942" s="17">
        <v>7.5145354817181903E-2</v>
      </c>
      <c r="CD942" s="17">
        <v>0.18669839760149801</v>
      </c>
      <c r="CE942" s="17"/>
      <c r="CF942" s="17">
        <v>7.2793316093614696E-2</v>
      </c>
      <c r="CG942" s="17"/>
      <c r="CH942" s="17">
        <v>0.138363835246477</v>
      </c>
      <c r="CI942" s="17">
        <v>5.75660173107303E-2</v>
      </c>
    </row>
    <row r="943" spans="2:87" x14ac:dyDescent="0.35">
      <c r="B943" t="s">
        <v>279</v>
      </c>
      <c r="C943" s="17">
        <v>4.5240957137848897E-2</v>
      </c>
      <c r="D943" s="17">
        <v>4.9394903118488098E-2</v>
      </c>
      <c r="E943" s="17">
        <v>4.1268623069317903E-2</v>
      </c>
      <c r="F943" s="17"/>
      <c r="G943" s="17">
        <v>4.4196358180875202E-2</v>
      </c>
      <c r="H943" s="17">
        <v>3.5595236702727698E-2</v>
      </c>
      <c r="I943" s="17">
        <v>3.1003415075780701E-2</v>
      </c>
      <c r="J943" s="17">
        <v>5.7550796887323299E-2</v>
      </c>
      <c r="K943" s="17">
        <v>7.3150860014696298E-2</v>
      </c>
      <c r="L943" s="17">
        <v>3.7240822419227201E-2</v>
      </c>
      <c r="M943" s="17"/>
      <c r="N943" s="17">
        <v>2.8362588372933401E-2</v>
      </c>
      <c r="O943" s="17">
        <v>5.2571557614016398E-2</v>
      </c>
      <c r="P943" s="17">
        <v>5.1237678038849398E-2</v>
      </c>
      <c r="Q943" s="17">
        <v>5.15254819403572E-2</v>
      </c>
      <c r="R943" s="17"/>
      <c r="S943" s="17">
        <v>3.5934355379867403E-2</v>
      </c>
      <c r="T943" s="17">
        <v>3.7176013838089203E-2</v>
      </c>
      <c r="U943" s="17">
        <v>6.7532957973505406E-2</v>
      </c>
      <c r="V943" s="17">
        <v>4.4891027250240599E-2</v>
      </c>
      <c r="W943" s="17">
        <v>5.6761409644145298E-2</v>
      </c>
      <c r="X943" s="17">
        <v>4.7176271439246201E-2</v>
      </c>
      <c r="Y943" s="17">
        <v>1.3629495157674001E-2</v>
      </c>
      <c r="Z943" s="17">
        <v>4.9282805413203103E-2</v>
      </c>
      <c r="AA943" s="17">
        <v>6.1625308000755698E-2</v>
      </c>
      <c r="AB943" s="17">
        <v>3.9881993063224902E-2</v>
      </c>
      <c r="AC943" s="17">
        <v>6.1586048278294898E-2</v>
      </c>
      <c r="AD943" s="17">
        <v>3.5639141639189999E-2</v>
      </c>
      <c r="AE943" s="17"/>
      <c r="AF943" s="17">
        <v>6.3428120110737798E-2</v>
      </c>
      <c r="AG943" s="17">
        <v>3.9981000272621699E-2</v>
      </c>
      <c r="AH943" s="17">
        <v>6.7338185842735293E-2</v>
      </c>
      <c r="AI943" s="17">
        <v>2.71239548738972E-2</v>
      </c>
      <c r="AJ943" s="17">
        <v>2.7275541109550699E-2</v>
      </c>
      <c r="AK943" s="17"/>
      <c r="AL943" s="17">
        <v>6.2843600226663396E-2</v>
      </c>
      <c r="AM943" s="17">
        <v>3.6072528039556601E-2</v>
      </c>
      <c r="AN943" s="17">
        <v>2.9542178864363802E-2</v>
      </c>
      <c r="AO943" s="17">
        <v>3.3829247167222999E-2</v>
      </c>
      <c r="AP943" s="17"/>
      <c r="AQ943" s="17">
        <v>4.3125473327899101E-2</v>
      </c>
      <c r="AR943" s="17">
        <v>4.8451420593520103E-2</v>
      </c>
      <c r="AS943" s="17"/>
      <c r="AT943" s="17">
        <v>4.7861933093598999E-2</v>
      </c>
      <c r="AU943" s="17">
        <v>4.25162861722823E-2</v>
      </c>
      <c r="AV943" s="17"/>
      <c r="AW943" s="17">
        <v>4.9953393883187001E-2</v>
      </c>
      <c r="AX943" s="17">
        <v>4.2051899866216998E-2</v>
      </c>
      <c r="AY943" s="17">
        <v>4.2418887217737899E-2</v>
      </c>
      <c r="AZ943" s="17"/>
      <c r="BA943" s="17">
        <v>4.6890860893375498E-2</v>
      </c>
      <c r="BB943" s="17">
        <v>3.2361199652188803E-2</v>
      </c>
      <c r="BC943" s="17">
        <v>4.86157073382152E-2</v>
      </c>
      <c r="BD943" s="17">
        <v>3.7371263477984397E-2</v>
      </c>
      <c r="BE943" s="17">
        <v>0.104945674160333</v>
      </c>
      <c r="BF943" s="17"/>
      <c r="BG943" s="17">
        <v>7.5172314595504997E-2</v>
      </c>
      <c r="BH943" s="17">
        <v>2.33040770863592E-2</v>
      </c>
      <c r="BI943" s="17"/>
      <c r="BJ943" s="17">
        <v>5.3651411148937997E-2</v>
      </c>
      <c r="BK943" s="17">
        <v>1.37586855461587E-2</v>
      </c>
      <c r="BL943" s="17"/>
      <c r="BM943" s="17">
        <v>6.1165727250513502E-2</v>
      </c>
      <c r="BN943" s="17">
        <v>6.1963292090593099E-2</v>
      </c>
      <c r="BO943" s="17">
        <v>2.9644254635687699E-2</v>
      </c>
      <c r="BP943" s="17">
        <v>4.5261721320662897E-2</v>
      </c>
      <c r="BQ943" s="17">
        <v>6.5231940168981997E-2</v>
      </c>
      <c r="BR943" s="17"/>
      <c r="BS943" s="17">
        <v>4.5659078551137197E-2</v>
      </c>
      <c r="BT943" s="17"/>
      <c r="BU943" s="17">
        <v>4.8892325941319197E-2</v>
      </c>
      <c r="BV943" s="17">
        <v>2.5790804093319599E-2</v>
      </c>
      <c r="BW943" s="17">
        <v>3.3579054868973501E-2</v>
      </c>
      <c r="BX943" s="17">
        <v>5.5507868888019903E-2</v>
      </c>
      <c r="BY943" s="17">
        <v>0.17196270331234401</v>
      </c>
      <c r="BZ943" s="17"/>
      <c r="CA943" s="17">
        <v>0</v>
      </c>
      <c r="CB943" s="17"/>
      <c r="CC943" s="17">
        <v>3.34820556025743E-2</v>
      </c>
      <c r="CD943" s="17">
        <v>9.3823602757998198E-2</v>
      </c>
      <c r="CE943" s="17"/>
      <c r="CF943" s="17">
        <v>3.1941268856248602E-2</v>
      </c>
      <c r="CG943" s="17"/>
      <c r="CH943" s="17">
        <v>3.8660317837383898E-2</v>
      </c>
      <c r="CI943" s="17">
        <v>4.7634730382568602E-2</v>
      </c>
    </row>
    <row r="944" spans="2:87" x14ac:dyDescent="0.35">
      <c r="B944" t="s">
        <v>161</v>
      </c>
      <c r="C944" s="17">
        <v>5.7634743754068199E-2</v>
      </c>
      <c r="D944" s="17">
        <v>4.9193045087621498E-2</v>
      </c>
      <c r="E944" s="17">
        <v>6.2758711294699704E-2</v>
      </c>
      <c r="F944" s="17"/>
      <c r="G944" s="17">
        <v>5.6389051621385897E-2</v>
      </c>
      <c r="H944" s="17">
        <v>5.5590433283019498E-2</v>
      </c>
      <c r="I944" s="17">
        <v>7.1540556596439903E-2</v>
      </c>
      <c r="J944" s="17">
        <v>2.7960157992276601E-2</v>
      </c>
      <c r="K944" s="17">
        <v>7.1441810330803407E-2</v>
      </c>
      <c r="L944" s="17">
        <v>6.3348057880881201E-2</v>
      </c>
      <c r="M944" s="17"/>
      <c r="N944" s="17">
        <v>5.3826660271343502E-2</v>
      </c>
      <c r="O944" s="17">
        <v>3.87656062317576E-2</v>
      </c>
      <c r="P944" s="17">
        <v>5.1300960314900598E-2</v>
      </c>
      <c r="Q944" s="17">
        <v>8.6139456976908502E-2</v>
      </c>
      <c r="R944" s="17"/>
      <c r="S944" s="17">
        <v>2.5556430411130999E-2</v>
      </c>
      <c r="T944" s="17">
        <v>6.4870474244443796E-2</v>
      </c>
      <c r="U944" s="17">
        <v>9.7941120584281394E-2</v>
      </c>
      <c r="V944" s="17">
        <v>8.0122957930556196E-2</v>
      </c>
      <c r="W944" s="17">
        <v>8.5857302695288407E-2</v>
      </c>
      <c r="X944" s="17">
        <v>2.4289926757997699E-2</v>
      </c>
      <c r="Y944" s="17">
        <v>8.4713775636539604E-2</v>
      </c>
      <c r="Z944" s="17">
        <v>6.8907522603875004E-2</v>
      </c>
      <c r="AA944" s="17">
        <v>2.6817568749098599E-2</v>
      </c>
      <c r="AB944" s="17">
        <v>2.8378636769385499E-2</v>
      </c>
      <c r="AC944" s="17">
        <v>8.3945304158005399E-2</v>
      </c>
      <c r="AD944" s="17">
        <v>0.11536617355183899</v>
      </c>
      <c r="AE944" s="17"/>
      <c r="AF944" s="17">
        <v>9.0704034318976598E-2</v>
      </c>
      <c r="AG944" s="17">
        <v>4.5240862428311997E-2</v>
      </c>
      <c r="AH944" s="17">
        <v>5.5601696478520903E-2</v>
      </c>
      <c r="AI944" s="17">
        <v>3.5316182350429999E-2</v>
      </c>
      <c r="AJ944" s="17">
        <v>3.7967306324935599E-2</v>
      </c>
      <c r="AK944" s="17"/>
      <c r="AL944" s="17">
        <v>6.6800056905370997E-2</v>
      </c>
      <c r="AM944" s="17">
        <v>5.7992776110242998E-2</v>
      </c>
      <c r="AN944" s="17">
        <v>4.4724257951075701E-2</v>
      </c>
      <c r="AO944" s="17">
        <v>3.2285660717748001E-2</v>
      </c>
      <c r="AP944" s="17"/>
      <c r="AQ944" s="17">
        <v>5.6459079269901298E-2</v>
      </c>
      <c r="AR944" s="17">
        <v>5.94189350793791E-2</v>
      </c>
      <c r="AS944" s="17"/>
      <c r="AT944" s="17">
        <v>5.1487774461750402E-2</v>
      </c>
      <c r="AU944" s="17">
        <v>7.2911161596565605E-2</v>
      </c>
      <c r="AV944" s="17"/>
      <c r="AW944" s="17">
        <v>5.1869160710434598E-2</v>
      </c>
      <c r="AX944" s="17">
        <v>5.1949943555974598E-2</v>
      </c>
      <c r="AY944" s="17">
        <v>6.1429281067840798E-2</v>
      </c>
      <c r="AZ944" s="17"/>
      <c r="BA944" s="17">
        <v>5.2671746387245401E-2</v>
      </c>
      <c r="BB944" s="17">
        <v>4.8403686927368898E-2</v>
      </c>
      <c r="BC944" s="17">
        <v>5.04264859027896E-2</v>
      </c>
      <c r="BD944" s="17">
        <v>0.115793963550076</v>
      </c>
      <c r="BE944" s="17">
        <v>6.0097598354964601E-2</v>
      </c>
      <c r="BF944" s="17"/>
      <c r="BG944" s="17">
        <v>7.1206125614011906E-2</v>
      </c>
      <c r="BH944" s="17">
        <v>4.7688192669115698E-2</v>
      </c>
      <c r="BI944" s="17"/>
      <c r="BJ944" s="17">
        <v>5.5391207487594601E-2</v>
      </c>
      <c r="BK944" s="17">
        <v>6.30033333508907E-2</v>
      </c>
      <c r="BL944" s="17"/>
      <c r="BM944" s="17">
        <v>0.112132575453193</v>
      </c>
      <c r="BN944" s="17">
        <v>4.9847856053222797E-2</v>
      </c>
      <c r="BO944" s="17">
        <v>2.17949164197507E-2</v>
      </c>
      <c r="BP944" s="17">
        <v>0.10210721524232599</v>
      </c>
      <c r="BQ944" s="17">
        <v>3.54324488996011E-2</v>
      </c>
      <c r="BR944" s="17"/>
      <c r="BS944" s="17">
        <v>1.8659876219743899E-2</v>
      </c>
      <c r="BT944" s="17"/>
      <c r="BU944" s="17">
        <v>4.0739395928239497E-2</v>
      </c>
      <c r="BV944" s="17">
        <v>1.8156959201552001E-2</v>
      </c>
      <c r="BW944" s="17">
        <v>5.9621403542675103E-2</v>
      </c>
      <c r="BX944" s="17">
        <v>2.86669028641981E-2</v>
      </c>
      <c r="BY944" s="17">
        <v>0.200889349895011</v>
      </c>
      <c r="BZ944" s="17"/>
      <c r="CA944" s="17">
        <v>1.2352292771993E-2</v>
      </c>
      <c r="CB944" s="17"/>
      <c r="CC944" s="17">
        <v>4.1302464791289101E-2</v>
      </c>
      <c r="CD944" s="17">
        <v>7.2136130112868804E-2</v>
      </c>
      <c r="CE944" s="17"/>
      <c r="CF944" s="17">
        <v>3.6050353129939698E-2</v>
      </c>
      <c r="CG944" s="17"/>
      <c r="CH944" s="17">
        <v>5.5893327424840503E-2</v>
      </c>
      <c r="CI944" s="17">
        <v>3.2847456551676299E-2</v>
      </c>
    </row>
    <row r="945" spans="2:87" x14ac:dyDescent="0.35">
      <c r="B945" t="s">
        <v>280</v>
      </c>
      <c r="C945" s="17">
        <v>0.800273720037744</v>
      </c>
      <c r="D945" s="17">
        <v>0.80278061184584604</v>
      </c>
      <c r="E945" s="17">
        <v>0.80037667896289899</v>
      </c>
      <c r="F945" s="17"/>
      <c r="G945" s="17">
        <v>0.721929402176403</v>
      </c>
      <c r="H945" s="17">
        <v>0.83942323915592398</v>
      </c>
      <c r="I945" s="17">
        <v>0.80796667625167695</v>
      </c>
      <c r="J945" s="17">
        <v>0.79184569928298798</v>
      </c>
      <c r="K945" s="17">
        <v>0.79688109849851896</v>
      </c>
      <c r="L945" s="17">
        <v>0.81552256254848898</v>
      </c>
      <c r="M945" s="17"/>
      <c r="N945" s="17">
        <v>0.81690096897853903</v>
      </c>
      <c r="O945" s="17">
        <v>0.79415961173389005</v>
      </c>
      <c r="P945" s="17">
        <v>0.80617350351064898</v>
      </c>
      <c r="Q945" s="17">
        <v>0.78107496583264702</v>
      </c>
      <c r="R945" s="17"/>
      <c r="S945" s="17">
        <v>0.856826729971499</v>
      </c>
      <c r="T945" s="17">
        <v>0.78945130074440395</v>
      </c>
      <c r="U945" s="17">
        <v>0.76995261519075398</v>
      </c>
      <c r="V945" s="17">
        <v>0.79346927360034503</v>
      </c>
      <c r="W945" s="17">
        <v>0.71497552785991703</v>
      </c>
      <c r="X945" s="17">
        <v>0.841065774231323</v>
      </c>
      <c r="Y945" s="17">
        <v>0.72998676409503005</v>
      </c>
      <c r="Z945" s="17">
        <v>0.780084515317366</v>
      </c>
      <c r="AA945" s="17">
        <v>0.82054384369861799</v>
      </c>
      <c r="AB945" s="17">
        <v>0.84662157037807195</v>
      </c>
      <c r="AC945" s="17">
        <v>0.83458477505383399</v>
      </c>
      <c r="AD945" s="17">
        <v>0.70453984605085995</v>
      </c>
      <c r="AE945" s="17"/>
      <c r="AF945" s="17">
        <v>0.74837952110440398</v>
      </c>
      <c r="AG945" s="17">
        <v>0.82884393724625705</v>
      </c>
      <c r="AH945" s="17">
        <v>0.76474926841131896</v>
      </c>
      <c r="AI945" s="17">
        <v>0.85153065297789299</v>
      </c>
      <c r="AJ945" s="17">
        <v>0.82187271392755801</v>
      </c>
      <c r="AK945" s="17"/>
      <c r="AL945" s="17">
        <v>0.75717116644599802</v>
      </c>
      <c r="AM945" s="17">
        <v>0.83113636763377297</v>
      </c>
      <c r="AN945" s="17">
        <v>0.83373878248728195</v>
      </c>
      <c r="AO945" s="17">
        <v>0.78950106670332398</v>
      </c>
      <c r="AP945" s="17"/>
      <c r="AQ945" s="17">
        <v>0.80436975417066703</v>
      </c>
      <c r="AR945" s="17">
        <v>0.794057568519552</v>
      </c>
      <c r="AS945" s="17"/>
      <c r="AT945" s="17">
        <v>0.80258089035957803</v>
      </c>
      <c r="AU945" s="17">
        <v>0.80471087944907105</v>
      </c>
      <c r="AV945" s="17"/>
      <c r="AW945" s="17">
        <v>0.79136702311829898</v>
      </c>
      <c r="AX945" s="17">
        <v>0.80436369115999495</v>
      </c>
      <c r="AY945" s="17">
        <v>0.81713297267201301</v>
      </c>
      <c r="AZ945" s="17"/>
      <c r="BA945" s="17">
        <v>0.82113976986653103</v>
      </c>
      <c r="BB945" s="17">
        <v>0.821036531803638</v>
      </c>
      <c r="BC945" s="17">
        <v>0.78928472350415302</v>
      </c>
      <c r="BD945" s="17">
        <v>0.73812119192189996</v>
      </c>
      <c r="BE945" s="17">
        <v>0.77350615082856</v>
      </c>
      <c r="BF945" s="17"/>
      <c r="BG945" s="17">
        <v>0.70928215954868201</v>
      </c>
      <c r="BH945" s="17">
        <v>0.86696200676080004</v>
      </c>
      <c r="BI945" s="17"/>
      <c r="BJ945" s="17">
        <v>0.784148867104979</v>
      </c>
      <c r="BK945" s="17">
        <v>0.86828119916886504</v>
      </c>
      <c r="BL945" s="17"/>
      <c r="BM945" s="17">
        <v>0.753997841024315</v>
      </c>
      <c r="BN945" s="17">
        <v>0.74602464559474202</v>
      </c>
      <c r="BO945" s="17">
        <v>0.86767152830696204</v>
      </c>
      <c r="BP945" s="17">
        <v>0.73657758657448202</v>
      </c>
      <c r="BQ945" s="17">
        <v>0.783521745531637</v>
      </c>
      <c r="BR945" s="17"/>
      <c r="BS945" s="17">
        <v>0.83842750436807301</v>
      </c>
      <c r="BT945" s="17"/>
      <c r="BU945" s="17">
        <v>0.77495795968691505</v>
      </c>
      <c r="BV945" s="17">
        <v>0.897333922325941</v>
      </c>
      <c r="BW945" s="17">
        <v>0.78579170789858299</v>
      </c>
      <c r="BX945" s="17">
        <v>0.80629583943362504</v>
      </c>
      <c r="BY945" s="17">
        <v>0.55826955728845895</v>
      </c>
      <c r="BZ945" s="17"/>
      <c r="CA945" s="17">
        <v>0.92352161438890601</v>
      </c>
      <c r="CB945" s="17"/>
      <c r="CC945" s="17">
        <v>0.85007012478895505</v>
      </c>
      <c r="CD945" s="17">
        <v>0.64734186952763495</v>
      </c>
      <c r="CE945" s="17"/>
      <c r="CF945" s="17">
        <v>0.85921506192019703</v>
      </c>
      <c r="CG945" s="17"/>
      <c r="CH945" s="17">
        <v>0.76708251949129802</v>
      </c>
      <c r="CI945" s="17">
        <v>0.86195179575502501</v>
      </c>
    </row>
    <row r="946" spans="2:87" x14ac:dyDescent="0.35"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7"/>
      <c r="AS946" s="17"/>
      <c r="AT946" s="17"/>
      <c r="AU946" s="17"/>
      <c r="AV946" s="17"/>
      <c r="AW946" s="17"/>
      <c r="AX946" s="17"/>
      <c r="AY946" s="17"/>
      <c r="AZ946" s="17"/>
      <c r="BA946" s="17"/>
      <c r="BB946" s="17"/>
      <c r="BC946" s="17"/>
      <c r="BD946" s="17"/>
      <c r="BE946" s="17"/>
      <c r="BF946" s="17"/>
      <c r="BG946" s="17"/>
      <c r="BH946" s="17"/>
      <c r="BI946" s="17"/>
      <c r="BJ946" s="17"/>
      <c r="BK946" s="17"/>
      <c r="BL946" s="17"/>
      <c r="BM946" s="17"/>
      <c r="BN946" s="17"/>
      <c r="BO946" s="17"/>
      <c r="BP946" s="17"/>
      <c r="BQ946" s="17"/>
      <c r="BR946" s="17"/>
      <c r="BS946" s="17"/>
      <c r="BT946" s="17"/>
      <c r="BU946" s="17"/>
      <c r="BV946" s="17"/>
      <c r="BW946" s="17"/>
      <c r="BX946" s="17"/>
      <c r="BY946" s="17"/>
      <c r="BZ946" s="17"/>
      <c r="CA946" s="17"/>
      <c r="CB946" s="17"/>
      <c r="CC946" s="17"/>
      <c r="CD946" s="17"/>
      <c r="CE946" s="17"/>
      <c r="CF946" s="17"/>
      <c r="CG946" s="17"/>
      <c r="CH946" s="17"/>
      <c r="CI946" s="17"/>
    </row>
    <row r="947" spans="2:87" x14ac:dyDescent="0.35">
      <c r="B947" s="6" t="s">
        <v>306</v>
      </c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  <c r="AO947" s="17"/>
      <c r="AP947" s="17"/>
      <c r="AQ947" s="17"/>
      <c r="AR947" s="17"/>
      <c r="AS947" s="17"/>
      <c r="AT947" s="17"/>
      <c r="AU947" s="17"/>
      <c r="AV947" s="17"/>
      <c r="AW947" s="17"/>
      <c r="AX947" s="17"/>
      <c r="AY947" s="17"/>
      <c r="AZ947" s="17"/>
      <c r="BA947" s="17"/>
      <c r="BB947" s="17"/>
      <c r="BC947" s="17"/>
      <c r="BD947" s="17"/>
      <c r="BE947" s="17"/>
      <c r="BF947" s="17"/>
      <c r="BG947" s="17"/>
      <c r="BH947" s="17"/>
      <c r="BI947" s="17"/>
      <c r="BJ947" s="17"/>
      <c r="BK947" s="17"/>
      <c r="BL947" s="17"/>
      <c r="BM947" s="17"/>
      <c r="BN947" s="17"/>
      <c r="BO947" s="17"/>
      <c r="BP947" s="17"/>
      <c r="BQ947" s="17"/>
      <c r="BR947" s="17"/>
      <c r="BS947" s="17"/>
      <c r="BT947" s="17"/>
      <c r="BU947" s="17"/>
      <c r="BV947" s="17"/>
      <c r="BW947" s="17"/>
      <c r="BX947" s="17"/>
      <c r="BY947" s="17"/>
      <c r="BZ947" s="17"/>
      <c r="CA947" s="17"/>
      <c r="CB947" s="17"/>
      <c r="CC947" s="17"/>
      <c r="CD947" s="17"/>
      <c r="CE947" s="17"/>
      <c r="CF947" s="17"/>
      <c r="CG947" s="17"/>
      <c r="CH947" s="17"/>
      <c r="CI947" s="17"/>
    </row>
    <row r="948" spans="2:87" x14ac:dyDescent="0.35">
      <c r="B948" s="24" t="s">
        <v>163</v>
      </c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  <c r="AO948" s="17"/>
      <c r="AP948" s="17"/>
      <c r="AQ948" s="17"/>
      <c r="AR948" s="17"/>
      <c r="AS948" s="17"/>
      <c r="AT948" s="17"/>
      <c r="AU948" s="17"/>
      <c r="AV948" s="17"/>
      <c r="AW948" s="17"/>
      <c r="AX948" s="17"/>
      <c r="AY948" s="17"/>
      <c r="AZ948" s="17"/>
      <c r="BA948" s="17"/>
      <c r="BB948" s="17"/>
      <c r="BC948" s="17"/>
      <c r="BD948" s="17"/>
      <c r="BE948" s="17"/>
      <c r="BF948" s="17"/>
      <c r="BG948" s="17"/>
      <c r="BH948" s="17"/>
      <c r="BI948" s="17"/>
      <c r="BJ948" s="17"/>
      <c r="BK948" s="17"/>
      <c r="BL948" s="17"/>
      <c r="BM948" s="17"/>
      <c r="BN948" s="17"/>
      <c r="BO948" s="17"/>
      <c r="BP948" s="17"/>
      <c r="BQ948" s="17"/>
      <c r="BR948" s="17"/>
      <c r="BS948" s="17"/>
      <c r="BT948" s="17"/>
      <c r="BU948" s="17"/>
      <c r="BV948" s="17"/>
      <c r="BW948" s="17"/>
      <c r="BX948" s="17"/>
      <c r="BY948" s="17"/>
      <c r="BZ948" s="17"/>
      <c r="CA948" s="17"/>
      <c r="CB948" s="17"/>
      <c r="CC948" s="17"/>
      <c r="CD948" s="17"/>
      <c r="CE948" s="17"/>
      <c r="CF948" s="17"/>
      <c r="CG948" s="17"/>
      <c r="CH948" s="17"/>
      <c r="CI948" s="17"/>
    </row>
    <row r="949" spans="2:87" x14ac:dyDescent="0.35">
      <c r="B949" t="s">
        <v>300</v>
      </c>
      <c r="C949" s="17">
        <v>0.17127564670429099</v>
      </c>
      <c r="D949" s="17">
        <v>0.17802061496333699</v>
      </c>
      <c r="E949" s="17">
        <v>0.16523713542751001</v>
      </c>
      <c r="F949" s="17"/>
      <c r="G949" s="17">
        <v>0.12406090128016301</v>
      </c>
      <c r="H949" s="17">
        <v>0.128212507228011</v>
      </c>
      <c r="I949" s="17">
        <v>0.196413674507043</v>
      </c>
      <c r="J949" s="17">
        <v>0.236044482570336</v>
      </c>
      <c r="K949" s="17">
        <v>0.231014672665246</v>
      </c>
      <c r="L949" s="17">
        <v>0.13308577862281701</v>
      </c>
      <c r="M949" s="17"/>
      <c r="N949" s="17">
        <v>0.121057064304417</v>
      </c>
      <c r="O949" s="17">
        <v>0.15381568284475999</v>
      </c>
      <c r="P949" s="17">
        <v>0.222270743664331</v>
      </c>
      <c r="Q949" s="17">
        <v>0.19492258943576099</v>
      </c>
      <c r="R949" s="17"/>
      <c r="S949" s="17">
        <v>0.117307716334714</v>
      </c>
      <c r="T949" s="17">
        <v>0.157083970427013</v>
      </c>
      <c r="U949" s="17">
        <v>0.17333853470739299</v>
      </c>
      <c r="V949" s="17">
        <v>0.255016363279986</v>
      </c>
      <c r="W949" s="17">
        <v>0.18325431488754401</v>
      </c>
      <c r="X949" s="17">
        <v>0.16667482066230899</v>
      </c>
      <c r="Y949" s="17">
        <v>0.16716789746369601</v>
      </c>
      <c r="Z949" s="17">
        <v>0.180532455358383</v>
      </c>
      <c r="AA949" s="17">
        <v>0.118713885164654</v>
      </c>
      <c r="AB949" s="17">
        <v>0.14988086357497901</v>
      </c>
      <c r="AC949" s="17">
        <v>0.29367093492905499</v>
      </c>
      <c r="AD949" s="17">
        <v>0.20631243402854901</v>
      </c>
      <c r="AE949" s="17"/>
      <c r="AF949" s="17">
        <v>0.16714179840502699</v>
      </c>
      <c r="AG949" s="17">
        <v>0.18220682089324</v>
      </c>
      <c r="AH949" s="17">
        <v>0.16052881925649601</v>
      </c>
      <c r="AI949" s="17">
        <v>0.15655930329001599</v>
      </c>
      <c r="AJ949" s="17">
        <v>0.12589637412878399</v>
      </c>
      <c r="AK949" s="17"/>
      <c r="AL949" s="17">
        <v>0.15173473173677299</v>
      </c>
      <c r="AM949" s="17">
        <v>0.14798747751779101</v>
      </c>
      <c r="AN949" s="17">
        <v>0.23310845781224801</v>
      </c>
      <c r="AO949" s="17">
        <v>0.26735625585102801</v>
      </c>
      <c r="AP949" s="17"/>
      <c r="AQ949" s="17">
        <v>0.21336478222644401</v>
      </c>
      <c r="AR949" s="17">
        <v>0.109039391885745</v>
      </c>
      <c r="AS949" s="17"/>
      <c r="AT949" s="17">
        <v>0.187486197316451</v>
      </c>
      <c r="AU949" s="17">
        <v>0.155546314957967</v>
      </c>
      <c r="AV949" s="17"/>
      <c r="AW949" s="17">
        <v>0.163147970059693</v>
      </c>
      <c r="AX949" s="17">
        <v>0.208473275966124</v>
      </c>
      <c r="AY949" s="17">
        <v>0.162336253529481</v>
      </c>
      <c r="AZ949" s="17"/>
      <c r="BA949" s="17">
        <v>0.13473525331244399</v>
      </c>
      <c r="BB949" s="17">
        <v>0.17338536310847699</v>
      </c>
      <c r="BC949" s="17">
        <v>0.17856060116568101</v>
      </c>
      <c r="BD949" s="17">
        <v>0.22004785599906701</v>
      </c>
      <c r="BE949" s="17">
        <v>0.206588185144744</v>
      </c>
      <c r="BF949" s="17"/>
      <c r="BG949" s="17">
        <v>0.16007098524372501</v>
      </c>
      <c r="BH949" s="17">
        <v>0.179623332650897</v>
      </c>
      <c r="BI949" s="17"/>
      <c r="BJ949" s="17">
        <v>0.17270980279883799</v>
      </c>
      <c r="BK949" s="17">
        <v>0.171265495500565</v>
      </c>
      <c r="BL949" s="17"/>
      <c r="BM949" s="17">
        <v>0.16367700938101501</v>
      </c>
      <c r="BN949" s="17">
        <v>0.209208907786926</v>
      </c>
      <c r="BO949" s="17">
        <v>0.112606839182438</v>
      </c>
      <c r="BP949" s="17">
        <v>4.8935708806474597E-2</v>
      </c>
      <c r="BQ949" s="17">
        <v>0.34049009791259</v>
      </c>
      <c r="BR949" s="17"/>
      <c r="BS949" s="17">
        <v>0.25461784575832802</v>
      </c>
      <c r="BT949" s="17"/>
      <c r="BU949" s="17">
        <v>0.195442876004913</v>
      </c>
      <c r="BV949" s="17">
        <v>6.1754745796732603E-2</v>
      </c>
      <c r="BW949" s="17">
        <v>7.8703060151013193E-2</v>
      </c>
      <c r="BX949" s="17">
        <v>0.319229211896565</v>
      </c>
      <c r="BY949" s="17">
        <v>0.12591423975807001</v>
      </c>
      <c r="BZ949" s="17"/>
      <c r="CA949" s="17">
        <v>0.13348374033042401</v>
      </c>
      <c r="CB949" s="17"/>
      <c r="CC949" s="17">
        <v>0.198669263498708</v>
      </c>
      <c r="CD949" s="17">
        <v>7.0393061541878701E-2</v>
      </c>
      <c r="CE949" s="17"/>
      <c r="CF949" s="17">
        <v>0.15347280562568699</v>
      </c>
      <c r="CG949" s="17"/>
      <c r="CH949" s="17">
        <v>0.19956322606253801</v>
      </c>
      <c r="CI949" s="17">
        <v>0.11188826937978399</v>
      </c>
    </row>
    <row r="950" spans="2:87" x14ac:dyDescent="0.35">
      <c r="B950" t="s">
        <v>301</v>
      </c>
      <c r="C950" s="17">
        <v>0.33250081182279401</v>
      </c>
      <c r="D950" s="17">
        <v>0.32689487649266302</v>
      </c>
      <c r="E950" s="17">
        <v>0.33664655105135799</v>
      </c>
      <c r="F950" s="17"/>
      <c r="G950" s="17">
        <v>0.30468496593180799</v>
      </c>
      <c r="H950" s="17">
        <v>0.211166670496237</v>
      </c>
      <c r="I950" s="17">
        <v>0.30872497576753</v>
      </c>
      <c r="J950" s="17">
        <v>0.35811799467642302</v>
      </c>
      <c r="K950" s="17">
        <v>0.383074465760744</v>
      </c>
      <c r="L950" s="17">
        <v>0.41899138098434002</v>
      </c>
      <c r="M950" s="17"/>
      <c r="N950" s="17">
        <v>0.32568049446011099</v>
      </c>
      <c r="O950" s="17">
        <v>0.33926978392615398</v>
      </c>
      <c r="P950" s="17">
        <v>0.36097863570185301</v>
      </c>
      <c r="Q950" s="17">
        <v>0.30804238314754001</v>
      </c>
      <c r="R950" s="17"/>
      <c r="S950" s="17">
        <v>0.26342557764157798</v>
      </c>
      <c r="T950" s="17">
        <v>0.36138553477820701</v>
      </c>
      <c r="U950" s="17">
        <v>0.45355383092051899</v>
      </c>
      <c r="V950" s="17">
        <v>0.26829863627114198</v>
      </c>
      <c r="W950" s="17">
        <v>0.27697403751056698</v>
      </c>
      <c r="X950" s="17">
        <v>0.271733723130895</v>
      </c>
      <c r="Y950" s="17">
        <v>0.35723410852969101</v>
      </c>
      <c r="Z950" s="17">
        <v>0.25811501006603199</v>
      </c>
      <c r="AA950" s="17">
        <v>0.40784407608848899</v>
      </c>
      <c r="AB950" s="17">
        <v>0.38098281768897502</v>
      </c>
      <c r="AC950" s="17">
        <v>0.35199942496467901</v>
      </c>
      <c r="AD950" s="17">
        <v>0.34120434128270799</v>
      </c>
      <c r="AE950" s="17"/>
      <c r="AF950" s="17">
        <v>0.33355358270818702</v>
      </c>
      <c r="AG950" s="17">
        <v>0.35713951361185498</v>
      </c>
      <c r="AH950" s="17">
        <v>0.34877117132753299</v>
      </c>
      <c r="AI950" s="17">
        <v>0.31931533170152698</v>
      </c>
      <c r="AJ950" s="17">
        <v>0.26934459483947798</v>
      </c>
      <c r="AK950" s="17"/>
      <c r="AL950" s="17">
        <v>0.28690786625679499</v>
      </c>
      <c r="AM950" s="17">
        <v>0.36078004123217799</v>
      </c>
      <c r="AN950" s="17">
        <v>0.38332239104997701</v>
      </c>
      <c r="AO950" s="17">
        <v>0.28727423457033302</v>
      </c>
      <c r="AP950" s="17"/>
      <c r="AQ950" s="17">
        <v>0.365571025792855</v>
      </c>
      <c r="AR950" s="17">
        <v>0.28360063276206499</v>
      </c>
      <c r="AS950" s="17"/>
      <c r="AT950" s="17">
        <v>0.30201568042501598</v>
      </c>
      <c r="AU950" s="17">
        <v>0.39958759179675901</v>
      </c>
      <c r="AV950" s="17"/>
      <c r="AW950" s="17">
        <v>0.34482933904955998</v>
      </c>
      <c r="AX950" s="17">
        <v>0.33346679111925498</v>
      </c>
      <c r="AY950" s="17">
        <v>0.317549204738521</v>
      </c>
      <c r="AZ950" s="17"/>
      <c r="BA950" s="17">
        <v>0.24764073788759799</v>
      </c>
      <c r="BB950" s="17">
        <v>0.35601536200929701</v>
      </c>
      <c r="BC950" s="17">
        <v>0.37770016238780801</v>
      </c>
      <c r="BD950" s="17">
        <v>0.31495028341285503</v>
      </c>
      <c r="BE950" s="17">
        <v>0.34474231640242198</v>
      </c>
      <c r="BF950" s="17"/>
      <c r="BG950" s="17">
        <v>0.31975477203449398</v>
      </c>
      <c r="BH950" s="17">
        <v>0.34199685394688201</v>
      </c>
      <c r="BI950" s="17"/>
      <c r="BJ950" s="17">
        <v>0.30796245674198802</v>
      </c>
      <c r="BK950" s="17">
        <v>0.42961140572845302</v>
      </c>
      <c r="BL950" s="17"/>
      <c r="BM950" s="17">
        <v>0.31793854563399299</v>
      </c>
      <c r="BN950" s="17">
        <v>0.36681921643729398</v>
      </c>
      <c r="BO950" s="17">
        <v>0.30916526487792301</v>
      </c>
      <c r="BP950" s="17">
        <v>0.41498161063239503</v>
      </c>
      <c r="BQ950" s="17">
        <v>0.27460590692766801</v>
      </c>
      <c r="BR950" s="17"/>
      <c r="BS950" s="17">
        <v>0.27149351155388901</v>
      </c>
      <c r="BT950" s="17"/>
      <c r="BU950" s="17">
        <v>0.39277550539315398</v>
      </c>
      <c r="BV950" s="17">
        <v>0.25617938816793701</v>
      </c>
      <c r="BW950" s="17">
        <v>0.49067636296841</v>
      </c>
      <c r="BX950" s="17">
        <v>0.273885051700132</v>
      </c>
      <c r="BY950" s="17">
        <v>0.33523120137978601</v>
      </c>
      <c r="BZ950" s="17"/>
      <c r="CA950" s="17">
        <v>0.19194433057975899</v>
      </c>
      <c r="CB950" s="17"/>
      <c r="CC950" s="17">
        <v>0.34777890622163299</v>
      </c>
      <c r="CD950" s="17">
        <v>0.30452314956250998</v>
      </c>
      <c r="CE950" s="17"/>
      <c r="CF950" s="17">
        <v>0.39665765986021601</v>
      </c>
      <c r="CG950" s="17"/>
      <c r="CH950" s="17">
        <v>0.358445625449897</v>
      </c>
      <c r="CI950" s="17">
        <v>0.22912919461933201</v>
      </c>
    </row>
    <row r="951" spans="2:87" x14ac:dyDescent="0.35">
      <c r="B951" t="s">
        <v>302</v>
      </c>
      <c r="C951" s="17">
        <v>0.18439053849500001</v>
      </c>
      <c r="D951" s="17">
        <v>0.19107579237556699</v>
      </c>
      <c r="E951" s="17">
        <v>0.17842981113357101</v>
      </c>
      <c r="F951" s="17"/>
      <c r="G951" s="17">
        <v>0.175091156937314</v>
      </c>
      <c r="H951" s="17">
        <v>0.197818900352074</v>
      </c>
      <c r="I951" s="17">
        <v>0.13049119770911699</v>
      </c>
      <c r="J951" s="17">
        <v>0.184342103016924</v>
      </c>
      <c r="K951" s="17">
        <v>0.19629105730320001</v>
      </c>
      <c r="L951" s="17">
        <v>0.21868853775521499</v>
      </c>
      <c r="M951" s="17"/>
      <c r="N951" s="17">
        <v>0.19389750407438799</v>
      </c>
      <c r="O951" s="17">
        <v>0.190008440279994</v>
      </c>
      <c r="P951" s="17">
        <v>0.14130868786900699</v>
      </c>
      <c r="Q951" s="17">
        <v>0.20495478221076799</v>
      </c>
      <c r="R951" s="17"/>
      <c r="S951" s="17">
        <v>0.21589373850153501</v>
      </c>
      <c r="T951" s="17">
        <v>0.15459423792746799</v>
      </c>
      <c r="U951" s="17">
        <v>0.184490326208686</v>
      </c>
      <c r="V951" s="17">
        <v>0.17673510286564001</v>
      </c>
      <c r="W951" s="17">
        <v>0.275465048878411</v>
      </c>
      <c r="X951" s="17">
        <v>0.19194885997599601</v>
      </c>
      <c r="Y951" s="17">
        <v>0.19501281052243899</v>
      </c>
      <c r="Z951" s="17">
        <v>0.195579831769715</v>
      </c>
      <c r="AA951" s="17">
        <v>0.16589247608583299</v>
      </c>
      <c r="AB951" s="17">
        <v>0.15854459033468801</v>
      </c>
      <c r="AC951" s="17">
        <v>6.3289771992169494E-2</v>
      </c>
      <c r="AD951" s="17">
        <v>0.246047467895122</v>
      </c>
      <c r="AE951" s="17"/>
      <c r="AF951" s="17">
        <v>0.177178599180356</v>
      </c>
      <c r="AG951" s="17">
        <v>0.17486164568200999</v>
      </c>
      <c r="AH951" s="17">
        <v>0.19424343507892</v>
      </c>
      <c r="AI951" s="17">
        <v>0.181634322119232</v>
      </c>
      <c r="AJ951" s="17">
        <v>0.20226374315481399</v>
      </c>
      <c r="AK951" s="17"/>
      <c r="AL951" s="17">
        <v>0.22191621237214801</v>
      </c>
      <c r="AM951" s="17">
        <v>0.17974266074430301</v>
      </c>
      <c r="AN951" s="17">
        <v>0.13923430645896701</v>
      </c>
      <c r="AO951" s="17">
        <v>0.114769553640553</v>
      </c>
      <c r="AP951" s="17"/>
      <c r="AQ951" s="17">
        <v>0.177200724540932</v>
      </c>
      <c r="AR951" s="17">
        <v>0.195021954127375</v>
      </c>
      <c r="AS951" s="17"/>
      <c r="AT951" s="17">
        <v>0.18287115254228001</v>
      </c>
      <c r="AU951" s="17">
        <v>0.211171217140669</v>
      </c>
      <c r="AV951" s="17"/>
      <c r="AW951" s="17">
        <v>0.22664566366140601</v>
      </c>
      <c r="AX951" s="17">
        <v>0.155609254975523</v>
      </c>
      <c r="AY951" s="17">
        <v>0.16539266404101599</v>
      </c>
      <c r="AZ951" s="17"/>
      <c r="BA951" s="17">
        <v>0.19050551399377399</v>
      </c>
      <c r="BB951" s="17">
        <v>0.18973726841167801</v>
      </c>
      <c r="BC951" s="17">
        <v>0.175870044623512</v>
      </c>
      <c r="BD951" s="17">
        <v>0.20513420342779501</v>
      </c>
      <c r="BE951" s="17">
        <v>0.13540584131577099</v>
      </c>
      <c r="BF951" s="17"/>
      <c r="BG951" s="17">
        <v>0.206121489080965</v>
      </c>
      <c r="BH951" s="17">
        <v>0.16820056689690099</v>
      </c>
      <c r="BI951" s="17"/>
      <c r="BJ951" s="17">
        <v>0.18176249796156799</v>
      </c>
      <c r="BK951" s="17">
        <v>0.195246993463362</v>
      </c>
      <c r="BL951" s="17"/>
      <c r="BM951" s="17">
        <v>0.14802491583135199</v>
      </c>
      <c r="BN951" s="17">
        <v>0.19796716720549501</v>
      </c>
      <c r="BO951" s="17">
        <v>0.19676523641749799</v>
      </c>
      <c r="BP951" s="17">
        <v>0.19207038559621001</v>
      </c>
      <c r="BQ951" s="17">
        <v>0.16146205304129499</v>
      </c>
      <c r="BR951" s="17"/>
      <c r="BS951" s="17">
        <v>0.21092738483685999</v>
      </c>
      <c r="BT951" s="17"/>
      <c r="BU951" s="17">
        <v>0.170750861594751</v>
      </c>
      <c r="BV951" s="17">
        <v>0.21500145750972399</v>
      </c>
      <c r="BW951" s="17">
        <v>0.200347441277553</v>
      </c>
      <c r="BX951" s="17">
        <v>0.204303901987403</v>
      </c>
      <c r="BY951" s="17">
        <v>0.14927711310087199</v>
      </c>
      <c r="BZ951" s="17"/>
      <c r="CA951" s="17">
        <v>0.189514016636146</v>
      </c>
      <c r="CB951" s="17"/>
      <c r="CC951" s="17">
        <v>0.16085447797987701</v>
      </c>
      <c r="CD951" s="17">
        <v>0.294882491428267</v>
      </c>
      <c r="CE951" s="17"/>
      <c r="CF951" s="17">
        <v>0.183688346020561</v>
      </c>
      <c r="CG951" s="17"/>
      <c r="CH951" s="17">
        <v>0.17856852838953399</v>
      </c>
      <c r="CI951" s="17">
        <v>0.20790558596161801</v>
      </c>
    </row>
    <row r="952" spans="2:87" x14ac:dyDescent="0.35">
      <c r="B952" t="s">
        <v>303</v>
      </c>
      <c r="C952" s="17">
        <v>0.13644218425045601</v>
      </c>
      <c r="D952" s="17">
        <v>0.14068159542314901</v>
      </c>
      <c r="E952" s="17">
        <v>0.13269466516891201</v>
      </c>
      <c r="F952" s="17"/>
      <c r="G952" s="17">
        <v>0.18469342367880201</v>
      </c>
      <c r="H952" s="17">
        <v>0.24168176430115201</v>
      </c>
      <c r="I952" s="17">
        <v>0.14839746775033899</v>
      </c>
      <c r="J952" s="17">
        <v>0.10632730670032101</v>
      </c>
      <c r="K952" s="17">
        <v>4.4594580219917503E-2</v>
      </c>
      <c r="L952" s="17">
        <v>8.7844196847938996E-2</v>
      </c>
      <c r="M952" s="17"/>
      <c r="N952" s="17">
        <v>0.160501222900054</v>
      </c>
      <c r="O952" s="17">
        <v>0.13069187404530999</v>
      </c>
      <c r="P952" s="17">
        <v>0.128467412114911</v>
      </c>
      <c r="Q952" s="17">
        <v>0.127447845262292</v>
      </c>
      <c r="R952" s="17"/>
      <c r="S952" s="17">
        <v>0.186613591251233</v>
      </c>
      <c r="T952" s="17">
        <v>0.14299310024852599</v>
      </c>
      <c r="U952" s="17">
        <v>1.9264685626957202E-2</v>
      </c>
      <c r="V952" s="17">
        <v>0.141989380848106</v>
      </c>
      <c r="W952" s="17">
        <v>0.151007961790422</v>
      </c>
      <c r="X952" s="17">
        <v>0.13508964135278501</v>
      </c>
      <c r="Y952" s="17">
        <v>0.13901299913432599</v>
      </c>
      <c r="Z952" s="17">
        <v>0.115419252911715</v>
      </c>
      <c r="AA952" s="17">
        <v>0.13542175242029</v>
      </c>
      <c r="AB952" s="17">
        <v>0.16593326241704301</v>
      </c>
      <c r="AC952" s="17">
        <v>0.12502565911098201</v>
      </c>
      <c r="AD952" s="17">
        <v>8.1436423499297195E-2</v>
      </c>
      <c r="AE952" s="17"/>
      <c r="AF952" s="17">
        <v>0.128320777527279</v>
      </c>
      <c r="AG952" s="17">
        <v>0.118682738071586</v>
      </c>
      <c r="AH952" s="17">
        <v>0.129461022047867</v>
      </c>
      <c r="AI952" s="17">
        <v>0.17097233603773199</v>
      </c>
      <c r="AJ952" s="17">
        <v>0.22069650992672499</v>
      </c>
      <c r="AK952" s="17"/>
      <c r="AL952" s="17">
        <v>0.13767066617315701</v>
      </c>
      <c r="AM952" s="17">
        <v>0.14908014624442101</v>
      </c>
      <c r="AN952" s="17">
        <v>0.12064920610112299</v>
      </c>
      <c r="AO952" s="17">
        <v>9.2059531148511398E-2</v>
      </c>
      <c r="AP952" s="17"/>
      <c r="AQ952" s="17">
        <v>9.47021893330669E-2</v>
      </c>
      <c r="AR952" s="17">
        <v>0.19816217273622899</v>
      </c>
      <c r="AS952" s="17"/>
      <c r="AT952" s="17">
        <v>0.14836578838626599</v>
      </c>
      <c r="AU952" s="17">
        <v>8.3812779309663799E-2</v>
      </c>
      <c r="AV952" s="17"/>
      <c r="AW952" s="17">
        <v>0.11420790452807</v>
      </c>
      <c r="AX952" s="17">
        <v>0.14833972090111799</v>
      </c>
      <c r="AY952" s="17">
        <v>0.14734679910596901</v>
      </c>
      <c r="AZ952" s="17"/>
      <c r="BA952" s="17">
        <v>0.20551309626730599</v>
      </c>
      <c r="BB952" s="17">
        <v>0.130173160946529</v>
      </c>
      <c r="BC952" s="17">
        <v>0.107228057692002</v>
      </c>
      <c r="BD952" s="17">
        <v>6.9143327126270304E-2</v>
      </c>
      <c r="BE952" s="17">
        <v>0.14728326959608701</v>
      </c>
      <c r="BF952" s="17"/>
      <c r="BG952" s="17">
        <v>0.103949653992139</v>
      </c>
      <c r="BH952" s="17">
        <v>0.160649737433715</v>
      </c>
      <c r="BI952" s="17"/>
      <c r="BJ952" s="17">
        <v>0.14561909696776901</v>
      </c>
      <c r="BK952" s="17">
        <v>0.100266101829332</v>
      </c>
      <c r="BL952" s="17"/>
      <c r="BM952" s="17">
        <v>7.4505916406970699E-2</v>
      </c>
      <c r="BN952" s="17">
        <v>9.4209135528345797E-2</v>
      </c>
      <c r="BO952" s="17">
        <v>0.22454140822787699</v>
      </c>
      <c r="BP952" s="17">
        <v>0.15561179367207501</v>
      </c>
      <c r="BQ952" s="17">
        <v>0.10148793732207401</v>
      </c>
      <c r="BR952" s="17"/>
      <c r="BS952" s="17">
        <v>0.141068492213894</v>
      </c>
      <c r="BT952" s="17"/>
      <c r="BU952" s="17">
        <v>9.7504537588727597E-2</v>
      </c>
      <c r="BV952" s="17">
        <v>0.28283973993681299</v>
      </c>
      <c r="BW952" s="17">
        <v>0.121181565781125</v>
      </c>
      <c r="BX952" s="17">
        <v>0.10428514210668099</v>
      </c>
      <c r="BY952" s="17">
        <v>7.9589733225954404E-2</v>
      </c>
      <c r="BZ952" s="17"/>
      <c r="CA952" s="17">
        <v>0.27355837647359499</v>
      </c>
      <c r="CB952" s="17"/>
      <c r="CC952" s="17">
        <v>0.13296294666118</v>
      </c>
      <c r="CD952" s="17">
        <v>0.14763987087431499</v>
      </c>
      <c r="CE952" s="17"/>
      <c r="CF952" s="17">
        <v>0.108843898676163</v>
      </c>
      <c r="CG952" s="17"/>
      <c r="CH952" s="17">
        <v>0.112153170743892</v>
      </c>
      <c r="CI952" s="17">
        <v>0.27725006487044401</v>
      </c>
    </row>
    <row r="953" spans="2:87" x14ac:dyDescent="0.35">
      <c r="B953" t="s">
        <v>304</v>
      </c>
      <c r="C953" s="17">
        <v>4.2878483304382702E-2</v>
      </c>
      <c r="D953" s="17">
        <v>4.3714228053725102E-2</v>
      </c>
      <c r="E953" s="17">
        <v>4.21662760313656E-2</v>
      </c>
      <c r="F953" s="17"/>
      <c r="G953" s="17">
        <v>7.6775641749950496E-2</v>
      </c>
      <c r="H953" s="17">
        <v>8.1401535152395996E-2</v>
      </c>
      <c r="I953" s="17">
        <v>2.9691891363101599E-2</v>
      </c>
      <c r="J953" s="17">
        <v>1.61611537282614E-2</v>
      </c>
      <c r="K953" s="17">
        <v>1.8983646545906299E-2</v>
      </c>
      <c r="L953" s="17">
        <v>3.2563828898687301E-2</v>
      </c>
      <c r="M953" s="17"/>
      <c r="N953" s="17">
        <v>8.9844786588289399E-2</v>
      </c>
      <c r="O953" s="17">
        <v>3.5679236602435299E-2</v>
      </c>
      <c r="P953" s="17">
        <v>2.1053535865431801E-2</v>
      </c>
      <c r="Q953" s="17">
        <v>2.2362211047873101E-2</v>
      </c>
      <c r="R953" s="17"/>
      <c r="S953" s="17">
        <v>8.9648890662680697E-2</v>
      </c>
      <c r="T953" s="17">
        <v>4.1183075450900802E-2</v>
      </c>
      <c r="U953" s="17">
        <v>1.27759449542083E-2</v>
      </c>
      <c r="V953" s="17">
        <v>3.8396692583552897E-2</v>
      </c>
      <c r="W953" s="17">
        <v>2.9287989258165701E-2</v>
      </c>
      <c r="X953" s="17">
        <v>9.3634327656152205E-2</v>
      </c>
      <c r="Y953" s="17">
        <v>1.1906306764226601E-2</v>
      </c>
      <c r="Z953" s="17">
        <v>2.1499959159010099E-2</v>
      </c>
      <c r="AA953" s="17">
        <v>5.9421587535431697E-2</v>
      </c>
      <c r="AB953" s="17">
        <v>0</v>
      </c>
      <c r="AC953" s="17">
        <v>3.00042851599472E-2</v>
      </c>
      <c r="AD953" s="17">
        <v>2.3670418944838598E-2</v>
      </c>
      <c r="AE953" s="17"/>
      <c r="AF953" s="17">
        <v>3.0569668866112398E-2</v>
      </c>
      <c r="AG953" s="17">
        <v>2.23810457083739E-2</v>
      </c>
      <c r="AH953" s="17">
        <v>4.2429490277971799E-2</v>
      </c>
      <c r="AI953" s="17">
        <v>8.3166515466534502E-2</v>
      </c>
      <c r="AJ953" s="17">
        <v>9.24798033190775E-2</v>
      </c>
      <c r="AK953" s="17"/>
      <c r="AL953" s="17">
        <v>3.6831491274957801E-2</v>
      </c>
      <c r="AM953" s="17">
        <v>4.20308792396408E-2</v>
      </c>
      <c r="AN953" s="17">
        <v>6.03649551671252E-2</v>
      </c>
      <c r="AO953" s="17">
        <v>3.7467270223888398E-2</v>
      </c>
      <c r="AP953" s="17"/>
      <c r="AQ953" s="17">
        <v>2.4259461674748801E-2</v>
      </c>
      <c r="AR953" s="17">
        <v>7.0410010389418604E-2</v>
      </c>
      <c r="AS953" s="17"/>
      <c r="AT953" s="17">
        <v>5.3411587825627403E-2</v>
      </c>
      <c r="AU953" s="17">
        <v>2.4325294232039999E-2</v>
      </c>
      <c r="AV953" s="17"/>
      <c r="AW953" s="17">
        <v>3.7555712248025397E-2</v>
      </c>
      <c r="AX953" s="17">
        <v>4.2171409833883997E-2</v>
      </c>
      <c r="AY953" s="17">
        <v>5.3743057433261798E-2</v>
      </c>
      <c r="AZ953" s="17"/>
      <c r="BA953" s="17">
        <v>8.1367199288957498E-2</v>
      </c>
      <c r="BB953" s="17">
        <v>3.7897215220784701E-2</v>
      </c>
      <c r="BC953" s="17">
        <v>3.3196439156615597E-2</v>
      </c>
      <c r="BD953" s="17">
        <v>0</v>
      </c>
      <c r="BE953" s="17">
        <v>2.1904143045048102E-2</v>
      </c>
      <c r="BF953" s="17"/>
      <c r="BG953" s="17">
        <v>3.4222839670552799E-2</v>
      </c>
      <c r="BH953" s="17">
        <v>4.9327102477327703E-2</v>
      </c>
      <c r="BI953" s="17"/>
      <c r="BJ953" s="17">
        <v>4.9377622754962498E-2</v>
      </c>
      <c r="BK953" s="17">
        <v>1.89699073545622E-2</v>
      </c>
      <c r="BL953" s="17"/>
      <c r="BM953" s="17">
        <v>3.2659582977368297E-2</v>
      </c>
      <c r="BN953" s="17">
        <v>3.1078923821627101E-2</v>
      </c>
      <c r="BO953" s="17">
        <v>7.1538659403931698E-2</v>
      </c>
      <c r="BP953" s="17">
        <v>2.3000375428723699E-2</v>
      </c>
      <c r="BQ953" s="17">
        <v>4.1600679041310699E-2</v>
      </c>
      <c r="BR953" s="17"/>
      <c r="BS953" s="17">
        <v>6.41871902809137E-2</v>
      </c>
      <c r="BT953" s="17"/>
      <c r="BU953" s="17">
        <v>3.4429303439814297E-2</v>
      </c>
      <c r="BV953" s="17">
        <v>9.2852201041726798E-2</v>
      </c>
      <c r="BW953" s="17">
        <v>1.9122141045299999E-2</v>
      </c>
      <c r="BX953" s="17">
        <v>4.3540391810906798E-2</v>
      </c>
      <c r="BY953" s="17">
        <v>1.12867382590438E-2</v>
      </c>
      <c r="BZ953" s="17"/>
      <c r="CA953" s="17">
        <v>0.154294202421595</v>
      </c>
      <c r="CB953" s="17"/>
      <c r="CC953" s="17">
        <v>4.1414876059414199E-2</v>
      </c>
      <c r="CD953" s="17">
        <v>5.0996000509873497E-2</v>
      </c>
      <c r="CE953" s="17"/>
      <c r="CF953" s="17">
        <v>4.4705306066668803E-2</v>
      </c>
      <c r="CG953" s="17"/>
      <c r="CH953" s="17">
        <v>3.3374592321362903E-2</v>
      </c>
      <c r="CI953" s="17">
        <v>0.101525076603946</v>
      </c>
    </row>
    <row r="954" spans="2:87" x14ac:dyDescent="0.35">
      <c r="B954" t="s">
        <v>161</v>
      </c>
      <c r="C954" s="17">
        <v>0.132512335423077</v>
      </c>
      <c r="D954" s="17">
        <v>0.11961289269156</v>
      </c>
      <c r="E954" s="17">
        <v>0.14482556118728299</v>
      </c>
      <c r="F954" s="17"/>
      <c r="G954" s="17">
        <v>0.13469391042196099</v>
      </c>
      <c r="H954" s="17">
        <v>0.139718622470131</v>
      </c>
      <c r="I954" s="17">
        <v>0.186280792902869</v>
      </c>
      <c r="J954" s="17">
        <v>9.9006959307734496E-2</v>
      </c>
      <c r="K954" s="17">
        <v>0.12604157750498701</v>
      </c>
      <c r="L954" s="17">
        <v>0.10882627689100199</v>
      </c>
      <c r="M954" s="17"/>
      <c r="N954" s="17">
        <v>0.10901892767274</v>
      </c>
      <c r="O954" s="17">
        <v>0.15053498230134699</v>
      </c>
      <c r="P954" s="17">
        <v>0.12592098478446601</v>
      </c>
      <c r="Q954" s="17">
        <v>0.14227018889576601</v>
      </c>
      <c r="R954" s="17"/>
      <c r="S954" s="17">
        <v>0.12711048560825899</v>
      </c>
      <c r="T954" s="17">
        <v>0.14276008116788499</v>
      </c>
      <c r="U954" s="17">
        <v>0.15657667758223601</v>
      </c>
      <c r="V954" s="17">
        <v>0.119563824151573</v>
      </c>
      <c r="W954" s="17">
        <v>8.4010647674889999E-2</v>
      </c>
      <c r="X954" s="17">
        <v>0.14091862722186299</v>
      </c>
      <c r="Y954" s="17">
        <v>0.12966587758562101</v>
      </c>
      <c r="Z954" s="17">
        <v>0.22885349073514499</v>
      </c>
      <c r="AA954" s="17">
        <v>0.11270622270530101</v>
      </c>
      <c r="AB954" s="17">
        <v>0.144658465984316</v>
      </c>
      <c r="AC954" s="17">
        <v>0.13600992384316801</v>
      </c>
      <c r="AD954" s="17">
        <v>0.101328914349485</v>
      </c>
      <c r="AE954" s="17"/>
      <c r="AF954" s="17">
        <v>0.16323557331303901</v>
      </c>
      <c r="AG954" s="17">
        <v>0.144728236032936</v>
      </c>
      <c r="AH954" s="17">
        <v>0.12456606201121299</v>
      </c>
      <c r="AI954" s="17">
        <v>8.83521913849587E-2</v>
      </c>
      <c r="AJ954" s="17">
        <v>8.93189746311224E-2</v>
      </c>
      <c r="AK954" s="17"/>
      <c r="AL954" s="17">
        <v>0.16493903218616901</v>
      </c>
      <c r="AM954" s="17">
        <v>0.120378795021665</v>
      </c>
      <c r="AN954" s="17">
        <v>6.3320683410559506E-2</v>
      </c>
      <c r="AO954" s="17">
        <v>0.201073154565686</v>
      </c>
      <c r="AP954" s="17"/>
      <c r="AQ954" s="17">
        <v>0.124901816431953</v>
      </c>
      <c r="AR954" s="17">
        <v>0.14376583809916799</v>
      </c>
      <c r="AS954" s="17"/>
      <c r="AT954" s="17">
        <v>0.12584959350436101</v>
      </c>
      <c r="AU954" s="17">
        <v>0.125556802562901</v>
      </c>
      <c r="AV954" s="17"/>
      <c r="AW954" s="17">
        <v>0.11361341045324599</v>
      </c>
      <c r="AX954" s="17">
        <v>0.11193954720409501</v>
      </c>
      <c r="AY954" s="17">
        <v>0.15363202115175101</v>
      </c>
      <c r="AZ954" s="17"/>
      <c r="BA954" s="17">
        <v>0.14023819924992001</v>
      </c>
      <c r="BB954" s="17">
        <v>0.112791630303234</v>
      </c>
      <c r="BC954" s="17">
        <v>0.12744469497438099</v>
      </c>
      <c r="BD954" s="17">
        <v>0.19072433003401301</v>
      </c>
      <c r="BE954" s="17">
        <v>0.14407624449592699</v>
      </c>
      <c r="BF954" s="17"/>
      <c r="BG954" s="17">
        <v>0.17588025997812301</v>
      </c>
      <c r="BH954" s="17">
        <v>0.100202406594276</v>
      </c>
      <c r="BI954" s="17"/>
      <c r="BJ954" s="17">
        <v>0.142568522774875</v>
      </c>
      <c r="BK954" s="17">
        <v>8.4640096123726194E-2</v>
      </c>
      <c r="BL954" s="17"/>
      <c r="BM954" s="17">
        <v>0.26319402976930201</v>
      </c>
      <c r="BN954" s="17">
        <v>0.100716649220313</v>
      </c>
      <c r="BO954" s="17">
        <v>8.5382591890332094E-2</v>
      </c>
      <c r="BP954" s="17">
        <v>0.16540012586412101</v>
      </c>
      <c r="BQ954" s="17">
        <v>8.0353325755061294E-2</v>
      </c>
      <c r="BR954" s="17"/>
      <c r="BS954" s="17">
        <v>5.7705575356114903E-2</v>
      </c>
      <c r="BT954" s="17"/>
      <c r="BU954" s="17">
        <v>0.10909691597864001</v>
      </c>
      <c r="BV954" s="17">
        <v>9.1372467547066197E-2</v>
      </c>
      <c r="BW954" s="17">
        <v>8.9969428776598206E-2</v>
      </c>
      <c r="BX954" s="17">
        <v>5.4756300498312399E-2</v>
      </c>
      <c r="BY954" s="17">
        <v>0.29870097427627401</v>
      </c>
      <c r="BZ954" s="17"/>
      <c r="CA954" s="17">
        <v>5.7205333558481099E-2</v>
      </c>
      <c r="CB954" s="17"/>
      <c r="CC954" s="17">
        <v>0.118319529579187</v>
      </c>
      <c r="CD954" s="17">
        <v>0.131565426083155</v>
      </c>
      <c r="CE954" s="17"/>
      <c r="CF954" s="17">
        <v>0.112631983750704</v>
      </c>
      <c r="CG954" s="17"/>
      <c r="CH954" s="17">
        <v>0.117894857032776</v>
      </c>
      <c r="CI954" s="17">
        <v>7.2301808564876793E-2</v>
      </c>
    </row>
    <row r="955" spans="2:87" x14ac:dyDescent="0.35"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17"/>
      <c r="AT955" s="17"/>
      <c r="AU955" s="17"/>
      <c r="AV955" s="17"/>
      <c r="AW955" s="17"/>
      <c r="AX955" s="17"/>
      <c r="AY955" s="17"/>
      <c r="AZ955" s="17"/>
      <c r="BA955" s="17"/>
      <c r="BB955" s="17"/>
      <c r="BC955" s="17"/>
      <c r="BD955" s="17"/>
      <c r="BE955" s="17"/>
      <c r="BF955" s="17"/>
      <c r="BG955" s="17"/>
      <c r="BH955" s="17"/>
      <c r="BI955" s="17"/>
      <c r="BJ955" s="17"/>
      <c r="BK955" s="17"/>
      <c r="BL955" s="17"/>
      <c r="BM955" s="17"/>
      <c r="BN955" s="17"/>
      <c r="BO955" s="17"/>
      <c r="BP955" s="17"/>
      <c r="BQ955" s="17"/>
      <c r="BR955" s="17"/>
      <c r="BS955" s="17"/>
      <c r="BT955" s="17"/>
      <c r="BU955" s="17"/>
      <c r="BV955" s="17"/>
      <c r="BW955" s="17"/>
      <c r="BX955" s="17"/>
      <c r="BY955" s="17"/>
      <c r="BZ955" s="17"/>
      <c r="CA955" s="17"/>
      <c r="CB955" s="17"/>
      <c r="CC955" s="17"/>
      <c r="CD955" s="17"/>
      <c r="CE955" s="17"/>
      <c r="CF955" s="17"/>
      <c r="CG955" s="17"/>
      <c r="CH955" s="17"/>
      <c r="CI955" s="17"/>
    </row>
    <row r="956" spans="2:87" x14ac:dyDescent="0.35">
      <c r="B956" s="6" t="s">
        <v>307</v>
      </c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17"/>
      <c r="AT956" s="17"/>
      <c r="AU956" s="17"/>
      <c r="AV956" s="17"/>
      <c r="AW956" s="17"/>
      <c r="AX956" s="17"/>
      <c r="AY956" s="17"/>
      <c r="AZ956" s="17"/>
      <c r="BA956" s="17"/>
      <c r="BB956" s="17"/>
      <c r="BC956" s="17"/>
      <c r="BD956" s="17"/>
      <c r="BE956" s="17"/>
      <c r="BF956" s="17"/>
      <c r="BG956" s="17"/>
      <c r="BH956" s="17"/>
      <c r="BI956" s="17"/>
      <c r="BJ956" s="17"/>
      <c r="BK956" s="17"/>
      <c r="BL956" s="17"/>
      <c r="BM956" s="17"/>
      <c r="BN956" s="17"/>
      <c r="BO956" s="17"/>
      <c r="BP956" s="17"/>
      <c r="BQ956" s="17"/>
      <c r="BR956" s="17"/>
      <c r="BS956" s="17"/>
      <c r="BT956" s="17"/>
      <c r="BU956" s="17"/>
      <c r="BV956" s="17"/>
      <c r="BW956" s="17"/>
      <c r="BX956" s="17"/>
      <c r="BY956" s="17"/>
      <c r="BZ956" s="17"/>
      <c r="CA956" s="17"/>
      <c r="CB956" s="17"/>
      <c r="CC956" s="17"/>
      <c r="CD956" s="17"/>
      <c r="CE956" s="17"/>
      <c r="CF956" s="17"/>
      <c r="CG956" s="17"/>
      <c r="CH956" s="17"/>
      <c r="CI956" s="17"/>
    </row>
    <row r="957" spans="2:87" x14ac:dyDescent="0.35">
      <c r="B957" s="24" t="s">
        <v>163</v>
      </c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  <c r="AO957" s="17"/>
      <c r="AP957" s="17"/>
      <c r="AQ957" s="17"/>
      <c r="AR957" s="17"/>
      <c r="AS957" s="17"/>
      <c r="AT957" s="17"/>
      <c r="AU957" s="17"/>
      <c r="AV957" s="17"/>
      <c r="AW957" s="17"/>
      <c r="AX957" s="17"/>
      <c r="AY957" s="17"/>
      <c r="AZ957" s="17"/>
      <c r="BA957" s="17"/>
      <c r="BB957" s="17"/>
      <c r="BC957" s="17"/>
      <c r="BD957" s="17"/>
      <c r="BE957" s="17"/>
      <c r="BF957" s="17"/>
      <c r="BG957" s="17"/>
      <c r="BH957" s="17"/>
      <c r="BI957" s="17"/>
      <c r="BJ957" s="17"/>
      <c r="BK957" s="17"/>
      <c r="BL957" s="17"/>
      <c r="BM957" s="17"/>
      <c r="BN957" s="17"/>
      <c r="BO957" s="17"/>
      <c r="BP957" s="17"/>
      <c r="BQ957" s="17"/>
      <c r="BR957" s="17"/>
      <c r="BS957" s="17"/>
      <c r="BT957" s="17"/>
      <c r="BU957" s="17"/>
      <c r="BV957" s="17"/>
      <c r="BW957" s="17"/>
      <c r="BX957" s="17"/>
      <c r="BY957" s="17"/>
      <c r="BZ957" s="17"/>
      <c r="CA957" s="17"/>
      <c r="CB957" s="17"/>
      <c r="CC957" s="17"/>
      <c r="CD957" s="17"/>
      <c r="CE957" s="17"/>
      <c r="CF957" s="17"/>
      <c r="CG957" s="17"/>
      <c r="CH957" s="17"/>
      <c r="CI957" s="17"/>
    </row>
    <row r="958" spans="2:87" x14ac:dyDescent="0.35">
      <c r="B958" t="s">
        <v>300</v>
      </c>
      <c r="C958" s="17">
        <v>0.128269637629464</v>
      </c>
      <c r="D958" s="17">
        <v>0.15405044485539299</v>
      </c>
      <c r="E958" s="17">
        <v>0.104313972702702</v>
      </c>
      <c r="F958" s="17"/>
      <c r="G958" s="17">
        <v>0.122842966230278</v>
      </c>
      <c r="H958" s="17">
        <v>8.3744610076546197E-2</v>
      </c>
      <c r="I958" s="17">
        <v>0.14197353203638099</v>
      </c>
      <c r="J958" s="17">
        <v>0.16103102864712299</v>
      </c>
      <c r="K958" s="17">
        <v>0.202828862145777</v>
      </c>
      <c r="L958" s="17">
        <v>8.2375497206510107E-2</v>
      </c>
      <c r="M958" s="17"/>
      <c r="N958" s="17">
        <v>8.2280297951725798E-2</v>
      </c>
      <c r="O958" s="17">
        <v>0.15027481420456901</v>
      </c>
      <c r="P958" s="17">
        <v>0.14675054385240699</v>
      </c>
      <c r="Q958" s="17">
        <v>0.13806370455782899</v>
      </c>
      <c r="R958" s="17"/>
      <c r="S958" s="17">
        <v>8.1895500954035194E-2</v>
      </c>
      <c r="T958" s="17">
        <v>0.14007557509739799</v>
      </c>
      <c r="U958" s="17">
        <v>0.13785757450185801</v>
      </c>
      <c r="V958" s="17">
        <v>0.151322814609194</v>
      </c>
      <c r="W958" s="17">
        <v>0.15819386735379901</v>
      </c>
      <c r="X958" s="17">
        <v>0.12313039154691501</v>
      </c>
      <c r="Y958" s="17">
        <v>0.165954459386875</v>
      </c>
      <c r="Z958" s="17">
        <v>0.109284950364416</v>
      </c>
      <c r="AA958" s="17">
        <v>9.05716012232404E-2</v>
      </c>
      <c r="AB958" s="17">
        <v>0.12336694507977899</v>
      </c>
      <c r="AC958" s="17">
        <v>0.15356018376410399</v>
      </c>
      <c r="AD958" s="17">
        <v>0.15706992785430199</v>
      </c>
      <c r="AE958" s="17"/>
      <c r="AF958" s="17">
        <v>0.161773409942672</v>
      </c>
      <c r="AG958" s="17">
        <v>0.129205702452969</v>
      </c>
      <c r="AH958" s="17">
        <v>0.112150700134557</v>
      </c>
      <c r="AI958" s="17">
        <v>0.110771099847355</v>
      </c>
      <c r="AJ958" s="17">
        <v>9.0890547186227702E-2</v>
      </c>
      <c r="AK958" s="17"/>
      <c r="AL958" s="17">
        <v>0.106570294124699</v>
      </c>
      <c r="AM958" s="17">
        <v>0.114782090827068</v>
      </c>
      <c r="AN958" s="17">
        <v>0.155968451760889</v>
      </c>
      <c r="AO958" s="17">
        <v>0.26468976802909</v>
      </c>
      <c r="AP958" s="17"/>
      <c r="AQ958" s="17">
        <v>0.144021993515102</v>
      </c>
      <c r="AR958" s="17">
        <v>0.10497698448445</v>
      </c>
      <c r="AS958" s="17"/>
      <c r="AT958" s="17">
        <v>0.13723396491513601</v>
      </c>
      <c r="AU958" s="17">
        <v>0.106330971768403</v>
      </c>
      <c r="AV958" s="17"/>
      <c r="AW958" s="17">
        <v>0.122545814586485</v>
      </c>
      <c r="AX958" s="17">
        <v>0.16177343948313799</v>
      </c>
      <c r="AY958" s="17">
        <v>0.116499691417148</v>
      </c>
      <c r="AZ958" s="17"/>
      <c r="BA958" s="17">
        <v>8.1012898818728807E-2</v>
      </c>
      <c r="BB958" s="17">
        <v>0.14542875865568999</v>
      </c>
      <c r="BC958" s="17">
        <v>0.140230220402463</v>
      </c>
      <c r="BD958" s="17">
        <v>0.17245989762083</v>
      </c>
      <c r="BE958" s="17">
        <v>9.59271086228565E-2</v>
      </c>
      <c r="BF958" s="17"/>
      <c r="BG958" s="17">
        <v>0.153914436047179</v>
      </c>
      <c r="BH958" s="17">
        <v>0.109163774939319</v>
      </c>
      <c r="BI958" s="17"/>
      <c r="BJ958" s="17">
        <v>0.13907737071963899</v>
      </c>
      <c r="BK958" s="17">
        <v>9.0364656852124706E-2</v>
      </c>
      <c r="BL958" s="17"/>
      <c r="BM958" s="17">
        <v>9.3487666433892405E-2</v>
      </c>
      <c r="BN958" s="17">
        <v>0.19645818773125501</v>
      </c>
      <c r="BO958" s="17">
        <v>6.0234065249415797E-2</v>
      </c>
      <c r="BP958" s="17">
        <v>5.8570848887360603E-2</v>
      </c>
      <c r="BQ958" s="17">
        <v>0.29529649219091197</v>
      </c>
      <c r="BR958" s="17"/>
      <c r="BS958" s="17">
        <v>0.183442579171709</v>
      </c>
      <c r="BT958" s="17"/>
      <c r="BU958" s="17">
        <v>0.15794728509799399</v>
      </c>
      <c r="BV958" s="17">
        <v>4.3222311009930597E-2</v>
      </c>
      <c r="BW958" s="17">
        <v>7.9968395029224607E-2</v>
      </c>
      <c r="BX958" s="17">
        <v>0.23694839248572999</v>
      </c>
      <c r="BY958" s="17">
        <v>9.2714549350275399E-2</v>
      </c>
      <c r="BZ958" s="17"/>
      <c r="CA958" s="17">
        <v>5.8869024352130803E-2</v>
      </c>
      <c r="CB958" s="17"/>
      <c r="CC958" s="17">
        <v>0.13838215534739801</v>
      </c>
      <c r="CD958" s="17">
        <v>0.101685724752586</v>
      </c>
      <c r="CE958" s="17"/>
      <c r="CF958" s="17">
        <v>9.9810730130366801E-2</v>
      </c>
      <c r="CG958" s="17"/>
      <c r="CH958" s="17">
        <v>0.143547728902015</v>
      </c>
      <c r="CI958" s="17">
        <v>6.20321179802657E-2</v>
      </c>
    </row>
    <row r="959" spans="2:87" x14ac:dyDescent="0.35">
      <c r="B959" t="s">
        <v>301</v>
      </c>
      <c r="C959" s="17">
        <v>0.23825329898768299</v>
      </c>
      <c r="D959" s="17">
        <v>0.23808089126690801</v>
      </c>
      <c r="E959" s="17">
        <v>0.237148548737522</v>
      </c>
      <c r="F959" s="17"/>
      <c r="G959" s="17">
        <v>0.21045667984470201</v>
      </c>
      <c r="H959" s="17">
        <v>0.24418628704911199</v>
      </c>
      <c r="I959" s="17">
        <v>0.229710964103082</v>
      </c>
      <c r="J959" s="17">
        <v>0.25116551755153899</v>
      </c>
      <c r="K959" s="17">
        <v>0.22897443416542701</v>
      </c>
      <c r="L959" s="17">
        <v>0.25898132375602601</v>
      </c>
      <c r="M959" s="17"/>
      <c r="N959" s="17">
        <v>0.24781802421499</v>
      </c>
      <c r="O959" s="17">
        <v>0.240547121695874</v>
      </c>
      <c r="P959" s="17">
        <v>0.25483975115024099</v>
      </c>
      <c r="Q959" s="17">
        <v>0.210557144044032</v>
      </c>
      <c r="R959" s="17"/>
      <c r="S959" s="17">
        <v>0.18240074097240899</v>
      </c>
      <c r="T959" s="17">
        <v>0.24247643837750299</v>
      </c>
      <c r="U959" s="17">
        <v>0.31424379266984398</v>
      </c>
      <c r="V959" s="17">
        <v>0.310965391849921</v>
      </c>
      <c r="W959" s="17">
        <v>0.28114441596242801</v>
      </c>
      <c r="X959" s="17">
        <v>0.158982125917392</v>
      </c>
      <c r="Y959" s="17">
        <v>0.25612890530968102</v>
      </c>
      <c r="Z959" s="17">
        <v>0.22707516824471199</v>
      </c>
      <c r="AA959" s="17">
        <v>0.29466525561481699</v>
      </c>
      <c r="AB959" s="17">
        <v>0.21724406671263699</v>
      </c>
      <c r="AC959" s="17">
        <v>0.17087878209571</v>
      </c>
      <c r="AD959" s="17">
        <v>0.130150975064868</v>
      </c>
      <c r="AE959" s="17"/>
      <c r="AF959" s="17">
        <v>0.21381971491808099</v>
      </c>
      <c r="AG959" s="17">
        <v>0.255034939805099</v>
      </c>
      <c r="AH959" s="17">
        <v>0.23443740729293899</v>
      </c>
      <c r="AI959" s="17">
        <v>0.28377647941678003</v>
      </c>
      <c r="AJ959" s="17">
        <v>0.174399032863845</v>
      </c>
      <c r="AK959" s="17"/>
      <c r="AL959" s="17">
        <v>0.20545613917079</v>
      </c>
      <c r="AM959" s="17">
        <v>0.25154553427297399</v>
      </c>
      <c r="AN959" s="17">
        <v>0.26068086210897101</v>
      </c>
      <c r="AO959" s="17">
        <v>0.28614824251436499</v>
      </c>
      <c r="AP959" s="17"/>
      <c r="AQ959" s="17">
        <v>0.25982312790309697</v>
      </c>
      <c r="AR959" s="17">
        <v>0.20635847976371699</v>
      </c>
      <c r="AS959" s="17"/>
      <c r="AT959" s="17">
        <v>0.24173419339889601</v>
      </c>
      <c r="AU959" s="17">
        <v>0.24851022166002901</v>
      </c>
      <c r="AV959" s="17"/>
      <c r="AW959" s="17">
        <v>0.21973968268308</v>
      </c>
      <c r="AX959" s="17">
        <v>0.25569433402988601</v>
      </c>
      <c r="AY959" s="17">
        <v>0.239588804511911</v>
      </c>
      <c r="AZ959" s="17"/>
      <c r="BA959" s="17">
        <v>0.21969371672827401</v>
      </c>
      <c r="BB959" s="17">
        <v>0.25430164039938202</v>
      </c>
      <c r="BC959" s="17">
        <v>0.23674238471470199</v>
      </c>
      <c r="BD959" s="17">
        <v>0.244685609731813</v>
      </c>
      <c r="BE959" s="17">
        <v>0.229496000841687</v>
      </c>
      <c r="BF959" s="17"/>
      <c r="BG959" s="17">
        <v>0.234962943239164</v>
      </c>
      <c r="BH959" s="17">
        <v>0.240704676616354</v>
      </c>
      <c r="BI959" s="17"/>
      <c r="BJ959" s="17">
        <v>0.23792739077324901</v>
      </c>
      <c r="BK959" s="17">
        <v>0.237795380504532</v>
      </c>
      <c r="BL959" s="17"/>
      <c r="BM959" s="17">
        <v>0.21834034395591301</v>
      </c>
      <c r="BN959" s="17">
        <v>0.24508046251787399</v>
      </c>
      <c r="BO959" s="17">
        <v>0.26401160271033702</v>
      </c>
      <c r="BP959" s="17">
        <v>0.26656150394524702</v>
      </c>
      <c r="BQ959" s="17">
        <v>0.18947666394592599</v>
      </c>
      <c r="BR959" s="17"/>
      <c r="BS959" s="17">
        <v>0.20210279520583399</v>
      </c>
      <c r="BT959" s="17"/>
      <c r="BU959" s="17">
        <v>0.24902120987849399</v>
      </c>
      <c r="BV959" s="17">
        <v>0.193760592290601</v>
      </c>
      <c r="BW959" s="17">
        <v>0.26522936455262802</v>
      </c>
      <c r="BX959" s="17">
        <v>0.23988691238263901</v>
      </c>
      <c r="BY959" s="17">
        <v>0.22421128786425901</v>
      </c>
      <c r="BZ959" s="17"/>
      <c r="CA959" s="17">
        <v>0.16168355737547499</v>
      </c>
      <c r="CB959" s="17"/>
      <c r="CC959" s="17">
        <v>0.25099704563230801</v>
      </c>
      <c r="CD959" s="17">
        <v>0.20270313721490399</v>
      </c>
      <c r="CE959" s="17"/>
      <c r="CF959" s="17">
        <v>0.25747889921904799</v>
      </c>
      <c r="CG959" s="17"/>
      <c r="CH959" s="17">
        <v>0.28794759165190298</v>
      </c>
      <c r="CI959" s="17">
        <v>0.19966254610201101</v>
      </c>
    </row>
    <row r="960" spans="2:87" x14ac:dyDescent="0.35">
      <c r="B960" t="s">
        <v>302</v>
      </c>
      <c r="C960" s="17">
        <v>0.31936189869364301</v>
      </c>
      <c r="D960" s="17">
        <v>0.32204872504959797</v>
      </c>
      <c r="E960" s="17">
        <v>0.31737398979951398</v>
      </c>
      <c r="F960" s="17"/>
      <c r="G960" s="17">
        <v>0.27632352797702098</v>
      </c>
      <c r="H960" s="17">
        <v>0.25667020986142097</v>
      </c>
      <c r="I960" s="17">
        <v>0.25706997868854498</v>
      </c>
      <c r="J960" s="17">
        <v>0.347952212940561</v>
      </c>
      <c r="K960" s="17">
        <v>0.35478541304891897</v>
      </c>
      <c r="L960" s="17">
        <v>0.411180003051696</v>
      </c>
      <c r="M960" s="17"/>
      <c r="N960" s="17">
        <v>0.30649535292305702</v>
      </c>
      <c r="O960" s="17">
        <v>0.284866158514825</v>
      </c>
      <c r="P960" s="17">
        <v>0.33982985646453101</v>
      </c>
      <c r="Q960" s="17">
        <v>0.34639422074015802</v>
      </c>
      <c r="R960" s="17"/>
      <c r="S960" s="17">
        <v>0.32307131021921398</v>
      </c>
      <c r="T960" s="17">
        <v>0.31076673137644001</v>
      </c>
      <c r="U960" s="17">
        <v>0.300452486536606</v>
      </c>
      <c r="V960" s="17">
        <v>0.21343212609739301</v>
      </c>
      <c r="W960" s="17">
        <v>0.307004530551718</v>
      </c>
      <c r="X960" s="17">
        <v>0.28448658040515601</v>
      </c>
      <c r="Y960" s="17">
        <v>0.28669743122089603</v>
      </c>
      <c r="Z960" s="17">
        <v>0.30157066154240603</v>
      </c>
      <c r="AA960" s="17">
        <v>0.36347719803074602</v>
      </c>
      <c r="AB960" s="17">
        <v>0.421125930106724</v>
      </c>
      <c r="AC960" s="17">
        <v>0.38854777449503197</v>
      </c>
      <c r="AD960" s="17">
        <v>0.37792992134376902</v>
      </c>
      <c r="AE960" s="17"/>
      <c r="AF960" s="17">
        <v>0.281734884322769</v>
      </c>
      <c r="AG960" s="17">
        <v>0.31619026327315303</v>
      </c>
      <c r="AH960" s="17">
        <v>0.40125172627050598</v>
      </c>
      <c r="AI960" s="17">
        <v>0.34090151196277801</v>
      </c>
      <c r="AJ960" s="17">
        <v>0.26609114956230101</v>
      </c>
      <c r="AK960" s="17"/>
      <c r="AL960" s="17">
        <v>0.35863034123934201</v>
      </c>
      <c r="AM960" s="17">
        <v>0.318410799351735</v>
      </c>
      <c r="AN960" s="17">
        <v>0.30849351445664502</v>
      </c>
      <c r="AO960" s="17">
        <v>0.12770848834266699</v>
      </c>
      <c r="AP960" s="17"/>
      <c r="AQ960" s="17">
        <v>0.32969676233152201</v>
      </c>
      <c r="AR960" s="17">
        <v>0.30407996907208001</v>
      </c>
      <c r="AS960" s="17"/>
      <c r="AT960" s="17">
        <v>0.31008295724051999</v>
      </c>
      <c r="AU960" s="17">
        <v>0.39208938209301902</v>
      </c>
      <c r="AV960" s="17"/>
      <c r="AW960" s="17">
        <v>0.39371483874304902</v>
      </c>
      <c r="AX960" s="17">
        <v>0.26202346498948098</v>
      </c>
      <c r="AY960" s="17">
        <v>0.29194149117624202</v>
      </c>
      <c r="AZ960" s="17"/>
      <c r="BA960" s="17">
        <v>0.28314770534700601</v>
      </c>
      <c r="BB960" s="17">
        <v>0.32501398467543802</v>
      </c>
      <c r="BC960" s="17">
        <v>0.35237093871442099</v>
      </c>
      <c r="BD960" s="17">
        <v>0.30700373786345903</v>
      </c>
      <c r="BE960" s="17">
        <v>0.26451574040075398</v>
      </c>
      <c r="BF960" s="17"/>
      <c r="BG960" s="17">
        <v>0.30701044523590898</v>
      </c>
      <c r="BH960" s="17">
        <v>0.32856396649481401</v>
      </c>
      <c r="BI960" s="17"/>
      <c r="BJ960" s="17">
        <v>0.287458191962355</v>
      </c>
      <c r="BK960" s="17">
        <v>0.43998293708665998</v>
      </c>
      <c r="BL960" s="17"/>
      <c r="BM960" s="17">
        <v>0.29023626203784703</v>
      </c>
      <c r="BN960" s="17">
        <v>0.32687754202588398</v>
      </c>
      <c r="BO960" s="17">
        <v>0.33308797975710902</v>
      </c>
      <c r="BP960" s="17">
        <v>0.38414725872549299</v>
      </c>
      <c r="BQ960" s="17">
        <v>0.25916416233935302</v>
      </c>
      <c r="BR960" s="17"/>
      <c r="BS960" s="17">
        <v>0.30794184255556101</v>
      </c>
      <c r="BT960" s="17"/>
      <c r="BU960" s="17">
        <v>0.30441776294310502</v>
      </c>
      <c r="BV960" s="17">
        <v>0.37888052547906598</v>
      </c>
      <c r="BW960" s="17">
        <v>0.39841298648787499</v>
      </c>
      <c r="BX960" s="17">
        <v>0.30188711108031802</v>
      </c>
      <c r="BY960" s="17">
        <v>0.23631033493593601</v>
      </c>
      <c r="BZ960" s="17"/>
      <c r="CA960" s="17">
        <v>0.33106792074668701</v>
      </c>
      <c r="CB960" s="17"/>
      <c r="CC960" s="17">
        <v>0.31427697166150498</v>
      </c>
      <c r="CD960" s="17">
        <v>0.369470404172837</v>
      </c>
      <c r="CE960" s="17"/>
      <c r="CF960" s="17">
        <v>0.34115489192987303</v>
      </c>
      <c r="CG960" s="17"/>
      <c r="CH960" s="17">
        <v>0.32353115663690002</v>
      </c>
      <c r="CI960" s="17">
        <v>0.35027049343771</v>
      </c>
    </row>
    <row r="961" spans="2:87" x14ac:dyDescent="0.35">
      <c r="B961" t="s">
        <v>303</v>
      </c>
      <c r="C961" s="17">
        <v>9.5544962334019906E-2</v>
      </c>
      <c r="D961" s="17">
        <v>0.11537093284247001</v>
      </c>
      <c r="E961" s="17">
        <v>7.7117415056859498E-2</v>
      </c>
      <c r="F961" s="17"/>
      <c r="G961" s="17">
        <v>0.162498420586876</v>
      </c>
      <c r="H961" s="17">
        <v>0.16571993185974199</v>
      </c>
      <c r="I961" s="17">
        <v>0.102810290387517</v>
      </c>
      <c r="J961" s="17">
        <v>4.98637307316332E-2</v>
      </c>
      <c r="K961" s="17">
        <v>3.3076866642186203E-2</v>
      </c>
      <c r="L961" s="17">
        <v>5.65437532161506E-2</v>
      </c>
      <c r="M961" s="17"/>
      <c r="N961" s="17">
        <v>0.14758532139905101</v>
      </c>
      <c r="O961" s="17">
        <v>8.7505027672239305E-2</v>
      </c>
      <c r="P961" s="17">
        <v>7.6803772553927105E-2</v>
      </c>
      <c r="Q961" s="17">
        <v>6.8701410607148405E-2</v>
      </c>
      <c r="R961" s="17"/>
      <c r="S961" s="17">
        <v>0.18468472609848</v>
      </c>
      <c r="T961" s="17">
        <v>7.2075172045983696E-2</v>
      </c>
      <c r="U961" s="17">
        <v>4.4195869975629798E-2</v>
      </c>
      <c r="V961" s="17">
        <v>9.6485291052032393E-2</v>
      </c>
      <c r="W961" s="17">
        <v>5.7253821123412402E-2</v>
      </c>
      <c r="X961" s="17">
        <v>0.14378999808233101</v>
      </c>
      <c r="Y961" s="17">
        <v>7.4988866597749296E-2</v>
      </c>
      <c r="Z961" s="17">
        <v>7.3206222824017703E-2</v>
      </c>
      <c r="AA961" s="17">
        <v>9.2076946294254197E-2</v>
      </c>
      <c r="AB961" s="17">
        <v>4.85475682242043E-2</v>
      </c>
      <c r="AC961" s="17">
        <v>9.2206638643036007E-2</v>
      </c>
      <c r="AD961" s="17">
        <v>0.10932251738012599</v>
      </c>
      <c r="AE961" s="17"/>
      <c r="AF961" s="17">
        <v>7.9082164417504902E-2</v>
      </c>
      <c r="AG961" s="17">
        <v>8.3187729215373901E-2</v>
      </c>
      <c r="AH961" s="17">
        <v>6.0711438017289301E-2</v>
      </c>
      <c r="AI961" s="17">
        <v>0.15550412970366101</v>
      </c>
      <c r="AJ961" s="17">
        <v>0.19377545722699699</v>
      </c>
      <c r="AK961" s="17"/>
      <c r="AL961" s="17">
        <v>8.9171088700629106E-2</v>
      </c>
      <c r="AM961" s="17">
        <v>0.109905311790988</v>
      </c>
      <c r="AN961" s="17">
        <v>8.1547406703293301E-2</v>
      </c>
      <c r="AO961" s="17">
        <v>7.95313304220433E-2</v>
      </c>
      <c r="AP961" s="17"/>
      <c r="AQ961" s="17">
        <v>6.5120406723775795E-2</v>
      </c>
      <c r="AR961" s="17">
        <v>0.140533066085962</v>
      </c>
      <c r="AS961" s="17"/>
      <c r="AT961" s="17">
        <v>0.101524059850241</v>
      </c>
      <c r="AU961" s="17">
        <v>5.4020365456776097E-2</v>
      </c>
      <c r="AV961" s="17"/>
      <c r="AW961" s="17">
        <v>7.7774160356689201E-2</v>
      </c>
      <c r="AX961" s="17">
        <v>0.100145841347505</v>
      </c>
      <c r="AY961" s="17">
        <v>0.11026878792771801</v>
      </c>
      <c r="AZ961" s="17"/>
      <c r="BA961" s="17">
        <v>0.16557711307824399</v>
      </c>
      <c r="BB961" s="17">
        <v>8.7665425765400304E-2</v>
      </c>
      <c r="BC961" s="17">
        <v>6.7635308805071695E-2</v>
      </c>
      <c r="BD961" s="17">
        <v>3.6032268254286001E-2</v>
      </c>
      <c r="BE961" s="17">
        <v>8.7061814087294007E-2</v>
      </c>
      <c r="BF961" s="17"/>
      <c r="BG961" s="17">
        <v>8.3442643387780902E-2</v>
      </c>
      <c r="BH961" s="17">
        <v>0.10456142018457</v>
      </c>
      <c r="BI961" s="17"/>
      <c r="BJ961" s="17">
        <v>0.10481517592268901</v>
      </c>
      <c r="BK961" s="17">
        <v>5.7674747653933697E-2</v>
      </c>
      <c r="BL961" s="17"/>
      <c r="BM961" s="17">
        <v>7.2237727892408204E-2</v>
      </c>
      <c r="BN961" s="17">
        <v>5.7719658047963703E-2</v>
      </c>
      <c r="BO961" s="17">
        <v>0.161663490430796</v>
      </c>
      <c r="BP961" s="17">
        <v>6.5623600736828894E-2</v>
      </c>
      <c r="BQ961" s="17">
        <v>6.7892619915193395E-2</v>
      </c>
      <c r="BR961" s="17"/>
      <c r="BS961" s="17">
        <v>0.12764984290927101</v>
      </c>
      <c r="BT961" s="17"/>
      <c r="BU961" s="17">
        <v>9.4063307439724506E-2</v>
      </c>
      <c r="BV961" s="17">
        <v>0.204990745587664</v>
      </c>
      <c r="BW961" s="17">
        <v>6.6228790500677995E-2</v>
      </c>
      <c r="BX961" s="17">
        <v>7.3765242848375795E-2</v>
      </c>
      <c r="BY961" s="17">
        <v>4.0132998807873702E-2</v>
      </c>
      <c r="BZ961" s="17"/>
      <c r="CA961" s="17">
        <v>0.23074835048182901</v>
      </c>
      <c r="CB961" s="17"/>
      <c r="CC961" s="17">
        <v>8.8144714768108895E-2</v>
      </c>
      <c r="CD961" s="17">
        <v>0.13054190875777899</v>
      </c>
      <c r="CE961" s="17"/>
      <c r="CF961" s="17">
        <v>7.4589118027341597E-2</v>
      </c>
      <c r="CG961" s="17"/>
      <c r="CH961" s="17">
        <v>4.2557597071816097E-2</v>
      </c>
      <c r="CI961" s="17">
        <v>0.213085939807373</v>
      </c>
    </row>
    <row r="962" spans="2:87" x14ac:dyDescent="0.35">
      <c r="B962" t="s">
        <v>304</v>
      </c>
      <c r="C962" s="17">
        <v>2.8566553354627301E-2</v>
      </c>
      <c r="D962" s="17">
        <v>2.7725722807272601E-2</v>
      </c>
      <c r="E962" s="17">
        <v>2.9402303436480901E-2</v>
      </c>
      <c r="F962" s="17"/>
      <c r="G962" s="17">
        <v>3.5590515708853403E-2</v>
      </c>
      <c r="H962" s="17">
        <v>6.18948150699161E-2</v>
      </c>
      <c r="I962" s="17">
        <v>2.6066617271977999E-2</v>
      </c>
      <c r="J962" s="17">
        <v>4.8505063910717497E-3</v>
      </c>
      <c r="K962" s="17">
        <v>1.12685466138394E-2</v>
      </c>
      <c r="L962" s="17">
        <v>2.7722596219725702E-2</v>
      </c>
      <c r="M962" s="17"/>
      <c r="N962" s="17">
        <v>5.6857176912684403E-2</v>
      </c>
      <c r="O962" s="17">
        <v>2.0088789130902899E-2</v>
      </c>
      <c r="P962" s="17">
        <v>1.0900962764684699E-2</v>
      </c>
      <c r="Q962" s="17">
        <v>2.5071475461535101E-2</v>
      </c>
      <c r="R962" s="17"/>
      <c r="S962" s="17">
        <v>4.8075021805923802E-2</v>
      </c>
      <c r="T962" s="17">
        <v>4.7535664719837403E-2</v>
      </c>
      <c r="U962" s="17">
        <v>0</v>
      </c>
      <c r="V962" s="17">
        <v>1.73789051823382E-2</v>
      </c>
      <c r="W962" s="17">
        <v>5.4979911478733802E-2</v>
      </c>
      <c r="X962" s="17">
        <v>2.46946810502108E-2</v>
      </c>
      <c r="Y962" s="17">
        <v>2.5131084489619499E-2</v>
      </c>
      <c r="Z962" s="17">
        <v>3.8729006565168297E-2</v>
      </c>
      <c r="AA962" s="17">
        <v>1.5933846371188502E-2</v>
      </c>
      <c r="AB962" s="17">
        <v>1.00802933098216E-2</v>
      </c>
      <c r="AC962" s="17">
        <v>1.6889618421861499E-2</v>
      </c>
      <c r="AD962" s="17">
        <v>2.3670418944838598E-2</v>
      </c>
      <c r="AE962" s="17"/>
      <c r="AF962" s="17">
        <v>2.3061942317035199E-2</v>
      </c>
      <c r="AG962" s="17">
        <v>1.0918317291107199E-2</v>
      </c>
      <c r="AH962" s="17">
        <v>2.73375327940041E-2</v>
      </c>
      <c r="AI962" s="17">
        <v>1.89044771704912E-2</v>
      </c>
      <c r="AJ962" s="17">
        <v>0.103119309967485</v>
      </c>
      <c r="AK962" s="17"/>
      <c r="AL962" s="17">
        <v>2.8945153627292299E-2</v>
      </c>
      <c r="AM962" s="17">
        <v>1.8237366166719601E-2</v>
      </c>
      <c r="AN962" s="17">
        <v>5.9464335546702898E-2</v>
      </c>
      <c r="AO962" s="17">
        <v>1.0146778284196399E-2</v>
      </c>
      <c r="AP962" s="17"/>
      <c r="AQ962" s="17">
        <v>1.36843528370577E-2</v>
      </c>
      <c r="AR962" s="17">
        <v>5.0572527394760397E-2</v>
      </c>
      <c r="AS962" s="17"/>
      <c r="AT962" s="17">
        <v>3.5080048857488402E-2</v>
      </c>
      <c r="AU962" s="17">
        <v>2.41431582834239E-2</v>
      </c>
      <c r="AV962" s="17"/>
      <c r="AW962" s="17">
        <v>3.35153911503989E-2</v>
      </c>
      <c r="AX962" s="17">
        <v>2.4595533085715899E-2</v>
      </c>
      <c r="AY962" s="17">
        <v>2.9738307361116701E-2</v>
      </c>
      <c r="AZ962" s="17"/>
      <c r="BA962" s="17">
        <v>5.9960202097108402E-2</v>
      </c>
      <c r="BB962" s="17">
        <v>2.23504508051473E-2</v>
      </c>
      <c r="BC962" s="17">
        <v>1.6552586970934299E-2</v>
      </c>
      <c r="BD962" s="17">
        <v>1.06045275991566E-2</v>
      </c>
      <c r="BE962" s="17">
        <v>2.1904143045048102E-2</v>
      </c>
      <c r="BF962" s="17"/>
      <c r="BG962" s="17">
        <v>1.29630160208049E-2</v>
      </c>
      <c r="BH962" s="17">
        <v>4.01914855114201E-2</v>
      </c>
      <c r="BI962" s="17"/>
      <c r="BJ962" s="17">
        <v>3.2354522113745898E-2</v>
      </c>
      <c r="BK962" s="17">
        <v>1.47479843547886E-2</v>
      </c>
      <c r="BL962" s="17"/>
      <c r="BM962" s="17">
        <v>5.7985150608029796E-3</v>
      </c>
      <c r="BN962" s="17">
        <v>3.1963363834248297E-2</v>
      </c>
      <c r="BO962" s="17">
        <v>4.7362834655068999E-2</v>
      </c>
      <c r="BP962" s="17">
        <v>3.2642624542671403E-2</v>
      </c>
      <c r="BQ962" s="17">
        <v>1.5653803824282699E-2</v>
      </c>
      <c r="BR962" s="17"/>
      <c r="BS962" s="17">
        <v>5.2823081027353599E-2</v>
      </c>
      <c r="BT962" s="17"/>
      <c r="BU962" s="17">
        <v>2.9850351283666698E-2</v>
      </c>
      <c r="BV962" s="17">
        <v>5.58950350878471E-2</v>
      </c>
      <c r="BW962" s="17">
        <v>1.64292893869071E-2</v>
      </c>
      <c r="BX962" s="17">
        <v>2.6195908702337099E-2</v>
      </c>
      <c r="BY962" s="17">
        <v>2.1564459176420199E-2</v>
      </c>
      <c r="BZ962" s="17"/>
      <c r="CA962" s="17">
        <v>0.11186228227049801</v>
      </c>
      <c r="CB962" s="17"/>
      <c r="CC962" s="17">
        <v>2.82987287101342E-2</v>
      </c>
      <c r="CD962" s="17">
        <v>3.3999482102938398E-2</v>
      </c>
      <c r="CE962" s="17"/>
      <c r="CF962" s="17">
        <v>3.2443785973430797E-2</v>
      </c>
      <c r="CG962" s="17"/>
      <c r="CH962" s="17">
        <v>1.8929464164473699E-2</v>
      </c>
      <c r="CI962" s="17">
        <v>6.1984050945696E-2</v>
      </c>
    </row>
    <row r="963" spans="2:87" x14ac:dyDescent="0.35">
      <c r="B963" t="s">
        <v>161</v>
      </c>
      <c r="C963" s="17">
        <v>0.19000364900056299</v>
      </c>
      <c r="D963" s="17">
        <v>0.142723283178359</v>
      </c>
      <c r="E963" s="17">
        <v>0.23464377026692099</v>
      </c>
      <c r="F963" s="17"/>
      <c r="G963" s="17">
        <v>0.19228788965226901</v>
      </c>
      <c r="H963" s="17">
        <v>0.18778414608326299</v>
      </c>
      <c r="I963" s="17">
        <v>0.242368617512498</v>
      </c>
      <c r="J963" s="17">
        <v>0.18513700373807301</v>
      </c>
      <c r="K963" s="17">
        <v>0.16906587738385101</v>
      </c>
      <c r="L963" s="17">
        <v>0.16319682654989201</v>
      </c>
      <c r="M963" s="17"/>
      <c r="N963" s="17">
        <v>0.15896382659849201</v>
      </c>
      <c r="O963" s="17">
        <v>0.21671808878158999</v>
      </c>
      <c r="P963" s="17">
        <v>0.17087511321421001</v>
      </c>
      <c r="Q963" s="17">
        <v>0.21121204458929799</v>
      </c>
      <c r="R963" s="17"/>
      <c r="S963" s="17">
        <v>0.17987269994993699</v>
      </c>
      <c r="T963" s="17">
        <v>0.187070418382838</v>
      </c>
      <c r="U963" s="17">
        <v>0.20325027631606099</v>
      </c>
      <c r="V963" s="17">
        <v>0.21041547120912199</v>
      </c>
      <c r="W963" s="17">
        <v>0.14142345352990801</v>
      </c>
      <c r="X963" s="17">
        <v>0.264916222997996</v>
      </c>
      <c r="Y963" s="17">
        <v>0.19109925299517799</v>
      </c>
      <c r="Z963" s="17">
        <v>0.25013399045927998</v>
      </c>
      <c r="AA963" s="17">
        <v>0.14327515246575401</v>
      </c>
      <c r="AB963" s="17">
        <v>0.17963519656683299</v>
      </c>
      <c r="AC963" s="17">
        <v>0.177917002580257</v>
      </c>
      <c r="AD963" s="17">
        <v>0.20185623941209699</v>
      </c>
      <c r="AE963" s="17"/>
      <c r="AF963" s="17">
        <v>0.24052788408193801</v>
      </c>
      <c r="AG963" s="17">
        <v>0.205463047962297</v>
      </c>
      <c r="AH963" s="17">
        <v>0.16411119549070499</v>
      </c>
      <c r="AI963" s="17">
        <v>9.0142301898934699E-2</v>
      </c>
      <c r="AJ963" s="17">
        <v>0.171724503193144</v>
      </c>
      <c r="AK963" s="17"/>
      <c r="AL963" s="17">
        <v>0.211226983137248</v>
      </c>
      <c r="AM963" s="17">
        <v>0.187118897590515</v>
      </c>
      <c r="AN963" s="17">
        <v>0.133845429423498</v>
      </c>
      <c r="AO963" s="17">
        <v>0.231775392407638</v>
      </c>
      <c r="AP963" s="17"/>
      <c r="AQ963" s="17">
        <v>0.18765335668944599</v>
      </c>
      <c r="AR963" s="17">
        <v>0.19347897319903101</v>
      </c>
      <c r="AS963" s="17"/>
      <c r="AT963" s="17">
        <v>0.17434477573772</v>
      </c>
      <c r="AU963" s="17">
        <v>0.174905900738349</v>
      </c>
      <c r="AV963" s="17"/>
      <c r="AW963" s="17">
        <v>0.15271011248029701</v>
      </c>
      <c r="AX963" s="17">
        <v>0.19576738706427299</v>
      </c>
      <c r="AY963" s="17">
        <v>0.211962917605864</v>
      </c>
      <c r="AZ963" s="17"/>
      <c r="BA963" s="17">
        <v>0.19060836393063901</v>
      </c>
      <c r="BB963" s="17">
        <v>0.16523973969894201</v>
      </c>
      <c r="BC963" s="17">
        <v>0.186468560392408</v>
      </c>
      <c r="BD963" s="17">
        <v>0.22921395893045499</v>
      </c>
      <c r="BE963" s="17">
        <v>0.30109519300236098</v>
      </c>
      <c r="BF963" s="17"/>
      <c r="BG963" s="17">
        <v>0.20770651606916199</v>
      </c>
      <c r="BH963" s="17">
        <v>0.17681467625352401</v>
      </c>
      <c r="BI963" s="17"/>
      <c r="BJ963" s="17">
        <v>0.19836734850832199</v>
      </c>
      <c r="BK963" s="17">
        <v>0.15943429354796099</v>
      </c>
      <c r="BL963" s="17"/>
      <c r="BM963" s="17">
        <v>0.31989948461913698</v>
      </c>
      <c r="BN963" s="17">
        <v>0.14190078584277599</v>
      </c>
      <c r="BO963" s="17">
        <v>0.133640027197273</v>
      </c>
      <c r="BP963" s="17">
        <v>0.19245416316239899</v>
      </c>
      <c r="BQ963" s="17">
        <v>0.17251625778433399</v>
      </c>
      <c r="BR963" s="17"/>
      <c r="BS963" s="17">
        <v>0.12603985913027199</v>
      </c>
      <c r="BT963" s="17"/>
      <c r="BU963" s="17">
        <v>0.164700083357016</v>
      </c>
      <c r="BV963" s="17">
        <v>0.12325079054489201</v>
      </c>
      <c r="BW963" s="17">
        <v>0.17373117404268701</v>
      </c>
      <c r="BX963" s="17">
        <v>0.12131643250060101</v>
      </c>
      <c r="BY963" s="17">
        <v>0.38506636986523601</v>
      </c>
      <c r="BZ963" s="17"/>
      <c r="CA963" s="17">
        <v>0.10576886477338</v>
      </c>
      <c r="CB963" s="17"/>
      <c r="CC963" s="17">
        <v>0.17990038388054599</v>
      </c>
      <c r="CD963" s="17">
        <v>0.16159934299895401</v>
      </c>
      <c r="CE963" s="17"/>
      <c r="CF963" s="17">
        <v>0.19452257471994</v>
      </c>
      <c r="CG963" s="17"/>
      <c r="CH963" s="17">
        <v>0.183486461572892</v>
      </c>
      <c r="CI963" s="17">
        <v>0.112964851726944</v>
      </c>
    </row>
    <row r="964" spans="2:87" x14ac:dyDescent="0.35"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  <c r="AO964" s="17"/>
      <c r="AP964" s="17"/>
      <c r="AQ964" s="17"/>
      <c r="AR964" s="17"/>
      <c r="AS964" s="17"/>
      <c r="AT964" s="17"/>
      <c r="AU964" s="17"/>
      <c r="AV964" s="17"/>
      <c r="AW964" s="17"/>
      <c r="AX964" s="17"/>
      <c r="AY964" s="17"/>
      <c r="AZ964" s="17"/>
      <c r="BA964" s="17"/>
      <c r="BB964" s="17"/>
      <c r="BC964" s="17"/>
      <c r="BD964" s="17"/>
      <c r="BE964" s="17"/>
      <c r="BF964" s="17"/>
      <c r="BG964" s="17"/>
      <c r="BH964" s="17"/>
      <c r="BI964" s="17"/>
      <c r="BJ964" s="17"/>
      <c r="BK964" s="17"/>
      <c r="BL964" s="17"/>
      <c r="BM964" s="17"/>
      <c r="BN964" s="17"/>
      <c r="BO964" s="17"/>
      <c r="BP964" s="17"/>
      <c r="BQ964" s="17"/>
      <c r="BR964" s="17"/>
      <c r="BS964" s="17"/>
      <c r="BT964" s="17"/>
      <c r="BU964" s="17"/>
      <c r="BV964" s="17"/>
      <c r="BW964" s="17"/>
      <c r="BX964" s="17"/>
      <c r="BY964" s="17"/>
      <c r="BZ964" s="17"/>
      <c r="CA964" s="17"/>
      <c r="CB964" s="17"/>
      <c r="CC964" s="17"/>
      <c r="CD964" s="17"/>
      <c r="CE964" s="17"/>
      <c r="CF964" s="17"/>
      <c r="CG964" s="17"/>
      <c r="CH964" s="17"/>
      <c r="CI964" s="17"/>
    </row>
    <row r="965" spans="2:87" x14ac:dyDescent="0.35">
      <c r="B965" s="6" t="s">
        <v>308</v>
      </c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  <c r="AO965" s="17"/>
      <c r="AP965" s="17"/>
      <c r="AQ965" s="17"/>
      <c r="AR965" s="17"/>
      <c r="AS965" s="17"/>
      <c r="AT965" s="17"/>
      <c r="AU965" s="17"/>
      <c r="AV965" s="17"/>
      <c r="AW965" s="17"/>
      <c r="AX965" s="17"/>
      <c r="AY965" s="17"/>
      <c r="AZ965" s="17"/>
      <c r="BA965" s="17"/>
      <c r="BB965" s="17"/>
      <c r="BC965" s="17"/>
      <c r="BD965" s="17"/>
      <c r="BE965" s="17"/>
      <c r="BF965" s="17"/>
      <c r="BG965" s="17"/>
      <c r="BH965" s="17"/>
      <c r="BI965" s="17"/>
      <c r="BJ965" s="17"/>
      <c r="BK965" s="17"/>
      <c r="BL965" s="17"/>
      <c r="BM965" s="17"/>
      <c r="BN965" s="17"/>
      <c r="BO965" s="17"/>
      <c r="BP965" s="17"/>
      <c r="BQ965" s="17"/>
      <c r="BR965" s="17"/>
      <c r="BS965" s="17"/>
      <c r="BT965" s="17"/>
      <c r="BU965" s="17"/>
      <c r="BV965" s="17"/>
      <c r="BW965" s="17"/>
      <c r="BX965" s="17"/>
      <c r="BY965" s="17"/>
      <c r="BZ965" s="17"/>
      <c r="CA965" s="17"/>
      <c r="CB965" s="17"/>
      <c r="CC965" s="17"/>
      <c r="CD965" s="17"/>
      <c r="CE965" s="17"/>
      <c r="CF965" s="17"/>
      <c r="CG965" s="17"/>
      <c r="CH965" s="17"/>
      <c r="CI965" s="17"/>
    </row>
    <row r="966" spans="2:87" x14ac:dyDescent="0.35">
      <c r="B966" s="24" t="s">
        <v>163</v>
      </c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7"/>
      <c r="AS966" s="17"/>
      <c r="AT966" s="17"/>
      <c r="AU966" s="17"/>
      <c r="AV966" s="17"/>
      <c r="AW966" s="17"/>
      <c r="AX966" s="17"/>
      <c r="AY966" s="17"/>
      <c r="AZ966" s="17"/>
      <c r="BA966" s="17"/>
      <c r="BB966" s="17"/>
      <c r="BC966" s="17"/>
      <c r="BD966" s="17"/>
      <c r="BE966" s="17"/>
      <c r="BF966" s="17"/>
      <c r="BG966" s="17"/>
      <c r="BH966" s="17"/>
      <c r="BI966" s="17"/>
      <c r="BJ966" s="17"/>
      <c r="BK966" s="17"/>
      <c r="BL966" s="17"/>
      <c r="BM966" s="17"/>
      <c r="BN966" s="17"/>
      <c r="BO966" s="17"/>
      <c r="BP966" s="17"/>
      <c r="BQ966" s="17"/>
      <c r="BR966" s="17"/>
      <c r="BS966" s="17"/>
      <c r="BT966" s="17"/>
      <c r="BU966" s="17"/>
      <c r="BV966" s="17"/>
      <c r="BW966" s="17"/>
      <c r="BX966" s="17"/>
      <c r="BY966" s="17"/>
      <c r="BZ966" s="17"/>
      <c r="CA966" s="17"/>
      <c r="CB966" s="17"/>
      <c r="CC966" s="17"/>
      <c r="CD966" s="17"/>
      <c r="CE966" s="17"/>
      <c r="CF966" s="17"/>
      <c r="CG966" s="17"/>
      <c r="CH966" s="17"/>
      <c r="CI966" s="17"/>
    </row>
    <row r="967" spans="2:87" x14ac:dyDescent="0.35">
      <c r="B967" t="s">
        <v>300</v>
      </c>
      <c r="C967" s="17">
        <v>0.17753136427360899</v>
      </c>
      <c r="D967" s="17">
        <v>0.19833186235307801</v>
      </c>
      <c r="E967" s="17">
        <v>0.15832651965715</v>
      </c>
      <c r="F967" s="17"/>
      <c r="G967" s="17">
        <v>0.122794359308771</v>
      </c>
      <c r="H967" s="17">
        <v>0.13031008034512001</v>
      </c>
      <c r="I967" s="17">
        <v>0.20208719648835199</v>
      </c>
      <c r="J967" s="17">
        <v>0.24979591249909799</v>
      </c>
      <c r="K967" s="17">
        <v>0.27200337948732001</v>
      </c>
      <c r="L967" s="17">
        <v>0.120267693731028</v>
      </c>
      <c r="M967" s="17"/>
      <c r="N967" s="17">
        <v>0.13749850327951499</v>
      </c>
      <c r="O967" s="17">
        <v>0.18855365924821199</v>
      </c>
      <c r="P967" s="17">
        <v>0.21562279556480199</v>
      </c>
      <c r="Q967" s="17">
        <v>0.171414251157153</v>
      </c>
      <c r="R967" s="17"/>
      <c r="S967" s="17">
        <v>0.13717918913965799</v>
      </c>
      <c r="T967" s="17">
        <v>0.223999349278451</v>
      </c>
      <c r="U967" s="17">
        <v>0.18222218006892599</v>
      </c>
      <c r="V967" s="17">
        <v>0.216957797720817</v>
      </c>
      <c r="W967" s="17">
        <v>0.152352597233333</v>
      </c>
      <c r="X967" s="17">
        <v>0.19063026854317899</v>
      </c>
      <c r="Y967" s="17">
        <v>0.18050847565454101</v>
      </c>
      <c r="Z967" s="17">
        <v>0.173359188126022</v>
      </c>
      <c r="AA967" s="17">
        <v>0.14513719713149001</v>
      </c>
      <c r="AB967" s="17">
        <v>0.15459204743119401</v>
      </c>
      <c r="AC967" s="17">
        <v>0.19662270044520799</v>
      </c>
      <c r="AD967" s="17">
        <v>0.20864075284080899</v>
      </c>
      <c r="AE967" s="17"/>
      <c r="AF967" s="17">
        <v>0.18473461377404601</v>
      </c>
      <c r="AG967" s="17">
        <v>0.180502083143881</v>
      </c>
      <c r="AH967" s="17">
        <v>0.165634967071565</v>
      </c>
      <c r="AI967" s="17">
        <v>0.187801153365701</v>
      </c>
      <c r="AJ967" s="17">
        <v>0.14172844342968799</v>
      </c>
      <c r="AK967" s="17"/>
      <c r="AL967" s="17">
        <v>0.182530456780652</v>
      </c>
      <c r="AM967" s="17">
        <v>0.153684376860757</v>
      </c>
      <c r="AN967" s="17">
        <v>0.181974536187095</v>
      </c>
      <c r="AO967" s="17">
        <v>0.28509214065426303</v>
      </c>
      <c r="AP967" s="17"/>
      <c r="AQ967" s="17">
        <v>0.20867360456355499</v>
      </c>
      <c r="AR967" s="17">
        <v>0.131482036382678</v>
      </c>
      <c r="AS967" s="17"/>
      <c r="AT967" s="17">
        <v>0.19996507248133299</v>
      </c>
      <c r="AU967" s="17">
        <v>0.14476980599746</v>
      </c>
      <c r="AV967" s="17"/>
      <c r="AW967" s="17">
        <v>0.17659054173803801</v>
      </c>
      <c r="AX967" s="17">
        <v>0.23262827178196499</v>
      </c>
      <c r="AY967" s="17">
        <v>0.150955158043415</v>
      </c>
      <c r="AZ967" s="17"/>
      <c r="BA967" s="17">
        <v>0.150006520549191</v>
      </c>
      <c r="BB967" s="17">
        <v>0.18361908532062801</v>
      </c>
      <c r="BC967" s="17">
        <v>0.182723358477271</v>
      </c>
      <c r="BD967" s="17">
        <v>0.22150850238245001</v>
      </c>
      <c r="BE967" s="17">
        <v>0.16156329248714801</v>
      </c>
      <c r="BF967" s="17"/>
      <c r="BG967" s="17">
        <v>0.208898917804618</v>
      </c>
      <c r="BH967" s="17">
        <v>0.15416194015385201</v>
      </c>
      <c r="BI967" s="17"/>
      <c r="BJ967" s="17">
        <v>0.190429978908526</v>
      </c>
      <c r="BK967" s="17">
        <v>0.128098370351271</v>
      </c>
      <c r="BL967" s="17"/>
      <c r="BM967" s="17">
        <v>0.15913671177359301</v>
      </c>
      <c r="BN967" s="17">
        <v>0.25488882151925502</v>
      </c>
      <c r="BO967" s="17">
        <v>9.4116657376013602E-2</v>
      </c>
      <c r="BP967" s="17">
        <v>7.8130517998937901E-2</v>
      </c>
      <c r="BQ967" s="17">
        <v>0.33940120073500701</v>
      </c>
      <c r="BR967" s="17"/>
      <c r="BS967" s="17">
        <v>0.24979734934266601</v>
      </c>
      <c r="BT967" s="17"/>
      <c r="BU967" s="17">
        <v>0.21902096499482601</v>
      </c>
      <c r="BV967" s="17">
        <v>6.3014120876060703E-2</v>
      </c>
      <c r="BW967" s="17">
        <v>8.2859198447166896E-2</v>
      </c>
      <c r="BX967" s="17">
        <v>0.325917782142567</v>
      </c>
      <c r="BY967" s="17">
        <v>0.128404333328001</v>
      </c>
      <c r="BZ967" s="17"/>
      <c r="CA967" s="17">
        <v>0.121111376645392</v>
      </c>
      <c r="CB967" s="17"/>
      <c r="CC967" s="17">
        <v>0.192446147036927</v>
      </c>
      <c r="CD967" s="17">
        <v>0.128556722036726</v>
      </c>
      <c r="CE967" s="17"/>
      <c r="CF967" s="17">
        <v>0.135647268393398</v>
      </c>
      <c r="CG967" s="17"/>
      <c r="CH967" s="17">
        <v>0.20133381456236399</v>
      </c>
      <c r="CI967" s="17">
        <v>0.13436073885557401</v>
      </c>
    </row>
    <row r="968" spans="2:87" x14ac:dyDescent="0.35">
      <c r="B968" t="s">
        <v>301</v>
      </c>
      <c r="C968" s="17">
        <v>0.32421831418742503</v>
      </c>
      <c r="D968" s="17">
        <v>0.31316383274401</v>
      </c>
      <c r="E968" s="17">
        <v>0.33345816967028802</v>
      </c>
      <c r="F968" s="17"/>
      <c r="G968" s="17">
        <v>0.24100694010603599</v>
      </c>
      <c r="H968" s="17">
        <v>0.27654627221782802</v>
      </c>
      <c r="I968" s="17">
        <v>0.26642928878433397</v>
      </c>
      <c r="J968" s="17">
        <v>0.33716680641441299</v>
      </c>
      <c r="K968" s="17">
        <v>0.37971303976627402</v>
      </c>
      <c r="L968" s="17">
        <v>0.42988500276779501</v>
      </c>
      <c r="M968" s="17"/>
      <c r="N968" s="17">
        <v>0.32032588442129301</v>
      </c>
      <c r="O968" s="17">
        <v>0.34605606021948199</v>
      </c>
      <c r="P968" s="17">
        <v>0.33973400765794698</v>
      </c>
      <c r="Q968" s="17">
        <v>0.28842245856632598</v>
      </c>
      <c r="R968" s="17"/>
      <c r="S968" s="17">
        <v>0.226330881098882</v>
      </c>
      <c r="T968" s="17">
        <v>0.36524922473433402</v>
      </c>
      <c r="U968" s="17">
        <v>0.43521251363209801</v>
      </c>
      <c r="V968" s="17">
        <v>0.32504930968214302</v>
      </c>
      <c r="W968" s="17">
        <v>0.347221903119869</v>
      </c>
      <c r="X968" s="17">
        <v>0.20918875934060799</v>
      </c>
      <c r="Y968" s="17">
        <v>0.34010021287603098</v>
      </c>
      <c r="Z968" s="17">
        <v>0.27459015871904402</v>
      </c>
      <c r="AA968" s="17">
        <v>0.320960201660624</v>
      </c>
      <c r="AB968" s="17">
        <v>0.39097953103762501</v>
      </c>
      <c r="AC968" s="17">
        <v>0.37417273305850601</v>
      </c>
      <c r="AD968" s="17">
        <v>0.33553179816266998</v>
      </c>
      <c r="AE968" s="17"/>
      <c r="AF968" s="17">
        <v>0.33110060693321303</v>
      </c>
      <c r="AG968" s="17">
        <v>0.34987507763783199</v>
      </c>
      <c r="AH968" s="17">
        <v>0.33305605325888898</v>
      </c>
      <c r="AI968" s="17">
        <v>0.329561223650082</v>
      </c>
      <c r="AJ968" s="17">
        <v>0.23298031972125199</v>
      </c>
      <c r="AK968" s="17"/>
      <c r="AL968" s="17">
        <v>0.30231470110217401</v>
      </c>
      <c r="AM968" s="17">
        <v>0.34919984044647101</v>
      </c>
      <c r="AN968" s="17">
        <v>0.313176281908219</v>
      </c>
      <c r="AO968" s="17">
        <v>0.32396909429814502</v>
      </c>
      <c r="AP968" s="17"/>
      <c r="AQ968" s="17">
        <v>0.35199474308784301</v>
      </c>
      <c r="AR968" s="17">
        <v>0.283145935637722</v>
      </c>
      <c r="AS968" s="17"/>
      <c r="AT968" s="17">
        <v>0.283411672273707</v>
      </c>
      <c r="AU968" s="17">
        <v>0.442979140306969</v>
      </c>
      <c r="AV968" s="17"/>
      <c r="AW968" s="17">
        <v>0.365983876529</v>
      </c>
      <c r="AX968" s="17">
        <v>0.296021400817569</v>
      </c>
      <c r="AY968" s="17">
        <v>0.29652136397124901</v>
      </c>
      <c r="AZ968" s="17"/>
      <c r="BA968" s="17">
        <v>0.24754505499687801</v>
      </c>
      <c r="BB968" s="17">
        <v>0.32592273186498999</v>
      </c>
      <c r="BC968" s="17">
        <v>0.35522672349520101</v>
      </c>
      <c r="BD968" s="17">
        <v>0.34086364140782499</v>
      </c>
      <c r="BE968" s="17">
        <v>0.47338757494637601</v>
      </c>
      <c r="BF968" s="17"/>
      <c r="BG968" s="17">
        <v>0.290172934014305</v>
      </c>
      <c r="BH968" s="17">
        <v>0.34958277009876898</v>
      </c>
      <c r="BI968" s="17"/>
      <c r="BJ968" s="17">
        <v>0.29290455253555497</v>
      </c>
      <c r="BK968" s="17">
        <v>0.44318999180720398</v>
      </c>
      <c r="BL968" s="17"/>
      <c r="BM968" s="17">
        <v>0.34582463688403903</v>
      </c>
      <c r="BN968" s="17">
        <v>0.37862220466130397</v>
      </c>
      <c r="BO968" s="17">
        <v>0.29690432638535802</v>
      </c>
      <c r="BP968" s="17">
        <v>0.39683995836764102</v>
      </c>
      <c r="BQ968" s="17">
        <v>0.25844220595024803</v>
      </c>
      <c r="BR968" s="17"/>
      <c r="BS968" s="17">
        <v>0.27786353329632502</v>
      </c>
      <c r="BT968" s="17"/>
      <c r="BU968" s="17">
        <v>0.384626323503032</v>
      </c>
      <c r="BV968" s="17">
        <v>0.27555372193389699</v>
      </c>
      <c r="BW968" s="17">
        <v>0.42377764493880199</v>
      </c>
      <c r="BX968" s="17">
        <v>0.27876844337040002</v>
      </c>
      <c r="BY968" s="17">
        <v>0.33790433547183901</v>
      </c>
      <c r="BZ968" s="17"/>
      <c r="CA968" s="17">
        <v>0.25705435019933798</v>
      </c>
      <c r="CB968" s="17"/>
      <c r="CC968" s="17">
        <v>0.33365066017199502</v>
      </c>
      <c r="CD968" s="17">
        <v>0.31005610466471101</v>
      </c>
      <c r="CE968" s="17"/>
      <c r="CF968" s="17">
        <v>0.37342898494210602</v>
      </c>
      <c r="CG968" s="17"/>
      <c r="CH968" s="17">
        <v>0.37723596237914098</v>
      </c>
      <c r="CI968" s="17">
        <v>0.249842270290284</v>
      </c>
    </row>
    <row r="969" spans="2:87" x14ac:dyDescent="0.35">
      <c r="B969" t="s">
        <v>302</v>
      </c>
      <c r="C969" s="17">
        <v>0.205695467333809</v>
      </c>
      <c r="D969" s="17">
        <v>0.204829676849929</v>
      </c>
      <c r="E969" s="17">
        <v>0.20684908769053401</v>
      </c>
      <c r="F969" s="17"/>
      <c r="G969" s="17">
        <v>0.19275955482295401</v>
      </c>
      <c r="H969" s="17">
        <v>0.18919604073802099</v>
      </c>
      <c r="I969" s="17">
        <v>0.23438116842602899</v>
      </c>
      <c r="J969" s="17">
        <v>0.19567585280993499</v>
      </c>
      <c r="K969" s="17">
        <v>0.16417332785907701</v>
      </c>
      <c r="L969" s="17">
        <v>0.23994762108422099</v>
      </c>
      <c r="M969" s="17"/>
      <c r="N969" s="17">
        <v>0.222880832394631</v>
      </c>
      <c r="O969" s="17">
        <v>0.161120598908815</v>
      </c>
      <c r="P969" s="17">
        <v>0.19532545954209801</v>
      </c>
      <c r="Q969" s="17">
        <v>0.246496189094698</v>
      </c>
      <c r="R969" s="17"/>
      <c r="S969" s="17">
        <v>0.23648818680484901</v>
      </c>
      <c r="T969" s="17">
        <v>0.17366448504715901</v>
      </c>
      <c r="U969" s="17">
        <v>0.13189058718139601</v>
      </c>
      <c r="V969" s="17">
        <v>0.201213374345662</v>
      </c>
      <c r="W969" s="17">
        <v>0.180450471618363</v>
      </c>
      <c r="X969" s="17">
        <v>0.231877975064092</v>
      </c>
      <c r="Y969" s="17">
        <v>0.179600286470434</v>
      </c>
      <c r="Z969" s="17">
        <v>0.22787370221470701</v>
      </c>
      <c r="AA969" s="17">
        <v>0.26181587627427799</v>
      </c>
      <c r="AB969" s="17">
        <v>0.19155182637582899</v>
      </c>
      <c r="AC969" s="17">
        <v>0.23709300348217799</v>
      </c>
      <c r="AD969" s="17">
        <v>0.212933717964399</v>
      </c>
      <c r="AE969" s="17"/>
      <c r="AF969" s="17">
        <v>0.18835827637289099</v>
      </c>
      <c r="AG969" s="17">
        <v>0.17426819549306</v>
      </c>
      <c r="AH969" s="17">
        <v>0.238116043894362</v>
      </c>
      <c r="AI969" s="17">
        <v>0.210568267671468</v>
      </c>
      <c r="AJ969" s="17">
        <v>0.27794031060200303</v>
      </c>
      <c r="AK969" s="17"/>
      <c r="AL969" s="17">
        <v>0.22662749648613201</v>
      </c>
      <c r="AM969" s="17">
        <v>0.19170566599146299</v>
      </c>
      <c r="AN969" s="17">
        <v>0.23470960480091599</v>
      </c>
      <c r="AO969" s="17">
        <v>9.6685286984483795E-2</v>
      </c>
      <c r="AP969" s="17"/>
      <c r="AQ969" s="17">
        <v>0.20394653390269599</v>
      </c>
      <c r="AR969" s="17">
        <v>0.20828157572803099</v>
      </c>
      <c r="AS969" s="17"/>
      <c r="AT969" s="17">
        <v>0.207893532814862</v>
      </c>
      <c r="AU969" s="17">
        <v>0.21814823139485501</v>
      </c>
      <c r="AV969" s="17"/>
      <c r="AW969" s="17">
        <v>0.246841011619164</v>
      </c>
      <c r="AX969" s="17">
        <v>0.187819402587175</v>
      </c>
      <c r="AY969" s="17">
        <v>0.192292935442966</v>
      </c>
      <c r="AZ969" s="17"/>
      <c r="BA969" s="17">
        <v>0.19174395037964501</v>
      </c>
      <c r="BB969" s="17">
        <v>0.24114654723746001</v>
      </c>
      <c r="BC969" s="17">
        <v>0.19984334069950099</v>
      </c>
      <c r="BD969" s="17">
        <v>0.195477493413657</v>
      </c>
      <c r="BE969" s="17">
        <v>0.105641408226055</v>
      </c>
      <c r="BF969" s="17"/>
      <c r="BG969" s="17">
        <v>0.20236568538413699</v>
      </c>
      <c r="BH969" s="17">
        <v>0.208176218232385</v>
      </c>
      <c r="BI969" s="17"/>
      <c r="BJ969" s="17">
        <v>0.199527302556856</v>
      </c>
      <c r="BK969" s="17">
        <v>0.23102843828591699</v>
      </c>
      <c r="BL969" s="17"/>
      <c r="BM969" s="17">
        <v>0.117126693547375</v>
      </c>
      <c r="BN969" s="17">
        <v>0.17452974016471201</v>
      </c>
      <c r="BO969" s="17">
        <v>0.265517808217544</v>
      </c>
      <c r="BP969" s="17">
        <v>0.21835236189099699</v>
      </c>
      <c r="BQ969" s="17">
        <v>0.179449244826728</v>
      </c>
      <c r="BR969" s="17"/>
      <c r="BS969" s="17">
        <v>0.1926047467424</v>
      </c>
      <c r="BT969" s="17"/>
      <c r="BU969" s="17">
        <v>0.16767280490390299</v>
      </c>
      <c r="BV969" s="17">
        <v>0.26012851136259102</v>
      </c>
      <c r="BW969" s="17">
        <v>0.25824396976129699</v>
      </c>
      <c r="BX969" s="17">
        <v>0.198934667767213</v>
      </c>
      <c r="BY969" s="17">
        <v>0.131950990374407</v>
      </c>
      <c r="BZ969" s="17"/>
      <c r="CA969" s="17">
        <v>0.20288144086359799</v>
      </c>
      <c r="CB969" s="17"/>
      <c r="CC969" s="17">
        <v>0.198983864176558</v>
      </c>
      <c r="CD969" s="17">
        <v>0.25412107068651602</v>
      </c>
      <c r="CE969" s="17"/>
      <c r="CF969" s="17">
        <v>0.22655994209373201</v>
      </c>
      <c r="CG969" s="17"/>
      <c r="CH969" s="17">
        <v>0.19527892336305999</v>
      </c>
      <c r="CI969" s="17">
        <v>0.20933030696214699</v>
      </c>
    </row>
    <row r="970" spans="2:87" x14ac:dyDescent="0.35">
      <c r="B970" t="s">
        <v>303</v>
      </c>
      <c r="C970" s="17">
        <v>0.12888591206450301</v>
      </c>
      <c r="D970" s="17">
        <v>0.13273538991943601</v>
      </c>
      <c r="E970" s="17">
        <v>0.125491384375329</v>
      </c>
      <c r="F970" s="17"/>
      <c r="G970" s="17">
        <v>0.21229574998362299</v>
      </c>
      <c r="H970" s="17">
        <v>0.19804848866567701</v>
      </c>
      <c r="I970" s="17">
        <v>0.132563740213508</v>
      </c>
      <c r="J970" s="17">
        <v>8.7355557633135406E-2</v>
      </c>
      <c r="K970" s="17">
        <v>6.1244838480776699E-2</v>
      </c>
      <c r="L970" s="17">
        <v>8.1215902121896694E-2</v>
      </c>
      <c r="M970" s="17"/>
      <c r="N970" s="17">
        <v>0.16279034454378</v>
      </c>
      <c r="O970" s="17">
        <v>0.123326628401612</v>
      </c>
      <c r="P970" s="17">
        <v>0.11175940545536001</v>
      </c>
      <c r="Q970" s="17">
        <v>0.117715249272781</v>
      </c>
      <c r="R970" s="17"/>
      <c r="S970" s="17">
        <v>0.173104862366629</v>
      </c>
      <c r="T970" s="17">
        <v>0.106053563498533</v>
      </c>
      <c r="U970" s="17">
        <v>9.4601312431947707E-2</v>
      </c>
      <c r="V970" s="17">
        <v>8.8496119083756805E-2</v>
      </c>
      <c r="W970" s="17">
        <v>0.23147493602873101</v>
      </c>
      <c r="X970" s="17">
        <v>0.154055017179693</v>
      </c>
      <c r="Y970" s="17">
        <v>0.148207319073031</v>
      </c>
      <c r="Z970" s="17">
        <v>0.100428460311712</v>
      </c>
      <c r="AA970" s="17">
        <v>0.13691180801280201</v>
      </c>
      <c r="AB970" s="17">
        <v>8.5477707919681997E-2</v>
      </c>
      <c r="AC970" s="17">
        <v>5.88831022102934E-2</v>
      </c>
      <c r="AD970" s="17">
        <v>0.11254502703498601</v>
      </c>
      <c r="AE970" s="17"/>
      <c r="AF970" s="17">
        <v>7.8922125526380796E-2</v>
      </c>
      <c r="AG970" s="17">
        <v>0.138252613316173</v>
      </c>
      <c r="AH970" s="17">
        <v>0.11173536889435499</v>
      </c>
      <c r="AI970" s="17">
        <v>0.17464562537894701</v>
      </c>
      <c r="AJ970" s="17">
        <v>0.17749089868932899</v>
      </c>
      <c r="AK970" s="17"/>
      <c r="AL970" s="17">
        <v>9.5773554304336497E-2</v>
      </c>
      <c r="AM970" s="17">
        <v>0.149480222470777</v>
      </c>
      <c r="AN970" s="17">
        <v>0.17648008868726001</v>
      </c>
      <c r="AO970" s="17">
        <v>6.7929071190098805E-2</v>
      </c>
      <c r="AP970" s="17"/>
      <c r="AQ970" s="17">
        <v>8.3276773782145597E-2</v>
      </c>
      <c r="AR970" s="17">
        <v>0.19632711552426499</v>
      </c>
      <c r="AS970" s="17"/>
      <c r="AT970" s="17">
        <v>0.147521072989345</v>
      </c>
      <c r="AU970" s="17">
        <v>6.5929855092589501E-2</v>
      </c>
      <c r="AV970" s="17"/>
      <c r="AW970" s="17">
        <v>7.5176665916053098E-2</v>
      </c>
      <c r="AX970" s="17">
        <v>0.14840835701166699</v>
      </c>
      <c r="AY970" s="17">
        <v>0.16386446269094199</v>
      </c>
      <c r="AZ970" s="17"/>
      <c r="BA970" s="17">
        <v>0.20361111637802101</v>
      </c>
      <c r="BB970" s="17">
        <v>0.115000331858282</v>
      </c>
      <c r="BC970" s="17">
        <v>8.9024080605979106E-2</v>
      </c>
      <c r="BD970" s="17">
        <v>0.13057771202047899</v>
      </c>
      <c r="BE970" s="17">
        <v>9.9980726582024407E-2</v>
      </c>
      <c r="BF970" s="17"/>
      <c r="BG970" s="17">
        <v>0.129555156571937</v>
      </c>
      <c r="BH970" s="17">
        <v>0.12838731217469601</v>
      </c>
      <c r="BI970" s="17"/>
      <c r="BJ970" s="17">
        <v>0.13916320501047</v>
      </c>
      <c r="BK970" s="17">
        <v>9.3066215750510897E-2</v>
      </c>
      <c r="BL970" s="17"/>
      <c r="BM970" s="17">
        <v>9.8861766563815096E-2</v>
      </c>
      <c r="BN970" s="17">
        <v>8.3467164572817901E-2</v>
      </c>
      <c r="BO970" s="17">
        <v>0.21088554290532599</v>
      </c>
      <c r="BP970" s="17">
        <v>0.117336772334488</v>
      </c>
      <c r="BQ970" s="17">
        <v>7.6691953300189603E-2</v>
      </c>
      <c r="BR970" s="17"/>
      <c r="BS970" s="17">
        <v>0.14870709183520001</v>
      </c>
      <c r="BT970" s="17"/>
      <c r="BU970" s="17">
        <v>0.104795961702527</v>
      </c>
      <c r="BV970" s="17">
        <v>0.25650485221416802</v>
      </c>
      <c r="BW970" s="17">
        <v>0.117007899718245</v>
      </c>
      <c r="BX970" s="17">
        <v>8.4187682315811904E-2</v>
      </c>
      <c r="BY970" s="17">
        <v>7.4328141395813702E-2</v>
      </c>
      <c r="BZ970" s="17"/>
      <c r="CA970" s="17">
        <v>0.28123564265580098</v>
      </c>
      <c r="CB970" s="17"/>
      <c r="CC970" s="17">
        <v>0.119975511740414</v>
      </c>
      <c r="CD970" s="17">
        <v>0.17532418722845</v>
      </c>
      <c r="CE970" s="17"/>
      <c r="CF970" s="17">
        <v>0.118072125013045</v>
      </c>
      <c r="CG970" s="17"/>
      <c r="CH970" s="17">
        <v>8.0423032705110795E-2</v>
      </c>
      <c r="CI970" s="17">
        <v>0.27979638143661401</v>
      </c>
    </row>
    <row r="971" spans="2:87" x14ac:dyDescent="0.35">
      <c r="B971" t="s">
        <v>304</v>
      </c>
      <c r="C971" s="17">
        <v>3.68079751730769E-2</v>
      </c>
      <c r="D971" s="17">
        <v>4.5441367986685903E-2</v>
      </c>
      <c r="E971" s="17">
        <v>2.87755616484574E-2</v>
      </c>
      <c r="F971" s="17"/>
      <c r="G971" s="17">
        <v>4.3617373885677997E-2</v>
      </c>
      <c r="H971" s="17">
        <v>9.0523726687344402E-2</v>
      </c>
      <c r="I971" s="17">
        <v>3.6821141425208599E-2</v>
      </c>
      <c r="J971" s="17">
        <v>1.1900239168156799E-2</v>
      </c>
      <c r="K971" s="17">
        <v>1.8299073080867E-2</v>
      </c>
      <c r="L971" s="17">
        <v>1.93161939621273E-2</v>
      </c>
      <c r="M971" s="17"/>
      <c r="N971" s="17">
        <v>6.9248181493864705E-2</v>
      </c>
      <c r="O971" s="17">
        <v>1.9066343121787E-2</v>
      </c>
      <c r="P971" s="17">
        <v>3.06707994477819E-2</v>
      </c>
      <c r="Q971" s="17">
        <v>2.8356170955040599E-2</v>
      </c>
      <c r="R971" s="17"/>
      <c r="S971" s="17">
        <v>7.2946420656526706E-2</v>
      </c>
      <c r="T971" s="17">
        <v>2.27019064004624E-2</v>
      </c>
      <c r="U971" s="17">
        <v>1.27759449542083E-2</v>
      </c>
      <c r="V971" s="17">
        <v>2.9079112564755101E-2</v>
      </c>
      <c r="W971" s="17">
        <v>3.4562310801073498E-2</v>
      </c>
      <c r="X971" s="17">
        <v>6.0430609863842903E-2</v>
      </c>
      <c r="Y971" s="17">
        <v>3.8400862773315302E-2</v>
      </c>
      <c r="Z971" s="17">
        <v>2.1499959159010099E-2</v>
      </c>
      <c r="AA971" s="17">
        <v>4.0811998874043999E-2</v>
      </c>
      <c r="AB971" s="17">
        <v>1.7152236220949399E-2</v>
      </c>
      <c r="AC971" s="17">
        <v>3.08471242903526E-2</v>
      </c>
      <c r="AD971" s="17">
        <v>2.3670418944838598E-2</v>
      </c>
      <c r="AE971" s="17"/>
      <c r="AF971" s="17">
        <v>3.0166237474738799E-2</v>
      </c>
      <c r="AG971" s="17">
        <v>2.3085337333036301E-2</v>
      </c>
      <c r="AH971" s="17">
        <v>3.4538739218455398E-2</v>
      </c>
      <c r="AI971" s="17">
        <v>4.26847726424959E-2</v>
      </c>
      <c r="AJ971" s="17">
        <v>0.10520330293967201</v>
      </c>
      <c r="AK971" s="17"/>
      <c r="AL971" s="17">
        <v>5.2160518287584598E-2</v>
      </c>
      <c r="AM971" s="17">
        <v>2.30452068775749E-2</v>
      </c>
      <c r="AN971" s="17">
        <v>4.1469241075719303E-2</v>
      </c>
      <c r="AO971" s="17">
        <v>2.17490375161409E-2</v>
      </c>
      <c r="AP971" s="17"/>
      <c r="AQ971" s="17">
        <v>1.9548479329140701E-2</v>
      </c>
      <c r="AR971" s="17">
        <v>6.2329202160916898E-2</v>
      </c>
      <c r="AS971" s="17"/>
      <c r="AT971" s="17">
        <v>5.0186409090209001E-2</v>
      </c>
      <c r="AU971" s="17">
        <v>1.5152685577334801E-2</v>
      </c>
      <c r="AV971" s="17"/>
      <c r="AW971" s="17">
        <v>3.8458947591817998E-2</v>
      </c>
      <c r="AX971" s="17">
        <v>3.89755746519658E-2</v>
      </c>
      <c r="AY971" s="17">
        <v>3.8298214498970903E-2</v>
      </c>
      <c r="AZ971" s="17"/>
      <c r="BA971" s="17">
        <v>6.1799606129054198E-2</v>
      </c>
      <c r="BB971" s="17">
        <v>2.6676452018658699E-2</v>
      </c>
      <c r="BC971" s="17">
        <v>3.9584856509173601E-2</v>
      </c>
      <c r="BD971" s="17">
        <v>0</v>
      </c>
      <c r="BE971" s="17">
        <v>2.1904143045048102E-2</v>
      </c>
      <c r="BF971" s="17"/>
      <c r="BG971" s="17">
        <v>2.8514100163537101E-2</v>
      </c>
      <c r="BH971" s="17">
        <v>4.2987069838606798E-2</v>
      </c>
      <c r="BI971" s="17"/>
      <c r="BJ971" s="17">
        <v>4.3988969421134602E-2</v>
      </c>
      <c r="BK971" s="17">
        <v>1.00471019531841E-2</v>
      </c>
      <c r="BL971" s="17"/>
      <c r="BM971" s="17">
        <v>2.91289075540304E-2</v>
      </c>
      <c r="BN971" s="17">
        <v>2.7467057462698799E-2</v>
      </c>
      <c r="BO971" s="17">
        <v>5.3499329729598102E-2</v>
      </c>
      <c r="BP971" s="17">
        <v>3.5938763827504001E-2</v>
      </c>
      <c r="BQ971" s="17">
        <v>4.4979069202324598E-2</v>
      </c>
      <c r="BR971" s="17"/>
      <c r="BS971" s="17">
        <v>6.6313439438417998E-2</v>
      </c>
      <c r="BT971" s="17"/>
      <c r="BU971" s="17">
        <v>3.0979455038716901E-2</v>
      </c>
      <c r="BV971" s="17">
        <v>7.0725567944734197E-2</v>
      </c>
      <c r="BW971" s="17">
        <v>1.8760088882020399E-2</v>
      </c>
      <c r="BX971" s="17">
        <v>4.4887844354739401E-2</v>
      </c>
      <c r="BY971" s="17">
        <v>1.6071367178531401E-2</v>
      </c>
      <c r="BZ971" s="17"/>
      <c r="CA971" s="17">
        <v>0.104708316704546</v>
      </c>
      <c r="CB971" s="17"/>
      <c r="CC971" s="17">
        <v>3.7609275092641802E-2</v>
      </c>
      <c r="CD971" s="17">
        <v>3.9082358749335001E-2</v>
      </c>
      <c r="CE971" s="17"/>
      <c r="CF971" s="17">
        <v>3.1246084173936501E-2</v>
      </c>
      <c r="CG971" s="17"/>
      <c r="CH971" s="17">
        <v>2.23681300091364E-2</v>
      </c>
      <c r="CI971" s="17">
        <v>8.2505456425666202E-2</v>
      </c>
    </row>
    <row r="972" spans="2:87" x14ac:dyDescent="0.35">
      <c r="B972" t="s">
        <v>161</v>
      </c>
      <c r="C972" s="17">
        <v>0.12686096696757801</v>
      </c>
      <c r="D972" s="17">
        <v>0.105497870146861</v>
      </c>
      <c r="E972" s="17">
        <v>0.14709927695824199</v>
      </c>
      <c r="F972" s="17"/>
      <c r="G972" s="17">
        <v>0.18752602189293799</v>
      </c>
      <c r="H972" s="17">
        <v>0.11537539134600901</v>
      </c>
      <c r="I972" s="17">
        <v>0.127717464662568</v>
      </c>
      <c r="J972" s="17">
        <v>0.118105631475262</v>
      </c>
      <c r="K972" s="17">
        <v>0.104566341325685</v>
      </c>
      <c r="L972" s="17">
        <v>0.109367586332933</v>
      </c>
      <c r="M972" s="17"/>
      <c r="N972" s="17">
        <v>8.7256253866916794E-2</v>
      </c>
      <c r="O972" s="17">
        <v>0.161876710100091</v>
      </c>
      <c r="P972" s="17">
        <v>0.10688753233201</v>
      </c>
      <c r="Q972" s="17">
        <v>0.147595680954002</v>
      </c>
      <c r="R972" s="17"/>
      <c r="S972" s="17">
        <v>0.15395045993345499</v>
      </c>
      <c r="T972" s="17">
        <v>0.108331471041061</v>
      </c>
      <c r="U972" s="17">
        <v>0.14329746173142499</v>
      </c>
      <c r="V972" s="17">
        <v>0.13920428660286699</v>
      </c>
      <c r="W972" s="17">
        <v>5.3937781198629797E-2</v>
      </c>
      <c r="X972" s="17">
        <v>0.153817370008585</v>
      </c>
      <c r="Y972" s="17">
        <v>0.113182843152648</v>
      </c>
      <c r="Z972" s="17">
        <v>0.202248531469505</v>
      </c>
      <c r="AA972" s="17">
        <v>9.4362918046761599E-2</v>
      </c>
      <c r="AB972" s="17">
        <v>0.16024665101472099</v>
      </c>
      <c r="AC972" s="17">
        <v>0.102381336513462</v>
      </c>
      <c r="AD972" s="17">
        <v>0.106678285052298</v>
      </c>
      <c r="AE972" s="17"/>
      <c r="AF972" s="17">
        <v>0.18671813991873101</v>
      </c>
      <c r="AG972" s="17">
        <v>0.13401669307601799</v>
      </c>
      <c r="AH972" s="17">
        <v>0.11691882766237401</v>
      </c>
      <c r="AI972" s="17">
        <v>5.4738957291306199E-2</v>
      </c>
      <c r="AJ972" s="17">
        <v>6.4656724618054995E-2</v>
      </c>
      <c r="AK972" s="17"/>
      <c r="AL972" s="17">
        <v>0.14059327303912</v>
      </c>
      <c r="AM972" s="17">
        <v>0.132884687352957</v>
      </c>
      <c r="AN972" s="17">
        <v>5.2190247340791703E-2</v>
      </c>
      <c r="AO972" s="17">
        <v>0.20457536935686901</v>
      </c>
      <c r="AP972" s="17"/>
      <c r="AQ972" s="17">
        <v>0.132559865334619</v>
      </c>
      <c r="AR972" s="17">
        <v>0.118434134566388</v>
      </c>
      <c r="AS972" s="17"/>
      <c r="AT972" s="17">
        <v>0.111022240350544</v>
      </c>
      <c r="AU972" s="17">
        <v>0.113020281630792</v>
      </c>
      <c r="AV972" s="17"/>
      <c r="AW972" s="17">
        <v>9.6948956605927103E-2</v>
      </c>
      <c r="AX972" s="17">
        <v>9.61469931496583E-2</v>
      </c>
      <c r="AY972" s="17">
        <v>0.15806786535245601</v>
      </c>
      <c r="AZ972" s="17"/>
      <c r="BA972" s="17">
        <v>0.145293751567212</v>
      </c>
      <c r="BB972" s="17">
        <v>0.10763485169998099</v>
      </c>
      <c r="BC972" s="17">
        <v>0.13359764021287401</v>
      </c>
      <c r="BD972" s="17">
        <v>0.11157265077558901</v>
      </c>
      <c r="BE972" s="17">
        <v>0.13752285471334799</v>
      </c>
      <c r="BF972" s="17"/>
      <c r="BG972" s="17">
        <v>0.14049320606146601</v>
      </c>
      <c r="BH972" s="17">
        <v>0.11670468950169099</v>
      </c>
      <c r="BI972" s="17"/>
      <c r="BJ972" s="17">
        <v>0.133985991567459</v>
      </c>
      <c r="BK972" s="17">
        <v>9.4569881851912896E-2</v>
      </c>
      <c r="BL972" s="17"/>
      <c r="BM972" s="17">
        <v>0.249921283677147</v>
      </c>
      <c r="BN972" s="17">
        <v>8.1025011619213105E-2</v>
      </c>
      <c r="BO972" s="17">
        <v>7.9076335386161295E-2</v>
      </c>
      <c r="BP972" s="17">
        <v>0.15340162558043199</v>
      </c>
      <c r="BQ972" s="17">
        <v>0.101036325985502</v>
      </c>
      <c r="BR972" s="17"/>
      <c r="BS972" s="17">
        <v>6.4713839344990698E-2</v>
      </c>
      <c r="BT972" s="17"/>
      <c r="BU972" s="17">
        <v>9.2904489856994996E-2</v>
      </c>
      <c r="BV972" s="17">
        <v>7.4073225668549403E-2</v>
      </c>
      <c r="BW972" s="17">
        <v>9.9351198252467895E-2</v>
      </c>
      <c r="BX972" s="17">
        <v>6.7303580049268993E-2</v>
      </c>
      <c r="BY972" s="17">
        <v>0.31134083225140702</v>
      </c>
      <c r="BZ972" s="17"/>
      <c r="CA972" s="17">
        <v>3.3008872931324797E-2</v>
      </c>
      <c r="CB972" s="17"/>
      <c r="CC972" s="17">
        <v>0.117334541781465</v>
      </c>
      <c r="CD972" s="17">
        <v>9.2859556634261403E-2</v>
      </c>
      <c r="CE972" s="17"/>
      <c r="CF972" s="17">
        <v>0.11504559538378099</v>
      </c>
      <c r="CG972" s="17"/>
      <c r="CH972" s="17">
        <v>0.123360136981188</v>
      </c>
      <c r="CI972" s="17">
        <v>4.4164846029714599E-2</v>
      </c>
    </row>
    <row r="973" spans="2:87" x14ac:dyDescent="0.35"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  <c r="AO973" s="17"/>
      <c r="AP973" s="17"/>
      <c r="AQ973" s="17"/>
      <c r="AR973" s="17"/>
      <c r="AS973" s="17"/>
      <c r="AT973" s="17"/>
      <c r="AU973" s="17"/>
      <c r="AV973" s="17"/>
      <c r="AW973" s="17"/>
      <c r="AX973" s="17"/>
      <c r="AY973" s="17"/>
      <c r="AZ973" s="17"/>
      <c r="BA973" s="17"/>
      <c r="BB973" s="17"/>
      <c r="BC973" s="17"/>
      <c r="BD973" s="17"/>
      <c r="BE973" s="17"/>
      <c r="BF973" s="17"/>
      <c r="BG973" s="17"/>
      <c r="BH973" s="17"/>
      <c r="BI973" s="17"/>
      <c r="BJ973" s="17"/>
      <c r="BK973" s="17"/>
      <c r="BL973" s="17"/>
      <c r="BM973" s="17"/>
      <c r="BN973" s="17"/>
      <c r="BO973" s="17"/>
      <c r="BP973" s="17"/>
      <c r="BQ973" s="17"/>
      <c r="BR973" s="17"/>
      <c r="BS973" s="17"/>
      <c r="BT973" s="17"/>
      <c r="BU973" s="17"/>
      <c r="BV973" s="17"/>
      <c r="BW973" s="17"/>
      <c r="BX973" s="17"/>
      <c r="BY973" s="17"/>
      <c r="BZ973" s="17"/>
      <c r="CA973" s="17"/>
      <c r="CB973" s="17"/>
      <c r="CC973" s="17"/>
      <c r="CD973" s="17"/>
      <c r="CE973" s="17"/>
      <c r="CF973" s="17"/>
      <c r="CG973" s="17"/>
      <c r="CH973" s="17"/>
      <c r="CI973" s="17"/>
    </row>
    <row r="974" spans="2:87" x14ac:dyDescent="0.35">
      <c r="B974" s="6" t="s">
        <v>309</v>
      </c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  <c r="AO974" s="17"/>
      <c r="AP974" s="17"/>
      <c r="AQ974" s="17"/>
      <c r="AR974" s="17"/>
      <c r="AS974" s="17"/>
      <c r="AT974" s="17"/>
      <c r="AU974" s="17"/>
      <c r="AV974" s="17"/>
      <c r="AW974" s="17"/>
      <c r="AX974" s="17"/>
      <c r="AY974" s="17"/>
      <c r="AZ974" s="17"/>
      <c r="BA974" s="17"/>
      <c r="BB974" s="17"/>
      <c r="BC974" s="17"/>
      <c r="BD974" s="17"/>
      <c r="BE974" s="17"/>
      <c r="BF974" s="17"/>
      <c r="BG974" s="17"/>
      <c r="BH974" s="17"/>
      <c r="BI974" s="17"/>
      <c r="BJ974" s="17"/>
      <c r="BK974" s="17"/>
      <c r="BL974" s="17"/>
      <c r="BM974" s="17"/>
      <c r="BN974" s="17"/>
      <c r="BO974" s="17"/>
      <c r="BP974" s="17"/>
      <c r="BQ974" s="17"/>
      <c r="BR974" s="17"/>
      <c r="BS974" s="17"/>
      <c r="BT974" s="17"/>
      <c r="BU974" s="17"/>
      <c r="BV974" s="17"/>
      <c r="BW974" s="17"/>
      <c r="BX974" s="17"/>
      <c r="BY974" s="17"/>
      <c r="BZ974" s="17"/>
      <c r="CA974" s="17"/>
      <c r="CB974" s="17"/>
      <c r="CC974" s="17"/>
      <c r="CD974" s="17"/>
      <c r="CE974" s="17"/>
      <c r="CF974" s="17"/>
      <c r="CG974" s="17"/>
      <c r="CH974" s="17"/>
      <c r="CI974" s="17"/>
    </row>
    <row r="975" spans="2:87" x14ac:dyDescent="0.35">
      <c r="B975" s="24" t="s">
        <v>163</v>
      </c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  <c r="AO975" s="17"/>
      <c r="AP975" s="17"/>
      <c r="AQ975" s="17"/>
      <c r="AR975" s="17"/>
      <c r="AS975" s="17"/>
      <c r="AT975" s="17"/>
      <c r="AU975" s="17"/>
      <c r="AV975" s="17"/>
      <c r="AW975" s="17"/>
      <c r="AX975" s="17"/>
      <c r="AY975" s="17"/>
      <c r="AZ975" s="17"/>
      <c r="BA975" s="17"/>
      <c r="BB975" s="17"/>
      <c r="BC975" s="17"/>
      <c r="BD975" s="17"/>
      <c r="BE975" s="17"/>
      <c r="BF975" s="17"/>
      <c r="BG975" s="17"/>
      <c r="BH975" s="17"/>
      <c r="BI975" s="17"/>
      <c r="BJ975" s="17"/>
      <c r="BK975" s="17"/>
      <c r="BL975" s="17"/>
      <c r="BM975" s="17"/>
      <c r="BN975" s="17"/>
      <c r="BO975" s="17"/>
      <c r="BP975" s="17"/>
      <c r="BQ975" s="17"/>
      <c r="BR975" s="17"/>
      <c r="BS975" s="17"/>
      <c r="BT975" s="17"/>
      <c r="BU975" s="17"/>
      <c r="BV975" s="17"/>
      <c r="BW975" s="17"/>
      <c r="BX975" s="17"/>
      <c r="BY975" s="17"/>
      <c r="BZ975" s="17"/>
      <c r="CA975" s="17"/>
      <c r="CB975" s="17"/>
      <c r="CC975" s="17"/>
      <c r="CD975" s="17"/>
      <c r="CE975" s="17"/>
      <c r="CF975" s="17"/>
      <c r="CG975" s="17"/>
      <c r="CH975" s="17"/>
      <c r="CI975" s="17"/>
    </row>
    <row r="976" spans="2:87" x14ac:dyDescent="0.35">
      <c r="B976" t="s">
        <v>300</v>
      </c>
      <c r="C976" s="17">
        <v>0.25931430048884102</v>
      </c>
      <c r="D976" s="17">
        <v>0.28438768464957498</v>
      </c>
      <c r="E976" s="17">
        <v>0.23623968566306</v>
      </c>
      <c r="F976" s="17"/>
      <c r="G976" s="17">
        <v>0.152023964638619</v>
      </c>
      <c r="H976" s="17">
        <v>0.154643546376628</v>
      </c>
      <c r="I976" s="17">
        <v>0.169978242284262</v>
      </c>
      <c r="J976" s="17">
        <v>0.236538144567911</v>
      </c>
      <c r="K976" s="17">
        <v>0.39313507086784699</v>
      </c>
      <c r="L976" s="17">
        <v>0.43088451113498399</v>
      </c>
      <c r="M976" s="17"/>
      <c r="N976" s="17">
        <v>0.208478794004158</v>
      </c>
      <c r="O976" s="17">
        <v>0.22043488201165701</v>
      </c>
      <c r="P976" s="17">
        <v>0.33007755170916497</v>
      </c>
      <c r="Q976" s="17">
        <v>0.29056234508364998</v>
      </c>
      <c r="R976" s="17"/>
      <c r="S976" s="17">
        <v>0.15405513794905601</v>
      </c>
      <c r="T976" s="17">
        <v>0.27908468926565599</v>
      </c>
      <c r="U976" s="17">
        <v>0.32352127719188101</v>
      </c>
      <c r="V976" s="17">
        <v>0.31935691622009499</v>
      </c>
      <c r="W976" s="17">
        <v>0.214805265734893</v>
      </c>
      <c r="X976" s="17">
        <v>0.216885687392747</v>
      </c>
      <c r="Y976" s="17">
        <v>0.33328195169874802</v>
      </c>
      <c r="Z976" s="17">
        <v>0.223311155596529</v>
      </c>
      <c r="AA976" s="17">
        <v>0.21392456025789799</v>
      </c>
      <c r="AB976" s="17">
        <v>0.29515758613260001</v>
      </c>
      <c r="AC976" s="17">
        <v>0.30510532355346498</v>
      </c>
      <c r="AD976" s="17">
        <v>0.36230198019985899</v>
      </c>
      <c r="AE976" s="17"/>
      <c r="AF976" s="17">
        <v>0.30863777258540198</v>
      </c>
      <c r="AG976" s="17">
        <v>0.28161955532063698</v>
      </c>
      <c r="AH976" s="17">
        <v>0.237621174452014</v>
      </c>
      <c r="AI976" s="17">
        <v>0.208827997241299</v>
      </c>
      <c r="AJ976" s="17">
        <v>0.18803366382671599</v>
      </c>
      <c r="AK976" s="17"/>
      <c r="AL976" s="17">
        <v>0.25209487934656699</v>
      </c>
      <c r="AM976" s="17">
        <v>0.23851439318366999</v>
      </c>
      <c r="AN976" s="17">
        <v>0.332656526701331</v>
      </c>
      <c r="AO976" s="17">
        <v>0.239214839414914</v>
      </c>
      <c r="AP976" s="17"/>
      <c r="AQ976" s="17">
        <v>0.33297988098787901</v>
      </c>
      <c r="AR976" s="17">
        <v>0.15038666910802601</v>
      </c>
      <c r="AS976" s="17"/>
      <c r="AT976" s="17">
        <v>0.21595905904186499</v>
      </c>
      <c r="AU976" s="17">
        <v>0.44918556467857401</v>
      </c>
      <c r="AV976" s="17"/>
      <c r="AW976" s="17">
        <v>0.34849165813010202</v>
      </c>
      <c r="AX976" s="17">
        <v>0.26328665942473101</v>
      </c>
      <c r="AY976" s="17">
        <v>0.17044860179256499</v>
      </c>
      <c r="AZ976" s="17"/>
      <c r="BA976" s="17">
        <v>0.15544593958967601</v>
      </c>
      <c r="BB976" s="17">
        <v>0.24766446270116499</v>
      </c>
      <c r="BC976" s="17">
        <v>0.30276974791134098</v>
      </c>
      <c r="BD976" s="17">
        <v>0.37738115985861198</v>
      </c>
      <c r="BE976" s="17">
        <v>0.35489566604073902</v>
      </c>
      <c r="BF976" s="17"/>
      <c r="BG976" s="17">
        <v>0.25634629689903099</v>
      </c>
      <c r="BH976" s="17">
        <v>0.26152551962681497</v>
      </c>
      <c r="BI976" s="17"/>
      <c r="BJ976" s="17">
        <v>0.22732730170017201</v>
      </c>
      <c r="BK976" s="17">
        <v>0.38375012994660901</v>
      </c>
      <c r="BL976" s="17"/>
      <c r="BM976" s="17">
        <v>0.18994947923074301</v>
      </c>
      <c r="BN976" s="17">
        <v>0.43426269996934003</v>
      </c>
      <c r="BO976" s="17">
        <v>0.13419287017496601</v>
      </c>
      <c r="BP976" s="17">
        <v>0.15792560939952299</v>
      </c>
      <c r="BQ976" s="17">
        <v>0.46038310182758702</v>
      </c>
      <c r="BR976" s="17"/>
      <c r="BS976" s="17">
        <v>0.35459739037094601</v>
      </c>
      <c r="BT976" s="17"/>
      <c r="BU976" s="17">
        <v>0.40192806216378701</v>
      </c>
      <c r="BV976" s="17">
        <v>8.0379682234394498E-2</v>
      </c>
      <c r="BW976" s="17">
        <v>0.18872055777718999</v>
      </c>
      <c r="BX976" s="17">
        <v>0.42734251381049199</v>
      </c>
      <c r="BY976" s="17">
        <v>0.18794250416625899</v>
      </c>
      <c r="BZ976" s="17"/>
      <c r="CA976" s="17">
        <v>0.11139762241800499</v>
      </c>
      <c r="CB976" s="17"/>
      <c r="CC976" s="17">
        <v>0.29342614684135798</v>
      </c>
      <c r="CD976" s="17">
        <v>0.12926971767721701</v>
      </c>
      <c r="CE976" s="17"/>
      <c r="CF976" s="17">
        <v>0.29061966991579902</v>
      </c>
      <c r="CG976" s="17"/>
      <c r="CH976" s="17">
        <v>0.32130870123212701</v>
      </c>
      <c r="CI976" s="17">
        <v>0.103924905016697</v>
      </c>
    </row>
    <row r="977" spans="2:87" x14ac:dyDescent="0.35">
      <c r="B977" t="s">
        <v>301</v>
      </c>
      <c r="C977" s="17">
        <v>0.313527581327467</v>
      </c>
      <c r="D977" s="17">
        <v>0.28930365253365498</v>
      </c>
      <c r="E977" s="17">
        <v>0.33509571531741</v>
      </c>
      <c r="F977" s="17"/>
      <c r="G977" s="17">
        <v>0.21066692605440199</v>
      </c>
      <c r="H977" s="17">
        <v>0.27343155362094002</v>
      </c>
      <c r="I977" s="17">
        <v>0.303177052329269</v>
      </c>
      <c r="J977" s="17">
        <v>0.42128316455752002</v>
      </c>
      <c r="K977" s="17">
        <v>0.34323272265983701</v>
      </c>
      <c r="L977" s="17">
        <v>0.33439605660813299</v>
      </c>
      <c r="M977" s="17"/>
      <c r="N977" s="17">
        <v>0.29686386616920202</v>
      </c>
      <c r="O977" s="17">
        <v>0.35661836643239098</v>
      </c>
      <c r="P977" s="17">
        <v>0.33564960129174298</v>
      </c>
      <c r="Q977" s="17">
        <v>0.261547077373121</v>
      </c>
      <c r="R977" s="17"/>
      <c r="S977" s="17">
        <v>0.24575945212626699</v>
      </c>
      <c r="T977" s="17">
        <v>0.319134387671211</v>
      </c>
      <c r="U977" s="17">
        <v>0.38030921216073499</v>
      </c>
      <c r="V977" s="17">
        <v>0.32644288530807403</v>
      </c>
      <c r="W977" s="17">
        <v>0.34295564757597602</v>
      </c>
      <c r="X977" s="17">
        <v>0.224851695933419</v>
      </c>
      <c r="Y977" s="17">
        <v>0.22385896219027199</v>
      </c>
      <c r="Z977" s="17">
        <v>0.27255083814088799</v>
      </c>
      <c r="AA977" s="17">
        <v>0.38115118267098202</v>
      </c>
      <c r="AB977" s="17">
        <v>0.37688339156693801</v>
      </c>
      <c r="AC977" s="17">
        <v>0.38330841304250901</v>
      </c>
      <c r="AD977" s="17">
        <v>0.31541244511924099</v>
      </c>
      <c r="AE977" s="17"/>
      <c r="AF977" s="17">
        <v>0.300395778506165</v>
      </c>
      <c r="AG977" s="17">
        <v>0.33509106550825302</v>
      </c>
      <c r="AH977" s="17">
        <v>0.326724496772763</v>
      </c>
      <c r="AI977" s="17">
        <v>0.35760190254545898</v>
      </c>
      <c r="AJ977" s="17">
        <v>0.22181183725700801</v>
      </c>
      <c r="AK977" s="17"/>
      <c r="AL977" s="17">
        <v>0.30054758582177399</v>
      </c>
      <c r="AM977" s="17">
        <v>0.31967525188232299</v>
      </c>
      <c r="AN977" s="17">
        <v>0.337945808065099</v>
      </c>
      <c r="AO977" s="17">
        <v>0.28659907010256402</v>
      </c>
      <c r="AP977" s="17"/>
      <c r="AQ977" s="17">
        <v>0.327122003356215</v>
      </c>
      <c r="AR977" s="17">
        <v>0.29342581627584902</v>
      </c>
      <c r="AS977" s="17"/>
      <c r="AT977" s="17">
        <v>0.32036125802029902</v>
      </c>
      <c r="AU977" s="17">
        <v>0.31353382171987298</v>
      </c>
      <c r="AV977" s="17"/>
      <c r="AW977" s="17">
        <v>0.33809632294756697</v>
      </c>
      <c r="AX977" s="17">
        <v>0.31913273430676797</v>
      </c>
      <c r="AY977" s="17">
        <v>0.30381434897895998</v>
      </c>
      <c r="AZ977" s="17"/>
      <c r="BA977" s="17">
        <v>0.27030413639753398</v>
      </c>
      <c r="BB977" s="17">
        <v>0.344454528953757</v>
      </c>
      <c r="BC977" s="17">
        <v>0.302862367516394</v>
      </c>
      <c r="BD977" s="17">
        <v>0.332626890757171</v>
      </c>
      <c r="BE977" s="17">
        <v>0.38008818959399099</v>
      </c>
      <c r="BF977" s="17"/>
      <c r="BG977" s="17">
        <v>0.31271811735798799</v>
      </c>
      <c r="BH977" s="17">
        <v>0.314130647384044</v>
      </c>
      <c r="BI977" s="17"/>
      <c r="BJ977" s="17">
        <v>0.30664243920868001</v>
      </c>
      <c r="BK977" s="17">
        <v>0.33679962444852701</v>
      </c>
      <c r="BL977" s="17"/>
      <c r="BM977" s="17">
        <v>0.28860094005079201</v>
      </c>
      <c r="BN977" s="17">
        <v>0.304866900281627</v>
      </c>
      <c r="BO977" s="17">
        <v>0.33510907936290402</v>
      </c>
      <c r="BP977" s="17">
        <v>0.32187572522768398</v>
      </c>
      <c r="BQ977" s="17">
        <v>0.23346760471313799</v>
      </c>
      <c r="BR977" s="17"/>
      <c r="BS977" s="17">
        <v>0.28380029823040198</v>
      </c>
      <c r="BT977" s="17"/>
      <c r="BU977" s="17">
        <v>0.31718573460566701</v>
      </c>
      <c r="BV977" s="17">
        <v>0.27736905086486902</v>
      </c>
      <c r="BW977" s="17">
        <v>0.389018698294475</v>
      </c>
      <c r="BX977" s="17">
        <v>0.30080555003857401</v>
      </c>
      <c r="BY977" s="17">
        <v>0.28204740697991398</v>
      </c>
      <c r="BZ977" s="17"/>
      <c r="CA977" s="17">
        <v>0.27973383873830898</v>
      </c>
      <c r="CB977" s="17"/>
      <c r="CC977" s="17">
        <v>0.32309100394016499</v>
      </c>
      <c r="CD977" s="17">
        <v>0.31229920733210498</v>
      </c>
      <c r="CE977" s="17"/>
      <c r="CF977" s="17">
        <v>0.34600191744123598</v>
      </c>
      <c r="CG977" s="17"/>
      <c r="CH977" s="17">
        <v>0.35068882968535597</v>
      </c>
      <c r="CI977" s="17">
        <v>0.31080715621798999</v>
      </c>
    </row>
    <row r="978" spans="2:87" x14ac:dyDescent="0.35">
      <c r="B978" t="s">
        <v>302</v>
      </c>
      <c r="C978" s="17">
        <v>0.16274267484326699</v>
      </c>
      <c r="D978" s="17">
        <v>0.17638703011968301</v>
      </c>
      <c r="E978" s="17">
        <v>0.150221962452005</v>
      </c>
      <c r="F978" s="17"/>
      <c r="G978" s="17">
        <v>0.25499054286804801</v>
      </c>
      <c r="H978" s="17">
        <v>0.19792936362334701</v>
      </c>
      <c r="I978" s="17">
        <v>0.16873802176657299</v>
      </c>
      <c r="J978" s="17">
        <v>0.12082025235581299</v>
      </c>
      <c r="K978" s="17">
        <v>0.13707038602343699</v>
      </c>
      <c r="L978" s="17">
        <v>0.105792914400648</v>
      </c>
      <c r="M978" s="17"/>
      <c r="N978" s="17">
        <v>0.21026677884127701</v>
      </c>
      <c r="O978" s="17">
        <v>0.133505148938106</v>
      </c>
      <c r="P978" s="17">
        <v>0.114267569183887</v>
      </c>
      <c r="Q978" s="17">
        <v>0.18923888219792001</v>
      </c>
      <c r="R978" s="17"/>
      <c r="S978" s="17">
        <v>0.20495453739158201</v>
      </c>
      <c r="T978" s="17">
        <v>0.164461418917455</v>
      </c>
      <c r="U978" s="17">
        <v>8.2176324554601304E-2</v>
      </c>
      <c r="V978" s="17">
        <v>7.1932302041570695E-2</v>
      </c>
      <c r="W978" s="17">
        <v>0.23108325395132301</v>
      </c>
      <c r="X978" s="17">
        <v>0.26714807341216601</v>
      </c>
      <c r="Y978" s="17">
        <v>0.17627542568722901</v>
      </c>
      <c r="Z978" s="17">
        <v>0.19334657236105901</v>
      </c>
      <c r="AA978" s="17">
        <v>0.13835814304438801</v>
      </c>
      <c r="AB978" s="17">
        <v>0.112761804004959</v>
      </c>
      <c r="AC978" s="17">
        <v>0.14413308556499499</v>
      </c>
      <c r="AD978" s="17">
        <v>0.17126196263414201</v>
      </c>
      <c r="AE978" s="17"/>
      <c r="AF978" s="17">
        <v>0.13531069123127001</v>
      </c>
      <c r="AG978" s="17">
        <v>0.147071782421062</v>
      </c>
      <c r="AH978" s="17">
        <v>0.18716272582639501</v>
      </c>
      <c r="AI978" s="17">
        <v>0.17155493004904901</v>
      </c>
      <c r="AJ978" s="17">
        <v>0.19258577463198601</v>
      </c>
      <c r="AK978" s="17"/>
      <c r="AL978" s="17">
        <v>0.1733012715892</v>
      </c>
      <c r="AM978" s="17">
        <v>0.17701854604523801</v>
      </c>
      <c r="AN978" s="17">
        <v>0.135078564926355</v>
      </c>
      <c r="AO978" s="17">
        <v>8.5403102571980902E-2</v>
      </c>
      <c r="AP978" s="17"/>
      <c r="AQ978" s="17">
        <v>0.13831686548515301</v>
      </c>
      <c r="AR978" s="17">
        <v>0.19886056789338</v>
      </c>
      <c r="AS978" s="17"/>
      <c r="AT978" s="17">
        <v>0.17216651531346899</v>
      </c>
      <c r="AU978" s="17">
        <v>0.118581112607579</v>
      </c>
      <c r="AV978" s="17"/>
      <c r="AW978" s="17">
        <v>0.14125942392336099</v>
      </c>
      <c r="AX978" s="17">
        <v>0.15307896732420201</v>
      </c>
      <c r="AY978" s="17">
        <v>0.17448358180687601</v>
      </c>
      <c r="AZ978" s="17"/>
      <c r="BA978" s="17">
        <v>0.183807649369684</v>
      </c>
      <c r="BB978" s="17">
        <v>0.17270173298347899</v>
      </c>
      <c r="BC978" s="17">
        <v>0.15402275819737299</v>
      </c>
      <c r="BD978" s="17">
        <v>0.14550034674779</v>
      </c>
      <c r="BE978" s="17">
        <v>7.8176122143022206E-2</v>
      </c>
      <c r="BF978" s="17"/>
      <c r="BG978" s="17">
        <v>0.19081536036719299</v>
      </c>
      <c r="BH978" s="17">
        <v>0.141827990070653</v>
      </c>
      <c r="BI978" s="17"/>
      <c r="BJ978" s="17">
        <v>0.17317372227044001</v>
      </c>
      <c r="BK978" s="17">
        <v>0.122539578252384</v>
      </c>
      <c r="BL978" s="17"/>
      <c r="BM978" s="17">
        <v>0.14813631512605499</v>
      </c>
      <c r="BN978" s="17">
        <v>0.12909317457469199</v>
      </c>
      <c r="BO978" s="17">
        <v>0.193104394977345</v>
      </c>
      <c r="BP978" s="17">
        <v>0.21729534008543</v>
      </c>
      <c r="BQ978" s="17">
        <v>0.14372565283772201</v>
      </c>
      <c r="BR978" s="17"/>
      <c r="BS978" s="17">
        <v>0.125977448907761</v>
      </c>
      <c r="BT978" s="17"/>
      <c r="BU978" s="17">
        <v>9.8672496744068E-2</v>
      </c>
      <c r="BV978" s="17">
        <v>0.25633077152337802</v>
      </c>
      <c r="BW978" s="17">
        <v>0.21307879553953299</v>
      </c>
      <c r="BX978" s="17">
        <v>0.110739120580199</v>
      </c>
      <c r="BY978" s="17">
        <v>0.116923195659543</v>
      </c>
      <c r="BZ978" s="17"/>
      <c r="CA978" s="17">
        <v>0.14205332544187199</v>
      </c>
      <c r="CB978" s="17"/>
      <c r="CC978" s="17">
        <v>0.13521069861341101</v>
      </c>
      <c r="CD978" s="17">
        <v>0.28219609006927399</v>
      </c>
      <c r="CE978" s="17"/>
      <c r="CF978" s="17">
        <v>0.13573066036183001</v>
      </c>
      <c r="CG978" s="17"/>
      <c r="CH978" s="17">
        <v>0.118196130223594</v>
      </c>
      <c r="CI978" s="17">
        <v>0.214687427072702</v>
      </c>
    </row>
    <row r="979" spans="2:87" x14ac:dyDescent="0.35">
      <c r="B979" t="s">
        <v>303</v>
      </c>
      <c r="C979" s="17">
        <v>9.5244696558204403E-2</v>
      </c>
      <c r="D979" s="17">
        <v>0.103064775456709</v>
      </c>
      <c r="E979" s="17">
        <v>8.8071895069150696E-2</v>
      </c>
      <c r="F979" s="17"/>
      <c r="G979" s="17">
        <v>0.165279396253314</v>
      </c>
      <c r="H979" s="17">
        <v>0.18445461067532201</v>
      </c>
      <c r="I979" s="17">
        <v>0.122650287041724</v>
      </c>
      <c r="J979" s="17">
        <v>6.4223387104192703E-2</v>
      </c>
      <c r="K979" s="17">
        <v>2.6596863837301799E-2</v>
      </c>
      <c r="L979" s="17">
        <v>1.4590403142727E-2</v>
      </c>
      <c r="M979" s="17"/>
      <c r="N979" s="17">
        <v>0.10875476024667199</v>
      </c>
      <c r="O979" s="17">
        <v>9.4448278275437406E-2</v>
      </c>
      <c r="P979" s="17">
        <v>0.105268477650244</v>
      </c>
      <c r="Q979" s="17">
        <v>7.4209776312185505E-2</v>
      </c>
      <c r="R979" s="17"/>
      <c r="S979" s="17">
        <v>0.13648066778826201</v>
      </c>
      <c r="T979" s="17">
        <v>0.119825324176861</v>
      </c>
      <c r="U979" s="17">
        <v>5.8450889962570203E-2</v>
      </c>
      <c r="V979" s="17">
        <v>8.4815198490681198E-2</v>
      </c>
      <c r="W979" s="17">
        <v>0.108760239827733</v>
      </c>
      <c r="X979" s="17">
        <v>0.125949745301875</v>
      </c>
      <c r="Y979" s="17">
        <v>0.100000110884874</v>
      </c>
      <c r="Z979" s="17">
        <v>0.134383258801856</v>
      </c>
      <c r="AA979" s="17">
        <v>9.3311443736292896E-2</v>
      </c>
      <c r="AB979" s="17">
        <v>3.2882312020695803E-2</v>
      </c>
      <c r="AC979" s="17">
        <v>2.9654812965472201E-2</v>
      </c>
      <c r="AD979" s="17">
        <v>5.3610145777192302E-2</v>
      </c>
      <c r="AE979" s="17"/>
      <c r="AF979" s="17">
        <v>4.9100835265080703E-2</v>
      </c>
      <c r="AG979" s="17">
        <v>8.1567799802579805E-2</v>
      </c>
      <c r="AH979" s="17">
        <v>8.8387953661285795E-2</v>
      </c>
      <c r="AI979" s="17">
        <v>0.139586184932912</v>
      </c>
      <c r="AJ979" s="17">
        <v>0.202922049636032</v>
      </c>
      <c r="AK979" s="17"/>
      <c r="AL979" s="17">
        <v>7.9117814581602899E-2</v>
      </c>
      <c r="AM979" s="17">
        <v>9.9047723321440503E-2</v>
      </c>
      <c r="AN979" s="17">
        <v>0.11560928715133301</v>
      </c>
      <c r="AO979" s="17">
        <v>0.111479932486631</v>
      </c>
      <c r="AP979" s="17"/>
      <c r="AQ979" s="17">
        <v>5.31332429589658E-2</v>
      </c>
      <c r="AR979" s="17">
        <v>0.157513952613656</v>
      </c>
      <c r="AS979" s="17"/>
      <c r="AT979" s="17">
        <v>0.122403829628107</v>
      </c>
      <c r="AU979" s="17">
        <v>5.0185858553582303E-3</v>
      </c>
      <c r="AV979" s="17"/>
      <c r="AW979" s="17">
        <v>4.8785903888028601E-2</v>
      </c>
      <c r="AX979" s="17">
        <v>9.5499541983240593E-2</v>
      </c>
      <c r="AY979" s="17">
        <v>0.14069909578518</v>
      </c>
      <c r="AZ979" s="17"/>
      <c r="BA979" s="17">
        <v>0.16071538419992901</v>
      </c>
      <c r="BB979" s="17">
        <v>9.8255921580501906E-2</v>
      </c>
      <c r="BC979" s="17">
        <v>6.8138476022726505E-2</v>
      </c>
      <c r="BD979" s="17">
        <v>2.9304774822709899E-2</v>
      </c>
      <c r="BE979" s="17">
        <v>4.5246120671995002E-2</v>
      </c>
      <c r="BF979" s="17"/>
      <c r="BG979" s="17">
        <v>8.0182774172726207E-2</v>
      </c>
      <c r="BH979" s="17">
        <v>0.106466115274749</v>
      </c>
      <c r="BI979" s="17"/>
      <c r="BJ979" s="17">
        <v>0.11252577307516699</v>
      </c>
      <c r="BK979" s="17">
        <v>3.10615352182925E-2</v>
      </c>
      <c r="BL979" s="17"/>
      <c r="BM979" s="17">
        <v>8.2202659654969507E-2</v>
      </c>
      <c r="BN979" s="17">
        <v>4.1733693495182203E-2</v>
      </c>
      <c r="BO979" s="17">
        <v>0.17718284483339899</v>
      </c>
      <c r="BP979" s="17">
        <v>0.101494690461416</v>
      </c>
      <c r="BQ979" s="17">
        <v>2.63444700971531E-2</v>
      </c>
      <c r="BR979" s="17"/>
      <c r="BS979" s="17">
        <v>0.11992366055103</v>
      </c>
      <c r="BT979" s="17"/>
      <c r="BU979" s="17">
        <v>6.5950800216567407E-2</v>
      </c>
      <c r="BV979" s="17">
        <v>0.219150212743772</v>
      </c>
      <c r="BW979" s="17">
        <v>9.9492256526348993E-2</v>
      </c>
      <c r="BX979" s="17">
        <v>4.91906973385118E-2</v>
      </c>
      <c r="BY979" s="17">
        <v>6.1281936269199602E-2</v>
      </c>
      <c r="BZ979" s="17"/>
      <c r="CA979" s="17">
        <v>0.30184672240037502</v>
      </c>
      <c r="CB979" s="17"/>
      <c r="CC979" s="17">
        <v>9.08471481147929E-2</v>
      </c>
      <c r="CD979" s="17">
        <v>0.122044299746007</v>
      </c>
      <c r="CE979" s="17"/>
      <c r="CF979" s="17">
        <v>5.7730369805699802E-2</v>
      </c>
      <c r="CG979" s="17"/>
      <c r="CH979" s="17">
        <v>6.9194932616596802E-2</v>
      </c>
      <c r="CI979" s="17">
        <v>0.233177283968794</v>
      </c>
    </row>
    <row r="980" spans="2:87" x14ac:dyDescent="0.35">
      <c r="B980" t="s">
        <v>304</v>
      </c>
      <c r="C980" s="17">
        <v>4.16710317169127E-2</v>
      </c>
      <c r="D980" s="17">
        <v>4.4185444155802597E-2</v>
      </c>
      <c r="E980" s="17">
        <v>3.93831050649317E-2</v>
      </c>
      <c r="F980" s="17"/>
      <c r="G980" s="17">
        <v>4.1049972760047099E-2</v>
      </c>
      <c r="H980" s="17">
        <v>6.6465309850035001E-2</v>
      </c>
      <c r="I980" s="17">
        <v>5.9199137717401297E-2</v>
      </c>
      <c r="J980" s="17">
        <v>1.7689238182232701E-2</v>
      </c>
      <c r="K980" s="17">
        <v>6.9042898783724304E-3</v>
      </c>
      <c r="L980" s="17">
        <v>4.85277984887343E-2</v>
      </c>
      <c r="M980" s="17"/>
      <c r="N980" s="17">
        <v>7.0914524596003295E-2</v>
      </c>
      <c r="O980" s="17">
        <v>3.7173818269350803E-2</v>
      </c>
      <c r="P980" s="17">
        <v>1.72446391186598E-2</v>
      </c>
      <c r="Q980" s="17">
        <v>3.9437675116592602E-2</v>
      </c>
      <c r="R980" s="17"/>
      <c r="S980" s="17">
        <v>7.59336098321131E-2</v>
      </c>
      <c r="T980" s="17">
        <v>7.6103254486091197E-3</v>
      </c>
      <c r="U980" s="17">
        <v>2.3659170087967699E-2</v>
      </c>
      <c r="V980" s="17">
        <v>5.7276585497823398E-2</v>
      </c>
      <c r="W980" s="17">
        <v>2.0402791343417999E-2</v>
      </c>
      <c r="X980" s="17">
        <v>4.5968225940568097E-2</v>
      </c>
      <c r="Y980" s="17">
        <v>2.6522674924466302E-2</v>
      </c>
      <c r="Z980" s="17">
        <v>2.1499959159010099E-2</v>
      </c>
      <c r="AA980" s="17">
        <v>6.9334169141971796E-2</v>
      </c>
      <c r="AB980" s="17">
        <v>4.06785199264229E-2</v>
      </c>
      <c r="AC980" s="17">
        <v>4.8794004495977997E-2</v>
      </c>
      <c r="AD980" s="17">
        <v>2.3670418944838598E-2</v>
      </c>
      <c r="AE980" s="17"/>
      <c r="AF980" s="17">
        <v>6.1013146569550203E-2</v>
      </c>
      <c r="AG980" s="17">
        <v>2.0062835595322199E-2</v>
      </c>
      <c r="AH980" s="17">
        <v>3.6571016969717901E-2</v>
      </c>
      <c r="AI980" s="17">
        <v>5.8549638967514202E-2</v>
      </c>
      <c r="AJ980" s="17">
        <v>7.9892535624063593E-2</v>
      </c>
      <c r="AK980" s="17"/>
      <c r="AL980" s="17">
        <v>4.0976612279921602E-2</v>
      </c>
      <c r="AM980" s="17">
        <v>4.3505896177877597E-2</v>
      </c>
      <c r="AN980" s="17">
        <v>3.50566695170536E-2</v>
      </c>
      <c r="AO980" s="17">
        <v>5.1474250565299202E-2</v>
      </c>
      <c r="AP980" s="17"/>
      <c r="AQ980" s="17">
        <v>2.65691844113249E-2</v>
      </c>
      <c r="AR980" s="17">
        <v>6.4001792505445104E-2</v>
      </c>
      <c r="AS980" s="17"/>
      <c r="AT980" s="17">
        <v>4.0460911179931697E-2</v>
      </c>
      <c r="AU980" s="17">
        <v>4.7224774107091E-2</v>
      </c>
      <c r="AV980" s="17"/>
      <c r="AW980" s="17">
        <v>4.76232697358848E-2</v>
      </c>
      <c r="AX980" s="17">
        <v>4.8586517463090999E-2</v>
      </c>
      <c r="AY980" s="17">
        <v>3.65352081477371E-2</v>
      </c>
      <c r="AZ980" s="17"/>
      <c r="BA980" s="17">
        <v>7.4827357089726196E-2</v>
      </c>
      <c r="BB980" s="17">
        <v>3.11127092911705E-2</v>
      </c>
      <c r="BC980" s="17">
        <v>3.8263951617050998E-2</v>
      </c>
      <c r="BD980" s="17">
        <v>1.06045275991566E-2</v>
      </c>
      <c r="BE980" s="17">
        <v>1.8439424714335899E-2</v>
      </c>
      <c r="BF980" s="17"/>
      <c r="BG980" s="17">
        <v>2.19196596406297E-2</v>
      </c>
      <c r="BH980" s="17">
        <v>5.6386179665619297E-2</v>
      </c>
      <c r="BI980" s="17"/>
      <c r="BJ980" s="17">
        <v>3.9918022615563001E-2</v>
      </c>
      <c r="BK980" s="17">
        <v>4.44762561255466E-2</v>
      </c>
      <c r="BL980" s="17"/>
      <c r="BM980" s="17">
        <v>2.77511454836347E-2</v>
      </c>
      <c r="BN980" s="17">
        <v>2.2912447322617598E-2</v>
      </c>
      <c r="BO980" s="17">
        <v>6.8235435830195298E-2</v>
      </c>
      <c r="BP980" s="17">
        <v>3.4429008231634799E-2</v>
      </c>
      <c r="BQ980" s="17">
        <v>3.7073082767686998E-2</v>
      </c>
      <c r="BR980" s="17"/>
      <c r="BS980" s="17">
        <v>5.4532977665178201E-2</v>
      </c>
      <c r="BT980" s="17"/>
      <c r="BU980" s="17">
        <v>3.55674565562751E-2</v>
      </c>
      <c r="BV980" s="17">
        <v>7.2512431049834195E-2</v>
      </c>
      <c r="BW980" s="17">
        <v>9.61096424210456E-3</v>
      </c>
      <c r="BX980" s="17">
        <v>4.9629835865468902E-2</v>
      </c>
      <c r="BY980" s="17">
        <v>2.4677407978559E-2</v>
      </c>
      <c r="BZ980" s="17"/>
      <c r="CA980" s="17">
        <v>0.110062325048183</v>
      </c>
      <c r="CB980" s="17"/>
      <c r="CC980" s="17">
        <v>4.2382001326230198E-2</v>
      </c>
      <c r="CD980" s="17">
        <v>4.0057919922821698E-2</v>
      </c>
      <c r="CE980" s="17"/>
      <c r="CF980" s="17">
        <v>4.9102982421913702E-2</v>
      </c>
      <c r="CG980" s="17"/>
      <c r="CH980" s="17">
        <v>2.2655315646458701E-2</v>
      </c>
      <c r="CI980" s="17">
        <v>7.2471680863935503E-2</v>
      </c>
    </row>
    <row r="981" spans="2:87" x14ac:dyDescent="0.35">
      <c r="B981" t="s">
        <v>161</v>
      </c>
      <c r="C981" s="17">
        <v>0.12749971506530799</v>
      </c>
      <c r="D981" s="17">
        <v>0.102671413084576</v>
      </c>
      <c r="E981" s="17">
        <v>0.15098763643344201</v>
      </c>
      <c r="F981" s="17"/>
      <c r="G981" s="17">
        <v>0.17598919742556901</v>
      </c>
      <c r="H981" s="17">
        <v>0.12307561585372701</v>
      </c>
      <c r="I981" s="17">
        <v>0.17625725886077101</v>
      </c>
      <c r="J981" s="17">
        <v>0.13944581323233099</v>
      </c>
      <c r="K981" s="17">
        <v>9.3060666733204303E-2</v>
      </c>
      <c r="L981" s="17">
        <v>6.5808316224773802E-2</v>
      </c>
      <c r="M981" s="17"/>
      <c r="N981" s="17">
        <v>0.104721276142687</v>
      </c>
      <c r="O981" s="17">
        <v>0.157819506073057</v>
      </c>
      <c r="P981" s="17">
        <v>9.7492161046301595E-2</v>
      </c>
      <c r="Q981" s="17">
        <v>0.14500424391653099</v>
      </c>
      <c r="R981" s="17"/>
      <c r="S981" s="17">
        <v>0.18281659491271901</v>
      </c>
      <c r="T981" s="17">
        <v>0.109883854520209</v>
      </c>
      <c r="U981" s="17">
        <v>0.131883126042245</v>
      </c>
      <c r="V981" s="17">
        <v>0.14017611244175501</v>
      </c>
      <c r="W981" s="17">
        <v>8.1992801566656795E-2</v>
      </c>
      <c r="X981" s="17">
        <v>0.119196572019225</v>
      </c>
      <c r="Y981" s="17">
        <v>0.140060874614411</v>
      </c>
      <c r="Z981" s="17">
        <v>0.15490821594065701</v>
      </c>
      <c r="AA981" s="17">
        <v>0.103920501148468</v>
      </c>
      <c r="AB981" s="17">
        <v>0.14163638634838399</v>
      </c>
      <c r="AC981" s="17">
        <v>8.9004360377580499E-2</v>
      </c>
      <c r="AD981" s="17">
        <v>7.3743047324727404E-2</v>
      </c>
      <c r="AE981" s="17"/>
      <c r="AF981" s="17">
        <v>0.145541775842533</v>
      </c>
      <c r="AG981" s="17">
        <v>0.13458696135214601</v>
      </c>
      <c r="AH981" s="17">
        <v>0.12353263231782401</v>
      </c>
      <c r="AI981" s="17">
        <v>6.3879346263766706E-2</v>
      </c>
      <c r="AJ981" s="17">
        <v>0.114754139024195</v>
      </c>
      <c r="AK981" s="17"/>
      <c r="AL981" s="17">
        <v>0.153961836380935</v>
      </c>
      <c r="AM981" s="17">
        <v>0.122238189389452</v>
      </c>
      <c r="AN981" s="17">
        <v>4.3653143638829002E-2</v>
      </c>
      <c r="AO981" s="17">
        <v>0.22582880485861101</v>
      </c>
      <c r="AP981" s="17"/>
      <c r="AQ981" s="17">
        <v>0.121878822800462</v>
      </c>
      <c r="AR981" s="17">
        <v>0.13581120160364299</v>
      </c>
      <c r="AS981" s="17"/>
      <c r="AT981" s="17">
        <v>0.12864842681632799</v>
      </c>
      <c r="AU981" s="17">
        <v>6.6456141031525501E-2</v>
      </c>
      <c r="AV981" s="17"/>
      <c r="AW981" s="17">
        <v>7.5743421375056894E-2</v>
      </c>
      <c r="AX981" s="17">
        <v>0.120415579497967</v>
      </c>
      <c r="AY981" s="17">
        <v>0.17401916348867999</v>
      </c>
      <c r="AZ981" s="17"/>
      <c r="BA981" s="17">
        <v>0.15489953335345</v>
      </c>
      <c r="BB981" s="17">
        <v>0.105810644489927</v>
      </c>
      <c r="BC981" s="17">
        <v>0.133942698735115</v>
      </c>
      <c r="BD981" s="17">
        <v>0.104582300214561</v>
      </c>
      <c r="BE981" s="17">
        <v>0.123154476835916</v>
      </c>
      <c r="BF981" s="17"/>
      <c r="BG981" s="17">
        <v>0.13801779156243099</v>
      </c>
      <c r="BH981" s="17">
        <v>0.119663547978119</v>
      </c>
      <c r="BI981" s="17"/>
      <c r="BJ981" s="17">
        <v>0.14041274112997901</v>
      </c>
      <c r="BK981" s="17">
        <v>8.1372876008640294E-2</v>
      </c>
      <c r="BL981" s="17"/>
      <c r="BM981" s="17">
        <v>0.26335946045380598</v>
      </c>
      <c r="BN981" s="17">
        <v>6.7131084356541401E-2</v>
      </c>
      <c r="BO981" s="17">
        <v>9.2175374821190606E-2</v>
      </c>
      <c r="BP981" s="17">
        <v>0.16697962659431201</v>
      </c>
      <c r="BQ981" s="17">
        <v>9.9006087756712102E-2</v>
      </c>
      <c r="BR981" s="17"/>
      <c r="BS981" s="17">
        <v>6.1168224274682499E-2</v>
      </c>
      <c r="BT981" s="17"/>
      <c r="BU981" s="17">
        <v>8.0695449713634806E-2</v>
      </c>
      <c r="BV981" s="17">
        <v>9.4257851583752106E-2</v>
      </c>
      <c r="BW981" s="17">
        <v>0.100078727620348</v>
      </c>
      <c r="BX981" s="17">
        <v>6.2292282366754201E-2</v>
      </c>
      <c r="BY981" s="17">
        <v>0.32712754894652502</v>
      </c>
      <c r="BZ981" s="17"/>
      <c r="CA981" s="17">
        <v>5.4906165953256203E-2</v>
      </c>
      <c r="CB981" s="17"/>
      <c r="CC981" s="17">
        <v>0.11504300116404299</v>
      </c>
      <c r="CD981" s="17">
        <v>0.114132765252576</v>
      </c>
      <c r="CE981" s="17"/>
      <c r="CF981" s="17">
        <v>0.12081440005352</v>
      </c>
      <c r="CG981" s="17"/>
      <c r="CH981" s="17">
        <v>0.11795609059586699</v>
      </c>
      <c r="CI981" s="17">
        <v>6.4931546859881104E-2</v>
      </c>
    </row>
    <row r="982" spans="2:87" x14ac:dyDescent="0.35"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  <c r="AO982" s="17"/>
      <c r="AP982" s="17"/>
      <c r="AQ982" s="17"/>
      <c r="AR982" s="17"/>
      <c r="AS982" s="17"/>
      <c r="AT982" s="17"/>
      <c r="AU982" s="17"/>
      <c r="AV982" s="17"/>
      <c r="AW982" s="17"/>
      <c r="AX982" s="17"/>
      <c r="AY982" s="17"/>
      <c r="AZ982" s="17"/>
      <c r="BA982" s="17"/>
      <c r="BB982" s="17"/>
      <c r="BC982" s="17"/>
      <c r="BD982" s="17"/>
      <c r="BE982" s="17"/>
      <c r="BF982" s="17"/>
      <c r="BG982" s="17"/>
      <c r="BH982" s="17"/>
      <c r="BI982" s="17"/>
      <c r="BJ982" s="17"/>
      <c r="BK982" s="17"/>
      <c r="BL982" s="17"/>
      <c r="BM982" s="17"/>
      <c r="BN982" s="17"/>
      <c r="BO982" s="17"/>
      <c r="BP982" s="17"/>
      <c r="BQ982" s="17"/>
      <c r="BR982" s="17"/>
      <c r="BS982" s="17"/>
      <c r="BT982" s="17"/>
      <c r="BU982" s="17"/>
      <c r="BV982" s="17"/>
      <c r="BW982" s="17"/>
      <c r="BX982" s="17"/>
      <c r="BY982" s="17"/>
      <c r="BZ982" s="17"/>
      <c r="CA982" s="17"/>
      <c r="CB982" s="17"/>
      <c r="CC982" s="17"/>
      <c r="CD982" s="17"/>
      <c r="CE982" s="17"/>
      <c r="CF982" s="17"/>
      <c r="CG982" s="17"/>
      <c r="CH982" s="17"/>
      <c r="CI982" s="17"/>
    </row>
    <row r="983" spans="2:87" x14ac:dyDescent="0.35">
      <c r="B983" s="6" t="s">
        <v>310</v>
      </c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  <c r="AO983" s="17"/>
      <c r="AP983" s="17"/>
      <c r="AQ983" s="17"/>
      <c r="AR983" s="17"/>
      <c r="AS983" s="17"/>
      <c r="AT983" s="17"/>
      <c r="AU983" s="17"/>
      <c r="AV983" s="17"/>
      <c r="AW983" s="17"/>
      <c r="AX983" s="17"/>
      <c r="AY983" s="17"/>
      <c r="AZ983" s="17"/>
      <c r="BA983" s="17"/>
      <c r="BB983" s="17"/>
      <c r="BC983" s="17"/>
      <c r="BD983" s="17"/>
      <c r="BE983" s="17"/>
      <c r="BF983" s="17"/>
      <c r="BG983" s="17"/>
      <c r="BH983" s="17"/>
      <c r="BI983" s="17"/>
      <c r="BJ983" s="17"/>
      <c r="BK983" s="17"/>
      <c r="BL983" s="17"/>
      <c r="BM983" s="17"/>
      <c r="BN983" s="17"/>
      <c r="BO983" s="17"/>
      <c r="BP983" s="17"/>
      <c r="BQ983" s="17"/>
      <c r="BR983" s="17"/>
      <c r="BS983" s="17"/>
      <c r="BT983" s="17"/>
      <c r="BU983" s="17"/>
      <c r="BV983" s="17"/>
      <c r="BW983" s="17"/>
      <c r="BX983" s="17"/>
      <c r="BY983" s="17"/>
      <c r="BZ983" s="17"/>
      <c r="CA983" s="17"/>
      <c r="CB983" s="17"/>
      <c r="CC983" s="17"/>
      <c r="CD983" s="17"/>
      <c r="CE983" s="17"/>
      <c r="CF983" s="17"/>
      <c r="CG983" s="17"/>
      <c r="CH983" s="17"/>
      <c r="CI983" s="17"/>
    </row>
    <row r="984" spans="2:87" x14ac:dyDescent="0.35">
      <c r="B984" s="24" t="s">
        <v>163</v>
      </c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/>
      <c r="AR984" s="17"/>
      <c r="AS984" s="17"/>
      <c r="AT984" s="17"/>
      <c r="AU984" s="17"/>
      <c r="AV984" s="17"/>
      <c r="AW984" s="17"/>
      <c r="AX984" s="17"/>
      <c r="AY984" s="17"/>
      <c r="AZ984" s="17"/>
      <c r="BA984" s="17"/>
      <c r="BB984" s="17"/>
      <c r="BC984" s="17"/>
      <c r="BD984" s="17"/>
      <c r="BE984" s="17"/>
      <c r="BF984" s="17"/>
      <c r="BG984" s="17"/>
      <c r="BH984" s="17"/>
      <c r="BI984" s="17"/>
      <c r="BJ984" s="17"/>
      <c r="BK984" s="17"/>
      <c r="BL984" s="17"/>
      <c r="BM984" s="17"/>
      <c r="BN984" s="17"/>
      <c r="BO984" s="17"/>
      <c r="BP984" s="17"/>
      <c r="BQ984" s="17"/>
      <c r="BR984" s="17"/>
      <c r="BS984" s="17"/>
      <c r="BT984" s="17"/>
      <c r="BU984" s="17"/>
      <c r="BV984" s="17"/>
      <c r="BW984" s="17"/>
      <c r="BX984" s="17"/>
      <c r="BY984" s="17"/>
      <c r="BZ984" s="17"/>
      <c r="CA984" s="17"/>
      <c r="CB984" s="17"/>
      <c r="CC984" s="17"/>
      <c r="CD984" s="17"/>
      <c r="CE984" s="17"/>
      <c r="CF984" s="17"/>
      <c r="CG984" s="17"/>
      <c r="CH984" s="17"/>
      <c r="CI984" s="17"/>
    </row>
    <row r="985" spans="2:87" x14ac:dyDescent="0.35">
      <c r="B985" t="s">
        <v>300</v>
      </c>
      <c r="C985" s="17">
        <v>9.2824023306073394E-2</v>
      </c>
      <c r="D985" s="17">
        <v>0.10678932261750999</v>
      </c>
      <c r="E985" s="17">
        <v>7.9886195897840906E-2</v>
      </c>
      <c r="F985" s="17"/>
      <c r="G985" s="17">
        <v>7.7103367911403098E-2</v>
      </c>
      <c r="H985" s="17">
        <v>7.1958503207197599E-2</v>
      </c>
      <c r="I985" s="17">
        <v>9.4629974893008395E-2</v>
      </c>
      <c r="J985" s="17">
        <v>0.102230977373283</v>
      </c>
      <c r="K985" s="17">
        <v>0.16156051161985099</v>
      </c>
      <c r="L985" s="17">
        <v>6.7441776306865306E-2</v>
      </c>
      <c r="M985" s="17"/>
      <c r="N985" s="17">
        <v>5.8930881082529397E-2</v>
      </c>
      <c r="O985" s="17">
        <v>7.3613122101027995E-2</v>
      </c>
      <c r="P985" s="17">
        <v>0.128954373162114</v>
      </c>
      <c r="Q985" s="17">
        <v>0.117637542593337</v>
      </c>
      <c r="R985" s="17"/>
      <c r="S985" s="17">
        <v>6.8768053962073306E-2</v>
      </c>
      <c r="T985" s="17">
        <v>6.2581642181996897E-2</v>
      </c>
      <c r="U985" s="17">
        <v>0.103564811995203</v>
      </c>
      <c r="V985" s="17">
        <v>0.13669220841915</v>
      </c>
      <c r="W985" s="17">
        <v>0.12571887577136101</v>
      </c>
      <c r="X985" s="17">
        <v>0.124997567563567</v>
      </c>
      <c r="Y985" s="17">
        <v>9.8944860280750196E-2</v>
      </c>
      <c r="Z985" s="17">
        <v>9.7859833926399797E-2</v>
      </c>
      <c r="AA985" s="17">
        <v>5.4731604229063702E-2</v>
      </c>
      <c r="AB985" s="17">
        <v>9.0483028334864699E-2</v>
      </c>
      <c r="AC985" s="17">
        <v>6.5319007258619097E-2</v>
      </c>
      <c r="AD985" s="17">
        <v>0.155662192988783</v>
      </c>
      <c r="AE985" s="17"/>
      <c r="AF985" s="17">
        <v>7.76619057993264E-2</v>
      </c>
      <c r="AG985" s="17">
        <v>9.3018618913710896E-2</v>
      </c>
      <c r="AH985" s="17">
        <v>9.3143777824065604E-2</v>
      </c>
      <c r="AI985" s="17">
        <v>0.10402272363149501</v>
      </c>
      <c r="AJ985" s="17">
        <v>7.1466598393894895E-2</v>
      </c>
      <c r="AK985" s="17"/>
      <c r="AL985" s="17">
        <v>8.8747649759629899E-2</v>
      </c>
      <c r="AM985" s="17">
        <v>8.0118995571601903E-2</v>
      </c>
      <c r="AN985" s="17">
        <v>0.121132002685355</v>
      </c>
      <c r="AO985" s="17">
        <v>0.121479247583978</v>
      </c>
      <c r="AP985" s="17"/>
      <c r="AQ985" s="17">
        <v>0.110354541611951</v>
      </c>
      <c r="AR985" s="17">
        <v>6.6902041520263203E-2</v>
      </c>
      <c r="AS985" s="17"/>
      <c r="AT985" s="17">
        <v>0.109652130873245</v>
      </c>
      <c r="AU985" s="17">
        <v>6.5404844271275103E-2</v>
      </c>
      <c r="AV985" s="17"/>
      <c r="AW985" s="17">
        <v>8.4455839313461803E-2</v>
      </c>
      <c r="AX985" s="17">
        <v>0.13029806190034501</v>
      </c>
      <c r="AY985" s="17">
        <v>7.3730667811201606E-2</v>
      </c>
      <c r="AZ985" s="17"/>
      <c r="BA985" s="17">
        <v>5.7805479117240398E-2</v>
      </c>
      <c r="BB985" s="17">
        <v>9.4762860396953502E-2</v>
      </c>
      <c r="BC985" s="17">
        <v>0.110197691631438</v>
      </c>
      <c r="BD985" s="17">
        <v>0.112485822943293</v>
      </c>
      <c r="BE985" s="17">
        <v>0.10590375900664201</v>
      </c>
      <c r="BF985" s="17"/>
      <c r="BG985" s="17">
        <v>9.4805951112013107E-2</v>
      </c>
      <c r="BH985" s="17">
        <v>9.13474493862758E-2</v>
      </c>
      <c r="BI985" s="17"/>
      <c r="BJ985" s="17">
        <v>9.9064865463977594E-2</v>
      </c>
      <c r="BK985" s="17">
        <v>7.1546430273137396E-2</v>
      </c>
      <c r="BL985" s="17"/>
      <c r="BM985" s="17">
        <v>5.0596716216932701E-2</v>
      </c>
      <c r="BN985" s="17">
        <v>0.13202567827314099</v>
      </c>
      <c r="BO985" s="17">
        <v>5.1299525459113801E-2</v>
      </c>
      <c r="BP985" s="17">
        <v>3.9068677798869203E-2</v>
      </c>
      <c r="BQ985" s="17">
        <v>0.18595024623710499</v>
      </c>
      <c r="BR985" s="17"/>
      <c r="BS985" s="17">
        <v>0.126901093321937</v>
      </c>
      <c r="BT985" s="17"/>
      <c r="BU985" s="17">
        <v>0.113968223210256</v>
      </c>
      <c r="BV985" s="17">
        <v>4.91228392709201E-2</v>
      </c>
      <c r="BW985" s="17">
        <v>3.7383766053576198E-2</v>
      </c>
      <c r="BX985" s="17">
        <v>0.15049175779038301</v>
      </c>
      <c r="BY985" s="17">
        <v>5.4002357932645101E-2</v>
      </c>
      <c r="BZ985" s="17"/>
      <c r="CA985" s="17">
        <v>7.4757286428203701E-2</v>
      </c>
      <c r="CB985" s="17"/>
      <c r="CC985" s="17">
        <v>0.10053907442573499</v>
      </c>
      <c r="CD985" s="17">
        <v>7.0752285712716606E-2</v>
      </c>
      <c r="CE985" s="17"/>
      <c r="CF985" s="17">
        <v>6.9291756881676797E-2</v>
      </c>
      <c r="CG985" s="17"/>
      <c r="CH985" s="17">
        <v>9.2357379039620005E-2</v>
      </c>
      <c r="CI985" s="17">
        <v>8.9944072158602104E-2</v>
      </c>
    </row>
    <row r="986" spans="2:87" x14ac:dyDescent="0.35">
      <c r="B986" t="s">
        <v>301</v>
      </c>
      <c r="C986" s="17">
        <v>0.240789865837573</v>
      </c>
      <c r="D986" s="17">
        <v>0.24678613116076301</v>
      </c>
      <c r="E986" s="17">
        <v>0.23390634461687401</v>
      </c>
      <c r="F986" s="17"/>
      <c r="G986" s="17">
        <v>0.27915184264522003</v>
      </c>
      <c r="H986" s="17">
        <v>0.22090872353868199</v>
      </c>
      <c r="I986" s="17">
        <v>0.23089497966474901</v>
      </c>
      <c r="J986" s="17">
        <v>0.24724519204842199</v>
      </c>
      <c r="K986" s="17">
        <v>0.20892677711120999</v>
      </c>
      <c r="L986" s="17">
        <v>0.25158941927605699</v>
      </c>
      <c r="M986" s="17"/>
      <c r="N986" s="17">
        <v>0.26844575969628398</v>
      </c>
      <c r="O986" s="17">
        <v>0.25348737705282598</v>
      </c>
      <c r="P986" s="17">
        <v>0.24539850118468601</v>
      </c>
      <c r="Q986" s="17">
        <v>0.19417310324390499</v>
      </c>
      <c r="R986" s="17"/>
      <c r="S986" s="17">
        <v>0.20530417764558601</v>
      </c>
      <c r="T986" s="17">
        <v>0.31269216155049301</v>
      </c>
      <c r="U986" s="17">
        <v>0.240638352576732</v>
      </c>
      <c r="V986" s="17">
        <v>0.20379381879414801</v>
      </c>
      <c r="W986" s="17">
        <v>0.24159476471986399</v>
      </c>
      <c r="X986" s="17">
        <v>0.140066124917678</v>
      </c>
      <c r="Y986" s="17">
        <v>0.289742777975871</v>
      </c>
      <c r="Z986" s="17">
        <v>0.116706382083319</v>
      </c>
      <c r="AA986" s="17">
        <v>0.30913929471624702</v>
      </c>
      <c r="AB986" s="17">
        <v>0.266102050504396</v>
      </c>
      <c r="AC986" s="17">
        <v>0.287468247218016</v>
      </c>
      <c r="AD986" s="17">
        <v>0.145930625122077</v>
      </c>
      <c r="AE986" s="17"/>
      <c r="AF986" s="17">
        <v>0.205254766158083</v>
      </c>
      <c r="AG986" s="17">
        <v>0.2687534671888</v>
      </c>
      <c r="AH986" s="17">
        <v>0.24878375143862499</v>
      </c>
      <c r="AI986" s="17">
        <v>0.28302083825367702</v>
      </c>
      <c r="AJ986" s="17">
        <v>0.17217074635589899</v>
      </c>
      <c r="AK986" s="17"/>
      <c r="AL986" s="17">
        <v>0.169112983833486</v>
      </c>
      <c r="AM986" s="17">
        <v>0.27040062898906397</v>
      </c>
      <c r="AN986" s="17">
        <v>0.31159176112690701</v>
      </c>
      <c r="AO986" s="17">
        <v>0.28537230225383597</v>
      </c>
      <c r="AP986" s="17"/>
      <c r="AQ986" s="17">
        <v>0.226234486797947</v>
      </c>
      <c r="AR986" s="17">
        <v>0.26231257633406002</v>
      </c>
      <c r="AS986" s="17"/>
      <c r="AT986" s="17">
        <v>0.238018221796026</v>
      </c>
      <c r="AU986" s="17">
        <v>0.250586186689011</v>
      </c>
      <c r="AV986" s="17"/>
      <c r="AW986" s="17">
        <v>0.23286696918972699</v>
      </c>
      <c r="AX986" s="17">
        <v>0.27287148957644902</v>
      </c>
      <c r="AY986" s="17">
        <v>0.22160949033232799</v>
      </c>
      <c r="AZ986" s="17"/>
      <c r="BA986" s="17">
        <v>0.22555573012733501</v>
      </c>
      <c r="BB986" s="17">
        <v>0.243641288625739</v>
      </c>
      <c r="BC986" s="17">
        <v>0.25208031521376101</v>
      </c>
      <c r="BD986" s="17">
        <v>0.22143821595893901</v>
      </c>
      <c r="BE986" s="17">
        <v>0.261466618895349</v>
      </c>
      <c r="BF986" s="17"/>
      <c r="BG986" s="17">
        <v>0.25140792502444897</v>
      </c>
      <c r="BH986" s="17">
        <v>0.23287920974443899</v>
      </c>
      <c r="BI986" s="17"/>
      <c r="BJ986" s="17">
        <v>0.238438363363531</v>
      </c>
      <c r="BK986" s="17">
        <v>0.24364660196299401</v>
      </c>
      <c r="BL986" s="17"/>
      <c r="BM986" s="17">
        <v>0.27556334345261602</v>
      </c>
      <c r="BN986" s="17">
        <v>0.21605635524598699</v>
      </c>
      <c r="BO986" s="17">
        <v>0.25892207070302897</v>
      </c>
      <c r="BP986" s="17">
        <v>0.32041714854783898</v>
      </c>
      <c r="BQ986" s="17">
        <v>0.135175113887956</v>
      </c>
      <c r="BR986" s="17"/>
      <c r="BS986" s="17">
        <v>0.197861970389754</v>
      </c>
      <c r="BT986" s="17"/>
      <c r="BU986" s="17">
        <v>0.22891329359023299</v>
      </c>
      <c r="BV986" s="17">
        <v>0.222798584638363</v>
      </c>
      <c r="BW986" s="17">
        <v>0.31408433961433002</v>
      </c>
      <c r="BX986" s="17">
        <v>0.19818170862460599</v>
      </c>
      <c r="BY986" s="17">
        <v>0.203541854888798</v>
      </c>
      <c r="BZ986" s="17"/>
      <c r="CA986" s="17">
        <v>0.27548015032151202</v>
      </c>
      <c r="CB986" s="17"/>
      <c r="CC986" s="17">
        <v>0.26397244638016998</v>
      </c>
      <c r="CD986" s="17">
        <v>0.17685107855316701</v>
      </c>
      <c r="CE986" s="17"/>
      <c r="CF986" s="17">
        <v>0.28478211445601598</v>
      </c>
      <c r="CG986" s="17"/>
      <c r="CH986" s="17">
        <v>0.28092010309159698</v>
      </c>
      <c r="CI986" s="17">
        <v>0.21958760882450601</v>
      </c>
    </row>
    <row r="987" spans="2:87" x14ac:dyDescent="0.35">
      <c r="B987" t="s">
        <v>302</v>
      </c>
      <c r="C987" s="17">
        <v>0.332769819476606</v>
      </c>
      <c r="D987" s="17">
        <v>0.338965870492344</v>
      </c>
      <c r="E987" s="17">
        <v>0.32751438406341399</v>
      </c>
      <c r="F987" s="17"/>
      <c r="G987" s="17">
        <v>0.25054920829194999</v>
      </c>
      <c r="H987" s="17">
        <v>0.248820616133722</v>
      </c>
      <c r="I987" s="17">
        <v>0.29383467624945198</v>
      </c>
      <c r="J987" s="17">
        <v>0.37506949038093601</v>
      </c>
      <c r="K987" s="17">
        <v>0.36322112544428498</v>
      </c>
      <c r="L987" s="17">
        <v>0.44553932139485503</v>
      </c>
      <c r="M987" s="17"/>
      <c r="N987" s="17">
        <v>0.33215401812655299</v>
      </c>
      <c r="O987" s="17">
        <v>0.32693392542237598</v>
      </c>
      <c r="P987" s="17">
        <v>0.28834370694058298</v>
      </c>
      <c r="Q987" s="17">
        <v>0.37625406646603898</v>
      </c>
      <c r="R987" s="17"/>
      <c r="S987" s="17">
        <v>0.28160835920006899</v>
      </c>
      <c r="T987" s="17">
        <v>0.29749061597519699</v>
      </c>
      <c r="U987" s="17">
        <v>0.36473796756670401</v>
      </c>
      <c r="V987" s="17">
        <v>0.35660679628717201</v>
      </c>
      <c r="W987" s="17">
        <v>0.34878726556941297</v>
      </c>
      <c r="X987" s="17">
        <v>0.30017548847794701</v>
      </c>
      <c r="Y987" s="17">
        <v>0.279573806354737</v>
      </c>
      <c r="Z987" s="17">
        <v>0.403606283629041</v>
      </c>
      <c r="AA987" s="17">
        <v>0.345862019892133</v>
      </c>
      <c r="AB987" s="17">
        <v>0.39077318561956798</v>
      </c>
      <c r="AC987" s="17">
        <v>0.36845857252076603</v>
      </c>
      <c r="AD987" s="17">
        <v>0.37231174938109102</v>
      </c>
      <c r="AE987" s="17"/>
      <c r="AF987" s="17">
        <v>0.36768843234602799</v>
      </c>
      <c r="AG987" s="17">
        <v>0.324450131322427</v>
      </c>
      <c r="AH987" s="17">
        <v>0.33857765598597001</v>
      </c>
      <c r="AI987" s="17">
        <v>0.306486339620891</v>
      </c>
      <c r="AJ987" s="17">
        <v>0.323326802431806</v>
      </c>
      <c r="AK987" s="17"/>
      <c r="AL987" s="17">
        <v>0.40265989104570998</v>
      </c>
      <c r="AM987" s="17">
        <v>0.30899379383147202</v>
      </c>
      <c r="AN987" s="17">
        <v>0.26634484128133701</v>
      </c>
      <c r="AO987" s="17">
        <v>0.25091356422748401</v>
      </c>
      <c r="AP987" s="17"/>
      <c r="AQ987" s="17">
        <v>0.37218452254993001</v>
      </c>
      <c r="AR987" s="17">
        <v>0.27448818756289001</v>
      </c>
      <c r="AS987" s="17"/>
      <c r="AT987" s="17">
        <v>0.29922972663383102</v>
      </c>
      <c r="AU987" s="17">
        <v>0.45280942740308799</v>
      </c>
      <c r="AV987" s="17"/>
      <c r="AW987" s="17">
        <v>0.41495822207500599</v>
      </c>
      <c r="AX987" s="17">
        <v>0.26685782080244902</v>
      </c>
      <c r="AY987" s="17">
        <v>0.30247687063727002</v>
      </c>
      <c r="AZ987" s="17"/>
      <c r="BA987" s="17">
        <v>0.27776065324419102</v>
      </c>
      <c r="BB987" s="17">
        <v>0.35609542042169601</v>
      </c>
      <c r="BC987" s="17">
        <v>0.35073388490442597</v>
      </c>
      <c r="BD987" s="17">
        <v>0.36179623501221397</v>
      </c>
      <c r="BE987" s="17">
        <v>0.28789417939944401</v>
      </c>
      <c r="BF987" s="17"/>
      <c r="BG987" s="17">
        <v>0.33214019814621898</v>
      </c>
      <c r="BH987" s="17">
        <v>0.33323889934571799</v>
      </c>
      <c r="BI987" s="17"/>
      <c r="BJ987" s="17">
        <v>0.30499785134569002</v>
      </c>
      <c r="BK987" s="17">
        <v>0.45172689042193898</v>
      </c>
      <c r="BL987" s="17"/>
      <c r="BM987" s="17">
        <v>0.27368581273961201</v>
      </c>
      <c r="BN987" s="17">
        <v>0.423090837003333</v>
      </c>
      <c r="BO987" s="17">
        <v>0.33065559760840502</v>
      </c>
      <c r="BP987" s="17">
        <v>0.33497226676250602</v>
      </c>
      <c r="BQ987" s="17">
        <v>0.31215002367622202</v>
      </c>
      <c r="BR987" s="17"/>
      <c r="BS987" s="17">
        <v>0.34661353921542598</v>
      </c>
      <c r="BT987" s="17"/>
      <c r="BU987" s="17">
        <v>0.42284427170413402</v>
      </c>
      <c r="BV987" s="17">
        <v>0.31425440417565498</v>
      </c>
      <c r="BW987" s="17">
        <v>0.36865273935440301</v>
      </c>
      <c r="BX987" s="17">
        <v>0.35290891528496299</v>
      </c>
      <c r="BY987" s="17">
        <v>0.32979691912822001</v>
      </c>
      <c r="BZ987" s="17"/>
      <c r="CA987" s="17">
        <v>0.21621540721454399</v>
      </c>
      <c r="CB987" s="17"/>
      <c r="CC987" s="17">
        <v>0.316210593825835</v>
      </c>
      <c r="CD987" s="17">
        <v>0.41197131926508701</v>
      </c>
      <c r="CE987" s="17"/>
      <c r="CF987" s="17">
        <v>0.34014079749272602</v>
      </c>
      <c r="CG987" s="17"/>
      <c r="CH987" s="17">
        <v>0.343155742903544</v>
      </c>
      <c r="CI987" s="17">
        <v>0.28112432092225598</v>
      </c>
    </row>
    <row r="988" spans="2:87" x14ac:dyDescent="0.35">
      <c r="B988" t="s">
        <v>303</v>
      </c>
      <c r="C988" s="17">
        <v>0.113661852725032</v>
      </c>
      <c r="D988" s="17">
        <v>0.120096043996037</v>
      </c>
      <c r="E988" s="17">
        <v>0.10781890665630101</v>
      </c>
      <c r="F988" s="17"/>
      <c r="G988" s="17">
        <v>0.16949753729290601</v>
      </c>
      <c r="H988" s="17">
        <v>0.22242775780167201</v>
      </c>
      <c r="I988" s="17">
        <v>0.121955519394028</v>
      </c>
      <c r="J988" s="17">
        <v>6.1126214333796301E-2</v>
      </c>
      <c r="K988" s="17">
        <v>7.9500223876333501E-2</v>
      </c>
      <c r="L988" s="17">
        <v>3.7716572312898197E-2</v>
      </c>
      <c r="M988" s="17"/>
      <c r="N988" s="17">
        <v>0.14731325811475299</v>
      </c>
      <c r="O988" s="17">
        <v>0.10089145584762001</v>
      </c>
      <c r="P988" s="17">
        <v>0.141703268795074</v>
      </c>
      <c r="Q988" s="17">
        <v>6.7743496299714601E-2</v>
      </c>
      <c r="R988" s="17"/>
      <c r="S988" s="17">
        <v>0.18381022552444501</v>
      </c>
      <c r="T988" s="17">
        <v>7.6626775663120594E-2</v>
      </c>
      <c r="U988" s="17">
        <v>4.3667539414264198E-2</v>
      </c>
      <c r="V988" s="17">
        <v>0.104812224705504</v>
      </c>
      <c r="W988" s="17">
        <v>0.16194862252745901</v>
      </c>
      <c r="X988" s="17">
        <v>0.12353751882753</v>
      </c>
      <c r="Y988" s="17">
        <v>0.17682287106383901</v>
      </c>
      <c r="Z988" s="17">
        <v>2.3186366441825399E-2</v>
      </c>
      <c r="AA988" s="17">
        <v>0.13167485226513501</v>
      </c>
      <c r="AB988" s="17">
        <v>3.6956630072615501E-2</v>
      </c>
      <c r="AC988" s="17">
        <v>9.2505652233764696E-2</v>
      </c>
      <c r="AD988" s="17">
        <v>0.14116631342659899</v>
      </c>
      <c r="AE988" s="17"/>
      <c r="AF988" s="17">
        <v>9.6815217684110305E-2</v>
      </c>
      <c r="AG988" s="17">
        <v>9.2834330276796995E-2</v>
      </c>
      <c r="AH988" s="17">
        <v>9.2734490351109297E-2</v>
      </c>
      <c r="AI988" s="17">
        <v>0.18441806495506999</v>
      </c>
      <c r="AJ988" s="17">
        <v>0.187668218398614</v>
      </c>
      <c r="AK988" s="17"/>
      <c r="AL988" s="17">
        <v>9.1833470624042901E-2</v>
      </c>
      <c r="AM988" s="17">
        <v>0.119658591743875</v>
      </c>
      <c r="AN988" s="17">
        <v>0.13730732389639699</v>
      </c>
      <c r="AO988" s="17">
        <v>0.14055443225305</v>
      </c>
      <c r="AP988" s="17"/>
      <c r="AQ988" s="17">
        <v>6.8291124001452194E-2</v>
      </c>
      <c r="AR988" s="17">
        <v>0.18075052535071701</v>
      </c>
      <c r="AS988" s="17"/>
      <c r="AT988" s="17">
        <v>0.14512997143450099</v>
      </c>
      <c r="AU988" s="17">
        <v>3.9667457631815797E-2</v>
      </c>
      <c r="AV988" s="17"/>
      <c r="AW988" s="17">
        <v>7.3199462382674801E-2</v>
      </c>
      <c r="AX988" s="17">
        <v>0.11279987201385</v>
      </c>
      <c r="AY988" s="17">
        <v>0.15503821515449501</v>
      </c>
      <c r="AZ988" s="17"/>
      <c r="BA988" s="17">
        <v>0.200811443854851</v>
      </c>
      <c r="BB988" s="17">
        <v>0.104565182906958</v>
      </c>
      <c r="BC988" s="17">
        <v>6.0412688032531803E-2</v>
      </c>
      <c r="BD988" s="17">
        <v>0.114842273468866</v>
      </c>
      <c r="BE988" s="17">
        <v>8.2627937413468994E-2</v>
      </c>
      <c r="BF988" s="17"/>
      <c r="BG988" s="17">
        <v>9.2036223793467098E-2</v>
      </c>
      <c r="BH988" s="17">
        <v>0.129773357686955</v>
      </c>
      <c r="BI988" s="17"/>
      <c r="BJ988" s="17">
        <v>0.128744356752172</v>
      </c>
      <c r="BK988" s="17">
        <v>5.3261959472504998E-2</v>
      </c>
      <c r="BL988" s="17"/>
      <c r="BM988" s="17">
        <v>8.4181217279067397E-2</v>
      </c>
      <c r="BN988" s="17">
        <v>4.9900555206739E-2</v>
      </c>
      <c r="BO988" s="17">
        <v>0.18820768610204</v>
      </c>
      <c r="BP988" s="17">
        <v>7.6573602298082494E-2</v>
      </c>
      <c r="BQ988" s="17">
        <v>9.5524703765047195E-2</v>
      </c>
      <c r="BR988" s="17"/>
      <c r="BS988" s="17">
        <v>0.17037697517779399</v>
      </c>
      <c r="BT988" s="17"/>
      <c r="BU988" s="17">
        <v>5.9210401561147999E-2</v>
      </c>
      <c r="BV988" s="17">
        <v>0.233372253508529</v>
      </c>
      <c r="BW988" s="17">
        <v>9.3412471745142694E-2</v>
      </c>
      <c r="BX988" s="17">
        <v>9.9696065687740296E-2</v>
      </c>
      <c r="BY988" s="17">
        <v>9.1926646165280804E-2</v>
      </c>
      <c r="BZ988" s="17"/>
      <c r="CA988" s="17">
        <v>0.29360466664184098</v>
      </c>
      <c r="CB988" s="17"/>
      <c r="CC988" s="17">
        <v>0.10514236529545801</v>
      </c>
      <c r="CD988" s="17">
        <v>0.15524797765374301</v>
      </c>
      <c r="CE988" s="17"/>
      <c r="CF988" s="17">
        <v>0.11255944313753601</v>
      </c>
      <c r="CG988" s="17"/>
      <c r="CH988" s="17">
        <v>6.8290672200468305E-2</v>
      </c>
      <c r="CI988" s="17">
        <v>0.23346251092902401</v>
      </c>
    </row>
    <row r="989" spans="2:87" x14ac:dyDescent="0.35">
      <c r="B989" t="s">
        <v>304</v>
      </c>
      <c r="C989" s="17">
        <v>3.9759789059742999E-2</v>
      </c>
      <c r="D989" s="17">
        <v>4.9309686262292901E-2</v>
      </c>
      <c r="E989" s="17">
        <v>3.0873081216216E-2</v>
      </c>
      <c r="F989" s="17"/>
      <c r="G989" s="17">
        <v>9.5965629359909793E-2</v>
      </c>
      <c r="H989" s="17">
        <v>5.8973110637248999E-2</v>
      </c>
      <c r="I989" s="17">
        <v>2.59382200557501E-2</v>
      </c>
      <c r="J989" s="17">
        <v>2.3530002709181701E-2</v>
      </c>
      <c r="K989" s="17">
        <v>1.7937090075797298E-2</v>
      </c>
      <c r="L989" s="17">
        <v>1.88186219928549E-2</v>
      </c>
      <c r="M989" s="17"/>
      <c r="N989" s="17">
        <v>5.8512337707354201E-2</v>
      </c>
      <c r="O989" s="17">
        <v>3.0116280669996501E-2</v>
      </c>
      <c r="P989" s="17">
        <v>3.9988734395487099E-2</v>
      </c>
      <c r="Q989" s="17">
        <v>3.1005861049508698E-2</v>
      </c>
      <c r="R989" s="17"/>
      <c r="S989" s="17">
        <v>7.3520721508268605E-2</v>
      </c>
      <c r="T989" s="17">
        <v>3.5775641610646801E-2</v>
      </c>
      <c r="U989" s="17">
        <v>2.49311843486726E-2</v>
      </c>
      <c r="V989" s="17">
        <v>1.7417976074192799E-2</v>
      </c>
      <c r="W989" s="17">
        <v>9.5529514001570105E-3</v>
      </c>
      <c r="X989" s="17">
        <v>8.8149015712840298E-2</v>
      </c>
      <c r="Y989" s="17">
        <v>0</v>
      </c>
      <c r="Z989" s="17">
        <v>3.8729006565168297E-2</v>
      </c>
      <c r="AA989" s="17">
        <v>4.9642415966851802E-2</v>
      </c>
      <c r="AB989" s="17">
        <v>7.5606738142650995E-2</v>
      </c>
      <c r="AC989" s="17">
        <v>0</v>
      </c>
      <c r="AD989" s="17">
        <v>0</v>
      </c>
      <c r="AE989" s="17"/>
      <c r="AF989" s="17">
        <v>2.3856412270360498E-2</v>
      </c>
      <c r="AG989" s="17">
        <v>3.8156524499025103E-2</v>
      </c>
      <c r="AH989" s="17">
        <v>4.0456194478179199E-2</v>
      </c>
      <c r="AI989" s="17">
        <v>1.75963091275038E-2</v>
      </c>
      <c r="AJ989" s="17">
        <v>0.102108488834318</v>
      </c>
      <c r="AK989" s="17"/>
      <c r="AL989" s="17">
        <v>4.0463067169666599E-2</v>
      </c>
      <c r="AM989" s="17">
        <v>4.5573480681085202E-2</v>
      </c>
      <c r="AN989" s="17">
        <v>3.5728250670268399E-2</v>
      </c>
      <c r="AO989" s="17">
        <v>1.0146778284196399E-2</v>
      </c>
      <c r="AP989" s="17"/>
      <c r="AQ989" s="17">
        <v>2.14465524362192E-2</v>
      </c>
      <c r="AR989" s="17">
        <v>6.6839158757275793E-2</v>
      </c>
      <c r="AS989" s="17"/>
      <c r="AT989" s="17">
        <v>4.6770097633904301E-2</v>
      </c>
      <c r="AU989" s="17">
        <v>1.00838223676197E-2</v>
      </c>
      <c r="AV989" s="17"/>
      <c r="AW989" s="17">
        <v>3.9255430825982797E-2</v>
      </c>
      <c r="AX989" s="17">
        <v>2.3549898127446699E-2</v>
      </c>
      <c r="AY989" s="17">
        <v>5.1016169173565301E-2</v>
      </c>
      <c r="AZ989" s="17"/>
      <c r="BA989" s="17">
        <v>6.6676791030313307E-2</v>
      </c>
      <c r="BB989" s="17">
        <v>2.8497941089859799E-2</v>
      </c>
      <c r="BC989" s="17">
        <v>4.3720326563828397E-2</v>
      </c>
      <c r="BD989" s="17">
        <v>0</v>
      </c>
      <c r="BE989" s="17">
        <v>1.9277998776184802E-2</v>
      </c>
      <c r="BF989" s="17"/>
      <c r="BG989" s="17">
        <v>4.0093871440634997E-2</v>
      </c>
      <c r="BH989" s="17">
        <v>3.9510891330365297E-2</v>
      </c>
      <c r="BI989" s="17"/>
      <c r="BJ989" s="17">
        <v>4.3129399674683398E-2</v>
      </c>
      <c r="BK989" s="17">
        <v>2.7934315610876299E-2</v>
      </c>
      <c r="BL989" s="17"/>
      <c r="BM989" s="17">
        <v>3.1532047464051E-2</v>
      </c>
      <c r="BN989" s="17">
        <v>3.1220584820271301E-2</v>
      </c>
      <c r="BO989" s="17">
        <v>4.3936996451558803E-2</v>
      </c>
      <c r="BP989" s="17">
        <v>3.57647688841062E-2</v>
      </c>
      <c r="BQ989" s="17">
        <v>5.6014294721083401E-2</v>
      </c>
      <c r="BR989" s="17"/>
      <c r="BS989" s="17">
        <v>4.1816250247162401E-2</v>
      </c>
      <c r="BT989" s="17"/>
      <c r="BU989" s="17">
        <v>2.4248678916417001E-2</v>
      </c>
      <c r="BV989" s="17">
        <v>6.2371441134747102E-2</v>
      </c>
      <c r="BW989" s="17">
        <v>1.8637051810107198E-2</v>
      </c>
      <c r="BX989" s="17">
        <v>4.1886056555646103E-2</v>
      </c>
      <c r="BY989" s="17">
        <v>2.1232934215603599E-2</v>
      </c>
      <c r="BZ989" s="17"/>
      <c r="CA989" s="17">
        <v>9.4968585838477407E-2</v>
      </c>
      <c r="CB989" s="17"/>
      <c r="CC989" s="17">
        <v>3.53832377839974E-2</v>
      </c>
      <c r="CD989" s="17">
        <v>5.5369189559245198E-2</v>
      </c>
      <c r="CE989" s="17"/>
      <c r="CF989" s="17">
        <v>1.7897923118510999E-2</v>
      </c>
      <c r="CG989" s="17"/>
      <c r="CH989" s="17">
        <v>2.3390956253286199E-2</v>
      </c>
      <c r="CI989" s="17">
        <v>7.8573662337458203E-2</v>
      </c>
    </row>
    <row r="990" spans="2:87" x14ac:dyDescent="0.35">
      <c r="B990" t="s">
        <v>161</v>
      </c>
      <c r="C990" s="17">
        <v>0.180194649594972</v>
      </c>
      <c r="D990" s="17">
        <v>0.13805294547105401</v>
      </c>
      <c r="E990" s="17">
        <v>0.22000108754935499</v>
      </c>
      <c r="F990" s="17"/>
      <c r="G990" s="17">
        <v>0.127732414498611</v>
      </c>
      <c r="H990" s="17">
        <v>0.17691128868147701</v>
      </c>
      <c r="I990" s="17">
        <v>0.232746629743012</v>
      </c>
      <c r="J990" s="17">
        <v>0.19079812315437999</v>
      </c>
      <c r="K990" s="17">
        <v>0.168854271872523</v>
      </c>
      <c r="L990" s="17">
        <v>0.17889428871647001</v>
      </c>
      <c r="M990" s="17"/>
      <c r="N990" s="17">
        <v>0.13464374527252701</v>
      </c>
      <c r="O990" s="17">
        <v>0.214957838906154</v>
      </c>
      <c r="P990" s="17">
        <v>0.15561141552205601</v>
      </c>
      <c r="Q990" s="17">
        <v>0.213185930347496</v>
      </c>
      <c r="R990" s="17"/>
      <c r="S990" s="17">
        <v>0.186988462159558</v>
      </c>
      <c r="T990" s="17">
        <v>0.21483316301854599</v>
      </c>
      <c r="U990" s="17">
        <v>0.22246014409842399</v>
      </c>
      <c r="V990" s="17">
        <v>0.18067697571983399</v>
      </c>
      <c r="W990" s="17">
        <v>0.11239752001174599</v>
      </c>
      <c r="X990" s="17">
        <v>0.22307428450043701</v>
      </c>
      <c r="Y990" s="17">
        <v>0.15491568432480299</v>
      </c>
      <c r="Z990" s="17">
        <v>0.31991212735424701</v>
      </c>
      <c r="AA990" s="17">
        <v>0.108949812930569</v>
      </c>
      <c r="AB990" s="17">
        <v>0.14007836732590501</v>
      </c>
      <c r="AC990" s="17">
        <v>0.186248520768834</v>
      </c>
      <c r="AD990" s="17">
        <v>0.18492911908144999</v>
      </c>
      <c r="AE990" s="17"/>
      <c r="AF990" s="17">
        <v>0.22872326574209201</v>
      </c>
      <c r="AG990" s="17">
        <v>0.18278692779924</v>
      </c>
      <c r="AH990" s="17">
        <v>0.186304129922051</v>
      </c>
      <c r="AI990" s="17">
        <v>0.104455724411363</v>
      </c>
      <c r="AJ990" s="17">
        <v>0.14325914558546901</v>
      </c>
      <c r="AK990" s="17"/>
      <c r="AL990" s="17">
        <v>0.207182937567465</v>
      </c>
      <c r="AM990" s="17">
        <v>0.175254509182903</v>
      </c>
      <c r="AN990" s="17">
        <v>0.12789582033973501</v>
      </c>
      <c r="AO990" s="17">
        <v>0.191533675397455</v>
      </c>
      <c r="AP990" s="17"/>
      <c r="AQ990" s="17">
        <v>0.201488772602501</v>
      </c>
      <c r="AR990" s="17">
        <v>0.148707510474794</v>
      </c>
      <c r="AS990" s="17"/>
      <c r="AT990" s="17">
        <v>0.16119985162849201</v>
      </c>
      <c r="AU990" s="17">
        <v>0.18144826163718999</v>
      </c>
      <c r="AV990" s="17"/>
      <c r="AW990" s="17">
        <v>0.155264076213148</v>
      </c>
      <c r="AX990" s="17">
        <v>0.19362285757945999</v>
      </c>
      <c r="AY990" s="17">
        <v>0.19612858689114099</v>
      </c>
      <c r="AZ990" s="17"/>
      <c r="BA990" s="17">
        <v>0.17138990262606901</v>
      </c>
      <c r="BB990" s="17">
        <v>0.172437306558794</v>
      </c>
      <c r="BC990" s="17">
        <v>0.18285509365401501</v>
      </c>
      <c r="BD990" s="17">
        <v>0.18943745261668901</v>
      </c>
      <c r="BE990" s="17">
        <v>0.242829506508912</v>
      </c>
      <c r="BF990" s="17"/>
      <c r="BG990" s="17">
        <v>0.18951583048321599</v>
      </c>
      <c r="BH990" s="17">
        <v>0.17325019250624701</v>
      </c>
      <c r="BI990" s="17"/>
      <c r="BJ990" s="17">
        <v>0.185625163399946</v>
      </c>
      <c r="BK990" s="17">
        <v>0.151883802258549</v>
      </c>
      <c r="BL990" s="17"/>
      <c r="BM990" s="17">
        <v>0.28444086284772102</v>
      </c>
      <c r="BN990" s="17">
        <v>0.14770598945052901</v>
      </c>
      <c r="BO990" s="17">
        <v>0.12697812367585301</v>
      </c>
      <c r="BP990" s="17">
        <v>0.193203535708598</v>
      </c>
      <c r="BQ990" s="17">
        <v>0.21518561771258601</v>
      </c>
      <c r="BR990" s="17"/>
      <c r="BS990" s="17">
        <v>0.116430171647926</v>
      </c>
      <c r="BT990" s="17"/>
      <c r="BU990" s="17">
        <v>0.15081513101781199</v>
      </c>
      <c r="BV990" s="17">
        <v>0.118080477271785</v>
      </c>
      <c r="BW990" s="17">
        <v>0.16782963142244101</v>
      </c>
      <c r="BX990" s="17">
        <v>0.156835496056662</v>
      </c>
      <c r="BY990" s="17">
        <v>0.299499287669453</v>
      </c>
      <c r="BZ990" s="17"/>
      <c r="CA990" s="17">
        <v>4.49739035554216E-2</v>
      </c>
      <c r="CB990" s="17"/>
      <c r="CC990" s="17">
        <v>0.17875228228880499</v>
      </c>
      <c r="CD990" s="17">
        <v>0.12980814925604101</v>
      </c>
      <c r="CE990" s="17"/>
      <c r="CF990" s="17">
        <v>0.175327964913535</v>
      </c>
      <c r="CG990" s="17"/>
      <c r="CH990" s="17">
        <v>0.191885146511485</v>
      </c>
      <c r="CI990" s="17">
        <v>9.73078248281532E-2</v>
      </c>
    </row>
    <row r="991" spans="2:87" x14ac:dyDescent="0.35"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  <c r="AO991" s="17"/>
      <c r="AP991" s="17"/>
      <c r="AQ991" s="17"/>
      <c r="AR991" s="17"/>
      <c r="AS991" s="17"/>
      <c r="AT991" s="17"/>
      <c r="AU991" s="17"/>
      <c r="AV991" s="17"/>
      <c r="AW991" s="17"/>
      <c r="AX991" s="17"/>
      <c r="AY991" s="17"/>
      <c r="AZ991" s="17"/>
      <c r="BA991" s="17"/>
      <c r="BB991" s="17"/>
      <c r="BC991" s="17"/>
      <c r="BD991" s="17"/>
      <c r="BE991" s="17"/>
      <c r="BF991" s="17"/>
      <c r="BG991" s="17"/>
      <c r="BH991" s="17"/>
      <c r="BI991" s="17"/>
      <c r="BJ991" s="17"/>
      <c r="BK991" s="17"/>
      <c r="BL991" s="17"/>
      <c r="BM991" s="17"/>
      <c r="BN991" s="17"/>
      <c r="BO991" s="17"/>
      <c r="BP991" s="17"/>
      <c r="BQ991" s="17"/>
      <c r="BR991" s="17"/>
      <c r="BS991" s="17"/>
      <c r="BT991" s="17"/>
      <c r="BU991" s="17"/>
      <c r="BV991" s="17"/>
      <c r="BW991" s="17"/>
      <c r="BX991" s="17"/>
      <c r="BY991" s="17"/>
      <c r="BZ991" s="17"/>
      <c r="CA991" s="17"/>
      <c r="CB991" s="17"/>
      <c r="CC991" s="17"/>
      <c r="CD991" s="17"/>
      <c r="CE991" s="17"/>
      <c r="CF991" s="17"/>
      <c r="CG991" s="17"/>
      <c r="CH991" s="17"/>
      <c r="CI991" s="17"/>
    </row>
    <row r="992" spans="2:87" x14ac:dyDescent="0.35">
      <c r="B992" s="6" t="s">
        <v>311</v>
      </c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  <c r="AO992" s="17"/>
      <c r="AP992" s="17"/>
      <c r="AQ992" s="17"/>
      <c r="AR992" s="17"/>
      <c r="AS992" s="17"/>
      <c r="AT992" s="17"/>
      <c r="AU992" s="17"/>
      <c r="AV992" s="17"/>
      <c r="AW992" s="17"/>
      <c r="AX992" s="17"/>
      <c r="AY992" s="17"/>
      <c r="AZ992" s="17"/>
      <c r="BA992" s="17"/>
      <c r="BB992" s="17"/>
      <c r="BC992" s="17"/>
      <c r="BD992" s="17"/>
      <c r="BE992" s="17"/>
      <c r="BF992" s="17"/>
      <c r="BG992" s="17"/>
      <c r="BH992" s="17"/>
      <c r="BI992" s="17"/>
      <c r="BJ992" s="17"/>
      <c r="BK992" s="17"/>
      <c r="BL992" s="17"/>
      <c r="BM992" s="17"/>
      <c r="BN992" s="17"/>
      <c r="BO992" s="17"/>
      <c r="BP992" s="17"/>
      <c r="BQ992" s="17"/>
      <c r="BR992" s="17"/>
      <c r="BS992" s="17"/>
      <c r="BT992" s="17"/>
      <c r="BU992" s="17"/>
      <c r="BV992" s="17"/>
      <c r="BW992" s="17"/>
      <c r="BX992" s="17"/>
      <c r="BY992" s="17"/>
      <c r="BZ992" s="17"/>
      <c r="CA992" s="17"/>
      <c r="CB992" s="17"/>
      <c r="CC992" s="17"/>
      <c r="CD992" s="17"/>
      <c r="CE992" s="17"/>
      <c r="CF992" s="17"/>
      <c r="CG992" s="17"/>
      <c r="CH992" s="17"/>
      <c r="CI992" s="17"/>
    </row>
    <row r="993" spans="2:87" x14ac:dyDescent="0.35">
      <c r="B993" s="24" t="s">
        <v>163</v>
      </c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  <c r="AO993" s="17"/>
      <c r="AP993" s="17"/>
      <c r="AQ993" s="17"/>
      <c r="AR993" s="17"/>
      <c r="AS993" s="17"/>
      <c r="AT993" s="17"/>
      <c r="AU993" s="17"/>
      <c r="AV993" s="17"/>
      <c r="AW993" s="17"/>
      <c r="AX993" s="17"/>
      <c r="AY993" s="17"/>
      <c r="AZ993" s="17"/>
      <c r="BA993" s="17"/>
      <c r="BB993" s="17"/>
      <c r="BC993" s="17"/>
      <c r="BD993" s="17"/>
      <c r="BE993" s="17"/>
      <c r="BF993" s="17"/>
      <c r="BG993" s="17"/>
      <c r="BH993" s="17"/>
      <c r="BI993" s="17"/>
      <c r="BJ993" s="17"/>
      <c r="BK993" s="17"/>
      <c r="BL993" s="17"/>
      <c r="BM993" s="17"/>
      <c r="BN993" s="17"/>
      <c r="BO993" s="17"/>
      <c r="BP993" s="17"/>
      <c r="BQ993" s="17"/>
      <c r="BR993" s="17"/>
      <c r="BS993" s="17"/>
      <c r="BT993" s="17"/>
      <c r="BU993" s="17"/>
      <c r="BV993" s="17"/>
      <c r="BW993" s="17"/>
      <c r="BX993" s="17"/>
      <c r="BY993" s="17"/>
      <c r="BZ993" s="17"/>
      <c r="CA993" s="17"/>
      <c r="CB993" s="17"/>
      <c r="CC993" s="17"/>
      <c r="CD993" s="17"/>
      <c r="CE993" s="17"/>
      <c r="CF993" s="17"/>
      <c r="CG993" s="17"/>
      <c r="CH993" s="17"/>
      <c r="CI993" s="17"/>
    </row>
    <row r="994" spans="2:87" x14ac:dyDescent="0.35">
      <c r="B994" t="s">
        <v>300</v>
      </c>
      <c r="C994" s="17">
        <v>0.10152838694702999</v>
      </c>
      <c r="D994" s="17">
        <v>0.12424475858706099</v>
      </c>
      <c r="E994" s="17">
        <v>8.0401102880776801E-2</v>
      </c>
      <c r="F994" s="17"/>
      <c r="G994" s="17">
        <v>9.8823468368988296E-2</v>
      </c>
      <c r="H994" s="17">
        <v>7.4931202243948503E-2</v>
      </c>
      <c r="I994" s="17">
        <v>0.118938197752126</v>
      </c>
      <c r="J994" s="17">
        <v>6.11249555623068E-2</v>
      </c>
      <c r="K994" s="17">
        <v>0.105793850277956</v>
      </c>
      <c r="L994" s="17">
        <v>0.137677710180067</v>
      </c>
      <c r="M994" s="17"/>
      <c r="N994" s="17">
        <v>0.112622227391988</v>
      </c>
      <c r="O994" s="17">
        <v>6.4693451454881395E-2</v>
      </c>
      <c r="P994" s="17">
        <v>0.12602502100079199</v>
      </c>
      <c r="Q994" s="17">
        <v>0.104957016862368</v>
      </c>
      <c r="R994" s="17"/>
      <c r="S994" s="17">
        <v>8.1503734292262306E-2</v>
      </c>
      <c r="T994" s="17">
        <v>9.8465811162013306E-2</v>
      </c>
      <c r="U994" s="17">
        <v>7.4795936826161702E-2</v>
      </c>
      <c r="V994" s="17">
        <v>0.128920878294703</v>
      </c>
      <c r="W994" s="17">
        <v>3.3252034557351498E-2</v>
      </c>
      <c r="X994" s="17">
        <v>0.15670089297984599</v>
      </c>
      <c r="Y994" s="17">
        <v>8.4374733170185595E-2</v>
      </c>
      <c r="Z994" s="17">
        <v>0.227775973240294</v>
      </c>
      <c r="AA994" s="17">
        <v>9.5184856240295004E-2</v>
      </c>
      <c r="AB994" s="17">
        <v>0.120405124743726</v>
      </c>
      <c r="AC994" s="17">
        <v>6.0182870946970897E-2</v>
      </c>
      <c r="AD994" s="17">
        <v>0.129349287813666</v>
      </c>
      <c r="AE994" s="17"/>
      <c r="AF994" s="17">
        <v>8.6081463628106994E-2</v>
      </c>
      <c r="AG994" s="17">
        <v>9.5292814312982296E-2</v>
      </c>
      <c r="AH994" s="17">
        <v>0.10977771872136299</v>
      </c>
      <c r="AI994" s="17">
        <v>0.125241884902515</v>
      </c>
      <c r="AJ994" s="17">
        <v>9.3319289125439894E-2</v>
      </c>
      <c r="AK994" s="17"/>
      <c r="AL994" s="17">
        <v>0.11480223362782099</v>
      </c>
      <c r="AM994" s="17">
        <v>0.10537212257181799</v>
      </c>
      <c r="AN994" s="17">
        <v>7.3808735891193702E-2</v>
      </c>
      <c r="AO994" s="17">
        <v>7.3399359981735898E-2</v>
      </c>
      <c r="AP994" s="17"/>
      <c r="AQ994" s="17">
        <v>0.11528856633502001</v>
      </c>
      <c r="AR994" s="17">
        <v>8.1181520229155105E-2</v>
      </c>
      <c r="AS994" s="17"/>
      <c r="AT994" s="17">
        <v>9.2696785692545899E-2</v>
      </c>
      <c r="AU994" s="17">
        <v>0.137223270837217</v>
      </c>
      <c r="AV994" s="17"/>
      <c r="AW994" s="17">
        <v>0.108965209803987</v>
      </c>
      <c r="AX994" s="17">
        <v>0.14866780129357099</v>
      </c>
      <c r="AY994" s="17">
        <v>6.5718706665568893E-2</v>
      </c>
      <c r="AZ994" s="17"/>
      <c r="BA994" s="17">
        <v>7.8430988113671801E-2</v>
      </c>
      <c r="BB994" s="17">
        <v>0.10844543820502101</v>
      </c>
      <c r="BC994" s="17">
        <v>0.107121519826096</v>
      </c>
      <c r="BD994" s="17">
        <v>8.7823933689641101E-2</v>
      </c>
      <c r="BE994" s="17">
        <v>0.16769160638613601</v>
      </c>
      <c r="BF994" s="17"/>
      <c r="BG994" s="17">
        <v>9.6867749083999699E-2</v>
      </c>
      <c r="BH994" s="17">
        <v>0.10500065081938099</v>
      </c>
      <c r="BI994" s="17"/>
      <c r="BJ994" s="17">
        <v>0.10100577143341199</v>
      </c>
      <c r="BK994" s="17">
        <v>0.10198054491023401</v>
      </c>
      <c r="BL994" s="17"/>
      <c r="BM994" s="17">
        <v>4.7135683065426003E-2</v>
      </c>
      <c r="BN994" s="17">
        <v>0.216874220706892</v>
      </c>
      <c r="BO994" s="17">
        <v>5.7285066330802902E-2</v>
      </c>
      <c r="BP994" s="17">
        <v>5.1989695929141697E-2</v>
      </c>
      <c r="BQ994" s="17">
        <v>0.14747282483889099</v>
      </c>
      <c r="BR994" s="17"/>
      <c r="BS994" s="17">
        <v>0.134142839412838</v>
      </c>
      <c r="BT994" s="17"/>
      <c r="BU994" s="17">
        <v>0.19533689684954</v>
      </c>
      <c r="BV994" s="17">
        <v>8.0224131310764002E-2</v>
      </c>
      <c r="BW994" s="17">
        <v>3.9139544756974398E-2</v>
      </c>
      <c r="BX994" s="17">
        <v>0.14167802836194701</v>
      </c>
      <c r="BY994" s="17">
        <v>3.4517930796902199E-2</v>
      </c>
      <c r="BZ994" s="17"/>
      <c r="CA994" s="17">
        <v>6.2393436216392401E-2</v>
      </c>
      <c r="CB994" s="17"/>
      <c r="CC994" s="17">
        <v>0.101516066443656</v>
      </c>
      <c r="CD994" s="17">
        <v>0.108404722879343</v>
      </c>
      <c r="CE994" s="17"/>
      <c r="CF994" s="17">
        <v>6.6220487227127006E-2</v>
      </c>
      <c r="CG994" s="17"/>
      <c r="CH994" s="17">
        <v>0.10377916954974099</v>
      </c>
      <c r="CI994" s="17">
        <v>8.1841445409800095E-2</v>
      </c>
    </row>
    <row r="995" spans="2:87" x14ac:dyDescent="0.35">
      <c r="B995" t="s">
        <v>301</v>
      </c>
      <c r="C995" s="17">
        <v>0.146407673157326</v>
      </c>
      <c r="D995" s="17">
        <v>0.166442556533933</v>
      </c>
      <c r="E995" s="17">
        <v>0.12620636581627501</v>
      </c>
      <c r="F995" s="17"/>
      <c r="G995" s="17">
        <v>0.123457495295156</v>
      </c>
      <c r="H995" s="17">
        <v>0.15612261255776899</v>
      </c>
      <c r="I995" s="17">
        <v>0.13888766781606099</v>
      </c>
      <c r="J995" s="17">
        <v>0.158570520267691</v>
      </c>
      <c r="K995" s="17">
        <v>0.15523609777903499</v>
      </c>
      <c r="L995" s="17">
        <v>0.14791971743291099</v>
      </c>
      <c r="M995" s="17"/>
      <c r="N995" s="17">
        <v>0.130618385517413</v>
      </c>
      <c r="O995" s="17">
        <v>0.157677771137611</v>
      </c>
      <c r="P995" s="17">
        <v>0.15842043594299901</v>
      </c>
      <c r="Q995" s="17">
        <v>0.13864116070745999</v>
      </c>
      <c r="R995" s="17"/>
      <c r="S995" s="17">
        <v>0.118598656800839</v>
      </c>
      <c r="T995" s="17">
        <v>0.124082142790119</v>
      </c>
      <c r="U995" s="17">
        <v>0.18949966250212999</v>
      </c>
      <c r="V995" s="17">
        <v>0.15659830482842399</v>
      </c>
      <c r="W995" s="17">
        <v>0.173178041907744</v>
      </c>
      <c r="X995" s="17">
        <v>0.10974467722482099</v>
      </c>
      <c r="Y995" s="17">
        <v>0.17548927030765399</v>
      </c>
      <c r="Z995" s="17">
        <v>0.162707102791247</v>
      </c>
      <c r="AA995" s="17">
        <v>0.16817869098075799</v>
      </c>
      <c r="AB995" s="17">
        <v>0.16042883823784701</v>
      </c>
      <c r="AC995" s="17">
        <v>0.117116309030373</v>
      </c>
      <c r="AD995" s="17">
        <v>9.7486993280401807E-2</v>
      </c>
      <c r="AE995" s="17"/>
      <c r="AF995" s="17">
        <v>0.132338344814971</v>
      </c>
      <c r="AG995" s="17">
        <v>0.135975426178127</v>
      </c>
      <c r="AH995" s="17">
        <v>0.16188584092199601</v>
      </c>
      <c r="AI995" s="17">
        <v>0.18468465002128001</v>
      </c>
      <c r="AJ995" s="17">
        <v>0.171781768323922</v>
      </c>
      <c r="AK995" s="17"/>
      <c r="AL995" s="17">
        <v>0.16325510160540099</v>
      </c>
      <c r="AM995" s="17">
        <v>0.14379967147025799</v>
      </c>
      <c r="AN995" s="17">
        <v>0.13555893872779401</v>
      </c>
      <c r="AO995" s="17">
        <v>9.3894742055891794E-2</v>
      </c>
      <c r="AP995" s="17"/>
      <c r="AQ995" s="17">
        <v>0.13822012344571899</v>
      </c>
      <c r="AR995" s="17">
        <v>0.158514418137224</v>
      </c>
      <c r="AS995" s="17"/>
      <c r="AT995" s="17">
        <v>0.14729128266719699</v>
      </c>
      <c r="AU995" s="17">
        <v>0.166588994093329</v>
      </c>
      <c r="AV995" s="17"/>
      <c r="AW995" s="17">
        <v>0.160627848303001</v>
      </c>
      <c r="AX995" s="17">
        <v>0.150924482522721</v>
      </c>
      <c r="AY995" s="17">
        <v>0.127996485593427</v>
      </c>
      <c r="AZ995" s="17"/>
      <c r="BA995" s="17">
        <v>0.146166866912325</v>
      </c>
      <c r="BB995" s="17">
        <v>0.149751363610691</v>
      </c>
      <c r="BC995" s="17">
        <v>0.16299679339516701</v>
      </c>
      <c r="BD995" s="17">
        <v>0.107245862725765</v>
      </c>
      <c r="BE995" s="17">
        <v>8.3072244079996096E-2</v>
      </c>
      <c r="BF995" s="17"/>
      <c r="BG995" s="17">
        <v>0.14876342668253301</v>
      </c>
      <c r="BH995" s="17">
        <v>0.14465259196498001</v>
      </c>
      <c r="BI995" s="17"/>
      <c r="BJ995" s="17">
        <v>0.14529618888283399</v>
      </c>
      <c r="BK995" s="17">
        <v>0.155499535329988</v>
      </c>
      <c r="BL995" s="17"/>
      <c r="BM995" s="17">
        <v>0.138150020709572</v>
      </c>
      <c r="BN995" s="17">
        <v>0.17138318958451601</v>
      </c>
      <c r="BO995" s="17">
        <v>0.16770780944118699</v>
      </c>
      <c r="BP995" s="17">
        <v>0.157159563888327</v>
      </c>
      <c r="BQ995" s="17">
        <v>8.9806622720068396E-2</v>
      </c>
      <c r="BR995" s="17"/>
      <c r="BS995" s="17">
        <v>0.139618613718271</v>
      </c>
      <c r="BT995" s="17"/>
      <c r="BU995" s="17">
        <v>0.135027076299016</v>
      </c>
      <c r="BV995" s="17">
        <v>0.171090051085595</v>
      </c>
      <c r="BW995" s="17">
        <v>0.198091005698946</v>
      </c>
      <c r="BX995" s="17">
        <v>0.16065469305937999</v>
      </c>
      <c r="BY995" s="17">
        <v>0.128281552697291</v>
      </c>
      <c r="BZ995" s="17"/>
      <c r="CA995" s="17">
        <v>0.12114060070922</v>
      </c>
      <c r="CB995" s="17"/>
      <c r="CC995" s="17">
        <v>0.14287218124603401</v>
      </c>
      <c r="CD995" s="17">
        <v>0.164489467597491</v>
      </c>
      <c r="CE995" s="17"/>
      <c r="CF995" s="17">
        <v>0.12622167599779299</v>
      </c>
      <c r="CG995" s="17"/>
      <c r="CH995" s="17">
        <v>0.13124361560275</v>
      </c>
      <c r="CI995" s="17">
        <v>0.17354753616284899</v>
      </c>
    </row>
    <row r="996" spans="2:87" x14ac:dyDescent="0.35">
      <c r="B996" t="s">
        <v>302</v>
      </c>
      <c r="C996" s="17">
        <v>0.31832817184690598</v>
      </c>
      <c r="D996" s="17">
        <v>0.288417603450835</v>
      </c>
      <c r="E996" s="17">
        <v>0.346897846068913</v>
      </c>
      <c r="F996" s="17"/>
      <c r="G996" s="17">
        <v>0.32124749041010497</v>
      </c>
      <c r="H996" s="17">
        <v>0.258586561773818</v>
      </c>
      <c r="I996" s="17">
        <v>0.28934202973751</v>
      </c>
      <c r="J996" s="17">
        <v>0.32330444061603397</v>
      </c>
      <c r="K996" s="17">
        <v>0.354555796720191</v>
      </c>
      <c r="L996" s="17">
        <v>0.36074599074777602</v>
      </c>
      <c r="M996" s="17"/>
      <c r="N996" s="17">
        <v>0.38066336659827998</v>
      </c>
      <c r="O996" s="17">
        <v>0.32286995562574899</v>
      </c>
      <c r="P996" s="17">
        <v>0.29189370698998302</v>
      </c>
      <c r="Q996" s="17">
        <v>0.27442940549734401</v>
      </c>
      <c r="R996" s="17"/>
      <c r="S996" s="17">
        <v>0.30054842696308998</v>
      </c>
      <c r="T996" s="17">
        <v>0.36782626476743502</v>
      </c>
      <c r="U996" s="17">
        <v>0.29254042951805997</v>
      </c>
      <c r="V996" s="17">
        <v>0.26214895599536597</v>
      </c>
      <c r="W996" s="17">
        <v>0.385329250077803</v>
      </c>
      <c r="X996" s="17">
        <v>0.261134484397956</v>
      </c>
      <c r="Y996" s="17">
        <v>0.29524599870859097</v>
      </c>
      <c r="Z996" s="17">
        <v>0.25980655510034101</v>
      </c>
      <c r="AA996" s="17">
        <v>0.367693118099296</v>
      </c>
      <c r="AB996" s="17">
        <v>0.24957262719978601</v>
      </c>
      <c r="AC996" s="17">
        <v>0.35847024431652402</v>
      </c>
      <c r="AD996" s="17">
        <v>0.50993094104709003</v>
      </c>
      <c r="AE996" s="17"/>
      <c r="AF996" s="17">
        <v>0.29542376790434599</v>
      </c>
      <c r="AG996" s="17">
        <v>0.32200276258437199</v>
      </c>
      <c r="AH996" s="17">
        <v>0.33356372197602002</v>
      </c>
      <c r="AI996" s="17">
        <v>0.32979265606715802</v>
      </c>
      <c r="AJ996" s="17">
        <v>0.32179502017280798</v>
      </c>
      <c r="AK996" s="17"/>
      <c r="AL996" s="17">
        <v>0.303048384958783</v>
      </c>
      <c r="AM996" s="17">
        <v>0.32295308690087998</v>
      </c>
      <c r="AN996" s="17">
        <v>0.35232234106722499</v>
      </c>
      <c r="AO996" s="17">
        <v>0.28918260569100301</v>
      </c>
      <c r="AP996" s="17"/>
      <c r="AQ996" s="17">
        <v>0.31599508325050202</v>
      </c>
      <c r="AR996" s="17">
        <v>0.32177805730068598</v>
      </c>
      <c r="AS996" s="17"/>
      <c r="AT996" s="17">
        <v>0.31932516179883702</v>
      </c>
      <c r="AU996" s="17">
        <v>0.35990980285368601</v>
      </c>
      <c r="AV996" s="17"/>
      <c r="AW996" s="17">
        <v>0.34880167089714897</v>
      </c>
      <c r="AX996" s="17">
        <v>0.27928579026728201</v>
      </c>
      <c r="AY996" s="17">
        <v>0.328670350009238</v>
      </c>
      <c r="AZ996" s="17"/>
      <c r="BA996" s="17">
        <v>0.308050162076276</v>
      </c>
      <c r="BB996" s="17">
        <v>0.31754958753903201</v>
      </c>
      <c r="BC996" s="17">
        <v>0.32150286559736502</v>
      </c>
      <c r="BD996" s="17">
        <v>0.34383750906300498</v>
      </c>
      <c r="BE996" s="17">
        <v>0.30589868165953399</v>
      </c>
      <c r="BF996" s="17"/>
      <c r="BG996" s="17">
        <v>0.34542868960527101</v>
      </c>
      <c r="BH996" s="17">
        <v>0.29813777055424101</v>
      </c>
      <c r="BI996" s="17"/>
      <c r="BJ996" s="17">
        <v>0.31585938419651899</v>
      </c>
      <c r="BK996" s="17">
        <v>0.32968891660748401</v>
      </c>
      <c r="BL996" s="17"/>
      <c r="BM996" s="17">
        <v>0.30019971720150401</v>
      </c>
      <c r="BN996" s="17">
        <v>0.342382246999545</v>
      </c>
      <c r="BO996" s="17">
        <v>0.29684029565738701</v>
      </c>
      <c r="BP996" s="17">
        <v>0.33225827275850001</v>
      </c>
      <c r="BQ996" s="17">
        <v>0.31636541346636199</v>
      </c>
      <c r="BR996" s="17"/>
      <c r="BS996" s="17">
        <v>0.28703124327962198</v>
      </c>
      <c r="BT996" s="17"/>
      <c r="BU996" s="17">
        <v>0.343979120926103</v>
      </c>
      <c r="BV996" s="17">
        <v>0.31959461443794401</v>
      </c>
      <c r="BW996" s="17">
        <v>0.35160143550489598</v>
      </c>
      <c r="BX996" s="17">
        <v>0.28712012987938501</v>
      </c>
      <c r="BY996" s="17">
        <v>0.293691498294472</v>
      </c>
      <c r="BZ996" s="17"/>
      <c r="CA996" s="17">
        <v>0.23294701192855199</v>
      </c>
      <c r="CB996" s="17"/>
      <c r="CC996" s="17">
        <v>0.32416937225359099</v>
      </c>
      <c r="CD996" s="17">
        <v>0.327636520040408</v>
      </c>
      <c r="CE996" s="17"/>
      <c r="CF996" s="17">
        <v>0.37395296609959999</v>
      </c>
      <c r="CG996" s="17"/>
      <c r="CH996" s="17">
        <v>0.34702860099349803</v>
      </c>
      <c r="CI996" s="17">
        <v>0.27787152034294699</v>
      </c>
    </row>
    <row r="997" spans="2:87" x14ac:dyDescent="0.35">
      <c r="B997" t="s">
        <v>303</v>
      </c>
      <c r="C997" s="17">
        <v>0.149018572979112</v>
      </c>
      <c r="D997" s="17">
        <v>0.164351190918755</v>
      </c>
      <c r="E997" s="17">
        <v>0.13489233762984401</v>
      </c>
      <c r="F997" s="17"/>
      <c r="G997" s="17">
        <v>0.163584419494191</v>
      </c>
      <c r="H997" s="17">
        <v>0.203287572715285</v>
      </c>
      <c r="I997" s="17">
        <v>0.167339991219699</v>
      </c>
      <c r="J997" s="17">
        <v>0.124544519121113</v>
      </c>
      <c r="K997" s="17">
        <v>7.2639815782459094E-2</v>
      </c>
      <c r="L997" s="17">
        <v>0.14777347083630099</v>
      </c>
      <c r="M997" s="17"/>
      <c r="N997" s="17">
        <v>0.16499263855968499</v>
      </c>
      <c r="O997" s="17">
        <v>0.14391823837782</v>
      </c>
      <c r="P997" s="17">
        <v>0.145443316544282</v>
      </c>
      <c r="Q997" s="17">
        <v>0.14399332777969601</v>
      </c>
      <c r="R997" s="17"/>
      <c r="S997" s="17">
        <v>0.204354002546867</v>
      </c>
      <c r="T997" s="17">
        <v>0.13208976329198399</v>
      </c>
      <c r="U997" s="17">
        <v>0.107616321474506</v>
      </c>
      <c r="V997" s="17">
        <v>0.18853896457460201</v>
      </c>
      <c r="W997" s="17">
        <v>0.206808895502999</v>
      </c>
      <c r="X997" s="17">
        <v>0.16236391924107299</v>
      </c>
      <c r="Y997" s="17">
        <v>0.11380615743804499</v>
      </c>
      <c r="Z997" s="17">
        <v>4.70349385776897E-2</v>
      </c>
      <c r="AA997" s="17">
        <v>0.14336961779541099</v>
      </c>
      <c r="AB997" s="17">
        <v>0.16006042299121501</v>
      </c>
      <c r="AC997" s="17">
        <v>0.10964977152281701</v>
      </c>
      <c r="AD997" s="17">
        <v>5.6566379575467E-2</v>
      </c>
      <c r="AE997" s="17"/>
      <c r="AF997" s="17">
        <v>0.13478926350095499</v>
      </c>
      <c r="AG997" s="17">
        <v>0.13947863055350199</v>
      </c>
      <c r="AH997" s="17">
        <v>0.14881446601492501</v>
      </c>
      <c r="AI997" s="17">
        <v>0.20318257794542899</v>
      </c>
      <c r="AJ997" s="17">
        <v>0.16017655979152601</v>
      </c>
      <c r="AK997" s="17"/>
      <c r="AL997" s="17">
        <v>0.13558454942393</v>
      </c>
      <c r="AM997" s="17">
        <v>0.1703689231844</v>
      </c>
      <c r="AN997" s="17">
        <v>0.155153476299281</v>
      </c>
      <c r="AO997" s="17">
        <v>7.7951369601804293E-2</v>
      </c>
      <c r="AP997" s="17"/>
      <c r="AQ997" s="17">
        <v>0.145831774547619</v>
      </c>
      <c r="AR997" s="17">
        <v>0.15373081989930101</v>
      </c>
      <c r="AS997" s="17"/>
      <c r="AT997" s="17">
        <v>0.15595611919639699</v>
      </c>
      <c r="AU997" s="17">
        <v>0.13376372141248299</v>
      </c>
      <c r="AV997" s="17"/>
      <c r="AW997" s="17">
        <v>0.15557747874334099</v>
      </c>
      <c r="AX997" s="17">
        <v>0.157057919734577</v>
      </c>
      <c r="AY997" s="17">
        <v>0.14114564900166901</v>
      </c>
      <c r="AZ997" s="17"/>
      <c r="BA997" s="17">
        <v>0.173270643230233</v>
      </c>
      <c r="BB997" s="17">
        <v>0.152632616246824</v>
      </c>
      <c r="BC997" s="17">
        <v>0.13030296630986299</v>
      </c>
      <c r="BD997" s="17">
        <v>0.163795920565594</v>
      </c>
      <c r="BE997" s="17">
        <v>9.8436881847401903E-2</v>
      </c>
      <c r="BF997" s="17"/>
      <c r="BG997" s="17">
        <v>0.11740042000673501</v>
      </c>
      <c r="BH997" s="17">
        <v>0.172574698450114</v>
      </c>
      <c r="BI997" s="17"/>
      <c r="BJ997" s="17">
        <v>0.142197172205274</v>
      </c>
      <c r="BK997" s="17">
        <v>0.166757532398635</v>
      </c>
      <c r="BL997" s="17"/>
      <c r="BM997" s="17">
        <v>6.9568010580657605E-2</v>
      </c>
      <c r="BN997" s="17">
        <v>8.3124616779131202E-2</v>
      </c>
      <c r="BO997" s="17">
        <v>0.236528976623607</v>
      </c>
      <c r="BP997" s="17">
        <v>0.15457613622874</v>
      </c>
      <c r="BQ997" s="17">
        <v>0.13907853631155501</v>
      </c>
      <c r="BR997" s="17"/>
      <c r="BS997" s="17">
        <v>0.169713505484413</v>
      </c>
      <c r="BT997" s="17"/>
      <c r="BU997" s="17">
        <v>0.13597900398316801</v>
      </c>
      <c r="BV997" s="17">
        <v>0.21612974828964601</v>
      </c>
      <c r="BW997" s="17">
        <v>0.18250032789923701</v>
      </c>
      <c r="BX997" s="17">
        <v>0.12544098181476601</v>
      </c>
      <c r="BY997" s="17">
        <v>2.4317580863308302E-2</v>
      </c>
      <c r="BZ997" s="17"/>
      <c r="CA997" s="17">
        <v>0.331148739155192</v>
      </c>
      <c r="CB997" s="17"/>
      <c r="CC997" s="17">
        <v>0.14739982259204401</v>
      </c>
      <c r="CD997" s="17">
        <v>0.17327653070878499</v>
      </c>
      <c r="CE997" s="17"/>
      <c r="CF997" s="17">
        <v>0.15092250169246299</v>
      </c>
      <c r="CG997" s="17"/>
      <c r="CH997" s="17">
        <v>0.129737426572064</v>
      </c>
      <c r="CI997" s="17">
        <v>0.262062838344581</v>
      </c>
    </row>
    <row r="998" spans="2:87" x14ac:dyDescent="0.35">
      <c r="B998" t="s">
        <v>304</v>
      </c>
      <c r="C998" s="17">
        <v>0.13217840109665699</v>
      </c>
      <c r="D998" s="17">
        <v>0.12624308938044701</v>
      </c>
      <c r="E998" s="17">
        <v>0.137962360376223</v>
      </c>
      <c r="F998" s="17"/>
      <c r="G998" s="17">
        <v>0.13530552816323399</v>
      </c>
      <c r="H998" s="17">
        <v>0.16016954764470101</v>
      </c>
      <c r="I998" s="17">
        <v>9.8056420459374502E-2</v>
      </c>
      <c r="J998" s="17">
        <v>0.174780351011802</v>
      </c>
      <c r="K998" s="17">
        <v>0.14364847841185399</v>
      </c>
      <c r="L998" s="17">
        <v>9.6609241442382296E-2</v>
      </c>
      <c r="M998" s="17"/>
      <c r="N998" s="17">
        <v>9.4723302324371803E-2</v>
      </c>
      <c r="O998" s="17">
        <v>0.12344704475396</v>
      </c>
      <c r="P998" s="17">
        <v>0.14494839568599299</v>
      </c>
      <c r="Q998" s="17">
        <v>0.16834095021367701</v>
      </c>
      <c r="R998" s="17"/>
      <c r="S998" s="17">
        <v>0.13500449427564701</v>
      </c>
      <c r="T998" s="17">
        <v>0.13210397643344801</v>
      </c>
      <c r="U998" s="17">
        <v>0.14745502248902101</v>
      </c>
      <c r="V998" s="17">
        <v>9.9711214147611998E-2</v>
      </c>
      <c r="W998" s="17">
        <v>0.120183561624455</v>
      </c>
      <c r="X998" s="17">
        <v>0.11822409241767801</v>
      </c>
      <c r="Y998" s="17">
        <v>0.13986917740904001</v>
      </c>
      <c r="Z998" s="17">
        <v>0.12911840255259499</v>
      </c>
      <c r="AA998" s="17">
        <v>0.112115842511343</v>
      </c>
      <c r="AB998" s="17">
        <v>0.17633781684621799</v>
      </c>
      <c r="AC998" s="17">
        <v>0.15985444164068</v>
      </c>
      <c r="AD998" s="17">
        <v>0.12582558506008801</v>
      </c>
      <c r="AE998" s="17"/>
      <c r="AF998" s="17">
        <v>0.18462051532819501</v>
      </c>
      <c r="AG998" s="17">
        <v>0.140059128003754</v>
      </c>
      <c r="AH998" s="17">
        <v>8.8092445824191401E-2</v>
      </c>
      <c r="AI998" s="17">
        <v>8.3815993812008896E-2</v>
      </c>
      <c r="AJ998" s="17">
        <v>0.15316098813180001</v>
      </c>
      <c r="AK998" s="17"/>
      <c r="AL998" s="17">
        <v>9.1722898211411205E-2</v>
      </c>
      <c r="AM998" s="17">
        <v>0.11208423549586199</v>
      </c>
      <c r="AN998" s="17">
        <v>0.20033985134282201</v>
      </c>
      <c r="AO998" s="17">
        <v>0.31226935599518302</v>
      </c>
      <c r="AP998" s="17"/>
      <c r="AQ998" s="17">
        <v>0.141558759391578</v>
      </c>
      <c r="AR998" s="17">
        <v>0.118307876984212</v>
      </c>
      <c r="AS998" s="17"/>
      <c r="AT998" s="17">
        <v>0.13267622003620799</v>
      </c>
      <c r="AU998" s="17">
        <v>9.8573289208022899E-2</v>
      </c>
      <c r="AV998" s="17"/>
      <c r="AW998" s="17">
        <v>0.100745797893233</v>
      </c>
      <c r="AX998" s="17">
        <v>0.12803381583610501</v>
      </c>
      <c r="AY998" s="17">
        <v>0.14957283268253299</v>
      </c>
      <c r="AZ998" s="17"/>
      <c r="BA998" s="17">
        <v>0.134340748770366</v>
      </c>
      <c r="BB998" s="17">
        <v>0.13309840261134201</v>
      </c>
      <c r="BC998" s="17">
        <v>0.12796733771513599</v>
      </c>
      <c r="BD998" s="17">
        <v>0.132319486092279</v>
      </c>
      <c r="BE998" s="17">
        <v>0.14437937650838201</v>
      </c>
      <c r="BF998" s="17"/>
      <c r="BG998" s="17">
        <v>0.135318702199032</v>
      </c>
      <c r="BH998" s="17">
        <v>0.12983881703401701</v>
      </c>
      <c r="BI998" s="17"/>
      <c r="BJ998" s="17">
        <v>0.134639253890942</v>
      </c>
      <c r="BK998" s="17">
        <v>0.121522542981146</v>
      </c>
      <c r="BL998" s="17"/>
      <c r="BM998" s="17">
        <v>0.15443595713126601</v>
      </c>
      <c r="BN998" s="17">
        <v>8.1176123434584704E-2</v>
      </c>
      <c r="BO998" s="17">
        <v>0.14239179528819901</v>
      </c>
      <c r="BP998" s="17">
        <v>9.0505032769601299E-2</v>
      </c>
      <c r="BQ998" s="17">
        <v>0.16968857433321599</v>
      </c>
      <c r="BR998" s="17"/>
      <c r="BS998" s="17">
        <v>0.17852089893837</v>
      </c>
      <c r="BT998" s="17"/>
      <c r="BU998" s="17">
        <v>7.2457760221628795E-2</v>
      </c>
      <c r="BV998" s="17">
        <v>9.3836355494507404E-2</v>
      </c>
      <c r="BW998" s="17">
        <v>0.13026266313731599</v>
      </c>
      <c r="BX998" s="17">
        <v>0.19754624874812199</v>
      </c>
      <c r="BY998" s="17">
        <v>0.16111377676963301</v>
      </c>
      <c r="BZ998" s="17"/>
      <c r="CA998" s="17">
        <v>0.20592860550011099</v>
      </c>
      <c r="CB998" s="17"/>
      <c r="CC998" s="17">
        <v>0.14627249878459</v>
      </c>
      <c r="CD998" s="17">
        <v>8.4016198577778797E-2</v>
      </c>
      <c r="CE998" s="17"/>
      <c r="CF998" s="17">
        <v>0.14821474674988699</v>
      </c>
      <c r="CG998" s="17"/>
      <c r="CH998" s="17">
        <v>0.142648547844409</v>
      </c>
      <c r="CI998" s="17">
        <v>0.127535479005944</v>
      </c>
    </row>
    <row r="999" spans="2:87" x14ac:dyDescent="0.35">
      <c r="B999" t="s">
        <v>161</v>
      </c>
      <c r="C999" s="17">
        <v>0.15253879397296999</v>
      </c>
      <c r="D999" s="17">
        <v>0.130300801128969</v>
      </c>
      <c r="E999" s="17">
        <v>0.173639987227967</v>
      </c>
      <c r="F999" s="17"/>
      <c r="G999" s="17">
        <v>0.15758159826832599</v>
      </c>
      <c r="H999" s="17">
        <v>0.146902503064478</v>
      </c>
      <c r="I999" s="17">
        <v>0.18743569301523</v>
      </c>
      <c r="J999" s="17">
        <v>0.15767521342105301</v>
      </c>
      <c r="K999" s="17">
        <v>0.16812596102850499</v>
      </c>
      <c r="L999" s="17">
        <v>0.10927386936056301</v>
      </c>
      <c r="M999" s="17"/>
      <c r="N999" s="17">
        <v>0.11638007960826199</v>
      </c>
      <c r="O999" s="17">
        <v>0.18739353864997901</v>
      </c>
      <c r="P999" s="17">
        <v>0.13326912383595099</v>
      </c>
      <c r="Q999" s="17">
        <v>0.16963813893945501</v>
      </c>
      <c r="R999" s="17"/>
      <c r="S999" s="17">
        <v>0.159990685121294</v>
      </c>
      <c r="T999" s="17">
        <v>0.145432041555001</v>
      </c>
      <c r="U999" s="17">
        <v>0.18809262719012099</v>
      </c>
      <c r="V999" s="17">
        <v>0.164081682159294</v>
      </c>
      <c r="W999" s="17">
        <v>8.1248216329647599E-2</v>
      </c>
      <c r="X999" s="17">
        <v>0.191831933738626</v>
      </c>
      <c r="Y999" s="17">
        <v>0.19121466296648401</v>
      </c>
      <c r="Z999" s="17">
        <v>0.17355702773783399</v>
      </c>
      <c r="AA999" s="17">
        <v>0.11345787437289701</v>
      </c>
      <c r="AB999" s="17">
        <v>0.13319516998120901</v>
      </c>
      <c r="AC999" s="17">
        <v>0.19472636254263501</v>
      </c>
      <c r="AD999" s="17">
        <v>8.0840813223287206E-2</v>
      </c>
      <c r="AE999" s="17"/>
      <c r="AF999" s="17">
        <v>0.16674664482342699</v>
      </c>
      <c r="AG999" s="17">
        <v>0.16719123836726299</v>
      </c>
      <c r="AH999" s="17">
        <v>0.15786580654150301</v>
      </c>
      <c r="AI999" s="17">
        <v>7.3282237251608706E-2</v>
      </c>
      <c r="AJ999" s="17">
        <v>9.9766374454503495E-2</v>
      </c>
      <c r="AK999" s="17"/>
      <c r="AL999" s="17">
        <v>0.19158683217265299</v>
      </c>
      <c r="AM999" s="17">
        <v>0.14542196037678201</v>
      </c>
      <c r="AN999" s="17">
        <v>8.2816656671685404E-2</v>
      </c>
      <c r="AO999" s="17">
        <v>0.153302566674383</v>
      </c>
      <c r="AP999" s="17"/>
      <c r="AQ999" s="17">
        <v>0.143105693029563</v>
      </c>
      <c r="AR999" s="17">
        <v>0.166487307449421</v>
      </c>
      <c r="AS999" s="17"/>
      <c r="AT999" s="17">
        <v>0.15205443060881399</v>
      </c>
      <c r="AU999" s="17">
        <v>0.103940921595262</v>
      </c>
      <c r="AV999" s="17"/>
      <c r="AW999" s="17">
        <v>0.12528199435928999</v>
      </c>
      <c r="AX999" s="17">
        <v>0.13603019034574301</v>
      </c>
      <c r="AY999" s="17">
        <v>0.186895976047564</v>
      </c>
      <c r="AZ999" s="17"/>
      <c r="BA999" s="17">
        <v>0.159740590897129</v>
      </c>
      <c r="BB999" s="17">
        <v>0.138522591787091</v>
      </c>
      <c r="BC999" s="17">
        <v>0.15010851715637399</v>
      </c>
      <c r="BD999" s="17">
        <v>0.16497728786371599</v>
      </c>
      <c r="BE999" s="17">
        <v>0.20052120951854999</v>
      </c>
      <c r="BF999" s="17"/>
      <c r="BG999" s="17">
        <v>0.15622101242243</v>
      </c>
      <c r="BH999" s="17">
        <v>0.14979547117726699</v>
      </c>
      <c r="BI999" s="17"/>
      <c r="BJ999" s="17">
        <v>0.16100222939101799</v>
      </c>
      <c r="BK999" s="17">
        <v>0.124550927772514</v>
      </c>
      <c r="BL999" s="17"/>
      <c r="BM999" s="17">
        <v>0.29051061131157402</v>
      </c>
      <c r="BN999" s="17">
        <v>0.105059602495331</v>
      </c>
      <c r="BO999" s="17">
        <v>9.9246056658817305E-2</v>
      </c>
      <c r="BP999" s="17">
        <v>0.213511298425689</v>
      </c>
      <c r="BQ999" s="17">
        <v>0.13758802832990699</v>
      </c>
      <c r="BR999" s="17"/>
      <c r="BS999" s="17">
        <v>9.0972899166487306E-2</v>
      </c>
      <c r="BT999" s="17"/>
      <c r="BU999" s="17">
        <v>0.117220141720544</v>
      </c>
      <c r="BV999" s="17">
        <v>0.119125099381544</v>
      </c>
      <c r="BW999" s="17">
        <v>9.8405023002630598E-2</v>
      </c>
      <c r="BX999" s="17">
        <v>8.7559918136400294E-2</v>
      </c>
      <c r="BY999" s="17">
        <v>0.35807766057839402</v>
      </c>
      <c r="BZ999" s="17"/>
      <c r="CA999" s="17">
        <v>4.6441606490533097E-2</v>
      </c>
      <c r="CB999" s="17"/>
      <c r="CC999" s="17">
        <v>0.13777005868008399</v>
      </c>
      <c r="CD999" s="17">
        <v>0.14217656019619401</v>
      </c>
      <c r="CE999" s="17"/>
      <c r="CF999" s="17">
        <v>0.134467622233129</v>
      </c>
      <c r="CG999" s="17"/>
      <c r="CH999" s="17">
        <v>0.145562639437539</v>
      </c>
      <c r="CI999" s="17">
        <v>7.7141180733878795E-2</v>
      </c>
    </row>
    <row r="1000" spans="2:87" x14ac:dyDescent="0.35"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7"/>
      <c r="AG1000" s="17"/>
      <c r="AH1000" s="17"/>
      <c r="AI1000" s="17"/>
      <c r="AJ1000" s="17"/>
      <c r="AK1000" s="17"/>
      <c r="AL1000" s="17"/>
      <c r="AM1000" s="17"/>
      <c r="AN1000" s="17"/>
      <c r="AO1000" s="17"/>
      <c r="AP1000" s="17"/>
      <c r="AQ1000" s="17"/>
      <c r="AR1000" s="17"/>
      <c r="AS1000" s="17"/>
      <c r="AT1000" s="17"/>
      <c r="AU1000" s="17"/>
      <c r="AV1000" s="17"/>
      <c r="AW1000" s="17"/>
      <c r="AX1000" s="17"/>
      <c r="AY1000" s="17"/>
      <c r="AZ1000" s="17"/>
      <c r="BA1000" s="17"/>
      <c r="BB1000" s="17"/>
      <c r="BC1000" s="17"/>
      <c r="BD1000" s="17"/>
      <c r="BE1000" s="17"/>
      <c r="BF1000" s="17"/>
      <c r="BG1000" s="17"/>
      <c r="BH1000" s="17"/>
      <c r="BI1000" s="17"/>
      <c r="BJ1000" s="17"/>
      <c r="BK1000" s="17"/>
      <c r="BL1000" s="17"/>
      <c r="BM1000" s="17"/>
      <c r="BN1000" s="17"/>
      <c r="BO1000" s="17"/>
      <c r="BP1000" s="17"/>
      <c r="BQ1000" s="17"/>
      <c r="BR1000" s="17"/>
      <c r="BS1000" s="17"/>
      <c r="BT1000" s="17"/>
      <c r="BU1000" s="17"/>
      <c r="BV1000" s="17"/>
      <c r="BW1000" s="17"/>
      <c r="BX1000" s="17"/>
      <c r="BY1000" s="17"/>
      <c r="BZ1000" s="17"/>
      <c r="CA1000" s="17"/>
      <c r="CB1000" s="17"/>
      <c r="CC1000" s="17"/>
      <c r="CD1000" s="17"/>
      <c r="CE1000" s="17"/>
      <c r="CF1000" s="17"/>
      <c r="CG1000" s="17"/>
      <c r="CH1000" s="17"/>
      <c r="CI1000" s="17"/>
    </row>
    <row r="1001" spans="2:87" x14ac:dyDescent="0.35">
      <c r="B1001" s="6" t="s">
        <v>312</v>
      </c>
      <c r="C1001" s="17"/>
      <c r="D1001" s="17"/>
      <c r="E1001" s="17"/>
      <c r="F1001" s="17"/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  <c r="AA1001" s="17"/>
      <c r="AB1001" s="17"/>
      <c r="AC1001" s="17"/>
      <c r="AD1001" s="17"/>
      <c r="AE1001" s="17"/>
      <c r="AF1001" s="17"/>
      <c r="AG1001" s="17"/>
      <c r="AH1001" s="17"/>
      <c r="AI1001" s="17"/>
      <c r="AJ1001" s="17"/>
      <c r="AK1001" s="17"/>
      <c r="AL1001" s="17"/>
      <c r="AM1001" s="17"/>
      <c r="AN1001" s="17"/>
      <c r="AO1001" s="17"/>
      <c r="AP1001" s="17"/>
      <c r="AQ1001" s="17"/>
      <c r="AR1001" s="17"/>
      <c r="AS1001" s="17"/>
      <c r="AT1001" s="17"/>
      <c r="AU1001" s="17"/>
      <c r="AV1001" s="17"/>
      <c r="AW1001" s="17"/>
      <c r="AX1001" s="17"/>
      <c r="AY1001" s="17"/>
      <c r="AZ1001" s="17"/>
      <c r="BA1001" s="17"/>
      <c r="BB1001" s="17"/>
      <c r="BC1001" s="17"/>
      <c r="BD1001" s="17"/>
      <c r="BE1001" s="17"/>
      <c r="BF1001" s="17"/>
      <c r="BG1001" s="17"/>
      <c r="BH1001" s="17"/>
      <c r="BI1001" s="17"/>
      <c r="BJ1001" s="17"/>
      <c r="BK1001" s="17"/>
      <c r="BL1001" s="17"/>
      <c r="BM1001" s="17"/>
      <c r="BN1001" s="17"/>
      <c r="BO1001" s="17"/>
      <c r="BP1001" s="17"/>
      <c r="BQ1001" s="17"/>
      <c r="BR1001" s="17"/>
      <c r="BS1001" s="17"/>
      <c r="BT1001" s="17"/>
      <c r="BU1001" s="17"/>
      <c r="BV1001" s="17"/>
      <c r="BW1001" s="17"/>
      <c r="BX1001" s="17"/>
      <c r="BY1001" s="17"/>
      <c r="BZ1001" s="17"/>
      <c r="CA1001" s="17"/>
      <c r="CB1001" s="17"/>
      <c r="CC1001" s="17"/>
      <c r="CD1001" s="17"/>
      <c r="CE1001" s="17"/>
      <c r="CF1001" s="17"/>
      <c r="CG1001" s="17"/>
      <c r="CH1001" s="17"/>
      <c r="CI1001" s="17"/>
    </row>
    <row r="1002" spans="2:87" x14ac:dyDescent="0.35">
      <c r="B1002" s="24" t="s">
        <v>163</v>
      </c>
      <c r="C1002" s="17"/>
      <c r="D1002" s="17"/>
      <c r="E1002" s="17"/>
      <c r="F1002" s="17"/>
      <c r="G1002" s="17"/>
      <c r="H1002" s="17"/>
      <c r="I1002" s="17"/>
      <c r="J1002" s="17"/>
      <c r="K1002" s="17"/>
      <c r="L1002" s="17"/>
      <c r="M1002" s="17"/>
      <c r="N1002" s="17"/>
      <c r="O1002" s="17"/>
      <c r="P1002" s="17"/>
      <c r="Q1002" s="17"/>
      <c r="R1002" s="17"/>
      <c r="S1002" s="17"/>
      <c r="T1002" s="17"/>
      <c r="U1002" s="17"/>
      <c r="V1002" s="17"/>
      <c r="W1002" s="17"/>
      <c r="X1002" s="17"/>
      <c r="Y1002" s="17"/>
      <c r="Z1002" s="17"/>
      <c r="AA1002" s="17"/>
      <c r="AB1002" s="17"/>
      <c r="AC1002" s="17"/>
      <c r="AD1002" s="17"/>
      <c r="AE1002" s="17"/>
      <c r="AF1002" s="17"/>
      <c r="AG1002" s="17"/>
      <c r="AH1002" s="17"/>
      <c r="AI1002" s="17"/>
      <c r="AJ1002" s="17"/>
      <c r="AK1002" s="17"/>
      <c r="AL1002" s="17"/>
      <c r="AM1002" s="17"/>
      <c r="AN1002" s="17"/>
      <c r="AO1002" s="17"/>
      <c r="AP1002" s="17"/>
      <c r="AQ1002" s="17"/>
      <c r="AR1002" s="17"/>
      <c r="AS1002" s="17"/>
      <c r="AT1002" s="17"/>
      <c r="AU1002" s="17"/>
      <c r="AV1002" s="17"/>
      <c r="AW1002" s="17"/>
      <c r="AX1002" s="17"/>
      <c r="AY1002" s="17"/>
      <c r="AZ1002" s="17"/>
      <c r="BA1002" s="17"/>
      <c r="BB1002" s="17"/>
      <c r="BC1002" s="17"/>
      <c r="BD1002" s="17"/>
      <c r="BE1002" s="17"/>
      <c r="BF1002" s="17"/>
      <c r="BG1002" s="17"/>
      <c r="BH1002" s="17"/>
      <c r="BI1002" s="17"/>
      <c r="BJ1002" s="17"/>
      <c r="BK1002" s="17"/>
      <c r="BL1002" s="17"/>
      <c r="BM1002" s="17"/>
      <c r="BN1002" s="17"/>
      <c r="BO1002" s="17"/>
      <c r="BP1002" s="17"/>
      <c r="BQ1002" s="17"/>
      <c r="BR1002" s="17"/>
      <c r="BS1002" s="17"/>
      <c r="BT1002" s="17"/>
      <c r="BU1002" s="17"/>
      <c r="BV1002" s="17"/>
      <c r="BW1002" s="17"/>
      <c r="BX1002" s="17"/>
      <c r="BY1002" s="17"/>
      <c r="BZ1002" s="17"/>
      <c r="CA1002" s="17"/>
      <c r="CB1002" s="17"/>
      <c r="CC1002" s="17"/>
      <c r="CD1002" s="17"/>
      <c r="CE1002" s="17"/>
      <c r="CF1002" s="17"/>
      <c r="CG1002" s="17"/>
      <c r="CH1002" s="17"/>
      <c r="CI1002" s="17"/>
    </row>
    <row r="1003" spans="2:87" x14ac:dyDescent="0.35">
      <c r="B1003" t="s">
        <v>300</v>
      </c>
      <c r="C1003" s="17">
        <v>0.25209554739384599</v>
      </c>
      <c r="D1003" s="17">
        <v>0.25515434804525</v>
      </c>
      <c r="E1003" s="17">
        <v>0.24964709315768299</v>
      </c>
      <c r="F1003" s="17"/>
      <c r="G1003" s="17">
        <v>0.14899003514370601</v>
      </c>
      <c r="H1003" s="17">
        <v>0.186475956995933</v>
      </c>
      <c r="I1003" s="17">
        <v>0.25601460513657798</v>
      </c>
      <c r="J1003" s="17">
        <v>0.30928967830709803</v>
      </c>
      <c r="K1003" s="17">
        <v>0.361862044206678</v>
      </c>
      <c r="L1003" s="17">
        <v>0.26602991974252199</v>
      </c>
      <c r="M1003" s="17"/>
      <c r="N1003" s="17">
        <v>0.17665217831657701</v>
      </c>
      <c r="O1003" s="17">
        <v>0.22384774829687601</v>
      </c>
      <c r="P1003" s="17">
        <v>0.29801599233936299</v>
      </c>
      <c r="Q1003" s="17">
        <v>0.32110589501943798</v>
      </c>
      <c r="R1003" s="17"/>
      <c r="S1003" s="17">
        <v>0.202226602695007</v>
      </c>
      <c r="T1003" s="17">
        <v>0.28356379036979701</v>
      </c>
      <c r="U1003" s="17">
        <v>0.25360963931425801</v>
      </c>
      <c r="V1003" s="17">
        <v>0.26705421438346899</v>
      </c>
      <c r="W1003" s="17">
        <v>0.24943607042178401</v>
      </c>
      <c r="X1003" s="17">
        <v>0.19448617297101001</v>
      </c>
      <c r="Y1003" s="17">
        <v>0.29256807626558001</v>
      </c>
      <c r="Z1003" s="17">
        <v>0.23118538434944799</v>
      </c>
      <c r="AA1003" s="17">
        <v>0.17885293104008401</v>
      </c>
      <c r="AB1003" s="17">
        <v>0.27430931177132201</v>
      </c>
      <c r="AC1003" s="17">
        <v>0.379570735854522</v>
      </c>
      <c r="AD1003" s="17">
        <v>0.33519670068207702</v>
      </c>
      <c r="AE1003" s="17"/>
      <c r="AF1003" s="17">
        <v>0.30583603981690499</v>
      </c>
      <c r="AG1003" s="17">
        <v>0.27422379240042499</v>
      </c>
      <c r="AH1003" s="17">
        <v>0.223370762345346</v>
      </c>
      <c r="AI1003" s="17">
        <v>0.182741613087465</v>
      </c>
      <c r="AJ1003" s="17">
        <v>0.16801967372940599</v>
      </c>
      <c r="AK1003" s="17"/>
      <c r="AL1003" s="17">
        <v>0.222245196966006</v>
      </c>
      <c r="AM1003" s="17">
        <v>0.23103067728002899</v>
      </c>
      <c r="AN1003" s="17">
        <v>0.31170100290755198</v>
      </c>
      <c r="AO1003" s="17">
        <v>0.39945760716727302</v>
      </c>
      <c r="AP1003" s="17"/>
      <c r="AQ1003" s="17">
        <v>0.29592577877985399</v>
      </c>
      <c r="AR1003" s="17">
        <v>0.18728477341490299</v>
      </c>
      <c r="AS1003" s="17"/>
      <c r="AT1003" s="17">
        <v>0.24896216245673999</v>
      </c>
      <c r="AU1003" s="17">
        <v>0.274563591635899</v>
      </c>
      <c r="AV1003" s="17"/>
      <c r="AW1003" s="17">
        <v>0.27156229912555202</v>
      </c>
      <c r="AX1003" s="17">
        <v>0.26175179577308</v>
      </c>
      <c r="AY1003" s="17">
        <v>0.23307553533966999</v>
      </c>
      <c r="AZ1003" s="17"/>
      <c r="BA1003" s="17">
        <v>0.20675843147217601</v>
      </c>
      <c r="BB1003" s="17">
        <v>0.26142746697347302</v>
      </c>
      <c r="BC1003" s="17">
        <v>0.24491570856638201</v>
      </c>
      <c r="BD1003" s="17">
        <v>0.31409840414907098</v>
      </c>
      <c r="BE1003" s="17">
        <v>0.36507568066977902</v>
      </c>
      <c r="BF1003" s="17"/>
      <c r="BG1003" s="17">
        <v>0.22910195556821999</v>
      </c>
      <c r="BH1003" s="17">
        <v>0.26922621073609299</v>
      </c>
      <c r="BI1003" s="17"/>
      <c r="BJ1003" s="17">
        <v>0.228446869840331</v>
      </c>
      <c r="BK1003" s="17">
        <v>0.33870459068278702</v>
      </c>
      <c r="BL1003" s="17"/>
      <c r="BM1003" s="17">
        <v>0.235561815104009</v>
      </c>
      <c r="BN1003" s="17">
        <v>0.25434882313128099</v>
      </c>
      <c r="BO1003" s="17">
        <v>0.190246609787252</v>
      </c>
      <c r="BP1003" s="17">
        <v>0.17361139299523101</v>
      </c>
      <c r="BQ1003" s="17">
        <v>0.42626086099482402</v>
      </c>
      <c r="BR1003" s="17"/>
      <c r="BS1003" s="17">
        <v>0.33125427046893102</v>
      </c>
      <c r="BT1003" s="17"/>
      <c r="BU1003" s="17">
        <v>0.24449504806663699</v>
      </c>
      <c r="BV1003" s="17">
        <v>0.103359183477805</v>
      </c>
      <c r="BW1003" s="17">
        <v>0.22098973365308</v>
      </c>
      <c r="BX1003" s="17">
        <v>0.42276552207977303</v>
      </c>
      <c r="BY1003" s="17">
        <v>0.23877419270175401</v>
      </c>
      <c r="BZ1003" s="17"/>
      <c r="CA1003" s="17">
        <v>0.19028102194857699</v>
      </c>
      <c r="CB1003" s="17"/>
      <c r="CC1003" s="17">
        <v>0.28799244423965198</v>
      </c>
      <c r="CD1003" s="17">
        <v>0.117824920202446</v>
      </c>
      <c r="CE1003" s="17"/>
      <c r="CF1003" s="17">
        <v>0.27059282385042599</v>
      </c>
      <c r="CG1003" s="17"/>
      <c r="CH1003" s="17">
        <v>0.27772368551597898</v>
      </c>
      <c r="CI1003" s="17">
        <v>0.164758363744824</v>
      </c>
    </row>
    <row r="1004" spans="2:87" x14ac:dyDescent="0.35">
      <c r="B1004" t="s">
        <v>301</v>
      </c>
      <c r="C1004" s="17">
        <v>0.31199231482533502</v>
      </c>
      <c r="D1004" s="17">
        <v>0.31470285531271203</v>
      </c>
      <c r="E1004" s="17">
        <v>0.30830745614009097</v>
      </c>
      <c r="F1004" s="17"/>
      <c r="G1004" s="17">
        <v>0.31126750140770598</v>
      </c>
      <c r="H1004" s="17">
        <v>0.22168366708588799</v>
      </c>
      <c r="I1004" s="17">
        <v>0.272009301635596</v>
      </c>
      <c r="J1004" s="17">
        <v>0.39233622945519597</v>
      </c>
      <c r="K1004" s="17">
        <v>0.32320394634470501</v>
      </c>
      <c r="L1004" s="17">
        <v>0.35137209543387798</v>
      </c>
      <c r="M1004" s="17"/>
      <c r="N1004" s="17">
        <v>0.30665100438445803</v>
      </c>
      <c r="O1004" s="17">
        <v>0.32592390016120998</v>
      </c>
      <c r="P1004" s="17">
        <v>0.32784523748445199</v>
      </c>
      <c r="Q1004" s="17">
        <v>0.28587058438069102</v>
      </c>
      <c r="R1004" s="17"/>
      <c r="S1004" s="17">
        <v>0.25186137162906802</v>
      </c>
      <c r="T1004" s="17">
        <v>0.33012015733717398</v>
      </c>
      <c r="U1004" s="17">
        <v>0.33693291596373498</v>
      </c>
      <c r="V1004" s="17">
        <v>0.26786183784512102</v>
      </c>
      <c r="W1004" s="17">
        <v>0.309184164269802</v>
      </c>
      <c r="X1004" s="17">
        <v>0.29799480875477202</v>
      </c>
      <c r="Y1004" s="17">
        <v>0.349322489232188</v>
      </c>
      <c r="Z1004" s="17">
        <v>0.30194486354220901</v>
      </c>
      <c r="AA1004" s="17">
        <v>0.35545452867772698</v>
      </c>
      <c r="AB1004" s="17">
        <v>0.32592921609693798</v>
      </c>
      <c r="AC1004" s="17">
        <v>0.356062553749945</v>
      </c>
      <c r="AD1004" s="17">
        <v>0.28062703832963698</v>
      </c>
      <c r="AE1004" s="17"/>
      <c r="AF1004" s="17">
        <v>0.34790243812296401</v>
      </c>
      <c r="AG1004" s="17">
        <v>0.315973312802248</v>
      </c>
      <c r="AH1004" s="17">
        <v>0.33378678069248202</v>
      </c>
      <c r="AI1004" s="17">
        <v>0.32644431736854801</v>
      </c>
      <c r="AJ1004" s="17">
        <v>0.24191121398645901</v>
      </c>
      <c r="AK1004" s="17"/>
      <c r="AL1004" s="17">
        <v>0.27287619818565401</v>
      </c>
      <c r="AM1004" s="17">
        <v>0.34468305229582302</v>
      </c>
      <c r="AN1004" s="17">
        <v>0.33422937488210303</v>
      </c>
      <c r="AO1004" s="17">
        <v>0.27644602845509603</v>
      </c>
      <c r="AP1004" s="17"/>
      <c r="AQ1004" s="17">
        <v>0.34035603143904603</v>
      </c>
      <c r="AR1004" s="17">
        <v>0.27005152718803999</v>
      </c>
      <c r="AS1004" s="17"/>
      <c r="AT1004" s="17">
        <v>0.29793683833145401</v>
      </c>
      <c r="AU1004" s="17">
        <v>0.345053400510627</v>
      </c>
      <c r="AV1004" s="17"/>
      <c r="AW1004" s="17">
        <v>0.33831877457390502</v>
      </c>
      <c r="AX1004" s="17">
        <v>0.29521667496356802</v>
      </c>
      <c r="AY1004" s="17">
        <v>0.30641278275511802</v>
      </c>
      <c r="AZ1004" s="17"/>
      <c r="BA1004" s="17">
        <v>0.248865459656813</v>
      </c>
      <c r="BB1004" s="17">
        <v>0.31947461442851899</v>
      </c>
      <c r="BC1004" s="17">
        <v>0.34426234597505501</v>
      </c>
      <c r="BD1004" s="17">
        <v>0.32018431654951302</v>
      </c>
      <c r="BE1004" s="17">
        <v>0.35605022367602401</v>
      </c>
      <c r="BF1004" s="17"/>
      <c r="BG1004" s="17">
        <v>0.34563720256595298</v>
      </c>
      <c r="BH1004" s="17">
        <v>0.28692623339520901</v>
      </c>
      <c r="BI1004" s="17"/>
      <c r="BJ1004" s="17">
        <v>0.31038347598081101</v>
      </c>
      <c r="BK1004" s="17">
        <v>0.31388895274576101</v>
      </c>
      <c r="BL1004" s="17"/>
      <c r="BM1004" s="17">
        <v>0.294722468400263</v>
      </c>
      <c r="BN1004" s="17">
        <v>0.33855368538283698</v>
      </c>
      <c r="BO1004" s="17">
        <v>0.34042415806959397</v>
      </c>
      <c r="BP1004" s="17">
        <v>0.34795405310688798</v>
      </c>
      <c r="BQ1004" s="17">
        <v>0.20735393935966501</v>
      </c>
      <c r="BR1004" s="17"/>
      <c r="BS1004" s="17">
        <v>0.22755101297477201</v>
      </c>
      <c r="BT1004" s="17"/>
      <c r="BU1004" s="17">
        <v>0.36747865882031999</v>
      </c>
      <c r="BV1004" s="17">
        <v>0.29332244752796199</v>
      </c>
      <c r="BW1004" s="17">
        <v>0.43253488788295702</v>
      </c>
      <c r="BX1004" s="17">
        <v>0.214525628450428</v>
      </c>
      <c r="BY1004" s="17">
        <v>0.33620830375250899</v>
      </c>
      <c r="BZ1004" s="17"/>
      <c r="CA1004" s="17">
        <v>0.243894428158483</v>
      </c>
      <c r="CB1004" s="17"/>
      <c r="CC1004" s="17">
        <v>0.326062259520632</v>
      </c>
      <c r="CD1004" s="17">
        <v>0.28772676616623399</v>
      </c>
      <c r="CE1004" s="17"/>
      <c r="CF1004" s="17">
        <v>0.36702791391844197</v>
      </c>
      <c r="CG1004" s="17"/>
      <c r="CH1004" s="17">
        <v>0.38071220684888202</v>
      </c>
      <c r="CI1004" s="17">
        <v>0.23170667701863601</v>
      </c>
    </row>
    <row r="1005" spans="2:87" x14ac:dyDescent="0.35">
      <c r="B1005" t="s">
        <v>302</v>
      </c>
      <c r="C1005" s="17">
        <v>0.145019542357607</v>
      </c>
      <c r="D1005" s="17">
        <v>0.14552520577677899</v>
      </c>
      <c r="E1005" s="17">
        <v>0.14478658478192299</v>
      </c>
      <c r="F1005" s="17"/>
      <c r="G1005" s="17">
        <v>0.17883348591161499</v>
      </c>
      <c r="H1005" s="17">
        <v>0.15709628070363299</v>
      </c>
      <c r="I1005" s="17">
        <v>0.124487424443552</v>
      </c>
      <c r="J1005" s="17">
        <v>0.120260846124858</v>
      </c>
      <c r="K1005" s="17">
        <v>0.14105436124837401</v>
      </c>
      <c r="L1005" s="17">
        <v>0.14748996112688101</v>
      </c>
      <c r="M1005" s="17"/>
      <c r="N1005" s="17">
        <v>0.164382226170881</v>
      </c>
      <c r="O1005" s="17">
        <v>0.15124983915896101</v>
      </c>
      <c r="P1005" s="17">
        <v>0.124627889533245</v>
      </c>
      <c r="Q1005" s="17">
        <v>0.13975460811111801</v>
      </c>
      <c r="R1005" s="17"/>
      <c r="S1005" s="17">
        <v>0.17525534806665199</v>
      </c>
      <c r="T1005" s="17">
        <v>9.6010433985810995E-2</v>
      </c>
      <c r="U1005" s="17">
        <v>0.15360392532827499</v>
      </c>
      <c r="V1005" s="17">
        <v>7.9215706065499103E-2</v>
      </c>
      <c r="W1005" s="17">
        <v>0.17338039725145599</v>
      </c>
      <c r="X1005" s="17">
        <v>0.19691465433049599</v>
      </c>
      <c r="Y1005" s="17">
        <v>0.115360854460849</v>
      </c>
      <c r="Z1005" s="17">
        <v>0.105956019337427</v>
      </c>
      <c r="AA1005" s="17">
        <v>0.18319715774359499</v>
      </c>
      <c r="AB1005" s="17">
        <v>0.142493675848235</v>
      </c>
      <c r="AC1005" s="17">
        <v>9.5399566973898606E-2</v>
      </c>
      <c r="AD1005" s="17">
        <v>0.27242085815608302</v>
      </c>
      <c r="AE1005" s="17"/>
      <c r="AF1005" s="17">
        <v>0.109994253596521</v>
      </c>
      <c r="AG1005" s="17">
        <v>0.14014420723205101</v>
      </c>
      <c r="AH1005" s="17">
        <v>0.14711438220009801</v>
      </c>
      <c r="AI1005" s="17">
        <v>0.16521000818558401</v>
      </c>
      <c r="AJ1005" s="17">
        <v>0.18753516332474501</v>
      </c>
      <c r="AK1005" s="17"/>
      <c r="AL1005" s="17">
        <v>0.17060235164954499</v>
      </c>
      <c r="AM1005" s="17">
        <v>0.14700257120458099</v>
      </c>
      <c r="AN1005" s="17">
        <v>0.114322654829938</v>
      </c>
      <c r="AO1005" s="17">
        <v>6.5387262102265906E-2</v>
      </c>
      <c r="AP1005" s="17"/>
      <c r="AQ1005" s="17">
        <v>0.13045152955518199</v>
      </c>
      <c r="AR1005" s="17">
        <v>0.16656093411402301</v>
      </c>
      <c r="AS1005" s="17"/>
      <c r="AT1005" s="17">
        <v>0.14574884378182201</v>
      </c>
      <c r="AU1005" s="17">
        <v>0.16388613993835199</v>
      </c>
      <c r="AV1005" s="17"/>
      <c r="AW1005" s="17">
        <v>0.15679543889762201</v>
      </c>
      <c r="AX1005" s="17">
        <v>0.12791077224801101</v>
      </c>
      <c r="AY1005" s="17">
        <v>0.14553361302286999</v>
      </c>
      <c r="AZ1005" s="17"/>
      <c r="BA1005" s="17">
        <v>0.18375574059928301</v>
      </c>
      <c r="BB1005" s="17">
        <v>0.124009672489775</v>
      </c>
      <c r="BC1005" s="17">
        <v>0.15022176726357001</v>
      </c>
      <c r="BD1005" s="17">
        <v>0.120661749677138</v>
      </c>
      <c r="BE1005" s="17">
        <v>8.6117814349094005E-2</v>
      </c>
      <c r="BF1005" s="17"/>
      <c r="BG1005" s="17">
        <v>0.13957405031300599</v>
      </c>
      <c r="BH1005" s="17">
        <v>0.14907653752636499</v>
      </c>
      <c r="BI1005" s="17"/>
      <c r="BJ1005" s="17">
        <v>0.148618401551568</v>
      </c>
      <c r="BK1005" s="17">
        <v>0.13572685584621599</v>
      </c>
      <c r="BL1005" s="17"/>
      <c r="BM1005" s="17">
        <v>0.13093969509341499</v>
      </c>
      <c r="BN1005" s="17">
        <v>0.19046273869654601</v>
      </c>
      <c r="BO1005" s="17">
        <v>0.133981444931494</v>
      </c>
      <c r="BP1005" s="17">
        <v>0.126040857203914</v>
      </c>
      <c r="BQ1005" s="17">
        <v>0.14037371428801801</v>
      </c>
      <c r="BR1005" s="17"/>
      <c r="BS1005" s="17">
        <v>0.16214586642492201</v>
      </c>
      <c r="BT1005" s="17"/>
      <c r="BU1005" s="17">
        <v>0.15932877653063299</v>
      </c>
      <c r="BV1005" s="17">
        <v>0.17048743874054101</v>
      </c>
      <c r="BW1005" s="17">
        <v>0.106840888615283</v>
      </c>
      <c r="BX1005" s="17">
        <v>0.16571277688036601</v>
      </c>
      <c r="BY1005" s="17">
        <v>0.12263390634830799</v>
      </c>
      <c r="BZ1005" s="17"/>
      <c r="CA1005" s="17">
        <v>0.173140732026342</v>
      </c>
      <c r="CB1005" s="17"/>
      <c r="CC1005" s="17">
        <v>0.117075877409131</v>
      </c>
      <c r="CD1005" s="17">
        <v>0.26663213081312598</v>
      </c>
      <c r="CE1005" s="17"/>
      <c r="CF1005" s="17">
        <v>0.11575950269985601</v>
      </c>
      <c r="CG1005" s="17"/>
      <c r="CH1005" s="17">
        <v>0.14243059693875801</v>
      </c>
      <c r="CI1005" s="17">
        <v>0.117568819980953</v>
      </c>
    </row>
    <row r="1006" spans="2:87" x14ac:dyDescent="0.35">
      <c r="B1006" t="s">
        <v>303</v>
      </c>
      <c r="C1006" s="17">
        <v>0.12567546966694301</v>
      </c>
      <c r="D1006" s="17">
        <v>0.14876997207442499</v>
      </c>
      <c r="E1006" s="17">
        <v>0.104233840494833</v>
      </c>
      <c r="F1006" s="17"/>
      <c r="G1006" s="17">
        <v>0.180891965900011</v>
      </c>
      <c r="H1006" s="17">
        <v>0.21119833196402499</v>
      </c>
      <c r="I1006" s="17">
        <v>0.140497010072965</v>
      </c>
      <c r="J1006" s="17">
        <v>6.6030936776880406E-2</v>
      </c>
      <c r="K1006" s="17">
        <v>6.1467277585245499E-2</v>
      </c>
      <c r="L1006" s="17">
        <v>8.8730438293882302E-2</v>
      </c>
      <c r="M1006" s="17"/>
      <c r="N1006" s="17">
        <v>0.16290520858194499</v>
      </c>
      <c r="O1006" s="17">
        <v>0.12804061645898099</v>
      </c>
      <c r="P1006" s="17">
        <v>0.10609848372042301</v>
      </c>
      <c r="Q1006" s="17">
        <v>0.100417053785368</v>
      </c>
      <c r="R1006" s="17"/>
      <c r="S1006" s="17">
        <v>0.125934055502992</v>
      </c>
      <c r="T1006" s="17">
        <v>0.132543371205153</v>
      </c>
      <c r="U1006" s="17">
        <v>8.9826321757232694E-2</v>
      </c>
      <c r="V1006" s="17">
        <v>0.210140048059199</v>
      </c>
      <c r="W1006" s="17">
        <v>0.19377220798671899</v>
      </c>
      <c r="X1006" s="17">
        <v>0.122056626613263</v>
      </c>
      <c r="Y1006" s="17">
        <v>0.116999870353323</v>
      </c>
      <c r="Z1006" s="17">
        <v>0.143427938129225</v>
      </c>
      <c r="AA1006" s="17">
        <v>9.0410173219693704E-2</v>
      </c>
      <c r="AB1006" s="17">
        <v>0.106149502489313</v>
      </c>
      <c r="AC1006" s="17">
        <v>5.97259413406988E-2</v>
      </c>
      <c r="AD1006" s="17">
        <v>5.8744047261234097E-2</v>
      </c>
      <c r="AE1006" s="17"/>
      <c r="AF1006" s="17">
        <v>8.2895617891062201E-2</v>
      </c>
      <c r="AG1006" s="17">
        <v>9.8168902097911195E-2</v>
      </c>
      <c r="AH1006" s="17">
        <v>0.13099130138874401</v>
      </c>
      <c r="AI1006" s="17">
        <v>0.160474721007731</v>
      </c>
      <c r="AJ1006" s="17">
        <v>0.24113163111330099</v>
      </c>
      <c r="AK1006" s="17"/>
      <c r="AL1006" s="17">
        <v>0.12147527941509299</v>
      </c>
      <c r="AM1006" s="17">
        <v>0.13679406399275401</v>
      </c>
      <c r="AN1006" s="17">
        <v>0.13073531542633901</v>
      </c>
      <c r="AO1006" s="17">
        <v>6.7744255946697599E-2</v>
      </c>
      <c r="AP1006" s="17"/>
      <c r="AQ1006" s="17">
        <v>9.5511661184313507E-2</v>
      </c>
      <c r="AR1006" s="17">
        <v>0.17027801252588701</v>
      </c>
      <c r="AS1006" s="17"/>
      <c r="AT1006" s="17">
        <v>0.13678778617905599</v>
      </c>
      <c r="AU1006" s="17">
        <v>9.4356999995301005E-2</v>
      </c>
      <c r="AV1006" s="17"/>
      <c r="AW1006" s="17">
        <v>9.3498972256271906E-2</v>
      </c>
      <c r="AX1006" s="17">
        <v>0.15574738285411099</v>
      </c>
      <c r="AY1006" s="17">
        <v>0.136344915083635</v>
      </c>
      <c r="AZ1006" s="17"/>
      <c r="BA1006" s="17">
        <v>0.148734161407339</v>
      </c>
      <c r="BB1006" s="17">
        <v>0.12084324933113</v>
      </c>
      <c r="BC1006" s="17">
        <v>0.109612061330799</v>
      </c>
      <c r="BD1006" s="17">
        <v>0.147757035732031</v>
      </c>
      <c r="BE1006" s="17">
        <v>0.104776249204223</v>
      </c>
      <c r="BF1006" s="17"/>
      <c r="BG1006" s="17">
        <v>0.11532294989115401</v>
      </c>
      <c r="BH1006" s="17">
        <v>0.13338829384717199</v>
      </c>
      <c r="BI1006" s="17"/>
      <c r="BJ1006" s="17">
        <v>0.13657248247314499</v>
      </c>
      <c r="BK1006" s="17">
        <v>8.29856723709263E-2</v>
      </c>
      <c r="BL1006" s="17"/>
      <c r="BM1006" s="17">
        <v>7.5575122865240596E-2</v>
      </c>
      <c r="BN1006" s="17">
        <v>8.4671127662752393E-2</v>
      </c>
      <c r="BO1006" s="17">
        <v>0.20122587110113799</v>
      </c>
      <c r="BP1006" s="17">
        <v>0.15192687173602401</v>
      </c>
      <c r="BQ1006" s="17">
        <v>6.5781312461631394E-2</v>
      </c>
      <c r="BR1006" s="17"/>
      <c r="BS1006" s="17">
        <v>0.142163946687484</v>
      </c>
      <c r="BT1006" s="17"/>
      <c r="BU1006" s="17">
        <v>0.103673909797964</v>
      </c>
      <c r="BV1006" s="17">
        <v>0.25005345536225898</v>
      </c>
      <c r="BW1006" s="17">
        <v>0.135330604368118</v>
      </c>
      <c r="BX1006" s="17">
        <v>8.1594355921593795E-2</v>
      </c>
      <c r="BY1006" s="17">
        <v>0.10095737045115701</v>
      </c>
      <c r="BZ1006" s="17"/>
      <c r="CA1006" s="17">
        <v>0.21124503157604799</v>
      </c>
      <c r="CB1006" s="17"/>
      <c r="CC1006" s="17">
        <v>0.113794966280413</v>
      </c>
      <c r="CD1006" s="17">
        <v>0.16783881143985399</v>
      </c>
      <c r="CE1006" s="17"/>
      <c r="CF1006" s="17">
        <v>8.1727094189779498E-2</v>
      </c>
      <c r="CG1006" s="17"/>
      <c r="CH1006" s="17">
        <v>6.2726891160269693E-2</v>
      </c>
      <c r="CI1006" s="17">
        <v>0.31430016626802398</v>
      </c>
    </row>
    <row r="1007" spans="2:87" x14ac:dyDescent="0.35">
      <c r="B1007" t="s">
        <v>304</v>
      </c>
      <c r="C1007" s="17">
        <v>4.5790496619248298E-2</v>
      </c>
      <c r="D1007" s="17">
        <v>5.22314045273823E-2</v>
      </c>
      <c r="E1007" s="17">
        <v>3.9828419992583103E-2</v>
      </c>
      <c r="F1007" s="17"/>
      <c r="G1007" s="17">
        <v>6.6867400228636603E-2</v>
      </c>
      <c r="H1007" s="17">
        <v>8.4971678710544798E-2</v>
      </c>
      <c r="I1007" s="17">
        <v>4.68972844830731E-2</v>
      </c>
      <c r="J1007" s="17">
        <v>4.8505063910717497E-3</v>
      </c>
      <c r="K1007" s="17">
        <v>2.40527763885484E-2</v>
      </c>
      <c r="L1007" s="17">
        <v>4.2063503411841299E-2</v>
      </c>
      <c r="M1007" s="17"/>
      <c r="N1007" s="17">
        <v>8.2311238684804805E-2</v>
      </c>
      <c r="O1007" s="17">
        <v>2.96360516013278E-2</v>
      </c>
      <c r="P1007" s="17">
        <v>3.5441220832885902E-2</v>
      </c>
      <c r="Q1007" s="17">
        <v>3.5418522573086302E-2</v>
      </c>
      <c r="R1007" s="17"/>
      <c r="S1007" s="17">
        <v>9.1898496630532095E-2</v>
      </c>
      <c r="T1007" s="17">
        <v>3.5084659703144297E-2</v>
      </c>
      <c r="U1007" s="17">
        <v>2.3511656061841701E-2</v>
      </c>
      <c r="V1007" s="17">
        <v>3.8567871056366297E-2</v>
      </c>
      <c r="W1007" s="17">
        <v>1.9861614330209901E-2</v>
      </c>
      <c r="X1007" s="17">
        <v>5.9119948607839798E-2</v>
      </c>
      <c r="Y1007" s="17">
        <v>2.5131084489619499E-2</v>
      </c>
      <c r="Z1007" s="17">
        <v>3.8729006565168297E-2</v>
      </c>
      <c r="AA1007" s="17">
        <v>0.100291285081648</v>
      </c>
      <c r="AB1007" s="17">
        <v>9.5584441957537302E-3</v>
      </c>
      <c r="AC1007" s="17">
        <v>1.5014767652255E-2</v>
      </c>
      <c r="AD1007" s="17">
        <v>2.3670418944838598E-2</v>
      </c>
      <c r="AE1007" s="17"/>
      <c r="AF1007" s="17">
        <v>5.4977458931233E-2</v>
      </c>
      <c r="AG1007" s="17">
        <v>3.1933289406128197E-2</v>
      </c>
      <c r="AH1007" s="17">
        <v>3.33948685816799E-2</v>
      </c>
      <c r="AI1007" s="17">
        <v>7.62984797740517E-2</v>
      </c>
      <c r="AJ1007" s="17">
        <v>9.0340657472270297E-2</v>
      </c>
      <c r="AK1007" s="17"/>
      <c r="AL1007" s="17">
        <v>6.0972393598269302E-2</v>
      </c>
      <c r="AM1007" s="17">
        <v>2.8486115548260998E-2</v>
      </c>
      <c r="AN1007" s="17">
        <v>4.36590946132005E-2</v>
      </c>
      <c r="AO1007" s="17">
        <v>7.1320296067934802E-2</v>
      </c>
      <c r="AP1007" s="17"/>
      <c r="AQ1007" s="17">
        <v>2.5358283299014701E-2</v>
      </c>
      <c r="AR1007" s="17">
        <v>7.6003149336613299E-2</v>
      </c>
      <c r="AS1007" s="17"/>
      <c r="AT1007" s="17">
        <v>5.4892649504011203E-2</v>
      </c>
      <c r="AU1007" s="17">
        <v>2.88949133988869E-2</v>
      </c>
      <c r="AV1007" s="17"/>
      <c r="AW1007" s="17">
        <v>4.8193217219135102E-2</v>
      </c>
      <c r="AX1007" s="17">
        <v>3.7123158258261402E-2</v>
      </c>
      <c r="AY1007" s="17">
        <v>4.8578416906450997E-2</v>
      </c>
      <c r="AZ1007" s="17"/>
      <c r="BA1007" s="17">
        <v>7.1033704209200299E-2</v>
      </c>
      <c r="BB1007" s="17">
        <v>4.7858567664573401E-2</v>
      </c>
      <c r="BC1007" s="17">
        <v>4.0731667866193498E-2</v>
      </c>
      <c r="BD1007" s="17">
        <v>0</v>
      </c>
      <c r="BE1007" s="17">
        <v>2.1904143045048102E-2</v>
      </c>
      <c r="BF1007" s="17"/>
      <c r="BG1007" s="17">
        <v>2.5860906940743701E-2</v>
      </c>
      <c r="BH1007" s="17">
        <v>6.0638420072037597E-2</v>
      </c>
      <c r="BI1007" s="17"/>
      <c r="BJ1007" s="17">
        <v>5.0681049602624102E-2</v>
      </c>
      <c r="BK1007" s="17">
        <v>2.8239596290320801E-2</v>
      </c>
      <c r="BL1007" s="17"/>
      <c r="BM1007" s="17">
        <v>4.64274386667477E-2</v>
      </c>
      <c r="BN1007" s="17">
        <v>3.2662835654577199E-2</v>
      </c>
      <c r="BO1007" s="17">
        <v>6.8890755737518503E-2</v>
      </c>
      <c r="BP1007" s="17">
        <v>2.3000375428723699E-2</v>
      </c>
      <c r="BQ1007" s="17">
        <v>6.2632370606379703E-2</v>
      </c>
      <c r="BR1007" s="17"/>
      <c r="BS1007" s="17">
        <v>8.4257318770631001E-2</v>
      </c>
      <c r="BT1007" s="17"/>
      <c r="BU1007" s="17">
        <v>2.5888911468704898E-2</v>
      </c>
      <c r="BV1007" s="17">
        <v>0.104432994554977</v>
      </c>
      <c r="BW1007" s="17">
        <v>9.61096424210456E-3</v>
      </c>
      <c r="BX1007" s="17">
        <v>7.1550473234576306E-2</v>
      </c>
      <c r="BY1007" s="17">
        <v>0</v>
      </c>
      <c r="BZ1007" s="17"/>
      <c r="CA1007" s="17">
        <v>0.15059576406873401</v>
      </c>
      <c r="CB1007" s="17"/>
      <c r="CC1007" s="17">
        <v>5.0395265755938903E-2</v>
      </c>
      <c r="CD1007" s="17">
        <v>3.3746445305679398E-2</v>
      </c>
      <c r="CE1007" s="17"/>
      <c r="CF1007" s="17">
        <v>5.7892886779679902E-2</v>
      </c>
      <c r="CG1007" s="17"/>
      <c r="CH1007" s="17">
        <v>4.37379153303111E-2</v>
      </c>
      <c r="CI1007" s="17">
        <v>7.9622395300634002E-2</v>
      </c>
    </row>
    <row r="1008" spans="2:87" x14ac:dyDescent="0.35">
      <c r="B1008" t="s">
        <v>161</v>
      </c>
      <c r="C1008" s="17">
        <v>0.119426629137021</v>
      </c>
      <c r="D1008" s="17">
        <v>8.3616214263452407E-2</v>
      </c>
      <c r="E1008" s="17">
        <v>0.15319660543288699</v>
      </c>
      <c r="F1008" s="17"/>
      <c r="G1008" s="17">
        <v>0.113149611408326</v>
      </c>
      <c r="H1008" s="17">
        <v>0.13857408453997599</v>
      </c>
      <c r="I1008" s="17">
        <v>0.160094374228237</v>
      </c>
      <c r="J1008" s="17">
        <v>0.107231802944895</v>
      </c>
      <c r="K1008" s="17">
        <v>8.8359594226449206E-2</v>
      </c>
      <c r="L1008" s="17">
        <v>0.104314081990995</v>
      </c>
      <c r="M1008" s="17"/>
      <c r="N1008" s="17">
        <v>0.107098143861334</v>
      </c>
      <c r="O1008" s="17">
        <v>0.141301844322645</v>
      </c>
      <c r="P1008" s="17">
        <v>0.107971176089632</v>
      </c>
      <c r="Q1008" s="17">
        <v>0.11743333613029799</v>
      </c>
      <c r="R1008" s="17"/>
      <c r="S1008" s="17">
        <v>0.152824125475749</v>
      </c>
      <c r="T1008" s="17">
        <v>0.122677587398921</v>
      </c>
      <c r="U1008" s="17">
        <v>0.14251554157465801</v>
      </c>
      <c r="V1008" s="17">
        <v>0.137160322590346</v>
      </c>
      <c r="W1008" s="17">
        <v>5.4365545740029102E-2</v>
      </c>
      <c r="X1008" s="17">
        <v>0.12942778872261901</v>
      </c>
      <c r="Y1008" s="17">
        <v>0.10061762519844</v>
      </c>
      <c r="Z1008" s="17">
        <v>0.17875678807652201</v>
      </c>
      <c r="AA1008" s="17">
        <v>9.1793924237252203E-2</v>
      </c>
      <c r="AB1008" s="17">
        <v>0.14155984959843901</v>
      </c>
      <c r="AC1008" s="17">
        <v>9.4226434428680506E-2</v>
      </c>
      <c r="AD1008" s="17">
        <v>2.9340936626130298E-2</v>
      </c>
      <c r="AE1008" s="17"/>
      <c r="AF1008" s="17">
        <v>9.8394191641314105E-2</v>
      </c>
      <c r="AG1008" s="17">
        <v>0.13955649606123699</v>
      </c>
      <c r="AH1008" s="17">
        <v>0.131341904791651</v>
      </c>
      <c r="AI1008" s="17">
        <v>8.8830860576619597E-2</v>
      </c>
      <c r="AJ1008" s="17">
        <v>7.1061660373818794E-2</v>
      </c>
      <c r="AK1008" s="17"/>
      <c r="AL1008" s="17">
        <v>0.15182858018543299</v>
      </c>
      <c r="AM1008" s="17">
        <v>0.112003519678553</v>
      </c>
      <c r="AN1008" s="17">
        <v>6.5352557340867298E-2</v>
      </c>
      <c r="AO1008" s="17">
        <v>0.11964455026073199</v>
      </c>
      <c r="AP1008" s="17"/>
      <c r="AQ1008" s="17">
        <v>0.112396715742591</v>
      </c>
      <c r="AR1008" s="17">
        <v>0.129821603420534</v>
      </c>
      <c r="AS1008" s="17"/>
      <c r="AT1008" s="17">
        <v>0.11567171974691599</v>
      </c>
      <c r="AU1008" s="17">
        <v>9.3244954520933898E-2</v>
      </c>
      <c r="AV1008" s="17"/>
      <c r="AW1008" s="17">
        <v>9.1631297927513594E-2</v>
      </c>
      <c r="AX1008" s="17">
        <v>0.122250215902969</v>
      </c>
      <c r="AY1008" s="17">
        <v>0.13005473689225699</v>
      </c>
      <c r="AZ1008" s="17"/>
      <c r="BA1008" s="17">
        <v>0.140852502655189</v>
      </c>
      <c r="BB1008" s="17">
        <v>0.12638642911252901</v>
      </c>
      <c r="BC1008" s="17">
        <v>0.11025644899800099</v>
      </c>
      <c r="BD1008" s="17">
        <v>9.7298493892247095E-2</v>
      </c>
      <c r="BE1008" s="17">
        <v>6.6075889055831893E-2</v>
      </c>
      <c r="BF1008" s="17"/>
      <c r="BG1008" s="17">
        <v>0.14450293472092399</v>
      </c>
      <c r="BH1008" s="17">
        <v>0.100744304423124</v>
      </c>
      <c r="BI1008" s="17"/>
      <c r="BJ1008" s="17">
        <v>0.125297720551522</v>
      </c>
      <c r="BK1008" s="17">
        <v>0.100454332063989</v>
      </c>
      <c r="BL1008" s="17"/>
      <c r="BM1008" s="17">
        <v>0.21677345987032401</v>
      </c>
      <c r="BN1008" s="17">
        <v>9.9300789472006601E-2</v>
      </c>
      <c r="BO1008" s="17">
        <v>6.5231160373003E-2</v>
      </c>
      <c r="BP1008" s="17">
        <v>0.177466449529219</v>
      </c>
      <c r="BQ1008" s="17">
        <v>9.7597802289482297E-2</v>
      </c>
      <c r="BR1008" s="17"/>
      <c r="BS1008" s="17">
        <v>5.26275846732598E-2</v>
      </c>
      <c r="BT1008" s="17"/>
      <c r="BU1008" s="17">
        <v>9.9134695315740998E-2</v>
      </c>
      <c r="BV1008" s="17">
        <v>7.8344480336456204E-2</v>
      </c>
      <c r="BW1008" s="17">
        <v>9.4692921238458294E-2</v>
      </c>
      <c r="BX1008" s="17">
        <v>4.3851243433262799E-2</v>
      </c>
      <c r="BY1008" s="17">
        <v>0.20142622674627</v>
      </c>
      <c r="BZ1008" s="17"/>
      <c r="CA1008" s="17">
        <v>3.0843022221815699E-2</v>
      </c>
      <c r="CB1008" s="17"/>
      <c r="CC1008" s="17">
        <v>0.10467918679423401</v>
      </c>
      <c r="CD1008" s="17">
        <v>0.12623092607266001</v>
      </c>
      <c r="CE1008" s="17"/>
      <c r="CF1008" s="17">
        <v>0.106999778561816</v>
      </c>
      <c r="CG1008" s="17"/>
      <c r="CH1008" s="17">
        <v>9.2668704205799701E-2</v>
      </c>
      <c r="CI1008" s="17">
        <v>9.2043577686927905E-2</v>
      </c>
    </row>
    <row r="1009" spans="2:87" x14ac:dyDescent="0.35">
      <c r="C1009" s="17"/>
      <c r="D1009" s="17"/>
      <c r="E1009" s="17"/>
      <c r="F1009" s="17"/>
      <c r="G1009" s="17"/>
      <c r="H1009" s="17"/>
      <c r="I1009" s="17"/>
      <c r="J1009" s="17"/>
      <c r="K1009" s="17"/>
      <c r="L1009" s="17"/>
      <c r="M1009" s="17"/>
      <c r="N1009" s="17"/>
      <c r="O1009" s="17"/>
      <c r="P1009" s="17"/>
      <c r="Q1009" s="17"/>
      <c r="R1009" s="17"/>
      <c r="S1009" s="17"/>
      <c r="T1009" s="17"/>
      <c r="U1009" s="17"/>
      <c r="V1009" s="17"/>
      <c r="W1009" s="17"/>
      <c r="X1009" s="17"/>
      <c r="Y1009" s="17"/>
      <c r="Z1009" s="17"/>
      <c r="AA1009" s="17"/>
      <c r="AB1009" s="17"/>
      <c r="AC1009" s="17"/>
      <c r="AD1009" s="17"/>
      <c r="AE1009" s="17"/>
      <c r="AF1009" s="17"/>
      <c r="AG1009" s="17"/>
      <c r="AH1009" s="17"/>
      <c r="AI1009" s="17"/>
      <c r="AJ1009" s="17"/>
      <c r="AK1009" s="17"/>
      <c r="AL1009" s="17"/>
      <c r="AM1009" s="17"/>
      <c r="AN1009" s="17"/>
      <c r="AO1009" s="17"/>
      <c r="AP1009" s="17"/>
      <c r="AQ1009" s="17"/>
      <c r="AR1009" s="17"/>
      <c r="AS1009" s="17"/>
      <c r="AT1009" s="17"/>
      <c r="AU1009" s="17"/>
      <c r="AV1009" s="17"/>
      <c r="AW1009" s="17"/>
      <c r="AX1009" s="17"/>
      <c r="AY1009" s="17"/>
      <c r="AZ1009" s="17"/>
      <c r="BA1009" s="17"/>
      <c r="BB1009" s="17"/>
      <c r="BC1009" s="17"/>
      <c r="BD1009" s="17"/>
      <c r="BE1009" s="17"/>
      <c r="BF1009" s="17"/>
      <c r="BG1009" s="17"/>
      <c r="BH1009" s="17"/>
      <c r="BI1009" s="17"/>
      <c r="BJ1009" s="17"/>
      <c r="BK1009" s="17"/>
      <c r="BL1009" s="17"/>
      <c r="BM1009" s="17"/>
      <c r="BN1009" s="17"/>
      <c r="BO1009" s="17"/>
      <c r="BP1009" s="17"/>
      <c r="BQ1009" s="17"/>
      <c r="BR1009" s="17"/>
      <c r="BS1009" s="17"/>
      <c r="BT1009" s="17"/>
      <c r="BU1009" s="17"/>
      <c r="BV1009" s="17"/>
      <c r="BW1009" s="17"/>
      <c r="BX1009" s="17"/>
      <c r="BY1009" s="17"/>
      <c r="BZ1009" s="17"/>
      <c r="CA1009" s="17"/>
      <c r="CB1009" s="17"/>
      <c r="CC1009" s="17"/>
      <c r="CD1009" s="17"/>
      <c r="CE1009" s="17"/>
      <c r="CF1009" s="17"/>
      <c r="CG1009" s="17"/>
      <c r="CH1009" s="17"/>
      <c r="CI1009" s="17"/>
    </row>
    <row r="1010" spans="2:87" x14ac:dyDescent="0.35">
      <c r="B1010" s="6" t="s">
        <v>313</v>
      </c>
      <c r="C1010" s="17"/>
      <c r="D1010" s="17"/>
      <c r="E1010" s="17"/>
      <c r="F1010" s="17"/>
      <c r="G1010" s="17"/>
      <c r="H1010" s="17"/>
      <c r="I1010" s="17"/>
      <c r="J1010" s="17"/>
      <c r="K1010" s="17"/>
      <c r="L1010" s="17"/>
      <c r="M1010" s="17"/>
      <c r="N1010" s="17"/>
      <c r="O1010" s="17"/>
      <c r="P1010" s="17"/>
      <c r="Q1010" s="17"/>
      <c r="R1010" s="17"/>
      <c r="S1010" s="17"/>
      <c r="T1010" s="17"/>
      <c r="U1010" s="17"/>
      <c r="V1010" s="17"/>
      <c r="W1010" s="17"/>
      <c r="X1010" s="17"/>
      <c r="Y1010" s="17"/>
      <c r="Z1010" s="17"/>
      <c r="AA1010" s="17"/>
      <c r="AB1010" s="17"/>
      <c r="AC1010" s="17"/>
      <c r="AD1010" s="17"/>
      <c r="AE1010" s="17"/>
      <c r="AF1010" s="17"/>
      <c r="AG1010" s="17"/>
      <c r="AH1010" s="17"/>
      <c r="AI1010" s="17"/>
      <c r="AJ1010" s="17"/>
      <c r="AK1010" s="17"/>
      <c r="AL1010" s="17"/>
      <c r="AM1010" s="17"/>
      <c r="AN1010" s="17"/>
      <c r="AO1010" s="17"/>
      <c r="AP1010" s="17"/>
      <c r="AQ1010" s="17"/>
      <c r="AR1010" s="17"/>
      <c r="AS1010" s="17"/>
      <c r="AT1010" s="17"/>
      <c r="AU1010" s="17"/>
      <c r="AV1010" s="17"/>
      <c r="AW1010" s="17"/>
      <c r="AX1010" s="17"/>
      <c r="AY1010" s="17"/>
      <c r="AZ1010" s="17"/>
      <c r="BA1010" s="17"/>
      <c r="BB1010" s="17"/>
      <c r="BC1010" s="17"/>
      <c r="BD1010" s="17"/>
      <c r="BE1010" s="17"/>
      <c r="BF1010" s="17"/>
      <c r="BG1010" s="17"/>
      <c r="BH1010" s="17"/>
      <c r="BI1010" s="17"/>
      <c r="BJ1010" s="17"/>
      <c r="BK1010" s="17"/>
      <c r="BL1010" s="17"/>
      <c r="BM1010" s="17"/>
      <c r="BN1010" s="17"/>
      <c r="BO1010" s="17"/>
      <c r="BP1010" s="17"/>
      <c r="BQ1010" s="17"/>
      <c r="BR1010" s="17"/>
      <c r="BS1010" s="17"/>
      <c r="BT1010" s="17"/>
      <c r="BU1010" s="17"/>
      <c r="BV1010" s="17"/>
      <c r="BW1010" s="17"/>
      <c r="BX1010" s="17"/>
      <c r="BY1010" s="17"/>
      <c r="BZ1010" s="17"/>
      <c r="CA1010" s="17"/>
      <c r="CB1010" s="17"/>
      <c r="CC1010" s="17"/>
      <c r="CD1010" s="17"/>
      <c r="CE1010" s="17"/>
      <c r="CF1010" s="17"/>
      <c r="CG1010" s="17"/>
      <c r="CH1010" s="17"/>
      <c r="CI1010" s="17"/>
    </row>
    <row r="1011" spans="2:87" x14ac:dyDescent="0.35">
      <c r="B1011" s="24" t="s">
        <v>163</v>
      </c>
      <c r="C1011" s="17"/>
      <c r="D1011" s="17"/>
      <c r="E1011" s="17"/>
      <c r="F1011" s="17"/>
      <c r="G1011" s="17"/>
      <c r="H1011" s="17"/>
      <c r="I1011" s="17"/>
      <c r="J1011" s="17"/>
      <c r="K1011" s="17"/>
      <c r="L1011" s="17"/>
      <c r="M1011" s="17"/>
      <c r="N1011" s="17"/>
      <c r="O1011" s="17"/>
      <c r="P1011" s="17"/>
      <c r="Q1011" s="17"/>
      <c r="R1011" s="17"/>
      <c r="S1011" s="17"/>
      <c r="T1011" s="17"/>
      <c r="U1011" s="17"/>
      <c r="V1011" s="17"/>
      <c r="W1011" s="17"/>
      <c r="X1011" s="17"/>
      <c r="Y1011" s="17"/>
      <c r="Z1011" s="17"/>
      <c r="AA1011" s="17"/>
      <c r="AB1011" s="17"/>
      <c r="AC1011" s="17"/>
      <c r="AD1011" s="17"/>
      <c r="AE1011" s="17"/>
      <c r="AF1011" s="17"/>
      <c r="AG1011" s="17"/>
      <c r="AH1011" s="17"/>
      <c r="AI1011" s="17"/>
      <c r="AJ1011" s="17"/>
      <c r="AK1011" s="17"/>
      <c r="AL1011" s="17"/>
      <c r="AM1011" s="17"/>
      <c r="AN1011" s="17"/>
      <c r="AO1011" s="17"/>
      <c r="AP1011" s="17"/>
      <c r="AQ1011" s="17"/>
      <c r="AR1011" s="17"/>
      <c r="AS1011" s="17"/>
      <c r="AT1011" s="17"/>
      <c r="AU1011" s="17"/>
      <c r="AV1011" s="17"/>
      <c r="AW1011" s="17"/>
      <c r="AX1011" s="17"/>
      <c r="AY1011" s="17"/>
      <c r="AZ1011" s="17"/>
      <c r="BA1011" s="17"/>
      <c r="BB1011" s="17"/>
      <c r="BC1011" s="17"/>
      <c r="BD1011" s="17"/>
      <c r="BE1011" s="17"/>
      <c r="BF1011" s="17"/>
      <c r="BG1011" s="17"/>
      <c r="BH1011" s="17"/>
      <c r="BI1011" s="17"/>
      <c r="BJ1011" s="17"/>
      <c r="BK1011" s="17"/>
      <c r="BL1011" s="17"/>
      <c r="BM1011" s="17"/>
      <c r="BN1011" s="17"/>
      <c r="BO1011" s="17"/>
      <c r="BP1011" s="17"/>
      <c r="BQ1011" s="17"/>
      <c r="BR1011" s="17"/>
      <c r="BS1011" s="17"/>
      <c r="BT1011" s="17"/>
      <c r="BU1011" s="17"/>
      <c r="BV1011" s="17"/>
      <c r="BW1011" s="17"/>
      <c r="BX1011" s="17"/>
      <c r="BY1011" s="17"/>
      <c r="BZ1011" s="17"/>
      <c r="CA1011" s="17"/>
      <c r="CB1011" s="17"/>
      <c r="CC1011" s="17"/>
      <c r="CD1011" s="17"/>
      <c r="CE1011" s="17"/>
      <c r="CF1011" s="17"/>
      <c r="CG1011" s="17"/>
      <c r="CH1011" s="17"/>
      <c r="CI1011" s="17"/>
    </row>
    <row r="1012" spans="2:87" x14ac:dyDescent="0.35">
      <c r="B1012" t="s">
        <v>300</v>
      </c>
      <c r="C1012" s="17">
        <v>0.132408941162346</v>
      </c>
      <c r="D1012" s="17">
        <v>0.15774475820294101</v>
      </c>
      <c r="E1012" s="17">
        <v>0.108877325669195</v>
      </c>
      <c r="F1012" s="17"/>
      <c r="G1012" s="17">
        <v>0.16223480642163501</v>
      </c>
      <c r="H1012" s="17">
        <v>9.7151783709842496E-2</v>
      </c>
      <c r="I1012" s="17">
        <v>0.127435991094067</v>
      </c>
      <c r="J1012" s="17">
        <v>0.166678683319469</v>
      </c>
      <c r="K1012" s="17">
        <v>0.166241906558764</v>
      </c>
      <c r="L1012" s="17">
        <v>9.3389834571859204E-2</v>
      </c>
      <c r="M1012" s="17"/>
      <c r="N1012" s="17">
        <v>0.100390603930785</v>
      </c>
      <c r="O1012" s="17">
        <v>0.122765554665641</v>
      </c>
      <c r="P1012" s="17">
        <v>0.17725109263063701</v>
      </c>
      <c r="Q1012" s="17">
        <v>0.13730020554738201</v>
      </c>
      <c r="R1012" s="17"/>
      <c r="S1012" s="17">
        <v>9.0315904318097898E-2</v>
      </c>
      <c r="T1012" s="17">
        <v>0.141021290484348</v>
      </c>
      <c r="U1012" s="17">
        <v>0.15572144694575399</v>
      </c>
      <c r="V1012" s="17">
        <v>0.173020965296385</v>
      </c>
      <c r="W1012" s="17">
        <v>0.16882457484306701</v>
      </c>
      <c r="X1012" s="17">
        <v>0.130535648362089</v>
      </c>
      <c r="Y1012" s="17">
        <v>0.11248829981114</v>
      </c>
      <c r="Z1012" s="17">
        <v>0.17744254308385901</v>
      </c>
      <c r="AA1012" s="17">
        <v>0.10246483438003</v>
      </c>
      <c r="AB1012" s="17">
        <v>0.11303334690993699</v>
      </c>
      <c r="AC1012" s="17">
        <v>0.16841190596946701</v>
      </c>
      <c r="AD1012" s="17">
        <v>0.104418996358754</v>
      </c>
      <c r="AE1012" s="17"/>
      <c r="AF1012" s="17">
        <v>0.12403500203295401</v>
      </c>
      <c r="AG1012" s="17">
        <v>0.13631764882456199</v>
      </c>
      <c r="AH1012" s="17">
        <v>0.12996802689008999</v>
      </c>
      <c r="AI1012" s="17">
        <v>0.12946455893897599</v>
      </c>
      <c r="AJ1012" s="17">
        <v>0.114110036926796</v>
      </c>
      <c r="AK1012" s="17"/>
      <c r="AL1012" s="17">
        <v>0.103722574353799</v>
      </c>
      <c r="AM1012" s="17">
        <v>0.12748458643600699</v>
      </c>
      <c r="AN1012" s="17">
        <v>0.17227034258036</v>
      </c>
      <c r="AO1012" s="17">
        <v>0.22430984507030399</v>
      </c>
      <c r="AP1012" s="17"/>
      <c r="AQ1012" s="17">
        <v>0.15850961695806201</v>
      </c>
      <c r="AR1012" s="17">
        <v>9.3814460909754205E-2</v>
      </c>
      <c r="AS1012" s="17"/>
      <c r="AT1012" s="17">
        <v>0.151476206658439</v>
      </c>
      <c r="AU1012" s="17">
        <v>0.10362467371577699</v>
      </c>
      <c r="AV1012" s="17"/>
      <c r="AW1012" s="17">
        <v>0.13115794604794301</v>
      </c>
      <c r="AX1012" s="17">
        <v>0.16060626766877001</v>
      </c>
      <c r="AY1012" s="17">
        <v>0.10737885396564301</v>
      </c>
      <c r="AZ1012" s="17"/>
      <c r="BA1012" s="17">
        <v>0.113137288402805</v>
      </c>
      <c r="BB1012" s="17">
        <v>0.13705367686838399</v>
      </c>
      <c r="BC1012" s="17">
        <v>0.12920316693029599</v>
      </c>
      <c r="BD1012" s="17">
        <v>0.18686235817348101</v>
      </c>
      <c r="BE1012" s="17">
        <v>0.12107499570501</v>
      </c>
      <c r="BF1012" s="17"/>
      <c r="BG1012" s="17">
        <v>0.154818076658083</v>
      </c>
      <c r="BH1012" s="17">
        <v>0.115713708904617</v>
      </c>
      <c r="BI1012" s="17"/>
      <c r="BJ1012" s="17">
        <v>0.141889664182485</v>
      </c>
      <c r="BK1012" s="17">
        <v>9.9805277307401699E-2</v>
      </c>
      <c r="BL1012" s="17"/>
      <c r="BM1012" s="17">
        <v>0.123337091380089</v>
      </c>
      <c r="BN1012" s="17">
        <v>0.165164117052123</v>
      </c>
      <c r="BO1012" s="17">
        <v>7.6507212615689102E-2</v>
      </c>
      <c r="BP1012" s="17">
        <v>7.1228761244125402E-2</v>
      </c>
      <c r="BQ1012" s="17">
        <v>0.25421171235005002</v>
      </c>
      <c r="BR1012" s="17"/>
      <c r="BS1012" s="17">
        <v>0.180606170712206</v>
      </c>
      <c r="BT1012" s="17"/>
      <c r="BU1012" s="17">
        <v>0.14524128764336899</v>
      </c>
      <c r="BV1012" s="17">
        <v>6.2331699642512298E-2</v>
      </c>
      <c r="BW1012" s="17">
        <v>7.7268418806623301E-2</v>
      </c>
      <c r="BX1012" s="17">
        <v>0.22713694842988799</v>
      </c>
      <c r="BY1012" s="17">
        <v>0.12766313013154301</v>
      </c>
      <c r="BZ1012" s="17"/>
      <c r="CA1012" s="17">
        <v>7.4081699563749007E-2</v>
      </c>
      <c r="CB1012" s="17"/>
      <c r="CC1012" s="17">
        <v>0.14411691117650899</v>
      </c>
      <c r="CD1012" s="17">
        <v>9.5274840705168701E-2</v>
      </c>
      <c r="CE1012" s="17"/>
      <c r="CF1012" s="17">
        <v>8.2632004592755201E-2</v>
      </c>
      <c r="CG1012" s="17"/>
      <c r="CH1012" s="17">
        <v>0.14824248618725</v>
      </c>
      <c r="CI1012" s="17">
        <v>0.102447378184281</v>
      </c>
    </row>
    <row r="1013" spans="2:87" x14ac:dyDescent="0.35">
      <c r="B1013" t="s">
        <v>301</v>
      </c>
      <c r="C1013" s="17">
        <v>0.245946039149851</v>
      </c>
      <c r="D1013" s="17">
        <v>0.24829735037791301</v>
      </c>
      <c r="E1013" s="17">
        <v>0.24248814983373199</v>
      </c>
      <c r="F1013" s="17"/>
      <c r="G1013" s="17">
        <v>0.197144179565375</v>
      </c>
      <c r="H1013" s="17">
        <v>0.23640138725555801</v>
      </c>
      <c r="I1013" s="17">
        <v>0.22650701109919599</v>
      </c>
      <c r="J1013" s="17">
        <v>0.31255442608088302</v>
      </c>
      <c r="K1013" s="17">
        <v>0.249725698361039</v>
      </c>
      <c r="L1013" s="17">
        <v>0.25583301209067499</v>
      </c>
      <c r="M1013" s="17"/>
      <c r="N1013" s="17">
        <v>0.236409892647164</v>
      </c>
      <c r="O1013" s="17">
        <v>0.25192475280158999</v>
      </c>
      <c r="P1013" s="17">
        <v>0.28021625325997901</v>
      </c>
      <c r="Q1013" s="17">
        <v>0.222062062092163</v>
      </c>
      <c r="R1013" s="17"/>
      <c r="S1013" s="17">
        <v>0.219392365890305</v>
      </c>
      <c r="T1013" s="17">
        <v>0.242734187732042</v>
      </c>
      <c r="U1013" s="17">
        <v>0.25602300142774098</v>
      </c>
      <c r="V1013" s="17">
        <v>0.17932489468055501</v>
      </c>
      <c r="W1013" s="17">
        <v>0.292634222956354</v>
      </c>
      <c r="X1013" s="17">
        <v>0.13857121439712899</v>
      </c>
      <c r="Y1013" s="17">
        <v>0.29589063607704402</v>
      </c>
      <c r="Z1013" s="17">
        <v>0.23560597099469899</v>
      </c>
      <c r="AA1013" s="17">
        <v>0.318522303116126</v>
      </c>
      <c r="AB1013" s="17">
        <v>0.26223525795554198</v>
      </c>
      <c r="AC1013" s="17">
        <v>0.237260365618264</v>
      </c>
      <c r="AD1013" s="17">
        <v>0.33033440917466</v>
      </c>
      <c r="AE1013" s="17"/>
      <c r="AF1013" s="17">
        <v>0.25162238706189</v>
      </c>
      <c r="AG1013" s="17">
        <v>0.267223103052041</v>
      </c>
      <c r="AH1013" s="17">
        <v>0.243157228447687</v>
      </c>
      <c r="AI1013" s="17">
        <v>0.25919576309539799</v>
      </c>
      <c r="AJ1013" s="17">
        <v>0.188538335979231</v>
      </c>
      <c r="AK1013" s="17"/>
      <c r="AL1013" s="17">
        <v>0.21627919225137199</v>
      </c>
      <c r="AM1013" s="17">
        <v>0.25114351833099702</v>
      </c>
      <c r="AN1013" s="17">
        <v>0.28421824351969199</v>
      </c>
      <c r="AO1013" s="17">
        <v>0.28485908513101399</v>
      </c>
      <c r="AP1013" s="17"/>
      <c r="AQ1013" s="17">
        <v>0.25759156568707298</v>
      </c>
      <c r="AR1013" s="17">
        <v>0.228726061878396</v>
      </c>
      <c r="AS1013" s="17"/>
      <c r="AT1013" s="17">
        <v>0.24070129414138</v>
      </c>
      <c r="AU1013" s="17">
        <v>0.262529097358154</v>
      </c>
      <c r="AV1013" s="17"/>
      <c r="AW1013" s="17">
        <v>0.22986627925122899</v>
      </c>
      <c r="AX1013" s="17">
        <v>0.24657686159478501</v>
      </c>
      <c r="AY1013" s="17">
        <v>0.26432102268586299</v>
      </c>
      <c r="AZ1013" s="17"/>
      <c r="BA1013" s="17">
        <v>0.19431146702090701</v>
      </c>
      <c r="BB1013" s="17">
        <v>0.25719479085552399</v>
      </c>
      <c r="BC1013" s="17">
        <v>0.26729539881391001</v>
      </c>
      <c r="BD1013" s="17">
        <v>0.223396954284279</v>
      </c>
      <c r="BE1013" s="17">
        <v>0.34214410071150803</v>
      </c>
      <c r="BF1013" s="17"/>
      <c r="BG1013" s="17">
        <v>0.232346117662839</v>
      </c>
      <c r="BH1013" s="17">
        <v>0.25607823938380198</v>
      </c>
      <c r="BI1013" s="17"/>
      <c r="BJ1013" s="17">
        <v>0.248400699497618</v>
      </c>
      <c r="BK1013" s="17">
        <v>0.23940215571964399</v>
      </c>
      <c r="BL1013" s="17"/>
      <c r="BM1013" s="17">
        <v>0.27048636470231502</v>
      </c>
      <c r="BN1013" s="17">
        <v>0.227005194281579</v>
      </c>
      <c r="BO1013" s="17">
        <v>0.24598294875729701</v>
      </c>
      <c r="BP1013" s="17">
        <v>0.341146345111004</v>
      </c>
      <c r="BQ1013" s="17">
        <v>0.1494068933546</v>
      </c>
      <c r="BR1013" s="17"/>
      <c r="BS1013" s="17">
        <v>0.19628540717558601</v>
      </c>
      <c r="BT1013" s="17"/>
      <c r="BU1013" s="17">
        <v>0.234727513477513</v>
      </c>
      <c r="BV1013" s="17">
        <v>0.20327805339097399</v>
      </c>
      <c r="BW1013" s="17">
        <v>0.42373499533487802</v>
      </c>
      <c r="BX1013" s="17">
        <v>0.19359646421318599</v>
      </c>
      <c r="BY1013" s="17">
        <v>0.227388616254177</v>
      </c>
      <c r="BZ1013" s="17"/>
      <c r="CA1013" s="17">
        <v>0.20384152305932501</v>
      </c>
      <c r="CB1013" s="17"/>
      <c r="CC1013" s="17">
        <v>0.26736235029092997</v>
      </c>
      <c r="CD1013" s="17">
        <v>0.18414007826259099</v>
      </c>
      <c r="CE1013" s="17"/>
      <c r="CF1013" s="17">
        <v>0.295626654470171</v>
      </c>
      <c r="CG1013" s="17"/>
      <c r="CH1013" s="17">
        <v>0.254950128665899</v>
      </c>
      <c r="CI1013" s="17">
        <v>0.185508023526891</v>
      </c>
    </row>
    <row r="1014" spans="2:87" x14ac:dyDescent="0.35">
      <c r="B1014" t="s">
        <v>302</v>
      </c>
      <c r="C1014" s="17">
        <v>0.30361096082139999</v>
      </c>
      <c r="D1014" s="17">
        <v>0.29326111343001798</v>
      </c>
      <c r="E1014" s="17">
        <v>0.31381844583837498</v>
      </c>
      <c r="F1014" s="17"/>
      <c r="G1014" s="17">
        <v>0.270753678476995</v>
      </c>
      <c r="H1014" s="17">
        <v>0.20539739413357799</v>
      </c>
      <c r="I1014" s="17">
        <v>0.249437110314953</v>
      </c>
      <c r="J1014" s="17">
        <v>0.28265286012072699</v>
      </c>
      <c r="K1014" s="17">
        <v>0.36532469240474302</v>
      </c>
      <c r="L1014" s="17">
        <v>0.42871460506658898</v>
      </c>
      <c r="M1014" s="17"/>
      <c r="N1014" s="17">
        <v>0.32929871608128197</v>
      </c>
      <c r="O1014" s="17">
        <v>0.25234004393687098</v>
      </c>
      <c r="P1014" s="17">
        <v>0.25642350403200798</v>
      </c>
      <c r="Q1014" s="17">
        <v>0.363271723713957</v>
      </c>
      <c r="R1014" s="17"/>
      <c r="S1014" s="17">
        <v>0.24673289961502101</v>
      </c>
      <c r="T1014" s="17">
        <v>0.32560219271027901</v>
      </c>
      <c r="U1014" s="17">
        <v>0.347111792031846</v>
      </c>
      <c r="V1014" s="17">
        <v>0.322943453824374</v>
      </c>
      <c r="W1014" s="17">
        <v>0.245525059213001</v>
      </c>
      <c r="X1014" s="17">
        <v>0.31101500916854402</v>
      </c>
      <c r="Y1014" s="17">
        <v>0.29113383002270599</v>
      </c>
      <c r="Z1014" s="17">
        <v>0.26163292687206102</v>
      </c>
      <c r="AA1014" s="17">
        <v>0.284840293612451</v>
      </c>
      <c r="AB1014" s="17">
        <v>0.39795566776088498</v>
      </c>
      <c r="AC1014" s="17">
        <v>0.30686248859922799</v>
      </c>
      <c r="AD1014" s="17">
        <v>0.31645523447798202</v>
      </c>
      <c r="AE1014" s="17"/>
      <c r="AF1014" s="17">
        <v>0.38245155331738001</v>
      </c>
      <c r="AG1014" s="17">
        <v>0.28603709705402502</v>
      </c>
      <c r="AH1014" s="17">
        <v>0.30639520988324598</v>
      </c>
      <c r="AI1014" s="17">
        <v>0.28228738824077598</v>
      </c>
      <c r="AJ1014" s="17">
        <v>0.26497341738568903</v>
      </c>
      <c r="AK1014" s="17"/>
      <c r="AL1014" s="17">
        <v>0.32518300338602302</v>
      </c>
      <c r="AM1014" s="17">
        <v>0.30404204130849899</v>
      </c>
      <c r="AN1014" s="17">
        <v>0.30625324665001202</v>
      </c>
      <c r="AO1014" s="17">
        <v>0.17003538030724599</v>
      </c>
      <c r="AP1014" s="17"/>
      <c r="AQ1014" s="17">
        <v>0.31990831381185503</v>
      </c>
      <c r="AR1014" s="17">
        <v>0.27951243275712401</v>
      </c>
      <c r="AS1014" s="17"/>
      <c r="AT1014" s="17">
        <v>0.26388292068951102</v>
      </c>
      <c r="AU1014" s="17">
        <v>0.422332082284959</v>
      </c>
      <c r="AV1014" s="17"/>
      <c r="AW1014" s="17">
        <v>0.38475267880112601</v>
      </c>
      <c r="AX1014" s="17">
        <v>0.25957864402918401</v>
      </c>
      <c r="AY1014" s="17">
        <v>0.26756584588233101</v>
      </c>
      <c r="AZ1014" s="17"/>
      <c r="BA1014" s="17">
        <v>0.26792117446839903</v>
      </c>
      <c r="BB1014" s="17">
        <v>0.30420677257686901</v>
      </c>
      <c r="BC1014" s="17">
        <v>0.32923450818418898</v>
      </c>
      <c r="BD1014" s="17">
        <v>0.31997474835744399</v>
      </c>
      <c r="BE1014" s="17">
        <v>0.27626288983685199</v>
      </c>
      <c r="BF1014" s="17"/>
      <c r="BG1014" s="17">
        <v>0.29694151977118299</v>
      </c>
      <c r="BH1014" s="17">
        <v>0.30857982128385703</v>
      </c>
      <c r="BI1014" s="17"/>
      <c r="BJ1014" s="17">
        <v>0.26490873025110601</v>
      </c>
      <c r="BK1014" s="17">
        <v>0.44530245646118</v>
      </c>
      <c r="BL1014" s="17"/>
      <c r="BM1014" s="17">
        <v>0.244810295839194</v>
      </c>
      <c r="BN1014" s="17">
        <v>0.36119419343744102</v>
      </c>
      <c r="BO1014" s="17">
        <v>0.29789197006934298</v>
      </c>
      <c r="BP1014" s="17">
        <v>0.29509783956728203</v>
      </c>
      <c r="BQ1014" s="17">
        <v>0.33178473355562499</v>
      </c>
      <c r="BR1014" s="17"/>
      <c r="BS1014" s="17">
        <v>0.32906657026113401</v>
      </c>
      <c r="BT1014" s="17"/>
      <c r="BU1014" s="17">
        <v>0.34358961034633101</v>
      </c>
      <c r="BV1014" s="17">
        <v>0.30229580830138097</v>
      </c>
      <c r="BW1014" s="17">
        <v>0.30773805835913098</v>
      </c>
      <c r="BX1014" s="17">
        <v>0.35278022583817498</v>
      </c>
      <c r="BY1014" s="17">
        <v>0.28390245638412798</v>
      </c>
      <c r="BZ1014" s="17"/>
      <c r="CA1014" s="17">
        <v>0.29432007457102</v>
      </c>
      <c r="CB1014" s="17"/>
      <c r="CC1014" s="17">
        <v>0.29099169515661899</v>
      </c>
      <c r="CD1014" s="17">
        <v>0.37892203360170101</v>
      </c>
      <c r="CE1014" s="17"/>
      <c r="CF1014" s="17">
        <v>0.34126584038843599</v>
      </c>
      <c r="CG1014" s="17"/>
      <c r="CH1014" s="17">
        <v>0.30749011202101201</v>
      </c>
      <c r="CI1014" s="17">
        <v>0.25340643818525899</v>
      </c>
    </row>
    <row r="1015" spans="2:87" x14ac:dyDescent="0.35">
      <c r="B1015" t="s">
        <v>303</v>
      </c>
      <c r="C1015" s="17">
        <v>0.120390190851769</v>
      </c>
      <c r="D1015" s="17">
        <v>0.139436819818927</v>
      </c>
      <c r="E1015" s="17">
        <v>0.102734562560743</v>
      </c>
      <c r="F1015" s="17"/>
      <c r="G1015" s="17">
        <v>0.153257966687979</v>
      </c>
      <c r="H1015" s="17">
        <v>0.25371111102002902</v>
      </c>
      <c r="I1015" s="17">
        <v>0.12183934809338</v>
      </c>
      <c r="J1015" s="17">
        <v>6.0783578679942198E-2</v>
      </c>
      <c r="K1015" s="17">
        <v>6.6616638060184294E-2</v>
      </c>
      <c r="L1015" s="17">
        <v>6.6859109310334397E-2</v>
      </c>
      <c r="M1015" s="17"/>
      <c r="N1015" s="17">
        <v>0.14949176192095601</v>
      </c>
      <c r="O1015" s="17">
        <v>0.11010149515447</v>
      </c>
      <c r="P1015" s="17">
        <v>0.14636082239003401</v>
      </c>
      <c r="Q1015" s="17">
        <v>7.8667573840457805E-2</v>
      </c>
      <c r="R1015" s="17"/>
      <c r="S1015" s="17">
        <v>0.17896278624721601</v>
      </c>
      <c r="T1015" s="17">
        <v>0.102587641628176</v>
      </c>
      <c r="U1015" s="17">
        <v>3.3130945576537001E-2</v>
      </c>
      <c r="V1015" s="17">
        <v>0.12327237610205</v>
      </c>
      <c r="W1015" s="17">
        <v>0.14891087125226399</v>
      </c>
      <c r="X1015" s="17">
        <v>0.13801910874644299</v>
      </c>
      <c r="Y1015" s="17">
        <v>0.12724066086163099</v>
      </c>
      <c r="Z1015" s="17">
        <v>0.14034630469162801</v>
      </c>
      <c r="AA1015" s="17">
        <v>0.124206902536685</v>
      </c>
      <c r="AB1015" s="17">
        <v>7.4135105013741903E-2</v>
      </c>
      <c r="AC1015" s="17">
        <v>8.9380754306170998E-2</v>
      </c>
      <c r="AD1015" s="17">
        <v>0.13915935798469301</v>
      </c>
      <c r="AE1015" s="17"/>
      <c r="AF1015" s="17">
        <v>6.1526208012720997E-2</v>
      </c>
      <c r="AG1015" s="17">
        <v>9.8954286921741699E-2</v>
      </c>
      <c r="AH1015" s="17">
        <v>0.12120574437504</v>
      </c>
      <c r="AI1015" s="17">
        <v>0.20038307855405599</v>
      </c>
      <c r="AJ1015" s="17">
        <v>0.233962993321123</v>
      </c>
      <c r="AK1015" s="17"/>
      <c r="AL1015" s="17">
        <v>0.12069693529878001</v>
      </c>
      <c r="AM1015" s="17">
        <v>0.121124053827853</v>
      </c>
      <c r="AN1015" s="17">
        <v>0.131925844967656</v>
      </c>
      <c r="AO1015" s="17">
        <v>8.4102858069976194E-2</v>
      </c>
      <c r="AP1015" s="17"/>
      <c r="AQ1015" s="17">
        <v>7.6474423767785099E-2</v>
      </c>
      <c r="AR1015" s="17">
        <v>0.18532744453691999</v>
      </c>
      <c r="AS1015" s="17"/>
      <c r="AT1015" s="17">
        <v>0.14586537648619599</v>
      </c>
      <c r="AU1015" s="17">
        <v>6.1700365615163802E-2</v>
      </c>
      <c r="AV1015" s="17"/>
      <c r="AW1015" s="17">
        <v>8.1017090935757402E-2</v>
      </c>
      <c r="AX1015" s="17">
        <v>0.15327164520089401</v>
      </c>
      <c r="AY1015" s="17">
        <v>0.131079289144654</v>
      </c>
      <c r="AZ1015" s="17"/>
      <c r="BA1015" s="17">
        <v>0.18491035277155399</v>
      </c>
      <c r="BB1015" s="17">
        <v>0.13134011522526901</v>
      </c>
      <c r="BC1015" s="17">
        <v>7.7864250045709002E-2</v>
      </c>
      <c r="BD1015" s="17">
        <v>0.102115557063976</v>
      </c>
      <c r="BE1015" s="17">
        <v>3.8838420170034603E-2</v>
      </c>
      <c r="BF1015" s="17"/>
      <c r="BG1015" s="17">
        <v>0.100922252220581</v>
      </c>
      <c r="BH1015" s="17">
        <v>0.13489417549181701</v>
      </c>
      <c r="BI1015" s="17"/>
      <c r="BJ1015" s="17">
        <v>0.13277945496815499</v>
      </c>
      <c r="BK1015" s="17">
        <v>7.6071223240785205E-2</v>
      </c>
      <c r="BL1015" s="17"/>
      <c r="BM1015" s="17">
        <v>0.10693601293277499</v>
      </c>
      <c r="BN1015" s="17">
        <v>8.8509974844328806E-2</v>
      </c>
      <c r="BO1015" s="17">
        <v>0.19644151132554</v>
      </c>
      <c r="BP1015" s="17">
        <v>6.2840559321130501E-2</v>
      </c>
      <c r="BQ1015" s="17">
        <v>9.0425806328428199E-2</v>
      </c>
      <c r="BR1015" s="17"/>
      <c r="BS1015" s="17">
        <v>0.15190525159290799</v>
      </c>
      <c r="BT1015" s="17"/>
      <c r="BU1015" s="17">
        <v>0.107319595479045</v>
      </c>
      <c r="BV1015" s="17">
        <v>0.245903445804247</v>
      </c>
      <c r="BW1015" s="17">
        <v>4.6736934035918401E-2</v>
      </c>
      <c r="BX1015" s="17">
        <v>0.10630629319530401</v>
      </c>
      <c r="BY1015" s="17">
        <v>5.3044232135031698E-2</v>
      </c>
      <c r="BZ1015" s="17"/>
      <c r="CA1015" s="17">
        <v>0.25350954661421898</v>
      </c>
      <c r="CB1015" s="17"/>
      <c r="CC1015" s="17">
        <v>0.114323755340498</v>
      </c>
      <c r="CD1015" s="17">
        <v>0.143236326353957</v>
      </c>
      <c r="CE1015" s="17"/>
      <c r="CF1015" s="17">
        <v>9.41851931687019E-2</v>
      </c>
      <c r="CG1015" s="17"/>
      <c r="CH1015" s="17">
        <v>8.9019228889178195E-2</v>
      </c>
      <c r="CI1015" s="17">
        <v>0.27523113091954099</v>
      </c>
    </row>
    <row r="1016" spans="2:87" x14ac:dyDescent="0.35">
      <c r="B1016" t="s">
        <v>304</v>
      </c>
      <c r="C1016" s="17">
        <v>3.5345283887917398E-2</v>
      </c>
      <c r="D1016" s="17">
        <v>3.8425209707908699E-2</v>
      </c>
      <c r="E1016" s="17">
        <v>3.2516685210467099E-2</v>
      </c>
      <c r="F1016" s="17"/>
      <c r="G1016" s="17">
        <v>5.4780234755900999E-2</v>
      </c>
      <c r="H1016" s="17">
        <v>7.1353756140467794E-2</v>
      </c>
      <c r="I1016" s="17">
        <v>3.2447897531331801E-2</v>
      </c>
      <c r="J1016" s="17">
        <v>1.7445836151955101E-2</v>
      </c>
      <c r="K1016" s="17">
        <v>1.6983940360945301E-2</v>
      </c>
      <c r="L1016" s="17">
        <v>1.9331703555026499E-2</v>
      </c>
      <c r="M1016" s="17"/>
      <c r="N1016" s="17">
        <v>5.7391232169520003E-2</v>
      </c>
      <c r="O1016" s="17">
        <v>4.7019653289676298E-2</v>
      </c>
      <c r="P1016" s="17">
        <v>2.2651098811903199E-2</v>
      </c>
      <c r="Q1016" s="17">
        <v>1.18120737848595E-2</v>
      </c>
      <c r="R1016" s="17"/>
      <c r="S1016" s="17">
        <v>9.1885278083046307E-2</v>
      </c>
      <c r="T1016" s="17">
        <v>7.3608995215779004E-3</v>
      </c>
      <c r="U1016" s="17">
        <v>2.3511656061841701E-2</v>
      </c>
      <c r="V1016" s="17">
        <v>2.13002452396427E-2</v>
      </c>
      <c r="W1016" s="17">
        <v>3.7747273882521602E-2</v>
      </c>
      <c r="X1016" s="17">
        <v>4.5148982358389302E-2</v>
      </c>
      <c r="Y1016" s="17">
        <v>1.32247777253929E-2</v>
      </c>
      <c r="Z1016" s="17">
        <v>5.6650280905019897E-2</v>
      </c>
      <c r="AA1016" s="17">
        <v>5.6045670930642902E-2</v>
      </c>
      <c r="AB1016" s="17">
        <v>0</v>
      </c>
      <c r="AC1016" s="17">
        <v>2.9824742076388199E-2</v>
      </c>
      <c r="AD1016" s="17">
        <v>0</v>
      </c>
      <c r="AE1016" s="17"/>
      <c r="AF1016" s="17">
        <v>6.22685041047255E-3</v>
      </c>
      <c r="AG1016" s="17">
        <v>3.76068683244251E-2</v>
      </c>
      <c r="AH1016" s="17">
        <v>2.4170936251125701E-2</v>
      </c>
      <c r="AI1016" s="17">
        <v>4.3650372138984102E-2</v>
      </c>
      <c r="AJ1016" s="17">
        <v>8.5509710757818699E-2</v>
      </c>
      <c r="AK1016" s="17"/>
      <c r="AL1016" s="17">
        <v>4.4541561345793498E-2</v>
      </c>
      <c r="AM1016" s="17">
        <v>2.9428770469395502E-2</v>
      </c>
      <c r="AN1016" s="17">
        <v>2.8476950937468101E-2</v>
      </c>
      <c r="AO1016" s="17">
        <v>3.6995905143259497E-2</v>
      </c>
      <c r="AP1016" s="17"/>
      <c r="AQ1016" s="17">
        <v>1.9864549840388001E-2</v>
      </c>
      <c r="AR1016" s="17">
        <v>5.8236295950948799E-2</v>
      </c>
      <c r="AS1016" s="17"/>
      <c r="AT1016" s="17">
        <v>4.2415033922365397E-2</v>
      </c>
      <c r="AU1016" s="17">
        <v>1.41328623338153E-2</v>
      </c>
      <c r="AV1016" s="17"/>
      <c r="AW1016" s="17">
        <v>4.8141885232226997E-2</v>
      </c>
      <c r="AX1016" s="17">
        <v>2.7330843084609101E-2</v>
      </c>
      <c r="AY1016" s="17">
        <v>3.2253076660440597E-2</v>
      </c>
      <c r="AZ1016" s="17"/>
      <c r="BA1016" s="17">
        <v>4.6115626148519301E-2</v>
      </c>
      <c r="BB1016" s="17">
        <v>3.7568624856007302E-2</v>
      </c>
      <c r="BC1016" s="17">
        <v>3.4752444537187899E-2</v>
      </c>
      <c r="BD1016" s="17">
        <v>8.7940427095680694E-3</v>
      </c>
      <c r="BE1016" s="17">
        <v>1.8747204824027901E-2</v>
      </c>
      <c r="BF1016" s="17"/>
      <c r="BG1016" s="17">
        <v>2.5487369229588601E-2</v>
      </c>
      <c r="BH1016" s="17">
        <v>4.2689617846225998E-2</v>
      </c>
      <c r="BI1016" s="17"/>
      <c r="BJ1016" s="17">
        <v>3.9700589229396198E-2</v>
      </c>
      <c r="BK1016" s="17">
        <v>1.9538424159609599E-2</v>
      </c>
      <c r="BL1016" s="17"/>
      <c r="BM1016" s="17">
        <v>1.2304157914019001E-2</v>
      </c>
      <c r="BN1016" s="17">
        <v>3.1592012807230403E-2</v>
      </c>
      <c r="BO1016" s="17">
        <v>6.1036764356039698E-2</v>
      </c>
      <c r="BP1016" s="17">
        <v>3.7232331594057901E-2</v>
      </c>
      <c r="BQ1016" s="17">
        <v>3.11255716662877E-2</v>
      </c>
      <c r="BR1016" s="17"/>
      <c r="BS1016" s="17">
        <v>6.0296917282003301E-2</v>
      </c>
      <c r="BT1016" s="17"/>
      <c r="BU1016" s="17">
        <v>4.5715692475603302E-2</v>
      </c>
      <c r="BV1016" s="17">
        <v>7.2037196989217497E-2</v>
      </c>
      <c r="BW1016" s="17">
        <v>2.6328104543594001E-2</v>
      </c>
      <c r="BX1016" s="17">
        <v>3.3848970248121397E-2</v>
      </c>
      <c r="BY1016" s="17">
        <v>0</v>
      </c>
      <c r="BZ1016" s="17"/>
      <c r="CA1016" s="17">
        <v>0.11708823562751999</v>
      </c>
      <c r="CB1016" s="17"/>
      <c r="CC1016" s="17">
        <v>3.3036420687486703E-2</v>
      </c>
      <c r="CD1016" s="17">
        <v>4.52227014941625E-2</v>
      </c>
      <c r="CE1016" s="17"/>
      <c r="CF1016" s="17">
        <v>3.2265823009689797E-2</v>
      </c>
      <c r="CG1016" s="17"/>
      <c r="CH1016" s="17">
        <v>2.0744631871868299E-2</v>
      </c>
      <c r="CI1016" s="17">
        <v>8.3459681631001703E-2</v>
      </c>
    </row>
    <row r="1017" spans="2:87" x14ac:dyDescent="0.35">
      <c r="B1017" t="s">
        <v>161</v>
      </c>
      <c r="C1017" s="17">
        <v>0.16229858412671599</v>
      </c>
      <c r="D1017" s="17">
        <v>0.122834748462293</v>
      </c>
      <c r="E1017" s="17">
        <v>0.199564830887488</v>
      </c>
      <c r="F1017" s="17"/>
      <c r="G1017" s="17">
        <v>0.161829134092115</v>
      </c>
      <c r="H1017" s="17">
        <v>0.135984567740525</v>
      </c>
      <c r="I1017" s="17">
        <v>0.24233264186707201</v>
      </c>
      <c r="J1017" s="17">
        <v>0.159884615647024</v>
      </c>
      <c r="K1017" s="17">
        <v>0.135107124254325</v>
      </c>
      <c r="L1017" s="17">
        <v>0.135871735405516</v>
      </c>
      <c r="M1017" s="17"/>
      <c r="N1017" s="17">
        <v>0.127017793250293</v>
      </c>
      <c r="O1017" s="17">
        <v>0.215848500151752</v>
      </c>
      <c r="P1017" s="17">
        <v>0.117097228875439</v>
      </c>
      <c r="Q1017" s="17">
        <v>0.18688636102118</v>
      </c>
      <c r="R1017" s="17"/>
      <c r="S1017" s="17">
        <v>0.17271076584631401</v>
      </c>
      <c r="T1017" s="17">
        <v>0.18069378792357599</v>
      </c>
      <c r="U1017" s="17">
        <v>0.18450115795628</v>
      </c>
      <c r="V1017" s="17">
        <v>0.18013806485699299</v>
      </c>
      <c r="W1017" s="17">
        <v>0.106357997852792</v>
      </c>
      <c r="X1017" s="17">
        <v>0.236710036967406</v>
      </c>
      <c r="Y1017" s="17">
        <v>0.16002179550208601</v>
      </c>
      <c r="Z1017" s="17">
        <v>0.128321973452733</v>
      </c>
      <c r="AA1017" s="17">
        <v>0.113919995424066</v>
      </c>
      <c r="AB1017" s="17">
        <v>0.15264062235989401</v>
      </c>
      <c r="AC1017" s="17">
        <v>0.168259743430482</v>
      </c>
      <c r="AD1017" s="17">
        <v>0.109632002003911</v>
      </c>
      <c r="AE1017" s="17"/>
      <c r="AF1017" s="17">
        <v>0.174137999164582</v>
      </c>
      <c r="AG1017" s="17">
        <v>0.17386099582320599</v>
      </c>
      <c r="AH1017" s="17">
        <v>0.17510285415281099</v>
      </c>
      <c r="AI1017" s="17">
        <v>8.5018839031809498E-2</v>
      </c>
      <c r="AJ1017" s="17">
        <v>0.112905505629342</v>
      </c>
      <c r="AK1017" s="17"/>
      <c r="AL1017" s="17">
        <v>0.189576733364232</v>
      </c>
      <c r="AM1017" s="17">
        <v>0.166777029627247</v>
      </c>
      <c r="AN1017" s="17">
        <v>7.6855371344811602E-2</v>
      </c>
      <c r="AO1017" s="17">
        <v>0.19969692627819999</v>
      </c>
      <c r="AP1017" s="17"/>
      <c r="AQ1017" s="17">
        <v>0.16765152993483801</v>
      </c>
      <c r="AR1017" s="17">
        <v>0.15438330396685801</v>
      </c>
      <c r="AS1017" s="17"/>
      <c r="AT1017" s="17">
        <v>0.155659168102108</v>
      </c>
      <c r="AU1017" s="17">
        <v>0.135680918692131</v>
      </c>
      <c r="AV1017" s="17"/>
      <c r="AW1017" s="17">
        <v>0.12506411973171699</v>
      </c>
      <c r="AX1017" s="17">
        <v>0.15263573842175801</v>
      </c>
      <c r="AY1017" s="17">
        <v>0.19740191166106799</v>
      </c>
      <c r="AZ1017" s="17"/>
      <c r="BA1017" s="17">
        <v>0.19360409118781499</v>
      </c>
      <c r="BB1017" s="17">
        <v>0.13263601961794599</v>
      </c>
      <c r="BC1017" s="17">
        <v>0.161650231488708</v>
      </c>
      <c r="BD1017" s="17">
        <v>0.15885633941125199</v>
      </c>
      <c r="BE1017" s="17">
        <v>0.202932388752567</v>
      </c>
      <c r="BF1017" s="17"/>
      <c r="BG1017" s="17">
        <v>0.18948466445772499</v>
      </c>
      <c r="BH1017" s="17">
        <v>0.14204443708968201</v>
      </c>
      <c r="BI1017" s="17"/>
      <c r="BJ1017" s="17">
        <v>0.17232086187123999</v>
      </c>
      <c r="BK1017" s="17">
        <v>0.119880463111379</v>
      </c>
      <c r="BL1017" s="17"/>
      <c r="BM1017" s="17">
        <v>0.24212607723160701</v>
      </c>
      <c r="BN1017" s="17">
        <v>0.12653450757729801</v>
      </c>
      <c r="BO1017" s="17">
        <v>0.122139592876091</v>
      </c>
      <c r="BP1017" s="17">
        <v>0.19245416316239899</v>
      </c>
      <c r="BQ1017" s="17">
        <v>0.14304528274500899</v>
      </c>
      <c r="BR1017" s="17"/>
      <c r="BS1017" s="17">
        <v>8.1839682976162204E-2</v>
      </c>
      <c r="BT1017" s="17"/>
      <c r="BU1017" s="17">
        <v>0.12340630057813801</v>
      </c>
      <c r="BV1017" s="17">
        <v>0.114153795871668</v>
      </c>
      <c r="BW1017" s="17">
        <v>0.118193488919854</v>
      </c>
      <c r="BX1017" s="17">
        <v>8.6331098075325297E-2</v>
      </c>
      <c r="BY1017" s="17">
        <v>0.30800156509512</v>
      </c>
      <c r="BZ1017" s="17"/>
      <c r="CA1017" s="17">
        <v>5.7158920564167402E-2</v>
      </c>
      <c r="CB1017" s="17"/>
      <c r="CC1017" s="17">
        <v>0.15016886734795801</v>
      </c>
      <c r="CD1017" s="17">
        <v>0.15320401958242</v>
      </c>
      <c r="CE1017" s="17"/>
      <c r="CF1017" s="17">
        <v>0.15402448437024599</v>
      </c>
      <c r="CG1017" s="17"/>
      <c r="CH1017" s="17">
        <v>0.179553412364792</v>
      </c>
      <c r="CI1017" s="17">
        <v>9.99473475530262E-2</v>
      </c>
    </row>
    <row r="1018" spans="2:87" x14ac:dyDescent="0.35">
      <c r="C1018" s="17"/>
      <c r="D1018" s="17"/>
      <c r="E1018" s="17"/>
      <c r="F1018" s="17"/>
      <c r="G1018" s="17"/>
      <c r="H1018" s="17"/>
      <c r="I1018" s="17"/>
      <c r="J1018" s="17"/>
      <c r="K1018" s="17"/>
      <c r="L1018" s="17"/>
      <c r="M1018" s="17"/>
      <c r="N1018" s="17"/>
      <c r="O1018" s="17"/>
      <c r="P1018" s="17"/>
      <c r="Q1018" s="17"/>
      <c r="R1018" s="17"/>
      <c r="S1018" s="17"/>
      <c r="T1018" s="17"/>
      <c r="U1018" s="17"/>
      <c r="V1018" s="17"/>
      <c r="W1018" s="17"/>
      <c r="X1018" s="17"/>
      <c r="Y1018" s="17"/>
      <c r="Z1018" s="17"/>
      <c r="AA1018" s="17"/>
      <c r="AB1018" s="17"/>
      <c r="AC1018" s="17"/>
      <c r="AD1018" s="17"/>
      <c r="AE1018" s="17"/>
      <c r="AF1018" s="17"/>
      <c r="AG1018" s="17"/>
      <c r="AH1018" s="17"/>
      <c r="AI1018" s="17"/>
      <c r="AJ1018" s="17"/>
      <c r="AK1018" s="17"/>
      <c r="AL1018" s="17"/>
      <c r="AM1018" s="17"/>
      <c r="AN1018" s="17"/>
      <c r="AO1018" s="17"/>
      <c r="AP1018" s="17"/>
      <c r="AQ1018" s="17"/>
      <c r="AR1018" s="17"/>
      <c r="AS1018" s="17"/>
      <c r="AT1018" s="17"/>
      <c r="AU1018" s="17"/>
      <c r="AV1018" s="17"/>
      <c r="AW1018" s="17"/>
      <c r="AX1018" s="17"/>
      <c r="AY1018" s="17"/>
      <c r="AZ1018" s="17"/>
      <c r="BA1018" s="17"/>
      <c r="BB1018" s="17"/>
      <c r="BC1018" s="17"/>
      <c r="BD1018" s="17"/>
      <c r="BE1018" s="17"/>
      <c r="BF1018" s="17"/>
      <c r="BG1018" s="17"/>
      <c r="BH1018" s="17"/>
      <c r="BI1018" s="17"/>
      <c r="BJ1018" s="17"/>
      <c r="BK1018" s="17"/>
      <c r="BL1018" s="17"/>
      <c r="BM1018" s="17"/>
      <c r="BN1018" s="17"/>
      <c r="BO1018" s="17"/>
      <c r="BP1018" s="17"/>
      <c r="BQ1018" s="17"/>
      <c r="BR1018" s="17"/>
      <c r="BS1018" s="17"/>
      <c r="BT1018" s="17"/>
      <c r="BU1018" s="17"/>
      <c r="BV1018" s="17"/>
      <c r="BW1018" s="17"/>
      <c r="BX1018" s="17"/>
      <c r="BY1018" s="17"/>
      <c r="BZ1018" s="17"/>
      <c r="CA1018" s="17"/>
      <c r="CB1018" s="17"/>
      <c r="CC1018" s="17"/>
      <c r="CD1018" s="17"/>
      <c r="CE1018" s="17"/>
      <c r="CF1018" s="17"/>
      <c r="CG1018" s="17"/>
      <c r="CH1018" s="17"/>
      <c r="CI1018" s="17"/>
    </row>
    <row r="1019" spans="2:87" x14ac:dyDescent="0.35">
      <c r="B1019" s="6" t="s">
        <v>314</v>
      </c>
      <c r="C1019" s="17"/>
      <c r="D1019" s="17"/>
      <c r="E1019" s="17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X1019" s="17"/>
      <c r="Y1019" s="17"/>
      <c r="Z1019" s="17"/>
      <c r="AA1019" s="17"/>
      <c r="AB1019" s="17"/>
      <c r="AC1019" s="17"/>
      <c r="AD1019" s="17"/>
      <c r="AE1019" s="17"/>
      <c r="AF1019" s="17"/>
      <c r="AG1019" s="17"/>
      <c r="AH1019" s="17"/>
      <c r="AI1019" s="17"/>
      <c r="AJ1019" s="17"/>
      <c r="AK1019" s="17"/>
      <c r="AL1019" s="17"/>
      <c r="AM1019" s="17"/>
      <c r="AN1019" s="17"/>
      <c r="AO1019" s="17"/>
      <c r="AP1019" s="17"/>
      <c r="AQ1019" s="17"/>
      <c r="AR1019" s="17"/>
      <c r="AS1019" s="17"/>
      <c r="AT1019" s="17"/>
      <c r="AU1019" s="17"/>
      <c r="AV1019" s="17"/>
      <c r="AW1019" s="17"/>
      <c r="AX1019" s="17"/>
      <c r="AY1019" s="17"/>
      <c r="AZ1019" s="17"/>
      <c r="BA1019" s="17"/>
      <c r="BB1019" s="17"/>
      <c r="BC1019" s="17"/>
      <c r="BD1019" s="17"/>
      <c r="BE1019" s="17"/>
      <c r="BF1019" s="17"/>
      <c r="BG1019" s="17"/>
      <c r="BH1019" s="17"/>
      <c r="BI1019" s="17"/>
      <c r="BJ1019" s="17"/>
      <c r="BK1019" s="17"/>
      <c r="BL1019" s="17"/>
      <c r="BM1019" s="17"/>
      <c r="BN1019" s="17"/>
      <c r="BO1019" s="17"/>
      <c r="BP1019" s="17"/>
      <c r="BQ1019" s="17"/>
      <c r="BR1019" s="17"/>
      <c r="BS1019" s="17"/>
      <c r="BT1019" s="17"/>
      <c r="BU1019" s="17"/>
      <c r="BV1019" s="17"/>
      <c r="BW1019" s="17"/>
      <c r="BX1019" s="17"/>
      <c r="BY1019" s="17"/>
      <c r="BZ1019" s="17"/>
      <c r="CA1019" s="17"/>
      <c r="CB1019" s="17"/>
      <c r="CC1019" s="17"/>
      <c r="CD1019" s="17"/>
      <c r="CE1019" s="17"/>
      <c r="CF1019" s="17"/>
      <c r="CG1019" s="17"/>
      <c r="CH1019" s="17"/>
      <c r="CI1019" s="17"/>
    </row>
    <row r="1020" spans="2:87" x14ac:dyDescent="0.35">
      <c r="B1020" s="24" t="s">
        <v>163</v>
      </c>
      <c r="C1020" s="17"/>
      <c r="D1020" s="17"/>
      <c r="E1020" s="17"/>
      <c r="F1020" s="17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  <c r="Q1020" s="17"/>
      <c r="R1020" s="17"/>
      <c r="S1020" s="17"/>
      <c r="T1020" s="17"/>
      <c r="U1020" s="17"/>
      <c r="V1020" s="17"/>
      <c r="W1020" s="17"/>
      <c r="X1020" s="17"/>
      <c r="Y1020" s="17"/>
      <c r="Z1020" s="17"/>
      <c r="AA1020" s="17"/>
      <c r="AB1020" s="17"/>
      <c r="AC1020" s="17"/>
      <c r="AD1020" s="17"/>
      <c r="AE1020" s="17"/>
      <c r="AF1020" s="17"/>
      <c r="AG1020" s="17"/>
      <c r="AH1020" s="17"/>
      <c r="AI1020" s="17"/>
      <c r="AJ1020" s="17"/>
      <c r="AK1020" s="17"/>
      <c r="AL1020" s="17"/>
      <c r="AM1020" s="17"/>
      <c r="AN1020" s="17"/>
      <c r="AO1020" s="17"/>
      <c r="AP1020" s="17"/>
      <c r="AQ1020" s="17"/>
      <c r="AR1020" s="17"/>
      <c r="AS1020" s="17"/>
      <c r="AT1020" s="17"/>
      <c r="AU1020" s="17"/>
      <c r="AV1020" s="17"/>
      <c r="AW1020" s="17"/>
      <c r="AX1020" s="17"/>
      <c r="AY1020" s="17"/>
      <c r="AZ1020" s="17"/>
      <c r="BA1020" s="17"/>
      <c r="BB1020" s="17"/>
      <c r="BC1020" s="17"/>
      <c r="BD1020" s="17"/>
      <c r="BE1020" s="17"/>
      <c r="BF1020" s="17"/>
      <c r="BG1020" s="17"/>
      <c r="BH1020" s="17"/>
      <c r="BI1020" s="17"/>
      <c r="BJ1020" s="17"/>
      <c r="BK1020" s="17"/>
      <c r="BL1020" s="17"/>
      <c r="BM1020" s="17"/>
      <c r="BN1020" s="17"/>
      <c r="BO1020" s="17"/>
      <c r="BP1020" s="17"/>
      <c r="BQ1020" s="17"/>
      <c r="BR1020" s="17"/>
      <c r="BS1020" s="17"/>
      <c r="BT1020" s="17"/>
      <c r="BU1020" s="17"/>
      <c r="BV1020" s="17"/>
      <c r="BW1020" s="17"/>
      <c r="BX1020" s="17"/>
      <c r="BY1020" s="17"/>
      <c r="BZ1020" s="17"/>
      <c r="CA1020" s="17"/>
      <c r="CB1020" s="17"/>
      <c r="CC1020" s="17"/>
      <c r="CD1020" s="17"/>
      <c r="CE1020" s="17"/>
      <c r="CF1020" s="17"/>
      <c r="CG1020" s="17"/>
      <c r="CH1020" s="17"/>
      <c r="CI1020" s="17"/>
    </row>
    <row r="1021" spans="2:87" x14ac:dyDescent="0.35">
      <c r="B1021" t="s">
        <v>300</v>
      </c>
      <c r="C1021" s="17">
        <v>0.28980299352420402</v>
      </c>
      <c r="D1021" s="17">
        <v>0.31118902210253702</v>
      </c>
      <c r="E1021" s="17">
        <v>0.27023587548337702</v>
      </c>
      <c r="F1021" s="17"/>
      <c r="G1021" s="17">
        <v>0.17427110775270599</v>
      </c>
      <c r="H1021" s="17">
        <v>0.122309722703853</v>
      </c>
      <c r="I1021" s="17">
        <v>0.22497777239048</v>
      </c>
      <c r="J1021" s="17">
        <v>0.33938957424157601</v>
      </c>
      <c r="K1021" s="17">
        <v>0.43671528094198903</v>
      </c>
      <c r="L1021" s="17">
        <v>0.43455664891951401</v>
      </c>
      <c r="M1021" s="17"/>
      <c r="N1021" s="17">
        <v>0.207898814949007</v>
      </c>
      <c r="O1021" s="17">
        <v>0.263666509117296</v>
      </c>
      <c r="P1021" s="17">
        <v>0.33197325344747403</v>
      </c>
      <c r="Q1021" s="17">
        <v>0.37140831840507399</v>
      </c>
      <c r="R1021" s="17"/>
      <c r="S1021" s="17">
        <v>0.19307949474984501</v>
      </c>
      <c r="T1021" s="17">
        <v>0.29060921363504</v>
      </c>
      <c r="U1021" s="17">
        <v>0.33053482132731399</v>
      </c>
      <c r="V1021" s="17">
        <v>0.37756193750794498</v>
      </c>
      <c r="W1021" s="17">
        <v>0.33063255923575302</v>
      </c>
      <c r="X1021" s="17">
        <v>0.24133462180006801</v>
      </c>
      <c r="Y1021" s="17">
        <v>0.26862759044300699</v>
      </c>
      <c r="Z1021" s="17">
        <v>0.25767669797626602</v>
      </c>
      <c r="AA1021" s="17">
        <v>0.211211315555348</v>
      </c>
      <c r="AB1021" s="17">
        <v>0.336525045882619</v>
      </c>
      <c r="AC1021" s="17">
        <v>0.42933380242856101</v>
      </c>
      <c r="AD1021" s="17">
        <v>0.36140627644301898</v>
      </c>
      <c r="AE1021" s="17"/>
      <c r="AF1021" s="17">
        <v>0.375134527363297</v>
      </c>
      <c r="AG1021" s="17">
        <v>0.314856914539065</v>
      </c>
      <c r="AH1021" s="17">
        <v>0.26027403472620803</v>
      </c>
      <c r="AI1021" s="17">
        <v>0.20704607353087301</v>
      </c>
      <c r="AJ1021" s="17">
        <v>0.18191820114895599</v>
      </c>
      <c r="AK1021" s="17"/>
      <c r="AL1021" s="17">
        <v>0.27720212681051698</v>
      </c>
      <c r="AM1021" s="17">
        <v>0.29566895715107699</v>
      </c>
      <c r="AN1021" s="17">
        <v>0.300098865652488</v>
      </c>
      <c r="AO1021" s="17">
        <v>0.29913591582032201</v>
      </c>
      <c r="AP1021" s="17"/>
      <c r="AQ1021" s="17">
        <v>0.36213280986107099</v>
      </c>
      <c r="AR1021" s="17">
        <v>0.18285052646413499</v>
      </c>
      <c r="AS1021" s="17"/>
      <c r="AT1021" s="17">
        <v>0.25753992140436399</v>
      </c>
      <c r="AU1021" s="17">
        <v>0.45373739370531502</v>
      </c>
      <c r="AV1021" s="17"/>
      <c r="AW1021" s="17">
        <v>0.37865800675330102</v>
      </c>
      <c r="AX1021" s="17">
        <v>0.27210581615524898</v>
      </c>
      <c r="AY1021" s="17">
        <v>0.21905412358005899</v>
      </c>
      <c r="AZ1021" s="17"/>
      <c r="BA1021" s="17">
        <v>0.170056959913365</v>
      </c>
      <c r="BB1021" s="17">
        <v>0.281495094574154</v>
      </c>
      <c r="BC1021" s="17">
        <v>0.32535410997686198</v>
      </c>
      <c r="BD1021" s="17">
        <v>0.42213149813655099</v>
      </c>
      <c r="BE1021" s="17">
        <v>0.47828482775527698</v>
      </c>
      <c r="BF1021" s="17"/>
      <c r="BG1021" s="17">
        <v>0.27977833484980102</v>
      </c>
      <c r="BH1021" s="17">
        <v>0.29727155494663998</v>
      </c>
      <c r="BI1021" s="17"/>
      <c r="BJ1021" s="17">
        <v>0.26051358333063801</v>
      </c>
      <c r="BK1021" s="17">
        <v>0.40370487134937799</v>
      </c>
      <c r="BL1021" s="17"/>
      <c r="BM1021" s="17">
        <v>0.22611395572947501</v>
      </c>
      <c r="BN1021" s="17">
        <v>0.39751163138484402</v>
      </c>
      <c r="BO1021" s="17">
        <v>0.18340814142294001</v>
      </c>
      <c r="BP1021" s="17">
        <v>0.16414407358962299</v>
      </c>
      <c r="BQ1021" s="17">
        <v>0.53027933874049205</v>
      </c>
      <c r="BR1021" s="17"/>
      <c r="BS1021" s="17">
        <v>0.40814945024513999</v>
      </c>
      <c r="BT1021" s="17"/>
      <c r="BU1021" s="17">
        <v>0.379666492517024</v>
      </c>
      <c r="BV1021" s="17">
        <v>0.116521378994469</v>
      </c>
      <c r="BW1021" s="17">
        <v>0.213491418007938</v>
      </c>
      <c r="BX1021" s="17">
        <v>0.49397091106502999</v>
      </c>
      <c r="BY1021" s="17">
        <v>0.25364754112087501</v>
      </c>
      <c r="BZ1021" s="17"/>
      <c r="CA1021" s="17">
        <v>0.224841367795929</v>
      </c>
      <c r="CB1021" s="17"/>
      <c r="CC1021" s="17">
        <v>0.32386240526655802</v>
      </c>
      <c r="CD1021" s="17">
        <v>0.164594676989819</v>
      </c>
      <c r="CE1021" s="17"/>
      <c r="CF1021" s="17">
        <v>0.33209409545062402</v>
      </c>
      <c r="CG1021" s="17"/>
      <c r="CH1021" s="17">
        <v>0.35696153073685799</v>
      </c>
      <c r="CI1021" s="17">
        <v>0.14582663970305401</v>
      </c>
    </row>
    <row r="1022" spans="2:87" x14ac:dyDescent="0.35">
      <c r="B1022" t="s">
        <v>301</v>
      </c>
      <c r="C1022" s="17">
        <v>0.301084876705419</v>
      </c>
      <c r="D1022" s="17">
        <v>0.27862738856830399</v>
      </c>
      <c r="E1022" s="17">
        <v>0.32097632796159897</v>
      </c>
      <c r="F1022" s="17"/>
      <c r="G1022" s="17">
        <v>0.18266100859972401</v>
      </c>
      <c r="H1022" s="17">
        <v>0.311182582962714</v>
      </c>
      <c r="I1022" s="17">
        <v>0.26786704026383301</v>
      </c>
      <c r="J1022" s="17">
        <v>0.34850015601164402</v>
      </c>
      <c r="K1022" s="17">
        <v>0.31978798525181301</v>
      </c>
      <c r="L1022" s="17">
        <v>0.36573499694058098</v>
      </c>
      <c r="M1022" s="17"/>
      <c r="N1022" s="17">
        <v>0.334977827649379</v>
      </c>
      <c r="O1022" s="17">
        <v>0.31685373795275701</v>
      </c>
      <c r="P1022" s="17">
        <v>0.32024834260733998</v>
      </c>
      <c r="Q1022" s="17">
        <v>0.223839256087665</v>
      </c>
      <c r="R1022" s="17"/>
      <c r="S1022" s="17">
        <v>0.25180677290845899</v>
      </c>
      <c r="T1022" s="17">
        <v>0.34197004023416699</v>
      </c>
      <c r="U1022" s="17">
        <v>0.37791062946295001</v>
      </c>
      <c r="V1022" s="17">
        <v>0.28153069828109301</v>
      </c>
      <c r="W1022" s="17">
        <v>0.31849656975817398</v>
      </c>
      <c r="X1022" s="17">
        <v>0.25573957791767599</v>
      </c>
      <c r="Y1022" s="17">
        <v>0.27988954220883699</v>
      </c>
      <c r="Z1022" s="17">
        <v>0.25028569533252798</v>
      </c>
      <c r="AA1022" s="17">
        <v>0.35085156955263702</v>
      </c>
      <c r="AB1022" s="17">
        <v>0.28118942242422001</v>
      </c>
      <c r="AC1022" s="17">
        <v>0.32097115708178803</v>
      </c>
      <c r="AD1022" s="17">
        <v>0.28758239513704997</v>
      </c>
      <c r="AE1022" s="17"/>
      <c r="AF1022" s="17">
        <v>0.27911339348088299</v>
      </c>
      <c r="AG1022" s="17">
        <v>0.31961772990651399</v>
      </c>
      <c r="AH1022" s="17">
        <v>0.33468651902853902</v>
      </c>
      <c r="AI1022" s="17">
        <v>0.30256021081180001</v>
      </c>
      <c r="AJ1022" s="17">
        <v>0.248544897180736</v>
      </c>
      <c r="AK1022" s="17"/>
      <c r="AL1022" s="17">
        <v>0.30623572267825</v>
      </c>
      <c r="AM1022" s="17">
        <v>0.285750544238904</v>
      </c>
      <c r="AN1022" s="17">
        <v>0.34094557384713697</v>
      </c>
      <c r="AO1022" s="17">
        <v>0.26296795215247099</v>
      </c>
      <c r="AP1022" s="17"/>
      <c r="AQ1022" s="17">
        <v>0.32117399927791501</v>
      </c>
      <c r="AR1022" s="17">
        <v>0.271379544533777</v>
      </c>
      <c r="AS1022" s="17"/>
      <c r="AT1022" s="17">
        <v>0.29598764724066201</v>
      </c>
      <c r="AU1022" s="17">
        <v>0.34353934739460001</v>
      </c>
      <c r="AV1022" s="17"/>
      <c r="AW1022" s="17">
        <v>0.31789807175735202</v>
      </c>
      <c r="AX1022" s="17">
        <v>0.32978161289146801</v>
      </c>
      <c r="AY1022" s="17">
        <v>0.28718593355694999</v>
      </c>
      <c r="AZ1022" s="17"/>
      <c r="BA1022" s="17">
        <v>0.21002197155972299</v>
      </c>
      <c r="BB1022" s="17">
        <v>0.33668505204270899</v>
      </c>
      <c r="BC1022" s="17">
        <v>0.32327316762235397</v>
      </c>
      <c r="BD1022" s="17">
        <v>0.34512750588996899</v>
      </c>
      <c r="BE1022" s="17">
        <v>0.30970241550472799</v>
      </c>
      <c r="BF1022" s="17"/>
      <c r="BG1022" s="17">
        <v>0.30521000892507899</v>
      </c>
      <c r="BH1022" s="17">
        <v>0.29801157472488699</v>
      </c>
      <c r="BI1022" s="17"/>
      <c r="BJ1022" s="17">
        <v>0.28811526118589198</v>
      </c>
      <c r="BK1022" s="17">
        <v>0.34328866777022898</v>
      </c>
      <c r="BL1022" s="17"/>
      <c r="BM1022" s="17">
        <v>0.315133712683071</v>
      </c>
      <c r="BN1022" s="17">
        <v>0.34505846488078001</v>
      </c>
      <c r="BO1022" s="17">
        <v>0.31002165014046901</v>
      </c>
      <c r="BP1022" s="17">
        <v>0.37766774745836501</v>
      </c>
      <c r="BQ1022" s="17">
        <v>0.172644984649785</v>
      </c>
      <c r="BR1022" s="17"/>
      <c r="BS1022" s="17">
        <v>0.223764469039377</v>
      </c>
      <c r="BT1022" s="17"/>
      <c r="BU1022" s="17">
        <v>0.36440583078416</v>
      </c>
      <c r="BV1022" s="17">
        <v>0.26164232466558901</v>
      </c>
      <c r="BW1022" s="17">
        <v>0.42906127332213301</v>
      </c>
      <c r="BX1022" s="17">
        <v>0.23891527109149399</v>
      </c>
      <c r="BY1022" s="17">
        <v>0.20008917217549599</v>
      </c>
      <c r="BZ1022" s="17"/>
      <c r="CA1022" s="17">
        <v>0.181829497593505</v>
      </c>
      <c r="CB1022" s="17"/>
      <c r="CC1022" s="17">
        <v>0.32020971666293302</v>
      </c>
      <c r="CD1022" s="17">
        <v>0.263159141442944</v>
      </c>
      <c r="CE1022" s="17"/>
      <c r="CF1022" s="17">
        <v>0.33061259636203899</v>
      </c>
      <c r="CG1022" s="17"/>
      <c r="CH1022" s="17">
        <v>0.32399272677873697</v>
      </c>
      <c r="CI1022" s="17">
        <v>0.28653685794745898</v>
      </c>
    </row>
    <row r="1023" spans="2:87" x14ac:dyDescent="0.35">
      <c r="B1023" t="s">
        <v>302</v>
      </c>
      <c r="C1023" s="17">
        <v>0.154760704109212</v>
      </c>
      <c r="D1023" s="17">
        <v>0.154697107668819</v>
      </c>
      <c r="E1023" s="17">
        <v>0.15507760880743701</v>
      </c>
      <c r="F1023" s="17"/>
      <c r="G1023" s="17">
        <v>0.203337013563473</v>
      </c>
      <c r="H1023" s="17">
        <v>0.20066099071462101</v>
      </c>
      <c r="I1023" s="17">
        <v>0.16310971228350099</v>
      </c>
      <c r="J1023" s="17">
        <v>0.14593698005556199</v>
      </c>
      <c r="K1023" s="17">
        <v>0.148177830674284</v>
      </c>
      <c r="L1023" s="17">
        <v>8.3812872930316307E-2</v>
      </c>
      <c r="M1023" s="17"/>
      <c r="N1023" s="17">
        <v>0.16765698735173101</v>
      </c>
      <c r="O1023" s="17">
        <v>0.12720650530413699</v>
      </c>
      <c r="P1023" s="17">
        <v>0.124311036297717</v>
      </c>
      <c r="Q1023" s="17">
        <v>0.195086407603835</v>
      </c>
      <c r="R1023" s="17"/>
      <c r="S1023" s="17">
        <v>0.172372285491319</v>
      </c>
      <c r="T1023" s="17">
        <v>0.138658464723278</v>
      </c>
      <c r="U1023" s="17">
        <v>8.6201313397589005E-2</v>
      </c>
      <c r="V1023" s="17">
        <v>0.112846630433365</v>
      </c>
      <c r="W1023" s="17">
        <v>0.12877285733501501</v>
      </c>
      <c r="X1023" s="17">
        <v>0.168911343966195</v>
      </c>
      <c r="Y1023" s="17">
        <v>0.22565511240802899</v>
      </c>
      <c r="Z1023" s="17">
        <v>0.232096062766391</v>
      </c>
      <c r="AA1023" s="17">
        <v>0.17172323620471799</v>
      </c>
      <c r="AB1023" s="17">
        <v>0.1516929820158</v>
      </c>
      <c r="AC1023" s="17">
        <v>9.7668752087531993E-2</v>
      </c>
      <c r="AD1023" s="17">
        <v>0.224194751515261</v>
      </c>
      <c r="AE1023" s="17"/>
      <c r="AF1023" s="17">
        <v>0.156174561479239</v>
      </c>
      <c r="AG1023" s="17">
        <v>0.13327244400070001</v>
      </c>
      <c r="AH1023" s="17">
        <v>0.15384892887012999</v>
      </c>
      <c r="AI1023" s="17">
        <v>0.179394643062668</v>
      </c>
      <c r="AJ1023" s="17">
        <v>0.21487354537734399</v>
      </c>
      <c r="AK1023" s="17"/>
      <c r="AL1023" s="17">
        <v>0.17907336228450299</v>
      </c>
      <c r="AM1023" s="17">
        <v>0.14179192974589599</v>
      </c>
      <c r="AN1023" s="17">
        <v>0.152318811376221</v>
      </c>
      <c r="AO1023" s="17">
        <v>0.10171567804911601</v>
      </c>
      <c r="AP1023" s="17"/>
      <c r="AQ1023" s="17">
        <v>0.13426310040700101</v>
      </c>
      <c r="AR1023" s="17">
        <v>0.18507004810866201</v>
      </c>
      <c r="AS1023" s="17"/>
      <c r="AT1023" s="17">
        <v>0.168618302505947</v>
      </c>
      <c r="AU1023" s="17">
        <v>9.9665994630694102E-2</v>
      </c>
      <c r="AV1023" s="17"/>
      <c r="AW1023" s="17">
        <v>0.150418959584082</v>
      </c>
      <c r="AX1023" s="17">
        <v>0.14052440335477701</v>
      </c>
      <c r="AY1023" s="17">
        <v>0.17103901394988799</v>
      </c>
      <c r="AZ1023" s="17"/>
      <c r="BA1023" s="17">
        <v>0.20927792673470599</v>
      </c>
      <c r="BB1023" s="17">
        <v>0.15224005406278901</v>
      </c>
      <c r="BC1023" s="17">
        <v>0.14146018844261299</v>
      </c>
      <c r="BD1023" s="17">
        <v>0.11791532721569099</v>
      </c>
      <c r="BE1023" s="17">
        <v>4.3975677626106498E-2</v>
      </c>
      <c r="BF1023" s="17"/>
      <c r="BG1023" s="17">
        <v>0.16215759211842101</v>
      </c>
      <c r="BH1023" s="17">
        <v>0.14924988182329099</v>
      </c>
      <c r="BI1023" s="17"/>
      <c r="BJ1023" s="17">
        <v>0.16062435949414799</v>
      </c>
      <c r="BK1023" s="17">
        <v>0.13208066467778001</v>
      </c>
      <c r="BL1023" s="17"/>
      <c r="BM1023" s="17">
        <v>0.13305442536048601</v>
      </c>
      <c r="BN1023" s="17">
        <v>0.11955049756068099</v>
      </c>
      <c r="BO1023" s="17">
        <v>0.18874522531141899</v>
      </c>
      <c r="BP1023" s="17">
        <v>0.20302904735496199</v>
      </c>
      <c r="BQ1023" s="17">
        <v>9.1903645509039802E-2</v>
      </c>
      <c r="BR1023" s="17"/>
      <c r="BS1023" s="17">
        <v>0.14544155213495999</v>
      </c>
      <c r="BT1023" s="17"/>
      <c r="BU1023" s="17">
        <v>0.100078020561349</v>
      </c>
      <c r="BV1023" s="17">
        <v>0.22398289779711</v>
      </c>
      <c r="BW1023" s="17">
        <v>0.205954121991794</v>
      </c>
      <c r="BX1023" s="17">
        <v>0.121436243647079</v>
      </c>
      <c r="BY1023" s="17">
        <v>0.192674049902608</v>
      </c>
      <c r="BZ1023" s="17"/>
      <c r="CA1023" s="17">
        <v>0.18986547804442699</v>
      </c>
      <c r="CB1023" s="17"/>
      <c r="CC1023" s="17">
        <v>0.134804560351202</v>
      </c>
      <c r="CD1023" s="17">
        <v>0.248855661513711</v>
      </c>
      <c r="CE1023" s="17"/>
      <c r="CF1023" s="17">
        <v>0.138590055907515</v>
      </c>
      <c r="CG1023" s="17"/>
      <c r="CH1023" s="17">
        <v>0.136156775775685</v>
      </c>
      <c r="CI1023" s="17">
        <v>0.17871851097583899</v>
      </c>
    </row>
    <row r="1024" spans="2:87" x14ac:dyDescent="0.35">
      <c r="B1024" t="s">
        <v>303</v>
      </c>
      <c r="C1024" s="17">
        <v>9.7311962981150801E-2</v>
      </c>
      <c r="D1024" s="17">
        <v>0.102708305290849</v>
      </c>
      <c r="E1024" s="17">
        <v>9.2414795099602001E-2</v>
      </c>
      <c r="F1024" s="17"/>
      <c r="G1024" s="17">
        <v>0.16891814422184101</v>
      </c>
      <c r="H1024" s="17">
        <v>0.166587190336594</v>
      </c>
      <c r="I1024" s="17">
        <v>0.15825703452487899</v>
      </c>
      <c r="J1024" s="17">
        <v>4.2803717285968802E-2</v>
      </c>
      <c r="K1024" s="17">
        <v>3.1441805158793898E-2</v>
      </c>
      <c r="L1024" s="17">
        <v>1.8743452785893198E-2</v>
      </c>
      <c r="M1024" s="17"/>
      <c r="N1024" s="17">
        <v>0.13509634365995299</v>
      </c>
      <c r="O1024" s="17">
        <v>0.102299633207331</v>
      </c>
      <c r="P1024" s="17">
        <v>8.4487913828325698E-2</v>
      </c>
      <c r="Q1024" s="17">
        <v>6.5761061409174801E-2</v>
      </c>
      <c r="R1024" s="17"/>
      <c r="S1024" s="17">
        <v>0.17329327817005899</v>
      </c>
      <c r="T1024" s="17">
        <v>8.9609820226358702E-2</v>
      </c>
      <c r="U1024" s="17">
        <v>7.4376299525681297E-2</v>
      </c>
      <c r="V1024" s="17">
        <v>5.7909311464464701E-2</v>
      </c>
      <c r="W1024" s="17">
        <v>0.13560218580892</v>
      </c>
      <c r="X1024" s="17">
        <v>0.106026982972179</v>
      </c>
      <c r="Y1024" s="17">
        <v>0.11753310440414499</v>
      </c>
      <c r="Z1024" s="17">
        <v>5.7644461254141799E-2</v>
      </c>
      <c r="AA1024" s="17">
        <v>9.3240777361119895E-2</v>
      </c>
      <c r="AB1024" s="17">
        <v>6.8379952461667906E-2</v>
      </c>
      <c r="AC1024" s="17">
        <v>4.6544431387333697E-2</v>
      </c>
      <c r="AD1024" s="17">
        <v>2.9403110635103799E-2</v>
      </c>
      <c r="AE1024" s="17"/>
      <c r="AF1024" s="17">
        <v>7.2579409314992502E-2</v>
      </c>
      <c r="AG1024" s="17">
        <v>7.5895554761570602E-2</v>
      </c>
      <c r="AH1024" s="17">
        <v>7.3468527280118601E-2</v>
      </c>
      <c r="AI1024" s="17">
        <v>0.172461950396192</v>
      </c>
      <c r="AJ1024" s="17">
        <v>0.172252397627428</v>
      </c>
      <c r="AK1024" s="17"/>
      <c r="AL1024" s="17">
        <v>7.3670998204639099E-2</v>
      </c>
      <c r="AM1024" s="17">
        <v>0.12809336909939101</v>
      </c>
      <c r="AN1024" s="17">
        <v>9.1682717940843303E-2</v>
      </c>
      <c r="AO1024" s="17">
        <v>5.7029103042449097E-2</v>
      </c>
      <c r="AP1024" s="17"/>
      <c r="AQ1024" s="17">
        <v>5.1158320088631297E-2</v>
      </c>
      <c r="AR1024" s="17">
        <v>0.16555831311944499</v>
      </c>
      <c r="AS1024" s="17"/>
      <c r="AT1024" s="17">
        <v>0.11953293072273</v>
      </c>
      <c r="AU1024" s="17">
        <v>1.3864478128186499E-2</v>
      </c>
      <c r="AV1024" s="17"/>
      <c r="AW1024" s="17">
        <v>5.3509455782545901E-2</v>
      </c>
      <c r="AX1024" s="17">
        <v>0.111134034346698</v>
      </c>
      <c r="AY1024" s="17">
        <v>0.121424542115099</v>
      </c>
      <c r="AZ1024" s="17"/>
      <c r="BA1024" s="17">
        <v>0.19438451337739901</v>
      </c>
      <c r="BB1024" s="17">
        <v>8.3369019704399694E-2</v>
      </c>
      <c r="BC1024" s="17">
        <v>5.6981786895003203E-2</v>
      </c>
      <c r="BD1024" s="17">
        <v>4.1766854599332402E-2</v>
      </c>
      <c r="BE1024" s="17">
        <v>6.4188512699133102E-2</v>
      </c>
      <c r="BF1024" s="17"/>
      <c r="BG1024" s="17">
        <v>8.7753810522398099E-2</v>
      </c>
      <c r="BH1024" s="17">
        <v>0.10443296839807201</v>
      </c>
      <c r="BI1024" s="17"/>
      <c r="BJ1024" s="17">
        <v>0.11602256647603899</v>
      </c>
      <c r="BK1024" s="17">
        <v>2.7630316074466799E-2</v>
      </c>
      <c r="BL1024" s="17"/>
      <c r="BM1024" s="17">
        <v>8.5081607859440106E-2</v>
      </c>
      <c r="BN1024" s="17">
        <v>5.0932912362803902E-2</v>
      </c>
      <c r="BO1024" s="17">
        <v>0.16425780366147999</v>
      </c>
      <c r="BP1024" s="17">
        <v>7.7859361418732398E-2</v>
      </c>
      <c r="BQ1024" s="17">
        <v>5.3977299829600901E-2</v>
      </c>
      <c r="BR1024" s="17"/>
      <c r="BS1024" s="17">
        <v>0.108961536612886</v>
      </c>
      <c r="BT1024" s="17"/>
      <c r="BU1024" s="17">
        <v>5.6671637644799003E-2</v>
      </c>
      <c r="BV1024" s="17">
        <v>0.21975654264932701</v>
      </c>
      <c r="BW1024" s="17">
        <v>5.7584725895040802E-2</v>
      </c>
      <c r="BX1024" s="17">
        <v>4.8575440359279201E-2</v>
      </c>
      <c r="BY1024" s="17">
        <v>7.19942498893648E-2</v>
      </c>
      <c r="BZ1024" s="17"/>
      <c r="CA1024" s="17">
        <v>0.239972718128041</v>
      </c>
      <c r="CB1024" s="17"/>
      <c r="CC1024" s="17">
        <v>8.4065551945785105E-2</v>
      </c>
      <c r="CD1024" s="17">
        <v>0.14723926536833601</v>
      </c>
      <c r="CE1024" s="17"/>
      <c r="CF1024" s="17">
        <v>6.4838530092878197E-2</v>
      </c>
      <c r="CG1024" s="17"/>
      <c r="CH1024" s="17">
        <v>6.4162073561197505E-2</v>
      </c>
      <c r="CI1024" s="17">
        <v>0.244743796999466</v>
      </c>
    </row>
    <row r="1025" spans="2:87" x14ac:dyDescent="0.35">
      <c r="B1025" t="s">
        <v>304</v>
      </c>
      <c r="C1025" s="17">
        <v>4.7778885104445501E-2</v>
      </c>
      <c r="D1025" s="17">
        <v>5.1795171408498999E-2</v>
      </c>
      <c r="E1025" s="17">
        <v>4.4093140634639698E-2</v>
      </c>
      <c r="F1025" s="17"/>
      <c r="G1025" s="17">
        <v>8.2246872887893993E-2</v>
      </c>
      <c r="H1025" s="17">
        <v>8.61245844747901E-2</v>
      </c>
      <c r="I1025" s="17">
        <v>3.36715059224756E-2</v>
      </c>
      <c r="J1025" s="17">
        <v>2.1459277422648301E-2</v>
      </c>
      <c r="K1025" s="17">
        <v>1.2613695703413299E-2</v>
      </c>
      <c r="L1025" s="17">
        <v>4.5163302884769899E-2</v>
      </c>
      <c r="M1025" s="17"/>
      <c r="N1025" s="17">
        <v>6.1704508695601498E-2</v>
      </c>
      <c r="O1025" s="17">
        <v>4.8472368430976999E-2</v>
      </c>
      <c r="P1025" s="17">
        <v>3.9160991724987097E-2</v>
      </c>
      <c r="Q1025" s="17">
        <v>4.13161979221617E-2</v>
      </c>
      <c r="R1025" s="17"/>
      <c r="S1025" s="17">
        <v>7.6410137235279105E-2</v>
      </c>
      <c r="T1025" s="17">
        <v>5.2849456165528802E-2</v>
      </c>
      <c r="U1025" s="17">
        <v>3.71851662896635E-2</v>
      </c>
      <c r="V1025" s="17">
        <v>4.0244875990190998E-2</v>
      </c>
      <c r="W1025" s="17">
        <v>3.2695529594804103E-2</v>
      </c>
      <c r="X1025" s="17">
        <v>7.3461421704601598E-2</v>
      </c>
      <c r="Y1025" s="17">
        <v>3.4509548283876902E-2</v>
      </c>
      <c r="Z1025" s="17">
        <v>2.1499959159010099E-2</v>
      </c>
      <c r="AA1025" s="17">
        <v>7.8610183279416296E-2</v>
      </c>
      <c r="AB1025" s="17">
        <v>1.01186700845056E-2</v>
      </c>
      <c r="AC1025" s="17">
        <v>2.8914836662966001E-2</v>
      </c>
      <c r="AD1025" s="17">
        <v>2.3670418944838598E-2</v>
      </c>
      <c r="AE1025" s="17"/>
      <c r="AF1025" s="17">
        <v>5.5115123375954103E-2</v>
      </c>
      <c r="AG1025" s="17">
        <v>2.4920256646581099E-2</v>
      </c>
      <c r="AH1025" s="17">
        <v>5.0979459428631302E-2</v>
      </c>
      <c r="AI1025" s="17">
        <v>6.7133068751137601E-2</v>
      </c>
      <c r="AJ1025" s="17">
        <v>9.2843480600974193E-2</v>
      </c>
      <c r="AK1025" s="17"/>
      <c r="AL1025" s="17">
        <v>4.7040024397814698E-2</v>
      </c>
      <c r="AM1025" s="17">
        <v>3.12533490748967E-2</v>
      </c>
      <c r="AN1025" s="17">
        <v>7.6955750034193901E-2</v>
      </c>
      <c r="AO1025" s="17">
        <v>7.8672983547420305E-2</v>
      </c>
      <c r="AP1025" s="17"/>
      <c r="AQ1025" s="17">
        <v>3.3389708738965303E-2</v>
      </c>
      <c r="AR1025" s="17">
        <v>6.9055835457575404E-2</v>
      </c>
      <c r="AS1025" s="17"/>
      <c r="AT1025" s="17">
        <v>5.1579300270341903E-2</v>
      </c>
      <c r="AU1025" s="17">
        <v>4.2885620505170099E-2</v>
      </c>
      <c r="AV1025" s="17"/>
      <c r="AW1025" s="17">
        <v>3.8244691404586702E-2</v>
      </c>
      <c r="AX1025" s="17">
        <v>3.8413667089312001E-2</v>
      </c>
      <c r="AY1025" s="17">
        <v>6.4081391727905307E-2</v>
      </c>
      <c r="AZ1025" s="17"/>
      <c r="BA1025" s="17">
        <v>7.8165337141262101E-2</v>
      </c>
      <c r="BB1025" s="17">
        <v>5.0614244568540301E-2</v>
      </c>
      <c r="BC1025" s="17">
        <v>3.6513948173059502E-2</v>
      </c>
      <c r="BD1025" s="17">
        <v>1.06045275991566E-2</v>
      </c>
      <c r="BE1025" s="17">
        <v>1.8439424714335899E-2</v>
      </c>
      <c r="BF1025" s="17"/>
      <c r="BG1025" s="17">
        <v>3.6850946276651801E-2</v>
      </c>
      <c r="BH1025" s="17">
        <v>5.5920407425241098E-2</v>
      </c>
      <c r="BI1025" s="17"/>
      <c r="BJ1025" s="17">
        <v>5.2443127284115598E-2</v>
      </c>
      <c r="BK1025" s="17">
        <v>3.1173815150698E-2</v>
      </c>
      <c r="BL1025" s="17"/>
      <c r="BM1025" s="17">
        <v>2.5068035770656399E-2</v>
      </c>
      <c r="BN1025" s="17">
        <v>4.6255556633893503E-2</v>
      </c>
      <c r="BO1025" s="17">
        <v>7.9875928923367104E-2</v>
      </c>
      <c r="BP1025" s="17">
        <v>2.5020139438269601E-2</v>
      </c>
      <c r="BQ1025" s="17">
        <v>4.0015435474592603E-2</v>
      </c>
      <c r="BR1025" s="17"/>
      <c r="BS1025" s="17">
        <v>6.7215583667411496E-2</v>
      </c>
      <c r="BT1025" s="17"/>
      <c r="BU1025" s="17">
        <v>4.8072677234848198E-2</v>
      </c>
      <c r="BV1025" s="17">
        <v>9.64895960915816E-2</v>
      </c>
      <c r="BW1025" s="17">
        <v>1.9935858149657201E-2</v>
      </c>
      <c r="BX1025" s="17">
        <v>5.38600025601546E-2</v>
      </c>
      <c r="BY1025" s="17">
        <v>1.12867382590438E-2</v>
      </c>
      <c r="BZ1025" s="17"/>
      <c r="CA1025" s="17">
        <v>0.130592608781398</v>
      </c>
      <c r="CB1025" s="17"/>
      <c r="CC1025" s="17">
        <v>4.44817776840363E-2</v>
      </c>
      <c r="CD1025" s="17">
        <v>6.4197493466813096E-2</v>
      </c>
      <c r="CE1025" s="17"/>
      <c r="CF1025" s="17">
        <v>4.5814283907563799E-2</v>
      </c>
      <c r="CG1025" s="17"/>
      <c r="CH1025" s="17">
        <v>3.5887245728951397E-2</v>
      </c>
      <c r="CI1025" s="17">
        <v>7.0930126010330705E-2</v>
      </c>
    </row>
    <row r="1026" spans="2:87" x14ac:dyDescent="0.35">
      <c r="B1026" t="s">
        <v>161</v>
      </c>
      <c r="C1026" s="17">
        <v>0.10926057757556901</v>
      </c>
      <c r="D1026" s="17">
        <v>0.100983004960992</v>
      </c>
      <c r="E1026" s="17">
        <v>0.117202252013345</v>
      </c>
      <c r="F1026" s="17"/>
      <c r="G1026" s="17">
        <v>0.18856585297436099</v>
      </c>
      <c r="H1026" s="17">
        <v>0.11313492880742899</v>
      </c>
      <c r="I1026" s="17">
        <v>0.152116934614831</v>
      </c>
      <c r="J1026" s="17">
        <v>0.1019102949826</v>
      </c>
      <c r="K1026" s="17">
        <v>5.1263402269706597E-2</v>
      </c>
      <c r="L1026" s="17">
        <v>5.1988725538926403E-2</v>
      </c>
      <c r="M1026" s="17"/>
      <c r="N1026" s="17">
        <v>9.2665517694328903E-2</v>
      </c>
      <c r="O1026" s="17">
        <v>0.141501245987501</v>
      </c>
      <c r="P1026" s="17">
        <v>9.9818462094157401E-2</v>
      </c>
      <c r="Q1026" s="17">
        <v>0.10258875857209</v>
      </c>
      <c r="R1026" s="17"/>
      <c r="S1026" s="17">
        <v>0.13303803144503901</v>
      </c>
      <c r="T1026" s="17">
        <v>8.6303005015627002E-2</v>
      </c>
      <c r="U1026" s="17">
        <v>9.3791769996801805E-2</v>
      </c>
      <c r="V1026" s="17">
        <v>0.12990654632294099</v>
      </c>
      <c r="W1026" s="17">
        <v>5.3800298267334797E-2</v>
      </c>
      <c r="X1026" s="17">
        <v>0.15452605163928099</v>
      </c>
      <c r="Y1026" s="17">
        <v>7.3785102252105203E-2</v>
      </c>
      <c r="Z1026" s="17">
        <v>0.18079712351166299</v>
      </c>
      <c r="AA1026" s="17">
        <v>9.4362918046761599E-2</v>
      </c>
      <c r="AB1026" s="17">
        <v>0.15209392713118799</v>
      </c>
      <c r="AC1026" s="17">
        <v>7.6567020351819504E-2</v>
      </c>
      <c r="AD1026" s="17">
        <v>7.3743047324727404E-2</v>
      </c>
      <c r="AE1026" s="17"/>
      <c r="AF1026" s="17">
        <v>6.1882984985634201E-2</v>
      </c>
      <c r="AG1026" s="17">
        <v>0.131437100145569</v>
      </c>
      <c r="AH1026" s="17">
        <v>0.126742530666374</v>
      </c>
      <c r="AI1026" s="17">
        <v>7.1404053447328905E-2</v>
      </c>
      <c r="AJ1026" s="17">
        <v>8.9567478064561598E-2</v>
      </c>
      <c r="AK1026" s="17"/>
      <c r="AL1026" s="17">
        <v>0.116777765624276</v>
      </c>
      <c r="AM1026" s="17">
        <v>0.11744185068983599</v>
      </c>
      <c r="AN1026" s="17">
        <v>3.7998281149116603E-2</v>
      </c>
      <c r="AO1026" s="17">
        <v>0.200478367388223</v>
      </c>
      <c r="AP1026" s="17"/>
      <c r="AQ1026" s="17">
        <v>9.7882061626417396E-2</v>
      </c>
      <c r="AR1026" s="17">
        <v>0.12608573231640499</v>
      </c>
      <c r="AS1026" s="17"/>
      <c r="AT1026" s="17">
        <v>0.106741897855956</v>
      </c>
      <c r="AU1026" s="17">
        <v>4.6307165636033903E-2</v>
      </c>
      <c r="AV1026" s="17"/>
      <c r="AW1026" s="17">
        <v>6.1270814718131998E-2</v>
      </c>
      <c r="AX1026" s="17">
        <v>0.10804046616249501</v>
      </c>
      <c r="AY1026" s="17">
        <v>0.13721499507009899</v>
      </c>
      <c r="AZ1026" s="17"/>
      <c r="BA1026" s="17">
        <v>0.138093291273544</v>
      </c>
      <c r="BB1026" s="17">
        <v>9.5596535047407893E-2</v>
      </c>
      <c r="BC1026" s="17">
        <v>0.116416798890109</v>
      </c>
      <c r="BD1026" s="17">
        <v>6.2454286559300402E-2</v>
      </c>
      <c r="BE1026" s="17">
        <v>8.5409141700419605E-2</v>
      </c>
      <c r="BF1026" s="17"/>
      <c r="BG1026" s="17">
        <v>0.128249307307649</v>
      </c>
      <c r="BH1026" s="17">
        <v>9.5113612681869297E-2</v>
      </c>
      <c r="BI1026" s="17"/>
      <c r="BJ1026" s="17">
        <v>0.12228110222916801</v>
      </c>
      <c r="BK1026" s="17">
        <v>6.21216649774472E-2</v>
      </c>
      <c r="BL1026" s="17"/>
      <c r="BM1026" s="17">
        <v>0.21554826259686999</v>
      </c>
      <c r="BN1026" s="17">
        <v>4.0690937176997503E-2</v>
      </c>
      <c r="BO1026" s="17">
        <v>7.3691250540324396E-2</v>
      </c>
      <c r="BP1026" s="17">
        <v>0.15227963074004899</v>
      </c>
      <c r="BQ1026" s="17">
        <v>0.111179295796489</v>
      </c>
      <c r="BR1026" s="17"/>
      <c r="BS1026" s="17">
        <v>4.6467408300226803E-2</v>
      </c>
      <c r="BT1026" s="17"/>
      <c r="BU1026" s="17">
        <v>5.1105341257819799E-2</v>
      </c>
      <c r="BV1026" s="17">
        <v>8.1607259801923696E-2</v>
      </c>
      <c r="BW1026" s="17">
        <v>7.3972602633437204E-2</v>
      </c>
      <c r="BX1026" s="17">
        <v>4.3242131276963497E-2</v>
      </c>
      <c r="BY1026" s="17">
        <v>0.27030824865261199</v>
      </c>
      <c r="BZ1026" s="17"/>
      <c r="CA1026" s="17">
        <v>3.2898329656700302E-2</v>
      </c>
      <c r="CB1026" s="17"/>
      <c r="CC1026" s="17">
        <v>9.2575988089484695E-2</v>
      </c>
      <c r="CD1026" s="17">
        <v>0.111953761218377</v>
      </c>
      <c r="CE1026" s="17"/>
      <c r="CF1026" s="17">
        <v>8.8050438279380194E-2</v>
      </c>
      <c r="CG1026" s="17"/>
      <c r="CH1026" s="17">
        <v>8.2839647418571194E-2</v>
      </c>
      <c r="CI1026" s="17">
        <v>7.3244068363851306E-2</v>
      </c>
    </row>
    <row r="1027" spans="2:87" x14ac:dyDescent="0.35">
      <c r="C1027" s="17"/>
      <c r="D1027" s="17"/>
      <c r="E1027" s="17"/>
      <c r="F1027" s="17"/>
      <c r="G1027" s="17"/>
      <c r="H1027" s="17"/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/>
      <c r="U1027" s="17"/>
      <c r="V1027" s="17"/>
      <c r="W1027" s="17"/>
      <c r="X1027" s="17"/>
      <c r="Y1027" s="17"/>
      <c r="Z1027" s="17"/>
      <c r="AA1027" s="17"/>
      <c r="AB1027" s="17"/>
      <c r="AC1027" s="17"/>
      <c r="AD1027" s="17"/>
      <c r="AE1027" s="17"/>
      <c r="AF1027" s="17"/>
      <c r="AG1027" s="17"/>
      <c r="AH1027" s="17"/>
      <c r="AI1027" s="17"/>
      <c r="AJ1027" s="17"/>
      <c r="AK1027" s="17"/>
      <c r="AL1027" s="17"/>
      <c r="AM1027" s="17"/>
      <c r="AN1027" s="17"/>
      <c r="AO1027" s="17"/>
      <c r="AP1027" s="17"/>
      <c r="AQ1027" s="17"/>
      <c r="AR1027" s="17"/>
      <c r="AS1027" s="17"/>
      <c r="AT1027" s="17"/>
      <c r="AU1027" s="17"/>
      <c r="AV1027" s="17"/>
      <c r="AW1027" s="17"/>
      <c r="AX1027" s="17"/>
      <c r="AY1027" s="17"/>
      <c r="AZ1027" s="17"/>
      <c r="BA1027" s="17"/>
      <c r="BB1027" s="17"/>
      <c r="BC1027" s="17"/>
      <c r="BD1027" s="17"/>
      <c r="BE1027" s="17"/>
      <c r="BF1027" s="17"/>
      <c r="BG1027" s="17"/>
      <c r="BH1027" s="17"/>
      <c r="BI1027" s="17"/>
      <c r="BJ1027" s="17"/>
      <c r="BK1027" s="17"/>
      <c r="BL1027" s="17"/>
      <c r="BM1027" s="17"/>
      <c r="BN1027" s="17"/>
      <c r="BO1027" s="17"/>
      <c r="BP1027" s="17"/>
      <c r="BQ1027" s="17"/>
      <c r="BR1027" s="17"/>
      <c r="BS1027" s="17"/>
      <c r="BT1027" s="17"/>
      <c r="BU1027" s="17"/>
      <c r="BV1027" s="17"/>
      <c r="BW1027" s="17"/>
      <c r="BX1027" s="17"/>
      <c r="BY1027" s="17"/>
      <c r="BZ1027" s="17"/>
      <c r="CA1027" s="17"/>
      <c r="CB1027" s="17"/>
      <c r="CC1027" s="17"/>
      <c r="CD1027" s="17"/>
      <c r="CE1027" s="17"/>
      <c r="CF1027" s="17"/>
      <c r="CG1027" s="17"/>
      <c r="CH1027" s="17"/>
      <c r="CI1027" s="17"/>
    </row>
    <row r="1028" spans="2:87" x14ac:dyDescent="0.35">
      <c r="B1028" s="6" t="s">
        <v>315</v>
      </c>
      <c r="C1028" s="17"/>
      <c r="D1028" s="17"/>
      <c r="E1028" s="17"/>
      <c r="F1028" s="17"/>
      <c r="G1028" s="17"/>
      <c r="H1028" s="17"/>
      <c r="I1028" s="17"/>
      <c r="J1028" s="17"/>
      <c r="K1028" s="17"/>
      <c r="L1028" s="17"/>
      <c r="M1028" s="17"/>
      <c r="N1028" s="17"/>
      <c r="O1028" s="17"/>
      <c r="P1028" s="17"/>
      <c r="Q1028" s="17"/>
      <c r="R1028" s="17"/>
      <c r="S1028" s="17"/>
      <c r="T1028" s="17"/>
      <c r="U1028" s="17"/>
      <c r="V1028" s="17"/>
      <c r="W1028" s="17"/>
      <c r="X1028" s="17"/>
      <c r="Y1028" s="17"/>
      <c r="Z1028" s="17"/>
      <c r="AA1028" s="17"/>
      <c r="AB1028" s="17"/>
      <c r="AC1028" s="17"/>
      <c r="AD1028" s="17"/>
      <c r="AE1028" s="17"/>
      <c r="AF1028" s="17"/>
      <c r="AG1028" s="17"/>
      <c r="AH1028" s="17"/>
      <c r="AI1028" s="17"/>
      <c r="AJ1028" s="17"/>
      <c r="AK1028" s="17"/>
      <c r="AL1028" s="17"/>
      <c r="AM1028" s="17"/>
      <c r="AN1028" s="17"/>
      <c r="AO1028" s="17"/>
      <c r="AP1028" s="17"/>
      <c r="AQ1028" s="17"/>
      <c r="AR1028" s="17"/>
      <c r="AS1028" s="17"/>
      <c r="AT1028" s="17"/>
      <c r="AU1028" s="17"/>
      <c r="AV1028" s="17"/>
      <c r="AW1028" s="17"/>
      <c r="AX1028" s="17"/>
      <c r="AY1028" s="17"/>
      <c r="AZ1028" s="17"/>
      <c r="BA1028" s="17"/>
      <c r="BB1028" s="17"/>
      <c r="BC1028" s="17"/>
      <c r="BD1028" s="17"/>
      <c r="BE1028" s="17"/>
      <c r="BF1028" s="17"/>
      <c r="BG1028" s="17"/>
      <c r="BH1028" s="17"/>
      <c r="BI1028" s="17"/>
      <c r="BJ1028" s="17"/>
      <c r="BK1028" s="17"/>
      <c r="BL1028" s="17"/>
      <c r="BM1028" s="17"/>
      <c r="BN1028" s="17"/>
      <c r="BO1028" s="17"/>
      <c r="BP1028" s="17"/>
      <c r="BQ1028" s="17"/>
      <c r="BR1028" s="17"/>
      <c r="BS1028" s="17"/>
      <c r="BT1028" s="17"/>
      <c r="BU1028" s="17"/>
      <c r="BV1028" s="17"/>
      <c r="BW1028" s="17"/>
      <c r="BX1028" s="17"/>
      <c r="BY1028" s="17"/>
      <c r="BZ1028" s="17"/>
      <c r="CA1028" s="17"/>
      <c r="CB1028" s="17"/>
      <c r="CC1028" s="17"/>
      <c r="CD1028" s="17"/>
      <c r="CE1028" s="17"/>
      <c r="CF1028" s="17"/>
      <c r="CG1028" s="17"/>
      <c r="CH1028" s="17"/>
      <c r="CI1028" s="17"/>
    </row>
    <row r="1029" spans="2:87" x14ac:dyDescent="0.35">
      <c r="B1029" s="24" t="s">
        <v>163</v>
      </c>
      <c r="C1029" s="17"/>
      <c r="D1029" s="17"/>
      <c r="E1029" s="17"/>
      <c r="F1029" s="17"/>
      <c r="G1029" s="17"/>
      <c r="H1029" s="17"/>
      <c r="I1029" s="17"/>
      <c r="J1029" s="17"/>
      <c r="K1029" s="17"/>
      <c r="L1029" s="17"/>
      <c r="M1029" s="17"/>
      <c r="N1029" s="17"/>
      <c r="O1029" s="17"/>
      <c r="P1029" s="17"/>
      <c r="Q1029" s="17"/>
      <c r="R1029" s="17"/>
      <c r="S1029" s="17"/>
      <c r="T1029" s="17"/>
      <c r="U1029" s="17"/>
      <c r="V1029" s="17"/>
      <c r="W1029" s="17"/>
      <c r="X1029" s="17"/>
      <c r="Y1029" s="17"/>
      <c r="Z1029" s="17"/>
      <c r="AA1029" s="17"/>
      <c r="AB1029" s="17"/>
      <c r="AC1029" s="17"/>
      <c r="AD1029" s="17"/>
      <c r="AE1029" s="17"/>
      <c r="AF1029" s="17"/>
      <c r="AG1029" s="17"/>
      <c r="AH1029" s="17"/>
      <c r="AI1029" s="17"/>
      <c r="AJ1029" s="17"/>
      <c r="AK1029" s="17"/>
      <c r="AL1029" s="17"/>
      <c r="AM1029" s="17"/>
      <c r="AN1029" s="17"/>
      <c r="AO1029" s="17"/>
      <c r="AP1029" s="17"/>
      <c r="AQ1029" s="17"/>
      <c r="AR1029" s="17"/>
      <c r="AS1029" s="17"/>
      <c r="AT1029" s="17"/>
      <c r="AU1029" s="17"/>
      <c r="AV1029" s="17"/>
      <c r="AW1029" s="17"/>
      <c r="AX1029" s="17"/>
      <c r="AY1029" s="17"/>
      <c r="AZ1029" s="17"/>
      <c r="BA1029" s="17"/>
      <c r="BB1029" s="17"/>
      <c r="BC1029" s="17"/>
      <c r="BD1029" s="17"/>
      <c r="BE1029" s="17"/>
      <c r="BF1029" s="17"/>
      <c r="BG1029" s="17"/>
      <c r="BH1029" s="17"/>
      <c r="BI1029" s="17"/>
      <c r="BJ1029" s="17"/>
      <c r="BK1029" s="17"/>
      <c r="BL1029" s="17"/>
      <c r="BM1029" s="17"/>
      <c r="BN1029" s="17"/>
      <c r="BO1029" s="17"/>
      <c r="BP1029" s="17"/>
      <c r="BQ1029" s="17"/>
      <c r="BR1029" s="17"/>
      <c r="BS1029" s="17"/>
      <c r="BT1029" s="17"/>
      <c r="BU1029" s="17"/>
      <c r="BV1029" s="17"/>
      <c r="BW1029" s="17"/>
      <c r="BX1029" s="17"/>
      <c r="BY1029" s="17"/>
      <c r="BZ1029" s="17"/>
      <c r="CA1029" s="17"/>
      <c r="CB1029" s="17"/>
      <c r="CC1029" s="17"/>
      <c r="CD1029" s="17"/>
      <c r="CE1029" s="17"/>
      <c r="CF1029" s="17"/>
      <c r="CG1029" s="17"/>
      <c r="CH1029" s="17"/>
      <c r="CI1029" s="17"/>
    </row>
    <row r="1030" spans="2:87" x14ac:dyDescent="0.35">
      <c r="B1030" t="s">
        <v>300</v>
      </c>
      <c r="C1030" s="17">
        <v>0.13363113322702599</v>
      </c>
      <c r="D1030" s="17">
        <v>0.16249284681927001</v>
      </c>
      <c r="E1030" s="17">
        <v>0.106796103335138</v>
      </c>
      <c r="F1030" s="17"/>
      <c r="G1030" s="17">
        <v>0.13752310790814201</v>
      </c>
      <c r="H1030" s="17">
        <v>6.8147883518069205E-2</v>
      </c>
      <c r="I1030" s="17">
        <v>0.13696357319598099</v>
      </c>
      <c r="J1030" s="17">
        <v>0.1667825518462</v>
      </c>
      <c r="K1030" s="17">
        <v>0.199674323388916</v>
      </c>
      <c r="L1030" s="17">
        <v>0.111482045390388</v>
      </c>
      <c r="M1030" s="17"/>
      <c r="N1030" s="17">
        <v>8.0447267779917397E-2</v>
      </c>
      <c r="O1030" s="17">
        <v>0.14562360887728901</v>
      </c>
      <c r="P1030" s="17">
        <v>0.16679369129069899</v>
      </c>
      <c r="Q1030" s="17">
        <v>0.14830132351898101</v>
      </c>
      <c r="R1030" s="17"/>
      <c r="S1030" s="17">
        <v>9.1809677533619294E-2</v>
      </c>
      <c r="T1030" s="17">
        <v>0.120948991324725</v>
      </c>
      <c r="U1030" s="17">
        <v>0.13088408852411501</v>
      </c>
      <c r="V1030" s="17">
        <v>0.19264412195296199</v>
      </c>
      <c r="W1030" s="17">
        <v>0.113674917304896</v>
      </c>
      <c r="X1030" s="17">
        <v>0.17946824277940901</v>
      </c>
      <c r="Y1030" s="17">
        <v>0.14781783499154399</v>
      </c>
      <c r="Z1030" s="17">
        <v>9.3405241055128499E-2</v>
      </c>
      <c r="AA1030" s="17">
        <v>8.4077238695915907E-2</v>
      </c>
      <c r="AB1030" s="17">
        <v>0.13327655146953901</v>
      </c>
      <c r="AC1030" s="17">
        <v>0.15880332846585499</v>
      </c>
      <c r="AD1030" s="17">
        <v>0.26585964994899097</v>
      </c>
      <c r="AE1030" s="17"/>
      <c r="AF1030" s="17">
        <v>0.12380972084311299</v>
      </c>
      <c r="AG1030" s="17">
        <v>0.15059770686394799</v>
      </c>
      <c r="AH1030" s="17">
        <v>0.125272636937032</v>
      </c>
      <c r="AI1030" s="17">
        <v>0.129714250183987</v>
      </c>
      <c r="AJ1030" s="17">
        <v>8.4645778237015606E-2</v>
      </c>
      <c r="AK1030" s="17"/>
      <c r="AL1030" s="17">
        <v>0.11653454766242299</v>
      </c>
      <c r="AM1030" s="17">
        <v>0.11785603287216</v>
      </c>
      <c r="AN1030" s="17">
        <v>0.18411433833490401</v>
      </c>
      <c r="AO1030" s="17">
        <v>0.198566697623144</v>
      </c>
      <c r="AP1030" s="17"/>
      <c r="AQ1030" s="17">
        <v>0.164048152385906</v>
      </c>
      <c r="AR1030" s="17">
        <v>8.8654173455631896E-2</v>
      </c>
      <c r="AS1030" s="17"/>
      <c r="AT1030" s="17">
        <v>0.146619869138154</v>
      </c>
      <c r="AU1030" s="17">
        <v>0.122655972323058</v>
      </c>
      <c r="AV1030" s="17"/>
      <c r="AW1030" s="17">
        <v>0.13446723165733199</v>
      </c>
      <c r="AX1030" s="17">
        <v>0.184706549820259</v>
      </c>
      <c r="AY1030" s="17">
        <v>9.6371643787261402E-2</v>
      </c>
      <c r="AZ1030" s="17"/>
      <c r="BA1030" s="17">
        <v>9.2278631674472297E-2</v>
      </c>
      <c r="BB1030" s="17">
        <v>0.139317786942703</v>
      </c>
      <c r="BC1030" s="17">
        <v>0.16076720413377801</v>
      </c>
      <c r="BD1030" s="17">
        <v>0.144662235027573</v>
      </c>
      <c r="BE1030" s="17">
        <v>0.10253626364134701</v>
      </c>
      <c r="BF1030" s="17"/>
      <c r="BG1030" s="17">
        <v>0.14824394408337099</v>
      </c>
      <c r="BH1030" s="17">
        <v>0.122744311143623</v>
      </c>
      <c r="BI1030" s="17"/>
      <c r="BJ1030" s="17">
        <v>0.137432223355586</v>
      </c>
      <c r="BK1030" s="17">
        <v>0.118827681851659</v>
      </c>
      <c r="BL1030" s="17"/>
      <c r="BM1030" s="17">
        <v>6.4916512508216798E-2</v>
      </c>
      <c r="BN1030" s="17">
        <v>0.19943513951272501</v>
      </c>
      <c r="BO1030" s="17">
        <v>6.8392678194465498E-2</v>
      </c>
      <c r="BP1030" s="17">
        <v>2.3778481854892002E-2</v>
      </c>
      <c r="BQ1030" s="17">
        <v>0.30700594968488598</v>
      </c>
      <c r="BR1030" s="17"/>
      <c r="BS1030" s="17">
        <v>0.23566452845772601</v>
      </c>
      <c r="BT1030" s="17"/>
      <c r="BU1030" s="17">
        <v>0.166463707683558</v>
      </c>
      <c r="BV1030" s="17">
        <v>4.3497387885142298E-2</v>
      </c>
      <c r="BW1030" s="17">
        <v>6.3048472564741706E-2</v>
      </c>
      <c r="BX1030" s="17">
        <v>0.26510265482309697</v>
      </c>
      <c r="BY1030" s="17">
        <v>5.3868556402825701E-2</v>
      </c>
      <c r="BZ1030" s="17"/>
      <c r="CA1030" s="17">
        <v>0.12597865427709201</v>
      </c>
      <c r="CB1030" s="17"/>
      <c r="CC1030" s="17">
        <v>0.14575769500359001</v>
      </c>
      <c r="CD1030" s="17">
        <v>9.4956615202596698E-2</v>
      </c>
      <c r="CE1030" s="17"/>
      <c r="CF1030" s="17">
        <v>0.114114215625068</v>
      </c>
      <c r="CG1030" s="17"/>
      <c r="CH1030" s="17">
        <v>0.14660878949575501</v>
      </c>
      <c r="CI1030" s="17">
        <v>7.9847509034317393E-2</v>
      </c>
    </row>
    <row r="1031" spans="2:87" x14ac:dyDescent="0.35">
      <c r="B1031" t="s">
        <v>301</v>
      </c>
      <c r="C1031" s="17">
        <v>0.28881626514919501</v>
      </c>
      <c r="D1031" s="17">
        <v>0.264837830609713</v>
      </c>
      <c r="E1031" s="17">
        <v>0.31011317222951101</v>
      </c>
      <c r="F1031" s="17"/>
      <c r="G1031" s="17">
        <v>0.21761845415460901</v>
      </c>
      <c r="H1031" s="17">
        <v>0.25193614176024098</v>
      </c>
      <c r="I1031" s="17">
        <v>0.237556610652604</v>
      </c>
      <c r="J1031" s="17">
        <v>0.34704979190994301</v>
      </c>
      <c r="K1031" s="17">
        <v>0.34379940833212402</v>
      </c>
      <c r="L1031" s="17">
        <v>0.33728741991941902</v>
      </c>
      <c r="M1031" s="17"/>
      <c r="N1031" s="17">
        <v>0.31843942616044102</v>
      </c>
      <c r="O1031" s="17">
        <v>0.29240451153916103</v>
      </c>
      <c r="P1031" s="17">
        <v>0.30851453634704701</v>
      </c>
      <c r="Q1031" s="17">
        <v>0.23270982518042899</v>
      </c>
      <c r="R1031" s="17"/>
      <c r="S1031" s="17">
        <v>0.25041641302680301</v>
      </c>
      <c r="T1031" s="17">
        <v>0.32016565103877498</v>
      </c>
      <c r="U1031" s="17">
        <v>0.33672223846188398</v>
      </c>
      <c r="V1031" s="17">
        <v>0.25815444002807703</v>
      </c>
      <c r="W1031" s="17">
        <v>0.26354138930190502</v>
      </c>
      <c r="X1031" s="17">
        <v>8.5367502347466595E-2</v>
      </c>
      <c r="Y1031" s="17">
        <v>0.316365634659521</v>
      </c>
      <c r="Z1031" s="17">
        <v>0.37892429573154801</v>
      </c>
      <c r="AA1031" s="17">
        <v>0.38485975832775898</v>
      </c>
      <c r="AB1031" s="17">
        <v>0.35735556089932702</v>
      </c>
      <c r="AC1031" s="17">
        <v>0.30333960579473901</v>
      </c>
      <c r="AD1031" s="17">
        <v>0.17998883380762401</v>
      </c>
      <c r="AE1031" s="17"/>
      <c r="AF1031" s="17">
        <v>0.26678967853499802</v>
      </c>
      <c r="AG1031" s="17">
        <v>0.30345119188373898</v>
      </c>
      <c r="AH1031" s="17">
        <v>0.30934240209556102</v>
      </c>
      <c r="AI1031" s="17">
        <v>0.26610505929198502</v>
      </c>
      <c r="AJ1031" s="17">
        <v>0.28466014117887001</v>
      </c>
      <c r="AK1031" s="17"/>
      <c r="AL1031" s="17">
        <v>0.25698708757863897</v>
      </c>
      <c r="AM1031" s="17">
        <v>0.32807183967869602</v>
      </c>
      <c r="AN1031" s="17">
        <v>0.31012791434375703</v>
      </c>
      <c r="AO1031" s="17">
        <v>0.17307363660341599</v>
      </c>
      <c r="AP1031" s="17"/>
      <c r="AQ1031" s="17">
        <v>0.31046952169855502</v>
      </c>
      <c r="AR1031" s="17">
        <v>0.25679808336572701</v>
      </c>
      <c r="AS1031" s="17"/>
      <c r="AT1031" s="17">
        <v>0.28160101452644498</v>
      </c>
      <c r="AU1031" s="17">
        <v>0.358110281215482</v>
      </c>
      <c r="AV1031" s="17"/>
      <c r="AW1031" s="17">
        <v>0.31502448969689001</v>
      </c>
      <c r="AX1031" s="17">
        <v>0.32945224730910799</v>
      </c>
      <c r="AY1031" s="17">
        <v>0.25199013300672402</v>
      </c>
      <c r="AZ1031" s="17"/>
      <c r="BA1031" s="17">
        <v>0.226640491464942</v>
      </c>
      <c r="BB1031" s="17">
        <v>0.32052954687042701</v>
      </c>
      <c r="BC1031" s="17">
        <v>0.30152638465698001</v>
      </c>
      <c r="BD1031" s="17">
        <v>0.25798066518400797</v>
      </c>
      <c r="BE1031" s="17">
        <v>0.38364471550006601</v>
      </c>
      <c r="BF1031" s="17"/>
      <c r="BG1031" s="17">
        <v>0.26356654561374399</v>
      </c>
      <c r="BH1031" s="17">
        <v>0.30762778655603701</v>
      </c>
      <c r="BI1031" s="17"/>
      <c r="BJ1031" s="17">
        <v>0.27255173877424099</v>
      </c>
      <c r="BK1031" s="17">
        <v>0.342915568495331</v>
      </c>
      <c r="BL1031" s="17"/>
      <c r="BM1031" s="17">
        <v>0.28184053892840799</v>
      </c>
      <c r="BN1031" s="17">
        <v>0.33684415919020999</v>
      </c>
      <c r="BO1031" s="17">
        <v>0.27457197301591102</v>
      </c>
      <c r="BP1031" s="17">
        <v>0.37536952852234801</v>
      </c>
      <c r="BQ1031" s="17">
        <v>0.220689628751498</v>
      </c>
      <c r="BR1031" s="17"/>
      <c r="BS1031" s="17">
        <v>0.25938223102765101</v>
      </c>
      <c r="BT1031" s="17"/>
      <c r="BU1031" s="17">
        <v>0.30032858326413597</v>
      </c>
      <c r="BV1031" s="17">
        <v>0.240399073394226</v>
      </c>
      <c r="BW1031" s="17">
        <v>0.37338351415149101</v>
      </c>
      <c r="BX1031" s="17">
        <v>0.30630274554225201</v>
      </c>
      <c r="BY1031" s="17">
        <v>0.31485195522836601</v>
      </c>
      <c r="BZ1031" s="17"/>
      <c r="CA1031" s="17">
        <v>0.227379665759609</v>
      </c>
      <c r="CB1031" s="17"/>
      <c r="CC1031" s="17">
        <v>0.296068186349073</v>
      </c>
      <c r="CD1031" s="17">
        <v>0.26823456592331202</v>
      </c>
      <c r="CE1031" s="17"/>
      <c r="CF1031" s="17">
        <v>0.31233045835353701</v>
      </c>
      <c r="CG1031" s="17"/>
      <c r="CH1031" s="17">
        <v>0.31863404467092199</v>
      </c>
      <c r="CI1031" s="17">
        <v>0.20631004765520999</v>
      </c>
    </row>
    <row r="1032" spans="2:87" x14ac:dyDescent="0.35">
      <c r="B1032" t="s">
        <v>302</v>
      </c>
      <c r="C1032" s="17">
        <v>0.294016809668942</v>
      </c>
      <c r="D1032" s="17">
        <v>0.30786630953975802</v>
      </c>
      <c r="E1032" s="17">
        <v>0.28152201784955599</v>
      </c>
      <c r="F1032" s="17"/>
      <c r="G1032" s="17">
        <v>0.31135649209723798</v>
      </c>
      <c r="H1032" s="17">
        <v>0.27083935371324203</v>
      </c>
      <c r="I1032" s="17">
        <v>0.27597142774122302</v>
      </c>
      <c r="J1032" s="17">
        <v>0.256618398416881</v>
      </c>
      <c r="K1032" s="17">
        <v>0.25437643602146898</v>
      </c>
      <c r="L1032" s="17">
        <v>0.36886497142413499</v>
      </c>
      <c r="M1032" s="17"/>
      <c r="N1032" s="17">
        <v>0.309807908813727</v>
      </c>
      <c r="O1032" s="17">
        <v>0.25506434437374198</v>
      </c>
      <c r="P1032" s="17">
        <v>0.274887525055791</v>
      </c>
      <c r="Q1032" s="17">
        <v>0.340152073956351</v>
      </c>
      <c r="R1032" s="17"/>
      <c r="S1032" s="17">
        <v>0.30280004123825799</v>
      </c>
      <c r="T1032" s="17">
        <v>0.29675577851464702</v>
      </c>
      <c r="U1032" s="17">
        <v>0.28174843482015899</v>
      </c>
      <c r="V1032" s="17">
        <v>0.28610776425340301</v>
      </c>
      <c r="W1032" s="17">
        <v>0.33777714314204599</v>
      </c>
      <c r="X1032" s="17">
        <v>0.29041853556501701</v>
      </c>
      <c r="Y1032" s="17">
        <v>0.31596568454694401</v>
      </c>
      <c r="Z1032" s="17">
        <v>0.20409989070203</v>
      </c>
      <c r="AA1032" s="17">
        <v>0.27826225929723802</v>
      </c>
      <c r="AB1032" s="17">
        <v>0.300926700866254</v>
      </c>
      <c r="AC1032" s="17">
        <v>0.29366572043577799</v>
      </c>
      <c r="AD1032" s="17">
        <v>0.29471924946491102</v>
      </c>
      <c r="AE1032" s="17"/>
      <c r="AF1032" s="17">
        <v>0.31298322949332502</v>
      </c>
      <c r="AG1032" s="17">
        <v>0.27918562943828101</v>
      </c>
      <c r="AH1032" s="17">
        <v>0.31871545412435198</v>
      </c>
      <c r="AI1032" s="17">
        <v>0.28094746264943299</v>
      </c>
      <c r="AJ1032" s="17">
        <v>0.30432302223593699</v>
      </c>
      <c r="AK1032" s="17"/>
      <c r="AL1032" s="17">
        <v>0.31477733328013702</v>
      </c>
      <c r="AM1032" s="17">
        <v>0.27875965033222</v>
      </c>
      <c r="AN1032" s="17">
        <v>0.267999970457795</v>
      </c>
      <c r="AO1032" s="17">
        <v>0.33684006967911501</v>
      </c>
      <c r="AP1032" s="17"/>
      <c r="AQ1032" s="17">
        <v>0.29293914290085099</v>
      </c>
      <c r="AR1032" s="17">
        <v>0.295610331197867</v>
      </c>
      <c r="AS1032" s="17"/>
      <c r="AT1032" s="17">
        <v>0.28225531864958497</v>
      </c>
      <c r="AU1032" s="17">
        <v>0.34460838494322299</v>
      </c>
      <c r="AV1032" s="17"/>
      <c r="AW1032" s="17">
        <v>0.32529960654963902</v>
      </c>
      <c r="AX1032" s="17">
        <v>0.23859030007623599</v>
      </c>
      <c r="AY1032" s="17">
        <v>0.303736623851179</v>
      </c>
      <c r="AZ1032" s="17"/>
      <c r="BA1032" s="17">
        <v>0.29351054303240098</v>
      </c>
      <c r="BB1032" s="17">
        <v>0.29465417311918701</v>
      </c>
      <c r="BC1032" s="17">
        <v>0.27642801117652099</v>
      </c>
      <c r="BD1032" s="17">
        <v>0.359414396828584</v>
      </c>
      <c r="BE1032" s="17">
        <v>0.28964143497719402</v>
      </c>
      <c r="BF1032" s="17"/>
      <c r="BG1032" s="17">
        <v>0.31009235298940901</v>
      </c>
      <c r="BH1032" s="17">
        <v>0.28204022407261498</v>
      </c>
      <c r="BI1032" s="17"/>
      <c r="BJ1032" s="17">
        <v>0.27845104878017102</v>
      </c>
      <c r="BK1032" s="17">
        <v>0.35881277264356898</v>
      </c>
      <c r="BL1032" s="17"/>
      <c r="BM1032" s="17">
        <v>0.30987746564443602</v>
      </c>
      <c r="BN1032" s="17">
        <v>0.26913589188826398</v>
      </c>
      <c r="BO1032" s="17">
        <v>0.32854419041254102</v>
      </c>
      <c r="BP1032" s="17">
        <v>0.34447168611971102</v>
      </c>
      <c r="BQ1032" s="17">
        <v>0.207313916826358</v>
      </c>
      <c r="BR1032" s="17"/>
      <c r="BS1032" s="17">
        <v>0.252795926526515</v>
      </c>
      <c r="BT1032" s="17"/>
      <c r="BU1032" s="17">
        <v>0.30617065364984702</v>
      </c>
      <c r="BV1032" s="17">
        <v>0.34714923252339203</v>
      </c>
      <c r="BW1032" s="17">
        <v>0.32739526883071202</v>
      </c>
      <c r="BX1032" s="17">
        <v>0.246807294606019</v>
      </c>
      <c r="BY1032" s="17">
        <v>0.26293558229745601</v>
      </c>
      <c r="BZ1032" s="17"/>
      <c r="CA1032" s="17">
        <v>0.236134062181523</v>
      </c>
      <c r="CB1032" s="17"/>
      <c r="CC1032" s="17">
        <v>0.29122262112507402</v>
      </c>
      <c r="CD1032" s="17">
        <v>0.33288700464158</v>
      </c>
      <c r="CE1032" s="17"/>
      <c r="CF1032" s="17">
        <v>0.31504522445746203</v>
      </c>
      <c r="CG1032" s="17"/>
      <c r="CH1032" s="17">
        <v>0.29570349981073502</v>
      </c>
      <c r="CI1032" s="17">
        <v>0.312176859079909</v>
      </c>
    </row>
    <row r="1033" spans="2:87" x14ac:dyDescent="0.35">
      <c r="B1033" t="s">
        <v>303</v>
      </c>
      <c r="C1033" s="17">
        <v>0.10582805655466999</v>
      </c>
      <c r="D1033" s="17">
        <v>0.118321930892429</v>
      </c>
      <c r="E1033" s="17">
        <v>9.4291274708852693E-2</v>
      </c>
      <c r="F1033" s="17"/>
      <c r="G1033" s="17">
        <v>0.133632960082811</v>
      </c>
      <c r="H1033" s="17">
        <v>0.22210895490051399</v>
      </c>
      <c r="I1033" s="17">
        <v>0.12825566585095199</v>
      </c>
      <c r="J1033" s="17">
        <v>6.8297280354462794E-2</v>
      </c>
      <c r="K1033" s="17">
        <v>4.5767982474699702E-2</v>
      </c>
      <c r="L1033" s="17">
        <v>3.9807107087578501E-2</v>
      </c>
      <c r="M1033" s="17"/>
      <c r="N1033" s="17">
        <v>0.143968438242042</v>
      </c>
      <c r="O1033" s="17">
        <v>8.8968902243485595E-2</v>
      </c>
      <c r="P1033" s="17">
        <v>0.104115106403032</v>
      </c>
      <c r="Q1033" s="17">
        <v>8.7553810156911896E-2</v>
      </c>
      <c r="R1033" s="17"/>
      <c r="S1033" s="17">
        <v>0.18538632318751999</v>
      </c>
      <c r="T1033" s="17">
        <v>9.6588134221751401E-2</v>
      </c>
      <c r="U1033" s="17">
        <v>6.0220874056335097E-2</v>
      </c>
      <c r="V1033" s="17">
        <v>6.2586526530377204E-2</v>
      </c>
      <c r="W1033" s="17">
        <v>9.9912408926311605E-2</v>
      </c>
      <c r="X1033" s="17">
        <v>0.192000261707752</v>
      </c>
      <c r="Y1033" s="17">
        <v>0.118891974006871</v>
      </c>
      <c r="Z1033" s="17">
        <v>5.7644461254141799E-2</v>
      </c>
      <c r="AA1033" s="17">
        <v>9.0196392344799703E-2</v>
      </c>
      <c r="AB1033" s="17">
        <v>5.7951387092496198E-2</v>
      </c>
      <c r="AC1033" s="17">
        <v>9.1821115359210503E-2</v>
      </c>
      <c r="AD1033" s="17">
        <v>5.67185873243643E-2</v>
      </c>
      <c r="AE1033" s="17"/>
      <c r="AF1033" s="17">
        <v>8.6071673975680899E-2</v>
      </c>
      <c r="AG1033" s="17">
        <v>8.4303914239026903E-2</v>
      </c>
      <c r="AH1033" s="17">
        <v>8.0979112473027304E-2</v>
      </c>
      <c r="AI1033" s="17">
        <v>0.19836599329164301</v>
      </c>
      <c r="AJ1033" s="17">
        <v>0.16943409240808199</v>
      </c>
      <c r="AK1033" s="17"/>
      <c r="AL1033" s="17">
        <v>9.7900175433089404E-2</v>
      </c>
      <c r="AM1033" s="17">
        <v>0.109925234232466</v>
      </c>
      <c r="AN1033" s="17">
        <v>0.123538557629392</v>
      </c>
      <c r="AO1033" s="17">
        <v>7.9992302973801499E-2</v>
      </c>
      <c r="AP1033" s="17"/>
      <c r="AQ1033" s="17">
        <v>6.4523958910137902E-2</v>
      </c>
      <c r="AR1033" s="17">
        <v>0.16690349358050799</v>
      </c>
      <c r="AS1033" s="17"/>
      <c r="AT1033" s="17">
        <v>0.13140440087344901</v>
      </c>
      <c r="AU1033" s="17">
        <v>2.6968741395737499E-2</v>
      </c>
      <c r="AV1033" s="17"/>
      <c r="AW1033" s="17">
        <v>6.6747766197065406E-2</v>
      </c>
      <c r="AX1033" s="17">
        <v>0.10707444679677</v>
      </c>
      <c r="AY1033" s="17">
        <v>0.142596616104705</v>
      </c>
      <c r="AZ1033" s="17"/>
      <c r="BA1033" s="17">
        <v>0.19053732950798799</v>
      </c>
      <c r="BB1033" s="17">
        <v>7.9037408269545403E-2</v>
      </c>
      <c r="BC1033" s="17">
        <v>8.8749872690844903E-2</v>
      </c>
      <c r="BD1033" s="17">
        <v>6.0121370515743101E-2</v>
      </c>
      <c r="BE1033" s="17">
        <v>3.8848341865930398E-2</v>
      </c>
      <c r="BF1033" s="17"/>
      <c r="BG1033" s="17">
        <v>8.8361558942231702E-2</v>
      </c>
      <c r="BH1033" s="17">
        <v>0.118840929560156</v>
      </c>
      <c r="BI1033" s="17"/>
      <c r="BJ1033" s="17">
        <v>0.123578165411558</v>
      </c>
      <c r="BK1033" s="17">
        <v>4.01631545993534E-2</v>
      </c>
      <c r="BL1033" s="17"/>
      <c r="BM1033" s="17">
        <v>6.2996239459501197E-2</v>
      </c>
      <c r="BN1033" s="17">
        <v>6.8213838805192897E-2</v>
      </c>
      <c r="BO1033" s="17">
        <v>0.17625846848989599</v>
      </c>
      <c r="BP1033" s="17">
        <v>6.6400301480013801E-2</v>
      </c>
      <c r="BQ1033" s="17">
        <v>0.114753205117678</v>
      </c>
      <c r="BR1033" s="17"/>
      <c r="BS1033" s="17">
        <v>0.13723690836561001</v>
      </c>
      <c r="BT1033" s="17"/>
      <c r="BU1033" s="17">
        <v>8.6782991165682694E-2</v>
      </c>
      <c r="BV1033" s="17">
        <v>0.213738576366059</v>
      </c>
      <c r="BW1033" s="17">
        <v>7.4442056418332E-2</v>
      </c>
      <c r="BX1033" s="17">
        <v>8.8065357754944396E-2</v>
      </c>
      <c r="BY1033" s="17">
        <v>2.46916509931548E-2</v>
      </c>
      <c r="BZ1033" s="17"/>
      <c r="CA1033" s="17">
        <v>0.26131854275930499</v>
      </c>
      <c r="CB1033" s="17"/>
      <c r="CC1033" s="17">
        <v>9.5211144430684194E-2</v>
      </c>
      <c r="CD1033" s="17">
        <v>0.15443161887836099</v>
      </c>
      <c r="CE1033" s="17"/>
      <c r="CF1033" s="17">
        <v>8.6209081189195597E-2</v>
      </c>
      <c r="CG1033" s="17"/>
      <c r="CH1033" s="17">
        <v>6.8357278635602203E-2</v>
      </c>
      <c r="CI1033" s="17">
        <v>0.25576954492676801</v>
      </c>
    </row>
    <row r="1034" spans="2:87" x14ac:dyDescent="0.35">
      <c r="B1034" t="s">
        <v>304</v>
      </c>
      <c r="C1034" s="17">
        <v>2.4445103401850299E-2</v>
      </c>
      <c r="D1034" s="17">
        <v>1.9614427858308699E-2</v>
      </c>
      <c r="E1034" s="17">
        <v>2.9014388870753201E-2</v>
      </c>
      <c r="F1034" s="17"/>
      <c r="G1034" s="17">
        <v>3.3262488309799901E-2</v>
      </c>
      <c r="H1034" s="17">
        <v>4.6589331565000697E-2</v>
      </c>
      <c r="I1034" s="17">
        <v>2.5463998301681799E-2</v>
      </c>
      <c r="J1034" s="17">
        <v>1.5834868281722401E-2</v>
      </c>
      <c r="K1034" s="17">
        <v>1.1309636590679399E-2</v>
      </c>
      <c r="L1034" s="17">
        <v>1.41060169475685E-2</v>
      </c>
      <c r="M1034" s="17"/>
      <c r="N1034" s="17">
        <v>3.8626607527045699E-2</v>
      </c>
      <c r="O1034" s="17">
        <v>2.8828972341471502E-2</v>
      </c>
      <c r="P1034" s="17">
        <v>1.1845965027094301E-2</v>
      </c>
      <c r="Q1034" s="17">
        <v>1.69545292012485E-2</v>
      </c>
      <c r="R1034" s="17"/>
      <c r="S1034" s="17">
        <v>2.7288118206924401E-2</v>
      </c>
      <c r="T1034" s="17">
        <v>2.1249296642242801E-2</v>
      </c>
      <c r="U1034" s="17">
        <v>2.3511656061841701E-2</v>
      </c>
      <c r="V1034" s="17">
        <v>1.8114850246851999E-2</v>
      </c>
      <c r="W1034" s="17">
        <v>2.9287989258165701E-2</v>
      </c>
      <c r="X1034" s="17">
        <v>2.39503309083831E-2</v>
      </c>
      <c r="Y1034" s="17">
        <v>0</v>
      </c>
      <c r="Z1034" s="17">
        <v>6.0921192657871798E-2</v>
      </c>
      <c r="AA1034" s="17">
        <v>5.9417709898321298E-2</v>
      </c>
      <c r="AB1034" s="17">
        <v>7.8045855989180802E-3</v>
      </c>
      <c r="AC1034" s="17">
        <v>0</v>
      </c>
      <c r="AD1034" s="17">
        <v>2.3670418944838598E-2</v>
      </c>
      <c r="AE1034" s="17"/>
      <c r="AF1034" s="17">
        <v>2.7935396998393699E-2</v>
      </c>
      <c r="AG1034" s="17">
        <v>8.3999129827506697E-3</v>
      </c>
      <c r="AH1034" s="17">
        <v>3.0118512346265499E-2</v>
      </c>
      <c r="AI1034" s="17">
        <v>3.7627826947237701E-2</v>
      </c>
      <c r="AJ1034" s="17">
        <v>6.03907128662073E-2</v>
      </c>
      <c r="AK1034" s="17"/>
      <c r="AL1034" s="17">
        <v>3.3848453320170703E-2</v>
      </c>
      <c r="AM1034" s="17">
        <v>1.6918913471852599E-2</v>
      </c>
      <c r="AN1034" s="17">
        <v>2.1525375978546701E-2</v>
      </c>
      <c r="AO1034" s="17">
        <v>2.46251237062361E-2</v>
      </c>
      <c r="AP1034" s="17"/>
      <c r="AQ1034" s="17">
        <v>1.37781723788249E-2</v>
      </c>
      <c r="AR1034" s="17">
        <v>4.0218053571649703E-2</v>
      </c>
      <c r="AS1034" s="17"/>
      <c r="AT1034" s="17">
        <v>2.5196827203733001E-2</v>
      </c>
      <c r="AU1034" s="17">
        <v>1.5086092298773101E-2</v>
      </c>
      <c r="AV1034" s="17"/>
      <c r="AW1034" s="17">
        <v>3.4214207634333201E-2</v>
      </c>
      <c r="AX1034" s="17">
        <v>1.79317050074966E-2</v>
      </c>
      <c r="AY1034" s="17">
        <v>2.20267828845589E-2</v>
      </c>
      <c r="AZ1034" s="17"/>
      <c r="BA1034" s="17">
        <v>3.5262274478010898E-2</v>
      </c>
      <c r="BB1034" s="17">
        <v>3.0140117478992999E-2</v>
      </c>
      <c r="BC1034" s="17">
        <v>1.8426212213531599E-2</v>
      </c>
      <c r="BD1034" s="17">
        <v>0</v>
      </c>
      <c r="BE1034" s="17">
        <v>1.9277998776184802E-2</v>
      </c>
      <c r="BF1034" s="17"/>
      <c r="BG1034" s="17">
        <v>1.14761916379352E-2</v>
      </c>
      <c r="BH1034" s="17">
        <v>3.4107189387708903E-2</v>
      </c>
      <c r="BI1034" s="17"/>
      <c r="BJ1034" s="17">
        <v>2.8470206382886502E-2</v>
      </c>
      <c r="BK1034" s="17">
        <v>9.5691500293266108E-3</v>
      </c>
      <c r="BL1034" s="17"/>
      <c r="BM1034" s="17">
        <v>7.7366292775127099E-3</v>
      </c>
      <c r="BN1034" s="17">
        <v>2.2210638490239801E-2</v>
      </c>
      <c r="BO1034" s="17">
        <v>3.9724172400984602E-2</v>
      </c>
      <c r="BP1034" s="17">
        <v>2.3000375428723699E-2</v>
      </c>
      <c r="BQ1034" s="17">
        <v>3.09643245174171E-2</v>
      </c>
      <c r="BR1034" s="17"/>
      <c r="BS1034" s="17">
        <v>4.3868776206806299E-2</v>
      </c>
      <c r="BT1034" s="17"/>
      <c r="BU1034" s="17">
        <v>1.85291097991299E-2</v>
      </c>
      <c r="BV1034" s="17">
        <v>5.3669960140907698E-2</v>
      </c>
      <c r="BW1034" s="17">
        <v>9.61096424210456E-3</v>
      </c>
      <c r="BX1034" s="17">
        <v>3.0590263950747199E-2</v>
      </c>
      <c r="BY1034" s="17">
        <v>1.3712979223419901E-2</v>
      </c>
      <c r="BZ1034" s="17"/>
      <c r="CA1034" s="17">
        <v>0.11629074536577</v>
      </c>
      <c r="CB1034" s="17"/>
      <c r="CC1034" s="17">
        <v>2.6096176031600599E-2</v>
      </c>
      <c r="CD1034" s="17">
        <v>2.1342934486468599E-2</v>
      </c>
      <c r="CE1034" s="17"/>
      <c r="CF1034" s="17">
        <v>2.01198117744842E-2</v>
      </c>
      <c r="CG1034" s="17"/>
      <c r="CH1034" s="17">
        <v>1.68761063385321E-2</v>
      </c>
      <c r="CI1034" s="17">
        <v>5.3589790449977803E-2</v>
      </c>
    </row>
    <row r="1035" spans="2:87" x14ac:dyDescent="0.35">
      <c r="B1035" t="s">
        <v>161</v>
      </c>
      <c r="C1035" s="17">
        <v>0.15326263199831699</v>
      </c>
      <c r="D1035" s="17">
        <v>0.12686665428051999</v>
      </c>
      <c r="E1035" s="17">
        <v>0.178263043006188</v>
      </c>
      <c r="F1035" s="17"/>
      <c r="G1035" s="17">
        <v>0.166606497447399</v>
      </c>
      <c r="H1035" s="17">
        <v>0.140378334542934</v>
      </c>
      <c r="I1035" s="17">
        <v>0.195788724257559</v>
      </c>
      <c r="J1035" s="17">
        <v>0.14541710919079001</v>
      </c>
      <c r="K1035" s="17">
        <v>0.145072213192112</v>
      </c>
      <c r="L1035" s="17">
        <v>0.12845243923091201</v>
      </c>
      <c r="M1035" s="17"/>
      <c r="N1035" s="17">
        <v>0.10871035147682601</v>
      </c>
      <c r="O1035" s="17">
        <v>0.18910966062485099</v>
      </c>
      <c r="P1035" s="17">
        <v>0.13384317587633601</v>
      </c>
      <c r="Q1035" s="17">
        <v>0.174328437986079</v>
      </c>
      <c r="R1035" s="17"/>
      <c r="S1035" s="17">
        <v>0.14229942680687499</v>
      </c>
      <c r="T1035" s="17">
        <v>0.14429214825785899</v>
      </c>
      <c r="U1035" s="17">
        <v>0.166912708075665</v>
      </c>
      <c r="V1035" s="17">
        <v>0.18239229698832901</v>
      </c>
      <c r="W1035" s="17">
        <v>0.155806152066675</v>
      </c>
      <c r="X1035" s="17">
        <v>0.22879512669197299</v>
      </c>
      <c r="Y1035" s="17">
        <v>0.10095887179512</v>
      </c>
      <c r="Z1035" s="17">
        <v>0.20500491859927999</v>
      </c>
      <c r="AA1035" s="17">
        <v>0.10318664143596699</v>
      </c>
      <c r="AB1035" s="17">
        <v>0.14268521407346699</v>
      </c>
      <c r="AC1035" s="17">
        <v>0.15237022994441701</v>
      </c>
      <c r="AD1035" s="17">
        <v>0.179043260509272</v>
      </c>
      <c r="AE1035" s="17"/>
      <c r="AF1035" s="17">
        <v>0.18241030015449</v>
      </c>
      <c r="AG1035" s="17">
        <v>0.17406164459225501</v>
      </c>
      <c r="AH1035" s="17">
        <v>0.135571882023761</v>
      </c>
      <c r="AI1035" s="17">
        <v>8.7239407635714306E-2</v>
      </c>
      <c r="AJ1035" s="17">
        <v>9.6546253073888394E-2</v>
      </c>
      <c r="AK1035" s="17"/>
      <c r="AL1035" s="17">
        <v>0.179952402725541</v>
      </c>
      <c r="AM1035" s="17">
        <v>0.14846832941260399</v>
      </c>
      <c r="AN1035" s="17">
        <v>9.2693843255605493E-2</v>
      </c>
      <c r="AO1035" s="17">
        <v>0.186902169414288</v>
      </c>
      <c r="AP1035" s="17"/>
      <c r="AQ1035" s="17">
        <v>0.154241051725726</v>
      </c>
      <c r="AR1035" s="17">
        <v>0.151815864828616</v>
      </c>
      <c r="AS1035" s="17"/>
      <c r="AT1035" s="17">
        <v>0.13292256960863399</v>
      </c>
      <c r="AU1035" s="17">
        <v>0.132570527823726</v>
      </c>
      <c r="AV1035" s="17"/>
      <c r="AW1035" s="17">
        <v>0.124246698264739</v>
      </c>
      <c r="AX1035" s="17">
        <v>0.122244750990131</v>
      </c>
      <c r="AY1035" s="17">
        <v>0.18327820036556999</v>
      </c>
      <c r="AZ1035" s="17"/>
      <c r="BA1035" s="17">
        <v>0.16177072984218599</v>
      </c>
      <c r="BB1035" s="17">
        <v>0.136320967319145</v>
      </c>
      <c r="BC1035" s="17">
        <v>0.15410231512834499</v>
      </c>
      <c r="BD1035" s="17">
        <v>0.17782133244409101</v>
      </c>
      <c r="BE1035" s="17">
        <v>0.166051245239278</v>
      </c>
      <c r="BF1035" s="17"/>
      <c r="BG1035" s="17">
        <v>0.17825940673330901</v>
      </c>
      <c r="BH1035" s="17">
        <v>0.13463955927985999</v>
      </c>
      <c r="BI1035" s="17"/>
      <c r="BJ1035" s="17">
        <v>0.15951661729555799</v>
      </c>
      <c r="BK1035" s="17">
        <v>0.12971167238076101</v>
      </c>
      <c r="BL1035" s="17"/>
      <c r="BM1035" s="17">
        <v>0.27263261418192603</v>
      </c>
      <c r="BN1035" s="17">
        <v>0.104160332113368</v>
      </c>
      <c r="BO1035" s="17">
        <v>0.112508517486203</v>
      </c>
      <c r="BP1035" s="17">
        <v>0.16697962659431201</v>
      </c>
      <c r="BQ1035" s="17">
        <v>0.119272975102163</v>
      </c>
      <c r="BR1035" s="17"/>
      <c r="BS1035" s="17">
        <v>7.1051629415692097E-2</v>
      </c>
      <c r="BT1035" s="17"/>
      <c r="BU1035" s="17">
        <v>0.121724954437646</v>
      </c>
      <c r="BV1035" s="17">
        <v>0.101545769690274</v>
      </c>
      <c r="BW1035" s="17">
        <v>0.15211972379261901</v>
      </c>
      <c r="BX1035" s="17">
        <v>6.3131683322940405E-2</v>
      </c>
      <c r="BY1035" s="17">
        <v>0.329939275854778</v>
      </c>
      <c r="BZ1035" s="17"/>
      <c r="CA1035" s="17">
        <v>3.2898329656700302E-2</v>
      </c>
      <c r="CB1035" s="17"/>
      <c r="CC1035" s="17">
        <v>0.14564417705997801</v>
      </c>
      <c r="CD1035" s="17">
        <v>0.12814726086768199</v>
      </c>
      <c r="CE1035" s="17"/>
      <c r="CF1035" s="17">
        <v>0.152181208600253</v>
      </c>
      <c r="CG1035" s="17"/>
      <c r="CH1035" s="17">
        <v>0.15382028104845399</v>
      </c>
      <c r="CI1035" s="17">
        <v>9.2306248853818995E-2</v>
      </c>
    </row>
    <row r="1036" spans="2:87" x14ac:dyDescent="0.35">
      <c r="C1036" s="17"/>
      <c r="D1036" s="17"/>
      <c r="E1036" s="17"/>
      <c r="F1036" s="17"/>
      <c r="G1036" s="17"/>
      <c r="H1036" s="17"/>
      <c r="I1036" s="17"/>
      <c r="J1036" s="17"/>
      <c r="K1036" s="17"/>
      <c r="L1036" s="17"/>
      <c r="M1036" s="17"/>
      <c r="N1036" s="17"/>
      <c r="O1036" s="17"/>
      <c r="P1036" s="17"/>
      <c r="Q1036" s="17"/>
      <c r="R1036" s="17"/>
      <c r="S1036" s="17"/>
      <c r="T1036" s="17"/>
      <c r="U1036" s="17"/>
      <c r="V1036" s="17"/>
      <c r="W1036" s="17"/>
      <c r="X1036" s="17"/>
      <c r="Y1036" s="17"/>
      <c r="Z1036" s="17"/>
      <c r="AA1036" s="17"/>
      <c r="AB1036" s="17"/>
      <c r="AC1036" s="17"/>
      <c r="AD1036" s="17"/>
      <c r="AE1036" s="17"/>
      <c r="AF1036" s="17"/>
      <c r="AG1036" s="17"/>
      <c r="AH1036" s="17"/>
      <c r="AI1036" s="17"/>
      <c r="AJ1036" s="17"/>
      <c r="AK1036" s="17"/>
      <c r="AL1036" s="17"/>
      <c r="AM1036" s="17"/>
      <c r="AN1036" s="17"/>
      <c r="AO1036" s="17"/>
      <c r="AP1036" s="17"/>
      <c r="AQ1036" s="17"/>
      <c r="AR1036" s="17"/>
      <c r="AS1036" s="17"/>
      <c r="AT1036" s="17"/>
      <c r="AU1036" s="17"/>
      <c r="AV1036" s="17"/>
      <c r="AW1036" s="17"/>
      <c r="AX1036" s="17"/>
      <c r="AY1036" s="17"/>
      <c r="AZ1036" s="17"/>
      <c r="BA1036" s="17"/>
      <c r="BB1036" s="17"/>
      <c r="BC1036" s="17"/>
      <c r="BD1036" s="17"/>
      <c r="BE1036" s="17"/>
      <c r="BF1036" s="17"/>
      <c r="BG1036" s="17"/>
      <c r="BH1036" s="17"/>
      <c r="BI1036" s="17"/>
      <c r="BJ1036" s="17"/>
      <c r="BK1036" s="17"/>
      <c r="BL1036" s="17"/>
      <c r="BM1036" s="17"/>
      <c r="BN1036" s="17"/>
      <c r="BO1036" s="17"/>
      <c r="BP1036" s="17"/>
      <c r="BQ1036" s="17"/>
      <c r="BR1036" s="17"/>
      <c r="BS1036" s="17"/>
      <c r="BT1036" s="17"/>
      <c r="BU1036" s="17"/>
      <c r="BV1036" s="17"/>
      <c r="BW1036" s="17"/>
      <c r="BX1036" s="17"/>
      <c r="BY1036" s="17"/>
      <c r="BZ1036" s="17"/>
      <c r="CA1036" s="17"/>
      <c r="CB1036" s="17"/>
      <c r="CC1036" s="17"/>
      <c r="CD1036" s="17"/>
      <c r="CE1036" s="17"/>
      <c r="CF1036" s="17"/>
      <c r="CG1036" s="17"/>
      <c r="CH1036" s="17"/>
      <c r="CI1036" s="17"/>
    </row>
    <row r="1037" spans="2:87" x14ac:dyDescent="0.35">
      <c r="B1037" s="6" t="s">
        <v>316</v>
      </c>
      <c r="C1037" s="17"/>
      <c r="D1037" s="17"/>
      <c r="E1037" s="17"/>
      <c r="F1037" s="17"/>
      <c r="G1037" s="17"/>
      <c r="H1037" s="17"/>
      <c r="I1037" s="17"/>
      <c r="J1037" s="17"/>
      <c r="K1037" s="17"/>
      <c r="L1037" s="17"/>
      <c r="M1037" s="17"/>
      <c r="N1037" s="17"/>
      <c r="O1037" s="17"/>
      <c r="P1037" s="17"/>
      <c r="Q1037" s="17"/>
      <c r="R1037" s="17"/>
      <c r="S1037" s="17"/>
      <c r="T1037" s="17"/>
      <c r="U1037" s="17"/>
      <c r="V1037" s="17"/>
      <c r="W1037" s="17"/>
      <c r="X1037" s="17"/>
      <c r="Y1037" s="17"/>
      <c r="Z1037" s="17"/>
      <c r="AA1037" s="17"/>
      <c r="AB1037" s="17"/>
      <c r="AC1037" s="17"/>
      <c r="AD1037" s="17"/>
      <c r="AE1037" s="17"/>
      <c r="AF1037" s="17"/>
      <c r="AG1037" s="17"/>
      <c r="AH1037" s="17"/>
      <c r="AI1037" s="17"/>
      <c r="AJ1037" s="17"/>
      <c r="AK1037" s="17"/>
      <c r="AL1037" s="17"/>
      <c r="AM1037" s="17"/>
      <c r="AN1037" s="17"/>
      <c r="AO1037" s="17"/>
      <c r="AP1037" s="17"/>
      <c r="AQ1037" s="17"/>
      <c r="AR1037" s="17"/>
      <c r="AS1037" s="17"/>
      <c r="AT1037" s="17"/>
      <c r="AU1037" s="17"/>
      <c r="AV1037" s="17"/>
      <c r="AW1037" s="17"/>
      <c r="AX1037" s="17"/>
      <c r="AY1037" s="17"/>
      <c r="AZ1037" s="17"/>
      <c r="BA1037" s="17"/>
      <c r="BB1037" s="17"/>
      <c r="BC1037" s="17"/>
      <c r="BD1037" s="17"/>
      <c r="BE1037" s="17"/>
      <c r="BF1037" s="17"/>
      <c r="BG1037" s="17"/>
      <c r="BH1037" s="17"/>
      <c r="BI1037" s="17"/>
      <c r="BJ1037" s="17"/>
      <c r="BK1037" s="17"/>
      <c r="BL1037" s="17"/>
      <c r="BM1037" s="17"/>
      <c r="BN1037" s="17"/>
      <c r="BO1037" s="17"/>
      <c r="BP1037" s="17"/>
      <c r="BQ1037" s="17"/>
      <c r="BR1037" s="17"/>
      <c r="BS1037" s="17"/>
      <c r="BT1037" s="17"/>
      <c r="BU1037" s="17"/>
      <c r="BV1037" s="17"/>
      <c r="BW1037" s="17"/>
      <c r="BX1037" s="17"/>
      <c r="BY1037" s="17"/>
      <c r="BZ1037" s="17"/>
      <c r="CA1037" s="17"/>
      <c r="CB1037" s="17"/>
      <c r="CC1037" s="17"/>
      <c r="CD1037" s="17"/>
      <c r="CE1037" s="17"/>
      <c r="CF1037" s="17"/>
      <c r="CG1037" s="17"/>
      <c r="CH1037" s="17"/>
      <c r="CI1037" s="17"/>
    </row>
    <row r="1038" spans="2:87" x14ac:dyDescent="0.35">
      <c r="B1038" s="24" t="s">
        <v>163</v>
      </c>
      <c r="C1038" s="17"/>
      <c r="D1038" s="17"/>
      <c r="E1038" s="17"/>
      <c r="F1038" s="17"/>
      <c r="G1038" s="17"/>
      <c r="H1038" s="17"/>
      <c r="I1038" s="17"/>
      <c r="J1038" s="17"/>
      <c r="K1038" s="17"/>
      <c r="L1038" s="17"/>
      <c r="M1038" s="17"/>
      <c r="N1038" s="17"/>
      <c r="O1038" s="17"/>
      <c r="P1038" s="17"/>
      <c r="Q1038" s="17"/>
      <c r="R1038" s="17"/>
      <c r="S1038" s="17"/>
      <c r="T1038" s="17"/>
      <c r="U1038" s="17"/>
      <c r="V1038" s="17"/>
      <c r="W1038" s="17"/>
      <c r="X1038" s="17"/>
      <c r="Y1038" s="17"/>
      <c r="Z1038" s="17"/>
      <c r="AA1038" s="17"/>
      <c r="AB1038" s="17"/>
      <c r="AC1038" s="17"/>
      <c r="AD1038" s="17"/>
      <c r="AE1038" s="17"/>
      <c r="AF1038" s="17"/>
      <c r="AG1038" s="17"/>
      <c r="AH1038" s="17"/>
      <c r="AI1038" s="17"/>
      <c r="AJ1038" s="17"/>
      <c r="AK1038" s="17"/>
      <c r="AL1038" s="17"/>
      <c r="AM1038" s="17"/>
      <c r="AN1038" s="17"/>
      <c r="AO1038" s="17"/>
      <c r="AP1038" s="17"/>
      <c r="AQ1038" s="17"/>
      <c r="AR1038" s="17"/>
      <c r="AS1038" s="17"/>
      <c r="AT1038" s="17"/>
      <c r="AU1038" s="17"/>
      <c r="AV1038" s="17"/>
      <c r="AW1038" s="17"/>
      <c r="AX1038" s="17"/>
      <c r="AY1038" s="17"/>
      <c r="AZ1038" s="17"/>
      <c r="BA1038" s="17"/>
      <c r="BB1038" s="17"/>
      <c r="BC1038" s="17"/>
      <c r="BD1038" s="17"/>
      <c r="BE1038" s="17"/>
      <c r="BF1038" s="17"/>
      <c r="BG1038" s="17"/>
      <c r="BH1038" s="17"/>
      <c r="BI1038" s="17"/>
      <c r="BJ1038" s="17"/>
      <c r="BK1038" s="17"/>
      <c r="BL1038" s="17"/>
      <c r="BM1038" s="17"/>
      <c r="BN1038" s="17"/>
      <c r="BO1038" s="17"/>
      <c r="BP1038" s="17"/>
      <c r="BQ1038" s="17"/>
      <c r="BR1038" s="17"/>
      <c r="BS1038" s="17"/>
      <c r="BT1038" s="17"/>
      <c r="BU1038" s="17"/>
      <c r="BV1038" s="17"/>
      <c r="BW1038" s="17"/>
      <c r="BX1038" s="17"/>
      <c r="BY1038" s="17"/>
      <c r="BZ1038" s="17"/>
      <c r="CA1038" s="17"/>
      <c r="CB1038" s="17"/>
      <c r="CC1038" s="17"/>
      <c r="CD1038" s="17"/>
      <c r="CE1038" s="17"/>
      <c r="CF1038" s="17"/>
      <c r="CG1038" s="17"/>
      <c r="CH1038" s="17"/>
      <c r="CI1038" s="17"/>
    </row>
    <row r="1039" spans="2:87" x14ac:dyDescent="0.35">
      <c r="B1039" t="s">
        <v>300</v>
      </c>
      <c r="C1039" s="17">
        <v>0.13335623114902001</v>
      </c>
      <c r="D1039" s="17">
        <v>0.15121547383637801</v>
      </c>
      <c r="E1039" s="17">
        <v>0.11683530556968599</v>
      </c>
      <c r="F1039" s="17"/>
      <c r="G1039" s="17">
        <v>8.7831683786889103E-2</v>
      </c>
      <c r="H1039" s="17">
        <v>8.4102342352750006E-2</v>
      </c>
      <c r="I1039" s="17">
        <v>0.14706638594293001</v>
      </c>
      <c r="J1039" s="17">
        <v>0.166500168245515</v>
      </c>
      <c r="K1039" s="17">
        <v>0.193342204997249</v>
      </c>
      <c r="L1039" s="17">
        <v>0.132045895781435</v>
      </c>
      <c r="M1039" s="17"/>
      <c r="N1039" s="17">
        <v>0.106820879173121</v>
      </c>
      <c r="O1039" s="17">
        <v>0.110958188555415</v>
      </c>
      <c r="P1039" s="17">
        <v>0.19804039202201901</v>
      </c>
      <c r="Q1039" s="17">
        <v>0.123603482157703</v>
      </c>
      <c r="R1039" s="17"/>
      <c r="S1039" s="17">
        <v>7.7253020349052307E-2</v>
      </c>
      <c r="T1039" s="17">
        <v>0.149469242581662</v>
      </c>
      <c r="U1039" s="17">
        <v>0.120140646668305</v>
      </c>
      <c r="V1039" s="17">
        <v>0.19725858531725701</v>
      </c>
      <c r="W1039" s="17">
        <v>0.125458428368206</v>
      </c>
      <c r="X1039" s="17">
        <v>0.17114295193756199</v>
      </c>
      <c r="Y1039" s="17">
        <v>0.13668698620585701</v>
      </c>
      <c r="Z1039" s="17">
        <v>0.10595712422096799</v>
      </c>
      <c r="AA1039" s="17">
        <v>0.10842505807680899</v>
      </c>
      <c r="AB1039" s="17">
        <v>0.14333004196499299</v>
      </c>
      <c r="AC1039" s="17">
        <v>0.151652458542024</v>
      </c>
      <c r="AD1039" s="17">
        <v>0.131447539055773</v>
      </c>
      <c r="AE1039" s="17"/>
      <c r="AF1039" s="17">
        <v>0.115170139706611</v>
      </c>
      <c r="AG1039" s="17">
        <v>0.147035935204167</v>
      </c>
      <c r="AH1039" s="17">
        <v>0.11439536049049</v>
      </c>
      <c r="AI1039" s="17">
        <v>0.12836804060743801</v>
      </c>
      <c r="AJ1039" s="17">
        <v>0.139911708419478</v>
      </c>
      <c r="AK1039" s="17"/>
      <c r="AL1039" s="17">
        <v>0.12486644547468401</v>
      </c>
      <c r="AM1039" s="17">
        <v>0.127234416185321</v>
      </c>
      <c r="AN1039" s="17">
        <v>0.15602965669052299</v>
      </c>
      <c r="AO1039" s="17">
        <v>0.161213163296232</v>
      </c>
      <c r="AP1039" s="17"/>
      <c r="AQ1039" s="17">
        <v>0.161373059611537</v>
      </c>
      <c r="AR1039" s="17">
        <v>9.1928379192238396E-2</v>
      </c>
      <c r="AS1039" s="17"/>
      <c r="AT1039" s="17">
        <v>0.143866721238253</v>
      </c>
      <c r="AU1039" s="17">
        <v>0.15052296138257501</v>
      </c>
      <c r="AV1039" s="17"/>
      <c r="AW1039" s="17">
        <v>0.165509593482048</v>
      </c>
      <c r="AX1039" s="17">
        <v>0.18250975334737701</v>
      </c>
      <c r="AY1039" s="17">
        <v>7.2878353257117806E-2</v>
      </c>
      <c r="AZ1039" s="17"/>
      <c r="BA1039" s="17">
        <v>0.104107185773075</v>
      </c>
      <c r="BB1039" s="17">
        <v>0.119502155685521</v>
      </c>
      <c r="BC1039" s="17">
        <v>0.15727173962678601</v>
      </c>
      <c r="BD1039" s="17">
        <v>0.16899170071615899</v>
      </c>
      <c r="BE1039" s="17">
        <v>0.14224070438883801</v>
      </c>
      <c r="BF1039" s="17"/>
      <c r="BG1039" s="17">
        <v>0.13643241556972699</v>
      </c>
      <c r="BH1039" s="17">
        <v>0.13106441523398399</v>
      </c>
      <c r="BI1039" s="17"/>
      <c r="BJ1039" s="17">
        <v>0.13358161892513501</v>
      </c>
      <c r="BK1039" s="17">
        <v>0.13182797358686499</v>
      </c>
      <c r="BL1039" s="17"/>
      <c r="BM1039" s="17">
        <v>9.5860251222514903E-2</v>
      </c>
      <c r="BN1039" s="17">
        <v>0.20734698951118499</v>
      </c>
      <c r="BO1039" s="17">
        <v>5.4579630689299399E-2</v>
      </c>
      <c r="BP1039" s="17">
        <v>7.85294222974601E-2</v>
      </c>
      <c r="BQ1039" s="17">
        <v>0.28356428217797103</v>
      </c>
      <c r="BR1039" s="17"/>
      <c r="BS1039" s="17">
        <v>0.20969772498373501</v>
      </c>
      <c r="BT1039" s="17"/>
      <c r="BU1039" s="17">
        <v>0.180515693105542</v>
      </c>
      <c r="BV1039" s="17">
        <v>5.8394475550337298E-2</v>
      </c>
      <c r="BW1039" s="17">
        <v>8.3139218610880597E-2</v>
      </c>
      <c r="BX1039" s="17">
        <v>0.244745792129516</v>
      </c>
      <c r="BY1039" s="17">
        <v>8.6785044522395896E-2</v>
      </c>
      <c r="BZ1039" s="17"/>
      <c r="CA1039" s="17">
        <v>5.94694510264141E-2</v>
      </c>
      <c r="CB1039" s="17"/>
      <c r="CC1039" s="17">
        <v>0.14065104523795199</v>
      </c>
      <c r="CD1039" s="17">
        <v>0.114745228708812</v>
      </c>
      <c r="CE1039" s="17"/>
      <c r="CF1039" s="17">
        <v>0.130373436936668</v>
      </c>
      <c r="CG1039" s="17"/>
      <c r="CH1039" s="17">
        <v>0.159989142232282</v>
      </c>
      <c r="CI1039" s="17">
        <v>7.1798104593095199E-2</v>
      </c>
    </row>
    <row r="1040" spans="2:87" x14ac:dyDescent="0.35">
      <c r="B1040" t="s">
        <v>301</v>
      </c>
      <c r="C1040" s="17">
        <v>0.31577720759255701</v>
      </c>
      <c r="D1040" s="17">
        <v>0.30977366879636797</v>
      </c>
      <c r="E1040" s="17">
        <v>0.32026788841581</v>
      </c>
      <c r="F1040" s="17"/>
      <c r="G1040" s="17">
        <v>0.229105432503243</v>
      </c>
      <c r="H1040" s="17">
        <v>0.25854171713278101</v>
      </c>
      <c r="I1040" s="17">
        <v>0.28829868217214399</v>
      </c>
      <c r="J1040" s="17">
        <v>0.31836061400097199</v>
      </c>
      <c r="K1040" s="17">
        <v>0.36777397828145503</v>
      </c>
      <c r="L1040" s="17">
        <v>0.41622331236883697</v>
      </c>
      <c r="M1040" s="17"/>
      <c r="N1040" s="17">
        <v>0.31814669511032501</v>
      </c>
      <c r="O1040" s="17">
        <v>0.33030293525579402</v>
      </c>
      <c r="P1040" s="17">
        <v>0.32772350300497799</v>
      </c>
      <c r="Q1040" s="17">
        <v>0.280289391628399</v>
      </c>
      <c r="R1040" s="17"/>
      <c r="S1040" s="17">
        <v>0.24278763896384201</v>
      </c>
      <c r="T1040" s="17">
        <v>0.349933435923309</v>
      </c>
      <c r="U1040" s="17">
        <v>0.31801348894967901</v>
      </c>
      <c r="V1040" s="17">
        <v>0.28846484309998099</v>
      </c>
      <c r="W1040" s="17">
        <v>0.33346397122009702</v>
      </c>
      <c r="X1040" s="17">
        <v>0.25912945989072</v>
      </c>
      <c r="Y1040" s="17">
        <v>0.30118209068100299</v>
      </c>
      <c r="Z1040" s="17">
        <v>0.30066491839926901</v>
      </c>
      <c r="AA1040" s="17">
        <v>0.39373705296303102</v>
      </c>
      <c r="AB1040" s="17">
        <v>0.33853162310746499</v>
      </c>
      <c r="AC1040" s="17">
        <v>0.36363350793559401</v>
      </c>
      <c r="AD1040" s="17">
        <v>0.33859770507866299</v>
      </c>
      <c r="AE1040" s="17"/>
      <c r="AF1040" s="17">
        <v>0.30507495846787702</v>
      </c>
      <c r="AG1040" s="17">
        <v>0.32203937831378099</v>
      </c>
      <c r="AH1040" s="17">
        <v>0.33821107522708799</v>
      </c>
      <c r="AI1040" s="17">
        <v>0.37107609965997101</v>
      </c>
      <c r="AJ1040" s="17">
        <v>0.22683790496421999</v>
      </c>
      <c r="AK1040" s="17"/>
      <c r="AL1040" s="17">
        <v>0.30638902216073</v>
      </c>
      <c r="AM1040" s="17">
        <v>0.32824795963964098</v>
      </c>
      <c r="AN1040" s="17">
        <v>0.30920978872517402</v>
      </c>
      <c r="AO1040" s="17">
        <v>0.30950490403783498</v>
      </c>
      <c r="AP1040" s="17"/>
      <c r="AQ1040" s="17">
        <v>0.336090502722802</v>
      </c>
      <c r="AR1040" s="17">
        <v>0.285740396518953</v>
      </c>
      <c r="AS1040" s="17"/>
      <c r="AT1040" s="17">
        <v>0.30103753886946399</v>
      </c>
      <c r="AU1040" s="17">
        <v>0.42122795184386502</v>
      </c>
      <c r="AV1040" s="17"/>
      <c r="AW1040" s="17">
        <v>0.381441558447008</v>
      </c>
      <c r="AX1040" s="17">
        <v>0.32012453234466398</v>
      </c>
      <c r="AY1040" s="17">
        <v>0.25818588295351602</v>
      </c>
      <c r="AZ1040" s="17"/>
      <c r="BA1040" s="17">
        <v>0.22185407179646399</v>
      </c>
      <c r="BB1040" s="17">
        <v>0.329272837961057</v>
      </c>
      <c r="BC1040" s="17">
        <v>0.363449809210245</v>
      </c>
      <c r="BD1040" s="17">
        <v>0.31938567344251501</v>
      </c>
      <c r="BE1040" s="17">
        <v>0.38494301793700297</v>
      </c>
      <c r="BF1040" s="17"/>
      <c r="BG1040" s="17">
        <v>0.30464313945309002</v>
      </c>
      <c r="BH1040" s="17">
        <v>0.32407230017197203</v>
      </c>
      <c r="BI1040" s="17"/>
      <c r="BJ1040" s="17">
        <v>0.30012716618486501</v>
      </c>
      <c r="BK1040" s="17">
        <v>0.37388554416783598</v>
      </c>
      <c r="BL1040" s="17"/>
      <c r="BM1040" s="17">
        <v>0.25809643611430899</v>
      </c>
      <c r="BN1040" s="17">
        <v>0.40889145449648301</v>
      </c>
      <c r="BO1040" s="17">
        <v>0.28893044456460099</v>
      </c>
      <c r="BP1040" s="17">
        <v>0.435636764326782</v>
      </c>
      <c r="BQ1040" s="17">
        <v>0.25612109035307801</v>
      </c>
      <c r="BR1040" s="17"/>
      <c r="BS1040" s="17">
        <v>0.30929929107794302</v>
      </c>
      <c r="BT1040" s="17"/>
      <c r="BU1040" s="17">
        <v>0.40734524791847398</v>
      </c>
      <c r="BV1040" s="17">
        <v>0.243988458820385</v>
      </c>
      <c r="BW1040" s="17">
        <v>0.44336616071301799</v>
      </c>
      <c r="BX1040" s="17">
        <v>0.31486157450711</v>
      </c>
      <c r="BY1040" s="17">
        <v>0.18259620598533499</v>
      </c>
      <c r="BZ1040" s="17"/>
      <c r="CA1040" s="17">
        <v>0.31727343719135598</v>
      </c>
      <c r="CB1040" s="17"/>
      <c r="CC1040" s="17">
        <v>0.33625541876222198</v>
      </c>
      <c r="CD1040" s="17">
        <v>0.253098823491269</v>
      </c>
      <c r="CE1040" s="17"/>
      <c r="CF1040" s="17">
        <v>0.34408508283226003</v>
      </c>
      <c r="CG1040" s="17"/>
      <c r="CH1040" s="17">
        <v>0.360443901655642</v>
      </c>
      <c r="CI1040" s="17">
        <v>0.23049036882829599</v>
      </c>
    </row>
    <row r="1041" spans="2:87" x14ac:dyDescent="0.35">
      <c r="B1041" t="s">
        <v>302</v>
      </c>
      <c r="C1041" s="17">
        <v>0.25625017312201198</v>
      </c>
      <c r="D1041" s="17">
        <v>0.26631050856901201</v>
      </c>
      <c r="E1041" s="17">
        <v>0.24724484930599699</v>
      </c>
      <c r="F1041" s="17"/>
      <c r="G1041" s="17">
        <v>0.25836766384797699</v>
      </c>
      <c r="H1041" s="17">
        <v>0.28394893316637798</v>
      </c>
      <c r="I1041" s="17">
        <v>0.194693664425061</v>
      </c>
      <c r="J1041" s="17">
        <v>0.26010843179711601</v>
      </c>
      <c r="K1041" s="17">
        <v>0.26472263003011798</v>
      </c>
      <c r="L1041" s="17">
        <v>0.27600854947397502</v>
      </c>
      <c r="M1041" s="17"/>
      <c r="N1041" s="17">
        <v>0.262493328621628</v>
      </c>
      <c r="O1041" s="17">
        <v>0.22901637763089799</v>
      </c>
      <c r="P1041" s="17">
        <v>0.220552798728991</v>
      </c>
      <c r="Q1041" s="17">
        <v>0.31454890182697498</v>
      </c>
      <c r="R1041" s="17"/>
      <c r="S1041" s="17">
        <v>0.28742356814070402</v>
      </c>
      <c r="T1041" s="17">
        <v>0.21942502799347499</v>
      </c>
      <c r="U1041" s="17">
        <v>0.33223873281510702</v>
      </c>
      <c r="V1041" s="17">
        <v>0.212063752207305</v>
      </c>
      <c r="W1041" s="17">
        <v>0.31177283247416998</v>
      </c>
      <c r="X1041" s="17">
        <v>0.21776885838794599</v>
      </c>
      <c r="Y1041" s="17">
        <v>0.233229639951224</v>
      </c>
      <c r="Z1041" s="17">
        <v>0.308040773599909</v>
      </c>
      <c r="AA1041" s="17">
        <v>0.25290153655082098</v>
      </c>
      <c r="AB1041" s="17">
        <v>0.23175917156335399</v>
      </c>
      <c r="AC1041" s="17">
        <v>0.22523430113159101</v>
      </c>
      <c r="AD1041" s="17">
        <v>0.30095701899277</v>
      </c>
      <c r="AE1041" s="17"/>
      <c r="AF1041" s="17">
        <v>0.25300436469642501</v>
      </c>
      <c r="AG1041" s="17">
        <v>0.25379365455377501</v>
      </c>
      <c r="AH1041" s="17">
        <v>0.27229435612710501</v>
      </c>
      <c r="AI1041" s="17">
        <v>0.222046445374217</v>
      </c>
      <c r="AJ1041" s="17">
        <v>0.31338146733342798</v>
      </c>
      <c r="AK1041" s="17"/>
      <c r="AL1041" s="17">
        <v>0.28465589296317401</v>
      </c>
      <c r="AM1041" s="17">
        <v>0.25297045027458598</v>
      </c>
      <c r="AN1041" s="17">
        <v>0.240362395019874</v>
      </c>
      <c r="AO1041" s="17">
        <v>0.15453593203156701</v>
      </c>
      <c r="AP1041" s="17"/>
      <c r="AQ1041" s="17">
        <v>0.25104651002001099</v>
      </c>
      <c r="AR1041" s="17">
        <v>0.26394471231338001</v>
      </c>
      <c r="AS1041" s="17"/>
      <c r="AT1041" s="17">
        <v>0.24243974819559999</v>
      </c>
      <c r="AU1041" s="17">
        <v>0.26476628705206401</v>
      </c>
      <c r="AV1041" s="17"/>
      <c r="AW1041" s="17">
        <v>0.25163794961685898</v>
      </c>
      <c r="AX1041" s="17">
        <v>0.21509895663790099</v>
      </c>
      <c r="AY1041" s="17">
        <v>0.29157528489869899</v>
      </c>
      <c r="AZ1041" s="17"/>
      <c r="BA1041" s="17">
        <v>0.26067735642283402</v>
      </c>
      <c r="BB1041" s="17">
        <v>0.27821427793290499</v>
      </c>
      <c r="BC1041" s="17">
        <v>0.24344654811965599</v>
      </c>
      <c r="BD1041" s="17">
        <v>0.240406384051737</v>
      </c>
      <c r="BE1041" s="17">
        <v>0.20831621273466899</v>
      </c>
      <c r="BF1041" s="17"/>
      <c r="BG1041" s="17">
        <v>0.26405510009790401</v>
      </c>
      <c r="BH1041" s="17">
        <v>0.250435354043341</v>
      </c>
      <c r="BI1041" s="17"/>
      <c r="BJ1041" s="17">
        <v>0.24683231514005699</v>
      </c>
      <c r="BK1041" s="17">
        <v>0.29099419970013002</v>
      </c>
      <c r="BL1041" s="17"/>
      <c r="BM1041" s="17">
        <v>0.25073264936389</v>
      </c>
      <c r="BN1041" s="17">
        <v>0.21188409911374201</v>
      </c>
      <c r="BO1041" s="17">
        <v>0.30102957365425498</v>
      </c>
      <c r="BP1041" s="17">
        <v>0.24428417023204799</v>
      </c>
      <c r="BQ1041" s="17">
        <v>0.23160444706471001</v>
      </c>
      <c r="BR1041" s="17"/>
      <c r="BS1041" s="17">
        <v>0.214019217308035</v>
      </c>
      <c r="BT1041" s="17"/>
      <c r="BU1041" s="17">
        <v>0.21669754145138501</v>
      </c>
      <c r="BV1041" s="17">
        <v>0.29573703902308401</v>
      </c>
      <c r="BW1041" s="17">
        <v>0.26869930313454199</v>
      </c>
      <c r="BX1041" s="17">
        <v>0.24584635530811</v>
      </c>
      <c r="BY1041" s="17">
        <v>0.268780549667548</v>
      </c>
      <c r="BZ1041" s="17"/>
      <c r="CA1041" s="17">
        <v>0.19775006495354999</v>
      </c>
      <c r="CB1041" s="17"/>
      <c r="CC1041" s="17">
        <v>0.25004066888823501</v>
      </c>
      <c r="CD1041" s="17">
        <v>0.29908229840815398</v>
      </c>
      <c r="CE1041" s="17"/>
      <c r="CF1041" s="17">
        <v>0.26427943481299998</v>
      </c>
      <c r="CG1041" s="17"/>
      <c r="CH1041" s="17">
        <v>0.25283805037203499</v>
      </c>
      <c r="CI1041" s="17">
        <v>0.25162659079400901</v>
      </c>
    </row>
    <row r="1042" spans="2:87" x14ac:dyDescent="0.35">
      <c r="B1042" t="s">
        <v>303</v>
      </c>
      <c r="C1042" s="17">
        <v>0.101381510805354</v>
      </c>
      <c r="D1042" s="17">
        <v>0.113042527048844</v>
      </c>
      <c r="E1042" s="17">
        <v>9.0618121875050694E-2</v>
      </c>
      <c r="F1042" s="17"/>
      <c r="G1042" s="17">
        <v>0.194633267112368</v>
      </c>
      <c r="H1042" s="17">
        <v>0.153473174579774</v>
      </c>
      <c r="I1042" s="17">
        <v>0.12622130936864501</v>
      </c>
      <c r="J1042" s="17">
        <v>6.6528116526577294E-2</v>
      </c>
      <c r="K1042" s="17">
        <v>3.6770161868038602E-2</v>
      </c>
      <c r="L1042" s="17">
        <v>3.47593039663966E-2</v>
      </c>
      <c r="M1042" s="17"/>
      <c r="N1042" s="17">
        <v>0.124020526606981</v>
      </c>
      <c r="O1042" s="17">
        <v>0.11999767734962501</v>
      </c>
      <c r="P1042" s="17">
        <v>0.104513558314172</v>
      </c>
      <c r="Q1042" s="17">
        <v>5.5980100605632299E-2</v>
      </c>
      <c r="R1042" s="17"/>
      <c r="S1042" s="17">
        <v>0.18965051216782999</v>
      </c>
      <c r="T1042" s="17">
        <v>9.3204887890846799E-2</v>
      </c>
      <c r="U1042" s="17">
        <v>4.3427650389759903E-2</v>
      </c>
      <c r="V1042" s="17">
        <v>9.8471571233854402E-2</v>
      </c>
      <c r="W1042" s="17">
        <v>7.6449370598214494E-2</v>
      </c>
      <c r="X1042" s="17">
        <v>0.101643538691866</v>
      </c>
      <c r="Y1042" s="17">
        <v>0.16291217596313701</v>
      </c>
      <c r="Z1042" s="17">
        <v>6.0921192657871798E-2</v>
      </c>
      <c r="AA1042" s="17">
        <v>8.0187423055835802E-2</v>
      </c>
      <c r="AB1042" s="17">
        <v>7.6734484553739102E-2</v>
      </c>
      <c r="AC1042" s="17">
        <v>3.1509487909522502E-2</v>
      </c>
      <c r="AD1042" s="17">
        <v>0.104960134706776</v>
      </c>
      <c r="AE1042" s="17"/>
      <c r="AF1042" s="17">
        <v>7.8294219664544501E-2</v>
      </c>
      <c r="AG1042" s="17">
        <v>8.3273698846960204E-2</v>
      </c>
      <c r="AH1042" s="17">
        <v>7.8675070541820102E-2</v>
      </c>
      <c r="AI1042" s="17">
        <v>0.13842060003457601</v>
      </c>
      <c r="AJ1042" s="17">
        <v>0.221473891341018</v>
      </c>
      <c r="AK1042" s="17"/>
      <c r="AL1042" s="17">
        <v>0.10213075608008899</v>
      </c>
      <c r="AM1042" s="17">
        <v>7.8597189161182301E-2</v>
      </c>
      <c r="AN1042" s="17">
        <v>0.141298417064254</v>
      </c>
      <c r="AO1042" s="17">
        <v>0.13461687575144099</v>
      </c>
      <c r="AP1042" s="17"/>
      <c r="AQ1042" s="17">
        <v>5.98418933996872E-2</v>
      </c>
      <c r="AR1042" s="17">
        <v>0.16280520558671299</v>
      </c>
      <c r="AS1042" s="17"/>
      <c r="AT1042" s="17">
        <v>0.11934660158105299</v>
      </c>
      <c r="AU1042" s="17">
        <v>3.1758759638469601E-2</v>
      </c>
      <c r="AV1042" s="17"/>
      <c r="AW1042" s="17">
        <v>7.1513552544655204E-2</v>
      </c>
      <c r="AX1042" s="17">
        <v>0.11810810490079</v>
      </c>
      <c r="AY1042" s="17">
        <v>0.12356861557715799</v>
      </c>
      <c r="AZ1042" s="17"/>
      <c r="BA1042" s="17">
        <v>0.15688505714925899</v>
      </c>
      <c r="BB1042" s="17">
        <v>0.119402510130121</v>
      </c>
      <c r="BC1042" s="17">
        <v>5.6468646605935598E-2</v>
      </c>
      <c r="BD1042" s="17">
        <v>8.1108872037054996E-2</v>
      </c>
      <c r="BE1042" s="17">
        <v>4.2616468224007997E-2</v>
      </c>
      <c r="BF1042" s="17"/>
      <c r="BG1042" s="17">
        <v>7.68528916407306E-2</v>
      </c>
      <c r="BH1042" s="17">
        <v>0.119655798717652</v>
      </c>
      <c r="BI1042" s="17"/>
      <c r="BJ1042" s="17">
        <v>0.112043947924447</v>
      </c>
      <c r="BK1042" s="17">
        <v>6.3167239231929004E-2</v>
      </c>
      <c r="BL1042" s="17"/>
      <c r="BM1042" s="17">
        <v>9.5487270799084104E-2</v>
      </c>
      <c r="BN1042" s="17">
        <v>7.9010528576648406E-2</v>
      </c>
      <c r="BO1042" s="17">
        <v>0.168154417848217</v>
      </c>
      <c r="BP1042" s="17">
        <v>5.0300175735208799E-2</v>
      </c>
      <c r="BQ1042" s="17">
        <v>4.16437195205916E-2</v>
      </c>
      <c r="BR1042" s="17"/>
      <c r="BS1042" s="17">
        <v>0.104584618132324</v>
      </c>
      <c r="BT1042" s="17"/>
      <c r="BU1042" s="17">
        <v>0.102178848385999</v>
      </c>
      <c r="BV1042" s="17">
        <v>0.21547229431826401</v>
      </c>
      <c r="BW1042" s="17">
        <v>5.6795576641307001E-2</v>
      </c>
      <c r="BX1042" s="17">
        <v>4.4364420451111303E-2</v>
      </c>
      <c r="BY1042" s="17">
        <v>9.6295188209017502E-2</v>
      </c>
      <c r="BZ1042" s="17"/>
      <c r="CA1042" s="17">
        <v>0.22120415380278499</v>
      </c>
      <c r="CB1042" s="17"/>
      <c r="CC1042" s="17">
        <v>9.3059969142558804E-2</v>
      </c>
      <c r="CD1042" s="17">
        <v>0.14528751290273201</v>
      </c>
      <c r="CE1042" s="17"/>
      <c r="CF1042" s="17">
        <v>7.5127388752574506E-2</v>
      </c>
      <c r="CG1042" s="17"/>
      <c r="CH1042" s="17">
        <v>5.7602292572540202E-2</v>
      </c>
      <c r="CI1042" s="17">
        <v>0.27016030593573798</v>
      </c>
    </row>
    <row r="1043" spans="2:87" x14ac:dyDescent="0.35">
      <c r="B1043" t="s">
        <v>304</v>
      </c>
      <c r="C1043" s="17">
        <v>3.5395438183875402E-2</v>
      </c>
      <c r="D1043" s="17">
        <v>3.4404684018362899E-2</v>
      </c>
      <c r="E1043" s="17">
        <v>3.6383090974373401E-2</v>
      </c>
      <c r="F1043" s="17"/>
      <c r="G1043" s="17">
        <v>6.2856729309523102E-2</v>
      </c>
      <c r="H1043" s="17">
        <v>6.8166534567251705E-2</v>
      </c>
      <c r="I1043" s="17">
        <v>2.1853963546663999E-2</v>
      </c>
      <c r="J1043" s="17">
        <v>2.3005061769035901E-2</v>
      </c>
      <c r="K1043" s="17">
        <v>1.45995871091115E-2</v>
      </c>
      <c r="L1043" s="17">
        <v>2.2233739938676E-2</v>
      </c>
      <c r="M1043" s="17"/>
      <c r="N1043" s="17">
        <v>5.2990503453740602E-2</v>
      </c>
      <c r="O1043" s="17">
        <v>1.8917291005353099E-2</v>
      </c>
      <c r="P1043" s="17">
        <v>2.51200533218384E-2</v>
      </c>
      <c r="Q1043" s="17">
        <v>4.5195876588146999E-2</v>
      </c>
      <c r="R1043" s="17"/>
      <c r="S1043" s="17">
        <v>4.0873994200156E-2</v>
      </c>
      <c r="T1043" s="17">
        <v>3.39659444125371E-2</v>
      </c>
      <c r="U1043" s="17">
        <v>3.6947022557437301E-2</v>
      </c>
      <c r="V1043" s="17">
        <v>2.26690757442293E-2</v>
      </c>
      <c r="W1043" s="17">
        <v>7.8231705155410905E-2</v>
      </c>
      <c r="X1043" s="17">
        <v>4.7398339875549998E-2</v>
      </c>
      <c r="Y1043" s="17">
        <v>2.44707089686379E-2</v>
      </c>
      <c r="Z1043" s="17">
        <v>0</v>
      </c>
      <c r="AA1043" s="17">
        <v>3.4068294952454302E-2</v>
      </c>
      <c r="AB1043" s="17">
        <v>2.6976163958822699E-2</v>
      </c>
      <c r="AC1043" s="17">
        <v>3.1904386074116498E-2</v>
      </c>
      <c r="AD1043" s="17">
        <v>2.3670418944838598E-2</v>
      </c>
      <c r="AE1043" s="17"/>
      <c r="AF1043" s="17">
        <v>5.9789314625684202E-2</v>
      </c>
      <c r="AG1043" s="17">
        <v>1.9173035863660301E-2</v>
      </c>
      <c r="AH1043" s="17">
        <v>3.7383717877575301E-2</v>
      </c>
      <c r="AI1043" s="17">
        <v>4.6224238701162601E-2</v>
      </c>
      <c r="AJ1043" s="17">
        <v>2.8517524998486699E-2</v>
      </c>
      <c r="AK1043" s="17"/>
      <c r="AL1043" s="17">
        <v>2.1739673826859301E-2</v>
      </c>
      <c r="AM1043" s="17">
        <v>4.5944150654823199E-2</v>
      </c>
      <c r="AN1043" s="17">
        <v>4.5695967651297902E-2</v>
      </c>
      <c r="AO1043" s="17">
        <v>2.17490375161409E-2</v>
      </c>
      <c r="AP1043" s="17"/>
      <c r="AQ1043" s="17">
        <v>3.0344374519697799E-2</v>
      </c>
      <c r="AR1043" s="17">
        <v>4.2864332030435597E-2</v>
      </c>
      <c r="AS1043" s="17"/>
      <c r="AT1043" s="17">
        <v>3.8466564734532499E-2</v>
      </c>
      <c r="AU1043" s="17">
        <v>2.377852331445E-2</v>
      </c>
      <c r="AV1043" s="17"/>
      <c r="AW1043" s="17">
        <v>3.1308264141649798E-2</v>
      </c>
      <c r="AX1043" s="17">
        <v>1.6976900197035301E-2</v>
      </c>
      <c r="AY1043" s="17">
        <v>4.5045418454895098E-2</v>
      </c>
      <c r="AZ1043" s="17"/>
      <c r="BA1043" s="17">
        <v>7.3301693682273197E-2</v>
      </c>
      <c r="BB1043" s="17">
        <v>1.5004998485437401E-2</v>
      </c>
      <c r="BC1043" s="17">
        <v>2.33254140236617E-2</v>
      </c>
      <c r="BD1043" s="17">
        <v>3.1099864864920401E-2</v>
      </c>
      <c r="BE1043" s="17">
        <v>6.1915793071778198E-2</v>
      </c>
      <c r="BF1043" s="17"/>
      <c r="BG1043" s="17">
        <v>4.1403303221053803E-2</v>
      </c>
      <c r="BH1043" s="17">
        <v>3.09194644370136E-2</v>
      </c>
      <c r="BI1043" s="17"/>
      <c r="BJ1043" s="17">
        <v>3.7577309382082799E-2</v>
      </c>
      <c r="BK1043" s="17">
        <v>2.38633365455556E-2</v>
      </c>
      <c r="BL1043" s="17"/>
      <c r="BM1043" s="17">
        <v>2.5685856776227901E-2</v>
      </c>
      <c r="BN1043" s="17">
        <v>2.8143196803072201E-2</v>
      </c>
      <c r="BO1043" s="17">
        <v>5.1366855272019098E-2</v>
      </c>
      <c r="BP1043" s="17">
        <v>1.35915066353585E-2</v>
      </c>
      <c r="BQ1043" s="17">
        <v>4.0645781958612903E-2</v>
      </c>
      <c r="BR1043" s="17"/>
      <c r="BS1043" s="17">
        <v>5.5062782423052903E-2</v>
      </c>
      <c r="BT1043" s="17"/>
      <c r="BU1043" s="17">
        <v>2.0049179196501E-2</v>
      </c>
      <c r="BV1043" s="17">
        <v>5.5693929402492501E-2</v>
      </c>
      <c r="BW1043" s="17">
        <v>1.9935858149657201E-2</v>
      </c>
      <c r="BX1043" s="17">
        <v>4.7957294622445801E-2</v>
      </c>
      <c r="BY1043" s="17">
        <v>1.07123136201652E-2</v>
      </c>
      <c r="BZ1043" s="17"/>
      <c r="CA1043" s="17">
        <v>0.10912147698814301</v>
      </c>
      <c r="CB1043" s="17"/>
      <c r="CC1043" s="17">
        <v>3.13259105013751E-2</v>
      </c>
      <c r="CD1043" s="17">
        <v>5.29309174692058E-2</v>
      </c>
      <c r="CE1043" s="17"/>
      <c r="CF1043" s="17">
        <v>2.4539959310915901E-2</v>
      </c>
      <c r="CG1043" s="17"/>
      <c r="CH1043" s="17">
        <v>8.3101073063023105E-3</v>
      </c>
      <c r="CI1043" s="17">
        <v>0.10364303554222699</v>
      </c>
    </row>
    <row r="1044" spans="2:87" x14ac:dyDescent="0.35">
      <c r="B1044" t="s">
        <v>161</v>
      </c>
      <c r="C1044" s="17">
        <v>0.15783943914718099</v>
      </c>
      <c r="D1044" s="17">
        <v>0.125253137731036</v>
      </c>
      <c r="E1044" s="17">
        <v>0.18865074385908201</v>
      </c>
      <c r="F1044" s="17"/>
      <c r="G1044" s="17">
        <v>0.16720522343999999</v>
      </c>
      <c r="H1044" s="17">
        <v>0.15176729820106599</v>
      </c>
      <c r="I1044" s="17">
        <v>0.22186599454455599</v>
      </c>
      <c r="J1044" s="17">
        <v>0.165497607660784</v>
      </c>
      <c r="K1044" s="17">
        <v>0.12279143771402801</v>
      </c>
      <c r="L1044" s="17">
        <v>0.11872919847068</v>
      </c>
      <c r="M1044" s="17"/>
      <c r="N1044" s="17">
        <v>0.135528067034204</v>
      </c>
      <c r="O1044" s="17">
        <v>0.19080753020291399</v>
      </c>
      <c r="P1044" s="17">
        <v>0.124049694608001</v>
      </c>
      <c r="Q1044" s="17">
        <v>0.180382247193144</v>
      </c>
      <c r="R1044" s="17"/>
      <c r="S1044" s="17">
        <v>0.16201126617841599</v>
      </c>
      <c r="T1044" s="17">
        <v>0.15400146119816899</v>
      </c>
      <c r="U1044" s="17">
        <v>0.14923245861971199</v>
      </c>
      <c r="V1044" s="17">
        <v>0.181072172397374</v>
      </c>
      <c r="W1044" s="17">
        <v>7.4623692183901802E-2</v>
      </c>
      <c r="X1044" s="17">
        <v>0.202916851216355</v>
      </c>
      <c r="Y1044" s="17">
        <v>0.14151839823014101</v>
      </c>
      <c r="Z1044" s="17">
        <v>0.22441599112198199</v>
      </c>
      <c r="AA1044" s="17">
        <v>0.13068063440104899</v>
      </c>
      <c r="AB1044" s="17">
        <v>0.182668514851626</v>
      </c>
      <c r="AC1044" s="17">
        <v>0.19606585840715199</v>
      </c>
      <c r="AD1044" s="17">
        <v>0.100367183221179</v>
      </c>
      <c r="AE1044" s="17"/>
      <c r="AF1044" s="17">
        <v>0.18866700283885901</v>
      </c>
      <c r="AG1044" s="17">
        <v>0.17468429721765599</v>
      </c>
      <c r="AH1044" s="17">
        <v>0.15904041973592201</v>
      </c>
      <c r="AI1044" s="17">
        <v>9.3864575622635504E-2</v>
      </c>
      <c r="AJ1044" s="17">
        <v>6.9877502943369599E-2</v>
      </c>
      <c r="AK1044" s="17"/>
      <c r="AL1044" s="17">
        <v>0.160218209494464</v>
      </c>
      <c r="AM1044" s="17">
        <v>0.167005834084447</v>
      </c>
      <c r="AN1044" s="17">
        <v>0.107403774848877</v>
      </c>
      <c r="AO1044" s="17">
        <v>0.21838008736678299</v>
      </c>
      <c r="AP1044" s="17"/>
      <c r="AQ1044" s="17">
        <v>0.16130365972626501</v>
      </c>
      <c r="AR1044" s="17">
        <v>0.15271697435827999</v>
      </c>
      <c r="AS1044" s="17"/>
      <c r="AT1044" s="17">
        <v>0.154842825381097</v>
      </c>
      <c r="AU1044" s="17">
        <v>0.107945516768577</v>
      </c>
      <c r="AV1044" s="17"/>
      <c r="AW1044" s="17">
        <v>9.8589081767779599E-2</v>
      </c>
      <c r="AX1044" s="17">
        <v>0.14718175257223201</v>
      </c>
      <c r="AY1044" s="17">
        <v>0.20874644485861399</v>
      </c>
      <c r="AZ1044" s="17"/>
      <c r="BA1044" s="17">
        <v>0.183174635176095</v>
      </c>
      <c r="BB1044" s="17">
        <v>0.13860321980495999</v>
      </c>
      <c r="BC1044" s="17">
        <v>0.15603784241371599</v>
      </c>
      <c r="BD1044" s="17">
        <v>0.159007504887614</v>
      </c>
      <c r="BE1044" s="17">
        <v>0.159967803643704</v>
      </c>
      <c r="BF1044" s="17"/>
      <c r="BG1044" s="17">
        <v>0.176613150017494</v>
      </c>
      <c r="BH1044" s="17">
        <v>0.143852667396037</v>
      </c>
      <c r="BI1044" s="17"/>
      <c r="BJ1044" s="17">
        <v>0.16983764244341301</v>
      </c>
      <c r="BK1044" s="17">
        <v>0.11626170676768401</v>
      </c>
      <c r="BL1044" s="17"/>
      <c r="BM1044" s="17">
        <v>0.27413753572397398</v>
      </c>
      <c r="BN1044" s="17">
        <v>6.4723731498869105E-2</v>
      </c>
      <c r="BO1044" s="17">
        <v>0.13593907797160901</v>
      </c>
      <c r="BP1044" s="17">
        <v>0.177657960773143</v>
      </c>
      <c r="BQ1044" s="17">
        <v>0.14642067892503599</v>
      </c>
      <c r="BR1044" s="17"/>
      <c r="BS1044" s="17">
        <v>0.10733636607491</v>
      </c>
      <c r="BT1044" s="17"/>
      <c r="BU1044" s="17">
        <v>7.3213489942099294E-2</v>
      </c>
      <c r="BV1044" s="17">
        <v>0.13071380288543699</v>
      </c>
      <c r="BW1044" s="17">
        <v>0.12806388275059499</v>
      </c>
      <c r="BX1044" s="17">
        <v>0.102224562981707</v>
      </c>
      <c r="BY1044" s="17">
        <v>0.35483069799553801</v>
      </c>
      <c r="BZ1044" s="17"/>
      <c r="CA1044" s="17">
        <v>9.5181416037751806E-2</v>
      </c>
      <c r="CB1044" s="17"/>
      <c r="CC1044" s="17">
        <v>0.148666987467657</v>
      </c>
      <c r="CD1044" s="17">
        <v>0.134855219019827</v>
      </c>
      <c r="CE1044" s="17"/>
      <c r="CF1044" s="17">
        <v>0.16159469735458101</v>
      </c>
      <c r="CG1044" s="17"/>
      <c r="CH1044" s="17">
        <v>0.160816505861199</v>
      </c>
      <c r="CI1044" s="17">
        <v>7.2281594306633903E-2</v>
      </c>
    </row>
    <row r="1045" spans="2:87" x14ac:dyDescent="0.35">
      <c r="C1045" s="17"/>
      <c r="D1045" s="17"/>
      <c r="E1045" s="17"/>
      <c r="F1045" s="17"/>
      <c r="G1045" s="17"/>
      <c r="H1045" s="17"/>
      <c r="I1045" s="17"/>
      <c r="J1045" s="17"/>
      <c r="K1045" s="17"/>
      <c r="L1045" s="17"/>
      <c r="M1045" s="17"/>
      <c r="N1045" s="17"/>
      <c r="O1045" s="17"/>
      <c r="P1045" s="17"/>
      <c r="Q1045" s="17"/>
      <c r="R1045" s="17"/>
      <c r="S1045" s="17"/>
      <c r="T1045" s="17"/>
      <c r="U1045" s="17"/>
      <c r="V1045" s="17"/>
      <c r="W1045" s="17"/>
      <c r="X1045" s="17"/>
      <c r="Y1045" s="17"/>
      <c r="Z1045" s="17"/>
      <c r="AA1045" s="17"/>
      <c r="AB1045" s="17"/>
      <c r="AC1045" s="17"/>
      <c r="AD1045" s="17"/>
      <c r="AE1045" s="17"/>
      <c r="AF1045" s="17"/>
      <c r="AG1045" s="17"/>
      <c r="AH1045" s="17"/>
      <c r="AI1045" s="17"/>
      <c r="AJ1045" s="17"/>
      <c r="AK1045" s="17"/>
      <c r="AL1045" s="17"/>
      <c r="AM1045" s="17"/>
      <c r="AN1045" s="17"/>
      <c r="AO1045" s="17"/>
      <c r="AP1045" s="17"/>
      <c r="AQ1045" s="17"/>
      <c r="AR1045" s="17"/>
      <c r="AS1045" s="17"/>
      <c r="AT1045" s="17"/>
      <c r="AU1045" s="17"/>
      <c r="AV1045" s="17"/>
      <c r="AW1045" s="17"/>
      <c r="AX1045" s="17"/>
      <c r="AY1045" s="17"/>
      <c r="AZ1045" s="17"/>
      <c r="BA1045" s="17"/>
      <c r="BB1045" s="17"/>
      <c r="BC1045" s="17"/>
      <c r="BD1045" s="17"/>
      <c r="BE1045" s="17"/>
      <c r="BF1045" s="17"/>
      <c r="BG1045" s="17"/>
      <c r="BH1045" s="17"/>
      <c r="BI1045" s="17"/>
      <c r="BJ1045" s="17"/>
      <c r="BK1045" s="17"/>
      <c r="BL1045" s="17"/>
      <c r="BM1045" s="17"/>
      <c r="BN1045" s="17"/>
      <c r="BO1045" s="17"/>
      <c r="BP1045" s="17"/>
      <c r="BQ1045" s="17"/>
      <c r="BR1045" s="17"/>
      <c r="BS1045" s="17"/>
      <c r="BT1045" s="17"/>
      <c r="BU1045" s="17"/>
      <c r="BV1045" s="17"/>
      <c r="BW1045" s="17"/>
      <c r="BX1045" s="17"/>
      <c r="BY1045" s="17"/>
      <c r="BZ1045" s="17"/>
      <c r="CA1045" s="17"/>
      <c r="CB1045" s="17"/>
      <c r="CC1045" s="17"/>
      <c r="CD1045" s="17"/>
      <c r="CE1045" s="17"/>
      <c r="CF1045" s="17"/>
      <c r="CG1045" s="17"/>
      <c r="CH1045" s="17"/>
      <c r="CI1045" s="17"/>
    </row>
    <row r="1046" spans="2:87" x14ac:dyDescent="0.35">
      <c r="B1046" s="6" t="s">
        <v>317</v>
      </c>
      <c r="C1046" s="17"/>
      <c r="D1046" s="17"/>
      <c r="E1046" s="17"/>
      <c r="F1046" s="17"/>
      <c r="G1046" s="17"/>
      <c r="H1046" s="17"/>
      <c r="I1046" s="17"/>
      <c r="J1046" s="17"/>
      <c r="K1046" s="17"/>
      <c r="L1046" s="17"/>
      <c r="M1046" s="17"/>
      <c r="N1046" s="17"/>
      <c r="O1046" s="17"/>
      <c r="P1046" s="17"/>
      <c r="Q1046" s="17"/>
      <c r="R1046" s="17"/>
      <c r="S1046" s="17"/>
      <c r="T1046" s="17"/>
      <c r="U1046" s="17"/>
      <c r="V1046" s="17"/>
      <c r="W1046" s="17"/>
      <c r="X1046" s="17"/>
      <c r="Y1046" s="17"/>
      <c r="Z1046" s="17"/>
      <c r="AA1046" s="17"/>
      <c r="AB1046" s="17"/>
      <c r="AC1046" s="17"/>
      <c r="AD1046" s="17"/>
      <c r="AE1046" s="17"/>
      <c r="AF1046" s="17"/>
      <c r="AG1046" s="17"/>
      <c r="AH1046" s="17"/>
      <c r="AI1046" s="17"/>
      <c r="AJ1046" s="17"/>
      <c r="AK1046" s="17"/>
      <c r="AL1046" s="17"/>
      <c r="AM1046" s="17"/>
      <c r="AN1046" s="17"/>
      <c r="AO1046" s="17"/>
      <c r="AP1046" s="17"/>
      <c r="AQ1046" s="17"/>
      <c r="AR1046" s="17"/>
      <c r="AS1046" s="17"/>
      <c r="AT1046" s="17"/>
      <c r="AU1046" s="17"/>
      <c r="AV1046" s="17"/>
      <c r="AW1046" s="17"/>
      <c r="AX1046" s="17"/>
      <c r="AY1046" s="17"/>
      <c r="AZ1046" s="17"/>
      <c r="BA1046" s="17"/>
      <c r="BB1046" s="17"/>
      <c r="BC1046" s="17"/>
      <c r="BD1046" s="17"/>
      <c r="BE1046" s="17"/>
      <c r="BF1046" s="17"/>
      <c r="BG1046" s="17"/>
      <c r="BH1046" s="17"/>
      <c r="BI1046" s="17"/>
      <c r="BJ1046" s="17"/>
      <c r="BK1046" s="17"/>
      <c r="BL1046" s="17"/>
      <c r="BM1046" s="17"/>
      <c r="BN1046" s="17"/>
      <c r="BO1046" s="17"/>
      <c r="BP1046" s="17"/>
      <c r="BQ1046" s="17"/>
      <c r="BR1046" s="17"/>
      <c r="BS1046" s="17"/>
      <c r="BT1046" s="17"/>
      <c r="BU1046" s="17"/>
      <c r="BV1046" s="17"/>
      <c r="BW1046" s="17"/>
      <c r="BX1046" s="17"/>
      <c r="BY1046" s="17"/>
      <c r="BZ1046" s="17"/>
      <c r="CA1046" s="17"/>
      <c r="CB1046" s="17"/>
      <c r="CC1046" s="17"/>
      <c r="CD1046" s="17"/>
      <c r="CE1046" s="17"/>
      <c r="CF1046" s="17"/>
      <c r="CG1046" s="17"/>
      <c r="CH1046" s="17"/>
      <c r="CI1046" s="17"/>
    </row>
    <row r="1047" spans="2:87" x14ac:dyDescent="0.35">
      <c r="B1047" s="24" t="s">
        <v>163</v>
      </c>
      <c r="C1047" s="17"/>
      <c r="D1047" s="17"/>
      <c r="E1047" s="17"/>
      <c r="F1047" s="17"/>
      <c r="G1047" s="17"/>
      <c r="H1047" s="17"/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  <c r="U1047" s="17"/>
      <c r="V1047" s="17"/>
      <c r="W1047" s="17"/>
      <c r="X1047" s="17"/>
      <c r="Y1047" s="17"/>
      <c r="Z1047" s="17"/>
      <c r="AA1047" s="17"/>
      <c r="AB1047" s="17"/>
      <c r="AC1047" s="17"/>
      <c r="AD1047" s="17"/>
      <c r="AE1047" s="17"/>
      <c r="AF1047" s="17"/>
      <c r="AG1047" s="17"/>
      <c r="AH1047" s="17"/>
      <c r="AI1047" s="17"/>
      <c r="AJ1047" s="17"/>
      <c r="AK1047" s="17"/>
      <c r="AL1047" s="17"/>
      <c r="AM1047" s="17"/>
      <c r="AN1047" s="17"/>
      <c r="AO1047" s="17"/>
      <c r="AP1047" s="17"/>
      <c r="AQ1047" s="17"/>
      <c r="AR1047" s="17"/>
      <c r="AS1047" s="17"/>
      <c r="AT1047" s="17"/>
      <c r="AU1047" s="17"/>
      <c r="AV1047" s="17"/>
      <c r="AW1047" s="17"/>
      <c r="AX1047" s="17"/>
      <c r="AY1047" s="17"/>
      <c r="AZ1047" s="17"/>
      <c r="BA1047" s="17"/>
      <c r="BB1047" s="17"/>
      <c r="BC1047" s="17"/>
      <c r="BD1047" s="17"/>
      <c r="BE1047" s="17"/>
      <c r="BF1047" s="17"/>
      <c r="BG1047" s="17"/>
      <c r="BH1047" s="17"/>
      <c r="BI1047" s="17"/>
      <c r="BJ1047" s="17"/>
      <c r="BK1047" s="17"/>
      <c r="BL1047" s="17"/>
      <c r="BM1047" s="17"/>
      <c r="BN1047" s="17"/>
      <c r="BO1047" s="17"/>
      <c r="BP1047" s="17"/>
      <c r="BQ1047" s="17"/>
      <c r="BR1047" s="17"/>
      <c r="BS1047" s="17"/>
      <c r="BT1047" s="17"/>
      <c r="BU1047" s="17"/>
      <c r="BV1047" s="17"/>
      <c r="BW1047" s="17"/>
      <c r="BX1047" s="17"/>
      <c r="BY1047" s="17"/>
      <c r="BZ1047" s="17"/>
      <c r="CA1047" s="17"/>
      <c r="CB1047" s="17"/>
      <c r="CC1047" s="17"/>
      <c r="CD1047" s="17"/>
      <c r="CE1047" s="17"/>
      <c r="CF1047" s="17"/>
      <c r="CG1047" s="17"/>
      <c r="CH1047" s="17"/>
      <c r="CI1047" s="17"/>
    </row>
    <row r="1048" spans="2:87" x14ac:dyDescent="0.35">
      <c r="B1048" t="s">
        <v>300</v>
      </c>
      <c r="C1048" s="17">
        <v>0.139534930985034</v>
      </c>
      <c r="D1048" s="17">
        <v>0.166283227277122</v>
      </c>
      <c r="E1048" s="17">
        <v>0.114690995669204</v>
      </c>
      <c r="F1048" s="17"/>
      <c r="G1048" s="17">
        <v>9.5880092360327296E-2</v>
      </c>
      <c r="H1048" s="17">
        <v>7.9065459966091295E-2</v>
      </c>
      <c r="I1048" s="17">
        <v>0.14866061444609099</v>
      </c>
      <c r="J1048" s="17">
        <v>0.19676829487234099</v>
      </c>
      <c r="K1048" s="17">
        <v>0.25104434352992899</v>
      </c>
      <c r="L1048" s="17">
        <v>9.72378271182405E-2</v>
      </c>
      <c r="M1048" s="17"/>
      <c r="N1048" s="17">
        <v>0.106585012018454</v>
      </c>
      <c r="O1048" s="17">
        <v>0.11351234113037401</v>
      </c>
      <c r="P1048" s="17">
        <v>0.17455982120241001</v>
      </c>
      <c r="Q1048" s="17">
        <v>0.172793461664241</v>
      </c>
      <c r="R1048" s="17"/>
      <c r="S1048" s="17">
        <v>0.107376167820201</v>
      </c>
      <c r="T1048" s="17">
        <v>0.14976629437970501</v>
      </c>
      <c r="U1048" s="17">
        <v>0.16738272578616201</v>
      </c>
      <c r="V1048" s="17">
        <v>0.19474192705587801</v>
      </c>
      <c r="W1048" s="17">
        <v>0.152069513257058</v>
      </c>
      <c r="X1048" s="17">
        <v>0.122679363953693</v>
      </c>
      <c r="Y1048" s="17">
        <v>0.18483158466695601</v>
      </c>
      <c r="Z1048" s="17">
        <v>6.9863716865553802E-2</v>
      </c>
      <c r="AA1048" s="17">
        <v>9.42349531076693E-2</v>
      </c>
      <c r="AB1048" s="17">
        <v>0.12323162036221399</v>
      </c>
      <c r="AC1048" s="17">
        <v>0.18930277912579399</v>
      </c>
      <c r="AD1048" s="17">
        <v>0.104418996358754</v>
      </c>
      <c r="AE1048" s="17"/>
      <c r="AF1048" s="17">
        <v>0.12359896845628</v>
      </c>
      <c r="AG1048" s="17">
        <v>0.16313925582782901</v>
      </c>
      <c r="AH1048" s="17">
        <v>0.11562568898768499</v>
      </c>
      <c r="AI1048" s="17">
        <v>0.116713637405229</v>
      </c>
      <c r="AJ1048" s="17">
        <v>0.13892149561154499</v>
      </c>
      <c r="AK1048" s="17"/>
      <c r="AL1048" s="17">
        <v>0.131502098811869</v>
      </c>
      <c r="AM1048" s="17">
        <v>0.117340180713111</v>
      </c>
      <c r="AN1048" s="17">
        <v>0.188314905013341</v>
      </c>
      <c r="AO1048" s="17">
        <v>0.196581793856522</v>
      </c>
      <c r="AP1048" s="17"/>
      <c r="AQ1048" s="17">
        <v>0.16850213221592</v>
      </c>
      <c r="AR1048" s="17">
        <v>9.6701784263914306E-2</v>
      </c>
      <c r="AS1048" s="17"/>
      <c r="AT1048" s="17">
        <v>0.160668375346953</v>
      </c>
      <c r="AU1048" s="17">
        <v>9.8315713055544096E-2</v>
      </c>
      <c r="AV1048" s="17"/>
      <c r="AW1048" s="17">
        <v>0.139440006501341</v>
      </c>
      <c r="AX1048" s="17">
        <v>0.160664157737722</v>
      </c>
      <c r="AY1048" s="17">
        <v>0.13151118347399801</v>
      </c>
      <c r="AZ1048" s="17"/>
      <c r="BA1048" s="17">
        <v>0.14990080264257</v>
      </c>
      <c r="BB1048" s="17">
        <v>0.13479009663471</v>
      </c>
      <c r="BC1048" s="17">
        <v>0.13469456074878</v>
      </c>
      <c r="BD1048" s="17">
        <v>0.14419737214157799</v>
      </c>
      <c r="BE1048" s="17">
        <v>0.140715768719994</v>
      </c>
      <c r="BF1048" s="17"/>
      <c r="BG1048" s="17">
        <v>0.14210957270642699</v>
      </c>
      <c r="BH1048" s="17">
        <v>0.137616773922381</v>
      </c>
      <c r="BI1048" s="17"/>
      <c r="BJ1048" s="17">
        <v>0.14245535886358901</v>
      </c>
      <c r="BK1048" s="17">
        <v>0.127329146291321</v>
      </c>
      <c r="BL1048" s="17"/>
      <c r="BM1048" s="17">
        <v>0.111033596554326</v>
      </c>
      <c r="BN1048" s="17">
        <v>0.18825384544062701</v>
      </c>
      <c r="BO1048" s="17">
        <v>8.5956239634485093E-2</v>
      </c>
      <c r="BP1048" s="17">
        <v>9.5551585148429902E-2</v>
      </c>
      <c r="BQ1048" s="17">
        <v>0.27571897030683101</v>
      </c>
      <c r="BR1048" s="17"/>
      <c r="BS1048" s="17">
        <v>0.17714868155027999</v>
      </c>
      <c r="BT1048" s="17"/>
      <c r="BU1048" s="17">
        <v>0.18207896946702101</v>
      </c>
      <c r="BV1048" s="17">
        <v>6.7386576177420499E-2</v>
      </c>
      <c r="BW1048" s="17">
        <v>9.4046278096710401E-2</v>
      </c>
      <c r="BX1048" s="17">
        <v>0.21979566268956399</v>
      </c>
      <c r="BY1048" s="17">
        <v>0.133493113115878</v>
      </c>
      <c r="BZ1048" s="17"/>
      <c r="CA1048" s="17">
        <v>6.1207689595658102E-2</v>
      </c>
      <c r="CB1048" s="17"/>
      <c r="CC1048" s="17">
        <v>0.15682761867989101</v>
      </c>
      <c r="CD1048" s="17">
        <v>7.5226203675843401E-2</v>
      </c>
      <c r="CE1048" s="17"/>
      <c r="CF1048" s="17">
        <v>0.119289323685595</v>
      </c>
      <c r="CG1048" s="17"/>
      <c r="CH1048" s="17">
        <v>0.14333985466940399</v>
      </c>
      <c r="CI1048" s="17">
        <v>9.3150782886150807E-2</v>
      </c>
    </row>
    <row r="1049" spans="2:87" x14ac:dyDescent="0.35">
      <c r="B1049" t="s">
        <v>301</v>
      </c>
      <c r="C1049" s="17">
        <v>0.25496004222979901</v>
      </c>
      <c r="D1049" s="17">
        <v>0.248170361449288</v>
      </c>
      <c r="E1049" s="17">
        <v>0.260086606423378</v>
      </c>
      <c r="F1049" s="17"/>
      <c r="G1049" s="17">
        <v>0.234347652908763</v>
      </c>
      <c r="H1049" s="17">
        <v>0.21418512080298999</v>
      </c>
      <c r="I1049" s="17">
        <v>0.252228100369708</v>
      </c>
      <c r="J1049" s="17">
        <v>0.29451119171360401</v>
      </c>
      <c r="K1049" s="17">
        <v>0.25401169357091502</v>
      </c>
      <c r="L1049" s="17">
        <v>0.27716045894010499</v>
      </c>
      <c r="M1049" s="17"/>
      <c r="N1049" s="17">
        <v>0.22773040730764901</v>
      </c>
      <c r="O1049" s="17">
        <v>0.22859131964371801</v>
      </c>
      <c r="P1049" s="17">
        <v>0.29802695181598898</v>
      </c>
      <c r="Q1049" s="17">
        <v>0.27349148720669503</v>
      </c>
      <c r="R1049" s="17"/>
      <c r="S1049" s="17">
        <v>0.219577467954851</v>
      </c>
      <c r="T1049" s="17">
        <v>0.26978576386305603</v>
      </c>
      <c r="U1049" s="17">
        <v>0.29641095256517802</v>
      </c>
      <c r="V1049" s="17">
        <v>0.25277262947747298</v>
      </c>
      <c r="W1049" s="17">
        <v>0.18530289298227001</v>
      </c>
      <c r="X1049" s="17">
        <v>0.20540023247810099</v>
      </c>
      <c r="Y1049" s="17">
        <v>0.210853524145484</v>
      </c>
      <c r="Z1049" s="17">
        <v>0.29768082888483299</v>
      </c>
      <c r="AA1049" s="17">
        <v>0.317358797122261</v>
      </c>
      <c r="AB1049" s="17">
        <v>0.286964175152569</v>
      </c>
      <c r="AC1049" s="17">
        <v>0.32341932134493201</v>
      </c>
      <c r="AD1049" s="17">
        <v>0.20240246760698899</v>
      </c>
      <c r="AE1049" s="17"/>
      <c r="AF1049" s="17">
        <v>0.32422172353003798</v>
      </c>
      <c r="AG1049" s="17">
        <v>0.279865406225278</v>
      </c>
      <c r="AH1049" s="17">
        <v>0.21760568112527501</v>
      </c>
      <c r="AI1049" s="17">
        <v>0.30545164445391498</v>
      </c>
      <c r="AJ1049" s="17">
        <v>0.111277026996239</v>
      </c>
      <c r="AK1049" s="17"/>
      <c r="AL1049" s="17">
        <v>0.21275478310177301</v>
      </c>
      <c r="AM1049" s="17">
        <v>0.279125006279351</v>
      </c>
      <c r="AN1049" s="17">
        <v>0.24616288275542</v>
      </c>
      <c r="AO1049" s="17">
        <v>0.37067315242707599</v>
      </c>
      <c r="AP1049" s="17"/>
      <c r="AQ1049" s="17">
        <v>0.27614459933179802</v>
      </c>
      <c r="AR1049" s="17">
        <v>0.223634915741418</v>
      </c>
      <c r="AS1049" s="17"/>
      <c r="AT1049" s="17">
        <v>0.234153717661503</v>
      </c>
      <c r="AU1049" s="17">
        <v>0.30077804748480302</v>
      </c>
      <c r="AV1049" s="17"/>
      <c r="AW1049" s="17">
        <v>0.249859050607973</v>
      </c>
      <c r="AX1049" s="17">
        <v>0.25353546991456</v>
      </c>
      <c r="AY1049" s="17">
        <v>0.27149023150705898</v>
      </c>
      <c r="AZ1049" s="17"/>
      <c r="BA1049" s="17">
        <v>0.17744315035043701</v>
      </c>
      <c r="BB1049" s="17">
        <v>0.25719109868830797</v>
      </c>
      <c r="BC1049" s="17">
        <v>0.29963766472981201</v>
      </c>
      <c r="BD1049" s="17">
        <v>0.31439448649933399</v>
      </c>
      <c r="BE1049" s="17">
        <v>0.221133275154696</v>
      </c>
      <c r="BF1049" s="17"/>
      <c r="BG1049" s="17">
        <v>0.237728153055977</v>
      </c>
      <c r="BH1049" s="17">
        <v>0.26779812748530402</v>
      </c>
      <c r="BI1049" s="17"/>
      <c r="BJ1049" s="17">
        <v>0.24831055721339401</v>
      </c>
      <c r="BK1049" s="17">
        <v>0.27989831270255</v>
      </c>
      <c r="BL1049" s="17"/>
      <c r="BM1049" s="17">
        <v>0.249195800457335</v>
      </c>
      <c r="BN1049" s="17">
        <v>0.22924583957830499</v>
      </c>
      <c r="BO1049" s="17">
        <v>0.269516438186576</v>
      </c>
      <c r="BP1049" s="17">
        <v>0.279869554409091</v>
      </c>
      <c r="BQ1049" s="17">
        <v>0.24474705029936</v>
      </c>
      <c r="BR1049" s="17"/>
      <c r="BS1049" s="17">
        <v>0.25206361256721999</v>
      </c>
      <c r="BT1049" s="17"/>
      <c r="BU1049" s="17">
        <v>0.245467769477593</v>
      </c>
      <c r="BV1049" s="17">
        <v>0.210959433343057</v>
      </c>
      <c r="BW1049" s="17">
        <v>0.34537824487740199</v>
      </c>
      <c r="BX1049" s="17">
        <v>0.26443109570159001</v>
      </c>
      <c r="BY1049" s="17">
        <v>0.219853381989427</v>
      </c>
      <c r="BZ1049" s="17"/>
      <c r="CA1049" s="17">
        <v>0.26091473000861798</v>
      </c>
      <c r="CB1049" s="17"/>
      <c r="CC1049" s="17">
        <v>0.27726118010891698</v>
      </c>
      <c r="CD1049" s="17">
        <v>0.19087236746976799</v>
      </c>
      <c r="CE1049" s="17"/>
      <c r="CF1049" s="17">
        <v>0.29255539128000602</v>
      </c>
      <c r="CG1049" s="17"/>
      <c r="CH1049" s="17">
        <v>0.30545872879541702</v>
      </c>
      <c r="CI1049" s="17">
        <v>0.198020499005197</v>
      </c>
    </row>
    <row r="1050" spans="2:87" x14ac:dyDescent="0.35">
      <c r="B1050" t="s">
        <v>302</v>
      </c>
      <c r="C1050" s="17">
        <v>0.25843352928215702</v>
      </c>
      <c r="D1050" s="17">
        <v>0.270976633289711</v>
      </c>
      <c r="E1050" s="17">
        <v>0.24710429727237199</v>
      </c>
      <c r="F1050" s="17"/>
      <c r="G1050" s="17">
        <v>0.220967642975154</v>
      </c>
      <c r="H1050" s="17">
        <v>0.304747161711379</v>
      </c>
      <c r="I1050" s="17">
        <v>0.201645160984223</v>
      </c>
      <c r="J1050" s="17">
        <v>0.244234945005423</v>
      </c>
      <c r="K1050" s="17">
        <v>0.23221553751850499</v>
      </c>
      <c r="L1050" s="17">
        <v>0.32681260182736799</v>
      </c>
      <c r="M1050" s="17"/>
      <c r="N1050" s="17">
        <v>0.27074418106797699</v>
      </c>
      <c r="O1050" s="17">
        <v>0.29714952083873503</v>
      </c>
      <c r="P1050" s="17">
        <v>0.22591357213330801</v>
      </c>
      <c r="Q1050" s="17">
        <v>0.23093862228455</v>
      </c>
      <c r="R1050" s="17"/>
      <c r="S1050" s="17">
        <v>0.25439779856526901</v>
      </c>
      <c r="T1050" s="17">
        <v>0.25619534032617303</v>
      </c>
      <c r="U1050" s="17">
        <v>0.26194366250867002</v>
      </c>
      <c r="V1050" s="17">
        <v>0.23243547544722801</v>
      </c>
      <c r="W1050" s="17">
        <v>0.26605228932010599</v>
      </c>
      <c r="X1050" s="17">
        <v>0.21358790160577101</v>
      </c>
      <c r="Y1050" s="17">
        <v>0.29092117825334401</v>
      </c>
      <c r="Z1050" s="17">
        <v>0.34370219950238901</v>
      </c>
      <c r="AA1050" s="17">
        <v>0.25332544436507498</v>
      </c>
      <c r="AB1050" s="17">
        <v>0.23590353699889299</v>
      </c>
      <c r="AC1050" s="17">
        <v>0.26261509719473197</v>
      </c>
      <c r="AD1050" s="17">
        <v>0.32703531209622799</v>
      </c>
      <c r="AE1050" s="17"/>
      <c r="AF1050" s="17">
        <v>0.219467153105361</v>
      </c>
      <c r="AG1050" s="17">
        <v>0.24051353084830601</v>
      </c>
      <c r="AH1050" s="17">
        <v>0.32669851683913398</v>
      </c>
      <c r="AI1050" s="17">
        <v>0.27714338303484998</v>
      </c>
      <c r="AJ1050" s="17">
        <v>0.27193274176159699</v>
      </c>
      <c r="AK1050" s="17"/>
      <c r="AL1050" s="17">
        <v>0.31075841211851102</v>
      </c>
      <c r="AM1050" s="17">
        <v>0.24442539567500901</v>
      </c>
      <c r="AN1050" s="17">
        <v>0.24341488976575701</v>
      </c>
      <c r="AO1050" s="17">
        <v>8.3443472642941593E-2</v>
      </c>
      <c r="AP1050" s="17"/>
      <c r="AQ1050" s="17">
        <v>0.26668952370346499</v>
      </c>
      <c r="AR1050" s="17">
        <v>0.24622557665469999</v>
      </c>
      <c r="AS1050" s="17"/>
      <c r="AT1050" s="17">
        <v>0.25215478461037899</v>
      </c>
      <c r="AU1050" s="17">
        <v>0.312123808115088</v>
      </c>
      <c r="AV1050" s="17"/>
      <c r="AW1050" s="17">
        <v>0.29939347402779998</v>
      </c>
      <c r="AX1050" s="17">
        <v>0.23228772060203501</v>
      </c>
      <c r="AY1050" s="17">
        <v>0.23678361337420401</v>
      </c>
      <c r="AZ1050" s="17"/>
      <c r="BA1050" s="17">
        <v>0.23930161477011699</v>
      </c>
      <c r="BB1050" s="17">
        <v>0.27756147178634999</v>
      </c>
      <c r="BC1050" s="17">
        <v>0.257661763705612</v>
      </c>
      <c r="BD1050" s="17">
        <v>0.24045448306765899</v>
      </c>
      <c r="BE1050" s="17">
        <v>0.27527327967140403</v>
      </c>
      <c r="BF1050" s="17"/>
      <c r="BG1050" s="17">
        <v>0.26764907212136901</v>
      </c>
      <c r="BH1050" s="17">
        <v>0.25156777454962898</v>
      </c>
      <c r="BI1050" s="17"/>
      <c r="BJ1050" s="17">
        <v>0.24442015704946499</v>
      </c>
      <c r="BK1050" s="17">
        <v>0.31651694469578201</v>
      </c>
      <c r="BL1050" s="17"/>
      <c r="BM1050" s="17">
        <v>0.239554311570957</v>
      </c>
      <c r="BN1050" s="17">
        <v>0.29109445838563203</v>
      </c>
      <c r="BO1050" s="17">
        <v>0.264490107578433</v>
      </c>
      <c r="BP1050" s="17">
        <v>0.244345701972214</v>
      </c>
      <c r="BQ1050" s="17">
        <v>0.239048225394208</v>
      </c>
      <c r="BR1050" s="17"/>
      <c r="BS1050" s="17">
        <v>0.26524004810833801</v>
      </c>
      <c r="BT1050" s="17"/>
      <c r="BU1050" s="17">
        <v>0.26064250292775198</v>
      </c>
      <c r="BV1050" s="17">
        <v>0.29372023796581298</v>
      </c>
      <c r="BW1050" s="17">
        <v>0.30351102834080501</v>
      </c>
      <c r="BX1050" s="17">
        <v>0.27468942002991198</v>
      </c>
      <c r="BY1050" s="17">
        <v>0.20838842059228599</v>
      </c>
      <c r="BZ1050" s="17"/>
      <c r="CA1050" s="17">
        <v>0.24823402935575001</v>
      </c>
      <c r="CB1050" s="17"/>
      <c r="CC1050" s="17">
        <v>0.23545639677223501</v>
      </c>
      <c r="CD1050" s="17">
        <v>0.37730000507752598</v>
      </c>
      <c r="CE1050" s="17"/>
      <c r="CF1050" s="17">
        <v>0.273297667615791</v>
      </c>
      <c r="CG1050" s="17"/>
      <c r="CH1050" s="17">
        <v>0.26400162217401402</v>
      </c>
      <c r="CI1050" s="17">
        <v>0.248379925116858</v>
      </c>
    </row>
    <row r="1051" spans="2:87" x14ac:dyDescent="0.35">
      <c r="B1051" t="s">
        <v>303</v>
      </c>
      <c r="C1051" s="17">
        <v>0.13564138588695801</v>
      </c>
      <c r="D1051" s="17">
        <v>0.13157615745576101</v>
      </c>
      <c r="E1051" s="17">
        <v>0.13967794255044599</v>
      </c>
      <c r="F1051" s="17"/>
      <c r="G1051" s="17">
        <v>0.21216266517471799</v>
      </c>
      <c r="H1051" s="17">
        <v>0.213246918816586</v>
      </c>
      <c r="I1051" s="17">
        <v>0.13938710724766401</v>
      </c>
      <c r="J1051" s="17">
        <v>9.3619898609116001E-2</v>
      </c>
      <c r="K1051" s="17">
        <v>7.0306119265472006E-2</v>
      </c>
      <c r="L1051" s="17">
        <v>8.5344102917383896E-2</v>
      </c>
      <c r="M1051" s="17"/>
      <c r="N1051" s="17">
        <v>0.18564865489599799</v>
      </c>
      <c r="O1051" s="17">
        <v>0.121390157992063</v>
      </c>
      <c r="P1051" s="17">
        <v>0.11874133591751899</v>
      </c>
      <c r="Q1051" s="17">
        <v>0.11272075016946601</v>
      </c>
      <c r="R1051" s="17"/>
      <c r="S1051" s="17">
        <v>0.183446824185479</v>
      </c>
      <c r="T1051" s="17">
        <v>0.15014106567642699</v>
      </c>
      <c r="U1051" s="17">
        <v>5.6878530504713497E-2</v>
      </c>
      <c r="V1051" s="17">
        <v>0.130542107838688</v>
      </c>
      <c r="W1051" s="17">
        <v>0.22515572806566</v>
      </c>
      <c r="X1051" s="17">
        <v>0.15723598758281801</v>
      </c>
      <c r="Y1051" s="17">
        <v>0.12805453695730601</v>
      </c>
      <c r="Z1051" s="17">
        <v>4.90752740128306E-2</v>
      </c>
      <c r="AA1051" s="17">
        <v>0.15959244918519899</v>
      </c>
      <c r="AB1051" s="17">
        <v>8.8613985747019605E-2</v>
      </c>
      <c r="AC1051" s="17">
        <v>4.5825872329987798E-2</v>
      </c>
      <c r="AD1051" s="17">
        <v>0.13824870587598601</v>
      </c>
      <c r="AE1051" s="17"/>
      <c r="AF1051" s="17">
        <v>0.110479282814111</v>
      </c>
      <c r="AG1051" s="17">
        <v>9.2670540708822996E-2</v>
      </c>
      <c r="AH1051" s="17">
        <v>0.120444836038348</v>
      </c>
      <c r="AI1051" s="17">
        <v>0.170038719312987</v>
      </c>
      <c r="AJ1051" s="17">
        <v>0.32118844226447901</v>
      </c>
      <c r="AK1051" s="17"/>
      <c r="AL1051" s="17">
        <v>0.11828074465737599</v>
      </c>
      <c r="AM1051" s="17">
        <v>0.15628830220817899</v>
      </c>
      <c r="AN1051" s="17">
        <v>0.16270847263448099</v>
      </c>
      <c r="AO1051" s="17">
        <v>3.71239934220704E-2</v>
      </c>
      <c r="AP1051" s="17"/>
      <c r="AQ1051" s="17">
        <v>8.8341180584235596E-2</v>
      </c>
      <c r="AR1051" s="17">
        <v>0.205583131985313</v>
      </c>
      <c r="AS1051" s="17"/>
      <c r="AT1051" s="17">
        <v>0.15465664933788401</v>
      </c>
      <c r="AU1051" s="17">
        <v>8.1554699453879997E-2</v>
      </c>
      <c r="AV1051" s="17"/>
      <c r="AW1051" s="17">
        <v>0.121801231320237</v>
      </c>
      <c r="AX1051" s="17">
        <v>0.144402100126276</v>
      </c>
      <c r="AY1051" s="17">
        <v>0.136871663873813</v>
      </c>
      <c r="AZ1051" s="17"/>
      <c r="BA1051" s="17">
        <v>0.199153936192108</v>
      </c>
      <c r="BB1051" s="17">
        <v>0.113509060128602</v>
      </c>
      <c r="BC1051" s="17">
        <v>0.11486133981711701</v>
      </c>
      <c r="BD1051" s="17">
        <v>0.120104677301078</v>
      </c>
      <c r="BE1051" s="17">
        <v>0.119640580731576</v>
      </c>
      <c r="BF1051" s="17"/>
      <c r="BG1051" s="17">
        <v>0.12917582679131201</v>
      </c>
      <c r="BH1051" s="17">
        <v>0.14045835041459001</v>
      </c>
      <c r="BI1051" s="17"/>
      <c r="BJ1051" s="17">
        <v>0.15326609682293199</v>
      </c>
      <c r="BK1051" s="17">
        <v>7.1434893079344794E-2</v>
      </c>
      <c r="BL1051" s="17"/>
      <c r="BM1051" s="17">
        <v>0.101330970313716</v>
      </c>
      <c r="BN1051" s="17">
        <v>0.10854262949794399</v>
      </c>
      <c r="BO1051" s="17">
        <v>0.21086567077967</v>
      </c>
      <c r="BP1051" s="17">
        <v>0.12356495412951</v>
      </c>
      <c r="BQ1051" s="17">
        <v>7.5811364509192902E-2</v>
      </c>
      <c r="BR1051" s="17"/>
      <c r="BS1051" s="17">
        <v>0.14326336421715999</v>
      </c>
      <c r="BT1051" s="17"/>
      <c r="BU1051" s="17">
        <v>0.126995139054323</v>
      </c>
      <c r="BV1051" s="17">
        <v>0.25023623945302598</v>
      </c>
      <c r="BW1051" s="17">
        <v>9.8487113205235302E-2</v>
      </c>
      <c r="BX1051" s="17">
        <v>9.4243565973305798E-2</v>
      </c>
      <c r="BY1051" s="17">
        <v>9.9501116708234597E-2</v>
      </c>
      <c r="BZ1051" s="17"/>
      <c r="CA1051" s="17">
        <v>0.25024635756989999</v>
      </c>
      <c r="CB1051" s="17"/>
      <c r="CC1051" s="17">
        <v>0.129443647590574</v>
      </c>
      <c r="CD1051" s="17">
        <v>0.168291161169078</v>
      </c>
      <c r="CE1051" s="17"/>
      <c r="CF1051" s="17">
        <v>0.11812180050378</v>
      </c>
      <c r="CG1051" s="17"/>
      <c r="CH1051" s="17">
        <v>9.1088770993709003E-2</v>
      </c>
      <c r="CI1051" s="17">
        <v>0.25184442089949699</v>
      </c>
    </row>
    <row r="1052" spans="2:87" x14ac:dyDescent="0.35">
      <c r="B1052" t="s">
        <v>304</v>
      </c>
      <c r="C1052" s="17">
        <v>3.8574577612746699E-2</v>
      </c>
      <c r="D1052" s="17">
        <v>4.2322608029436902E-2</v>
      </c>
      <c r="E1052" s="17">
        <v>3.5125014962249498E-2</v>
      </c>
      <c r="F1052" s="17"/>
      <c r="G1052" s="17">
        <v>5.3646874401508803E-2</v>
      </c>
      <c r="H1052" s="17">
        <v>5.8183556788822997E-2</v>
      </c>
      <c r="I1052" s="17">
        <v>3.78799748968255E-2</v>
      </c>
      <c r="J1052" s="17">
        <v>2.2260695529157298E-2</v>
      </c>
      <c r="K1052" s="17">
        <v>3.2020334373306501E-2</v>
      </c>
      <c r="L1052" s="17">
        <v>2.82171052332734E-2</v>
      </c>
      <c r="M1052" s="17"/>
      <c r="N1052" s="17">
        <v>4.8936266995654801E-2</v>
      </c>
      <c r="O1052" s="17">
        <v>3.8191694013241503E-2</v>
      </c>
      <c r="P1052" s="17">
        <v>3.2323763929360698E-2</v>
      </c>
      <c r="Q1052" s="17">
        <v>3.4659852374920301E-2</v>
      </c>
      <c r="R1052" s="17"/>
      <c r="S1052" s="17">
        <v>7.7031077418921803E-2</v>
      </c>
      <c r="T1052" s="17">
        <v>1.5062190917142899E-2</v>
      </c>
      <c r="U1052" s="17">
        <v>2.49311843486726E-2</v>
      </c>
      <c r="V1052" s="17">
        <v>1.9895575770140499E-2</v>
      </c>
      <c r="W1052" s="17">
        <v>3.1668764572729498E-2</v>
      </c>
      <c r="X1052" s="17">
        <v>9.9495816824545294E-2</v>
      </c>
      <c r="Y1052" s="17">
        <v>2.1284770558484E-2</v>
      </c>
      <c r="Z1052" s="17">
        <v>6.0921192657871798E-2</v>
      </c>
      <c r="AA1052" s="17">
        <v>3.5233830661442297E-2</v>
      </c>
      <c r="AB1052" s="17">
        <v>2.1099916601365801E-2</v>
      </c>
      <c r="AC1052" s="17">
        <v>1.5014767652255E-2</v>
      </c>
      <c r="AD1052" s="17">
        <v>2.3670418944838598E-2</v>
      </c>
      <c r="AE1052" s="17"/>
      <c r="AF1052" s="17">
        <v>4.0851503359831301E-2</v>
      </c>
      <c r="AG1052" s="17">
        <v>3.05430371277262E-2</v>
      </c>
      <c r="AH1052" s="17">
        <v>3.9635037110258203E-2</v>
      </c>
      <c r="AI1052" s="17">
        <v>4.3694699985794602E-2</v>
      </c>
      <c r="AJ1052" s="17">
        <v>6.1620926554555699E-2</v>
      </c>
      <c r="AK1052" s="17"/>
      <c r="AL1052" s="17">
        <v>4.0206412988476201E-2</v>
      </c>
      <c r="AM1052" s="17">
        <v>1.9594749450305999E-2</v>
      </c>
      <c r="AN1052" s="17">
        <v>6.3565728221097295E-2</v>
      </c>
      <c r="AO1052" s="17">
        <v>8.1929814693822905E-2</v>
      </c>
      <c r="AP1052" s="17"/>
      <c r="AQ1052" s="17">
        <v>2.8822597622514899E-2</v>
      </c>
      <c r="AR1052" s="17">
        <v>5.2994610339196398E-2</v>
      </c>
      <c r="AS1052" s="17"/>
      <c r="AT1052" s="17">
        <v>4.4813077892097E-2</v>
      </c>
      <c r="AU1052" s="17">
        <v>2.3813376532862501E-2</v>
      </c>
      <c r="AV1052" s="17"/>
      <c r="AW1052" s="17">
        <v>3.0405705413363501E-2</v>
      </c>
      <c r="AX1052" s="17">
        <v>3.5774548194277798E-2</v>
      </c>
      <c r="AY1052" s="17">
        <v>4.8248905913436398E-2</v>
      </c>
      <c r="AZ1052" s="17"/>
      <c r="BA1052" s="17">
        <v>5.8507310729763999E-2</v>
      </c>
      <c r="BB1052" s="17">
        <v>4.67003130217633E-2</v>
      </c>
      <c r="BC1052" s="17">
        <v>2.5897971519799699E-2</v>
      </c>
      <c r="BD1052" s="17">
        <v>1.0491898578859E-2</v>
      </c>
      <c r="BE1052" s="17">
        <v>2.2733339515910399E-2</v>
      </c>
      <c r="BF1052" s="17"/>
      <c r="BG1052" s="17">
        <v>3.2769809876402399E-2</v>
      </c>
      <c r="BH1052" s="17">
        <v>4.2899240006745797E-2</v>
      </c>
      <c r="BI1052" s="17"/>
      <c r="BJ1052" s="17">
        <v>4.2667455161683202E-2</v>
      </c>
      <c r="BK1052" s="17">
        <v>2.3894548482516501E-2</v>
      </c>
      <c r="BL1052" s="17"/>
      <c r="BM1052" s="17">
        <v>1.7934878224618402E-2</v>
      </c>
      <c r="BN1052" s="17">
        <v>3.2103692861339302E-2</v>
      </c>
      <c r="BO1052" s="17">
        <v>6.18700018201572E-2</v>
      </c>
      <c r="BP1052" s="17">
        <v>4.0445872730139901E-2</v>
      </c>
      <c r="BQ1052" s="17">
        <v>1.5653803824282699E-2</v>
      </c>
      <c r="BR1052" s="17"/>
      <c r="BS1052" s="17">
        <v>4.61342246106861E-2</v>
      </c>
      <c r="BT1052" s="17"/>
      <c r="BU1052" s="17">
        <v>4.3958440319323999E-2</v>
      </c>
      <c r="BV1052" s="17">
        <v>6.4377042676328503E-2</v>
      </c>
      <c r="BW1052" s="17">
        <v>2.8600496396684699E-2</v>
      </c>
      <c r="BX1052" s="17">
        <v>3.3154302634471999E-2</v>
      </c>
      <c r="BY1052" s="17">
        <v>3.2211841385847498E-2</v>
      </c>
      <c r="BZ1052" s="17"/>
      <c r="CA1052" s="17">
        <v>7.6680601678294602E-2</v>
      </c>
      <c r="CB1052" s="17"/>
      <c r="CC1052" s="17">
        <v>3.9987262946630103E-2</v>
      </c>
      <c r="CD1052" s="17">
        <v>3.8596259194090897E-2</v>
      </c>
      <c r="CE1052" s="17"/>
      <c r="CF1052" s="17">
        <v>3.7482545028583503E-2</v>
      </c>
      <c r="CG1052" s="17"/>
      <c r="CH1052" s="17">
        <v>2.42253853170224E-2</v>
      </c>
      <c r="CI1052" s="17">
        <v>9.4089995814353802E-2</v>
      </c>
    </row>
    <row r="1053" spans="2:87" x14ac:dyDescent="0.35">
      <c r="B1053" t="s">
        <v>161</v>
      </c>
      <c r="C1053" s="17">
        <v>0.172855534003306</v>
      </c>
      <c r="D1053" s="17">
        <v>0.14067101249868</v>
      </c>
      <c r="E1053" s="17">
        <v>0.20331514312234999</v>
      </c>
      <c r="F1053" s="17"/>
      <c r="G1053" s="17">
        <v>0.18299507217952901</v>
      </c>
      <c r="H1053" s="17">
        <v>0.13057178191412999</v>
      </c>
      <c r="I1053" s="17">
        <v>0.22019904205548901</v>
      </c>
      <c r="J1053" s="17">
        <v>0.14860497427035901</v>
      </c>
      <c r="K1053" s="17">
        <v>0.16040197174187201</v>
      </c>
      <c r="L1053" s="17">
        <v>0.18522790396362901</v>
      </c>
      <c r="M1053" s="17"/>
      <c r="N1053" s="17">
        <v>0.160355477714268</v>
      </c>
      <c r="O1053" s="17">
        <v>0.20116496638186801</v>
      </c>
      <c r="P1053" s="17">
        <v>0.15043455500141301</v>
      </c>
      <c r="Q1053" s="17">
        <v>0.17539582630012801</v>
      </c>
      <c r="R1053" s="17"/>
      <c r="S1053" s="17">
        <v>0.15817066405527899</v>
      </c>
      <c r="T1053" s="17">
        <v>0.159049344837495</v>
      </c>
      <c r="U1053" s="17">
        <v>0.19245294428660401</v>
      </c>
      <c r="V1053" s="17">
        <v>0.16961228441059401</v>
      </c>
      <c r="W1053" s="17">
        <v>0.139750811802175</v>
      </c>
      <c r="X1053" s="17">
        <v>0.20160069755507101</v>
      </c>
      <c r="Y1053" s="17">
        <v>0.164054405418426</v>
      </c>
      <c r="Z1053" s="17">
        <v>0.17875678807652201</v>
      </c>
      <c r="AA1053" s="17">
        <v>0.14025452555835299</v>
      </c>
      <c r="AB1053" s="17">
        <v>0.24418676513793899</v>
      </c>
      <c r="AC1053" s="17">
        <v>0.16382216235229899</v>
      </c>
      <c r="AD1053" s="17">
        <v>0.20422409911720399</v>
      </c>
      <c r="AE1053" s="17"/>
      <c r="AF1053" s="17">
        <v>0.18138136873437799</v>
      </c>
      <c r="AG1053" s="17">
        <v>0.19326822926203899</v>
      </c>
      <c r="AH1053" s="17">
        <v>0.17999023989929899</v>
      </c>
      <c r="AI1053" s="17">
        <v>8.6957915807224798E-2</v>
      </c>
      <c r="AJ1053" s="17">
        <v>9.5059366811583598E-2</v>
      </c>
      <c r="AK1053" s="17"/>
      <c r="AL1053" s="17">
        <v>0.186497548321995</v>
      </c>
      <c r="AM1053" s="17">
        <v>0.18322636567404399</v>
      </c>
      <c r="AN1053" s="17">
        <v>9.5833121609903704E-2</v>
      </c>
      <c r="AO1053" s="17">
        <v>0.23024777295756799</v>
      </c>
      <c r="AP1053" s="17"/>
      <c r="AQ1053" s="17">
        <v>0.17149996654206601</v>
      </c>
      <c r="AR1053" s="17">
        <v>0.17485998101545799</v>
      </c>
      <c r="AS1053" s="17"/>
      <c r="AT1053" s="17">
        <v>0.15355339515118499</v>
      </c>
      <c r="AU1053" s="17">
        <v>0.183414355357822</v>
      </c>
      <c r="AV1053" s="17"/>
      <c r="AW1053" s="17">
        <v>0.15910053212928599</v>
      </c>
      <c r="AX1053" s="17">
        <v>0.17333600342513</v>
      </c>
      <c r="AY1053" s="17">
        <v>0.17509440185749001</v>
      </c>
      <c r="AZ1053" s="17"/>
      <c r="BA1053" s="17">
        <v>0.175693185315003</v>
      </c>
      <c r="BB1053" s="17">
        <v>0.17024795974026599</v>
      </c>
      <c r="BC1053" s="17">
        <v>0.16724669947887999</v>
      </c>
      <c r="BD1053" s="17">
        <v>0.170357082411492</v>
      </c>
      <c r="BE1053" s="17">
        <v>0.22050375620641999</v>
      </c>
      <c r="BF1053" s="17"/>
      <c r="BG1053" s="17">
        <v>0.190567565448512</v>
      </c>
      <c r="BH1053" s="17">
        <v>0.159659733621351</v>
      </c>
      <c r="BI1053" s="17"/>
      <c r="BJ1053" s="17">
        <v>0.16888037488893701</v>
      </c>
      <c r="BK1053" s="17">
        <v>0.180926154748486</v>
      </c>
      <c r="BL1053" s="17"/>
      <c r="BM1053" s="17">
        <v>0.28095044287904802</v>
      </c>
      <c r="BN1053" s="17">
        <v>0.15075953423615199</v>
      </c>
      <c r="BO1053" s="17">
        <v>0.107301542000679</v>
      </c>
      <c r="BP1053" s="17">
        <v>0.21622233161061499</v>
      </c>
      <c r="BQ1053" s="17">
        <v>0.149020585666126</v>
      </c>
      <c r="BR1053" s="17"/>
      <c r="BS1053" s="17">
        <v>0.11615006894631601</v>
      </c>
      <c r="BT1053" s="17"/>
      <c r="BU1053" s="17">
        <v>0.14085717875398601</v>
      </c>
      <c r="BV1053" s="17">
        <v>0.113320470384355</v>
      </c>
      <c r="BW1053" s="17">
        <v>0.12997683908316299</v>
      </c>
      <c r="BX1053" s="17">
        <v>0.113685952971156</v>
      </c>
      <c r="BY1053" s="17">
        <v>0.306552126208327</v>
      </c>
      <c r="BZ1053" s="17"/>
      <c r="CA1053" s="17">
        <v>0.10271659179178</v>
      </c>
      <c r="CB1053" s="17"/>
      <c r="CC1053" s="17">
        <v>0.16102389390175301</v>
      </c>
      <c r="CD1053" s="17">
        <v>0.14971400341369401</v>
      </c>
      <c r="CE1053" s="17"/>
      <c r="CF1053" s="17">
        <v>0.159253271886244</v>
      </c>
      <c r="CG1053" s="17"/>
      <c r="CH1053" s="17">
        <v>0.171885638050433</v>
      </c>
      <c r="CI1053" s="17">
        <v>0.114514376277944</v>
      </c>
    </row>
    <row r="1054" spans="2:87" x14ac:dyDescent="0.35">
      <c r="C1054" s="17"/>
      <c r="D1054" s="17"/>
      <c r="E1054" s="17"/>
      <c r="F1054" s="17"/>
      <c r="G1054" s="17"/>
      <c r="H1054" s="17"/>
      <c r="I1054" s="17"/>
      <c r="J1054" s="17"/>
      <c r="K1054" s="17"/>
      <c r="L1054" s="17"/>
      <c r="M1054" s="17"/>
      <c r="N1054" s="17"/>
      <c r="O1054" s="17"/>
      <c r="P1054" s="17"/>
      <c r="Q1054" s="17"/>
      <c r="R1054" s="17"/>
      <c r="S1054" s="17"/>
      <c r="T1054" s="17"/>
      <c r="U1054" s="17"/>
      <c r="V1054" s="17"/>
      <c r="W1054" s="17"/>
      <c r="X1054" s="17"/>
      <c r="Y1054" s="17"/>
      <c r="Z1054" s="17"/>
      <c r="AA1054" s="17"/>
      <c r="AB1054" s="17"/>
      <c r="AC1054" s="17"/>
      <c r="AD1054" s="17"/>
      <c r="AE1054" s="17"/>
      <c r="AF1054" s="17"/>
      <c r="AG1054" s="17"/>
      <c r="AH1054" s="17"/>
      <c r="AI1054" s="17"/>
      <c r="AJ1054" s="17"/>
      <c r="AK1054" s="17"/>
      <c r="AL1054" s="17"/>
      <c r="AM1054" s="17"/>
      <c r="AN1054" s="17"/>
      <c r="AO1054" s="17"/>
      <c r="AP1054" s="17"/>
      <c r="AQ1054" s="17"/>
      <c r="AR1054" s="17"/>
      <c r="AS1054" s="17"/>
      <c r="AT1054" s="17"/>
      <c r="AU1054" s="17"/>
      <c r="AV1054" s="17"/>
      <c r="AW1054" s="17"/>
      <c r="AX1054" s="17"/>
      <c r="AY1054" s="17"/>
      <c r="AZ1054" s="17"/>
      <c r="BA1054" s="17"/>
      <c r="BB1054" s="17"/>
      <c r="BC1054" s="17"/>
      <c r="BD1054" s="17"/>
      <c r="BE1054" s="17"/>
      <c r="BF1054" s="17"/>
      <c r="BG1054" s="17"/>
      <c r="BH1054" s="17"/>
      <c r="BI1054" s="17"/>
      <c r="BJ1054" s="17"/>
      <c r="BK1054" s="17"/>
      <c r="BL1054" s="17"/>
      <c r="BM1054" s="17"/>
      <c r="BN1054" s="17"/>
      <c r="BO1054" s="17"/>
      <c r="BP1054" s="17"/>
      <c r="BQ1054" s="17"/>
      <c r="BR1054" s="17"/>
      <c r="BS1054" s="17"/>
      <c r="BT1054" s="17"/>
      <c r="BU1054" s="17"/>
      <c r="BV1054" s="17"/>
      <c r="BW1054" s="17"/>
      <c r="BX1054" s="17"/>
      <c r="BY1054" s="17"/>
      <c r="BZ1054" s="17"/>
      <c r="CA1054" s="17"/>
      <c r="CB1054" s="17"/>
      <c r="CC1054" s="17"/>
      <c r="CD1054" s="17"/>
      <c r="CE1054" s="17"/>
      <c r="CF1054" s="17"/>
      <c r="CG1054" s="17"/>
      <c r="CH1054" s="17"/>
      <c r="CI1054" s="17"/>
    </row>
    <row r="1055" spans="2:87" x14ac:dyDescent="0.35">
      <c r="B1055" s="6" t="s">
        <v>318</v>
      </c>
      <c r="C1055" s="17"/>
      <c r="D1055" s="17"/>
      <c r="E1055" s="17"/>
      <c r="F1055" s="17"/>
      <c r="G1055" s="17"/>
      <c r="H1055" s="17"/>
      <c r="I1055" s="17"/>
      <c r="J1055" s="17"/>
      <c r="K1055" s="17"/>
      <c r="L1055" s="17"/>
      <c r="M1055" s="17"/>
      <c r="N1055" s="17"/>
      <c r="O1055" s="17"/>
      <c r="P1055" s="17"/>
      <c r="Q1055" s="17"/>
      <c r="R1055" s="17"/>
      <c r="S1055" s="17"/>
      <c r="T1055" s="17"/>
      <c r="U1055" s="17"/>
      <c r="V1055" s="17"/>
      <c r="W1055" s="17"/>
      <c r="X1055" s="17"/>
      <c r="Y1055" s="17"/>
      <c r="Z1055" s="17"/>
      <c r="AA1055" s="17"/>
      <c r="AB1055" s="17"/>
      <c r="AC1055" s="17"/>
      <c r="AD1055" s="17"/>
      <c r="AE1055" s="17"/>
      <c r="AF1055" s="17"/>
      <c r="AG1055" s="17"/>
      <c r="AH1055" s="17"/>
      <c r="AI1055" s="17"/>
      <c r="AJ1055" s="17"/>
      <c r="AK1055" s="17"/>
      <c r="AL1055" s="17"/>
      <c r="AM1055" s="17"/>
      <c r="AN1055" s="17"/>
      <c r="AO1055" s="17"/>
      <c r="AP1055" s="17"/>
      <c r="AQ1055" s="17"/>
      <c r="AR1055" s="17"/>
      <c r="AS1055" s="17"/>
      <c r="AT1055" s="17"/>
      <c r="AU1055" s="17"/>
      <c r="AV1055" s="17"/>
      <c r="AW1055" s="17"/>
      <c r="AX1055" s="17"/>
      <c r="AY1055" s="17"/>
      <c r="AZ1055" s="17"/>
      <c r="BA1055" s="17"/>
      <c r="BB1055" s="17"/>
      <c r="BC1055" s="17"/>
      <c r="BD1055" s="17"/>
      <c r="BE1055" s="17"/>
      <c r="BF1055" s="17"/>
      <c r="BG1055" s="17"/>
      <c r="BH1055" s="17"/>
      <c r="BI1055" s="17"/>
      <c r="BJ1055" s="17"/>
      <c r="BK1055" s="17"/>
      <c r="BL1055" s="17"/>
      <c r="BM1055" s="17"/>
      <c r="BN1055" s="17"/>
      <c r="BO1055" s="17"/>
      <c r="BP1055" s="17"/>
      <c r="BQ1055" s="17"/>
      <c r="BR1055" s="17"/>
      <c r="BS1055" s="17"/>
      <c r="BT1055" s="17"/>
      <c r="BU1055" s="17"/>
      <c r="BV1055" s="17"/>
      <c r="BW1055" s="17"/>
      <c r="BX1055" s="17"/>
      <c r="BY1055" s="17"/>
      <c r="BZ1055" s="17"/>
      <c r="CA1055" s="17"/>
      <c r="CB1055" s="17"/>
      <c r="CC1055" s="17"/>
      <c r="CD1055" s="17"/>
      <c r="CE1055" s="17"/>
      <c r="CF1055" s="17"/>
      <c r="CG1055" s="17"/>
      <c r="CH1055" s="17"/>
      <c r="CI1055" s="17"/>
    </row>
    <row r="1056" spans="2:87" x14ac:dyDescent="0.35">
      <c r="B1056" s="24" t="s">
        <v>163</v>
      </c>
      <c r="C1056" s="17"/>
      <c r="D1056" s="17"/>
      <c r="E1056" s="17"/>
      <c r="F1056" s="17"/>
      <c r="G1056" s="17"/>
      <c r="H1056" s="17"/>
      <c r="I1056" s="17"/>
      <c r="J1056" s="17"/>
      <c r="K1056" s="17"/>
      <c r="L1056" s="17"/>
      <c r="M1056" s="17"/>
      <c r="N1056" s="17"/>
      <c r="O1056" s="17"/>
      <c r="P1056" s="17"/>
      <c r="Q1056" s="17"/>
      <c r="R1056" s="17"/>
      <c r="S1056" s="17"/>
      <c r="T1056" s="17"/>
      <c r="U1056" s="17"/>
      <c r="V1056" s="17"/>
      <c r="W1056" s="17"/>
      <c r="X1056" s="17"/>
      <c r="Y1056" s="17"/>
      <c r="Z1056" s="17"/>
      <c r="AA1056" s="17"/>
      <c r="AB1056" s="17"/>
      <c r="AC1056" s="17"/>
      <c r="AD1056" s="17"/>
      <c r="AE1056" s="17"/>
      <c r="AF1056" s="17"/>
      <c r="AG1056" s="17"/>
      <c r="AH1056" s="17"/>
      <c r="AI1056" s="17"/>
      <c r="AJ1056" s="17"/>
      <c r="AK1056" s="17"/>
      <c r="AL1056" s="17"/>
      <c r="AM1056" s="17"/>
      <c r="AN1056" s="17"/>
      <c r="AO1056" s="17"/>
      <c r="AP1056" s="17"/>
      <c r="AQ1056" s="17"/>
      <c r="AR1056" s="17"/>
      <c r="AS1056" s="17"/>
      <c r="AT1056" s="17"/>
      <c r="AU1056" s="17"/>
      <c r="AV1056" s="17"/>
      <c r="AW1056" s="17"/>
      <c r="AX1056" s="17"/>
      <c r="AY1056" s="17"/>
      <c r="AZ1056" s="17"/>
      <c r="BA1056" s="17"/>
      <c r="BB1056" s="17"/>
      <c r="BC1056" s="17"/>
      <c r="BD1056" s="17"/>
      <c r="BE1056" s="17"/>
      <c r="BF1056" s="17"/>
      <c r="BG1056" s="17"/>
      <c r="BH1056" s="17"/>
      <c r="BI1056" s="17"/>
      <c r="BJ1056" s="17"/>
      <c r="BK1056" s="17"/>
      <c r="BL1056" s="17"/>
      <c r="BM1056" s="17"/>
      <c r="BN1056" s="17"/>
      <c r="BO1056" s="17"/>
      <c r="BP1056" s="17"/>
      <c r="BQ1056" s="17"/>
      <c r="BR1056" s="17"/>
      <c r="BS1056" s="17"/>
      <c r="BT1056" s="17"/>
      <c r="BU1056" s="17"/>
      <c r="BV1056" s="17"/>
      <c r="BW1056" s="17"/>
      <c r="BX1056" s="17"/>
      <c r="BY1056" s="17"/>
      <c r="BZ1056" s="17"/>
      <c r="CA1056" s="17"/>
      <c r="CB1056" s="17"/>
      <c r="CC1056" s="17"/>
      <c r="CD1056" s="17"/>
      <c r="CE1056" s="17"/>
      <c r="CF1056" s="17"/>
      <c r="CG1056" s="17"/>
      <c r="CH1056" s="17"/>
      <c r="CI1056" s="17"/>
    </row>
    <row r="1057" spans="2:87" x14ac:dyDescent="0.35">
      <c r="B1057" t="s">
        <v>300</v>
      </c>
      <c r="C1057" s="17">
        <v>0.105094661822718</v>
      </c>
      <c r="D1057" s="17">
        <v>0.125860171461215</v>
      </c>
      <c r="E1057" s="17">
        <v>8.58021944558435E-2</v>
      </c>
      <c r="F1057" s="17"/>
      <c r="G1057" s="17">
        <v>0.107918859284921</v>
      </c>
      <c r="H1057" s="17">
        <v>8.4608471095358503E-2</v>
      </c>
      <c r="I1057" s="17">
        <v>9.6306702433272398E-2</v>
      </c>
      <c r="J1057" s="17">
        <v>0.100143239708274</v>
      </c>
      <c r="K1057" s="17">
        <v>0.16131922595328699</v>
      </c>
      <c r="L1057" s="17">
        <v>9.3001269751194507E-2</v>
      </c>
      <c r="M1057" s="17"/>
      <c r="N1057" s="17">
        <v>7.7814147395571798E-2</v>
      </c>
      <c r="O1057" s="17">
        <v>7.9042822190494202E-2</v>
      </c>
      <c r="P1057" s="17">
        <v>0.137632353673251</v>
      </c>
      <c r="Q1057" s="17">
        <v>0.13402804668269699</v>
      </c>
      <c r="R1057" s="17"/>
      <c r="S1057" s="17">
        <v>5.5453802065651897E-2</v>
      </c>
      <c r="T1057" s="17">
        <v>8.4904668591169699E-2</v>
      </c>
      <c r="U1057" s="17">
        <v>0.14269648861782699</v>
      </c>
      <c r="V1057" s="17">
        <v>0.13964558982678399</v>
      </c>
      <c r="W1057" s="17">
        <v>4.3676941034954897E-2</v>
      </c>
      <c r="X1057" s="17">
        <v>0.17262174876150099</v>
      </c>
      <c r="Y1057" s="17">
        <v>0.184640211860117</v>
      </c>
      <c r="Z1057" s="17">
        <v>5.1335478942849302E-2</v>
      </c>
      <c r="AA1057" s="17">
        <v>6.3433839229462594E-2</v>
      </c>
      <c r="AB1057" s="17">
        <v>8.3349990843223004E-2</v>
      </c>
      <c r="AC1057" s="17">
        <v>0.15955266074777499</v>
      </c>
      <c r="AD1057" s="17">
        <v>0.15371380776004601</v>
      </c>
      <c r="AE1057" s="17"/>
      <c r="AF1057" s="17">
        <v>0.12057262615535499</v>
      </c>
      <c r="AG1057" s="17">
        <v>9.8932087168525196E-2</v>
      </c>
      <c r="AH1057" s="17">
        <v>9.8642959363987606E-2</v>
      </c>
      <c r="AI1057" s="17">
        <v>0.12187467922852201</v>
      </c>
      <c r="AJ1057" s="17">
        <v>8.6000848190030094E-2</v>
      </c>
      <c r="AK1057" s="17"/>
      <c r="AL1057" s="17">
        <v>9.3050963011978197E-2</v>
      </c>
      <c r="AM1057" s="17">
        <v>9.8215075802570398E-2</v>
      </c>
      <c r="AN1057" s="17">
        <v>0.12774995196090699</v>
      </c>
      <c r="AO1057" s="17">
        <v>0.15813153917058401</v>
      </c>
      <c r="AP1057" s="17"/>
      <c r="AQ1057" s="17">
        <v>0.119065464506313</v>
      </c>
      <c r="AR1057" s="17">
        <v>8.4436351191030198E-2</v>
      </c>
      <c r="AS1057" s="17"/>
      <c r="AT1057" s="17">
        <v>0.12008670899938199</v>
      </c>
      <c r="AU1057" s="17">
        <v>9.1961488712481304E-2</v>
      </c>
      <c r="AV1057" s="17"/>
      <c r="AW1057" s="17">
        <v>9.9008159107197305E-2</v>
      </c>
      <c r="AX1057" s="17">
        <v>8.6197691531542997E-2</v>
      </c>
      <c r="AY1057" s="17">
        <v>0.12979420913492201</v>
      </c>
      <c r="AZ1057" s="17"/>
      <c r="BA1057" s="17">
        <v>0.10223653876884201</v>
      </c>
      <c r="BB1057" s="17">
        <v>9.5727891098153994E-2</v>
      </c>
      <c r="BC1057" s="17">
        <v>0.110333324363413</v>
      </c>
      <c r="BD1057" s="17">
        <v>8.0935474113991407E-2</v>
      </c>
      <c r="BE1057" s="17">
        <v>0.19394254539142899</v>
      </c>
      <c r="BF1057" s="17"/>
      <c r="BG1057" s="17">
        <v>8.6645944304507394E-2</v>
      </c>
      <c r="BH1057" s="17">
        <v>0.118839307343843</v>
      </c>
      <c r="BI1057" s="17"/>
      <c r="BJ1057" s="17">
        <v>0.106576522825426</v>
      </c>
      <c r="BK1057" s="17">
        <v>9.7858590964259404E-2</v>
      </c>
      <c r="BL1057" s="17"/>
      <c r="BM1057" s="17">
        <v>0.10357848145206</v>
      </c>
      <c r="BN1057" s="17">
        <v>0.12925372518234901</v>
      </c>
      <c r="BO1057" s="17">
        <v>7.4712023701387201E-2</v>
      </c>
      <c r="BP1057" s="17">
        <v>2.55484623653007E-2</v>
      </c>
      <c r="BQ1057" s="17">
        <v>0.154134979693722</v>
      </c>
      <c r="BR1057" s="17"/>
      <c r="BS1057" s="17">
        <v>0.123572052540353</v>
      </c>
      <c r="BT1057" s="17"/>
      <c r="BU1057" s="17">
        <v>0.13592039657567001</v>
      </c>
      <c r="BV1057" s="17">
        <v>6.3724975645884294E-2</v>
      </c>
      <c r="BW1057" s="17">
        <v>5.5874555228212899E-2</v>
      </c>
      <c r="BX1057" s="17">
        <v>0.130554215296736</v>
      </c>
      <c r="BY1057" s="17">
        <v>5.7890101654030503E-2</v>
      </c>
      <c r="BZ1057" s="17"/>
      <c r="CA1057" s="17">
        <v>6.7715406575461601E-2</v>
      </c>
      <c r="CB1057" s="17"/>
      <c r="CC1057" s="17">
        <v>0.10849193912793099</v>
      </c>
      <c r="CD1057" s="17">
        <v>8.7153668288769803E-2</v>
      </c>
      <c r="CE1057" s="17"/>
      <c r="CF1057" s="17">
        <v>9.1657382380558594E-2</v>
      </c>
      <c r="CG1057" s="17"/>
      <c r="CH1057" s="17">
        <v>0.103270644860257</v>
      </c>
      <c r="CI1057" s="17">
        <v>7.3829047355721905E-2</v>
      </c>
    </row>
    <row r="1058" spans="2:87" x14ac:dyDescent="0.35">
      <c r="B1058" t="s">
        <v>301</v>
      </c>
      <c r="C1058" s="17">
        <v>0.154742806144404</v>
      </c>
      <c r="D1058" s="17">
        <v>0.16675337585650399</v>
      </c>
      <c r="E1058" s="17">
        <v>0.142077963662159</v>
      </c>
      <c r="F1058" s="17"/>
      <c r="G1058" s="17">
        <v>0.17496824406594899</v>
      </c>
      <c r="H1058" s="17">
        <v>0.193380166657106</v>
      </c>
      <c r="I1058" s="17">
        <v>0.18550391816992201</v>
      </c>
      <c r="J1058" s="17">
        <v>0.16387185485084901</v>
      </c>
      <c r="K1058" s="17">
        <v>0.139154485715976</v>
      </c>
      <c r="L1058" s="17">
        <v>8.5343483038174905E-2</v>
      </c>
      <c r="M1058" s="17"/>
      <c r="N1058" s="17">
        <v>0.16033392198198301</v>
      </c>
      <c r="O1058" s="17">
        <v>0.17009961173744301</v>
      </c>
      <c r="P1058" s="17">
        <v>0.161831699125036</v>
      </c>
      <c r="Q1058" s="17">
        <v>0.12834514034709199</v>
      </c>
      <c r="R1058" s="17"/>
      <c r="S1058" s="17">
        <v>0.17891434963160999</v>
      </c>
      <c r="T1058" s="17">
        <v>0.14599763191273299</v>
      </c>
      <c r="U1058" s="17">
        <v>0.15604525275897799</v>
      </c>
      <c r="V1058" s="17">
        <v>0.110122604780995</v>
      </c>
      <c r="W1058" s="17">
        <v>0.15669355076246999</v>
      </c>
      <c r="X1058" s="17">
        <v>0.14497956013869001</v>
      </c>
      <c r="Y1058" s="17">
        <v>0.14459793971740201</v>
      </c>
      <c r="Z1058" s="17">
        <v>0.15889329448957701</v>
      </c>
      <c r="AA1058" s="17">
        <v>0.266777590778491</v>
      </c>
      <c r="AB1058" s="17">
        <v>0.103977015121651</v>
      </c>
      <c r="AC1058" s="17">
        <v>0.107656153267809</v>
      </c>
      <c r="AD1058" s="17">
        <v>0.106479443391401</v>
      </c>
      <c r="AE1058" s="17"/>
      <c r="AF1058" s="17">
        <v>0.1061406401614</v>
      </c>
      <c r="AG1058" s="17">
        <v>0.15587848488231701</v>
      </c>
      <c r="AH1058" s="17">
        <v>0.173186772213619</v>
      </c>
      <c r="AI1058" s="17">
        <v>0.234716812752125</v>
      </c>
      <c r="AJ1058" s="17">
        <v>0.128845641190104</v>
      </c>
      <c r="AK1058" s="17"/>
      <c r="AL1058" s="17">
        <v>0.13171981167518801</v>
      </c>
      <c r="AM1058" s="17">
        <v>0.186475678671883</v>
      </c>
      <c r="AN1058" s="17">
        <v>0.122275287402923</v>
      </c>
      <c r="AO1058" s="17">
        <v>0.17474286509390299</v>
      </c>
      <c r="AP1058" s="17"/>
      <c r="AQ1058" s="17">
        <v>0.13248327895058401</v>
      </c>
      <c r="AR1058" s="17">
        <v>0.18765746664737001</v>
      </c>
      <c r="AS1058" s="17"/>
      <c r="AT1058" s="17">
        <v>0.16572456646824399</v>
      </c>
      <c r="AU1058" s="17">
        <v>8.1332899619032603E-2</v>
      </c>
      <c r="AV1058" s="17"/>
      <c r="AW1058" s="17">
        <v>0.12691977613532701</v>
      </c>
      <c r="AX1058" s="17">
        <v>0.168768945503595</v>
      </c>
      <c r="AY1058" s="17">
        <v>0.17289946146493201</v>
      </c>
      <c r="AZ1058" s="17"/>
      <c r="BA1058" s="17">
        <v>0.174746961651607</v>
      </c>
      <c r="BB1058" s="17">
        <v>0.17444328937864201</v>
      </c>
      <c r="BC1058" s="17">
        <v>0.130120389192111</v>
      </c>
      <c r="BD1058" s="17">
        <v>0.130132280700965</v>
      </c>
      <c r="BE1058" s="17">
        <v>0.14007186322489401</v>
      </c>
      <c r="BF1058" s="17"/>
      <c r="BG1058" s="17">
        <v>0.164216385923761</v>
      </c>
      <c r="BH1058" s="17">
        <v>0.14768480898255201</v>
      </c>
      <c r="BI1058" s="17"/>
      <c r="BJ1058" s="17">
        <v>0.16834352815964801</v>
      </c>
      <c r="BK1058" s="17">
        <v>0.106825014605616</v>
      </c>
      <c r="BL1058" s="17"/>
      <c r="BM1058" s="17">
        <v>0.15864984460909701</v>
      </c>
      <c r="BN1058" s="17">
        <v>8.4975753893325304E-2</v>
      </c>
      <c r="BO1058" s="17">
        <v>0.22193513426594999</v>
      </c>
      <c r="BP1058" s="17">
        <v>0.25057504227794802</v>
      </c>
      <c r="BQ1058" s="17">
        <v>2.6153899185761501E-2</v>
      </c>
      <c r="BR1058" s="17"/>
      <c r="BS1058" s="17">
        <v>8.2266821375010901E-2</v>
      </c>
      <c r="BT1058" s="17"/>
      <c r="BU1058" s="17">
        <v>0.10362255106888101</v>
      </c>
      <c r="BV1058" s="17">
        <v>0.22488149308628799</v>
      </c>
      <c r="BW1058" s="17">
        <v>0.26361045140586498</v>
      </c>
      <c r="BX1058" s="17">
        <v>4.5334737363456702E-2</v>
      </c>
      <c r="BY1058" s="17">
        <v>0.12877508509662999</v>
      </c>
      <c r="BZ1058" s="17"/>
      <c r="CA1058" s="17">
        <v>0.15434672477714401</v>
      </c>
      <c r="CB1058" s="17"/>
      <c r="CC1058" s="17">
        <v>0.15987246234896499</v>
      </c>
      <c r="CD1058" s="17">
        <v>0.152048234151657</v>
      </c>
      <c r="CE1058" s="17"/>
      <c r="CF1058" s="17">
        <v>0.163762644344709</v>
      </c>
      <c r="CG1058" s="17"/>
      <c r="CH1058" s="17">
        <v>0.13391142485756499</v>
      </c>
      <c r="CI1058" s="17">
        <v>0.20700718284066699</v>
      </c>
    </row>
    <row r="1059" spans="2:87" x14ac:dyDescent="0.35">
      <c r="B1059" t="s">
        <v>302</v>
      </c>
      <c r="C1059" s="17">
        <v>0.26378850417666599</v>
      </c>
      <c r="D1059" s="17">
        <v>0.266341912790449</v>
      </c>
      <c r="E1059" s="17">
        <v>0.26183328240658099</v>
      </c>
      <c r="F1059" s="17"/>
      <c r="G1059" s="17">
        <v>0.19698837314436399</v>
      </c>
      <c r="H1059" s="17">
        <v>0.220170284984674</v>
      </c>
      <c r="I1059" s="17">
        <v>0.22470092234139299</v>
      </c>
      <c r="J1059" s="17">
        <v>0.29425926220858001</v>
      </c>
      <c r="K1059" s="17">
        <v>0.26472237186125702</v>
      </c>
      <c r="L1059" s="17">
        <v>0.36077583499817201</v>
      </c>
      <c r="M1059" s="17"/>
      <c r="N1059" s="17">
        <v>0.281509174923531</v>
      </c>
      <c r="O1059" s="17">
        <v>0.29294596451691102</v>
      </c>
      <c r="P1059" s="17">
        <v>0.24729154569325101</v>
      </c>
      <c r="Q1059" s="17">
        <v>0.222282581697646</v>
      </c>
      <c r="R1059" s="17"/>
      <c r="S1059" s="17">
        <v>0.23951582051684001</v>
      </c>
      <c r="T1059" s="17">
        <v>0.324735939613784</v>
      </c>
      <c r="U1059" s="17">
        <v>0.271604567708983</v>
      </c>
      <c r="V1059" s="17">
        <v>0.22356649994588601</v>
      </c>
      <c r="W1059" s="17">
        <v>0.29179723990776102</v>
      </c>
      <c r="X1059" s="17">
        <v>0.23905044301046299</v>
      </c>
      <c r="Y1059" s="17">
        <v>0.27544614828980102</v>
      </c>
      <c r="Z1059" s="17">
        <v>0.133880228231092</v>
      </c>
      <c r="AA1059" s="17">
        <v>0.29384783904567702</v>
      </c>
      <c r="AB1059" s="17">
        <v>0.20967665509307201</v>
      </c>
      <c r="AC1059" s="17">
        <v>0.285167954389141</v>
      </c>
      <c r="AD1059" s="17">
        <v>0.384704969108904</v>
      </c>
      <c r="AE1059" s="17"/>
      <c r="AF1059" s="17">
        <v>0.232102642104483</v>
      </c>
      <c r="AG1059" s="17">
        <v>0.25945341647874698</v>
      </c>
      <c r="AH1059" s="17">
        <v>0.28300372507521598</v>
      </c>
      <c r="AI1059" s="17">
        <v>0.213431078993678</v>
      </c>
      <c r="AJ1059" s="17">
        <v>0.31359786770610298</v>
      </c>
      <c r="AK1059" s="17"/>
      <c r="AL1059" s="17">
        <v>0.31262727832406501</v>
      </c>
      <c r="AM1059" s="17">
        <v>0.24581914355457701</v>
      </c>
      <c r="AN1059" s="17">
        <v>0.24539048040967801</v>
      </c>
      <c r="AO1059" s="17">
        <v>0.142183478002681</v>
      </c>
      <c r="AP1059" s="17"/>
      <c r="AQ1059" s="17">
        <v>0.267110640072451</v>
      </c>
      <c r="AR1059" s="17">
        <v>0.25887613680235799</v>
      </c>
      <c r="AS1059" s="17"/>
      <c r="AT1059" s="17">
        <v>0.245546265959071</v>
      </c>
      <c r="AU1059" s="17">
        <v>0.35663316168361398</v>
      </c>
      <c r="AV1059" s="17"/>
      <c r="AW1059" s="17">
        <v>0.31104459974188098</v>
      </c>
      <c r="AX1059" s="17">
        <v>0.26146776962117002</v>
      </c>
      <c r="AY1059" s="17">
        <v>0.20968398574871999</v>
      </c>
      <c r="AZ1059" s="17"/>
      <c r="BA1059" s="17">
        <v>0.22588437136842701</v>
      </c>
      <c r="BB1059" s="17">
        <v>0.26679144904579999</v>
      </c>
      <c r="BC1059" s="17">
        <v>0.27381638995387297</v>
      </c>
      <c r="BD1059" s="17">
        <v>0.32048242764310197</v>
      </c>
      <c r="BE1059" s="17">
        <v>0.26491120140207902</v>
      </c>
      <c r="BF1059" s="17"/>
      <c r="BG1059" s="17">
        <v>0.27102140563521698</v>
      </c>
      <c r="BH1059" s="17">
        <v>0.25839985499067902</v>
      </c>
      <c r="BI1059" s="17"/>
      <c r="BJ1059" s="17">
        <v>0.24880553360342</v>
      </c>
      <c r="BK1059" s="17">
        <v>0.321960633132583</v>
      </c>
      <c r="BL1059" s="17"/>
      <c r="BM1059" s="17">
        <v>0.20587943167755399</v>
      </c>
      <c r="BN1059" s="17">
        <v>0.35909768090743499</v>
      </c>
      <c r="BO1059" s="17">
        <v>0.27100225087264002</v>
      </c>
      <c r="BP1059" s="17">
        <v>0.28059658044592101</v>
      </c>
      <c r="BQ1059" s="17">
        <v>0.15182593079628701</v>
      </c>
      <c r="BR1059" s="17"/>
      <c r="BS1059" s="17">
        <v>0.19420046570135599</v>
      </c>
      <c r="BT1059" s="17"/>
      <c r="BU1059" s="17">
        <v>0.33590358443055601</v>
      </c>
      <c r="BV1059" s="17">
        <v>0.289675054096242</v>
      </c>
      <c r="BW1059" s="17">
        <v>0.33060223726793198</v>
      </c>
      <c r="BX1059" s="17">
        <v>0.162233648444357</v>
      </c>
      <c r="BY1059" s="17">
        <v>0.233949786654088</v>
      </c>
      <c r="BZ1059" s="17"/>
      <c r="CA1059" s="17">
        <v>0.23211435365344801</v>
      </c>
      <c r="CB1059" s="17"/>
      <c r="CC1059" s="17">
        <v>0.25649632351351698</v>
      </c>
      <c r="CD1059" s="17">
        <v>0.31198839916082299</v>
      </c>
      <c r="CE1059" s="17"/>
      <c r="CF1059" s="17">
        <v>0.27542922541182702</v>
      </c>
      <c r="CG1059" s="17"/>
      <c r="CH1059" s="17">
        <v>0.27532144680993698</v>
      </c>
      <c r="CI1059" s="17">
        <v>0.27252742535438501</v>
      </c>
    </row>
    <row r="1060" spans="2:87" x14ac:dyDescent="0.35">
      <c r="B1060" t="s">
        <v>303</v>
      </c>
      <c r="C1060" s="17">
        <v>0.149585064228618</v>
      </c>
      <c r="D1060" s="17">
        <v>0.13007668295976299</v>
      </c>
      <c r="E1060" s="17">
        <v>0.16812239945388799</v>
      </c>
      <c r="F1060" s="17"/>
      <c r="G1060" s="17">
        <v>0.25091528811061198</v>
      </c>
      <c r="H1060" s="17">
        <v>0.207992459193061</v>
      </c>
      <c r="I1060" s="17">
        <v>0.14487685319492899</v>
      </c>
      <c r="J1060" s="17">
        <v>0.110558010159696</v>
      </c>
      <c r="K1060" s="17">
        <v>0.105583137333597</v>
      </c>
      <c r="L1060" s="17">
        <v>8.6012620568141296E-2</v>
      </c>
      <c r="M1060" s="17"/>
      <c r="N1060" s="17">
        <v>0.20002141282702801</v>
      </c>
      <c r="O1060" s="17">
        <v>0.13357552394441899</v>
      </c>
      <c r="P1060" s="17">
        <v>0.105637393910543</v>
      </c>
      <c r="Q1060" s="17">
        <v>0.15394080723678599</v>
      </c>
      <c r="R1060" s="17"/>
      <c r="S1060" s="17">
        <v>0.21019686116818301</v>
      </c>
      <c r="T1060" s="17">
        <v>0.130453316503261</v>
      </c>
      <c r="U1060" s="17">
        <v>0.15530347805890199</v>
      </c>
      <c r="V1060" s="17">
        <v>0.16106063925062999</v>
      </c>
      <c r="W1060" s="17">
        <v>0.231533218686133</v>
      </c>
      <c r="X1060" s="17">
        <v>0.13260842620751001</v>
      </c>
      <c r="Y1060" s="17">
        <v>7.3163791242084594E-2</v>
      </c>
      <c r="Z1060" s="17">
        <v>0.21029481691597199</v>
      </c>
      <c r="AA1060" s="17">
        <v>0.13108620476635599</v>
      </c>
      <c r="AB1060" s="17">
        <v>0.160519007914454</v>
      </c>
      <c r="AC1060" s="17">
        <v>4.8948295736394101E-2</v>
      </c>
      <c r="AD1060" s="17">
        <v>7.6891375294008205E-2</v>
      </c>
      <c r="AE1060" s="17"/>
      <c r="AF1060" s="17">
        <v>0.14630611767443999</v>
      </c>
      <c r="AG1060" s="17">
        <v>0.13959634464958101</v>
      </c>
      <c r="AH1060" s="17">
        <v>0.134120267465627</v>
      </c>
      <c r="AI1060" s="17">
        <v>0.216220247349734</v>
      </c>
      <c r="AJ1060" s="17">
        <v>0.1892605831594</v>
      </c>
      <c r="AK1060" s="17"/>
      <c r="AL1060" s="17">
        <v>0.12502640199336701</v>
      </c>
      <c r="AM1060" s="17">
        <v>0.13979934145178799</v>
      </c>
      <c r="AN1060" s="17">
        <v>0.21403085060996599</v>
      </c>
      <c r="AO1060" s="17">
        <v>0.184013412275877</v>
      </c>
      <c r="AP1060" s="17"/>
      <c r="AQ1060" s="17">
        <v>0.11740215847768</v>
      </c>
      <c r="AR1060" s="17">
        <v>0.197173200650722</v>
      </c>
      <c r="AS1060" s="17"/>
      <c r="AT1060" s="17">
        <v>0.16888603628316101</v>
      </c>
      <c r="AU1060" s="17">
        <v>8.2695380755332906E-2</v>
      </c>
      <c r="AV1060" s="17"/>
      <c r="AW1060" s="17">
        <v>0.132421589142626</v>
      </c>
      <c r="AX1060" s="17">
        <v>0.160363859347954</v>
      </c>
      <c r="AY1060" s="17">
        <v>0.16173191908659901</v>
      </c>
      <c r="AZ1060" s="17"/>
      <c r="BA1060" s="17">
        <v>0.22485780353776799</v>
      </c>
      <c r="BB1060" s="17">
        <v>0.13853286887709701</v>
      </c>
      <c r="BC1060" s="17">
        <v>0.11565897847826399</v>
      </c>
      <c r="BD1060" s="17">
        <v>0.10804629320445799</v>
      </c>
      <c r="BE1060" s="17">
        <v>0.141668336374562</v>
      </c>
      <c r="BF1060" s="17"/>
      <c r="BG1060" s="17">
        <v>0.146731640465184</v>
      </c>
      <c r="BH1060" s="17">
        <v>0.151710919216167</v>
      </c>
      <c r="BI1060" s="17"/>
      <c r="BJ1060" s="17">
        <v>0.163366179979168</v>
      </c>
      <c r="BK1060" s="17">
        <v>9.6608100135573999E-2</v>
      </c>
      <c r="BL1060" s="17"/>
      <c r="BM1060" s="17">
        <v>7.4053155838573206E-2</v>
      </c>
      <c r="BN1060" s="17">
        <v>0.138907472172177</v>
      </c>
      <c r="BO1060" s="17">
        <v>0.21550812016648399</v>
      </c>
      <c r="BP1060" s="17">
        <v>0.116642346430056</v>
      </c>
      <c r="BQ1060" s="17">
        <v>0.15927694881157101</v>
      </c>
      <c r="BR1060" s="17"/>
      <c r="BS1060" s="17">
        <v>0.17850589491221899</v>
      </c>
      <c r="BT1060" s="17"/>
      <c r="BU1060" s="17">
        <v>0.14868340270397401</v>
      </c>
      <c r="BV1060" s="17">
        <v>0.24408488253924401</v>
      </c>
      <c r="BW1060" s="17">
        <v>9.7320577493426694E-2</v>
      </c>
      <c r="BX1060" s="17">
        <v>0.15223912506651399</v>
      </c>
      <c r="BY1060" s="17">
        <v>0.103703520894516</v>
      </c>
      <c r="BZ1060" s="17"/>
      <c r="CA1060" s="17">
        <v>0.26064832144029498</v>
      </c>
      <c r="CB1060" s="17"/>
      <c r="CC1060" s="17">
        <v>0.14295862170221099</v>
      </c>
      <c r="CD1060" s="17">
        <v>0.18845863009078201</v>
      </c>
      <c r="CE1060" s="17"/>
      <c r="CF1060" s="17">
        <v>0.14690013896201601</v>
      </c>
      <c r="CG1060" s="17"/>
      <c r="CH1060" s="17">
        <v>0.14363737757577799</v>
      </c>
      <c r="CI1060" s="17">
        <v>0.244184949771142</v>
      </c>
    </row>
    <row r="1061" spans="2:87" x14ac:dyDescent="0.35">
      <c r="B1061" t="s">
        <v>304</v>
      </c>
      <c r="C1061" s="17">
        <v>0.163703989451117</v>
      </c>
      <c r="D1061" s="17">
        <v>0.17059726870695799</v>
      </c>
      <c r="E1061" s="17">
        <v>0.15751385242643701</v>
      </c>
      <c r="F1061" s="17"/>
      <c r="G1061" s="17">
        <v>0.11895070424371799</v>
      </c>
      <c r="H1061" s="17">
        <v>0.13172245350310899</v>
      </c>
      <c r="I1061" s="17">
        <v>0.16927888352540199</v>
      </c>
      <c r="J1061" s="17">
        <v>0.14505166281981699</v>
      </c>
      <c r="K1061" s="17">
        <v>0.198708037748488</v>
      </c>
      <c r="L1061" s="17">
        <v>0.21028965788221099</v>
      </c>
      <c r="M1061" s="17"/>
      <c r="N1061" s="17">
        <v>0.13235324234433901</v>
      </c>
      <c r="O1061" s="17">
        <v>0.141447635665024</v>
      </c>
      <c r="P1061" s="17">
        <v>0.22061524437333899</v>
      </c>
      <c r="Q1061" s="17">
        <v>0.17095850894377901</v>
      </c>
      <c r="R1061" s="17"/>
      <c r="S1061" s="17">
        <v>0.14066458294989001</v>
      </c>
      <c r="T1061" s="17">
        <v>0.14975976905338501</v>
      </c>
      <c r="U1061" s="17">
        <v>0.120016803526275</v>
      </c>
      <c r="V1061" s="17">
        <v>0.194199370055822</v>
      </c>
      <c r="W1061" s="17">
        <v>0.156668713064468</v>
      </c>
      <c r="X1061" s="17">
        <v>0.143927001575747</v>
      </c>
      <c r="Y1061" s="17">
        <v>0.11711483725142199</v>
      </c>
      <c r="Z1061" s="17">
        <v>0.195123999174069</v>
      </c>
      <c r="AA1061" s="17">
        <v>0.133084747498325</v>
      </c>
      <c r="AB1061" s="17">
        <v>0.24100448065411501</v>
      </c>
      <c r="AC1061" s="17">
        <v>0.27082924514078099</v>
      </c>
      <c r="AD1061" s="17">
        <v>0.177843221224462</v>
      </c>
      <c r="AE1061" s="17"/>
      <c r="AF1061" s="17">
        <v>0.20163253649183299</v>
      </c>
      <c r="AG1061" s="17">
        <v>0.16457127423805201</v>
      </c>
      <c r="AH1061" s="17">
        <v>0.16484578460997801</v>
      </c>
      <c r="AI1061" s="17">
        <v>0.126244882030563</v>
      </c>
      <c r="AJ1061" s="17">
        <v>0.151889442899838</v>
      </c>
      <c r="AK1061" s="17"/>
      <c r="AL1061" s="17">
        <v>0.15058527894920901</v>
      </c>
      <c r="AM1061" s="17">
        <v>0.17502584587421</v>
      </c>
      <c r="AN1061" s="17">
        <v>0.18127145776626799</v>
      </c>
      <c r="AO1061" s="17">
        <v>0.123294074590095</v>
      </c>
      <c r="AP1061" s="17"/>
      <c r="AQ1061" s="17">
        <v>0.19377337367418199</v>
      </c>
      <c r="AR1061" s="17">
        <v>0.119241069613801</v>
      </c>
      <c r="AS1061" s="17"/>
      <c r="AT1061" s="17">
        <v>0.15193901324713699</v>
      </c>
      <c r="AU1061" s="17">
        <v>0.225121470485624</v>
      </c>
      <c r="AV1061" s="17"/>
      <c r="AW1061" s="17">
        <v>0.180630272408938</v>
      </c>
      <c r="AX1061" s="17">
        <v>0.19738581066448499</v>
      </c>
      <c r="AY1061" s="17">
        <v>0.137620097772155</v>
      </c>
      <c r="AZ1061" s="17"/>
      <c r="BA1061" s="17">
        <v>0.109852189070519</v>
      </c>
      <c r="BB1061" s="17">
        <v>0.16402177469885301</v>
      </c>
      <c r="BC1061" s="17">
        <v>0.200407573540232</v>
      </c>
      <c r="BD1061" s="17">
        <v>0.19197337010268101</v>
      </c>
      <c r="BE1061" s="17">
        <v>0.13341349874511901</v>
      </c>
      <c r="BF1061" s="17"/>
      <c r="BG1061" s="17">
        <v>0.150284078998039</v>
      </c>
      <c r="BH1061" s="17">
        <v>0.17370207804024199</v>
      </c>
      <c r="BI1061" s="17"/>
      <c r="BJ1061" s="17">
        <v>0.14847653906202801</v>
      </c>
      <c r="BK1061" s="17">
        <v>0.21359896053774999</v>
      </c>
      <c r="BL1061" s="17"/>
      <c r="BM1061" s="17">
        <v>0.195992705071309</v>
      </c>
      <c r="BN1061" s="17">
        <v>0.16070384312539601</v>
      </c>
      <c r="BO1061" s="17">
        <v>0.102157907836555</v>
      </c>
      <c r="BP1061" s="17">
        <v>7.3465831930894898E-2</v>
      </c>
      <c r="BQ1061" s="17">
        <v>0.40791429422269798</v>
      </c>
      <c r="BR1061" s="17"/>
      <c r="BS1061" s="17">
        <v>0.34782538967870302</v>
      </c>
      <c r="BT1061" s="17"/>
      <c r="BU1061" s="17">
        <v>0.150273033399797</v>
      </c>
      <c r="BV1061" s="17">
        <v>7.5503160799021696E-2</v>
      </c>
      <c r="BW1061" s="17">
        <v>6.1219497179245699E-2</v>
      </c>
      <c r="BX1061" s="17">
        <v>0.45439863508095801</v>
      </c>
      <c r="BY1061" s="17">
        <v>0.108461206084577</v>
      </c>
      <c r="BZ1061" s="17"/>
      <c r="CA1061" s="17">
        <v>0.23916830259187699</v>
      </c>
      <c r="CB1061" s="17"/>
      <c r="CC1061" s="17">
        <v>0.18218977283804</v>
      </c>
      <c r="CD1061" s="17">
        <v>9.8502423524844104E-2</v>
      </c>
      <c r="CE1061" s="17"/>
      <c r="CF1061" s="17">
        <v>0.158550015178024</v>
      </c>
      <c r="CG1061" s="17"/>
      <c r="CH1061" s="17">
        <v>0.19403552940638</v>
      </c>
      <c r="CI1061" s="17">
        <v>9.9235291864037595E-2</v>
      </c>
    </row>
    <row r="1062" spans="2:87" x14ac:dyDescent="0.35">
      <c r="B1062" t="s">
        <v>161</v>
      </c>
      <c r="C1062" s="17">
        <v>0.16308497417647599</v>
      </c>
      <c r="D1062" s="17">
        <v>0.140370588225112</v>
      </c>
      <c r="E1062" s="17">
        <v>0.18465030759509099</v>
      </c>
      <c r="F1062" s="17"/>
      <c r="G1062" s="17">
        <v>0.150258531150437</v>
      </c>
      <c r="H1062" s="17">
        <v>0.16212616456669099</v>
      </c>
      <c r="I1062" s="17">
        <v>0.17933272033508099</v>
      </c>
      <c r="J1062" s="17">
        <v>0.18611597025278401</v>
      </c>
      <c r="K1062" s="17">
        <v>0.13051274138739599</v>
      </c>
      <c r="L1062" s="17">
        <v>0.164577133762107</v>
      </c>
      <c r="M1062" s="17"/>
      <c r="N1062" s="17">
        <v>0.147968100527547</v>
      </c>
      <c r="O1062" s="17">
        <v>0.18288844194571099</v>
      </c>
      <c r="P1062" s="17">
        <v>0.126991763224582</v>
      </c>
      <c r="Q1062" s="17">
        <v>0.19044491509200001</v>
      </c>
      <c r="R1062" s="17"/>
      <c r="S1062" s="17">
        <v>0.17525458366782601</v>
      </c>
      <c r="T1062" s="17">
        <v>0.16414867432566699</v>
      </c>
      <c r="U1062" s="17">
        <v>0.154333409329035</v>
      </c>
      <c r="V1062" s="17">
        <v>0.17140529613988401</v>
      </c>
      <c r="W1062" s="17">
        <v>0.119630336544213</v>
      </c>
      <c r="X1062" s="17">
        <v>0.16681282030608899</v>
      </c>
      <c r="Y1062" s="17">
        <v>0.20503707163917301</v>
      </c>
      <c r="Z1062" s="17">
        <v>0.25047218224644102</v>
      </c>
      <c r="AA1062" s="17">
        <v>0.111769778681689</v>
      </c>
      <c r="AB1062" s="17">
        <v>0.201472850373485</v>
      </c>
      <c r="AC1062" s="17">
        <v>0.12784569071809901</v>
      </c>
      <c r="AD1062" s="17">
        <v>0.100367183221179</v>
      </c>
      <c r="AE1062" s="17"/>
      <c r="AF1062" s="17">
        <v>0.19324543741248801</v>
      </c>
      <c r="AG1062" s="17">
        <v>0.18156839258277699</v>
      </c>
      <c r="AH1062" s="17">
        <v>0.146200491271573</v>
      </c>
      <c r="AI1062" s="17">
        <v>8.7512299645377697E-2</v>
      </c>
      <c r="AJ1062" s="17">
        <v>0.13040561685452401</v>
      </c>
      <c r="AK1062" s="17"/>
      <c r="AL1062" s="17">
        <v>0.18699026604619301</v>
      </c>
      <c r="AM1062" s="17">
        <v>0.15466491464497101</v>
      </c>
      <c r="AN1062" s="17">
        <v>0.10928197185025799</v>
      </c>
      <c r="AO1062" s="17">
        <v>0.21763463086686</v>
      </c>
      <c r="AP1062" s="17"/>
      <c r="AQ1062" s="17">
        <v>0.17016508431879099</v>
      </c>
      <c r="AR1062" s="17">
        <v>0.15261577509471899</v>
      </c>
      <c r="AS1062" s="17"/>
      <c r="AT1062" s="17">
        <v>0.147817409043005</v>
      </c>
      <c r="AU1062" s="17">
        <v>0.16225559874391501</v>
      </c>
      <c r="AV1062" s="17"/>
      <c r="AW1062" s="17">
        <v>0.14997560346403199</v>
      </c>
      <c r="AX1062" s="17">
        <v>0.12581592333125299</v>
      </c>
      <c r="AY1062" s="17">
        <v>0.188270326792673</v>
      </c>
      <c r="AZ1062" s="17"/>
      <c r="BA1062" s="17">
        <v>0.162422135602838</v>
      </c>
      <c r="BB1062" s="17">
        <v>0.16048272690145399</v>
      </c>
      <c r="BC1062" s="17">
        <v>0.16966334447210701</v>
      </c>
      <c r="BD1062" s="17">
        <v>0.16843015423480301</v>
      </c>
      <c r="BE1062" s="17">
        <v>0.12599255486191699</v>
      </c>
      <c r="BF1062" s="17"/>
      <c r="BG1062" s="17">
        <v>0.18110054467329201</v>
      </c>
      <c r="BH1062" s="17">
        <v>0.14966303142651799</v>
      </c>
      <c r="BI1062" s="17"/>
      <c r="BJ1062" s="17">
        <v>0.16443169637030999</v>
      </c>
      <c r="BK1062" s="17">
        <v>0.16314870062421799</v>
      </c>
      <c r="BL1062" s="17"/>
      <c r="BM1062" s="17">
        <v>0.26184638135140598</v>
      </c>
      <c r="BN1062" s="17">
        <v>0.127061524719317</v>
      </c>
      <c r="BO1062" s="17">
        <v>0.114684563156984</v>
      </c>
      <c r="BP1062" s="17">
        <v>0.25317173654987901</v>
      </c>
      <c r="BQ1062" s="17">
        <v>0.10069394728996101</v>
      </c>
      <c r="BR1062" s="17"/>
      <c r="BS1062" s="17">
        <v>7.3629375792358301E-2</v>
      </c>
      <c r="BT1062" s="17"/>
      <c r="BU1062" s="17">
        <v>0.125597031821121</v>
      </c>
      <c r="BV1062" s="17">
        <v>0.102130433833319</v>
      </c>
      <c r="BW1062" s="17">
        <v>0.19137268142531799</v>
      </c>
      <c r="BX1062" s="17">
        <v>5.5239638747978201E-2</v>
      </c>
      <c r="BY1062" s="17">
        <v>0.36722029961615998</v>
      </c>
      <c r="BZ1062" s="17"/>
      <c r="CA1062" s="17">
        <v>4.60068909617748E-2</v>
      </c>
      <c r="CB1062" s="17"/>
      <c r="CC1062" s="17">
        <v>0.14999088046933501</v>
      </c>
      <c r="CD1062" s="17">
        <v>0.161848644783124</v>
      </c>
      <c r="CE1062" s="17"/>
      <c r="CF1062" s="17">
        <v>0.16370059372286699</v>
      </c>
      <c r="CG1062" s="17"/>
      <c r="CH1062" s="17">
        <v>0.14982357649008299</v>
      </c>
      <c r="CI1062" s="17">
        <v>0.103216102814047</v>
      </c>
    </row>
    <row r="1063" spans="2:87" x14ac:dyDescent="0.35">
      <c r="C1063" s="17"/>
      <c r="D1063" s="17"/>
      <c r="E1063" s="17"/>
      <c r="F1063" s="17"/>
      <c r="G1063" s="17"/>
      <c r="H1063" s="17"/>
      <c r="I1063" s="17"/>
      <c r="J1063" s="17"/>
      <c r="K1063" s="17"/>
      <c r="L1063" s="17"/>
      <c r="M1063" s="17"/>
      <c r="N1063" s="17"/>
      <c r="O1063" s="17"/>
      <c r="P1063" s="17"/>
      <c r="Q1063" s="17"/>
      <c r="R1063" s="17"/>
      <c r="S1063" s="17"/>
      <c r="T1063" s="17"/>
      <c r="U1063" s="17"/>
      <c r="V1063" s="17"/>
      <c r="W1063" s="17"/>
      <c r="X1063" s="17"/>
      <c r="Y1063" s="17"/>
      <c r="Z1063" s="17"/>
      <c r="AA1063" s="17"/>
      <c r="AB1063" s="17"/>
      <c r="AC1063" s="17"/>
      <c r="AD1063" s="17"/>
      <c r="AE1063" s="17"/>
      <c r="AF1063" s="17"/>
      <c r="AG1063" s="17"/>
      <c r="AH1063" s="17"/>
      <c r="AI1063" s="17"/>
      <c r="AJ1063" s="17"/>
      <c r="AK1063" s="17"/>
      <c r="AL1063" s="17"/>
      <c r="AM1063" s="17"/>
      <c r="AN1063" s="17"/>
      <c r="AO1063" s="17"/>
      <c r="AP1063" s="17"/>
      <c r="AQ1063" s="17"/>
      <c r="AR1063" s="17"/>
      <c r="AS1063" s="17"/>
      <c r="AT1063" s="17"/>
      <c r="AU1063" s="17"/>
      <c r="AV1063" s="17"/>
      <c r="AW1063" s="17"/>
      <c r="AX1063" s="17"/>
      <c r="AY1063" s="17"/>
      <c r="AZ1063" s="17"/>
      <c r="BA1063" s="17"/>
      <c r="BB1063" s="17"/>
      <c r="BC1063" s="17"/>
      <c r="BD1063" s="17"/>
      <c r="BE1063" s="17"/>
      <c r="BF1063" s="17"/>
      <c r="BG1063" s="17"/>
      <c r="BH1063" s="17"/>
      <c r="BI1063" s="17"/>
      <c r="BJ1063" s="17"/>
      <c r="BK1063" s="17"/>
      <c r="BL1063" s="17"/>
      <c r="BM1063" s="17"/>
      <c r="BN1063" s="17"/>
      <c r="BO1063" s="17"/>
      <c r="BP1063" s="17"/>
      <c r="BQ1063" s="17"/>
      <c r="BR1063" s="17"/>
      <c r="BS1063" s="17"/>
      <c r="BT1063" s="17"/>
      <c r="BU1063" s="17"/>
      <c r="BV1063" s="17"/>
      <c r="BW1063" s="17"/>
      <c r="BX1063" s="17"/>
      <c r="BY1063" s="17"/>
      <c r="BZ1063" s="17"/>
      <c r="CA1063" s="17"/>
      <c r="CB1063" s="17"/>
      <c r="CC1063" s="17"/>
      <c r="CD1063" s="17"/>
      <c r="CE1063" s="17"/>
      <c r="CF1063" s="17"/>
      <c r="CG1063" s="17"/>
      <c r="CH1063" s="17"/>
      <c r="CI1063" s="17"/>
    </row>
    <row r="1064" spans="2:87" x14ac:dyDescent="0.35">
      <c r="B1064" s="6" t="s">
        <v>319</v>
      </c>
      <c r="C1064" s="17"/>
      <c r="D1064" s="17"/>
      <c r="E1064" s="17"/>
      <c r="F1064" s="17"/>
      <c r="G1064" s="17"/>
      <c r="H1064" s="17"/>
      <c r="I1064" s="17"/>
      <c r="J1064" s="17"/>
      <c r="K1064" s="17"/>
      <c r="L1064" s="17"/>
      <c r="M1064" s="17"/>
      <c r="N1064" s="17"/>
      <c r="O1064" s="17"/>
      <c r="P1064" s="17"/>
      <c r="Q1064" s="17"/>
      <c r="R1064" s="17"/>
      <c r="S1064" s="17"/>
      <c r="T1064" s="17"/>
      <c r="U1064" s="17"/>
      <c r="V1064" s="17"/>
      <c r="W1064" s="17"/>
      <c r="X1064" s="17"/>
      <c r="Y1064" s="17"/>
      <c r="Z1064" s="17"/>
      <c r="AA1064" s="17"/>
      <c r="AB1064" s="17"/>
      <c r="AC1064" s="17"/>
      <c r="AD1064" s="17"/>
      <c r="AE1064" s="17"/>
      <c r="AF1064" s="17"/>
      <c r="AG1064" s="17"/>
      <c r="AH1064" s="17"/>
      <c r="AI1064" s="17"/>
      <c r="AJ1064" s="17"/>
      <c r="AK1064" s="17"/>
      <c r="AL1064" s="17"/>
      <c r="AM1064" s="17"/>
      <c r="AN1064" s="17"/>
      <c r="AO1064" s="17"/>
      <c r="AP1064" s="17"/>
      <c r="AQ1064" s="17"/>
      <c r="AR1064" s="17"/>
      <c r="AS1064" s="17"/>
      <c r="AT1064" s="17"/>
      <c r="AU1064" s="17"/>
      <c r="AV1064" s="17"/>
      <c r="AW1064" s="17"/>
      <c r="AX1064" s="17"/>
      <c r="AY1064" s="17"/>
      <c r="AZ1064" s="17"/>
      <c r="BA1064" s="17"/>
      <c r="BB1064" s="17"/>
      <c r="BC1064" s="17"/>
      <c r="BD1064" s="17"/>
      <c r="BE1064" s="17"/>
      <c r="BF1064" s="17"/>
      <c r="BG1064" s="17"/>
      <c r="BH1064" s="17"/>
      <c r="BI1064" s="17"/>
      <c r="BJ1064" s="17"/>
      <c r="BK1064" s="17"/>
      <c r="BL1064" s="17"/>
      <c r="BM1064" s="17"/>
      <c r="BN1064" s="17"/>
      <c r="BO1064" s="17"/>
      <c r="BP1064" s="17"/>
      <c r="BQ1064" s="17"/>
      <c r="BR1064" s="17"/>
      <c r="BS1064" s="17"/>
      <c r="BT1064" s="17"/>
      <c r="BU1064" s="17"/>
      <c r="BV1064" s="17"/>
      <c r="BW1064" s="17"/>
      <c r="BX1064" s="17"/>
      <c r="BY1064" s="17"/>
      <c r="BZ1064" s="17"/>
      <c r="CA1064" s="17"/>
      <c r="CB1064" s="17"/>
      <c r="CC1064" s="17"/>
      <c r="CD1064" s="17"/>
      <c r="CE1064" s="17"/>
      <c r="CF1064" s="17"/>
      <c r="CG1064" s="17"/>
      <c r="CH1064" s="17"/>
      <c r="CI1064" s="17"/>
    </row>
    <row r="1065" spans="2:87" x14ac:dyDescent="0.35">
      <c r="B1065" s="24" t="s">
        <v>163</v>
      </c>
      <c r="C1065" s="17"/>
      <c r="D1065" s="17"/>
      <c r="E1065" s="17"/>
      <c r="F1065" s="17"/>
      <c r="G1065" s="17"/>
      <c r="H1065" s="17"/>
      <c r="I1065" s="17"/>
      <c r="J1065" s="17"/>
      <c r="K1065" s="17"/>
      <c r="L1065" s="17"/>
      <c r="M1065" s="17"/>
      <c r="N1065" s="17"/>
      <c r="O1065" s="17"/>
      <c r="P1065" s="17"/>
      <c r="Q1065" s="17"/>
      <c r="R1065" s="17"/>
      <c r="S1065" s="17"/>
      <c r="T1065" s="17"/>
      <c r="U1065" s="17"/>
      <c r="V1065" s="17"/>
      <c r="W1065" s="17"/>
      <c r="X1065" s="17"/>
      <c r="Y1065" s="17"/>
      <c r="Z1065" s="17"/>
      <c r="AA1065" s="17"/>
      <c r="AB1065" s="17"/>
      <c r="AC1065" s="17"/>
      <c r="AD1065" s="17"/>
      <c r="AE1065" s="17"/>
      <c r="AF1065" s="17"/>
      <c r="AG1065" s="17"/>
      <c r="AH1065" s="17"/>
      <c r="AI1065" s="17"/>
      <c r="AJ1065" s="17"/>
      <c r="AK1065" s="17"/>
      <c r="AL1065" s="17"/>
      <c r="AM1065" s="17"/>
      <c r="AN1065" s="17"/>
      <c r="AO1065" s="17"/>
      <c r="AP1065" s="17"/>
      <c r="AQ1065" s="17"/>
      <c r="AR1065" s="17"/>
      <c r="AS1065" s="17"/>
      <c r="AT1065" s="17"/>
      <c r="AU1065" s="17"/>
      <c r="AV1065" s="17"/>
      <c r="AW1065" s="17"/>
      <c r="AX1065" s="17"/>
      <c r="AY1065" s="17"/>
      <c r="AZ1065" s="17"/>
      <c r="BA1065" s="17"/>
      <c r="BB1065" s="17"/>
      <c r="BC1065" s="17"/>
      <c r="BD1065" s="17"/>
      <c r="BE1065" s="17"/>
      <c r="BF1065" s="17"/>
      <c r="BG1065" s="17"/>
      <c r="BH1065" s="17"/>
      <c r="BI1065" s="17"/>
      <c r="BJ1065" s="17"/>
      <c r="BK1065" s="17"/>
      <c r="BL1065" s="17"/>
      <c r="BM1065" s="17"/>
      <c r="BN1065" s="17"/>
      <c r="BO1065" s="17"/>
      <c r="BP1065" s="17"/>
      <c r="BQ1065" s="17"/>
      <c r="BR1065" s="17"/>
      <c r="BS1065" s="17"/>
      <c r="BT1065" s="17"/>
      <c r="BU1065" s="17"/>
      <c r="BV1065" s="17"/>
      <c r="BW1065" s="17"/>
      <c r="BX1065" s="17"/>
      <c r="BY1065" s="17"/>
      <c r="BZ1065" s="17"/>
      <c r="CA1065" s="17"/>
      <c r="CB1065" s="17"/>
      <c r="CC1065" s="17"/>
      <c r="CD1065" s="17"/>
      <c r="CE1065" s="17"/>
      <c r="CF1065" s="17"/>
      <c r="CG1065" s="17"/>
      <c r="CH1065" s="17"/>
      <c r="CI1065" s="17"/>
    </row>
    <row r="1066" spans="2:87" x14ac:dyDescent="0.35">
      <c r="B1066" t="s">
        <v>300</v>
      </c>
      <c r="C1066" s="17">
        <v>0.205760263883358</v>
      </c>
      <c r="D1066" s="17">
        <v>0.22369858436689899</v>
      </c>
      <c r="E1066" s="17">
        <v>0.189285573994038</v>
      </c>
      <c r="F1066" s="17"/>
      <c r="G1066" s="17">
        <v>0.18769853650721</v>
      </c>
      <c r="H1066" s="17">
        <v>0.116611288150773</v>
      </c>
      <c r="I1066" s="17">
        <v>0.16251905886647899</v>
      </c>
      <c r="J1066" s="17">
        <v>0.25474995260773298</v>
      </c>
      <c r="K1066" s="17">
        <v>0.28597435964067502</v>
      </c>
      <c r="L1066" s="17">
        <v>0.237981328616863</v>
      </c>
      <c r="M1066" s="17"/>
      <c r="N1066" s="17">
        <v>0.14519232965752599</v>
      </c>
      <c r="O1066" s="17">
        <v>0.17147598985269399</v>
      </c>
      <c r="P1066" s="17">
        <v>0.293223696159992</v>
      </c>
      <c r="Q1066" s="17">
        <v>0.229236657090853</v>
      </c>
      <c r="R1066" s="17"/>
      <c r="S1066" s="17">
        <v>0.10928069393759</v>
      </c>
      <c r="T1066" s="17">
        <v>0.21402979136796599</v>
      </c>
      <c r="U1066" s="17">
        <v>0.22086960556466101</v>
      </c>
      <c r="V1066" s="17">
        <v>0.28244013839020399</v>
      </c>
      <c r="W1066" s="17">
        <v>0.227769911854864</v>
      </c>
      <c r="X1066" s="17">
        <v>0.19405250746649899</v>
      </c>
      <c r="Y1066" s="17">
        <v>0.20440790103574999</v>
      </c>
      <c r="Z1066" s="17">
        <v>0.19869049131163999</v>
      </c>
      <c r="AA1066" s="17">
        <v>0.157373400425253</v>
      </c>
      <c r="AB1066" s="17">
        <v>0.227866668673217</v>
      </c>
      <c r="AC1066" s="17">
        <v>0.271661472643693</v>
      </c>
      <c r="AD1066" s="17">
        <v>0.30746558664039803</v>
      </c>
      <c r="AE1066" s="17"/>
      <c r="AF1066" s="17">
        <v>0.25453545811306799</v>
      </c>
      <c r="AG1066" s="17">
        <v>0.22245750630785299</v>
      </c>
      <c r="AH1066" s="17">
        <v>0.19206247914539601</v>
      </c>
      <c r="AI1066" s="17">
        <v>0.18441737944756201</v>
      </c>
      <c r="AJ1066" s="17">
        <v>0.101070179513068</v>
      </c>
      <c r="AK1066" s="17"/>
      <c r="AL1066" s="17">
        <v>0.178564250005768</v>
      </c>
      <c r="AM1066" s="17">
        <v>0.200404408121378</v>
      </c>
      <c r="AN1066" s="17">
        <v>0.234740118126264</v>
      </c>
      <c r="AO1066" s="17">
        <v>0.32004112438743798</v>
      </c>
      <c r="AP1066" s="17"/>
      <c r="AQ1066" s="17">
        <v>0.25649252345072998</v>
      </c>
      <c r="AR1066" s="17">
        <v>0.13074361659931699</v>
      </c>
      <c r="AS1066" s="17"/>
      <c r="AT1066" s="17">
        <v>0.19581957523537399</v>
      </c>
      <c r="AU1066" s="17">
        <v>0.24878214332344001</v>
      </c>
      <c r="AV1066" s="17"/>
      <c r="AW1066" s="17">
        <v>0.23048052006577799</v>
      </c>
      <c r="AX1066" s="17">
        <v>0.25863232328491798</v>
      </c>
      <c r="AY1066" s="17">
        <v>0.15628520269374399</v>
      </c>
      <c r="AZ1066" s="17"/>
      <c r="BA1066" s="17">
        <v>0.161084076615223</v>
      </c>
      <c r="BB1066" s="17">
        <v>0.167657553336194</v>
      </c>
      <c r="BC1066" s="17">
        <v>0.25463448392791799</v>
      </c>
      <c r="BD1066" s="17">
        <v>0.25496227532594001</v>
      </c>
      <c r="BE1066" s="17">
        <v>0.25453328242652001</v>
      </c>
      <c r="BF1066" s="17"/>
      <c r="BG1066" s="17">
        <v>0.19698108091375899</v>
      </c>
      <c r="BH1066" s="17">
        <v>0.21230092221167299</v>
      </c>
      <c r="BI1066" s="17"/>
      <c r="BJ1066" s="17">
        <v>0.19471103409219401</v>
      </c>
      <c r="BK1066" s="17">
        <v>0.25009941154398102</v>
      </c>
      <c r="BL1066" s="17"/>
      <c r="BM1066" s="17">
        <v>0.19152853936880501</v>
      </c>
      <c r="BN1066" s="17">
        <v>0.25503138557809502</v>
      </c>
      <c r="BO1066" s="17">
        <v>9.9463013788128593E-2</v>
      </c>
      <c r="BP1066" s="17">
        <v>9.9036037630335902E-2</v>
      </c>
      <c r="BQ1066" s="17">
        <v>0.525333631642666</v>
      </c>
      <c r="BR1066" s="17"/>
      <c r="BS1066" s="17">
        <v>0.35081860736252801</v>
      </c>
      <c r="BT1066" s="17"/>
      <c r="BU1066" s="17">
        <v>0.22516893691685</v>
      </c>
      <c r="BV1066" s="17">
        <v>6.67041644836317E-2</v>
      </c>
      <c r="BW1066" s="17">
        <v>8.9595047043301998E-2</v>
      </c>
      <c r="BX1066" s="17">
        <v>0.47878922503681698</v>
      </c>
      <c r="BY1066" s="17">
        <v>0.199623103784208</v>
      </c>
      <c r="BZ1066" s="17"/>
      <c r="CA1066" s="17">
        <v>0.14688665296122</v>
      </c>
      <c r="CB1066" s="17"/>
      <c r="CC1066" s="17">
        <v>0.22636632504631499</v>
      </c>
      <c r="CD1066" s="17">
        <v>0.128045121612445</v>
      </c>
      <c r="CE1066" s="17"/>
      <c r="CF1066" s="17">
        <v>0.18285181435242501</v>
      </c>
      <c r="CG1066" s="17"/>
      <c r="CH1066" s="17">
        <v>0.25567507347434099</v>
      </c>
      <c r="CI1066" s="17">
        <v>0.10319187841190899</v>
      </c>
    </row>
    <row r="1067" spans="2:87" x14ac:dyDescent="0.35">
      <c r="B1067" t="s">
        <v>301</v>
      </c>
      <c r="C1067" s="17">
        <v>0.25157950597823298</v>
      </c>
      <c r="D1067" s="17">
        <v>0.22673969574536099</v>
      </c>
      <c r="E1067" s="17">
        <v>0.27362202792548601</v>
      </c>
      <c r="F1067" s="17"/>
      <c r="G1067" s="17">
        <v>0.13120788182408299</v>
      </c>
      <c r="H1067" s="17">
        <v>0.201668867523835</v>
      </c>
      <c r="I1067" s="17">
        <v>0.28446446267390402</v>
      </c>
      <c r="J1067" s="17">
        <v>0.264511841225953</v>
      </c>
      <c r="K1067" s="17">
        <v>0.25927058676265402</v>
      </c>
      <c r="L1067" s="17">
        <v>0.34308914048044098</v>
      </c>
      <c r="M1067" s="17"/>
      <c r="N1067" s="17">
        <v>0.244229086439082</v>
      </c>
      <c r="O1067" s="17">
        <v>0.25165793160317901</v>
      </c>
      <c r="P1067" s="17">
        <v>0.26829808337814098</v>
      </c>
      <c r="Q1067" s="17">
        <v>0.24451255094871999</v>
      </c>
      <c r="R1067" s="17"/>
      <c r="S1067" s="17">
        <v>0.20297483052464799</v>
      </c>
      <c r="T1067" s="17">
        <v>0.24337967909098299</v>
      </c>
      <c r="U1067" s="17">
        <v>0.330493807294438</v>
      </c>
      <c r="V1067" s="17">
        <v>0.24138384714626501</v>
      </c>
      <c r="W1067" s="17">
        <v>0.223606842864708</v>
      </c>
      <c r="X1067" s="17">
        <v>0.188840146063778</v>
      </c>
      <c r="Y1067" s="17">
        <v>0.272387981912807</v>
      </c>
      <c r="Z1067" s="17">
        <v>0.30336882908349999</v>
      </c>
      <c r="AA1067" s="17">
        <v>0.28513782979410202</v>
      </c>
      <c r="AB1067" s="17">
        <v>0.28549044101399301</v>
      </c>
      <c r="AC1067" s="17">
        <v>0.30385416888425698</v>
      </c>
      <c r="AD1067" s="17">
        <v>0.15300514883597</v>
      </c>
      <c r="AE1067" s="17"/>
      <c r="AF1067" s="17">
        <v>0.24122476965824999</v>
      </c>
      <c r="AG1067" s="17">
        <v>0.30097874508503097</v>
      </c>
      <c r="AH1067" s="17">
        <v>0.23594473985422501</v>
      </c>
      <c r="AI1067" s="17">
        <v>0.25114179386062202</v>
      </c>
      <c r="AJ1067" s="17">
        <v>0.16056107960797</v>
      </c>
      <c r="AK1067" s="17"/>
      <c r="AL1067" s="17">
        <v>0.22389374381361599</v>
      </c>
      <c r="AM1067" s="17">
        <v>0.26447796717393801</v>
      </c>
      <c r="AN1067" s="17">
        <v>0.29546163144911203</v>
      </c>
      <c r="AO1067" s="17">
        <v>0.216779280970057</v>
      </c>
      <c r="AP1067" s="17"/>
      <c r="AQ1067" s="17">
        <v>0.29413662959053199</v>
      </c>
      <c r="AR1067" s="17">
        <v>0.18865124773246</v>
      </c>
      <c r="AS1067" s="17"/>
      <c r="AT1067" s="17">
        <v>0.23965041863162301</v>
      </c>
      <c r="AU1067" s="17">
        <v>0.323171555908013</v>
      </c>
      <c r="AV1067" s="17"/>
      <c r="AW1067" s="17">
        <v>0.25356558230663501</v>
      </c>
      <c r="AX1067" s="17">
        <v>0.26871789264093798</v>
      </c>
      <c r="AY1067" s="17">
        <v>0.25347092254834203</v>
      </c>
      <c r="AZ1067" s="17"/>
      <c r="BA1067" s="17">
        <v>0.17599628033513301</v>
      </c>
      <c r="BB1067" s="17">
        <v>0.29798559298605198</v>
      </c>
      <c r="BC1067" s="17">
        <v>0.27001948117729402</v>
      </c>
      <c r="BD1067" s="17">
        <v>0.216916359566724</v>
      </c>
      <c r="BE1067" s="17">
        <v>0.28670202620957402</v>
      </c>
      <c r="BF1067" s="17"/>
      <c r="BG1067" s="17">
        <v>0.23846497982551301</v>
      </c>
      <c r="BH1067" s="17">
        <v>0.26135007745393302</v>
      </c>
      <c r="BI1067" s="17"/>
      <c r="BJ1067" s="17">
        <v>0.22550455738175701</v>
      </c>
      <c r="BK1067" s="17">
        <v>0.34280005871105701</v>
      </c>
      <c r="BL1067" s="17"/>
      <c r="BM1067" s="17">
        <v>0.22159078667215201</v>
      </c>
      <c r="BN1067" s="17">
        <v>0.318659858119062</v>
      </c>
      <c r="BO1067" s="17">
        <v>0.24208932281162901</v>
      </c>
      <c r="BP1067" s="17">
        <v>0.226895229465227</v>
      </c>
      <c r="BQ1067" s="17">
        <v>0.19743986886833401</v>
      </c>
      <c r="BR1067" s="17"/>
      <c r="BS1067" s="17">
        <v>0.230738238383313</v>
      </c>
      <c r="BT1067" s="17"/>
      <c r="BU1067" s="17">
        <v>0.31664146872848098</v>
      </c>
      <c r="BV1067" s="17">
        <v>0.16879285929616</v>
      </c>
      <c r="BW1067" s="17">
        <v>0.29424944359357302</v>
      </c>
      <c r="BX1067" s="17">
        <v>0.27085009602464</v>
      </c>
      <c r="BY1067" s="17">
        <v>0.227776513161463</v>
      </c>
      <c r="BZ1067" s="17"/>
      <c r="CA1067" s="17">
        <v>0.21299529433030001</v>
      </c>
      <c r="CB1067" s="17"/>
      <c r="CC1067" s="17">
        <v>0.28018934747053198</v>
      </c>
      <c r="CD1067" s="17">
        <v>0.15588956274103799</v>
      </c>
      <c r="CE1067" s="17"/>
      <c r="CF1067" s="17">
        <v>0.308462230665769</v>
      </c>
      <c r="CG1067" s="17"/>
      <c r="CH1067" s="17">
        <v>0.29774582289198698</v>
      </c>
      <c r="CI1067" s="17">
        <v>0.16402504688053801</v>
      </c>
    </row>
    <row r="1068" spans="2:87" x14ac:dyDescent="0.35">
      <c r="B1068" t="s">
        <v>302</v>
      </c>
      <c r="C1068" s="17">
        <v>0.25839362783243902</v>
      </c>
      <c r="D1068" s="17">
        <v>0.26782179793260602</v>
      </c>
      <c r="E1068" s="17">
        <v>0.24998450779126599</v>
      </c>
      <c r="F1068" s="17"/>
      <c r="G1068" s="17">
        <v>0.33136747618219298</v>
      </c>
      <c r="H1068" s="17">
        <v>0.26106088805064998</v>
      </c>
      <c r="I1068" s="17">
        <v>0.20782710370379401</v>
      </c>
      <c r="J1068" s="17">
        <v>0.25437999879785</v>
      </c>
      <c r="K1068" s="17">
        <v>0.27999940172686899</v>
      </c>
      <c r="L1068" s="17">
        <v>0.230680207246545</v>
      </c>
      <c r="M1068" s="17"/>
      <c r="N1068" s="17">
        <v>0.27601539735886998</v>
      </c>
      <c r="O1068" s="17">
        <v>0.273817700516926</v>
      </c>
      <c r="P1068" s="17">
        <v>0.187474868770763</v>
      </c>
      <c r="Q1068" s="17">
        <v>0.283213943665172</v>
      </c>
      <c r="R1068" s="17"/>
      <c r="S1068" s="17">
        <v>0.287345914090123</v>
      </c>
      <c r="T1068" s="17">
        <v>0.26742418831779602</v>
      </c>
      <c r="U1068" s="17">
        <v>0.202620011999323</v>
      </c>
      <c r="V1068" s="17">
        <v>0.198754286729137</v>
      </c>
      <c r="W1068" s="17">
        <v>0.32409868327068397</v>
      </c>
      <c r="X1068" s="17">
        <v>0.243756891764076</v>
      </c>
      <c r="Y1068" s="17">
        <v>0.26141114445185898</v>
      </c>
      <c r="Z1068" s="17">
        <v>0.20599310607028501</v>
      </c>
      <c r="AA1068" s="17">
        <v>0.27821082634377298</v>
      </c>
      <c r="AB1068" s="17">
        <v>0.25482427819550701</v>
      </c>
      <c r="AC1068" s="17">
        <v>0.22133576380562101</v>
      </c>
      <c r="AD1068" s="17">
        <v>0.35459481310006502</v>
      </c>
      <c r="AE1068" s="17"/>
      <c r="AF1068" s="17">
        <v>0.26207918426250698</v>
      </c>
      <c r="AG1068" s="17">
        <v>0.22244143345025499</v>
      </c>
      <c r="AH1068" s="17">
        <v>0.287298567800509</v>
      </c>
      <c r="AI1068" s="17">
        <v>0.27535780381769098</v>
      </c>
      <c r="AJ1068" s="17">
        <v>0.32915341272057702</v>
      </c>
      <c r="AK1068" s="17"/>
      <c r="AL1068" s="17">
        <v>0.29094244577533901</v>
      </c>
      <c r="AM1068" s="17">
        <v>0.24709325945231</v>
      </c>
      <c r="AN1068" s="17">
        <v>0.24102277706053199</v>
      </c>
      <c r="AO1068" s="17">
        <v>0.18643805169517599</v>
      </c>
      <c r="AP1068" s="17"/>
      <c r="AQ1068" s="17">
        <v>0.242882284865617</v>
      </c>
      <c r="AR1068" s="17">
        <v>0.28132990061363999</v>
      </c>
      <c r="AS1068" s="17"/>
      <c r="AT1068" s="17">
        <v>0.25895474283761999</v>
      </c>
      <c r="AU1068" s="17">
        <v>0.24923691272146301</v>
      </c>
      <c r="AV1068" s="17"/>
      <c r="AW1068" s="17">
        <v>0.28797711985854202</v>
      </c>
      <c r="AX1068" s="17">
        <v>0.22561075893434801</v>
      </c>
      <c r="AY1068" s="17">
        <v>0.25203230618171801</v>
      </c>
      <c r="AZ1068" s="17"/>
      <c r="BA1068" s="17">
        <v>0.27425930260347797</v>
      </c>
      <c r="BB1068" s="17">
        <v>0.26569469875590301</v>
      </c>
      <c r="BC1068" s="17">
        <v>0.24093216381573801</v>
      </c>
      <c r="BD1068" s="17">
        <v>0.300273732165449</v>
      </c>
      <c r="BE1068" s="17">
        <v>0.165710341170029</v>
      </c>
      <c r="BF1068" s="17"/>
      <c r="BG1068" s="17">
        <v>0.27842768457942102</v>
      </c>
      <c r="BH1068" s="17">
        <v>0.24346787442624401</v>
      </c>
      <c r="BI1068" s="17"/>
      <c r="BJ1068" s="17">
        <v>0.26785963631637999</v>
      </c>
      <c r="BK1068" s="17">
        <v>0.22126841295657501</v>
      </c>
      <c r="BL1068" s="17"/>
      <c r="BM1068" s="17">
        <v>0.20655977699399</v>
      </c>
      <c r="BN1068" s="17">
        <v>0.24539569160812699</v>
      </c>
      <c r="BO1068" s="17">
        <v>0.30841048971142399</v>
      </c>
      <c r="BP1068" s="17">
        <v>0.36754695200622201</v>
      </c>
      <c r="BQ1068" s="17">
        <v>0.10891505745735</v>
      </c>
      <c r="BR1068" s="17"/>
      <c r="BS1068" s="17">
        <v>0.175840471222553</v>
      </c>
      <c r="BT1068" s="17"/>
      <c r="BU1068" s="17">
        <v>0.27369787078744001</v>
      </c>
      <c r="BV1068" s="17">
        <v>0.35342298644603198</v>
      </c>
      <c r="BW1068" s="17">
        <v>0.37478967236969701</v>
      </c>
      <c r="BX1068" s="17">
        <v>9.6108068063082197E-2</v>
      </c>
      <c r="BY1068" s="17">
        <v>0.15721827065694899</v>
      </c>
      <c r="BZ1068" s="17"/>
      <c r="CA1068" s="17">
        <v>0.234749024179187</v>
      </c>
      <c r="CB1068" s="17"/>
      <c r="CC1068" s="17">
        <v>0.234963597081919</v>
      </c>
      <c r="CD1068" s="17">
        <v>0.380621025483737</v>
      </c>
      <c r="CE1068" s="17"/>
      <c r="CF1068" s="17">
        <v>0.25104174765666698</v>
      </c>
      <c r="CG1068" s="17"/>
      <c r="CH1068" s="17">
        <v>0.22814329472244499</v>
      </c>
      <c r="CI1068" s="17">
        <v>0.311893205132528</v>
      </c>
    </row>
    <row r="1069" spans="2:87" x14ac:dyDescent="0.35">
      <c r="B1069" t="s">
        <v>303</v>
      </c>
      <c r="C1069" s="17">
        <v>0.104616339537488</v>
      </c>
      <c r="D1069" s="17">
        <v>0.13303040455194701</v>
      </c>
      <c r="E1069" s="17">
        <v>7.8152733679364997E-2</v>
      </c>
      <c r="F1069" s="17"/>
      <c r="G1069" s="17">
        <v>0.163078171921444</v>
      </c>
      <c r="H1069" s="17">
        <v>0.18347735037923901</v>
      </c>
      <c r="I1069" s="17">
        <v>0.12711236978212401</v>
      </c>
      <c r="J1069" s="17">
        <v>7.9413342734786702E-2</v>
      </c>
      <c r="K1069" s="17">
        <v>3.8308451517809601E-2</v>
      </c>
      <c r="L1069" s="17">
        <v>3.95715543541817E-2</v>
      </c>
      <c r="M1069" s="17"/>
      <c r="N1069" s="17">
        <v>0.132233472346868</v>
      </c>
      <c r="O1069" s="17">
        <v>0.102123067392673</v>
      </c>
      <c r="P1069" s="17">
        <v>0.103650149179333</v>
      </c>
      <c r="Q1069" s="17">
        <v>8.1023353322266303E-2</v>
      </c>
      <c r="R1069" s="17"/>
      <c r="S1069" s="17">
        <v>0.15207977433778599</v>
      </c>
      <c r="T1069" s="17">
        <v>7.4861230707645998E-2</v>
      </c>
      <c r="U1069" s="17">
        <v>6.7065918524743598E-2</v>
      </c>
      <c r="V1069" s="17">
        <v>0.10824416796513001</v>
      </c>
      <c r="W1069" s="17">
        <v>0.116467410362655</v>
      </c>
      <c r="X1069" s="17">
        <v>0.16134074926372</v>
      </c>
      <c r="Y1069" s="17">
        <v>3.9791109597816898E-2</v>
      </c>
      <c r="Z1069" s="17">
        <v>9.1690826299043501E-2</v>
      </c>
      <c r="AA1069" s="17">
        <v>0.16020247160391701</v>
      </c>
      <c r="AB1069" s="17">
        <v>7.9820510456310501E-2</v>
      </c>
      <c r="AC1069" s="17">
        <v>6.1307142384910002E-2</v>
      </c>
      <c r="AD1069" s="17">
        <v>5.8744047261234097E-2</v>
      </c>
      <c r="AE1069" s="17"/>
      <c r="AF1069" s="17">
        <v>5.4359394535924803E-2</v>
      </c>
      <c r="AG1069" s="17">
        <v>7.2948746696662695E-2</v>
      </c>
      <c r="AH1069" s="17">
        <v>0.12648291131912101</v>
      </c>
      <c r="AI1069" s="17">
        <v>0.12528119226630799</v>
      </c>
      <c r="AJ1069" s="17">
        <v>0.22892645094366601</v>
      </c>
      <c r="AK1069" s="17"/>
      <c r="AL1069" s="17">
        <v>9.7392031933937001E-2</v>
      </c>
      <c r="AM1069" s="17">
        <v>0.128398639475407</v>
      </c>
      <c r="AN1069" s="17">
        <v>0.10034554965435501</v>
      </c>
      <c r="AO1069" s="17">
        <v>9.8035014823784298E-3</v>
      </c>
      <c r="AP1069" s="17"/>
      <c r="AQ1069" s="17">
        <v>5.3505998776150199E-2</v>
      </c>
      <c r="AR1069" s="17">
        <v>0.18019204695041499</v>
      </c>
      <c r="AS1069" s="17"/>
      <c r="AT1069" s="17">
        <v>0.12133254518325</v>
      </c>
      <c r="AU1069" s="17">
        <v>3.1735408492564503E-2</v>
      </c>
      <c r="AV1069" s="17"/>
      <c r="AW1069" s="17">
        <v>7.3551852304961904E-2</v>
      </c>
      <c r="AX1069" s="17">
        <v>9.7628619446852097E-2</v>
      </c>
      <c r="AY1069" s="17">
        <v>0.13099654441939401</v>
      </c>
      <c r="AZ1069" s="17"/>
      <c r="BA1069" s="17">
        <v>0.16624590034088499</v>
      </c>
      <c r="BB1069" s="17">
        <v>8.3053885993368701E-2</v>
      </c>
      <c r="BC1069" s="17">
        <v>9.1425384147924699E-2</v>
      </c>
      <c r="BD1069" s="17">
        <v>6.7454041806948806E-2</v>
      </c>
      <c r="BE1069" s="17">
        <v>8.3157130340293303E-2</v>
      </c>
      <c r="BF1069" s="17"/>
      <c r="BG1069" s="17">
        <v>9.5659988411583893E-2</v>
      </c>
      <c r="BH1069" s="17">
        <v>0.111288991512714</v>
      </c>
      <c r="BI1069" s="17"/>
      <c r="BJ1069" s="17">
        <v>0.11870711691390699</v>
      </c>
      <c r="BK1069" s="17">
        <v>5.3159344374803602E-2</v>
      </c>
      <c r="BL1069" s="17"/>
      <c r="BM1069" s="17">
        <v>8.2993376541365405E-2</v>
      </c>
      <c r="BN1069" s="17">
        <v>3.9553907603577201E-2</v>
      </c>
      <c r="BO1069" s="17">
        <v>0.19231441323128101</v>
      </c>
      <c r="BP1069" s="17">
        <v>5.2421631198051197E-2</v>
      </c>
      <c r="BQ1069" s="17">
        <v>9.1715347527254298E-2</v>
      </c>
      <c r="BR1069" s="17"/>
      <c r="BS1069" s="17">
        <v>0.104711634284768</v>
      </c>
      <c r="BT1069" s="17"/>
      <c r="BU1069" s="17">
        <v>4.5863400496575397E-2</v>
      </c>
      <c r="BV1069" s="17">
        <v>0.25364140710634803</v>
      </c>
      <c r="BW1069" s="17">
        <v>7.5252421285992799E-2</v>
      </c>
      <c r="BX1069" s="17">
        <v>7.9903600371430197E-2</v>
      </c>
      <c r="BY1069" s="17">
        <v>5.7911152966014602E-2</v>
      </c>
      <c r="BZ1069" s="17"/>
      <c r="CA1069" s="17">
        <v>0.20114186983796301</v>
      </c>
      <c r="CB1069" s="17"/>
      <c r="CC1069" s="17">
        <v>0.100090746803005</v>
      </c>
      <c r="CD1069" s="17">
        <v>0.12836713038762601</v>
      </c>
      <c r="CE1069" s="17"/>
      <c r="CF1069" s="17">
        <v>7.2048619220215507E-2</v>
      </c>
      <c r="CG1069" s="17"/>
      <c r="CH1069" s="17">
        <v>7.3230448076642002E-2</v>
      </c>
      <c r="CI1069" s="17">
        <v>0.23665189362124001</v>
      </c>
    </row>
    <row r="1070" spans="2:87" x14ac:dyDescent="0.35">
      <c r="B1070" t="s">
        <v>304</v>
      </c>
      <c r="C1070" s="17">
        <v>4.58253154570075E-2</v>
      </c>
      <c r="D1070" s="17">
        <v>3.6426527570681003E-2</v>
      </c>
      <c r="E1070" s="17">
        <v>5.4712644203228897E-2</v>
      </c>
      <c r="F1070" s="17"/>
      <c r="G1070" s="17">
        <v>6.6323997548866906E-2</v>
      </c>
      <c r="H1070" s="17">
        <v>8.9055897787034197E-2</v>
      </c>
      <c r="I1070" s="17">
        <v>4.9558529633115599E-2</v>
      </c>
      <c r="J1070" s="17">
        <v>1.1900239168156799E-2</v>
      </c>
      <c r="K1070" s="17">
        <v>7.0220448246025103E-3</v>
      </c>
      <c r="L1070" s="17">
        <v>4.3198289084745899E-2</v>
      </c>
      <c r="M1070" s="17"/>
      <c r="N1070" s="17">
        <v>8.2505139136943698E-2</v>
      </c>
      <c r="O1070" s="17">
        <v>3.2643514453125702E-2</v>
      </c>
      <c r="P1070" s="17">
        <v>3.0578790101635799E-2</v>
      </c>
      <c r="Q1070" s="17">
        <v>3.6645081680827502E-2</v>
      </c>
      <c r="R1070" s="17"/>
      <c r="S1070" s="17">
        <v>7.52492234485585E-2</v>
      </c>
      <c r="T1070" s="17">
        <v>4.1020618606661403E-2</v>
      </c>
      <c r="U1070" s="17">
        <v>2.3659170087967699E-2</v>
      </c>
      <c r="V1070" s="17">
        <v>3.91944964936645E-2</v>
      </c>
      <c r="W1070" s="17">
        <v>4.3988685729029399E-2</v>
      </c>
      <c r="X1070" s="17">
        <v>5.9284979056854301E-2</v>
      </c>
      <c r="Y1070" s="17">
        <v>0.10719288573751801</v>
      </c>
      <c r="Z1070" s="17">
        <v>2.1499959159010099E-2</v>
      </c>
      <c r="AA1070" s="17">
        <v>2.4712553786191999E-2</v>
      </c>
      <c r="AB1070" s="17">
        <v>2.7888099591174002E-2</v>
      </c>
      <c r="AC1070" s="17">
        <v>1.5014767652255E-2</v>
      </c>
      <c r="AD1070" s="17">
        <v>2.3670418944838598E-2</v>
      </c>
      <c r="AE1070" s="17"/>
      <c r="AF1070" s="17">
        <v>5.4237302016452403E-2</v>
      </c>
      <c r="AG1070" s="17">
        <v>2.38100244048771E-2</v>
      </c>
      <c r="AH1070" s="17">
        <v>3.5831564906635603E-2</v>
      </c>
      <c r="AI1070" s="17">
        <v>9.3675775812164103E-2</v>
      </c>
      <c r="AJ1070" s="17">
        <v>8.2615568128818498E-2</v>
      </c>
      <c r="AK1070" s="17"/>
      <c r="AL1070" s="17">
        <v>4.5347696080425499E-2</v>
      </c>
      <c r="AM1070" s="17">
        <v>3.7663112268786297E-2</v>
      </c>
      <c r="AN1070" s="17">
        <v>5.37914366928927E-2</v>
      </c>
      <c r="AO1070" s="17">
        <v>7.8478028989972207E-2</v>
      </c>
      <c r="AP1070" s="17"/>
      <c r="AQ1070" s="17">
        <v>2.83078764669219E-2</v>
      </c>
      <c r="AR1070" s="17">
        <v>7.1727957153733798E-2</v>
      </c>
      <c r="AS1070" s="17"/>
      <c r="AT1070" s="17">
        <v>5.1524035950744201E-2</v>
      </c>
      <c r="AU1070" s="17">
        <v>4.2822506437193E-2</v>
      </c>
      <c r="AV1070" s="17"/>
      <c r="AW1070" s="17">
        <v>4.3803503442066398E-2</v>
      </c>
      <c r="AX1070" s="17">
        <v>4.1531330314203203E-2</v>
      </c>
      <c r="AY1070" s="17">
        <v>5.1331931092881103E-2</v>
      </c>
      <c r="AZ1070" s="17"/>
      <c r="BA1070" s="17">
        <v>7.9219248303190506E-2</v>
      </c>
      <c r="BB1070" s="17">
        <v>5.0024974230231799E-2</v>
      </c>
      <c r="BC1070" s="17">
        <v>2.3820151587032701E-2</v>
      </c>
      <c r="BD1070" s="17">
        <v>1.06045275991566E-2</v>
      </c>
      <c r="BE1070" s="17">
        <v>6.4724869267459101E-2</v>
      </c>
      <c r="BF1070" s="17"/>
      <c r="BG1070" s="17">
        <v>2.9833052885151898E-2</v>
      </c>
      <c r="BH1070" s="17">
        <v>5.7739855311279002E-2</v>
      </c>
      <c r="BI1070" s="17"/>
      <c r="BJ1070" s="17">
        <v>5.2582673115252797E-2</v>
      </c>
      <c r="BK1070" s="17">
        <v>2.1007281317703099E-2</v>
      </c>
      <c r="BL1070" s="17"/>
      <c r="BM1070" s="17">
        <v>3.4281933641954497E-2</v>
      </c>
      <c r="BN1070" s="17">
        <v>4.1010010686092398E-2</v>
      </c>
      <c r="BO1070" s="17">
        <v>6.4163652366719101E-2</v>
      </c>
      <c r="BP1070" s="17">
        <v>4.9540376753680899E-2</v>
      </c>
      <c r="BQ1070" s="17">
        <v>2.1139847483575499E-2</v>
      </c>
      <c r="BR1070" s="17"/>
      <c r="BS1070" s="17">
        <v>8.9462135567233203E-2</v>
      </c>
      <c r="BT1070" s="17"/>
      <c r="BU1070" s="17">
        <v>3.89849457699048E-2</v>
      </c>
      <c r="BV1070" s="17">
        <v>6.6648855341100502E-2</v>
      </c>
      <c r="BW1070" s="17">
        <v>3.8425982460687999E-2</v>
      </c>
      <c r="BX1070" s="17">
        <v>4.9099230069135302E-2</v>
      </c>
      <c r="BY1070" s="17">
        <v>3.76358263549516E-2</v>
      </c>
      <c r="BZ1070" s="17"/>
      <c r="CA1070" s="17">
        <v>0.17132882903463001</v>
      </c>
      <c r="CB1070" s="17"/>
      <c r="CC1070" s="17">
        <v>4.3583543433723601E-2</v>
      </c>
      <c r="CD1070" s="17">
        <v>5.7153113386873497E-2</v>
      </c>
      <c r="CE1070" s="17"/>
      <c r="CF1070" s="17">
        <v>6.1498700218089598E-2</v>
      </c>
      <c r="CG1070" s="17"/>
      <c r="CH1070" s="17">
        <v>2.2649414901244998E-2</v>
      </c>
      <c r="CI1070" s="17">
        <v>8.0357073655268896E-2</v>
      </c>
    </row>
    <row r="1071" spans="2:87" x14ac:dyDescent="0.35">
      <c r="B1071" t="s">
        <v>161</v>
      </c>
      <c r="C1071" s="17">
        <v>0.13382494731147501</v>
      </c>
      <c r="D1071" s="17">
        <v>0.11228298983250599</v>
      </c>
      <c r="E1071" s="17">
        <v>0.15424251240661599</v>
      </c>
      <c r="F1071" s="17"/>
      <c r="G1071" s="17">
        <v>0.120323936016204</v>
      </c>
      <c r="H1071" s="17">
        <v>0.14812570810846801</v>
      </c>
      <c r="I1071" s="17">
        <v>0.16851847534058401</v>
      </c>
      <c r="J1071" s="17">
        <v>0.13504462546552101</v>
      </c>
      <c r="K1071" s="17">
        <v>0.12942515552739001</v>
      </c>
      <c r="L1071" s="17">
        <v>0.105479480217223</v>
      </c>
      <c r="M1071" s="17"/>
      <c r="N1071" s="17">
        <v>0.119824575060709</v>
      </c>
      <c r="O1071" s="17">
        <v>0.16828179618140199</v>
      </c>
      <c r="P1071" s="17">
        <v>0.116774412410135</v>
      </c>
      <c r="Q1071" s="17">
        <v>0.125368413292161</v>
      </c>
      <c r="R1071" s="17"/>
      <c r="S1071" s="17">
        <v>0.173069563661294</v>
      </c>
      <c r="T1071" s="17">
        <v>0.159284491908948</v>
      </c>
      <c r="U1071" s="17">
        <v>0.15529148652886601</v>
      </c>
      <c r="V1071" s="17">
        <v>0.129983063275599</v>
      </c>
      <c r="W1071" s="17">
        <v>6.4068465918059203E-2</v>
      </c>
      <c r="X1071" s="17">
        <v>0.15272472638507301</v>
      </c>
      <c r="Y1071" s="17">
        <v>0.11480897726425</v>
      </c>
      <c r="Z1071" s="17">
        <v>0.17875678807652201</v>
      </c>
      <c r="AA1071" s="17">
        <v>9.4362918046761599E-2</v>
      </c>
      <c r="AB1071" s="17">
        <v>0.124110002069798</v>
      </c>
      <c r="AC1071" s="17">
        <v>0.126826684629264</v>
      </c>
      <c r="AD1071" s="17">
        <v>0.102519985217494</v>
      </c>
      <c r="AE1071" s="17"/>
      <c r="AF1071" s="17">
        <v>0.13356389141379801</v>
      </c>
      <c r="AG1071" s="17">
        <v>0.15736354405532099</v>
      </c>
      <c r="AH1071" s="17">
        <v>0.122379736974114</v>
      </c>
      <c r="AI1071" s="17">
        <v>7.0126054795652801E-2</v>
      </c>
      <c r="AJ1071" s="17">
        <v>9.7673309085900301E-2</v>
      </c>
      <c r="AK1071" s="17"/>
      <c r="AL1071" s="17">
        <v>0.16385983239091401</v>
      </c>
      <c r="AM1071" s="17">
        <v>0.12196261350818099</v>
      </c>
      <c r="AN1071" s="17">
        <v>7.4638487016845403E-2</v>
      </c>
      <c r="AO1071" s="17">
        <v>0.18846001247497801</v>
      </c>
      <c r="AP1071" s="17"/>
      <c r="AQ1071" s="17">
        <v>0.124674686850049</v>
      </c>
      <c r="AR1071" s="17">
        <v>0.14735523095043501</v>
      </c>
      <c r="AS1071" s="17"/>
      <c r="AT1071" s="17">
        <v>0.13271868216138999</v>
      </c>
      <c r="AU1071" s="17">
        <v>0.10425147311732599</v>
      </c>
      <c r="AV1071" s="17"/>
      <c r="AW1071" s="17">
        <v>0.110621422022017</v>
      </c>
      <c r="AX1071" s="17">
        <v>0.10787907537874</v>
      </c>
      <c r="AY1071" s="17">
        <v>0.15588309306392101</v>
      </c>
      <c r="AZ1071" s="17"/>
      <c r="BA1071" s="17">
        <v>0.143195191802091</v>
      </c>
      <c r="BB1071" s="17">
        <v>0.13558329469825101</v>
      </c>
      <c r="BC1071" s="17">
        <v>0.119168335344093</v>
      </c>
      <c r="BD1071" s="17">
        <v>0.149789063535781</v>
      </c>
      <c r="BE1071" s="17">
        <v>0.14517235058612499</v>
      </c>
      <c r="BF1071" s="17"/>
      <c r="BG1071" s="17">
        <v>0.16063321338457201</v>
      </c>
      <c r="BH1071" s="17">
        <v>0.113852279084157</v>
      </c>
      <c r="BI1071" s="17"/>
      <c r="BJ1071" s="17">
        <v>0.14063498218050899</v>
      </c>
      <c r="BK1071" s="17">
        <v>0.111665491095881</v>
      </c>
      <c r="BL1071" s="17"/>
      <c r="BM1071" s="17">
        <v>0.26304558678173301</v>
      </c>
      <c r="BN1071" s="17">
        <v>0.100349146405046</v>
      </c>
      <c r="BO1071" s="17">
        <v>9.3559108090818494E-2</v>
      </c>
      <c r="BP1071" s="17">
        <v>0.204559772946483</v>
      </c>
      <c r="BQ1071" s="17">
        <v>5.5456247020819797E-2</v>
      </c>
      <c r="BR1071" s="17"/>
      <c r="BS1071" s="17">
        <v>4.8428913179604599E-2</v>
      </c>
      <c r="BT1071" s="17"/>
      <c r="BU1071" s="17">
        <v>9.9643377300748501E-2</v>
      </c>
      <c r="BV1071" s="17">
        <v>9.07897273267287E-2</v>
      </c>
      <c r="BW1071" s="17">
        <v>0.127687433246747</v>
      </c>
      <c r="BX1071" s="17">
        <v>2.5249780434895099E-2</v>
      </c>
      <c r="BY1071" s="17">
        <v>0.31983513307641398</v>
      </c>
      <c r="BZ1071" s="17"/>
      <c r="CA1071" s="17">
        <v>3.2898329656700302E-2</v>
      </c>
      <c r="CB1071" s="17"/>
      <c r="CC1071" s="17">
        <v>0.114806440164505</v>
      </c>
      <c r="CD1071" s="17">
        <v>0.14992404638828</v>
      </c>
      <c r="CE1071" s="17"/>
      <c r="CF1071" s="17">
        <v>0.124096887886833</v>
      </c>
      <c r="CG1071" s="17"/>
      <c r="CH1071" s="17">
        <v>0.12255594593334</v>
      </c>
      <c r="CI1071" s="17">
        <v>0.103880902298516</v>
      </c>
    </row>
    <row r="1072" spans="2:87" x14ac:dyDescent="0.35">
      <c r="C1072" s="17"/>
      <c r="D1072" s="17"/>
      <c r="E1072" s="17"/>
      <c r="F1072" s="17"/>
      <c r="G1072" s="17"/>
      <c r="H1072" s="17"/>
      <c r="I1072" s="17"/>
      <c r="J1072" s="17"/>
      <c r="K1072" s="17"/>
      <c r="L1072" s="17"/>
      <c r="M1072" s="17"/>
      <c r="N1072" s="17"/>
      <c r="O1072" s="17"/>
      <c r="P1072" s="17"/>
      <c r="Q1072" s="17"/>
      <c r="R1072" s="17"/>
      <c r="S1072" s="17"/>
      <c r="T1072" s="17"/>
      <c r="U1072" s="17"/>
      <c r="V1072" s="17"/>
      <c r="W1072" s="17"/>
      <c r="X1072" s="17"/>
      <c r="Y1072" s="17"/>
      <c r="Z1072" s="17"/>
      <c r="AA1072" s="17"/>
      <c r="AB1072" s="17"/>
      <c r="AC1072" s="17"/>
      <c r="AD1072" s="17"/>
      <c r="AE1072" s="17"/>
      <c r="AF1072" s="17"/>
      <c r="AG1072" s="17"/>
      <c r="AH1072" s="17"/>
      <c r="AI1072" s="17"/>
      <c r="AJ1072" s="17"/>
      <c r="AK1072" s="17"/>
      <c r="AL1072" s="17"/>
      <c r="AM1072" s="17"/>
      <c r="AN1072" s="17"/>
      <c r="AO1072" s="17"/>
      <c r="AP1072" s="17"/>
      <c r="AQ1072" s="17"/>
      <c r="AR1072" s="17"/>
      <c r="AS1072" s="17"/>
      <c r="AT1072" s="17"/>
      <c r="AU1072" s="17"/>
      <c r="AV1072" s="17"/>
      <c r="AW1072" s="17"/>
      <c r="AX1072" s="17"/>
      <c r="AY1072" s="17"/>
      <c r="AZ1072" s="17"/>
      <c r="BA1072" s="17"/>
      <c r="BB1072" s="17"/>
      <c r="BC1072" s="17"/>
      <c r="BD1072" s="17"/>
      <c r="BE1072" s="17"/>
      <c r="BF1072" s="17"/>
      <c r="BG1072" s="17"/>
      <c r="BH1072" s="17"/>
      <c r="BI1072" s="17"/>
      <c r="BJ1072" s="17"/>
      <c r="BK1072" s="17"/>
      <c r="BL1072" s="17"/>
      <c r="BM1072" s="17"/>
      <c r="BN1072" s="17"/>
      <c r="BO1072" s="17"/>
      <c r="BP1072" s="17"/>
      <c r="BQ1072" s="17"/>
      <c r="BR1072" s="17"/>
      <c r="BS1072" s="17"/>
      <c r="BT1072" s="17"/>
      <c r="BU1072" s="17"/>
      <c r="BV1072" s="17"/>
      <c r="BW1072" s="17"/>
      <c r="BX1072" s="17"/>
      <c r="BY1072" s="17"/>
      <c r="BZ1072" s="17"/>
      <c r="CA1072" s="17"/>
      <c r="CB1072" s="17"/>
      <c r="CC1072" s="17"/>
      <c r="CD1072" s="17"/>
      <c r="CE1072" s="17"/>
      <c r="CF1072" s="17"/>
      <c r="CG1072" s="17"/>
      <c r="CH1072" s="17"/>
      <c r="CI1072" s="17"/>
    </row>
    <row r="1073" spans="2:87" x14ac:dyDescent="0.35">
      <c r="B1073" s="6" t="s">
        <v>320</v>
      </c>
      <c r="C1073" s="17"/>
      <c r="D1073" s="17"/>
      <c r="E1073" s="17"/>
      <c r="F1073" s="17"/>
      <c r="G1073" s="17"/>
      <c r="H1073" s="17"/>
      <c r="I1073" s="17"/>
      <c r="J1073" s="17"/>
      <c r="K1073" s="17"/>
      <c r="L1073" s="17"/>
      <c r="M1073" s="17"/>
      <c r="N1073" s="17"/>
      <c r="O1073" s="17"/>
      <c r="P1073" s="17"/>
      <c r="Q1073" s="17"/>
      <c r="R1073" s="17"/>
      <c r="S1073" s="17"/>
      <c r="T1073" s="17"/>
      <c r="U1073" s="17"/>
      <c r="V1073" s="17"/>
      <c r="W1073" s="17"/>
      <c r="X1073" s="17"/>
      <c r="Y1073" s="17"/>
      <c r="Z1073" s="17"/>
      <c r="AA1073" s="17"/>
      <c r="AB1073" s="17"/>
      <c r="AC1073" s="17"/>
      <c r="AD1073" s="17"/>
      <c r="AE1073" s="17"/>
      <c r="AF1073" s="17"/>
      <c r="AG1073" s="17"/>
      <c r="AH1073" s="17"/>
      <c r="AI1073" s="17"/>
      <c r="AJ1073" s="17"/>
      <c r="AK1073" s="17"/>
      <c r="AL1073" s="17"/>
      <c r="AM1073" s="17"/>
      <c r="AN1073" s="17"/>
      <c r="AO1073" s="17"/>
      <c r="AP1073" s="17"/>
      <c r="AQ1073" s="17"/>
      <c r="AR1073" s="17"/>
      <c r="AS1073" s="17"/>
      <c r="AT1073" s="17"/>
      <c r="AU1073" s="17"/>
      <c r="AV1073" s="17"/>
      <c r="AW1073" s="17"/>
      <c r="AX1073" s="17"/>
      <c r="AY1073" s="17"/>
      <c r="AZ1073" s="17"/>
      <c r="BA1073" s="17"/>
      <c r="BB1073" s="17"/>
      <c r="BC1073" s="17"/>
      <c r="BD1073" s="17"/>
      <c r="BE1073" s="17"/>
      <c r="BF1073" s="17"/>
      <c r="BG1073" s="17"/>
      <c r="BH1073" s="17"/>
      <c r="BI1073" s="17"/>
      <c r="BJ1073" s="17"/>
      <c r="BK1073" s="17"/>
      <c r="BL1073" s="17"/>
      <c r="BM1073" s="17"/>
      <c r="BN1073" s="17"/>
      <c r="BO1073" s="17"/>
      <c r="BP1073" s="17"/>
      <c r="BQ1073" s="17"/>
      <c r="BR1073" s="17"/>
      <c r="BS1073" s="17"/>
      <c r="BT1073" s="17"/>
      <c r="BU1073" s="17"/>
      <c r="BV1073" s="17"/>
      <c r="BW1073" s="17"/>
      <c r="BX1073" s="17"/>
      <c r="BY1073" s="17"/>
      <c r="BZ1073" s="17"/>
      <c r="CA1073" s="17"/>
      <c r="CB1073" s="17"/>
      <c r="CC1073" s="17"/>
      <c r="CD1073" s="17"/>
      <c r="CE1073" s="17"/>
      <c r="CF1073" s="17"/>
      <c r="CG1073" s="17"/>
      <c r="CH1073" s="17"/>
      <c r="CI1073" s="17"/>
    </row>
    <row r="1074" spans="2:87" x14ac:dyDescent="0.35">
      <c r="B1074" s="24" t="s">
        <v>163</v>
      </c>
      <c r="C1074" s="17"/>
      <c r="D1074" s="17"/>
      <c r="E1074" s="17"/>
      <c r="F1074" s="17"/>
      <c r="G1074" s="17"/>
      <c r="H1074" s="17"/>
      <c r="I1074" s="17"/>
      <c r="J1074" s="17"/>
      <c r="K1074" s="17"/>
      <c r="L1074" s="17"/>
      <c r="M1074" s="17"/>
      <c r="N1074" s="17"/>
      <c r="O1074" s="17"/>
      <c r="P1074" s="17"/>
      <c r="Q1074" s="17"/>
      <c r="R1074" s="17"/>
      <c r="S1074" s="17"/>
      <c r="T1074" s="17"/>
      <c r="U1074" s="17"/>
      <c r="V1074" s="17"/>
      <c r="W1074" s="17"/>
      <c r="X1074" s="17"/>
      <c r="Y1074" s="17"/>
      <c r="Z1074" s="17"/>
      <c r="AA1074" s="17"/>
      <c r="AB1074" s="17"/>
      <c r="AC1074" s="17"/>
      <c r="AD1074" s="17"/>
      <c r="AE1074" s="17"/>
      <c r="AF1074" s="17"/>
      <c r="AG1074" s="17"/>
      <c r="AH1074" s="17"/>
      <c r="AI1074" s="17"/>
      <c r="AJ1074" s="17"/>
      <c r="AK1074" s="17"/>
      <c r="AL1074" s="17"/>
      <c r="AM1074" s="17"/>
      <c r="AN1074" s="17"/>
      <c r="AO1074" s="17"/>
      <c r="AP1074" s="17"/>
      <c r="AQ1074" s="17"/>
      <c r="AR1074" s="17"/>
      <c r="AS1074" s="17"/>
      <c r="AT1074" s="17"/>
      <c r="AU1074" s="17"/>
      <c r="AV1074" s="17"/>
      <c r="AW1074" s="17"/>
      <c r="AX1074" s="17"/>
      <c r="AY1074" s="17"/>
      <c r="AZ1074" s="17"/>
      <c r="BA1074" s="17"/>
      <c r="BB1074" s="17"/>
      <c r="BC1074" s="17"/>
      <c r="BD1074" s="17"/>
      <c r="BE1074" s="17"/>
      <c r="BF1074" s="17"/>
      <c r="BG1074" s="17"/>
      <c r="BH1074" s="17"/>
      <c r="BI1074" s="17"/>
      <c r="BJ1074" s="17"/>
      <c r="BK1074" s="17"/>
      <c r="BL1074" s="17"/>
      <c r="BM1074" s="17"/>
      <c r="BN1074" s="17"/>
      <c r="BO1074" s="17"/>
      <c r="BP1074" s="17"/>
      <c r="BQ1074" s="17"/>
      <c r="BR1074" s="17"/>
      <c r="BS1074" s="17"/>
      <c r="BT1074" s="17"/>
      <c r="BU1074" s="17"/>
      <c r="BV1074" s="17"/>
      <c r="BW1074" s="17"/>
      <c r="BX1074" s="17"/>
      <c r="BY1074" s="17"/>
      <c r="BZ1074" s="17"/>
      <c r="CA1074" s="17"/>
      <c r="CB1074" s="17"/>
      <c r="CC1074" s="17"/>
      <c r="CD1074" s="17"/>
      <c r="CE1074" s="17"/>
      <c r="CF1074" s="17"/>
      <c r="CG1074" s="17"/>
      <c r="CH1074" s="17"/>
      <c r="CI1074" s="17"/>
    </row>
    <row r="1075" spans="2:87" x14ac:dyDescent="0.35">
      <c r="B1075" t="s">
        <v>300</v>
      </c>
      <c r="C1075" s="17">
        <v>0.31044117675882499</v>
      </c>
      <c r="D1075" s="17">
        <v>0.32091882639034602</v>
      </c>
      <c r="E1075" s="17">
        <v>0.30113472130882601</v>
      </c>
      <c r="F1075" s="17"/>
      <c r="G1075" s="17">
        <v>0.16149291213962699</v>
      </c>
      <c r="H1075" s="17">
        <v>0.19099127819637901</v>
      </c>
      <c r="I1075" s="17">
        <v>0.272911595801481</v>
      </c>
      <c r="J1075" s="17">
        <v>0.36553063016680698</v>
      </c>
      <c r="K1075" s="17">
        <v>0.46394073442657502</v>
      </c>
      <c r="L1075" s="17">
        <v>0.41103880029052597</v>
      </c>
      <c r="M1075" s="17"/>
      <c r="N1075" s="17">
        <v>0.25231684636763302</v>
      </c>
      <c r="O1075" s="17">
        <v>0.25815450877354301</v>
      </c>
      <c r="P1075" s="17">
        <v>0.38022010066552298</v>
      </c>
      <c r="Q1075" s="17">
        <v>0.36608472475270698</v>
      </c>
      <c r="R1075" s="17"/>
      <c r="S1075" s="17">
        <v>0.19979929044139</v>
      </c>
      <c r="T1075" s="17">
        <v>0.365034966202539</v>
      </c>
      <c r="U1075" s="17">
        <v>0.42413584511722502</v>
      </c>
      <c r="V1075" s="17">
        <v>0.31981496015366401</v>
      </c>
      <c r="W1075" s="17">
        <v>0.29622200040038599</v>
      </c>
      <c r="X1075" s="17">
        <v>0.24089819943757801</v>
      </c>
      <c r="Y1075" s="17">
        <v>0.29288059187488602</v>
      </c>
      <c r="Z1075" s="17">
        <v>0.32844209525061302</v>
      </c>
      <c r="AA1075" s="17">
        <v>0.22059906422560999</v>
      </c>
      <c r="AB1075" s="17">
        <v>0.35453861738664899</v>
      </c>
      <c r="AC1075" s="17">
        <v>0.47564390904472797</v>
      </c>
      <c r="AD1075" s="17">
        <v>0.408449230040352</v>
      </c>
      <c r="AE1075" s="17"/>
      <c r="AF1075" s="17">
        <v>0.41558171862012999</v>
      </c>
      <c r="AG1075" s="17">
        <v>0.32353197009458201</v>
      </c>
      <c r="AH1075" s="17">
        <v>0.27812535026232998</v>
      </c>
      <c r="AI1075" s="17">
        <v>0.27709344079847298</v>
      </c>
      <c r="AJ1075" s="17">
        <v>0.19517495201437099</v>
      </c>
      <c r="AK1075" s="17"/>
      <c r="AL1075" s="17">
        <v>0.27444487325542799</v>
      </c>
      <c r="AM1075" s="17">
        <v>0.31778005925693098</v>
      </c>
      <c r="AN1075" s="17">
        <v>0.354744227840744</v>
      </c>
      <c r="AO1075" s="17">
        <v>0.35680119769886298</v>
      </c>
      <c r="AP1075" s="17"/>
      <c r="AQ1075" s="17">
        <v>0.37128034847858699</v>
      </c>
      <c r="AR1075" s="17">
        <v>0.22047966657034901</v>
      </c>
      <c r="AS1075" s="17"/>
      <c r="AT1075" s="17">
        <v>0.284212079758</v>
      </c>
      <c r="AU1075" s="17">
        <v>0.43460533569415699</v>
      </c>
      <c r="AV1075" s="17"/>
      <c r="AW1075" s="17">
        <v>0.379844337705525</v>
      </c>
      <c r="AX1075" s="17">
        <v>0.30640849844213902</v>
      </c>
      <c r="AY1075" s="17">
        <v>0.24510884767249599</v>
      </c>
      <c r="AZ1075" s="17"/>
      <c r="BA1075" s="17">
        <v>0.221477840495751</v>
      </c>
      <c r="BB1075" s="17">
        <v>0.29547796608530302</v>
      </c>
      <c r="BC1075" s="17">
        <v>0.34142694926909301</v>
      </c>
      <c r="BD1075" s="17">
        <v>0.41606470254058098</v>
      </c>
      <c r="BE1075" s="17">
        <v>0.462047009014736</v>
      </c>
      <c r="BF1075" s="17"/>
      <c r="BG1075" s="17">
        <v>0.29594170239268303</v>
      </c>
      <c r="BH1075" s="17">
        <v>0.32124356100090301</v>
      </c>
      <c r="BI1075" s="17"/>
      <c r="BJ1075" s="17">
        <v>0.28392378779914301</v>
      </c>
      <c r="BK1075" s="17">
        <v>0.40923161039865302</v>
      </c>
      <c r="BL1075" s="17"/>
      <c r="BM1075" s="17">
        <v>0.26111217633167799</v>
      </c>
      <c r="BN1075" s="17">
        <v>0.41415556553996002</v>
      </c>
      <c r="BO1075" s="17">
        <v>0.17223318433135301</v>
      </c>
      <c r="BP1075" s="17">
        <v>0.23930340800566699</v>
      </c>
      <c r="BQ1075" s="17">
        <v>0.549125996496452</v>
      </c>
      <c r="BR1075" s="17"/>
      <c r="BS1075" s="17">
        <v>0.41541820311316502</v>
      </c>
      <c r="BT1075" s="17"/>
      <c r="BU1075" s="17">
        <v>0.41752233805438899</v>
      </c>
      <c r="BV1075" s="17">
        <v>9.3006097717968098E-2</v>
      </c>
      <c r="BW1075" s="17">
        <v>0.23313512743609799</v>
      </c>
      <c r="BX1075" s="17">
        <v>0.52274029165566305</v>
      </c>
      <c r="BY1075" s="17">
        <v>0.241492900763813</v>
      </c>
      <c r="BZ1075" s="17"/>
      <c r="CA1075" s="17">
        <v>0.17503622571130101</v>
      </c>
      <c r="CB1075" s="17"/>
      <c r="CC1075" s="17">
        <v>0.35247907982017701</v>
      </c>
      <c r="CD1075" s="17">
        <v>0.154257193080862</v>
      </c>
      <c r="CE1075" s="17"/>
      <c r="CF1075" s="17">
        <v>0.37980546035947699</v>
      </c>
      <c r="CG1075" s="17"/>
      <c r="CH1075" s="17">
        <v>0.38567485327887002</v>
      </c>
      <c r="CI1075" s="17">
        <v>0.16275315924616299</v>
      </c>
    </row>
    <row r="1076" spans="2:87" x14ac:dyDescent="0.35">
      <c r="B1076" t="s">
        <v>301</v>
      </c>
      <c r="C1076" s="17">
        <v>0.29512942736435999</v>
      </c>
      <c r="D1076" s="17">
        <v>0.29058987735835701</v>
      </c>
      <c r="E1076" s="17">
        <v>0.29821332640030301</v>
      </c>
      <c r="F1076" s="17"/>
      <c r="G1076" s="17">
        <v>0.21917633553355001</v>
      </c>
      <c r="H1076" s="17">
        <v>0.245832806028631</v>
      </c>
      <c r="I1076" s="17">
        <v>0.29152458143501297</v>
      </c>
      <c r="J1076" s="17">
        <v>0.33712120741520601</v>
      </c>
      <c r="K1076" s="17">
        <v>0.32562830621355698</v>
      </c>
      <c r="L1076" s="17">
        <v>0.34537793932417299</v>
      </c>
      <c r="M1076" s="17"/>
      <c r="N1076" s="17">
        <v>0.27831538555639501</v>
      </c>
      <c r="O1076" s="17">
        <v>0.34731748300055698</v>
      </c>
      <c r="P1076" s="17">
        <v>0.29954594429009201</v>
      </c>
      <c r="Q1076" s="17">
        <v>0.24555872871550799</v>
      </c>
      <c r="R1076" s="17"/>
      <c r="S1076" s="17">
        <v>0.253405554592046</v>
      </c>
      <c r="T1076" s="17">
        <v>0.28905531433784198</v>
      </c>
      <c r="U1076" s="17">
        <v>0.30722598087234998</v>
      </c>
      <c r="V1076" s="17">
        <v>0.28698795018314399</v>
      </c>
      <c r="W1076" s="17">
        <v>0.30537384012408503</v>
      </c>
      <c r="X1076" s="17">
        <v>0.26859923836544503</v>
      </c>
      <c r="Y1076" s="17">
        <v>0.273973130916356</v>
      </c>
      <c r="Z1076" s="17">
        <v>0.22662481028144801</v>
      </c>
      <c r="AA1076" s="17">
        <v>0.36292270659193199</v>
      </c>
      <c r="AB1076" s="17">
        <v>0.366504251449495</v>
      </c>
      <c r="AC1076" s="17">
        <v>0.31793439035379101</v>
      </c>
      <c r="AD1076" s="17">
        <v>0.226620895458196</v>
      </c>
      <c r="AE1076" s="17"/>
      <c r="AF1076" s="17">
        <v>0.24703922502197301</v>
      </c>
      <c r="AG1076" s="17">
        <v>0.29783912273582402</v>
      </c>
      <c r="AH1076" s="17">
        <v>0.32494281300192102</v>
      </c>
      <c r="AI1076" s="17">
        <v>0.32600203965115299</v>
      </c>
      <c r="AJ1076" s="17">
        <v>0.25183501367459099</v>
      </c>
      <c r="AK1076" s="17"/>
      <c r="AL1076" s="17">
        <v>0.31661185479469101</v>
      </c>
      <c r="AM1076" s="17">
        <v>0.27722386025898399</v>
      </c>
      <c r="AN1076" s="17">
        <v>0.31820937494929902</v>
      </c>
      <c r="AO1076" s="17">
        <v>0.22265114474905001</v>
      </c>
      <c r="AP1076" s="17"/>
      <c r="AQ1076" s="17">
        <v>0.31156597053385199</v>
      </c>
      <c r="AR1076" s="17">
        <v>0.27082508192362098</v>
      </c>
      <c r="AS1076" s="17"/>
      <c r="AT1076" s="17">
        <v>0.284108095248024</v>
      </c>
      <c r="AU1076" s="17">
        <v>0.34800726446427599</v>
      </c>
      <c r="AV1076" s="17"/>
      <c r="AW1076" s="17">
        <v>0.32973193318423399</v>
      </c>
      <c r="AX1076" s="17">
        <v>0.30467990480551699</v>
      </c>
      <c r="AY1076" s="17">
        <v>0.265665335972253</v>
      </c>
      <c r="AZ1076" s="17"/>
      <c r="BA1076" s="17">
        <v>0.22111253195226199</v>
      </c>
      <c r="BB1076" s="17">
        <v>0.32975060029724501</v>
      </c>
      <c r="BC1076" s="17">
        <v>0.315384270409097</v>
      </c>
      <c r="BD1076" s="17">
        <v>0.30310807574273302</v>
      </c>
      <c r="BE1076" s="17">
        <v>0.30312415984519903</v>
      </c>
      <c r="BF1076" s="17"/>
      <c r="BG1076" s="17">
        <v>0.298090212216781</v>
      </c>
      <c r="BH1076" s="17">
        <v>0.29292358632306997</v>
      </c>
      <c r="BI1076" s="17"/>
      <c r="BJ1076" s="17">
        <v>0.28222134883953998</v>
      </c>
      <c r="BK1076" s="17">
        <v>0.34624300885270898</v>
      </c>
      <c r="BL1076" s="17"/>
      <c r="BM1076" s="17">
        <v>0.26661233156290298</v>
      </c>
      <c r="BN1076" s="17">
        <v>0.31865078731934798</v>
      </c>
      <c r="BO1076" s="17">
        <v>0.33732168564806297</v>
      </c>
      <c r="BP1076" s="17">
        <v>0.34615295494501203</v>
      </c>
      <c r="BQ1076" s="17">
        <v>0.197303546247976</v>
      </c>
      <c r="BR1076" s="17"/>
      <c r="BS1076" s="17">
        <v>0.211305289646294</v>
      </c>
      <c r="BT1076" s="17"/>
      <c r="BU1076" s="17">
        <v>0.29850961258722197</v>
      </c>
      <c r="BV1076" s="17">
        <v>0.295292834402612</v>
      </c>
      <c r="BW1076" s="17">
        <v>0.44610627450331197</v>
      </c>
      <c r="BX1076" s="17">
        <v>0.24376168885204499</v>
      </c>
      <c r="BY1076" s="17">
        <v>0.25908174582413002</v>
      </c>
      <c r="BZ1076" s="17"/>
      <c r="CA1076" s="17">
        <v>0.18349532282444</v>
      </c>
      <c r="CB1076" s="17"/>
      <c r="CC1076" s="17">
        <v>0.30428033150936901</v>
      </c>
      <c r="CD1076" s="17">
        <v>0.28700554639585801</v>
      </c>
      <c r="CE1076" s="17"/>
      <c r="CF1076" s="17">
        <v>0.29747449188173303</v>
      </c>
      <c r="CG1076" s="17"/>
      <c r="CH1076" s="17">
        <v>0.32854926221952202</v>
      </c>
      <c r="CI1076" s="17">
        <v>0.23373641428240899</v>
      </c>
    </row>
    <row r="1077" spans="2:87" x14ac:dyDescent="0.35">
      <c r="B1077" t="s">
        <v>302</v>
      </c>
      <c r="C1077" s="17">
        <v>0.128749536852407</v>
      </c>
      <c r="D1077" s="17">
        <v>0.12866933578128001</v>
      </c>
      <c r="E1077" s="17">
        <v>0.12903876530865499</v>
      </c>
      <c r="F1077" s="17"/>
      <c r="G1077" s="17">
        <v>0.23291909013047499</v>
      </c>
      <c r="H1077" s="17">
        <v>0.13732662415078101</v>
      </c>
      <c r="I1077" s="17">
        <v>0.118556267725374</v>
      </c>
      <c r="J1077" s="17">
        <v>0.10723859314482399</v>
      </c>
      <c r="K1077" s="17">
        <v>9.1319217051367196E-2</v>
      </c>
      <c r="L1077" s="17">
        <v>9.0147191639907906E-2</v>
      </c>
      <c r="M1077" s="17"/>
      <c r="N1077" s="17">
        <v>0.168286399091745</v>
      </c>
      <c r="O1077" s="17">
        <v>0.104803406350094</v>
      </c>
      <c r="P1077" s="17">
        <v>8.7124660265847795E-2</v>
      </c>
      <c r="Q1077" s="17">
        <v>0.15489017475504299</v>
      </c>
      <c r="R1077" s="17"/>
      <c r="S1077" s="17">
        <v>0.172551548001139</v>
      </c>
      <c r="T1077" s="17">
        <v>7.8936171057898297E-2</v>
      </c>
      <c r="U1077" s="17">
        <v>7.0382736224029796E-2</v>
      </c>
      <c r="V1077" s="17">
        <v>0.122248592157534</v>
      </c>
      <c r="W1077" s="17">
        <v>0.23382415484285199</v>
      </c>
      <c r="X1077" s="17">
        <v>6.2051812386966998E-2</v>
      </c>
      <c r="Y1077" s="17">
        <v>0.17283608684355101</v>
      </c>
      <c r="Z1077" s="17">
        <v>0.13347632384467301</v>
      </c>
      <c r="AA1077" s="17">
        <v>0.13838243005856299</v>
      </c>
      <c r="AB1077" s="17">
        <v>9.7869141092189305E-2</v>
      </c>
      <c r="AC1077" s="17">
        <v>4.5621899221281903E-2</v>
      </c>
      <c r="AD1077" s="17">
        <v>0.28251540829538002</v>
      </c>
      <c r="AE1077" s="17"/>
      <c r="AF1077" s="17">
        <v>9.8667940074816607E-2</v>
      </c>
      <c r="AG1077" s="17">
        <v>0.13386398617884401</v>
      </c>
      <c r="AH1077" s="17">
        <v>0.119959701812966</v>
      </c>
      <c r="AI1077" s="17">
        <v>0.13515061927290101</v>
      </c>
      <c r="AJ1077" s="17">
        <v>0.184290844515719</v>
      </c>
      <c r="AK1077" s="17"/>
      <c r="AL1077" s="17">
        <v>0.14094452262084101</v>
      </c>
      <c r="AM1077" s="17">
        <v>0.12008339018353199</v>
      </c>
      <c r="AN1077" s="17">
        <v>0.13519054101224701</v>
      </c>
      <c r="AO1077" s="17">
        <v>9.5623111385401097E-2</v>
      </c>
      <c r="AP1077" s="17"/>
      <c r="AQ1077" s="17">
        <v>0.112545845898167</v>
      </c>
      <c r="AR1077" s="17">
        <v>0.152709568977521</v>
      </c>
      <c r="AS1077" s="17"/>
      <c r="AT1077" s="17">
        <v>0.13976465708689201</v>
      </c>
      <c r="AU1077" s="17">
        <v>8.2730870858594499E-2</v>
      </c>
      <c r="AV1077" s="17"/>
      <c r="AW1077" s="17">
        <v>0.10663962847959101</v>
      </c>
      <c r="AX1077" s="17">
        <v>0.12811414768109</v>
      </c>
      <c r="AY1077" s="17">
        <v>0.14770263108065201</v>
      </c>
      <c r="AZ1077" s="17"/>
      <c r="BA1077" s="17">
        <v>0.16631846643046999</v>
      </c>
      <c r="BB1077" s="17">
        <v>0.133265420610271</v>
      </c>
      <c r="BC1077" s="17">
        <v>0.11045517043856699</v>
      </c>
      <c r="BD1077" s="17">
        <v>0.132206235252707</v>
      </c>
      <c r="BE1077" s="17">
        <v>1.89423920271381E-2</v>
      </c>
      <c r="BF1077" s="17"/>
      <c r="BG1077" s="17">
        <v>0.14586707620250899</v>
      </c>
      <c r="BH1077" s="17">
        <v>0.115996644390976</v>
      </c>
      <c r="BI1077" s="17"/>
      <c r="BJ1077" s="17">
        <v>0.13477299890056199</v>
      </c>
      <c r="BK1077" s="17">
        <v>0.104600849834896</v>
      </c>
      <c r="BL1077" s="17"/>
      <c r="BM1077" s="17">
        <v>0.11077621300577301</v>
      </c>
      <c r="BN1077" s="17">
        <v>0.10563584497390401</v>
      </c>
      <c r="BO1077" s="17">
        <v>0.17166492511463699</v>
      </c>
      <c r="BP1077" s="17">
        <v>0.114368519546063</v>
      </c>
      <c r="BQ1077" s="17">
        <v>7.2882807878840397E-2</v>
      </c>
      <c r="BR1077" s="17"/>
      <c r="BS1077" s="17">
        <v>0.128358173157605</v>
      </c>
      <c r="BT1077" s="17"/>
      <c r="BU1077" s="17">
        <v>9.1118037298488594E-2</v>
      </c>
      <c r="BV1077" s="17">
        <v>0.21868121991079101</v>
      </c>
      <c r="BW1077" s="17">
        <v>9.7704977289449393E-2</v>
      </c>
      <c r="BX1077" s="17">
        <v>9.8999621326572904E-2</v>
      </c>
      <c r="BY1077" s="17">
        <v>0.15506929783666101</v>
      </c>
      <c r="BZ1077" s="17"/>
      <c r="CA1077" s="17">
        <v>0.185579059217897</v>
      </c>
      <c r="CB1077" s="17"/>
      <c r="CC1077" s="17">
        <v>0.108069531367302</v>
      </c>
      <c r="CD1077" s="17">
        <v>0.224844114185835</v>
      </c>
      <c r="CE1077" s="17"/>
      <c r="CF1077" s="17">
        <v>8.9781142561891597E-2</v>
      </c>
      <c r="CG1077" s="17"/>
      <c r="CH1077" s="17">
        <v>8.6916395386514494E-2</v>
      </c>
      <c r="CI1077" s="17">
        <v>0.220701745816377</v>
      </c>
    </row>
    <row r="1078" spans="2:87" x14ac:dyDescent="0.35">
      <c r="B1078" t="s">
        <v>303</v>
      </c>
      <c r="C1078" s="17">
        <v>0.103487216875657</v>
      </c>
      <c r="D1078" s="17">
        <v>0.114666188131123</v>
      </c>
      <c r="E1078" s="17">
        <v>9.3179234609220798E-2</v>
      </c>
      <c r="F1078" s="17"/>
      <c r="G1078" s="17">
        <v>0.156183855764987</v>
      </c>
      <c r="H1078" s="17">
        <v>0.19315675245368299</v>
      </c>
      <c r="I1078" s="17">
        <v>0.12156216052909601</v>
      </c>
      <c r="J1078" s="17">
        <v>7.7489071941020296E-2</v>
      </c>
      <c r="K1078" s="17">
        <v>2.5598842479791301E-2</v>
      </c>
      <c r="L1078" s="17">
        <v>4.6336671960733898E-2</v>
      </c>
      <c r="M1078" s="17"/>
      <c r="N1078" s="17">
        <v>0.114164205798424</v>
      </c>
      <c r="O1078" s="17">
        <v>0.10826354334337999</v>
      </c>
      <c r="P1078" s="17">
        <v>0.11513995782429499</v>
      </c>
      <c r="Q1078" s="17">
        <v>7.7972352284501306E-2</v>
      </c>
      <c r="R1078" s="17"/>
      <c r="S1078" s="17">
        <v>0.170771374348229</v>
      </c>
      <c r="T1078" s="17">
        <v>0.11778336722175201</v>
      </c>
      <c r="U1078" s="17">
        <v>3.1681045509565603E-2</v>
      </c>
      <c r="V1078" s="17">
        <v>9.28074419992755E-2</v>
      </c>
      <c r="W1078" s="17">
        <v>0.101755778310357</v>
      </c>
      <c r="X1078" s="17">
        <v>0.203793149765569</v>
      </c>
      <c r="Y1078" s="17">
        <v>0.114475607567862</v>
      </c>
      <c r="Z1078" s="17">
        <v>5.0019856382192397E-2</v>
      </c>
      <c r="AA1078" s="17">
        <v>0.107157376483908</v>
      </c>
      <c r="AB1078" s="17">
        <v>3.0463467627072E-2</v>
      </c>
      <c r="AC1078" s="17">
        <v>4.6544431387333697E-2</v>
      </c>
      <c r="AD1078" s="17">
        <v>2.9403110635103799E-2</v>
      </c>
      <c r="AE1078" s="17"/>
      <c r="AF1078" s="17">
        <v>8.6025254123860501E-2</v>
      </c>
      <c r="AG1078" s="17">
        <v>8.8923509445444304E-2</v>
      </c>
      <c r="AH1078" s="17">
        <v>9.8563036785107902E-2</v>
      </c>
      <c r="AI1078" s="17">
        <v>0.138677457964824</v>
      </c>
      <c r="AJ1078" s="17">
        <v>0.17377683106578701</v>
      </c>
      <c r="AK1078" s="17"/>
      <c r="AL1078" s="17">
        <v>8.1948753867250604E-2</v>
      </c>
      <c r="AM1078" s="17">
        <v>0.12579424080252499</v>
      </c>
      <c r="AN1078" s="17">
        <v>9.22133098385364E-2</v>
      </c>
      <c r="AO1078" s="17">
        <v>0.118322677878027</v>
      </c>
      <c r="AP1078" s="17"/>
      <c r="AQ1078" s="17">
        <v>6.8810185189858999E-2</v>
      </c>
      <c r="AR1078" s="17">
        <v>0.15476336102958399</v>
      </c>
      <c r="AS1078" s="17"/>
      <c r="AT1078" s="17">
        <v>0.12152361339720499</v>
      </c>
      <c r="AU1078" s="17">
        <v>4.0131564758010101E-2</v>
      </c>
      <c r="AV1078" s="17"/>
      <c r="AW1078" s="17">
        <v>6.9140215595042603E-2</v>
      </c>
      <c r="AX1078" s="17">
        <v>0.115533182133432</v>
      </c>
      <c r="AY1078" s="17">
        <v>0.125037743250421</v>
      </c>
      <c r="AZ1078" s="17"/>
      <c r="BA1078" s="17">
        <v>0.162839611607314</v>
      </c>
      <c r="BB1078" s="17">
        <v>9.4758886410588605E-2</v>
      </c>
      <c r="BC1078" s="17">
        <v>8.7029409370605798E-2</v>
      </c>
      <c r="BD1078" s="17">
        <v>2.59113419631803E-2</v>
      </c>
      <c r="BE1078" s="17">
        <v>0.112037872698171</v>
      </c>
      <c r="BF1078" s="17"/>
      <c r="BG1078" s="17">
        <v>8.8944798958334695E-2</v>
      </c>
      <c r="BH1078" s="17">
        <v>0.11432159488032601</v>
      </c>
      <c r="BI1078" s="17"/>
      <c r="BJ1078" s="17">
        <v>0.118574050473406</v>
      </c>
      <c r="BK1078" s="17">
        <v>4.3762612792659701E-2</v>
      </c>
      <c r="BL1078" s="17"/>
      <c r="BM1078" s="17">
        <v>7.3417866823160399E-2</v>
      </c>
      <c r="BN1078" s="17">
        <v>7.7342000300493E-2</v>
      </c>
      <c r="BO1078" s="17">
        <v>0.175003625240089</v>
      </c>
      <c r="BP1078" s="17">
        <v>0.122875347324939</v>
      </c>
      <c r="BQ1078" s="17">
        <v>3.7900037676784501E-2</v>
      </c>
      <c r="BR1078" s="17"/>
      <c r="BS1078" s="17">
        <v>0.10187708107426</v>
      </c>
      <c r="BT1078" s="17"/>
      <c r="BU1078" s="17">
        <v>8.7989807414643698E-2</v>
      </c>
      <c r="BV1078" s="17">
        <v>0.22488856790307499</v>
      </c>
      <c r="BW1078" s="17">
        <v>0.108568891846378</v>
      </c>
      <c r="BX1078" s="17">
        <v>4.2968877444062401E-2</v>
      </c>
      <c r="BY1078" s="17">
        <v>5.0854403686521499E-2</v>
      </c>
      <c r="BZ1078" s="17"/>
      <c r="CA1078" s="17">
        <v>0.21441001397619699</v>
      </c>
      <c r="CB1078" s="17"/>
      <c r="CC1078" s="17">
        <v>8.9534536675751994E-2</v>
      </c>
      <c r="CD1078" s="17">
        <v>0.16323384773324101</v>
      </c>
      <c r="CE1078" s="17"/>
      <c r="CF1078" s="17">
        <v>8.8255069333044903E-2</v>
      </c>
      <c r="CG1078" s="17"/>
      <c r="CH1078" s="17">
        <v>8.0371965783665206E-2</v>
      </c>
      <c r="CI1078" s="17">
        <v>0.217388987384184</v>
      </c>
    </row>
    <row r="1079" spans="2:87" x14ac:dyDescent="0.35">
      <c r="B1079" t="s">
        <v>304</v>
      </c>
      <c r="C1079" s="17">
        <v>4.7057122232137802E-2</v>
      </c>
      <c r="D1079" s="17">
        <v>4.7927090499356603E-2</v>
      </c>
      <c r="E1079" s="17">
        <v>4.6319778052630801E-2</v>
      </c>
      <c r="F1079" s="17"/>
      <c r="G1079" s="17">
        <v>7.7511173620775906E-2</v>
      </c>
      <c r="H1079" s="17">
        <v>8.9721374592100805E-2</v>
      </c>
      <c r="I1079" s="17">
        <v>2.84547654874534E-2</v>
      </c>
      <c r="J1079" s="17">
        <v>1.5856584898570999E-2</v>
      </c>
      <c r="K1079" s="17">
        <v>6.9042898783724304E-3</v>
      </c>
      <c r="L1079" s="17">
        <v>5.49074991639351E-2</v>
      </c>
      <c r="M1079" s="17"/>
      <c r="N1079" s="17">
        <v>7.0598055992810702E-2</v>
      </c>
      <c r="O1079" s="17">
        <v>4.4056108841989003E-2</v>
      </c>
      <c r="P1079" s="17">
        <v>2.6449905910327601E-2</v>
      </c>
      <c r="Q1079" s="17">
        <v>4.5739539779491502E-2</v>
      </c>
      <c r="R1079" s="17"/>
      <c r="S1079" s="17">
        <v>6.9440496253376796E-2</v>
      </c>
      <c r="T1079" s="17">
        <v>4.0996145807697899E-2</v>
      </c>
      <c r="U1079" s="17">
        <v>2.3659170087967699E-2</v>
      </c>
      <c r="V1079" s="17">
        <v>5.12600274534631E-2</v>
      </c>
      <c r="W1079" s="17">
        <v>1.9735037858008699E-2</v>
      </c>
      <c r="X1079" s="17">
        <v>7.1686431667840902E-2</v>
      </c>
      <c r="Y1079" s="17">
        <v>2.6536819261371601E-2</v>
      </c>
      <c r="Z1079" s="17">
        <v>7.8150240064029999E-2</v>
      </c>
      <c r="AA1079" s="17">
        <v>7.8919851725169604E-2</v>
      </c>
      <c r="AB1079" s="17">
        <v>9.5584441957537302E-3</v>
      </c>
      <c r="AC1079" s="17">
        <v>4.9343193900988097E-2</v>
      </c>
      <c r="AD1079" s="17">
        <v>2.3670418944838598E-2</v>
      </c>
      <c r="AE1079" s="17"/>
      <c r="AF1079" s="17">
        <v>5.8868214314678903E-2</v>
      </c>
      <c r="AG1079" s="17">
        <v>2.6752783536766099E-2</v>
      </c>
      <c r="AH1079" s="17">
        <v>5.5990088242356399E-2</v>
      </c>
      <c r="AI1079" s="17">
        <v>5.8549638967514202E-2</v>
      </c>
      <c r="AJ1079" s="17">
        <v>8.1277642348647094E-2</v>
      </c>
      <c r="AK1079" s="17"/>
      <c r="AL1079" s="17">
        <v>4.00011836835069E-2</v>
      </c>
      <c r="AM1079" s="17">
        <v>5.4260995662212597E-2</v>
      </c>
      <c r="AN1079" s="17">
        <v>4.9172789628372703E-2</v>
      </c>
      <c r="AO1079" s="17">
        <v>3.7467270223888398E-2</v>
      </c>
      <c r="AP1079" s="17"/>
      <c r="AQ1079" s="17">
        <v>2.6447259674279799E-2</v>
      </c>
      <c r="AR1079" s="17">
        <v>7.7532460867946199E-2</v>
      </c>
      <c r="AS1079" s="17"/>
      <c r="AT1079" s="17">
        <v>4.9675417025694002E-2</v>
      </c>
      <c r="AU1079" s="17">
        <v>4.2631300227383997E-2</v>
      </c>
      <c r="AV1079" s="17"/>
      <c r="AW1079" s="17">
        <v>4.58899219512207E-2</v>
      </c>
      <c r="AX1079" s="17">
        <v>2.5629379711842801E-2</v>
      </c>
      <c r="AY1079" s="17">
        <v>6.7551116323215796E-2</v>
      </c>
      <c r="AZ1079" s="17"/>
      <c r="BA1079" s="17">
        <v>7.5721112236396299E-2</v>
      </c>
      <c r="BB1079" s="17">
        <v>4.3371808334566803E-2</v>
      </c>
      <c r="BC1079" s="17">
        <v>4.2862597135271401E-2</v>
      </c>
      <c r="BD1079" s="17">
        <v>1.06045275991566E-2</v>
      </c>
      <c r="BE1079" s="17">
        <v>1.8439424714335899E-2</v>
      </c>
      <c r="BF1079" s="17"/>
      <c r="BG1079" s="17">
        <v>2.4048327723337402E-2</v>
      </c>
      <c r="BH1079" s="17">
        <v>6.4199111862566702E-2</v>
      </c>
      <c r="BI1079" s="17"/>
      <c r="BJ1079" s="17">
        <v>5.1242837498410999E-2</v>
      </c>
      <c r="BK1079" s="17">
        <v>3.22916741516499E-2</v>
      </c>
      <c r="BL1079" s="17"/>
      <c r="BM1079" s="17">
        <v>4.03169882174143E-2</v>
      </c>
      <c r="BN1079" s="17">
        <v>2.3383616393791901E-2</v>
      </c>
      <c r="BO1079" s="17">
        <v>7.95454614570823E-2</v>
      </c>
      <c r="BP1079" s="17">
        <v>2.5020139438269601E-2</v>
      </c>
      <c r="BQ1079" s="17">
        <v>4.8229664284072597E-2</v>
      </c>
      <c r="BR1079" s="17"/>
      <c r="BS1079" s="17">
        <v>8.4344560421302103E-2</v>
      </c>
      <c r="BT1079" s="17"/>
      <c r="BU1079" s="17">
        <v>2.9354873448740802E-2</v>
      </c>
      <c r="BV1079" s="17">
        <v>9.66064983705585E-2</v>
      </c>
      <c r="BW1079" s="17">
        <v>9.61096424210456E-3</v>
      </c>
      <c r="BX1079" s="17">
        <v>4.77476942552554E-2</v>
      </c>
      <c r="BY1079" s="17">
        <v>2.46916509931548E-2</v>
      </c>
      <c r="BZ1079" s="17"/>
      <c r="CA1079" s="17">
        <v>0.18628425193744</v>
      </c>
      <c r="CB1079" s="17"/>
      <c r="CC1079" s="17">
        <v>4.63616168183585E-2</v>
      </c>
      <c r="CD1079" s="17">
        <v>5.1293138108788397E-2</v>
      </c>
      <c r="CE1079" s="17"/>
      <c r="CF1079" s="17">
        <v>5.6560202172918302E-2</v>
      </c>
      <c r="CG1079" s="17"/>
      <c r="CH1079" s="17">
        <v>3.03842108991275E-2</v>
      </c>
      <c r="CI1079" s="17">
        <v>8.9794167188732302E-2</v>
      </c>
    </row>
    <row r="1080" spans="2:87" x14ac:dyDescent="0.35">
      <c r="B1080" t="s">
        <v>161</v>
      </c>
      <c r="C1080" s="17">
        <v>0.115135519916613</v>
      </c>
      <c r="D1080" s="17">
        <v>9.7228681839536493E-2</v>
      </c>
      <c r="E1080" s="17">
        <v>0.13211417432036501</v>
      </c>
      <c r="F1080" s="17"/>
      <c r="G1080" s="17">
        <v>0.15271663281058501</v>
      </c>
      <c r="H1080" s="17">
        <v>0.14297116457842399</v>
      </c>
      <c r="I1080" s="17">
        <v>0.16699062902158199</v>
      </c>
      <c r="J1080" s="17">
        <v>9.6763912433572394E-2</v>
      </c>
      <c r="K1080" s="17">
        <v>8.6608609950337201E-2</v>
      </c>
      <c r="L1080" s="17">
        <v>5.2191897620724098E-2</v>
      </c>
      <c r="M1080" s="17"/>
      <c r="N1080" s="17">
        <v>0.116319107192993</v>
      </c>
      <c r="O1080" s="17">
        <v>0.13740494969043601</v>
      </c>
      <c r="P1080" s="17">
        <v>9.1519431043914107E-2</v>
      </c>
      <c r="Q1080" s="17">
        <v>0.109754479712749</v>
      </c>
      <c r="R1080" s="17"/>
      <c r="S1080" s="17">
        <v>0.13403173636381899</v>
      </c>
      <c r="T1080" s="17">
        <v>0.108194035372271</v>
      </c>
      <c r="U1080" s="17">
        <v>0.14291522218886099</v>
      </c>
      <c r="V1080" s="17">
        <v>0.12688102805291901</v>
      </c>
      <c r="W1080" s="17">
        <v>4.3089188464311597E-2</v>
      </c>
      <c r="X1080" s="17">
        <v>0.15297116837659999</v>
      </c>
      <c r="Y1080" s="17">
        <v>0.119297763535973</v>
      </c>
      <c r="Z1080" s="17">
        <v>0.183286674177044</v>
      </c>
      <c r="AA1080" s="17">
        <v>9.2018570914816702E-2</v>
      </c>
      <c r="AB1080" s="17">
        <v>0.14106607824884199</v>
      </c>
      <c r="AC1080" s="17">
        <v>6.4912176091876897E-2</v>
      </c>
      <c r="AD1080" s="17">
        <v>2.9340936626130298E-2</v>
      </c>
      <c r="AE1080" s="17"/>
      <c r="AF1080" s="17">
        <v>9.3817647844540497E-2</v>
      </c>
      <c r="AG1080" s="17">
        <v>0.12908862800854001</v>
      </c>
      <c r="AH1080" s="17">
        <v>0.12241900989531899</v>
      </c>
      <c r="AI1080" s="17">
        <v>6.4526803345134207E-2</v>
      </c>
      <c r="AJ1080" s="17">
        <v>0.113644716380885</v>
      </c>
      <c r="AK1080" s="17"/>
      <c r="AL1080" s="17">
        <v>0.14604881177828299</v>
      </c>
      <c r="AM1080" s="17">
        <v>0.104857453835816</v>
      </c>
      <c r="AN1080" s="17">
        <v>5.0469756730801098E-2</v>
      </c>
      <c r="AO1080" s="17">
        <v>0.16913459806476899</v>
      </c>
      <c r="AP1080" s="17"/>
      <c r="AQ1080" s="17">
        <v>0.109350390225256</v>
      </c>
      <c r="AR1080" s="17">
        <v>0.123689860630979</v>
      </c>
      <c r="AS1080" s="17"/>
      <c r="AT1080" s="17">
        <v>0.120716137484185</v>
      </c>
      <c r="AU1080" s="17">
        <v>5.1893663997578998E-2</v>
      </c>
      <c r="AV1080" s="17"/>
      <c r="AW1080" s="17">
        <v>6.8753963084386194E-2</v>
      </c>
      <c r="AX1080" s="17">
        <v>0.11963488722597899</v>
      </c>
      <c r="AY1080" s="17">
        <v>0.14893432570096099</v>
      </c>
      <c r="AZ1080" s="17"/>
      <c r="BA1080" s="17">
        <v>0.15253043727780599</v>
      </c>
      <c r="BB1080" s="17">
        <v>0.10337531826202601</v>
      </c>
      <c r="BC1080" s="17">
        <v>0.102841603377365</v>
      </c>
      <c r="BD1080" s="17">
        <v>0.112105116901642</v>
      </c>
      <c r="BE1080" s="17">
        <v>8.5409141700419605E-2</v>
      </c>
      <c r="BF1080" s="17"/>
      <c r="BG1080" s="17">
        <v>0.14710788250635401</v>
      </c>
      <c r="BH1080" s="17">
        <v>9.1315501542158603E-2</v>
      </c>
      <c r="BI1080" s="17"/>
      <c r="BJ1080" s="17">
        <v>0.129264976488938</v>
      </c>
      <c r="BK1080" s="17">
        <v>6.3870243969431598E-2</v>
      </c>
      <c r="BL1080" s="17"/>
      <c r="BM1080" s="17">
        <v>0.24776442405907101</v>
      </c>
      <c r="BN1080" s="17">
        <v>6.0832185472503797E-2</v>
      </c>
      <c r="BO1080" s="17">
        <v>6.4231118208776E-2</v>
      </c>
      <c r="BP1080" s="17">
        <v>0.15227963074004899</v>
      </c>
      <c r="BQ1080" s="17">
        <v>9.4557947415874796E-2</v>
      </c>
      <c r="BR1080" s="17"/>
      <c r="BS1080" s="17">
        <v>5.8696692587374602E-2</v>
      </c>
      <c r="BT1080" s="17"/>
      <c r="BU1080" s="17">
        <v>7.5505331196515799E-2</v>
      </c>
      <c r="BV1080" s="17">
        <v>7.1524781694996695E-2</v>
      </c>
      <c r="BW1080" s="17">
        <v>0.10487376468265799</v>
      </c>
      <c r="BX1080" s="17">
        <v>4.3781826466400803E-2</v>
      </c>
      <c r="BY1080" s="17">
        <v>0.26881000089571999</v>
      </c>
      <c r="BZ1080" s="17"/>
      <c r="CA1080" s="17">
        <v>5.5195126332724199E-2</v>
      </c>
      <c r="CB1080" s="17"/>
      <c r="CC1080" s="17">
        <v>9.9274903809041595E-2</v>
      </c>
      <c r="CD1080" s="17">
        <v>0.119366160495416</v>
      </c>
      <c r="CE1080" s="17"/>
      <c r="CF1080" s="17">
        <v>8.8123633690934802E-2</v>
      </c>
      <c r="CG1080" s="17"/>
      <c r="CH1080" s="17">
        <v>8.8103312432301406E-2</v>
      </c>
      <c r="CI1080" s="17">
        <v>7.5625526082134506E-2</v>
      </c>
    </row>
    <row r="1081" spans="2:87" x14ac:dyDescent="0.35">
      <c r="C1081" s="17"/>
      <c r="D1081" s="17"/>
      <c r="E1081" s="17"/>
      <c r="F1081" s="17"/>
      <c r="G1081" s="17"/>
      <c r="H1081" s="17"/>
      <c r="I1081" s="17"/>
      <c r="J1081" s="17"/>
      <c r="K1081" s="17"/>
      <c r="L1081" s="17"/>
      <c r="M1081" s="17"/>
      <c r="N1081" s="17"/>
      <c r="O1081" s="17"/>
      <c r="P1081" s="17"/>
      <c r="Q1081" s="17"/>
      <c r="R1081" s="17"/>
      <c r="S1081" s="17"/>
      <c r="T1081" s="17"/>
      <c r="U1081" s="17"/>
      <c r="V1081" s="17"/>
      <c r="W1081" s="17"/>
      <c r="X1081" s="17"/>
      <c r="Y1081" s="17"/>
      <c r="Z1081" s="17"/>
      <c r="AA1081" s="17"/>
      <c r="AB1081" s="17"/>
      <c r="AC1081" s="17"/>
      <c r="AD1081" s="17"/>
      <c r="AE1081" s="17"/>
      <c r="AF1081" s="17"/>
      <c r="AG1081" s="17"/>
      <c r="AH1081" s="17"/>
      <c r="AI1081" s="17"/>
      <c r="AJ1081" s="17"/>
      <c r="AK1081" s="17"/>
      <c r="AL1081" s="17"/>
      <c r="AM1081" s="17"/>
      <c r="AN1081" s="17"/>
      <c r="AO1081" s="17"/>
      <c r="AP1081" s="17"/>
      <c r="AQ1081" s="17"/>
      <c r="AR1081" s="17"/>
      <c r="AS1081" s="17"/>
      <c r="AT1081" s="17"/>
      <c r="AU1081" s="17"/>
      <c r="AV1081" s="17"/>
      <c r="AW1081" s="17"/>
      <c r="AX1081" s="17"/>
      <c r="AY1081" s="17"/>
      <c r="AZ1081" s="17"/>
      <c r="BA1081" s="17"/>
      <c r="BB1081" s="17"/>
      <c r="BC1081" s="17"/>
      <c r="BD1081" s="17"/>
      <c r="BE1081" s="17"/>
      <c r="BF1081" s="17"/>
      <c r="BG1081" s="17"/>
      <c r="BH1081" s="17"/>
      <c r="BI1081" s="17"/>
      <c r="BJ1081" s="17"/>
      <c r="BK1081" s="17"/>
      <c r="BL1081" s="17"/>
      <c r="BM1081" s="17"/>
      <c r="BN1081" s="17"/>
      <c r="BO1081" s="17"/>
      <c r="BP1081" s="17"/>
      <c r="BQ1081" s="17"/>
      <c r="BR1081" s="17"/>
      <c r="BS1081" s="17"/>
      <c r="BT1081" s="17"/>
      <c r="BU1081" s="17"/>
      <c r="BV1081" s="17"/>
      <c r="BW1081" s="17"/>
      <c r="BX1081" s="17"/>
      <c r="BY1081" s="17"/>
      <c r="BZ1081" s="17"/>
      <c r="CA1081" s="17"/>
      <c r="CB1081" s="17"/>
      <c r="CC1081" s="17"/>
      <c r="CD1081" s="17"/>
      <c r="CE1081" s="17"/>
      <c r="CF1081" s="17"/>
      <c r="CG1081" s="17"/>
      <c r="CH1081" s="17"/>
      <c r="CI1081" s="17"/>
    </row>
    <row r="1082" spans="2:87" x14ac:dyDescent="0.35">
      <c r="B1082" s="6" t="s">
        <v>321</v>
      </c>
      <c r="C1082" s="17"/>
      <c r="D1082" s="17"/>
      <c r="E1082" s="17"/>
      <c r="F1082" s="17"/>
      <c r="G1082" s="17"/>
      <c r="H1082" s="17"/>
      <c r="I1082" s="17"/>
      <c r="J1082" s="17"/>
      <c r="K1082" s="17"/>
      <c r="L1082" s="17"/>
      <c r="M1082" s="17"/>
      <c r="N1082" s="17"/>
      <c r="O1082" s="17"/>
      <c r="P1082" s="17"/>
      <c r="Q1082" s="17"/>
      <c r="R1082" s="17"/>
      <c r="S1082" s="17"/>
      <c r="T1082" s="17"/>
      <c r="U1082" s="17"/>
      <c r="V1082" s="17"/>
      <c r="W1082" s="17"/>
      <c r="X1082" s="17"/>
      <c r="Y1082" s="17"/>
      <c r="Z1082" s="17"/>
      <c r="AA1082" s="17"/>
      <c r="AB1082" s="17"/>
      <c r="AC1082" s="17"/>
      <c r="AD1082" s="17"/>
      <c r="AE1082" s="17"/>
      <c r="AF1082" s="17"/>
      <c r="AG1082" s="17"/>
      <c r="AH1082" s="17"/>
      <c r="AI1082" s="17"/>
      <c r="AJ1082" s="17"/>
      <c r="AK1082" s="17"/>
      <c r="AL1082" s="17"/>
      <c r="AM1082" s="17"/>
      <c r="AN1082" s="17"/>
      <c r="AO1082" s="17"/>
      <c r="AP1082" s="17"/>
      <c r="AQ1082" s="17"/>
      <c r="AR1082" s="17"/>
      <c r="AS1082" s="17"/>
      <c r="AT1082" s="17"/>
      <c r="AU1082" s="17"/>
      <c r="AV1082" s="17"/>
      <c r="AW1082" s="17"/>
      <c r="AX1082" s="17"/>
      <c r="AY1082" s="17"/>
      <c r="AZ1082" s="17"/>
      <c r="BA1082" s="17"/>
      <c r="BB1082" s="17"/>
      <c r="BC1082" s="17"/>
      <c r="BD1082" s="17"/>
      <c r="BE1082" s="17"/>
      <c r="BF1082" s="17"/>
      <c r="BG1082" s="17"/>
      <c r="BH1082" s="17"/>
      <c r="BI1082" s="17"/>
      <c r="BJ1082" s="17"/>
      <c r="BK1082" s="17"/>
      <c r="BL1082" s="17"/>
      <c r="BM1082" s="17"/>
      <c r="BN1082" s="17"/>
      <c r="BO1082" s="17"/>
      <c r="BP1082" s="17"/>
      <c r="BQ1082" s="17"/>
      <c r="BR1082" s="17"/>
      <c r="BS1082" s="17"/>
      <c r="BT1082" s="17"/>
      <c r="BU1082" s="17"/>
      <c r="BV1082" s="17"/>
      <c r="BW1082" s="17"/>
      <c r="BX1082" s="17"/>
      <c r="BY1082" s="17"/>
      <c r="BZ1082" s="17"/>
      <c r="CA1082" s="17"/>
      <c r="CB1082" s="17"/>
      <c r="CC1082" s="17"/>
      <c r="CD1082" s="17"/>
      <c r="CE1082" s="17"/>
      <c r="CF1082" s="17"/>
      <c r="CG1082" s="17"/>
      <c r="CH1082" s="17"/>
      <c r="CI1082" s="17"/>
    </row>
    <row r="1083" spans="2:87" x14ac:dyDescent="0.35">
      <c r="B1083" s="24" t="s">
        <v>163</v>
      </c>
      <c r="C1083" s="17"/>
      <c r="D1083" s="17"/>
      <c r="E1083" s="17"/>
      <c r="F1083" s="17"/>
      <c r="G1083" s="17"/>
      <c r="H1083" s="17"/>
      <c r="I1083" s="17"/>
      <c r="J1083" s="17"/>
      <c r="K1083" s="17"/>
      <c r="L1083" s="17"/>
      <c r="M1083" s="17"/>
      <c r="N1083" s="17"/>
      <c r="O1083" s="17"/>
      <c r="P1083" s="17"/>
      <c r="Q1083" s="17"/>
      <c r="R1083" s="17"/>
      <c r="S1083" s="17"/>
      <c r="T1083" s="17"/>
      <c r="U1083" s="17"/>
      <c r="V1083" s="17"/>
      <c r="W1083" s="17"/>
      <c r="X1083" s="17"/>
      <c r="Y1083" s="17"/>
      <c r="Z1083" s="17"/>
      <c r="AA1083" s="17"/>
      <c r="AB1083" s="17"/>
      <c r="AC1083" s="17"/>
      <c r="AD1083" s="17"/>
      <c r="AE1083" s="17"/>
      <c r="AF1083" s="17"/>
      <c r="AG1083" s="17"/>
      <c r="AH1083" s="17"/>
      <c r="AI1083" s="17"/>
      <c r="AJ1083" s="17"/>
      <c r="AK1083" s="17"/>
      <c r="AL1083" s="17"/>
      <c r="AM1083" s="17"/>
      <c r="AN1083" s="17"/>
      <c r="AO1083" s="17"/>
      <c r="AP1083" s="17"/>
      <c r="AQ1083" s="17"/>
      <c r="AR1083" s="17"/>
      <c r="AS1083" s="17"/>
      <c r="AT1083" s="17"/>
      <c r="AU1083" s="17"/>
      <c r="AV1083" s="17"/>
      <c r="AW1083" s="17"/>
      <c r="AX1083" s="17"/>
      <c r="AY1083" s="17"/>
      <c r="AZ1083" s="17"/>
      <c r="BA1083" s="17"/>
      <c r="BB1083" s="17"/>
      <c r="BC1083" s="17"/>
      <c r="BD1083" s="17"/>
      <c r="BE1083" s="17"/>
      <c r="BF1083" s="17"/>
      <c r="BG1083" s="17"/>
      <c r="BH1083" s="17"/>
      <c r="BI1083" s="17"/>
      <c r="BJ1083" s="17"/>
      <c r="BK1083" s="17"/>
      <c r="BL1083" s="17"/>
      <c r="BM1083" s="17"/>
      <c r="BN1083" s="17"/>
      <c r="BO1083" s="17"/>
      <c r="BP1083" s="17"/>
      <c r="BQ1083" s="17"/>
      <c r="BR1083" s="17"/>
      <c r="BS1083" s="17"/>
      <c r="BT1083" s="17"/>
      <c r="BU1083" s="17"/>
      <c r="BV1083" s="17"/>
      <c r="BW1083" s="17"/>
      <c r="BX1083" s="17"/>
      <c r="BY1083" s="17"/>
      <c r="BZ1083" s="17"/>
      <c r="CA1083" s="17"/>
      <c r="CB1083" s="17"/>
      <c r="CC1083" s="17"/>
      <c r="CD1083" s="17"/>
      <c r="CE1083" s="17"/>
      <c r="CF1083" s="17"/>
      <c r="CG1083" s="17"/>
      <c r="CH1083" s="17"/>
      <c r="CI1083" s="17"/>
    </row>
    <row r="1084" spans="2:87" x14ac:dyDescent="0.35">
      <c r="B1084" t="s">
        <v>300</v>
      </c>
      <c r="C1084" s="17">
        <v>0.20754515049800401</v>
      </c>
      <c r="D1084" s="17">
        <v>0.20975302749949401</v>
      </c>
      <c r="E1084" s="17">
        <v>0.20582035390155101</v>
      </c>
      <c r="F1084" s="17"/>
      <c r="G1084" s="17">
        <v>0.138747728564664</v>
      </c>
      <c r="H1084" s="17">
        <v>0.144627220906312</v>
      </c>
      <c r="I1084" s="17">
        <v>0.217891027509961</v>
      </c>
      <c r="J1084" s="17">
        <v>0.27791704258669597</v>
      </c>
      <c r="K1084" s="17">
        <v>0.28675254908764303</v>
      </c>
      <c r="L1084" s="17">
        <v>0.197547075131035</v>
      </c>
      <c r="M1084" s="17"/>
      <c r="N1084" s="17">
        <v>0.148144487675717</v>
      </c>
      <c r="O1084" s="17">
        <v>0.20135743031359599</v>
      </c>
      <c r="P1084" s="17">
        <v>0.23962932339779</v>
      </c>
      <c r="Q1084" s="17">
        <v>0.24748897388187099</v>
      </c>
      <c r="R1084" s="17"/>
      <c r="S1084" s="17">
        <v>0.139909288231088</v>
      </c>
      <c r="T1084" s="17">
        <v>0.25747760314588403</v>
      </c>
      <c r="U1084" s="17">
        <v>0.18551550369237699</v>
      </c>
      <c r="V1084" s="17">
        <v>0.24661447494431801</v>
      </c>
      <c r="W1084" s="17">
        <v>0.198673026449148</v>
      </c>
      <c r="X1084" s="17">
        <v>0.24266624854157101</v>
      </c>
      <c r="Y1084" s="17">
        <v>0.22808156140626401</v>
      </c>
      <c r="Z1084" s="17">
        <v>0.17448269622402199</v>
      </c>
      <c r="AA1084" s="17">
        <v>0.13920450666659701</v>
      </c>
      <c r="AB1084" s="17">
        <v>0.23808618587288999</v>
      </c>
      <c r="AC1084" s="17">
        <v>0.25554673087284402</v>
      </c>
      <c r="AD1084" s="17">
        <v>0.22682105367525501</v>
      </c>
      <c r="AE1084" s="17"/>
      <c r="AF1084" s="17">
        <v>0.25234890979931701</v>
      </c>
      <c r="AG1084" s="17">
        <v>0.223121538672547</v>
      </c>
      <c r="AH1084" s="17">
        <v>0.185299533829616</v>
      </c>
      <c r="AI1084" s="17">
        <v>0.14125238624801001</v>
      </c>
      <c r="AJ1084" s="17">
        <v>0.17678976004956901</v>
      </c>
      <c r="AK1084" s="17"/>
      <c r="AL1084" s="17">
        <v>0.18645407756048399</v>
      </c>
      <c r="AM1084" s="17">
        <v>0.182089529232694</v>
      </c>
      <c r="AN1084" s="17">
        <v>0.25235561690730401</v>
      </c>
      <c r="AO1084" s="17">
        <v>0.37020712745186501</v>
      </c>
      <c r="AP1084" s="17"/>
      <c r="AQ1084" s="17">
        <v>0.24359097738398799</v>
      </c>
      <c r="AR1084" s="17">
        <v>0.15424499977287101</v>
      </c>
      <c r="AS1084" s="17"/>
      <c r="AT1084" s="17">
        <v>0.216589175701385</v>
      </c>
      <c r="AU1084" s="17">
        <v>0.20151965816703801</v>
      </c>
      <c r="AV1084" s="17"/>
      <c r="AW1084" s="17">
        <v>0.21459207200514999</v>
      </c>
      <c r="AX1084" s="17">
        <v>0.231126853101672</v>
      </c>
      <c r="AY1084" s="17">
        <v>0.183964647302263</v>
      </c>
      <c r="AZ1084" s="17"/>
      <c r="BA1084" s="17">
        <v>0.160929447018578</v>
      </c>
      <c r="BB1084" s="17">
        <v>0.21299457875598801</v>
      </c>
      <c r="BC1084" s="17">
        <v>0.21464346975867801</v>
      </c>
      <c r="BD1084" s="17">
        <v>0.28937472812508003</v>
      </c>
      <c r="BE1084" s="17">
        <v>0.21088476976610501</v>
      </c>
      <c r="BF1084" s="17"/>
      <c r="BG1084" s="17">
        <v>0.221336651521367</v>
      </c>
      <c r="BH1084" s="17">
        <v>0.197270219864845</v>
      </c>
      <c r="BI1084" s="17"/>
      <c r="BJ1084" s="17">
        <v>0.20954592189513199</v>
      </c>
      <c r="BK1084" s="17">
        <v>0.206509201790573</v>
      </c>
      <c r="BL1084" s="17"/>
      <c r="BM1084" s="17">
        <v>0.17677195092415099</v>
      </c>
      <c r="BN1084" s="17">
        <v>0.21097848781023401</v>
      </c>
      <c r="BO1084" s="17">
        <v>0.15143321284022701</v>
      </c>
      <c r="BP1084" s="17">
        <v>0.112365636345924</v>
      </c>
      <c r="BQ1084" s="17">
        <v>0.37555027970169502</v>
      </c>
      <c r="BR1084" s="17"/>
      <c r="BS1084" s="17">
        <v>0.28136342198203201</v>
      </c>
      <c r="BT1084" s="17"/>
      <c r="BU1084" s="17">
        <v>0.202504943702141</v>
      </c>
      <c r="BV1084" s="17">
        <v>6.7699075872136E-2</v>
      </c>
      <c r="BW1084" s="17">
        <v>0.15934939615987501</v>
      </c>
      <c r="BX1084" s="17">
        <v>0.36710867323919499</v>
      </c>
      <c r="BY1084" s="17">
        <v>0.195297117685862</v>
      </c>
      <c r="BZ1084" s="17"/>
      <c r="CA1084" s="17">
        <v>0.145976817680078</v>
      </c>
      <c r="CB1084" s="17"/>
      <c r="CC1084" s="17">
        <v>0.23582013303691299</v>
      </c>
      <c r="CD1084" s="17">
        <v>0.10329352549585601</v>
      </c>
      <c r="CE1084" s="17"/>
      <c r="CF1084" s="17">
        <v>0.22721561596624601</v>
      </c>
      <c r="CG1084" s="17"/>
      <c r="CH1084" s="17">
        <v>0.22117653877910601</v>
      </c>
      <c r="CI1084" s="17">
        <v>0.14669084638822799</v>
      </c>
    </row>
    <row r="1085" spans="2:87" x14ac:dyDescent="0.35">
      <c r="B1085" t="s">
        <v>301</v>
      </c>
      <c r="C1085" s="17">
        <v>0.319355894610036</v>
      </c>
      <c r="D1085" s="17">
        <v>0.31140621987567402</v>
      </c>
      <c r="E1085" s="17">
        <v>0.32567698219263502</v>
      </c>
      <c r="F1085" s="17"/>
      <c r="G1085" s="17">
        <v>0.240779870328337</v>
      </c>
      <c r="H1085" s="17">
        <v>0.25031344312593001</v>
      </c>
      <c r="I1085" s="17">
        <v>0.29869284268244201</v>
      </c>
      <c r="J1085" s="17">
        <v>0.37865164168575399</v>
      </c>
      <c r="K1085" s="17">
        <v>0.34156310538213802</v>
      </c>
      <c r="L1085" s="17">
        <v>0.39456117556592402</v>
      </c>
      <c r="M1085" s="17"/>
      <c r="N1085" s="17">
        <v>0.32868413171907201</v>
      </c>
      <c r="O1085" s="17">
        <v>0.31786943914072702</v>
      </c>
      <c r="P1085" s="17">
        <v>0.33217771573931199</v>
      </c>
      <c r="Q1085" s="17">
        <v>0.29721264902359801</v>
      </c>
      <c r="R1085" s="17"/>
      <c r="S1085" s="17">
        <v>0.30182580920735302</v>
      </c>
      <c r="T1085" s="17">
        <v>0.31405744866299601</v>
      </c>
      <c r="U1085" s="17">
        <v>0.35305906062398301</v>
      </c>
      <c r="V1085" s="17">
        <v>0.249426409310295</v>
      </c>
      <c r="W1085" s="17">
        <v>0.34926630074019399</v>
      </c>
      <c r="X1085" s="17">
        <v>0.21812062983330399</v>
      </c>
      <c r="Y1085" s="17">
        <v>0.35050925204198602</v>
      </c>
      <c r="Z1085" s="17">
        <v>0.281360743544111</v>
      </c>
      <c r="AA1085" s="17">
        <v>0.38468670231685298</v>
      </c>
      <c r="AB1085" s="17">
        <v>0.33402916982113301</v>
      </c>
      <c r="AC1085" s="17">
        <v>0.34923216999600598</v>
      </c>
      <c r="AD1085" s="17">
        <v>0.395591705080582</v>
      </c>
      <c r="AE1085" s="17"/>
      <c r="AF1085" s="17">
        <v>0.30940009676296998</v>
      </c>
      <c r="AG1085" s="17">
        <v>0.33430166241676201</v>
      </c>
      <c r="AH1085" s="17">
        <v>0.30998911396461798</v>
      </c>
      <c r="AI1085" s="17">
        <v>0.35871621705141299</v>
      </c>
      <c r="AJ1085" s="17">
        <v>0.287073712141175</v>
      </c>
      <c r="AK1085" s="17"/>
      <c r="AL1085" s="17">
        <v>0.296053080525361</v>
      </c>
      <c r="AM1085" s="17">
        <v>0.35447703563077099</v>
      </c>
      <c r="AN1085" s="17">
        <v>0.29762152997088798</v>
      </c>
      <c r="AO1085" s="17">
        <v>0.29206931759140098</v>
      </c>
      <c r="AP1085" s="17"/>
      <c r="AQ1085" s="17">
        <v>0.34683610305546497</v>
      </c>
      <c r="AR1085" s="17">
        <v>0.27872153056194898</v>
      </c>
      <c r="AS1085" s="17"/>
      <c r="AT1085" s="17">
        <v>0.29364689258869903</v>
      </c>
      <c r="AU1085" s="17">
        <v>0.41622333203378398</v>
      </c>
      <c r="AV1085" s="17"/>
      <c r="AW1085" s="17">
        <v>0.37171126654458198</v>
      </c>
      <c r="AX1085" s="17">
        <v>0.33190724569273</v>
      </c>
      <c r="AY1085" s="17">
        <v>0.280957550340314</v>
      </c>
      <c r="AZ1085" s="17"/>
      <c r="BA1085" s="17">
        <v>0.28309751286952101</v>
      </c>
      <c r="BB1085" s="17">
        <v>0.333289126526361</v>
      </c>
      <c r="BC1085" s="17">
        <v>0.324816395847765</v>
      </c>
      <c r="BD1085" s="17">
        <v>0.28919135379664601</v>
      </c>
      <c r="BE1085" s="17">
        <v>0.44373990557640702</v>
      </c>
      <c r="BF1085" s="17"/>
      <c r="BG1085" s="17">
        <v>0.31563143942925997</v>
      </c>
      <c r="BH1085" s="17">
        <v>0.322130684574084</v>
      </c>
      <c r="BI1085" s="17"/>
      <c r="BJ1085" s="17">
        <v>0.29430616677215998</v>
      </c>
      <c r="BK1085" s="17">
        <v>0.40816404107010701</v>
      </c>
      <c r="BL1085" s="17"/>
      <c r="BM1085" s="17">
        <v>0.33703141682607302</v>
      </c>
      <c r="BN1085" s="17">
        <v>0.38271779801776401</v>
      </c>
      <c r="BO1085" s="17">
        <v>0.30499493140294398</v>
      </c>
      <c r="BP1085" s="17">
        <v>0.368055462161124</v>
      </c>
      <c r="BQ1085" s="17">
        <v>0.28274870528561502</v>
      </c>
      <c r="BR1085" s="17"/>
      <c r="BS1085" s="17">
        <v>0.28619382556462802</v>
      </c>
      <c r="BT1085" s="17"/>
      <c r="BU1085" s="17">
        <v>0.37925834144202802</v>
      </c>
      <c r="BV1085" s="17">
        <v>0.29419947137146102</v>
      </c>
      <c r="BW1085" s="17">
        <v>0.43896885687938297</v>
      </c>
      <c r="BX1085" s="17">
        <v>0.299780909164298</v>
      </c>
      <c r="BY1085" s="17">
        <v>0.302943376092081</v>
      </c>
      <c r="BZ1085" s="17"/>
      <c r="CA1085" s="17">
        <v>0.26197131646222099</v>
      </c>
      <c r="CB1085" s="17"/>
      <c r="CC1085" s="17">
        <v>0.33225209461195998</v>
      </c>
      <c r="CD1085" s="17">
        <v>0.29805371983147799</v>
      </c>
      <c r="CE1085" s="17"/>
      <c r="CF1085" s="17">
        <v>0.38527836376054397</v>
      </c>
      <c r="CG1085" s="17"/>
      <c r="CH1085" s="17">
        <v>0.36894511860384599</v>
      </c>
      <c r="CI1085" s="17">
        <v>0.25401528000254497</v>
      </c>
    </row>
    <row r="1086" spans="2:87" x14ac:dyDescent="0.35">
      <c r="B1086" t="s">
        <v>302</v>
      </c>
      <c r="C1086" s="17">
        <v>0.166331059137306</v>
      </c>
      <c r="D1086" s="17">
        <v>0.19056466572854999</v>
      </c>
      <c r="E1086" s="17">
        <v>0.14388913477038001</v>
      </c>
      <c r="F1086" s="17"/>
      <c r="G1086" s="17">
        <v>0.233534657233673</v>
      </c>
      <c r="H1086" s="17">
        <v>0.16965731308309201</v>
      </c>
      <c r="I1086" s="17">
        <v>0.10361844481921401</v>
      </c>
      <c r="J1086" s="17">
        <v>0.135205096906023</v>
      </c>
      <c r="K1086" s="17">
        <v>0.156259794752033</v>
      </c>
      <c r="L1086" s="17">
        <v>0.19435376539730301</v>
      </c>
      <c r="M1086" s="17"/>
      <c r="N1086" s="17">
        <v>0.182757382911164</v>
      </c>
      <c r="O1086" s="17">
        <v>0.158383499065607</v>
      </c>
      <c r="P1086" s="17">
        <v>0.146453121423787</v>
      </c>
      <c r="Q1086" s="17">
        <v>0.17593887143140999</v>
      </c>
      <c r="R1086" s="17"/>
      <c r="S1086" s="17">
        <v>0.15259778781471001</v>
      </c>
      <c r="T1086" s="17">
        <v>0.122908204950506</v>
      </c>
      <c r="U1086" s="17">
        <v>0.15164227545891301</v>
      </c>
      <c r="V1086" s="17">
        <v>0.18798387523451399</v>
      </c>
      <c r="W1086" s="17">
        <v>0.215288840575412</v>
      </c>
      <c r="X1086" s="17">
        <v>0.18313839613463201</v>
      </c>
      <c r="Y1086" s="17">
        <v>0.15128996134674599</v>
      </c>
      <c r="Z1086" s="17">
        <v>0.197403686482752</v>
      </c>
      <c r="AA1086" s="17">
        <v>0.174821121939774</v>
      </c>
      <c r="AB1086" s="17">
        <v>0.197564570055831</v>
      </c>
      <c r="AC1086" s="17">
        <v>0.107729506116115</v>
      </c>
      <c r="AD1086" s="17">
        <v>0.19109495252129099</v>
      </c>
      <c r="AE1086" s="17"/>
      <c r="AF1086" s="17">
        <v>0.166067224491524</v>
      </c>
      <c r="AG1086" s="17">
        <v>0.152119636776547</v>
      </c>
      <c r="AH1086" s="17">
        <v>0.18083173637382699</v>
      </c>
      <c r="AI1086" s="17">
        <v>0.15841553664117899</v>
      </c>
      <c r="AJ1086" s="17">
        <v>0.16222437960473499</v>
      </c>
      <c r="AK1086" s="17"/>
      <c r="AL1086" s="17">
        <v>0.17014813564805101</v>
      </c>
      <c r="AM1086" s="17">
        <v>0.16508451289752299</v>
      </c>
      <c r="AN1086" s="17">
        <v>0.188665579350212</v>
      </c>
      <c r="AO1086" s="17">
        <v>9.4078824168973105E-2</v>
      </c>
      <c r="AP1086" s="17"/>
      <c r="AQ1086" s="17">
        <v>0.183708674158859</v>
      </c>
      <c r="AR1086" s="17">
        <v>0.140635171987265</v>
      </c>
      <c r="AS1086" s="17"/>
      <c r="AT1086" s="17">
        <v>0.16669146260375201</v>
      </c>
      <c r="AU1086" s="17">
        <v>0.17441006946066601</v>
      </c>
      <c r="AV1086" s="17"/>
      <c r="AW1086" s="17">
        <v>0.173752076083662</v>
      </c>
      <c r="AX1086" s="17">
        <v>0.14268977216543999</v>
      </c>
      <c r="AY1086" s="17">
        <v>0.17506449746366701</v>
      </c>
      <c r="AZ1086" s="17"/>
      <c r="BA1086" s="17">
        <v>0.16540518399635801</v>
      </c>
      <c r="BB1086" s="17">
        <v>0.167435168778299</v>
      </c>
      <c r="BC1086" s="17">
        <v>0.16835341738985701</v>
      </c>
      <c r="BD1086" s="17">
        <v>0.18072980737017899</v>
      </c>
      <c r="BE1086" s="17">
        <v>0.12065973347992601</v>
      </c>
      <c r="BF1086" s="17"/>
      <c r="BG1086" s="17">
        <v>0.168486454262919</v>
      </c>
      <c r="BH1086" s="17">
        <v>0.16472524876429301</v>
      </c>
      <c r="BI1086" s="17"/>
      <c r="BJ1086" s="17">
        <v>0.16442231622140699</v>
      </c>
      <c r="BK1086" s="17">
        <v>0.16993600918480301</v>
      </c>
      <c r="BL1086" s="17"/>
      <c r="BM1086" s="17">
        <v>0.111432945440369</v>
      </c>
      <c r="BN1086" s="17">
        <v>0.192458501858918</v>
      </c>
      <c r="BO1086" s="17">
        <v>0.174479639903171</v>
      </c>
      <c r="BP1086" s="17">
        <v>0.13701670390321399</v>
      </c>
      <c r="BQ1086" s="17">
        <v>0.14250537674031799</v>
      </c>
      <c r="BR1086" s="17"/>
      <c r="BS1086" s="17">
        <v>0.143785064072567</v>
      </c>
      <c r="BT1086" s="17"/>
      <c r="BU1086" s="17">
        <v>0.180365797216966</v>
      </c>
      <c r="BV1086" s="17">
        <v>0.18874915160540501</v>
      </c>
      <c r="BW1086" s="17">
        <v>0.14953545797430201</v>
      </c>
      <c r="BX1086" s="17">
        <v>0.14177585455887101</v>
      </c>
      <c r="BY1086" s="17">
        <v>0.146835531672866</v>
      </c>
      <c r="BZ1086" s="17"/>
      <c r="CA1086" s="17">
        <v>0.109372782780911</v>
      </c>
      <c r="CB1086" s="17"/>
      <c r="CC1086" s="17">
        <v>0.14789052411918599</v>
      </c>
      <c r="CD1086" s="17">
        <v>0.23885751515398901</v>
      </c>
      <c r="CE1086" s="17"/>
      <c r="CF1086" s="17">
        <v>0.142394870666324</v>
      </c>
      <c r="CG1086" s="17"/>
      <c r="CH1086" s="17">
        <v>0.15798848154285999</v>
      </c>
      <c r="CI1086" s="17">
        <v>0.14405184098443299</v>
      </c>
    </row>
    <row r="1087" spans="2:87" x14ac:dyDescent="0.35">
      <c r="B1087" t="s">
        <v>303</v>
      </c>
      <c r="C1087" s="17">
        <v>0.13062730163477099</v>
      </c>
      <c r="D1087" s="17">
        <v>0.14799435141549899</v>
      </c>
      <c r="E1087" s="17">
        <v>0.11456325873721999</v>
      </c>
      <c r="F1087" s="17"/>
      <c r="G1087" s="17">
        <v>0.21924532842512801</v>
      </c>
      <c r="H1087" s="17">
        <v>0.224265144080564</v>
      </c>
      <c r="I1087" s="17">
        <v>0.130899557268916</v>
      </c>
      <c r="J1087" s="17">
        <v>8.9760637121819503E-2</v>
      </c>
      <c r="K1087" s="17">
        <v>3.9087021876479798E-2</v>
      </c>
      <c r="L1087" s="17">
        <v>7.7552939631009205E-2</v>
      </c>
      <c r="M1087" s="17"/>
      <c r="N1087" s="17">
        <v>0.170999718344851</v>
      </c>
      <c r="O1087" s="17">
        <v>0.10980304335593</v>
      </c>
      <c r="P1087" s="17">
        <v>0.14170525994900399</v>
      </c>
      <c r="Q1087" s="17">
        <v>0.10275623036169799</v>
      </c>
      <c r="R1087" s="17"/>
      <c r="S1087" s="17">
        <v>0.206490167861475</v>
      </c>
      <c r="T1087" s="17">
        <v>0.14627996345908301</v>
      </c>
      <c r="U1087" s="17">
        <v>8.8647467210151196E-2</v>
      </c>
      <c r="V1087" s="17">
        <v>0.11824391265995</v>
      </c>
      <c r="W1087" s="17">
        <v>0.105178199892511</v>
      </c>
      <c r="X1087" s="17">
        <v>0.198948731871472</v>
      </c>
      <c r="Y1087" s="17">
        <v>0.112739015320846</v>
      </c>
      <c r="Z1087" s="17">
        <v>4.0415413847983597E-2</v>
      </c>
      <c r="AA1087" s="17">
        <v>0.16113189129891101</v>
      </c>
      <c r="AB1087" s="17">
        <v>5.9506981372634299E-2</v>
      </c>
      <c r="AC1087" s="17">
        <v>9.3542473438855606E-2</v>
      </c>
      <c r="AD1087" s="17">
        <v>8.1981056554746107E-2</v>
      </c>
      <c r="AE1087" s="17"/>
      <c r="AF1087" s="17">
        <v>0.103890005477702</v>
      </c>
      <c r="AG1087" s="17">
        <v>0.11543681076026301</v>
      </c>
      <c r="AH1087" s="17">
        <v>0.13011101739484399</v>
      </c>
      <c r="AI1087" s="17">
        <v>0.191449216252423</v>
      </c>
      <c r="AJ1087" s="17">
        <v>0.20167537914783801</v>
      </c>
      <c r="AK1087" s="17"/>
      <c r="AL1087" s="17">
        <v>0.122889043452867</v>
      </c>
      <c r="AM1087" s="17">
        <v>0.13809204654788701</v>
      </c>
      <c r="AN1087" s="17">
        <v>0.15471354702029599</v>
      </c>
      <c r="AO1087" s="17">
        <v>6.6256082433028995E-2</v>
      </c>
      <c r="AP1087" s="17"/>
      <c r="AQ1087" s="17">
        <v>8.0121817142750199E-2</v>
      </c>
      <c r="AR1087" s="17">
        <v>0.20530862173280601</v>
      </c>
      <c r="AS1087" s="17"/>
      <c r="AT1087" s="17">
        <v>0.146084050326374</v>
      </c>
      <c r="AU1087" s="17">
        <v>7.2440274229550503E-2</v>
      </c>
      <c r="AV1087" s="17"/>
      <c r="AW1087" s="17">
        <v>9.1723695571515704E-2</v>
      </c>
      <c r="AX1087" s="17">
        <v>0.126867528173817</v>
      </c>
      <c r="AY1087" s="17">
        <v>0.16581593340435399</v>
      </c>
      <c r="AZ1087" s="17"/>
      <c r="BA1087" s="17">
        <v>0.20173648450404</v>
      </c>
      <c r="BB1087" s="17">
        <v>0.13263634181548101</v>
      </c>
      <c r="BC1087" s="17">
        <v>9.5369929935483405E-2</v>
      </c>
      <c r="BD1087" s="17">
        <v>7.9299312324774301E-2</v>
      </c>
      <c r="BE1087" s="17">
        <v>8.6540014662279605E-2</v>
      </c>
      <c r="BF1087" s="17"/>
      <c r="BG1087" s="17">
        <v>0.111349946813315</v>
      </c>
      <c r="BH1087" s="17">
        <v>0.14498929771088501</v>
      </c>
      <c r="BI1087" s="17"/>
      <c r="BJ1087" s="17">
        <v>0.14454109428348499</v>
      </c>
      <c r="BK1087" s="17">
        <v>8.07058289141976E-2</v>
      </c>
      <c r="BL1087" s="17"/>
      <c r="BM1087" s="17">
        <v>7.0574803330752903E-2</v>
      </c>
      <c r="BN1087" s="17">
        <v>8.96717374031583E-2</v>
      </c>
      <c r="BO1087" s="17">
        <v>0.21980863330311601</v>
      </c>
      <c r="BP1087" s="17">
        <v>0.155292078375529</v>
      </c>
      <c r="BQ1087" s="17">
        <v>7.3155284727187797E-2</v>
      </c>
      <c r="BR1087" s="17"/>
      <c r="BS1087" s="17">
        <v>0.16258604229179399</v>
      </c>
      <c r="BT1087" s="17"/>
      <c r="BU1087" s="17">
        <v>0.102820144030184</v>
      </c>
      <c r="BV1087" s="17">
        <v>0.27754296575705401</v>
      </c>
      <c r="BW1087" s="17">
        <v>0.100897783180405</v>
      </c>
      <c r="BX1087" s="17">
        <v>8.4516132688425102E-2</v>
      </c>
      <c r="BY1087" s="17">
        <v>5.6948231817523599E-2</v>
      </c>
      <c r="BZ1087" s="17"/>
      <c r="CA1087" s="17">
        <v>0.33488583739630901</v>
      </c>
      <c r="CB1087" s="17"/>
      <c r="CC1087" s="17">
        <v>0.11803836158547799</v>
      </c>
      <c r="CD1087" s="17">
        <v>0.183494900824556</v>
      </c>
      <c r="CE1087" s="17"/>
      <c r="CF1087" s="17">
        <v>9.0609214866476398E-2</v>
      </c>
      <c r="CG1087" s="17"/>
      <c r="CH1087" s="17">
        <v>9.7529785439142896E-2</v>
      </c>
      <c r="CI1087" s="17">
        <v>0.294635087021832</v>
      </c>
    </row>
    <row r="1088" spans="2:87" x14ac:dyDescent="0.35">
      <c r="B1088" t="s">
        <v>304</v>
      </c>
      <c r="C1088" s="17">
        <v>3.23587315963327E-2</v>
      </c>
      <c r="D1088" s="17">
        <v>2.7776741098253802E-2</v>
      </c>
      <c r="E1088" s="17">
        <v>3.6708036745070297E-2</v>
      </c>
      <c r="F1088" s="17"/>
      <c r="G1088" s="17">
        <v>2.7191964630258299E-2</v>
      </c>
      <c r="H1088" s="17">
        <v>5.6170654846580702E-2</v>
      </c>
      <c r="I1088" s="17">
        <v>5.1305896932394901E-2</v>
      </c>
      <c r="J1088" s="17">
        <v>4.8505063910717497E-3</v>
      </c>
      <c r="K1088" s="17">
        <v>3.0531902290443801E-2</v>
      </c>
      <c r="L1088" s="17">
        <v>2.30196648122599E-2</v>
      </c>
      <c r="M1088" s="17"/>
      <c r="N1088" s="17">
        <v>5.2287941237400201E-2</v>
      </c>
      <c r="O1088" s="17">
        <v>4.1175129663683703E-2</v>
      </c>
      <c r="P1088" s="17">
        <v>1.49044837088518E-2</v>
      </c>
      <c r="Q1088" s="17">
        <v>1.8641487197646502E-2</v>
      </c>
      <c r="R1088" s="17"/>
      <c r="S1088" s="17">
        <v>5.1752431915053299E-2</v>
      </c>
      <c r="T1088" s="17">
        <v>2.3506779699250999E-2</v>
      </c>
      <c r="U1088" s="17">
        <v>1.27759449542083E-2</v>
      </c>
      <c r="V1088" s="17">
        <v>3.8567871056366297E-2</v>
      </c>
      <c r="W1088" s="17">
        <v>5.4922585208553303E-2</v>
      </c>
      <c r="X1088" s="17">
        <v>2.0851903860478398E-2</v>
      </c>
      <c r="Y1088" s="17">
        <v>1.32247777253929E-2</v>
      </c>
      <c r="Z1088" s="17">
        <v>7.8150240064029999E-2</v>
      </c>
      <c r="AA1088" s="17">
        <v>2.7765135087111901E-2</v>
      </c>
      <c r="AB1088" s="17">
        <v>1.01186700845056E-2</v>
      </c>
      <c r="AC1088" s="17">
        <v>4.6328394345274797E-2</v>
      </c>
      <c r="AD1088" s="17">
        <v>2.3670418944838598E-2</v>
      </c>
      <c r="AE1088" s="17"/>
      <c r="AF1088" s="17">
        <v>1.09963743667806E-2</v>
      </c>
      <c r="AG1088" s="17">
        <v>2.3250658759899401E-2</v>
      </c>
      <c r="AH1088" s="17">
        <v>3.4312444225824697E-2</v>
      </c>
      <c r="AI1088" s="17">
        <v>5.2006075081767099E-2</v>
      </c>
      <c r="AJ1088" s="17">
        <v>7.4789193076932298E-2</v>
      </c>
      <c r="AK1088" s="17"/>
      <c r="AL1088" s="17">
        <v>3.5427155607228401E-2</v>
      </c>
      <c r="AM1088" s="17">
        <v>2.6561604138730901E-2</v>
      </c>
      <c r="AN1088" s="17">
        <v>3.7435096202802602E-2</v>
      </c>
      <c r="AO1088" s="17">
        <v>3.7467270223888398E-2</v>
      </c>
      <c r="AP1088" s="17"/>
      <c r="AQ1088" s="17">
        <v>1.33615786586E-2</v>
      </c>
      <c r="AR1088" s="17">
        <v>6.0449392912892898E-2</v>
      </c>
      <c r="AS1088" s="17"/>
      <c r="AT1088" s="17">
        <v>4.1004256798297098E-2</v>
      </c>
      <c r="AU1088" s="17">
        <v>1.9449100613554E-2</v>
      </c>
      <c r="AV1088" s="17"/>
      <c r="AW1088" s="17">
        <v>3.1171629255471199E-2</v>
      </c>
      <c r="AX1088" s="17">
        <v>3.04581869571704E-2</v>
      </c>
      <c r="AY1088" s="17">
        <v>3.8664856826055999E-2</v>
      </c>
      <c r="AZ1088" s="17"/>
      <c r="BA1088" s="17">
        <v>5.5762377849296399E-2</v>
      </c>
      <c r="BB1088" s="17">
        <v>2.4194408381971101E-2</v>
      </c>
      <c r="BC1088" s="17">
        <v>3.56898542679134E-2</v>
      </c>
      <c r="BD1088" s="17">
        <v>0</v>
      </c>
      <c r="BE1088" s="17">
        <v>0</v>
      </c>
      <c r="BF1088" s="17"/>
      <c r="BG1088" s="17">
        <v>9.9218324768249495E-3</v>
      </c>
      <c r="BH1088" s="17">
        <v>4.9074648281949303E-2</v>
      </c>
      <c r="BI1088" s="17"/>
      <c r="BJ1088" s="17">
        <v>3.7588569779027199E-2</v>
      </c>
      <c r="BK1088" s="17">
        <v>1.30497544841494E-2</v>
      </c>
      <c r="BL1088" s="17"/>
      <c r="BM1088" s="17">
        <v>3.5092683760236901E-2</v>
      </c>
      <c r="BN1088" s="17">
        <v>2.2918171009765901E-2</v>
      </c>
      <c r="BO1088" s="17">
        <v>5.1167662496570503E-2</v>
      </c>
      <c r="BP1088" s="17">
        <v>3.6998951273475501E-2</v>
      </c>
      <c r="BQ1088" s="17">
        <v>1.34158066374524E-2</v>
      </c>
      <c r="BR1088" s="17"/>
      <c r="BS1088" s="17">
        <v>6.1027191337876797E-2</v>
      </c>
      <c r="BT1088" s="17"/>
      <c r="BU1088" s="17">
        <v>2.0214434610341898E-2</v>
      </c>
      <c r="BV1088" s="17">
        <v>7.2275496567137998E-2</v>
      </c>
      <c r="BW1088" s="17">
        <v>1.9509779398791501E-2</v>
      </c>
      <c r="BX1088" s="17">
        <v>3.0573965073116799E-2</v>
      </c>
      <c r="BY1088" s="17">
        <v>2.7358105437575199E-2</v>
      </c>
      <c r="BZ1088" s="17"/>
      <c r="CA1088" s="17">
        <v>0.116950223458665</v>
      </c>
      <c r="CB1088" s="17"/>
      <c r="CC1088" s="17">
        <v>3.0755906178233299E-2</v>
      </c>
      <c r="CD1088" s="17">
        <v>4.3869779104587399E-2</v>
      </c>
      <c r="CE1088" s="17"/>
      <c r="CF1088" s="17">
        <v>2.7087418334967299E-2</v>
      </c>
      <c r="CG1088" s="17"/>
      <c r="CH1088" s="17">
        <v>2.1710765427569601E-2</v>
      </c>
      <c r="CI1088" s="17">
        <v>7.7971463604167096E-2</v>
      </c>
    </row>
    <row r="1089" spans="2:87" x14ac:dyDescent="0.35">
      <c r="B1089" t="s">
        <v>161</v>
      </c>
      <c r="C1089" s="17">
        <v>0.14378186252355099</v>
      </c>
      <c r="D1089" s="17">
        <v>0.11250499438252901</v>
      </c>
      <c r="E1089" s="17">
        <v>0.173342233653144</v>
      </c>
      <c r="F1089" s="17"/>
      <c r="G1089" s="17">
        <v>0.14050045081793999</v>
      </c>
      <c r="H1089" s="17">
        <v>0.15496622395752099</v>
      </c>
      <c r="I1089" s="17">
        <v>0.197592230787073</v>
      </c>
      <c r="J1089" s="17">
        <v>0.113615075308637</v>
      </c>
      <c r="K1089" s="17">
        <v>0.14580562661126201</v>
      </c>
      <c r="L1089" s="17">
        <v>0.112965379462469</v>
      </c>
      <c r="M1089" s="17"/>
      <c r="N1089" s="17">
        <v>0.117126338111796</v>
      </c>
      <c r="O1089" s="17">
        <v>0.171411458460456</v>
      </c>
      <c r="P1089" s="17">
        <v>0.125130095781255</v>
      </c>
      <c r="Q1089" s="17">
        <v>0.15796178810377701</v>
      </c>
      <c r="R1089" s="17"/>
      <c r="S1089" s="17">
        <v>0.14742451497032</v>
      </c>
      <c r="T1089" s="17">
        <v>0.13577000008227899</v>
      </c>
      <c r="U1089" s="17">
        <v>0.208359748060367</v>
      </c>
      <c r="V1089" s="17">
        <v>0.15916345679455701</v>
      </c>
      <c r="W1089" s="17">
        <v>7.6671047134181006E-2</v>
      </c>
      <c r="X1089" s="17">
        <v>0.13627408975854199</v>
      </c>
      <c r="Y1089" s="17">
        <v>0.144155432158766</v>
      </c>
      <c r="Z1089" s="17">
        <v>0.228187219837102</v>
      </c>
      <c r="AA1089" s="17">
        <v>0.112390642690753</v>
      </c>
      <c r="AB1089" s="17">
        <v>0.160694422793006</v>
      </c>
      <c r="AC1089" s="17">
        <v>0.147620725230905</v>
      </c>
      <c r="AD1089" s="17">
        <v>8.0840813223287206E-2</v>
      </c>
      <c r="AE1089" s="17"/>
      <c r="AF1089" s="17">
        <v>0.15729738910170701</v>
      </c>
      <c r="AG1089" s="17">
        <v>0.15176969261398199</v>
      </c>
      <c r="AH1089" s="17">
        <v>0.15945615421126999</v>
      </c>
      <c r="AI1089" s="17">
        <v>9.8160568725209105E-2</v>
      </c>
      <c r="AJ1089" s="17">
        <v>9.7447575979750595E-2</v>
      </c>
      <c r="AK1089" s="17"/>
      <c r="AL1089" s="17">
        <v>0.189028507206009</v>
      </c>
      <c r="AM1089" s="17">
        <v>0.133695271552394</v>
      </c>
      <c r="AN1089" s="17">
        <v>6.9208630548497005E-2</v>
      </c>
      <c r="AO1089" s="17">
        <v>0.13992137813084399</v>
      </c>
      <c r="AP1089" s="17"/>
      <c r="AQ1089" s="17">
        <v>0.132380849600338</v>
      </c>
      <c r="AR1089" s="17">
        <v>0.160640283032215</v>
      </c>
      <c r="AS1089" s="17"/>
      <c r="AT1089" s="17">
        <v>0.13598416198149299</v>
      </c>
      <c r="AU1089" s="17">
        <v>0.11595756549540601</v>
      </c>
      <c r="AV1089" s="17"/>
      <c r="AW1089" s="17">
        <v>0.11704926053962</v>
      </c>
      <c r="AX1089" s="17">
        <v>0.13695041390917001</v>
      </c>
      <c r="AY1089" s="17">
        <v>0.155532514663346</v>
      </c>
      <c r="AZ1089" s="17"/>
      <c r="BA1089" s="17">
        <v>0.13306899376220699</v>
      </c>
      <c r="BB1089" s="17">
        <v>0.12945037574189999</v>
      </c>
      <c r="BC1089" s="17">
        <v>0.16112693280030299</v>
      </c>
      <c r="BD1089" s="17">
        <v>0.161404798383321</v>
      </c>
      <c r="BE1089" s="17">
        <v>0.13817557651528201</v>
      </c>
      <c r="BF1089" s="17"/>
      <c r="BG1089" s="17">
        <v>0.17327367549631401</v>
      </c>
      <c r="BH1089" s="17">
        <v>0.12180990080394501</v>
      </c>
      <c r="BI1089" s="17"/>
      <c r="BJ1089" s="17">
        <v>0.14959593104878799</v>
      </c>
      <c r="BK1089" s="17">
        <v>0.12163516455617</v>
      </c>
      <c r="BL1089" s="17"/>
      <c r="BM1089" s="17">
        <v>0.26909619971841697</v>
      </c>
      <c r="BN1089" s="17">
        <v>0.10125530390016001</v>
      </c>
      <c r="BO1089" s="17">
        <v>9.8115920053971906E-2</v>
      </c>
      <c r="BP1089" s="17">
        <v>0.19027116794073301</v>
      </c>
      <c r="BQ1089" s="17">
        <v>0.11262454690773099</v>
      </c>
      <c r="BR1089" s="17"/>
      <c r="BS1089" s="17">
        <v>6.5044454751103001E-2</v>
      </c>
      <c r="BT1089" s="17"/>
      <c r="BU1089" s="17">
        <v>0.11483633899833801</v>
      </c>
      <c r="BV1089" s="17">
        <v>9.9533838826805998E-2</v>
      </c>
      <c r="BW1089" s="17">
        <v>0.13173872640724399</v>
      </c>
      <c r="BX1089" s="17">
        <v>7.6244465276094797E-2</v>
      </c>
      <c r="BY1089" s="17">
        <v>0.27061763729409199</v>
      </c>
      <c r="BZ1089" s="17"/>
      <c r="CA1089" s="17">
        <v>3.0843022221815699E-2</v>
      </c>
      <c r="CB1089" s="17"/>
      <c r="CC1089" s="17">
        <v>0.135242980468229</v>
      </c>
      <c r="CD1089" s="17">
        <v>0.13243055958953301</v>
      </c>
      <c r="CE1089" s="17"/>
      <c r="CF1089" s="17">
        <v>0.12741451640544199</v>
      </c>
      <c r="CG1089" s="17"/>
      <c r="CH1089" s="17">
        <v>0.132649310207475</v>
      </c>
      <c r="CI1089" s="17">
        <v>8.2635481998794294E-2</v>
      </c>
    </row>
    <row r="1090" spans="2:87" x14ac:dyDescent="0.35">
      <c r="C1090" s="17"/>
      <c r="D1090" s="17"/>
      <c r="E1090" s="17"/>
      <c r="F1090" s="17"/>
      <c r="G1090" s="17"/>
      <c r="H1090" s="17"/>
      <c r="I1090" s="17"/>
      <c r="J1090" s="17"/>
      <c r="K1090" s="17"/>
      <c r="L1090" s="17"/>
      <c r="M1090" s="17"/>
      <c r="N1090" s="17"/>
      <c r="O1090" s="17"/>
      <c r="P1090" s="17"/>
      <c r="Q1090" s="17"/>
      <c r="R1090" s="17"/>
      <c r="S1090" s="17"/>
      <c r="T1090" s="17"/>
      <c r="U1090" s="17"/>
      <c r="V1090" s="17"/>
      <c r="W1090" s="17"/>
      <c r="X1090" s="17"/>
      <c r="Y1090" s="17"/>
      <c r="Z1090" s="17"/>
      <c r="AA1090" s="17"/>
      <c r="AB1090" s="17"/>
      <c r="AC1090" s="17"/>
      <c r="AD1090" s="17"/>
      <c r="AE1090" s="17"/>
      <c r="AF1090" s="17"/>
      <c r="AG1090" s="17"/>
      <c r="AH1090" s="17"/>
      <c r="AI1090" s="17"/>
      <c r="AJ1090" s="17"/>
      <c r="AK1090" s="17"/>
      <c r="AL1090" s="17"/>
      <c r="AM1090" s="17"/>
      <c r="AN1090" s="17"/>
      <c r="AO1090" s="17"/>
      <c r="AP1090" s="17"/>
      <c r="AQ1090" s="17"/>
      <c r="AR1090" s="17"/>
      <c r="AS1090" s="17"/>
      <c r="AT1090" s="17"/>
      <c r="AU1090" s="17"/>
      <c r="AV1090" s="17"/>
      <c r="AW1090" s="17"/>
      <c r="AX1090" s="17"/>
      <c r="AY1090" s="17"/>
      <c r="AZ1090" s="17"/>
      <c r="BA1090" s="17"/>
      <c r="BB1090" s="17"/>
      <c r="BC1090" s="17"/>
      <c r="BD1090" s="17"/>
      <c r="BE1090" s="17"/>
      <c r="BF1090" s="17"/>
      <c r="BG1090" s="17"/>
      <c r="BH1090" s="17"/>
      <c r="BI1090" s="17"/>
      <c r="BJ1090" s="17"/>
      <c r="BK1090" s="17"/>
      <c r="BL1090" s="17"/>
      <c r="BM1090" s="17"/>
      <c r="BN1090" s="17"/>
      <c r="BO1090" s="17"/>
      <c r="BP1090" s="17"/>
      <c r="BQ1090" s="17"/>
      <c r="BR1090" s="17"/>
      <c r="BS1090" s="17"/>
      <c r="BT1090" s="17"/>
      <c r="BU1090" s="17"/>
      <c r="BV1090" s="17"/>
      <c r="BW1090" s="17"/>
      <c r="BX1090" s="17"/>
      <c r="BY1090" s="17"/>
      <c r="BZ1090" s="17"/>
      <c r="CA1090" s="17"/>
      <c r="CB1090" s="17"/>
      <c r="CC1090" s="17"/>
      <c r="CD1090" s="17"/>
      <c r="CE1090" s="17"/>
      <c r="CF1090" s="17"/>
      <c r="CG1090" s="17"/>
      <c r="CH1090" s="17"/>
      <c r="CI1090" s="17"/>
    </row>
    <row r="1091" spans="2:87" x14ac:dyDescent="0.35">
      <c r="B1091" s="6" t="s">
        <v>322</v>
      </c>
      <c r="C1091" s="17"/>
      <c r="D1091" s="17"/>
      <c r="E1091" s="17"/>
      <c r="F1091" s="17"/>
      <c r="G1091" s="17"/>
      <c r="H1091" s="17"/>
      <c r="I1091" s="17"/>
      <c r="J1091" s="17"/>
      <c r="K1091" s="17"/>
      <c r="L1091" s="17"/>
      <c r="M1091" s="17"/>
      <c r="N1091" s="17"/>
      <c r="O1091" s="17"/>
      <c r="P1091" s="17"/>
      <c r="Q1091" s="17"/>
      <c r="R1091" s="17"/>
      <c r="S1091" s="17"/>
      <c r="T1091" s="17"/>
      <c r="U1091" s="17"/>
      <c r="V1091" s="17"/>
      <c r="W1091" s="17"/>
      <c r="X1091" s="17"/>
      <c r="Y1091" s="17"/>
      <c r="Z1091" s="17"/>
      <c r="AA1091" s="17"/>
      <c r="AB1091" s="17"/>
      <c r="AC1091" s="17"/>
      <c r="AD1091" s="17"/>
      <c r="AE1091" s="17"/>
      <c r="AF1091" s="17"/>
      <c r="AG1091" s="17"/>
      <c r="AH1091" s="17"/>
      <c r="AI1091" s="17"/>
      <c r="AJ1091" s="17"/>
      <c r="AK1091" s="17"/>
      <c r="AL1091" s="17"/>
      <c r="AM1091" s="17"/>
      <c r="AN1091" s="17"/>
      <c r="AO1091" s="17"/>
      <c r="AP1091" s="17"/>
      <c r="AQ1091" s="17"/>
      <c r="AR1091" s="17"/>
      <c r="AS1091" s="17"/>
      <c r="AT1091" s="17"/>
      <c r="AU1091" s="17"/>
      <c r="AV1091" s="17"/>
      <c r="AW1091" s="17"/>
      <c r="AX1091" s="17"/>
      <c r="AY1091" s="17"/>
      <c r="AZ1091" s="17"/>
      <c r="BA1091" s="17"/>
      <c r="BB1091" s="17"/>
      <c r="BC1091" s="17"/>
      <c r="BD1091" s="17"/>
      <c r="BE1091" s="17"/>
      <c r="BF1091" s="17"/>
      <c r="BG1091" s="17"/>
      <c r="BH1091" s="17"/>
      <c r="BI1091" s="17"/>
      <c r="BJ1091" s="17"/>
      <c r="BK1091" s="17"/>
      <c r="BL1091" s="17"/>
      <c r="BM1091" s="17"/>
      <c r="BN1091" s="17"/>
      <c r="BO1091" s="17"/>
      <c r="BP1091" s="17"/>
      <c r="BQ1091" s="17"/>
      <c r="BR1091" s="17"/>
      <c r="BS1091" s="17"/>
      <c r="BT1091" s="17"/>
      <c r="BU1091" s="17"/>
      <c r="BV1091" s="17"/>
      <c r="BW1091" s="17"/>
      <c r="BX1091" s="17"/>
      <c r="BY1091" s="17"/>
      <c r="BZ1091" s="17"/>
      <c r="CA1091" s="17"/>
      <c r="CB1091" s="17"/>
      <c r="CC1091" s="17"/>
      <c r="CD1091" s="17"/>
      <c r="CE1091" s="17"/>
      <c r="CF1091" s="17"/>
      <c r="CG1091" s="17"/>
      <c r="CH1091" s="17"/>
      <c r="CI1091" s="17"/>
    </row>
    <row r="1092" spans="2:87" x14ac:dyDescent="0.35">
      <c r="B1092" s="24" t="s">
        <v>163</v>
      </c>
      <c r="C1092" s="17"/>
      <c r="D1092" s="17"/>
      <c r="E1092" s="17"/>
      <c r="F1092" s="17"/>
      <c r="G1092" s="17"/>
      <c r="H1092" s="17"/>
      <c r="I1092" s="17"/>
      <c r="J1092" s="17"/>
      <c r="K1092" s="17"/>
      <c r="L1092" s="17"/>
      <c r="M1092" s="17"/>
      <c r="N1092" s="17"/>
      <c r="O1092" s="17"/>
      <c r="P1092" s="17"/>
      <c r="Q1092" s="17"/>
      <c r="R1092" s="17"/>
      <c r="S1092" s="17"/>
      <c r="T1092" s="17"/>
      <c r="U1092" s="17"/>
      <c r="V1092" s="17"/>
      <c r="W1092" s="17"/>
      <c r="X1092" s="17"/>
      <c r="Y1092" s="17"/>
      <c r="Z1092" s="17"/>
      <c r="AA1092" s="17"/>
      <c r="AB1092" s="17"/>
      <c r="AC1092" s="17"/>
      <c r="AD1092" s="17"/>
      <c r="AE1092" s="17"/>
      <c r="AF1092" s="17"/>
      <c r="AG1092" s="17"/>
      <c r="AH1092" s="17"/>
      <c r="AI1092" s="17"/>
      <c r="AJ1092" s="17"/>
      <c r="AK1092" s="17"/>
      <c r="AL1092" s="17"/>
      <c r="AM1092" s="17"/>
      <c r="AN1092" s="17"/>
      <c r="AO1092" s="17"/>
      <c r="AP1092" s="17"/>
      <c r="AQ1092" s="17"/>
      <c r="AR1092" s="17"/>
      <c r="AS1092" s="17"/>
      <c r="AT1092" s="17"/>
      <c r="AU1092" s="17"/>
      <c r="AV1092" s="17"/>
      <c r="AW1092" s="17"/>
      <c r="AX1092" s="17"/>
      <c r="AY1092" s="17"/>
      <c r="AZ1092" s="17"/>
      <c r="BA1092" s="17"/>
      <c r="BB1092" s="17"/>
      <c r="BC1092" s="17"/>
      <c r="BD1092" s="17"/>
      <c r="BE1092" s="17"/>
      <c r="BF1092" s="17"/>
      <c r="BG1092" s="17"/>
      <c r="BH1092" s="17"/>
      <c r="BI1092" s="17"/>
      <c r="BJ1092" s="17"/>
      <c r="BK1092" s="17"/>
      <c r="BL1092" s="17"/>
      <c r="BM1092" s="17"/>
      <c r="BN1092" s="17"/>
      <c r="BO1092" s="17"/>
      <c r="BP1092" s="17"/>
      <c r="BQ1092" s="17"/>
      <c r="BR1092" s="17"/>
      <c r="BS1092" s="17"/>
      <c r="BT1092" s="17"/>
      <c r="BU1092" s="17"/>
      <c r="BV1092" s="17"/>
      <c r="BW1092" s="17"/>
      <c r="BX1092" s="17"/>
      <c r="BY1092" s="17"/>
      <c r="BZ1092" s="17"/>
      <c r="CA1092" s="17"/>
      <c r="CB1092" s="17"/>
      <c r="CC1092" s="17"/>
      <c r="CD1092" s="17"/>
      <c r="CE1092" s="17"/>
      <c r="CF1092" s="17"/>
      <c r="CG1092" s="17"/>
      <c r="CH1092" s="17"/>
      <c r="CI1092" s="17"/>
    </row>
    <row r="1093" spans="2:87" x14ac:dyDescent="0.35">
      <c r="B1093" t="s">
        <v>300</v>
      </c>
      <c r="C1093" s="17">
        <v>0.239370358296498</v>
      </c>
      <c r="D1093" s="17">
        <v>0.24604181832084901</v>
      </c>
      <c r="E1093" s="17">
        <v>0.233513964472534</v>
      </c>
      <c r="F1093" s="17"/>
      <c r="G1093" s="17">
        <v>0.17906963938437601</v>
      </c>
      <c r="H1093" s="17">
        <v>0.19381514463038399</v>
      </c>
      <c r="I1093" s="17">
        <v>0.23181203556975499</v>
      </c>
      <c r="J1093" s="17">
        <v>0.307967642238067</v>
      </c>
      <c r="K1093" s="17">
        <v>0.33038596230949102</v>
      </c>
      <c r="L1093" s="17">
        <v>0.21741433152621301</v>
      </c>
      <c r="M1093" s="17"/>
      <c r="N1093" s="17">
        <v>0.179901241332833</v>
      </c>
      <c r="O1093" s="17">
        <v>0.21395802006444201</v>
      </c>
      <c r="P1093" s="17">
        <v>0.291927767751751</v>
      </c>
      <c r="Q1093" s="17">
        <v>0.28179282375082798</v>
      </c>
      <c r="R1093" s="17"/>
      <c r="S1093" s="17">
        <v>0.18875407061645799</v>
      </c>
      <c r="T1093" s="17">
        <v>0.31793552227303301</v>
      </c>
      <c r="U1093" s="17">
        <v>0.272259935338863</v>
      </c>
      <c r="V1093" s="17">
        <v>0.224559810873211</v>
      </c>
      <c r="W1093" s="17">
        <v>0.20339362897753699</v>
      </c>
      <c r="X1093" s="17">
        <v>0.21743580335877699</v>
      </c>
      <c r="Y1093" s="17">
        <v>0.230668326285736</v>
      </c>
      <c r="Z1093" s="17">
        <v>0.19567662999167601</v>
      </c>
      <c r="AA1093" s="17">
        <v>0.21610371936410799</v>
      </c>
      <c r="AB1093" s="17">
        <v>0.27477292536369002</v>
      </c>
      <c r="AC1093" s="17">
        <v>0.26642557219469498</v>
      </c>
      <c r="AD1093" s="17">
        <v>0.28068658204659303</v>
      </c>
      <c r="AE1093" s="17"/>
      <c r="AF1093" s="17">
        <v>0.279649498803547</v>
      </c>
      <c r="AG1093" s="17">
        <v>0.25194439317130002</v>
      </c>
      <c r="AH1093" s="17">
        <v>0.199994021428098</v>
      </c>
      <c r="AI1093" s="17">
        <v>0.214337423263223</v>
      </c>
      <c r="AJ1093" s="17">
        <v>0.18718473415689499</v>
      </c>
      <c r="AK1093" s="17"/>
      <c r="AL1093" s="17">
        <v>0.19186762502324101</v>
      </c>
      <c r="AM1093" s="17">
        <v>0.22745935907057499</v>
      </c>
      <c r="AN1093" s="17">
        <v>0.324833371839507</v>
      </c>
      <c r="AO1093" s="17">
        <v>0.364291551590537</v>
      </c>
      <c r="AP1093" s="17"/>
      <c r="AQ1093" s="17">
        <v>0.284358318790977</v>
      </c>
      <c r="AR1093" s="17">
        <v>0.17284767641277801</v>
      </c>
      <c r="AS1093" s="17"/>
      <c r="AT1093" s="17">
        <v>0.24501648618315799</v>
      </c>
      <c r="AU1093" s="17">
        <v>0.23145756738955101</v>
      </c>
      <c r="AV1093" s="17"/>
      <c r="AW1093" s="17">
        <v>0.22983218010874301</v>
      </c>
      <c r="AX1093" s="17">
        <v>0.26799341407592803</v>
      </c>
      <c r="AY1093" s="17">
        <v>0.23979513123184201</v>
      </c>
      <c r="AZ1093" s="17"/>
      <c r="BA1093" s="17">
        <v>0.21203056989834401</v>
      </c>
      <c r="BB1093" s="17">
        <v>0.23633718735126599</v>
      </c>
      <c r="BC1093" s="17">
        <v>0.24299774007253899</v>
      </c>
      <c r="BD1093" s="17">
        <v>0.30797885524657498</v>
      </c>
      <c r="BE1093" s="17">
        <v>0.246150476261322</v>
      </c>
      <c r="BF1093" s="17"/>
      <c r="BG1093" s="17">
        <v>0.24185495560499101</v>
      </c>
      <c r="BH1093" s="17">
        <v>0.23751928603447001</v>
      </c>
      <c r="BI1093" s="17"/>
      <c r="BJ1093" s="17">
        <v>0.237138156629778</v>
      </c>
      <c r="BK1093" s="17">
        <v>0.25136119279355001</v>
      </c>
      <c r="BL1093" s="17"/>
      <c r="BM1093" s="17">
        <v>0.23621141802788101</v>
      </c>
      <c r="BN1093" s="17">
        <v>0.27153903121427397</v>
      </c>
      <c r="BO1093" s="17">
        <v>0.17630956212497001</v>
      </c>
      <c r="BP1093" s="17">
        <v>0.228742755757844</v>
      </c>
      <c r="BQ1093" s="17">
        <v>0.33217554669532801</v>
      </c>
      <c r="BR1093" s="17"/>
      <c r="BS1093" s="17">
        <v>0.29979038494740101</v>
      </c>
      <c r="BT1093" s="17"/>
      <c r="BU1093" s="17">
        <v>0.255236692733186</v>
      </c>
      <c r="BV1093" s="17">
        <v>0.11256454252765399</v>
      </c>
      <c r="BW1093" s="17">
        <v>0.247409605770775</v>
      </c>
      <c r="BX1093" s="17">
        <v>0.34787040672928299</v>
      </c>
      <c r="BY1093" s="17">
        <v>0.20522862677286199</v>
      </c>
      <c r="BZ1093" s="17"/>
      <c r="CA1093" s="17">
        <v>0.210162445419427</v>
      </c>
      <c r="CB1093" s="17"/>
      <c r="CC1093" s="17">
        <v>0.270065542638876</v>
      </c>
      <c r="CD1093" s="17">
        <v>0.135195973568841</v>
      </c>
      <c r="CE1093" s="17"/>
      <c r="CF1093" s="17">
        <v>0.27932084949441999</v>
      </c>
      <c r="CG1093" s="17"/>
      <c r="CH1093" s="17">
        <v>0.25353635696929</v>
      </c>
      <c r="CI1093" s="17">
        <v>0.18676968950919501</v>
      </c>
    </row>
    <row r="1094" spans="2:87" x14ac:dyDescent="0.35">
      <c r="B1094" t="s">
        <v>301</v>
      </c>
      <c r="C1094" s="17">
        <v>0.29925333471145299</v>
      </c>
      <c r="D1094" s="17">
        <v>0.30669847096615599</v>
      </c>
      <c r="E1094" s="17">
        <v>0.29110872415906602</v>
      </c>
      <c r="F1094" s="17"/>
      <c r="G1094" s="17">
        <v>0.218988859769609</v>
      </c>
      <c r="H1094" s="17">
        <v>0.253926124356181</v>
      </c>
      <c r="I1094" s="17">
        <v>0.25680424092472298</v>
      </c>
      <c r="J1094" s="17">
        <v>0.34356059932810301</v>
      </c>
      <c r="K1094" s="17">
        <v>0.34060805293115198</v>
      </c>
      <c r="L1094" s="17">
        <v>0.37365612797306902</v>
      </c>
      <c r="M1094" s="17"/>
      <c r="N1094" s="17">
        <v>0.29045336590564302</v>
      </c>
      <c r="O1094" s="17">
        <v>0.28889430151353002</v>
      </c>
      <c r="P1094" s="17">
        <v>0.322758054469929</v>
      </c>
      <c r="Q1094" s="17">
        <v>0.29598152268243599</v>
      </c>
      <c r="R1094" s="17"/>
      <c r="S1094" s="17">
        <v>0.25870988178107102</v>
      </c>
      <c r="T1094" s="17">
        <v>0.262607107025287</v>
      </c>
      <c r="U1094" s="17">
        <v>0.33446089420144298</v>
      </c>
      <c r="V1094" s="17">
        <v>0.26456402802378198</v>
      </c>
      <c r="W1094" s="17">
        <v>0.36544543423949899</v>
      </c>
      <c r="X1094" s="17">
        <v>0.21042143793519599</v>
      </c>
      <c r="Y1094" s="17">
        <v>0.30277238675310503</v>
      </c>
      <c r="Z1094" s="17">
        <v>0.41127219142010502</v>
      </c>
      <c r="AA1094" s="17">
        <v>0.29527198236331498</v>
      </c>
      <c r="AB1094" s="17">
        <v>0.306495545041858</v>
      </c>
      <c r="AC1094" s="17">
        <v>0.427300884564839</v>
      </c>
      <c r="AD1094" s="17">
        <v>0.31776572399798098</v>
      </c>
      <c r="AE1094" s="17"/>
      <c r="AF1094" s="17">
        <v>0.34288142565343099</v>
      </c>
      <c r="AG1094" s="17">
        <v>0.31706443278246099</v>
      </c>
      <c r="AH1094" s="17">
        <v>0.32305753435509099</v>
      </c>
      <c r="AI1094" s="17">
        <v>0.29864252853803802</v>
      </c>
      <c r="AJ1094" s="17">
        <v>0.194167548481392</v>
      </c>
      <c r="AK1094" s="17"/>
      <c r="AL1094" s="17">
        <v>0.27802810496414698</v>
      </c>
      <c r="AM1094" s="17">
        <v>0.34278682717133702</v>
      </c>
      <c r="AN1094" s="17">
        <v>0.25949382019335099</v>
      </c>
      <c r="AO1094" s="17">
        <v>0.25470036156792197</v>
      </c>
      <c r="AP1094" s="17"/>
      <c r="AQ1094" s="17">
        <v>0.32136236129017898</v>
      </c>
      <c r="AR1094" s="17">
        <v>0.26656121607149302</v>
      </c>
      <c r="AS1094" s="17"/>
      <c r="AT1094" s="17">
        <v>0.27777905393428498</v>
      </c>
      <c r="AU1094" s="17">
        <v>0.36884608427027998</v>
      </c>
      <c r="AV1094" s="17"/>
      <c r="AW1094" s="17">
        <v>0.346266768655209</v>
      </c>
      <c r="AX1094" s="17">
        <v>0.25396256331043399</v>
      </c>
      <c r="AY1094" s="17">
        <v>0.29986491802273801</v>
      </c>
      <c r="AZ1094" s="17"/>
      <c r="BA1094" s="17">
        <v>0.227644467047805</v>
      </c>
      <c r="BB1094" s="17">
        <v>0.30360490800033002</v>
      </c>
      <c r="BC1094" s="17">
        <v>0.33830036706747402</v>
      </c>
      <c r="BD1094" s="17">
        <v>0.29169078026297002</v>
      </c>
      <c r="BE1094" s="17">
        <v>0.39296642142920601</v>
      </c>
      <c r="BF1094" s="17"/>
      <c r="BG1094" s="17">
        <v>0.27147886210133199</v>
      </c>
      <c r="BH1094" s="17">
        <v>0.31994584519005398</v>
      </c>
      <c r="BI1094" s="17"/>
      <c r="BJ1094" s="17">
        <v>0.26889172117810001</v>
      </c>
      <c r="BK1094" s="17">
        <v>0.41795442251891401</v>
      </c>
      <c r="BL1094" s="17"/>
      <c r="BM1094" s="17">
        <v>0.28302407237506999</v>
      </c>
      <c r="BN1094" s="17">
        <v>0.33702089694880499</v>
      </c>
      <c r="BO1094" s="17">
        <v>0.29408691784343</v>
      </c>
      <c r="BP1094" s="17">
        <v>0.29268766211901898</v>
      </c>
      <c r="BQ1094" s="17">
        <v>0.28042025723203501</v>
      </c>
      <c r="BR1094" s="17"/>
      <c r="BS1094" s="17">
        <v>0.26271762894100098</v>
      </c>
      <c r="BT1094" s="17"/>
      <c r="BU1094" s="17">
        <v>0.33789067446910898</v>
      </c>
      <c r="BV1094" s="17">
        <v>0.24365400857581199</v>
      </c>
      <c r="BW1094" s="17">
        <v>0.38846204488439201</v>
      </c>
      <c r="BX1094" s="17">
        <v>0.27265168367074899</v>
      </c>
      <c r="BY1094" s="17">
        <v>0.28928702605643902</v>
      </c>
      <c r="BZ1094" s="17"/>
      <c r="CA1094" s="17">
        <v>0.20372311771526899</v>
      </c>
      <c r="CB1094" s="17"/>
      <c r="CC1094" s="17">
        <v>0.31986213919657203</v>
      </c>
      <c r="CD1094" s="17">
        <v>0.24435172210390699</v>
      </c>
      <c r="CE1094" s="17"/>
      <c r="CF1094" s="17">
        <v>0.32718900717989702</v>
      </c>
      <c r="CG1094" s="17"/>
      <c r="CH1094" s="17">
        <v>0.36622269919342398</v>
      </c>
      <c r="CI1094" s="17">
        <v>0.227540083930721</v>
      </c>
    </row>
    <row r="1095" spans="2:87" x14ac:dyDescent="0.35">
      <c r="B1095" t="s">
        <v>302</v>
      </c>
      <c r="C1095" s="17">
        <v>0.161685643545357</v>
      </c>
      <c r="D1095" s="17">
        <v>0.167549118310343</v>
      </c>
      <c r="E1095" s="17">
        <v>0.15645756891711299</v>
      </c>
      <c r="F1095" s="17"/>
      <c r="G1095" s="17">
        <v>0.243320061739427</v>
      </c>
      <c r="H1095" s="17">
        <v>0.13894253683824501</v>
      </c>
      <c r="I1095" s="17">
        <v>0.149039099032719</v>
      </c>
      <c r="J1095" s="17">
        <v>0.14235525522871501</v>
      </c>
      <c r="K1095" s="17">
        <v>0.13423955438704399</v>
      </c>
      <c r="L1095" s="17">
        <v>0.15965946389132701</v>
      </c>
      <c r="M1095" s="17"/>
      <c r="N1095" s="17">
        <v>0.17354533439727701</v>
      </c>
      <c r="O1095" s="17">
        <v>0.180727358859675</v>
      </c>
      <c r="P1095" s="17">
        <v>0.13208253826619201</v>
      </c>
      <c r="Q1095" s="17">
        <v>0.15097619975295101</v>
      </c>
      <c r="R1095" s="17"/>
      <c r="S1095" s="17">
        <v>0.224416537623506</v>
      </c>
      <c r="T1095" s="17">
        <v>0.117126354877991</v>
      </c>
      <c r="U1095" s="17">
        <v>0.21044510892704199</v>
      </c>
      <c r="V1095" s="17">
        <v>0.120672742521805</v>
      </c>
      <c r="W1095" s="17">
        <v>0.12468397389616501</v>
      </c>
      <c r="X1095" s="17">
        <v>0.18330849443493299</v>
      </c>
      <c r="Y1095" s="17">
        <v>0.14467590621799201</v>
      </c>
      <c r="Z1095" s="17">
        <v>0.11041061220869799</v>
      </c>
      <c r="AA1095" s="17">
        <v>0.21235852702893199</v>
      </c>
      <c r="AB1095" s="17">
        <v>0.14438640333076699</v>
      </c>
      <c r="AC1095" s="17">
        <v>7.4774735409306001E-2</v>
      </c>
      <c r="AD1095" s="17">
        <v>0.24509673911597701</v>
      </c>
      <c r="AE1095" s="17"/>
      <c r="AF1095" s="17">
        <v>0.121583691915993</v>
      </c>
      <c r="AG1095" s="17">
        <v>0.16011560620273599</v>
      </c>
      <c r="AH1095" s="17">
        <v>0.176265583859051</v>
      </c>
      <c r="AI1095" s="17">
        <v>0.155619929186251</v>
      </c>
      <c r="AJ1095" s="17">
        <v>0.17532315173794999</v>
      </c>
      <c r="AK1095" s="17"/>
      <c r="AL1095" s="17">
        <v>0.186067861434113</v>
      </c>
      <c r="AM1095" s="17">
        <v>0.14164378867262001</v>
      </c>
      <c r="AN1095" s="17">
        <v>0.17552235893033299</v>
      </c>
      <c r="AO1095" s="17">
        <v>0.109795846734387</v>
      </c>
      <c r="AP1095" s="17"/>
      <c r="AQ1095" s="17">
        <v>0.147159238163907</v>
      </c>
      <c r="AR1095" s="17">
        <v>0.18316551134738299</v>
      </c>
      <c r="AS1095" s="17"/>
      <c r="AT1095" s="17">
        <v>0.166663322432236</v>
      </c>
      <c r="AU1095" s="17">
        <v>0.14936091189633399</v>
      </c>
      <c r="AV1095" s="17"/>
      <c r="AW1095" s="17">
        <v>0.15838855620341999</v>
      </c>
      <c r="AX1095" s="17">
        <v>0.167491883859612</v>
      </c>
      <c r="AY1095" s="17">
        <v>0.15565743136936999</v>
      </c>
      <c r="AZ1095" s="17"/>
      <c r="BA1095" s="17">
        <v>0.19961434412676601</v>
      </c>
      <c r="BB1095" s="17">
        <v>0.16894091570710601</v>
      </c>
      <c r="BC1095" s="17">
        <v>0.15220415529613701</v>
      </c>
      <c r="BD1095" s="17">
        <v>0.11553571592375</v>
      </c>
      <c r="BE1095" s="17">
        <v>6.6390825677939802E-2</v>
      </c>
      <c r="BF1095" s="17"/>
      <c r="BG1095" s="17">
        <v>0.18315505279561001</v>
      </c>
      <c r="BH1095" s="17">
        <v>0.14569052521794901</v>
      </c>
      <c r="BI1095" s="17"/>
      <c r="BJ1095" s="17">
        <v>0.16653305912650901</v>
      </c>
      <c r="BK1095" s="17">
        <v>0.142698099430798</v>
      </c>
      <c r="BL1095" s="17"/>
      <c r="BM1095" s="17">
        <v>0.13995562766346201</v>
      </c>
      <c r="BN1095" s="17">
        <v>0.166655311927179</v>
      </c>
      <c r="BO1095" s="17">
        <v>0.16397004553160499</v>
      </c>
      <c r="BP1095" s="17">
        <v>0.14442616145849099</v>
      </c>
      <c r="BQ1095" s="17">
        <v>0.170398884583706</v>
      </c>
      <c r="BR1095" s="17"/>
      <c r="BS1095" s="17">
        <v>0.18031124470923299</v>
      </c>
      <c r="BT1095" s="17"/>
      <c r="BU1095" s="17">
        <v>0.15262032529085001</v>
      </c>
      <c r="BV1095" s="17">
        <v>0.20163363591061501</v>
      </c>
      <c r="BW1095" s="17">
        <v>0.13365378188761701</v>
      </c>
      <c r="BX1095" s="17">
        <v>0.17678080115342701</v>
      </c>
      <c r="BY1095" s="17">
        <v>0.184658680110701</v>
      </c>
      <c r="BZ1095" s="17"/>
      <c r="CA1095" s="17">
        <v>0.197742908534602</v>
      </c>
      <c r="CB1095" s="17"/>
      <c r="CC1095" s="17">
        <v>0.133729421910848</v>
      </c>
      <c r="CD1095" s="17">
        <v>0.27204748095153403</v>
      </c>
      <c r="CE1095" s="17"/>
      <c r="CF1095" s="17">
        <v>0.15580719101462001</v>
      </c>
      <c r="CG1095" s="17"/>
      <c r="CH1095" s="17">
        <v>0.14815475042746901</v>
      </c>
      <c r="CI1095" s="17">
        <v>0.116837904242983</v>
      </c>
    </row>
    <row r="1096" spans="2:87" x14ac:dyDescent="0.35">
      <c r="B1096" t="s">
        <v>303</v>
      </c>
      <c r="C1096" s="17">
        <v>0.11935247937382799</v>
      </c>
      <c r="D1096" s="17">
        <v>0.119629819506305</v>
      </c>
      <c r="E1096" s="17">
        <v>0.11929089894829401</v>
      </c>
      <c r="F1096" s="17"/>
      <c r="G1096" s="17">
        <v>0.15168752985056999</v>
      </c>
      <c r="H1096" s="17">
        <v>0.20354799248295</v>
      </c>
      <c r="I1096" s="17">
        <v>0.108665777738273</v>
      </c>
      <c r="J1096" s="17">
        <v>7.5028338498892094E-2</v>
      </c>
      <c r="K1096" s="17">
        <v>9.9807808889109007E-2</v>
      </c>
      <c r="L1096" s="17">
        <v>8.1723659729254994E-2</v>
      </c>
      <c r="M1096" s="17"/>
      <c r="N1096" s="17">
        <v>0.15858700911156201</v>
      </c>
      <c r="O1096" s="17">
        <v>0.12658990215853699</v>
      </c>
      <c r="P1096" s="17">
        <v>0.106155578763651</v>
      </c>
      <c r="Q1096" s="17">
        <v>8.4583760563523805E-2</v>
      </c>
      <c r="R1096" s="17"/>
      <c r="S1096" s="17">
        <v>0.12292919600716699</v>
      </c>
      <c r="T1096" s="17">
        <v>0.12749598274290599</v>
      </c>
      <c r="U1096" s="17">
        <v>3.0000396734590599E-2</v>
      </c>
      <c r="V1096" s="17">
        <v>0.146544428558884</v>
      </c>
      <c r="W1096" s="17">
        <v>0.17673139265598101</v>
      </c>
      <c r="X1096" s="17">
        <v>0.121645939299156</v>
      </c>
      <c r="Y1096" s="17">
        <v>0.18224255061926201</v>
      </c>
      <c r="Z1096" s="17">
        <v>8.9003343873695906E-2</v>
      </c>
      <c r="AA1096" s="17">
        <v>0.119465459370036</v>
      </c>
      <c r="AB1096" s="17">
        <v>0.113119408576495</v>
      </c>
      <c r="AC1096" s="17">
        <v>5.97259413406988E-2</v>
      </c>
      <c r="AD1096" s="17">
        <v>5.64316533321228E-2</v>
      </c>
      <c r="AE1096" s="17"/>
      <c r="AF1096" s="17">
        <v>9.4252266054820594E-2</v>
      </c>
      <c r="AG1096" s="17">
        <v>8.7475517847591694E-2</v>
      </c>
      <c r="AH1096" s="17">
        <v>0.10734496168513501</v>
      </c>
      <c r="AI1096" s="17">
        <v>0.18926724882492801</v>
      </c>
      <c r="AJ1096" s="17">
        <v>0.245683097890003</v>
      </c>
      <c r="AK1096" s="17"/>
      <c r="AL1096" s="17">
        <v>0.13083861479391701</v>
      </c>
      <c r="AM1096" s="17">
        <v>0.127943307774675</v>
      </c>
      <c r="AN1096" s="17">
        <v>0.105144072634064</v>
      </c>
      <c r="AO1096" s="17">
        <v>3.69639708552328E-2</v>
      </c>
      <c r="AP1096" s="17"/>
      <c r="AQ1096" s="17">
        <v>8.8726507886950107E-2</v>
      </c>
      <c r="AR1096" s="17">
        <v>0.164638412236946</v>
      </c>
      <c r="AS1096" s="17"/>
      <c r="AT1096" s="17">
        <v>0.13004272765785199</v>
      </c>
      <c r="AU1096" s="17">
        <v>9.5909543903344802E-2</v>
      </c>
      <c r="AV1096" s="17"/>
      <c r="AW1096" s="17">
        <v>0.111920755471169</v>
      </c>
      <c r="AX1096" s="17">
        <v>0.13159555706856099</v>
      </c>
      <c r="AY1096" s="17">
        <v>0.11774958422046</v>
      </c>
      <c r="AZ1096" s="17"/>
      <c r="BA1096" s="17">
        <v>0.13703983492608701</v>
      </c>
      <c r="BB1096" s="17">
        <v>0.127076620555957</v>
      </c>
      <c r="BC1096" s="17">
        <v>9.1656359715439895E-2</v>
      </c>
      <c r="BD1096" s="17">
        <v>0.141237243712657</v>
      </c>
      <c r="BE1096" s="17">
        <v>0.12772835202546201</v>
      </c>
      <c r="BF1096" s="17"/>
      <c r="BG1096" s="17">
        <v>0.118009185949941</v>
      </c>
      <c r="BH1096" s="17">
        <v>0.120353258529559</v>
      </c>
      <c r="BI1096" s="17"/>
      <c r="BJ1096" s="17">
        <v>0.131277639310801</v>
      </c>
      <c r="BK1096" s="17">
        <v>6.7567373855926094E-2</v>
      </c>
      <c r="BL1096" s="17"/>
      <c r="BM1096" s="17">
        <v>7.9475710041492606E-2</v>
      </c>
      <c r="BN1096" s="17">
        <v>9.0540426229816298E-2</v>
      </c>
      <c r="BO1096" s="17">
        <v>0.18710767902652201</v>
      </c>
      <c r="BP1096" s="17">
        <v>0.13238163764859001</v>
      </c>
      <c r="BQ1096" s="17">
        <v>0.100568034440346</v>
      </c>
      <c r="BR1096" s="17"/>
      <c r="BS1096" s="17">
        <v>0.13239509337562699</v>
      </c>
      <c r="BT1096" s="17"/>
      <c r="BU1096" s="17">
        <v>0.106393664367792</v>
      </c>
      <c r="BV1096" s="17">
        <v>0.22315239127039199</v>
      </c>
      <c r="BW1096" s="17">
        <v>0.111247588537621</v>
      </c>
      <c r="BX1096" s="17">
        <v>9.5998282980924096E-2</v>
      </c>
      <c r="BY1096" s="17">
        <v>6.1905509182449699E-2</v>
      </c>
      <c r="BZ1096" s="17"/>
      <c r="CA1096" s="17">
        <v>0.17193618422536799</v>
      </c>
      <c r="CB1096" s="17"/>
      <c r="CC1096" s="17">
        <v>0.112074831899883</v>
      </c>
      <c r="CD1096" s="17">
        <v>0.15582204905152999</v>
      </c>
      <c r="CE1096" s="17"/>
      <c r="CF1096" s="17">
        <v>8.8775187653655593E-2</v>
      </c>
      <c r="CG1096" s="17"/>
      <c r="CH1096" s="17">
        <v>7.2609341017274204E-2</v>
      </c>
      <c r="CI1096" s="17">
        <v>0.24097478788535301</v>
      </c>
    </row>
    <row r="1097" spans="2:87" x14ac:dyDescent="0.35">
      <c r="B1097" t="s">
        <v>304</v>
      </c>
      <c r="C1097" s="17">
        <v>5.1089640253604199E-2</v>
      </c>
      <c r="D1097" s="17">
        <v>6.04250055637355E-2</v>
      </c>
      <c r="E1097" s="17">
        <v>4.2422886584085502E-2</v>
      </c>
      <c r="F1097" s="17"/>
      <c r="G1097" s="17">
        <v>9.2162348751454695E-2</v>
      </c>
      <c r="H1097" s="17">
        <v>9.0814883409131797E-2</v>
      </c>
      <c r="I1097" s="17">
        <v>6.3338051548977897E-2</v>
      </c>
      <c r="J1097" s="17">
        <v>1.07437984598462E-2</v>
      </c>
      <c r="K1097" s="17">
        <v>0</v>
      </c>
      <c r="L1097" s="17">
        <v>4.0978516842631499E-2</v>
      </c>
      <c r="M1097" s="17"/>
      <c r="N1097" s="17">
        <v>8.4388167058804101E-2</v>
      </c>
      <c r="O1097" s="17">
        <v>4.52614686652704E-2</v>
      </c>
      <c r="P1097" s="17">
        <v>3.1755293790206501E-2</v>
      </c>
      <c r="Q1097" s="17">
        <v>4.13932584679923E-2</v>
      </c>
      <c r="R1097" s="17"/>
      <c r="S1097" s="17">
        <v>6.6322187796229004E-2</v>
      </c>
      <c r="T1097" s="17">
        <v>3.7752999233348399E-2</v>
      </c>
      <c r="U1097" s="17">
        <v>1.27759449542083E-2</v>
      </c>
      <c r="V1097" s="17">
        <v>9.6113943526259002E-2</v>
      </c>
      <c r="W1097" s="17">
        <v>4.4930299850741401E-2</v>
      </c>
      <c r="X1097" s="17">
        <v>0.116344264303349</v>
      </c>
      <c r="Y1097" s="17">
        <v>5.2247474693731803E-2</v>
      </c>
      <c r="Z1097" s="17">
        <v>3.8729006565168297E-2</v>
      </c>
      <c r="AA1097" s="17">
        <v>5.3035677032294698E-2</v>
      </c>
      <c r="AB1097" s="17">
        <v>9.5584441957537302E-3</v>
      </c>
      <c r="AC1097" s="17">
        <v>1.5014767652255E-2</v>
      </c>
      <c r="AD1097" s="17">
        <v>2.3670418944838598E-2</v>
      </c>
      <c r="AE1097" s="17"/>
      <c r="AF1097" s="17">
        <v>3.6282224978931202E-2</v>
      </c>
      <c r="AG1097" s="17">
        <v>3.42073772971093E-2</v>
      </c>
      <c r="AH1097" s="17">
        <v>6.1138682006645503E-2</v>
      </c>
      <c r="AI1097" s="17">
        <v>8.9491613749770493E-2</v>
      </c>
      <c r="AJ1097" s="17">
        <v>8.5479150558306904E-2</v>
      </c>
      <c r="AK1097" s="17"/>
      <c r="AL1097" s="17">
        <v>4.9303855861102301E-2</v>
      </c>
      <c r="AM1097" s="17">
        <v>4.83344822945002E-2</v>
      </c>
      <c r="AN1097" s="17">
        <v>5.0012743065803902E-2</v>
      </c>
      <c r="AO1097" s="17">
        <v>8.1237727223724202E-2</v>
      </c>
      <c r="AP1097" s="17"/>
      <c r="AQ1097" s="17">
        <v>3.2583914123578098E-2</v>
      </c>
      <c r="AR1097" s="17">
        <v>7.8453639840250694E-2</v>
      </c>
      <c r="AS1097" s="17"/>
      <c r="AT1097" s="17">
        <v>6.0216747696958603E-2</v>
      </c>
      <c r="AU1097" s="17">
        <v>3.3240125666842701E-2</v>
      </c>
      <c r="AV1097" s="17"/>
      <c r="AW1097" s="17">
        <v>3.3241095978512797E-2</v>
      </c>
      <c r="AX1097" s="17">
        <v>4.6451430242027698E-2</v>
      </c>
      <c r="AY1097" s="17">
        <v>6.62625602728482E-2</v>
      </c>
      <c r="AZ1097" s="17"/>
      <c r="BA1097" s="17">
        <v>9.3281628123982205E-2</v>
      </c>
      <c r="BB1097" s="17">
        <v>4.3982525230850701E-2</v>
      </c>
      <c r="BC1097" s="17">
        <v>4.3988085095773601E-2</v>
      </c>
      <c r="BD1097" s="17">
        <v>0</v>
      </c>
      <c r="BE1097" s="17">
        <v>2.1904143045048102E-2</v>
      </c>
      <c r="BF1097" s="17"/>
      <c r="BG1097" s="17">
        <v>3.3056110143542303E-2</v>
      </c>
      <c r="BH1097" s="17">
        <v>6.4524963257096196E-2</v>
      </c>
      <c r="BI1097" s="17"/>
      <c r="BJ1097" s="17">
        <v>5.8728351990102297E-2</v>
      </c>
      <c r="BK1097" s="17">
        <v>2.3011429732909899E-2</v>
      </c>
      <c r="BL1097" s="17"/>
      <c r="BM1097" s="17">
        <v>5.25473938489033E-2</v>
      </c>
      <c r="BN1097" s="17">
        <v>2.78974171006495E-2</v>
      </c>
      <c r="BO1097" s="17">
        <v>8.0838869529304705E-2</v>
      </c>
      <c r="BP1097" s="17">
        <v>2.3000375428723699E-2</v>
      </c>
      <c r="BQ1097" s="17">
        <v>5.5131108092939099E-2</v>
      </c>
      <c r="BR1097" s="17"/>
      <c r="BS1097" s="17">
        <v>7.8872008995761606E-2</v>
      </c>
      <c r="BT1097" s="17"/>
      <c r="BU1097" s="17">
        <v>3.6625220695886501E-2</v>
      </c>
      <c r="BV1097" s="17">
        <v>0.113613399878695</v>
      </c>
      <c r="BW1097" s="17">
        <v>9.61096424210456E-3</v>
      </c>
      <c r="BX1097" s="17">
        <v>5.7816629753363401E-2</v>
      </c>
      <c r="BY1097" s="17">
        <v>2.36826336514874E-2</v>
      </c>
      <c r="BZ1097" s="17"/>
      <c r="CA1097" s="17">
        <v>0.162623837959602</v>
      </c>
      <c r="CB1097" s="17"/>
      <c r="CC1097" s="17">
        <v>5.0004126310953897E-2</v>
      </c>
      <c r="CD1097" s="17">
        <v>5.75445138703451E-2</v>
      </c>
      <c r="CE1097" s="17"/>
      <c r="CF1097" s="17">
        <v>4.56989406845551E-2</v>
      </c>
      <c r="CG1097" s="17"/>
      <c r="CH1097" s="17">
        <v>4.2682324638553003E-2</v>
      </c>
      <c r="CI1097" s="17">
        <v>0.13627438572602199</v>
      </c>
    </row>
    <row r="1098" spans="2:87" x14ac:dyDescent="0.35">
      <c r="B1098" t="s">
        <v>161</v>
      </c>
      <c r="C1098" s="17">
        <v>0.12924854381925899</v>
      </c>
      <c r="D1098" s="17">
        <v>9.9655767332612194E-2</v>
      </c>
      <c r="E1098" s="17">
        <v>0.15720595691890701</v>
      </c>
      <c r="F1098" s="17"/>
      <c r="G1098" s="17">
        <v>0.114771560504563</v>
      </c>
      <c r="H1098" s="17">
        <v>0.118953318283107</v>
      </c>
      <c r="I1098" s="17">
        <v>0.190340795185551</v>
      </c>
      <c r="J1098" s="17">
        <v>0.120344366246378</v>
      </c>
      <c r="K1098" s="17">
        <v>9.4958621483204803E-2</v>
      </c>
      <c r="L1098" s="17">
        <v>0.12656790003750501</v>
      </c>
      <c r="M1098" s="17"/>
      <c r="N1098" s="17">
        <v>0.113124882193881</v>
      </c>
      <c r="O1098" s="17">
        <v>0.144568948738546</v>
      </c>
      <c r="P1098" s="17">
        <v>0.11532076695827</v>
      </c>
      <c r="Q1098" s="17">
        <v>0.14527243478227</v>
      </c>
      <c r="R1098" s="17"/>
      <c r="S1098" s="17">
        <v>0.13886812617556901</v>
      </c>
      <c r="T1098" s="17">
        <v>0.137082033847435</v>
      </c>
      <c r="U1098" s="17">
        <v>0.14005771984385401</v>
      </c>
      <c r="V1098" s="17">
        <v>0.14754504649605901</v>
      </c>
      <c r="W1098" s="17">
        <v>8.4815270380076593E-2</v>
      </c>
      <c r="X1098" s="17">
        <v>0.15084406066858899</v>
      </c>
      <c r="Y1098" s="17">
        <v>8.7393355430172806E-2</v>
      </c>
      <c r="Z1098" s="17">
        <v>0.15490821594065701</v>
      </c>
      <c r="AA1098" s="17">
        <v>0.103764634841314</v>
      </c>
      <c r="AB1098" s="17">
        <v>0.15166727349143699</v>
      </c>
      <c r="AC1098" s="17">
        <v>0.15675809883820599</v>
      </c>
      <c r="AD1098" s="17">
        <v>7.6348882562487799E-2</v>
      </c>
      <c r="AE1098" s="17"/>
      <c r="AF1098" s="17">
        <v>0.125350892593278</v>
      </c>
      <c r="AG1098" s="17">
        <v>0.14919267269880199</v>
      </c>
      <c r="AH1098" s="17">
        <v>0.13219921666598</v>
      </c>
      <c r="AI1098" s="17">
        <v>5.2641256437790003E-2</v>
      </c>
      <c r="AJ1098" s="17">
        <v>0.112162317175453</v>
      </c>
      <c r="AK1098" s="17"/>
      <c r="AL1098" s="17">
        <v>0.16389393792347901</v>
      </c>
      <c r="AM1098" s="17">
        <v>0.111832235016294</v>
      </c>
      <c r="AN1098" s="17">
        <v>8.4993633336940905E-2</v>
      </c>
      <c r="AO1098" s="17">
        <v>0.153010542028198</v>
      </c>
      <c r="AP1098" s="17"/>
      <c r="AQ1098" s="17">
        <v>0.125809659744409</v>
      </c>
      <c r="AR1098" s="17">
        <v>0.13433354409115</v>
      </c>
      <c r="AS1098" s="17"/>
      <c r="AT1098" s="17">
        <v>0.120281662095511</v>
      </c>
      <c r="AU1098" s="17">
        <v>0.121185766873647</v>
      </c>
      <c r="AV1098" s="17"/>
      <c r="AW1098" s="17">
        <v>0.120350643582945</v>
      </c>
      <c r="AX1098" s="17">
        <v>0.132505151443437</v>
      </c>
      <c r="AY1098" s="17">
        <v>0.120670374882742</v>
      </c>
      <c r="AZ1098" s="17"/>
      <c r="BA1098" s="17">
        <v>0.13038915587701499</v>
      </c>
      <c r="BB1098" s="17">
        <v>0.120057843154491</v>
      </c>
      <c r="BC1098" s="17">
        <v>0.13085329275263699</v>
      </c>
      <c r="BD1098" s="17">
        <v>0.143557404854049</v>
      </c>
      <c r="BE1098" s="17">
        <v>0.144859781561022</v>
      </c>
      <c r="BF1098" s="17"/>
      <c r="BG1098" s="17">
        <v>0.15244583340458401</v>
      </c>
      <c r="BH1098" s="17">
        <v>0.11196612177087201</v>
      </c>
      <c r="BI1098" s="17"/>
      <c r="BJ1098" s="17">
        <v>0.13743107176471001</v>
      </c>
      <c r="BK1098" s="17">
        <v>9.7407481667902099E-2</v>
      </c>
      <c r="BL1098" s="17"/>
      <c r="BM1098" s="17">
        <v>0.20878577804319201</v>
      </c>
      <c r="BN1098" s="17">
        <v>0.106346916579275</v>
      </c>
      <c r="BO1098" s="17">
        <v>9.7686925944168598E-2</v>
      </c>
      <c r="BP1098" s="17">
        <v>0.178761407587333</v>
      </c>
      <c r="BQ1098" s="17">
        <v>6.1306168955645897E-2</v>
      </c>
      <c r="BR1098" s="17"/>
      <c r="BS1098" s="17">
        <v>4.5913639030976401E-2</v>
      </c>
      <c r="BT1098" s="17"/>
      <c r="BU1098" s="17">
        <v>0.11123342244317599</v>
      </c>
      <c r="BV1098" s="17">
        <v>0.105382021836832</v>
      </c>
      <c r="BW1098" s="17">
        <v>0.10961601467749001</v>
      </c>
      <c r="BX1098" s="17">
        <v>4.8882195712253697E-2</v>
      </c>
      <c r="BY1098" s="17">
        <v>0.23523752422606001</v>
      </c>
      <c r="BZ1098" s="17"/>
      <c r="CA1098" s="17">
        <v>5.3811506145731901E-2</v>
      </c>
      <c r="CB1098" s="17"/>
      <c r="CC1098" s="17">
        <v>0.114263938042868</v>
      </c>
      <c r="CD1098" s="17">
        <v>0.13503826045384301</v>
      </c>
      <c r="CE1098" s="17"/>
      <c r="CF1098" s="17">
        <v>0.103208823972852</v>
      </c>
      <c r="CG1098" s="17"/>
      <c r="CH1098" s="17">
        <v>0.11679452775398901</v>
      </c>
      <c r="CI1098" s="17">
        <v>9.1603148705725099E-2</v>
      </c>
    </row>
    <row r="1099" spans="2:87" x14ac:dyDescent="0.35">
      <c r="C1099" s="17"/>
      <c r="D1099" s="17"/>
      <c r="E1099" s="17"/>
      <c r="F1099" s="17"/>
      <c r="G1099" s="17"/>
      <c r="H1099" s="17"/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/>
      <c r="U1099" s="17"/>
      <c r="V1099" s="17"/>
      <c r="W1099" s="17"/>
      <c r="X1099" s="17"/>
      <c r="Y1099" s="17"/>
      <c r="Z1099" s="17"/>
      <c r="AA1099" s="17"/>
      <c r="AB1099" s="17"/>
      <c r="AC1099" s="17"/>
      <c r="AD1099" s="17"/>
      <c r="AE1099" s="17"/>
      <c r="AF1099" s="17"/>
      <c r="AG1099" s="17"/>
      <c r="AH1099" s="17"/>
      <c r="AI1099" s="17"/>
      <c r="AJ1099" s="17"/>
      <c r="AK1099" s="17"/>
      <c r="AL1099" s="17"/>
      <c r="AM1099" s="17"/>
      <c r="AN1099" s="17"/>
      <c r="AO1099" s="17"/>
      <c r="AP1099" s="17"/>
      <c r="AQ1099" s="17"/>
      <c r="AR1099" s="17"/>
      <c r="AS1099" s="17"/>
      <c r="AT1099" s="17"/>
      <c r="AU1099" s="17"/>
      <c r="AV1099" s="17"/>
      <c r="AW1099" s="17"/>
      <c r="AX1099" s="17"/>
      <c r="AY1099" s="17"/>
      <c r="AZ1099" s="17"/>
      <c r="BA1099" s="17"/>
      <c r="BB1099" s="17"/>
      <c r="BC1099" s="17"/>
      <c r="BD1099" s="17"/>
      <c r="BE1099" s="17"/>
      <c r="BF1099" s="17"/>
      <c r="BG1099" s="17"/>
      <c r="BH1099" s="17"/>
      <c r="BI1099" s="17"/>
      <c r="BJ1099" s="17"/>
      <c r="BK1099" s="17"/>
      <c r="BL1099" s="17"/>
      <c r="BM1099" s="17"/>
      <c r="BN1099" s="17"/>
      <c r="BO1099" s="17"/>
      <c r="BP1099" s="17"/>
      <c r="BQ1099" s="17"/>
      <c r="BR1099" s="17"/>
      <c r="BS1099" s="17"/>
      <c r="BT1099" s="17"/>
      <c r="BU1099" s="17"/>
      <c r="BV1099" s="17"/>
      <c r="BW1099" s="17"/>
      <c r="BX1099" s="17"/>
      <c r="BY1099" s="17"/>
      <c r="BZ1099" s="17"/>
      <c r="CA1099" s="17"/>
      <c r="CB1099" s="17"/>
      <c r="CC1099" s="17"/>
      <c r="CD1099" s="17"/>
      <c r="CE1099" s="17"/>
      <c r="CF1099" s="17"/>
      <c r="CG1099" s="17"/>
      <c r="CH1099" s="17"/>
      <c r="CI1099" s="17"/>
    </row>
    <row r="1100" spans="2:87" x14ac:dyDescent="0.35">
      <c r="B1100" s="6" t="s">
        <v>325</v>
      </c>
      <c r="C1100" s="17"/>
      <c r="D1100" s="17"/>
      <c r="E1100" s="17"/>
      <c r="F1100" s="17"/>
      <c r="G1100" s="17"/>
      <c r="H1100" s="17"/>
      <c r="I1100" s="17"/>
      <c r="J1100" s="17"/>
      <c r="K1100" s="17"/>
      <c r="L1100" s="17"/>
      <c r="M1100" s="17"/>
      <c r="N1100" s="17"/>
      <c r="O1100" s="17"/>
      <c r="P1100" s="17"/>
      <c r="Q1100" s="17"/>
      <c r="R1100" s="17"/>
      <c r="S1100" s="17"/>
      <c r="T1100" s="17"/>
      <c r="U1100" s="17"/>
      <c r="V1100" s="17"/>
      <c r="W1100" s="17"/>
      <c r="X1100" s="17"/>
      <c r="Y1100" s="17"/>
      <c r="Z1100" s="17"/>
      <c r="AA1100" s="17"/>
      <c r="AB1100" s="17"/>
      <c r="AC1100" s="17"/>
      <c r="AD1100" s="17"/>
      <c r="AE1100" s="17"/>
      <c r="AF1100" s="17"/>
      <c r="AG1100" s="17"/>
      <c r="AH1100" s="17"/>
      <c r="AI1100" s="17"/>
      <c r="AJ1100" s="17"/>
      <c r="AK1100" s="17"/>
      <c r="AL1100" s="17"/>
      <c r="AM1100" s="17"/>
      <c r="AN1100" s="17"/>
      <c r="AO1100" s="17"/>
      <c r="AP1100" s="17"/>
      <c r="AQ1100" s="17"/>
      <c r="AR1100" s="17"/>
      <c r="AS1100" s="17"/>
      <c r="AT1100" s="17"/>
      <c r="AU1100" s="17"/>
      <c r="AV1100" s="17"/>
      <c r="AW1100" s="17"/>
      <c r="AX1100" s="17"/>
      <c r="AY1100" s="17"/>
      <c r="AZ1100" s="17"/>
      <c r="BA1100" s="17"/>
      <c r="BB1100" s="17"/>
      <c r="BC1100" s="17"/>
      <c r="BD1100" s="17"/>
      <c r="BE1100" s="17"/>
      <c r="BF1100" s="17"/>
      <c r="BG1100" s="17"/>
      <c r="BH1100" s="17"/>
      <c r="BI1100" s="17"/>
      <c r="BJ1100" s="17"/>
      <c r="BK1100" s="17"/>
      <c r="BL1100" s="17"/>
      <c r="BM1100" s="17"/>
      <c r="BN1100" s="17"/>
      <c r="BO1100" s="17"/>
      <c r="BP1100" s="17"/>
      <c r="BQ1100" s="17"/>
      <c r="BR1100" s="17"/>
      <c r="BS1100" s="17"/>
      <c r="BT1100" s="17"/>
      <c r="BU1100" s="17"/>
      <c r="BV1100" s="17"/>
      <c r="BW1100" s="17"/>
      <c r="BX1100" s="17"/>
      <c r="BY1100" s="17"/>
      <c r="BZ1100" s="17"/>
      <c r="CA1100" s="17"/>
      <c r="CB1100" s="17"/>
      <c r="CC1100" s="17"/>
      <c r="CD1100" s="17"/>
      <c r="CE1100" s="17"/>
      <c r="CF1100" s="17"/>
      <c r="CG1100" s="17"/>
      <c r="CH1100" s="17"/>
      <c r="CI1100" s="17"/>
    </row>
    <row r="1101" spans="2:87" x14ac:dyDescent="0.35">
      <c r="B1101" s="24" t="s">
        <v>163</v>
      </c>
      <c r="C1101" s="17"/>
      <c r="D1101" s="17"/>
      <c r="E1101" s="17"/>
      <c r="F1101" s="17"/>
      <c r="G1101" s="17"/>
      <c r="H1101" s="17"/>
      <c r="I1101" s="17"/>
      <c r="J1101" s="17"/>
      <c r="K1101" s="17"/>
      <c r="L1101" s="17"/>
      <c r="M1101" s="17"/>
      <c r="N1101" s="17"/>
      <c r="O1101" s="17"/>
      <c r="P1101" s="17"/>
      <c r="Q1101" s="17"/>
      <c r="R1101" s="17"/>
      <c r="S1101" s="17"/>
      <c r="T1101" s="17"/>
      <c r="U1101" s="17"/>
      <c r="V1101" s="17"/>
      <c r="W1101" s="17"/>
      <c r="X1101" s="17"/>
      <c r="Y1101" s="17"/>
      <c r="Z1101" s="17"/>
      <c r="AA1101" s="17"/>
      <c r="AB1101" s="17"/>
      <c r="AC1101" s="17"/>
      <c r="AD1101" s="17"/>
      <c r="AE1101" s="17"/>
      <c r="AF1101" s="17"/>
      <c r="AG1101" s="17"/>
      <c r="AH1101" s="17"/>
      <c r="AI1101" s="17"/>
      <c r="AJ1101" s="17"/>
      <c r="AK1101" s="17"/>
      <c r="AL1101" s="17"/>
      <c r="AM1101" s="17"/>
      <c r="AN1101" s="17"/>
      <c r="AO1101" s="17"/>
      <c r="AP1101" s="17"/>
      <c r="AQ1101" s="17"/>
      <c r="AR1101" s="17"/>
      <c r="AS1101" s="17"/>
      <c r="AT1101" s="17"/>
      <c r="AU1101" s="17"/>
      <c r="AV1101" s="17"/>
      <c r="AW1101" s="17"/>
      <c r="AX1101" s="17"/>
      <c r="AY1101" s="17"/>
      <c r="AZ1101" s="17"/>
      <c r="BA1101" s="17"/>
      <c r="BB1101" s="17"/>
      <c r="BC1101" s="17"/>
      <c r="BD1101" s="17"/>
      <c r="BE1101" s="17"/>
      <c r="BF1101" s="17"/>
      <c r="BG1101" s="17"/>
      <c r="BH1101" s="17"/>
      <c r="BI1101" s="17"/>
      <c r="BJ1101" s="17"/>
      <c r="BK1101" s="17"/>
      <c r="BL1101" s="17"/>
      <c r="BM1101" s="17"/>
      <c r="BN1101" s="17"/>
      <c r="BO1101" s="17"/>
      <c r="BP1101" s="17"/>
      <c r="BQ1101" s="17"/>
      <c r="BR1101" s="17"/>
      <c r="BS1101" s="17"/>
      <c r="BT1101" s="17"/>
      <c r="BU1101" s="17"/>
      <c r="BV1101" s="17"/>
      <c r="BW1101" s="17"/>
      <c r="BX1101" s="17"/>
      <c r="BY1101" s="17"/>
      <c r="BZ1101" s="17"/>
      <c r="CA1101" s="17"/>
      <c r="CB1101" s="17"/>
      <c r="CC1101" s="17"/>
      <c r="CD1101" s="17"/>
      <c r="CE1101" s="17"/>
      <c r="CF1101" s="17"/>
      <c r="CG1101" s="17"/>
      <c r="CH1101" s="17"/>
      <c r="CI1101" s="17"/>
    </row>
    <row r="1102" spans="2:87" x14ac:dyDescent="0.35">
      <c r="B1102" t="s">
        <v>157</v>
      </c>
      <c r="C1102" s="17">
        <v>0.108239109703985</v>
      </c>
      <c r="D1102" s="17">
        <v>0.11034983542681299</v>
      </c>
      <c r="E1102" s="17">
        <v>0.10722087307067001</v>
      </c>
      <c r="F1102" s="17"/>
      <c r="G1102" s="17">
        <v>0.21086774995699301</v>
      </c>
      <c r="H1102" s="17">
        <v>0.17828108816176599</v>
      </c>
      <c r="I1102" s="17">
        <v>0.107604671255567</v>
      </c>
      <c r="J1102" s="17">
        <v>7.5467549561575004E-2</v>
      </c>
      <c r="K1102" s="17">
        <v>5.42499380488667E-2</v>
      </c>
      <c r="L1102" s="17">
        <v>5.8590123582694997E-2</v>
      </c>
      <c r="M1102" s="17"/>
      <c r="N1102" s="17">
        <v>0.113365938060453</v>
      </c>
      <c r="O1102" s="17">
        <v>9.9958317035560601E-2</v>
      </c>
      <c r="P1102" s="17">
        <v>8.9679685514358107E-2</v>
      </c>
      <c r="Q1102" s="17">
        <v>0.12679156085389001</v>
      </c>
      <c r="R1102" s="17"/>
      <c r="S1102" s="17">
        <v>0.18456746354974299</v>
      </c>
      <c r="T1102" s="17">
        <v>7.0574615243348904E-2</v>
      </c>
      <c r="U1102" s="17">
        <v>0.14592111616562001</v>
      </c>
      <c r="V1102" s="17">
        <v>0.113748522952523</v>
      </c>
      <c r="W1102" s="17">
        <v>5.35247410144431E-2</v>
      </c>
      <c r="X1102" s="17">
        <v>6.8492459511238696E-2</v>
      </c>
      <c r="Y1102" s="17">
        <v>8.2450651145125495E-2</v>
      </c>
      <c r="Z1102" s="17">
        <v>0.14477784868198801</v>
      </c>
      <c r="AA1102" s="17">
        <v>0.120744531179906</v>
      </c>
      <c r="AB1102" s="17">
        <v>0.11321554483697301</v>
      </c>
      <c r="AC1102" s="17">
        <v>8.7802905977752296E-2</v>
      </c>
      <c r="AD1102" s="17">
        <v>2.9161731876036899E-2</v>
      </c>
      <c r="AE1102" s="17"/>
      <c r="AF1102" s="17">
        <v>0.120422212020155</v>
      </c>
      <c r="AG1102" s="17">
        <v>8.6340873361964707E-2</v>
      </c>
      <c r="AH1102" s="17">
        <v>7.2733037983916504E-2</v>
      </c>
      <c r="AI1102" s="17">
        <v>0.13480684076729799</v>
      </c>
      <c r="AJ1102" s="17">
        <v>0.18809317181863699</v>
      </c>
      <c r="AK1102" s="17"/>
      <c r="AL1102" s="17">
        <v>0.104153469120031</v>
      </c>
      <c r="AM1102" s="17">
        <v>0.105711822182346</v>
      </c>
      <c r="AN1102" s="17">
        <v>9.9285003162914207E-2</v>
      </c>
      <c r="AO1102" s="17">
        <v>0.176152064850918</v>
      </c>
      <c r="AP1102" s="17"/>
      <c r="AQ1102" s="17">
        <v>0.101855629147768</v>
      </c>
      <c r="AR1102" s="17">
        <v>0.117337953624952</v>
      </c>
      <c r="AS1102" s="17"/>
      <c r="AT1102" s="17">
        <v>0.129599438542638</v>
      </c>
      <c r="AU1102" s="17">
        <v>4.6869176020408597E-2</v>
      </c>
      <c r="AV1102" s="17"/>
      <c r="AW1102" s="17">
        <v>9.6998521265410004E-2</v>
      </c>
      <c r="AX1102" s="17">
        <v>0.103295405943938</v>
      </c>
      <c r="AY1102" s="17">
        <v>0.12951367434986599</v>
      </c>
      <c r="AZ1102" s="17"/>
      <c r="BA1102" s="17">
        <v>0.18070492117158701</v>
      </c>
      <c r="BB1102" s="17">
        <v>8.8228086442093803E-2</v>
      </c>
      <c r="BC1102" s="17">
        <v>8.3711533124373599E-2</v>
      </c>
      <c r="BD1102" s="17">
        <v>5.89104893952591E-2</v>
      </c>
      <c r="BE1102" s="17">
        <v>9.3526192197241204E-2</v>
      </c>
      <c r="BF1102" s="17"/>
      <c r="BG1102" s="17">
        <v>0.105881675220314</v>
      </c>
      <c r="BH1102" s="17">
        <v>0.109926932378746</v>
      </c>
      <c r="BI1102" s="17"/>
      <c r="BJ1102" s="17">
        <v>0.11710687769172901</v>
      </c>
      <c r="BK1102" s="17">
        <v>7.3765283137783105E-2</v>
      </c>
      <c r="BL1102" s="17"/>
      <c r="BM1102" s="17">
        <v>7.7644490710790798E-2</v>
      </c>
      <c r="BN1102" s="17">
        <v>9.4847625567224106E-2</v>
      </c>
      <c r="BO1102" s="17">
        <v>0.144479857500038</v>
      </c>
      <c r="BP1102" s="17">
        <v>8.8631543246133093E-2</v>
      </c>
      <c r="BQ1102" s="17">
        <v>0.11726082122055299</v>
      </c>
      <c r="BR1102" s="17"/>
      <c r="BS1102" s="17">
        <v>0.114450835504485</v>
      </c>
      <c r="BT1102" s="17"/>
      <c r="BU1102" s="17">
        <v>9.8046054522574699E-2</v>
      </c>
      <c r="BV1102" s="17">
        <v>0.16832852857206501</v>
      </c>
      <c r="BW1102" s="17">
        <v>0.137595788936656</v>
      </c>
      <c r="BX1102" s="17">
        <v>0.1107102249191</v>
      </c>
      <c r="BY1102" s="17">
        <v>4.74698824762066E-2</v>
      </c>
      <c r="BZ1102" s="17"/>
      <c r="CA1102" s="17">
        <v>0.15819808666811699</v>
      </c>
      <c r="CB1102" s="17"/>
      <c r="CC1102" s="17">
        <v>0.10812897839794799</v>
      </c>
      <c r="CD1102" s="17">
        <v>0.10161519159973099</v>
      </c>
      <c r="CE1102" s="17"/>
      <c r="CF1102" s="17">
        <v>0.10102633496864601</v>
      </c>
      <c r="CG1102" s="17"/>
      <c r="CH1102" s="17">
        <v>0.10854176884019801</v>
      </c>
      <c r="CI1102" s="17">
        <v>0.159850189054036</v>
      </c>
    </row>
    <row r="1103" spans="2:87" x14ac:dyDescent="0.35">
      <c r="B1103" t="s">
        <v>323</v>
      </c>
      <c r="C1103" s="17">
        <v>0.24703550023722601</v>
      </c>
      <c r="D1103" s="17">
        <v>0.26312535959184902</v>
      </c>
      <c r="E1103" s="17">
        <v>0.228894106831283</v>
      </c>
      <c r="F1103" s="17"/>
      <c r="G1103" s="17">
        <v>0.26383118519876902</v>
      </c>
      <c r="H1103" s="17">
        <v>0.33643147213632502</v>
      </c>
      <c r="I1103" s="17">
        <v>0.333874007129427</v>
      </c>
      <c r="J1103" s="17">
        <v>0.20699977771392</v>
      </c>
      <c r="K1103" s="17">
        <v>0.19294573273099</v>
      </c>
      <c r="L1103" s="17">
        <v>0.16770802368152701</v>
      </c>
      <c r="M1103" s="17"/>
      <c r="N1103" s="17">
        <v>0.30330539085130198</v>
      </c>
      <c r="O1103" s="17">
        <v>0.27908134853524003</v>
      </c>
      <c r="P1103" s="17">
        <v>0.18737080755944199</v>
      </c>
      <c r="Q1103" s="17">
        <v>0.20427133532792099</v>
      </c>
      <c r="R1103" s="17"/>
      <c r="S1103" s="17">
        <v>0.307779964201357</v>
      </c>
      <c r="T1103" s="17">
        <v>0.21828059412651599</v>
      </c>
      <c r="U1103" s="17">
        <v>0.18217970938539901</v>
      </c>
      <c r="V1103" s="17">
        <v>0.280913602122419</v>
      </c>
      <c r="W1103" s="17">
        <v>0.26117110150612699</v>
      </c>
      <c r="X1103" s="17">
        <v>0.25996709738506601</v>
      </c>
      <c r="Y1103" s="17">
        <v>0.242219387375951</v>
      </c>
      <c r="Z1103" s="17">
        <v>0.17099667500096699</v>
      </c>
      <c r="AA1103" s="17">
        <v>0.31343867755499899</v>
      </c>
      <c r="AB1103" s="17">
        <v>0.17975503772833001</v>
      </c>
      <c r="AC1103" s="17">
        <v>0.220537878945927</v>
      </c>
      <c r="AD1103" s="17">
        <v>0.21046155510998499</v>
      </c>
      <c r="AE1103" s="17"/>
      <c r="AF1103" s="17">
        <v>0.24693878071571501</v>
      </c>
      <c r="AG1103" s="17">
        <v>0.21886899545597999</v>
      </c>
      <c r="AH1103" s="17">
        <v>0.261744567577892</v>
      </c>
      <c r="AI1103" s="17">
        <v>0.34956856063684599</v>
      </c>
      <c r="AJ1103" s="17">
        <v>0.23586049347382201</v>
      </c>
      <c r="AK1103" s="17"/>
      <c r="AL1103" s="17">
        <v>0.222249816677173</v>
      </c>
      <c r="AM1103" s="17">
        <v>0.23582984072195401</v>
      </c>
      <c r="AN1103" s="17">
        <v>0.30883065498828999</v>
      </c>
      <c r="AO1103" s="17">
        <v>0.29485346349799502</v>
      </c>
      <c r="AP1103" s="17"/>
      <c r="AQ1103" s="17">
        <v>0.203690376964828</v>
      </c>
      <c r="AR1103" s="17">
        <v>0.30881848961384301</v>
      </c>
      <c r="AS1103" s="17"/>
      <c r="AT1103" s="17">
        <v>0.27534368233783402</v>
      </c>
      <c r="AU1103" s="17">
        <v>0.17920647806172499</v>
      </c>
      <c r="AV1103" s="17"/>
      <c r="AW1103" s="17">
        <v>0.20508496616976801</v>
      </c>
      <c r="AX1103" s="17">
        <v>0.268495269910351</v>
      </c>
      <c r="AY1103" s="17">
        <v>0.27620977282652898</v>
      </c>
      <c r="AZ1103" s="17"/>
      <c r="BA1103" s="17">
        <v>0.30818698698914998</v>
      </c>
      <c r="BB1103" s="17">
        <v>0.228514863005365</v>
      </c>
      <c r="BC1103" s="17">
        <v>0.22320730284131299</v>
      </c>
      <c r="BD1103" s="17">
        <v>0.21344636572200801</v>
      </c>
      <c r="BE1103" s="17">
        <v>0.246655705252153</v>
      </c>
      <c r="BF1103" s="17"/>
      <c r="BG1103" s="17">
        <v>0.24660310331532501</v>
      </c>
      <c r="BH1103" s="17">
        <v>0.24734507801524599</v>
      </c>
      <c r="BI1103" s="17"/>
      <c r="BJ1103" s="17">
        <v>0.264534745257406</v>
      </c>
      <c r="BK1103" s="17">
        <v>0.18422757984683599</v>
      </c>
      <c r="BL1103" s="17"/>
      <c r="BM1103" s="17">
        <v>0.21379443146515301</v>
      </c>
      <c r="BN1103" s="17">
        <v>0.19561481183239099</v>
      </c>
      <c r="BO1103" s="17">
        <v>0.34832924552836098</v>
      </c>
      <c r="BP1103" s="17">
        <v>0.24085761056582899</v>
      </c>
      <c r="BQ1103" s="17">
        <v>0.119715003932669</v>
      </c>
      <c r="BR1103" s="17"/>
      <c r="BS1103" s="17">
        <v>0.23976837320681099</v>
      </c>
      <c r="BT1103" s="17"/>
      <c r="BU1103" s="17">
        <v>0.21842768364007001</v>
      </c>
      <c r="BV1103" s="17">
        <v>0.42072358411161898</v>
      </c>
      <c r="BW1103" s="17">
        <v>0.19298682439013801</v>
      </c>
      <c r="BX1103" s="17">
        <v>0.172426587220569</v>
      </c>
      <c r="BY1103" s="17">
        <v>0.17070918205732299</v>
      </c>
      <c r="BZ1103" s="17"/>
      <c r="CA1103" s="17">
        <v>0.33797103612164597</v>
      </c>
      <c r="CB1103" s="17"/>
      <c r="CC1103" s="17">
        <v>0.25211995539214099</v>
      </c>
      <c r="CD1103" s="17">
        <v>0.26460913296038202</v>
      </c>
      <c r="CE1103" s="17"/>
      <c r="CF1103" s="17">
        <v>0.21670224930422</v>
      </c>
      <c r="CG1103" s="17"/>
      <c r="CH1103" s="17">
        <v>0.18269024225933</v>
      </c>
      <c r="CI1103" s="17">
        <v>0.39729832647757701</v>
      </c>
    </row>
    <row r="1104" spans="2:87" x14ac:dyDescent="0.35">
      <c r="B1104" t="s">
        <v>159</v>
      </c>
      <c r="C1104" s="17">
        <v>0.318442713140348</v>
      </c>
      <c r="D1104" s="17">
        <v>0.325765177797047</v>
      </c>
      <c r="E1104" s="17">
        <v>0.314311292294633</v>
      </c>
      <c r="F1104" s="17"/>
      <c r="G1104" s="17">
        <v>0.24653722623353999</v>
      </c>
      <c r="H1104" s="17">
        <v>0.194323595902921</v>
      </c>
      <c r="I1104" s="17">
        <v>0.290154278480664</v>
      </c>
      <c r="J1104" s="17">
        <v>0.34620418617490401</v>
      </c>
      <c r="K1104" s="17">
        <v>0.323821561175335</v>
      </c>
      <c r="L1104" s="17">
        <v>0.45573584826825703</v>
      </c>
      <c r="M1104" s="17"/>
      <c r="N1104" s="17">
        <v>0.31489648056449099</v>
      </c>
      <c r="O1104" s="17">
        <v>0.30322276520098801</v>
      </c>
      <c r="P1104" s="17">
        <v>0.31622904397652402</v>
      </c>
      <c r="Q1104" s="17">
        <v>0.33724603476786502</v>
      </c>
      <c r="R1104" s="17"/>
      <c r="S1104" s="17">
        <v>0.25756327834958298</v>
      </c>
      <c r="T1104" s="17">
        <v>0.33516992316201699</v>
      </c>
      <c r="U1104" s="17">
        <v>0.34925106465012201</v>
      </c>
      <c r="V1104" s="17">
        <v>0.286911808447395</v>
      </c>
      <c r="W1104" s="17">
        <v>0.28956410559114598</v>
      </c>
      <c r="X1104" s="17">
        <v>0.37055068424903398</v>
      </c>
      <c r="Y1104" s="17">
        <v>0.28977860006755501</v>
      </c>
      <c r="Z1104" s="17">
        <v>0.40841252872635803</v>
      </c>
      <c r="AA1104" s="17">
        <v>0.29444137416194599</v>
      </c>
      <c r="AB1104" s="17">
        <v>0.33869354024680298</v>
      </c>
      <c r="AC1104" s="17">
        <v>0.30415173485482</v>
      </c>
      <c r="AD1104" s="17">
        <v>0.43294658577053002</v>
      </c>
      <c r="AE1104" s="17"/>
      <c r="AF1104" s="17">
        <v>0.25714441059675103</v>
      </c>
      <c r="AG1104" s="17">
        <v>0.34492020778118798</v>
      </c>
      <c r="AH1104" s="17">
        <v>0.36757174227702999</v>
      </c>
      <c r="AI1104" s="17">
        <v>0.252302236332205</v>
      </c>
      <c r="AJ1104" s="17">
        <v>0.32156635012340601</v>
      </c>
      <c r="AK1104" s="17"/>
      <c r="AL1104" s="17">
        <v>0.32070324082202201</v>
      </c>
      <c r="AM1104" s="17">
        <v>0.33083809669816999</v>
      </c>
      <c r="AN1104" s="17">
        <v>0.31835896755814902</v>
      </c>
      <c r="AO1104" s="17">
        <v>0.22937013246928201</v>
      </c>
      <c r="AP1104" s="17"/>
      <c r="AQ1104" s="17">
        <v>0.330129302115863</v>
      </c>
      <c r="AR1104" s="17">
        <v>0.301784959095317</v>
      </c>
      <c r="AS1104" s="17"/>
      <c r="AT1104" s="17">
        <v>0.27385989160380497</v>
      </c>
      <c r="AU1104" s="17">
        <v>0.461541762594885</v>
      </c>
      <c r="AV1104" s="17"/>
      <c r="AW1104" s="17">
        <v>0.391876430223147</v>
      </c>
      <c r="AX1104" s="17">
        <v>0.31857880725324</v>
      </c>
      <c r="AY1104" s="17">
        <v>0.24472009264064201</v>
      </c>
      <c r="AZ1104" s="17"/>
      <c r="BA1104" s="17">
        <v>0.238755087891899</v>
      </c>
      <c r="BB1104" s="17">
        <v>0.33498560556964302</v>
      </c>
      <c r="BC1104" s="17">
        <v>0.34982403863873401</v>
      </c>
      <c r="BD1104" s="17">
        <v>0.34388493079441002</v>
      </c>
      <c r="BE1104" s="17">
        <v>0.39558460379531402</v>
      </c>
      <c r="BF1104" s="17"/>
      <c r="BG1104" s="17">
        <v>0.33056686984140998</v>
      </c>
      <c r="BH1104" s="17">
        <v>0.309762333374062</v>
      </c>
      <c r="BI1104" s="17"/>
      <c r="BJ1104" s="17">
        <v>0.30485970858332001</v>
      </c>
      <c r="BK1104" s="17">
        <v>0.37235804968845199</v>
      </c>
      <c r="BL1104" s="17"/>
      <c r="BM1104" s="17">
        <v>0.30223469325135599</v>
      </c>
      <c r="BN1104" s="17">
        <v>0.35950318397408398</v>
      </c>
      <c r="BO1104" s="17">
        <v>0.27777183822164703</v>
      </c>
      <c r="BP1104" s="17">
        <v>0.417708328848859</v>
      </c>
      <c r="BQ1104" s="17">
        <v>0.28361338040633299</v>
      </c>
      <c r="BR1104" s="17"/>
      <c r="BS1104" s="17">
        <v>0.30414479684304402</v>
      </c>
      <c r="BT1104" s="17"/>
      <c r="BU1104" s="17">
        <v>0.37532420758340002</v>
      </c>
      <c r="BV1104" s="17">
        <v>0.237068607464829</v>
      </c>
      <c r="BW1104" s="17">
        <v>0.39455830058824798</v>
      </c>
      <c r="BX1104" s="17">
        <v>0.311143031524029</v>
      </c>
      <c r="BY1104" s="17">
        <v>0.24332252767010201</v>
      </c>
      <c r="BZ1104" s="17"/>
      <c r="CA1104" s="17">
        <v>0.27757178263996601</v>
      </c>
      <c r="CB1104" s="17"/>
      <c r="CC1104" s="17">
        <v>0.31484548389004702</v>
      </c>
      <c r="CD1104" s="17">
        <v>0.35699883704139002</v>
      </c>
      <c r="CE1104" s="17"/>
      <c r="CF1104" s="17">
        <v>0.34927429571027602</v>
      </c>
      <c r="CG1104" s="17"/>
      <c r="CH1104" s="17">
        <v>0.34200715561535699</v>
      </c>
      <c r="CI1104" s="17">
        <v>0.29272605881756603</v>
      </c>
    </row>
    <row r="1105" spans="2:87" x14ac:dyDescent="0.35">
      <c r="B1105" t="s">
        <v>160</v>
      </c>
      <c r="C1105" s="17">
        <v>0.21640836526089599</v>
      </c>
      <c r="D1105" s="17">
        <v>0.22023485082150901</v>
      </c>
      <c r="E1105" s="17">
        <v>0.212842943231523</v>
      </c>
      <c r="F1105" s="17"/>
      <c r="G1105" s="17">
        <v>0.13093978972864301</v>
      </c>
      <c r="H1105" s="17">
        <v>0.165833744043869</v>
      </c>
      <c r="I1105" s="17">
        <v>0.17051547262983799</v>
      </c>
      <c r="J1105" s="17">
        <v>0.25259499556446902</v>
      </c>
      <c r="K1105" s="17">
        <v>0.33651376312699999</v>
      </c>
      <c r="L1105" s="17">
        <v>0.22864260323447799</v>
      </c>
      <c r="M1105" s="17"/>
      <c r="N1105" s="17">
        <v>0.16796518838749699</v>
      </c>
      <c r="O1105" s="17">
        <v>0.23800123573981899</v>
      </c>
      <c r="P1105" s="17">
        <v>0.27666296741044399</v>
      </c>
      <c r="Q1105" s="17">
        <v>0.197286616132437</v>
      </c>
      <c r="R1105" s="17"/>
      <c r="S1105" s="17">
        <v>0.15685435594657601</v>
      </c>
      <c r="T1105" s="17">
        <v>0.252255993733217</v>
      </c>
      <c r="U1105" s="17">
        <v>0.23219688586269699</v>
      </c>
      <c r="V1105" s="17">
        <v>0.15711187788653699</v>
      </c>
      <c r="W1105" s="17">
        <v>0.19693036591166099</v>
      </c>
      <c r="X1105" s="17">
        <v>0.21326848167714699</v>
      </c>
      <c r="Y1105" s="17">
        <v>0.27567336655531499</v>
      </c>
      <c r="Z1105" s="17">
        <v>0.15078921767331399</v>
      </c>
      <c r="AA1105" s="17">
        <v>0.20596043317089899</v>
      </c>
      <c r="AB1105" s="17">
        <v>0.26791620346298201</v>
      </c>
      <c r="AC1105" s="17">
        <v>0.32779790871696901</v>
      </c>
      <c r="AD1105" s="17">
        <v>0.14600161942283299</v>
      </c>
      <c r="AE1105" s="17"/>
      <c r="AF1105" s="17">
        <v>0.22702556505322</v>
      </c>
      <c r="AG1105" s="17">
        <v>0.24453785964187799</v>
      </c>
      <c r="AH1105" s="17">
        <v>0.22314103518272499</v>
      </c>
      <c r="AI1105" s="17">
        <v>0.17333616496517501</v>
      </c>
      <c r="AJ1105" s="17">
        <v>0.15819161444044499</v>
      </c>
      <c r="AK1105" s="17"/>
      <c r="AL1105" s="17">
        <v>0.225693558218064</v>
      </c>
      <c r="AM1105" s="17">
        <v>0.21565253410774801</v>
      </c>
      <c r="AN1105" s="17">
        <v>0.187419063163203</v>
      </c>
      <c r="AO1105" s="17">
        <v>0.24538953722635201</v>
      </c>
      <c r="AP1105" s="17"/>
      <c r="AQ1105" s="17">
        <v>0.25971485142262801</v>
      </c>
      <c r="AR1105" s="17">
        <v>0.15468044819732399</v>
      </c>
      <c r="AS1105" s="17"/>
      <c r="AT1105" s="17">
        <v>0.20623679993835201</v>
      </c>
      <c r="AU1105" s="17">
        <v>0.22827904459870699</v>
      </c>
      <c r="AV1105" s="17"/>
      <c r="AW1105" s="17">
        <v>0.228345704700852</v>
      </c>
      <c r="AX1105" s="17">
        <v>0.19916365801942901</v>
      </c>
      <c r="AY1105" s="17">
        <v>0.22021636434337699</v>
      </c>
      <c r="AZ1105" s="17"/>
      <c r="BA1105" s="17">
        <v>0.16795567305685399</v>
      </c>
      <c r="BB1105" s="17">
        <v>0.240845411093915</v>
      </c>
      <c r="BC1105" s="17">
        <v>0.231662172869262</v>
      </c>
      <c r="BD1105" s="17">
        <v>0.26133746371879202</v>
      </c>
      <c r="BE1105" s="17">
        <v>0.167181925739288</v>
      </c>
      <c r="BF1105" s="17"/>
      <c r="BG1105" s="17">
        <v>0.176961925367458</v>
      </c>
      <c r="BH1105" s="17">
        <v>0.244650335993012</v>
      </c>
      <c r="BI1105" s="17"/>
      <c r="BJ1105" s="17">
        <v>0.19947516760270201</v>
      </c>
      <c r="BK1105" s="17">
        <v>0.27709367111502597</v>
      </c>
      <c r="BL1105" s="17"/>
      <c r="BM1105" s="17">
        <v>0.16257092844401799</v>
      </c>
      <c r="BN1105" s="17">
        <v>0.27579117859400998</v>
      </c>
      <c r="BO1105" s="17">
        <v>0.144130111995423</v>
      </c>
      <c r="BP1105" s="17">
        <v>0.17758931923812701</v>
      </c>
      <c r="BQ1105" s="17">
        <v>0.40677218908207502</v>
      </c>
      <c r="BR1105" s="17"/>
      <c r="BS1105" s="17">
        <v>0.29051597660803802</v>
      </c>
      <c r="BT1105" s="17"/>
      <c r="BU1105" s="17">
        <v>0.238480787969504</v>
      </c>
      <c r="BV1105" s="17">
        <v>6.6718789684198004E-2</v>
      </c>
      <c r="BW1105" s="17">
        <v>0.213556381566579</v>
      </c>
      <c r="BX1105" s="17">
        <v>0.35327871657647902</v>
      </c>
      <c r="BY1105" s="17">
        <v>0.25363135491349897</v>
      </c>
      <c r="BZ1105" s="17"/>
      <c r="CA1105" s="17">
        <v>0.19238469544286699</v>
      </c>
      <c r="CB1105" s="17"/>
      <c r="CC1105" s="17">
        <v>0.23210034473043201</v>
      </c>
      <c r="CD1105" s="17">
        <v>0.15941757972565601</v>
      </c>
      <c r="CE1105" s="17"/>
      <c r="CF1105" s="17">
        <v>0.238564541751417</v>
      </c>
      <c r="CG1105" s="17"/>
      <c r="CH1105" s="17">
        <v>0.27869015764987398</v>
      </c>
      <c r="CI1105" s="17">
        <v>9.0898293832585103E-2</v>
      </c>
    </row>
    <row r="1106" spans="2:87" x14ac:dyDescent="0.35">
      <c r="B1106" t="s">
        <v>161</v>
      </c>
      <c r="C1106" s="17">
        <v>0.10987431165754501</v>
      </c>
      <c r="D1106" s="17">
        <v>8.0524776362782005E-2</v>
      </c>
      <c r="E1106" s="17">
        <v>0.136730784571891</v>
      </c>
      <c r="F1106" s="17"/>
      <c r="G1106" s="17">
        <v>0.147824048882055</v>
      </c>
      <c r="H1106" s="17">
        <v>0.12513009975511899</v>
      </c>
      <c r="I1106" s="17">
        <v>9.7851570504503604E-2</v>
      </c>
      <c r="J1106" s="17">
        <v>0.118733490985132</v>
      </c>
      <c r="K1106" s="17">
        <v>9.2469004917808906E-2</v>
      </c>
      <c r="L1106" s="17">
        <v>8.9323401233043304E-2</v>
      </c>
      <c r="M1106" s="17"/>
      <c r="N1106" s="17">
        <v>0.10046700213625701</v>
      </c>
      <c r="O1106" s="17">
        <v>7.9736333488392694E-2</v>
      </c>
      <c r="P1106" s="17">
        <v>0.13005749553923199</v>
      </c>
      <c r="Q1106" s="17">
        <v>0.134404452917887</v>
      </c>
      <c r="R1106" s="17"/>
      <c r="S1106" s="17">
        <v>9.3234937952740501E-2</v>
      </c>
      <c r="T1106" s="17">
        <v>0.12371887373490099</v>
      </c>
      <c r="U1106" s="17">
        <v>9.0451223936161701E-2</v>
      </c>
      <c r="V1106" s="17">
        <v>0.16131418859112701</v>
      </c>
      <c r="W1106" s="17">
        <v>0.19880968597662299</v>
      </c>
      <c r="X1106" s="17">
        <v>8.7721277177514198E-2</v>
      </c>
      <c r="Y1106" s="17">
        <v>0.109877994856054</v>
      </c>
      <c r="Z1106" s="17">
        <v>0.12502372991737301</v>
      </c>
      <c r="AA1106" s="17">
        <v>6.5414983932248594E-2</v>
      </c>
      <c r="AB1106" s="17">
        <v>0.10041967372491301</v>
      </c>
      <c r="AC1106" s="17">
        <v>5.9709571504532002E-2</v>
      </c>
      <c r="AD1106" s="17">
        <v>0.18142850782061501</v>
      </c>
      <c r="AE1106" s="17"/>
      <c r="AF1106" s="17">
        <v>0.148469031614159</v>
      </c>
      <c r="AG1106" s="17">
        <v>0.105332063758989</v>
      </c>
      <c r="AH1106" s="17">
        <v>7.4809616978436494E-2</v>
      </c>
      <c r="AI1106" s="17">
        <v>8.9986197298475706E-2</v>
      </c>
      <c r="AJ1106" s="17">
        <v>9.6288370143690905E-2</v>
      </c>
      <c r="AK1106" s="17"/>
      <c r="AL1106" s="17">
        <v>0.12719991516271001</v>
      </c>
      <c r="AM1106" s="17">
        <v>0.111967706289782</v>
      </c>
      <c r="AN1106" s="17">
        <v>8.6106311127443894E-2</v>
      </c>
      <c r="AO1106" s="17">
        <v>5.4234801955452702E-2</v>
      </c>
      <c r="AP1106" s="17"/>
      <c r="AQ1106" s="17">
        <v>0.10460984034891301</v>
      </c>
      <c r="AR1106" s="17">
        <v>0.11737814946856399</v>
      </c>
      <c r="AS1106" s="17"/>
      <c r="AT1106" s="17">
        <v>0.11496018757737</v>
      </c>
      <c r="AU1106" s="17">
        <v>8.4103538724275104E-2</v>
      </c>
      <c r="AV1106" s="17"/>
      <c r="AW1106" s="17">
        <v>7.7694377640823306E-2</v>
      </c>
      <c r="AX1106" s="17">
        <v>0.110466858873042</v>
      </c>
      <c r="AY1106" s="17">
        <v>0.129340095839585</v>
      </c>
      <c r="AZ1106" s="17"/>
      <c r="BA1106" s="17">
        <v>0.10439733089051</v>
      </c>
      <c r="BB1106" s="17">
        <v>0.107426033888983</v>
      </c>
      <c r="BC1106" s="17">
        <v>0.111594952526318</v>
      </c>
      <c r="BD1106" s="17">
        <v>0.122420750369531</v>
      </c>
      <c r="BE1106" s="17">
        <v>9.70515730160037E-2</v>
      </c>
      <c r="BF1106" s="17"/>
      <c r="BG1106" s="17">
        <v>0.13998642625549301</v>
      </c>
      <c r="BH1106" s="17">
        <v>8.8315320238934E-2</v>
      </c>
      <c r="BI1106" s="17"/>
      <c r="BJ1106" s="17">
        <v>0.114023500864843</v>
      </c>
      <c r="BK1106" s="17">
        <v>9.2555416211904107E-2</v>
      </c>
      <c r="BL1106" s="17"/>
      <c r="BM1106" s="17">
        <v>0.24375545612868199</v>
      </c>
      <c r="BN1106" s="17">
        <v>7.4243200032290596E-2</v>
      </c>
      <c r="BO1106" s="17">
        <v>8.5288946754530498E-2</v>
      </c>
      <c r="BP1106" s="17">
        <v>7.5213198101052994E-2</v>
      </c>
      <c r="BQ1106" s="17">
        <v>7.2638605358369995E-2</v>
      </c>
      <c r="BR1106" s="17"/>
      <c r="BS1106" s="17">
        <v>5.1120017837622003E-2</v>
      </c>
      <c r="BT1106" s="17"/>
      <c r="BU1106" s="17">
        <v>6.9721266284451106E-2</v>
      </c>
      <c r="BV1106" s="17">
        <v>0.107160490167289</v>
      </c>
      <c r="BW1106" s="17">
        <v>6.1302704518379103E-2</v>
      </c>
      <c r="BX1106" s="17">
        <v>5.2441439759822898E-2</v>
      </c>
      <c r="BY1106" s="17">
        <v>0.28486705288286901</v>
      </c>
      <c r="BZ1106" s="17"/>
      <c r="CA1106" s="17">
        <v>3.3874399127403698E-2</v>
      </c>
      <c r="CB1106" s="17"/>
      <c r="CC1106" s="17">
        <v>9.2805237589430906E-2</v>
      </c>
      <c r="CD1106" s="17">
        <v>0.117359258672842</v>
      </c>
      <c r="CE1106" s="17"/>
      <c r="CF1106" s="17">
        <v>9.44325782654417E-2</v>
      </c>
      <c r="CG1106" s="17"/>
      <c r="CH1106" s="17">
        <v>8.8070675635241499E-2</v>
      </c>
      <c r="CI1106" s="17">
        <v>5.92271318182368E-2</v>
      </c>
    </row>
    <row r="1107" spans="2:87" x14ac:dyDescent="0.35">
      <c r="C1107" s="17"/>
      <c r="D1107" s="17"/>
      <c r="E1107" s="17"/>
      <c r="F1107" s="17"/>
      <c r="G1107" s="17"/>
      <c r="H1107" s="17"/>
      <c r="I1107" s="17"/>
      <c r="J1107" s="17"/>
      <c r="K1107" s="17"/>
      <c r="L1107" s="17"/>
      <c r="M1107" s="17"/>
      <c r="N1107" s="17"/>
      <c r="O1107" s="17"/>
      <c r="P1107" s="17"/>
      <c r="Q1107" s="17"/>
      <c r="R1107" s="17"/>
      <c r="S1107" s="17"/>
      <c r="T1107" s="17"/>
      <c r="U1107" s="17"/>
      <c r="V1107" s="17"/>
      <c r="W1107" s="17"/>
      <c r="X1107" s="17"/>
      <c r="Y1107" s="17"/>
      <c r="Z1107" s="17"/>
      <c r="AA1107" s="17"/>
      <c r="AB1107" s="17"/>
      <c r="AC1107" s="17"/>
      <c r="AD1107" s="17"/>
      <c r="AE1107" s="17"/>
      <c r="AF1107" s="17"/>
      <c r="AG1107" s="17"/>
      <c r="AH1107" s="17"/>
      <c r="AI1107" s="17"/>
      <c r="AJ1107" s="17"/>
      <c r="AK1107" s="17"/>
      <c r="AL1107" s="17"/>
      <c r="AM1107" s="17"/>
      <c r="AN1107" s="17"/>
      <c r="AO1107" s="17"/>
      <c r="AP1107" s="17"/>
      <c r="AQ1107" s="17"/>
      <c r="AR1107" s="17"/>
      <c r="AS1107" s="17"/>
      <c r="AT1107" s="17"/>
      <c r="AU1107" s="17"/>
      <c r="AV1107" s="17"/>
      <c r="AW1107" s="17"/>
      <c r="AX1107" s="17"/>
      <c r="AY1107" s="17"/>
      <c r="AZ1107" s="17"/>
      <c r="BA1107" s="17"/>
      <c r="BB1107" s="17"/>
      <c r="BC1107" s="17"/>
      <c r="BD1107" s="17"/>
      <c r="BE1107" s="17"/>
      <c r="BF1107" s="17"/>
      <c r="BG1107" s="17"/>
      <c r="BH1107" s="17"/>
      <c r="BI1107" s="17"/>
      <c r="BJ1107" s="17"/>
      <c r="BK1107" s="17"/>
      <c r="BL1107" s="17"/>
      <c r="BM1107" s="17"/>
      <c r="BN1107" s="17"/>
      <c r="BO1107" s="17"/>
      <c r="BP1107" s="17"/>
      <c r="BQ1107" s="17"/>
      <c r="BR1107" s="17"/>
      <c r="BS1107" s="17"/>
      <c r="BT1107" s="17"/>
      <c r="BU1107" s="17"/>
      <c r="BV1107" s="17"/>
      <c r="BW1107" s="17"/>
      <c r="BX1107" s="17"/>
      <c r="BY1107" s="17"/>
      <c r="BZ1107" s="17"/>
      <c r="CA1107" s="17"/>
      <c r="CB1107" s="17"/>
      <c r="CC1107" s="17"/>
      <c r="CD1107" s="17"/>
      <c r="CE1107" s="17"/>
      <c r="CF1107" s="17"/>
      <c r="CG1107" s="17"/>
      <c r="CH1107" s="17"/>
      <c r="CI1107" s="17"/>
    </row>
    <row r="1108" spans="2:87" x14ac:dyDescent="0.35">
      <c r="B1108" s="6" t="s">
        <v>326</v>
      </c>
      <c r="C1108" s="17"/>
      <c r="D1108" s="17"/>
      <c r="E1108" s="17"/>
      <c r="F1108" s="17"/>
      <c r="G1108" s="17"/>
      <c r="H1108" s="17"/>
      <c r="I1108" s="17"/>
      <c r="J1108" s="17"/>
      <c r="K1108" s="17"/>
      <c r="L1108" s="17"/>
      <c r="M1108" s="17"/>
      <c r="N1108" s="17"/>
      <c r="O1108" s="17"/>
      <c r="P1108" s="17"/>
      <c r="Q1108" s="17"/>
      <c r="R1108" s="17"/>
      <c r="S1108" s="17"/>
      <c r="T1108" s="17"/>
      <c r="U1108" s="17"/>
      <c r="V1108" s="17"/>
      <c r="W1108" s="17"/>
      <c r="X1108" s="17"/>
      <c r="Y1108" s="17"/>
      <c r="Z1108" s="17"/>
      <c r="AA1108" s="17"/>
      <c r="AB1108" s="17"/>
      <c r="AC1108" s="17"/>
      <c r="AD1108" s="17"/>
      <c r="AE1108" s="17"/>
      <c r="AF1108" s="17"/>
      <c r="AG1108" s="17"/>
      <c r="AH1108" s="17"/>
      <c r="AI1108" s="17"/>
      <c r="AJ1108" s="17"/>
      <c r="AK1108" s="17"/>
      <c r="AL1108" s="17"/>
      <c r="AM1108" s="17"/>
      <c r="AN1108" s="17"/>
      <c r="AO1108" s="17"/>
      <c r="AP1108" s="17"/>
      <c r="AQ1108" s="17"/>
      <c r="AR1108" s="17"/>
      <c r="AS1108" s="17"/>
      <c r="AT1108" s="17"/>
      <c r="AU1108" s="17"/>
      <c r="AV1108" s="17"/>
      <c r="AW1108" s="17"/>
      <c r="AX1108" s="17"/>
      <c r="AY1108" s="17"/>
      <c r="AZ1108" s="17"/>
      <c r="BA1108" s="17"/>
      <c r="BB1108" s="17"/>
      <c r="BC1108" s="17"/>
      <c r="BD1108" s="17"/>
      <c r="BE1108" s="17"/>
      <c r="BF1108" s="17"/>
      <c r="BG1108" s="17"/>
      <c r="BH1108" s="17"/>
      <c r="BI1108" s="17"/>
      <c r="BJ1108" s="17"/>
      <c r="BK1108" s="17"/>
      <c r="BL1108" s="17"/>
      <c r="BM1108" s="17"/>
      <c r="BN1108" s="17"/>
      <c r="BO1108" s="17"/>
      <c r="BP1108" s="17"/>
      <c r="BQ1108" s="17"/>
      <c r="BR1108" s="17"/>
      <c r="BS1108" s="17"/>
      <c r="BT1108" s="17"/>
      <c r="BU1108" s="17"/>
      <c r="BV1108" s="17"/>
      <c r="BW1108" s="17"/>
      <c r="BX1108" s="17"/>
      <c r="BY1108" s="17"/>
      <c r="BZ1108" s="17"/>
      <c r="CA1108" s="17"/>
      <c r="CB1108" s="17"/>
      <c r="CC1108" s="17"/>
      <c r="CD1108" s="17"/>
      <c r="CE1108" s="17"/>
      <c r="CF1108" s="17"/>
      <c r="CG1108" s="17"/>
      <c r="CH1108" s="17"/>
      <c r="CI1108" s="17"/>
    </row>
    <row r="1109" spans="2:87" x14ac:dyDescent="0.35">
      <c r="B1109" s="24" t="s">
        <v>163</v>
      </c>
      <c r="C1109" s="17"/>
      <c r="D1109" s="17"/>
      <c r="E1109" s="17"/>
      <c r="F1109" s="17"/>
      <c r="G1109" s="17"/>
      <c r="H1109" s="17"/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  <c r="U1109" s="17"/>
      <c r="V1109" s="17"/>
      <c r="W1109" s="17"/>
      <c r="X1109" s="17"/>
      <c r="Y1109" s="17"/>
      <c r="Z1109" s="17"/>
      <c r="AA1109" s="17"/>
      <c r="AB1109" s="17"/>
      <c r="AC1109" s="17"/>
      <c r="AD1109" s="17"/>
      <c r="AE1109" s="17"/>
      <c r="AF1109" s="17"/>
      <c r="AG1109" s="17"/>
      <c r="AH1109" s="17"/>
      <c r="AI1109" s="17"/>
      <c r="AJ1109" s="17"/>
      <c r="AK1109" s="17"/>
      <c r="AL1109" s="17"/>
      <c r="AM1109" s="17"/>
      <c r="AN1109" s="17"/>
      <c r="AO1109" s="17"/>
      <c r="AP1109" s="17"/>
      <c r="AQ1109" s="17"/>
      <c r="AR1109" s="17"/>
      <c r="AS1109" s="17"/>
      <c r="AT1109" s="17"/>
      <c r="AU1109" s="17"/>
      <c r="AV1109" s="17"/>
      <c r="AW1109" s="17"/>
      <c r="AX1109" s="17"/>
      <c r="AY1109" s="17"/>
      <c r="AZ1109" s="17"/>
      <c r="BA1109" s="17"/>
      <c r="BB1109" s="17"/>
      <c r="BC1109" s="17"/>
      <c r="BD1109" s="17"/>
      <c r="BE1109" s="17"/>
      <c r="BF1109" s="17"/>
      <c r="BG1109" s="17"/>
      <c r="BH1109" s="17"/>
      <c r="BI1109" s="17"/>
      <c r="BJ1109" s="17"/>
      <c r="BK1109" s="17"/>
      <c r="BL1109" s="17"/>
      <c r="BM1109" s="17"/>
      <c r="BN1109" s="17"/>
      <c r="BO1109" s="17"/>
      <c r="BP1109" s="17"/>
      <c r="BQ1109" s="17"/>
      <c r="BR1109" s="17"/>
      <c r="BS1109" s="17"/>
      <c r="BT1109" s="17"/>
      <c r="BU1109" s="17"/>
      <c r="BV1109" s="17"/>
      <c r="BW1109" s="17"/>
      <c r="BX1109" s="17"/>
      <c r="BY1109" s="17"/>
      <c r="BZ1109" s="17"/>
      <c r="CA1109" s="17"/>
      <c r="CB1109" s="17"/>
      <c r="CC1109" s="17"/>
      <c r="CD1109" s="17"/>
      <c r="CE1109" s="17"/>
      <c r="CF1109" s="17"/>
      <c r="CG1109" s="17"/>
      <c r="CH1109" s="17"/>
      <c r="CI1109" s="17"/>
    </row>
    <row r="1110" spans="2:87" x14ac:dyDescent="0.35">
      <c r="B1110" t="s">
        <v>157</v>
      </c>
      <c r="C1110" s="17">
        <v>4.8129893463755499E-2</v>
      </c>
      <c r="D1110" s="17">
        <v>4.4774540712922001E-2</v>
      </c>
      <c r="E1110" s="17">
        <v>5.2060151464230202E-2</v>
      </c>
      <c r="F1110" s="17"/>
      <c r="G1110" s="17">
        <v>5.4265794157748098E-2</v>
      </c>
      <c r="H1110" s="17">
        <v>0.12746226517662099</v>
      </c>
      <c r="I1110" s="17">
        <v>4.7348473139391098E-2</v>
      </c>
      <c r="J1110" s="17">
        <v>3.5168198540772702E-2</v>
      </c>
      <c r="K1110" s="17">
        <v>1.4361705636323999E-2</v>
      </c>
      <c r="L1110" s="17">
        <v>1.3613989396502499E-2</v>
      </c>
      <c r="M1110" s="17"/>
      <c r="N1110" s="17">
        <v>6.8965344045736995E-2</v>
      </c>
      <c r="O1110" s="17">
        <v>4.04350690493624E-2</v>
      </c>
      <c r="P1110" s="17">
        <v>4.3626898602863402E-2</v>
      </c>
      <c r="Q1110" s="17">
        <v>3.6926647192763999E-2</v>
      </c>
      <c r="R1110" s="17"/>
      <c r="S1110" s="17">
        <v>6.3680070303416603E-2</v>
      </c>
      <c r="T1110" s="17">
        <v>1.6501969237239698E-2</v>
      </c>
      <c r="U1110" s="17">
        <v>5.46538597484518E-2</v>
      </c>
      <c r="V1110" s="17">
        <v>3.8199563817153399E-2</v>
      </c>
      <c r="W1110" s="17">
        <v>4.7478082182961297E-2</v>
      </c>
      <c r="X1110" s="17">
        <v>5.8917579219755399E-2</v>
      </c>
      <c r="Y1110" s="17">
        <v>7.1079341564481702E-2</v>
      </c>
      <c r="Z1110" s="17">
        <v>3.14478011158233E-2</v>
      </c>
      <c r="AA1110" s="17">
        <v>5.9633318148054497E-2</v>
      </c>
      <c r="AB1110" s="17">
        <v>5.2858358961228501E-2</v>
      </c>
      <c r="AC1110" s="17">
        <v>2.52163967561592E-2</v>
      </c>
      <c r="AD1110" s="17">
        <v>3.2094711014376803E-2</v>
      </c>
      <c r="AE1110" s="17"/>
      <c r="AF1110" s="17">
        <v>6.4246019643811006E-2</v>
      </c>
      <c r="AG1110" s="17">
        <v>3.6367910173678498E-2</v>
      </c>
      <c r="AH1110" s="17">
        <v>3.7500229151294098E-2</v>
      </c>
      <c r="AI1110" s="17">
        <v>4.4760992846658097E-2</v>
      </c>
      <c r="AJ1110" s="17">
        <v>7.0142631073973699E-2</v>
      </c>
      <c r="AK1110" s="17"/>
      <c r="AL1110" s="17">
        <v>3.6336221824401903E-2</v>
      </c>
      <c r="AM1110" s="17">
        <v>5.8206662970697397E-2</v>
      </c>
      <c r="AN1110" s="17">
        <v>5.34485153680819E-2</v>
      </c>
      <c r="AO1110" s="17">
        <v>4.8483308811294902E-2</v>
      </c>
      <c r="AP1110" s="17"/>
      <c r="AQ1110" s="17">
        <v>3.30555247702847E-2</v>
      </c>
      <c r="AR1110" s="17">
        <v>6.9616498888660894E-2</v>
      </c>
      <c r="AS1110" s="17"/>
      <c r="AT1110" s="17">
        <v>6.09791865884707E-2</v>
      </c>
      <c r="AU1110" s="17">
        <v>2.0192481812610599E-2</v>
      </c>
      <c r="AV1110" s="17"/>
      <c r="AW1110" s="17">
        <v>3.13332444670971E-2</v>
      </c>
      <c r="AX1110" s="17">
        <v>4.4454985752244498E-2</v>
      </c>
      <c r="AY1110" s="17">
        <v>6.5416125348821394E-2</v>
      </c>
      <c r="AZ1110" s="17"/>
      <c r="BA1110" s="17">
        <v>7.7570480401447595E-2</v>
      </c>
      <c r="BB1110" s="17">
        <v>4.2756290117649497E-2</v>
      </c>
      <c r="BC1110" s="17">
        <v>4.1558310746716197E-2</v>
      </c>
      <c r="BD1110" s="17">
        <v>1.9405335815644499E-2</v>
      </c>
      <c r="BE1110" s="17">
        <v>2.7756269590031801E-2</v>
      </c>
      <c r="BF1110" s="17"/>
      <c r="BG1110" s="17">
        <v>3.8178152437082502E-2</v>
      </c>
      <c r="BH1110" s="17">
        <v>5.5254916141800697E-2</v>
      </c>
      <c r="BI1110" s="17"/>
      <c r="BJ1110" s="17">
        <v>5.2831888928293901E-2</v>
      </c>
      <c r="BK1110" s="17">
        <v>3.2097836249794301E-2</v>
      </c>
      <c r="BL1110" s="17"/>
      <c r="BM1110" s="17">
        <v>5.9766605097798398E-3</v>
      </c>
      <c r="BN1110" s="17">
        <v>4.1882343973028098E-2</v>
      </c>
      <c r="BO1110" s="17">
        <v>7.9930122193437897E-2</v>
      </c>
      <c r="BP1110" s="17">
        <v>5.0045415664240298E-2</v>
      </c>
      <c r="BQ1110" s="17">
        <v>3.7754556779898203E-2</v>
      </c>
      <c r="BR1110" s="17"/>
      <c r="BS1110" s="17">
        <v>4.8604393955457903E-2</v>
      </c>
      <c r="BT1110" s="17"/>
      <c r="BU1110" s="17">
        <v>4.3443469708027198E-2</v>
      </c>
      <c r="BV1110" s="17">
        <v>8.3001197021082607E-2</v>
      </c>
      <c r="BW1110" s="17">
        <v>5.8661038830517001E-2</v>
      </c>
      <c r="BX1110" s="17">
        <v>4.8382141883758098E-2</v>
      </c>
      <c r="BY1110" s="17">
        <v>0</v>
      </c>
      <c r="BZ1110" s="17"/>
      <c r="CA1110" s="17">
        <v>7.5651783923940896E-2</v>
      </c>
      <c r="CB1110" s="17"/>
      <c r="CC1110" s="17">
        <v>4.7446464030685399E-2</v>
      </c>
      <c r="CD1110" s="17">
        <v>5.3789339143853199E-2</v>
      </c>
      <c r="CE1110" s="17"/>
      <c r="CF1110" s="17">
        <v>4.4534616150348101E-2</v>
      </c>
      <c r="CG1110" s="17"/>
      <c r="CH1110" s="17">
        <v>3.4428919275417899E-2</v>
      </c>
      <c r="CI1110" s="17">
        <v>0.118484094074991</v>
      </c>
    </row>
    <row r="1111" spans="2:87" x14ac:dyDescent="0.35">
      <c r="B1111" t="s">
        <v>323</v>
      </c>
      <c r="C1111" s="17">
        <v>0.14342309209080401</v>
      </c>
      <c r="D1111" s="17">
        <v>0.171823041969691</v>
      </c>
      <c r="E1111" s="17">
        <v>0.115939385122621</v>
      </c>
      <c r="F1111" s="17"/>
      <c r="G1111" s="17">
        <v>0.20040873829071401</v>
      </c>
      <c r="H1111" s="17">
        <v>0.26047047939405199</v>
      </c>
      <c r="I1111" s="17">
        <v>0.19058572813819299</v>
      </c>
      <c r="J1111" s="17">
        <v>0.107842423391667</v>
      </c>
      <c r="K1111" s="17">
        <v>7.2870663021633003E-2</v>
      </c>
      <c r="L1111" s="17">
        <v>5.6714588350585099E-2</v>
      </c>
      <c r="M1111" s="17"/>
      <c r="N1111" s="17">
        <v>0.16119550480023501</v>
      </c>
      <c r="O1111" s="17">
        <v>0.13158484021589101</v>
      </c>
      <c r="P1111" s="17">
        <v>0.12782710371367301</v>
      </c>
      <c r="Q1111" s="17">
        <v>0.14948471764971799</v>
      </c>
      <c r="R1111" s="17"/>
      <c r="S1111" s="17">
        <v>0.251247773128148</v>
      </c>
      <c r="T1111" s="17">
        <v>0.14856995148466801</v>
      </c>
      <c r="U1111" s="17">
        <v>8.7258061135947307E-2</v>
      </c>
      <c r="V1111" s="17">
        <v>0.12832427617459799</v>
      </c>
      <c r="W1111" s="17">
        <v>0.10963447948343</v>
      </c>
      <c r="X1111" s="17">
        <v>0.123934985075626</v>
      </c>
      <c r="Y1111" s="17">
        <v>9.7413947759341202E-2</v>
      </c>
      <c r="Z1111" s="17">
        <v>0.176603436924821</v>
      </c>
      <c r="AA1111" s="17">
        <v>0.163813996015376</v>
      </c>
      <c r="AB1111" s="17">
        <v>0.12526508784556201</v>
      </c>
      <c r="AC1111" s="17">
        <v>0.14212832416792001</v>
      </c>
      <c r="AD1111" s="17">
        <v>0</v>
      </c>
      <c r="AE1111" s="17"/>
      <c r="AF1111" s="17">
        <v>0.16459941609708201</v>
      </c>
      <c r="AG1111" s="17">
        <v>0.12866190520967</v>
      </c>
      <c r="AH1111" s="17">
        <v>0.100692561676881</v>
      </c>
      <c r="AI1111" s="17">
        <v>0.17235377195485799</v>
      </c>
      <c r="AJ1111" s="17">
        <v>0.215176234551062</v>
      </c>
      <c r="AK1111" s="17"/>
      <c r="AL1111" s="17">
        <v>0.12972258219400301</v>
      </c>
      <c r="AM1111" s="17">
        <v>0.11978426885052799</v>
      </c>
      <c r="AN1111" s="17">
        <v>0.189893672025232</v>
      </c>
      <c r="AO1111" s="17">
        <v>0.23891811582966899</v>
      </c>
      <c r="AP1111" s="17"/>
      <c r="AQ1111" s="17">
        <v>0.111321811360057</v>
      </c>
      <c r="AR1111" s="17">
        <v>0.18917940644939099</v>
      </c>
      <c r="AS1111" s="17"/>
      <c r="AT1111" s="17">
        <v>0.17082303937401899</v>
      </c>
      <c r="AU1111" s="17">
        <v>6.2618031487201603E-2</v>
      </c>
      <c r="AV1111" s="17"/>
      <c r="AW1111" s="17">
        <v>0.104531103694497</v>
      </c>
      <c r="AX1111" s="17">
        <v>0.111907764651293</v>
      </c>
      <c r="AY1111" s="17">
        <v>0.21598262462423101</v>
      </c>
      <c r="AZ1111" s="17"/>
      <c r="BA1111" s="17">
        <v>0.239099864242658</v>
      </c>
      <c r="BB1111" s="17">
        <v>0.13383386327004099</v>
      </c>
      <c r="BC1111" s="17">
        <v>0.120370607493599</v>
      </c>
      <c r="BD1111" s="17">
        <v>5.9512329075705299E-2</v>
      </c>
      <c r="BE1111" s="17">
        <v>3.4559162468446897E-2</v>
      </c>
      <c r="BF1111" s="17"/>
      <c r="BG1111" s="17">
        <v>0.14331857183556901</v>
      </c>
      <c r="BH1111" s="17">
        <v>0.14349792414148499</v>
      </c>
      <c r="BI1111" s="17"/>
      <c r="BJ1111" s="17">
        <v>0.163789301465913</v>
      </c>
      <c r="BK1111" s="17">
        <v>6.8372632675486295E-2</v>
      </c>
      <c r="BL1111" s="17"/>
      <c r="BM1111" s="17">
        <v>0.115920985666043</v>
      </c>
      <c r="BN1111" s="17">
        <v>0.10352114032224</v>
      </c>
      <c r="BO1111" s="17">
        <v>0.22589038204081599</v>
      </c>
      <c r="BP1111" s="17">
        <v>0.120630318113559</v>
      </c>
      <c r="BQ1111" s="17">
        <v>5.0086161589695297E-2</v>
      </c>
      <c r="BR1111" s="17"/>
      <c r="BS1111" s="17">
        <v>0.174189307328037</v>
      </c>
      <c r="BT1111" s="17"/>
      <c r="BU1111" s="17">
        <v>0.110409518203904</v>
      </c>
      <c r="BV1111" s="17">
        <v>0.247205099736441</v>
      </c>
      <c r="BW1111" s="17">
        <v>0.129599623912178</v>
      </c>
      <c r="BX1111" s="17">
        <v>9.8758511525252293E-2</v>
      </c>
      <c r="BY1111" s="17">
        <v>0.111195755167584</v>
      </c>
      <c r="BZ1111" s="17"/>
      <c r="CA1111" s="17">
        <v>0.30680889027649499</v>
      </c>
      <c r="CB1111" s="17"/>
      <c r="CC1111" s="17">
        <v>0.140224610525926</v>
      </c>
      <c r="CD1111" s="17">
        <v>0.16822875499088999</v>
      </c>
      <c r="CE1111" s="17"/>
      <c r="CF1111" s="17">
        <v>8.7815002027401307E-2</v>
      </c>
      <c r="CG1111" s="17"/>
      <c r="CH1111" s="17">
        <v>9.4206244077770895E-2</v>
      </c>
      <c r="CI1111" s="17">
        <v>0.26796930991159201</v>
      </c>
    </row>
    <row r="1112" spans="2:87" x14ac:dyDescent="0.35">
      <c r="B1112" t="s">
        <v>159</v>
      </c>
      <c r="C1112" s="17">
        <v>0.32654185923517298</v>
      </c>
      <c r="D1112" s="17">
        <v>0.33303219553146401</v>
      </c>
      <c r="E1112" s="17">
        <v>0.32334486169903698</v>
      </c>
      <c r="F1112" s="17"/>
      <c r="G1112" s="17">
        <v>0.25361075112909898</v>
      </c>
      <c r="H1112" s="17">
        <v>0.245142076456449</v>
      </c>
      <c r="I1112" s="17">
        <v>0.386347021483679</v>
      </c>
      <c r="J1112" s="17">
        <v>0.33267355674684701</v>
      </c>
      <c r="K1112" s="17">
        <v>0.27491330635390299</v>
      </c>
      <c r="L1112" s="17">
        <v>0.418077668511943</v>
      </c>
      <c r="M1112" s="17"/>
      <c r="N1112" s="17">
        <v>0.34527621279130499</v>
      </c>
      <c r="O1112" s="17">
        <v>0.32500423217956598</v>
      </c>
      <c r="P1112" s="17">
        <v>0.300009772248503</v>
      </c>
      <c r="Q1112" s="17">
        <v>0.32815424424136702</v>
      </c>
      <c r="R1112" s="17"/>
      <c r="S1112" s="17">
        <v>0.26349623160798502</v>
      </c>
      <c r="T1112" s="17">
        <v>0.28275816337144599</v>
      </c>
      <c r="U1112" s="17">
        <v>0.38714794257470198</v>
      </c>
      <c r="V1112" s="17">
        <v>0.33221366035373101</v>
      </c>
      <c r="W1112" s="17">
        <v>0.27126086635269597</v>
      </c>
      <c r="X1112" s="17">
        <v>0.365509487668914</v>
      </c>
      <c r="Y1112" s="17">
        <v>0.39033840909866002</v>
      </c>
      <c r="Z1112" s="17">
        <v>0.33968237529199702</v>
      </c>
      <c r="AA1112" s="17">
        <v>0.29296338227700802</v>
      </c>
      <c r="AB1112" s="17">
        <v>0.37602063162418398</v>
      </c>
      <c r="AC1112" s="17">
        <v>0.30912762387750198</v>
      </c>
      <c r="AD1112" s="17">
        <v>0.44850703062951802</v>
      </c>
      <c r="AE1112" s="17"/>
      <c r="AF1112" s="17">
        <v>0.243404831523026</v>
      </c>
      <c r="AG1112" s="17">
        <v>0.34233282671356902</v>
      </c>
      <c r="AH1112" s="17">
        <v>0.387507084449495</v>
      </c>
      <c r="AI1112" s="17">
        <v>0.360138752299131</v>
      </c>
      <c r="AJ1112" s="17">
        <v>0.30882967555739199</v>
      </c>
      <c r="AK1112" s="17"/>
      <c r="AL1112" s="17">
        <v>0.35949274712232199</v>
      </c>
      <c r="AM1112" s="17">
        <v>0.31436939990507201</v>
      </c>
      <c r="AN1112" s="17">
        <v>0.30443693750928202</v>
      </c>
      <c r="AO1112" s="17">
        <v>0.250492733533419</v>
      </c>
      <c r="AP1112" s="17"/>
      <c r="AQ1112" s="17">
        <v>0.31976190135979798</v>
      </c>
      <c r="AR1112" s="17">
        <v>0.33620583141390598</v>
      </c>
      <c r="AS1112" s="17"/>
      <c r="AT1112" s="17">
        <v>0.30381402989092698</v>
      </c>
      <c r="AU1112" s="17">
        <v>0.43175349526465301</v>
      </c>
      <c r="AV1112" s="17"/>
      <c r="AW1112" s="17">
        <v>0.38406123100953998</v>
      </c>
      <c r="AX1112" s="17">
        <v>0.33124848281923702</v>
      </c>
      <c r="AY1112" s="17">
        <v>0.270782848027809</v>
      </c>
      <c r="AZ1112" s="17"/>
      <c r="BA1112" s="17">
        <v>0.28334372968097998</v>
      </c>
      <c r="BB1112" s="17">
        <v>0.32022018895857601</v>
      </c>
      <c r="BC1112" s="17">
        <v>0.35018328089181899</v>
      </c>
      <c r="BD1112" s="17">
        <v>0.30092201579934902</v>
      </c>
      <c r="BE1112" s="17">
        <v>0.47461828043520199</v>
      </c>
      <c r="BF1112" s="17"/>
      <c r="BG1112" s="17">
        <v>0.32650805667223898</v>
      </c>
      <c r="BH1112" s="17">
        <v>0.32656606043040398</v>
      </c>
      <c r="BI1112" s="17"/>
      <c r="BJ1112" s="17">
        <v>0.32193396688016201</v>
      </c>
      <c r="BK1112" s="17">
        <v>0.34419275149740602</v>
      </c>
      <c r="BL1112" s="17"/>
      <c r="BM1112" s="17">
        <v>0.27751105704312401</v>
      </c>
      <c r="BN1112" s="17">
        <v>0.317435537299318</v>
      </c>
      <c r="BO1112" s="17">
        <v>0.33474665442354701</v>
      </c>
      <c r="BP1112" s="17">
        <v>0.37966534722761502</v>
      </c>
      <c r="BQ1112" s="17">
        <v>0.34674743762070698</v>
      </c>
      <c r="BR1112" s="17"/>
      <c r="BS1112" s="17">
        <v>0.32480620148018302</v>
      </c>
      <c r="BT1112" s="17"/>
      <c r="BU1112" s="17">
        <v>0.31929933107583602</v>
      </c>
      <c r="BV1112" s="17">
        <v>0.34255844514441702</v>
      </c>
      <c r="BW1112" s="17">
        <v>0.417632186828922</v>
      </c>
      <c r="BX1112" s="17">
        <v>0.32225639654115101</v>
      </c>
      <c r="BY1112" s="17">
        <v>0.21667138438113601</v>
      </c>
      <c r="BZ1112" s="17"/>
      <c r="CA1112" s="17">
        <v>0.35020039871432701</v>
      </c>
      <c r="CB1112" s="17"/>
      <c r="CC1112" s="17">
        <v>0.32307551631022802</v>
      </c>
      <c r="CD1112" s="17">
        <v>0.36273698384745001</v>
      </c>
      <c r="CE1112" s="17"/>
      <c r="CF1112" s="17">
        <v>0.32466184479836302</v>
      </c>
      <c r="CG1112" s="17"/>
      <c r="CH1112" s="17">
        <v>0.37244621162720598</v>
      </c>
      <c r="CI1112" s="17">
        <v>0.27487676080317802</v>
      </c>
    </row>
    <row r="1113" spans="2:87" x14ac:dyDescent="0.35">
      <c r="B1113" t="s">
        <v>160</v>
      </c>
      <c r="C1113" s="17">
        <v>0.341422998570725</v>
      </c>
      <c r="D1113" s="17">
        <v>0.35212666665451697</v>
      </c>
      <c r="E1113" s="17">
        <v>0.32783908413106999</v>
      </c>
      <c r="F1113" s="17"/>
      <c r="G1113" s="17">
        <v>0.28965039925758301</v>
      </c>
      <c r="H1113" s="17">
        <v>0.23977579308161301</v>
      </c>
      <c r="I1113" s="17">
        <v>0.25424702761164197</v>
      </c>
      <c r="J1113" s="17">
        <v>0.38825264401925802</v>
      </c>
      <c r="K1113" s="17">
        <v>0.50345896176733096</v>
      </c>
      <c r="L1113" s="17">
        <v>0.37162525978468097</v>
      </c>
      <c r="M1113" s="17"/>
      <c r="N1113" s="17">
        <v>0.30688985395862201</v>
      </c>
      <c r="O1113" s="17">
        <v>0.37895873668836699</v>
      </c>
      <c r="P1113" s="17">
        <v>0.36580177207954301</v>
      </c>
      <c r="Q1113" s="17">
        <v>0.320655092476686</v>
      </c>
      <c r="R1113" s="17"/>
      <c r="S1113" s="17">
        <v>0.27815371484191698</v>
      </c>
      <c r="T1113" s="17">
        <v>0.40170016761553801</v>
      </c>
      <c r="U1113" s="17">
        <v>0.35808962372411501</v>
      </c>
      <c r="V1113" s="17">
        <v>0.28866003025911702</v>
      </c>
      <c r="W1113" s="17">
        <v>0.35953562432603797</v>
      </c>
      <c r="X1113" s="17">
        <v>0.33325256472529802</v>
      </c>
      <c r="Y1113" s="17">
        <v>0.34404823432392601</v>
      </c>
      <c r="Z1113" s="17">
        <v>0.30173418073049002</v>
      </c>
      <c r="AA1113" s="17">
        <v>0.36295328418100897</v>
      </c>
      <c r="AB1113" s="17">
        <v>0.335550073645418</v>
      </c>
      <c r="AC1113" s="17">
        <v>0.42135311427765199</v>
      </c>
      <c r="AD1113" s="17">
        <v>0.30946919390849997</v>
      </c>
      <c r="AE1113" s="17"/>
      <c r="AF1113" s="17">
        <v>0.35961428283338998</v>
      </c>
      <c r="AG1113" s="17">
        <v>0.34192006723667301</v>
      </c>
      <c r="AH1113" s="17">
        <v>0.37279910477637102</v>
      </c>
      <c r="AI1113" s="17">
        <v>0.311672757079132</v>
      </c>
      <c r="AJ1113" s="17">
        <v>0.29471377591812498</v>
      </c>
      <c r="AK1113" s="17"/>
      <c r="AL1113" s="17">
        <v>0.322152171918482</v>
      </c>
      <c r="AM1113" s="17">
        <v>0.35602158093633901</v>
      </c>
      <c r="AN1113" s="17">
        <v>0.34326748025648102</v>
      </c>
      <c r="AO1113" s="17">
        <v>0.37324867582221399</v>
      </c>
      <c r="AP1113" s="17"/>
      <c r="AQ1113" s="17">
        <v>0.39427013598983102</v>
      </c>
      <c r="AR1113" s="17">
        <v>0.26609609018404601</v>
      </c>
      <c r="AS1113" s="17"/>
      <c r="AT1113" s="17">
        <v>0.31981444884895199</v>
      </c>
      <c r="AU1113" s="17">
        <v>0.36248781515300699</v>
      </c>
      <c r="AV1113" s="17"/>
      <c r="AW1113" s="17">
        <v>0.363915140134768</v>
      </c>
      <c r="AX1113" s="17">
        <v>0.37147211355133603</v>
      </c>
      <c r="AY1113" s="17">
        <v>0.29918813507535702</v>
      </c>
      <c r="AZ1113" s="17"/>
      <c r="BA1113" s="17">
        <v>0.274426269999407</v>
      </c>
      <c r="BB1113" s="17">
        <v>0.35795840901389098</v>
      </c>
      <c r="BC1113" s="17">
        <v>0.34496802464731802</v>
      </c>
      <c r="BD1113" s="17">
        <v>0.45573211512202</v>
      </c>
      <c r="BE1113" s="17">
        <v>0.34810458635701202</v>
      </c>
      <c r="BF1113" s="17"/>
      <c r="BG1113" s="17">
        <v>0.32413510446967098</v>
      </c>
      <c r="BH1113" s="17">
        <v>0.353800394364639</v>
      </c>
      <c r="BI1113" s="17"/>
      <c r="BJ1113" s="17">
        <v>0.32700963853318799</v>
      </c>
      <c r="BK1113" s="17">
        <v>0.39516544557729999</v>
      </c>
      <c r="BL1113" s="17"/>
      <c r="BM1113" s="17">
        <v>0.31125913941683397</v>
      </c>
      <c r="BN1113" s="17">
        <v>0.418953114258585</v>
      </c>
      <c r="BO1113" s="17">
        <v>0.23784274703045699</v>
      </c>
      <c r="BP1113" s="17">
        <v>0.35004361811109702</v>
      </c>
      <c r="BQ1113" s="17">
        <v>0.50808069208624196</v>
      </c>
      <c r="BR1113" s="17"/>
      <c r="BS1113" s="17">
        <v>0.38583326665724998</v>
      </c>
      <c r="BT1113" s="17"/>
      <c r="BU1113" s="17">
        <v>0.41632293560139999</v>
      </c>
      <c r="BV1113" s="17">
        <v>0.19422872823489701</v>
      </c>
      <c r="BW1113" s="17">
        <v>0.30953603352529102</v>
      </c>
      <c r="BX1113" s="17">
        <v>0.465847580376826</v>
      </c>
      <c r="BY1113" s="17">
        <v>0.34442511737453602</v>
      </c>
      <c r="BZ1113" s="17"/>
      <c r="CA1113" s="17">
        <v>0.232442014495719</v>
      </c>
      <c r="CB1113" s="17"/>
      <c r="CC1113" s="17">
        <v>0.356864784489894</v>
      </c>
      <c r="CD1113" s="17">
        <v>0.30876365391291499</v>
      </c>
      <c r="CE1113" s="17"/>
      <c r="CF1113" s="17">
        <v>0.41554094048643397</v>
      </c>
      <c r="CG1113" s="17"/>
      <c r="CH1113" s="17">
        <v>0.36461880690301701</v>
      </c>
      <c r="CI1113" s="17">
        <v>0.26207272716778002</v>
      </c>
    </row>
    <row r="1114" spans="2:87" x14ac:dyDescent="0.35">
      <c r="B1114" t="s">
        <v>161</v>
      </c>
      <c r="C1114" s="17">
        <v>0.140482156639542</v>
      </c>
      <c r="D1114" s="17">
        <v>9.8243555131406396E-2</v>
      </c>
      <c r="E1114" s="17">
        <v>0.18081651758304201</v>
      </c>
      <c r="F1114" s="17"/>
      <c r="G1114" s="17">
        <v>0.20206431716485601</v>
      </c>
      <c r="H1114" s="17">
        <v>0.12714938589126601</v>
      </c>
      <c r="I1114" s="17">
        <v>0.121471749627095</v>
      </c>
      <c r="J1114" s="17">
        <v>0.13606317730145401</v>
      </c>
      <c r="K1114" s="17">
        <v>0.134395363220809</v>
      </c>
      <c r="L1114" s="17">
        <v>0.13996849395628799</v>
      </c>
      <c r="M1114" s="17"/>
      <c r="N1114" s="17">
        <v>0.117673084404101</v>
      </c>
      <c r="O1114" s="17">
        <v>0.124017121866813</v>
      </c>
      <c r="P1114" s="17">
        <v>0.162734453355419</v>
      </c>
      <c r="Q1114" s="17">
        <v>0.16477929843946501</v>
      </c>
      <c r="R1114" s="17"/>
      <c r="S1114" s="17">
        <v>0.14342221011853301</v>
      </c>
      <c r="T1114" s="17">
        <v>0.15046974829110901</v>
      </c>
      <c r="U1114" s="17">
        <v>0.112850512816784</v>
      </c>
      <c r="V1114" s="17">
        <v>0.21260246939540001</v>
      </c>
      <c r="W1114" s="17">
        <v>0.21209094765487399</v>
      </c>
      <c r="X1114" s="17">
        <v>0.118385383310407</v>
      </c>
      <c r="Y1114" s="17">
        <v>9.7120067253590694E-2</v>
      </c>
      <c r="Z1114" s="17">
        <v>0.150532205936869</v>
      </c>
      <c r="AA1114" s="17">
        <v>0.12063601937855201</v>
      </c>
      <c r="AB1114" s="17">
        <v>0.11030584792360699</v>
      </c>
      <c r="AC1114" s="17">
        <v>0.102174540920767</v>
      </c>
      <c r="AD1114" s="17">
        <v>0.20992906444760601</v>
      </c>
      <c r="AE1114" s="17"/>
      <c r="AF1114" s="17">
        <v>0.168135449902691</v>
      </c>
      <c r="AG1114" s="17">
        <v>0.15071729066640899</v>
      </c>
      <c r="AH1114" s="17">
        <v>0.101501019945959</v>
      </c>
      <c r="AI1114" s="17">
        <v>0.111073725820221</v>
      </c>
      <c r="AJ1114" s="17">
        <v>0.111137682899447</v>
      </c>
      <c r="AK1114" s="17"/>
      <c r="AL1114" s="17">
        <v>0.15229627694079101</v>
      </c>
      <c r="AM1114" s="17">
        <v>0.15161808733736401</v>
      </c>
      <c r="AN1114" s="17">
        <v>0.10895339484092199</v>
      </c>
      <c r="AO1114" s="17">
        <v>8.8857166003403307E-2</v>
      </c>
      <c r="AP1114" s="17"/>
      <c r="AQ1114" s="17">
        <v>0.14159062652002899</v>
      </c>
      <c r="AR1114" s="17">
        <v>0.13890217306399599</v>
      </c>
      <c r="AS1114" s="17"/>
      <c r="AT1114" s="17">
        <v>0.14456929529763099</v>
      </c>
      <c r="AU1114" s="17">
        <v>0.12294817628252799</v>
      </c>
      <c r="AV1114" s="17"/>
      <c r="AW1114" s="17">
        <v>0.116159280694098</v>
      </c>
      <c r="AX1114" s="17">
        <v>0.14091665322589</v>
      </c>
      <c r="AY1114" s="17">
        <v>0.14863026692378201</v>
      </c>
      <c r="AZ1114" s="17"/>
      <c r="BA1114" s="17">
        <v>0.125559655675507</v>
      </c>
      <c r="BB1114" s="17">
        <v>0.14523124863984299</v>
      </c>
      <c r="BC1114" s="17">
        <v>0.14291977622054799</v>
      </c>
      <c r="BD1114" s="17">
        <v>0.16442820418728099</v>
      </c>
      <c r="BE1114" s="17">
        <v>0.114961701149307</v>
      </c>
      <c r="BF1114" s="17"/>
      <c r="BG1114" s="17">
        <v>0.16786011458544001</v>
      </c>
      <c r="BH1114" s="17">
        <v>0.120880704921671</v>
      </c>
      <c r="BI1114" s="17"/>
      <c r="BJ1114" s="17">
        <v>0.13443520419244301</v>
      </c>
      <c r="BK1114" s="17">
        <v>0.16017133400001399</v>
      </c>
      <c r="BL1114" s="17"/>
      <c r="BM1114" s="17">
        <v>0.28933215736421902</v>
      </c>
      <c r="BN1114" s="17">
        <v>0.11820786414683</v>
      </c>
      <c r="BO1114" s="17">
        <v>0.121590094311741</v>
      </c>
      <c r="BP1114" s="17">
        <v>9.9615300883488203E-2</v>
      </c>
      <c r="BQ1114" s="17">
        <v>5.7331151923457599E-2</v>
      </c>
      <c r="BR1114" s="17"/>
      <c r="BS1114" s="17">
        <v>6.6566830579071798E-2</v>
      </c>
      <c r="BT1114" s="17"/>
      <c r="BU1114" s="17">
        <v>0.110524745410833</v>
      </c>
      <c r="BV1114" s="17">
        <v>0.133006529863162</v>
      </c>
      <c r="BW1114" s="17">
        <v>8.4571116903091298E-2</v>
      </c>
      <c r="BX1114" s="17">
        <v>6.4755369673012403E-2</v>
      </c>
      <c r="BY1114" s="17">
        <v>0.327707743076744</v>
      </c>
      <c r="BZ1114" s="17"/>
      <c r="CA1114" s="17">
        <v>3.4896912589517999E-2</v>
      </c>
      <c r="CB1114" s="17"/>
      <c r="CC1114" s="17">
        <v>0.13238862464326701</v>
      </c>
      <c r="CD1114" s="17">
        <v>0.106481268104893</v>
      </c>
      <c r="CE1114" s="17"/>
      <c r="CF1114" s="17">
        <v>0.127447596537453</v>
      </c>
      <c r="CG1114" s="17"/>
      <c r="CH1114" s="17">
        <v>0.134299818116588</v>
      </c>
      <c r="CI1114" s="17">
        <v>7.6597108042460393E-2</v>
      </c>
    </row>
    <row r="1115" spans="2:87" x14ac:dyDescent="0.35">
      <c r="C1115" s="17"/>
      <c r="D1115" s="17"/>
      <c r="E1115" s="17"/>
      <c r="F1115" s="17"/>
      <c r="G1115" s="17"/>
      <c r="H1115" s="17"/>
      <c r="I1115" s="17"/>
      <c r="J1115" s="17"/>
      <c r="K1115" s="17"/>
      <c r="L1115" s="17"/>
      <c r="M1115" s="17"/>
      <c r="N1115" s="17"/>
      <c r="O1115" s="17"/>
      <c r="P1115" s="17"/>
      <c r="Q1115" s="17"/>
      <c r="R1115" s="17"/>
      <c r="S1115" s="17"/>
      <c r="T1115" s="17"/>
      <c r="U1115" s="17"/>
      <c r="V1115" s="17"/>
      <c r="W1115" s="17"/>
      <c r="X1115" s="17"/>
      <c r="Y1115" s="17"/>
      <c r="Z1115" s="17"/>
      <c r="AA1115" s="17"/>
      <c r="AB1115" s="17"/>
      <c r="AC1115" s="17"/>
      <c r="AD1115" s="17"/>
      <c r="AE1115" s="17"/>
      <c r="AF1115" s="17"/>
      <c r="AG1115" s="17"/>
      <c r="AH1115" s="17"/>
      <c r="AI1115" s="17"/>
      <c r="AJ1115" s="17"/>
      <c r="AK1115" s="17"/>
      <c r="AL1115" s="17"/>
      <c r="AM1115" s="17"/>
      <c r="AN1115" s="17"/>
      <c r="AO1115" s="17"/>
      <c r="AP1115" s="17"/>
      <c r="AQ1115" s="17"/>
      <c r="AR1115" s="17"/>
      <c r="AS1115" s="17"/>
      <c r="AT1115" s="17"/>
      <c r="AU1115" s="17"/>
      <c r="AV1115" s="17"/>
      <c r="AW1115" s="17"/>
      <c r="AX1115" s="17"/>
      <c r="AY1115" s="17"/>
      <c r="AZ1115" s="17"/>
      <c r="BA1115" s="17"/>
      <c r="BB1115" s="17"/>
      <c r="BC1115" s="17"/>
      <c r="BD1115" s="17"/>
      <c r="BE1115" s="17"/>
      <c r="BF1115" s="17"/>
      <c r="BG1115" s="17"/>
      <c r="BH1115" s="17"/>
      <c r="BI1115" s="17"/>
      <c r="BJ1115" s="17"/>
      <c r="BK1115" s="17"/>
      <c r="BL1115" s="17"/>
      <c r="BM1115" s="17"/>
      <c r="BN1115" s="17"/>
      <c r="BO1115" s="17"/>
      <c r="BP1115" s="17"/>
      <c r="BQ1115" s="17"/>
      <c r="BR1115" s="17"/>
      <c r="BS1115" s="17"/>
      <c r="BT1115" s="17"/>
      <c r="BU1115" s="17"/>
      <c r="BV1115" s="17"/>
      <c r="BW1115" s="17"/>
      <c r="BX1115" s="17"/>
      <c r="BY1115" s="17"/>
      <c r="BZ1115" s="17"/>
      <c r="CA1115" s="17"/>
      <c r="CB1115" s="17"/>
      <c r="CC1115" s="17"/>
      <c r="CD1115" s="17"/>
      <c r="CE1115" s="17"/>
      <c r="CF1115" s="17"/>
      <c r="CG1115" s="17"/>
      <c r="CH1115" s="17"/>
      <c r="CI1115" s="17"/>
    </row>
    <row r="1116" spans="2:87" x14ac:dyDescent="0.35">
      <c r="B1116" s="6" t="s">
        <v>327</v>
      </c>
      <c r="C1116" s="17"/>
      <c r="D1116" s="17"/>
      <c r="E1116" s="17"/>
      <c r="F1116" s="17"/>
      <c r="G1116" s="17"/>
      <c r="H1116" s="17"/>
      <c r="I1116" s="17"/>
      <c r="J1116" s="17"/>
      <c r="K1116" s="17"/>
      <c r="L1116" s="17"/>
      <c r="M1116" s="17"/>
      <c r="N1116" s="17"/>
      <c r="O1116" s="17"/>
      <c r="P1116" s="17"/>
      <c r="Q1116" s="17"/>
      <c r="R1116" s="17"/>
      <c r="S1116" s="17"/>
      <c r="T1116" s="17"/>
      <c r="U1116" s="17"/>
      <c r="V1116" s="17"/>
      <c r="W1116" s="17"/>
      <c r="X1116" s="17"/>
      <c r="Y1116" s="17"/>
      <c r="Z1116" s="17"/>
      <c r="AA1116" s="17"/>
      <c r="AB1116" s="17"/>
      <c r="AC1116" s="17"/>
      <c r="AD1116" s="17"/>
      <c r="AE1116" s="17"/>
      <c r="AF1116" s="17"/>
      <c r="AG1116" s="17"/>
      <c r="AH1116" s="17"/>
      <c r="AI1116" s="17"/>
      <c r="AJ1116" s="17"/>
      <c r="AK1116" s="17"/>
      <c r="AL1116" s="17"/>
      <c r="AM1116" s="17"/>
      <c r="AN1116" s="17"/>
      <c r="AO1116" s="17"/>
      <c r="AP1116" s="17"/>
      <c r="AQ1116" s="17"/>
      <c r="AR1116" s="17"/>
      <c r="AS1116" s="17"/>
      <c r="AT1116" s="17"/>
      <c r="AU1116" s="17"/>
      <c r="AV1116" s="17"/>
      <c r="AW1116" s="17"/>
      <c r="AX1116" s="17"/>
      <c r="AY1116" s="17"/>
      <c r="AZ1116" s="17"/>
      <c r="BA1116" s="17"/>
      <c r="BB1116" s="17"/>
      <c r="BC1116" s="17"/>
      <c r="BD1116" s="17"/>
      <c r="BE1116" s="17"/>
      <c r="BF1116" s="17"/>
      <c r="BG1116" s="17"/>
      <c r="BH1116" s="17"/>
      <c r="BI1116" s="17"/>
      <c r="BJ1116" s="17"/>
      <c r="BK1116" s="17"/>
      <c r="BL1116" s="17"/>
      <c r="BM1116" s="17"/>
      <c r="BN1116" s="17"/>
      <c r="BO1116" s="17"/>
      <c r="BP1116" s="17"/>
      <c r="BQ1116" s="17"/>
      <c r="BR1116" s="17"/>
      <c r="BS1116" s="17"/>
      <c r="BT1116" s="17"/>
      <c r="BU1116" s="17"/>
      <c r="BV1116" s="17"/>
      <c r="BW1116" s="17"/>
      <c r="BX1116" s="17"/>
      <c r="BY1116" s="17"/>
      <c r="BZ1116" s="17"/>
      <c r="CA1116" s="17"/>
      <c r="CB1116" s="17"/>
      <c r="CC1116" s="17"/>
      <c r="CD1116" s="17"/>
      <c r="CE1116" s="17"/>
      <c r="CF1116" s="17"/>
      <c r="CG1116" s="17"/>
      <c r="CH1116" s="17"/>
      <c r="CI1116" s="17"/>
    </row>
    <row r="1117" spans="2:87" x14ac:dyDescent="0.35">
      <c r="B1117" s="24" t="s">
        <v>163</v>
      </c>
      <c r="C1117" s="17"/>
      <c r="D1117" s="17"/>
      <c r="E1117" s="17"/>
      <c r="F1117" s="17"/>
      <c r="G1117" s="17"/>
      <c r="H1117" s="17"/>
      <c r="I1117" s="17"/>
      <c r="J1117" s="17"/>
      <c r="K1117" s="17"/>
      <c r="L1117" s="17"/>
      <c r="M1117" s="17"/>
      <c r="N1117" s="17"/>
      <c r="O1117" s="17"/>
      <c r="P1117" s="17"/>
      <c r="Q1117" s="17"/>
      <c r="R1117" s="17"/>
      <c r="S1117" s="17"/>
      <c r="T1117" s="17"/>
      <c r="U1117" s="17"/>
      <c r="V1117" s="17"/>
      <c r="W1117" s="17"/>
      <c r="X1117" s="17"/>
      <c r="Y1117" s="17"/>
      <c r="Z1117" s="17"/>
      <c r="AA1117" s="17"/>
      <c r="AB1117" s="17"/>
      <c r="AC1117" s="17"/>
      <c r="AD1117" s="17"/>
      <c r="AE1117" s="17"/>
      <c r="AF1117" s="17"/>
      <c r="AG1117" s="17"/>
      <c r="AH1117" s="17"/>
      <c r="AI1117" s="17"/>
      <c r="AJ1117" s="17"/>
      <c r="AK1117" s="17"/>
      <c r="AL1117" s="17"/>
      <c r="AM1117" s="17"/>
      <c r="AN1117" s="17"/>
      <c r="AO1117" s="17"/>
      <c r="AP1117" s="17"/>
      <c r="AQ1117" s="17"/>
      <c r="AR1117" s="17"/>
      <c r="AS1117" s="17"/>
      <c r="AT1117" s="17"/>
      <c r="AU1117" s="17"/>
      <c r="AV1117" s="17"/>
      <c r="AW1117" s="17"/>
      <c r="AX1117" s="17"/>
      <c r="AY1117" s="17"/>
      <c r="AZ1117" s="17"/>
      <c r="BA1117" s="17"/>
      <c r="BB1117" s="17"/>
      <c r="BC1117" s="17"/>
      <c r="BD1117" s="17"/>
      <c r="BE1117" s="17"/>
      <c r="BF1117" s="17"/>
      <c r="BG1117" s="17"/>
      <c r="BH1117" s="17"/>
      <c r="BI1117" s="17"/>
      <c r="BJ1117" s="17"/>
      <c r="BK1117" s="17"/>
      <c r="BL1117" s="17"/>
      <c r="BM1117" s="17"/>
      <c r="BN1117" s="17"/>
      <c r="BO1117" s="17"/>
      <c r="BP1117" s="17"/>
      <c r="BQ1117" s="17"/>
      <c r="BR1117" s="17"/>
      <c r="BS1117" s="17"/>
      <c r="BT1117" s="17"/>
      <c r="BU1117" s="17"/>
      <c r="BV1117" s="17"/>
      <c r="BW1117" s="17"/>
      <c r="BX1117" s="17"/>
      <c r="BY1117" s="17"/>
      <c r="BZ1117" s="17"/>
      <c r="CA1117" s="17"/>
      <c r="CB1117" s="17"/>
      <c r="CC1117" s="17"/>
      <c r="CD1117" s="17"/>
      <c r="CE1117" s="17"/>
      <c r="CF1117" s="17"/>
      <c r="CG1117" s="17"/>
      <c r="CH1117" s="17"/>
      <c r="CI1117" s="17"/>
    </row>
    <row r="1118" spans="2:87" x14ac:dyDescent="0.35">
      <c r="B1118" t="s">
        <v>157</v>
      </c>
      <c r="C1118" s="17">
        <v>7.4433999341414495E-2</v>
      </c>
      <c r="D1118" s="17">
        <v>8.1060211567172497E-2</v>
      </c>
      <c r="E1118" s="17">
        <v>6.6280443490402602E-2</v>
      </c>
      <c r="F1118" s="17"/>
      <c r="G1118" s="17">
        <v>0.12684957516355599</v>
      </c>
      <c r="H1118" s="17">
        <v>0.13718075473639901</v>
      </c>
      <c r="I1118" s="17">
        <v>7.5015798688549296E-2</v>
      </c>
      <c r="J1118" s="17">
        <v>6.06615325544533E-2</v>
      </c>
      <c r="K1118" s="17">
        <v>3.1016623541338401E-2</v>
      </c>
      <c r="L1118" s="17">
        <v>3.4058188559755301E-2</v>
      </c>
      <c r="M1118" s="17"/>
      <c r="N1118" s="17">
        <v>0.108158116265359</v>
      </c>
      <c r="O1118" s="17">
        <v>5.3899240289432E-2</v>
      </c>
      <c r="P1118" s="17">
        <v>7.4120785149448296E-2</v>
      </c>
      <c r="Q1118" s="17">
        <v>5.8567560356719603E-2</v>
      </c>
      <c r="R1118" s="17"/>
      <c r="S1118" s="17">
        <v>0.16937318509341501</v>
      </c>
      <c r="T1118" s="17">
        <v>2.9404761812838898E-2</v>
      </c>
      <c r="U1118" s="17">
        <v>5.1890159608027397E-2</v>
      </c>
      <c r="V1118" s="17">
        <v>7.8979789539090406E-2</v>
      </c>
      <c r="W1118" s="17">
        <v>2.5254886686690101E-2</v>
      </c>
      <c r="X1118" s="17">
        <v>0.100400452154689</v>
      </c>
      <c r="Y1118" s="17">
        <v>2.6529374168700898E-2</v>
      </c>
      <c r="Z1118" s="17">
        <v>0.14204632819081101</v>
      </c>
      <c r="AA1118" s="17">
        <v>6.6296984935817704E-2</v>
      </c>
      <c r="AB1118" s="17">
        <v>7.9642478749559903E-2</v>
      </c>
      <c r="AC1118" s="17">
        <v>4.4222096112586401E-2</v>
      </c>
      <c r="AD1118" s="17">
        <v>0</v>
      </c>
      <c r="AE1118" s="17"/>
      <c r="AF1118" s="17">
        <v>7.6151124725853503E-2</v>
      </c>
      <c r="AG1118" s="17">
        <v>5.7861646757565603E-2</v>
      </c>
      <c r="AH1118" s="17">
        <v>7.0271762165402804E-2</v>
      </c>
      <c r="AI1118" s="17">
        <v>8.2915359081079804E-2</v>
      </c>
      <c r="AJ1118" s="17">
        <v>0.137905710489162</v>
      </c>
      <c r="AK1118" s="17"/>
      <c r="AL1118" s="17">
        <v>6.9820737527041404E-2</v>
      </c>
      <c r="AM1118" s="17">
        <v>8.3432791281533206E-2</v>
      </c>
      <c r="AN1118" s="17">
        <v>6.1290635280757101E-2</v>
      </c>
      <c r="AO1118" s="17">
        <v>8.8609829620080002E-2</v>
      </c>
      <c r="AP1118" s="17"/>
      <c r="AQ1118" s="17">
        <v>5.5042368308584201E-2</v>
      </c>
      <c r="AR1118" s="17">
        <v>0.10207431602865601</v>
      </c>
      <c r="AS1118" s="17"/>
      <c r="AT1118" s="17">
        <v>9.1494486932691105E-2</v>
      </c>
      <c r="AU1118" s="17">
        <v>3.5659161451968603E-2</v>
      </c>
      <c r="AV1118" s="17"/>
      <c r="AW1118" s="17">
        <v>6.8525263502572903E-2</v>
      </c>
      <c r="AX1118" s="17">
        <v>7.1608291209991806E-2</v>
      </c>
      <c r="AY1118" s="17">
        <v>8.1609079830277598E-2</v>
      </c>
      <c r="AZ1118" s="17"/>
      <c r="BA1118" s="17">
        <v>0.13111543138551199</v>
      </c>
      <c r="BB1118" s="17">
        <v>5.8278277796195703E-2</v>
      </c>
      <c r="BC1118" s="17">
        <v>6.5487431007546004E-2</v>
      </c>
      <c r="BD1118" s="17">
        <v>2.4404605503554999E-2</v>
      </c>
      <c r="BE1118" s="17">
        <v>2.9327511823866999E-2</v>
      </c>
      <c r="BF1118" s="17"/>
      <c r="BG1118" s="17">
        <v>6.5614339754525797E-2</v>
      </c>
      <c r="BH1118" s="17">
        <v>8.0748499929884004E-2</v>
      </c>
      <c r="BI1118" s="17"/>
      <c r="BJ1118" s="17">
        <v>7.6808422535644905E-2</v>
      </c>
      <c r="BK1118" s="17">
        <v>6.7171141378613894E-2</v>
      </c>
      <c r="BL1118" s="17"/>
      <c r="BM1118" s="17">
        <v>5.0873396120220599E-2</v>
      </c>
      <c r="BN1118" s="17">
        <v>5.96086627036682E-2</v>
      </c>
      <c r="BO1118" s="17">
        <v>0.121847901148034</v>
      </c>
      <c r="BP1118" s="17">
        <v>4.5998697276581797E-2</v>
      </c>
      <c r="BQ1118" s="17">
        <v>5.21768278879612E-2</v>
      </c>
      <c r="BR1118" s="17"/>
      <c r="BS1118" s="17">
        <v>7.1233136714191903E-2</v>
      </c>
      <c r="BT1118" s="17"/>
      <c r="BU1118" s="17">
        <v>6.2537339083236998E-2</v>
      </c>
      <c r="BV1118" s="17">
        <v>0.13305870397689001</v>
      </c>
      <c r="BW1118" s="17">
        <v>7.3974414990445603E-2</v>
      </c>
      <c r="BX1118" s="17">
        <v>5.6496704380884798E-2</v>
      </c>
      <c r="BY1118" s="17">
        <v>1.21804846124021E-2</v>
      </c>
      <c r="BZ1118" s="17"/>
      <c r="CA1118" s="17">
        <v>0.14321199773999899</v>
      </c>
      <c r="CB1118" s="17"/>
      <c r="CC1118" s="17">
        <v>7.6760346261594906E-2</v>
      </c>
      <c r="CD1118" s="17">
        <v>7.1510354410304594E-2</v>
      </c>
      <c r="CE1118" s="17"/>
      <c r="CF1118" s="17">
        <v>5.7494260906674803E-2</v>
      </c>
      <c r="CG1118" s="17"/>
      <c r="CH1118" s="17">
        <v>6.5960607133273202E-2</v>
      </c>
      <c r="CI1118" s="17">
        <v>0.14086617146845501</v>
      </c>
    </row>
    <row r="1119" spans="2:87" x14ac:dyDescent="0.35">
      <c r="B1119" t="s">
        <v>323</v>
      </c>
      <c r="C1119" s="17">
        <v>0.21387496468976</v>
      </c>
      <c r="D1119" s="17">
        <v>0.24026922771329601</v>
      </c>
      <c r="E1119" s="17">
        <v>0.187038421550284</v>
      </c>
      <c r="F1119" s="17"/>
      <c r="G1119" s="17">
        <v>0.30571695347185401</v>
      </c>
      <c r="H1119" s="17">
        <v>0.29459087697909803</v>
      </c>
      <c r="I1119" s="17">
        <v>0.293618050184002</v>
      </c>
      <c r="J1119" s="17">
        <v>0.16802859597243799</v>
      </c>
      <c r="K1119" s="17">
        <v>0.11500635715832799</v>
      </c>
      <c r="L1119" s="17">
        <v>0.14082181459948301</v>
      </c>
      <c r="M1119" s="17"/>
      <c r="N1119" s="17">
        <v>0.22927120472666501</v>
      </c>
      <c r="O1119" s="17">
        <v>0.25275386871300198</v>
      </c>
      <c r="P1119" s="17">
        <v>0.17588130117151801</v>
      </c>
      <c r="Q1119" s="17">
        <v>0.191285782261474</v>
      </c>
      <c r="R1119" s="17"/>
      <c r="S1119" s="17">
        <v>0.26889882471612597</v>
      </c>
      <c r="T1119" s="17">
        <v>0.218535076688882</v>
      </c>
      <c r="U1119" s="17">
        <v>0.170706917093981</v>
      </c>
      <c r="V1119" s="17">
        <v>0.203453439886318</v>
      </c>
      <c r="W1119" s="17">
        <v>0.18065052010817001</v>
      </c>
      <c r="X1119" s="17">
        <v>0.24977550199813001</v>
      </c>
      <c r="Y1119" s="17">
        <v>0.19664616494061701</v>
      </c>
      <c r="Z1119" s="17">
        <v>0.16352036193185901</v>
      </c>
      <c r="AA1119" s="17">
        <v>0.25895282562533101</v>
      </c>
      <c r="AB1119" s="17">
        <v>0.166535619343156</v>
      </c>
      <c r="AC1119" s="17">
        <v>0.15736109347618099</v>
      </c>
      <c r="AD1119" s="17">
        <v>0.202187379148313</v>
      </c>
      <c r="AE1119" s="17"/>
      <c r="AF1119" s="17">
        <v>0.23827694076908301</v>
      </c>
      <c r="AG1119" s="17">
        <v>0.188568215039424</v>
      </c>
      <c r="AH1119" s="17">
        <v>0.15284412791056501</v>
      </c>
      <c r="AI1119" s="17">
        <v>0.30371152031731602</v>
      </c>
      <c r="AJ1119" s="17">
        <v>0.26516763278648903</v>
      </c>
      <c r="AK1119" s="17"/>
      <c r="AL1119" s="17">
        <v>0.17612736396515999</v>
      </c>
      <c r="AM1119" s="17">
        <v>0.207623933922195</v>
      </c>
      <c r="AN1119" s="17">
        <v>0.282734704225722</v>
      </c>
      <c r="AO1119" s="17">
        <v>0.295372734449942</v>
      </c>
      <c r="AP1119" s="17"/>
      <c r="AQ1119" s="17">
        <v>0.17144957023518401</v>
      </c>
      <c r="AR1119" s="17">
        <v>0.27434699699691001</v>
      </c>
      <c r="AS1119" s="17"/>
      <c r="AT1119" s="17">
        <v>0.23875317312890601</v>
      </c>
      <c r="AU1119" s="17">
        <v>0.13923824430641599</v>
      </c>
      <c r="AV1119" s="17"/>
      <c r="AW1119" s="17">
        <v>0.16678091138613099</v>
      </c>
      <c r="AX1119" s="17">
        <v>0.187445561444786</v>
      </c>
      <c r="AY1119" s="17">
        <v>0.27767407530875199</v>
      </c>
      <c r="AZ1119" s="17"/>
      <c r="BA1119" s="17">
        <v>0.30428878022668698</v>
      </c>
      <c r="BB1119" s="17">
        <v>0.168171797006791</v>
      </c>
      <c r="BC1119" s="17">
        <v>0.195613201532645</v>
      </c>
      <c r="BD1119" s="17">
        <v>0.15128374007953699</v>
      </c>
      <c r="BE1119" s="17">
        <v>0.219525164223279</v>
      </c>
      <c r="BF1119" s="17"/>
      <c r="BG1119" s="17">
        <v>0.221228645983718</v>
      </c>
      <c r="BH1119" s="17">
        <v>0.20861004211529499</v>
      </c>
      <c r="BI1119" s="17"/>
      <c r="BJ1119" s="17">
        <v>0.241088833649756</v>
      </c>
      <c r="BK1119" s="17">
        <v>0.12001081053345999</v>
      </c>
      <c r="BL1119" s="17"/>
      <c r="BM1119" s="17">
        <v>0.199951235456477</v>
      </c>
      <c r="BN1119" s="17">
        <v>0.15929174915742</v>
      </c>
      <c r="BO1119" s="17">
        <v>0.31294791279575701</v>
      </c>
      <c r="BP1119" s="17">
        <v>0.20457587681316799</v>
      </c>
      <c r="BQ1119" s="17">
        <v>6.7741679684407197E-2</v>
      </c>
      <c r="BR1119" s="17"/>
      <c r="BS1119" s="17">
        <v>0.203141733870807</v>
      </c>
      <c r="BT1119" s="17"/>
      <c r="BU1119" s="17">
        <v>0.17079352754761601</v>
      </c>
      <c r="BV1119" s="17">
        <v>0.382991335631023</v>
      </c>
      <c r="BW1119" s="17">
        <v>0.24960462147301299</v>
      </c>
      <c r="BX1119" s="17">
        <v>0.109882695217129</v>
      </c>
      <c r="BY1119" s="17">
        <v>0.24305314797284799</v>
      </c>
      <c r="BZ1119" s="17"/>
      <c r="CA1119" s="17">
        <v>0.26607005600601602</v>
      </c>
      <c r="CB1119" s="17"/>
      <c r="CC1119" s="17">
        <v>0.21371389540368499</v>
      </c>
      <c r="CD1119" s="17">
        <v>0.225443565727516</v>
      </c>
      <c r="CE1119" s="17"/>
      <c r="CF1119" s="17">
        <v>0.17079368211006499</v>
      </c>
      <c r="CG1119" s="17"/>
      <c r="CH1119" s="17">
        <v>0.15180635935529799</v>
      </c>
      <c r="CI1119" s="17">
        <v>0.35848680627402901</v>
      </c>
    </row>
    <row r="1120" spans="2:87" x14ac:dyDescent="0.35">
      <c r="B1120" t="s">
        <v>159</v>
      </c>
      <c r="C1120" s="17">
        <v>0.33536288065050202</v>
      </c>
      <c r="D1120" s="17">
        <v>0.32817142041819602</v>
      </c>
      <c r="E1120" s="17">
        <v>0.34622423554485299</v>
      </c>
      <c r="F1120" s="17"/>
      <c r="G1120" s="17">
        <v>0.287037728996206</v>
      </c>
      <c r="H1120" s="17">
        <v>0.32231984675643999</v>
      </c>
      <c r="I1120" s="17">
        <v>0.32513353249249499</v>
      </c>
      <c r="J1120" s="17">
        <v>0.31644833006908302</v>
      </c>
      <c r="K1120" s="17">
        <v>0.32495935710573098</v>
      </c>
      <c r="L1120" s="17">
        <v>0.404856630851396</v>
      </c>
      <c r="M1120" s="17"/>
      <c r="N1120" s="17">
        <v>0.35045254826579703</v>
      </c>
      <c r="O1120" s="17">
        <v>0.31328518320264598</v>
      </c>
      <c r="P1120" s="17">
        <v>0.30086303265191</v>
      </c>
      <c r="Q1120" s="17">
        <v>0.36693217047066201</v>
      </c>
      <c r="R1120" s="17"/>
      <c r="S1120" s="17">
        <v>0.26333937444245997</v>
      </c>
      <c r="T1120" s="17">
        <v>0.32665269110865203</v>
      </c>
      <c r="U1120" s="17">
        <v>0.37200077447336399</v>
      </c>
      <c r="V1120" s="17">
        <v>0.33583727234460797</v>
      </c>
      <c r="W1120" s="17">
        <v>0.36959184780701099</v>
      </c>
      <c r="X1120" s="17">
        <v>0.343027226355827</v>
      </c>
      <c r="Y1120" s="17">
        <v>0.36877788647549298</v>
      </c>
      <c r="Z1120" s="17">
        <v>0.26131981358147399</v>
      </c>
      <c r="AA1120" s="17">
        <v>0.37306821031901899</v>
      </c>
      <c r="AB1120" s="17">
        <v>0.30674159653867</v>
      </c>
      <c r="AC1120" s="17">
        <v>0.33209895185691901</v>
      </c>
      <c r="AD1120" s="17">
        <v>0.474498015247865</v>
      </c>
      <c r="AE1120" s="17"/>
      <c r="AF1120" s="17">
        <v>0.32692974929274099</v>
      </c>
      <c r="AG1120" s="17">
        <v>0.33575976246633199</v>
      </c>
      <c r="AH1120" s="17">
        <v>0.382917136700197</v>
      </c>
      <c r="AI1120" s="17">
        <v>0.33121141790085501</v>
      </c>
      <c r="AJ1120" s="17">
        <v>0.29349295524180902</v>
      </c>
      <c r="AK1120" s="17"/>
      <c r="AL1120" s="17">
        <v>0.34131713877467601</v>
      </c>
      <c r="AM1120" s="17">
        <v>0.32728251601854402</v>
      </c>
      <c r="AN1120" s="17">
        <v>0.33758691391025197</v>
      </c>
      <c r="AO1120" s="17">
        <v>0.33886001164531099</v>
      </c>
      <c r="AP1120" s="17"/>
      <c r="AQ1120" s="17">
        <v>0.343930528312821</v>
      </c>
      <c r="AR1120" s="17">
        <v>0.32315078285170001</v>
      </c>
      <c r="AS1120" s="17"/>
      <c r="AT1120" s="17">
        <v>0.30081959410588699</v>
      </c>
      <c r="AU1120" s="17">
        <v>0.42384004046373902</v>
      </c>
      <c r="AV1120" s="17"/>
      <c r="AW1120" s="17">
        <v>0.37927363168927702</v>
      </c>
      <c r="AX1120" s="17">
        <v>0.35031637661152198</v>
      </c>
      <c r="AY1120" s="17">
        <v>0.28550598822940398</v>
      </c>
      <c r="AZ1120" s="17"/>
      <c r="BA1120" s="17">
        <v>0.28070981117757199</v>
      </c>
      <c r="BB1120" s="17">
        <v>0.36259904055209002</v>
      </c>
      <c r="BC1120" s="17">
        <v>0.34622475335764702</v>
      </c>
      <c r="BD1120" s="17">
        <v>0.38322830709234301</v>
      </c>
      <c r="BE1120" s="17">
        <v>0.32361877513573101</v>
      </c>
      <c r="BF1120" s="17"/>
      <c r="BG1120" s="17">
        <v>0.36167239625569197</v>
      </c>
      <c r="BH1120" s="17">
        <v>0.316526388137992</v>
      </c>
      <c r="BI1120" s="17"/>
      <c r="BJ1120" s="17">
        <v>0.32785772549628101</v>
      </c>
      <c r="BK1120" s="17">
        <v>0.35900346185473803</v>
      </c>
      <c r="BL1120" s="17"/>
      <c r="BM1120" s="17">
        <v>0.29474908468615002</v>
      </c>
      <c r="BN1120" s="17">
        <v>0.350620361308701</v>
      </c>
      <c r="BO1120" s="17">
        <v>0.30465604275834102</v>
      </c>
      <c r="BP1120" s="17">
        <v>0.44432977714676403</v>
      </c>
      <c r="BQ1120" s="17">
        <v>0.31136268419215501</v>
      </c>
      <c r="BR1120" s="17"/>
      <c r="BS1120" s="17">
        <v>0.29630921299676199</v>
      </c>
      <c r="BT1120" s="17"/>
      <c r="BU1120" s="17">
        <v>0.332898026859205</v>
      </c>
      <c r="BV1120" s="17">
        <v>0.27754672181588802</v>
      </c>
      <c r="BW1120" s="17">
        <v>0.42135790894143399</v>
      </c>
      <c r="BX1120" s="17">
        <v>0.31814337539516502</v>
      </c>
      <c r="BY1120" s="17">
        <v>0.16819035242831501</v>
      </c>
      <c r="BZ1120" s="17"/>
      <c r="CA1120" s="17">
        <v>0.29701446264072701</v>
      </c>
      <c r="CB1120" s="17"/>
      <c r="CC1120" s="17">
        <v>0.33268814435189997</v>
      </c>
      <c r="CD1120" s="17">
        <v>0.37561304593042899</v>
      </c>
      <c r="CE1120" s="17"/>
      <c r="CF1120" s="17">
        <v>0.387169680173018</v>
      </c>
      <c r="CG1120" s="17"/>
      <c r="CH1120" s="17">
        <v>0.35042498740683198</v>
      </c>
      <c r="CI1120" s="17">
        <v>0.320883856259433</v>
      </c>
    </row>
    <row r="1121" spans="2:87" x14ac:dyDescent="0.35">
      <c r="B1121" t="s">
        <v>160</v>
      </c>
      <c r="C1121" s="17">
        <v>0.26382702969195898</v>
      </c>
      <c r="D1121" s="17">
        <v>0.27729670424342401</v>
      </c>
      <c r="E1121" s="17">
        <v>0.25091608500340101</v>
      </c>
      <c r="F1121" s="17"/>
      <c r="G1121" s="17">
        <v>0.106023411490832</v>
      </c>
      <c r="H1121" s="17">
        <v>0.15512571202435199</v>
      </c>
      <c r="I1121" s="17">
        <v>0.21414327937101099</v>
      </c>
      <c r="J1121" s="17">
        <v>0.33160870079287003</v>
      </c>
      <c r="K1121" s="17">
        <v>0.43593559233747903</v>
      </c>
      <c r="L1121" s="17">
        <v>0.30470119247588201</v>
      </c>
      <c r="M1121" s="17"/>
      <c r="N1121" s="17">
        <v>0.211448812038351</v>
      </c>
      <c r="O1121" s="17">
        <v>0.30371915589908399</v>
      </c>
      <c r="P1121" s="17">
        <v>0.30310826736794999</v>
      </c>
      <c r="Q1121" s="17">
        <v>0.248427282677531</v>
      </c>
      <c r="R1121" s="17"/>
      <c r="S1121" s="17">
        <v>0.201504729554142</v>
      </c>
      <c r="T1121" s="17">
        <v>0.30985165824479399</v>
      </c>
      <c r="U1121" s="17">
        <v>0.29134713311475902</v>
      </c>
      <c r="V1121" s="17">
        <v>0.242771389509566</v>
      </c>
      <c r="W1121" s="17">
        <v>0.253842488636981</v>
      </c>
      <c r="X1121" s="17">
        <v>0.220188827315867</v>
      </c>
      <c r="Y1121" s="17">
        <v>0.32704591029431901</v>
      </c>
      <c r="Z1121" s="17">
        <v>0.30665533829428798</v>
      </c>
      <c r="AA1121" s="17">
        <v>0.218702557623528</v>
      </c>
      <c r="AB1121" s="17">
        <v>0.31930890680452001</v>
      </c>
      <c r="AC1121" s="17">
        <v>0.364663982872515</v>
      </c>
      <c r="AD1121" s="17">
        <v>0.113385541156217</v>
      </c>
      <c r="AE1121" s="17"/>
      <c r="AF1121" s="17">
        <v>0.21925665811234099</v>
      </c>
      <c r="AG1121" s="17">
        <v>0.29947989367123801</v>
      </c>
      <c r="AH1121" s="17">
        <v>0.31417701102731099</v>
      </c>
      <c r="AI1121" s="17">
        <v>0.19627811472439799</v>
      </c>
      <c r="AJ1121" s="17">
        <v>0.20916155579291601</v>
      </c>
      <c r="AK1121" s="17"/>
      <c r="AL1121" s="17">
        <v>0.27316917951928799</v>
      </c>
      <c r="AM1121" s="17">
        <v>0.27023186632520102</v>
      </c>
      <c r="AN1121" s="17">
        <v>0.23728015660315399</v>
      </c>
      <c r="AO1121" s="17">
        <v>0.24218205079997701</v>
      </c>
      <c r="AP1121" s="17"/>
      <c r="AQ1121" s="17">
        <v>0.31253963289984199</v>
      </c>
      <c r="AR1121" s="17">
        <v>0.194393376738977</v>
      </c>
      <c r="AS1121" s="17"/>
      <c r="AT1121" s="17">
        <v>0.25453519357663001</v>
      </c>
      <c r="AU1121" s="17">
        <v>0.293725665389312</v>
      </c>
      <c r="AV1121" s="17"/>
      <c r="AW1121" s="17">
        <v>0.29516196975596598</v>
      </c>
      <c r="AX1121" s="17">
        <v>0.274532410977256</v>
      </c>
      <c r="AY1121" s="17">
        <v>0.237276034932247</v>
      </c>
      <c r="AZ1121" s="17"/>
      <c r="BA1121" s="17">
        <v>0.17484877820765299</v>
      </c>
      <c r="BB1121" s="17">
        <v>0.31016426309928902</v>
      </c>
      <c r="BC1121" s="17">
        <v>0.264997527334211</v>
      </c>
      <c r="BD1121" s="17">
        <v>0.329579856272602</v>
      </c>
      <c r="BE1121" s="17">
        <v>0.34661289441892301</v>
      </c>
      <c r="BF1121" s="17"/>
      <c r="BG1121" s="17">
        <v>0.21815003688227699</v>
      </c>
      <c r="BH1121" s="17">
        <v>0.29652981092004999</v>
      </c>
      <c r="BI1121" s="17"/>
      <c r="BJ1121" s="17">
        <v>0.246342663511741</v>
      </c>
      <c r="BK1121" s="17">
        <v>0.32727336832450998</v>
      </c>
      <c r="BL1121" s="17"/>
      <c r="BM1121" s="17">
        <v>0.22211161168288701</v>
      </c>
      <c r="BN1121" s="17">
        <v>0.34040723508058901</v>
      </c>
      <c r="BO1121" s="17">
        <v>0.16314530620890599</v>
      </c>
      <c r="BP1121" s="17">
        <v>0.22871607105349601</v>
      </c>
      <c r="BQ1121" s="17">
        <v>0.52033461208178799</v>
      </c>
      <c r="BR1121" s="17"/>
      <c r="BS1121" s="17">
        <v>0.38387238095501602</v>
      </c>
      <c r="BT1121" s="17"/>
      <c r="BU1121" s="17">
        <v>0.36440858526653302</v>
      </c>
      <c r="BV1121" s="17">
        <v>9.0119169721478903E-2</v>
      </c>
      <c r="BW1121" s="17">
        <v>0.192648158968452</v>
      </c>
      <c r="BX1121" s="17">
        <v>0.47141192636427798</v>
      </c>
      <c r="BY1121" s="17">
        <v>0.283890294020332</v>
      </c>
      <c r="BZ1121" s="17"/>
      <c r="CA1121" s="17">
        <v>0.26017164714387703</v>
      </c>
      <c r="CB1121" s="17"/>
      <c r="CC1121" s="17">
        <v>0.27563222732447701</v>
      </c>
      <c r="CD1121" s="17">
        <v>0.23276707087745699</v>
      </c>
      <c r="CE1121" s="17"/>
      <c r="CF1121" s="17">
        <v>0.29552343892305</v>
      </c>
      <c r="CG1121" s="17"/>
      <c r="CH1121" s="17">
        <v>0.32572925671379699</v>
      </c>
      <c r="CI1121" s="17">
        <v>0.119918013892074</v>
      </c>
    </row>
    <row r="1122" spans="2:87" x14ac:dyDescent="0.35">
      <c r="B1122" t="s">
        <v>161</v>
      </c>
      <c r="C1122" s="17">
        <v>0.112501125626364</v>
      </c>
      <c r="D1122" s="17">
        <v>7.3202436057911394E-2</v>
      </c>
      <c r="E1122" s="17">
        <v>0.14954081441106001</v>
      </c>
      <c r="F1122" s="17"/>
      <c r="G1122" s="17">
        <v>0.174372330877552</v>
      </c>
      <c r="H1122" s="17">
        <v>9.0782809503710593E-2</v>
      </c>
      <c r="I1122" s="17">
        <v>9.2089339263942194E-2</v>
      </c>
      <c r="J1122" s="17">
        <v>0.123252840611157</v>
      </c>
      <c r="K1122" s="17">
        <v>9.3082069857123695E-2</v>
      </c>
      <c r="L1122" s="17">
        <v>0.115562173513483</v>
      </c>
      <c r="M1122" s="17"/>
      <c r="N1122" s="17">
        <v>0.100669318703828</v>
      </c>
      <c r="O1122" s="17">
        <v>7.63425518958354E-2</v>
      </c>
      <c r="P1122" s="17">
        <v>0.14602661365917399</v>
      </c>
      <c r="Q1122" s="17">
        <v>0.13478720423361401</v>
      </c>
      <c r="R1122" s="17"/>
      <c r="S1122" s="17">
        <v>9.6883886193855795E-2</v>
      </c>
      <c r="T1122" s="17">
        <v>0.115555812144834</v>
      </c>
      <c r="U1122" s="17">
        <v>0.11405501570986799</v>
      </c>
      <c r="V1122" s="17">
        <v>0.138958108720417</v>
      </c>
      <c r="W1122" s="17">
        <v>0.17066025676114899</v>
      </c>
      <c r="X1122" s="17">
        <v>8.6607992175487494E-2</v>
      </c>
      <c r="Y1122" s="17">
        <v>8.1000664120869897E-2</v>
      </c>
      <c r="Z1122" s="17">
        <v>0.12645815800156801</v>
      </c>
      <c r="AA1122" s="17">
        <v>8.2979421496304301E-2</v>
      </c>
      <c r="AB1122" s="17">
        <v>0.127771398564094</v>
      </c>
      <c r="AC1122" s="17">
        <v>0.101653875681798</v>
      </c>
      <c r="AD1122" s="17">
        <v>0.20992906444760601</v>
      </c>
      <c r="AE1122" s="17"/>
      <c r="AF1122" s="17">
        <v>0.139385527099983</v>
      </c>
      <c r="AG1122" s="17">
        <v>0.11833048206544</v>
      </c>
      <c r="AH1122" s="17">
        <v>7.9789962196524095E-2</v>
      </c>
      <c r="AI1122" s="17">
        <v>8.5883587976350997E-2</v>
      </c>
      <c r="AJ1122" s="17">
        <v>9.4272145689624595E-2</v>
      </c>
      <c r="AK1122" s="17"/>
      <c r="AL1122" s="17">
        <v>0.139565580213835</v>
      </c>
      <c r="AM1122" s="17">
        <v>0.111428892452526</v>
      </c>
      <c r="AN1122" s="17">
        <v>8.1107589980114997E-2</v>
      </c>
      <c r="AO1122" s="17">
        <v>3.4975373484690202E-2</v>
      </c>
      <c r="AP1122" s="17"/>
      <c r="AQ1122" s="17">
        <v>0.117037900243569</v>
      </c>
      <c r="AR1122" s="17">
        <v>0.106034527383756</v>
      </c>
      <c r="AS1122" s="17"/>
      <c r="AT1122" s="17">
        <v>0.11439755225588601</v>
      </c>
      <c r="AU1122" s="17">
        <v>0.107536888388563</v>
      </c>
      <c r="AV1122" s="17"/>
      <c r="AW1122" s="17">
        <v>9.02582236660526E-2</v>
      </c>
      <c r="AX1122" s="17">
        <v>0.116097359756444</v>
      </c>
      <c r="AY1122" s="17">
        <v>0.117934821699319</v>
      </c>
      <c r="AZ1122" s="17"/>
      <c r="BA1122" s="17">
        <v>0.109037199002577</v>
      </c>
      <c r="BB1122" s="17">
        <v>0.100786621545635</v>
      </c>
      <c r="BC1122" s="17">
        <v>0.127677086767952</v>
      </c>
      <c r="BD1122" s="17">
        <v>0.111503491051963</v>
      </c>
      <c r="BE1122" s="17">
        <v>8.0915654398199505E-2</v>
      </c>
      <c r="BF1122" s="17"/>
      <c r="BG1122" s="17">
        <v>0.13333458112378699</v>
      </c>
      <c r="BH1122" s="17">
        <v>9.7585258896780006E-2</v>
      </c>
      <c r="BI1122" s="17"/>
      <c r="BJ1122" s="17">
        <v>0.10790235480657701</v>
      </c>
      <c r="BK1122" s="17">
        <v>0.12654121790867801</v>
      </c>
      <c r="BL1122" s="17"/>
      <c r="BM1122" s="17">
        <v>0.23231467205426601</v>
      </c>
      <c r="BN1122" s="17">
        <v>9.0071991749622105E-2</v>
      </c>
      <c r="BO1122" s="17">
        <v>9.7402837088961594E-2</v>
      </c>
      <c r="BP1122" s="17">
        <v>7.6379577709990307E-2</v>
      </c>
      <c r="BQ1122" s="17">
        <v>4.83841961536884E-2</v>
      </c>
      <c r="BR1122" s="17"/>
      <c r="BS1122" s="17">
        <v>4.54435354632233E-2</v>
      </c>
      <c r="BT1122" s="17"/>
      <c r="BU1122" s="17">
        <v>6.9362521243409095E-2</v>
      </c>
      <c r="BV1122" s="17">
        <v>0.11628406885471999</v>
      </c>
      <c r="BW1122" s="17">
        <v>6.2414895626655503E-2</v>
      </c>
      <c r="BX1122" s="17">
        <v>4.4065298642543202E-2</v>
      </c>
      <c r="BY1122" s="17">
        <v>0.29268572096610201</v>
      </c>
      <c r="BZ1122" s="17"/>
      <c r="CA1122" s="17">
        <v>3.35318364693818E-2</v>
      </c>
      <c r="CB1122" s="17"/>
      <c r="CC1122" s="17">
        <v>0.101205386658344</v>
      </c>
      <c r="CD1122" s="17">
        <v>9.4665963054292701E-2</v>
      </c>
      <c r="CE1122" s="17"/>
      <c r="CF1122" s="17">
        <v>8.9018937887192298E-2</v>
      </c>
      <c r="CG1122" s="17"/>
      <c r="CH1122" s="17">
        <v>0.106078789390801</v>
      </c>
      <c r="CI1122" s="17">
        <v>5.9845152106008201E-2</v>
      </c>
    </row>
    <row r="1123" spans="2:87" x14ac:dyDescent="0.35">
      <c r="C1123" s="17"/>
      <c r="D1123" s="17"/>
      <c r="E1123" s="17"/>
      <c r="F1123" s="17"/>
      <c r="G1123" s="17"/>
      <c r="H1123" s="17"/>
      <c r="I1123" s="17"/>
      <c r="J1123" s="17"/>
      <c r="K1123" s="17"/>
      <c r="L1123" s="17"/>
      <c r="M1123" s="17"/>
      <c r="N1123" s="17"/>
      <c r="O1123" s="17"/>
      <c r="P1123" s="17"/>
      <c r="Q1123" s="17"/>
      <c r="R1123" s="17"/>
      <c r="S1123" s="17"/>
      <c r="T1123" s="17"/>
      <c r="U1123" s="17"/>
      <c r="V1123" s="17"/>
      <c r="W1123" s="17"/>
      <c r="X1123" s="17"/>
      <c r="Y1123" s="17"/>
      <c r="Z1123" s="17"/>
      <c r="AA1123" s="17"/>
      <c r="AB1123" s="17"/>
      <c r="AC1123" s="17"/>
      <c r="AD1123" s="17"/>
      <c r="AE1123" s="17"/>
      <c r="AF1123" s="17"/>
      <c r="AG1123" s="17"/>
      <c r="AH1123" s="17"/>
      <c r="AI1123" s="17"/>
      <c r="AJ1123" s="17"/>
      <c r="AK1123" s="17"/>
      <c r="AL1123" s="17"/>
      <c r="AM1123" s="17"/>
      <c r="AN1123" s="17"/>
      <c r="AO1123" s="17"/>
      <c r="AP1123" s="17"/>
      <c r="AQ1123" s="17"/>
      <c r="AR1123" s="17"/>
      <c r="AS1123" s="17"/>
      <c r="AT1123" s="17"/>
      <c r="AU1123" s="17"/>
      <c r="AV1123" s="17"/>
      <c r="AW1123" s="17"/>
      <c r="AX1123" s="17"/>
      <c r="AY1123" s="17"/>
      <c r="AZ1123" s="17"/>
      <c r="BA1123" s="17"/>
      <c r="BB1123" s="17"/>
      <c r="BC1123" s="17"/>
      <c r="BD1123" s="17"/>
      <c r="BE1123" s="17"/>
      <c r="BF1123" s="17"/>
      <c r="BG1123" s="17"/>
      <c r="BH1123" s="17"/>
      <c r="BI1123" s="17"/>
      <c r="BJ1123" s="17"/>
      <c r="BK1123" s="17"/>
      <c r="BL1123" s="17"/>
      <c r="BM1123" s="17"/>
      <c r="BN1123" s="17"/>
      <c r="BO1123" s="17"/>
      <c r="BP1123" s="17"/>
      <c r="BQ1123" s="17"/>
      <c r="BR1123" s="17"/>
      <c r="BS1123" s="17"/>
      <c r="BT1123" s="17"/>
      <c r="BU1123" s="17"/>
      <c r="BV1123" s="17"/>
      <c r="BW1123" s="17"/>
      <c r="BX1123" s="17"/>
      <c r="BY1123" s="17"/>
      <c r="BZ1123" s="17"/>
      <c r="CA1123" s="17"/>
      <c r="CB1123" s="17"/>
      <c r="CC1123" s="17"/>
      <c r="CD1123" s="17"/>
      <c r="CE1123" s="17"/>
      <c r="CF1123" s="17"/>
      <c r="CG1123" s="17"/>
      <c r="CH1123" s="17"/>
      <c r="CI1123" s="17"/>
    </row>
    <row r="1124" spans="2:87" x14ac:dyDescent="0.35">
      <c r="B1124" s="6" t="s">
        <v>328</v>
      </c>
      <c r="C1124" s="17"/>
      <c r="D1124" s="17"/>
      <c r="E1124" s="17"/>
      <c r="F1124" s="17"/>
      <c r="G1124" s="17"/>
      <c r="H1124" s="17"/>
      <c r="I1124" s="17"/>
      <c r="J1124" s="17"/>
      <c r="K1124" s="17"/>
      <c r="L1124" s="17"/>
      <c r="M1124" s="17"/>
      <c r="N1124" s="17"/>
      <c r="O1124" s="17"/>
      <c r="P1124" s="17"/>
      <c r="Q1124" s="17"/>
      <c r="R1124" s="17"/>
      <c r="S1124" s="17"/>
      <c r="T1124" s="17"/>
      <c r="U1124" s="17"/>
      <c r="V1124" s="17"/>
      <c r="W1124" s="17"/>
      <c r="X1124" s="17"/>
      <c r="Y1124" s="17"/>
      <c r="Z1124" s="17"/>
      <c r="AA1124" s="17"/>
      <c r="AB1124" s="17"/>
      <c r="AC1124" s="17"/>
      <c r="AD1124" s="17"/>
      <c r="AE1124" s="17"/>
      <c r="AF1124" s="17"/>
      <c r="AG1124" s="17"/>
      <c r="AH1124" s="17"/>
      <c r="AI1124" s="17"/>
      <c r="AJ1124" s="17"/>
      <c r="AK1124" s="17"/>
      <c r="AL1124" s="17"/>
      <c r="AM1124" s="17"/>
      <c r="AN1124" s="17"/>
      <c r="AO1124" s="17"/>
      <c r="AP1124" s="17"/>
      <c r="AQ1124" s="17"/>
      <c r="AR1124" s="17"/>
      <c r="AS1124" s="17"/>
      <c r="AT1124" s="17"/>
      <c r="AU1124" s="17"/>
      <c r="AV1124" s="17"/>
      <c r="AW1124" s="17"/>
      <c r="AX1124" s="17"/>
      <c r="AY1124" s="17"/>
      <c r="AZ1124" s="17"/>
      <c r="BA1124" s="17"/>
      <c r="BB1124" s="17"/>
      <c r="BC1124" s="17"/>
      <c r="BD1124" s="17"/>
      <c r="BE1124" s="17"/>
      <c r="BF1124" s="17"/>
      <c r="BG1124" s="17"/>
      <c r="BH1124" s="17"/>
      <c r="BI1124" s="17"/>
      <c r="BJ1124" s="17"/>
      <c r="BK1124" s="17"/>
      <c r="BL1124" s="17"/>
      <c r="BM1124" s="17"/>
      <c r="BN1124" s="17"/>
      <c r="BO1124" s="17"/>
      <c r="BP1124" s="17"/>
      <c r="BQ1124" s="17"/>
      <c r="BR1124" s="17"/>
      <c r="BS1124" s="17"/>
      <c r="BT1124" s="17"/>
      <c r="BU1124" s="17"/>
      <c r="BV1124" s="17"/>
      <c r="BW1124" s="17"/>
      <c r="BX1124" s="17"/>
      <c r="BY1124" s="17"/>
      <c r="BZ1124" s="17"/>
      <c r="CA1124" s="17"/>
      <c r="CB1124" s="17"/>
      <c r="CC1124" s="17"/>
      <c r="CD1124" s="17"/>
      <c r="CE1124" s="17"/>
      <c r="CF1124" s="17"/>
      <c r="CG1124" s="17"/>
      <c r="CH1124" s="17"/>
      <c r="CI1124" s="17"/>
    </row>
    <row r="1125" spans="2:87" x14ac:dyDescent="0.35">
      <c r="B1125" s="24" t="s">
        <v>163</v>
      </c>
      <c r="C1125" s="17"/>
      <c r="D1125" s="17"/>
      <c r="E1125" s="17"/>
      <c r="F1125" s="17"/>
      <c r="G1125" s="17"/>
      <c r="H1125" s="17"/>
      <c r="I1125" s="17"/>
      <c r="J1125" s="17"/>
      <c r="K1125" s="17"/>
      <c r="L1125" s="17"/>
      <c r="M1125" s="17"/>
      <c r="N1125" s="17"/>
      <c r="O1125" s="17"/>
      <c r="P1125" s="17"/>
      <c r="Q1125" s="17"/>
      <c r="R1125" s="17"/>
      <c r="S1125" s="17"/>
      <c r="T1125" s="17"/>
      <c r="U1125" s="17"/>
      <c r="V1125" s="17"/>
      <c r="W1125" s="17"/>
      <c r="X1125" s="17"/>
      <c r="Y1125" s="17"/>
      <c r="Z1125" s="17"/>
      <c r="AA1125" s="17"/>
      <c r="AB1125" s="17"/>
      <c r="AC1125" s="17"/>
      <c r="AD1125" s="17"/>
      <c r="AE1125" s="17"/>
      <c r="AF1125" s="17"/>
      <c r="AG1125" s="17"/>
      <c r="AH1125" s="17"/>
      <c r="AI1125" s="17"/>
      <c r="AJ1125" s="17"/>
      <c r="AK1125" s="17"/>
      <c r="AL1125" s="17"/>
      <c r="AM1125" s="17"/>
      <c r="AN1125" s="17"/>
      <c r="AO1125" s="17"/>
      <c r="AP1125" s="17"/>
      <c r="AQ1125" s="17"/>
      <c r="AR1125" s="17"/>
      <c r="AS1125" s="17"/>
      <c r="AT1125" s="17"/>
      <c r="AU1125" s="17"/>
      <c r="AV1125" s="17"/>
      <c r="AW1125" s="17"/>
      <c r="AX1125" s="17"/>
      <c r="AY1125" s="17"/>
      <c r="AZ1125" s="17"/>
      <c r="BA1125" s="17"/>
      <c r="BB1125" s="17"/>
      <c r="BC1125" s="17"/>
      <c r="BD1125" s="17"/>
      <c r="BE1125" s="17"/>
      <c r="BF1125" s="17"/>
      <c r="BG1125" s="17"/>
      <c r="BH1125" s="17"/>
      <c r="BI1125" s="17"/>
      <c r="BJ1125" s="17"/>
      <c r="BK1125" s="17"/>
      <c r="BL1125" s="17"/>
      <c r="BM1125" s="17"/>
      <c r="BN1125" s="17"/>
      <c r="BO1125" s="17"/>
      <c r="BP1125" s="17"/>
      <c r="BQ1125" s="17"/>
      <c r="BR1125" s="17"/>
      <c r="BS1125" s="17"/>
      <c r="BT1125" s="17"/>
      <c r="BU1125" s="17"/>
      <c r="BV1125" s="17"/>
      <c r="BW1125" s="17"/>
      <c r="BX1125" s="17"/>
      <c r="BY1125" s="17"/>
      <c r="BZ1125" s="17"/>
      <c r="CA1125" s="17"/>
      <c r="CB1125" s="17"/>
      <c r="CC1125" s="17"/>
      <c r="CD1125" s="17"/>
      <c r="CE1125" s="17"/>
      <c r="CF1125" s="17"/>
      <c r="CG1125" s="17"/>
      <c r="CH1125" s="17"/>
      <c r="CI1125" s="17"/>
    </row>
    <row r="1126" spans="2:87" x14ac:dyDescent="0.35">
      <c r="B1126" t="s">
        <v>157</v>
      </c>
      <c r="C1126" s="17">
        <v>7.7335205009993399E-2</v>
      </c>
      <c r="D1126" s="17">
        <v>9.1360647422818006E-2</v>
      </c>
      <c r="E1126" s="17">
        <v>6.3830543535220205E-2</v>
      </c>
      <c r="F1126" s="17"/>
      <c r="G1126" s="17">
        <v>9.6321081709484793E-2</v>
      </c>
      <c r="H1126" s="17">
        <v>0.17292692689747</v>
      </c>
      <c r="I1126" s="17">
        <v>8.0050089837872193E-2</v>
      </c>
      <c r="J1126" s="17">
        <v>3.8150427755605398E-2</v>
      </c>
      <c r="K1126" s="17">
        <v>3.2529359188641097E-2</v>
      </c>
      <c r="L1126" s="17">
        <v>4.9971959957414797E-2</v>
      </c>
      <c r="M1126" s="17"/>
      <c r="N1126" s="17">
        <v>0.11794430327328501</v>
      </c>
      <c r="O1126" s="17">
        <v>3.8283828694699401E-2</v>
      </c>
      <c r="P1126" s="17">
        <v>7.2614775229085396E-2</v>
      </c>
      <c r="Q1126" s="17">
        <v>7.5812334812997595E-2</v>
      </c>
      <c r="R1126" s="17"/>
      <c r="S1126" s="17">
        <v>0.10962483926154799</v>
      </c>
      <c r="T1126" s="17">
        <v>5.6501720861868603E-2</v>
      </c>
      <c r="U1126" s="17">
        <v>8.0901164223954006E-2</v>
      </c>
      <c r="V1126" s="17">
        <v>4.9668235015029497E-2</v>
      </c>
      <c r="W1126" s="17">
        <v>0.12805108408466501</v>
      </c>
      <c r="X1126" s="17">
        <v>8.4623620138403605E-2</v>
      </c>
      <c r="Y1126" s="17">
        <v>2.7353194239985501E-2</v>
      </c>
      <c r="Z1126" s="17">
        <v>0.13770606045144099</v>
      </c>
      <c r="AA1126" s="17">
        <v>6.9411862028016705E-2</v>
      </c>
      <c r="AB1126" s="17">
        <v>8.14175535678162E-2</v>
      </c>
      <c r="AC1126" s="17">
        <v>5.0432793512318302E-2</v>
      </c>
      <c r="AD1126" s="17">
        <v>7.1592186344362804E-2</v>
      </c>
      <c r="AE1126" s="17"/>
      <c r="AF1126" s="17">
        <v>5.0437764973629597E-2</v>
      </c>
      <c r="AG1126" s="17">
        <v>7.1888244220704001E-2</v>
      </c>
      <c r="AH1126" s="17">
        <v>6.1826340118828899E-2</v>
      </c>
      <c r="AI1126" s="17">
        <v>0.11971663440635</v>
      </c>
      <c r="AJ1126" s="17">
        <v>0.130514399048859</v>
      </c>
      <c r="AK1126" s="17"/>
      <c r="AL1126" s="17">
        <v>6.2076148764499198E-2</v>
      </c>
      <c r="AM1126" s="17">
        <v>8.3295483900115097E-2</v>
      </c>
      <c r="AN1126" s="17">
        <v>0.104899937105396</v>
      </c>
      <c r="AO1126" s="17">
        <v>5.9965491589662002E-2</v>
      </c>
      <c r="AP1126" s="17"/>
      <c r="AQ1126" s="17">
        <v>5.6737930181076798E-2</v>
      </c>
      <c r="AR1126" s="17">
        <v>0.10669401439542101</v>
      </c>
      <c r="AS1126" s="17"/>
      <c r="AT1126" s="17">
        <v>8.5041637345616594E-2</v>
      </c>
      <c r="AU1126" s="17">
        <v>5.2144137074417202E-2</v>
      </c>
      <c r="AV1126" s="17"/>
      <c r="AW1126" s="17">
        <v>6.8514812504217398E-2</v>
      </c>
      <c r="AX1126" s="17">
        <v>5.2196014433860197E-2</v>
      </c>
      <c r="AY1126" s="17">
        <v>0.10368961796034599</v>
      </c>
      <c r="AZ1126" s="17"/>
      <c r="BA1126" s="17">
        <v>0.12114098548798399</v>
      </c>
      <c r="BB1126" s="17">
        <v>7.3897552419184206E-2</v>
      </c>
      <c r="BC1126" s="17">
        <v>6.3528678596465299E-2</v>
      </c>
      <c r="BD1126" s="17">
        <v>4.5692768182796002E-2</v>
      </c>
      <c r="BE1126" s="17">
        <v>2.8935741605397601E-2</v>
      </c>
      <c r="BF1126" s="17"/>
      <c r="BG1126" s="17">
        <v>4.4299644868489599E-2</v>
      </c>
      <c r="BH1126" s="17">
        <v>0.100987258912851</v>
      </c>
      <c r="BI1126" s="17"/>
      <c r="BJ1126" s="17">
        <v>7.8315209990594298E-2</v>
      </c>
      <c r="BK1126" s="17">
        <v>7.51121997881605E-2</v>
      </c>
      <c r="BL1126" s="17"/>
      <c r="BM1126" s="17">
        <v>5.3778740720307097E-2</v>
      </c>
      <c r="BN1126" s="17">
        <v>6.2277314994203498E-2</v>
      </c>
      <c r="BO1126" s="17">
        <v>0.106198695714946</v>
      </c>
      <c r="BP1126" s="17">
        <v>8.9280734447303806E-2</v>
      </c>
      <c r="BQ1126" s="17">
        <v>7.6073171832863204E-2</v>
      </c>
      <c r="BR1126" s="17"/>
      <c r="BS1126" s="17">
        <v>0.110203950602846</v>
      </c>
      <c r="BT1126" s="17"/>
      <c r="BU1126" s="17">
        <v>6.44746294535916E-2</v>
      </c>
      <c r="BV1126" s="17">
        <v>0.11920693766549</v>
      </c>
      <c r="BW1126" s="17">
        <v>8.0761924850418804E-2</v>
      </c>
      <c r="BX1126" s="17">
        <v>8.5217035391340096E-2</v>
      </c>
      <c r="BY1126" s="17">
        <v>7.4672725930697903E-2</v>
      </c>
      <c r="BZ1126" s="17"/>
      <c r="CA1126" s="17">
        <v>0.143203361047327</v>
      </c>
      <c r="CB1126" s="17"/>
      <c r="CC1126" s="17">
        <v>7.3711267383577597E-2</v>
      </c>
      <c r="CD1126" s="17">
        <v>0.101395840414934</v>
      </c>
      <c r="CE1126" s="17"/>
      <c r="CF1126" s="17">
        <v>7.3057241139446602E-2</v>
      </c>
      <c r="CG1126" s="17"/>
      <c r="CH1126" s="17">
        <v>4.1142246295592301E-2</v>
      </c>
      <c r="CI1126" s="17">
        <v>0.177727423357049</v>
      </c>
    </row>
    <row r="1127" spans="2:87" x14ac:dyDescent="0.35">
      <c r="B1127" t="s">
        <v>323</v>
      </c>
      <c r="C1127" s="17">
        <v>0.20517490458193999</v>
      </c>
      <c r="D1127" s="17">
        <v>0.22261807817179399</v>
      </c>
      <c r="E1127" s="17">
        <v>0.18738388895001201</v>
      </c>
      <c r="F1127" s="17"/>
      <c r="G1127" s="17">
        <v>0.35112067402978098</v>
      </c>
      <c r="H1127" s="17">
        <v>0.29223598026056902</v>
      </c>
      <c r="I1127" s="17">
        <v>0.30778064216503698</v>
      </c>
      <c r="J1127" s="17">
        <v>0.172971152783821</v>
      </c>
      <c r="K1127" s="17">
        <v>0.108445845337496</v>
      </c>
      <c r="L1127" s="17">
        <v>6.5394659725105303E-2</v>
      </c>
      <c r="M1127" s="17"/>
      <c r="N1127" s="17">
        <v>0.20672062902166999</v>
      </c>
      <c r="O1127" s="17">
        <v>0.200413095765275</v>
      </c>
      <c r="P1127" s="17">
        <v>0.18983122512273801</v>
      </c>
      <c r="Q1127" s="17">
        <v>0.22235009329339001</v>
      </c>
      <c r="R1127" s="17"/>
      <c r="S1127" s="17">
        <v>0.30641055829548802</v>
      </c>
      <c r="T1127" s="17">
        <v>0.18510027443213101</v>
      </c>
      <c r="U1127" s="17">
        <v>0.17870922017316801</v>
      </c>
      <c r="V1127" s="17">
        <v>0.143977268646272</v>
      </c>
      <c r="W1127" s="17">
        <v>0.12363190296594199</v>
      </c>
      <c r="X1127" s="17">
        <v>0.20898817498679101</v>
      </c>
      <c r="Y1127" s="17">
        <v>0.227948020083661</v>
      </c>
      <c r="Z1127" s="17">
        <v>0.16361583636455801</v>
      </c>
      <c r="AA1127" s="17">
        <v>0.26640835901718302</v>
      </c>
      <c r="AB1127" s="17">
        <v>0.16697050531948901</v>
      </c>
      <c r="AC1127" s="17">
        <v>0.15896804283927199</v>
      </c>
      <c r="AD1127" s="17">
        <v>0.17133596027082501</v>
      </c>
      <c r="AE1127" s="17"/>
      <c r="AF1127" s="17">
        <v>0.254762823165048</v>
      </c>
      <c r="AG1127" s="17">
        <v>0.17593302580929299</v>
      </c>
      <c r="AH1127" s="17">
        <v>0.152666754521742</v>
      </c>
      <c r="AI1127" s="17">
        <v>0.24732307712517199</v>
      </c>
      <c r="AJ1127" s="17">
        <v>0.265761863651853</v>
      </c>
      <c r="AK1127" s="17"/>
      <c r="AL1127" s="17">
        <v>0.16788164310645601</v>
      </c>
      <c r="AM1127" s="17">
        <v>0.19476898172113999</v>
      </c>
      <c r="AN1127" s="17">
        <v>0.259738144676396</v>
      </c>
      <c r="AO1127" s="17">
        <v>0.350521386057424</v>
      </c>
      <c r="AP1127" s="17"/>
      <c r="AQ1127" s="17">
        <v>0.17191438895057801</v>
      </c>
      <c r="AR1127" s="17">
        <v>0.25258356162968298</v>
      </c>
      <c r="AS1127" s="17"/>
      <c r="AT1127" s="17">
        <v>0.23915962698951601</v>
      </c>
      <c r="AU1127" s="17">
        <v>7.3466658980001098E-2</v>
      </c>
      <c r="AV1127" s="17"/>
      <c r="AW1127" s="17">
        <v>0.12619028716973801</v>
      </c>
      <c r="AX1127" s="17">
        <v>0.25466471026680099</v>
      </c>
      <c r="AY1127" s="17">
        <v>0.25098599422255302</v>
      </c>
      <c r="AZ1127" s="17"/>
      <c r="BA1127" s="17">
        <v>0.28506888585419898</v>
      </c>
      <c r="BB1127" s="17">
        <v>0.183991786051138</v>
      </c>
      <c r="BC1127" s="17">
        <v>0.19992199033276001</v>
      </c>
      <c r="BD1127" s="17">
        <v>0.105322498208091</v>
      </c>
      <c r="BE1127" s="17">
        <v>0.15079773509066099</v>
      </c>
      <c r="BF1127" s="17"/>
      <c r="BG1127" s="17">
        <v>0.242724147009799</v>
      </c>
      <c r="BH1127" s="17">
        <v>0.17829124642354899</v>
      </c>
      <c r="BI1127" s="17"/>
      <c r="BJ1127" s="17">
        <v>0.23765395692269101</v>
      </c>
      <c r="BK1127" s="17">
        <v>8.7789921839253202E-2</v>
      </c>
      <c r="BL1127" s="17"/>
      <c r="BM1127" s="17">
        <v>0.192269483282314</v>
      </c>
      <c r="BN1127" s="17">
        <v>0.14822526539842301</v>
      </c>
      <c r="BO1127" s="17">
        <v>0.30181721261880601</v>
      </c>
      <c r="BP1127" s="17">
        <v>0.153129726286481</v>
      </c>
      <c r="BQ1127" s="17">
        <v>7.5977075944783104E-2</v>
      </c>
      <c r="BR1127" s="17"/>
      <c r="BS1127" s="17">
        <v>0.18340282781323899</v>
      </c>
      <c r="BT1127" s="17"/>
      <c r="BU1127" s="17">
        <v>0.19485243594572499</v>
      </c>
      <c r="BV1127" s="17">
        <v>0.38029122946851801</v>
      </c>
      <c r="BW1127" s="17">
        <v>0.14179164741511499</v>
      </c>
      <c r="BX1127" s="17">
        <v>0.103845016113077</v>
      </c>
      <c r="BY1127" s="17">
        <v>0.125732711580162</v>
      </c>
      <c r="BZ1127" s="17"/>
      <c r="CA1127" s="17">
        <v>0.30998335620783102</v>
      </c>
      <c r="CB1127" s="17"/>
      <c r="CC1127" s="17">
        <v>0.19949487162054499</v>
      </c>
      <c r="CD1127" s="17">
        <v>0.23958413249663399</v>
      </c>
      <c r="CE1127" s="17"/>
      <c r="CF1127" s="17">
        <v>0.16681316123446799</v>
      </c>
      <c r="CG1127" s="17"/>
      <c r="CH1127" s="17">
        <v>0.16401286460129799</v>
      </c>
      <c r="CI1127" s="17">
        <v>0.35514113854968898</v>
      </c>
    </row>
    <row r="1128" spans="2:87" x14ac:dyDescent="0.35">
      <c r="B1128" t="s">
        <v>159</v>
      </c>
      <c r="C1128" s="17">
        <v>0.25674806832215202</v>
      </c>
      <c r="D1128" s="17">
        <v>0.27360951754149698</v>
      </c>
      <c r="E1128" s="17">
        <v>0.24006078765413599</v>
      </c>
      <c r="F1128" s="17"/>
      <c r="G1128" s="17">
        <v>0.23370377986446</v>
      </c>
      <c r="H1128" s="17">
        <v>0.248534986898159</v>
      </c>
      <c r="I1128" s="17">
        <v>0.24027214490325</v>
      </c>
      <c r="J1128" s="17">
        <v>0.297123459809361</v>
      </c>
      <c r="K1128" s="17">
        <v>0.25065176262858602</v>
      </c>
      <c r="L1128" s="17">
        <v>0.25782808813872299</v>
      </c>
      <c r="M1128" s="17"/>
      <c r="N1128" s="17">
        <v>0.30185528194690903</v>
      </c>
      <c r="O1128" s="17">
        <v>0.27676394616789501</v>
      </c>
      <c r="P1128" s="17">
        <v>0.216481696533491</v>
      </c>
      <c r="Q1128" s="17">
        <v>0.22238497386499001</v>
      </c>
      <c r="R1128" s="17"/>
      <c r="S1128" s="17">
        <v>0.248276580557235</v>
      </c>
      <c r="T1128" s="17">
        <v>0.24675910252917199</v>
      </c>
      <c r="U1128" s="17">
        <v>0.26540276556542303</v>
      </c>
      <c r="V1128" s="17">
        <v>0.28657828889675202</v>
      </c>
      <c r="W1128" s="17">
        <v>0.18671165491899699</v>
      </c>
      <c r="X1128" s="17">
        <v>0.27338377295945998</v>
      </c>
      <c r="Y1128" s="17">
        <v>0.23365151341204099</v>
      </c>
      <c r="Z1128" s="17">
        <v>0.35013102526185602</v>
      </c>
      <c r="AA1128" s="17">
        <v>0.25160473859439397</v>
      </c>
      <c r="AB1128" s="17">
        <v>0.29171200551763599</v>
      </c>
      <c r="AC1128" s="17">
        <v>0.20175515886752199</v>
      </c>
      <c r="AD1128" s="17">
        <v>0.25572457217795702</v>
      </c>
      <c r="AE1128" s="17"/>
      <c r="AF1128" s="17">
        <v>0.23343867848335501</v>
      </c>
      <c r="AG1128" s="17">
        <v>0.22675588891190199</v>
      </c>
      <c r="AH1128" s="17">
        <v>0.29055761869982</v>
      </c>
      <c r="AI1128" s="17">
        <v>0.33958641153171498</v>
      </c>
      <c r="AJ1128" s="17">
        <v>0.26350586219802702</v>
      </c>
      <c r="AK1128" s="17"/>
      <c r="AL1128" s="17">
        <v>0.27298227898049499</v>
      </c>
      <c r="AM1128" s="17">
        <v>0.23433485270703699</v>
      </c>
      <c r="AN1128" s="17">
        <v>0.29277258647939902</v>
      </c>
      <c r="AO1128" s="17">
        <v>0.18102828898810999</v>
      </c>
      <c r="AP1128" s="17"/>
      <c r="AQ1128" s="17">
        <v>0.24497238629909299</v>
      </c>
      <c r="AR1128" s="17">
        <v>0.27353281323476603</v>
      </c>
      <c r="AS1128" s="17"/>
      <c r="AT1128" s="17">
        <v>0.26474703570435199</v>
      </c>
      <c r="AU1128" s="17">
        <v>0.25880257223272501</v>
      </c>
      <c r="AV1128" s="17"/>
      <c r="AW1128" s="17">
        <v>0.28702853818323598</v>
      </c>
      <c r="AX1128" s="17">
        <v>0.27561136513712597</v>
      </c>
      <c r="AY1128" s="17">
        <v>0.22296930033204801</v>
      </c>
      <c r="AZ1128" s="17"/>
      <c r="BA1128" s="17">
        <v>0.24882911184825801</v>
      </c>
      <c r="BB1128" s="17">
        <v>0.28199256953389901</v>
      </c>
      <c r="BC1128" s="17">
        <v>0.24640414740321301</v>
      </c>
      <c r="BD1128" s="17">
        <v>0.24675612166493499</v>
      </c>
      <c r="BE1128" s="17">
        <v>0.26516657409165401</v>
      </c>
      <c r="BF1128" s="17"/>
      <c r="BG1128" s="17">
        <v>0.271867153650723</v>
      </c>
      <c r="BH1128" s="17">
        <v>0.24592344722835</v>
      </c>
      <c r="BI1128" s="17"/>
      <c r="BJ1128" s="17">
        <v>0.26727823819602597</v>
      </c>
      <c r="BK1128" s="17">
        <v>0.22331951417672599</v>
      </c>
      <c r="BL1128" s="17"/>
      <c r="BM1128" s="17">
        <v>0.21173029435959201</v>
      </c>
      <c r="BN1128" s="17">
        <v>0.241594371395258</v>
      </c>
      <c r="BO1128" s="17">
        <v>0.28261787374915998</v>
      </c>
      <c r="BP1128" s="17">
        <v>0.31794345720879602</v>
      </c>
      <c r="BQ1128" s="17">
        <v>0.18113208249594701</v>
      </c>
      <c r="BR1128" s="17"/>
      <c r="BS1128" s="17">
        <v>0.20123813143407601</v>
      </c>
      <c r="BT1128" s="17"/>
      <c r="BU1128" s="17">
        <v>0.209640880403898</v>
      </c>
      <c r="BV1128" s="17">
        <v>0.28319583731570303</v>
      </c>
      <c r="BW1128" s="17">
        <v>0.413453440757933</v>
      </c>
      <c r="BX1128" s="17">
        <v>0.200887375638098</v>
      </c>
      <c r="BY1128" s="17">
        <v>0.144210399044604</v>
      </c>
      <c r="BZ1128" s="17"/>
      <c r="CA1128" s="17">
        <v>0.242297231532213</v>
      </c>
      <c r="CB1128" s="17"/>
      <c r="CC1128" s="17">
        <v>0.26921906667920298</v>
      </c>
      <c r="CD1128" s="17">
        <v>0.237166795575879</v>
      </c>
      <c r="CE1128" s="17"/>
      <c r="CF1128" s="17">
        <v>0.24527281501593301</v>
      </c>
      <c r="CG1128" s="17"/>
      <c r="CH1128" s="17">
        <v>0.25382087714838902</v>
      </c>
      <c r="CI1128" s="17">
        <v>0.24427167176564299</v>
      </c>
    </row>
    <row r="1129" spans="2:87" x14ac:dyDescent="0.35">
      <c r="B1129" t="s">
        <v>160</v>
      </c>
      <c r="C1129" s="17">
        <v>0.35518456187153302</v>
      </c>
      <c r="D1129" s="17">
        <v>0.33330988540387102</v>
      </c>
      <c r="E1129" s="17">
        <v>0.379310578991153</v>
      </c>
      <c r="F1129" s="17"/>
      <c r="G1129" s="17">
        <v>0.154932435297264</v>
      </c>
      <c r="H1129" s="17">
        <v>0.16815879554969199</v>
      </c>
      <c r="I1129" s="17">
        <v>0.255474089818371</v>
      </c>
      <c r="J1129" s="17">
        <v>0.37302024226178199</v>
      </c>
      <c r="K1129" s="17">
        <v>0.51548812305168801</v>
      </c>
      <c r="L1129" s="17">
        <v>0.57577800859317696</v>
      </c>
      <c r="M1129" s="17"/>
      <c r="N1129" s="17">
        <v>0.28044563649648002</v>
      </c>
      <c r="O1129" s="17">
        <v>0.39266586669243903</v>
      </c>
      <c r="P1129" s="17">
        <v>0.393058284908818</v>
      </c>
      <c r="Q1129" s="17">
        <v>0.36408089626872198</v>
      </c>
      <c r="R1129" s="17"/>
      <c r="S1129" s="17">
        <v>0.24062409374065499</v>
      </c>
      <c r="T1129" s="17">
        <v>0.38855559825557201</v>
      </c>
      <c r="U1129" s="17">
        <v>0.39544921783665199</v>
      </c>
      <c r="V1129" s="17">
        <v>0.380818098721529</v>
      </c>
      <c r="W1129" s="17">
        <v>0.37576231754066203</v>
      </c>
      <c r="X1129" s="17">
        <v>0.33605268420022999</v>
      </c>
      <c r="Y1129" s="17">
        <v>0.40555337387309198</v>
      </c>
      <c r="Z1129" s="17">
        <v>0.223523348004772</v>
      </c>
      <c r="AA1129" s="17">
        <v>0.33743938371106502</v>
      </c>
      <c r="AB1129" s="17">
        <v>0.37793986737302798</v>
      </c>
      <c r="AC1129" s="17">
        <v>0.56777745029672</v>
      </c>
      <c r="AD1129" s="17">
        <v>0.29035348451853399</v>
      </c>
      <c r="AE1129" s="17"/>
      <c r="AF1129" s="17">
        <v>0.34034700696409398</v>
      </c>
      <c r="AG1129" s="17">
        <v>0.42477121421091601</v>
      </c>
      <c r="AH1129" s="17">
        <v>0.40934032919144703</v>
      </c>
      <c r="AI1129" s="17">
        <v>0.21588380194510501</v>
      </c>
      <c r="AJ1129" s="17">
        <v>0.218713138270412</v>
      </c>
      <c r="AK1129" s="17"/>
      <c r="AL1129" s="17">
        <v>0.37240421609093399</v>
      </c>
      <c r="AM1129" s="17">
        <v>0.39050478844441699</v>
      </c>
      <c r="AN1129" s="17">
        <v>0.244467872635804</v>
      </c>
      <c r="AO1129" s="17">
        <v>0.35425003140935102</v>
      </c>
      <c r="AP1129" s="17"/>
      <c r="AQ1129" s="17">
        <v>0.42397907820210601</v>
      </c>
      <c r="AR1129" s="17">
        <v>0.25712668244388798</v>
      </c>
      <c r="AS1129" s="17"/>
      <c r="AT1129" s="17">
        <v>0.28954769110997802</v>
      </c>
      <c r="AU1129" s="17">
        <v>0.56277711864392199</v>
      </c>
      <c r="AV1129" s="17"/>
      <c r="AW1129" s="17">
        <v>0.45246309757852299</v>
      </c>
      <c r="AX1129" s="17">
        <v>0.29515830129766002</v>
      </c>
      <c r="AY1129" s="17">
        <v>0.296775392167556</v>
      </c>
      <c r="AZ1129" s="17"/>
      <c r="BA1129" s="17">
        <v>0.221710881613643</v>
      </c>
      <c r="BB1129" s="17">
        <v>0.36293483426925299</v>
      </c>
      <c r="BC1129" s="17">
        <v>0.38443519474972399</v>
      </c>
      <c r="BD1129" s="17">
        <v>0.51688945432350997</v>
      </c>
      <c r="BE1129" s="17">
        <v>0.47272021013949</v>
      </c>
      <c r="BF1129" s="17"/>
      <c r="BG1129" s="17">
        <v>0.30799071546291601</v>
      </c>
      <c r="BH1129" s="17">
        <v>0.38897334566567998</v>
      </c>
      <c r="BI1129" s="17"/>
      <c r="BJ1129" s="17">
        <v>0.30475621420389398</v>
      </c>
      <c r="BK1129" s="17">
        <v>0.53380907554454105</v>
      </c>
      <c r="BL1129" s="17"/>
      <c r="BM1129" s="17">
        <v>0.29924686303822601</v>
      </c>
      <c r="BN1129" s="17">
        <v>0.478345274979464</v>
      </c>
      <c r="BO1129" s="17">
        <v>0.22075108563771201</v>
      </c>
      <c r="BP1129" s="17">
        <v>0.37642968849466701</v>
      </c>
      <c r="BQ1129" s="17">
        <v>0.63362928104780503</v>
      </c>
      <c r="BR1129" s="17"/>
      <c r="BS1129" s="17">
        <v>0.47137636238911301</v>
      </c>
      <c r="BT1129" s="17"/>
      <c r="BU1129" s="17">
        <v>0.471228228484457</v>
      </c>
      <c r="BV1129" s="17">
        <v>9.9519099070177197E-2</v>
      </c>
      <c r="BW1129" s="17">
        <v>0.30269028245815399</v>
      </c>
      <c r="BX1129" s="17">
        <v>0.58390769895984296</v>
      </c>
      <c r="BY1129" s="17">
        <v>0.37083786211876602</v>
      </c>
      <c r="BZ1129" s="17"/>
      <c r="CA1129" s="17">
        <v>0.270641652085226</v>
      </c>
      <c r="CB1129" s="17"/>
      <c r="CC1129" s="17">
        <v>0.37021443602013299</v>
      </c>
      <c r="CD1129" s="17">
        <v>0.31090702536911202</v>
      </c>
      <c r="CE1129" s="17"/>
      <c r="CF1129" s="17">
        <v>0.44462220324596302</v>
      </c>
      <c r="CG1129" s="17"/>
      <c r="CH1129" s="17">
        <v>0.45446702484044799</v>
      </c>
      <c r="CI1129" s="17">
        <v>0.14728074148835801</v>
      </c>
    </row>
    <row r="1130" spans="2:87" x14ac:dyDescent="0.35">
      <c r="B1130" t="s">
        <v>161</v>
      </c>
      <c r="C1130" s="17">
        <v>0.105557260214381</v>
      </c>
      <c r="D1130" s="17">
        <v>7.9101871460019693E-2</v>
      </c>
      <c r="E1130" s="17">
        <v>0.12941420086948</v>
      </c>
      <c r="F1130" s="17"/>
      <c r="G1130" s="17">
        <v>0.16392202909900999</v>
      </c>
      <c r="H1130" s="17">
        <v>0.118143310394111</v>
      </c>
      <c r="I1130" s="17">
        <v>0.11642303327547</v>
      </c>
      <c r="J1130" s="17">
        <v>0.118734717389431</v>
      </c>
      <c r="K1130" s="17">
        <v>9.2884909793589404E-2</v>
      </c>
      <c r="L1130" s="17">
        <v>5.1027283585579897E-2</v>
      </c>
      <c r="M1130" s="17"/>
      <c r="N1130" s="17">
        <v>9.3034149261655902E-2</v>
      </c>
      <c r="O1130" s="17">
        <v>9.18732626796918E-2</v>
      </c>
      <c r="P1130" s="17">
        <v>0.128014018205868</v>
      </c>
      <c r="Q1130" s="17">
        <v>0.1153717017599</v>
      </c>
      <c r="R1130" s="17"/>
      <c r="S1130" s="17">
        <v>9.5063928145074306E-2</v>
      </c>
      <c r="T1130" s="17">
        <v>0.12308330392125701</v>
      </c>
      <c r="U1130" s="17">
        <v>7.9537632200803607E-2</v>
      </c>
      <c r="V1130" s="17">
        <v>0.138958108720417</v>
      </c>
      <c r="W1130" s="17">
        <v>0.18584304048973399</v>
      </c>
      <c r="X1130" s="17">
        <v>9.6951747715115305E-2</v>
      </c>
      <c r="Y1130" s="17">
        <v>0.105493898391221</v>
      </c>
      <c r="Z1130" s="17">
        <v>0.12502372991737301</v>
      </c>
      <c r="AA1130" s="17">
        <v>7.5135656649341395E-2</v>
      </c>
      <c r="AB1130" s="17">
        <v>8.1960068222030794E-2</v>
      </c>
      <c r="AC1130" s="17">
        <v>2.1066554484167201E-2</v>
      </c>
      <c r="AD1130" s="17">
        <v>0.21099379668832</v>
      </c>
      <c r="AE1130" s="17"/>
      <c r="AF1130" s="17">
        <v>0.12101372641387199</v>
      </c>
      <c r="AG1130" s="17">
        <v>0.100651626847185</v>
      </c>
      <c r="AH1130" s="17">
        <v>8.5608957468162897E-2</v>
      </c>
      <c r="AI1130" s="17">
        <v>7.7490074991658303E-2</v>
      </c>
      <c r="AJ1130" s="17">
        <v>0.121504736830849</v>
      </c>
      <c r="AK1130" s="17"/>
      <c r="AL1130" s="17">
        <v>0.124655713057616</v>
      </c>
      <c r="AM1130" s="17">
        <v>9.7095893227290397E-2</v>
      </c>
      <c r="AN1130" s="17">
        <v>9.8121459103004793E-2</v>
      </c>
      <c r="AO1130" s="17">
        <v>5.4234801955452702E-2</v>
      </c>
      <c r="AP1130" s="17"/>
      <c r="AQ1130" s="17">
        <v>0.10239621636714499</v>
      </c>
      <c r="AR1130" s="17">
        <v>0.11006292829624301</v>
      </c>
      <c r="AS1130" s="17"/>
      <c r="AT1130" s="17">
        <v>0.121504008850538</v>
      </c>
      <c r="AU1130" s="17">
        <v>5.2809513068934798E-2</v>
      </c>
      <c r="AV1130" s="17"/>
      <c r="AW1130" s="17">
        <v>6.5803264564284897E-2</v>
      </c>
      <c r="AX1130" s="17">
        <v>0.122369608864553</v>
      </c>
      <c r="AY1130" s="17">
        <v>0.12557969531749699</v>
      </c>
      <c r="AZ1130" s="17"/>
      <c r="BA1130" s="17">
        <v>0.123250135195916</v>
      </c>
      <c r="BB1130" s="17">
        <v>9.7183257726525599E-2</v>
      </c>
      <c r="BC1130" s="17">
        <v>0.105709988917839</v>
      </c>
      <c r="BD1130" s="17">
        <v>8.5339157620667794E-2</v>
      </c>
      <c r="BE1130" s="17">
        <v>8.2379739072797595E-2</v>
      </c>
      <c r="BF1130" s="17"/>
      <c r="BG1130" s="17">
        <v>0.13311833900807299</v>
      </c>
      <c r="BH1130" s="17">
        <v>8.5824701769570397E-2</v>
      </c>
      <c r="BI1130" s="17"/>
      <c r="BJ1130" s="17">
        <v>0.111996380686795</v>
      </c>
      <c r="BK1130" s="17">
        <v>7.9969288651318804E-2</v>
      </c>
      <c r="BL1130" s="17"/>
      <c r="BM1130" s="17">
        <v>0.24297461859956199</v>
      </c>
      <c r="BN1130" s="17">
        <v>6.9557773232650805E-2</v>
      </c>
      <c r="BO1130" s="17">
        <v>8.8615132279376396E-2</v>
      </c>
      <c r="BP1130" s="17">
        <v>6.3216393562751896E-2</v>
      </c>
      <c r="BQ1130" s="17">
        <v>3.3188388678601202E-2</v>
      </c>
      <c r="BR1130" s="17"/>
      <c r="BS1130" s="17">
        <v>3.3778727760725297E-2</v>
      </c>
      <c r="BT1130" s="17"/>
      <c r="BU1130" s="17">
        <v>5.9803825712328597E-2</v>
      </c>
      <c r="BV1130" s="17">
        <v>0.11778689648011199</v>
      </c>
      <c r="BW1130" s="17">
        <v>6.1302704518379103E-2</v>
      </c>
      <c r="BX1130" s="17">
        <v>2.6142873897642301E-2</v>
      </c>
      <c r="BY1130" s="17">
        <v>0.28454630132577002</v>
      </c>
      <c r="BZ1130" s="17"/>
      <c r="CA1130" s="17">
        <v>3.3874399127403698E-2</v>
      </c>
      <c r="CB1130" s="17"/>
      <c r="CC1130" s="17">
        <v>8.7360358296541707E-2</v>
      </c>
      <c r="CD1130" s="17">
        <v>0.11094620614344</v>
      </c>
      <c r="CE1130" s="17"/>
      <c r="CF1130" s="17">
        <v>7.0234579364189698E-2</v>
      </c>
      <c r="CG1130" s="17"/>
      <c r="CH1130" s="17">
        <v>8.6556987114272801E-2</v>
      </c>
      <c r="CI1130" s="17">
        <v>7.5579024839261794E-2</v>
      </c>
    </row>
    <row r="1131" spans="2:87" x14ac:dyDescent="0.35">
      <c r="C1131" s="17"/>
      <c r="D1131" s="17"/>
      <c r="E1131" s="17"/>
      <c r="F1131" s="17"/>
      <c r="G1131" s="17"/>
      <c r="H1131" s="17"/>
      <c r="I1131" s="17"/>
      <c r="J1131" s="17"/>
      <c r="K1131" s="17"/>
      <c r="L1131" s="17"/>
      <c r="M1131" s="17"/>
      <c r="N1131" s="17"/>
      <c r="O1131" s="17"/>
      <c r="P1131" s="17"/>
      <c r="Q1131" s="17"/>
      <c r="R1131" s="17"/>
      <c r="S1131" s="17"/>
      <c r="T1131" s="17"/>
      <c r="U1131" s="17"/>
      <c r="V1131" s="17"/>
      <c r="W1131" s="17"/>
      <c r="X1131" s="17"/>
      <c r="Y1131" s="17"/>
      <c r="Z1131" s="17"/>
      <c r="AA1131" s="17"/>
      <c r="AB1131" s="17"/>
      <c r="AC1131" s="17"/>
      <c r="AD1131" s="17"/>
      <c r="AE1131" s="17"/>
      <c r="AF1131" s="17"/>
      <c r="AG1131" s="17"/>
      <c r="AH1131" s="17"/>
      <c r="AI1131" s="17"/>
      <c r="AJ1131" s="17"/>
      <c r="AK1131" s="17"/>
      <c r="AL1131" s="17"/>
      <c r="AM1131" s="17"/>
      <c r="AN1131" s="17"/>
      <c r="AO1131" s="17"/>
      <c r="AP1131" s="17"/>
      <c r="AQ1131" s="17"/>
      <c r="AR1131" s="17"/>
      <c r="AS1131" s="17"/>
      <c r="AT1131" s="17"/>
      <c r="AU1131" s="17"/>
      <c r="AV1131" s="17"/>
      <c r="AW1131" s="17"/>
      <c r="AX1131" s="17"/>
      <c r="AY1131" s="17"/>
      <c r="AZ1131" s="17"/>
      <c r="BA1131" s="17"/>
      <c r="BB1131" s="17"/>
      <c r="BC1131" s="17"/>
      <c r="BD1131" s="17"/>
      <c r="BE1131" s="17"/>
      <c r="BF1131" s="17"/>
      <c r="BG1131" s="17"/>
      <c r="BH1131" s="17"/>
      <c r="BI1131" s="17"/>
      <c r="BJ1131" s="17"/>
      <c r="BK1131" s="17"/>
      <c r="BL1131" s="17"/>
      <c r="BM1131" s="17"/>
      <c r="BN1131" s="17"/>
      <c r="BO1131" s="17"/>
      <c r="BP1131" s="17"/>
      <c r="BQ1131" s="17"/>
      <c r="BR1131" s="17"/>
      <c r="BS1131" s="17"/>
      <c r="BT1131" s="17"/>
      <c r="BU1131" s="17"/>
      <c r="BV1131" s="17"/>
      <c r="BW1131" s="17"/>
      <c r="BX1131" s="17"/>
      <c r="BY1131" s="17"/>
      <c r="BZ1131" s="17"/>
      <c r="CA1131" s="17"/>
      <c r="CB1131" s="17"/>
      <c r="CC1131" s="17"/>
      <c r="CD1131" s="17"/>
      <c r="CE1131" s="17"/>
      <c r="CF1131" s="17"/>
      <c r="CG1131" s="17"/>
      <c r="CH1131" s="17"/>
      <c r="CI1131" s="17"/>
    </row>
    <row r="1132" spans="2:87" x14ac:dyDescent="0.35">
      <c r="B1132" s="6" t="s">
        <v>329</v>
      </c>
      <c r="C1132" s="17"/>
      <c r="D1132" s="17"/>
      <c r="E1132" s="17"/>
      <c r="F1132" s="17"/>
      <c r="G1132" s="17"/>
      <c r="H1132" s="17"/>
      <c r="I1132" s="17"/>
      <c r="J1132" s="17"/>
      <c r="K1132" s="17"/>
      <c r="L1132" s="17"/>
      <c r="M1132" s="17"/>
      <c r="N1132" s="17"/>
      <c r="O1132" s="17"/>
      <c r="P1132" s="17"/>
      <c r="Q1132" s="17"/>
      <c r="R1132" s="17"/>
      <c r="S1132" s="17"/>
      <c r="T1132" s="17"/>
      <c r="U1132" s="17"/>
      <c r="V1132" s="17"/>
      <c r="W1132" s="17"/>
      <c r="X1132" s="17"/>
      <c r="Y1132" s="17"/>
      <c r="Z1132" s="17"/>
      <c r="AA1132" s="17"/>
      <c r="AB1132" s="17"/>
      <c r="AC1132" s="17"/>
      <c r="AD1132" s="17"/>
      <c r="AE1132" s="17"/>
      <c r="AF1132" s="17"/>
      <c r="AG1132" s="17"/>
      <c r="AH1132" s="17"/>
      <c r="AI1132" s="17"/>
      <c r="AJ1132" s="17"/>
      <c r="AK1132" s="17"/>
      <c r="AL1132" s="17"/>
      <c r="AM1132" s="17"/>
      <c r="AN1132" s="17"/>
      <c r="AO1132" s="17"/>
      <c r="AP1132" s="17"/>
      <c r="AQ1132" s="17"/>
      <c r="AR1132" s="17"/>
      <c r="AS1132" s="17"/>
      <c r="AT1132" s="17"/>
      <c r="AU1132" s="17"/>
      <c r="AV1132" s="17"/>
      <c r="AW1132" s="17"/>
      <c r="AX1132" s="17"/>
      <c r="AY1132" s="17"/>
      <c r="AZ1132" s="17"/>
      <c r="BA1132" s="17"/>
      <c r="BB1132" s="17"/>
      <c r="BC1132" s="17"/>
      <c r="BD1132" s="17"/>
      <c r="BE1132" s="17"/>
      <c r="BF1132" s="17"/>
      <c r="BG1132" s="17"/>
      <c r="BH1132" s="17"/>
      <c r="BI1132" s="17"/>
      <c r="BJ1132" s="17"/>
      <c r="BK1132" s="17"/>
      <c r="BL1132" s="17"/>
      <c r="BM1132" s="17"/>
      <c r="BN1132" s="17"/>
      <c r="BO1132" s="17"/>
      <c r="BP1132" s="17"/>
      <c r="BQ1132" s="17"/>
      <c r="BR1132" s="17"/>
      <c r="BS1132" s="17"/>
      <c r="BT1132" s="17"/>
      <c r="BU1132" s="17"/>
      <c r="BV1132" s="17"/>
      <c r="BW1132" s="17"/>
      <c r="BX1132" s="17"/>
      <c r="BY1132" s="17"/>
      <c r="BZ1132" s="17"/>
      <c r="CA1132" s="17"/>
      <c r="CB1132" s="17"/>
      <c r="CC1132" s="17"/>
      <c r="CD1132" s="17"/>
      <c r="CE1132" s="17"/>
      <c r="CF1132" s="17"/>
      <c r="CG1132" s="17"/>
      <c r="CH1132" s="17"/>
      <c r="CI1132" s="17"/>
    </row>
    <row r="1133" spans="2:87" x14ac:dyDescent="0.35">
      <c r="B1133" s="24" t="s">
        <v>163</v>
      </c>
      <c r="C1133" s="17"/>
      <c r="D1133" s="17"/>
      <c r="E1133" s="17"/>
      <c r="F1133" s="17"/>
      <c r="G1133" s="17"/>
      <c r="H1133" s="17"/>
      <c r="I1133" s="17"/>
      <c r="J1133" s="17"/>
      <c r="K1133" s="17"/>
      <c r="L1133" s="17"/>
      <c r="M1133" s="17"/>
      <c r="N1133" s="17"/>
      <c r="O1133" s="17"/>
      <c r="P1133" s="17"/>
      <c r="Q1133" s="17"/>
      <c r="R1133" s="17"/>
      <c r="S1133" s="17"/>
      <c r="T1133" s="17"/>
      <c r="U1133" s="17"/>
      <c r="V1133" s="17"/>
      <c r="W1133" s="17"/>
      <c r="X1133" s="17"/>
      <c r="Y1133" s="17"/>
      <c r="Z1133" s="17"/>
      <c r="AA1133" s="17"/>
      <c r="AB1133" s="17"/>
      <c r="AC1133" s="17"/>
      <c r="AD1133" s="17"/>
      <c r="AE1133" s="17"/>
      <c r="AF1133" s="17"/>
      <c r="AG1133" s="17"/>
      <c r="AH1133" s="17"/>
      <c r="AI1133" s="17"/>
      <c r="AJ1133" s="17"/>
      <c r="AK1133" s="17"/>
      <c r="AL1133" s="17"/>
      <c r="AM1133" s="17"/>
      <c r="AN1133" s="17"/>
      <c r="AO1133" s="17"/>
      <c r="AP1133" s="17"/>
      <c r="AQ1133" s="17"/>
      <c r="AR1133" s="17"/>
      <c r="AS1133" s="17"/>
      <c r="AT1133" s="17"/>
      <c r="AU1133" s="17"/>
      <c r="AV1133" s="17"/>
      <c r="AW1133" s="17"/>
      <c r="AX1133" s="17"/>
      <c r="AY1133" s="17"/>
      <c r="AZ1133" s="17"/>
      <c r="BA1133" s="17"/>
      <c r="BB1133" s="17"/>
      <c r="BC1133" s="17"/>
      <c r="BD1133" s="17"/>
      <c r="BE1133" s="17"/>
      <c r="BF1133" s="17"/>
      <c r="BG1133" s="17"/>
      <c r="BH1133" s="17"/>
      <c r="BI1133" s="17"/>
      <c r="BJ1133" s="17"/>
      <c r="BK1133" s="17"/>
      <c r="BL1133" s="17"/>
      <c r="BM1133" s="17"/>
      <c r="BN1133" s="17"/>
      <c r="BO1133" s="17"/>
      <c r="BP1133" s="17"/>
      <c r="BQ1133" s="17"/>
      <c r="BR1133" s="17"/>
      <c r="BS1133" s="17"/>
      <c r="BT1133" s="17"/>
      <c r="BU1133" s="17"/>
      <c r="BV1133" s="17"/>
      <c r="BW1133" s="17"/>
      <c r="BX1133" s="17"/>
      <c r="BY1133" s="17"/>
      <c r="BZ1133" s="17"/>
      <c r="CA1133" s="17"/>
      <c r="CB1133" s="17"/>
      <c r="CC1133" s="17"/>
      <c r="CD1133" s="17"/>
      <c r="CE1133" s="17"/>
      <c r="CF1133" s="17"/>
      <c r="CG1133" s="17"/>
      <c r="CH1133" s="17"/>
      <c r="CI1133" s="17"/>
    </row>
    <row r="1134" spans="2:87" x14ac:dyDescent="0.35">
      <c r="B1134" t="s">
        <v>157</v>
      </c>
      <c r="C1134" s="17">
        <v>8.6198171445437094E-2</v>
      </c>
      <c r="D1134" s="17">
        <v>0.10765978122528</v>
      </c>
      <c r="E1134" s="17">
        <v>6.5196055495354704E-2</v>
      </c>
      <c r="F1134" s="17"/>
      <c r="G1134" s="17">
        <v>0.19152243190495599</v>
      </c>
      <c r="H1134" s="17">
        <v>0.21796617369449001</v>
      </c>
      <c r="I1134" s="17">
        <v>8.3042331900914604E-2</v>
      </c>
      <c r="J1134" s="17">
        <v>4.0726819800977303E-2</v>
      </c>
      <c r="K1134" s="17">
        <v>7.0284928967452396E-3</v>
      </c>
      <c r="L1134" s="17">
        <v>1.3903239673540801E-2</v>
      </c>
      <c r="M1134" s="17"/>
      <c r="N1134" s="17">
        <v>0.13866811193735601</v>
      </c>
      <c r="O1134" s="17">
        <v>3.7590758173430702E-2</v>
      </c>
      <c r="P1134" s="17">
        <v>6.8852937648624601E-2</v>
      </c>
      <c r="Q1134" s="17">
        <v>9.1455005618035906E-2</v>
      </c>
      <c r="R1134" s="17"/>
      <c r="S1134" s="17">
        <v>0.160437659077455</v>
      </c>
      <c r="T1134" s="17">
        <v>2.6308647123314498E-2</v>
      </c>
      <c r="U1134" s="17">
        <v>7.51440013920429E-2</v>
      </c>
      <c r="V1134" s="17">
        <v>0.108825788118941</v>
      </c>
      <c r="W1134" s="17">
        <v>0.10008914109123999</v>
      </c>
      <c r="X1134" s="17">
        <v>6.96378285119338E-2</v>
      </c>
      <c r="Y1134" s="17">
        <v>5.65366551406878E-2</v>
      </c>
      <c r="Z1134" s="17">
        <v>0.17331002950361199</v>
      </c>
      <c r="AA1134" s="17">
        <v>0.102885342227951</v>
      </c>
      <c r="AB1134" s="17">
        <v>5.35325019091374E-2</v>
      </c>
      <c r="AC1134" s="17">
        <v>5.0432793512318302E-2</v>
      </c>
      <c r="AD1134" s="17">
        <v>6.1596682306029701E-2</v>
      </c>
      <c r="AE1134" s="17"/>
      <c r="AF1134" s="17">
        <v>9.2793894619707398E-2</v>
      </c>
      <c r="AG1134" s="17">
        <v>5.5293724492978702E-2</v>
      </c>
      <c r="AH1134" s="17">
        <v>7.3675348150984907E-2</v>
      </c>
      <c r="AI1134" s="17">
        <v>9.4862724548108304E-2</v>
      </c>
      <c r="AJ1134" s="17">
        <v>0.18727749261767099</v>
      </c>
      <c r="AK1134" s="17"/>
      <c r="AL1134" s="17">
        <v>8.0947155201889207E-2</v>
      </c>
      <c r="AM1134" s="17">
        <v>8.0442404846470403E-2</v>
      </c>
      <c r="AN1134" s="17">
        <v>8.7787146498707905E-2</v>
      </c>
      <c r="AO1134" s="17">
        <v>0.15030762838786799</v>
      </c>
      <c r="AP1134" s="17"/>
      <c r="AQ1134" s="17">
        <v>5.6400114650569197E-2</v>
      </c>
      <c r="AR1134" s="17">
        <v>0.12867153147792501</v>
      </c>
      <c r="AS1134" s="17"/>
      <c r="AT1134" s="17">
        <v>0.101244021473491</v>
      </c>
      <c r="AU1134" s="17">
        <v>1.46106063296458E-2</v>
      </c>
      <c r="AV1134" s="17"/>
      <c r="AW1134" s="17">
        <v>6.9718048874551103E-2</v>
      </c>
      <c r="AX1134" s="17">
        <v>9.4231393577644595E-2</v>
      </c>
      <c r="AY1134" s="17">
        <v>9.8895872837196905E-2</v>
      </c>
      <c r="AZ1134" s="17"/>
      <c r="BA1134" s="17">
        <v>0.17692134840110599</v>
      </c>
      <c r="BB1134" s="17">
        <v>5.1763854295459197E-2</v>
      </c>
      <c r="BC1134" s="17">
        <v>6.8150638552031101E-2</v>
      </c>
      <c r="BD1134" s="17">
        <v>7.9710846523383394E-3</v>
      </c>
      <c r="BE1134" s="17">
        <v>6.7876960005461395E-2</v>
      </c>
      <c r="BF1134" s="17"/>
      <c r="BG1134" s="17">
        <v>8.4564105056841699E-2</v>
      </c>
      <c r="BH1134" s="17">
        <v>8.7368093376179498E-2</v>
      </c>
      <c r="BI1134" s="17"/>
      <c r="BJ1134" s="17">
        <v>0.103268530208822</v>
      </c>
      <c r="BK1134" s="17">
        <v>2.65233266642135E-2</v>
      </c>
      <c r="BL1134" s="17"/>
      <c r="BM1134" s="17">
        <v>5.9990977066056002E-2</v>
      </c>
      <c r="BN1134" s="17">
        <v>6.0386367171488299E-2</v>
      </c>
      <c r="BO1134" s="17">
        <v>0.13203357569072399</v>
      </c>
      <c r="BP1134" s="17">
        <v>0.10250951366344201</v>
      </c>
      <c r="BQ1134" s="17">
        <v>6.7882926302050201E-2</v>
      </c>
      <c r="BR1134" s="17"/>
      <c r="BS1134" s="17">
        <v>0.104113726825061</v>
      </c>
      <c r="BT1134" s="17"/>
      <c r="BU1134" s="17">
        <v>6.2910496868559401E-2</v>
      </c>
      <c r="BV1134" s="17">
        <v>0.174741399054959</v>
      </c>
      <c r="BW1134" s="17">
        <v>8.5314672268605798E-2</v>
      </c>
      <c r="BX1134" s="17">
        <v>7.8468134607285703E-2</v>
      </c>
      <c r="BY1134" s="17">
        <v>4.9918017657113498E-2</v>
      </c>
      <c r="BZ1134" s="17"/>
      <c r="CA1134" s="17">
        <v>0.175248616007257</v>
      </c>
      <c r="CB1134" s="17"/>
      <c r="CC1134" s="17">
        <v>7.8052511098869501E-2</v>
      </c>
      <c r="CD1134" s="17">
        <v>0.131979231740185</v>
      </c>
      <c r="CE1134" s="17"/>
      <c r="CF1134" s="17">
        <v>7.1069994877489495E-2</v>
      </c>
      <c r="CG1134" s="17"/>
      <c r="CH1134" s="17">
        <v>4.8105856262681199E-2</v>
      </c>
      <c r="CI1134" s="17">
        <v>0.18102138149612901</v>
      </c>
    </row>
    <row r="1135" spans="2:87" x14ac:dyDescent="0.35">
      <c r="B1135" t="s">
        <v>323</v>
      </c>
      <c r="C1135" s="17">
        <v>0.16189038664213501</v>
      </c>
      <c r="D1135" s="17">
        <v>0.196314905558724</v>
      </c>
      <c r="E1135" s="17">
        <v>0.12627971454630199</v>
      </c>
      <c r="F1135" s="17"/>
      <c r="G1135" s="17">
        <v>0.28159989010087699</v>
      </c>
      <c r="H1135" s="17">
        <v>0.22505668099495199</v>
      </c>
      <c r="I1135" s="17">
        <v>0.25667313974214201</v>
      </c>
      <c r="J1135" s="17">
        <v>0.114342225962557</v>
      </c>
      <c r="K1135" s="17">
        <v>9.0341094360760696E-2</v>
      </c>
      <c r="L1135" s="17">
        <v>5.9173099281793103E-2</v>
      </c>
      <c r="M1135" s="17"/>
      <c r="N1135" s="17">
        <v>0.16297495267832099</v>
      </c>
      <c r="O1135" s="17">
        <v>0.19271533952477099</v>
      </c>
      <c r="P1135" s="17">
        <v>0.14696773796759899</v>
      </c>
      <c r="Q1135" s="17">
        <v>0.14373753534459699</v>
      </c>
      <c r="R1135" s="17"/>
      <c r="S1135" s="17">
        <v>0.227480402630722</v>
      </c>
      <c r="T1135" s="17">
        <v>0.18829946670824901</v>
      </c>
      <c r="U1135" s="17">
        <v>0.112631947757378</v>
      </c>
      <c r="V1135" s="17">
        <v>0.12285459717571499</v>
      </c>
      <c r="W1135" s="17">
        <v>0.14380544145874199</v>
      </c>
      <c r="X1135" s="17">
        <v>0.12797613755439</v>
      </c>
      <c r="Y1135" s="17">
        <v>0.112133247786805</v>
      </c>
      <c r="Z1135" s="17">
        <v>0.16571921739526499</v>
      </c>
      <c r="AA1135" s="17">
        <v>0.244717363808479</v>
      </c>
      <c r="AB1135" s="17">
        <v>0.13807141017327099</v>
      </c>
      <c r="AC1135" s="17">
        <v>0.120390970687732</v>
      </c>
      <c r="AD1135" s="17">
        <v>6.4944661022012601E-2</v>
      </c>
      <c r="AE1135" s="17"/>
      <c r="AF1135" s="17">
        <v>0.14676771599889399</v>
      </c>
      <c r="AG1135" s="17">
        <v>0.145320589843946</v>
      </c>
      <c r="AH1135" s="17">
        <v>0.20211075021366501</v>
      </c>
      <c r="AI1135" s="17">
        <v>0.180236528059948</v>
      </c>
      <c r="AJ1135" s="17">
        <v>0.182257876781344</v>
      </c>
      <c r="AK1135" s="17"/>
      <c r="AL1135" s="17">
        <v>0.13029543124986101</v>
      </c>
      <c r="AM1135" s="17">
        <v>0.15007846560768801</v>
      </c>
      <c r="AN1135" s="17">
        <v>0.220633392963443</v>
      </c>
      <c r="AO1135" s="17">
        <v>0.266490136012905</v>
      </c>
      <c r="AP1135" s="17"/>
      <c r="AQ1135" s="17">
        <v>0.14139107868124201</v>
      </c>
      <c r="AR1135" s="17">
        <v>0.19110955665156301</v>
      </c>
      <c r="AS1135" s="17"/>
      <c r="AT1135" s="17">
        <v>0.19634523102220999</v>
      </c>
      <c r="AU1135" s="17">
        <v>7.6560438734526601E-2</v>
      </c>
      <c r="AV1135" s="17"/>
      <c r="AW1135" s="17">
        <v>0.10898555675162699</v>
      </c>
      <c r="AX1135" s="17">
        <v>0.178266384746671</v>
      </c>
      <c r="AY1135" s="17">
        <v>0.206588239836211</v>
      </c>
      <c r="AZ1135" s="17"/>
      <c r="BA1135" s="17">
        <v>0.22638151814090701</v>
      </c>
      <c r="BB1135" s="17">
        <v>0.134025178925054</v>
      </c>
      <c r="BC1135" s="17">
        <v>0.167006241793341</v>
      </c>
      <c r="BD1135" s="17">
        <v>0.11585783509796201</v>
      </c>
      <c r="BE1135" s="17">
        <v>4.6778358896421499E-2</v>
      </c>
      <c r="BF1135" s="17"/>
      <c r="BG1135" s="17">
        <v>0.175188237915606</v>
      </c>
      <c r="BH1135" s="17">
        <v>0.15236969155583699</v>
      </c>
      <c r="BI1135" s="17"/>
      <c r="BJ1135" s="17">
        <v>0.18873153600933801</v>
      </c>
      <c r="BK1135" s="17">
        <v>6.8496593920141097E-2</v>
      </c>
      <c r="BL1135" s="17"/>
      <c r="BM1135" s="17">
        <v>0.157017394900381</v>
      </c>
      <c r="BN1135" s="17">
        <v>0.128042702706851</v>
      </c>
      <c r="BO1135" s="17">
        <v>0.231130073702004</v>
      </c>
      <c r="BP1135" s="17">
        <v>0.18135895875708999</v>
      </c>
      <c r="BQ1135" s="17">
        <v>9.2510287326244695E-2</v>
      </c>
      <c r="BR1135" s="17"/>
      <c r="BS1135" s="17">
        <v>0.18666598521814001</v>
      </c>
      <c r="BT1135" s="17"/>
      <c r="BU1135" s="17">
        <v>0.16617516386032299</v>
      </c>
      <c r="BV1135" s="17">
        <v>0.27436829566053</v>
      </c>
      <c r="BW1135" s="17">
        <v>0.16703388683769901</v>
      </c>
      <c r="BX1135" s="17">
        <v>0.10271834209049201</v>
      </c>
      <c r="BY1135" s="17">
        <v>0.123503505679636</v>
      </c>
      <c r="BZ1135" s="17"/>
      <c r="CA1135" s="17">
        <v>0.31939281685425303</v>
      </c>
      <c r="CB1135" s="17"/>
      <c r="CC1135" s="17">
        <v>0.16430850456483601</v>
      </c>
      <c r="CD1135" s="17">
        <v>0.14641953141685299</v>
      </c>
      <c r="CE1135" s="17"/>
      <c r="CF1135" s="17">
        <v>0.118556092829305</v>
      </c>
      <c r="CG1135" s="17"/>
      <c r="CH1135" s="17">
        <v>0.115033851037648</v>
      </c>
      <c r="CI1135" s="17">
        <v>0.218213298594467</v>
      </c>
    </row>
    <row r="1136" spans="2:87" x14ac:dyDescent="0.35">
      <c r="B1136" t="s">
        <v>159</v>
      </c>
      <c r="C1136" s="17">
        <v>0.33589122737616101</v>
      </c>
      <c r="D1136" s="17">
        <v>0.33949207840993401</v>
      </c>
      <c r="E1136" s="17">
        <v>0.333602079801887</v>
      </c>
      <c r="F1136" s="17"/>
      <c r="G1136" s="17">
        <v>0.182438094279709</v>
      </c>
      <c r="H1136" s="17">
        <v>0.25461510724158298</v>
      </c>
      <c r="I1136" s="17">
        <v>0.34817374717640998</v>
      </c>
      <c r="J1136" s="17">
        <v>0.38723411300202298</v>
      </c>
      <c r="K1136" s="17">
        <v>0.335015595570469</v>
      </c>
      <c r="L1136" s="17">
        <v>0.43503118914099698</v>
      </c>
      <c r="M1136" s="17"/>
      <c r="N1136" s="17">
        <v>0.35839385144781799</v>
      </c>
      <c r="O1136" s="17">
        <v>0.33012711339583301</v>
      </c>
      <c r="P1136" s="17">
        <v>0.31072184815482401</v>
      </c>
      <c r="Q1136" s="17">
        <v>0.33199912953827798</v>
      </c>
      <c r="R1136" s="17"/>
      <c r="S1136" s="17">
        <v>0.267466540316323</v>
      </c>
      <c r="T1136" s="17">
        <v>0.36388746037070402</v>
      </c>
      <c r="U1136" s="17">
        <v>0.38528475297173298</v>
      </c>
      <c r="V1136" s="17">
        <v>0.384411156195123</v>
      </c>
      <c r="W1136" s="17">
        <v>0.23244912728049799</v>
      </c>
      <c r="X1136" s="17">
        <v>0.35596190050718002</v>
      </c>
      <c r="Y1136" s="17">
        <v>0.36104021650332901</v>
      </c>
      <c r="Z1136" s="17">
        <v>0.23287425259701799</v>
      </c>
      <c r="AA1136" s="17">
        <v>0.265308353527207</v>
      </c>
      <c r="AB1136" s="17">
        <v>0.44011134767141302</v>
      </c>
      <c r="AC1136" s="17">
        <v>0.29384945414047903</v>
      </c>
      <c r="AD1136" s="17">
        <v>0.486767701474978</v>
      </c>
      <c r="AE1136" s="17"/>
      <c r="AF1136" s="17">
        <v>0.33197405528674101</v>
      </c>
      <c r="AG1136" s="17">
        <v>0.31764844948175303</v>
      </c>
      <c r="AH1136" s="17">
        <v>0.36637927201499099</v>
      </c>
      <c r="AI1136" s="17">
        <v>0.41718960716280201</v>
      </c>
      <c r="AJ1136" s="17">
        <v>0.291373116101735</v>
      </c>
      <c r="AK1136" s="17"/>
      <c r="AL1136" s="17">
        <v>0.33650142056240001</v>
      </c>
      <c r="AM1136" s="17">
        <v>0.33565454713342302</v>
      </c>
      <c r="AN1136" s="17">
        <v>0.34570533901867601</v>
      </c>
      <c r="AO1136" s="17">
        <v>0.30467411558913099</v>
      </c>
      <c r="AP1136" s="17"/>
      <c r="AQ1136" s="17">
        <v>0.33738617074115401</v>
      </c>
      <c r="AR1136" s="17">
        <v>0.33376037474350001</v>
      </c>
      <c r="AS1136" s="17"/>
      <c r="AT1136" s="17">
        <v>0.31984273036584798</v>
      </c>
      <c r="AU1136" s="17">
        <v>0.42054073236291001</v>
      </c>
      <c r="AV1136" s="17"/>
      <c r="AW1136" s="17">
        <v>0.38002877146633202</v>
      </c>
      <c r="AX1136" s="17">
        <v>0.34768983482412602</v>
      </c>
      <c r="AY1136" s="17">
        <v>0.28818177327470601</v>
      </c>
      <c r="AZ1136" s="17"/>
      <c r="BA1136" s="17">
        <v>0.27257355032620501</v>
      </c>
      <c r="BB1136" s="17">
        <v>0.383287658360143</v>
      </c>
      <c r="BC1136" s="17">
        <v>0.32520966507651899</v>
      </c>
      <c r="BD1136" s="17">
        <v>0.35236478142630101</v>
      </c>
      <c r="BE1136" s="17">
        <v>0.45670778189033201</v>
      </c>
      <c r="BF1136" s="17"/>
      <c r="BG1136" s="17">
        <v>0.325395041022978</v>
      </c>
      <c r="BH1136" s="17">
        <v>0.34340604971719502</v>
      </c>
      <c r="BI1136" s="17"/>
      <c r="BJ1136" s="17">
        <v>0.32331629538518503</v>
      </c>
      <c r="BK1136" s="17">
        <v>0.37768902121300901</v>
      </c>
      <c r="BL1136" s="17"/>
      <c r="BM1136" s="17">
        <v>0.30646904143153197</v>
      </c>
      <c r="BN1136" s="17">
        <v>0.381579456404739</v>
      </c>
      <c r="BO1136" s="17">
        <v>0.33734418837031799</v>
      </c>
      <c r="BP1136" s="17">
        <v>0.28536275943231498</v>
      </c>
      <c r="BQ1136" s="17">
        <v>0.28259896929898398</v>
      </c>
      <c r="BR1136" s="17"/>
      <c r="BS1136" s="17">
        <v>0.31379975264576498</v>
      </c>
      <c r="BT1136" s="17"/>
      <c r="BU1136" s="17">
        <v>0.34837892591469899</v>
      </c>
      <c r="BV1136" s="17">
        <v>0.31943018477174301</v>
      </c>
      <c r="BW1136" s="17">
        <v>0.38230840969709001</v>
      </c>
      <c r="BX1136" s="17">
        <v>0.34685194228092803</v>
      </c>
      <c r="BY1136" s="17">
        <v>0.20368119105782601</v>
      </c>
      <c r="BZ1136" s="17"/>
      <c r="CA1136" s="17">
        <v>0.295776033861468</v>
      </c>
      <c r="CB1136" s="17"/>
      <c r="CC1136" s="17">
        <v>0.33853864968935199</v>
      </c>
      <c r="CD1136" s="17">
        <v>0.35167796369739601</v>
      </c>
      <c r="CE1136" s="17"/>
      <c r="CF1136" s="17">
        <v>0.34342158351804902</v>
      </c>
      <c r="CG1136" s="17"/>
      <c r="CH1136" s="17">
        <v>0.36239164214748298</v>
      </c>
      <c r="CI1136" s="17">
        <v>0.40187277122312998</v>
      </c>
    </row>
    <row r="1137" spans="2:87" x14ac:dyDescent="0.35">
      <c r="B1137" t="s">
        <v>160</v>
      </c>
      <c r="C1137" s="17">
        <v>0.28525011222625601</v>
      </c>
      <c r="D1137" s="17">
        <v>0.26866282040497902</v>
      </c>
      <c r="E1137" s="17">
        <v>0.30324483751850201</v>
      </c>
      <c r="F1137" s="17"/>
      <c r="G1137" s="17">
        <v>0.19661553483240299</v>
      </c>
      <c r="H1137" s="17">
        <v>0.17576665754507301</v>
      </c>
      <c r="I1137" s="17">
        <v>0.19699418791817999</v>
      </c>
      <c r="J1137" s="17">
        <v>0.32096212479050501</v>
      </c>
      <c r="K1137" s="17">
        <v>0.46612120266525697</v>
      </c>
      <c r="L1137" s="17">
        <v>0.34042781030722602</v>
      </c>
      <c r="M1137" s="17"/>
      <c r="N1137" s="17">
        <v>0.22895630544369699</v>
      </c>
      <c r="O1137" s="17">
        <v>0.33180985406841501</v>
      </c>
      <c r="P1137" s="17">
        <v>0.30966507087143602</v>
      </c>
      <c r="Q1137" s="17">
        <v>0.28347095339449802</v>
      </c>
      <c r="R1137" s="17"/>
      <c r="S1137" s="17">
        <v>0.24666423175914101</v>
      </c>
      <c r="T1137" s="17">
        <v>0.27968593214093501</v>
      </c>
      <c r="U1137" s="17">
        <v>0.32313870690108998</v>
      </c>
      <c r="V1137" s="17">
        <v>0.195523611975294</v>
      </c>
      <c r="W1137" s="17">
        <v>0.35151279216233899</v>
      </c>
      <c r="X1137" s="17">
        <v>0.30640914555540599</v>
      </c>
      <c r="Y1137" s="17">
        <v>0.37316981331558802</v>
      </c>
      <c r="Z1137" s="17">
        <v>0.30163834250253602</v>
      </c>
      <c r="AA1137" s="17">
        <v>0.25915370880893002</v>
      </c>
      <c r="AB1137" s="17">
        <v>0.26733014570213298</v>
      </c>
      <c r="AC1137" s="17">
        <v>0.39045816614476803</v>
      </c>
      <c r="AD1137" s="17">
        <v>0.175697158508659</v>
      </c>
      <c r="AE1137" s="17"/>
      <c r="AF1137" s="17">
        <v>0.27668711818726099</v>
      </c>
      <c r="AG1137" s="17">
        <v>0.34103612233666097</v>
      </c>
      <c r="AH1137" s="17">
        <v>0.27286718603370502</v>
      </c>
      <c r="AI1137" s="17">
        <v>0.17202246429551099</v>
      </c>
      <c r="AJ1137" s="17">
        <v>0.251975118500604</v>
      </c>
      <c r="AK1137" s="17"/>
      <c r="AL1137" s="17">
        <v>0.29422876229923001</v>
      </c>
      <c r="AM1137" s="17">
        <v>0.30347871880219401</v>
      </c>
      <c r="AN1137" s="17">
        <v>0.248599763203639</v>
      </c>
      <c r="AO1137" s="17">
        <v>0.224293318054642</v>
      </c>
      <c r="AP1137" s="17"/>
      <c r="AQ1137" s="17">
        <v>0.33081541201027997</v>
      </c>
      <c r="AR1137" s="17">
        <v>0.22030254211999301</v>
      </c>
      <c r="AS1137" s="17"/>
      <c r="AT1137" s="17">
        <v>0.25392713018381902</v>
      </c>
      <c r="AU1137" s="17">
        <v>0.34892030468766</v>
      </c>
      <c r="AV1137" s="17"/>
      <c r="AW1137" s="17">
        <v>0.32276255095051798</v>
      </c>
      <c r="AX1137" s="17">
        <v>0.25419368146855797</v>
      </c>
      <c r="AY1137" s="17">
        <v>0.27219880935648599</v>
      </c>
      <c r="AZ1137" s="17"/>
      <c r="BA1137" s="17">
        <v>0.206695289722437</v>
      </c>
      <c r="BB1137" s="17">
        <v>0.31690671347572702</v>
      </c>
      <c r="BC1137" s="17">
        <v>0.28997587504184802</v>
      </c>
      <c r="BD1137" s="17">
        <v>0.36909237584605997</v>
      </c>
      <c r="BE1137" s="17">
        <v>0.32981111667628199</v>
      </c>
      <c r="BF1137" s="17"/>
      <c r="BG1137" s="17">
        <v>0.25287174407663199</v>
      </c>
      <c r="BH1137" s="17">
        <v>0.30843164465619499</v>
      </c>
      <c r="BI1137" s="17"/>
      <c r="BJ1137" s="17">
        <v>0.25947674867895199</v>
      </c>
      <c r="BK1137" s="17">
        <v>0.37872483050922801</v>
      </c>
      <c r="BL1137" s="17"/>
      <c r="BM1137" s="17">
        <v>0.21259224880778299</v>
      </c>
      <c r="BN1137" s="17">
        <v>0.317720075690343</v>
      </c>
      <c r="BO1137" s="17">
        <v>0.19493477562332401</v>
      </c>
      <c r="BP1137" s="17">
        <v>0.34210436212674</v>
      </c>
      <c r="BQ1137" s="17">
        <v>0.49645266643297098</v>
      </c>
      <c r="BR1137" s="17"/>
      <c r="BS1137" s="17">
        <v>0.335309753573586</v>
      </c>
      <c r="BT1137" s="17"/>
      <c r="BU1137" s="17">
        <v>0.33079771497233201</v>
      </c>
      <c r="BV1137" s="17">
        <v>0.11489461323549401</v>
      </c>
      <c r="BW1137" s="17">
        <v>0.291214044626604</v>
      </c>
      <c r="BX1137" s="17">
        <v>0.41058633957861002</v>
      </c>
      <c r="BY1137" s="17">
        <v>0.31543141112815998</v>
      </c>
      <c r="BZ1137" s="17"/>
      <c r="CA1137" s="17">
        <v>0.17547651149256999</v>
      </c>
      <c r="CB1137" s="17"/>
      <c r="CC1137" s="17">
        <v>0.29391083203177099</v>
      </c>
      <c r="CD1137" s="17">
        <v>0.26836019157958602</v>
      </c>
      <c r="CE1137" s="17"/>
      <c r="CF1137" s="17">
        <v>0.35179064747875499</v>
      </c>
      <c r="CG1137" s="17"/>
      <c r="CH1137" s="17">
        <v>0.3508540201673</v>
      </c>
      <c r="CI1137" s="17">
        <v>0.131045159298011</v>
      </c>
    </row>
    <row r="1138" spans="2:87" x14ac:dyDescent="0.35">
      <c r="B1138" t="s">
        <v>161</v>
      </c>
      <c r="C1138" s="17">
        <v>0.13077010231000999</v>
      </c>
      <c r="D1138" s="17">
        <v>8.78704144010823E-2</v>
      </c>
      <c r="E1138" s="17">
        <v>0.17167731263795399</v>
      </c>
      <c r="F1138" s="17"/>
      <c r="G1138" s="17">
        <v>0.147824048882055</v>
      </c>
      <c r="H1138" s="17">
        <v>0.12659538052390301</v>
      </c>
      <c r="I1138" s="17">
        <v>0.115116593262353</v>
      </c>
      <c r="J1138" s="17">
        <v>0.136734716443937</v>
      </c>
      <c r="K1138" s="17">
        <v>0.101493614506768</v>
      </c>
      <c r="L1138" s="17">
        <v>0.15146466159644301</v>
      </c>
      <c r="M1138" s="17"/>
      <c r="N1138" s="17">
        <v>0.111006778492809</v>
      </c>
      <c r="O1138" s="17">
        <v>0.10775693483755</v>
      </c>
      <c r="P1138" s="17">
        <v>0.16379240535751599</v>
      </c>
      <c r="Q1138" s="17">
        <v>0.149337376104592</v>
      </c>
      <c r="R1138" s="17"/>
      <c r="S1138" s="17">
        <v>9.7951166216359395E-2</v>
      </c>
      <c r="T1138" s="17">
        <v>0.14181849365679799</v>
      </c>
      <c r="U1138" s="17">
        <v>0.103800590977756</v>
      </c>
      <c r="V1138" s="17">
        <v>0.18838484653492599</v>
      </c>
      <c r="W1138" s="17">
        <v>0.17214349800718101</v>
      </c>
      <c r="X1138" s="17">
        <v>0.14001498787109101</v>
      </c>
      <c r="Y1138" s="17">
        <v>9.7120067253590694E-2</v>
      </c>
      <c r="Z1138" s="17">
        <v>0.12645815800156801</v>
      </c>
      <c r="AA1138" s="17">
        <v>0.127935231627433</v>
      </c>
      <c r="AB1138" s="17">
        <v>0.100954594544045</v>
      </c>
      <c r="AC1138" s="17">
        <v>0.14486861551470201</v>
      </c>
      <c r="AD1138" s="17">
        <v>0.21099379668832</v>
      </c>
      <c r="AE1138" s="17"/>
      <c r="AF1138" s="17">
        <v>0.15177721590739601</v>
      </c>
      <c r="AG1138" s="17">
        <v>0.140701113844662</v>
      </c>
      <c r="AH1138" s="17">
        <v>8.4967443586653799E-2</v>
      </c>
      <c r="AI1138" s="17">
        <v>0.13568867593362999</v>
      </c>
      <c r="AJ1138" s="17">
        <v>8.7116395998646901E-2</v>
      </c>
      <c r="AK1138" s="17"/>
      <c r="AL1138" s="17">
        <v>0.158027230686619</v>
      </c>
      <c r="AM1138" s="17">
        <v>0.13034586361022499</v>
      </c>
      <c r="AN1138" s="17">
        <v>9.7274358315534395E-2</v>
      </c>
      <c r="AO1138" s="17">
        <v>5.4234801955452702E-2</v>
      </c>
      <c r="AP1138" s="17"/>
      <c r="AQ1138" s="17">
        <v>0.13400722391675399</v>
      </c>
      <c r="AR1138" s="17">
        <v>0.12615599500701899</v>
      </c>
      <c r="AS1138" s="17"/>
      <c r="AT1138" s="17">
        <v>0.12864088695463199</v>
      </c>
      <c r="AU1138" s="17">
        <v>0.13936791788525801</v>
      </c>
      <c r="AV1138" s="17"/>
      <c r="AW1138" s="17">
        <v>0.11850507195697101</v>
      </c>
      <c r="AX1138" s="17">
        <v>0.12561870538300099</v>
      </c>
      <c r="AY1138" s="17">
        <v>0.1341353046954</v>
      </c>
      <c r="AZ1138" s="17"/>
      <c r="BA1138" s="17">
        <v>0.11742829340934501</v>
      </c>
      <c r="BB1138" s="17">
        <v>0.114016594943616</v>
      </c>
      <c r="BC1138" s="17">
        <v>0.14965757953626099</v>
      </c>
      <c r="BD1138" s="17">
        <v>0.15471392297733899</v>
      </c>
      <c r="BE1138" s="17">
        <v>9.8825782531502898E-2</v>
      </c>
      <c r="BF1138" s="17"/>
      <c r="BG1138" s="17">
        <v>0.161980871927943</v>
      </c>
      <c r="BH1138" s="17">
        <v>0.108424520694593</v>
      </c>
      <c r="BI1138" s="17"/>
      <c r="BJ1138" s="17">
        <v>0.125206889717703</v>
      </c>
      <c r="BK1138" s="17">
        <v>0.14856622769340899</v>
      </c>
      <c r="BL1138" s="17"/>
      <c r="BM1138" s="17">
        <v>0.26393033779424802</v>
      </c>
      <c r="BN1138" s="17">
        <v>0.11227139802658</v>
      </c>
      <c r="BO1138" s="17">
        <v>0.104557386613631</v>
      </c>
      <c r="BP1138" s="17">
        <v>8.8664406020412603E-2</v>
      </c>
      <c r="BQ1138" s="17">
        <v>6.0555150639749901E-2</v>
      </c>
      <c r="BR1138" s="17"/>
      <c r="BS1138" s="17">
        <v>6.0110781737448903E-2</v>
      </c>
      <c r="BT1138" s="17"/>
      <c r="BU1138" s="17">
        <v>9.1737698384087699E-2</v>
      </c>
      <c r="BV1138" s="17">
        <v>0.11656550727727399</v>
      </c>
      <c r="BW1138" s="17">
        <v>7.4128986570000402E-2</v>
      </c>
      <c r="BX1138" s="17">
        <v>6.1375241442684803E-2</v>
      </c>
      <c r="BY1138" s="17">
        <v>0.30746587447726398</v>
      </c>
      <c r="BZ1138" s="17"/>
      <c r="CA1138" s="17">
        <v>3.4106021784451497E-2</v>
      </c>
      <c r="CB1138" s="17"/>
      <c r="CC1138" s="17">
        <v>0.125189502615172</v>
      </c>
      <c r="CD1138" s="17">
        <v>0.10156308156598</v>
      </c>
      <c r="CE1138" s="17"/>
      <c r="CF1138" s="17">
        <v>0.115161681296402</v>
      </c>
      <c r="CG1138" s="17"/>
      <c r="CH1138" s="17">
        <v>0.123614630384887</v>
      </c>
      <c r="CI1138" s="17">
        <v>6.7847389388262902E-2</v>
      </c>
    </row>
    <row r="1139" spans="2:87" x14ac:dyDescent="0.35">
      <c r="C1139" s="17"/>
      <c r="D1139" s="17"/>
      <c r="E1139" s="17"/>
      <c r="F1139" s="17"/>
      <c r="G1139" s="17"/>
      <c r="H1139" s="17"/>
      <c r="I1139" s="17"/>
      <c r="J1139" s="17"/>
      <c r="K1139" s="17"/>
      <c r="L1139" s="17"/>
      <c r="M1139" s="17"/>
      <c r="N1139" s="17"/>
      <c r="O1139" s="17"/>
      <c r="P1139" s="17"/>
      <c r="Q1139" s="17"/>
      <c r="R1139" s="17"/>
      <c r="S1139" s="17"/>
      <c r="T1139" s="17"/>
      <c r="U1139" s="17"/>
      <c r="V1139" s="17"/>
      <c r="W1139" s="17"/>
      <c r="X1139" s="17"/>
      <c r="Y1139" s="17"/>
      <c r="Z1139" s="17"/>
      <c r="AA1139" s="17"/>
      <c r="AB1139" s="17"/>
      <c r="AC1139" s="17"/>
      <c r="AD1139" s="17"/>
      <c r="AE1139" s="17"/>
      <c r="AF1139" s="17"/>
      <c r="AG1139" s="17"/>
      <c r="AH1139" s="17"/>
      <c r="AI1139" s="17"/>
      <c r="AJ1139" s="17"/>
      <c r="AK1139" s="17"/>
      <c r="AL1139" s="17"/>
      <c r="AM1139" s="17"/>
      <c r="AN1139" s="17"/>
      <c r="AO1139" s="17"/>
      <c r="AP1139" s="17"/>
      <c r="AQ1139" s="17"/>
      <c r="AR1139" s="17"/>
      <c r="AS1139" s="17"/>
      <c r="AT1139" s="17"/>
      <c r="AU1139" s="17"/>
      <c r="AV1139" s="17"/>
      <c r="AW1139" s="17"/>
      <c r="AX1139" s="17"/>
      <c r="AY1139" s="17"/>
      <c r="AZ1139" s="17"/>
      <c r="BA1139" s="17"/>
      <c r="BB1139" s="17"/>
      <c r="BC1139" s="17"/>
      <c r="BD1139" s="17"/>
      <c r="BE1139" s="17"/>
      <c r="BF1139" s="17"/>
      <c r="BG1139" s="17"/>
      <c r="BH1139" s="17"/>
      <c r="BI1139" s="17"/>
      <c r="BJ1139" s="17"/>
      <c r="BK1139" s="17"/>
      <c r="BL1139" s="17"/>
      <c r="BM1139" s="17"/>
      <c r="BN1139" s="17"/>
      <c r="BO1139" s="17"/>
      <c r="BP1139" s="17"/>
      <c r="BQ1139" s="17"/>
      <c r="BR1139" s="17"/>
      <c r="BS1139" s="17"/>
      <c r="BT1139" s="17"/>
      <c r="BU1139" s="17"/>
      <c r="BV1139" s="17"/>
      <c r="BW1139" s="17"/>
      <c r="BX1139" s="17"/>
      <c r="BY1139" s="17"/>
      <c r="BZ1139" s="17"/>
      <c r="CA1139" s="17"/>
      <c r="CB1139" s="17"/>
      <c r="CC1139" s="17"/>
      <c r="CD1139" s="17"/>
      <c r="CE1139" s="17"/>
      <c r="CF1139" s="17"/>
      <c r="CG1139" s="17"/>
      <c r="CH1139" s="17"/>
      <c r="CI1139" s="17"/>
    </row>
    <row r="1140" spans="2:87" x14ac:dyDescent="0.35">
      <c r="B1140" s="6" t="s">
        <v>330</v>
      </c>
      <c r="C1140" s="17"/>
      <c r="D1140" s="17"/>
      <c r="E1140" s="17"/>
      <c r="F1140" s="17"/>
      <c r="G1140" s="17"/>
      <c r="H1140" s="17"/>
      <c r="I1140" s="17"/>
      <c r="J1140" s="17"/>
      <c r="K1140" s="17"/>
      <c r="L1140" s="17"/>
      <c r="M1140" s="17"/>
      <c r="N1140" s="17"/>
      <c r="O1140" s="17"/>
      <c r="P1140" s="17"/>
      <c r="Q1140" s="17"/>
      <c r="R1140" s="17"/>
      <c r="S1140" s="17"/>
      <c r="T1140" s="17"/>
      <c r="U1140" s="17"/>
      <c r="V1140" s="17"/>
      <c r="W1140" s="17"/>
      <c r="X1140" s="17"/>
      <c r="Y1140" s="17"/>
      <c r="Z1140" s="17"/>
      <c r="AA1140" s="17"/>
      <c r="AB1140" s="17"/>
      <c r="AC1140" s="17"/>
      <c r="AD1140" s="17"/>
      <c r="AE1140" s="17"/>
      <c r="AF1140" s="17"/>
      <c r="AG1140" s="17"/>
      <c r="AH1140" s="17"/>
      <c r="AI1140" s="17"/>
      <c r="AJ1140" s="17"/>
      <c r="AK1140" s="17"/>
      <c r="AL1140" s="17"/>
      <c r="AM1140" s="17"/>
      <c r="AN1140" s="17"/>
      <c r="AO1140" s="17"/>
      <c r="AP1140" s="17"/>
      <c r="AQ1140" s="17"/>
      <c r="AR1140" s="17"/>
      <c r="AS1140" s="17"/>
      <c r="AT1140" s="17"/>
      <c r="AU1140" s="17"/>
      <c r="AV1140" s="17"/>
      <c r="AW1140" s="17"/>
      <c r="AX1140" s="17"/>
      <c r="AY1140" s="17"/>
      <c r="AZ1140" s="17"/>
      <c r="BA1140" s="17"/>
      <c r="BB1140" s="17"/>
      <c r="BC1140" s="17"/>
      <c r="BD1140" s="17"/>
      <c r="BE1140" s="17"/>
      <c r="BF1140" s="17"/>
      <c r="BG1140" s="17"/>
      <c r="BH1140" s="17"/>
      <c r="BI1140" s="17"/>
      <c r="BJ1140" s="17"/>
      <c r="BK1140" s="17"/>
      <c r="BL1140" s="17"/>
      <c r="BM1140" s="17"/>
      <c r="BN1140" s="17"/>
      <c r="BO1140" s="17"/>
      <c r="BP1140" s="17"/>
      <c r="BQ1140" s="17"/>
      <c r="BR1140" s="17"/>
      <c r="BS1140" s="17"/>
      <c r="BT1140" s="17"/>
      <c r="BU1140" s="17"/>
      <c r="BV1140" s="17"/>
      <c r="BW1140" s="17"/>
      <c r="BX1140" s="17"/>
      <c r="BY1140" s="17"/>
      <c r="BZ1140" s="17"/>
      <c r="CA1140" s="17"/>
      <c r="CB1140" s="17"/>
      <c r="CC1140" s="17"/>
      <c r="CD1140" s="17"/>
      <c r="CE1140" s="17"/>
      <c r="CF1140" s="17"/>
      <c r="CG1140" s="17"/>
      <c r="CH1140" s="17"/>
      <c r="CI1140" s="17"/>
    </row>
    <row r="1141" spans="2:87" x14ac:dyDescent="0.35">
      <c r="B1141" s="24" t="s">
        <v>163</v>
      </c>
      <c r="C1141" s="17"/>
      <c r="D1141" s="17"/>
      <c r="E1141" s="17"/>
      <c r="F1141" s="17"/>
      <c r="G1141" s="17"/>
      <c r="H1141" s="17"/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  <c r="U1141" s="17"/>
      <c r="V1141" s="17"/>
      <c r="W1141" s="17"/>
      <c r="X1141" s="17"/>
      <c r="Y1141" s="17"/>
      <c r="Z1141" s="17"/>
      <c r="AA1141" s="17"/>
      <c r="AB1141" s="17"/>
      <c r="AC1141" s="17"/>
      <c r="AD1141" s="17"/>
      <c r="AE1141" s="17"/>
      <c r="AF1141" s="17"/>
      <c r="AG1141" s="17"/>
      <c r="AH1141" s="17"/>
      <c r="AI1141" s="17"/>
      <c r="AJ1141" s="17"/>
      <c r="AK1141" s="17"/>
      <c r="AL1141" s="17"/>
      <c r="AM1141" s="17"/>
      <c r="AN1141" s="17"/>
      <c r="AO1141" s="17"/>
      <c r="AP1141" s="17"/>
      <c r="AQ1141" s="17"/>
      <c r="AR1141" s="17"/>
      <c r="AS1141" s="17"/>
      <c r="AT1141" s="17"/>
      <c r="AU1141" s="17"/>
      <c r="AV1141" s="17"/>
      <c r="AW1141" s="17"/>
      <c r="AX1141" s="17"/>
      <c r="AY1141" s="17"/>
      <c r="AZ1141" s="17"/>
      <c r="BA1141" s="17"/>
      <c r="BB1141" s="17"/>
      <c r="BC1141" s="17"/>
      <c r="BD1141" s="17"/>
      <c r="BE1141" s="17"/>
      <c r="BF1141" s="17"/>
      <c r="BG1141" s="17"/>
      <c r="BH1141" s="17"/>
      <c r="BI1141" s="17"/>
      <c r="BJ1141" s="17"/>
      <c r="BK1141" s="17"/>
      <c r="BL1141" s="17"/>
      <c r="BM1141" s="17"/>
      <c r="BN1141" s="17"/>
      <c r="BO1141" s="17"/>
      <c r="BP1141" s="17"/>
      <c r="BQ1141" s="17"/>
      <c r="BR1141" s="17"/>
      <c r="BS1141" s="17"/>
      <c r="BT1141" s="17"/>
      <c r="BU1141" s="17"/>
      <c r="BV1141" s="17"/>
      <c r="BW1141" s="17"/>
      <c r="BX1141" s="17"/>
      <c r="BY1141" s="17"/>
      <c r="BZ1141" s="17"/>
      <c r="CA1141" s="17"/>
      <c r="CB1141" s="17"/>
      <c r="CC1141" s="17"/>
      <c r="CD1141" s="17"/>
      <c r="CE1141" s="17"/>
      <c r="CF1141" s="17"/>
      <c r="CG1141" s="17"/>
      <c r="CH1141" s="17"/>
      <c r="CI1141" s="17"/>
    </row>
    <row r="1142" spans="2:87" x14ac:dyDescent="0.35">
      <c r="B1142" t="s">
        <v>157</v>
      </c>
      <c r="C1142" s="17">
        <v>0.155497097165534</v>
      </c>
      <c r="D1142" s="17">
        <v>0.14003142029503499</v>
      </c>
      <c r="E1142" s="17">
        <v>0.16866460638168601</v>
      </c>
      <c r="F1142" s="17"/>
      <c r="G1142" s="17">
        <v>0.179249800544583</v>
      </c>
      <c r="H1142" s="17">
        <v>0.19767338144236701</v>
      </c>
      <c r="I1142" s="17">
        <v>0.160028993411862</v>
      </c>
      <c r="J1142" s="17">
        <v>0.15656045504489399</v>
      </c>
      <c r="K1142" s="17">
        <v>0.147983469968369</v>
      </c>
      <c r="L1142" s="17">
        <v>0.10778115757539899</v>
      </c>
      <c r="M1142" s="17"/>
      <c r="N1142" s="17">
        <v>0.119687652956374</v>
      </c>
      <c r="O1142" s="17">
        <v>0.14266585025379</v>
      </c>
      <c r="P1142" s="17">
        <v>0.21610263746743499</v>
      </c>
      <c r="Q1142" s="17">
        <v>0.15934474736318499</v>
      </c>
      <c r="R1142" s="17"/>
      <c r="S1142" s="17">
        <v>0.127817917432341</v>
      </c>
      <c r="T1142" s="17">
        <v>0.19651871422484399</v>
      </c>
      <c r="U1142" s="17">
        <v>0.124617972498999</v>
      </c>
      <c r="V1142" s="17">
        <v>0.120947611224156</v>
      </c>
      <c r="W1142" s="17">
        <v>0.136865839294218</v>
      </c>
      <c r="X1142" s="17">
        <v>0.18589052967910399</v>
      </c>
      <c r="Y1142" s="17">
        <v>0.169998829015922</v>
      </c>
      <c r="Z1142" s="17">
        <v>0.125514183559229</v>
      </c>
      <c r="AA1142" s="17">
        <v>0.155743598620732</v>
      </c>
      <c r="AB1142" s="17">
        <v>0.174237382175603</v>
      </c>
      <c r="AC1142" s="17">
        <v>0.18629795242181299</v>
      </c>
      <c r="AD1142" s="17">
        <v>0.113222449550523</v>
      </c>
      <c r="AE1142" s="17"/>
      <c r="AF1142" s="17">
        <v>0.20079071275914101</v>
      </c>
      <c r="AG1142" s="17">
        <v>0.16728550856208599</v>
      </c>
      <c r="AH1142" s="17">
        <v>0.158762429152603</v>
      </c>
      <c r="AI1142" s="17">
        <v>9.6459623675420603E-2</v>
      </c>
      <c r="AJ1142" s="17">
        <v>0.11934187701219701</v>
      </c>
      <c r="AK1142" s="17"/>
      <c r="AL1142" s="17">
        <v>0.13843970157489899</v>
      </c>
      <c r="AM1142" s="17">
        <v>0.164128225863553</v>
      </c>
      <c r="AN1142" s="17">
        <v>0.16468039415369101</v>
      </c>
      <c r="AO1142" s="17">
        <v>0.187438204849875</v>
      </c>
      <c r="AP1142" s="17"/>
      <c r="AQ1142" s="17">
        <v>0.189473311924442</v>
      </c>
      <c r="AR1142" s="17">
        <v>0.107068301558809</v>
      </c>
      <c r="AS1142" s="17"/>
      <c r="AT1142" s="17">
        <v>0.151133821862902</v>
      </c>
      <c r="AU1142" s="17">
        <v>0.102855872150571</v>
      </c>
      <c r="AV1142" s="17"/>
      <c r="AW1142" s="17">
        <v>0.123085501575426</v>
      </c>
      <c r="AX1142" s="17">
        <v>0.12960275315073799</v>
      </c>
      <c r="AY1142" s="17">
        <v>0.199889735810719</v>
      </c>
      <c r="AZ1142" s="17"/>
      <c r="BA1142" s="17">
        <v>0.126817259214867</v>
      </c>
      <c r="BB1142" s="17">
        <v>0.16036338578405501</v>
      </c>
      <c r="BC1142" s="17">
        <v>0.18566693964988201</v>
      </c>
      <c r="BD1142" s="17">
        <v>0.131989336037174</v>
      </c>
      <c r="BE1142" s="17">
        <v>0.14490994451463801</v>
      </c>
      <c r="BF1142" s="17"/>
      <c r="BG1142" s="17">
        <v>0.17344227788021299</v>
      </c>
      <c r="BH1142" s="17">
        <v>0.14264911215356299</v>
      </c>
      <c r="BI1142" s="17"/>
      <c r="BJ1142" s="17">
        <v>0.16015196361570699</v>
      </c>
      <c r="BK1142" s="17">
        <v>0.13714740976307199</v>
      </c>
      <c r="BL1142" s="17"/>
      <c r="BM1142" s="17">
        <v>0.139702341323163</v>
      </c>
      <c r="BN1142" s="17">
        <v>0.110572888947643</v>
      </c>
      <c r="BO1142" s="17">
        <v>0.14557193674826499</v>
      </c>
      <c r="BP1142" s="17">
        <v>0.203995251643659</v>
      </c>
      <c r="BQ1142" s="17">
        <v>0.17917893242448099</v>
      </c>
      <c r="BR1142" s="17"/>
      <c r="BS1142" s="17">
        <v>0.16977694251989001</v>
      </c>
      <c r="BT1142" s="17"/>
      <c r="BU1142" s="17">
        <v>0.133075244911743</v>
      </c>
      <c r="BV1142" s="17">
        <v>9.4073142140768604E-2</v>
      </c>
      <c r="BW1142" s="17">
        <v>0.24689902626952601</v>
      </c>
      <c r="BX1142" s="17">
        <v>0.18531284081211799</v>
      </c>
      <c r="BY1142" s="17">
        <v>0.14604103299823701</v>
      </c>
      <c r="BZ1142" s="17"/>
      <c r="CA1142" s="17">
        <v>0.235810097554086</v>
      </c>
      <c r="CB1142" s="17"/>
      <c r="CC1142" s="17">
        <v>0.16842475126477199</v>
      </c>
      <c r="CD1142" s="17">
        <v>0.111625569912673</v>
      </c>
      <c r="CE1142" s="17"/>
      <c r="CF1142" s="17">
        <v>0.18594942740961401</v>
      </c>
      <c r="CG1142" s="17"/>
      <c r="CH1142" s="17">
        <v>0.13944343882548199</v>
      </c>
      <c r="CI1142" s="17">
        <v>0.195973190999576</v>
      </c>
    </row>
    <row r="1143" spans="2:87" x14ac:dyDescent="0.35">
      <c r="B1143" t="s">
        <v>323</v>
      </c>
      <c r="C1143" s="17">
        <v>0.18011811798584401</v>
      </c>
      <c r="D1143" s="17">
        <v>0.18824636468653499</v>
      </c>
      <c r="E1143" s="17">
        <v>0.173712058936248</v>
      </c>
      <c r="F1143" s="17"/>
      <c r="G1143" s="17">
        <v>0.18006542179300999</v>
      </c>
      <c r="H1143" s="17">
        <v>0.22521689130682901</v>
      </c>
      <c r="I1143" s="17">
        <v>0.213854732729858</v>
      </c>
      <c r="J1143" s="17">
        <v>0.15642437677318299</v>
      </c>
      <c r="K1143" s="17">
        <v>0.130192993254588</v>
      </c>
      <c r="L1143" s="17">
        <v>0.17110349338929901</v>
      </c>
      <c r="M1143" s="17"/>
      <c r="N1143" s="17">
        <v>0.19615986876616401</v>
      </c>
      <c r="O1143" s="17">
        <v>0.17982820328586199</v>
      </c>
      <c r="P1143" s="17">
        <v>0.16060980468126401</v>
      </c>
      <c r="Q1143" s="17">
        <v>0.172030954298417</v>
      </c>
      <c r="R1143" s="17"/>
      <c r="S1143" s="17">
        <v>0.22335256705828799</v>
      </c>
      <c r="T1143" s="17">
        <v>0.16328445749206899</v>
      </c>
      <c r="U1143" s="17">
        <v>0.20386176726418501</v>
      </c>
      <c r="V1143" s="17">
        <v>0.13331275741301499</v>
      </c>
      <c r="W1143" s="17">
        <v>0.23036071777613501</v>
      </c>
      <c r="X1143" s="17">
        <v>0.173205448378147</v>
      </c>
      <c r="Y1143" s="17">
        <v>6.8323127490928198E-2</v>
      </c>
      <c r="Z1143" s="17">
        <v>0.14617084595584401</v>
      </c>
      <c r="AA1143" s="17">
        <v>0.233723998751527</v>
      </c>
      <c r="AB1143" s="17">
        <v>0.19432517484059</v>
      </c>
      <c r="AC1143" s="17">
        <v>0.15943533158021</v>
      </c>
      <c r="AD1143" s="17">
        <v>0.15193619605511</v>
      </c>
      <c r="AE1143" s="17"/>
      <c r="AF1143" s="17">
        <v>0.20722913669735801</v>
      </c>
      <c r="AG1143" s="17">
        <v>0.15877118360762599</v>
      </c>
      <c r="AH1143" s="17">
        <v>0.19722565326074601</v>
      </c>
      <c r="AI1143" s="17">
        <v>0.179197603320771</v>
      </c>
      <c r="AJ1143" s="17">
        <v>0.18666840683307701</v>
      </c>
      <c r="AK1143" s="17"/>
      <c r="AL1143" s="17">
        <v>0.170189492136366</v>
      </c>
      <c r="AM1143" s="17">
        <v>0.15233441574293799</v>
      </c>
      <c r="AN1143" s="17">
        <v>0.22344162660991901</v>
      </c>
      <c r="AO1143" s="17">
        <v>0.28527852346886101</v>
      </c>
      <c r="AP1143" s="17"/>
      <c r="AQ1143" s="17">
        <v>0.14198371558856601</v>
      </c>
      <c r="AR1143" s="17">
        <v>0.234473883994127</v>
      </c>
      <c r="AS1143" s="17"/>
      <c r="AT1143" s="17">
        <v>0.19307800713874701</v>
      </c>
      <c r="AU1143" s="17">
        <v>0.183540531978722</v>
      </c>
      <c r="AV1143" s="17"/>
      <c r="AW1143" s="17">
        <v>0.16810118962413301</v>
      </c>
      <c r="AX1143" s="17">
        <v>0.20509246330129999</v>
      </c>
      <c r="AY1143" s="17">
        <v>0.17860610139007499</v>
      </c>
      <c r="AZ1143" s="17"/>
      <c r="BA1143" s="17">
        <v>0.21962245737720501</v>
      </c>
      <c r="BB1143" s="17">
        <v>0.182872329614304</v>
      </c>
      <c r="BC1143" s="17">
        <v>0.16018693645700999</v>
      </c>
      <c r="BD1143" s="17">
        <v>0.19355294030751</v>
      </c>
      <c r="BE1143" s="17">
        <v>7.5471619084603203E-2</v>
      </c>
      <c r="BF1143" s="17"/>
      <c r="BG1143" s="17">
        <v>0.15800348690485699</v>
      </c>
      <c r="BH1143" s="17">
        <v>0.19595125186124601</v>
      </c>
      <c r="BI1143" s="17"/>
      <c r="BJ1143" s="17">
        <v>0.18986148437682801</v>
      </c>
      <c r="BK1143" s="17">
        <v>0.148232679696048</v>
      </c>
      <c r="BL1143" s="17"/>
      <c r="BM1143" s="17">
        <v>0.13688222344175999</v>
      </c>
      <c r="BN1143" s="17">
        <v>0.124209931496267</v>
      </c>
      <c r="BO1143" s="17">
        <v>0.218497322765598</v>
      </c>
      <c r="BP1143" s="17">
        <v>0.215004393611853</v>
      </c>
      <c r="BQ1143" s="17">
        <v>0.17256596789975601</v>
      </c>
      <c r="BR1143" s="17"/>
      <c r="BS1143" s="17">
        <v>0.20659916636430201</v>
      </c>
      <c r="BT1143" s="17"/>
      <c r="BU1143" s="17">
        <v>0.15787303831675201</v>
      </c>
      <c r="BV1143" s="17">
        <v>0.202026612816013</v>
      </c>
      <c r="BW1143" s="17">
        <v>0.24340873250499301</v>
      </c>
      <c r="BX1143" s="17">
        <v>0.16851192743770099</v>
      </c>
      <c r="BY1143" s="17">
        <v>0.11236253394569901</v>
      </c>
      <c r="BZ1143" s="17"/>
      <c r="CA1143" s="17">
        <v>0.26093500327797797</v>
      </c>
      <c r="CB1143" s="17"/>
      <c r="CC1143" s="17">
        <v>0.19119924741936101</v>
      </c>
      <c r="CD1143" s="17">
        <v>0.14572927967569399</v>
      </c>
      <c r="CE1143" s="17"/>
      <c r="CF1143" s="17">
        <v>0.16122343512892701</v>
      </c>
      <c r="CG1143" s="17"/>
      <c r="CH1143" s="17">
        <v>0.16633963554959599</v>
      </c>
      <c r="CI1143" s="17">
        <v>0.19774698806364699</v>
      </c>
    </row>
    <row r="1144" spans="2:87" x14ac:dyDescent="0.35">
      <c r="B1144" t="s">
        <v>159</v>
      </c>
      <c r="C1144" s="17">
        <v>0.21016358104708299</v>
      </c>
      <c r="D1144" s="17">
        <v>0.21187466572094499</v>
      </c>
      <c r="E1144" s="17">
        <v>0.20848353011687301</v>
      </c>
      <c r="F1144" s="17"/>
      <c r="G1144" s="17">
        <v>0.22702728838769601</v>
      </c>
      <c r="H1144" s="17">
        <v>0.229271455906846</v>
      </c>
      <c r="I1144" s="17">
        <v>0.22461664402717099</v>
      </c>
      <c r="J1144" s="17">
        <v>0.209912049655745</v>
      </c>
      <c r="K1144" s="17">
        <v>0.177123409454508</v>
      </c>
      <c r="L1144" s="17">
        <v>0.19622374210737301</v>
      </c>
      <c r="M1144" s="17"/>
      <c r="N1144" s="17">
        <v>0.254565466138515</v>
      </c>
      <c r="O1144" s="17">
        <v>0.230330359841559</v>
      </c>
      <c r="P1144" s="17">
        <v>0.17281046573891201</v>
      </c>
      <c r="Q1144" s="17">
        <v>0.17367308832522799</v>
      </c>
      <c r="R1144" s="17"/>
      <c r="S1144" s="17">
        <v>0.208030994535091</v>
      </c>
      <c r="T1144" s="17">
        <v>0.16790136974956199</v>
      </c>
      <c r="U1144" s="17">
        <v>0.174622082967028</v>
      </c>
      <c r="V1144" s="17">
        <v>0.22749905877190599</v>
      </c>
      <c r="W1144" s="17">
        <v>0.13461899700857299</v>
      </c>
      <c r="X1144" s="17">
        <v>0.23757689261699499</v>
      </c>
      <c r="Y1144" s="17">
        <v>0.33594103433825701</v>
      </c>
      <c r="Z1144" s="17">
        <v>0.23350159558830499</v>
      </c>
      <c r="AA1144" s="17">
        <v>0.19340913365996501</v>
      </c>
      <c r="AB1144" s="17">
        <v>0.19998396994749501</v>
      </c>
      <c r="AC1144" s="17">
        <v>0.19340946521758301</v>
      </c>
      <c r="AD1144" s="17">
        <v>0.30231062664187702</v>
      </c>
      <c r="AE1144" s="17"/>
      <c r="AF1144" s="17">
        <v>0.16923579369792999</v>
      </c>
      <c r="AG1144" s="17">
        <v>0.18140528243207199</v>
      </c>
      <c r="AH1144" s="17">
        <v>0.238420161836883</v>
      </c>
      <c r="AI1144" s="17">
        <v>0.26799366278412801</v>
      </c>
      <c r="AJ1144" s="17">
        <v>0.248197356663933</v>
      </c>
      <c r="AK1144" s="17"/>
      <c r="AL1144" s="17">
        <v>0.18197698631110401</v>
      </c>
      <c r="AM1144" s="17">
        <v>0.22798271605238399</v>
      </c>
      <c r="AN1144" s="17">
        <v>0.25936206768863401</v>
      </c>
      <c r="AO1144" s="17">
        <v>0.142099549547893</v>
      </c>
      <c r="AP1144" s="17"/>
      <c r="AQ1144" s="17">
        <v>0.18952904050014699</v>
      </c>
      <c r="AR1144" s="17">
        <v>0.239575507998841</v>
      </c>
      <c r="AS1144" s="17"/>
      <c r="AT1144" s="17">
        <v>0.204334887888449</v>
      </c>
      <c r="AU1144" s="17">
        <v>0.210921473855856</v>
      </c>
      <c r="AV1144" s="17"/>
      <c r="AW1144" s="17">
        <v>0.19948359526605999</v>
      </c>
      <c r="AX1144" s="17">
        <v>0.26031980622788797</v>
      </c>
      <c r="AY1144" s="17">
        <v>0.202158282742811</v>
      </c>
      <c r="AZ1144" s="17"/>
      <c r="BA1144" s="17">
        <v>0.24958891018656201</v>
      </c>
      <c r="BB1144" s="17">
        <v>0.22264197419229201</v>
      </c>
      <c r="BC1144" s="17">
        <v>0.168253401103204</v>
      </c>
      <c r="BD1144" s="17">
        <v>0.19154696743274599</v>
      </c>
      <c r="BE1144" s="17">
        <v>0.24788124152346</v>
      </c>
      <c r="BF1144" s="17"/>
      <c r="BG1144" s="17">
        <v>0.21665053430707601</v>
      </c>
      <c r="BH1144" s="17">
        <v>0.205519198826425</v>
      </c>
      <c r="BI1144" s="17"/>
      <c r="BJ1144" s="17">
        <v>0.21253810254793801</v>
      </c>
      <c r="BK1144" s="17">
        <v>0.20515591069907901</v>
      </c>
      <c r="BL1144" s="17"/>
      <c r="BM1144" s="17">
        <v>0.20182803761995399</v>
      </c>
      <c r="BN1144" s="17">
        <v>0.224386611248512</v>
      </c>
      <c r="BO1144" s="17">
        <v>0.24805655589560399</v>
      </c>
      <c r="BP1144" s="17">
        <v>0.204373250243472</v>
      </c>
      <c r="BQ1144" s="17">
        <v>0.15322859487788101</v>
      </c>
      <c r="BR1144" s="17"/>
      <c r="BS1144" s="17">
        <v>0.169468021834599</v>
      </c>
      <c r="BT1144" s="17"/>
      <c r="BU1144" s="17">
        <v>0.22113042822194201</v>
      </c>
      <c r="BV1144" s="17">
        <v>0.28274389231353703</v>
      </c>
      <c r="BW1144" s="17">
        <v>0.25517039263784203</v>
      </c>
      <c r="BX1144" s="17">
        <v>0.180447973552019</v>
      </c>
      <c r="BY1144" s="17">
        <v>0.11976865821674899</v>
      </c>
      <c r="BZ1144" s="17"/>
      <c r="CA1144" s="17">
        <v>0.20755786104254401</v>
      </c>
      <c r="CB1144" s="17"/>
      <c r="CC1144" s="17">
        <v>0.19761405192220699</v>
      </c>
      <c r="CD1144" s="17">
        <v>0.28185865649370201</v>
      </c>
      <c r="CE1144" s="17"/>
      <c r="CF1144" s="17">
        <v>0.190378945061247</v>
      </c>
      <c r="CG1144" s="17"/>
      <c r="CH1144" s="17">
        <v>0.211699078723699</v>
      </c>
      <c r="CI1144" s="17">
        <v>0.25913424737792601</v>
      </c>
    </row>
    <row r="1145" spans="2:87" x14ac:dyDescent="0.35">
      <c r="B1145" t="s">
        <v>160</v>
      </c>
      <c r="C1145" s="17">
        <v>0.31642615907482702</v>
      </c>
      <c r="D1145" s="17">
        <v>0.34761510327581902</v>
      </c>
      <c r="E1145" s="17">
        <v>0.28791176269123298</v>
      </c>
      <c r="F1145" s="17"/>
      <c r="G1145" s="17">
        <v>0.222116848948616</v>
      </c>
      <c r="H1145" s="17">
        <v>0.19921508154880899</v>
      </c>
      <c r="I1145" s="17">
        <v>0.308883231888126</v>
      </c>
      <c r="J1145" s="17">
        <v>0.337468413307284</v>
      </c>
      <c r="K1145" s="17">
        <v>0.38946658737395801</v>
      </c>
      <c r="L1145" s="17">
        <v>0.40444177556687499</v>
      </c>
      <c r="M1145" s="17"/>
      <c r="N1145" s="17">
        <v>0.31544314182501998</v>
      </c>
      <c r="O1145" s="17">
        <v>0.33807109208367497</v>
      </c>
      <c r="P1145" s="17">
        <v>0.29309130460340699</v>
      </c>
      <c r="Q1145" s="17">
        <v>0.31771669318360801</v>
      </c>
      <c r="R1145" s="17"/>
      <c r="S1145" s="17">
        <v>0.30621481492142799</v>
      </c>
      <c r="T1145" s="17">
        <v>0.336091560174476</v>
      </c>
      <c r="U1145" s="17">
        <v>0.38437514992628102</v>
      </c>
      <c r="V1145" s="17">
        <v>0.35418099815291798</v>
      </c>
      <c r="W1145" s="17">
        <v>0.26551177332355902</v>
      </c>
      <c r="X1145" s="17">
        <v>0.28585365638152699</v>
      </c>
      <c r="Y1145" s="17">
        <v>0.342432314396861</v>
      </c>
      <c r="Z1145" s="17">
        <v>0.31408008387043901</v>
      </c>
      <c r="AA1145" s="17">
        <v>0.28859071121503799</v>
      </c>
      <c r="AB1145" s="17">
        <v>0.30195978549019198</v>
      </c>
      <c r="AC1145" s="17">
        <v>0.36008771302207399</v>
      </c>
      <c r="AD1145" s="17">
        <v>0.19629654768337201</v>
      </c>
      <c r="AE1145" s="17"/>
      <c r="AF1145" s="17">
        <v>0.27440085402748499</v>
      </c>
      <c r="AG1145" s="17">
        <v>0.35267084931067699</v>
      </c>
      <c r="AH1145" s="17">
        <v>0.28423455172519402</v>
      </c>
      <c r="AI1145" s="17">
        <v>0.34485505383447002</v>
      </c>
      <c r="AJ1145" s="17">
        <v>0.31387761513888002</v>
      </c>
      <c r="AK1145" s="17"/>
      <c r="AL1145" s="17">
        <v>0.34635458937643099</v>
      </c>
      <c r="AM1145" s="17">
        <v>0.33196928472455201</v>
      </c>
      <c r="AN1145" s="17">
        <v>0.224782579614031</v>
      </c>
      <c r="AO1145" s="17">
        <v>0.296326556129968</v>
      </c>
      <c r="AP1145" s="17"/>
      <c r="AQ1145" s="17">
        <v>0.33629974936638901</v>
      </c>
      <c r="AR1145" s="17">
        <v>0.288098870439781</v>
      </c>
      <c r="AS1145" s="17"/>
      <c r="AT1145" s="17">
        <v>0.30948294986827801</v>
      </c>
      <c r="AU1145" s="17">
        <v>0.39010794857083902</v>
      </c>
      <c r="AV1145" s="17"/>
      <c r="AW1145" s="17">
        <v>0.39446205571074</v>
      </c>
      <c r="AX1145" s="17">
        <v>0.283698729794994</v>
      </c>
      <c r="AY1145" s="17">
        <v>0.26340909730346601</v>
      </c>
      <c r="AZ1145" s="17"/>
      <c r="BA1145" s="17">
        <v>0.27517707936597402</v>
      </c>
      <c r="BB1145" s="17">
        <v>0.29423430081128599</v>
      </c>
      <c r="BC1145" s="17">
        <v>0.34887030445528799</v>
      </c>
      <c r="BD1145" s="17">
        <v>0.329056463294154</v>
      </c>
      <c r="BE1145" s="17">
        <v>0.40240916626576601</v>
      </c>
      <c r="BF1145" s="17"/>
      <c r="BG1145" s="17">
        <v>0.30609604411869201</v>
      </c>
      <c r="BH1145" s="17">
        <v>0.32382208136942803</v>
      </c>
      <c r="BI1145" s="17"/>
      <c r="BJ1145" s="17">
        <v>0.30382799202394001</v>
      </c>
      <c r="BK1145" s="17">
        <v>0.35872699375317302</v>
      </c>
      <c r="BL1145" s="17"/>
      <c r="BM1145" s="17">
        <v>0.238081177754525</v>
      </c>
      <c r="BN1145" s="17">
        <v>0.44645107722735</v>
      </c>
      <c r="BO1145" s="17">
        <v>0.26033510649383701</v>
      </c>
      <c r="BP1145" s="17">
        <v>0.24149094550548</v>
      </c>
      <c r="BQ1145" s="17">
        <v>0.47048364312806201</v>
      </c>
      <c r="BR1145" s="17"/>
      <c r="BS1145" s="17">
        <v>0.39636477157908201</v>
      </c>
      <c r="BT1145" s="17"/>
      <c r="BU1145" s="17">
        <v>0.41336216862797098</v>
      </c>
      <c r="BV1145" s="17">
        <v>0.27966066175181098</v>
      </c>
      <c r="BW1145" s="17">
        <v>0.136080127082189</v>
      </c>
      <c r="BX1145" s="17">
        <v>0.42182972879617098</v>
      </c>
      <c r="BY1145" s="17">
        <v>0.27061844640863197</v>
      </c>
      <c r="BZ1145" s="17"/>
      <c r="CA1145" s="17">
        <v>0.24121111616462601</v>
      </c>
      <c r="CB1145" s="17"/>
      <c r="CC1145" s="17">
        <v>0.31867502471641601</v>
      </c>
      <c r="CD1145" s="17">
        <v>0.33644135993424401</v>
      </c>
      <c r="CE1145" s="17"/>
      <c r="CF1145" s="17">
        <v>0.34503036896911199</v>
      </c>
      <c r="CG1145" s="17"/>
      <c r="CH1145" s="17">
        <v>0.35782794581859501</v>
      </c>
      <c r="CI1145" s="17">
        <v>0.25253829436143499</v>
      </c>
    </row>
    <row r="1146" spans="2:87" x14ac:dyDescent="0.35">
      <c r="B1146" t="s">
        <v>161</v>
      </c>
      <c r="C1146" s="17">
        <v>0.137795044726713</v>
      </c>
      <c r="D1146" s="17">
        <v>0.112232446021667</v>
      </c>
      <c r="E1146" s="17">
        <v>0.16122804187396</v>
      </c>
      <c r="F1146" s="17"/>
      <c r="G1146" s="17">
        <v>0.191540640326094</v>
      </c>
      <c r="H1146" s="17">
        <v>0.14862318979514799</v>
      </c>
      <c r="I1146" s="17">
        <v>9.2616397942982903E-2</v>
      </c>
      <c r="J1146" s="17">
        <v>0.13963470521889301</v>
      </c>
      <c r="K1146" s="17">
        <v>0.155233539948576</v>
      </c>
      <c r="L1146" s="17">
        <v>0.120449831361054</v>
      </c>
      <c r="M1146" s="17"/>
      <c r="N1146" s="17">
        <v>0.114143870313927</v>
      </c>
      <c r="O1146" s="17">
        <v>0.10910449453511301</v>
      </c>
      <c r="P1146" s="17">
        <v>0.157385787508981</v>
      </c>
      <c r="Q1146" s="17">
        <v>0.17723451682956301</v>
      </c>
      <c r="R1146" s="17"/>
      <c r="S1146" s="17">
        <v>0.134583706052852</v>
      </c>
      <c r="T1146" s="17">
        <v>0.13620389835905</v>
      </c>
      <c r="U1146" s="17">
        <v>0.112523027343508</v>
      </c>
      <c r="V1146" s="17">
        <v>0.16405957443800501</v>
      </c>
      <c r="W1146" s="17">
        <v>0.232642672597515</v>
      </c>
      <c r="X1146" s="17">
        <v>0.117473472944226</v>
      </c>
      <c r="Y1146" s="17">
        <v>8.3304694758031206E-2</v>
      </c>
      <c r="Z1146" s="17">
        <v>0.18073329102618299</v>
      </c>
      <c r="AA1146" s="17">
        <v>0.128532557752738</v>
      </c>
      <c r="AB1146" s="17">
        <v>0.12949368754611901</v>
      </c>
      <c r="AC1146" s="17">
        <v>0.10076953775832</v>
      </c>
      <c r="AD1146" s="17">
        <v>0.236234180069118</v>
      </c>
      <c r="AE1146" s="17"/>
      <c r="AF1146" s="17">
        <v>0.148343502818086</v>
      </c>
      <c r="AG1146" s="17">
        <v>0.13986717608753901</v>
      </c>
      <c r="AH1146" s="17">
        <v>0.12135720402457401</v>
      </c>
      <c r="AI1146" s="17">
        <v>0.11149405638521</v>
      </c>
      <c r="AJ1146" s="17">
        <v>0.131914744351913</v>
      </c>
      <c r="AK1146" s="17"/>
      <c r="AL1146" s="17">
        <v>0.16303923060120101</v>
      </c>
      <c r="AM1146" s="17">
        <v>0.12358535761657399</v>
      </c>
      <c r="AN1146" s="17">
        <v>0.12773333193372499</v>
      </c>
      <c r="AO1146" s="17">
        <v>8.8857166003403307E-2</v>
      </c>
      <c r="AP1146" s="17"/>
      <c r="AQ1146" s="17">
        <v>0.14271418262045599</v>
      </c>
      <c r="AR1146" s="17">
        <v>0.130783436008442</v>
      </c>
      <c r="AS1146" s="17"/>
      <c r="AT1146" s="17">
        <v>0.141970333241624</v>
      </c>
      <c r="AU1146" s="17">
        <v>0.11257417344401301</v>
      </c>
      <c r="AV1146" s="17"/>
      <c r="AW1146" s="17">
        <v>0.11486765782364</v>
      </c>
      <c r="AX1146" s="17">
        <v>0.12128624752507999</v>
      </c>
      <c r="AY1146" s="17">
        <v>0.15593678275292999</v>
      </c>
      <c r="AZ1146" s="17"/>
      <c r="BA1146" s="17">
        <v>0.12879429385539201</v>
      </c>
      <c r="BB1146" s="17">
        <v>0.139888009598063</v>
      </c>
      <c r="BC1146" s="17">
        <v>0.13702241833461601</v>
      </c>
      <c r="BD1146" s="17">
        <v>0.15385429292841599</v>
      </c>
      <c r="BE1146" s="17">
        <v>0.129328028611533</v>
      </c>
      <c r="BF1146" s="17"/>
      <c r="BG1146" s="17">
        <v>0.14580765678916199</v>
      </c>
      <c r="BH1146" s="17">
        <v>0.132058355789339</v>
      </c>
      <c r="BI1146" s="17"/>
      <c r="BJ1146" s="17">
        <v>0.13362045743558801</v>
      </c>
      <c r="BK1146" s="17">
        <v>0.150737006088627</v>
      </c>
      <c r="BL1146" s="17"/>
      <c r="BM1146" s="17">
        <v>0.28350621986059799</v>
      </c>
      <c r="BN1146" s="17">
        <v>9.4379491080226793E-2</v>
      </c>
      <c r="BO1146" s="17">
        <v>0.12753907809669601</v>
      </c>
      <c r="BP1146" s="17">
        <v>0.13513615899553499</v>
      </c>
      <c r="BQ1146" s="17">
        <v>2.45428616698193E-2</v>
      </c>
      <c r="BR1146" s="17"/>
      <c r="BS1146" s="17">
        <v>5.7791097702127203E-2</v>
      </c>
      <c r="BT1146" s="17"/>
      <c r="BU1146" s="17">
        <v>7.45591199215907E-2</v>
      </c>
      <c r="BV1146" s="17">
        <v>0.14149569097786999</v>
      </c>
      <c r="BW1146" s="17">
        <v>0.118441721505449</v>
      </c>
      <c r="BX1146" s="17">
        <v>4.38975294019915E-2</v>
      </c>
      <c r="BY1146" s="17">
        <v>0.35120932843068398</v>
      </c>
      <c r="BZ1146" s="17"/>
      <c r="CA1146" s="17">
        <v>5.44859219607658E-2</v>
      </c>
      <c r="CB1146" s="17"/>
      <c r="CC1146" s="17">
        <v>0.124086924677244</v>
      </c>
      <c r="CD1146" s="17">
        <v>0.124345133983687</v>
      </c>
      <c r="CE1146" s="17"/>
      <c r="CF1146" s="17">
        <v>0.11741782343109899</v>
      </c>
      <c r="CG1146" s="17"/>
      <c r="CH1146" s="17">
        <v>0.12468990108262799</v>
      </c>
      <c r="CI1146" s="17">
        <v>9.4607279197415406E-2</v>
      </c>
    </row>
    <row r="1147" spans="2:87" x14ac:dyDescent="0.35">
      <c r="C1147" s="17"/>
      <c r="D1147" s="17"/>
      <c r="E1147" s="17"/>
      <c r="F1147" s="17"/>
      <c r="G1147" s="17"/>
      <c r="H1147" s="17"/>
      <c r="I1147" s="17"/>
      <c r="J1147" s="17"/>
      <c r="K1147" s="17"/>
      <c r="L1147" s="17"/>
      <c r="M1147" s="17"/>
      <c r="N1147" s="17"/>
      <c r="O1147" s="17"/>
      <c r="P1147" s="17"/>
      <c r="Q1147" s="17"/>
      <c r="R1147" s="17"/>
      <c r="S1147" s="17"/>
      <c r="T1147" s="17"/>
      <c r="U1147" s="17"/>
      <c r="V1147" s="17"/>
      <c r="W1147" s="17"/>
      <c r="X1147" s="17"/>
      <c r="Y1147" s="17"/>
      <c r="Z1147" s="17"/>
      <c r="AA1147" s="17"/>
      <c r="AB1147" s="17"/>
      <c r="AC1147" s="17"/>
      <c r="AD1147" s="17"/>
      <c r="AE1147" s="17"/>
      <c r="AF1147" s="17"/>
      <c r="AG1147" s="17"/>
      <c r="AH1147" s="17"/>
      <c r="AI1147" s="17"/>
      <c r="AJ1147" s="17"/>
      <c r="AK1147" s="17"/>
      <c r="AL1147" s="17"/>
      <c r="AM1147" s="17"/>
      <c r="AN1147" s="17"/>
      <c r="AO1147" s="17"/>
      <c r="AP1147" s="17"/>
      <c r="AQ1147" s="17"/>
      <c r="AR1147" s="17"/>
      <c r="AS1147" s="17"/>
      <c r="AT1147" s="17"/>
      <c r="AU1147" s="17"/>
      <c r="AV1147" s="17"/>
      <c r="AW1147" s="17"/>
      <c r="AX1147" s="17"/>
      <c r="AY1147" s="17"/>
      <c r="AZ1147" s="17"/>
      <c r="BA1147" s="17"/>
      <c r="BB1147" s="17"/>
      <c r="BC1147" s="17"/>
      <c r="BD1147" s="17"/>
      <c r="BE1147" s="17"/>
      <c r="BF1147" s="17"/>
      <c r="BG1147" s="17"/>
      <c r="BH1147" s="17"/>
      <c r="BI1147" s="17"/>
      <c r="BJ1147" s="17"/>
      <c r="BK1147" s="17"/>
      <c r="BL1147" s="17"/>
      <c r="BM1147" s="17"/>
      <c r="BN1147" s="17"/>
      <c r="BO1147" s="17"/>
      <c r="BP1147" s="17"/>
      <c r="BQ1147" s="17"/>
      <c r="BR1147" s="17"/>
      <c r="BS1147" s="17"/>
      <c r="BT1147" s="17"/>
      <c r="BU1147" s="17"/>
      <c r="BV1147" s="17"/>
      <c r="BW1147" s="17"/>
      <c r="BX1147" s="17"/>
      <c r="BY1147" s="17"/>
      <c r="BZ1147" s="17"/>
      <c r="CA1147" s="17"/>
      <c r="CB1147" s="17"/>
      <c r="CC1147" s="17"/>
      <c r="CD1147" s="17"/>
      <c r="CE1147" s="17"/>
      <c r="CF1147" s="17"/>
      <c r="CG1147" s="17"/>
      <c r="CH1147" s="17"/>
      <c r="CI1147" s="17"/>
    </row>
    <row r="1148" spans="2:87" x14ac:dyDescent="0.35">
      <c r="B1148" s="6" t="s">
        <v>331</v>
      </c>
      <c r="C1148" s="17"/>
      <c r="D1148" s="17"/>
      <c r="E1148" s="17"/>
      <c r="F1148" s="17"/>
      <c r="G1148" s="17"/>
      <c r="H1148" s="17"/>
      <c r="I1148" s="17"/>
      <c r="J1148" s="17"/>
      <c r="K1148" s="17"/>
      <c r="L1148" s="17"/>
      <c r="M1148" s="17"/>
      <c r="N1148" s="17"/>
      <c r="O1148" s="17"/>
      <c r="P1148" s="17"/>
      <c r="Q1148" s="17"/>
      <c r="R1148" s="17"/>
      <c r="S1148" s="17"/>
      <c r="T1148" s="17"/>
      <c r="U1148" s="17"/>
      <c r="V1148" s="17"/>
      <c r="W1148" s="17"/>
      <c r="X1148" s="17"/>
      <c r="Y1148" s="17"/>
      <c r="Z1148" s="17"/>
      <c r="AA1148" s="17"/>
      <c r="AB1148" s="17"/>
      <c r="AC1148" s="17"/>
      <c r="AD1148" s="17"/>
      <c r="AE1148" s="17"/>
      <c r="AF1148" s="17"/>
      <c r="AG1148" s="17"/>
      <c r="AH1148" s="17"/>
      <c r="AI1148" s="17"/>
      <c r="AJ1148" s="17"/>
      <c r="AK1148" s="17"/>
      <c r="AL1148" s="17"/>
      <c r="AM1148" s="17"/>
      <c r="AN1148" s="17"/>
      <c r="AO1148" s="17"/>
      <c r="AP1148" s="17"/>
      <c r="AQ1148" s="17"/>
      <c r="AR1148" s="17"/>
      <c r="AS1148" s="17"/>
      <c r="AT1148" s="17"/>
      <c r="AU1148" s="17"/>
      <c r="AV1148" s="17"/>
      <c r="AW1148" s="17"/>
      <c r="AX1148" s="17"/>
      <c r="AY1148" s="17"/>
      <c r="AZ1148" s="17"/>
      <c r="BA1148" s="17"/>
      <c r="BB1148" s="17"/>
      <c r="BC1148" s="17"/>
      <c r="BD1148" s="17"/>
      <c r="BE1148" s="17"/>
      <c r="BF1148" s="17"/>
      <c r="BG1148" s="17"/>
      <c r="BH1148" s="17"/>
      <c r="BI1148" s="17"/>
      <c r="BJ1148" s="17"/>
      <c r="BK1148" s="17"/>
      <c r="BL1148" s="17"/>
      <c r="BM1148" s="17"/>
      <c r="BN1148" s="17"/>
      <c r="BO1148" s="17"/>
      <c r="BP1148" s="17"/>
      <c r="BQ1148" s="17"/>
      <c r="BR1148" s="17"/>
      <c r="BS1148" s="17"/>
      <c r="BT1148" s="17"/>
      <c r="BU1148" s="17"/>
      <c r="BV1148" s="17"/>
      <c r="BW1148" s="17"/>
      <c r="BX1148" s="17"/>
      <c r="BY1148" s="17"/>
      <c r="BZ1148" s="17"/>
      <c r="CA1148" s="17"/>
      <c r="CB1148" s="17"/>
      <c r="CC1148" s="17"/>
      <c r="CD1148" s="17"/>
      <c r="CE1148" s="17"/>
      <c r="CF1148" s="17"/>
      <c r="CG1148" s="17"/>
      <c r="CH1148" s="17"/>
      <c r="CI1148" s="17"/>
    </row>
    <row r="1149" spans="2:87" x14ac:dyDescent="0.35">
      <c r="B1149" s="24" t="s">
        <v>163</v>
      </c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Z1149" s="17"/>
      <c r="AA1149" s="17"/>
      <c r="AB1149" s="17"/>
      <c r="AC1149" s="17"/>
      <c r="AD1149" s="17"/>
      <c r="AE1149" s="17"/>
      <c r="AF1149" s="17"/>
      <c r="AG1149" s="17"/>
      <c r="AH1149" s="17"/>
      <c r="AI1149" s="17"/>
      <c r="AJ1149" s="17"/>
      <c r="AK1149" s="17"/>
      <c r="AL1149" s="17"/>
      <c r="AM1149" s="17"/>
      <c r="AN1149" s="17"/>
      <c r="AO1149" s="17"/>
      <c r="AP1149" s="17"/>
      <c r="AQ1149" s="17"/>
      <c r="AR1149" s="17"/>
      <c r="AS1149" s="17"/>
      <c r="AT1149" s="17"/>
      <c r="AU1149" s="17"/>
      <c r="AV1149" s="17"/>
      <c r="AW1149" s="17"/>
      <c r="AX1149" s="17"/>
      <c r="AY1149" s="17"/>
      <c r="AZ1149" s="17"/>
      <c r="BA1149" s="17"/>
      <c r="BB1149" s="17"/>
      <c r="BC1149" s="17"/>
      <c r="BD1149" s="17"/>
      <c r="BE1149" s="17"/>
      <c r="BF1149" s="17"/>
      <c r="BG1149" s="17"/>
      <c r="BH1149" s="17"/>
      <c r="BI1149" s="17"/>
      <c r="BJ1149" s="17"/>
      <c r="BK1149" s="17"/>
      <c r="BL1149" s="17"/>
      <c r="BM1149" s="17"/>
      <c r="BN1149" s="17"/>
      <c r="BO1149" s="17"/>
      <c r="BP1149" s="17"/>
      <c r="BQ1149" s="17"/>
      <c r="BR1149" s="17"/>
      <c r="BS1149" s="17"/>
      <c r="BT1149" s="17"/>
      <c r="BU1149" s="17"/>
      <c r="BV1149" s="17"/>
      <c r="BW1149" s="17"/>
      <c r="BX1149" s="17"/>
      <c r="BY1149" s="17"/>
      <c r="BZ1149" s="17"/>
      <c r="CA1149" s="17"/>
      <c r="CB1149" s="17"/>
      <c r="CC1149" s="17"/>
      <c r="CD1149" s="17"/>
      <c r="CE1149" s="17"/>
      <c r="CF1149" s="17"/>
      <c r="CG1149" s="17"/>
      <c r="CH1149" s="17"/>
      <c r="CI1149" s="17"/>
    </row>
    <row r="1150" spans="2:87" x14ac:dyDescent="0.35">
      <c r="B1150" t="s">
        <v>157</v>
      </c>
      <c r="C1150" s="17">
        <v>0.12749814464727199</v>
      </c>
      <c r="D1150" s="17">
        <v>0.13983514291614199</v>
      </c>
      <c r="E1150" s="17">
        <v>0.116243580394011</v>
      </c>
      <c r="F1150" s="17"/>
      <c r="G1150" s="17">
        <v>0.19519499904849699</v>
      </c>
      <c r="H1150" s="17">
        <v>0.216520800443431</v>
      </c>
      <c r="I1150" s="17">
        <v>0.15400746520720801</v>
      </c>
      <c r="J1150" s="17">
        <v>8.7235565986143196E-2</v>
      </c>
      <c r="K1150" s="17">
        <v>5.9900300063191698E-2</v>
      </c>
      <c r="L1150" s="17">
        <v>7.6291103039287905E-2</v>
      </c>
      <c r="M1150" s="17"/>
      <c r="N1150" s="17">
        <v>0.16644909807121</v>
      </c>
      <c r="O1150" s="17">
        <v>7.8899362699883097E-2</v>
      </c>
      <c r="P1150" s="17">
        <v>9.9691940507768501E-2</v>
      </c>
      <c r="Q1150" s="17">
        <v>0.156438718323859</v>
      </c>
      <c r="R1150" s="17"/>
      <c r="S1150" s="17">
        <v>0.21495716853724101</v>
      </c>
      <c r="T1150" s="17">
        <v>7.7423458280914001E-2</v>
      </c>
      <c r="U1150" s="17">
        <v>0.100624453609544</v>
      </c>
      <c r="V1150" s="17">
        <v>0.116702401773828</v>
      </c>
      <c r="W1150" s="17">
        <v>5.3198807246996001E-2</v>
      </c>
      <c r="X1150" s="17">
        <v>0.12331876841317201</v>
      </c>
      <c r="Y1150" s="17">
        <v>0.12781655392084099</v>
      </c>
      <c r="Z1150" s="17">
        <v>8.1986600932633602E-2</v>
      </c>
      <c r="AA1150" s="17">
        <v>0.18277354443885399</v>
      </c>
      <c r="AB1150" s="17">
        <v>0.13903282558160801</v>
      </c>
      <c r="AC1150" s="17">
        <v>9.2565349543877004E-2</v>
      </c>
      <c r="AD1150" s="17">
        <v>8.1537179671729798E-2</v>
      </c>
      <c r="AE1150" s="17"/>
      <c r="AF1150" s="17">
        <v>0.15378169271176001</v>
      </c>
      <c r="AG1150" s="17">
        <v>0.107012985577722</v>
      </c>
      <c r="AH1150" s="17">
        <v>8.7472699137280396E-2</v>
      </c>
      <c r="AI1150" s="17">
        <v>0.16098573379061601</v>
      </c>
      <c r="AJ1150" s="17">
        <v>0.18629502773793599</v>
      </c>
      <c r="AK1150" s="17"/>
      <c r="AL1150" s="17">
        <v>0.114599254246034</v>
      </c>
      <c r="AM1150" s="17">
        <v>0.13823273826532601</v>
      </c>
      <c r="AN1150" s="17">
        <v>0.13199709780382299</v>
      </c>
      <c r="AO1150" s="17">
        <v>0.13346180559746501</v>
      </c>
      <c r="AP1150" s="17"/>
      <c r="AQ1150" s="17">
        <v>0.107276077944908</v>
      </c>
      <c r="AR1150" s="17">
        <v>0.15632214231810099</v>
      </c>
      <c r="AS1150" s="17"/>
      <c r="AT1150" s="17">
        <v>0.14267123669325399</v>
      </c>
      <c r="AU1150" s="17">
        <v>7.0151794925956301E-2</v>
      </c>
      <c r="AV1150" s="17"/>
      <c r="AW1150" s="17">
        <v>0.100431449130989</v>
      </c>
      <c r="AX1150" s="17">
        <v>0.13450830175259099</v>
      </c>
      <c r="AY1150" s="17">
        <v>0.15722618363242399</v>
      </c>
      <c r="AZ1150" s="17"/>
      <c r="BA1150" s="17">
        <v>0.20328358725339199</v>
      </c>
      <c r="BB1150" s="17">
        <v>0.13263830338935101</v>
      </c>
      <c r="BC1150" s="17">
        <v>0.103454700342843</v>
      </c>
      <c r="BD1150" s="17">
        <v>3.7502466304079697E-2</v>
      </c>
      <c r="BE1150" s="17">
        <v>6.3278308152829907E-2</v>
      </c>
      <c r="BF1150" s="17"/>
      <c r="BG1150" s="17">
        <v>0.113579608215346</v>
      </c>
      <c r="BH1150" s="17">
        <v>0.13746322386877499</v>
      </c>
      <c r="BI1150" s="17"/>
      <c r="BJ1150" s="17">
        <v>0.14041373354503101</v>
      </c>
      <c r="BK1150" s="17">
        <v>7.8854256387245206E-2</v>
      </c>
      <c r="BL1150" s="17"/>
      <c r="BM1150" s="17">
        <v>9.8562304922248295E-2</v>
      </c>
      <c r="BN1150" s="17">
        <v>0.14537529586714401</v>
      </c>
      <c r="BO1150" s="17">
        <v>0.16245672954021101</v>
      </c>
      <c r="BP1150" s="17">
        <v>0.122078158423466</v>
      </c>
      <c r="BQ1150" s="17">
        <v>9.1250098155191806E-2</v>
      </c>
      <c r="BR1150" s="17"/>
      <c r="BS1150" s="17">
        <v>0.13675808389408201</v>
      </c>
      <c r="BT1150" s="17"/>
      <c r="BU1150" s="17">
        <v>0.16959298739283801</v>
      </c>
      <c r="BV1150" s="17">
        <v>0.199393765146896</v>
      </c>
      <c r="BW1150" s="17">
        <v>0.10561175452570799</v>
      </c>
      <c r="BX1150" s="17">
        <v>0.114154293167926</v>
      </c>
      <c r="BY1150" s="17">
        <v>6.2986237107281295E-2</v>
      </c>
      <c r="BZ1150" s="17"/>
      <c r="CA1150" s="17">
        <v>0.19984857125816799</v>
      </c>
      <c r="CB1150" s="17"/>
      <c r="CC1150" s="17">
        <v>0.128553771589728</v>
      </c>
      <c r="CD1150" s="17">
        <v>0.128319354160153</v>
      </c>
      <c r="CE1150" s="17"/>
      <c r="CF1150" s="17">
        <v>0.13529287470589699</v>
      </c>
      <c r="CG1150" s="17"/>
      <c r="CH1150" s="17">
        <v>9.7176971066933002E-2</v>
      </c>
      <c r="CI1150" s="17">
        <v>0.25814321076661001</v>
      </c>
    </row>
    <row r="1151" spans="2:87" x14ac:dyDescent="0.35">
      <c r="B1151" t="s">
        <v>323</v>
      </c>
      <c r="C1151" s="17">
        <v>0.24425848490410099</v>
      </c>
      <c r="D1151" s="17">
        <v>0.26222930238678099</v>
      </c>
      <c r="E1151" s="17">
        <v>0.22416794273135901</v>
      </c>
      <c r="F1151" s="17"/>
      <c r="G1151" s="17">
        <v>0.317933864093839</v>
      </c>
      <c r="H1151" s="17">
        <v>0.338020338195401</v>
      </c>
      <c r="I1151" s="17">
        <v>0.28653977043043999</v>
      </c>
      <c r="J1151" s="17">
        <v>0.235570644737394</v>
      </c>
      <c r="K1151" s="17">
        <v>0.186805408962992</v>
      </c>
      <c r="L1151" s="17">
        <v>0.13883366146074899</v>
      </c>
      <c r="M1151" s="17"/>
      <c r="N1151" s="17">
        <v>0.29897128072960599</v>
      </c>
      <c r="O1151" s="17">
        <v>0.26241493922235298</v>
      </c>
      <c r="P1151" s="17">
        <v>0.198609807547553</v>
      </c>
      <c r="Q1151" s="17">
        <v>0.20096659866636399</v>
      </c>
      <c r="R1151" s="17"/>
      <c r="S1151" s="17">
        <v>0.32795304537701198</v>
      </c>
      <c r="T1151" s="17">
        <v>0.26900824299266302</v>
      </c>
      <c r="U1151" s="17">
        <v>0.226286389072409</v>
      </c>
      <c r="V1151" s="17">
        <v>0.25196941347846202</v>
      </c>
      <c r="W1151" s="17">
        <v>0.29872383195959501</v>
      </c>
      <c r="X1151" s="17">
        <v>0.24142276878181901</v>
      </c>
      <c r="Y1151" s="17">
        <v>0.16262172139568001</v>
      </c>
      <c r="Z1151" s="17">
        <v>0.29475984663343802</v>
      </c>
      <c r="AA1151" s="17">
        <v>0.24853197728241899</v>
      </c>
      <c r="AB1151" s="17">
        <v>0.121226086036791</v>
      </c>
      <c r="AC1151" s="17">
        <v>0.21544111647067099</v>
      </c>
      <c r="AD1151" s="17">
        <v>0.21791223232159601</v>
      </c>
      <c r="AE1151" s="17"/>
      <c r="AF1151" s="17">
        <v>0.20593416587676699</v>
      </c>
      <c r="AG1151" s="17">
        <v>0.19726644698268</v>
      </c>
      <c r="AH1151" s="17">
        <v>0.25281903401755601</v>
      </c>
      <c r="AI1151" s="17">
        <v>0.40702156356319102</v>
      </c>
      <c r="AJ1151" s="17">
        <v>0.28772912011163099</v>
      </c>
      <c r="AK1151" s="17"/>
      <c r="AL1151" s="17">
        <v>0.23048979494284599</v>
      </c>
      <c r="AM1151" s="17">
        <v>0.21535471726266001</v>
      </c>
      <c r="AN1151" s="17">
        <v>0.31239447919296098</v>
      </c>
      <c r="AO1151" s="17">
        <v>0.308585347160167</v>
      </c>
      <c r="AP1151" s="17"/>
      <c r="AQ1151" s="17">
        <v>0.199982083287844</v>
      </c>
      <c r="AR1151" s="17">
        <v>0.30736889373835002</v>
      </c>
      <c r="AS1151" s="17"/>
      <c r="AT1151" s="17">
        <v>0.27167884507039503</v>
      </c>
      <c r="AU1151" s="17">
        <v>0.170801349158543</v>
      </c>
      <c r="AV1151" s="17"/>
      <c r="AW1151" s="17">
        <v>0.228419495098101</v>
      </c>
      <c r="AX1151" s="17">
        <v>0.24313389384772599</v>
      </c>
      <c r="AY1151" s="17">
        <v>0.252857682472719</v>
      </c>
      <c r="AZ1151" s="17"/>
      <c r="BA1151" s="17">
        <v>0.30473568215579799</v>
      </c>
      <c r="BB1151" s="17">
        <v>0.238873725198509</v>
      </c>
      <c r="BC1151" s="17">
        <v>0.211740043508194</v>
      </c>
      <c r="BD1151" s="17">
        <v>0.21781010372856999</v>
      </c>
      <c r="BE1151" s="17">
        <v>0.22520639475606999</v>
      </c>
      <c r="BF1151" s="17"/>
      <c r="BG1151" s="17">
        <v>0.26763610295433499</v>
      </c>
      <c r="BH1151" s="17">
        <v>0.227521106155984</v>
      </c>
      <c r="BI1151" s="17"/>
      <c r="BJ1151" s="17">
        <v>0.269594331884011</v>
      </c>
      <c r="BK1151" s="17">
        <v>0.15762205257089201</v>
      </c>
      <c r="BL1151" s="17"/>
      <c r="BM1151" s="17">
        <v>0.22218517176871699</v>
      </c>
      <c r="BN1151" s="17">
        <v>0.20286732578102501</v>
      </c>
      <c r="BO1151" s="17">
        <v>0.33719266051956998</v>
      </c>
      <c r="BP1151" s="17">
        <v>0.24594135961747399</v>
      </c>
      <c r="BQ1151" s="17">
        <v>0.115592868508633</v>
      </c>
      <c r="BR1151" s="17"/>
      <c r="BS1151" s="17">
        <v>0.23653811482383</v>
      </c>
      <c r="BT1151" s="17"/>
      <c r="BU1151" s="17">
        <v>0.20941499869368399</v>
      </c>
      <c r="BV1151" s="17">
        <v>0.407253124642523</v>
      </c>
      <c r="BW1151" s="17">
        <v>0.25137547606480998</v>
      </c>
      <c r="BX1151" s="17">
        <v>0.1435284674135</v>
      </c>
      <c r="BY1151" s="17">
        <v>0.171444321579311</v>
      </c>
      <c r="BZ1151" s="17"/>
      <c r="CA1151" s="17">
        <v>0.37230867420597202</v>
      </c>
      <c r="CB1151" s="17"/>
      <c r="CC1151" s="17">
        <v>0.23101091654625999</v>
      </c>
      <c r="CD1151" s="17">
        <v>0.29869633495623599</v>
      </c>
      <c r="CE1151" s="17"/>
      <c r="CF1151" s="17">
        <v>0.19502603893015699</v>
      </c>
      <c r="CG1151" s="17"/>
      <c r="CH1151" s="17">
        <v>0.19869793402508401</v>
      </c>
      <c r="CI1151" s="17">
        <v>0.36600594846309098</v>
      </c>
    </row>
    <row r="1152" spans="2:87" x14ac:dyDescent="0.35">
      <c r="B1152" t="s">
        <v>159</v>
      </c>
      <c r="C1152" s="17">
        <v>0.27341720645791001</v>
      </c>
      <c r="D1152" s="17">
        <v>0.29243984495272102</v>
      </c>
      <c r="E1152" s="17">
        <v>0.25687010754434902</v>
      </c>
      <c r="F1152" s="17"/>
      <c r="G1152" s="17">
        <v>0.17745844684110301</v>
      </c>
      <c r="H1152" s="17">
        <v>0.18549673609311301</v>
      </c>
      <c r="I1152" s="17">
        <v>0.246067722343281</v>
      </c>
      <c r="J1152" s="17">
        <v>0.280263333510819</v>
      </c>
      <c r="K1152" s="17">
        <v>0.31250168859081401</v>
      </c>
      <c r="L1152" s="17">
        <v>0.38888955806880499</v>
      </c>
      <c r="M1152" s="17"/>
      <c r="N1152" s="17">
        <v>0.27577271963743799</v>
      </c>
      <c r="O1152" s="17">
        <v>0.31334719962135699</v>
      </c>
      <c r="P1152" s="17">
        <v>0.26619754557325098</v>
      </c>
      <c r="Q1152" s="17">
        <v>0.235888502809705</v>
      </c>
      <c r="R1152" s="17"/>
      <c r="S1152" s="17">
        <v>0.18672627331271099</v>
      </c>
      <c r="T1152" s="17">
        <v>0.24541110507194699</v>
      </c>
      <c r="U1152" s="17">
        <v>0.38573109573351499</v>
      </c>
      <c r="V1152" s="17">
        <v>0.28542956768593702</v>
      </c>
      <c r="W1152" s="17">
        <v>0.233922960571113</v>
      </c>
      <c r="X1152" s="17">
        <v>0.33669074701317803</v>
      </c>
      <c r="Y1152" s="17">
        <v>0.29088113303604501</v>
      </c>
      <c r="Z1152" s="17">
        <v>0.322875567706157</v>
      </c>
      <c r="AA1152" s="17">
        <v>0.24252274952695599</v>
      </c>
      <c r="AB1152" s="17">
        <v>0.29593113533941401</v>
      </c>
      <c r="AC1152" s="17">
        <v>0.22303998728226099</v>
      </c>
      <c r="AD1152" s="17">
        <v>0.34781289895641498</v>
      </c>
      <c r="AE1152" s="17"/>
      <c r="AF1152" s="17">
        <v>0.26402653314959101</v>
      </c>
      <c r="AG1152" s="17">
        <v>0.27103571801478799</v>
      </c>
      <c r="AH1152" s="17">
        <v>0.32308395172556897</v>
      </c>
      <c r="AI1152" s="17">
        <v>0.202672497235245</v>
      </c>
      <c r="AJ1152" s="17">
        <v>0.301219420505702</v>
      </c>
      <c r="AK1152" s="17"/>
      <c r="AL1152" s="17">
        <v>0.28530559302295999</v>
      </c>
      <c r="AM1152" s="17">
        <v>0.27841756241587201</v>
      </c>
      <c r="AN1152" s="17">
        <v>0.23766823342761101</v>
      </c>
      <c r="AO1152" s="17">
        <v>0.27058898111139701</v>
      </c>
      <c r="AP1152" s="17"/>
      <c r="AQ1152" s="17">
        <v>0.27791705468377598</v>
      </c>
      <c r="AR1152" s="17">
        <v>0.26700324211438098</v>
      </c>
      <c r="AS1152" s="17"/>
      <c r="AT1152" s="17">
        <v>0.25239343564181799</v>
      </c>
      <c r="AU1152" s="17">
        <v>0.368539335226651</v>
      </c>
      <c r="AV1152" s="17"/>
      <c r="AW1152" s="17">
        <v>0.337247155110733</v>
      </c>
      <c r="AX1152" s="17">
        <v>0.27232429510411399</v>
      </c>
      <c r="AY1152" s="17">
        <v>0.218197492156043</v>
      </c>
      <c r="AZ1152" s="17"/>
      <c r="BA1152" s="17">
        <v>0.187764766278045</v>
      </c>
      <c r="BB1152" s="17">
        <v>0.30893706594090298</v>
      </c>
      <c r="BC1152" s="17">
        <v>0.27521563913096297</v>
      </c>
      <c r="BD1152" s="17">
        <v>0.32260211218260698</v>
      </c>
      <c r="BE1152" s="17">
        <v>0.415677268805208</v>
      </c>
      <c r="BF1152" s="17"/>
      <c r="BG1152" s="17">
        <v>0.29111144654240201</v>
      </c>
      <c r="BH1152" s="17">
        <v>0.26074888424827097</v>
      </c>
      <c r="BI1152" s="17"/>
      <c r="BJ1152" s="17">
        <v>0.26880340571612998</v>
      </c>
      <c r="BK1152" s="17">
        <v>0.29020642940914398</v>
      </c>
      <c r="BL1152" s="17"/>
      <c r="BM1152" s="17">
        <v>0.22112564423578401</v>
      </c>
      <c r="BN1152" s="17">
        <v>0.33564882202368101</v>
      </c>
      <c r="BO1152" s="17">
        <v>0.25363430556129601</v>
      </c>
      <c r="BP1152" s="17">
        <v>0.29272519975711803</v>
      </c>
      <c r="BQ1152" s="17">
        <v>0.29242849738148202</v>
      </c>
      <c r="BR1152" s="17"/>
      <c r="BS1152" s="17">
        <v>0.259645794463091</v>
      </c>
      <c r="BT1152" s="17"/>
      <c r="BU1152" s="17">
        <v>0.31640785706149499</v>
      </c>
      <c r="BV1152" s="17">
        <v>0.22743853423368801</v>
      </c>
      <c r="BW1152" s="17">
        <v>0.2968000299188</v>
      </c>
      <c r="BX1152" s="17">
        <v>0.291706723227108</v>
      </c>
      <c r="BY1152" s="17">
        <v>0.163466566282996</v>
      </c>
      <c r="BZ1152" s="17"/>
      <c r="CA1152" s="17">
        <v>0.216152170655311</v>
      </c>
      <c r="CB1152" s="17"/>
      <c r="CC1152" s="17">
        <v>0.28023029757809698</v>
      </c>
      <c r="CD1152" s="17">
        <v>0.277615040769572</v>
      </c>
      <c r="CE1152" s="17"/>
      <c r="CF1152" s="17">
        <v>0.30931738923049501</v>
      </c>
      <c r="CG1152" s="17"/>
      <c r="CH1152" s="17">
        <v>0.31942349538916098</v>
      </c>
      <c r="CI1152" s="17">
        <v>0.19593977583009101</v>
      </c>
    </row>
    <row r="1153" spans="2:87" x14ac:dyDescent="0.35">
      <c r="B1153" t="s">
        <v>160</v>
      </c>
      <c r="C1153" s="17">
        <v>0.25092559439756801</v>
      </c>
      <c r="D1153" s="17">
        <v>0.23215686015029599</v>
      </c>
      <c r="E1153" s="17">
        <v>0.270786696773475</v>
      </c>
      <c r="F1153" s="17"/>
      <c r="G1153" s="17">
        <v>0.161588641134505</v>
      </c>
      <c r="H1153" s="17">
        <v>0.14886434883270699</v>
      </c>
      <c r="I1153" s="17">
        <v>0.21492916777712701</v>
      </c>
      <c r="J1153" s="17">
        <v>0.288817172357556</v>
      </c>
      <c r="K1153" s="17">
        <v>0.348060178902174</v>
      </c>
      <c r="L1153" s="17">
        <v>0.31451521348073003</v>
      </c>
      <c r="M1153" s="17"/>
      <c r="N1153" s="17">
        <v>0.16598122226536199</v>
      </c>
      <c r="O1153" s="17">
        <v>0.25732035809917703</v>
      </c>
      <c r="P1153" s="17">
        <v>0.304966551373825</v>
      </c>
      <c r="Q1153" s="17">
        <v>0.295825931538931</v>
      </c>
      <c r="R1153" s="17"/>
      <c r="S1153" s="17">
        <v>0.190350584319083</v>
      </c>
      <c r="T1153" s="17">
        <v>0.31203759385986701</v>
      </c>
      <c r="U1153" s="17">
        <v>0.18510494176151701</v>
      </c>
      <c r="V1153" s="17">
        <v>0.19381537340105301</v>
      </c>
      <c r="W1153" s="17">
        <v>0.22944813032137901</v>
      </c>
      <c r="X1153" s="17">
        <v>0.20069635324801399</v>
      </c>
      <c r="Y1153" s="17">
        <v>0.32156052439384297</v>
      </c>
      <c r="Z1153" s="17">
        <v>0.22288885222594701</v>
      </c>
      <c r="AA1153" s="17">
        <v>0.24316370832443901</v>
      </c>
      <c r="AB1153" s="17">
        <v>0.32402227959791402</v>
      </c>
      <c r="AC1153" s="17">
        <v>0.44788699221902301</v>
      </c>
      <c r="AD1153" s="17">
        <v>0.171309181229644</v>
      </c>
      <c r="AE1153" s="17"/>
      <c r="AF1153" s="17">
        <v>0.26171071173508897</v>
      </c>
      <c r="AG1153" s="17">
        <v>0.314046502087373</v>
      </c>
      <c r="AH1153" s="17">
        <v>0.26100803490838198</v>
      </c>
      <c r="AI1153" s="17">
        <v>0.15611959828802399</v>
      </c>
      <c r="AJ1153" s="17">
        <v>0.13909176806637399</v>
      </c>
      <c r="AK1153" s="17"/>
      <c r="AL1153" s="17">
        <v>0.244334861510072</v>
      </c>
      <c r="AM1153" s="17">
        <v>0.26859398160487102</v>
      </c>
      <c r="AN1153" s="17">
        <v>0.235252419407806</v>
      </c>
      <c r="AO1153" s="17">
        <v>0.23312906417551801</v>
      </c>
      <c r="AP1153" s="17"/>
      <c r="AQ1153" s="17">
        <v>0.31279173779483599</v>
      </c>
      <c r="AR1153" s="17">
        <v>0.162743234036866</v>
      </c>
      <c r="AS1153" s="17"/>
      <c r="AT1153" s="17">
        <v>0.22064525231666801</v>
      </c>
      <c r="AU1153" s="17">
        <v>0.31027797080320701</v>
      </c>
      <c r="AV1153" s="17"/>
      <c r="AW1153" s="17">
        <v>0.256188176614146</v>
      </c>
      <c r="AX1153" s="17">
        <v>0.23795650256478301</v>
      </c>
      <c r="AY1153" s="17">
        <v>0.25823201181494099</v>
      </c>
      <c r="AZ1153" s="17"/>
      <c r="BA1153" s="17">
        <v>0.210297328308026</v>
      </c>
      <c r="BB1153" s="17">
        <v>0.22673777467869799</v>
      </c>
      <c r="BC1153" s="17">
        <v>0.29322414253125001</v>
      </c>
      <c r="BD1153" s="17">
        <v>0.30175949532053697</v>
      </c>
      <c r="BE1153" s="17">
        <v>0.21417782728703599</v>
      </c>
      <c r="BF1153" s="17"/>
      <c r="BG1153" s="17">
        <v>0.198903665705181</v>
      </c>
      <c r="BH1153" s="17">
        <v>0.288171079453445</v>
      </c>
      <c r="BI1153" s="17"/>
      <c r="BJ1153" s="17">
        <v>0.215678973521339</v>
      </c>
      <c r="BK1153" s="17">
        <v>0.37774161573433301</v>
      </c>
      <c r="BL1153" s="17"/>
      <c r="BM1153" s="17">
        <v>0.22159631223402099</v>
      </c>
      <c r="BN1153" s="17">
        <v>0.26223186711436702</v>
      </c>
      <c r="BO1153" s="17">
        <v>0.15019238966085799</v>
      </c>
      <c r="BP1153" s="17">
        <v>0.261943393097959</v>
      </c>
      <c r="BQ1153" s="17">
        <v>0.45993821310032301</v>
      </c>
      <c r="BR1153" s="17"/>
      <c r="BS1153" s="17">
        <v>0.33073002703436499</v>
      </c>
      <c r="BT1153" s="17"/>
      <c r="BU1153" s="17">
        <v>0.26610621002979901</v>
      </c>
      <c r="BV1153" s="17">
        <v>5.1243280265143999E-2</v>
      </c>
      <c r="BW1153" s="17">
        <v>0.282908846461638</v>
      </c>
      <c r="BX1153" s="17">
        <v>0.41588725497352202</v>
      </c>
      <c r="BY1153" s="17">
        <v>0.30605002299488299</v>
      </c>
      <c r="BZ1153" s="17"/>
      <c r="CA1153" s="17">
        <v>0.17881179131411401</v>
      </c>
      <c r="CB1153" s="17"/>
      <c r="CC1153" s="17">
        <v>0.26903984131682102</v>
      </c>
      <c r="CD1153" s="17">
        <v>0.188798572646066</v>
      </c>
      <c r="CE1153" s="17"/>
      <c r="CF1153" s="17">
        <v>0.28450827577714799</v>
      </c>
      <c r="CG1153" s="17"/>
      <c r="CH1153" s="17">
        <v>0.29331479329606402</v>
      </c>
      <c r="CI1153" s="17">
        <v>0.11089666250928901</v>
      </c>
    </row>
    <row r="1154" spans="2:87" x14ac:dyDescent="0.35">
      <c r="B1154" t="s">
        <v>161</v>
      </c>
      <c r="C1154" s="17">
        <v>0.103900569593149</v>
      </c>
      <c r="D1154" s="17">
        <v>7.3338849594059494E-2</v>
      </c>
      <c r="E1154" s="17">
        <v>0.13193167255680599</v>
      </c>
      <c r="F1154" s="17"/>
      <c r="G1154" s="17">
        <v>0.147824048882055</v>
      </c>
      <c r="H1154" s="17">
        <v>0.111097776435349</v>
      </c>
      <c r="I1154" s="17">
        <v>9.8455874241945199E-2</v>
      </c>
      <c r="J1154" s="17">
        <v>0.108113283408087</v>
      </c>
      <c r="K1154" s="17">
        <v>9.27324234808274E-2</v>
      </c>
      <c r="L1154" s="17">
        <v>8.1470463950428201E-2</v>
      </c>
      <c r="M1154" s="17"/>
      <c r="N1154" s="17">
        <v>9.2825679296384897E-2</v>
      </c>
      <c r="O1154" s="17">
        <v>8.8018140357229699E-2</v>
      </c>
      <c r="P1154" s="17">
        <v>0.13053415499760301</v>
      </c>
      <c r="Q1154" s="17">
        <v>0.110880248661141</v>
      </c>
      <c r="R1154" s="17"/>
      <c r="S1154" s="17">
        <v>8.0012928453954094E-2</v>
      </c>
      <c r="T1154" s="17">
        <v>9.6119599794608698E-2</v>
      </c>
      <c r="U1154" s="17">
        <v>0.10225311982301501</v>
      </c>
      <c r="V1154" s="17">
        <v>0.15208324366071899</v>
      </c>
      <c r="W1154" s="17">
        <v>0.18470626990091699</v>
      </c>
      <c r="X1154" s="17">
        <v>9.78713625438173E-2</v>
      </c>
      <c r="Y1154" s="17">
        <v>9.7120067253590694E-2</v>
      </c>
      <c r="Z1154" s="17">
        <v>7.7489132501824598E-2</v>
      </c>
      <c r="AA1154" s="17">
        <v>8.3008020427332199E-2</v>
      </c>
      <c r="AB1154" s="17">
        <v>0.119787673444273</v>
      </c>
      <c r="AC1154" s="17">
        <v>2.1066554484167201E-2</v>
      </c>
      <c r="AD1154" s="17">
        <v>0.18142850782061501</v>
      </c>
      <c r="AE1154" s="17"/>
      <c r="AF1154" s="17">
        <v>0.11454689652679401</v>
      </c>
      <c r="AG1154" s="17">
        <v>0.11063834733743701</v>
      </c>
      <c r="AH1154" s="17">
        <v>7.5616280211212306E-2</v>
      </c>
      <c r="AI1154" s="17">
        <v>7.3200607122924394E-2</v>
      </c>
      <c r="AJ1154" s="17">
        <v>8.5664663578356906E-2</v>
      </c>
      <c r="AK1154" s="17"/>
      <c r="AL1154" s="17">
        <v>0.12527049627808801</v>
      </c>
      <c r="AM1154" s="17">
        <v>9.9401000451270996E-2</v>
      </c>
      <c r="AN1154" s="17">
        <v>8.2687770167799102E-2</v>
      </c>
      <c r="AO1154" s="17">
        <v>5.4234801955452702E-2</v>
      </c>
      <c r="AP1154" s="17"/>
      <c r="AQ1154" s="17">
        <v>0.10203304628863601</v>
      </c>
      <c r="AR1154" s="17">
        <v>0.106562487792302</v>
      </c>
      <c r="AS1154" s="17"/>
      <c r="AT1154" s="17">
        <v>0.112611230277865</v>
      </c>
      <c r="AU1154" s="17">
        <v>8.0229549885642404E-2</v>
      </c>
      <c r="AV1154" s="17"/>
      <c r="AW1154" s="17">
        <v>7.7713724046030594E-2</v>
      </c>
      <c r="AX1154" s="17">
        <v>0.11207700673078599</v>
      </c>
      <c r="AY1154" s="17">
        <v>0.113486629923873</v>
      </c>
      <c r="AZ1154" s="17"/>
      <c r="BA1154" s="17">
        <v>9.3918636004738099E-2</v>
      </c>
      <c r="BB1154" s="17">
        <v>9.2813130792538806E-2</v>
      </c>
      <c r="BC1154" s="17">
        <v>0.116365474486749</v>
      </c>
      <c r="BD1154" s="17">
        <v>0.12032582246420601</v>
      </c>
      <c r="BE1154" s="17">
        <v>8.1660200998856E-2</v>
      </c>
      <c r="BF1154" s="17"/>
      <c r="BG1154" s="17">
        <v>0.12876917658273601</v>
      </c>
      <c r="BH1154" s="17">
        <v>8.6095706273525599E-2</v>
      </c>
      <c r="BI1154" s="17"/>
      <c r="BJ1154" s="17">
        <v>0.10550955533348901</v>
      </c>
      <c r="BK1154" s="17">
        <v>9.5575645898385603E-2</v>
      </c>
      <c r="BL1154" s="17"/>
      <c r="BM1154" s="17">
        <v>0.23653056683922899</v>
      </c>
      <c r="BN1154" s="17">
        <v>5.3876689213783399E-2</v>
      </c>
      <c r="BO1154" s="17">
        <v>9.6523914718064499E-2</v>
      </c>
      <c r="BP1154" s="17">
        <v>7.7311889103983206E-2</v>
      </c>
      <c r="BQ1154" s="17">
        <v>4.0790322854370599E-2</v>
      </c>
      <c r="BR1154" s="17"/>
      <c r="BS1154" s="17">
        <v>3.6327979784631502E-2</v>
      </c>
      <c r="BT1154" s="17"/>
      <c r="BU1154" s="17">
        <v>3.8477946822184202E-2</v>
      </c>
      <c r="BV1154" s="17">
        <v>0.11467129571175</v>
      </c>
      <c r="BW1154" s="17">
        <v>6.3303893029043698E-2</v>
      </c>
      <c r="BX1154" s="17">
        <v>3.4723261217943599E-2</v>
      </c>
      <c r="BY1154" s="17">
        <v>0.296052852035528</v>
      </c>
      <c r="BZ1154" s="17"/>
      <c r="CA1154" s="17">
        <v>3.2878792566434702E-2</v>
      </c>
      <c r="CB1154" s="17"/>
      <c r="CC1154" s="17">
        <v>9.1165172969093405E-2</v>
      </c>
      <c r="CD1154" s="17">
        <v>0.106570697467973</v>
      </c>
      <c r="CE1154" s="17"/>
      <c r="CF1154" s="17">
        <v>7.5855421356302494E-2</v>
      </c>
      <c r="CG1154" s="17"/>
      <c r="CH1154" s="17">
        <v>9.1386806222757494E-2</v>
      </c>
      <c r="CI1154" s="17">
        <v>6.9014402430919594E-2</v>
      </c>
    </row>
    <row r="1155" spans="2:87" x14ac:dyDescent="0.35">
      <c r="C1155" s="17"/>
      <c r="D1155" s="17"/>
      <c r="E1155" s="17"/>
      <c r="F1155" s="17"/>
      <c r="G1155" s="17"/>
      <c r="H1155" s="17"/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  <c r="T1155" s="17"/>
      <c r="U1155" s="17"/>
      <c r="V1155" s="17"/>
      <c r="W1155" s="17"/>
      <c r="X1155" s="17"/>
      <c r="Y1155" s="17"/>
      <c r="Z1155" s="17"/>
      <c r="AA1155" s="17"/>
      <c r="AB1155" s="17"/>
      <c r="AC1155" s="17"/>
      <c r="AD1155" s="17"/>
      <c r="AE1155" s="17"/>
      <c r="AF1155" s="17"/>
      <c r="AG1155" s="17"/>
      <c r="AH1155" s="17"/>
      <c r="AI1155" s="17"/>
      <c r="AJ1155" s="17"/>
      <c r="AK1155" s="17"/>
      <c r="AL1155" s="17"/>
      <c r="AM1155" s="17"/>
      <c r="AN1155" s="17"/>
      <c r="AO1155" s="17"/>
      <c r="AP1155" s="17"/>
      <c r="AQ1155" s="17"/>
      <c r="AR1155" s="17"/>
      <c r="AS1155" s="17"/>
      <c r="AT1155" s="17"/>
      <c r="AU1155" s="17"/>
      <c r="AV1155" s="17"/>
      <c r="AW1155" s="17"/>
      <c r="AX1155" s="17"/>
      <c r="AY1155" s="17"/>
      <c r="AZ1155" s="17"/>
      <c r="BA1155" s="17"/>
      <c r="BB1155" s="17"/>
      <c r="BC1155" s="17"/>
      <c r="BD1155" s="17"/>
      <c r="BE1155" s="17"/>
      <c r="BF1155" s="17"/>
      <c r="BG1155" s="17"/>
      <c r="BH1155" s="17"/>
      <c r="BI1155" s="17"/>
      <c r="BJ1155" s="17"/>
      <c r="BK1155" s="17"/>
      <c r="BL1155" s="17"/>
      <c r="BM1155" s="17"/>
      <c r="BN1155" s="17"/>
      <c r="BO1155" s="17"/>
      <c r="BP1155" s="17"/>
      <c r="BQ1155" s="17"/>
      <c r="BR1155" s="17"/>
      <c r="BS1155" s="17"/>
      <c r="BT1155" s="17"/>
      <c r="BU1155" s="17"/>
      <c r="BV1155" s="17"/>
      <c r="BW1155" s="17"/>
      <c r="BX1155" s="17"/>
      <c r="BY1155" s="17"/>
      <c r="BZ1155" s="17"/>
      <c r="CA1155" s="17"/>
      <c r="CB1155" s="17"/>
      <c r="CC1155" s="17"/>
      <c r="CD1155" s="17"/>
      <c r="CE1155" s="17"/>
      <c r="CF1155" s="17"/>
      <c r="CG1155" s="17"/>
      <c r="CH1155" s="17"/>
      <c r="CI1155" s="17"/>
    </row>
    <row r="1156" spans="2:87" x14ac:dyDescent="0.35">
      <c r="B1156" s="6" t="s">
        <v>332</v>
      </c>
      <c r="C1156" s="17"/>
      <c r="D1156" s="17"/>
      <c r="E1156" s="17"/>
      <c r="F1156" s="17"/>
      <c r="G1156" s="17"/>
      <c r="H1156" s="17"/>
      <c r="I1156" s="17"/>
      <c r="J1156" s="17"/>
      <c r="K1156" s="17"/>
      <c r="L1156" s="17"/>
      <c r="M1156" s="17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Z1156" s="17"/>
      <c r="AA1156" s="17"/>
      <c r="AB1156" s="17"/>
      <c r="AC1156" s="17"/>
      <c r="AD1156" s="17"/>
      <c r="AE1156" s="17"/>
      <c r="AF1156" s="17"/>
      <c r="AG1156" s="17"/>
      <c r="AH1156" s="17"/>
      <c r="AI1156" s="17"/>
      <c r="AJ1156" s="17"/>
      <c r="AK1156" s="17"/>
      <c r="AL1156" s="17"/>
      <c r="AM1156" s="17"/>
      <c r="AN1156" s="17"/>
      <c r="AO1156" s="17"/>
      <c r="AP1156" s="17"/>
      <c r="AQ1156" s="17"/>
      <c r="AR1156" s="17"/>
      <c r="AS1156" s="17"/>
      <c r="AT1156" s="17"/>
      <c r="AU1156" s="17"/>
      <c r="AV1156" s="17"/>
      <c r="AW1156" s="17"/>
      <c r="AX1156" s="17"/>
      <c r="AY1156" s="17"/>
      <c r="AZ1156" s="17"/>
      <c r="BA1156" s="17"/>
      <c r="BB1156" s="17"/>
      <c r="BC1156" s="17"/>
      <c r="BD1156" s="17"/>
      <c r="BE1156" s="17"/>
      <c r="BF1156" s="17"/>
      <c r="BG1156" s="17"/>
      <c r="BH1156" s="17"/>
      <c r="BI1156" s="17"/>
      <c r="BJ1156" s="17"/>
      <c r="BK1156" s="17"/>
      <c r="BL1156" s="17"/>
      <c r="BM1156" s="17"/>
      <c r="BN1156" s="17"/>
      <c r="BO1156" s="17"/>
      <c r="BP1156" s="17"/>
      <c r="BQ1156" s="17"/>
      <c r="BR1156" s="17"/>
      <c r="BS1156" s="17"/>
      <c r="BT1156" s="17"/>
      <c r="BU1156" s="17"/>
      <c r="BV1156" s="17"/>
      <c r="BW1156" s="17"/>
      <c r="BX1156" s="17"/>
      <c r="BY1156" s="17"/>
      <c r="BZ1156" s="17"/>
      <c r="CA1156" s="17"/>
      <c r="CB1156" s="17"/>
      <c r="CC1156" s="17"/>
      <c r="CD1156" s="17"/>
      <c r="CE1156" s="17"/>
      <c r="CF1156" s="17"/>
      <c r="CG1156" s="17"/>
      <c r="CH1156" s="17"/>
      <c r="CI1156" s="17"/>
    </row>
    <row r="1157" spans="2:87" x14ac:dyDescent="0.35">
      <c r="B1157" s="24" t="s">
        <v>163</v>
      </c>
      <c r="C1157" s="17"/>
      <c r="D1157" s="17"/>
      <c r="E1157" s="17"/>
      <c r="F1157" s="17"/>
      <c r="G1157" s="17"/>
      <c r="H1157" s="17"/>
      <c r="I1157" s="17"/>
      <c r="J1157" s="17"/>
      <c r="K1157" s="17"/>
      <c r="L1157" s="17"/>
      <c r="M1157" s="17"/>
      <c r="N1157" s="17"/>
      <c r="O1157" s="17"/>
      <c r="P1157" s="17"/>
      <c r="Q1157" s="17"/>
      <c r="R1157" s="17"/>
      <c r="S1157" s="17"/>
      <c r="T1157" s="17"/>
      <c r="U1157" s="17"/>
      <c r="V1157" s="17"/>
      <c r="W1157" s="17"/>
      <c r="X1157" s="17"/>
      <c r="Y1157" s="17"/>
      <c r="Z1157" s="17"/>
      <c r="AA1157" s="17"/>
      <c r="AB1157" s="17"/>
      <c r="AC1157" s="17"/>
      <c r="AD1157" s="17"/>
      <c r="AE1157" s="17"/>
      <c r="AF1157" s="17"/>
      <c r="AG1157" s="17"/>
      <c r="AH1157" s="17"/>
      <c r="AI1157" s="17"/>
      <c r="AJ1157" s="17"/>
      <c r="AK1157" s="17"/>
      <c r="AL1157" s="17"/>
      <c r="AM1157" s="17"/>
      <c r="AN1157" s="17"/>
      <c r="AO1157" s="17"/>
      <c r="AP1157" s="17"/>
      <c r="AQ1157" s="17"/>
      <c r="AR1157" s="17"/>
      <c r="AS1157" s="17"/>
      <c r="AT1157" s="17"/>
      <c r="AU1157" s="17"/>
      <c r="AV1157" s="17"/>
      <c r="AW1157" s="17"/>
      <c r="AX1157" s="17"/>
      <c r="AY1157" s="17"/>
      <c r="AZ1157" s="17"/>
      <c r="BA1157" s="17"/>
      <c r="BB1157" s="17"/>
      <c r="BC1157" s="17"/>
      <c r="BD1157" s="17"/>
      <c r="BE1157" s="17"/>
      <c r="BF1157" s="17"/>
      <c r="BG1157" s="17"/>
      <c r="BH1157" s="17"/>
      <c r="BI1157" s="17"/>
      <c r="BJ1157" s="17"/>
      <c r="BK1157" s="17"/>
      <c r="BL1157" s="17"/>
      <c r="BM1157" s="17"/>
      <c r="BN1157" s="17"/>
      <c r="BO1157" s="17"/>
      <c r="BP1157" s="17"/>
      <c r="BQ1157" s="17"/>
      <c r="BR1157" s="17"/>
      <c r="BS1157" s="17"/>
      <c r="BT1157" s="17"/>
      <c r="BU1157" s="17"/>
      <c r="BV1157" s="17"/>
      <c r="BW1157" s="17"/>
      <c r="BX1157" s="17"/>
      <c r="BY1157" s="17"/>
      <c r="BZ1157" s="17"/>
      <c r="CA1157" s="17"/>
      <c r="CB1157" s="17"/>
      <c r="CC1157" s="17"/>
      <c r="CD1157" s="17"/>
      <c r="CE1157" s="17"/>
      <c r="CF1157" s="17"/>
      <c r="CG1157" s="17"/>
      <c r="CH1157" s="17"/>
      <c r="CI1157" s="17"/>
    </row>
    <row r="1158" spans="2:87" x14ac:dyDescent="0.35">
      <c r="B1158" t="s">
        <v>157</v>
      </c>
      <c r="C1158" s="17">
        <v>9.1476096993515693E-2</v>
      </c>
      <c r="D1158" s="17">
        <v>0.107985753919646</v>
      </c>
      <c r="E1158" s="17">
        <v>7.5584114703507593E-2</v>
      </c>
      <c r="F1158" s="17"/>
      <c r="G1158" s="17">
        <v>0.21544160520164099</v>
      </c>
      <c r="H1158" s="17">
        <v>0.17088917728198999</v>
      </c>
      <c r="I1158" s="17">
        <v>0.118125500598644</v>
      </c>
      <c r="J1158" s="17">
        <v>3.1712302489691702E-2</v>
      </c>
      <c r="K1158" s="17">
        <v>2.7438287200915901E-2</v>
      </c>
      <c r="L1158" s="17">
        <v>3.1489359349174698E-2</v>
      </c>
      <c r="M1158" s="17"/>
      <c r="N1158" s="17">
        <v>0.14512990380399801</v>
      </c>
      <c r="O1158" s="17">
        <v>5.8488893330105401E-2</v>
      </c>
      <c r="P1158" s="17">
        <v>6.2087959048571902E-2</v>
      </c>
      <c r="Q1158" s="17">
        <v>8.9865001299616803E-2</v>
      </c>
      <c r="R1158" s="17"/>
      <c r="S1158" s="17">
        <v>0.21122261958196301</v>
      </c>
      <c r="T1158" s="17">
        <v>7.45955217797592E-2</v>
      </c>
      <c r="U1158" s="17">
        <v>9.0217639386819704E-2</v>
      </c>
      <c r="V1158" s="17">
        <v>9.63718372052354E-2</v>
      </c>
      <c r="W1158" s="17">
        <v>4.0840293925454199E-2</v>
      </c>
      <c r="X1158" s="17">
        <v>8.08894577362229E-2</v>
      </c>
      <c r="Y1158" s="17">
        <v>4.2362197671914098E-2</v>
      </c>
      <c r="Z1158" s="17">
        <v>4.9605259344397301E-2</v>
      </c>
      <c r="AA1158" s="17">
        <v>8.4173683569430793E-2</v>
      </c>
      <c r="AB1158" s="17">
        <v>9.5152445826871102E-2</v>
      </c>
      <c r="AC1158" s="17">
        <v>4.6420494914444797E-2</v>
      </c>
      <c r="AD1158" s="17">
        <v>0</v>
      </c>
      <c r="AE1158" s="17"/>
      <c r="AF1158" s="17">
        <v>0.11273015442656099</v>
      </c>
      <c r="AG1158" s="17">
        <v>7.5673332361329199E-2</v>
      </c>
      <c r="AH1158" s="17">
        <v>4.9281974480301902E-2</v>
      </c>
      <c r="AI1158" s="17">
        <v>8.8084800672762295E-2</v>
      </c>
      <c r="AJ1158" s="17">
        <v>0.182247376063396</v>
      </c>
      <c r="AK1158" s="17"/>
      <c r="AL1158" s="17">
        <v>8.1067330961802603E-2</v>
      </c>
      <c r="AM1158" s="17">
        <v>0.107130475447625</v>
      </c>
      <c r="AN1158" s="17">
        <v>7.9670355828101502E-2</v>
      </c>
      <c r="AO1158" s="17">
        <v>9.9295016279985895E-2</v>
      </c>
      <c r="AP1158" s="17"/>
      <c r="AQ1158" s="17">
        <v>6.6487214783034002E-2</v>
      </c>
      <c r="AR1158" s="17">
        <v>0.127094587093112</v>
      </c>
      <c r="AS1158" s="17"/>
      <c r="AT1158" s="17">
        <v>0.111270717371764</v>
      </c>
      <c r="AU1158" s="17">
        <v>3.8037181362846201E-2</v>
      </c>
      <c r="AV1158" s="17"/>
      <c r="AW1158" s="17">
        <v>9.0210863749672104E-2</v>
      </c>
      <c r="AX1158" s="17">
        <v>8.2872915050382398E-2</v>
      </c>
      <c r="AY1158" s="17">
        <v>0.100261162414274</v>
      </c>
      <c r="AZ1158" s="17"/>
      <c r="BA1158" s="17">
        <v>0.17199406021466099</v>
      </c>
      <c r="BB1158" s="17">
        <v>7.2814200405432294E-2</v>
      </c>
      <c r="BC1158" s="17">
        <v>6.8753297149660705E-2</v>
      </c>
      <c r="BD1158" s="17">
        <v>2.6839973926637398E-2</v>
      </c>
      <c r="BE1158" s="17">
        <v>5.2438885240430097E-2</v>
      </c>
      <c r="BF1158" s="17"/>
      <c r="BG1158" s="17">
        <v>7.8519485110269599E-2</v>
      </c>
      <c r="BH1158" s="17">
        <v>0.100752479211595</v>
      </c>
      <c r="BI1158" s="17"/>
      <c r="BJ1158" s="17">
        <v>0.101128121566438</v>
      </c>
      <c r="BK1158" s="17">
        <v>5.8444594228188103E-2</v>
      </c>
      <c r="BL1158" s="17"/>
      <c r="BM1158" s="17">
        <v>2.7173096419462001E-2</v>
      </c>
      <c r="BN1158" s="17">
        <v>5.9638435565893697E-2</v>
      </c>
      <c r="BO1158" s="17">
        <v>0.14145378934764</v>
      </c>
      <c r="BP1158" s="17">
        <v>0.14173261546141999</v>
      </c>
      <c r="BQ1158" s="17">
        <v>0.110232790535341</v>
      </c>
      <c r="BR1158" s="17"/>
      <c r="BS1158" s="17">
        <v>0.12301265684125599</v>
      </c>
      <c r="BT1158" s="17"/>
      <c r="BU1158" s="17">
        <v>8.3834478497057593E-2</v>
      </c>
      <c r="BV1158" s="17">
        <v>0.16516085134495301</v>
      </c>
      <c r="BW1158" s="17">
        <v>0.100263853435624</v>
      </c>
      <c r="BX1158" s="17">
        <v>0.102473674127635</v>
      </c>
      <c r="BY1158" s="17">
        <v>2.4078877134582601E-2</v>
      </c>
      <c r="BZ1158" s="17"/>
      <c r="CA1158" s="17">
        <v>0.19390821511683501</v>
      </c>
      <c r="CB1158" s="17"/>
      <c r="CC1158" s="17">
        <v>9.4594595685127097E-2</v>
      </c>
      <c r="CD1158" s="17">
        <v>8.2232841194543799E-2</v>
      </c>
      <c r="CE1158" s="17"/>
      <c r="CF1158" s="17">
        <v>7.5242316216808006E-2</v>
      </c>
      <c r="CG1158" s="17"/>
      <c r="CH1158" s="17">
        <v>6.0036442607034002E-2</v>
      </c>
      <c r="CI1158" s="17">
        <v>0.17257845490189599</v>
      </c>
    </row>
    <row r="1159" spans="2:87" x14ac:dyDescent="0.35">
      <c r="B1159" t="s">
        <v>323</v>
      </c>
      <c r="C1159" s="17">
        <v>0.19480292703726801</v>
      </c>
      <c r="D1159" s="17">
        <v>0.217390003322468</v>
      </c>
      <c r="E1159" s="17">
        <v>0.17379212034771599</v>
      </c>
      <c r="F1159" s="17"/>
      <c r="G1159" s="17">
        <v>0.26265659766449301</v>
      </c>
      <c r="H1159" s="17">
        <v>0.29508698292756402</v>
      </c>
      <c r="I1159" s="17">
        <v>0.22413675905442901</v>
      </c>
      <c r="J1159" s="17">
        <v>0.174898792225195</v>
      </c>
      <c r="K1159" s="17">
        <v>0.153609089135853</v>
      </c>
      <c r="L1159" s="17">
        <v>9.6129665161434993E-2</v>
      </c>
      <c r="M1159" s="17"/>
      <c r="N1159" s="17">
        <v>0.205504483468544</v>
      </c>
      <c r="O1159" s="17">
        <v>0.21667908078814099</v>
      </c>
      <c r="P1159" s="17">
        <v>0.148712077441048</v>
      </c>
      <c r="Q1159" s="17">
        <v>0.20059580773699201</v>
      </c>
      <c r="R1159" s="17"/>
      <c r="S1159" s="17">
        <v>0.23161852718968101</v>
      </c>
      <c r="T1159" s="17">
        <v>0.14900860888791101</v>
      </c>
      <c r="U1159" s="17">
        <v>0.169309243228217</v>
      </c>
      <c r="V1159" s="17">
        <v>0.23570318747679</v>
      </c>
      <c r="W1159" s="17">
        <v>0.15909433183556901</v>
      </c>
      <c r="X1159" s="17">
        <v>0.17935475396873399</v>
      </c>
      <c r="Y1159" s="17">
        <v>0.181497549321883</v>
      </c>
      <c r="Z1159" s="17">
        <v>0.26643663564279602</v>
      </c>
      <c r="AA1159" s="17">
        <v>0.25787429037508902</v>
      </c>
      <c r="AB1159" s="17">
        <v>0.154237998668563</v>
      </c>
      <c r="AC1159" s="17">
        <v>0.18388274589213999</v>
      </c>
      <c r="AD1159" s="17">
        <v>0.15222823259784499</v>
      </c>
      <c r="AE1159" s="17"/>
      <c r="AF1159" s="17">
        <v>0.16211594055109299</v>
      </c>
      <c r="AG1159" s="17">
        <v>0.177919138838812</v>
      </c>
      <c r="AH1159" s="17">
        <v>0.187099826084206</v>
      </c>
      <c r="AI1159" s="17">
        <v>0.29050072025084001</v>
      </c>
      <c r="AJ1159" s="17">
        <v>0.233680592888586</v>
      </c>
      <c r="AK1159" s="17"/>
      <c r="AL1159" s="17">
        <v>0.17001641965929401</v>
      </c>
      <c r="AM1159" s="17">
        <v>0.149953276039936</v>
      </c>
      <c r="AN1159" s="17">
        <v>0.29813687565119701</v>
      </c>
      <c r="AO1159" s="17">
        <v>0.32382538884421302</v>
      </c>
      <c r="AP1159" s="17"/>
      <c r="AQ1159" s="17">
        <v>0.15614616064937001</v>
      </c>
      <c r="AR1159" s="17">
        <v>0.24990325682681699</v>
      </c>
      <c r="AS1159" s="17"/>
      <c r="AT1159" s="17">
        <v>0.22203678391628401</v>
      </c>
      <c r="AU1159" s="17">
        <v>0.113171221867508</v>
      </c>
      <c r="AV1159" s="17"/>
      <c r="AW1159" s="17">
        <v>0.15455365564561799</v>
      </c>
      <c r="AX1159" s="17">
        <v>0.17879391763357999</v>
      </c>
      <c r="AY1159" s="17">
        <v>0.26261539812880302</v>
      </c>
      <c r="AZ1159" s="17"/>
      <c r="BA1159" s="17">
        <v>0.260507087917282</v>
      </c>
      <c r="BB1159" s="17">
        <v>0.19974297262905699</v>
      </c>
      <c r="BC1159" s="17">
        <v>0.16781821912865699</v>
      </c>
      <c r="BD1159" s="17">
        <v>0.13043259489916501</v>
      </c>
      <c r="BE1159" s="17">
        <v>0.14698114316246</v>
      </c>
      <c r="BF1159" s="17"/>
      <c r="BG1159" s="17">
        <v>0.206007863556493</v>
      </c>
      <c r="BH1159" s="17">
        <v>0.18678066976675001</v>
      </c>
      <c r="BI1159" s="17"/>
      <c r="BJ1159" s="17">
        <v>0.217554669899819</v>
      </c>
      <c r="BK1159" s="17">
        <v>0.112066726194996</v>
      </c>
      <c r="BL1159" s="17"/>
      <c r="BM1159" s="17">
        <v>0.20434381517530101</v>
      </c>
      <c r="BN1159" s="17">
        <v>0.14753212838558599</v>
      </c>
      <c r="BO1159" s="17">
        <v>0.27256588458819903</v>
      </c>
      <c r="BP1159" s="17">
        <v>0.16979668879304</v>
      </c>
      <c r="BQ1159" s="17">
        <v>7.7721729748738699E-2</v>
      </c>
      <c r="BR1159" s="17"/>
      <c r="BS1159" s="17">
        <v>0.19961234091411001</v>
      </c>
      <c r="BT1159" s="17"/>
      <c r="BU1159" s="17">
        <v>0.15857019757896201</v>
      </c>
      <c r="BV1159" s="17">
        <v>0.30931587870225802</v>
      </c>
      <c r="BW1159" s="17">
        <v>0.22424933926985199</v>
      </c>
      <c r="BX1159" s="17">
        <v>0.13801598628525599</v>
      </c>
      <c r="BY1159" s="17">
        <v>0.11594763424554599</v>
      </c>
      <c r="BZ1159" s="17"/>
      <c r="CA1159" s="17">
        <v>0.29085135534780099</v>
      </c>
      <c r="CB1159" s="17"/>
      <c r="CC1159" s="17">
        <v>0.187291596730602</v>
      </c>
      <c r="CD1159" s="17">
        <v>0.24111120302306399</v>
      </c>
      <c r="CE1159" s="17"/>
      <c r="CF1159" s="17">
        <v>0.153303753200245</v>
      </c>
      <c r="CG1159" s="17"/>
      <c r="CH1159" s="17">
        <v>0.155542005218513</v>
      </c>
      <c r="CI1159" s="17">
        <v>0.28327413725362699</v>
      </c>
    </row>
    <row r="1160" spans="2:87" x14ac:dyDescent="0.35">
      <c r="B1160" t="s">
        <v>159</v>
      </c>
      <c r="C1160" s="17">
        <v>0.33764778403322598</v>
      </c>
      <c r="D1160" s="17">
        <v>0.345763211959981</v>
      </c>
      <c r="E1160" s="17">
        <v>0.330768804144769</v>
      </c>
      <c r="F1160" s="17"/>
      <c r="G1160" s="17">
        <v>0.24116415265552599</v>
      </c>
      <c r="H1160" s="17">
        <v>0.24701174970981901</v>
      </c>
      <c r="I1160" s="17">
        <v>0.35213931845145302</v>
      </c>
      <c r="J1160" s="17">
        <v>0.387472390695842</v>
      </c>
      <c r="K1160" s="17">
        <v>0.29665010918497497</v>
      </c>
      <c r="L1160" s="17">
        <v>0.439557249393772</v>
      </c>
      <c r="M1160" s="17"/>
      <c r="N1160" s="17">
        <v>0.35336521471549798</v>
      </c>
      <c r="O1160" s="17">
        <v>0.33804668304257701</v>
      </c>
      <c r="P1160" s="17">
        <v>0.35578563968482602</v>
      </c>
      <c r="Q1160" s="17">
        <v>0.30435415352353201</v>
      </c>
      <c r="R1160" s="17"/>
      <c r="S1160" s="17">
        <v>0.26543420665552703</v>
      </c>
      <c r="T1160" s="17">
        <v>0.40545603246925999</v>
      </c>
      <c r="U1160" s="17">
        <v>0.30840838461334402</v>
      </c>
      <c r="V1160" s="17">
        <v>0.24796769426038401</v>
      </c>
      <c r="W1160" s="17">
        <v>0.31820017070880602</v>
      </c>
      <c r="X1160" s="17">
        <v>0.40045508347910302</v>
      </c>
      <c r="Y1160" s="17">
        <v>0.38017762342873501</v>
      </c>
      <c r="Z1160" s="17">
        <v>0.28042664164578601</v>
      </c>
      <c r="AA1160" s="17">
        <v>0.29407358836832898</v>
      </c>
      <c r="AB1160" s="17">
        <v>0.39280009264344401</v>
      </c>
      <c r="AC1160" s="17">
        <v>0.36205499208155001</v>
      </c>
      <c r="AD1160" s="17">
        <v>0.46563769168235802</v>
      </c>
      <c r="AE1160" s="17"/>
      <c r="AF1160" s="17">
        <v>0.334841954803974</v>
      </c>
      <c r="AG1160" s="17">
        <v>0.31821766326256101</v>
      </c>
      <c r="AH1160" s="17">
        <v>0.420782321789967</v>
      </c>
      <c r="AI1160" s="17">
        <v>0.33468699301851201</v>
      </c>
      <c r="AJ1160" s="17">
        <v>0.28877266657530398</v>
      </c>
      <c r="AK1160" s="17"/>
      <c r="AL1160" s="17">
        <v>0.334105012038445</v>
      </c>
      <c r="AM1160" s="17">
        <v>0.35211209877970701</v>
      </c>
      <c r="AN1160" s="17">
        <v>0.327829622067288</v>
      </c>
      <c r="AO1160" s="17">
        <v>0.30224443740013901</v>
      </c>
      <c r="AP1160" s="17"/>
      <c r="AQ1160" s="17">
        <v>0.35703445016070101</v>
      </c>
      <c r="AR1160" s="17">
        <v>0.31001454419042901</v>
      </c>
      <c r="AS1160" s="17"/>
      <c r="AT1160" s="17">
        <v>0.31170773107345101</v>
      </c>
      <c r="AU1160" s="17">
        <v>0.43757166971018502</v>
      </c>
      <c r="AV1160" s="17"/>
      <c r="AW1160" s="17">
        <v>0.37786859020741498</v>
      </c>
      <c r="AX1160" s="17">
        <v>0.33676010286528701</v>
      </c>
      <c r="AY1160" s="17">
        <v>0.28516054093059301</v>
      </c>
      <c r="AZ1160" s="17"/>
      <c r="BA1160" s="17">
        <v>0.289112990151353</v>
      </c>
      <c r="BB1160" s="17">
        <v>0.35564991207441499</v>
      </c>
      <c r="BC1160" s="17">
        <v>0.35110569733866798</v>
      </c>
      <c r="BD1160" s="17">
        <v>0.36078274810996303</v>
      </c>
      <c r="BE1160" s="17">
        <v>0.36998561806681801</v>
      </c>
      <c r="BF1160" s="17"/>
      <c r="BG1160" s="17">
        <v>0.34072789838498801</v>
      </c>
      <c r="BH1160" s="17">
        <v>0.33544255335565398</v>
      </c>
      <c r="BI1160" s="17"/>
      <c r="BJ1160" s="17">
        <v>0.32163216078796297</v>
      </c>
      <c r="BK1160" s="17">
        <v>0.396319830726722</v>
      </c>
      <c r="BL1160" s="17"/>
      <c r="BM1160" s="17">
        <v>0.29673034468874498</v>
      </c>
      <c r="BN1160" s="17">
        <v>0.401802640165351</v>
      </c>
      <c r="BO1160" s="17">
        <v>0.31365595704244298</v>
      </c>
      <c r="BP1160" s="17">
        <v>0.406554800075695</v>
      </c>
      <c r="BQ1160" s="17">
        <v>0.29458688271301298</v>
      </c>
      <c r="BR1160" s="17"/>
      <c r="BS1160" s="17">
        <v>0.32139440568500399</v>
      </c>
      <c r="BT1160" s="17"/>
      <c r="BU1160" s="17">
        <v>0.38018258800710503</v>
      </c>
      <c r="BV1160" s="17">
        <v>0.31716189071674</v>
      </c>
      <c r="BW1160" s="17">
        <v>0.36075218063626002</v>
      </c>
      <c r="BX1160" s="17">
        <v>0.327146881114043</v>
      </c>
      <c r="BY1160" s="17">
        <v>0.23573498095274201</v>
      </c>
      <c r="BZ1160" s="17"/>
      <c r="CA1160" s="17">
        <v>0.30312954269467501</v>
      </c>
      <c r="CB1160" s="17"/>
      <c r="CC1160" s="17">
        <v>0.33892801999236799</v>
      </c>
      <c r="CD1160" s="17">
        <v>0.35488275084774801</v>
      </c>
      <c r="CE1160" s="17"/>
      <c r="CF1160" s="17">
        <v>0.37374310985682302</v>
      </c>
      <c r="CG1160" s="17"/>
      <c r="CH1160" s="17">
        <v>0.36719586689545503</v>
      </c>
      <c r="CI1160" s="17">
        <v>0.34508773396886999</v>
      </c>
    </row>
    <row r="1161" spans="2:87" x14ac:dyDescent="0.35">
      <c r="B1161" t="s">
        <v>160</v>
      </c>
      <c r="C1161" s="17">
        <v>0.24715482418783599</v>
      </c>
      <c r="D1161" s="17">
        <v>0.233125919781275</v>
      </c>
      <c r="E1161" s="17">
        <v>0.25996690876342399</v>
      </c>
      <c r="F1161" s="17"/>
      <c r="G1161" s="17">
        <v>0.101798611629749</v>
      </c>
      <c r="H1161" s="17">
        <v>0.16048871445315099</v>
      </c>
      <c r="I1161" s="17">
        <v>0.20093899154216999</v>
      </c>
      <c r="J1161" s="17">
        <v>0.27711237212758899</v>
      </c>
      <c r="K1161" s="17">
        <v>0.40250753903283099</v>
      </c>
      <c r="L1161" s="17">
        <v>0.304714570659331</v>
      </c>
      <c r="M1161" s="17"/>
      <c r="N1161" s="17">
        <v>0.1989509516079</v>
      </c>
      <c r="O1161" s="17">
        <v>0.28314806571872198</v>
      </c>
      <c r="P1161" s="17">
        <v>0.26735940197548103</v>
      </c>
      <c r="Q1161" s="17">
        <v>0.24554443280188701</v>
      </c>
      <c r="R1161" s="17"/>
      <c r="S1161" s="17">
        <v>0.1864008114389</v>
      </c>
      <c r="T1161" s="17">
        <v>0.24090725405201399</v>
      </c>
      <c r="U1161" s="17">
        <v>0.31757688470249601</v>
      </c>
      <c r="V1161" s="17">
        <v>0.23147105864016701</v>
      </c>
      <c r="W1161" s="17">
        <v>0.27556347152875399</v>
      </c>
      <c r="X1161" s="17">
        <v>0.23060555985743</v>
      </c>
      <c r="Y1161" s="17">
        <v>0.27197525386832799</v>
      </c>
      <c r="Z1161" s="17">
        <v>0.27707330536545199</v>
      </c>
      <c r="AA1161" s="17">
        <v>0.26215723916021699</v>
      </c>
      <c r="AB1161" s="17">
        <v>0.24761215423352001</v>
      </c>
      <c r="AC1161" s="17">
        <v>0.28845889004745001</v>
      </c>
      <c r="AD1161" s="17">
        <v>0.17114027903147699</v>
      </c>
      <c r="AE1161" s="17"/>
      <c r="AF1161" s="17">
        <v>0.24537466116829099</v>
      </c>
      <c r="AG1161" s="17">
        <v>0.27850834911623901</v>
      </c>
      <c r="AH1161" s="17">
        <v>0.2511715494124</v>
      </c>
      <c r="AI1161" s="17">
        <v>0.18119648151905701</v>
      </c>
      <c r="AJ1161" s="17">
        <v>0.20784874287052699</v>
      </c>
      <c r="AK1161" s="17"/>
      <c r="AL1161" s="17">
        <v>0.26422515870645702</v>
      </c>
      <c r="AM1161" s="17">
        <v>0.26259730829149502</v>
      </c>
      <c r="AN1161" s="17">
        <v>0.186563732133224</v>
      </c>
      <c r="AO1161" s="17">
        <v>0.22040035552021001</v>
      </c>
      <c r="AP1161" s="17"/>
      <c r="AQ1161" s="17">
        <v>0.28866897113783702</v>
      </c>
      <c r="AR1161" s="17">
        <v>0.18798165991114099</v>
      </c>
      <c r="AS1161" s="17"/>
      <c r="AT1161" s="17">
        <v>0.22721993730606399</v>
      </c>
      <c r="AU1161" s="17">
        <v>0.29157547031069497</v>
      </c>
      <c r="AV1161" s="17"/>
      <c r="AW1161" s="17">
        <v>0.27196125290086998</v>
      </c>
      <c r="AX1161" s="17">
        <v>0.272680065507233</v>
      </c>
      <c r="AY1161" s="17">
        <v>0.215624096392453</v>
      </c>
      <c r="AZ1161" s="17"/>
      <c r="BA1161" s="17">
        <v>0.16419951572044</v>
      </c>
      <c r="BB1161" s="17">
        <v>0.25481751762155802</v>
      </c>
      <c r="BC1161" s="17">
        <v>0.26616464143167601</v>
      </c>
      <c r="BD1161" s="17">
        <v>0.342638342591911</v>
      </c>
      <c r="BE1161" s="17">
        <v>0.31319885364019201</v>
      </c>
      <c r="BF1161" s="17"/>
      <c r="BG1161" s="17">
        <v>0.208328602687988</v>
      </c>
      <c r="BH1161" s="17">
        <v>0.27495274496850902</v>
      </c>
      <c r="BI1161" s="17"/>
      <c r="BJ1161" s="17">
        <v>0.232838120978684</v>
      </c>
      <c r="BK1161" s="17">
        <v>0.29898472750059202</v>
      </c>
      <c r="BL1161" s="17"/>
      <c r="BM1161" s="17">
        <v>0.20064128444999799</v>
      </c>
      <c r="BN1161" s="17">
        <v>0.29591969508858501</v>
      </c>
      <c r="BO1161" s="17">
        <v>0.16727858744645799</v>
      </c>
      <c r="BP1161" s="17">
        <v>0.172114457478865</v>
      </c>
      <c r="BQ1161" s="17">
        <v>0.46725400928161398</v>
      </c>
      <c r="BR1161" s="17"/>
      <c r="BS1161" s="17">
        <v>0.306508316146408</v>
      </c>
      <c r="BT1161" s="17"/>
      <c r="BU1161" s="17">
        <v>0.30217977848049998</v>
      </c>
      <c r="BV1161" s="17">
        <v>7.9773326447772602E-2</v>
      </c>
      <c r="BW1161" s="17">
        <v>0.220450607322493</v>
      </c>
      <c r="BX1161" s="17">
        <v>0.38641435010355102</v>
      </c>
      <c r="BY1161" s="17">
        <v>0.27581237428836097</v>
      </c>
      <c r="BZ1161" s="17"/>
      <c r="CA1161" s="17">
        <v>0.18923168600962001</v>
      </c>
      <c r="CB1161" s="17"/>
      <c r="CC1161" s="17">
        <v>0.263573399080407</v>
      </c>
      <c r="CD1161" s="17">
        <v>0.19862662756162899</v>
      </c>
      <c r="CE1161" s="17"/>
      <c r="CF1161" s="17">
        <v>0.29311941727843499</v>
      </c>
      <c r="CG1161" s="17"/>
      <c r="CH1161" s="17">
        <v>0.31133937378099302</v>
      </c>
      <c r="CI1161" s="17">
        <v>0.12348379490580599</v>
      </c>
    </row>
    <row r="1162" spans="2:87" x14ac:dyDescent="0.35">
      <c r="B1162" t="s">
        <v>161</v>
      </c>
      <c r="C1162" s="17">
        <v>0.12891836774815499</v>
      </c>
      <c r="D1162" s="17">
        <v>9.5735111016630098E-2</v>
      </c>
      <c r="E1162" s="17">
        <v>0.15988805204058301</v>
      </c>
      <c r="F1162" s="17"/>
      <c r="G1162" s="17">
        <v>0.178939032848591</v>
      </c>
      <c r="H1162" s="17">
        <v>0.12652337562747701</v>
      </c>
      <c r="I1162" s="17">
        <v>0.10465943035330499</v>
      </c>
      <c r="J1162" s="17">
        <v>0.12880414246168301</v>
      </c>
      <c r="K1162" s="17">
        <v>0.119794975445425</v>
      </c>
      <c r="L1162" s="17">
        <v>0.12810915543628701</v>
      </c>
      <c r="M1162" s="17"/>
      <c r="N1162" s="17">
        <v>9.7049446404059797E-2</v>
      </c>
      <c r="O1162" s="17">
        <v>0.10363727712045399</v>
      </c>
      <c r="P1162" s="17">
        <v>0.16605492185007301</v>
      </c>
      <c r="Q1162" s="17">
        <v>0.159640604637972</v>
      </c>
      <c r="R1162" s="17"/>
      <c r="S1162" s="17">
        <v>0.105323835133929</v>
      </c>
      <c r="T1162" s="17">
        <v>0.13003258281105701</v>
      </c>
      <c r="U1162" s="17">
        <v>0.114487848069124</v>
      </c>
      <c r="V1162" s="17">
        <v>0.18848622241742399</v>
      </c>
      <c r="W1162" s="17">
        <v>0.20630173200141699</v>
      </c>
      <c r="X1162" s="17">
        <v>0.10869514495851</v>
      </c>
      <c r="Y1162" s="17">
        <v>0.12398737570913999</v>
      </c>
      <c r="Z1162" s="17">
        <v>0.12645815800156801</v>
      </c>
      <c r="AA1162" s="17">
        <v>0.101721198526933</v>
      </c>
      <c r="AB1162" s="17">
        <v>0.11019730862760201</v>
      </c>
      <c r="AC1162" s="17">
        <v>0.11918287706441499</v>
      </c>
      <c r="AD1162" s="17">
        <v>0.21099379668832</v>
      </c>
      <c r="AE1162" s="17"/>
      <c r="AF1162" s="17">
        <v>0.14493728905008099</v>
      </c>
      <c r="AG1162" s="17">
        <v>0.14968151642105901</v>
      </c>
      <c r="AH1162" s="17">
        <v>9.1664328233125494E-2</v>
      </c>
      <c r="AI1162" s="17">
        <v>0.10553100453882901</v>
      </c>
      <c r="AJ1162" s="17">
        <v>8.7450621602187695E-2</v>
      </c>
      <c r="AK1162" s="17"/>
      <c r="AL1162" s="17">
        <v>0.150586078634001</v>
      </c>
      <c r="AM1162" s="17">
        <v>0.12820684144123701</v>
      </c>
      <c r="AN1162" s="17">
        <v>0.107799414320189</v>
      </c>
      <c r="AO1162" s="17">
        <v>5.4234801955452702E-2</v>
      </c>
      <c r="AP1162" s="17"/>
      <c r="AQ1162" s="17">
        <v>0.131663203269058</v>
      </c>
      <c r="AR1162" s="17">
        <v>0.12500595197850001</v>
      </c>
      <c r="AS1162" s="17"/>
      <c r="AT1162" s="17">
        <v>0.12776483033243699</v>
      </c>
      <c r="AU1162" s="17">
        <v>0.119644456748765</v>
      </c>
      <c r="AV1162" s="17"/>
      <c r="AW1162" s="17">
        <v>0.105405637496424</v>
      </c>
      <c r="AX1162" s="17">
        <v>0.12889299894351799</v>
      </c>
      <c r="AY1162" s="17">
        <v>0.136338802133876</v>
      </c>
      <c r="AZ1162" s="17"/>
      <c r="BA1162" s="17">
        <v>0.114186345996265</v>
      </c>
      <c r="BB1162" s="17">
        <v>0.116975397269536</v>
      </c>
      <c r="BC1162" s="17">
        <v>0.146158144951338</v>
      </c>
      <c r="BD1162" s="17">
        <v>0.13930634047232299</v>
      </c>
      <c r="BE1162" s="17">
        <v>0.11739549989009999</v>
      </c>
      <c r="BF1162" s="17"/>
      <c r="BG1162" s="17">
        <v>0.16641615026026199</v>
      </c>
      <c r="BH1162" s="17">
        <v>0.102071552697492</v>
      </c>
      <c r="BI1162" s="17"/>
      <c r="BJ1162" s="17">
        <v>0.126846926767097</v>
      </c>
      <c r="BK1162" s="17">
        <v>0.134184121349502</v>
      </c>
      <c r="BL1162" s="17"/>
      <c r="BM1162" s="17">
        <v>0.27111145926649499</v>
      </c>
      <c r="BN1162" s="17">
        <v>9.5107100794584398E-2</v>
      </c>
      <c r="BO1162" s="17">
        <v>0.10504578157526</v>
      </c>
      <c r="BP1162" s="17">
        <v>0.10980143819098</v>
      </c>
      <c r="BQ1162" s="17">
        <v>5.0204587721293999E-2</v>
      </c>
      <c r="BR1162" s="17"/>
      <c r="BS1162" s="17">
        <v>4.9472280413222401E-2</v>
      </c>
      <c r="BT1162" s="17"/>
      <c r="BU1162" s="17">
        <v>7.5232957436374898E-2</v>
      </c>
      <c r="BV1162" s="17">
        <v>0.12858805278827601</v>
      </c>
      <c r="BW1162" s="17">
        <v>9.4284019335771393E-2</v>
      </c>
      <c r="BX1162" s="17">
        <v>4.5949108369514699E-2</v>
      </c>
      <c r="BY1162" s="17">
        <v>0.34842613337876799</v>
      </c>
      <c r="BZ1162" s="17"/>
      <c r="CA1162" s="17">
        <v>2.2879200831068099E-2</v>
      </c>
      <c r="CB1162" s="17"/>
      <c r="CC1162" s="17">
        <v>0.11561238851149599</v>
      </c>
      <c r="CD1162" s="17">
        <v>0.123146577373016</v>
      </c>
      <c r="CE1162" s="17"/>
      <c r="CF1162" s="17">
        <v>0.104591403447689</v>
      </c>
      <c r="CG1162" s="17"/>
      <c r="CH1162" s="17">
        <v>0.105886311498005</v>
      </c>
      <c r="CI1162" s="17">
        <v>7.5575878969800503E-2</v>
      </c>
    </row>
    <row r="1163" spans="2:87" x14ac:dyDescent="0.35">
      <c r="C1163" s="17"/>
      <c r="D1163" s="17"/>
      <c r="E1163" s="17"/>
      <c r="F1163" s="17"/>
      <c r="G1163" s="17"/>
      <c r="H1163" s="17"/>
      <c r="I1163" s="17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Z1163" s="17"/>
      <c r="AA1163" s="17"/>
      <c r="AB1163" s="17"/>
      <c r="AC1163" s="17"/>
      <c r="AD1163" s="17"/>
      <c r="AE1163" s="17"/>
      <c r="AF1163" s="17"/>
      <c r="AG1163" s="17"/>
      <c r="AH1163" s="17"/>
      <c r="AI1163" s="17"/>
      <c r="AJ1163" s="17"/>
      <c r="AK1163" s="17"/>
      <c r="AL1163" s="17"/>
      <c r="AM1163" s="17"/>
      <c r="AN1163" s="17"/>
      <c r="AO1163" s="17"/>
      <c r="AP1163" s="17"/>
      <c r="AQ1163" s="17"/>
      <c r="AR1163" s="17"/>
      <c r="AS1163" s="17"/>
      <c r="AT1163" s="17"/>
      <c r="AU1163" s="17"/>
      <c r="AV1163" s="17"/>
      <c r="AW1163" s="17"/>
      <c r="AX1163" s="17"/>
      <c r="AY1163" s="17"/>
      <c r="AZ1163" s="17"/>
      <c r="BA1163" s="17"/>
      <c r="BB1163" s="17"/>
      <c r="BC1163" s="17"/>
      <c r="BD1163" s="17"/>
      <c r="BE1163" s="17"/>
      <c r="BF1163" s="17"/>
      <c r="BG1163" s="17"/>
      <c r="BH1163" s="17"/>
      <c r="BI1163" s="17"/>
      <c r="BJ1163" s="17"/>
      <c r="BK1163" s="17"/>
      <c r="BL1163" s="17"/>
      <c r="BM1163" s="17"/>
      <c r="BN1163" s="17"/>
      <c r="BO1163" s="17"/>
      <c r="BP1163" s="17"/>
      <c r="BQ1163" s="17"/>
      <c r="BR1163" s="17"/>
      <c r="BS1163" s="17"/>
      <c r="BT1163" s="17"/>
      <c r="BU1163" s="17"/>
      <c r="BV1163" s="17"/>
      <c r="BW1163" s="17"/>
      <c r="BX1163" s="17"/>
      <c r="BY1163" s="17"/>
      <c r="BZ1163" s="17"/>
      <c r="CA1163" s="17"/>
      <c r="CB1163" s="17"/>
      <c r="CC1163" s="17"/>
      <c r="CD1163" s="17"/>
      <c r="CE1163" s="17"/>
      <c r="CF1163" s="17"/>
      <c r="CG1163" s="17"/>
      <c r="CH1163" s="17"/>
      <c r="CI1163" s="17"/>
    </row>
    <row r="1164" spans="2:87" x14ac:dyDescent="0.35">
      <c r="B1164" s="6" t="s">
        <v>333</v>
      </c>
      <c r="C1164" s="17"/>
      <c r="D1164" s="17"/>
      <c r="E1164" s="17"/>
      <c r="F1164" s="17"/>
      <c r="G1164" s="17"/>
      <c r="H1164" s="17"/>
      <c r="I1164" s="17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Z1164" s="17"/>
      <c r="AA1164" s="17"/>
      <c r="AB1164" s="17"/>
      <c r="AC1164" s="17"/>
      <c r="AD1164" s="17"/>
      <c r="AE1164" s="17"/>
      <c r="AF1164" s="17"/>
      <c r="AG1164" s="17"/>
      <c r="AH1164" s="17"/>
      <c r="AI1164" s="17"/>
      <c r="AJ1164" s="17"/>
      <c r="AK1164" s="17"/>
      <c r="AL1164" s="17"/>
      <c r="AM1164" s="17"/>
      <c r="AN1164" s="17"/>
      <c r="AO1164" s="17"/>
      <c r="AP1164" s="17"/>
      <c r="AQ1164" s="17"/>
      <c r="AR1164" s="17"/>
      <c r="AS1164" s="17"/>
      <c r="AT1164" s="17"/>
      <c r="AU1164" s="17"/>
      <c r="AV1164" s="17"/>
      <c r="AW1164" s="17"/>
      <c r="AX1164" s="17"/>
      <c r="AY1164" s="17"/>
      <c r="AZ1164" s="17"/>
      <c r="BA1164" s="17"/>
      <c r="BB1164" s="17"/>
      <c r="BC1164" s="17"/>
      <c r="BD1164" s="17"/>
      <c r="BE1164" s="17"/>
      <c r="BF1164" s="17"/>
      <c r="BG1164" s="17"/>
      <c r="BH1164" s="17"/>
      <c r="BI1164" s="17"/>
      <c r="BJ1164" s="17"/>
      <c r="BK1164" s="17"/>
      <c r="BL1164" s="17"/>
      <c r="BM1164" s="17"/>
      <c r="BN1164" s="17"/>
      <c r="BO1164" s="17"/>
      <c r="BP1164" s="17"/>
      <c r="BQ1164" s="17"/>
      <c r="BR1164" s="17"/>
      <c r="BS1164" s="17"/>
      <c r="BT1164" s="17"/>
      <c r="BU1164" s="17"/>
      <c r="BV1164" s="17"/>
      <c r="BW1164" s="17"/>
      <c r="BX1164" s="17"/>
      <c r="BY1164" s="17"/>
      <c r="BZ1164" s="17"/>
      <c r="CA1164" s="17"/>
      <c r="CB1164" s="17"/>
      <c r="CC1164" s="17"/>
      <c r="CD1164" s="17"/>
      <c r="CE1164" s="17"/>
      <c r="CF1164" s="17"/>
      <c r="CG1164" s="17"/>
      <c r="CH1164" s="17"/>
      <c r="CI1164" s="17"/>
    </row>
    <row r="1165" spans="2:87" x14ac:dyDescent="0.35">
      <c r="B1165" s="24" t="s">
        <v>163</v>
      </c>
      <c r="C1165" s="17"/>
      <c r="D1165" s="17"/>
      <c r="E1165" s="17"/>
      <c r="F1165" s="17"/>
      <c r="G1165" s="17"/>
      <c r="H1165" s="17"/>
      <c r="I1165" s="17"/>
      <c r="J1165" s="17"/>
      <c r="K1165" s="17"/>
      <c r="L1165" s="17"/>
      <c r="M1165" s="17"/>
      <c r="N1165" s="17"/>
      <c r="O1165" s="17"/>
      <c r="P1165" s="17"/>
      <c r="Q1165" s="17"/>
      <c r="R1165" s="17"/>
      <c r="S1165" s="17"/>
      <c r="T1165" s="17"/>
      <c r="U1165" s="17"/>
      <c r="V1165" s="17"/>
      <c r="W1165" s="17"/>
      <c r="X1165" s="17"/>
      <c r="Y1165" s="17"/>
      <c r="Z1165" s="17"/>
      <c r="AA1165" s="17"/>
      <c r="AB1165" s="17"/>
      <c r="AC1165" s="17"/>
      <c r="AD1165" s="17"/>
      <c r="AE1165" s="17"/>
      <c r="AF1165" s="17"/>
      <c r="AG1165" s="17"/>
      <c r="AH1165" s="17"/>
      <c r="AI1165" s="17"/>
      <c r="AJ1165" s="17"/>
      <c r="AK1165" s="17"/>
      <c r="AL1165" s="17"/>
      <c r="AM1165" s="17"/>
      <c r="AN1165" s="17"/>
      <c r="AO1165" s="17"/>
      <c r="AP1165" s="17"/>
      <c r="AQ1165" s="17"/>
      <c r="AR1165" s="17"/>
      <c r="AS1165" s="17"/>
      <c r="AT1165" s="17"/>
      <c r="AU1165" s="17"/>
      <c r="AV1165" s="17"/>
      <c r="AW1165" s="17"/>
      <c r="AX1165" s="17"/>
      <c r="AY1165" s="17"/>
      <c r="AZ1165" s="17"/>
      <c r="BA1165" s="17"/>
      <c r="BB1165" s="17"/>
      <c r="BC1165" s="17"/>
      <c r="BD1165" s="17"/>
      <c r="BE1165" s="17"/>
      <c r="BF1165" s="17"/>
      <c r="BG1165" s="17"/>
      <c r="BH1165" s="17"/>
      <c r="BI1165" s="17"/>
      <c r="BJ1165" s="17"/>
      <c r="BK1165" s="17"/>
      <c r="BL1165" s="17"/>
      <c r="BM1165" s="17"/>
      <c r="BN1165" s="17"/>
      <c r="BO1165" s="17"/>
      <c r="BP1165" s="17"/>
      <c r="BQ1165" s="17"/>
      <c r="BR1165" s="17"/>
      <c r="BS1165" s="17"/>
      <c r="BT1165" s="17"/>
      <c r="BU1165" s="17"/>
      <c r="BV1165" s="17"/>
      <c r="BW1165" s="17"/>
      <c r="BX1165" s="17"/>
      <c r="BY1165" s="17"/>
      <c r="BZ1165" s="17"/>
      <c r="CA1165" s="17"/>
      <c r="CB1165" s="17"/>
      <c r="CC1165" s="17"/>
      <c r="CD1165" s="17"/>
      <c r="CE1165" s="17"/>
      <c r="CF1165" s="17"/>
      <c r="CG1165" s="17"/>
      <c r="CH1165" s="17"/>
      <c r="CI1165" s="17"/>
    </row>
    <row r="1166" spans="2:87" x14ac:dyDescent="0.35">
      <c r="B1166" t="s">
        <v>157</v>
      </c>
      <c r="C1166" s="17">
        <v>0.101857599618287</v>
      </c>
      <c r="D1166" s="17">
        <v>0.109461568183387</v>
      </c>
      <c r="E1166" s="17">
        <v>9.5165119934055603E-2</v>
      </c>
      <c r="F1166" s="17"/>
      <c r="G1166" s="17">
        <v>0.18528438346760701</v>
      </c>
      <c r="H1166" s="17">
        <v>0.18681441591112599</v>
      </c>
      <c r="I1166" s="17">
        <v>0.109673995717886</v>
      </c>
      <c r="J1166" s="17">
        <v>6.18497692363318E-2</v>
      </c>
      <c r="K1166" s="17">
        <v>4.5671026415627099E-2</v>
      </c>
      <c r="L1166" s="17">
        <v>5.1820221426767503E-2</v>
      </c>
      <c r="M1166" s="17"/>
      <c r="N1166" s="17">
        <v>0.15004061793298801</v>
      </c>
      <c r="O1166" s="17">
        <v>5.9314046290678102E-2</v>
      </c>
      <c r="P1166" s="17">
        <v>8.6152288945260405E-2</v>
      </c>
      <c r="Q1166" s="17">
        <v>0.104621821781528</v>
      </c>
      <c r="R1166" s="17"/>
      <c r="S1166" s="17">
        <v>0.172857150426552</v>
      </c>
      <c r="T1166" s="17">
        <v>9.1865146332871406E-2</v>
      </c>
      <c r="U1166" s="17">
        <v>7.4125791608991604E-2</v>
      </c>
      <c r="V1166" s="17">
        <v>6.1479112502036103E-2</v>
      </c>
      <c r="W1166" s="17">
        <v>5.2692999695465502E-2</v>
      </c>
      <c r="X1166" s="17">
        <v>0.14065483706262699</v>
      </c>
      <c r="Y1166" s="17">
        <v>6.9550849849800603E-2</v>
      </c>
      <c r="Z1166" s="17">
        <v>0.12591444557933101</v>
      </c>
      <c r="AA1166" s="17">
        <v>0.105752530662011</v>
      </c>
      <c r="AB1166" s="17">
        <v>0.10124503145204899</v>
      </c>
      <c r="AC1166" s="17">
        <v>7.1636891670603997E-2</v>
      </c>
      <c r="AD1166" s="17">
        <v>6.6357654922046705E-2</v>
      </c>
      <c r="AE1166" s="17"/>
      <c r="AF1166" s="17">
        <v>0.12132668743434601</v>
      </c>
      <c r="AG1166" s="17">
        <v>8.34888504721574E-2</v>
      </c>
      <c r="AH1166" s="17">
        <v>5.2613734416464997E-2</v>
      </c>
      <c r="AI1166" s="17">
        <v>0.17762941400871199</v>
      </c>
      <c r="AJ1166" s="17">
        <v>0.132055767653044</v>
      </c>
      <c r="AK1166" s="17"/>
      <c r="AL1166" s="17">
        <v>8.5173171361293501E-2</v>
      </c>
      <c r="AM1166" s="17">
        <v>0.115332521721511</v>
      </c>
      <c r="AN1166" s="17">
        <v>0.109346221712145</v>
      </c>
      <c r="AO1166" s="17">
        <v>0.107162158316237</v>
      </c>
      <c r="AP1166" s="17"/>
      <c r="AQ1166" s="17">
        <v>8.79931638433184E-2</v>
      </c>
      <c r="AR1166" s="17">
        <v>0.121619598743644</v>
      </c>
      <c r="AS1166" s="17"/>
      <c r="AT1166" s="17">
        <v>0.11391883593980701</v>
      </c>
      <c r="AU1166" s="17">
        <v>4.9140722314434997E-2</v>
      </c>
      <c r="AV1166" s="17"/>
      <c r="AW1166" s="17">
        <v>8.5756829088740993E-2</v>
      </c>
      <c r="AX1166" s="17">
        <v>9.7943359679754705E-2</v>
      </c>
      <c r="AY1166" s="17">
        <v>0.116532719818601</v>
      </c>
      <c r="AZ1166" s="17"/>
      <c r="BA1166" s="17">
        <v>0.15348627427189299</v>
      </c>
      <c r="BB1166" s="17">
        <v>0.112163838536433</v>
      </c>
      <c r="BC1166" s="17">
        <v>8.1618754282046901E-2</v>
      </c>
      <c r="BD1166" s="17">
        <v>2.1633437790724901E-2</v>
      </c>
      <c r="BE1166" s="17">
        <v>8.6299823625269403E-2</v>
      </c>
      <c r="BF1166" s="17"/>
      <c r="BG1166" s="17">
        <v>8.6648434320853604E-2</v>
      </c>
      <c r="BH1166" s="17">
        <v>0.11274671413281299</v>
      </c>
      <c r="BI1166" s="17"/>
      <c r="BJ1166" s="17">
        <v>0.113322381500778</v>
      </c>
      <c r="BK1166" s="17">
        <v>6.2509433679561299E-2</v>
      </c>
      <c r="BL1166" s="17"/>
      <c r="BM1166" s="17">
        <v>6.9269366766223903E-2</v>
      </c>
      <c r="BN1166" s="17">
        <v>9.3703609115111303E-2</v>
      </c>
      <c r="BO1166" s="17">
        <v>0.14292437455491799</v>
      </c>
      <c r="BP1166" s="17">
        <v>0.116999151348714</v>
      </c>
      <c r="BQ1166" s="17">
        <v>0.106277108122609</v>
      </c>
      <c r="BR1166" s="17"/>
      <c r="BS1166" s="17">
        <v>0.109597895601223</v>
      </c>
      <c r="BT1166" s="17"/>
      <c r="BU1166" s="17">
        <v>0.106700927902147</v>
      </c>
      <c r="BV1166" s="17">
        <v>0.172211975563798</v>
      </c>
      <c r="BW1166" s="17">
        <v>0.109991508478069</v>
      </c>
      <c r="BX1166" s="17">
        <v>0.104512692050463</v>
      </c>
      <c r="BY1166" s="17">
        <v>6.3403195848713595E-2</v>
      </c>
      <c r="BZ1166" s="17"/>
      <c r="CA1166" s="17">
        <v>0.145852238531056</v>
      </c>
      <c r="CB1166" s="17"/>
      <c r="CC1166" s="17">
        <v>0.10405874592233599</v>
      </c>
      <c r="CD1166" s="17">
        <v>0.104493230296322</v>
      </c>
      <c r="CE1166" s="17"/>
      <c r="CF1166" s="17">
        <v>0.10818331894519501</v>
      </c>
      <c r="CG1166" s="17"/>
      <c r="CH1166" s="17">
        <v>7.1948279170813104E-2</v>
      </c>
      <c r="CI1166" s="17">
        <v>0.21452126489450299</v>
      </c>
    </row>
    <row r="1167" spans="2:87" x14ac:dyDescent="0.35">
      <c r="B1167" t="s">
        <v>323</v>
      </c>
      <c r="C1167" s="17">
        <v>0.19333802623945301</v>
      </c>
      <c r="D1167" s="17">
        <v>0.23558745839596201</v>
      </c>
      <c r="E1167" s="17">
        <v>0.15010165796559399</v>
      </c>
      <c r="F1167" s="17"/>
      <c r="G1167" s="17">
        <v>0.27882734074659699</v>
      </c>
      <c r="H1167" s="17">
        <v>0.28306277434855898</v>
      </c>
      <c r="I1167" s="17">
        <v>0.282667883829678</v>
      </c>
      <c r="J1167" s="17">
        <v>0.16681771851835001</v>
      </c>
      <c r="K1167" s="17">
        <v>0.114402306609744</v>
      </c>
      <c r="L1167" s="17">
        <v>7.8365400110066097E-2</v>
      </c>
      <c r="M1167" s="17"/>
      <c r="N1167" s="17">
        <v>0.228638355522475</v>
      </c>
      <c r="O1167" s="17">
        <v>0.201863886138853</v>
      </c>
      <c r="P1167" s="17">
        <v>0.16045507227543901</v>
      </c>
      <c r="Q1167" s="17">
        <v>0.174549723375301</v>
      </c>
      <c r="R1167" s="17"/>
      <c r="S1167" s="17">
        <v>0.26578823175847299</v>
      </c>
      <c r="T1167" s="17">
        <v>0.156229671950462</v>
      </c>
      <c r="U1167" s="17">
        <v>0.171410370489744</v>
      </c>
      <c r="V1167" s="17">
        <v>0.16857295514859599</v>
      </c>
      <c r="W1167" s="17">
        <v>0.15326575123769701</v>
      </c>
      <c r="X1167" s="17">
        <v>0.21144969900219701</v>
      </c>
      <c r="Y1167" s="17">
        <v>0.195148044418577</v>
      </c>
      <c r="Z1167" s="17">
        <v>0.20896093807535401</v>
      </c>
      <c r="AA1167" s="17">
        <v>0.23492973980020401</v>
      </c>
      <c r="AB1167" s="17">
        <v>0.162121371707319</v>
      </c>
      <c r="AC1167" s="17">
        <v>0.102256825519996</v>
      </c>
      <c r="AD1167" s="17">
        <v>0.22880910160895801</v>
      </c>
      <c r="AE1167" s="17"/>
      <c r="AF1167" s="17">
        <v>0.20285643015327501</v>
      </c>
      <c r="AG1167" s="17">
        <v>0.178802613143072</v>
      </c>
      <c r="AH1167" s="17">
        <v>0.17523142645266901</v>
      </c>
      <c r="AI1167" s="17">
        <v>0.227786599785435</v>
      </c>
      <c r="AJ1167" s="17">
        <v>0.25398479506736499</v>
      </c>
      <c r="AK1167" s="17"/>
      <c r="AL1167" s="17">
        <v>0.18781455961510499</v>
      </c>
      <c r="AM1167" s="17">
        <v>0.164484518735141</v>
      </c>
      <c r="AN1167" s="17">
        <v>0.24665988628746399</v>
      </c>
      <c r="AO1167" s="17">
        <v>0.24711947457495101</v>
      </c>
      <c r="AP1167" s="17"/>
      <c r="AQ1167" s="17">
        <v>0.14550207946799401</v>
      </c>
      <c r="AR1167" s="17">
        <v>0.26152211635331102</v>
      </c>
      <c r="AS1167" s="17"/>
      <c r="AT1167" s="17">
        <v>0.225028199959381</v>
      </c>
      <c r="AU1167" s="17">
        <v>9.1658215487535999E-2</v>
      </c>
      <c r="AV1167" s="17"/>
      <c r="AW1167" s="17">
        <v>0.13795323146459601</v>
      </c>
      <c r="AX1167" s="17">
        <v>0.18980258897101099</v>
      </c>
      <c r="AY1167" s="17">
        <v>0.26511805307006697</v>
      </c>
      <c r="AZ1167" s="17"/>
      <c r="BA1167" s="17">
        <v>0.28001147772537299</v>
      </c>
      <c r="BB1167" s="17">
        <v>0.169829254427071</v>
      </c>
      <c r="BC1167" s="17">
        <v>0.19186373403152701</v>
      </c>
      <c r="BD1167" s="17">
        <v>0.105614234779964</v>
      </c>
      <c r="BE1167" s="17">
        <v>7.3530900932900406E-2</v>
      </c>
      <c r="BF1167" s="17"/>
      <c r="BG1167" s="17">
        <v>0.215117457975573</v>
      </c>
      <c r="BH1167" s="17">
        <v>0.17774488081707199</v>
      </c>
      <c r="BI1167" s="17"/>
      <c r="BJ1167" s="17">
        <v>0.22511730770424601</v>
      </c>
      <c r="BK1167" s="17">
        <v>7.8261330382546804E-2</v>
      </c>
      <c r="BL1167" s="17"/>
      <c r="BM1167" s="17">
        <v>0.15618704055701699</v>
      </c>
      <c r="BN1167" s="17">
        <v>0.13592926461966101</v>
      </c>
      <c r="BO1167" s="17">
        <v>0.27479111897513803</v>
      </c>
      <c r="BP1167" s="17">
        <v>0.19099326499841099</v>
      </c>
      <c r="BQ1167" s="17">
        <v>9.3137590718750204E-2</v>
      </c>
      <c r="BR1167" s="17"/>
      <c r="BS1167" s="17">
        <v>0.195476792237464</v>
      </c>
      <c r="BT1167" s="17"/>
      <c r="BU1167" s="17">
        <v>0.15694061123009301</v>
      </c>
      <c r="BV1167" s="17">
        <v>0.33867053112955697</v>
      </c>
      <c r="BW1167" s="17">
        <v>0.20376066933301601</v>
      </c>
      <c r="BX1167" s="17">
        <v>0.101685996731384</v>
      </c>
      <c r="BY1167" s="17">
        <v>7.5609430467597993E-2</v>
      </c>
      <c r="BZ1167" s="17"/>
      <c r="CA1167" s="17">
        <v>0.33093862439649402</v>
      </c>
      <c r="CB1167" s="17"/>
      <c r="CC1167" s="17">
        <v>0.191264983925615</v>
      </c>
      <c r="CD1167" s="17">
        <v>0.20247787310940499</v>
      </c>
      <c r="CE1167" s="17"/>
      <c r="CF1167" s="17">
        <v>0.160683734810148</v>
      </c>
      <c r="CG1167" s="17"/>
      <c r="CH1167" s="17">
        <v>0.14951322386138599</v>
      </c>
      <c r="CI1167" s="17">
        <v>0.32169211495440098</v>
      </c>
    </row>
    <row r="1168" spans="2:87" x14ac:dyDescent="0.35">
      <c r="B1168" t="s">
        <v>159</v>
      </c>
      <c r="C1168" s="17">
        <v>0.254768146102891</v>
      </c>
      <c r="D1168" s="17">
        <v>0.24311033079056801</v>
      </c>
      <c r="E1168" s="17">
        <v>0.26717123506192603</v>
      </c>
      <c r="F1168" s="17"/>
      <c r="G1168" s="17">
        <v>0.22429979688441601</v>
      </c>
      <c r="H1168" s="17">
        <v>0.241002770653021</v>
      </c>
      <c r="I1168" s="17">
        <v>0.209276664109453</v>
      </c>
      <c r="J1168" s="17">
        <v>0.30320472501567902</v>
      </c>
      <c r="K1168" s="17">
        <v>0.258391185653714</v>
      </c>
      <c r="L1168" s="17">
        <v>0.27347979621377899</v>
      </c>
      <c r="M1168" s="17"/>
      <c r="N1168" s="17">
        <v>0.26709708773568502</v>
      </c>
      <c r="O1168" s="17">
        <v>0.29707276319613801</v>
      </c>
      <c r="P1168" s="17">
        <v>0.22079253648057201</v>
      </c>
      <c r="Q1168" s="17">
        <v>0.22559903835740799</v>
      </c>
      <c r="R1168" s="17"/>
      <c r="S1168" s="17">
        <v>0.23091847761411199</v>
      </c>
      <c r="T1168" s="17">
        <v>0.234207081859959</v>
      </c>
      <c r="U1168" s="17">
        <v>0.28172038633241198</v>
      </c>
      <c r="V1168" s="17">
        <v>0.23480225962658799</v>
      </c>
      <c r="W1168" s="17">
        <v>0.199954844814725</v>
      </c>
      <c r="X1168" s="17">
        <v>0.26121641883287999</v>
      </c>
      <c r="Y1168" s="17">
        <v>0.25018654632482301</v>
      </c>
      <c r="Z1168" s="17">
        <v>0.26219566344408102</v>
      </c>
      <c r="AA1168" s="17">
        <v>0.27661380505378702</v>
      </c>
      <c r="AB1168" s="17">
        <v>0.28764728712647297</v>
      </c>
      <c r="AC1168" s="17">
        <v>0.25847511050663802</v>
      </c>
      <c r="AD1168" s="17">
        <v>0.35012818240346799</v>
      </c>
      <c r="AE1168" s="17"/>
      <c r="AF1168" s="17">
        <v>0.23233062458937401</v>
      </c>
      <c r="AG1168" s="17">
        <v>0.2204042714669</v>
      </c>
      <c r="AH1168" s="17">
        <v>0.33683537529734098</v>
      </c>
      <c r="AI1168" s="17">
        <v>0.28253295852760901</v>
      </c>
      <c r="AJ1168" s="17">
        <v>0.26491745859920701</v>
      </c>
      <c r="AK1168" s="17"/>
      <c r="AL1168" s="17">
        <v>0.263725782889765</v>
      </c>
      <c r="AM1168" s="17">
        <v>0.23997296284806599</v>
      </c>
      <c r="AN1168" s="17">
        <v>0.261651870384837</v>
      </c>
      <c r="AO1168" s="17">
        <v>0.265581399020209</v>
      </c>
      <c r="AP1168" s="17"/>
      <c r="AQ1168" s="17">
        <v>0.25407622964533799</v>
      </c>
      <c r="AR1168" s="17">
        <v>0.25575438547468399</v>
      </c>
      <c r="AS1168" s="17"/>
      <c r="AT1168" s="17">
        <v>0.24384291231642699</v>
      </c>
      <c r="AU1168" s="17">
        <v>0.28523858401303498</v>
      </c>
      <c r="AV1168" s="17"/>
      <c r="AW1168" s="17">
        <v>0.28764807132147602</v>
      </c>
      <c r="AX1168" s="17">
        <v>0.277705561719303</v>
      </c>
      <c r="AY1168" s="17">
        <v>0.200130606618177</v>
      </c>
      <c r="AZ1168" s="17"/>
      <c r="BA1168" s="17">
        <v>0.22785193788797201</v>
      </c>
      <c r="BB1168" s="17">
        <v>0.27870394385316599</v>
      </c>
      <c r="BC1168" s="17">
        <v>0.221356290338561</v>
      </c>
      <c r="BD1168" s="17">
        <v>0.30188442972373303</v>
      </c>
      <c r="BE1168" s="17">
        <v>0.37722427835542099</v>
      </c>
      <c r="BF1168" s="17"/>
      <c r="BG1168" s="17">
        <v>0.26501410052338298</v>
      </c>
      <c r="BH1168" s="17">
        <v>0.24743247916696801</v>
      </c>
      <c r="BI1168" s="17"/>
      <c r="BJ1168" s="17">
        <v>0.25162179934664802</v>
      </c>
      <c r="BK1168" s="17">
        <v>0.26599437181585101</v>
      </c>
      <c r="BL1168" s="17"/>
      <c r="BM1168" s="17">
        <v>0.25100301078465298</v>
      </c>
      <c r="BN1168" s="17">
        <v>0.22435634363856599</v>
      </c>
      <c r="BO1168" s="17">
        <v>0.28943140762263703</v>
      </c>
      <c r="BP1168" s="17">
        <v>0.30278022003836602</v>
      </c>
      <c r="BQ1168" s="17">
        <v>0.12176768953547901</v>
      </c>
      <c r="BR1168" s="17"/>
      <c r="BS1168" s="17">
        <v>0.19337632390571799</v>
      </c>
      <c r="BT1168" s="17"/>
      <c r="BU1168" s="17">
        <v>0.227824172164584</v>
      </c>
      <c r="BV1168" s="17">
        <v>0.27414673364629499</v>
      </c>
      <c r="BW1168" s="17">
        <v>0.31476272954545498</v>
      </c>
      <c r="BX1168" s="17">
        <v>0.19196403116213301</v>
      </c>
      <c r="BY1168" s="17">
        <v>0.21896896103378</v>
      </c>
      <c r="BZ1168" s="17"/>
      <c r="CA1168" s="17">
        <v>0.24414871063893201</v>
      </c>
      <c r="CB1168" s="17"/>
      <c r="CC1168" s="17">
        <v>0.24948253557251701</v>
      </c>
      <c r="CD1168" s="17">
        <v>0.30023230371357601</v>
      </c>
      <c r="CE1168" s="17"/>
      <c r="CF1168" s="17">
        <v>0.24005475554164399</v>
      </c>
      <c r="CG1168" s="17"/>
      <c r="CH1168" s="17">
        <v>0.251595146927024</v>
      </c>
      <c r="CI1168" s="17">
        <v>0.246271284383874</v>
      </c>
    </row>
    <row r="1169" spans="2:87" x14ac:dyDescent="0.35">
      <c r="B1169" t="s">
        <v>160</v>
      </c>
      <c r="C1169" s="17">
        <v>0.34163210964436502</v>
      </c>
      <c r="D1169" s="17">
        <v>0.32318742317043803</v>
      </c>
      <c r="E1169" s="17">
        <v>0.36211467680245901</v>
      </c>
      <c r="F1169" s="17"/>
      <c r="G1169" s="17">
        <v>0.12881656253093601</v>
      </c>
      <c r="H1169" s="17">
        <v>0.168849599088641</v>
      </c>
      <c r="I1169" s="17">
        <v>0.28865232198860702</v>
      </c>
      <c r="J1169" s="17">
        <v>0.34178130476185697</v>
      </c>
      <c r="K1169" s="17">
        <v>0.50972198120270595</v>
      </c>
      <c r="L1169" s="17">
        <v>0.53137698926789201</v>
      </c>
      <c r="M1169" s="17"/>
      <c r="N1169" s="17">
        <v>0.26536487301157502</v>
      </c>
      <c r="O1169" s="17">
        <v>0.34520923278504001</v>
      </c>
      <c r="P1169" s="17">
        <v>0.40477105451936002</v>
      </c>
      <c r="Q1169" s="17">
        <v>0.36860989836949098</v>
      </c>
      <c r="R1169" s="17"/>
      <c r="S1169" s="17">
        <v>0.23006444778877799</v>
      </c>
      <c r="T1169" s="17">
        <v>0.394405917934329</v>
      </c>
      <c r="U1169" s="17">
        <v>0.38229222763269</v>
      </c>
      <c r="V1169" s="17">
        <v>0.38306242906206101</v>
      </c>
      <c r="W1169" s="17">
        <v>0.36144373165459698</v>
      </c>
      <c r="X1169" s="17">
        <v>0.30969567609738702</v>
      </c>
      <c r="Y1169" s="17">
        <v>0.404113895285929</v>
      </c>
      <c r="Z1169" s="17">
        <v>0.30197927091916099</v>
      </c>
      <c r="AA1169" s="17">
        <v>0.29826449286936402</v>
      </c>
      <c r="AB1169" s="17">
        <v>0.367424528317772</v>
      </c>
      <c r="AC1169" s="17">
        <v>0.50685531760668401</v>
      </c>
      <c r="AD1169" s="17">
        <v>0.17327655324491201</v>
      </c>
      <c r="AE1169" s="17"/>
      <c r="AF1169" s="17">
        <v>0.31831142702262399</v>
      </c>
      <c r="AG1169" s="17">
        <v>0.41021141928874499</v>
      </c>
      <c r="AH1169" s="17">
        <v>0.34379507780982999</v>
      </c>
      <c r="AI1169" s="17">
        <v>0.22867158152754999</v>
      </c>
      <c r="AJ1169" s="17">
        <v>0.254652261720623</v>
      </c>
      <c r="AK1169" s="17"/>
      <c r="AL1169" s="17">
        <v>0.345304011515986</v>
      </c>
      <c r="AM1169" s="17">
        <v>0.379071182144949</v>
      </c>
      <c r="AN1169" s="17">
        <v>0.27904151074894801</v>
      </c>
      <c r="AO1169" s="17">
        <v>0.27526040679121999</v>
      </c>
      <c r="AP1169" s="17"/>
      <c r="AQ1169" s="17">
        <v>0.40525899311949898</v>
      </c>
      <c r="AR1169" s="17">
        <v>0.250940037064318</v>
      </c>
      <c r="AS1169" s="17"/>
      <c r="AT1169" s="17">
        <v>0.29892325048097101</v>
      </c>
      <c r="AU1169" s="17">
        <v>0.51108593830021298</v>
      </c>
      <c r="AV1169" s="17"/>
      <c r="AW1169" s="17">
        <v>0.42801112380801198</v>
      </c>
      <c r="AX1169" s="17">
        <v>0.308639361413167</v>
      </c>
      <c r="AY1169" s="17">
        <v>0.28101334923090698</v>
      </c>
      <c r="AZ1169" s="17"/>
      <c r="BA1169" s="17">
        <v>0.227176258657659</v>
      </c>
      <c r="BB1169" s="17">
        <v>0.33420684037801901</v>
      </c>
      <c r="BC1169" s="17">
        <v>0.38994514753862403</v>
      </c>
      <c r="BD1169" s="17">
        <v>0.46830475853410702</v>
      </c>
      <c r="BE1169" s="17">
        <v>0.39670117663141602</v>
      </c>
      <c r="BF1169" s="17"/>
      <c r="BG1169" s="17">
        <v>0.29393817426142099</v>
      </c>
      <c r="BH1169" s="17">
        <v>0.375778935842706</v>
      </c>
      <c r="BI1169" s="17"/>
      <c r="BJ1169" s="17">
        <v>0.297765280353053</v>
      </c>
      <c r="BK1169" s="17">
        <v>0.50081350138190295</v>
      </c>
      <c r="BL1169" s="17"/>
      <c r="BM1169" s="17">
        <v>0.28018795576761901</v>
      </c>
      <c r="BN1169" s="17">
        <v>0.47163401996398202</v>
      </c>
      <c r="BO1169" s="17">
        <v>0.201701184931458</v>
      </c>
      <c r="BP1169" s="17">
        <v>0.30172933720303302</v>
      </c>
      <c r="BQ1169" s="17">
        <v>0.65398087973307295</v>
      </c>
      <c r="BR1169" s="17"/>
      <c r="BS1169" s="17">
        <v>0.46812510874539798</v>
      </c>
      <c r="BT1169" s="17"/>
      <c r="BU1169" s="17">
        <v>0.44388806684172799</v>
      </c>
      <c r="BV1169" s="17">
        <v>9.2535680245039595E-2</v>
      </c>
      <c r="BW1169" s="17">
        <v>0.29846829718173601</v>
      </c>
      <c r="BX1169" s="17">
        <v>0.58029357582931296</v>
      </c>
      <c r="BY1169" s="17">
        <v>0.30875699627353098</v>
      </c>
      <c r="BZ1169" s="17"/>
      <c r="CA1169" s="17">
        <v>0.246410664488148</v>
      </c>
      <c r="CB1169" s="17"/>
      <c r="CC1169" s="17">
        <v>0.36450331568230998</v>
      </c>
      <c r="CD1169" s="17">
        <v>0.28063252679752498</v>
      </c>
      <c r="CE1169" s="17"/>
      <c r="CF1169" s="17">
        <v>0.41428418073141299</v>
      </c>
      <c r="CG1169" s="17"/>
      <c r="CH1169" s="17">
        <v>0.44056529264852001</v>
      </c>
      <c r="CI1169" s="17">
        <v>0.14966794637896</v>
      </c>
    </row>
    <row r="1170" spans="2:87" x14ac:dyDescent="0.35">
      <c r="B1170" t="s">
        <v>161</v>
      </c>
      <c r="C1170" s="17">
        <v>0.108404118395004</v>
      </c>
      <c r="D1170" s="17">
        <v>8.8653219459644994E-2</v>
      </c>
      <c r="E1170" s="17">
        <v>0.125447310235965</v>
      </c>
      <c r="F1170" s="17"/>
      <c r="G1170" s="17">
        <v>0.18277191637044499</v>
      </c>
      <c r="H1170" s="17">
        <v>0.120270439998652</v>
      </c>
      <c r="I1170" s="17">
        <v>0.10972913435437601</v>
      </c>
      <c r="J1170" s="17">
        <v>0.12634648246778199</v>
      </c>
      <c r="K1170" s="17">
        <v>7.1813500118208404E-2</v>
      </c>
      <c r="L1170" s="17">
        <v>6.4957592981495102E-2</v>
      </c>
      <c r="M1170" s="17"/>
      <c r="N1170" s="17">
        <v>8.8859065797275802E-2</v>
      </c>
      <c r="O1170" s="17">
        <v>9.6540071589291204E-2</v>
      </c>
      <c r="P1170" s="17">
        <v>0.12782904777936899</v>
      </c>
      <c r="Q1170" s="17">
        <v>0.12661951811627301</v>
      </c>
      <c r="R1170" s="17"/>
      <c r="S1170" s="17">
        <v>0.100371692412084</v>
      </c>
      <c r="T1170" s="17">
        <v>0.12329218192237799</v>
      </c>
      <c r="U1170" s="17">
        <v>9.0451223936161701E-2</v>
      </c>
      <c r="V1170" s="17">
        <v>0.15208324366071899</v>
      </c>
      <c r="W1170" s="17">
        <v>0.232642672597515</v>
      </c>
      <c r="X1170" s="17">
        <v>7.6983369004908195E-2</v>
      </c>
      <c r="Y1170" s="17">
        <v>8.1000664120869897E-2</v>
      </c>
      <c r="Z1170" s="17">
        <v>0.10094968198207301</v>
      </c>
      <c r="AA1170" s="17">
        <v>8.4439431614635296E-2</v>
      </c>
      <c r="AB1170" s="17">
        <v>8.1561781396387104E-2</v>
      </c>
      <c r="AC1170" s="17">
        <v>6.0775854696077498E-2</v>
      </c>
      <c r="AD1170" s="17">
        <v>0.18142850782061501</v>
      </c>
      <c r="AE1170" s="17"/>
      <c r="AF1170" s="17">
        <v>0.125174830800381</v>
      </c>
      <c r="AG1170" s="17">
        <v>0.10709284562912499</v>
      </c>
      <c r="AH1170" s="17">
        <v>9.1524386023695503E-2</v>
      </c>
      <c r="AI1170" s="17">
        <v>8.3379446150693495E-2</v>
      </c>
      <c r="AJ1170" s="17">
        <v>9.4389716959761297E-2</v>
      </c>
      <c r="AK1170" s="17"/>
      <c r="AL1170" s="17">
        <v>0.117982474617851</v>
      </c>
      <c r="AM1170" s="17">
        <v>0.10113881455033299</v>
      </c>
      <c r="AN1170" s="17">
        <v>0.10330051086660499</v>
      </c>
      <c r="AO1170" s="17">
        <v>0.104876561297383</v>
      </c>
      <c r="AP1170" s="17"/>
      <c r="AQ1170" s="17">
        <v>0.10716953392385099</v>
      </c>
      <c r="AR1170" s="17">
        <v>0.11016386236404201</v>
      </c>
      <c r="AS1170" s="17"/>
      <c r="AT1170" s="17">
        <v>0.118286801303413</v>
      </c>
      <c r="AU1170" s="17">
        <v>6.2876539884781701E-2</v>
      </c>
      <c r="AV1170" s="17"/>
      <c r="AW1170" s="17">
        <v>6.06307443171753E-2</v>
      </c>
      <c r="AX1170" s="17">
        <v>0.125909128216764</v>
      </c>
      <c r="AY1170" s="17">
        <v>0.13720527126224799</v>
      </c>
      <c r="AZ1170" s="17"/>
      <c r="BA1170" s="17">
        <v>0.111474051457102</v>
      </c>
      <c r="BB1170" s="17">
        <v>0.105096122805311</v>
      </c>
      <c r="BC1170" s="17">
        <v>0.115216073809241</v>
      </c>
      <c r="BD1170" s="17">
        <v>0.102563139171471</v>
      </c>
      <c r="BE1170" s="17">
        <v>6.6243820454993399E-2</v>
      </c>
      <c r="BF1170" s="17"/>
      <c r="BG1170" s="17">
        <v>0.13928183291877</v>
      </c>
      <c r="BH1170" s="17">
        <v>8.6296990040440197E-2</v>
      </c>
      <c r="BI1170" s="17"/>
      <c r="BJ1170" s="17">
        <v>0.11217323109527499</v>
      </c>
      <c r="BK1170" s="17">
        <v>9.2421362740137902E-2</v>
      </c>
      <c r="BL1170" s="17"/>
      <c r="BM1170" s="17">
        <v>0.24335262612448699</v>
      </c>
      <c r="BN1170" s="17">
        <v>7.4376762662679605E-2</v>
      </c>
      <c r="BO1170" s="17">
        <v>9.1151913915848204E-2</v>
      </c>
      <c r="BP1170" s="17">
        <v>8.7498026411475305E-2</v>
      </c>
      <c r="BQ1170" s="17">
        <v>2.48367318900885E-2</v>
      </c>
      <c r="BR1170" s="17"/>
      <c r="BS1170" s="17">
        <v>3.3423879510197499E-2</v>
      </c>
      <c r="BT1170" s="17"/>
      <c r="BU1170" s="17">
        <v>6.4646221861447195E-2</v>
      </c>
      <c r="BV1170" s="17">
        <v>0.12243507941531</v>
      </c>
      <c r="BW1170" s="17">
        <v>7.3016795461723905E-2</v>
      </c>
      <c r="BX1170" s="17">
        <v>2.1543704226706401E-2</v>
      </c>
      <c r="BY1170" s="17">
        <v>0.33326141637637702</v>
      </c>
      <c r="BZ1170" s="17"/>
      <c r="CA1170" s="17">
        <v>3.2649761945369497E-2</v>
      </c>
      <c r="CB1170" s="17"/>
      <c r="CC1170" s="17">
        <v>9.0690418897223402E-2</v>
      </c>
      <c r="CD1170" s="17">
        <v>0.112164066083172</v>
      </c>
      <c r="CE1170" s="17"/>
      <c r="CF1170" s="17">
        <v>7.6794009971600796E-2</v>
      </c>
      <c r="CG1170" s="17"/>
      <c r="CH1170" s="17">
        <v>8.6378057392257707E-2</v>
      </c>
      <c r="CI1170" s="17">
        <v>6.7847389388262902E-2</v>
      </c>
    </row>
    <row r="1171" spans="2:87" x14ac:dyDescent="0.35">
      <c r="C1171" s="17"/>
      <c r="D1171" s="17"/>
      <c r="E1171" s="17"/>
      <c r="F1171" s="17"/>
      <c r="G1171" s="17"/>
      <c r="H1171" s="17"/>
      <c r="I1171" s="17"/>
      <c r="J1171" s="17"/>
      <c r="K1171" s="17"/>
      <c r="L1171" s="17"/>
      <c r="M1171" s="17"/>
      <c r="N1171" s="17"/>
      <c r="O1171" s="17"/>
      <c r="P1171" s="17"/>
      <c r="Q1171" s="17"/>
      <c r="R1171" s="17"/>
      <c r="S1171" s="17"/>
      <c r="T1171" s="17"/>
      <c r="U1171" s="17"/>
      <c r="V1171" s="17"/>
      <c r="W1171" s="17"/>
      <c r="X1171" s="17"/>
      <c r="Y1171" s="17"/>
      <c r="Z1171" s="17"/>
      <c r="AA1171" s="17"/>
      <c r="AB1171" s="17"/>
      <c r="AC1171" s="17"/>
      <c r="AD1171" s="17"/>
      <c r="AE1171" s="17"/>
      <c r="AF1171" s="17"/>
      <c r="AG1171" s="17"/>
      <c r="AH1171" s="17"/>
      <c r="AI1171" s="17"/>
      <c r="AJ1171" s="17"/>
      <c r="AK1171" s="17"/>
      <c r="AL1171" s="17"/>
      <c r="AM1171" s="17"/>
      <c r="AN1171" s="17"/>
      <c r="AO1171" s="17"/>
      <c r="AP1171" s="17"/>
      <c r="AQ1171" s="17"/>
      <c r="AR1171" s="17"/>
      <c r="AS1171" s="17"/>
      <c r="AT1171" s="17"/>
      <c r="AU1171" s="17"/>
      <c r="AV1171" s="17"/>
      <c r="AW1171" s="17"/>
      <c r="AX1171" s="17"/>
      <c r="AY1171" s="17"/>
      <c r="AZ1171" s="17"/>
      <c r="BA1171" s="17"/>
      <c r="BB1171" s="17"/>
      <c r="BC1171" s="17"/>
      <c r="BD1171" s="17"/>
      <c r="BE1171" s="17"/>
      <c r="BF1171" s="17"/>
      <c r="BG1171" s="17"/>
      <c r="BH1171" s="17"/>
      <c r="BI1171" s="17"/>
      <c r="BJ1171" s="17"/>
      <c r="BK1171" s="17"/>
      <c r="BL1171" s="17"/>
      <c r="BM1171" s="17"/>
      <c r="BN1171" s="17"/>
      <c r="BO1171" s="17"/>
      <c r="BP1171" s="17"/>
      <c r="BQ1171" s="17"/>
      <c r="BR1171" s="17"/>
      <c r="BS1171" s="17"/>
      <c r="BT1171" s="17"/>
      <c r="BU1171" s="17"/>
      <c r="BV1171" s="17"/>
      <c r="BW1171" s="17"/>
      <c r="BX1171" s="17"/>
      <c r="BY1171" s="17"/>
      <c r="BZ1171" s="17"/>
      <c r="CA1171" s="17"/>
      <c r="CB1171" s="17"/>
      <c r="CC1171" s="17"/>
      <c r="CD1171" s="17"/>
      <c r="CE1171" s="17"/>
      <c r="CF1171" s="17"/>
      <c r="CG1171" s="17"/>
      <c r="CH1171" s="17"/>
      <c r="CI1171" s="17"/>
    </row>
    <row r="1172" spans="2:87" x14ac:dyDescent="0.35">
      <c r="B1172" s="6" t="s">
        <v>334</v>
      </c>
      <c r="C1172" s="17"/>
      <c r="D1172" s="17"/>
      <c r="E1172" s="17"/>
      <c r="F1172" s="17"/>
      <c r="G1172" s="17"/>
      <c r="H1172" s="17"/>
      <c r="I1172" s="17"/>
      <c r="J1172" s="17"/>
      <c r="K1172" s="17"/>
      <c r="L1172" s="17"/>
      <c r="M1172" s="17"/>
      <c r="N1172" s="17"/>
      <c r="O1172" s="17"/>
      <c r="P1172" s="17"/>
      <c r="Q1172" s="17"/>
      <c r="R1172" s="17"/>
      <c r="S1172" s="17"/>
      <c r="T1172" s="17"/>
      <c r="U1172" s="17"/>
      <c r="V1172" s="17"/>
      <c r="W1172" s="17"/>
      <c r="X1172" s="17"/>
      <c r="Y1172" s="17"/>
      <c r="Z1172" s="17"/>
      <c r="AA1172" s="17"/>
      <c r="AB1172" s="17"/>
      <c r="AC1172" s="17"/>
      <c r="AD1172" s="17"/>
      <c r="AE1172" s="17"/>
      <c r="AF1172" s="17"/>
      <c r="AG1172" s="17"/>
      <c r="AH1172" s="17"/>
      <c r="AI1172" s="17"/>
      <c r="AJ1172" s="17"/>
      <c r="AK1172" s="17"/>
      <c r="AL1172" s="17"/>
      <c r="AM1172" s="17"/>
      <c r="AN1172" s="17"/>
      <c r="AO1172" s="17"/>
      <c r="AP1172" s="17"/>
      <c r="AQ1172" s="17"/>
      <c r="AR1172" s="17"/>
      <c r="AS1172" s="17"/>
      <c r="AT1172" s="17"/>
      <c r="AU1172" s="17"/>
      <c r="AV1172" s="17"/>
      <c r="AW1172" s="17"/>
      <c r="AX1172" s="17"/>
      <c r="AY1172" s="17"/>
      <c r="AZ1172" s="17"/>
      <c r="BA1172" s="17"/>
      <c r="BB1172" s="17"/>
      <c r="BC1172" s="17"/>
      <c r="BD1172" s="17"/>
      <c r="BE1172" s="17"/>
      <c r="BF1172" s="17"/>
      <c r="BG1172" s="17"/>
      <c r="BH1172" s="17"/>
      <c r="BI1172" s="17"/>
      <c r="BJ1172" s="17"/>
      <c r="BK1172" s="17"/>
      <c r="BL1172" s="17"/>
      <c r="BM1172" s="17"/>
      <c r="BN1172" s="17"/>
      <c r="BO1172" s="17"/>
      <c r="BP1172" s="17"/>
      <c r="BQ1172" s="17"/>
      <c r="BR1172" s="17"/>
      <c r="BS1172" s="17"/>
      <c r="BT1172" s="17"/>
      <c r="BU1172" s="17"/>
      <c r="BV1172" s="17"/>
      <c r="BW1172" s="17"/>
      <c r="BX1172" s="17"/>
      <c r="BY1172" s="17"/>
      <c r="BZ1172" s="17"/>
      <c r="CA1172" s="17"/>
      <c r="CB1172" s="17"/>
      <c r="CC1172" s="17"/>
      <c r="CD1172" s="17"/>
      <c r="CE1172" s="17"/>
      <c r="CF1172" s="17"/>
      <c r="CG1172" s="17"/>
      <c r="CH1172" s="17"/>
      <c r="CI1172" s="17"/>
    </row>
    <row r="1173" spans="2:87" x14ac:dyDescent="0.35">
      <c r="B1173" s="24" t="s">
        <v>163</v>
      </c>
      <c r="C1173" s="17"/>
      <c r="D1173" s="17"/>
      <c r="E1173" s="17"/>
      <c r="F1173" s="17"/>
      <c r="G1173" s="17"/>
      <c r="H1173" s="17"/>
      <c r="I1173" s="17"/>
      <c r="J1173" s="17"/>
      <c r="K1173" s="17"/>
      <c r="L1173" s="17"/>
      <c r="M1173" s="17"/>
      <c r="N1173" s="17"/>
      <c r="O1173" s="17"/>
      <c r="P1173" s="17"/>
      <c r="Q1173" s="17"/>
      <c r="R1173" s="17"/>
      <c r="S1173" s="17"/>
      <c r="T1173" s="17"/>
      <c r="U1173" s="17"/>
      <c r="V1173" s="17"/>
      <c r="W1173" s="17"/>
      <c r="X1173" s="17"/>
      <c r="Y1173" s="17"/>
      <c r="Z1173" s="17"/>
      <c r="AA1173" s="17"/>
      <c r="AB1173" s="17"/>
      <c r="AC1173" s="17"/>
      <c r="AD1173" s="17"/>
      <c r="AE1173" s="17"/>
      <c r="AF1173" s="17"/>
      <c r="AG1173" s="17"/>
      <c r="AH1173" s="17"/>
      <c r="AI1173" s="17"/>
      <c r="AJ1173" s="17"/>
      <c r="AK1173" s="17"/>
      <c r="AL1173" s="17"/>
      <c r="AM1173" s="17"/>
      <c r="AN1173" s="17"/>
      <c r="AO1173" s="17"/>
      <c r="AP1173" s="17"/>
      <c r="AQ1173" s="17"/>
      <c r="AR1173" s="17"/>
      <c r="AS1173" s="17"/>
      <c r="AT1173" s="17"/>
      <c r="AU1173" s="17"/>
      <c r="AV1173" s="17"/>
      <c r="AW1173" s="17"/>
      <c r="AX1173" s="17"/>
      <c r="AY1173" s="17"/>
      <c r="AZ1173" s="17"/>
      <c r="BA1173" s="17"/>
      <c r="BB1173" s="17"/>
      <c r="BC1173" s="17"/>
      <c r="BD1173" s="17"/>
      <c r="BE1173" s="17"/>
      <c r="BF1173" s="17"/>
      <c r="BG1173" s="17"/>
      <c r="BH1173" s="17"/>
      <c r="BI1173" s="17"/>
      <c r="BJ1173" s="17"/>
      <c r="BK1173" s="17"/>
      <c r="BL1173" s="17"/>
      <c r="BM1173" s="17"/>
      <c r="BN1173" s="17"/>
      <c r="BO1173" s="17"/>
      <c r="BP1173" s="17"/>
      <c r="BQ1173" s="17"/>
      <c r="BR1173" s="17"/>
      <c r="BS1173" s="17"/>
      <c r="BT1173" s="17"/>
      <c r="BU1173" s="17"/>
      <c r="BV1173" s="17"/>
      <c r="BW1173" s="17"/>
      <c r="BX1173" s="17"/>
      <c r="BY1173" s="17"/>
      <c r="BZ1173" s="17"/>
      <c r="CA1173" s="17"/>
      <c r="CB1173" s="17"/>
      <c r="CC1173" s="17"/>
      <c r="CD1173" s="17"/>
      <c r="CE1173" s="17"/>
      <c r="CF1173" s="17"/>
      <c r="CG1173" s="17"/>
      <c r="CH1173" s="17"/>
      <c r="CI1173" s="17"/>
    </row>
    <row r="1174" spans="2:87" x14ac:dyDescent="0.35">
      <c r="B1174" t="s">
        <v>157</v>
      </c>
      <c r="C1174" s="17">
        <v>4.8711383350207103E-2</v>
      </c>
      <c r="D1174" s="17">
        <v>5.5911456545254201E-2</v>
      </c>
      <c r="E1174" s="17">
        <v>4.1873252017916703E-2</v>
      </c>
      <c r="F1174" s="17"/>
      <c r="G1174" s="17">
        <v>4.0712159805649697E-2</v>
      </c>
      <c r="H1174" s="17">
        <v>0.120042928989978</v>
      </c>
      <c r="I1174" s="17">
        <v>5.6887788584316097E-2</v>
      </c>
      <c r="J1174" s="17">
        <v>4.0489952447190301E-2</v>
      </c>
      <c r="K1174" s="17">
        <v>2.0061511073530498E-2</v>
      </c>
      <c r="L1174" s="17">
        <v>1.41410119826E-2</v>
      </c>
      <c r="M1174" s="17"/>
      <c r="N1174" s="17">
        <v>6.6487576339427201E-2</v>
      </c>
      <c r="O1174" s="17">
        <v>2.6715150845228301E-2</v>
      </c>
      <c r="P1174" s="17">
        <v>4.7182264529951501E-2</v>
      </c>
      <c r="Q1174" s="17">
        <v>5.25681453245532E-2</v>
      </c>
      <c r="R1174" s="17"/>
      <c r="S1174" s="17">
        <v>8.3839512306897401E-2</v>
      </c>
      <c r="T1174" s="17">
        <v>5.43721210363678E-2</v>
      </c>
      <c r="U1174" s="17">
        <v>2.19219266531928E-2</v>
      </c>
      <c r="V1174" s="17">
        <v>2.5594023618507902E-2</v>
      </c>
      <c r="W1174" s="17">
        <v>4.3798244357487401E-2</v>
      </c>
      <c r="X1174" s="17">
        <v>8.5073214833419494E-2</v>
      </c>
      <c r="Y1174" s="17">
        <v>3.9950251542874002E-2</v>
      </c>
      <c r="Z1174" s="17">
        <v>2.49799079692225E-2</v>
      </c>
      <c r="AA1174" s="17">
        <v>1.70240817914569E-2</v>
      </c>
      <c r="AB1174" s="17">
        <v>8.0527103178525794E-2</v>
      </c>
      <c r="AC1174" s="17">
        <v>2.52163967561592E-2</v>
      </c>
      <c r="AD1174" s="17">
        <v>0</v>
      </c>
      <c r="AE1174" s="17"/>
      <c r="AF1174" s="17">
        <v>6.7566560629992806E-2</v>
      </c>
      <c r="AG1174" s="17">
        <v>3.21264972332568E-2</v>
      </c>
      <c r="AH1174" s="17">
        <v>4.1180114683409499E-2</v>
      </c>
      <c r="AI1174" s="17">
        <v>3.4162605123578597E-2</v>
      </c>
      <c r="AJ1174" s="17">
        <v>0.107052763116033</v>
      </c>
      <c r="AK1174" s="17"/>
      <c r="AL1174" s="17">
        <v>5.1086477751496502E-2</v>
      </c>
      <c r="AM1174" s="17">
        <v>3.8865339925013898E-2</v>
      </c>
      <c r="AN1174" s="17">
        <v>3.9419686434099301E-2</v>
      </c>
      <c r="AO1174" s="17">
        <v>0.11973288183577201</v>
      </c>
      <c r="AP1174" s="17"/>
      <c r="AQ1174" s="17">
        <v>3.7791383280065198E-2</v>
      </c>
      <c r="AR1174" s="17">
        <v>6.4276461896329296E-2</v>
      </c>
      <c r="AS1174" s="17"/>
      <c r="AT1174" s="17">
        <v>6.1560257156016297E-2</v>
      </c>
      <c r="AU1174" s="17">
        <v>1.9806187738723599E-2</v>
      </c>
      <c r="AV1174" s="17"/>
      <c r="AW1174" s="17">
        <v>4.1782821376554202E-2</v>
      </c>
      <c r="AX1174" s="17">
        <v>3.9423345152722097E-2</v>
      </c>
      <c r="AY1174" s="17">
        <v>6.2119969927610798E-2</v>
      </c>
      <c r="AZ1174" s="17"/>
      <c r="BA1174" s="17">
        <v>7.1775990301845005E-2</v>
      </c>
      <c r="BB1174" s="17">
        <v>3.6129265538879199E-2</v>
      </c>
      <c r="BC1174" s="17">
        <v>4.8818952328554502E-2</v>
      </c>
      <c r="BD1174" s="17">
        <v>7.9879755340105402E-3</v>
      </c>
      <c r="BE1174" s="17">
        <v>7.4228843578020606E-2</v>
      </c>
      <c r="BF1174" s="17"/>
      <c r="BG1174" s="17">
        <v>3.7116453226074701E-2</v>
      </c>
      <c r="BH1174" s="17">
        <v>5.7012859429957201E-2</v>
      </c>
      <c r="BI1174" s="17"/>
      <c r="BJ1174" s="17">
        <v>5.2292354738679901E-2</v>
      </c>
      <c r="BK1174" s="17">
        <v>3.6701952873961101E-2</v>
      </c>
      <c r="BL1174" s="17"/>
      <c r="BM1174" s="17">
        <v>2.0660249883472499E-2</v>
      </c>
      <c r="BN1174" s="17">
        <v>3.96099934088033E-2</v>
      </c>
      <c r="BO1174" s="17">
        <v>7.3012140591048103E-2</v>
      </c>
      <c r="BP1174" s="17">
        <v>4.69749981484072E-2</v>
      </c>
      <c r="BQ1174" s="17">
        <v>5.8116564225768101E-2</v>
      </c>
      <c r="BR1174" s="17"/>
      <c r="BS1174" s="17">
        <v>7.2630343655144994E-2</v>
      </c>
      <c r="BT1174" s="17"/>
      <c r="BU1174" s="17">
        <v>5.5816722200777297E-2</v>
      </c>
      <c r="BV1174" s="17">
        <v>6.6955066279676095E-2</v>
      </c>
      <c r="BW1174" s="17">
        <v>4.2647733444186202E-2</v>
      </c>
      <c r="BX1174" s="17">
        <v>7.5057102480844198E-2</v>
      </c>
      <c r="BY1174" s="17">
        <v>1.56052841858053E-2</v>
      </c>
      <c r="BZ1174" s="17"/>
      <c r="CA1174" s="17">
        <v>0.14656369131028901</v>
      </c>
      <c r="CB1174" s="17"/>
      <c r="CC1174" s="17">
        <v>5.1466654881477301E-2</v>
      </c>
      <c r="CD1174" s="17">
        <v>3.9188396811792599E-2</v>
      </c>
      <c r="CE1174" s="17"/>
      <c r="CF1174" s="17">
        <v>4.65493187022906E-2</v>
      </c>
      <c r="CG1174" s="17"/>
      <c r="CH1174" s="17">
        <v>3.4655025954999502E-2</v>
      </c>
      <c r="CI1174" s="17">
        <v>0.123270666868526</v>
      </c>
    </row>
    <row r="1175" spans="2:87" x14ac:dyDescent="0.35">
      <c r="B1175" t="s">
        <v>323</v>
      </c>
      <c r="C1175" s="17">
        <v>0.204431421947601</v>
      </c>
      <c r="D1175" s="17">
        <v>0.24710200996837201</v>
      </c>
      <c r="E1175" s="17">
        <v>0.15871038399526</v>
      </c>
      <c r="F1175" s="17"/>
      <c r="G1175" s="17">
        <v>0.40058127663050402</v>
      </c>
      <c r="H1175" s="17">
        <v>0.29615312119581799</v>
      </c>
      <c r="I1175" s="17">
        <v>0.28575135660385098</v>
      </c>
      <c r="J1175" s="17">
        <v>0.118881475999309</v>
      </c>
      <c r="K1175" s="17">
        <v>0.108463691768257</v>
      </c>
      <c r="L1175" s="17">
        <v>9.5742310226603497E-2</v>
      </c>
      <c r="M1175" s="17"/>
      <c r="N1175" s="17">
        <v>0.21151235991134701</v>
      </c>
      <c r="O1175" s="17">
        <v>0.18943245555958799</v>
      </c>
      <c r="P1175" s="17">
        <v>0.164506311292553</v>
      </c>
      <c r="Q1175" s="17">
        <v>0.245663006892305</v>
      </c>
      <c r="R1175" s="17"/>
      <c r="S1175" s="17">
        <v>0.30282533350600299</v>
      </c>
      <c r="T1175" s="17">
        <v>0.167070322410137</v>
      </c>
      <c r="U1175" s="17">
        <v>0.12993814188917299</v>
      </c>
      <c r="V1175" s="17">
        <v>0.16007285458716</v>
      </c>
      <c r="W1175" s="17">
        <v>0.204676219207517</v>
      </c>
      <c r="X1175" s="17">
        <v>0.19183713276346701</v>
      </c>
      <c r="Y1175" s="17">
        <v>0.11610548092645701</v>
      </c>
      <c r="Z1175" s="17">
        <v>0.15876589398805599</v>
      </c>
      <c r="AA1175" s="17">
        <v>0.33408549463655401</v>
      </c>
      <c r="AB1175" s="17">
        <v>0.181663547880796</v>
      </c>
      <c r="AC1175" s="17">
        <v>0.18333063585678</v>
      </c>
      <c r="AD1175" s="17">
        <v>0.18203350625724901</v>
      </c>
      <c r="AE1175" s="17"/>
      <c r="AF1175" s="17">
        <v>0.221845458403191</v>
      </c>
      <c r="AG1175" s="17">
        <v>0.21583948798130101</v>
      </c>
      <c r="AH1175" s="17">
        <v>0.168078644058299</v>
      </c>
      <c r="AI1175" s="17">
        <v>0.237857521993389</v>
      </c>
      <c r="AJ1175" s="17">
        <v>0.15298925063288299</v>
      </c>
      <c r="AK1175" s="17"/>
      <c r="AL1175" s="17">
        <v>0.181158646768001</v>
      </c>
      <c r="AM1175" s="17">
        <v>0.17908821280689</v>
      </c>
      <c r="AN1175" s="17">
        <v>0.28084487586882401</v>
      </c>
      <c r="AO1175" s="17">
        <v>0.28483695013493299</v>
      </c>
      <c r="AP1175" s="17"/>
      <c r="AQ1175" s="17">
        <v>0.172058712237662</v>
      </c>
      <c r="AR1175" s="17">
        <v>0.25057462397593699</v>
      </c>
      <c r="AS1175" s="17"/>
      <c r="AT1175" s="17">
        <v>0.232360747038797</v>
      </c>
      <c r="AU1175" s="17">
        <v>9.00201005133449E-2</v>
      </c>
      <c r="AV1175" s="17"/>
      <c r="AW1175" s="17">
        <v>0.15381609994116799</v>
      </c>
      <c r="AX1175" s="17">
        <v>0.18171951071472101</v>
      </c>
      <c r="AY1175" s="17">
        <v>0.27861144574483199</v>
      </c>
      <c r="AZ1175" s="17"/>
      <c r="BA1175" s="17">
        <v>0.31364093472376398</v>
      </c>
      <c r="BB1175" s="17">
        <v>0.19940464173568201</v>
      </c>
      <c r="BC1175" s="17">
        <v>0.16547884551504399</v>
      </c>
      <c r="BD1175" s="17">
        <v>0.11893612031285999</v>
      </c>
      <c r="BE1175" s="17">
        <v>0.106492518743262</v>
      </c>
      <c r="BF1175" s="17"/>
      <c r="BG1175" s="17">
        <v>0.25046361151698798</v>
      </c>
      <c r="BH1175" s="17">
        <v>0.17147433496926201</v>
      </c>
      <c r="BI1175" s="17"/>
      <c r="BJ1175" s="17">
        <v>0.22846468150461999</v>
      </c>
      <c r="BK1175" s="17">
        <v>0.117267742538833</v>
      </c>
      <c r="BL1175" s="17"/>
      <c r="BM1175" s="17">
        <v>0.19777399132485801</v>
      </c>
      <c r="BN1175" s="17">
        <v>0.105683077491388</v>
      </c>
      <c r="BO1175" s="17">
        <v>0.30294560203775001</v>
      </c>
      <c r="BP1175" s="17">
        <v>0.194877079842523</v>
      </c>
      <c r="BQ1175" s="17">
        <v>9.4773516797104801E-2</v>
      </c>
      <c r="BR1175" s="17"/>
      <c r="BS1175" s="17">
        <v>0.22321260594487299</v>
      </c>
      <c r="BT1175" s="17"/>
      <c r="BU1175" s="17">
        <v>0.12529432239795801</v>
      </c>
      <c r="BV1175" s="17">
        <v>0.37820027483672197</v>
      </c>
      <c r="BW1175" s="17">
        <v>0.215384996817685</v>
      </c>
      <c r="BX1175" s="17">
        <v>0.123372057452276</v>
      </c>
      <c r="BY1175" s="17">
        <v>0.199215396788923</v>
      </c>
      <c r="BZ1175" s="17"/>
      <c r="CA1175" s="17">
        <v>0.34138671485960798</v>
      </c>
      <c r="CB1175" s="17"/>
      <c r="CC1175" s="17">
        <v>0.200983501569933</v>
      </c>
      <c r="CD1175" s="17">
        <v>0.234561136537802</v>
      </c>
      <c r="CE1175" s="17"/>
      <c r="CF1175" s="17">
        <v>0.14859190072713499</v>
      </c>
      <c r="CG1175" s="17"/>
      <c r="CH1175" s="17">
        <v>0.15004710331248899</v>
      </c>
      <c r="CI1175" s="17">
        <v>0.29497485645184901</v>
      </c>
    </row>
    <row r="1176" spans="2:87" x14ac:dyDescent="0.35">
      <c r="B1176" t="s">
        <v>159</v>
      </c>
      <c r="C1176" s="17">
        <v>0.33759331049000901</v>
      </c>
      <c r="D1176" s="17">
        <v>0.31410338454952802</v>
      </c>
      <c r="E1176" s="17">
        <v>0.36511480539309998</v>
      </c>
      <c r="F1176" s="17"/>
      <c r="G1176" s="17">
        <v>0.27493862852130102</v>
      </c>
      <c r="H1176" s="17">
        <v>0.29699514220200701</v>
      </c>
      <c r="I1176" s="17">
        <v>0.34774789251593102</v>
      </c>
      <c r="J1176" s="17">
        <v>0.31964579322242698</v>
      </c>
      <c r="K1176" s="17">
        <v>0.31970589973521701</v>
      </c>
      <c r="L1176" s="17">
        <v>0.42638637192323903</v>
      </c>
      <c r="M1176" s="17"/>
      <c r="N1176" s="17">
        <v>0.37498227193307698</v>
      </c>
      <c r="O1176" s="17">
        <v>0.32213157784409302</v>
      </c>
      <c r="P1176" s="17">
        <v>0.32505637439825902</v>
      </c>
      <c r="Q1176" s="17">
        <v>0.31666471316650502</v>
      </c>
      <c r="R1176" s="17"/>
      <c r="S1176" s="17">
        <v>0.27583470563255302</v>
      </c>
      <c r="T1176" s="17">
        <v>0.32079899359547598</v>
      </c>
      <c r="U1176" s="17">
        <v>0.383447842166939</v>
      </c>
      <c r="V1176" s="17">
        <v>0.32610514821896702</v>
      </c>
      <c r="W1176" s="17">
        <v>0.27345760946281</v>
      </c>
      <c r="X1176" s="17">
        <v>0.39295090280260597</v>
      </c>
      <c r="Y1176" s="17">
        <v>0.43634981946795198</v>
      </c>
      <c r="Z1176" s="17">
        <v>0.38443656411674398</v>
      </c>
      <c r="AA1176" s="17">
        <v>0.34249924705385898</v>
      </c>
      <c r="AB1176" s="17">
        <v>0.32804713549224002</v>
      </c>
      <c r="AC1176" s="17">
        <v>0.24906530337878</v>
      </c>
      <c r="AD1176" s="17">
        <v>0.38151087748013002</v>
      </c>
      <c r="AE1176" s="17"/>
      <c r="AF1176" s="17">
        <v>0.31271741787014601</v>
      </c>
      <c r="AG1176" s="17">
        <v>0.312468719954346</v>
      </c>
      <c r="AH1176" s="17">
        <v>0.35344922776666299</v>
      </c>
      <c r="AI1176" s="17">
        <v>0.40649527888439002</v>
      </c>
      <c r="AJ1176" s="17">
        <v>0.39058347321917303</v>
      </c>
      <c r="AK1176" s="17"/>
      <c r="AL1176" s="17">
        <v>0.33450922592355797</v>
      </c>
      <c r="AM1176" s="17">
        <v>0.35559847454982002</v>
      </c>
      <c r="AN1176" s="17">
        <v>0.32578109441175102</v>
      </c>
      <c r="AO1176" s="17">
        <v>0.28371754862065302</v>
      </c>
      <c r="AP1176" s="17"/>
      <c r="AQ1176" s="17">
        <v>0.33451074546142101</v>
      </c>
      <c r="AR1176" s="17">
        <v>0.34198711694470801</v>
      </c>
      <c r="AS1176" s="17"/>
      <c r="AT1176" s="17">
        <v>0.31591933291687502</v>
      </c>
      <c r="AU1176" s="17">
        <v>0.42178947058692701</v>
      </c>
      <c r="AV1176" s="17"/>
      <c r="AW1176" s="17">
        <v>0.38441270390884702</v>
      </c>
      <c r="AX1176" s="17">
        <v>0.36637119406407598</v>
      </c>
      <c r="AY1176" s="17">
        <v>0.28172908154614301</v>
      </c>
      <c r="AZ1176" s="17"/>
      <c r="BA1176" s="17">
        <v>0.31544045366172102</v>
      </c>
      <c r="BB1176" s="17">
        <v>0.35458269309456297</v>
      </c>
      <c r="BC1176" s="17">
        <v>0.34600113008816402</v>
      </c>
      <c r="BD1176" s="17">
        <v>0.30038525358136198</v>
      </c>
      <c r="BE1176" s="17">
        <v>0.39525991454332099</v>
      </c>
      <c r="BF1176" s="17"/>
      <c r="BG1176" s="17">
        <v>0.33917911170949999</v>
      </c>
      <c r="BH1176" s="17">
        <v>0.33645794436447801</v>
      </c>
      <c r="BI1176" s="17"/>
      <c r="BJ1176" s="17">
        <v>0.33620462711142501</v>
      </c>
      <c r="BK1176" s="17">
        <v>0.34817451131076299</v>
      </c>
      <c r="BL1176" s="17"/>
      <c r="BM1176" s="17">
        <v>0.29042182676506101</v>
      </c>
      <c r="BN1176" s="17">
        <v>0.379270179200077</v>
      </c>
      <c r="BO1176" s="17">
        <v>0.31303260063003002</v>
      </c>
      <c r="BP1176" s="17">
        <v>0.41203482925607099</v>
      </c>
      <c r="BQ1176" s="17">
        <v>0.29489592327573599</v>
      </c>
      <c r="BR1176" s="17"/>
      <c r="BS1176" s="17">
        <v>0.26489732487458201</v>
      </c>
      <c r="BT1176" s="17"/>
      <c r="BU1176" s="17">
        <v>0.39855413509542498</v>
      </c>
      <c r="BV1176" s="17">
        <v>0.31396534355802003</v>
      </c>
      <c r="BW1176" s="17">
        <v>0.42690271548366798</v>
      </c>
      <c r="BX1176" s="17">
        <v>0.27874485946098398</v>
      </c>
      <c r="BY1176" s="17">
        <v>0.21777301569626101</v>
      </c>
      <c r="BZ1176" s="17"/>
      <c r="CA1176" s="17">
        <v>0.242096559349889</v>
      </c>
      <c r="CB1176" s="17"/>
      <c r="CC1176" s="17">
        <v>0.33778670959127999</v>
      </c>
      <c r="CD1176" s="17">
        <v>0.34882649242844599</v>
      </c>
      <c r="CE1176" s="17"/>
      <c r="CF1176" s="17">
        <v>0.37106332432702499</v>
      </c>
      <c r="CG1176" s="17"/>
      <c r="CH1176" s="17">
        <v>0.365956518520624</v>
      </c>
      <c r="CI1176" s="17">
        <v>0.33159085689406198</v>
      </c>
    </row>
    <row r="1177" spans="2:87" x14ac:dyDescent="0.35">
      <c r="B1177" t="s">
        <v>160</v>
      </c>
      <c r="C1177" s="17">
        <v>0.290160841889951</v>
      </c>
      <c r="D1177" s="17">
        <v>0.29601723406313502</v>
      </c>
      <c r="E1177" s="17">
        <v>0.28529763865941699</v>
      </c>
      <c r="F1177" s="17"/>
      <c r="G1177" s="17">
        <v>0.119845905943535</v>
      </c>
      <c r="H1177" s="17">
        <v>0.17039452530687799</v>
      </c>
      <c r="I1177" s="17">
        <v>0.195031320452972</v>
      </c>
      <c r="J1177" s="17">
        <v>0.39384346781706597</v>
      </c>
      <c r="K1177" s="17">
        <v>0.44758618816930601</v>
      </c>
      <c r="L1177" s="17">
        <v>0.36087730979090699</v>
      </c>
      <c r="M1177" s="17"/>
      <c r="N1177" s="17">
        <v>0.24882590287294101</v>
      </c>
      <c r="O1177" s="17">
        <v>0.365696989099838</v>
      </c>
      <c r="P1177" s="17">
        <v>0.31555496077240502</v>
      </c>
      <c r="Q1177" s="17">
        <v>0.242598586860441</v>
      </c>
      <c r="R1177" s="17"/>
      <c r="S1177" s="17">
        <v>0.23196237656091001</v>
      </c>
      <c r="T1177" s="17">
        <v>0.33456885427872501</v>
      </c>
      <c r="U1177" s="17">
        <v>0.37424086535453299</v>
      </c>
      <c r="V1177" s="17">
        <v>0.336144729914645</v>
      </c>
      <c r="W1177" s="17">
        <v>0.29337957011368698</v>
      </c>
      <c r="X1177" s="17">
        <v>0.2442641316453</v>
      </c>
      <c r="Y1177" s="17">
        <v>0.28598114653877499</v>
      </c>
      <c r="Z1177" s="17">
        <v>0.30535947592440899</v>
      </c>
      <c r="AA1177" s="17">
        <v>0.223411755021826</v>
      </c>
      <c r="AB1177" s="17">
        <v>0.27787250270285102</v>
      </c>
      <c r="AC1177" s="17">
        <v>0.40172420918333401</v>
      </c>
      <c r="AD1177" s="17">
        <v>0.25502710844200599</v>
      </c>
      <c r="AE1177" s="17"/>
      <c r="AF1177" s="17">
        <v>0.263479928347639</v>
      </c>
      <c r="AG1177" s="17">
        <v>0.31360595001797098</v>
      </c>
      <c r="AH1177" s="17">
        <v>0.36272298999251201</v>
      </c>
      <c r="AI1177" s="17">
        <v>0.20956276574617</v>
      </c>
      <c r="AJ1177" s="17">
        <v>0.24591447201450101</v>
      </c>
      <c r="AK1177" s="17"/>
      <c r="AL1177" s="17">
        <v>0.29301511677759501</v>
      </c>
      <c r="AM1177" s="17">
        <v>0.30298234618453801</v>
      </c>
      <c r="AN1177" s="17">
        <v>0.26858401813045901</v>
      </c>
      <c r="AO1177" s="17">
        <v>0.25747781745318898</v>
      </c>
      <c r="AP1177" s="17"/>
      <c r="AQ1177" s="17">
        <v>0.33677679300952301</v>
      </c>
      <c r="AR1177" s="17">
        <v>0.22371570122898399</v>
      </c>
      <c r="AS1177" s="17"/>
      <c r="AT1177" s="17">
        <v>0.26800859858570297</v>
      </c>
      <c r="AU1177" s="17">
        <v>0.36986447166389802</v>
      </c>
      <c r="AV1177" s="17"/>
      <c r="AW1177" s="17">
        <v>0.32565760094375501</v>
      </c>
      <c r="AX1177" s="17">
        <v>0.290819439192679</v>
      </c>
      <c r="AY1177" s="17">
        <v>0.247611529114662</v>
      </c>
      <c r="AZ1177" s="17"/>
      <c r="BA1177" s="17">
        <v>0.18460639817263799</v>
      </c>
      <c r="BB1177" s="17">
        <v>0.31296068710880898</v>
      </c>
      <c r="BC1177" s="17">
        <v>0.301035019231852</v>
      </c>
      <c r="BD1177" s="17">
        <v>0.43739221950123802</v>
      </c>
      <c r="BE1177" s="17">
        <v>0.34310306873719598</v>
      </c>
      <c r="BF1177" s="17"/>
      <c r="BG1177" s="17">
        <v>0.225046557983276</v>
      </c>
      <c r="BH1177" s="17">
        <v>0.33677989560691102</v>
      </c>
      <c r="BI1177" s="17"/>
      <c r="BJ1177" s="17">
        <v>0.26283830992693802</v>
      </c>
      <c r="BK1177" s="17">
        <v>0.384992214988299</v>
      </c>
      <c r="BL1177" s="17"/>
      <c r="BM1177" s="17">
        <v>0.23648059809458899</v>
      </c>
      <c r="BN1177" s="17">
        <v>0.39038111516278601</v>
      </c>
      <c r="BO1177" s="17">
        <v>0.207180070248908</v>
      </c>
      <c r="BP1177" s="17">
        <v>0.26781199696328101</v>
      </c>
      <c r="BQ1177" s="17">
        <v>0.52037399891313396</v>
      </c>
      <c r="BR1177" s="17"/>
      <c r="BS1177" s="17">
        <v>0.39695444401999402</v>
      </c>
      <c r="BT1177" s="17"/>
      <c r="BU1177" s="17">
        <v>0.345235136694717</v>
      </c>
      <c r="BV1177" s="17">
        <v>0.122938567075036</v>
      </c>
      <c r="BW1177" s="17">
        <v>0.24093556768446001</v>
      </c>
      <c r="BX1177" s="17">
        <v>0.492552445360386</v>
      </c>
      <c r="BY1177" s="17">
        <v>0.24023339456569701</v>
      </c>
      <c r="BZ1177" s="17"/>
      <c r="CA1177" s="17">
        <v>0.23730327253484401</v>
      </c>
      <c r="CB1177" s="17"/>
      <c r="CC1177" s="17">
        <v>0.30297539398157203</v>
      </c>
      <c r="CD1177" s="17">
        <v>0.26550136367063099</v>
      </c>
      <c r="CE1177" s="17"/>
      <c r="CF1177" s="17">
        <v>0.33367291306553098</v>
      </c>
      <c r="CG1177" s="17"/>
      <c r="CH1177" s="17">
        <v>0.33946886602322002</v>
      </c>
      <c r="CI1177" s="17">
        <v>0.17447035464062</v>
      </c>
    </row>
    <row r="1178" spans="2:87" x14ac:dyDescent="0.35">
      <c r="B1178" t="s">
        <v>161</v>
      </c>
      <c r="C1178" s="17">
        <v>0.119103042322233</v>
      </c>
      <c r="D1178" s="17">
        <v>8.6865914873710898E-2</v>
      </c>
      <c r="E1178" s="17">
        <v>0.14900391993430701</v>
      </c>
      <c r="F1178" s="17"/>
      <c r="G1178" s="17">
        <v>0.16392202909900999</v>
      </c>
      <c r="H1178" s="17">
        <v>0.116414282305319</v>
      </c>
      <c r="I1178" s="17">
        <v>0.114581641842929</v>
      </c>
      <c r="J1178" s="17">
        <v>0.12713931051400801</v>
      </c>
      <c r="K1178" s="17">
        <v>0.104182709253689</v>
      </c>
      <c r="L1178" s="17">
        <v>0.10285299607665099</v>
      </c>
      <c r="M1178" s="17"/>
      <c r="N1178" s="17">
        <v>9.8191888943207697E-2</v>
      </c>
      <c r="O1178" s="17">
        <v>9.6023826651252905E-2</v>
      </c>
      <c r="P1178" s="17">
        <v>0.14770008900683201</v>
      </c>
      <c r="Q1178" s="17">
        <v>0.14250554775619501</v>
      </c>
      <c r="R1178" s="17"/>
      <c r="S1178" s="17">
        <v>0.105538071993636</v>
      </c>
      <c r="T1178" s="17">
        <v>0.123189708679294</v>
      </c>
      <c r="U1178" s="17">
        <v>9.0451223936161701E-2</v>
      </c>
      <c r="V1178" s="17">
        <v>0.15208324366071899</v>
      </c>
      <c r="W1178" s="17">
        <v>0.18468835685849799</v>
      </c>
      <c r="X1178" s="17">
        <v>8.5874617955207205E-2</v>
      </c>
      <c r="Y1178" s="17">
        <v>0.12161330152394199</v>
      </c>
      <c r="Z1178" s="17">
        <v>0.12645815800156801</v>
      </c>
      <c r="AA1178" s="17">
        <v>8.2979421496304301E-2</v>
      </c>
      <c r="AB1178" s="17">
        <v>0.131889710745587</v>
      </c>
      <c r="AC1178" s="17">
        <v>0.14066345482494699</v>
      </c>
      <c r="AD1178" s="17">
        <v>0.18142850782061501</v>
      </c>
      <c r="AE1178" s="17"/>
      <c r="AF1178" s="17">
        <v>0.13439063474903101</v>
      </c>
      <c r="AG1178" s="17">
        <v>0.12595934481312501</v>
      </c>
      <c r="AH1178" s="17">
        <v>7.4569023499117398E-2</v>
      </c>
      <c r="AI1178" s="17">
        <v>0.111921828252471</v>
      </c>
      <c r="AJ1178" s="17">
        <v>0.10346004101741001</v>
      </c>
      <c r="AK1178" s="17"/>
      <c r="AL1178" s="17">
        <v>0.14023053277934999</v>
      </c>
      <c r="AM1178" s="17">
        <v>0.12346562653373901</v>
      </c>
      <c r="AN1178" s="17">
        <v>8.5370325154867102E-2</v>
      </c>
      <c r="AO1178" s="17">
        <v>5.4234801955452702E-2</v>
      </c>
      <c r="AP1178" s="17"/>
      <c r="AQ1178" s="17">
        <v>0.118862366011329</v>
      </c>
      <c r="AR1178" s="17">
        <v>0.119446095954041</v>
      </c>
      <c r="AS1178" s="17"/>
      <c r="AT1178" s="17">
        <v>0.122151064302609</v>
      </c>
      <c r="AU1178" s="17">
        <v>9.8519769497107099E-2</v>
      </c>
      <c r="AV1178" s="17"/>
      <c r="AW1178" s="17">
        <v>9.4330773829676903E-2</v>
      </c>
      <c r="AX1178" s="17">
        <v>0.12166651087580101</v>
      </c>
      <c r="AY1178" s="17">
        <v>0.12992797366675299</v>
      </c>
      <c r="AZ1178" s="17"/>
      <c r="BA1178" s="17">
        <v>0.11453622314003301</v>
      </c>
      <c r="BB1178" s="17">
        <v>9.69227125220673E-2</v>
      </c>
      <c r="BC1178" s="17">
        <v>0.138666052836385</v>
      </c>
      <c r="BD1178" s="17">
        <v>0.13529843107053</v>
      </c>
      <c r="BE1178" s="17">
        <v>8.0915654398199505E-2</v>
      </c>
      <c r="BF1178" s="17"/>
      <c r="BG1178" s="17">
        <v>0.14819426556416199</v>
      </c>
      <c r="BH1178" s="17">
        <v>9.8274965629392905E-2</v>
      </c>
      <c r="BI1178" s="17"/>
      <c r="BJ1178" s="17">
        <v>0.120200026718338</v>
      </c>
      <c r="BK1178" s="17">
        <v>0.112863578288144</v>
      </c>
      <c r="BL1178" s="17"/>
      <c r="BM1178" s="17">
        <v>0.25466333393202001</v>
      </c>
      <c r="BN1178" s="17">
        <v>8.5055634736946301E-2</v>
      </c>
      <c r="BO1178" s="17">
        <v>0.10382958649226399</v>
      </c>
      <c r="BP1178" s="17">
        <v>7.8301095789718098E-2</v>
      </c>
      <c r="BQ1178" s="17">
        <v>3.1839996788257101E-2</v>
      </c>
      <c r="BR1178" s="17"/>
      <c r="BS1178" s="17">
        <v>4.2305281505406397E-2</v>
      </c>
      <c r="BT1178" s="17"/>
      <c r="BU1178" s="17">
        <v>7.50996836111225E-2</v>
      </c>
      <c r="BV1178" s="17">
        <v>0.117940748250545</v>
      </c>
      <c r="BW1178" s="17">
        <v>7.4128986570000402E-2</v>
      </c>
      <c r="BX1178" s="17">
        <v>3.0273535245509599E-2</v>
      </c>
      <c r="BY1178" s="17">
        <v>0.32717290876331401</v>
      </c>
      <c r="BZ1178" s="17"/>
      <c r="CA1178" s="17">
        <v>3.2649761945369497E-2</v>
      </c>
      <c r="CB1178" s="17"/>
      <c r="CC1178" s="17">
        <v>0.106787739975738</v>
      </c>
      <c r="CD1178" s="17">
        <v>0.111922610551328</v>
      </c>
      <c r="CE1178" s="17"/>
      <c r="CF1178" s="17">
        <v>0.100122543178019</v>
      </c>
      <c r="CG1178" s="17"/>
      <c r="CH1178" s="17">
        <v>0.109872486188669</v>
      </c>
      <c r="CI1178" s="17">
        <v>7.5693265144942901E-2</v>
      </c>
    </row>
    <row r="1179" spans="2:87" x14ac:dyDescent="0.35">
      <c r="C1179" s="17"/>
      <c r="D1179" s="17"/>
      <c r="E1179" s="17"/>
      <c r="F1179" s="17"/>
      <c r="G1179" s="17"/>
      <c r="H1179" s="17"/>
      <c r="I1179" s="17"/>
      <c r="J1179" s="17"/>
      <c r="K1179" s="17"/>
      <c r="L1179" s="17"/>
      <c r="M1179" s="17"/>
      <c r="N1179" s="17"/>
      <c r="O1179" s="17"/>
      <c r="P1179" s="17"/>
      <c r="Q1179" s="17"/>
      <c r="R1179" s="17"/>
      <c r="S1179" s="17"/>
      <c r="T1179" s="17"/>
      <c r="U1179" s="17"/>
      <c r="V1179" s="17"/>
      <c r="W1179" s="17"/>
      <c r="X1179" s="17"/>
      <c r="Y1179" s="17"/>
      <c r="Z1179" s="17"/>
      <c r="AA1179" s="17"/>
      <c r="AB1179" s="17"/>
      <c r="AC1179" s="17"/>
      <c r="AD1179" s="17"/>
      <c r="AE1179" s="17"/>
      <c r="AF1179" s="17"/>
      <c r="AG1179" s="17"/>
      <c r="AH1179" s="17"/>
      <c r="AI1179" s="17"/>
      <c r="AJ1179" s="17"/>
      <c r="AK1179" s="17"/>
      <c r="AL1179" s="17"/>
      <c r="AM1179" s="17"/>
      <c r="AN1179" s="17"/>
      <c r="AO1179" s="17"/>
      <c r="AP1179" s="17"/>
      <c r="AQ1179" s="17"/>
      <c r="AR1179" s="17"/>
      <c r="AS1179" s="17"/>
      <c r="AT1179" s="17"/>
      <c r="AU1179" s="17"/>
      <c r="AV1179" s="17"/>
      <c r="AW1179" s="17"/>
      <c r="AX1179" s="17"/>
      <c r="AY1179" s="17"/>
      <c r="AZ1179" s="17"/>
      <c r="BA1179" s="17"/>
      <c r="BB1179" s="17"/>
      <c r="BC1179" s="17"/>
      <c r="BD1179" s="17"/>
      <c r="BE1179" s="17"/>
      <c r="BF1179" s="17"/>
      <c r="BG1179" s="17"/>
      <c r="BH1179" s="17"/>
      <c r="BI1179" s="17"/>
      <c r="BJ1179" s="17"/>
      <c r="BK1179" s="17"/>
      <c r="BL1179" s="17"/>
      <c r="BM1179" s="17"/>
      <c r="BN1179" s="17"/>
      <c r="BO1179" s="17"/>
      <c r="BP1179" s="17"/>
      <c r="BQ1179" s="17"/>
      <c r="BR1179" s="17"/>
      <c r="BS1179" s="17"/>
      <c r="BT1179" s="17"/>
      <c r="BU1179" s="17"/>
      <c r="BV1179" s="17"/>
      <c r="BW1179" s="17"/>
      <c r="BX1179" s="17"/>
      <c r="BY1179" s="17"/>
      <c r="BZ1179" s="17"/>
      <c r="CA1179" s="17"/>
      <c r="CB1179" s="17"/>
      <c r="CC1179" s="17"/>
      <c r="CD1179" s="17"/>
      <c r="CE1179" s="17"/>
      <c r="CF1179" s="17"/>
      <c r="CG1179" s="17"/>
      <c r="CH1179" s="17"/>
      <c r="CI1179" s="17"/>
    </row>
    <row r="1180" spans="2:87" x14ac:dyDescent="0.35">
      <c r="B1180" s="6" t="s">
        <v>335</v>
      </c>
      <c r="C1180" s="17"/>
      <c r="D1180" s="17"/>
      <c r="E1180" s="17"/>
      <c r="F1180" s="17"/>
      <c r="G1180" s="17"/>
      <c r="H1180" s="17"/>
      <c r="I1180" s="17"/>
      <c r="J1180" s="17"/>
      <c r="K1180" s="17"/>
      <c r="L1180" s="17"/>
      <c r="M1180" s="17"/>
      <c r="N1180" s="17"/>
      <c r="O1180" s="17"/>
      <c r="P1180" s="17"/>
      <c r="Q1180" s="17"/>
      <c r="R1180" s="17"/>
      <c r="S1180" s="17"/>
      <c r="T1180" s="17"/>
      <c r="U1180" s="17"/>
      <c r="V1180" s="17"/>
      <c r="W1180" s="17"/>
      <c r="X1180" s="17"/>
      <c r="Y1180" s="17"/>
      <c r="Z1180" s="17"/>
      <c r="AA1180" s="17"/>
      <c r="AB1180" s="17"/>
      <c r="AC1180" s="17"/>
      <c r="AD1180" s="17"/>
      <c r="AE1180" s="17"/>
      <c r="AF1180" s="17"/>
      <c r="AG1180" s="17"/>
      <c r="AH1180" s="17"/>
      <c r="AI1180" s="17"/>
      <c r="AJ1180" s="17"/>
      <c r="AK1180" s="17"/>
      <c r="AL1180" s="17"/>
      <c r="AM1180" s="17"/>
      <c r="AN1180" s="17"/>
      <c r="AO1180" s="17"/>
      <c r="AP1180" s="17"/>
      <c r="AQ1180" s="17"/>
      <c r="AR1180" s="17"/>
      <c r="AS1180" s="17"/>
      <c r="AT1180" s="17"/>
      <c r="AU1180" s="17"/>
      <c r="AV1180" s="17"/>
      <c r="AW1180" s="17"/>
      <c r="AX1180" s="17"/>
      <c r="AY1180" s="17"/>
      <c r="AZ1180" s="17"/>
      <c r="BA1180" s="17"/>
      <c r="BB1180" s="17"/>
      <c r="BC1180" s="17"/>
      <c r="BD1180" s="17"/>
      <c r="BE1180" s="17"/>
      <c r="BF1180" s="17"/>
      <c r="BG1180" s="17"/>
      <c r="BH1180" s="17"/>
      <c r="BI1180" s="17"/>
      <c r="BJ1180" s="17"/>
      <c r="BK1180" s="17"/>
      <c r="BL1180" s="17"/>
      <c r="BM1180" s="17"/>
      <c r="BN1180" s="17"/>
      <c r="BO1180" s="17"/>
      <c r="BP1180" s="17"/>
      <c r="BQ1180" s="17"/>
      <c r="BR1180" s="17"/>
      <c r="BS1180" s="17"/>
      <c r="BT1180" s="17"/>
      <c r="BU1180" s="17"/>
      <c r="BV1180" s="17"/>
      <c r="BW1180" s="17"/>
      <c r="BX1180" s="17"/>
      <c r="BY1180" s="17"/>
      <c r="BZ1180" s="17"/>
      <c r="CA1180" s="17"/>
      <c r="CB1180" s="17"/>
      <c r="CC1180" s="17"/>
      <c r="CD1180" s="17"/>
      <c r="CE1180" s="17"/>
      <c r="CF1180" s="17"/>
      <c r="CG1180" s="17"/>
      <c r="CH1180" s="17"/>
      <c r="CI1180" s="17"/>
    </row>
    <row r="1181" spans="2:87" x14ac:dyDescent="0.35">
      <c r="B1181" s="24" t="s">
        <v>163</v>
      </c>
      <c r="C1181" s="17"/>
      <c r="D1181" s="17"/>
      <c r="E1181" s="17"/>
      <c r="F1181" s="17"/>
      <c r="G1181" s="17"/>
      <c r="H1181" s="17"/>
      <c r="I1181" s="17"/>
      <c r="J1181" s="17"/>
      <c r="K1181" s="17"/>
      <c r="L1181" s="17"/>
      <c r="M1181" s="17"/>
      <c r="N1181" s="17"/>
      <c r="O1181" s="17"/>
      <c r="P1181" s="17"/>
      <c r="Q1181" s="17"/>
      <c r="R1181" s="17"/>
      <c r="S1181" s="17"/>
      <c r="T1181" s="17"/>
      <c r="U1181" s="17"/>
      <c r="V1181" s="17"/>
      <c r="W1181" s="17"/>
      <c r="X1181" s="17"/>
      <c r="Y1181" s="17"/>
      <c r="Z1181" s="17"/>
      <c r="AA1181" s="17"/>
      <c r="AB1181" s="17"/>
      <c r="AC1181" s="17"/>
      <c r="AD1181" s="17"/>
      <c r="AE1181" s="17"/>
      <c r="AF1181" s="17"/>
      <c r="AG1181" s="17"/>
      <c r="AH1181" s="17"/>
      <c r="AI1181" s="17"/>
      <c r="AJ1181" s="17"/>
      <c r="AK1181" s="17"/>
      <c r="AL1181" s="17"/>
      <c r="AM1181" s="17"/>
      <c r="AN1181" s="17"/>
      <c r="AO1181" s="17"/>
      <c r="AP1181" s="17"/>
      <c r="AQ1181" s="17"/>
      <c r="AR1181" s="17"/>
      <c r="AS1181" s="17"/>
      <c r="AT1181" s="17"/>
      <c r="AU1181" s="17"/>
      <c r="AV1181" s="17"/>
      <c r="AW1181" s="17"/>
      <c r="AX1181" s="17"/>
      <c r="AY1181" s="17"/>
      <c r="AZ1181" s="17"/>
      <c r="BA1181" s="17"/>
      <c r="BB1181" s="17"/>
      <c r="BC1181" s="17"/>
      <c r="BD1181" s="17"/>
      <c r="BE1181" s="17"/>
      <c r="BF1181" s="17"/>
      <c r="BG1181" s="17"/>
      <c r="BH1181" s="17"/>
      <c r="BI1181" s="17"/>
      <c r="BJ1181" s="17"/>
      <c r="BK1181" s="17"/>
      <c r="BL1181" s="17"/>
      <c r="BM1181" s="17"/>
      <c r="BN1181" s="17"/>
      <c r="BO1181" s="17"/>
      <c r="BP1181" s="17"/>
      <c r="BQ1181" s="17"/>
      <c r="BR1181" s="17"/>
      <c r="BS1181" s="17"/>
      <c r="BT1181" s="17"/>
      <c r="BU1181" s="17"/>
      <c r="BV1181" s="17"/>
      <c r="BW1181" s="17"/>
      <c r="BX1181" s="17"/>
      <c r="BY1181" s="17"/>
      <c r="BZ1181" s="17"/>
      <c r="CA1181" s="17"/>
      <c r="CB1181" s="17"/>
      <c r="CC1181" s="17"/>
      <c r="CD1181" s="17"/>
      <c r="CE1181" s="17"/>
      <c r="CF1181" s="17"/>
      <c r="CG1181" s="17"/>
      <c r="CH1181" s="17"/>
      <c r="CI1181" s="17"/>
    </row>
    <row r="1182" spans="2:87" x14ac:dyDescent="0.35">
      <c r="B1182" t="s">
        <v>157</v>
      </c>
      <c r="C1182" s="17">
        <v>6.01301546576739E-2</v>
      </c>
      <c r="D1182" s="17">
        <v>8.2329262537272602E-2</v>
      </c>
      <c r="E1182" s="17">
        <v>3.8101572244599702E-2</v>
      </c>
      <c r="F1182" s="17"/>
      <c r="G1182" s="17">
        <v>0.103843512261072</v>
      </c>
      <c r="H1182" s="17">
        <v>0.14209541097719899</v>
      </c>
      <c r="I1182" s="17">
        <v>4.3640233467296903E-2</v>
      </c>
      <c r="J1182" s="17">
        <v>4.6111354342703102E-2</v>
      </c>
      <c r="K1182" s="17">
        <v>5.6135945817631901E-3</v>
      </c>
      <c r="L1182" s="17">
        <v>2.9632941594066299E-2</v>
      </c>
      <c r="M1182" s="17"/>
      <c r="N1182" s="17">
        <v>9.2970819620654802E-2</v>
      </c>
      <c r="O1182" s="17">
        <v>3.8724748747809498E-2</v>
      </c>
      <c r="P1182" s="17">
        <v>5.77158599852578E-2</v>
      </c>
      <c r="Q1182" s="17">
        <v>4.76883009155862E-2</v>
      </c>
      <c r="R1182" s="17"/>
      <c r="S1182" s="17">
        <v>0.109108685977649</v>
      </c>
      <c r="T1182" s="17">
        <v>5.2598482398044599E-2</v>
      </c>
      <c r="U1182" s="17">
        <v>7.6560494648128904E-2</v>
      </c>
      <c r="V1182" s="17">
        <v>6.0525664876953399E-2</v>
      </c>
      <c r="W1182" s="17">
        <v>9.9301869222944705E-2</v>
      </c>
      <c r="X1182" s="17">
        <v>8.9807894834407501E-2</v>
      </c>
      <c r="Y1182" s="17">
        <v>1.37081404606391E-2</v>
      </c>
      <c r="Z1182" s="17">
        <v>2.5454537365295699E-2</v>
      </c>
      <c r="AA1182" s="17">
        <v>2.8093715567951299E-2</v>
      </c>
      <c r="AB1182" s="17">
        <v>5.2858358961228501E-2</v>
      </c>
      <c r="AC1182" s="17">
        <v>2.52163967561592E-2</v>
      </c>
      <c r="AD1182" s="17">
        <v>0</v>
      </c>
      <c r="AE1182" s="17"/>
      <c r="AF1182" s="17">
        <v>4.4651411335459301E-2</v>
      </c>
      <c r="AG1182" s="17">
        <v>6.2076040224057598E-2</v>
      </c>
      <c r="AH1182" s="17">
        <v>2.4550625839245801E-2</v>
      </c>
      <c r="AI1182" s="17">
        <v>5.3641202832753102E-2</v>
      </c>
      <c r="AJ1182" s="17">
        <v>0.15427957001478801</v>
      </c>
      <c r="AK1182" s="17"/>
      <c r="AL1182" s="17">
        <v>5.6117352554718801E-2</v>
      </c>
      <c r="AM1182" s="17">
        <v>5.9967577978952497E-2</v>
      </c>
      <c r="AN1182" s="17">
        <v>6.3481062106537506E-2</v>
      </c>
      <c r="AO1182" s="17">
        <v>7.7371107639706199E-2</v>
      </c>
      <c r="AP1182" s="17"/>
      <c r="AQ1182" s="17">
        <v>4.644704868519E-2</v>
      </c>
      <c r="AR1182" s="17">
        <v>7.9633691090696901E-2</v>
      </c>
      <c r="AS1182" s="17"/>
      <c r="AT1182" s="17">
        <v>7.0830747826340204E-2</v>
      </c>
      <c r="AU1182" s="17">
        <v>3.08693241654006E-2</v>
      </c>
      <c r="AV1182" s="17"/>
      <c r="AW1182" s="17">
        <v>4.6835366259561799E-2</v>
      </c>
      <c r="AX1182" s="17">
        <v>7.0097526801165197E-2</v>
      </c>
      <c r="AY1182" s="17">
        <v>6.6200894060955306E-2</v>
      </c>
      <c r="AZ1182" s="17"/>
      <c r="BA1182" s="17">
        <v>8.6762158637751705E-2</v>
      </c>
      <c r="BB1182" s="17">
        <v>6.0261449985752599E-2</v>
      </c>
      <c r="BC1182" s="17">
        <v>5.4810865651769E-2</v>
      </c>
      <c r="BD1182" s="17">
        <v>1.5981571933268698E-2</v>
      </c>
      <c r="BE1182" s="17">
        <v>5.1259413225064297E-2</v>
      </c>
      <c r="BF1182" s="17"/>
      <c r="BG1182" s="17">
        <v>3.8934461428426798E-2</v>
      </c>
      <c r="BH1182" s="17">
        <v>7.5305368173631398E-2</v>
      </c>
      <c r="BI1182" s="17"/>
      <c r="BJ1182" s="17">
        <v>6.4068784121418906E-2</v>
      </c>
      <c r="BK1182" s="17">
        <v>4.7030160720286603E-2</v>
      </c>
      <c r="BL1182" s="17"/>
      <c r="BM1182" s="17">
        <v>3.0580907317750702E-2</v>
      </c>
      <c r="BN1182" s="17">
        <v>4.86318375805136E-2</v>
      </c>
      <c r="BO1182" s="17">
        <v>8.3095225603270706E-2</v>
      </c>
      <c r="BP1182" s="17">
        <v>6.93850479413817E-2</v>
      </c>
      <c r="BQ1182" s="17">
        <v>5.6767500602236301E-2</v>
      </c>
      <c r="BR1182" s="17"/>
      <c r="BS1182" s="17">
        <v>7.2647405295639705E-2</v>
      </c>
      <c r="BT1182" s="17"/>
      <c r="BU1182" s="17">
        <v>5.6285942927369298E-2</v>
      </c>
      <c r="BV1182" s="17">
        <v>0.103620968166665</v>
      </c>
      <c r="BW1182" s="17">
        <v>5.9428404697387902E-2</v>
      </c>
      <c r="BX1182" s="17">
        <v>5.3998972710646999E-2</v>
      </c>
      <c r="BY1182" s="17">
        <v>6.3016798104946994E-2</v>
      </c>
      <c r="BZ1182" s="17"/>
      <c r="CA1182" s="17">
        <v>9.3247768568375397E-2</v>
      </c>
      <c r="CB1182" s="17"/>
      <c r="CC1182" s="17">
        <v>6.17815788402587E-2</v>
      </c>
      <c r="CD1182" s="17">
        <v>5.7597907542010898E-2</v>
      </c>
      <c r="CE1182" s="17"/>
      <c r="CF1182" s="17">
        <v>4.0418066359514102E-2</v>
      </c>
      <c r="CG1182" s="17"/>
      <c r="CH1182" s="17">
        <v>4.61303190633243E-2</v>
      </c>
      <c r="CI1182" s="17">
        <v>0.12853536233325699</v>
      </c>
    </row>
    <row r="1183" spans="2:87" x14ac:dyDescent="0.35">
      <c r="B1183" t="s">
        <v>323</v>
      </c>
      <c r="C1183" s="17">
        <v>0.16111286523300899</v>
      </c>
      <c r="D1183" s="17">
        <v>0.183387298833529</v>
      </c>
      <c r="E1183" s="17">
        <v>0.14006751124164901</v>
      </c>
      <c r="F1183" s="17"/>
      <c r="G1183" s="17">
        <v>0.267057962594835</v>
      </c>
      <c r="H1183" s="17">
        <v>0.244251973538541</v>
      </c>
      <c r="I1183" s="17">
        <v>0.20098823546355801</v>
      </c>
      <c r="J1183" s="17">
        <v>0.140772311727938</v>
      </c>
      <c r="K1183" s="17">
        <v>9.9113407200430506E-2</v>
      </c>
      <c r="L1183" s="17">
        <v>6.1713157422799099E-2</v>
      </c>
      <c r="M1183" s="17"/>
      <c r="N1183" s="17">
        <v>0.156385032040294</v>
      </c>
      <c r="O1183" s="17">
        <v>0.17208118132920799</v>
      </c>
      <c r="P1183" s="17">
        <v>0.120249801319417</v>
      </c>
      <c r="Q1183" s="17">
        <v>0.19007280622914199</v>
      </c>
      <c r="R1183" s="17"/>
      <c r="S1183" s="17">
        <v>0.19222575765137101</v>
      </c>
      <c r="T1183" s="17">
        <v>0.112999708851465</v>
      </c>
      <c r="U1183" s="17">
        <v>0.154387971962374</v>
      </c>
      <c r="V1183" s="17">
        <v>0.13431716664478999</v>
      </c>
      <c r="W1183" s="17">
        <v>8.4586506950327503E-2</v>
      </c>
      <c r="X1183" s="17">
        <v>0.14397176824309299</v>
      </c>
      <c r="Y1183" s="17">
        <v>0.21030356435872299</v>
      </c>
      <c r="Z1183" s="17">
        <v>0.277496111085338</v>
      </c>
      <c r="AA1183" s="17">
        <v>0.211742299613362</v>
      </c>
      <c r="AB1183" s="17">
        <v>0.162674688574618</v>
      </c>
      <c r="AC1183" s="17">
        <v>0.12207142048333899</v>
      </c>
      <c r="AD1183" s="17">
        <v>0.123066500721808</v>
      </c>
      <c r="AE1183" s="17"/>
      <c r="AF1183" s="17">
        <v>0.20042721590604801</v>
      </c>
      <c r="AG1183" s="17">
        <v>0.13419063355673</v>
      </c>
      <c r="AH1183" s="17">
        <v>0.14750579547871301</v>
      </c>
      <c r="AI1183" s="17">
        <v>0.19117154446593501</v>
      </c>
      <c r="AJ1183" s="17">
        <v>0.17108349228724501</v>
      </c>
      <c r="AK1183" s="17"/>
      <c r="AL1183" s="17">
        <v>0.123162578246753</v>
      </c>
      <c r="AM1183" s="17">
        <v>0.15324246394177601</v>
      </c>
      <c r="AN1183" s="17">
        <v>0.23293271485724401</v>
      </c>
      <c r="AO1183" s="17">
        <v>0.245027328695265</v>
      </c>
      <c r="AP1183" s="17"/>
      <c r="AQ1183" s="17">
        <v>0.14218886958538601</v>
      </c>
      <c r="AR1183" s="17">
        <v>0.18808662684196001</v>
      </c>
      <c r="AS1183" s="17"/>
      <c r="AT1183" s="17">
        <v>0.18330461261348799</v>
      </c>
      <c r="AU1183" s="17">
        <v>6.9878576158599007E-2</v>
      </c>
      <c r="AV1183" s="17"/>
      <c r="AW1183" s="17">
        <v>0.116547682791123</v>
      </c>
      <c r="AX1183" s="17">
        <v>0.16048326839441401</v>
      </c>
      <c r="AY1183" s="17">
        <v>0.207708777351859</v>
      </c>
      <c r="AZ1183" s="17"/>
      <c r="BA1183" s="17">
        <v>0.23949497507942699</v>
      </c>
      <c r="BB1183" s="17">
        <v>0.133040847332273</v>
      </c>
      <c r="BC1183" s="17">
        <v>0.15577547787689699</v>
      </c>
      <c r="BD1183" s="17">
        <v>0.107906369649933</v>
      </c>
      <c r="BE1183" s="17">
        <v>5.49604674646531E-2</v>
      </c>
      <c r="BF1183" s="17"/>
      <c r="BG1183" s="17">
        <v>0.190596848418567</v>
      </c>
      <c r="BH1183" s="17">
        <v>0.14000358915024599</v>
      </c>
      <c r="BI1183" s="17"/>
      <c r="BJ1183" s="17">
        <v>0.17698655780980899</v>
      </c>
      <c r="BK1183" s="17">
        <v>0.10696668667982601</v>
      </c>
      <c r="BL1183" s="17"/>
      <c r="BM1183" s="17">
        <v>0.179407698906344</v>
      </c>
      <c r="BN1183" s="17">
        <v>8.2239125467961305E-2</v>
      </c>
      <c r="BO1183" s="17">
        <v>0.24099496476157001</v>
      </c>
      <c r="BP1183" s="17">
        <v>0.117836361628103</v>
      </c>
      <c r="BQ1183" s="17">
        <v>7.6552612249913596E-2</v>
      </c>
      <c r="BR1183" s="17"/>
      <c r="BS1183" s="17">
        <v>0.17944513604140799</v>
      </c>
      <c r="BT1183" s="17"/>
      <c r="BU1183" s="17">
        <v>0.108778306051385</v>
      </c>
      <c r="BV1183" s="17">
        <v>0.28110830785554902</v>
      </c>
      <c r="BW1183" s="17">
        <v>0.137058335571622</v>
      </c>
      <c r="BX1183" s="17">
        <v>0.135027777518958</v>
      </c>
      <c r="BY1183" s="17">
        <v>0.13032373873445899</v>
      </c>
      <c r="BZ1183" s="17"/>
      <c r="CA1183" s="17">
        <v>0.30710013893226701</v>
      </c>
      <c r="CB1183" s="17"/>
      <c r="CC1183" s="17">
        <v>0.15386925588160399</v>
      </c>
      <c r="CD1183" s="17">
        <v>0.212174022199977</v>
      </c>
      <c r="CE1183" s="17"/>
      <c r="CF1183" s="17">
        <v>0.13258886077680501</v>
      </c>
      <c r="CG1183" s="17"/>
      <c r="CH1183" s="17">
        <v>9.7040389169594704E-2</v>
      </c>
      <c r="CI1183" s="17">
        <v>0.232475790847986</v>
      </c>
    </row>
    <row r="1184" spans="2:87" x14ac:dyDescent="0.35">
      <c r="B1184" t="s">
        <v>159</v>
      </c>
      <c r="C1184" s="17">
        <v>0.32193680862393498</v>
      </c>
      <c r="D1184" s="17">
        <v>0.31787113337426198</v>
      </c>
      <c r="E1184" s="17">
        <v>0.32539542674642902</v>
      </c>
      <c r="F1184" s="17"/>
      <c r="G1184" s="17">
        <v>0.32346453631240701</v>
      </c>
      <c r="H1184" s="17">
        <v>0.29834179346341</v>
      </c>
      <c r="I1184" s="17">
        <v>0.35759464505550398</v>
      </c>
      <c r="J1184" s="17">
        <v>0.33168261810288902</v>
      </c>
      <c r="K1184" s="17">
        <v>0.24734942770554599</v>
      </c>
      <c r="L1184" s="17">
        <v>0.35494418666451399</v>
      </c>
      <c r="M1184" s="17"/>
      <c r="N1184" s="17">
        <v>0.33748689814931299</v>
      </c>
      <c r="O1184" s="17">
        <v>0.30377919468750503</v>
      </c>
      <c r="P1184" s="17">
        <v>0.32914774531763402</v>
      </c>
      <c r="Q1184" s="17">
        <v>0.31954639323529599</v>
      </c>
      <c r="R1184" s="17"/>
      <c r="S1184" s="17">
        <v>0.31283629613316399</v>
      </c>
      <c r="T1184" s="17">
        <v>0.30915432237932899</v>
      </c>
      <c r="U1184" s="17">
        <v>0.274197513669449</v>
      </c>
      <c r="V1184" s="17">
        <v>0.29592237268056598</v>
      </c>
      <c r="W1184" s="17">
        <v>0.29625690809393201</v>
      </c>
      <c r="X1184" s="17">
        <v>0.337348158034525</v>
      </c>
      <c r="Y1184" s="17">
        <v>0.34563457410407999</v>
      </c>
      <c r="Z1184" s="17">
        <v>0.244822829196915</v>
      </c>
      <c r="AA1184" s="17">
        <v>0.36870712269145001</v>
      </c>
      <c r="AB1184" s="17">
        <v>0.364304260982385</v>
      </c>
      <c r="AC1184" s="17">
        <v>0.23578840383378399</v>
      </c>
      <c r="AD1184" s="17">
        <v>0.49740144493927102</v>
      </c>
      <c r="AE1184" s="17"/>
      <c r="AF1184" s="17">
        <v>0.32352307398156399</v>
      </c>
      <c r="AG1184" s="17">
        <v>0.31265390647962998</v>
      </c>
      <c r="AH1184" s="17">
        <v>0.36630365505043899</v>
      </c>
      <c r="AI1184" s="17">
        <v>0.34425303200695201</v>
      </c>
      <c r="AJ1184" s="17">
        <v>0.291028037308175</v>
      </c>
      <c r="AK1184" s="17"/>
      <c r="AL1184" s="17">
        <v>0.31331103685877898</v>
      </c>
      <c r="AM1184" s="17">
        <v>0.300051821473518</v>
      </c>
      <c r="AN1184" s="17">
        <v>0.364462068739484</v>
      </c>
      <c r="AO1184" s="17">
        <v>0.38545104290153498</v>
      </c>
      <c r="AP1184" s="17"/>
      <c r="AQ1184" s="17">
        <v>0.31373594849705699</v>
      </c>
      <c r="AR1184" s="17">
        <v>0.33362609719542902</v>
      </c>
      <c r="AS1184" s="17"/>
      <c r="AT1184" s="17">
        <v>0.31965321830349203</v>
      </c>
      <c r="AU1184" s="17">
        <v>0.342632191616415</v>
      </c>
      <c r="AV1184" s="17"/>
      <c r="AW1184" s="17">
        <v>0.33087718294360502</v>
      </c>
      <c r="AX1184" s="17">
        <v>0.329458333543659</v>
      </c>
      <c r="AY1184" s="17">
        <v>0.316729694729383</v>
      </c>
      <c r="AZ1184" s="17"/>
      <c r="BA1184" s="17">
        <v>0.292673011085477</v>
      </c>
      <c r="BB1184" s="17">
        <v>0.356922232647431</v>
      </c>
      <c r="BC1184" s="17">
        <v>0.323912253217921</v>
      </c>
      <c r="BD1184" s="17">
        <v>0.32068434769596998</v>
      </c>
      <c r="BE1184" s="17">
        <v>0.30218075665504801</v>
      </c>
      <c r="BF1184" s="17"/>
      <c r="BG1184" s="17">
        <v>0.336840497953802</v>
      </c>
      <c r="BH1184" s="17">
        <v>0.31126640189035598</v>
      </c>
      <c r="BI1184" s="17"/>
      <c r="BJ1184" s="17">
        <v>0.32889350516915</v>
      </c>
      <c r="BK1184" s="17">
        <v>0.29785530725392301</v>
      </c>
      <c r="BL1184" s="17"/>
      <c r="BM1184" s="17">
        <v>0.28441618272744001</v>
      </c>
      <c r="BN1184" s="17">
        <v>0.29820173165283398</v>
      </c>
      <c r="BO1184" s="17">
        <v>0.35241310786567898</v>
      </c>
      <c r="BP1184" s="17">
        <v>0.37979074145668301</v>
      </c>
      <c r="BQ1184" s="17">
        <v>0.21960044292566999</v>
      </c>
      <c r="BR1184" s="17"/>
      <c r="BS1184" s="17">
        <v>0.29621754749562701</v>
      </c>
      <c r="BT1184" s="17"/>
      <c r="BU1184" s="17">
        <v>0.30840083223609299</v>
      </c>
      <c r="BV1184" s="17">
        <v>0.32946317718151502</v>
      </c>
      <c r="BW1184" s="17">
        <v>0.41321536243037799</v>
      </c>
      <c r="BX1184" s="17">
        <v>0.27626991410416302</v>
      </c>
      <c r="BY1184" s="17">
        <v>0.20937394713337101</v>
      </c>
      <c r="BZ1184" s="17"/>
      <c r="CA1184" s="17">
        <v>0.35420633528895001</v>
      </c>
      <c r="CB1184" s="17"/>
      <c r="CC1184" s="17">
        <v>0.32702417469376599</v>
      </c>
      <c r="CD1184" s="17">
        <v>0.32377293170254201</v>
      </c>
      <c r="CE1184" s="17"/>
      <c r="CF1184" s="17">
        <v>0.33459016793908503</v>
      </c>
      <c r="CG1184" s="17"/>
      <c r="CH1184" s="17">
        <v>0.34910673302377998</v>
      </c>
      <c r="CI1184" s="17">
        <v>0.342343833798612</v>
      </c>
    </row>
    <row r="1185" spans="2:87" x14ac:dyDescent="0.35">
      <c r="B1185" t="s">
        <v>160</v>
      </c>
      <c r="C1185" s="17">
        <v>0.33742747874033002</v>
      </c>
      <c r="D1185" s="17">
        <v>0.32951177410075599</v>
      </c>
      <c r="E1185" s="17">
        <v>0.34687855152275299</v>
      </c>
      <c r="F1185" s="17"/>
      <c r="G1185" s="17">
        <v>0.141711959732675</v>
      </c>
      <c r="H1185" s="17">
        <v>0.18436517614273101</v>
      </c>
      <c r="I1185" s="17">
        <v>0.29381138920646599</v>
      </c>
      <c r="J1185" s="17">
        <v>0.358820589101984</v>
      </c>
      <c r="K1185" s="17">
        <v>0.54375991122103495</v>
      </c>
      <c r="L1185" s="17">
        <v>0.44932532642227002</v>
      </c>
      <c r="M1185" s="17"/>
      <c r="N1185" s="17">
        <v>0.324831969413586</v>
      </c>
      <c r="O1185" s="17">
        <v>0.36509327429420402</v>
      </c>
      <c r="P1185" s="17">
        <v>0.34577863796317798</v>
      </c>
      <c r="Q1185" s="17">
        <v>0.31173883055475399</v>
      </c>
      <c r="R1185" s="17"/>
      <c r="S1185" s="17">
        <v>0.31264914453813503</v>
      </c>
      <c r="T1185" s="17">
        <v>0.388629663029332</v>
      </c>
      <c r="U1185" s="17">
        <v>0.39260089989703301</v>
      </c>
      <c r="V1185" s="17">
        <v>0.31974487981935701</v>
      </c>
      <c r="W1185" s="17">
        <v>0.31996566210329402</v>
      </c>
      <c r="X1185" s="17">
        <v>0.32364399288942503</v>
      </c>
      <c r="Y1185" s="17">
        <v>0.308740419552616</v>
      </c>
      <c r="Z1185" s="17">
        <v>0.34922891383113103</v>
      </c>
      <c r="AA1185" s="17">
        <v>0.309806658293103</v>
      </c>
      <c r="AB1185" s="17">
        <v>0.29870714170940799</v>
      </c>
      <c r="AC1185" s="17">
        <v>0.57655346638240801</v>
      </c>
      <c r="AD1185" s="17">
        <v>0.114139165777496</v>
      </c>
      <c r="AE1185" s="17"/>
      <c r="AF1185" s="17">
        <v>0.29641160931484001</v>
      </c>
      <c r="AG1185" s="17">
        <v>0.36510535926258902</v>
      </c>
      <c r="AH1185" s="17">
        <v>0.36635224884005002</v>
      </c>
      <c r="AI1185" s="17">
        <v>0.31305149692718298</v>
      </c>
      <c r="AJ1185" s="17">
        <v>0.297944236811435</v>
      </c>
      <c r="AK1185" s="17"/>
      <c r="AL1185" s="17">
        <v>0.36553296326302798</v>
      </c>
      <c r="AM1185" s="17">
        <v>0.36201961036791402</v>
      </c>
      <c r="AN1185" s="17">
        <v>0.25836234475262398</v>
      </c>
      <c r="AO1185" s="17">
        <v>0.23791571880804099</v>
      </c>
      <c r="AP1185" s="17"/>
      <c r="AQ1185" s="17">
        <v>0.37559206125978101</v>
      </c>
      <c r="AR1185" s="17">
        <v>0.283028694786155</v>
      </c>
      <c r="AS1185" s="17"/>
      <c r="AT1185" s="17">
        <v>0.30361722742755398</v>
      </c>
      <c r="AU1185" s="17">
        <v>0.452310623514801</v>
      </c>
      <c r="AV1185" s="17"/>
      <c r="AW1185" s="17">
        <v>0.411121284627391</v>
      </c>
      <c r="AX1185" s="17">
        <v>0.32908282918864401</v>
      </c>
      <c r="AY1185" s="17">
        <v>0.27100784015415202</v>
      </c>
      <c r="AZ1185" s="17"/>
      <c r="BA1185" s="17">
        <v>0.27437753705453699</v>
      </c>
      <c r="BB1185" s="17">
        <v>0.34065884874074498</v>
      </c>
      <c r="BC1185" s="17">
        <v>0.32105653083535202</v>
      </c>
      <c r="BD1185" s="17">
        <v>0.44511648522205999</v>
      </c>
      <c r="BE1185" s="17">
        <v>0.50730911248752697</v>
      </c>
      <c r="BF1185" s="17"/>
      <c r="BG1185" s="17">
        <v>0.27701446769920801</v>
      </c>
      <c r="BH1185" s="17">
        <v>0.38068062133752001</v>
      </c>
      <c r="BI1185" s="17"/>
      <c r="BJ1185" s="17">
        <v>0.30993432247539598</v>
      </c>
      <c r="BK1185" s="17">
        <v>0.433655112649037</v>
      </c>
      <c r="BL1185" s="17"/>
      <c r="BM1185" s="17">
        <v>0.25666056111965002</v>
      </c>
      <c r="BN1185" s="17">
        <v>0.500191269451572</v>
      </c>
      <c r="BO1185" s="17">
        <v>0.21734367240144101</v>
      </c>
      <c r="BP1185" s="17">
        <v>0.33413730564592797</v>
      </c>
      <c r="BQ1185" s="17">
        <v>0.60616780805790205</v>
      </c>
      <c r="BR1185" s="17"/>
      <c r="BS1185" s="17">
        <v>0.408671144452881</v>
      </c>
      <c r="BT1185" s="17"/>
      <c r="BU1185" s="17">
        <v>0.47103364278433801</v>
      </c>
      <c r="BV1185" s="17">
        <v>0.16193738203771599</v>
      </c>
      <c r="BW1185" s="17">
        <v>0.30645600829793102</v>
      </c>
      <c r="BX1185" s="17">
        <v>0.49437528167092698</v>
      </c>
      <c r="BY1185" s="17">
        <v>0.30316843185800801</v>
      </c>
      <c r="BZ1185" s="17"/>
      <c r="CA1185" s="17">
        <v>0.222566556379339</v>
      </c>
      <c r="CB1185" s="17"/>
      <c r="CC1185" s="17">
        <v>0.348637765239243</v>
      </c>
      <c r="CD1185" s="17">
        <v>0.30105601957191902</v>
      </c>
      <c r="CE1185" s="17"/>
      <c r="CF1185" s="17">
        <v>0.40102747891785701</v>
      </c>
      <c r="CG1185" s="17"/>
      <c r="CH1185" s="17">
        <v>0.39772495317197598</v>
      </c>
      <c r="CI1185" s="17">
        <v>0.23034663203880101</v>
      </c>
    </row>
    <row r="1186" spans="2:87" x14ac:dyDescent="0.35">
      <c r="B1186" t="s">
        <v>161</v>
      </c>
      <c r="C1186" s="17">
        <v>0.119392692745052</v>
      </c>
      <c r="D1186" s="17">
        <v>8.69005311541797E-2</v>
      </c>
      <c r="E1186" s="17">
        <v>0.149556938244569</v>
      </c>
      <c r="F1186" s="17"/>
      <c r="G1186" s="17">
        <v>0.16392202909900999</v>
      </c>
      <c r="H1186" s="17">
        <v>0.13094564587811999</v>
      </c>
      <c r="I1186" s="17">
        <v>0.103965496807175</v>
      </c>
      <c r="J1186" s="17">
        <v>0.122613126724486</v>
      </c>
      <c r="K1186" s="17">
        <v>0.10416365929122499</v>
      </c>
      <c r="L1186" s="17">
        <v>0.104384387896351</v>
      </c>
      <c r="M1186" s="17"/>
      <c r="N1186" s="17">
        <v>8.8325280776152496E-2</v>
      </c>
      <c r="O1186" s="17">
        <v>0.120321600941273</v>
      </c>
      <c r="P1186" s="17">
        <v>0.14710795541451399</v>
      </c>
      <c r="Q1186" s="17">
        <v>0.13095366906522199</v>
      </c>
      <c r="R1186" s="17"/>
      <c r="S1186" s="17">
        <v>7.3180115699680096E-2</v>
      </c>
      <c r="T1186" s="17">
        <v>0.13661782334182801</v>
      </c>
      <c r="U1186" s="17">
        <v>0.10225311982301501</v>
      </c>
      <c r="V1186" s="17">
        <v>0.18948991597833301</v>
      </c>
      <c r="W1186" s="17">
        <v>0.19988905362950199</v>
      </c>
      <c r="X1186" s="17">
        <v>0.10522818599854999</v>
      </c>
      <c r="Y1186" s="17">
        <v>0.12161330152394199</v>
      </c>
      <c r="Z1186" s="17">
        <v>0.10299760852132001</v>
      </c>
      <c r="AA1186" s="17">
        <v>8.1650203834133905E-2</v>
      </c>
      <c r="AB1186" s="17">
        <v>0.121455549772361</v>
      </c>
      <c r="AC1186" s="17">
        <v>4.0370312544309499E-2</v>
      </c>
      <c r="AD1186" s="17">
        <v>0.26539288856142501</v>
      </c>
      <c r="AE1186" s="17"/>
      <c r="AF1186" s="17">
        <v>0.134986689462089</v>
      </c>
      <c r="AG1186" s="17">
        <v>0.125974060476994</v>
      </c>
      <c r="AH1186" s="17">
        <v>9.5287674791551799E-2</v>
      </c>
      <c r="AI1186" s="17">
        <v>9.7882723767177701E-2</v>
      </c>
      <c r="AJ1186" s="17">
        <v>8.5664663578356906E-2</v>
      </c>
      <c r="AK1186" s="17"/>
      <c r="AL1186" s="17">
        <v>0.14187606907672101</v>
      </c>
      <c r="AM1186" s="17">
        <v>0.12471852623783899</v>
      </c>
      <c r="AN1186" s="17">
        <v>8.0761809544111704E-2</v>
      </c>
      <c r="AO1186" s="17">
        <v>5.4234801955452702E-2</v>
      </c>
      <c r="AP1186" s="17"/>
      <c r="AQ1186" s="17">
        <v>0.12203607197258599</v>
      </c>
      <c r="AR1186" s="17">
        <v>0.11562489008575901</v>
      </c>
      <c r="AS1186" s="17"/>
      <c r="AT1186" s="17">
        <v>0.12259419382912599</v>
      </c>
      <c r="AU1186" s="17">
        <v>0.104309284544785</v>
      </c>
      <c r="AV1186" s="17"/>
      <c r="AW1186" s="17">
        <v>9.4618483378319407E-2</v>
      </c>
      <c r="AX1186" s="17">
        <v>0.110878042072117</v>
      </c>
      <c r="AY1186" s="17">
        <v>0.138352793703651</v>
      </c>
      <c r="AZ1186" s="17"/>
      <c r="BA1186" s="17">
        <v>0.106692318142807</v>
      </c>
      <c r="BB1186" s="17">
        <v>0.109116621293798</v>
      </c>
      <c r="BC1186" s="17">
        <v>0.144444872418062</v>
      </c>
      <c r="BD1186" s="17">
        <v>0.110311225498769</v>
      </c>
      <c r="BE1186" s="17">
        <v>8.4290250167707803E-2</v>
      </c>
      <c r="BF1186" s="17"/>
      <c r="BG1186" s="17">
        <v>0.156613724499996</v>
      </c>
      <c r="BH1186" s="17">
        <v>9.2744019448246506E-2</v>
      </c>
      <c r="BI1186" s="17"/>
      <c r="BJ1186" s="17">
        <v>0.12011683042422699</v>
      </c>
      <c r="BK1186" s="17">
        <v>0.114492732696927</v>
      </c>
      <c r="BL1186" s="17"/>
      <c r="BM1186" s="17">
        <v>0.248934649928816</v>
      </c>
      <c r="BN1186" s="17">
        <v>7.07360358471191E-2</v>
      </c>
      <c r="BO1186" s="17">
        <v>0.106153029368039</v>
      </c>
      <c r="BP1186" s="17">
        <v>9.8850543327904702E-2</v>
      </c>
      <c r="BQ1186" s="17">
        <v>4.0911636164278203E-2</v>
      </c>
      <c r="BR1186" s="17"/>
      <c r="BS1186" s="17">
        <v>4.3018766714444302E-2</v>
      </c>
      <c r="BT1186" s="17"/>
      <c r="BU1186" s="17">
        <v>5.5501276000815399E-2</v>
      </c>
      <c r="BV1186" s="17">
        <v>0.123870164758556</v>
      </c>
      <c r="BW1186" s="17">
        <v>8.3841889002680595E-2</v>
      </c>
      <c r="BX1186" s="17">
        <v>4.0328053995305299E-2</v>
      </c>
      <c r="BY1186" s="17">
        <v>0.294117084169215</v>
      </c>
      <c r="BZ1186" s="17"/>
      <c r="CA1186" s="17">
        <v>2.2879200831068099E-2</v>
      </c>
      <c r="CB1186" s="17"/>
      <c r="CC1186" s="17">
        <v>0.10868722534512899</v>
      </c>
      <c r="CD1186" s="17">
        <v>0.105399118983551</v>
      </c>
      <c r="CE1186" s="17"/>
      <c r="CF1186" s="17">
        <v>9.1375426006739396E-2</v>
      </c>
      <c r="CG1186" s="17"/>
      <c r="CH1186" s="17">
        <v>0.109997605571325</v>
      </c>
      <c r="CI1186" s="17">
        <v>6.6298380981343205E-2</v>
      </c>
    </row>
    <row r="1187" spans="2:87" x14ac:dyDescent="0.35">
      <c r="C1187" s="17"/>
      <c r="D1187" s="17"/>
      <c r="E1187" s="17"/>
      <c r="F1187" s="17"/>
      <c r="G1187" s="17"/>
      <c r="H1187" s="17"/>
      <c r="I1187" s="17"/>
      <c r="J1187" s="17"/>
      <c r="K1187" s="17"/>
      <c r="L1187" s="17"/>
      <c r="M1187" s="17"/>
      <c r="N1187" s="17"/>
      <c r="O1187" s="17"/>
      <c r="P1187" s="17"/>
      <c r="Q1187" s="17"/>
      <c r="R1187" s="17"/>
      <c r="S1187" s="17"/>
      <c r="T1187" s="17"/>
      <c r="U1187" s="17"/>
      <c r="V1187" s="17"/>
      <c r="W1187" s="17"/>
      <c r="X1187" s="17"/>
      <c r="Y1187" s="17"/>
      <c r="Z1187" s="17"/>
      <c r="AA1187" s="17"/>
      <c r="AB1187" s="17"/>
      <c r="AC1187" s="17"/>
      <c r="AD1187" s="17"/>
      <c r="AE1187" s="17"/>
      <c r="AF1187" s="17"/>
      <c r="AG1187" s="17"/>
      <c r="AH1187" s="17"/>
      <c r="AI1187" s="17"/>
      <c r="AJ1187" s="17"/>
      <c r="AK1187" s="17"/>
      <c r="AL1187" s="17"/>
      <c r="AM1187" s="17"/>
      <c r="AN1187" s="17"/>
      <c r="AO1187" s="17"/>
      <c r="AP1187" s="17"/>
      <c r="AQ1187" s="17"/>
      <c r="AR1187" s="17"/>
      <c r="AS1187" s="17"/>
      <c r="AT1187" s="17"/>
      <c r="AU1187" s="17"/>
      <c r="AV1187" s="17"/>
      <c r="AW1187" s="17"/>
      <c r="AX1187" s="17"/>
      <c r="AY1187" s="17"/>
      <c r="AZ1187" s="17"/>
      <c r="BA1187" s="17"/>
      <c r="BB1187" s="17"/>
      <c r="BC1187" s="17"/>
      <c r="BD1187" s="17"/>
      <c r="BE1187" s="17"/>
      <c r="BF1187" s="17"/>
      <c r="BG1187" s="17"/>
      <c r="BH1187" s="17"/>
      <c r="BI1187" s="17"/>
      <c r="BJ1187" s="17"/>
      <c r="BK1187" s="17"/>
      <c r="BL1187" s="17"/>
      <c r="BM1187" s="17"/>
      <c r="BN1187" s="17"/>
      <c r="BO1187" s="17"/>
      <c r="BP1187" s="17"/>
      <c r="BQ1187" s="17"/>
      <c r="BR1187" s="17"/>
      <c r="BS1187" s="17"/>
      <c r="BT1187" s="17"/>
      <c r="BU1187" s="17"/>
      <c r="BV1187" s="17"/>
      <c r="BW1187" s="17"/>
      <c r="BX1187" s="17"/>
      <c r="BY1187" s="17"/>
      <c r="BZ1187" s="17"/>
      <c r="CA1187" s="17"/>
      <c r="CB1187" s="17"/>
      <c r="CC1187" s="17"/>
      <c r="CD1187" s="17"/>
      <c r="CE1187" s="17"/>
      <c r="CF1187" s="17"/>
      <c r="CG1187" s="17"/>
      <c r="CH1187" s="17"/>
      <c r="CI1187" s="17"/>
    </row>
    <row r="1188" spans="2:87" x14ac:dyDescent="0.35">
      <c r="B1188" s="6" t="s">
        <v>336</v>
      </c>
      <c r="C1188" s="17"/>
      <c r="D1188" s="17"/>
      <c r="E1188" s="17"/>
      <c r="F1188" s="17"/>
      <c r="G1188" s="17"/>
      <c r="H1188" s="17"/>
      <c r="I1188" s="17"/>
      <c r="J1188" s="17"/>
      <c r="K1188" s="17"/>
      <c r="L1188" s="17"/>
      <c r="M1188" s="17"/>
      <c r="N1188" s="17"/>
      <c r="O1188" s="17"/>
      <c r="P1188" s="17"/>
      <c r="Q1188" s="17"/>
      <c r="R1188" s="17"/>
      <c r="S1188" s="17"/>
      <c r="T1188" s="17"/>
      <c r="U1188" s="17"/>
      <c r="V1188" s="17"/>
      <c r="W1188" s="17"/>
      <c r="X1188" s="17"/>
      <c r="Y1188" s="17"/>
      <c r="Z1188" s="17"/>
      <c r="AA1188" s="17"/>
      <c r="AB1188" s="17"/>
      <c r="AC1188" s="17"/>
      <c r="AD1188" s="17"/>
      <c r="AE1188" s="17"/>
      <c r="AF1188" s="17"/>
      <c r="AG1188" s="17"/>
      <c r="AH1188" s="17"/>
      <c r="AI1188" s="17"/>
      <c r="AJ1188" s="17"/>
      <c r="AK1188" s="17"/>
      <c r="AL1188" s="17"/>
      <c r="AM1188" s="17"/>
      <c r="AN1188" s="17"/>
      <c r="AO1188" s="17"/>
      <c r="AP1188" s="17"/>
      <c r="AQ1188" s="17"/>
      <c r="AR1188" s="17"/>
      <c r="AS1188" s="17"/>
      <c r="AT1188" s="17"/>
      <c r="AU1188" s="17"/>
      <c r="AV1188" s="17"/>
      <c r="AW1188" s="17"/>
      <c r="AX1188" s="17"/>
      <c r="AY1188" s="17"/>
      <c r="AZ1188" s="17"/>
      <c r="BA1188" s="17"/>
      <c r="BB1188" s="17"/>
      <c r="BC1188" s="17"/>
      <c r="BD1188" s="17"/>
      <c r="BE1188" s="17"/>
      <c r="BF1188" s="17"/>
      <c r="BG1188" s="17"/>
      <c r="BH1188" s="17"/>
      <c r="BI1188" s="17"/>
      <c r="BJ1188" s="17"/>
      <c r="BK1188" s="17"/>
      <c r="BL1188" s="17"/>
      <c r="BM1188" s="17"/>
      <c r="BN1188" s="17"/>
      <c r="BO1188" s="17"/>
      <c r="BP1188" s="17"/>
      <c r="BQ1188" s="17"/>
      <c r="BR1188" s="17"/>
      <c r="BS1188" s="17"/>
      <c r="BT1188" s="17"/>
      <c r="BU1188" s="17"/>
      <c r="BV1188" s="17"/>
      <c r="BW1188" s="17"/>
      <c r="BX1188" s="17"/>
      <c r="BY1188" s="17"/>
      <c r="BZ1188" s="17"/>
      <c r="CA1188" s="17"/>
      <c r="CB1188" s="17"/>
      <c r="CC1188" s="17"/>
      <c r="CD1188" s="17"/>
      <c r="CE1188" s="17"/>
      <c r="CF1188" s="17"/>
      <c r="CG1188" s="17"/>
      <c r="CH1188" s="17"/>
      <c r="CI1188" s="17"/>
    </row>
    <row r="1189" spans="2:87" x14ac:dyDescent="0.35">
      <c r="B1189" s="24" t="s">
        <v>163</v>
      </c>
      <c r="C1189" s="17"/>
      <c r="D1189" s="17"/>
      <c r="E1189" s="17"/>
      <c r="F1189" s="17"/>
      <c r="G1189" s="17"/>
      <c r="H1189" s="17"/>
      <c r="I1189" s="17"/>
      <c r="J1189" s="17"/>
      <c r="K1189" s="17"/>
      <c r="L1189" s="17"/>
      <c r="M1189" s="17"/>
      <c r="N1189" s="17"/>
      <c r="O1189" s="17"/>
      <c r="P1189" s="17"/>
      <c r="Q1189" s="17"/>
      <c r="R1189" s="17"/>
      <c r="S1189" s="17"/>
      <c r="T1189" s="17"/>
      <c r="U1189" s="17"/>
      <c r="V1189" s="17"/>
      <c r="W1189" s="17"/>
      <c r="X1189" s="17"/>
      <c r="Y1189" s="17"/>
      <c r="Z1189" s="17"/>
      <c r="AA1189" s="17"/>
      <c r="AB1189" s="17"/>
      <c r="AC1189" s="17"/>
      <c r="AD1189" s="17"/>
      <c r="AE1189" s="17"/>
      <c r="AF1189" s="17"/>
      <c r="AG1189" s="17"/>
      <c r="AH1189" s="17"/>
      <c r="AI1189" s="17"/>
      <c r="AJ1189" s="17"/>
      <c r="AK1189" s="17"/>
      <c r="AL1189" s="17"/>
      <c r="AM1189" s="17"/>
      <c r="AN1189" s="17"/>
      <c r="AO1189" s="17"/>
      <c r="AP1189" s="17"/>
      <c r="AQ1189" s="17"/>
      <c r="AR1189" s="17"/>
      <c r="AS1189" s="17"/>
      <c r="AT1189" s="17"/>
      <c r="AU1189" s="17"/>
      <c r="AV1189" s="17"/>
      <c r="AW1189" s="17"/>
      <c r="AX1189" s="17"/>
      <c r="AY1189" s="17"/>
      <c r="AZ1189" s="17"/>
      <c r="BA1189" s="17"/>
      <c r="BB1189" s="17"/>
      <c r="BC1189" s="17"/>
      <c r="BD1189" s="17"/>
      <c r="BE1189" s="17"/>
      <c r="BF1189" s="17"/>
      <c r="BG1189" s="17"/>
      <c r="BH1189" s="17"/>
      <c r="BI1189" s="17"/>
      <c r="BJ1189" s="17"/>
      <c r="BK1189" s="17"/>
      <c r="BL1189" s="17"/>
      <c r="BM1189" s="17"/>
      <c r="BN1189" s="17"/>
      <c r="BO1189" s="17"/>
      <c r="BP1189" s="17"/>
      <c r="BQ1189" s="17"/>
      <c r="BR1189" s="17"/>
      <c r="BS1189" s="17"/>
      <c r="BT1189" s="17"/>
      <c r="BU1189" s="17"/>
      <c r="BV1189" s="17"/>
      <c r="BW1189" s="17"/>
      <c r="BX1189" s="17"/>
      <c r="BY1189" s="17"/>
      <c r="BZ1189" s="17"/>
      <c r="CA1189" s="17"/>
      <c r="CB1189" s="17"/>
      <c r="CC1189" s="17"/>
      <c r="CD1189" s="17"/>
      <c r="CE1189" s="17"/>
      <c r="CF1189" s="17"/>
      <c r="CG1189" s="17"/>
      <c r="CH1189" s="17"/>
      <c r="CI1189" s="17"/>
    </row>
    <row r="1190" spans="2:87" x14ac:dyDescent="0.35">
      <c r="B1190" t="s">
        <v>157</v>
      </c>
      <c r="C1190" s="17">
        <v>6.9486865407548296E-2</v>
      </c>
      <c r="D1190" s="17">
        <v>8.5294847768486198E-2</v>
      </c>
      <c r="E1190" s="17">
        <v>5.4080277111635697E-2</v>
      </c>
      <c r="F1190" s="17"/>
      <c r="G1190" s="17">
        <v>0.100874325702004</v>
      </c>
      <c r="H1190" s="17">
        <v>0.12572655765600199</v>
      </c>
      <c r="I1190" s="17">
        <v>9.9718784047473599E-2</v>
      </c>
      <c r="J1190" s="17">
        <v>4.4921356703286203E-2</v>
      </c>
      <c r="K1190" s="17">
        <v>3.0792038008734601E-2</v>
      </c>
      <c r="L1190" s="17">
        <v>2.9529540156022899E-2</v>
      </c>
      <c r="M1190" s="17"/>
      <c r="N1190" s="17">
        <v>0.11037321154223501</v>
      </c>
      <c r="O1190" s="17">
        <v>5.4515890006543201E-2</v>
      </c>
      <c r="P1190" s="17">
        <v>7.7456841920692798E-2</v>
      </c>
      <c r="Q1190" s="17">
        <v>3.3479118203323201E-2</v>
      </c>
      <c r="R1190" s="17"/>
      <c r="S1190" s="17">
        <v>0.153023864361129</v>
      </c>
      <c r="T1190" s="17">
        <v>5.4083337976149302E-2</v>
      </c>
      <c r="U1190" s="17">
        <v>4.43528185870301E-2</v>
      </c>
      <c r="V1190" s="17">
        <v>7.1231365357718596E-2</v>
      </c>
      <c r="W1190" s="17">
        <v>6.1914297731776501E-2</v>
      </c>
      <c r="X1190" s="17">
        <v>7.3026066103956996E-2</v>
      </c>
      <c r="Y1190" s="17">
        <v>5.6066297967124999E-2</v>
      </c>
      <c r="Z1190" s="17">
        <v>2.4150721979101598E-2</v>
      </c>
      <c r="AA1190" s="17">
        <v>6.8095174380387202E-2</v>
      </c>
      <c r="AB1190" s="17">
        <v>6.3291276521622905E-2</v>
      </c>
      <c r="AC1190" s="17">
        <v>2.52163967561592E-2</v>
      </c>
      <c r="AD1190" s="17">
        <v>0</v>
      </c>
      <c r="AE1190" s="17"/>
      <c r="AF1190" s="17">
        <v>5.4917729293400497E-2</v>
      </c>
      <c r="AG1190" s="17">
        <v>6.7080463140523502E-2</v>
      </c>
      <c r="AH1190" s="17">
        <v>5.0538075370265598E-2</v>
      </c>
      <c r="AI1190" s="17">
        <v>6.6766381889894505E-2</v>
      </c>
      <c r="AJ1190" s="17">
        <v>0.14056021397756899</v>
      </c>
      <c r="AK1190" s="17"/>
      <c r="AL1190" s="17">
        <v>5.6310959393704299E-2</v>
      </c>
      <c r="AM1190" s="17">
        <v>7.3585989989599795E-2</v>
      </c>
      <c r="AN1190" s="17">
        <v>8.4114556740135696E-2</v>
      </c>
      <c r="AO1190" s="17">
        <v>8.7605422959947499E-2</v>
      </c>
      <c r="AP1190" s="17"/>
      <c r="AQ1190" s="17">
        <v>5.0371904398777E-2</v>
      </c>
      <c r="AR1190" s="17">
        <v>9.6732823978656998E-2</v>
      </c>
      <c r="AS1190" s="17"/>
      <c r="AT1190" s="17">
        <v>8.3305688576317205E-2</v>
      </c>
      <c r="AU1190" s="17">
        <v>3.8021352482095802E-2</v>
      </c>
      <c r="AV1190" s="17"/>
      <c r="AW1190" s="17">
        <v>5.3497374317437799E-2</v>
      </c>
      <c r="AX1190" s="17">
        <v>7.2860132891831395E-2</v>
      </c>
      <c r="AY1190" s="17">
        <v>8.6399666486805804E-2</v>
      </c>
      <c r="AZ1190" s="17"/>
      <c r="BA1190" s="17">
        <v>0.11678097156037601</v>
      </c>
      <c r="BB1190" s="17">
        <v>4.9891653345571801E-2</v>
      </c>
      <c r="BC1190" s="17">
        <v>6.48165147244045E-2</v>
      </c>
      <c r="BD1190" s="17">
        <v>4.4403067428878E-2</v>
      </c>
      <c r="BE1190" s="17">
        <v>1.1281082111152601E-2</v>
      </c>
      <c r="BF1190" s="17"/>
      <c r="BG1190" s="17">
        <v>4.9913392994449302E-2</v>
      </c>
      <c r="BH1190" s="17">
        <v>8.3500637918070303E-2</v>
      </c>
      <c r="BI1190" s="17"/>
      <c r="BJ1190" s="17">
        <v>7.5972260519784299E-2</v>
      </c>
      <c r="BK1190" s="17">
        <v>4.74256266888382E-2</v>
      </c>
      <c r="BL1190" s="17"/>
      <c r="BM1190" s="17">
        <v>2.25688294572454E-2</v>
      </c>
      <c r="BN1190" s="17">
        <v>5.2612082514320001E-2</v>
      </c>
      <c r="BO1190" s="17">
        <v>8.9463339722226504E-2</v>
      </c>
      <c r="BP1190" s="17">
        <v>0.105837929554221</v>
      </c>
      <c r="BQ1190" s="17">
        <v>8.0155852059174498E-2</v>
      </c>
      <c r="BR1190" s="17"/>
      <c r="BS1190" s="17">
        <v>9.2065323033945795E-2</v>
      </c>
      <c r="BT1190" s="17"/>
      <c r="BU1190" s="17">
        <v>6.8146159809569701E-2</v>
      </c>
      <c r="BV1190" s="17">
        <v>7.6662324506447693E-2</v>
      </c>
      <c r="BW1190" s="17">
        <v>0.10829884221031499</v>
      </c>
      <c r="BX1190" s="17">
        <v>8.9119318413251394E-2</v>
      </c>
      <c r="BY1190" s="17">
        <v>2.58539054331294E-2</v>
      </c>
      <c r="BZ1190" s="17"/>
      <c r="CA1190" s="17">
        <v>0.146382174763074</v>
      </c>
      <c r="CB1190" s="17"/>
      <c r="CC1190" s="17">
        <v>7.8808651631649101E-2</v>
      </c>
      <c r="CD1190" s="17">
        <v>3.4558949216812601E-2</v>
      </c>
      <c r="CE1190" s="17"/>
      <c r="CF1190" s="17">
        <v>5.8220984529790701E-2</v>
      </c>
      <c r="CG1190" s="17"/>
      <c r="CH1190" s="17">
        <v>4.6507954325710699E-2</v>
      </c>
      <c r="CI1190" s="17">
        <v>0.153794398829671</v>
      </c>
    </row>
    <row r="1191" spans="2:87" x14ac:dyDescent="0.35">
      <c r="B1191" t="s">
        <v>323</v>
      </c>
      <c r="C1191" s="17">
        <v>0.22468161716615601</v>
      </c>
      <c r="D1191" s="17">
        <v>0.24949820607955001</v>
      </c>
      <c r="E1191" s="17">
        <v>0.19956893961002101</v>
      </c>
      <c r="F1191" s="17"/>
      <c r="G1191" s="17">
        <v>0.320370883057575</v>
      </c>
      <c r="H1191" s="17">
        <v>0.30815965015333002</v>
      </c>
      <c r="I1191" s="17">
        <v>0.26629601324354801</v>
      </c>
      <c r="J1191" s="17">
        <v>0.20227008143575201</v>
      </c>
      <c r="K1191" s="17">
        <v>0.131771056054514</v>
      </c>
      <c r="L1191" s="17">
        <v>0.152141194157212</v>
      </c>
      <c r="M1191" s="17"/>
      <c r="N1191" s="17">
        <v>0.23834038722439099</v>
      </c>
      <c r="O1191" s="17">
        <v>0.22714207081257001</v>
      </c>
      <c r="P1191" s="17">
        <v>0.20941313235966499</v>
      </c>
      <c r="Q1191" s="17">
        <v>0.221531889635706</v>
      </c>
      <c r="R1191" s="17"/>
      <c r="S1191" s="17">
        <v>0.28096716308330799</v>
      </c>
      <c r="T1191" s="17">
        <v>0.21367546271478799</v>
      </c>
      <c r="U1191" s="17">
        <v>0.232087670753893</v>
      </c>
      <c r="V1191" s="17">
        <v>0.19381714009459899</v>
      </c>
      <c r="W1191" s="17">
        <v>9.8535266635328994E-2</v>
      </c>
      <c r="X1191" s="17">
        <v>0.26444043081584701</v>
      </c>
      <c r="Y1191" s="17">
        <v>0.14152591143042201</v>
      </c>
      <c r="Z1191" s="17">
        <v>0.36242455769224902</v>
      </c>
      <c r="AA1191" s="17">
        <v>0.263923191761406</v>
      </c>
      <c r="AB1191" s="17">
        <v>0.19044368912748899</v>
      </c>
      <c r="AC1191" s="17">
        <v>0.24320798138786001</v>
      </c>
      <c r="AD1191" s="17">
        <v>0.17296232969622399</v>
      </c>
      <c r="AE1191" s="17"/>
      <c r="AF1191" s="17">
        <v>0.243554739827649</v>
      </c>
      <c r="AG1191" s="17">
        <v>0.18414755686885101</v>
      </c>
      <c r="AH1191" s="17">
        <v>0.17842667261169601</v>
      </c>
      <c r="AI1191" s="17">
        <v>0.33547565328330398</v>
      </c>
      <c r="AJ1191" s="17">
        <v>0.30557506206275498</v>
      </c>
      <c r="AK1191" s="17"/>
      <c r="AL1191" s="17">
        <v>0.20216537335422499</v>
      </c>
      <c r="AM1191" s="17">
        <v>0.21221439900663</v>
      </c>
      <c r="AN1191" s="17">
        <v>0.25324856676285701</v>
      </c>
      <c r="AO1191" s="17">
        <v>0.36246594623400302</v>
      </c>
      <c r="AP1191" s="17"/>
      <c r="AQ1191" s="17">
        <v>0.18868602158390699</v>
      </c>
      <c r="AR1191" s="17">
        <v>0.27598878465272902</v>
      </c>
      <c r="AS1191" s="17"/>
      <c r="AT1191" s="17">
        <v>0.24323299996565101</v>
      </c>
      <c r="AU1191" s="17">
        <v>0.146455751767088</v>
      </c>
      <c r="AV1191" s="17"/>
      <c r="AW1191" s="17">
        <v>0.19655942727186901</v>
      </c>
      <c r="AX1191" s="17">
        <v>0.24064808950535599</v>
      </c>
      <c r="AY1191" s="17">
        <v>0.226493869733011</v>
      </c>
      <c r="AZ1191" s="17"/>
      <c r="BA1191" s="17">
        <v>0.30622506085410001</v>
      </c>
      <c r="BB1191" s="17">
        <v>0.22009325906152399</v>
      </c>
      <c r="BC1191" s="17">
        <v>0.203289981606777</v>
      </c>
      <c r="BD1191" s="17">
        <v>0.127545110394224</v>
      </c>
      <c r="BE1191" s="17">
        <v>0.17637966146106701</v>
      </c>
      <c r="BF1191" s="17"/>
      <c r="BG1191" s="17">
        <v>0.27475167014315799</v>
      </c>
      <c r="BH1191" s="17">
        <v>0.18883359198183</v>
      </c>
      <c r="BI1191" s="17"/>
      <c r="BJ1191" s="17">
        <v>0.24437116151890501</v>
      </c>
      <c r="BK1191" s="17">
        <v>0.153403781274495</v>
      </c>
      <c r="BL1191" s="17"/>
      <c r="BM1191" s="17">
        <v>0.20362963382844901</v>
      </c>
      <c r="BN1191" s="17">
        <v>0.14350008657784999</v>
      </c>
      <c r="BO1191" s="17">
        <v>0.33367951851314598</v>
      </c>
      <c r="BP1191" s="17">
        <v>0.22855799260427401</v>
      </c>
      <c r="BQ1191" s="17">
        <v>0.11854161276841001</v>
      </c>
      <c r="BR1191" s="17"/>
      <c r="BS1191" s="17">
        <v>0.23776736711211399</v>
      </c>
      <c r="BT1191" s="17"/>
      <c r="BU1191" s="17">
        <v>0.15362608202018799</v>
      </c>
      <c r="BV1191" s="17">
        <v>0.41802378281185698</v>
      </c>
      <c r="BW1191" s="17">
        <v>0.24889736629484199</v>
      </c>
      <c r="BX1191" s="17">
        <v>0.16225180419667301</v>
      </c>
      <c r="BY1191" s="17">
        <v>0.129881203118378</v>
      </c>
      <c r="BZ1191" s="17"/>
      <c r="CA1191" s="17">
        <v>0.32266550367894498</v>
      </c>
      <c r="CB1191" s="17"/>
      <c r="CC1191" s="17">
        <v>0.205201640295055</v>
      </c>
      <c r="CD1191" s="17">
        <v>0.315516989934784</v>
      </c>
      <c r="CE1191" s="17"/>
      <c r="CF1191" s="17">
        <v>0.16530188621992301</v>
      </c>
      <c r="CG1191" s="17"/>
      <c r="CH1191" s="17">
        <v>0.182405853091892</v>
      </c>
      <c r="CI1191" s="17">
        <v>0.349021132282956</v>
      </c>
    </row>
    <row r="1192" spans="2:87" x14ac:dyDescent="0.35">
      <c r="B1192" t="s">
        <v>159</v>
      </c>
      <c r="C1192" s="17">
        <v>0.34207082799077998</v>
      </c>
      <c r="D1192" s="17">
        <v>0.336721869350051</v>
      </c>
      <c r="E1192" s="17">
        <v>0.351121862012237</v>
      </c>
      <c r="F1192" s="17"/>
      <c r="G1192" s="17">
        <v>0.27809908992778798</v>
      </c>
      <c r="H1192" s="17">
        <v>0.27778165568006702</v>
      </c>
      <c r="I1192" s="17">
        <v>0.33778459121433901</v>
      </c>
      <c r="J1192" s="17">
        <v>0.34392697673702599</v>
      </c>
      <c r="K1192" s="17">
        <v>0.36730546790049501</v>
      </c>
      <c r="L1192" s="17">
        <v>0.41587495090521598</v>
      </c>
      <c r="M1192" s="17"/>
      <c r="N1192" s="17">
        <v>0.36968064051600802</v>
      </c>
      <c r="O1192" s="17">
        <v>0.357199229510959</v>
      </c>
      <c r="P1192" s="17">
        <v>0.28174489556395799</v>
      </c>
      <c r="Q1192" s="17">
        <v>0.34426064234017401</v>
      </c>
      <c r="R1192" s="17"/>
      <c r="S1192" s="17">
        <v>0.23608497479993501</v>
      </c>
      <c r="T1192" s="17">
        <v>0.33154201546330803</v>
      </c>
      <c r="U1192" s="17">
        <v>0.38102211353389098</v>
      </c>
      <c r="V1192" s="17">
        <v>0.364590070562961</v>
      </c>
      <c r="W1192" s="17">
        <v>0.40633215507653497</v>
      </c>
      <c r="X1192" s="17">
        <v>0.32147898251524998</v>
      </c>
      <c r="Y1192" s="17">
        <v>0.41375242084922598</v>
      </c>
      <c r="Z1192" s="17">
        <v>0.236515436998743</v>
      </c>
      <c r="AA1192" s="17">
        <v>0.31671786467202201</v>
      </c>
      <c r="AB1192" s="17">
        <v>0.43322687814847699</v>
      </c>
      <c r="AC1192" s="17">
        <v>0.28685891712292499</v>
      </c>
      <c r="AD1192" s="17">
        <v>0.50143886757164802</v>
      </c>
      <c r="AE1192" s="17"/>
      <c r="AF1192" s="17">
        <v>0.32079420433674</v>
      </c>
      <c r="AG1192" s="17">
        <v>0.34268003163741201</v>
      </c>
      <c r="AH1192" s="17">
        <v>0.41691971576995202</v>
      </c>
      <c r="AI1192" s="17">
        <v>0.33320678673967002</v>
      </c>
      <c r="AJ1192" s="17">
        <v>0.28843912954038298</v>
      </c>
      <c r="AK1192" s="17"/>
      <c r="AL1192" s="17">
        <v>0.36249763256967699</v>
      </c>
      <c r="AM1192" s="17">
        <v>0.33128162194527699</v>
      </c>
      <c r="AN1192" s="17">
        <v>0.334458451031867</v>
      </c>
      <c r="AO1192" s="17">
        <v>0.29665690353870799</v>
      </c>
      <c r="AP1192" s="17"/>
      <c r="AQ1192" s="17">
        <v>0.343720644384998</v>
      </c>
      <c r="AR1192" s="17">
        <v>0.33971922344886302</v>
      </c>
      <c r="AS1192" s="17"/>
      <c r="AT1192" s="17">
        <v>0.31952551902182202</v>
      </c>
      <c r="AU1192" s="17">
        <v>0.458024885482952</v>
      </c>
      <c r="AV1192" s="17"/>
      <c r="AW1192" s="17">
        <v>0.39864460052026601</v>
      </c>
      <c r="AX1192" s="17">
        <v>0.37714552148656</v>
      </c>
      <c r="AY1192" s="17">
        <v>0.273975070100204</v>
      </c>
      <c r="AZ1192" s="17"/>
      <c r="BA1192" s="17">
        <v>0.27179270685231299</v>
      </c>
      <c r="BB1192" s="17">
        <v>0.36691704993408503</v>
      </c>
      <c r="BC1192" s="17">
        <v>0.34034747613088701</v>
      </c>
      <c r="BD1192" s="17">
        <v>0.41034712598025402</v>
      </c>
      <c r="BE1192" s="17">
        <v>0.44447259577827197</v>
      </c>
      <c r="BF1192" s="17"/>
      <c r="BG1192" s="17">
        <v>0.31985509855447403</v>
      </c>
      <c r="BH1192" s="17">
        <v>0.35797634398227901</v>
      </c>
      <c r="BI1192" s="17"/>
      <c r="BJ1192" s="17">
        <v>0.33252326992924203</v>
      </c>
      <c r="BK1192" s="17">
        <v>0.377662448875839</v>
      </c>
      <c r="BL1192" s="17"/>
      <c r="BM1192" s="17">
        <v>0.276964849053218</v>
      </c>
      <c r="BN1192" s="17">
        <v>0.39054108554539801</v>
      </c>
      <c r="BO1192" s="17">
        <v>0.32697559957509698</v>
      </c>
      <c r="BP1192" s="17">
        <v>0.39417749720881801</v>
      </c>
      <c r="BQ1192" s="17">
        <v>0.32313325764283601</v>
      </c>
      <c r="BR1192" s="17"/>
      <c r="BS1192" s="17">
        <v>0.32163274601500202</v>
      </c>
      <c r="BT1192" s="17"/>
      <c r="BU1192" s="17">
        <v>0.39140611575058898</v>
      </c>
      <c r="BV1192" s="17">
        <v>0.30539997903150301</v>
      </c>
      <c r="BW1192" s="17">
        <v>0.37083190346433498</v>
      </c>
      <c r="BX1192" s="17">
        <v>0.32802310911476301</v>
      </c>
      <c r="BY1192" s="17">
        <v>0.17325168341036601</v>
      </c>
      <c r="BZ1192" s="17"/>
      <c r="CA1192" s="17">
        <v>0.29522631931765297</v>
      </c>
      <c r="CB1192" s="17"/>
      <c r="CC1192" s="17">
        <v>0.35091853976596099</v>
      </c>
      <c r="CD1192" s="17">
        <v>0.34599110413330098</v>
      </c>
      <c r="CE1192" s="17"/>
      <c r="CF1192" s="17">
        <v>0.40291841801156197</v>
      </c>
      <c r="CG1192" s="17"/>
      <c r="CH1192" s="17">
        <v>0.37399445521111502</v>
      </c>
      <c r="CI1192" s="17">
        <v>0.34675066040305802</v>
      </c>
    </row>
    <row r="1193" spans="2:87" x14ac:dyDescent="0.35">
      <c r="B1193" t="s">
        <v>160</v>
      </c>
      <c r="C1193" s="17">
        <v>0.23158105410315999</v>
      </c>
      <c r="D1193" s="17">
        <v>0.23503217165653101</v>
      </c>
      <c r="E1193" s="17">
        <v>0.228558073520542</v>
      </c>
      <c r="F1193" s="17"/>
      <c r="G1193" s="17">
        <v>0.104826019397287</v>
      </c>
      <c r="H1193" s="17">
        <v>0.16333958536430301</v>
      </c>
      <c r="I1193" s="17">
        <v>0.19303058613493401</v>
      </c>
      <c r="J1193" s="17">
        <v>0.26490613745317798</v>
      </c>
      <c r="K1193" s="17">
        <v>0.34300799543773097</v>
      </c>
      <c r="L1193" s="17">
        <v>0.28426165354258198</v>
      </c>
      <c r="M1193" s="17"/>
      <c r="N1193" s="17">
        <v>0.185354471659438</v>
      </c>
      <c r="O1193" s="17">
        <v>0.25834934515228902</v>
      </c>
      <c r="P1193" s="17">
        <v>0.24774721059513999</v>
      </c>
      <c r="Q1193" s="17">
        <v>0.24096088004996999</v>
      </c>
      <c r="R1193" s="17"/>
      <c r="S1193" s="17">
        <v>0.19388168345554599</v>
      </c>
      <c r="T1193" s="17">
        <v>0.26967862231245898</v>
      </c>
      <c r="U1193" s="17">
        <v>0.23006394005414099</v>
      </c>
      <c r="V1193" s="17">
        <v>0.19348728422912501</v>
      </c>
      <c r="W1193" s="17">
        <v>0.23326790811047399</v>
      </c>
      <c r="X1193" s="17">
        <v>0.23755687897269501</v>
      </c>
      <c r="Y1193" s="17">
        <v>0.291535302499636</v>
      </c>
      <c r="Z1193" s="17">
        <v>0.27391167480858603</v>
      </c>
      <c r="AA1193" s="17">
        <v>0.232575143078217</v>
      </c>
      <c r="AB1193" s="17">
        <v>0.20093385980961301</v>
      </c>
      <c r="AC1193" s="17">
        <v>0.28434266911581402</v>
      </c>
      <c r="AD1193" s="17">
        <v>0.115669738284523</v>
      </c>
      <c r="AE1193" s="17"/>
      <c r="AF1193" s="17">
        <v>0.23623111838349001</v>
      </c>
      <c r="AG1193" s="17">
        <v>0.261879753375034</v>
      </c>
      <c r="AH1193" s="17">
        <v>0.25732833468502297</v>
      </c>
      <c r="AI1193" s="17">
        <v>0.15912189628288001</v>
      </c>
      <c r="AJ1193" s="17">
        <v>0.168490590842203</v>
      </c>
      <c r="AK1193" s="17"/>
      <c r="AL1193" s="17">
        <v>0.22092865697771899</v>
      </c>
      <c r="AM1193" s="17">
        <v>0.26164424473182502</v>
      </c>
      <c r="AN1193" s="17">
        <v>0.20978335349966401</v>
      </c>
      <c r="AO1193" s="17">
        <v>0.18341788802784401</v>
      </c>
      <c r="AP1193" s="17"/>
      <c r="AQ1193" s="17">
        <v>0.27769718495694201</v>
      </c>
      <c r="AR1193" s="17">
        <v>0.16584834399585799</v>
      </c>
      <c r="AS1193" s="17"/>
      <c r="AT1193" s="17">
        <v>0.22029887092054401</v>
      </c>
      <c r="AU1193" s="17">
        <v>0.248274577416355</v>
      </c>
      <c r="AV1193" s="17"/>
      <c r="AW1193" s="17">
        <v>0.24571397152386901</v>
      </c>
      <c r="AX1193" s="17">
        <v>0.18235603564129901</v>
      </c>
      <c r="AY1193" s="17">
        <v>0.26232575829705601</v>
      </c>
      <c r="AZ1193" s="17"/>
      <c r="BA1193" s="17">
        <v>0.19281097405073899</v>
      </c>
      <c r="BB1193" s="17">
        <v>0.24256365886949599</v>
      </c>
      <c r="BC1193" s="17">
        <v>0.23161048590755201</v>
      </c>
      <c r="BD1193" s="17">
        <v>0.27237551766406098</v>
      </c>
      <c r="BE1193" s="17">
        <v>0.28919075162195901</v>
      </c>
      <c r="BF1193" s="17"/>
      <c r="BG1193" s="17">
        <v>0.20151040916886001</v>
      </c>
      <c r="BH1193" s="17">
        <v>0.25311035500901102</v>
      </c>
      <c r="BI1193" s="17"/>
      <c r="BJ1193" s="17">
        <v>0.21721006134263801</v>
      </c>
      <c r="BK1193" s="17">
        <v>0.283346496126958</v>
      </c>
      <c r="BL1193" s="17"/>
      <c r="BM1193" s="17">
        <v>0.24108618827789</v>
      </c>
      <c r="BN1193" s="17">
        <v>0.301173620634619</v>
      </c>
      <c r="BO1193" s="17">
        <v>0.139985735986522</v>
      </c>
      <c r="BP1193" s="17">
        <v>0.149323525214895</v>
      </c>
      <c r="BQ1193" s="17">
        <v>0.412201488128357</v>
      </c>
      <c r="BR1193" s="17"/>
      <c r="BS1193" s="17">
        <v>0.29370209827170701</v>
      </c>
      <c r="BT1193" s="17"/>
      <c r="BU1193" s="17">
        <v>0.28968200996671301</v>
      </c>
      <c r="BV1193" s="17">
        <v>8.6943568166253801E-2</v>
      </c>
      <c r="BW1193" s="17">
        <v>0.143880123807274</v>
      </c>
      <c r="BX1193" s="17">
        <v>0.37153841610267102</v>
      </c>
      <c r="BY1193" s="17">
        <v>0.34171892461059</v>
      </c>
      <c r="BZ1193" s="17"/>
      <c r="CA1193" s="17">
        <v>0.204170912855378</v>
      </c>
      <c r="CB1193" s="17"/>
      <c r="CC1193" s="17">
        <v>0.23928889604207801</v>
      </c>
      <c r="CD1193" s="17">
        <v>0.20256817863778501</v>
      </c>
      <c r="CE1193" s="17"/>
      <c r="CF1193" s="17">
        <v>0.26050526017863002</v>
      </c>
      <c r="CG1193" s="17"/>
      <c r="CH1193" s="17">
        <v>0.278065352043738</v>
      </c>
      <c r="CI1193" s="17">
        <v>8.37524580681384E-2</v>
      </c>
    </row>
    <row r="1194" spans="2:87" x14ac:dyDescent="0.35">
      <c r="B1194" t="s">
        <v>161</v>
      </c>
      <c r="C1194" s="17">
        <v>0.13217963533235499</v>
      </c>
      <c r="D1194" s="17">
        <v>9.3452905145382001E-2</v>
      </c>
      <c r="E1194" s="17">
        <v>0.16667084774556401</v>
      </c>
      <c r="F1194" s="17"/>
      <c r="G1194" s="17">
        <v>0.195829681915346</v>
      </c>
      <c r="H1194" s="17">
        <v>0.12499255114629799</v>
      </c>
      <c r="I1194" s="17">
        <v>0.103170025359706</v>
      </c>
      <c r="J1194" s="17">
        <v>0.14397544767075801</v>
      </c>
      <c r="K1194" s="17">
        <v>0.12712344259852601</v>
      </c>
      <c r="L1194" s="17">
        <v>0.118192661238967</v>
      </c>
      <c r="M1194" s="17"/>
      <c r="N1194" s="17">
        <v>9.6251289057928402E-2</v>
      </c>
      <c r="O1194" s="17">
        <v>0.102793464517639</v>
      </c>
      <c r="P1194" s="17">
        <v>0.18363791956054401</v>
      </c>
      <c r="Q1194" s="17">
        <v>0.15976746977082701</v>
      </c>
      <c r="R1194" s="17"/>
      <c r="S1194" s="17">
        <v>0.13604231430008201</v>
      </c>
      <c r="T1194" s="17">
        <v>0.131020561533296</v>
      </c>
      <c r="U1194" s="17">
        <v>0.112473457071045</v>
      </c>
      <c r="V1194" s="17">
        <v>0.17687413975559599</v>
      </c>
      <c r="W1194" s="17">
        <v>0.19995037244588601</v>
      </c>
      <c r="X1194" s="17">
        <v>0.103497641592251</v>
      </c>
      <c r="Y1194" s="17">
        <v>9.7120067253590694E-2</v>
      </c>
      <c r="Z1194" s="17">
        <v>0.10299760852132001</v>
      </c>
      <c r="AA1194" s="17">
        <v>0.118688626107967</v>
      </c>
      <c r="AB1194" s="17">
        <v>0.11210429639279899</v>
      </c>
      <c r="AC1194" s="17">
        <v>0.16037403561724201</v>
      </c>
      <c r="AD1194" s="17">
        <v>0.20992906444760601</v>
      </c>
      <c r="AE1194" s="17"/>
      <c r="AF1194" s="17">
        <v>0.14450220815872</v>
      </c>
      <c r="AG1194" s="17">
        <v>0.14421219497818</v>
      </c>
      <c r="AH1194" s="17">
        <v>9.6787201563062503E-2</v>
      </c>
      <c r="AI1194" s="17">
        <v>0.105429281804252</v>
      </c>
      <c r="AJ1194" s="17">
        <v>9.6935003577090298E-2</v>
      </c>
      <c r="AK1194" s="17"/>
      <c r="AL1194" s="17">
        <v>0.158097377704675</v>
      </c>
      <c r="AM1194" s="17">
        <v>0.121273744326668</v>
      </c>
      <c r="AN1194" s="17">
        <v>0.11839507196547699</v>
      </c>
      <c r="AO1194" s="17">
        <v>6.9853839239497797E-2</v>
      </c>
      <c r="AP1194" s="17"/>
      <c r="AQ1194" s="17">
        <v>0.139524244675376</v>
      </c>
      <c r="AR1194" s="17">
        <v>0.121710823923893</v>
      </c>
      <c r="AS1194" s="17"/>
      <c r="AT1194" s="17">
        <v>0.133636921515666</v>
      </c>
      <c r="AU1194" s="17">
        <v>0.109223432851509</v>
      </c>
      <c r="AV1194" s="17"/>
      <c r="AW1194" s="17">
        <v>0.10558462636655799</v>
      </c>
      <c r="AX1194" s="17">
        <v>0.12699022047495401</v>
      </c>
      <c r="AY1194" s="17">
        <v>0.15080563538292299</v>
      </c>
      <c r="AZ1194" s="17"/>
      <c r="BA1194" s="17">
        <v>0.112390286682473</v>
      </c>
      <c r="BB1194" s="17">
        <v>0.12053437878932299</v>
      </c>
      <c r="BC1194" s="17">
        <v>0.15993554163038001</v>
      </c>
      <c r="BD1194" s="17">
        <v>0.14532917853258301</v>
      </c>
      <c r="BE1194" s="17">
        <v>7.8675909027548799E-2</v>
      </c>
      <c r="BF1194" s="17"/>
      <c r="BG1194" s="17">
        <v>0.15396942913905901</v>
      </c>
      <c r="BH1194" s="17">
        <v>0.11657907110881</v>
      </c>
      <c r="BI1194" s="17"/>
      <c r="BJ1194" s="17">
        <v>0.129923246689431</v>
      </c>
      <c r="BK1194" s="17">
        <v>0.13816164703386999</v>
      </c>
      <c r="BL1194" s="17"/>
      <c r="BM1194" s="17">
        <v>0.25575049938319699</v>
      </c>
      <c r="BN1194" s="17">
        <v>0.112173124727814</v>
      </c>
      <c r="BO1194" s="17">
        <v>0.109895806203008</v>
      </c>
      <c r="BP1194" s="17">
        <v>0.122103055417792</v>
      </c>
      <c r="BQ1194" s="17">
        <v>6.5967789401222707E-2</v>
      </c>
      <c r="BR1194" s="17"/>
      <c r="BS1194" s="17">
        <v>5.4832465567231203E-2</v>
      </c>
      <c r="BT1194" s="17"/>
      <c r="BU1194" s="17">
        <v>9.7139632452939897E-2</v>
      </c>
      <c r="BV1194" s="17">
        <v>0.112970345483939</v>
      </c>
      <c r="BW1194" s="17">
        <v>0.12809176422323301</v>
      </c>
      <c r="BX1194" s="17">
        <v>4.9067352172641202E-2</v>
      </c>
      <c r="BY1194" s="17">
        <v>0.32929428342753603</v>
      </c>
      <c r="BZ1194" s="17"/>
      <c r="CA1194" s="17">
        <v>3.1555089384950302E-2</v>
      </c>
      <c r="CB1194" s="17"/>
      <c r="CC1194" s="17">
        <v>0.12578227226525701</v>
      </c>
      <c r="CD1194" s="17">
        <v>0.101364778077317</v>
      </c>
      <c r="CE1194" s="17"/>
      <c r="CF1194" s="17">
        <v>0.113053451060094</v>
      </c>
      <c r="CG1194" s="17"/>
      <c r="CH1194" s="17">
        <v>0.119026385327545</v>
      </c>
      <c r="CI1194" s="17">
        <v>6.6681350416176594E-2</v>
      </c>
    </row>
    <row r="1195" spans="2:87" x14ac:dyDescent="0.35">
      <c r="C1195" s="17"/>
      <c r="D1195" s="17"/>
      <c r="E1195" s="17"/>
      <c r="F1195" s="17"/>
      <c r="G1195" s="17"/>
      <c r="H1195" s="17"/>
      <c r="I1195" s="17"/>
      <c r="J1195" s="17"/>
      <c r="K1195" s="17"/>
      <c r="L1195" s="17"/>
      <c r="M1195" s="17"/>
      <c r="N1195" s="17"/>
      <c r="O1195" s="17"/>
      <c r="P1195" s="17"/>
      <c r="Q1195" s="17"/>
      <c r="R1195" s="17"/>
      <c r="S1195" s="17"/>
      <c r="T1195" s="17"/>
      <c r="U1195" s="17"/>
      <c r="V1195" s="17"/>
      <c r="W1195" s="17"/>
      <c r="X1195" s="17"/>
      <c r="Y1195" s="17"/>
      <c r="Z1195" s="17"/>
      <c r="AA1195" s="17"/>
      <c r="AB1195" s="17"/>
      <c r="AC1195" s="17"/>
      <c r="AD1195" s="17"/>
      <c r="AE1195" s="17"/>
      <c r="AF1195" s="17"/>
      <c r="AG1195" s="17"/>
      <c r="AH1195" s="17"/>
      <c r="AI1195" s="17"/>
      <c r="AJ1195" s="17"/>
      <c r="AK1195" s="17"/>
      <c r="AL1195" s="17"/>
      <c r="AM1195" s="17"/>
      <c r="AN1195" s="17"/>
      <c r="AO1195" s="17"/>
      <c r="AP1195" s="17"/>
      <c r="AQ1195" s="17"/>
      <c r="AR1195" s="17"/>
      <c r="AS1195" s="17"/>
      <c r="AT1195" s="17"/>
      <c r="AU1195" s="17"/>
      <c r="AV1195" s="17"/>
      <c r="AW1195" s="17"/>
      <c r="AX1195" s="17"/>
      <c r="AY1195" s="17"/>
      <c r="AZ1195" s="17"/>
      <c r="BA1195" s="17"/>
      <c r="BB1195" s="17"/>
      <c r="BC1195" s="17"/>
      <c r="BD1195" s="17"/>
      <c r="BE1195" s="17"/>
      <c r="BF1195" s="17"/>
      <c r="BG1195" s="17"/>
      <c r="BH1195" s="17"/>
      <c r="BI1195" s="17"/>
      <c r="BJ1195" s="17"/>
      <c r="BK1195" s="17"/>
      <c r="BL1195" s="17"/>
      <c r="BM1195" s="17"/>
      <c r="BN1195" s="17"/>
      <c r="BO1195" s="17"/>
      <c r="BP1195" s="17"/>
      <c r="BQ1195" s="17"/>
      <c r="BR1195" s="17"/>
      <c r="BS1195" s="17"/>
      <c r="BT1195" s="17"/>
      <c r="BU1195" s="17"/>
      <c r="BV1195" s="17"/>
      <c r="BW1195" s="17"/>
      <c r="BX1195" s="17"/>
      <c r="BY1195" s="17"/>
      <c r="BZ1195" s="17"/>
      <c r="CA1195" s="17"/>
      <c r="CB1195" s="17"/>
      <c r="CC1195" s="17"/>
      <c r="CD1195" s="17"/>
      <c r="CE1195" s="17"/>
      <c r="CF1195" s="17"/>
      <c r="CG1195" s="17"/>
      <c r="CH1195" s="17"/>
      <c r="CI1195" s="17"/>
    </row>
    <row r="1196" spans="2:87" x14ac:dyDescent="0.35">
      <c r="B1196" s="6" t="s">
        <v>337</v>
      </c>
      <c r="C1196" s="17"/>
      <c r="D1196" s="17"/>
      <c r="E1196" s="17"/>
      <c r="F1196" s="17"/>
      <c r="G1196" s="17"/>
      <c r="H1196" s="17"/>
      <c r="I1196" s="17"/>
      <c r="J1196" s="17"/>
      <c r="K1196" s="17"/>
      <c r="L1196" s="17"/>
      <c r="M1196" s="17"/>
      <c r="N1196" s="17"/>
      <c r="O1196" s="17"/>
      <c r="P1196" s="17"/>
      <c r="Q1196" s="17"/>
      <c r="R1196" s="17"/>
      <c r="S1196" s="17"/>
      <c r="T1196" s="17"/>
      <c r="U1196" s="17"/>
      <c r="V1196" s="17"/>
      <c r="W1196" s="17"/>
      <c r="X1196" s="17"/>
      <c r="Y1196" s="17"/>
      <c r="Z1196" s="17"/>
      <c r="AA1196" s="17"/>
      <c r="AB1196" s="17"/>
      <c r="AC1196" s="17"/>
      <c r="AD1196" s="17"/>
      <c r="AE1196" s="17"/>
      <c r="AF1196" s="17"/>
      <c r="AG1196" s="17"/>
      <c r="AH1196" s="17"/>
      <c r="AI1196" s="17"/>
      <c r="AJ1196" s="17"/>
      <c r="AK1196" s="17"/>
      <c r="AL1196" s="17"/>
      <c r="AM1196" s="17"/>
      <c r="AN1196" s="17"/>
      <c r="AO1196" s="17"/>
      <c r="AP1196" s="17"/>
      <c r="AQ1196" s="17"/>
      <c r="AR1196" s="17"/>
      <c r="AS1196" s="17"/>
      <c r="AT1196" s="17"/>
      <c r="AU1196" s="17"/>
      <c r="AV1196" s="17"/>
      <c r="AW1196" s="17"/>
      <c r="AX1196" s="17"/>
      <c r="AY1196" s="17"/>
      <c r="AZ1196" s="17"/>
      <c r="BA1196" s="17"/>
      <c r="BB1196" s="17"/>
      <c r="BC1196" s="17"/>
      <c r="BD1196" s="17"/>
      <c r="BE1196" s="17"/>
      <c r="BF1196" s="17"/>
      <c r="BG1196" s="17"/>
      <c r="BH1196" s="17"/>
      <c r="BI1196" s="17"/>
      <c r="BJ1196" s="17"/>
      <c r="BK1196" s="17"/>
      <c r="BL1196" s="17"/>
      <c r="BM1196" s="17"/>
      <c r="BN1196" s="17"/>
      <c r="BO1196" s="17"/>
      <c r="BP1196" s="17"/>
      <c r="BQ1196" s="17"/>
      <c r="BR1196" s="17"/>
      <c r="BS1196" s="17"/>
      <c r="BT1196" s="17"/>
      <c r="BU1196" s="17"/>
      <c r="BV1196" s="17"/>
      <c r="BW1196" s="17"/>
      <c r="BX1196" s="17"/>
      <c r="BY1196" s="17"/>
      <c r="BZ1196" s="17"/>
      <c r="CA1196" s="17"/>
      <c r="CB1196" s="17"/>
      <c r="CC1196" s="17"/>
      <c r="CD1196" s="17"/>
      <c r="CE1196" s="17"/>
      <c r="CF1196" s="17"/>
      <c r="CG1196" s="17"/>
      <c r="CH1196" s="17"/>
      <c r="CI1196" s="17"/>
    </row>
    <row r="1197" spans="2:87" x14ac:dyDescent="0.35">
      <c r="B1197" s="24" t="s">
        <v>163</v>
      </c>
      <c r="C1197" s="17"/>
      <c r="D1197" s="17"/>
      <c r="E1197" s="17"/>
      <c r="F1197" s="17"/>
      <c r="G1197" s="17"/>
      <c r="H1197" s="17"/>
      <c r="I1197" s="17"/>
      <c r="J1197" s="17"/>
      <c r="K1197" s="17"/>
      <c r="L1197" s="17"/>
      <c r="M1197" s="17"/>
      <c r="N1197" s="17"/>
      <c r="O1197" s="17"/>
      <c r="P1197" s="17"/>
      <c r="Q1197" s="17"/>
      <c r="R1197" s="17"/>
      <c r="S1197" s="17"/>
      <c r="T1197" s="17"/>
      <c r="U1197" s="17"/>
      <c r="V1197" s="17"/>
      <c r="W1197" s="17"/>
      <c r="X1197" s="17"/>
      <c r="Y1197" s="17"/>
      <c r="Z1197" s="17"/>
      <c r="AA1197" s="17"/>
      <c r="AB1197" s="17"/>
      <c r="AC1197" s="17"/>
      <c r="AD1197" s="17"/>
      <c r="AE1197" s="17"/>
      <c r="AF1197" s="17"/>
      <c r="AG1197" s="17"/>
      <c r="AH1197" s="17"/>
      <c r="AI1197" s="17"/>
      <c r="AJ1197" s="17"/>
      <c r="AK1197" s="17"/>
      <c r="AL1197" s="17"/>
      <c r="AM1197" s="17"/>
      <c r="AN1197" s="17"/>
      <c r="AO1197" s="17"/>
      <c r="AP1197" s="17"/>
      <c r="AQ1197" s="17"/>
      <c r="AR1197" s="17"/>
      <c r="AS1197" s="17"/>
      <c r="AT1197" s="17"/>
      <c r="AU1197" s="17"/>
      <c r="AV1197" s="17"/>
      <c r="AW1197" s="17"/>
      <c r="AX1197" s="17"/>
      <c r="AY1197" s="17"/>
      <c r="AZ1197" s="17"/>
      <c r="BA1197" s="17"/>
      <c r="BB1197" s="17"/>
      <c r="BC1197" s="17"/>
      <c r="BD1197" s="17"/>
      <c r="BE1197" s="17"/>
      <c r="BF1197" s="17"/>
      <c r="BG1197" s="17"/>
      <c r="BH1197" s="17"/>
      <c r="BI1197" s="17"/>
      <c r="BJ1197" s="17"/>
      <c r="BK1197" s="17"/>
      <c r="BL1197" s="17"/>
      <c r="BM1197" s="17"/>
      <c r="BN1197" s="17"/>
      <c r="BO1197" s="17"/>
      <c r="BP1197" s="17"/>
      <c r="BQ1197" s="17"/>
      <c r="BR1197" s="17"/>
      <c r="BS1197" s="17"/>
      <c r="BT1197" s="17"/>
      <c r="BU1197" s="17"/>
      <c r="BV1197" s="17"/>
      <c r="BW1197" s="17"/>
      <c r="BX1197" s="17"/>
      <c r="BY1197" s="17"/>
      <c r="BZ1197" s="17"/>
      <c r="CA1197" s="17"/>
      <c r="CB1197" s="17"/>
      <c r="CC1197" s="17"/>
      <c r="CD1197" s="17"/>
      <c r="CE1197" s="17"/>
      <c r="CF1197" s="17"/>
      <c r="CG1197" s="17"/>
      <c r="CH1197" s="17"/>
      <c r="CI1197" s="17"/>
    </row>
    <row r="1198" spans="2:87" x14ac:dyDescent="0.35">
      <c r="B1198" t="s">
        <v>157</v>
      </c>
      <c r="C1198" s="17">
        <v>0.223106094828148</v>
      </c>
      <c r="D1198" s="17">
        <v>0.227285707214118</v>
      </c>
      <c r="E1198" s="17">
        <v>0.221181908450516</v>
      </c>
      <c r="F1198" s="17"/>
      <c r="G1198" s="17">
        <v>0.117738251119372</v>
      </c>
      <c r="H1198" s="17">
        <v>0.226156165587132</v>
      </c>
      <c r="I1198" s="17">
        <v>0.191089283444936</v>
      </c>
      <c r="J1198" s="17">
        <v>0.25800952487121298</v>
      </c>
      <c r="K1198" s="17">
        <v>0.27849459820667399</v>
      </c>
      <c r="L1198" s="17">
        <v>0.23603859003279701</v>
      </c>
      <c r="M1198" s="17"/>
      <c r="N1198" s="17">
        <v>0.186171796659864</v>
      </c>
      <c r="O1198" s="17">
        <v>0.227046880555893</v>
      </c>
      <c r="P1198" s="17">
        <v>0.23682976113338999</v>
      </c>
      <c r="Q1198" s="17">
        <v>0.24675153581728901</v>
      </c>
      <c r="R1198" s="17"/>
      <c r="S1198" s="17">
        <v>0.17396509244168801</v>
      </c>
      <c r="T1198" s="17">
        <v>0.23368093051680799</v>
      </c>
      <c r="U1198" s="17">
        <v>0.21842858492929301</v>
      </c>
      <c r="V1198" s="17">
        <v>0.26381701637586102</v>
      </c>
      <c r="W1198" s="17">
        <v>0.24294414032422099</v>
      </c>
      <c r="X1198" s="17">
        <v>0.16027681438820399</v>
      </c>
      <c r="Y1198" s="17">
        <v>0.212392991974372</v>
      </c>
      <c r="Z1198" s="17">
        <v>0.25540564317323</v>
      </c>
      <c r="AA1198" s="17">
        <v>0.19520378668410801</v>
      </c>
      <c r="AB1198" s="17">
        <v>0.28931409968162097</v>
      </c>
      <c r="AC1198" s="17">
        <v>0.34765468562021901</v>
      </c>
      <c r="AD1198" s="17">
        <v>0.170494490140806</v>
      </c>
      <c r="AE1198" s="17"/>
      <c r="AF1198" s="17">
        <v>0.23695744816473299</v>
      </c>
      <c r="AG1198" s="17">
        <v>0.25140343202250198</v>
      </c>
      <c r="AH1198" s="17">
        <v>0.18467981706401601</v>
      </c>
      <c r="AI1198" s="17">
        <v>0.165667526964029</v>
      </c>
      <c r="AJ1198" s="17">
        <v>0.25317839270110798</v>
      </c>
      <c r="AK1198" s="17"/>
      <c r="AL1198" s="17">
        <v>0.19543588163609299</v>
      </c>
      <c r="AM1198" s="17">
        <v>0.24951870309294899</v>
      </c>
      <c r="AN1198" s="17">
        <v>0.22502063793782301</v>
      </c>
      <c r="AO1198" s="17">
        <v>0.23812372045796401</v>
      </c>
      <c r="AP1198" s="17"/>
      <c r="AQ1198" s="17">
        <v>0.25209746744696399</v>
      </c>
      <c r="AR1198" s="17">
        <v>0.18178256103022999</v>
      </c>
      <c r="AS1198" s="17"/>
      <c r="AT1198" s="17">
        <v>0.21762160196281199</v>
      </c>
      <c r="AU1198" s="17">
        <v>0.19634591467669399</v>
      </c>
      <c r="AV1198" s="17"/>
      <c r="AW1198" s="17">
        <v>0.22249631980984599</v>
      </c>
      <c r="AX1198" s="17">
        <v>0.20958678993382601</v>
      </c>
      <c r="AY1198" s="17">
        <v>0.23483713439034201</v>
      </c>
      <c r="AZ1198" s="17"/>
      <c r="BA1198" s="17">
        <v>0.210963410273554</v>
      </c>
      <c r="BB1198" s="17">
        <v>0.219072465139066</v>
      </c>
      <c r="BC1198" s="17">
        <v>0.231188851801613</v>
      </c>
      <c r="BD1198" s="17">
        <v>0.22929551384229599</v>
      </c>
      <c r="BE1198" s="17">
        <v>0.24337075343654699</v>
      </c>
      <c r="BF1198" s="17"/>
      <c r="BG1198" s="17">
        <v>0.19920759305861799</v>
      </c>
      <c r="BH1198" s="17">
        <v>0.24021640413209999</v>
      </c>
      <c r="BI1198" s="17"/>
      <c r="BJ1198" s="17">
        <v>0.21702399944613401</v>
      </c>
      <c r="BK1198" s="17">
        <v>0.245058685647185</v>
      </c>
      <c r="BL1198" s="17"/>
      <c r="BM1198" s="17">
        <v>0.16577273346240601</v>
      </c>
      <c r="BN1198" s="17">
        <v>0.290265278461112</v>
      </c>
      <c r="BO1198" s="17">
        <v>0.16899633887132101</v>
      </c>
      <c r="BP1198" s="17">
        <v>0.183146331327495</v>
      </c>
      <c r="BQ1198" s="17">
        <v>0.47201506591093201</v>
      </c>
      <c r="BR1198" s="17"/>
      <c r="BS1198" s="17">
        <v>0.363353072763269</v>
      </c>
      <c r="BT1198" s="17"/>
      <c r="BU1198" s="17">
        <v>0.22958752428926399</v>
      </c>
      <c r="BV1198" s="17">
        <v>0.12179129220767999</v>
      </c>
      <c r="BW1198" s="17">
        <v>0.10681212033930799</v>
      </c>
      <c r="BX1198" s="17">
        <v>0.456543407656402</v>
      </c>
      <c r="BY1198" s="17">
        <v>0.13813683626543199</v>
      </c>
      <c r="BZ1198" s="17"/>
      <c r="CA1198" s="17">
        <v>0.30154187824912299</v>
      </c>
      <c r="CB1198" s="17"/>
      <c r="CC1198" s="17">
        <v>0.23903321514054701</v>
      </c>
      <c r="CD1198" s="17">
        <v>0.17095411252263901</v>
      </c>
      <c r="CE1198" s="17"/>
      <c r="CF1198" s="17">
        <v>0.22705712284824001</v>
      </c>
      <c r="CG1198" s="17"/>
      <c r="CH1198" s="17">
        <v>0.246461977584262</v>
      </c>
      <c r="CI1198" s="17">
        <v>0.20911864766039001</v>
      </c>
    </row>
    <row r="1199" spans="2:87" x14ac:dyDescent="0.35">
      <c r="B1199" t="s">
        <v>323</v>
      </c>
      <c r="C1199" s="17">
        <v>0.25274980349630299</v>
      </c>
      <c r="D1199" s="17">
        <v>0.28137004318576198</v>
      </c>
      <c r="E1199" s="17">
        <v>0.22187796238351401</v>
      </c>
      <c r="F1199" s="17"/>
      <c r="G1199" s="17">
        <v>0.30563753522130099</v>
      </c>
      <c r="H1199" s="17">
        <v>0.31375159237695899</v>
      </c>
      <c r="I1199" s="17">
        <v>0.32328057313661002</v>
      </c>
      <c r="J1199" s="17">
        <v>0.19664177890809401</v>
      </c>
      <c r="K1199" s="17">
        <v>0.159410152469908</v>
      </c>
      <c r="L1199" s="17">
        <v>0.23030146864352999</v>
      </c>
      <c r="M1199" s="17"/>
      <c r="N1199" s="17">
        <v>0.30367144247066502</v>
      </c>
      <c r="O1199" s="17">
        <v>0.26246959100686701</v>
      </c>
      <c r="P1199" s="17">
        <v>0.24301112244943099</v>
      </c>
      <c r="Q1199" s="17">
        <v>0.19275994216478001</v>
      </c>
      <c r="R1199" s="17"/>
      <c r="S1199" s="17">
        <v>0.33567145759327599</v>
      </c>
      <c r="T1199" s="17">
        <v>0.19509464536673299</v>
      </c>
      <c r="U1199" s="17">
        <v>0.22460272620650201</v>
      </c>
      <c r="V1199" s="17">
        <v>0.25644628913171102</v>
      </c>
      <c r="W1199" s="17">
        <v>0.26146692647633601</v>
      </c>
      <c r="X1199" s="17">
        <v>0.22569157887400901</v>
      </c>
      <c r="Y1199" s="17">
        <v>0.227752037604047</v>
      </c>
      <c r="Z1199" s="17">
        <v>0.26317205653874398</v>
      </c>
      <c r="AA1199" s="17">
        <v>0.31167575205766002</v>
      </c>
      <c r="AB1199" s="17">
        <v>0.18151529957332099</v>
      </c>
      <c r="AC1199" s="17">
        <v>0.19982861260960999</v>
      </c>
      <c r="AD1199" s="17">
        <v>0.40355525815363402</v>
      </c>
      <c r="AE1199" s="17"/>
      <c r="AF1199" s="17">
        <v>0.19923043594999101</v>
      </c>
      <c r="AG1199" s="17">
        <v>0.22830789726688</v>
      </c>
      <c r="AH1199" s="17">
        <v>0.27723302001915501</v>
      </c>
      <c r="AI1199" s="17">
        <v>0.32358159552001398</v>
      </c>
      <c r="AJ1199" s="17">
        <v>0.32852654775608903</v>
      </c>
      <c r="AK1199" s="17"/>
      <c r="AL1199" s="17">
        <v>0.23107488407876001</v>
      </c>
      <c r="AM1199" s="17">
        <v>0.235415195874772</v>
      </c>
      <c r="AN1199" s="17">
        <v>0.32330442473233201</v>
      </c>
      <c r="AO1199" s="17">
        <v>0.29167773589189</v>
      </c>
      <c r="AP1199" s="17"/>
      <c r="AQ1199" s="17">
        <v>0.218377296431566</v>
      </c>
      <c r="AR1199" s="17">
        <v>0.30174346364769999</v>
      </c>
      <c r="AS1199" s="17"/>
      <c r="AT1199" s="17">
        <v>0.26315286077750999</v>
      </c>
      <c r="AU1199" s="17">
        <v>0.25601419809437098</v>
      </c>
      <c r="AV1199" s="17"/>
      <c r="AW1199" s="17">
        <v>0.23021986611012499</v>
      </c>
      <c r="AX1199" s="17">
        <v>0.26512602596783602</v>
      </c>
      <c r="AY1199" s="17">
        <v>0.27497547818219598</v>
      </c>
      <c r="AZ1199" s="17"/>
      <c r="BA1199" s="17">
        <v>0.29771990149578698</v>
      </c>
      <c r="BB1199" s="17">
        <v>0.25138450965661702</v>
      </c>
      <c r="BC1199" s="17">
        <v>0.26882696015278301</v>
      </c>
      <c r="BD1199" s="17">
        <v>0.15504690631742299</v>
      </c>
      <c r="BE1199" s="17">
        <v>0.15090286381694601</v>
      </c>
      <c r="BF1199" s="17"/>
      <c r="BG1199" s="17">
        <v>0.23494410349633499</v>
      </c>
      <c r="BH1199" s="17">
        <v>0.26549792625775798</v>
      </c>
      <c r="BI1199" s="17"/>
      <c r="BJ1199" s="17">
        <v>0.26004832351931101</v>
      </c>
      <c r="BK1199" s="17">
        <v>0.23082324078587199</v>
      </c>
      <c r="BL1199" s="17"/>
      <c r="BM1199" s="17">
        <v>0.211698236685714</v>
      </c>
      <c r="BN1199" s="17">
        <v>0.207224192690561</v>
      </c>
      <c r="BO1199" s="17">
        <v>0.322320493570872</v>
      </c>
      <c r="BP1199" s="17">
        <v>0.28534117644600698</v>
      </c>
      <c r="BQ1199" s="17">
        <v>0.18363333005611099</v>
      </c>
      <c r="BR1199" s="17"/>
      <c r="BS1199" s="17">
        <v>0.25448932370279898</v>
      </c>
      <c r="BT1199" s="17"/>
      <c r="BU1199" s="17">
        <v>0.22072726094287501</v>
      </c>
      <c r="BV1199" s="17">
        <v>0.358372187087723</v>
      </c>
      <c r="BW1199" s="17">
        <v>0.28716198288870798</v>
      </c>
      <c r="BX1199" s="17">
        <v>0.177166784636722</v>
      </c>
      <c r="BY1199" s="17">
        <v>0.173882669142189</v>
      </c>
      <c r="BZ1199" s="17"/>
      <c r="CA1199" s="17">
        <v>0.37289621440622001</v>
      </c>
      <c r="CB1199" s="17"/>
      <c r="CC1199" s="17">
        <v>0.26610101307440898</v>
      </c>
      <c r="CD1199" s="17">
        <v>0.23461174858019099</v>
      </c>
      <c r="CE1199" s="17"/>
      <c r="CF1199" s="17">
        <v>0.257347777424136</v>
      </c>
      <c r="CG1199" s="17"/>
      <c r="CH1199" s="17">
        <v>0.22981840862918301</v>
      </c>
      <c r="CI1199" s="17">
        <v>0.27804383108577102</v>
      </c>
    </row>
    <row r="1200" spans="2:87" x14ac:dyDescent="0.35">
      <c r="B1200" t="s">
        <v>159</v>
      </c>
      <c r="C1200" s="17">
        <v>0.22234162288859699</v>
      </c>
      <c r="D1200" s="17">
        <v>0.19764801226306</v>
      </c>
      <c r="E1200" s="17">
        <v>0.24988187049963501</v>
      </c>
      <c r="F1200" s="17"/>
      <c r="G1200" s="17">
        <v>0.25577407082929399</v>
      </c>
      <c r="H1200" s="17">
        <v>0.19269200552128499</v>
      </c>
      <c r="I1200" s="17">
        <v>0.22706241907319899</v>
      </c>
      <c r="J1200" s="17">
        <v>0.24193993897751001</v>
      </c>
      <c r="K1200" s="17">
        <v>0.171206323750553</v>
      </c>
      <c r="L1200" s="17">
        <v>0.242045834108741</v>
      </c>
      <c r="M1200" s="17"/>
      <c r="N1200" s="17">
        <v>0.28593863959646998</v>
      </c>
      <c r="O1200" s="17">
        <v>0.220415211919985</v>
      </c>
      <c r="P1200" s="17">
        <v>0.143594570468454</v>
      </c>
      <c r="Q1200" s="17">
        <v>0.22042917416835101</v>
      </c>
      <c r="R1200" s="17"/>
      <c r="S1200" s="17">
        <v>0.23642252252454801</v>
      </c>
      <c r="T1200" s="17">
        <v>0.202301645871201</v>
      </c>
      <c r="U1200" s="17">
        <v>0.213317274782962</v>
      </c>
      <c r="V1200" s="17">
        <v>0.20709482617797201</v>
      </c>
      <c r="W1200" s="17">
        <v>0.18431295814729601</v>
      </c>
      <c r="X1200" s="17">
        <v>0.23843932624970099</v>
      </c>
      <c r="Y1200" s="17">
        <v>0.31411121393838498</v>
      </c>
      <c r="Z1200" s="17">
        <v>0.15611669983336099</v>
      </c>
      <c r="AA1200" s="17">
        <v>0.23024160326955401</v>
      </c>
      <c r="AB1200" s="17">
        <v>0.20998498444418201</v>
      </c>
      <c r="AC1200" s="17">
        <v>0.22699503973737301</v>
      </c>
      <c r="AD1200" s="17">
        <v>0.18873828954826199</v>
      </c>
      <c r="AE1200" s="17"/>
      <c r="AF1200" s="17">
        <v>0.20752285900350301</v>
      </c>
      <c r="AG1200" s="17">
        <v>0.18039142481204801</v>
      </c>
      <c r="AH1200" s="17">
        <v>0.26723638470537298</v>
      </c>
      <c r="AI1200" s="17">
        <v>0.29943965900057801</v>
      </c>
      <c r="AJ1200" s="17">
        <v>0.214412991626417</v>
      </c>
      <c r="AK1200" s="17"/>
      <c r="AL1200" s="17">
        <v>0.22466174602386499</v>
      </c>
      <c r="AM1200" s="17">
        <v>0.234066885832004</v>
      </c>
      <c r="AN1200" s="17">
        <v>0.20738417223976499</v>
      </c>
      <c r="AO1200" s="17">
        <v>0.18038367725559301</v>
      </c>
      <c r="AP1200" s="17"/>
      <c r="AQ1200" s="17">
        <v>0.20472230696035801</v>
      </c>
      <c r="AR1200" s="17">
        <v>0.247455728620321</v>
      </c>
      <c r="AS1200" s="17"/>
      <c r="AT1200" s="17">
        <v>0.20382668801074899</v>
      </c>
      <c r="AU1200" s="17">
        <v>0.26000519667461902</v>
      </c>
      <c r="AV1200" s="17"/>
      <c r="AW1200" s="17">
        <v>0.26144598004212999</v>
      </c>
      <c r="AX1200" s="17">
        <v>0.23942587836972601</v>
      </c>
      <c r="AY1200" s="17">
        <v>0.16249637847503301</v>
      </c>
      <c r="AZ1200" s="17"/>
      <c r="BA1200" s="17">
        <v>0.19440651257904601</v>
      </c>
      <c r="BB1200" s="17">
        <v>0.24919556116708899</v>
      </c>
      <c r="BC1200" s="17">
        <v>0.18856764233529</v>
      </c>
      <c r="BD1200" s="17">
        <v>0.30245878442839202</v>
      </c>
      <c r="BE1200" s="17">
        <v>0.27590229276762301</v>
      </c>
      <c r="BF1200" s="17"/>
      <c r="BG1200" s="17">
        <v>0.23725667961727201</v>
      </c>
      <c r="BH1200" s="17">
        <v>0.211663077581668</v>
      </c>
      <c r="BI1200" s="17"/>
      <c r="BJ1200" s="17">
        <v>0.22548053215372599</v>
      </c>
      <c r="BK1200" s="17">
        <v>0.214800024054427</v>
      </c>
      <c r="BL1200" s="17"/>
      <c r="BM1200" s="17">
        <v>0.24468343106346699</v>
      </c>
      <c r="BN1200" s="17">
        <v>0.20538821732926099</v>
      </c>
      <c r="BO1200" s="17">
        <v>0.236206818641962</v>
      </c>
      <c r="BP1200" s="17">
        <v>0.24047649894460699</v>
      </c>
      <c r="BQ1200" s="17">
        <v>8.2366629907416097E-2</v>
      </c>
      <c r="BR1200" s="17"/>
      <c r="BS1200" s="17">
        <v>0.14109951662543799</v>
      </c>
      <c r="BT1200" s="17"/>
      <c r="BU1200" s="17">
        <v>0.235624468827491</v>
      </c>
      <c r="BV1200" s="17">
        <v>0.25147538690988103</v>
      </c>
      <c r="BW1200" s="17">
        <v>0.292724968992018</v>
      </c>
      <c r="BX1200" s="17">
        <v>0.137357321122243</v>
      </c>
      <c r="BY1200" s="17">
        <v>0.210558639679299</v>
      </c>
      <c r="BZ1200" s="17"/>
      <c r="CA1200" s="17">
        <v>0.13968378301784801</v>
      </c>
      <c r="CB1200" s="17"/>
      <c r="CC1200" s="17">
        <v>0.199956007915983</v>
      </c>
      <c r="CD1200" s="17">
        <v>0.31770704590381299</v>
      </c>
      <c r="CE1200" s="17"/>
      <c r="CF1200" s="17">
        <v>0.23478627506199101</v>
      </c>
      <c r="CG1200" s="17"/>
      <c r="CH1200" s="17">
        <v>0.18740408035679099</v>
      </c>
      <c r="CI1200" s="17">
        <v>0.33188986764225897</v>
      </c>
    </row>
    <row r="1201" spans="2:87" x14ac:dyDescent="0.35">
      <c r="B1201" t="s">
        <v>160</v>
      </c>
      <c r="C1201" s="17">
        <v>0.18743978913588299</v>
      </c>
      <c r="D1201" s="17">
        <v>0.20229117253140699</v>
      </c>
      <c r="E1201" s="17">
        <v>0.17231654556586701</v>
      </c>
      <c r="F1201" s="17"/>
      <c r="G1201" s="17">
        <v>0.143342421810773</v>
      </c>
      <c r="H1201" s="17">
        <v>0.157532501832779</v>
      </c>
      <c r="I1201" s="17">
        <v>0.15493798530587599</v>
      </c>
      <c r="J1201" s="17">
        <v>0.175330659598042</v>
      </c>
      <c r="K1201" s="17">
        <v>0.28264019997044598</v>
      </c>
      <c r="L1201" s="17">
        <v>0.20837391830887</v>
      </c>
      <c r="M1201" s="17"/>
      <c r="N1201" s="17">
        <v>0.13103437756935499</v>
      </c>
      <c r="O1201" s="17">
        <v>0.20104843210621801</v>
      </c>
      <c r="P1201" s="17">
        <v>0.243707560103712</v>
      </c>
      <c r="Q1201" s="17">
        <v>0.19157262804903599</v>
      </c>
      <c r="R1201" s="17"/>
      <c r="S1201" s="17">
        <v>0.144838296452519</v>
      </c>
      <c r="T1201" s="17">
        <v>0.26369237755384201</v>
      </c>
      <c r="U1201" s="17">
        <v>0.22036948487645799</v>
      </c>
      <c r="V1201" s="17">
        <v>0.11932556924472699</v>
      </c>
      <c r="W1201" s="17">
        <v>0.133606819807192</v>
      </c>
      <c r="X1201" s="17">
        <v>0.24695222834019701</v>
      </c>
      <c r="Y1201" s="17">
        <v>0.17750101996479001</v>
      </c>
      <c r="Z1201" s="17">
        <v>0.22435591847259101</v>
      </c>
      <c r="AA1201" s="17">
        <v>0.187462552377574</v>
      </c>
      <c r="AB1201" s="17">
        <v>0.18645622300152501</v>
      </c>
      <c r="AC1201" s="17">
        <v>0.164483807276222</v>
      </c>
      <c r="AD1201" s="17">
        <v>5.57834543366817E-2</v>
      </c>
      <c r="AE1201" s="17"/>
      <c r="AF1201" s="17">
        <v>0.21623288236391999</v>
      </c>
      <c r="AG1201" s="17">
        <v>0.21153597333646301</v>
      </c>
      <c r="AH1201" s="17">
        <v>0.185480628003131</v>
      </c>
      <c r="AI1201" s="17">
        <v>0.14079742887159399</v>
      </c>
      <c r="AJ1201" s="17">
        <v>0.11608617563795399</v>
      </c>
      <c r="AK1201" s="17"/>
      <c r="AL1201" s="17">
        <v>0.207189133822759</v>
      </c>
      <c r="AM1201" s="17">
        <v>0.172909972224811</v>
      </c>
      <c r="AN1201" s="17">
        <v>0.157027005739415</v>
      </c>
      <c r="AO1201" s="17">
        <v>0.23558006443910001</v>
      </c>
      <c r="AP1201" s="17"/>
      <c r="AQ1201" s="17">
        <v>0.21425490736383301</v>
      </c>
      <c r="AR1201" s="17">
        <v>0.14921823064131501</v>
      </c>
      <c r="AS1201" s="17"/>
      <c r="AT1201" s="17">
        <v>0.191923295070035</v>
      </c>
      <c r="AU1201" s="17">
        <v>0.20012222672954399</v>
      </c>
      <c r="AV1201" s="17"/>
      <c r="AW1201" s="17">
        <v>0.20181068366180899</v>
      </c>
      <c r="AX1201" s="17">
        <v>0.166657586431047</v>
      </c>
      <c r="AY1201" s="17">
        <v>0.19732631163626699</v>
      </c>
      <c r="AZ1201" s="17"/>
      <c r="BA1201" s="17">
        <v>0.17583694146356199</v>
      </c>
      <c r="BB1201" s="17">
        <v>0.173641919075188</v>
      </c>
      <c r="BC1201" s="17">
        <v>0.19845628757350101</v>
      </c>
      <c r="BD1201" s="17">
        <v>0.19407334108758201</v>
      </c>
      <c r="BE1201" s="17">
        <v>0.229594171621431</v>
      </c>
      <c r="BF1201" s="17"/>
      <c r="BG1201" s="17">
        <v>0.18224025905019001</v>
      </c>
      <c r="BH1201" s="17">
        <v>0.19116243120187401</v>
      </c>
      <c r="BI1201" s="17"/>
      <c r="BJ1201" s="17">
        <v>0.18058290007991601</v>
      </c>
      <c r="BK1201" s="17">
        <v>0.206301582735884</v>
      </c>
      <c r="BL1201" s="17"/>
      <c r="BM1201" s="17">
        <v>0.13419461885270401</v>
      </c>
      <c r="BN1201" s="17">
        <v>0.230515377960685</v>
      </c>
      <c r="BO1201" s="17">
        <v>0.16716034309848299</v>
      </c>
      <c r="BP1201" s="17">
        <v>0.19164064099057099</v>
      </c>
      <c r="BQ1201" s="17">
        <v>0.22044063494457</v>
      </c>
      <c r="BR1201" s="17"/>
      <c r="BS1201" s="17">
        <v>0.197919073850995</v>
      </c>
      <c r="BT1201" s="17"/>
      <c r="BU1201" s="17">
        <v>0.254316579975783</v>
      </c>
      <c r="BV1201" s="17">
        <v>0.14075766563789699</v>
      </c>
      <c r="BW1201" s="17">
        <v>0.21852335607401899</v>
      </c>
      <c r="BX1201" s="17">
        <v>0.189112949915307</v>
      </c>
      <c r="BY1201" s="17">
        <v>0.16477459316472501</v>
      </c>
      <c r="BZ1201" s="17"/>
      <c r="CA1201" s="17">
        <v>0.16317716450209099</v>
      </c>
      <c r="CB1201" s="17"/>
      <c r="CC1201" s="17">
        <v>0.200149169960673</v>
      </c>
      <c r="CD1201" s="17">
        <v>0.15380903357119</v>
      </c>
      <c r="CE1201" s="17"/>
      <c r="CF1201" s="17">
        <v>0.198154938750079</v>
      </c>
      <c r="CG1201" s="17"/>
      <c r="CH1201" s="17">
        <v>0.22341446213987801</v>
      </c>
      <c r="CI1201" s="17">
        <v>0.10537177464178001</v>
      </c>
    </row>
    <row r="1202" spans="2:87" x14ac:dyDescent="0.35">
      <c r="B1202" t="s">
        <v>161</v>
      </c>
      <c r="C1202" s="17">
        <v>0.11436268965106999</v>
      </c>
      <c r="D1202" s="17">
        <v>9.1405064805653094E-2</v>
      </c>
      <c r="E1202" s="17">
        <v>0.13474171310046901</v>
      </c>
      <c r="F1202" s="17"/>
      <c r="G1202" s="17">
        <v>0.17750772101925999</v>
      </c>
      <c r="H1202" s="17">
        <v>0.109867734681846</v>
      </c>
      <c r="I1202" s="17">
        <v>0.103629739039378</v>
      </c>
      <c r="J1202" s="17">
        <v>0.12807809764514</v>
      </c>
      <c r="K1202" s="17">
        <v>0.10824872560241899</v>
      </c>
      <c r="L1202" s="17">
        <v>8.3240188906061996E-2</v>
      </c>
      <c r="M1202" s="17"/>
      <c r="N1202" s="17">
        <v>9.3183743703645794E-2</v>
      </c>
      <c r="O1202" s="17">
        <v>8.9019884411037906E-2</v>
      </c>
      <c r="P1202" s="17">
        <v>0.13285698584501399</v>
      </c>
      <c r="Q1202" s="17">
        <v>0.14848671980054401</v>
      </c>
      <c r="R1202" s="17"/>
      <c r="S1202" s="17">
        <v>0.109102630987969</v>
      </c>
      <c r="T1202" s="17">
        <v>0.105230400691415</v>
      </c>
      <c r="U1202" s="17">
        <v>0.12328192920478501</v>
      </c>
      <c r="V1202" s="17">
        <v>0.15331629906972899</v>
      </c>
      <c r="W1202" s="17">
        <v>0.177669155244954</v>
      </c>
      <c r="X1202" s="17">
        <v>0.12864005214789001</v>
      </c>
      <c r="Y1202" s="17">
        <v>6.8242736518406594E-2</v>
      </c>
      <c r="Z1202" s="17">
        <v>0.10094968198207301</v>
      </c>
      <c r="AA1202" s="17">
        <v>7.5416305611103907E-2</v>
      </c>
      <c r="AB1202" s="17">
        <v>0.13272939329935099</v>
      </c>
      <c r="AC1202" s="17">
        <v>6.1037854756575798E-2</v>
      </c>
      <c r="AD1202" s="17">
        <v>0.18142850782061501</v>
      </c>
      <c r="AE1202" s="17"/>
      <c r="AF1202" s="17">
        <v>0.14005637451785399</v>
      </c>
      <c r="AG1202" s="17">
        <v>0.128361272562107</v>
      </c>
      <c r="AH1202" s="17">
        <v>8.5370150208326306E-2</v>
      </c>
      <c r="AI1202" s="17">
        <v>7.0513789643785005E-2</v>
      </c>
      <c r="AJ1202" s="17">
        <v>8.7795892278432097E-2</v>
      </c>
      <c r="AK1202" s="17"/>
      <c r="AL1202" s="17">
        <v>0.14163835443852299</v>
      </c>
      <c r="AM1202" s="17">
        <v>0.108089242975464</v>
      </c>
      <c r="AN1202" s="17">
        <v>8.7263759350665798E-2</v>
      </c>
      <c r="AO1202" s="17">
        <v>5.4234801955452702E-2</v>
      </c>
      <c r="AP1202" s="17"/>
      <c r="AQ1202" s="17">
        <v>0.110548021797279</v>
      </c>
      <c r="AR1202" s="17">
        <v>0.119800016060434</v>
      </c>
      <c r="AS1202" s="17"/>
      <c r="AT1202" s="17">
        <v>0.123475554178894</v>
      </c>
      <c r="AU1202" s="17">
        <v>8.7512463824771902E-2</v>
      </c>
      <c r="AV1202" s="17"/>
      <c r="AW1202" s="17">
        <v>8.4027150376091098E-2</v>
      </c>
      <c r="AX1202" s="17">
        <v>0.119203719297565</v>
      </c>
      <c r="AY1202" s="17">
        <v>0.13036469731616199</v>
      </c>
      <c r="AZ1202" s="17"/>
      <c r="BA1202" s="17">
        <v>0.12107323418805201</v>
      </c>
      <c r="BB1202" s="17">
        <v>0.10670554496204</v>
      </c>
      <c r="BC1202" s="17">
        <v>0.112960258136813</v>
      </c>
      <c r="BD1202" s="17">
        <v>0.119125454324308</v>
      </c>
      <c r="BE1202" s="17">
        <v>0.100229918357453</v>
      </c>
      <c r="BF1202" s="17"/>
      <c r="BG1202" s="17">
        <v>0.14635136477758501</v>
      </c>
      <c r="BH1202" s="17">
        <v>9.1460160826600301E-2</v>
      </c>
      <c r="BI1202" s="17"/>
      <c r="BJ1202" s="17">
        <v>0.116864244800912</v>
      </c>
      <c r="BK1202" s="17">
        <v>0.103016466776632</v>
      </c>
      <c r="BL1202" s="17"/>
      <c r="BM1202" s="17">
        <v>0.243650979935708</v>
      </c>
      <c r="BN1202" s="17">
        <v>6.6606933558381098E-2</v>
      </c>
      <c r="BO1202" s="17">
        <v>0.105316005817362</v>
      </c>
      <c r="BP1202" s="17">
        <v>9.9395352291319503E-2</v>
      </c>
      <c r="BQ1202" s="17">
        <v>4.1544339180970301E-2</v>
      </c>
      <c r="BR1202" s="17"/>
      <c r="BS1202" s="17">
        <v>4.3139013057498898E-2</v>
      </c>
      <c r="BT1202" s="17"/>
      <c r="BU1202" s="17">
        <v>5.9744165964587703E-2</v>
      </c>
      <c r="BV1202" s="17">
        <v>0.127603468156819</v>
      </c>
      <c r="BW1202" s="17">
        <v>9.4777571705947805E-2</v>
      </c>
      <c r="BX1202" s="17">
        <v>3.9819536669326798E-2</v>
      </c>
      <c r="BY1202" s="17">
        <v>0.312647261748355</v>
      </c>
      <c r="BZ1202" s="17"/>
      <c r="CA1202" s="17">
        <v>2.2700959824717301E-2</v>
      </c>
      <c r="CB1202" s="17"/>
      <c r="CC1202" s="17">
        <v>9.4760593908388396E-2</v>
      </c>
      <c r="CD1202" s="17">
        <v>0.12291805942216701</v>
      </c>
      <c r="CE1202" s="17"/>
      <c r="CF1202" s="17">
        <v>8.2653885915553199E-2</v>
      </c>
      <c r="CG1202" s="17"/>
      <c r="CH1202" s="17">
        <v>0.112901071289885</v>
      </c>
      <c r="CI1202" s="17">
        <v>7.5575878969800503E-2</v>
      </c>
    </row>
    <row r="1203" spans="2:87" x14ac:dyDescent="0.35">
      <c r="C1203" s="17"/>
      <c r="D1203" s="17"/>
      <c r="E1203" s="17"/>
      <c r="F1203" s="17"/>
      <c r="G1203" s="17"/>
      <c r="H1203" s="17"/>
      <c r="I1203" s="17"/>
      <c r="J1203" s="17"/>
      <c r="K1203" s="17"/>
      <c r="L1203" s="17"/>
      <c r="M1203" s="17"/>
      <c r="N1203" s="17"/>
      <c r="O1203" s="17"/>
      <c r="P1203" s="17"/>
      <c r="Q1203" s="17"/>
      <c r="R1203" s="17"/>
      <c r="S1203" s="17"/>
      <c r="T1203" s="17"/>
      <c r="U1203" s="17"/>
      <c r="V1203" s="17"/>
      <c r="W1203" s="17"/>
      <c r="X1203" s="17"/>
      <c r="Y1203" s="17"/>
      <c r="Z1203" s="17"/>
      <c r="AA1203" s="17"/>
      <c r="AB1203" s="17"/>
      <c r="AC1203" s="17"/>
      <c r="AD1203" s="17"/>
      <c r="AE1203" s="17"/>
      <c r="AF1203" s="17"/>
      <c r="AG1203" s="17"/>
      <c r="AH1203" s="17"/>
      <c r="AI1203" s="17"/>
      <c r="AJ1203" s="17"/>
      <c r="AK1203" s="17"/>
      <c r="AL1203" s="17"/>
      <c r="AM1203" s="17"/>
      <c r="AN1203" s="17"/>
      <c r="AO1203" s="17"/>
      <c r="AP1203" s="17"/>
      <c r="AQ1203" s="17"/>
      <c r="AR1203" s="17"/>
      <c r="AS1203" s="17"/>
      <c r="AT1203" s="17"/>
      <c r="AU1203" s="17"/>
      <c r="AV1203" s="17"/>
      <c r="AW1203" s="17"/>
      <c r="AX1203" s="17"/>
      <c r="AY1203" s="17"/>
      <c r="AZ1203" s="17"/>
      <c r="BA1203" s="17"/>
      <c r="BB1203" s="17"/>
      <c r="BC1203" s="17"/>
      <c r="BD1203" s="17"/>
      <c r="BE1203" s="17"/>
      <c r="BF1203" s="17"/>
      <c r="BG1203" s="17"/>
      <c r="BH1203" s="17"/>
      <c r="BI1203" s="17"/>
      <c r="BJ1203" s="17"/>
      <c r="BK1203" s="17"/>
      <c r="BL1203" s="17"/>
      <c r="BM1203" s="17"/>
      <c r="BN1203" s="17"/>
      <c r="BO1203" s="17"/>
      <c r="BP1203" s="17"/>
      <c r="BQ1203" s="17"/>
      <c r="BR1203" s="17"/>
      <c r="BS1203" s="17"/>
      <c r="BT1203" s="17"/>
      <c r="BU1203" s="17"/>
      <c r="BV1203" s="17"/>
      <c r="BW1203" s="17"/>
      <c r="BX1203" s="17"/>
      <c r="BY1203" s="17"/>
      <c r="BZ1203" s="17"/>
      <c r="CA1203" s="17"/>
      <c r="CB1203" s="17"/>
      <c r="CC1203" s="17"/>
      <c r="CD1203" s="17"/>
      <c r="CE1203" s="17"/>
      <c r="CF1203" s="17"/>
      <c r="CG1203" s="17"/>
      <c r="CH1203" s="17"/>
      <c r="CI1203" s="17"/>
    </row>
    <row r="1204" spans="2:87" x14ac:dyDescent="0.35">
      <c r="B1204" s="6" t="s">
        <v>338</v>
      </c>
      <c r="C1204" s="17"/>
      <c r="D1204" s="17"/>
      <c r="E1204" s="17"/>
      <c r="F1204" s="17"/>
      <c r="G1204" s="17"/>
      <c r="H1204" s="17"/>
      <c r="I1204" s="17"/>
      <c r="J1204" s="17"/>
      <c r="K1204" s="17"/>
      <c r="L1204" s="17"/>
      <c r="M1204" s="17"/>
      <c r="N1204" s="17"/>
      <c r="O1204" s="17"/>
      <c r="P1204" s="17"/>
      <c r="Q1204" s="17"/>
      <c r="R1204" s="17"/>
      <c r="S1204" s="17"/>
      <c r="T1204" s="17"/>
      <c r="U1204" s="17"/>
      <c r="V1204" s="17"/>
      <c r="W1204" s="17"/>
      <c r="X1204" s="17"/>
      <c r="Y1204" s="17"/>
      <c r="Z1204" s="17"/>
      <c r="AA1204" s="17"/>
      <c r="AB1204" s="17"/>
      <c r="AC1204" s="17"/>
      <c r="AD1204" s="17"/>
      <c r="AE1204" s="17"/>
      <c r="AF1204" s="17"/>
      <c r="AG1204" s="17"/>
      <c r="AH1204" s="17"/>
      <c r="AI1204" s="17"/>
      <c r="AJ1204" s="17"/>
      <c r="AK1204" s="17"/>
      <c r="AL1204" s="17"/>
      <c r="AM1204" s="17"/>
      <c r="AN1204" s="17"/>
      <c r="AO1204" s="17"/>
      <c r="AP1204" s="17"/>
      <c r="AQ1204" s="17"/>
      <c r="AR1204" s="17"/>
      <c r="AS1204" s="17"/>
      <c r="AT1204" s="17"/>
      <c r="AU1204" s="17"/>
      <c r="AV1204" s="17"/>
      <c r="AW1204" s="17"/>
      <c r="AX1204" s="17"/>
      <c r="AY1204" s="17"/>
      <c r="AZ1204" s="17"/>
      <c r="BA1204" s="17"/>
      <c r="BB1204" s="17"/>
      <c r="BC1204" s="17"/>
      <c r="BD1204" s="17"/>
      <c r="BE1204" s="17"/>
      <c r="BF1204" s="17"/>
      <c r="BG1204" s="17"/>
      <c r="BH1204" s="17"/>
      <c r="BI1204" s="17"/>
      <c r="BJ1204" s="17"/>
      <c r="BK1204" s="17"/>
      <c r="BL1204" s="17"/>
      <c r="BM1204" s="17"/>
      <c r="BN1204" s="17"/>
      <c r="BO1204" s="17"/>
      <c r="BP1204" s="17"/>
      <c r="BQ1204" s="17"/>
      <c r="BR1204" s="17"/>
      <c r="BS1204" s="17"/>
      <c r="BT1204" s="17"/>
      <c r="BU1204" s="17"/>
      <c r="BV1204" s="17"/>
      <c r="BW1204" s="17"/>
      <c r="BX1204" s="17"/>
      <c r="BY1204" s="17"/>
      <c r="BZ1204" s="17"/>
      <c r="CA1204" s="17"/>
      <c r="CB1204" s="17"/>
      <c r="CC1204" s="17"/>
      <c r="CD1204" s="17"/>
      <c r="CE1204" s="17"/>
      <c r="CF1204" s="17"/>
      <c r="CG1204" s="17"/>
      <c r="CH1204" s="17"/>
      <c r="CI1204" s="17"/>
    </row>
    <row r="1205" spans="2:87" x14ac:dyDescent="0.35">
      <c r="B1205" s="24" t="s">
        <v>163</v>
      </c>
      <c r="C1205" s="17"/>
      <c r="D1205" s="17"/>
      <c r="E1205" s="17"/>
      <c r="F1205" s="17"/>
      <c r="G1205" s="17"/>
      <c r="H1205" s="17"/>
      <c r="I1205" s="17"/>
      <c r="J1205" s="17"/>
      <c r="K1205" s="17"/>
      <c r="L1205" s="17"/>
      <c r="M1205" s="17"/>
      <c r="N1205" s="17"/>
      <c r="O1205" s="17"/>
      <c r="P1205" s="17"/>
      <c r="Q1205" s="17"/>
      <c r="R1205" s="17"/>
      <c r="S1205" s="17"/>
      <c r="T1205" s="17"/>
      <c r="U1205" s="17"/>
      <c r="V1205" s="17"/>
      <c r="W1205" s="17"/>
      <c r="X1205" s="17"/>
      <c r="Y1205" s="17"/>
      <c r="Z1205" s="17"/>
      <c r="AA1205" s="17"/>
      <c r="AB1205" s="17"/>
      <c r="AC1205" s="17"/>
      <c r="AD1205" s="17"/>
      <c r="AE1205" s="17"/>
      <c r="AF1205" s="17"/>
      <c r="AG1205" s="17"/>
      <c r="AH1205" s="17"/>
      <c r="AI1205" s="17"/>
      <c r="AJ1205" s="17"/>
      <c r="AK1205" s="17"/>
      <c r="AL1205" s="17"/>
      <c r="AM1205" s="17"/>
      <c r="AN1205" s="17"/>
      <c r="AO1205" s="17"/>
      <c r="AP1205" s="17"/>
      <c r="AQ1205" s="17"/>
      <c r="AR1205" s="17"/>
      <c r="AS1205" s="17"/>
      <c r="AT1205" s="17"/>
      <c r="AU1205" s="17"/>
      <c r="AV1205" s="17"/>
      <c r="AW1205" s="17"/>
      <c r="AX1205" s="17"/>
      <c r="AY1205" s="17"/>
      <c r="AZ1205" s="17"/>
      <c r="BA1205" s="17"/>
      <c r="BB1205" s="17"/>
      <c r="BC1205" s="17"/>
      <c r="BD1205" s="17"/>
      <c r="BE1205" s="17"/>
      <c r="BF1205" s="17"/>
      <c r="BG1205" s="17"/>
      <c r="BH1205" s="17"/>
      <c r="BI1205" s="17"/>
      <c r="BJ1205" s="17"/>
      <c r="BK1205" s="17"/>
      <c r="BL1205" s="17"/>
      <c r="BM1205" s="17"/>
      <c r="BN1205" s="17"/>
      <c r="BO1205" s="17"/>
      <c r="BP1205" s="17"/>
      <c r="BQ1205" s="17"/>
      <c r="BR1205" s="17"/>
      <c r="BS1205" s="17"/>
      <c r="BT1205" s="17"/>
      <c r="BU1205" s="17"/>
      <c r="BV1205" s="17"/>
      <c r="BW1205" s="17"/>
      <c r="BX1205" s="17"/>
      <c r="BY1205" s="17"/>
      <c r="BZ1205" s="17"/>
      <c r="CA1205" s="17"/>
      <c r="CB1205" s="17"/>
      <c r="CC1205" s="17"/>
      <c r="CD1205" s="17"/>
      <c r="CE1205" s="17"/>
      <c r="CF1205" s="17"/>
      <c r="CG1205" s="17"/>
      <c r="CH1205" s="17"/>
      <c r="CI1205" s="17"/>
    </row>
    <row r="1206" spans="2:87" x14ac:dyDescent="0.35">
      <c r="B1206" t="s">
        <v>157</v>
      </c>
      <c r="C1206" s="17">
        <v>0.105808554996704</v>
      </c>
      <c r="D1206" s="17">
        <v>0.123895794577758</v>
      </c>
      <c r="E1206" s="17">
        <v>8.8456711097700896E-2</v>
      </c>
      <c r="F1206" s="17"/>
      <c r="G1206" s="17">
        <v>0.223538712400983</v>
      </c>
      <c r="H1206" s="17">
        <v>0.184947695085173</v>
      </c>
      <c r="I1206" s="17">
        <v>7.7741112363092293E-2</v>
      </c>
      <c r="J1206" s="17">
        <v>8.1334062690776504E-2</v>
      </c>
      <c r="K1206" s="17">
        <v>6.4542202017912595E-2</v>
      </c>
      <c r="L1206" s="17">
        <v>4.5553067355892103E-2</v>
      </c>
      <c r="M1206" s="17"/>
      <c r="N1206" s="17">
        <v>0.15404707654983399</v>
      </c>
      <c r="O1206" s="17">
        <v>6.5291632210162001E-2</v>
      </c>
      <c r="P1206" s="17">
        <v>9.7312730768550904E-2</v>
      </c>
      <c r="Q1206" s="17">
        <v>0.100669003240897</v>
      </c>
      <c r="R1206" s="17"/>
      <c r="S1206" s="17">
        <v>0.12775454370556699</v>
      </c>
      <c r="T1206" s="17">
        <v>0.10303128846217099</v>
      </c>
      <c r="U1206" s="17">
        <v>0.100160894465515</v>
      </c>
      <c r="V1206" s="17">
        <v>6.7739239217220096E-2</v>
      </c>
      <c r="W1206" s="17">
        <v>0.100821607913226</v>
      </c>
      <c r="X1206" s="17">
        <v>0.120766792749623</v>
      </c>
      <c r="Y1206" s="17">
        <v>6.7010090893817806E-2</v>
      </c>
      <c r="Z1206" s="17">
        <v>0.208885162717971</v>
      </c>
      <c r="AA1206" s="17">
        <v>0.150267103648245</v>
      </c>
      <c r="AB1206" s="17">
        <v>7.9750669976631799E-2</v>
      </c>
      <c r="AC1206" s="17">
        <v>4.6420494914444797E-2</v>
      </c>
      <c r="AD1206" s="17">
        <v>6.1596682306029701E-2</v>
      </c>
      <c r="AE1206" s="17"/>
      <c r="AF1206" s="17">
        <v>0.12607655880791099</v>
      </c>
      <c r="AG1206" s="17">
        <v>9.5934879130265202E-2</v>
      </c>
      <c r="AH1206" s="17">
        <v>8.5488796030392694E-2</v>
      </c>
      <c r="AI1206" s="17">
        <v>0.107725713074831</v>
      </c>
      <c r="AJ1206" s="17">
        <v>0.13648047885432499</v>
      </c>
      <c r="AK1206" s="17"/>
      <c r="AL1206" s="17">
        <v>7.3188598816779901E-2</v>
      </c>
      <c r="AM1206" s="17">
        <v>0.12125080961057901</v>
      </c>
      <c r="AN1206" s="17">
        <v>0.14499090823822999</v>
      </c>
      <c r="AO1206" s="17">
        <v>0.11011311846025899</v>
      </c>
      <c r="AP1206" s="17"/>
      <c r="AQ1206" s="17">
        <v>8.7367444878699796E-2</v>
      </c>
      <c r="AR1206" s="17">
        <v>0.13209402437588999</v>
      </c>
      <c r="AS1206" s="17"/>
      <c r="AT1206" s="17">
        <v>0.12508163412791601</v>
      </c>
      <c r="AU1206" s="17">
        <v>4.6836446858809902E-2</v>
      </c>
      <c r="AV1206" s="17"/>
      <c r="AW1206" s="17">
        <v>9.1932644987742798E-2</v>
      </c>
      <c r="AX1206" s="17">
        <v>9.5654968899096499E-2</v>
      </c>
      <c r="AY1206" s="17">
        <v>0.12744110533229699</v>
      </c>
      <c r="AZ1206" s="17"/>
      <c r="BA1206" s="17">
        <v>0.14102637905130699</v>
      </c>
      <c r="BB1206" s="17">
        <v>8.7941947085262206E-2</v>
      </c>
      <c r="BC1206" s="17">
        <v>0.10392680829673299</v>
      </c>
      <c r="BD1206" s="17">
        <v>7.6367015929905094E-2</v>
      </c>
      <c r="BE1206" s="17">
        <v>8.8993892262664798E-2</v>
      </c>
      <c r="BF1206" s="17"/>
      <c r="BG1206" s="17">
        <v>0.102529128204322</v>
      </c>
      <c r="BH1206" s="17">
        <v>0.108156484891994</v>
      </c>
      <c r="BI1206" s="17"/>
      <c r="BJ1206" s="17">
        <v>0.117836991218042</v>
      </c>
      <c r="BK1206" s="17">
        <v>6.4508315218104698E-2</v>
      </c>
      <c r="BL1206" s="17"/>
      <c r="BM1206" s="17">
        <v>8.6809783728117706E-2</v>
      </c>
      <c r="BN1206" s="17">
        <v>8.6874961654578295E-2</v>
      </c>
      <c r="BO1206" s="17">
        <v>0.12316430113790799</v>
      </c>
      <c r="BP1206" s="17">
        <v>0.14094680319922501</v>
      </c>
      <c r="BQ1206" s="17">
        <v>0.124689572932108</v>
      </c>
      <c r="BR1206" s="17"/>
      <c r="BS1206" s="17">
        <v>0.14847655157765099</v>
      </c>
      <c r="BT1206" s="17"/>
      <c r="BU1206" s="17">
        <v>7.8904179900286406E-2</v>
      </c>
      <c r="BV1206" s="17">
        <v>0.147836617528225</v>
      </c>
      <c r="BW1206" s="17">
        <v>0.16309678570180799</v>
      </c>
      <c r="BX1206" s="17">
        <v>0.13030674633368799</v>
      </c>
      <c r="BY1206" s="17">
        <v>5.9225656447113001E-2</v>
      </c>
      <c r="BZ1206" s="17"/>
      <c r="CA1206" s="17">
        <v>0.18350870423188501</v>
      </c>
      <c r="CB1206" s="17"/>
      <c r="CC1206" s="17">
        <v>0.101817816188684</v>
      </c>
      <c r="CD1206" s="17">
        <v>0.13669412124880001</v>
      </c>
      <c r="CE1206" s="17"/>
      <c r="CF1206" s="17">
        <v>8.7285983624037E-2</v>
      </c>
      <c r="CG1206" s="17"/>
      <c r="CH1206" s="17">
        <v>6.2260145921395803E-2</v>
      </c>
      <c r="CI1206" s="17">
        <v>0.23557097690249301</v>
      </c>
    </row>
    <row r="1207" spans="2:87" x14ac:dyDescent="0.35">
      <c r="B1207" t="s">
        <v>323</v>
      </c>
      <c r="C1207" s="17">
        <v>0.18461464505432101</v>
      </c>
      <c r="D1207" s="17">
        <v>0.22170392631439501</v>
      </c>
      <c r="E1207" s="17">
        <v>0.14869369717288999</v>
      </c>
      <c r="F1207" s="17"/>
      <c r="G1207" s="17">
        <v>0.30311529822697098</v>
      </c>
      <c r="H1207" s="17">
        <v>0.27723956380444398</v>
      </c>
      <c r="I1207" s="17">
        <v>0.28641076703117802</v>
      </c>
      <c r="J1207" s="17">
        <v>0.108664022896363</v>
      </c>
      <c r="K1207" s="17">
        <v>9.1218179380835498E-2</v>
      </c>
      <c r="L1207" s="17">
        <v>9.2431726643983705E-2</v>
      </c>
      <c r="M1207" s="17"/>
      <c r="N1207" s="17">
        <v>0.17827450799639999</v>
      </c>
      <c r="O1207" s="17">
        <v>0.191103415604398</v>
      </c>
      <c r="P1207" s="17">
        <v>0.18549933774615299</v>
      </c>
      <c r="Q1207" s="17">
        <v>0.18594434120915099</v>
      </c>
      <c r="R1207" s="17"/>
      <c r="S1207" s="17">
        <v>0.34083675766092397</v>
      </c>
      <c r="T1207" s="17">
        <v>0.153255632507033</v>
      </c>
      <c r="U1207" s="17">
        <v>0.127819552930068</v>
      </c>
      <c r="V1207" s="17">
        <v>0.13901618494602699</v>
      </c>
      <c r="W1207" s="17">
        <v>0.12719010214189899</v>
      </c>
      <c r="X1207" s="17">
        <v>0.17179077464850101</v>
      </c>
      <c r="Y1207" s="17">
        <v>0.202893304186747</v>
      </c>
      <c r="Z1207" s="17">
        <v>0.15198907297862399</v>
      </c>
      <c r="AA1207" s="17">
        <v>0.190432667378168</v>
      </c>
      <c r="AB1207" s="17">
        <v>0.14763628720594699</v>
      </c>
      <c r="AC1207" s="17">
        <v>0.21026875554070601</v>
      </c>
      <c r="AD1207" s="17">
        <v>9.5732762323447795E-2</v>
      </c>
      <c r="AE1207" s="17"/>
      <c r="AF1207" s="17">
        <v>0.19894255515322101</v>
      </c>
      <c r="AG1207" s="17">
        <v>0.14052411621722899</v>
      </c>
      <c r="AH1207" s="17">
        <v>0.185268593204098</v>
      </c>
      <c r="AI1207" s="17">
        <v>0.240054721778522</v>
      </c>
      <c r="AJ1207" s="17">
        <v>0.24871354329356701</v>
      </c>
      <c r="AK1207" s="17"/>
      <c r="AL1207" s="17">
        <v>0.18524289873907099</v>
      </c>
      <c r="AM1207" s="17">
        <v>0.15250092789730599</v>
      </c>
      <c r="AN1207" s="17">
        <v>0.22792967674617301</v>
      </c>
      <c r="AO1207" s="17">
        <v>0.24732912058827899</v>
      </c>
      <c r="AP1207" s="17"/>
      <c r="AQ1207" s="17">
        <v>0.14944147306923</v>
      </c>
      <c r="AR1207" s="17">
        <v>0.234749551752824</v>
      </c>
      <c r="AS1207" s="17"/>
      <c r="AT1207" s="17">
        <v>0.219331371425591</v>
      </c>
      <c r="AU1207" s="17">
        <v>0.102968727156172</v>
      </c>
      <c r="AV1207" s="17"/>
      <c r="AW1207" s="17">
        <v>0.14518430025460499</v>
      </c>
      <c r="AX1207" s="17">
        <v>0.18534642138718499</v>
      </c>
      <c r="AY1207" s="17">
        <v>0.233510426432292</v>
      </c>
      <c r="AZ1207" s="17"/>
      <c r="BA1207" s="17">
        <v>0.27316220685723702</v>
      </c>
      <c r="BB1207" s="17">
        <v>0.174348419837772</v>
      </c>
      <c r="BC1207" s="17">
        <v>0.156685893701205</v>
      </c>
      <c r="BD1207" s="17">
        <v>0.100441333655106</v>
      </c>
      <c r="BE1207" s="17">
        <v>0.139970396248665</v>
      </c>
      <c r="BF1207" s="17"/>
      <c r="BG1207" s="17">
        <v>0.22681762080456899</v>
      </c>
      <c r="BH1207" s="17">
        <v>0.154399112064106</v>
      </c>
      <c r="BI1207" s="17"/>
      <c r="BJ1207" s="17">
        <v>0.20578715882367399</v>
      </c>
      <c r="BK1207" s="17">
        <v>0.103091794394352</v>
      </c>
      <c r="BL1207" s="17"/>
      <c r="BM1207" s="17">
        <v>0.134847824707854</v>
      </c>
      <c r="BN1207" s="17">
        <v>0.16912988397690601</v>
      </c>
      <c r="BO1207" s="17">
        <v>0.25400419903646698</v>
      </c>
      <c r="BP1207" s="17">
        <v>0.16917657058598001</v>
      </c>
      <c r="BQ1207" s="17">
        <v>9.4127411923057305E-2</v>
      </c>
      <c r="BR1207" s="17"/>
      <c r="BS1207" s="17">
        <v>0.16314702951681001</v>
      </c>
      <c r="BT1207" s="17"/>
      <c r="BU1207" s="17">
        <v>0.22046485541320901</v>
      </c>
      <c r="BV1207" s="17">
        <v>0.31617457979813501</v>
      </c>
      <c r="BW1207" s="17">
        <v>0.18152319825890101</v>
      </c>
      <c r="BX1207" s="17">
        <v>9.3050699767815895E-2</v>
      </c>
      <c r="BY1207" s="17">
        <v>7.9547761786201904E-2</v>
      </c>
      <c r="BZ1207" s="17"/>
      <c r="CA1207" s="17">
        <v>0.26161197959622401</v>
      </c>
      <c r="CB1207" s="17"/>
      <c r="CC1207" s="17">
        <v>0.180973127408255</v>
      </c>
      <c r="CD1207" s="17">
        <v>0.20522087898744301</v>
      </c>
      <c r="CE1207" s="17"/>
      <c r="CF1207" s="17">
        <v>0.14265232498025701</v>
      </c>
      <c r="CG1207" s="17"/>
      <c r="CH1207" s="17">
        <v>0.15614995462894701</v>
      </c>
      <c r="CI1207" s="17">
        <v>0.248662097327183</v>
      </c>
    </row>
    <row r="1208" spans="2:87" x14ac:dyDescent="0.35">
      <c r="B1208" t="s">
        <v>159</v>
      </c>
      <c r="C1208" s="17">
        <v>0.26719322794150802</v>
      </c>
      <c r="D1208" s="17">
        <v>0.24815083422345999</v>
      </c>
      <c r="E1208" s="17">
        <v>0.28536469351552901</v>
      </c>
      <c r="F1208" s="17"/>
      <c r="G1208" s="17">
        <v>0.195104696345208</v>
      </c>
      <c r="H1208" s="17">
        <v>0.23927897911865301</v>
      </c>
      <c r="I1208" s="17">
        <v>0.26229996489623297</v>
      </c>
      <c r="J1208" s="17">
        <v>0.29234191585977698</v>
      </c>
      <c r="K1208" s="17">
        <v>0.28779355118473099</v>
      </c>
      <c r="L1208" s="17">
        <v>0.29837310530141598</v>
      </c>
      <c r="M1208" s="17"/>
      <c r="N1208" s="17">
        <v>0.30864111170799102</v>
      </c>
      <c r="O1208" s="17">
        <v>0.25686989541108102</v>
      </c>
      <c r="P1208" s="17">
        <v>0.23319702854704999</v>
      </c>
      <c r="Q1208" s="17">
        <v>0.26177917882277602</v>
      </c>
      <c r="R1208" s="17"/>
      <c r="S1208" s="17">
        <v>0.205862460788792</v>
      </c>
      <c r="T1208" s="17">
        <v>0.25954917807691902</v>
      </c>
      <c r="U1208" s="17">
        <v>0.28034647944860502</v>
      </c>
      <c r="V1208" s="17">
        <v>0.31435583687489299</v>
      </c>
      <c r="W1208" s="17">
        <v>0.211629520562092</v>
      </c>
      <c r="X1208" s="17">
        <v>0.30106277835262701</v>
      </c>
      <c r="Y1208" s="17">
        <v>0.31422667231422402</v>
      </c>
      <c r="Z1208" s="17">
        <v>0.23126919490515899</v>
      </c>
      <c r="AA1208" s="17">
        <v>0.24552794454681501</v>
      </c>
      <c r="AB1208" s="17">
        <v>0.34971635984684002</v>
      </c>
      <c r="AC1208" s="17">
        <v>0.11792014770739601</v>
      </c>
      <c r="AD1208" s="17">
        <v>0.400750396883511</v>
      </c>
      <c r="AE1208" s="17"/>
      <c r="AF1208" s="17">
        <v>0.22757605854143001</v>
      </c>
      <c r="AG1208" s="17">
        <v>0.26951927352858301</v>
      </c>
      <c r="AH1208" s="17">
        <v>0.30450453021308199</v>
      </c>
      <c r="AI1208" s="17">
        <v>0.32112441021993499</v>
      </c>
      <c r="AJ1208" s="17">
        <v>0.237049830663178</v>
      </c>
      <c r="AK1208" s="17"/>
      <c r="AL1208" s="17">
        <v>0.28406780733937598</v>
      </c>
      <c r="AM1208" s="17">
        <v>0.2522223080996</v>
      </c>
      <c r="AN1208" s="17">
        <v>0.24692790767903999</v>
      </c>
      <c r="AO1208" s="17">
        <v>0.30700050804097001</v>
      </c>
      <c r="AP1208" s="17"/>
      <c r="AQ1208" s="17">
        <v>0.26100836954413598</v>
      </c>
      <c r="AR1208" s="17">
        <v>0.27600896110390499</v>
      </c>
      <c r="AS1208" s="17"/>
      <c r="AT1208" s="17">
        <v>0.24998391625323299</v>
      </c>
      <c r="AU1208" s="17">
        <v>0.31294547683114798</v>
      </c>
      <c r="AV1208" s="17"/>
      <c r="AW1208" s="17">
        <v>0.29289315978895297</v>
      </c>
      <c r="AX1208" s="17">
        <v>0.306638937250099</v>
      </c>
      <c r="AY1208" s="17">
        <v>0.20794376494880401</v>
      </c>
      <c r="AZ1208" s="17"/>
      <c r="BA1208" s="17">
        <v>0.24108205359066601</v>
      </c>
      <c r="BB1208" s="17">
        <v>0.267085656323232</v>
      </c>
      <c r="BC1208" s="17">
        <v>0.26512606268028699</v>
      </c>
      <c r="BD1208" s="17">
        <v>0.33555775519657299</v>
      </c>
      <c r="BE1208" s="17">
        <v>0.27466997671329801</v>
      </c>
      <c r="BF1208" s="17"/>
      <c r="BG1208" s="17">
        <v>0.25751440057492198</v>
      </c>
      <c r="BH1208" s="17">
        <v>0.27412285606376002</v>
      </c>
      <c r="BI1208" s="17"/>
      <c r="BJ1208" s="17">
        <v>0.267864484820731</v>
      </c>
      <c r="BK1208" s="17">
        <v>0.269230497699044</v>
      </c>
      <c r="BL1208" s="17"/>
      <c r="BM1208" s="17">
        <v>0.235769527198884</v>
      </c>
      <c r="BN1208" s="17">
        <v>0.24976761041036699</v>
      </c>
      <c r="BO1208" s="17">
        <v>0.309589925268899</v>
      </c>
      <c r="BP1208" s="17">
        <v>0.28358430422399999</v>
      </c>
      <c r="BQ1208" s="17">
        <v>0.13344682354943799</v>
      </c>
      <c r="BR1208" s="17"/>
      <c r="BS1208" s="17">
        <v>0.202804560425871</v>
      </c>
      <c r="BT1208" s="17"/>
      <c r="BU1208" s="17">
        <v>0.22583563943437501</v>
      </c>
      <c r="BV1208" s="17">
        <v>0.30387090021801</v>
      </c>
      <c r="BW1208" s="17">
        <v>0.288931757140374</v>
      </c>
      <c r="BX1208" s="17">
        <v>0.19931936479863499</v>
      </c>
      <c r="BY1208" s="17">
        <v>0.20870039336100499</v>
      </c>
      <c r="BZ1208" s="17"/>
      <c r="CA1208" s="17">
        <v>0.256870313210455</v>
      </c>
      <c r="CB1208" s="17"/>
      <c r="CC1208" s="17">
        <v>0.263423235990072</v>
      </c>
      <c r="CD1208" s="17">
        <v>0.32196111255815202</v>
      </c>
      <c r="CE1208" s="17"/>
      <c r="CF1208" s="17">
        <v>0.31082854622953499</v>
      </c>
      <c r="CG1208" s="17"/>
      <c r="CH1208" s="17">
        <v>0.264548567661336</v>
      </c>
      <c r="CI1208" s="17">
        <v>0.28054394704961699</v>
      </c>
    </row>
    <row r="1209" spans="2:87" x14ac:dyDescent="0.35">
      <c r="B1209" t="s">
        <v>160</v>
      </c>
      <c r="C1209" s="17">
        <v>0.31280499452258997</v>
      </c>
      <c r="D1209" s="17">
        <v>0.30748337065811998</v>
      </c>
      <c r="E1209" s="17">
        <v>0.32152089346211299</v>
      </c>
      <c r="F1209" s="17"/>
      <c r="G1209" s="17">
        <v>6.3738522859548896E-2</v>
      </c>
      <c r="H1209" s="17">
        <v>0.16368990989773599</v>
      </c>
      <c r="I1209" s="17">
        <v>0.28113207380102001</v>
      </c>
      <c r="J1209" s="17">
        <v>0.36112165267721102</v>
      </c>
      <c r="K1209" s="17">
        <v>0.44542186436047199</v>
      </c>
      <c r="L1209" s="17">
        <v>0.468163104802998</v>
      </c>
      <c r="M1209" s="17"/>
      <c r="N1209" s="17">
        <v>0.23588092536814501</v>
      </c>
      <c r="O1209" s="17">
        <v>0.36379329487794099</v>
      </c>
      <c r="P1209" s="17">
        <v>0.33613725202661099</v>
      </c>
      <c r="Q1209" s="17">
        <v>0.32226481930084699</v>
      </c>
      <c r="R1209" s="17"/>
      <c r="S1209" s="17">
        <v>0.206327991927127</v>
      </c>
      <c r="T1209" s="17">
        <v>0.342300870092415</v>
      </c>
      <c r="U1209" s="17">
        <v>0.378108643632596</v>
      </c>
      <c r="V1209" s="17">
        <v>0.289775216167237</v>
      </c>
      <c r="W1209" s="17">
        <v>0.374247884455643</v>
      </c>
      <c r="X1209" s="17">
        <v>0.29390906559226698</v>
      </c>
      <c r="Y1209" s="17">
        <v>0.31037603421399101</v>
      </c>
      <c r="Z1209" s="17">
        <v>0.25025388742495103</v>
      </c>
      <c r="AA1209" s="17">
        <v>0.29836698081173701</v>
      </c>
      <c r="AB1209" s="17">
        <v>0.322050627722542</v>
      </c>
      <c r="AC1209" s="17">
        <v>0.56294827194574304</v>
      </c>
      <c r="AD1209" s="17">
        <v>0.230926361798691</v>
      </c>
      <c r="AE1209" s="17"/>
      <c r="AF1209" s="17">
        <v>0.30845636883663502</v>
      </c>
      <c r="AG1209" s="17">
        <v>0.36682285968825501</v>
      </c>
      <c r="AH1209" s="17">
        <v>0.31127411664829702</v>
      </c>
      <c r="AI1209" s="17">
        <v>0.22153260928877799</v>
      </c>
      <c r="AJ1209" s="17">
        <v>0.24558144761603101</v>
      </c>
      <c r="AK1209" s="17"/>
      <c r="AL1209" s="17">
        <v>0.29593634325825102</v>
      </c>
      <c r="AM1209" s="17">
        <v>0.350982890645958</v>
      </c>
      <c r="AN1209" s="17">
        <v>0.28238999932789</v>
      </c>
      <c r="AO1209" s="17">
        <v>0.28132245095503899</v>
      </c>
      <c r="AP1209" s="17"/>
      <c r="AQ1209" s="17">
        <v>0.37283519560202399</v>
      </c>
      <c r="AR1209" s="17">
        <v>0.227239537660028</v>
      </c>
      <c r="AS1209" s="17"/>
      <c r="AT1209" s="17">
        <v>0.27290760286478699</v>
      </c>
      <c r="AU1209" s="17">
        <v>0.43681782740544101</v>
      </c>
      <c r="AV1209" s="17"/>
      <c r="AW1209" s="17">
        <v>0.37280865183339201</v>
      </c>
      <c r="AX1209" s="17">
        <v>0.27852839143410002</v>
      </c>
      <c r="AY1209" s="17">
        <v>0.287014757439502</v>
      </c>
      <c r="AZ1209" s="17"/>
      <c r="BA1209" s="17">
        <v>0.213622705421503</v>
      </c>
      <c r="BB1209" s="17">
        <v>0.34850568693899903</v>
      </c>
      <c r="BC1209" s="17">
        <v>0.33758350934526499</v>
      </c>
      <c r="BD1209" s="17">
        <v>0.36785716912893202</v>
      </c>
      <c r="BE1209" s="17">
        <v>0.37763913839122498</v>
      </c>
      <c r="BF1209" s="17"/>
      <c r="BG1209" s="17">
        <v>0.24291389318798801</v>
      </c>
      <c r="BH1209" s="17">
        <v>0.36284404604813902</v>
      </c>
      <c r="BI1209" s="17"/>
      <c r="BJ1209" s="17">
        <v>0.27282259626422301</v>
      </c>
      <c r="BK1209" s="17">
        <v>0.45760212577639597</v>
      </c>
      <c r="BL1209" s="17"/>
      <c r="BM1209" s="17">
        <v>0.30090259292733401</v>
      </c>
      <c r="BN1209" s="17">
        <v>0.410552614927509</v>
      </c>
      <c r="BO1209" s="17">
        <v>0.19209269221994499</v>
      </c>
      <c r="BP1209" s="17">
        <v>0.27594229065067299</v>
      </c>
      <c r="BQ1209" s="17">
        <v>0.60445302440419701</v>
      </c>
      <c r="BR1209" s="17"/>
      <c r="BS1209" s="17">
        <v>0.44207894844759599</v>
      </c>
      <c r="BT1209" s="17"/>
      <c r="BU1209" s="17">
        <v>0.40080577411639401</v>
      </c>
      <c r="BV1209" s="17">
        <v>8.3451028977245698E-2</v>
      </c>
      <c r="BW1209" s="17">
        <v>0.26231847402331399</v>
      </c>
      <c r="BX1209" s="17">
        <v>0.54562122670688895</v>
      </c>
      <c r="BY1209" s="17">
        <v>0.34432546564750699</v>
      </c>
      <c r="BZ1209" s="17"/>
      <c r="CA1209" s="17">
        <v>0.26322795162920498</v>
      </c>
      <c r="CB1209" s="17"/>
      <c r="CC1209" s="17">
        <v>0.33909350200763599</v>
      </c>
      <c r="CD1209" s="17">
        <v>0.21996383247924101</v>
      </c>
      <c r="CE1209" s="17"/>
      <c r="CF1209" s="17">
        <v>0.363275137187476</v>
      </c>
      <c r="CG1209" s="17"/>
      <c r="CH1209" s="17">
        <v>0.38949560795695398</v>
      </c>
      <c r="CI1209" s="17">
        <v>0.15076916373054799</v>
      </c>
    </row>
    <row r="1210" spans="2:87" x14ac:dyDescent="0.35">
      <c r="B1210" t="s">
        <v>161</v>
      </c>
      <c r="C1210" s="17">
        <v>0.129578577484877</v>
      </c>
      <c r="D1210" s="17">
        <v>9.8766074226266196E-2</v>
      </c>
      <c r="E1210" s="17">
        <v>0.155964004751767</v>
      </c>
      <c r="F1210" s="17"/>
      <c r="G1210" s="17">
        <v>0.214502770167289</v>
      </c>
      <c r="H1210" s="17">
        <v>0.13484385209399299</v>
      </c>
      <c r="I1210" s="17">
        <v>9.2416081908476902E-2</v>
      </c>
      <c r="J1210" s="17">
        <v>0.15653834587587201</v>
      </c>
      <c r="K1210" s="17">
        <v>0.111024203056049</v>
      </c>
      <c r="L1210" s="17">
        <v>9.5478995895709198E-2</v>
      </c>
      <c r="M1210" s="17"/>
      <c r="N1210" s="17">
        <v>0.12315637837762999</v>
      </c>
      <c r="O1210" s="17">
        <v>0.12294176189641901</v>
      </c>
      <c r="P1210" s="17">
        <v>0.14785365091163499</v>
      </c>
      <c r="Q1210" s="17">
        <v>0.129342657426329</v>
      </c>
      <c r="R1210" s="17"/>
      <c r="S1210" s="17">
        <v>0.11921824591759</v>
      </c>
      <c r="T1210" s="17">
        <v>0.14186303086146199</v>
      </c>
      <c r="U1210" s="17">
        <v>0.11356442952321701</v>
      </c>
      <c r="V1210" s="17">
        <v>0.18911352279462201</v>
      </c>
      <c r="W1210" s="17">
        <v>0.18611088492713901</v>
      </c>
      <c r="X1210" s="17">
        <v>0.11247058865698201</v>
      </c>
      <c r="Y1210" s="17">
        <v>0.105493898391221</v>
      </c>
      <c r="Z1210" s="17">
        <v>0.157602681973294</v>
      </c>
      <c r="AA1210" s="17">
        <v>0.115405303615034</v>
      </c>
      <c r="AB1210" s="17">
        <v>0.100846055248039</v>
      </c>
      <c r="AC1210" s="17">
        <v>6.2442329891710599E-2</v>
      </c>
      <c r="AD1210" s="17">
        <v>0.21099379668832</v>
      </c>
      <c r="AE1210" s="17"/>
      <c r="AF1210" s="17">
        <v>0.13894845866080299</v>
      </c>
      <c r="AG1210" s="17">
        <v>0.12719887143566799</v>
      </c>
      <c r="AH1210" s="17">
        <v>0.11346396390413099</v>
      </c>
      <c r="AI1210" s="17">
        <v>0.109562545637933</v>
      </c>
      <c r="AJ1210" s="17">
        <v>0.13217469957289901</v>
      </c>
      <c r="AK1210" s="17"/>
      <c r="AL1210" s="17">
        <v>0.16156435184652301</v>
      </c>
      <c r="AM1210" s="17">
        <v>0.12304306374655601</v>
      </c>
      <c r="AN1210" s="17">
        <v>9.77615080086673E-2</v>
      </c>
      <c r="AO1210" s="17">
        <v>5.4234801955452702E-2</v>
      </c>
      <c r="AP1210" s="17"/>
      <c r="AQ1210" s="17">
        <v>0.12934751690591001</v>
      </c>
      <c r="AR1210" s="17">
        <v>0.12990792510735399</v>
      </c>
      <c r="AS1210" s="17"/>
      <c r="AT1210" s="17">
        <v>0.13269547532847201</v>
      </c>
      <c r="AU1210" s="17">
        <v>0.100431521748429</v>
      </c>
      <c r="AV1210" s="17"/>
      <c r="AW1210" s="17">
        <v>9.7181243135307196E-2</v>
      </c>
      <c r="AX1210" s="17">
        <v>0.13383128102951899</v>
      </c>
      <c r="AY1210" s="17">
        <v>0.14408994584710599</v>
      </c>
      <c r="AZ1210" s="17"/>
      <c r="BA1210" s="17">
        <v>0.13110665507928801</v>
      </c>
      <c r="BB1210" s="17">
        <v>0.12211828981473501</v>
      </c>
      <c r="BC1210" s="17">
        <v>0.13667772597650901</v>
      </c>
      <c r="BD1210" s="17">
        <v>0.119776726089484</v>
      </c>
      <c r="BE1210" s="17">
        <v>0.11872659638414799</v>
      </c>
      <c r="BF1210" s="17"/>
      <c r="BG1210" s="17">
        <v>0.170224957228199</v>
      </c>
      <c r="BH1210" s="17">
        <v>0.100477500932001</v>
      </c>
      <c r="BI1210" s="17"/>
      <c r="BJ1210" s="17">
        <v>0.13568876887333001</v>
      </c>
      <c r="BK1210" s="17">
        <v>0.105567266912104</v>
      </c>
      <c r="BL1210" s="17"/>
      <c r="BM1210" s="17">
        <v>0.241670271437811</v>
      </c>
      <c r="BN1210" s="17">
        <v>8.36749290306395E-2</v>
      </c>
      <c r="BO1210" s="17">
        <v>0.12114888233678101</v>
      </c>
      <c r="BP1210" s="17">
        <v>0.13035003134012199</v>
      </c>
      <c r="BQ1210" s="17">
        <v>4.3283167191199602E-2</v>
      </c>
      <c r="BR1210" s="17"/>
      <c r="BS1210" s="17">
        <v>4.3492910032070897E-2</v>
      </c>
      <c r="BT1210" s="17"/>
      <c r="BU1210" s="17">
        <v>7.3989551135735299E-2</v>
      </c>
      <c r="BV1210" s="17">
        <v>0.148666873478384</v>
      </c>
      <c r="BW1210" s="17">
        <v>0.104129784875603</v>
      </c>
      <c r="BX1210" s="17">
        <v>3.1701962392971503E-2</v>
      </c>
      <c r="BY1210" s="17">
        <v>0.30820072275817401</v>
      </c>
      <c r="BZ1210" s="17"/>
      <c r="CA1210" s="17">
        <v>3.47810513322322E-2</v>
      </c>
      <c r="CB1210" s="17"/>
      <c r="CC1210" s="17">
        <v>0.114692318405353</v>
      </c>
      <c r="CD1210" s="17">
        <v>0.11616005472636499</v>
      </c>
      <c r="CE1210" s="17"/>
      <c r="CF1210" s="17">
        <v>9.5958007978695303E-2</v>
      </c>
      <c r="CG1210" s="17"/>
      <c r="CH1210" s="17">
        <v>0.127545723831367</v>
      </c>
      <c r="CI1210" s="17">
        <v>8.4453814990158596E-2</v>
      </c>
    </row>
    <row r="1211" spans="2:87" x14ac:dyDescent="0.35">
      <c r="C1211" s="17"/>
      <c r="D1211" s="17"/>
      <c r="E1211" s="17"/>
      <c r="F1211" s="17"/>
      <c r="G1211" s="17"/>
      <c r="H1211" s="17"/>
      <c r="I1211" s="17"/>
      <c r="J1211" s="17"/>
      <c r="K1211" s="17"/>
      <c r="L1211" s="17"/>
      <c r="M1211" s="17"/>
      <c r="N1211" s="17"/>
      <c r="O1211" s="17"/>
      <c r="P1211" s="17"/>
      <c r="Q1211" s="17"/>
      <c r="R1211" s="17"/>
      <c r="S1211" s="17"/>
      <c r="T1211" s="17"/>
      <c r="U1211" s="17"/>
      <c r="V1211" s="17"/>
      <c r="W1211" s="17"/>
      <c r="X1211" s="17"/>
      <c r="Y1211" s="17"/>
      <c r="Z1211" s="17"/>
      <c r="AA1211" s="17"/>
      <c r="AB1211" s="17"/>
      <c r="AC1211" s="17"/>
      <c r="AD1211" s="17"/>
      <c r="AE1211" s="17"/>
      <c r="AF1211" s="17"/>
      <c r="AG1211" s="17"/>
      <c r="AH1211" s="17"/>
      <c r="AI1211" s="17"/>
      <c r="AJ1211" s="17"/>
      <c r="AK1211" s="17"/>
      <c r="AL1211" s="17"/>
      <c r="AM1211" s="17"/>
      <c r="AN1211" s="17"/>
      <c r="AO1211" s="17"/>
      <c r="AP1211" s="17"/>
      <c r="AQ1211" s="17"/>
      <c r="AR1211" s="17"/>
      <c r="AS1211" s="17"/>
      <c r="AT1211" s="17"/>
      <c r="AU1211" s="17"/>
      <c r="AV1211" s="17"/>
      <c r="AW1211" s="17"/>
      <c r="AX1211" s="17"/>
      <c r="AY1211" s="17"/>
      <c r="AZ1211" s="17"/>
      <c r="BA1211" s="17"/>
      <c r="BB1211" s="17"/>
      <c r="BC1211" s="17"/>
      <c r="BD1211" s="17"/>
      <c r="BE1211" s="17"/>
      <c r="BF1211" s="17"/>
      <c r="BG1211" s="17"/>
      <c r="BH1211" s="17"/>
      <c r="BI1211" s="17"/>
      <c r="BJ1211" s="17"/>
      <c r="BK1211" s="17"/>
      <c r="BL1211" s="17"/>
      <c r="BM1211" s="17"/>
      <c r="BN1211" s="17"/>
      <c r="BO1211" s="17"/>
      <c r="BP1211" s="17"/>
      <c r="BQ1211" s="17"/>
      <c r="BR1211" s="17"/>
      <c r="BS1211" s="17"/>
      <c r="BT1211" s="17"/>
      <c r="BU1211" s="17"/>
      <c r="BV1211" s="17"/>
      <c r="BW1211" s="17"/>
      <c r="BX1211" s="17"/>
      <c r="BY1211" s="17"/>
      <c r="BZ1211" s="17"/>
      <c r="CA1211" s="17"/>
      <c r="CB1211" s="17"/>
      <c r="CC1211" s="17"/>
      <c r="CD1211" s="17"/>
      <c r="CE1211" s="17"/>
      <c r="CF1211" s="17"/>
      <c r="CG1211" s="17"/>
      <c r="CH1211" s="17"/>
      <c r="CI1211" s="17"/>
    </row>
    <row r="1212" spans="2:87" x14ac:dyDescent="0.35">
      <c r="B1212" s="6" t="s">
        <v>339</v>
      </c>
      <c r="C1212" s="17"/>
      <c r="D1212" s="17"/>
      <c r="E1212" s="17"/>
      <c r="F1212" s="17"/>
      <c r="G1212" s="17"/>
      <c r="H1212" s="17"/>
      <c r="I1212" s="17"/>
      <c r="J1212" s="17"/>
      <c r="K1212" s="17"/>
      <c r="L1212" s="17"/>
      <c r="M1212" s="17"/>
      <c r="N1212" s="17"/>
      <c r="O1212" s="17"/>
      <c r="P1212" s="17"/>
      <c r="Q1212" s="17"/>
      <c r="R1212" s="17"/>
      <c r="S1212" s="17"/>
      <c r="T1212" s="17"/>
      <c r="U1212" s="17"/>
      <c r="V1212" s="17"/>
      <c r="W1212" s="17"/>
      <c r="X1212" s="17"/>
      <c r="Y1212" s="17"/>
      <c r="Z1212" s="17"/>
      <c r="AA1212" s="17"/>
      <c r="AB1212" s="17"/>
      <c r="AC1212" s="17"/>
      <c r="AD1212" s="17"/>
      <c r="AE1212" s="17"/>
      <c r="AF1212" s="17"/>
      <c r="AG1212" s="17"/>
      <c r="AH1212" s="17"/>
      <c r="AI1212" s="17"/>
      <c r="AJ1212" s="17"/>
      <c r="AK1212" s="17"/>
      <c r="AL1212" s="17"/>
      <c r="AM1212" s="17"/>
      <c r="AN1212" s="17"/>
      <c r="AO1212" s="17"/>
      <c r="AP1212" s="17"/>
      <c r="AQ1212" s="17"/>
      <c r="AR1212" s="17"/>
      <c r="AS1212" s="17"/>
      <c r="AT1212" s="17"/>
      <c r="AU1212" s="17"/>
      <c r="AV1212" s="17"/>
      <c r="AW1212" s="17"/>
      <c r="AX1212" s="17"/>
      <c r="AY1212" s="17"/>
      <c r="AZ1212" s="17"/>
      <c r="BA1212" s="17"/>
      <c r="BB1212" s="17"/>
      <c r="BC1212" s="17"/>
      <c r="BD1212" s="17"/>
      <c r="BE1212" s="17"/>
      <c r="BF1212" s="17"/>
      <c r="BG1212" s="17"/>
      <c r="BH1212" s="17"/>
      <c r="BI1212" s="17"/>
      <c r="BJ1212" s="17"/>
      <c r="BK1212" s="17"/>
      <c r="BL1212" s="17"/>
      <c r="BM1212" s="17"/>
      <c r="BN1212" s="17"/>
      <c r="BO1212" s="17"/>
      <c r="BP1212" s="17"/>
      <c r="BQ1212" s="17"/>
      <c r="BR1212" s="17"/>
      <c r="BS1212" s="17"/>
      <c r="BT1212" s="17"/>
      <c r="BU1212" s="17"/>
      <c r="BV1212" s="17"/>
      <c r="BW1212" s="17"/>
      <c r="BX1212" s="17"/>
      <c r="BY1212" s="17"/>
      <c r="BZ1212" s="17"/>
      <c r="CA1212" s="17"/>
      <c r="CB1212" s="17"/>
      <c r="CC1212" s="17"/>
      <c r="CD1212" s="17"/>
      <c r="CE1212" s="17"/>
      <c r="CF1212" s="17"/>
      <c r="CG1212" s="17"/>
      <c r="CH1212" s="17"/>
      <c r="CI1212" s="17"/>
    </row>
    <row r="1213" spans="2:87" x14ac:dyDescent="0.35">
      <c r="B1213" s="24" t="s">
        <v>163</v>
      </c>
      <c r="C1213" s="17"/>
      <c r="D1213" s="17"/>
      <c r="E1213" s="17"/>
      <c r="F1213" s="17"/>
      <c r="G1213" s="17"/>
      <c r="H1213" s="17"/>
      <c r="I1213" s="17"/>
      <c r="J1213" s="17"/>
      <c r="K1213" s="17"/>
      <c r="L1213" s="17"/>
      <c r="M1213" s="17"/>
      <c r="N1213" s="17"/>
      <c r="O1213" s="17"/>
      <c r="P1213" s="17"/>
      <c r="Q1213" s="17"/>
      <c r="R1213" s="17"/>
      <c r="S1213" s="17"/>
      <c r="T1213" s="17"/>
      <c r="U1213" s="17"/>
      <c r="V1213" s="17"/>
      <c r="W1213" s="17"/>
      <c r="X1213" s="17"/>
      <c r="Y1213" s="17"/>
      <c r="Z1213" s="17"/>
      <c r="AA1213" s="17"/>
      <c r="AB1213" s="17"/>
      <c r="AC1213" s="17"/>
      <c r="AD1213" s="17"/>
      <c r="AE1213" s="17"/>
      <c r="AF1213" s="17"/>
      <c r="AG1213" s="17"/>
      <c r="AH1213" s="17"/>
      <c r="AI1213" s="17"/>
      <c r="AJ1213" s="17"/>
      <c r="AK1213" s="17"/>
      <c r="AL1213" s="17"/>
      <c r="AM1213" s="17"/>
      <c r="AN1213" s="17"/>
      <c r="AO1213" s="17"/>
      <c r="AP1213" s="17"/>
      <c r="AQ1213" s="17"/>
      <c r="AR1213" s="17"/>
      <c r="AS1213" s="17"/>
      <c r="AT1213" s="17"/>
      <c r="AU1213" s="17"/>
      <c r="AV1213" s="17"/>
      <c r="AW1213" s="17"/>
      <c r="AX1213" s="17"/>
      <c r="AY1213" s="17"/>
      <c r="AZ1213" s="17"/>
      <c r="BA1213" s="17"/>
      <c r="BB1213" s="17"/>
      <c r="BC1213" s="17"/>
      <c r="BD1213" s="17"/>
      <c r="BE1213" s="17"/>
      <c r="BF1213" s="17"/>
      <c r="BG1213" s="17"/>
      <c r="BH1213" s="17"/>
      <c r="BI1213" s="17"/>
      <c r="BJ1213" s="17"/>
      <c r="BK1213" s="17"/>
      <c r="BL1213" s="17"/>
      <c r="BM1213" s="17"/>
      <c r="BN1213" s="17"/>
      <c r="BO1213" s="17"/>
      <c r="BP1213" s="17"/>
      <c r="BQ1213" s="17"/>
      <c r="BR1213" s="17"/>
      <c r="BS1213" s="17"/>
      <c r="BT1213" s="17"/>
      <c r="BU1213" s="17"/>
      <c r="BV1213" s="17"/>
      <c r="BW1213" s="17"/>
      <c r="BX1213" s="17"/>
      <c r="BY1213" s="17"/>
      <c r="BZ1213" s="17"/>
      <c r="CA1213" s="17"/>
      <c r="CB1213" s="17"/>
      <c r="CC1213" s="17"/>
      <c r="CD1213" s="17"/>
      <c r="CE1213" s="17"/>
      <c r="CF1213" s="17"/>
      <c r="CG1213" s="17"/>
      <c r="CH1213" s="17"/>
      <c r="CI1213" s="17"/>
    </row>
    <row r="1214" spans="2:87" x14ac:dyDescent="0.35">
      <c r="B1214" t="s">
        <v>157</v>
      </c>
      <c r="C1214" s="17">
        <v>0.128801327683888</v>
      </c>
      <c r="D1214" s="17">
        <v>0.13611826835975399</v>
      </c>
      <c r="E1214" s="17">
        <v>0.122684688394671</v>
      </c>
      <c r="F1214" s="17"/>
      <c r="G1214" s="17">
        <v>0.107926116842675</v>
      </c>
      <c r="H1214" s="17">
        <v>0.227377852260741</v>
      </c>
      <c r="I1214" s="17">
        <v>0.16106214717105399</v>
      </c>
      <c r="J1214" s="17">
        <v>9.5689354436553201E-2</v>
      </c>
      <c r="K1214" s="17">
        <v>8.9515697813713394E-2</v>
      </c>
      <c r="L1214" s="17">
        <v>8.9167191240900306E-2</v>
      </c>
      <c r="M1214" s="17"/>
      <c r="N1214" s="17">
        <v>0.18214715689991601</v>
      </c>
      <c r="O1214" s="17">
        <v>7.13119852696108E-2</v>
      </c>
      <c r="P1214" s="17">
        <v>0.14657765324837699</v>
      </c>
      <c r="Q1214" s="17">
        <v>0.113598726168011</v>
      </c>
      <c r="R1214" s="17"/>
      <c r="S1214" s="17">
        <v>0.190455686366236</v>
      </c>
      <c r="T1214" s="17">
        <v>7.5346113360906394E-2</v>
      </c>
      <c r="U1214" s="17">
        <v>0.15940831617567899</v>
      </c>
      <c r="V1214" s="17">
        <v>9.4992170093139497E-2</v>
      </c>
      <c r="W1214" s="17">
        <v>8.1769204122820294E-2</v>
      </c>
      <c r="X1214" s="17">
        <v>0.142818280327041</v>
      </c>
      <c r="Y1214" s="17">
        <v>9.8405087721211801E-2</v>
      </c>
      <c r="Z1214" s="17">
        <v>0.10179116939187</v>
      </c>
      <c r="AA1214" s="17">
        <v>0.15504156966582999</v>
      </c>
      <c r="AB1214" s="17">
        <v>0.16152692173876301</v>
      </c>
      <c r="AC1214" s="17">
        <v>6.7348952787717797E-2</v>
      </c>
      <c r="AD1214" s="17">
        <v>0.15116805314773199</v>
      </c>
      <c r="AE1214" s="17"/>
      <c r="AF1214" s="17">
        <v>0.134386357725129</v>
      </c>
      <c r="AG1214" s="17">
        <v>0.111964150095422</v>
      </c>
      <c r="AH1214" s="17">
        <v>9.6544862946620597E-2</v>
      </c>
      <c r="AI1214" s="17">
        <v>0.169863447336045</v>
      </c>
      <c r="AJ1214" s="17">
        <v>0.18306873147611</v>
      </c>
      <c r="AK1214" s="17"/>
      <c r="AL1214" s="17">
        <v>0.11048451355683001</v>
      </c>
      <c r="AM1214" s="17">
        <v>0.13406954445798</v>
      </c>
      <c r="AN1214" s="17">
        <v>0.147641451096064</v>
      </c>
      <c r="AO1214" s="17">
        <v>0.160949005214506</v>
      </c>
      <c r="AP1214" s="17"/>
      <c r="AQ1214" s="17">
        <v>0.11421702721037701</v>
      </c>
      <c r="AR1214" s="17">
        <v>0.149589402862673</v>
      </c>
      <c r="AS1214" s="17"/>
      <c r="AT1214" s="17">
        <v>0.15574096647817801</v>
      </c>
      <c r="AU1214" s="17">
        <v>7.3428820532080705E-2</v>
      </c>
      <c r="AV1214" s="17"/>
      <c r="AW1214" s="17">
        <v>0.124942674237962</v>
      </c>
      <c r="AX1214" s="17">
        <v>0.102902014793921</v>
      </c>
      <c r="AY1214" s="17">
        <v>0.149703999404002</v>
      </c>
      <c r="AZ1214" s="17"/>
      <c r="BA1214" s="17">
        <v>0.18305677886564201</v>
      </c>
      <c r="BB1214" s="17">
        <v>0.150553842974539</v>
      </c>
      <c r="BC1214" s="17">
        <v>9.9842474519125202E-2</v>
      </c>
      <c r="BD1214" s="17">
        <v>6.3241704079620403E-2</v>
      </c>
      <c r="BE1214" s="17">
        <v>7.3124577684563805E-2</v>
      </c>
      <c r="BF1214" s="17"/>
      <c r="BG1214" s="17">
        <v>0.101698946105524</v>
      </c>
      <c r="BH1214" s="17">
        <v>0.148205478460853</v>
      </c>
      <c r="BI1214" s="17"/>
      <c r="BJ1214" s="17">
        <v>0.136428566381884</v>
      </c>
      <c r="BK1214" s="17">
        <v>9.9109961844063801E-2</v>
      </c>
      <c r="BL1214" s="17"/>
      <c r="BM1214" s="17">
        <v>6.4058522081540406E-2</v>
      </c>
      <c r="BN1214" s="17">
        <v>0.14851872292018101</v>
      </c>
      <c r="BO1214" s="17">
        <v>0.18247734841457899</v>
      </c>
      <c r="BP1214" s="17">
        <v>8.1135929124080505E-2</v>
      </c>
      <c r="BQ1214" s="17">
        <v>0.110942584109239</v>
      </c>
      <c r="BR1214" s="17"/>
      <c r="BS1214" s="17">
        <v>0.14735701048039301</v>
      </c>
      <c r="BT1214" s="17"/>
      <c r="BU1214" s="17">
        <v>0.14185065537824099</v>
      </c>
      <c r="BV1214" s="17">
        <v>0.21187401743438899</v>
      </c>
      <c r="BW1214" s="17">
        <v>0.109126409323132</v>
      </c>
      <c r="BX1214" s="17">
        <v>0.120488032935578</v>
      </c>
      <c r="BY1214" s="17">
        <v>3.9476713367616698E-2</v>
      </c>
      <c r="BZ1214" s="17"/>
      <c r="CA1214" s="17">
        <v>0.253522421145216</v>
      </c>
      <c r="CB1214" s="17"/>
      <c r="CC1214" s="17">
        <v>0.13488623893784399</v>
      </c>
      <c r="CD1214" s="17">
        <v>0.107322277228608</v>
      </c>
      <c r="CE1214" s="17"/>
      <c r="CF1214" s="17">
        <v>0.16058929840218</v>
      </c>
      <c r="CG1214" s="17"/>
      <c r="CH1214" s="17">
        <v>0.101693235908224</v>
      </c>
      <c r="CI1214" s="17">
        <v>0.25639735063374802</v>
      </c>
    </row>
    <row r="1215" spans="2:87" x14ac:dyDescent="0.35">
      <c r="B1215" t="s">
        <v>323</v>
      </c>
      <c r="C1215" s="17">
        <v>0.20520954624789101</v>
      </c>
      <c r="D1215" s="17">
        <v>0.222391173637384</v>
      </c>
      <c r="E1215" s="17">
        <v>0.18768586862865899</v>
      </c>
      <c r="F1215" s="17"/>
      <c r="G1215" s="17">
        <v>0.33797741720975899</v>
      </c>
      <c r="H1215" s="17">
        <v>0.29162133930128697</v>
      </c>
      <c r="I1215" s="17">
        <v>0.25273046916509101</v>
      </c>
      <c r="J1215" s="17">
        <v>0.176386787823786</v>
      </c>
      <c r="K1215" s="17">
        <v>0.138757243804741</v>
      </c>
      <c r="L1215" s="17">
        <v>9.2651653424278294E-2</v>
      </c>
      <c r="M1215" s="17"/>
      <c r="N1215" s="17">
        <v>0.234667618383407</v>
      </c>
      <c r="O1215" s="17">
        <v>0.21788499989257901</v>
      </c>
      <c r="P1215" s="17">
        <v>0.147519680352481</v>
      </c>
      <c r="Q1215" s="17">
        <v>0.204533008686826</v>
      </c>
      <c r="R1215" s="17"/>
      <c r="S1215" s="17">
        <v>0.30217848400390201</v>
      </c>
      <c r="T1215" s="17">
        <v>0.173922953435273</v>
      </c>
      <c r="U1215" s="17">
        <v>0.164932696152848</v>
      </c>
      <c r="V1215" s="17">
        <v>0.18890046156228901</v>
      </c>
      <c r="W1215" s="17">
        <v>0.16844625234458599</v>
      </c>
      <c r="X1215" s="17">
        <v>0.27002626658922402</v>
      </c>
      <c r="Y1215" s="17">
        <v>0.18512440796094201</v>
      </c>
      <c r="Z1215" s="17">
        <v>0.23229681905223001</v>
      </c>
      <c r="AA1215" s="17">
        <v>0.21129252167447299</v>
      </c>
      <c r="AB1215" s="17">
        <v>0.15040603529713101</v>
      </c>
      <c r="AC1215" s="17">
        <v>0.142805029188312</v>
      </c>
      <c r="AD1215" s="17">
        <v>0.17401678994188</v>
      </c>
      <c r="AE1215" s="17"/>
      <c r="AF1215" s="17">
        <v>0.19793513006024799</v>
      </c>
      <c r="AG1215" s="17">
        <v>0.17717834346928599</v>
      </c>
      <c r="AH1215" s="17">
        <v>0.202982719654802</v>
      </c>
      <c r="AI1215" s="17">
        <v>0.26275138612516302</v>
      </c>
      <c r="AJ1215" s="17">
        <v>0.24627177321256499</v>
      </c>
      <c r="AK1215" s="17"/>
      <c r="AL1215" s="17">
        <v>0.19558274625232999</v>
      </c>
      <c r="AM1215" s="17">
        <v>0.178837547869688</v>
      </c>
      <c r="AN1215" s="17">
        <v>0.246751780024178</v>
      </c>
      <c r="AO1215" s="17">
        <v>0.30511505832214803</v>
      </c>
      <c r="AP1215" s="17"/>
      <c r="AQ1215" s="17">
        <v>0.158489752178193</v>
      </c>
      <c r="AR1215" s="17">
        <v>0.27180270189647499</v>
      </c>
      <c r="AS1215" s="17"/>
      <c r="AT1215" s="17">
        <v>0.22383044704159899</v>
      </c>
      <c r="AU1215" s="17">
        <v>0.127158408889498</v>
      </c>
      <c r="AV1215" s="17"/>
      <c r="AW1215" s="17">
        <v>0.15409291077255</v>
      </c>
      <c r="AX1215" s="17">
        <v>0.207198800206811</v>
      </c>
      <c r="AY1215" s="17">
        <v>0.26782272996395401</v>
      </c>
      <c r="AZ1215" s="17"/>
      <c r="BA1215" s="17">
        <v>0.29515671818311001</v>
      </c>
      <c r="BB1215" s="17">
        <v>0.174743649043371</v>
      </c>
      <c r="BC1215" s="17">
        <v>0.18983058260249899</v>
      </c>
      <c r="BD1215" s="17">
        <v>0.106230588809933</v>
      </c>
      <c r="BE1215" s="17">
        <v>0.199674874020382</v>
      </c>
      <c r="BF1215" s="17"/>
      <c r="BG1215" s="17">
        <v>0.23156101958889</v>
      </c>
      <c r="BH1215" s="17">
        <v>0.18634301378374199</v>
      </c>
      <c r="BI1215" s="17"/>
      <c r="BJ1215" s="17">
        <v>0.23195178608792599</v>
      </c>
      <c r="BK1215" s="17">
        <v>0.11288969604973501</v>
      </c>
      <c r="BL1215" s="17"/>
      <c r="BM1215" s="17">
        <v>0.234748476104024</v>
      </c>
      <c r="BN1215" s="17">
        <v>0.147999008137877</v>
      </c>
      <c r="BO1215" s="17">
        <v>0.297013967977237</v>
      </c>
      <c r="BP1215" s="17">
        <v>0.20353967728800201</v>
      </c>
      <c r="BQ1215" s="17">
        <v>5.5276930008083799E-2</v>
      </c>
      <c r="BR1215" s="17"/>
      <c r="BS1215" s="17">
        <v>0.170552460837953</v>
      </c>
      <c r="BT1215" s="17"/>
      <c r="BU1215" s="17">
        <v>0.19708667472053401</v>
      </c>
      <c r="BV1215" s="17">
        <v>0.363809318130145</v>
      </c>
      <c r="BW1215" s="17">
        <v>0.18601052558696701</v>
      </c>
      <c r="BX1215" s="17">
        <v>0.10523119955665999</v>
      </c>
      <c r="BY1215" s="17">
        <v>0.13003868757829001</v>
      </c>
      <c r="BZ1215" s="17"/>
      <c r="CA1215" s="17">
        <v>0.304506700544525</v>
      </c>
      <c r="CB1215" s="17"/>
      <c r="CC1215" s="17">
        <v>0.20218024028865</v>
      </c>
      <c r="CD1215" s="17">
        <v>0.227582542641034</v>
      </c>
      <c r="CE1215" s="17"/>
      <c r="CF1215" s="17">
        <v>0.15876846747912801</v>
      </c>
      <c r="CG1215" s="17"/>
      <c r="CH1215" s="17">
        <v>0.16229428652737701</v>
      </c>
      <c r="CI1215" s="17">
        <v>0.25990057184007997</v>
      </c>
    </row>
    <row r="1216" spans="2:87" x14ac:dyDescent="0.35">
      <c r="B1216" t="s">
        <v>159</v>
      </c>
      <c r="C1216" s="17">
        <v>0.247857290283402</v>
      </c>
      <c r="D1216" s="17">
        <v>0.27350264455805701</v>
      </c>
      <c r="E1216" s="17">
        <v>0.22428169915010601</v>
      </c>
      <c r="F1216" s="17"/>
      <c r="G1216" s="17">
        <v>0.266537202628714</v>
      </c>
      <c r="H1216" s="17">
        <v>0.19926708582744801</v>
      </c>
      <c r="I1216" s="17">
        <v>0.23481693811145701</v>
      </c>
      <c r="J1216" s="17">
        <v>0.268313521094172</v>
      </c>
      <c r="K1216" s="17">
        <v>0.23749949940908499</v>
      </c>
      <c r="L1216" s="17">
        <v>0.27697835415529498</v>
      </c>
      <c r="M1216" s="17"/>
      <c r="N1216" s="17">
        <v>0.252711001287383</v>
      </c>
      <c r="O1216" s="17">
        <v>0.29146837900047601</v>
      </c>
      <c r="P1216" s="17">
        <v>0.24864756671055599</v>
      </c>
      <c r="Q1216" s="17">
        <v>0.197218853657467</v>
      </c>
      <c r="R1216" s="17"/>
      <c r="S1216" s="17">
        <v>0.22154562599748301</v>
      </c>
      <c r="T1216" s="17">
        <v>0.29757529142451</v>
      </c>
      <c r="U1216" s="17">
        <v>0.270019528962327</v>
      </c>
      <c r="V1216" s="17">
        <v>0.26156629222691202</v>
      </c>
      <c r="W1216" s="17">
        <v>0.230666620580458</v>
      </c>
      <c r="X1216" s="17">
        <v>0.22298378183769499</v>
      </c>
      <c r="Y1216" s="17">
        <v>0.27756545398454502</v>
      </c>
      <c r="Z1216" s="17">
        <v>0.29114802615904001</v>
      </c>
      <c r="AA1216" s="17">
        <v>0.21755051668030401</v>
      </c>
      <c r="AB1216" s="17">
        <v>0.248878893002384</v>
      </c>
      <c r="AC1216" s="17">
        <v>0.16009404888566001</v>
      </c>
      <c r="AD1216" s="17">
        <v>0.26748636724036101</v>
      </c>
      <c r="AE1216" s="17"/>
      <c r="AF1216" s="17">
        <v>0.20042785818657999</v>
      </c>
      <c r="AG1216" s="17">
        <v>0.23581218608433799</v>
      </c>
      <c r="AH1216" s="17">
        <v>0.30182159096924799</v>
      </c>
      <c r="AI1216" s="17">
        <v>0.26898317935878502</v>
      </c>
      <c r="AJ1216" s="17">
        <v>0.27164702376765998</v>
      </c>
      <c r="AK1216" s="17"/>
      <c r="AL1216" s="17">
        <v>0.26277509210495298</v>
      </c>
      <c r="AM1216" s="17">
        <v>0.24031833635415101</v>
      </c>
      <c r="AN1216" s="17">
        <v>0.23503479133268601</v>
      </c>
      <c r="AO1216" s="17">
        <v>0.233866695119336</v>
      </c>
      <c r="AP1216" s="17"/>
      <c r="AQ1216" s="17">
        <v>0.23605347414996899</v>
      </c>
      <c r="AR1216" s="17">
        <v>0.26468213681094199</v>
      </c>
      <c r="AS1216" s="17"/>
      <c r="AT1216" s="17">
        <v>0.24084264314230699</v>
      </c>
      <c r="AU1216" s="17">
        <v>0.28276704545306802</v>
      </c>
      <c r="AV1216" s="17"/>
      <c r="AW1216" s="17">
        <v>0.288832692595762</v>
      </c>
      <c r="AX1216" s="17">
        <v>0.27394284552049902</v>
      </c>
      <c r="AY1216" s="17">
        <v>0.18273691454448099</v>
      </c>
      <c r="AZ1216" s="17"/>
      <c r="BA1216" s="17">
        <v>0.20110674888419999</v>
      </c>
      <c r="BB1216" s="17">
        <v>0.299316971603791</v>
      </c>
      <c r="BC1216" s="17">
        <v>0.2262619825452</v>
      </c>
      <c r="BD1216" s="17">
        <v>0.26579852603951698</v>
      </c>
      <c r="BE1216" s="17">
        <v>0.33157422837158901</v>
      </c>
      <c r="BF1216" s="17"/>
      <c r="BG1216" s="17">
        <v>0.261952506108242</v>
      </c>
      <c r="BH1216" s="17">
        <v>0.23776571614227801</v>
      </c>
      <c r="BI1216" s="17"/>
      <c r="BJ1216" s="17">
        <v>0.25170229073459599</v>
      </c>
      <c r="BK1216" s="17">
        <v>0.238212092198028</v>
      </c>
      <c r="BL1216" s="17"/>
      <c r="BM1216" s="17">
        <v>0.19609947274435899</v>
      </c>
      <c r="BN1216" s="17">
        <v>0.24112756403607599</v>
      </c>
      <c r="BO1216" s="17">
        <v>0.245732293157366</v>
      </c>
      <c r="BP1216" s="17">
        <v>0.33900979019912902</v>
      </c>
      <c r="BQ1216" s="17">
        <v>0.20005230343299399</v>
      </c>
      <c r="BR1216" s="17"/>
      <c r="BS1216" s="17">
        <v>0.21501233557377999</v>
      </c>
      <c r="BT1216" s="17"/>
      <c r="BU1216" s="17">
        <v>0.24025071178499299</v>
      </c>
      <c r="BV1216" s="17">
        <v>0.25433242813247497</v>
      </c>
      <c r="BW1216" s="17">
        <v>0.344168789361123</v>
      </c>
      <c r="BX1216" s="17">
        <v>0.21527237055469201</v>
      </c>
      <c r="BY1216" s="17">
        <v>0.15195287375553199</v>
      </c>
      <c r="BZ1216" s="17"/>
      <c r="CA1216" s="17">
        <v>0.228021361873331</v>
      </c>
      <c r="CB1216" s="17"/>
      <c r="CC1216" s="17">
        <v>0.234253523324887</v>
      </c>
      <c r="CD1216" s="17">
        <v>0.338187365834134</v>
      </c>
      <c r="CE1216" s="17"/>
      <c r="CF1216" s="17">
        <v>0.219708028468516</v>
      </c>
      <c r="CG1216" s="17"/>
      <c r="CH1216" s="17">
        <v>0.26505671431220101</v>
      </c>
      <c r="CI1216" s="17">
        <v>0.28827408401832599</v>
      </c>
    </row>
    <row r="1217" spans="2:87" x14ac:dyDescent="0.35">
      <c r="B1217" t="s">
        <v>160</v>
      </c>
      <c r="C1217" s="17">
        <v>0.315608734602008</v>
      </c>
      <c r="D1217" s="17">
        <v>0.29580751381562598</v>
      </c>
      <c r="E1217" s="17">
        <v>0.335031564322536</v>
      </c>
      <c r="F1217" s="17"/>
      <c r="G1217" s="17">
        <v>0.124889043071582</v>
      </c>
      <c r="H1217" s="17">
        <v>0.17144996600116599</v>
      </c>
      <c r="I1217" s="17">
        <v>0.25902147951558102</v>
      </c>
      <c r="J1217" s="17">
        <v>0.32566108343707001</v>
      </c>
      <c r="K1217" s="17">
        <v>0.458846025948286</v>
      </c>
      <c r="L1217" s="17">
        <v>0.480123375080869</v>
      </c>
      <c r="M1217" s="17"/>
      <c r="N1217" s="17">
        <v>0.24269957359797101</v>
      </c>
      <c r="O1217" s="17">
        <v>0.33566090348764799</v>
      </c>
      <c r="P1217" s="17">
        <v>0.33230495501739699</v>
      </c>
      <c r="Q1217" s="17">
        <v>0.36477021830069201</v>
      </c>
      <c r="R1217" s="17"/>
      <c r="S1217" s="17">
        <v>0.204661379596873</v>
      </c>
      <c r="T1217" s="17">
        <v>0.35478016320915701</v>
      </c>
      <c r="U1217" s="17">
        <v>0.32610182650834202</v>
      </c>
      <c r="V1217" s="17">
        <v>0.30177656174847201</v>
      </c>
      <c r="W1217" s="17">
        <v>0.33321237594457298</v>
      </c>
      <c r="X1217" s="17">
        <v>0.28718830224113201</v>
      </c>
      <c r="Y1217" s="17">
        <v>0.32915719738703603</v>
      </c>
      <c r="Z1217" s="17">
        <v>0.27381430341478602</v>
      </c>
      <c r="AA1217" s="17">
        <v>0.31681741232120297</v>
      </c>
      <c r="AB1217" s="17">
        <v>0.34784873366264502</v>
      </c>
      <c r="AC1217" s="17">
        <v>0.58938165659399999</v>
      </c>
      <c r="AD1217" s="17">
        <v>0.22590028184941199</v>
      </c>
      <c r="AE1217" s="17"/>
      <c r="AF1217" s="17">
        <v>0.34625386209261499</v>
      </c>
      <c r="AG1217" s="17">
        <v>0.37056418253835299</v>
      </c>
      <c r="AH1217" s="17">
        <v>0.31976167088012503</v>
      </c>
      <c r="AI1217" s="17">
        <v>0.209530543609772</v>
      </c>
      <c r="AJ1217" s="17">
        <v>0.213161512256618</v>
      </c>
      <c r="AK1217" s="17"/>
      <c r="AL1217" s="17">
        <v>0.316793094504145</v>
      </c>
      <c r="AM1217" s="17">
        <v>0.34707412970771201</v>
      </c>
      <c r="AN1217" s="17">
        <v>0.27201814281919101</v>
      </c>
      <c r="AO1217" s="17">
        <v>0.24583443938855801</v>
      </c>
      <c r="AP1217" s="17"/>
      <c r="AQ1217" s="17">
        <v>0.38922524011236898</v>
      </c>
      <c r="AR1217" s="17">
        <v>0.21067771965697701</v>
      </c>
      <c r="AS1217" s="17"/>
      <c r="AT1217" s="17">
        <v>0.26951124001584198</v>
      </c>
      <c r="AU1217" s="17">
        <v>0.45877915671548303</v>
      </c>
      <c r="AV1217" s="17"/>
      <c r="AW1217" s="17">
        <v>0.36884967231883697</v>
      </c>
      <c r="AX1217" s="17">
        <v>0.30783034599672199</v>
      </c>
      <c r="AY1217" s="17">
        <v>0.27406395175137799</v>
      </c>
      <c r="AZ1217" s="17"/>
      <c r="BA1217" s="17">
        <v>0.219042009196806</v>
      </c>
      <c r="BB1217" s="17">
        <v>0.29289382061190999</v>
      </c>
      <c r="BC1217" s="17">
        <v>0.36421948557337602</v>
      </c>
      <c r="BD1217" s="17">
        <v>0.45441795557216103</v>
      </c>
      <c r="BE1217" s="17">
        <v>0.32938249946847198</v>
      </c>
      <c r="BF1217" s="17"/>
      <c r="BG1217" s="17">
        <v>0.27262238581784298</v>
      </c>
      <c r="BH1217" s="17">
        <v>0.34638512931652599</v>
      </c>
      <c r="BI1217" s="17"/>
      <c r="BJ1217" s="17">
        <v>0.273160944081216</v>
      </c>
      <c r="BK1217" s="17">
        <v>0.46500734100681701</v>
      </c>
      <c r="BL1217" s="17"/>
      <c r="BM1217" s="17">
        <v>0.26176233129479698</v>
      </c>
      <c r="BN1217" s="17">
        <v>0.40148336521093803</v>
      </c>
      <c r="BO1217" s="17">
        <v>0.191130004839283</v>
      </c>
      <c r="BP1217" s="17">
        <v>0.288816576977313</v>
      </c>
      <c r="BQ1217" s="17">
        <v>0.61837645650191897</v>
      </c>
      <c r="BR1217" s="17"/>
      <c r="BS1217" s="17">
        <v>0.43327213741922099</v>
      </c>
      <c r="BT1217" s="17"/>
      <c r="BU1217" s="17">
        <v>0.366650881259587</v>
      </c>
      <c r="BV1217" s="17">
        <v>6.704588994914E-2</v>
      </c>
      <c r="BW1217" s="17">
        <v>0.28767748026705398</v>
      </c>
      <c r="BX1217" s="17">
        <v>0.53781496471484902</v>
      </c>
      <c r="BY1217" s="17">
        <v>0.37173539590479399</v>
      </c>
      <c r="BZ1217" s="17"/>
      <c r="CA1217" s="17">
        <v>0.19107031560585899</v>
      </c>
      <c r="CB1217" s="17"/>
      <c r="CC1217" s="17">
        <v>0.341762787308177</v>
      </c>
      <c r="CD1217" s="17">
        <v>0.235266371891304</v>
      </c>
      <c r="CE1217" s="17"/>
      <c r="CF1217" s="17">
        <v>0.385867622323529</v>
      </c>
      <c r="CG1217" s="17"/>
      <c r="CH1217" s="17">
        <v>0.38437160812370003</v>
      </c>
      <c r="CI1217" s="17">
        <v>0.13497208631397001</v>
      </c>
    </row>
    <row r="1218" spans="2:87" x14ac:dyDescent="0.35">
      <c r="B1218" t="s">
        <v>161</v>
      </c>
      <c r="C1218" s="17">
        <v>0.10252310118281099</v>
      </c>
      <c r="D1218" s="17">
        <v>7.2180399629179201E-2</v>
      </c>
      <c r="E1218" s="17">
        <v>0.13031617950402799</v>
      </c>
      <c r="F1218" s="17"/>
      <c r="G1218" s="17">
        <v>0.16267022024726999</v>
      </c>
      <c r="H1218" s="17">
        <v>0.11028375660935701</v>
      </c>
      <c r="I1218" s="17">
        <v>9.2368966036816699E-2</v>
      </c>
      <c r="J1218" s="17">
        <v>0.13394925320841899</v>
      </c>
      <c r="K1218" s="17">
        <v>7.5381533024174205E-2</v>
      </c>
      <c r="L1218" s="17">
        <v>6.1079426098657297E-2</v>
      </c>
      <c r="M1218" s="17"/>
      <c r="N1218" s="17">
        <v>8.7774649831322299E-2</v>
      </c>
      <c r="O1218" s="17">
        <v>8.3673732349685503E-2</v>
      </c>
      <c r="P1218" s="17">
        <v>0.12495014467118901</v>
      </c>
      <c r="Q1218" s="17">
        <v>0.119879193187004</v>
      </c>
      <c r="R1218" s="17"/>
      <c r="S1218" s="17">
        <v>8.1158824035505894E-2</v>
      </c>
      <c r="T1218" s="17">
        <v>9.8375478570153205E-2</v>
      </c>
      <c r="U1218" s="17">
        <v>7.9537632200803607E-2</v>
      </c>
      <c r="V1218" s="17">
        <v>0.152764514369188</v>
      </c>
      <c r="W1218" s="17">
        <v>0.18590554700756201</v>
      </c>
      <c r="X1218" s="17">
        <v>7.6983369004908195E-2</v>
      </c>
      <c r="Y1218" s="17">
        <v>0.109747852946265</v>
      </c>
      <c r="Z1218" s="17">
        <v>0.10094968198207301</v>
      </c>
      <c r="AA1218" s="17">
        <v>9.92979796581899E-2</v>
      </c>
      <c r="AB1218" s="17">
        <v>9.1339416299076104E-2</v>
      </c>
      <c r="AC1218" s="17">
        <v>4.0370312544309499E-2</v>
      </c>
      <c r="AD1218" s="17">
        <v>0.18142850782061501</v>
      </c>
      <c r="AE1218" s="17"/>
      <c r="AF1218" s="17">
        <v>0.12099679193542701</v>
      </c>
      <c r="AG1218" s="17">
        <v>0.104481137812601</v>
      </c>
      <c r="AH1218" s="17">
        <v>7.8889155549204296E-2</v>
      </c>
      <c r="AI1218" s="17">
        <v>8.88714435702357E-2</v>
      </c>
      <c r="AJ1218" s="17">
        <v>8.5850959287046905E-2</v>
      </c>
      <c r="AK1218" s="17"/>
      <c r="AL1218" s="17">
        <v>0.114364553581742</v>
      </c>
      <c r="AM1218" s="17">
        <v>9.9700441610469398E-2</v>
      </c>
      <c r="AN1218" s="17">
        <v>9.8553834727880804E-2</v>
      </c>
      <c r="AO1218" s="17">
        <v>5.4234801955452702E-2</v>
      </c>
      <c r="AP1218" s="17"/>
      <c r="AQ1218" s="17">
        <v>0.102014506349093</v>
      </c>
      <c r="AR1218" s="17">
        <v>0.103248038772933</v>
      </c>
      <c r="AS1218" s="17"/>
      <c r="AT1218" s="17">
        <v>0.110074703322074</v>
      </c>
      <c r="AU1218" s="17">
        <v>5.7866568409870998E-2</v>
      </c>
      <c r="AV1218" s="17"/>
      <c r="AW1218" s="17">
        <v>6.3282050074889296E-2</v>
      </c>
      <c r="AX1218" s="17">
        <v>0.108125993482047</v>
      </c>
      <c r="AY1218" s="17">
        <v>0.12567240433618501</v>
      </c>
      <c r="AZ1218" s="17"/>
      <c r="BA1218" s="17">
        <v>0.10163774487024201</v>
      </c>
      <c r="BB1218" s="17">
        <v>8.2491715766389195E-2</v>
      </c>
      <c r="BC1218" s="17">
        <v>0.11984547475979999</v>
      </c>
      <c r="BD1218" s="17">
        <v>0.110311225498769</v>
      </c>
      <c r="BE1218" s="17">
        <v>6.6243820454993399E-2</v>
      </c>
      <c r="BF1218" s="17"/>
      <c r="BG1218" s="17">
        <v>0.132165142379501</v>
      </c>
      <c r="BH1218" s="17">
        <v>8.1300662296600296E-2</v>
      </c>
      <c r="BI1218" s="17"/>
      <c r="BJ1218" s="17">
        <v>0.106756412714379</v>
      </c>
      <c r="BK1218" s="17">
        <v>8.47809089013567E-2</v>
      </c>
      <c r="BL1218" s="17"/>
      <c r="BM1218" s="17">
        <v>0.24333119777528001</v>
      </c>
      <c r="BN1218" s="17">
        <v>6.0871339694927001E-2</v>
      </c>
      <c r="BO1218" s="17">
        <v>8.3646385611535604E-2</v>
      </c>
      <c r="BP1218" s="17">
        <v>8.7498026411475305E-2</v>
      </c>
      <c r="BQ1218" s="17">
        <v>1.53517259477655E-2</v>
      </c>
      <c r="BR1218" s="17"/>
      <c r="BS1218" s="17">
        <v>3.3806055688653198E-2</v>
      </c>
      <c r="BT1218" s="17"/>
      <c r="BU1218" s="17">
        <v>5.4161076856644501E-2</v>
      </c>
      <c r="BV1218" s="17">
        <v>0.102938346353851</v>
      </c>
      <c r="BW1218" s="17">
        <v>7.3016795461723905E-2</v>
      </c>
      <c r="BX1218" s="17">
        <v>2.1193432238221298E-2</v>
      </c>
      <c r="BY1218" s="17">
        <v>0.306796329393768</v>
      </c>
      <c r="BZ1218" s="17"/>
      <c r="CA1218" s="17">
        <v>2.2879200831068099E-2</v>
      </c>
      <c r="CB1218" s="17"/>
      <c r="CC1218" s="17">
        <v>8.6917210140440598E-2</v>
      </c>
      <c r="CD1218" s="17">
        <v>9.1641442404920004E-2</v>
      </c>
      <c r="CE1218" s="17"/>
      <c r="CF1218" s="17">
        <v>7.5066583326648006E-2</v>
      </c>
      <c r="CG1218" s="17"/>
      <c r="CH1218" s="17">
        <v>8.6584155128498194E-2</v>
      </c>
      <c r="CI1218" s="17">
        <v>6.0455907193876599E-2</v>
      </c>
    </row>
    <row r="1219" spans="2:87" x14ac:dyDescent="0.35">
      <c r="C1219" s="17"/>
      <c r="D1219" s="17"/>
      <c r="E1219" s="17"/>
      <c r="F1219" s="17"/>
      <c r="G1219" s="17"/>
      <c r="H1219" s="17"/>
      <c r="I1219" s="17"/>
      <c r="J1219" s="17"/>
      <c r="K1219" s="17"/>
      <c r="L1219" s="17"/>
      <c r="M1219" s="17"/>
      <c r="N1219" s="17"/>
      <c r="O1219" s="17"/>
      <c r="P1219" s="17"/>
      <c r="Q1219" s="17"/>
      <c r="R1219" s="17"/>
      <c r="S1219" s="17"/>
      <c r="T1219" s="17"/>
      <c r="U1219" s="17"/>
      <c r="V1219" s="17"/>
      <c r="W1219" s="17"/>
      <c r="X1219" s="17"/>
      <c r="Y1219" s="17"/>
      <c r="Z1219" s="17"/>
      <c r="AA1219" s="17"/>
      <c r="AB1219" s="17"/>
      <c r="AC1219" s="17"/>
      <c r="AD1219" s="17"/>
      <c r="AE1219" s="17"/>
      <c r="AF1219" s="17"/>
      <c r="AG1219" s="17"/>
      <c r="AH1219" s="17"/>
      <c r="AI1219" s="17"/>
      <c r="AJ1219" s="17"/>
      <c r="AK1219" s="17"/>
      <c r="AL1219" s="17"/>
      <c r="AM1219" s="17"/>
      <c r="AN1219" s="17"/>
      <c r="AO1219" s="17"/>
      <c r="AP1219" s="17"/>
      <c r="AQ1219" s="17"/>
      <c r="AR1219" s="17"/>
      <c r="AS1219" s="17"/>
      <c r="AT1219" s="17"/>
      <c r="AU1219" s="17"/>
      <c r="AV1219" s="17"/>
      <c r="AW1219" s="17"/>
      <c r="AX1219" s="17"/>
      <c r="AY1219" s="17"/>
      <c r="AZ1219" s="17"/>
      <c r="BA1219" s="17"/>
      <c r="BB1219" s="17"/>
      <c r="BC1219" s="17"/>
      <c r="BD1219" s="17"/>
      <c r="BE1219" s="17"/>
      <c r="BF1219" s="17"/>
      <c r="BG1219" s="17"/>
      <c r="BH1219" s="17"/>
      <c r="BI1219" s="17"/>
      <c r="BJ1219" s="17"/>
      <c r="BK1219" s="17"/>
      <c r="BL1219" s="17"/>
      <c r="BM1219" s="17"/>
      <c r="BN1219" s="17"/>
      <c r="BO1219" s="17"/>
      <c r="BP1219" s="17"/>
      <c r="BQ1219" s="17"/>
      <c r="BR1219" s="17"/>
      <c r="BS1219" s="17"/>
      <c r="BT1219" s="17"/>
      <c r="BU1219" s="17"/>
      <c r="BV1219" s="17"/>
      <c r="BW1219" s="17"/>
      <c r="BX1219" s="17"/>
      <c r="BY1219" s="17"/>
      <c r="BZ1219" s="17"/>
      <c r="CA1219" s="17"/>
      <c r="CB1219" s="17"/>
      <c r="CC1219" s="17"/>
      <c r="CD1219" s="17"/>
      <c r="CE1219" s="17"/>
      <c r="CF1219" s="17"/>
      <c r="CG1219" s="17"/>
      <c r="CH1219" s="17"/>
      <c r="CI1219" s="17"/>
    </row>
    <row r="1220" spans="2:87" x14ac:dyDescent="0.35">
      <c r="B1220" s="6" t="s">
        <v>340</v>
      </c>
      <c r="C1220" s="17"/>
      <c r="D1220" s="17"/>
      <c r="E1220" s="17"/>
      <c r="F1220" s="17"/>
      <c r="G1220" s="17"/>
      <c r="H1220" s="17"/>
      <c r="I1220" s="17"/>
      <c r="J1220" s="17"/>
      <c r="K1220" s="17"/>
      <c r="L1220" s="17"/>
      <c r="M1220" s="17"/>
      <c r="N1220" s="17"/>
      <c r="O1220" s="17"/>
      <c r="P1220" s="17"/>
      <c r="Q1220" s="17"/>
      <c r="R1220" s="17"/>
      <c r="S1220" s="17"/>
      <c r="T1220" s="17"/>
      <c r="U1220" s="17"/>
      <c r="V1220" s="17"/>
      <c r="W1220" s="17"/>
      <c r="X1220" s="17"/>
      <c r="Y1220" s="17"/>
      <c r="Z1220" s="17"/>
      <c r="AA1220" s="17"/>
      <c r="AB1220" s="17"/>
      <c r="AC1220" s="17"/>
      <c r="AD1220" s="17"/>
      <c r="AE1220" s="17"/>
      <c r="AF1220" s="17"/>
      <c r="AG1220" s="17"/>
      <c r="AH1220" s="17"/>
      <c r="AI1220" s="17"/>
      <c r="AJ1220" s="17"/>
      <c r="AK1220" s="17"/>
      <c r="AL1220" s="17"/>
      <c r="AM1220" s="17"/>
      <c r="AN1220" s="17"/>
      <c r="AO1220" s="17"/>
      <c r="AP1220" s="17"/>
      <c r="AQ1220" s="17"/>
      <c r="AR1220" s="17"/>
      <c r="AS1220" s="17"/>
      <c r="AT1220" s="17"/>
      <c r="AU1220" s="17"/>
      <c r="AV1220" s="17"/>
      <c r="AW1220" s="17"/>
      <c r="AX1220" s="17"/>
      <c r="AY1220" s="17"/>
      <c r="AZ1220" s="17"/>
      <c r="BA1220" s="17"/>
      <c r="BB1220" s="17"/>
      <c r="BC1220" s="17"/>
      <c r="BD1220" s="17"/>
      <c r="BE1220" s="17"/>
      <c r="BF1220" s="17"/>
      <c r="BG1220" s="17"/>
      <c r="BH1220" s="17"/>
      <c r="BI1220" s="17"/>
      <c r="BJ1220" s="17"/>
      <c r="BK1220" s="17"/>
      <c r="BL1220" s="17"/>
      <c r="BM1220" s="17"/>
      <c r="BN1220" s="17"/>
      <c r="BO1220" s="17"/>
      <c r="BP1220" s="17"/>
      <c r="BQ1220" s="17"/>
      <c r="BR1220" s="17"/>
      <c r="BS1220" s="17"/>
      <c r="BT1220" s="17"/>
      <c r="BU1220" s="17"/>
      <c r="BV1220" s="17"/>
      <c r="BW1220" s="17"/>
      <c r="BX1220" s="17"/>
      <c r="BY1220" s="17"/>
      <c r="BZ1220" s="17"/>
      <c r="CA1220" s="17"/>
      <c r="CB1220" s="17"/>
      <c r="CC1220" s="17"/>
      <c r="CD1220" s="17"/>
      <c r="CE1220" s="17"/>
      <c r="CF1220" s="17"/>
      <c r="CG1220" s="17"/>
      <c r="CH1220" s="17"/>
      <c r="CI1220" s="17"/>
    </row>
    <row r="1221" spans="2:87" x14ac:dyDescent="0.35">
      <c r="B1221" s="24" t="s">
        <v>163</v>
      </c>
      <c r="C1221" s="17"/>
      <c r="D1221" s="17"/>
      <c r="E1221" s="17"/>
      <c r="F1221" s="17"/>
      <c r="G1221" s="17"/>
      <c r="H1221" s="17"/>
      <c r="I1221" s="17"/>
      <c r="J1221" s="17"/>
      <c r="K1221" s="17"/>
      <c r="L1221" s="17"/>
      <c r="M1221" s="17"/>
      <c r="N1221" s="17"/>
      <c r="O1221" s="17"/>
      <c r="P1221" s="17"/>
      <c r="Q1221" s="17"/>
      <c r="R1221" s="17"/>
      <c r="S1221" s="17"/>
      <c r="T1221" s="17"/>
      <c r="U1221" s="17"/>
      <c r="V1221" s="17"/>
      <c r="W1221" s="17"/>
      <c r="X1221" s="17"/>
      <c r="Y1221" s="17"/>
      <c r="Z1221" s="17"/>
      <c r="AA1221" s="17"/>
      <c r="AB1221" s="17"/>
      <c r="AC1221" s="17"/>
      <c r="AD1221" s="17"/>
      <c r="AE1221" s="17"/>
      <c r="AF1221" s="17"/>
      <c r="AG1221" s="17"/>
      <c r="AH1221" s="17"/>
      <c r="AI1221" s="17"/>
      <c r="AJ1221" s="17"/>
      <c r="AK1221" s="17"/>
      <c r="AL1221" s="17"/>
      <c r="AM1221" s="17"/>
      <c r="AN1221" s="17"/>
      <c r="AO1221" s="17"/>
      <c r="AP1221" s="17"/>
      <c r="AQ1221" s="17"/>
      <c r="AR1221" s="17"/>
      <c r="AS1221" s="17"/>
      <c r="AT1221" s="17"/>
      <c r="AU1221" s="17"/>
      <c r="AV1221" s="17"/>
      <c r="AW1221" s="17"/>
      <c r="AX1221" s="17"/>
      <c r="AY1221" s="17"/>
      <c r="AZ1221" s="17"/>
      <c r="BA1221" s="17"/>
      <c r="BB1221" s="17"/>
      <c r="BC1221" s="17"/>
      <c r="BD1221" s="17"/>
      <c r="BE1221" s="17"/>
      <c r="BF1221" s="17"/>
      <c r="BG1221" s="17"/>
      <c r="BH1221" s="17"/>
      <c r="BI1221" s="17"/>
      <c r="BJ1221" s="17"/>
      <c r="BK1221" s="17"/>
      <c r="BL1221" s="17"/>
      <c r="BM1221" s="17"/>
      <c r="BN1221" s="17"/>
      <c r="BO1221" s="17"/>
      <c r="BP1221" s="17"/>
      <c r="BQ1221" s="17"/>
      <c r="BR1221" s="17"/>
      <c r="BS1221" s="17"/>
      <c r="BT1221" s="17"/>
      <c r="BU1221" s="17"/>
      <c r="BV1221" s="17"/>
      <c r="BW1221" s="17"/>
      <c r="BX1221" s="17"/>
      <c r="BY1221" s="17"/>
      <c r="BZ1221" s="17"/>
      <c r="CA1221" s="17"/>
      <c r="CB1221" s="17"/>
      <c r="CC1221" s="17"/>
      <c r="CD1221" s="17"/>
      <c r="CE1221" s="17"/>
      <c r="CF1221" s="17"/>
      <c r="CG1221" s="17"/>
      <c r="CH1221" s="17"/>
      <c r="CI1221" s="17"/>
    </row>
    <row r="1222" spans="2:87" x14ac:dyDescent="0.35">
      <c r="B1222" t="s">
        <v>157</v>
      </c>
      <c r="C1222" s="17">
        <v>0.10479411136831999</v>
      </c>
      <c r="D1222" s="17">
        <v>0.119758264306222</v>
      </c>
      <c r="E1222" s="17">
        <v>8.8448289483762696E-2</v>
      </c>
      <c r="F1222" s="17"/>
      <c r="G1222" s="17">
        <v>0.13907821884219099</v>
      </c>
      <c r="H1222" s="17">
        <v>0.22547239416818801</v>
      </c>
      <c r="I1222" s="17">
        <v>0.111578427268629</v>
      </c>
      <c r="J1222" s="17">
        <v>6.7564804438521003E-2</v>
      </c>
      <c r="K1222" s="17">
        <v>3.8748090892982603E-2</v>
      </c>
      <c r="L1222" s="17">
        <v>5.7524741712742501E-2</v>
      </c>
      <c r="M1222" s="17"/>
      <c r="N1222" s="17">
        <v>0.14324602391688601</v>
      </c>
      <c r="O1222" s="17">
        <v>5.8571914533768997E-2</v>
      </c>
      <c r="P1222" s="17">
        <v>9.1695790053950399E-2</v>
      </c>
      <c r="Q1222" s="17">
        <v>0.11976785543889799</v>
      </c>
      <c r="R1222" s="17"/>
      <c r="S1222" s="17">
        <v>0.19780731967916701</v>
      </c>
      <c r="T1222" s="17">
        <v>9.8953139524400893E-2</v>
      </c>
      <c r="U1222" s="17">
        <v>9.8349566489252596E-2</v>
      </c>
      <c r="V1222" s="17">
        <v>6.9831395436926902E-2</v>
      </c>
      <c r="W1222" s="17">
        <v>8.8768100868609104E-2</v>
      </c>
      <c r="X1222" s="17">
        <v>9.9339493766634895E-2</v>
      </c>
      <c r="Y1222" s="17">
        <v>8.6034162855274696E-2</v>
      </c>
      <c r="Z1222" s="17">
        <v>0.112251523086146</v>
      </c>
      <c r="AA1222" s="17">
        <v>0.101270907295336</v>
      </c>
      <c r="AB1222" s="17">
        <v>8.3650612542440397E-2</v>
      </c>
      <c r="AC1222" s="17">
        <v>7.1361251385591296E-2</v>
      </c>
      <c r="AD1222" s="17">
        <v>2.9161731876036899E-2</v>
      </c>
      <c r="AE1222" s="17"/>
      <c r="AF1222" s="17">
        <v>0.112696099632257</v>
      </c>
      <c r="AG1222" s="17">
        <v>7.5680274269148695E-2</v>
      </c>
      <c r="AH1222" s="17">
        <v>8.1775831504951296E-2</v>
      </c>
      <c r="AI1222" s="17">
        <v>0.132016315878244</v>
      </c>
      <c r="AJ1222" s="17">
        <v>0.191004490573743</v>
      </c>
      <c r="AK1222" s="17"/>
      <c r="AL1222" s="17">
        <v>8.9796621082230701E-2</v>
      </c>
      <c r="AM1222" s="17">
        <v>0.11975955542821599</v>
      </c>
      <c r="AN1222" s="17">
        <v>0.113466050774197</v>
      </c>
      <c r="AO1222" s="17">
        <v>8.6712212023248803E-2</v>
      </c>
      <c r="AP1222" s="17"/>
      <c r="AQ1222" s="17">
        <v>9.2686582172670007E-2</v>
      </c>
      <c r="AR1222" s="17">
        <v>0.122051862441514</v>
      </c>
      <c r="AS1222" s="17"/>
      <c r="AT1222" s="17">
        <v>0.123106793862785</v>
      </c>
      <c r="AU1222" s="17">
        <v>6.0081187971326701E-2</v>
      </c>
      <c r="AV1222" s="17"/>
      <c r="AW1222" s="17">
        <v>8.3565294639718096E-2</v>
      </c>
      <c r="AX1222" s="17">
        <v>0.100962251106103</v>
      </c>
      <c r="AY1222" s="17">
        <v>0.130363263261142</v>
      </c>
      <c r="AZ1222" s="17"/>
      <c r="BA1222" s="17">
        <v>0.19427043601951</v>
      </c>
      <c r="BB1222" s="17">
        <v>6.9629628908645894E-2</v>
      </c>
      <c r="BC1222" s="17">
        <v>9.1121239014996205E-2</v>
      </c>
      <c r="BD1222" s="17">
        <v>2.3152166078121501E-2</v>
      </c>
      <c r="BE1222" s="17">
        <v>7.7687230330439797E-2</v>
      </c>
      <c r="BF1222" s="17"/>
      <c r="BG1222" s="17">
        <v>8.4169625978369897E-2</v>
      </c>
      <c r="BH1222" s="17">
        <v>0.119560364402091</v>
      </c>
      <c r="BI1222" s="17"/>
      <c r="BJ1222" s="17">
        <v>0.112105170226464</v>
      </c>
      <c r="BK1222" s="17">
        <v>8.0363951304440198E-2</v>
      </c>
      <c r="BL1222" s="17"/>
      <c r="BM1222" s="17">
        <v>6.7130718185980306E-2</v>
      </c>
      <c r="BN1222" s="17">
        <v>9.8178664720708894E-2</v>
      </c>
      <c r="BO1222" s="17">
        <v>0.14752533862554401</v>
      </c>
      <c r="BP1222" s="17">
        <v>7.8688409838763296E-2</v>
      </c>
      <c r="BQ1222" s="17">
        <v>9.12591429119394E-2</v>
      </c>
      <c r="BR1222" s="17"/>
      <c r="BS1222" s="17">
        <v>0.102971021840466</v>
      </c>
      <c r="BT1222" s="17"/>
      <c r="BU1222" s="17">
        <v>0.11145107157991301</v>
      </c>
      <c r="BV1222" s="17">
        <v>0.16785459651566101</v>
      </c>
      <c r="BW1222" s="17">
        <v>7.3140648264824096E-2</v>
      </c>
      <c r="BX1222" s="17">
        <v>0.10977647914277</v>
      </c>
      <c r="BY1222" s="17">
        <v>6.4721383127159499E-2</v>
      </c>
      <c r="BZ1222" s="17"/>
      <c r="CA1222" s="17">
        <v>0.16576576930135101</v>
      </c>
      <c r="CB1222" s="17"/>
      <c r="CC1222" s="17">
        <v>0.103435422754989</v>
      </c>
      <c r="CD1222" s="17">
        <v>0.11811423825918101</v>
      </c>
      <c r="CE1222" s="17"/>
      <c r="CF1222" s="17">
        <v>0.105523917217811</v>
      </c>
      <c r="CG1222" s="17"/>
      <c r="CH1222" s="17">
        <v>7.2545803232834494E-2</v>
      </c>
      <c r="CI1222" s="17">
        <v>0.167459360070951</v>
      </c>
    </row>
    <row r="1223" spans="2:87" x14ac:dyDescent="0.35">
      <c r="B1223" t="s">
        <v>323</v>
      </c>
      <c r="C1223" s="17">
        <v>0.242218142880996</v>
      </c>
      <c r="D1223" s="17">
        <v>0.26454262281134699</v>
      </c>
      <c r="E1223" s="17">
        <v>0.21983339428454801</v>
      </c>
      <c r="F1223" s="17"/>
      <c r="G1223" s="17">
        <v>0.33617959780456902</v>
      </c>
      <c r="H1223" s="17">
        <v>0.31752096533167801</v>
      </c>
      <c r="I1223" s="17">
        <v>0.32246856929863599</v>
      </c>
      <c r="J1223" s="17">
        <v>0.24069077262556801</v>
      </c>
      <c r="K1223" s="17">
        <v>0.154498274458649</v>
      </c>
      <c r="L1223" s="17">
        <v>0.12550712915705001</v>
      </c>
      <c r="M1223" s="17"/>
      <c r="N1223" s="17">
        <v>0.30638712075224001</v>
      </c>
      <c r="O1223" s="17">
        <v>0.25823065161272502</v>
      </c>
      <c r="P1223" s="17">
        <v>0.19437347597378801</v>
      </c>
      <c r="Q1223" s="17">
        <v>0.196949047565146</v>
      </c>
      <c r="R1223" s="17"/>
      <c r="S1223" s="17">
        <v>0.30735607047532199</v>
      </c>
      <c r="T1223" s="17">
        <v>0.22930397125367499</v>
      </c>
      <c r="U1223" s="17">
        <v>0.20260906760023301</v>
      </c>
      <c r="V1223" s="17">
        <v>0.23840719259695201</v>
      </c>
      <c r="W1223" s="17">
        <v>0.12875455263009</v>
      </c>
      <c r="X1223" s="17">
        <v>0.25560282233215798</v>
      </c>
      <c r="Y1223" s="17">
        <v>0.181675697435567</v>
      </c>
      <c r="Z1223" s="17">
        <v>0.30777476383693803</v>
      </c>
      <c r="AA1223" s="17">
        <v>0.29762920531175502</v>
      </c>
      <c r="AB1223" s="17">
        <v>0.20312470342640901</v>
      </c>
      <c r="AC1223" s="17">
        <v>0.22168507341963101</v>
      </c>
      <c r="AD1223" s="17">
        <v>0.327601706960997</v>
      </c>
      <c r="AE1223" s="17"/>
      <c r="AF1223" s="17">
        <v>0.20399475203846301</v>
      </c>
      <c r="AG1223" s="17">
        <v>0.22249357783353399</v>
      </c>
      <c r="AH1223" s="17">
        <v>0.23724009939913099</v>
      </c>
      <c r="AI1223" s="17">
        <v>0.31973649244558999</v>
      </c>
      <c r="AJ1223" s="17">
        <v>0.32924092818177397</v>
      </c>
      <c r="AK1223" s="17"/>
      <c r="AL1223" s="17">
        <v>0.202328073259432</v>
      </c>
      <c r="AM1223" s="17">
        <v>0.22462439512534199</v>
      </c>
      <c r="AN1223" s="17">
        <v>0.312521317632736</v>
      </c>
      <c r="AO1223" s="17">
        <v>0.40170971008631901</v>
      </c>
      <c r="AP1223" s="17"/>
      <c r="AQ1223" s="17">
        <v>0.18126768839507901</v>
      </c>
      <c r="AR1223" s="17">
        <v>0.32909530454779301</v>
      </c>
      <c r="AS1223" s="17"/>
      <c r="AT1223" s="17">
        <v>0.27205485633579601</v>
      </c>
      <c r="AU1223" s="17">
        <v>0.131025044336229</v>
      </c>
      <c r="AV1223" s="17"/>
      <c r="AW1223" s="17">
        <v>0.19736702341314399</v>
      </c>
      <c r="AX1223" s="17">
        <v>0.25763785893744101</v>
      </c>
      <c r="AY1223" s="17">
        <v>0.27776493772163302</v>
      </c>
      <c r="AZ1223" s="17"/>
      <c r="BA1223" s="17">
        <v>0.29377393173169503</v>
      </c>
      <c r="BB1223" s="17">
        <v>0.27048153250017398</v>
      </c>
      <c r="BC1223" s="17">
        <v>0.198106783555377</v>
      </c>
      <c r="BD1223" s="17">
        <v>0.22759856614624799</v>
      </c>
      <c r="BE1223" s="17">
        <v>0.16111541133160201</v>
      </c>
      <c r="BF1223" s="17"/>
      <c r="BG1223" s="17">
        <v>0.25123278224673001</v>
      </c>
      <c r="BH1223" s="17">
        <v>0.235764045076089</v>
      </c>
      <c r="BI1223" s="17"/>
      <c r="BJ1223" s="17">
        <v>0.27129152275201801</v>
      </c>
      <c r="BK1223" s="17">
        <v>0.13764012884127599</v>
      </c>
      <c r="BL1223" s="17"/>
      <c r="BM1223" s="17">
        <v>0.19486676229816199</v>
      </c>
      <c r="BN1223" s="17">
        <v>0.182913056995022</v>
      </c>
      <c r="BO1223" s="17">
        <v>0.35735408112576</v>
      </c>
      <c r="BP1223" s="17">
        <v>0.24822204862911201</v>
      </c>
      <c r="BQ1223" s="17">
        <v>0.107256447663387</v>
      </c>
      <c r="BR1223" s="17"/>
      <c r="BS1223" s="17">
        <v>0.213772903221635</v>
      </c>
      <c r="BT1223" s="17"/>
      <c r="BU1223" s="17">
        <v>0.19926206728289</v>
      </c>
      <c r="BV1223" s="17">
        <v>0.42647059753841798</v>
      </c>
      <c r="BW1223" s="17">
        <v>0.25520857583513001</v>
      </c>
      <c r="BX1223" s="17">
        <v>0.12776088053035201</v>
      </c>
      <c r="BY1223" s="17">
        <v>0.179140310922412</v>
      </c>
      <c r="BZ1223" s="17"/>
      <c r="CA1223" s="17">
        <v>0.328219404974402</v>
      </c>
      <c r="CB1223" s="17"/>
      <c r="CC1223" s="17">
        <v>0.24030414740880601</v>
      </c>
      <c r="CD1223" s="17">
        <v>0.27867640902783902</v>
      </c>
      <c r="CE1223" s="17"/>
      <c r="CF1223" s="17">
        <v>0.19904610515691001</v>
      </c>
      <c r="CG1223" s="17"/>
      <c r="CH1223" s="17">
        <v>0.22230745876392399</v>
      </c>
      <c r="CI1223" s="17">
        <v>0.44758828251488803</v>
      </c>
    </row>
    <row r="1224" spans="2:87" x14ac:dyDescent="0.35">
      <c r="B1224" t="s">
        <v>159</v>
      </c>
      <c r="C1224" s="17">
        <v>0.29238715094505602</v>
      </c>
      <c r="D1224" s="17">
        <v>0.303572836728985</v>
      </c>
      <c r="E1224" s="17">
        <v>0.284038799934826</v>
      </c>
      <c r="F1224" s="17"/>
      <c r="G1224" s="17">
        <v>0.20739979717634099</v>
      </c>
      <c r="H1224" s="17">
        <v>0.18279984230308199</v>
      </c>
      <c r="I1224" s="17">
        <v>0.24820224505018501</v>
      </c>
      <c r="J1224" s="17">
        <v>0.31053599739006499</v>
      </c>
      <c r="K1224" s="17">
        <v>0.34176482600742097</v>
      </c>
      <c r="L1224" s="17">
        <v>0.41591151009655097</v>
      </c>
      <c r="M1224" s="17"/>
      <c r="N1224" s="17">
        <v>0.28471962912344301</v>
      </c>
      <c r="O1224" s="17">
        <v>0.31108497632126397</v>
      </c>
      <c r="P1224" s="17">
        <v>0.29947746194705399</v>
      </c>
      <c r="Q1224" s="17">
        <v>0.270807561966594</v>
      </c>
      <c r="R1224" s="17"/>
      <c r="S1224" s="17">
        <v>0.22522505068427401</v>
      </c>
      <c r="T1224" s="17">
        <v>0.29301967591484801</v>
      </c>
      <c r="U1224" s="17">
        <v>0.38095997509972901</v>
      </c>
      <c r="V1224" s="17">
        <v>0.32200431897439502</v>
      </c>
      <c r="W1224" s="17">
        <v>0.31938521627680699</v>
      </c>
      <c r="X1224" s="17">
        <v>0.28670136338582503</v>
      </c>
      <c r="Y1224" s="17">
        <v>0.40332399901712801</v>
      </c>
      <c r="Z1224" s="17">
        <v>0.281973595315751</v>
      </c>
      <c r="AA1224" s="17">
        <v>0.24243880752400601</v>
      </c>
      <c r="AB1224" s="17">
        <v>0.27731295469821299</v>
      </c>
      <c r="AC1224" s="17">
        <v>0.22553255072626799</v>
      </c>
      <c r="AD1224" s="17">
        <v>0.29280395542543802</v>
      </c>
      <c r="AE1224" s="17"/>
      <c r="AF1224" s="17">
        <v>0.25435075660601097</v>
      </c>
      <c r="AG1224" s="17">
        <v>0.28513863824527103</v>
      </c>
      <c r="AH1224" s="17">
        <v>0.37351117039194498</v>
      </c>
      <c r="AI1224" s="17">
        <v>0.31563614522431999</v>
      </c>
      <c r="AJ1224" s="17">
        <v>0.23680432828095699</v>
      </c>
      <c r="AK1224" s="17"/>
      <c r="AL1224" s="17">
        <v>0.32479425932938799</v>
      </c>
      <c r="AM1224" s="17">
        <v>0.28032810690730903</v>
      </c>
      <c r="AN1224" s="17">
        <v>0.26871038277035397</v>
      </c>
      <c r="AO1224" s="17">
        <v>0.22377927443155701</v>
      </c>
      <c r="AP1224" s="17"/>
      <c r="AQ1224" s="17">
        <v>0.31369607500402302</v>
      </c>
      <c r="AR1224" s="17">
        <v>0.26201397561714801</v>
      </c>
      <c r="AS1224" s="17"/>
      <c r="AT1224" s="17">
        <v>0.26443906905313402</v>
      </c>
      <c r="AU1224" s="17">
        <v>0.42532953230647802</v>
      </c>
      <c r="AV1224" s="17"/>
      <c r="AW1224" s="17">
        <v>0.37550988932136697</v>
      </c>
      <c r="AX1224" s="17">
        <v>0.29737309475189799</v>
      </c>
      <c r="AY1224" s="17">
        <v>0.208385162666403</v>
      </c>
      <c r="AZ1224" s="17"/>
      <c r="BA1224" s="17">
        <v>0.21432474680463201</v>
      </c>
      <c r="BB1224" s="17">
        <v>0.332520011888151</v>
      </c>
      <c r="BC1224" s="17">
        <v>0.29602404276079403</v>
      </c>
      <c r="BD1224" s="17">
        <v>0.33882379013757002</v>
      </c>
      <c r="BE1224" s="17">
        <v>0.374997477214217</v>
      </c>
      <c r="BF1224" s="17"/>
      <c r="BG1224" s="17">
        <v>0.30943698905225597</v>
      </c>
      <c r="BH1224" s="17">
        <v>0.280180193102683</v>
      </c>
      <c r="BI1224" s="17"/>
      <c r="BJ1224" s="17">
        <v>0.27869721489169802</v>
      </c>
      <c r="BK1224" s="17">
        <v>0.341981728937922</v>
      </c>
      <c r="BL1224" s="17"/>
      <c r="BM1224" s="17">
        <v>0.2300389844072</v>
      </c>
      <c r="BN1224" s="17">
        <v>0.34518444935676201</v>
      </c>
      <c r="BO1224" s="17">
        <v>0.24062253048451401</v>
      </c>
      <c r="BP1224" s="17">
        <v>0.39230602149945298</v>
      </c>
      <c r="BQ1224" s="17">
        <v>0.32937635920240599</v>
      </c>
      <c r="BR1224" s="17"/>
      <c r="BS1224" s="17">
        <v>0.30586066986727201</v>
      </c>
      <c r="BT1224" s="17"/>
      <c r="BU1224" s="17">
        <v>0.32607700102598602</v>
      </c>
      <c r="BV1224" s="17">
        <v>0.21515800551185199</v>
      </c>
      <c r="BW1224" s="17">
        <v>0.391310405249716</v>
      </c>
      <c r="BX1224" s="17">
        <v>0.34130319393727399</v>
      </c>
      <c r="BY1224" s="17">
        <v>0.116181204001803</v>
      </c>
      <c r="BZ1224" s="17"/>
      <c r="CA1224" s="17">
        <v>0.26570901504842898</v>
      </c>
      <c r="CB1224" s="17"/>
      <c r="CC1224" s="17">
        <v>0.29940849730684899</v>
      </c>
      <c r="CD1224" s="17">
        <v>0.29071574264168498</v>
      </c>
      <c r="CE1224" s="17"/>
      <c r="CF1224" s="17">
        <v>0.32505511846972002</v>
      </c>
      <c r="CG1224" s="17"/>
      <c r="CH1224" s="17">
        <v>0.31443270171926102</v>
      </c>
      <c r="CI1224" s="17">
        <v>0.198856538224674</v>
      </c>
    </row>
    <row r="1225" spans="2:87" x14ac:dyDescent="0.35">
      <c r="B1225" t="s">
        <v>160</v>
      </c>
      <c r="C1225" s="17">
        <v>0.24363641222971799</v>
      </c>
      <c r="D1225" s="17">
        <v>0.232064511002398</v>
      </c>
      <c r="E1225" s="17">
        <v>0.256074796225433</v>
      </c>
      <c r="F1225" s="17"/>
      <c r="G1225" s="17">
        <v>0.137800572638485</v>
      </c>
      <c r="H1225" s="17">
        <v>0.15475755424027901</v>
      </c>
      <c r="I1225" s="17">
        <v>0.2074516432113</v>
      </c>
      <c r="J1225" s="17">
        <v>0.25722171425767199</v>
      </c>
      <c r="K1225" s="17">
        <v>0.35248124420652399</v>
      </c>
      <c r="L1225" s="17">
        <v>0.31909414787117002</v>
      </c>
      <c r="M1225" s="17"/>
      <c r="N1225" s="17">
        <v>0.17665060591056</v>
      </c>
      <c r="O1225" s="17">
        <v>0.27634157851715602</v>
      </c>
      <c r="P1225" s="17">
        <v>0.28067422280112603</v>
      </c>
      <c r="Q1225" s="17">
        <v>0.25664647130089902</v>
      </c>
      <c r="R1225" s="17"/>
      <c r="S1225" s="17">
        <v>0.16737959568514801</v>
      </c>
      <c r="T1225" s="17">
        <v>0.26936706866152599</v>
      </c>
      <c r="U1225" s="17">
        <v>0.21988771616158201</v>
      </c>
      <c r="V1225" s="17">
        <v>0.19355760235303099</v>
      </c>
      <c r="W1225" s="17">
        <v>0.249171987653101</v>
      </c>
      <c r="X1225" s="17">
        <v>0.26065364230788102</v>
      </c>
      <c r="Y1225" s="17">
        <v>0.23184607343843899</v>
      </c>
      <c r="Z1225" s="17">
        <v>0.19705043577909201</v>
      </c>
      <c r="AA1225" s="17">
        <v>0.249925098145378</v>
      </c>
      <c r="AB1225" s="17">
        <v>0.33513022379742202</v>
      </c>
      <c r="AC1225" s="17">
        <v>0.40165464927939598</v>
      </c>
      <c r="AD1225" s="17">
        <v>0.16900409791691201</v>
      </c>
      <c r="AE1225" s="17"/>
      <c r="AF1225" s="17">
        <v>0.28278189348121102</v>
      </c>
      <c r="AG1225" s="17">
        <v>0.29250151481363701</v>
      </c>
      <c r="AH1225" s="17">
        <v>0.21857478779608699</v>
      </c>
      <c r="AI1225" s="17">
        <v>0.159715403794745</v>
      </c>
      <c r="AJ1225" s="17">
        <v>0.14856053600376501</v>
      </c>
      <c r="AK1225" s="17"/>
      <c r="AL1225" s="17">
        <v>0.24633477782476201</v>
      </c>
      <c r="AM1225" s="17">
        <v>0.26228073005931402</v>
      </c>
      <c r="AN1225" s="17">
        <v>0.202670845841733</v>
      </c>
      <c r="AO1225" s="17">
        <v>0.23356400150342299</v>
      </c>
      <c r="AP1225" s="17"/>
      <c r="AQ1225" s="17">
        <v>0.29263296860365601</v>
      </c>
      <c r="AR1225" s="17">
        <v>0.173798019963118</v>
      </c>
      <c r="AS1225" s="17"/>
      <c r="AT1225" s="17">
        <v>0.21766769436626199</v>
      </c>
      <c r="AU1225" s="17">
        <v>0.312612585551516</v>
      </c>
      <c r="AV1225" s="17"/>
      <c r="AW1225" s="17">
        <v>0.26361170382570198</v>
      </c>
      <c r="AX1225" s="17">
        <v>0.22876657471459999</v>
      </c>
      <c r="AY1225" s="17">
        <v>0.23933928437964899</v>
      </c>
      <c r="AZ1225" s="17"/>
      <c r="BA1225" s="17">
        <v>0.19272786871771</v>
      </c>
      <c r="BB1225" s="17">
        <v>0.223244633972359</v>
      </c>
      <c r="BC1225" s="17">
        <v>0.27796646278425702</v>
      </c>
      <c r="BD1225" s="17">
        <v>0.29182398120264602</v>
      </c>
      <c r="BE1225" s="17">
        <v>0.28723779701282698</v>
      </c>
      <c r="BF1225" s="17"/>
      <c r="BG1225" s="17">
        <v>0.20737047247837001</v>
      </c>
      <c r="BH1225" s="17">
        <v>0.26960128033434499</v>
      </c>
      <c r="BI1225" s="17"/>
      <c r="BJ1225" s="17">
        <v>0.21862679245608599</v>
      </c>
      <c r="BK1225" s="17">
        <v>0.33368560198428299</v>
      </c>
      <c r="BL1225" s="17"/>
      <c r="BM1225" s="17">
        <v>0.24602829891891601</v>
      </c>
      <c r="BN1225" s="17">
        <v>0.29923849213468401</v>
      </c>
      <c r="BO1225" s="17">
        <v>0.14807440624967499</v>
      </c>
      <c r="BP1225" s="17">
        <v>0.19328549362119701</v>
      </c>
      <c r="BQ1225" s="17">
        <v>0.43967744503286099</v>
      </c>
      <c r="BR1225" s="17"/>
      <c r="BS1225" s="17">
        <v>0.32579780409005599</v>
      </c>
      <c r="BT1225" s="17"/>
      <c r="BU1225" s="17">
        <v>0.29360504071020999</v>
      </c>
      <c r="BV1225" s="17">
        <v>6.8868162334602898E-2</v>
      </c>
      <c r="BW1225" s="17">
        <v>0.207323575188606</v>
      </c>
      <c r="BX1225" s="17">
        <v>0.38690815184677302</v>
      </c>
      <c r="BY1225" s="17">
        <v>0.31018176648281598</v>
      </c>
      <c r="BZ1225" s="17"/>
      <c r="CA1225" s="17">
        <v>0.17699555306446499</v>
      </c>
      <c r="CB1225" s="17"/>
      <c r="CC1225" s="17">
        <v>0.25369284872671799</v>
      </c>
      <c r="CD1225" s="17">
        <v>0.21178307945865099</v>
      </c>
      <c r="CE1225" s="17"/>
      <c r="CF1225" s="17">
        <v>0.27843203715100301</v>
      </c>
      <c r="CG1225" s="17"/>
      <c r="CH1225" s="17">
        <v>0.29406300519745299</v>
      </c>
      <c r="CI1225" s="17">
        <v>0.11824842980122401</v>
      </c>
    </row>
    <row r="1226" spans="2:87" x14ac:dyDescent="0.35">
      <c r="B1226" t="s">
        <v>161</v>
      </c>
      <c r="C1226" s="17">
        <v>0.11696418257591</v>
      </c>
      <c r="D1226" s="17">
        <v>8.0061765151048306E-2</v>
      </c>
      <c r="E1226" s="17">
        <v>0.15160472007143</v>
      </c>
      <c r="F1226" s="17"/>
      <c r="G1226" s="17">
        <v>0.179541813538414</v>
      </c>
      <c r="H1226" s="17">
        <v>0.119449243956774</v>
      </c>
      <c r="I1226" s="17">
        <v>0.11029911517125</v>
      </c>
      <c r="J1226" s="17">
        <v>0.123986711288173</v>
      </c>
      <c r="K1226" s="17">
        <v>0.112507564434424</v>
      </c>
      <c r="L1226" s="17">
        <v>8.19624711624862E-2</v>
      </c>
      <c r="M1226" s="17"/>
      <c r="N1226" s="17">
        <v>8.8996620296870499E-2</v>
      </c>
      <c r="O1226" s="17">
        <v>9.5770879015086394E-2</v>
      </c>
      <c r="P1226" s="17">
        <v>0.13377904922408199</v>
      </c>
      <c r="Q1226" s="17">
        <v>0.155829063728463</v>
      </c>
      <c r="R1226" s="17"/>
      <c r="S1226" s="17">
        <v>0.102231963476089</v>
      </c>
      <c r="T1226" s="17">
        <v>0.10935614464555</v>
      </c>
      <c r="U1226" s="17">
        <v>9.8193674649203505E-2</v>
      </c>
      <c r="V1226" s="17">
        <v>0.176199490638695</v>
      </c>
      <c r="W1226" s="17">
        <v>0.213920142571393</v>
      </c>
      <c r="X1226" s="17">
        <v>9.7702678207500795E-2</v>
      </c>
      <c r="Y1226" s="17">
        <v>9.7120067253590694E-2</v>
      </c>
      <c r="Z1226" s="17">
        <v>0.10094968198207301</v>
      </c>
      <c r="AA1226" s="17">
        <v>0.108735981723525</v>
      </c>
      <c r="AB1226" s="17">
        <v>0.100781505535516</v>
      </c>
      <c r="AC1226" s="17">
        <v>7.9766475189113895E-2</v>
      </c>
      <c r="AD1226" s="17">
        <v>0.18142850782061501</v>
      </c>
      <c r="AE1226" s="17"/>
      <c r="AF1226" s="17">
        <v>0.146176498242058</v>
      </c>
      <c r="AG1226" s="17">
        <v>0.124185994838409</v>
      </c>
      <c r="AH1226" s="17">
        <v>8.8898110907885894E-2</v>
      </c>
      <c r="AI1226" s="17">
        <v>7.2895642657100704E-2</v>
      </c>
      <c r="AJ1226" s="17">
        <v>9.4389716959761297E-2</v>
      </c>
      <c r="AK1226" s="17"/>
      <c r="AL1226" s="17">
        <v>0.136746268504186</v>
      </c>
      <c r="AM1226" s="17">
        <v>0.113007212479819</v>
      </c>
      <c r="AN1226" s="17">
        <v>0.10263140298098</v>
      </c>
      <c r="AO1226" s="17">
        <v>5.4234801955452702E-2</v>
      </c>
      <c r="AP1226" s="17"/>
      <c r="AQ1226" s="17">
        <v>0.119716685824571</v>
      </c>
      <c r="AR1226" s="17">
        <v>0.113040837430428</v>
      </c>
      <c r="AS1226" s="17"/>
      <c r="AT1226" s="17">
        <v>0.122731586382023</v>
      </c>
      <c r="AU1226" s="17">
        <v>7.0951649834450403E-2</v>
      </c>
      <c r="AV1226" s="17"/>
      <c r="AW1226" s="17">
        <v>7.9946088800069301E-2</v>
      </c>
      <c r="AX1226" s="17">
        <v>0.115260220489958</v>
      </c>
      <c r="AY1226" s="17">
        <v>0.14414735197117301</v>
      </c>
      <c r="AZ1226" s="17"/>
      <c r="BA1226" s="17">
        <v>0.104903016726453</v>
      </c>
      <c r="BB1226" s="17">
        <v>0.10412419273067</v>
      </c>
      <c r="BC1226" s="17">
        <v>0.13678147188457601</v>
      </c>
      <c r="BD1226" s="17">
        <v>0.118601496435415</v>
      </c>
      <c r="BE1226" s="17">
        <v>9.8962084110914006E-2</v>
      </c>
      <c r="BF1226" s="17"/>
      <c r="BG1226" s="17">
        <v>0.14779013024427501</v>
      </c>
      <c r="BH1226" s="17">
        <v>9.4894117084790897E-2</v>
      </c>
      <c r="BI1226" s="17"/>
      <c r="BJ1226" s="17">
        <v>0.119279299673734</v>
      </c>
      <c r="BK1226" s="17">
        <v>0.106328588932078</v>
      </c>
      <c r="BL1226" s="17"/>
      <c r="BM1226" s="17">
        <v>0.26193523618974102</v>
      </c>
      <c r="BN1226" s="17">
        <v>7.4485336792823501E-2</v>
      </c>
      <c r="BO1226" s="17">
        <v>0.106423643514507</v>
      </c>
      <c r="BP1226" s="17">
        <v>8.7498026411475305E-2</v>
      </c>
      <c r="BQ1226" s="17">
        <v>3.2430605189406297E-2</v>
      </c>
      <c r="BR1226" s="17"/>
      <c r="BS1226" s="17">
        <v>5.1597600980571999E-2</v>
      </c>
      <c r="BT1226" s="17"/>
      <c r="BU1226" s="17">
        <v>6.9604819401000995E-2</v>
      </c>
      <c r="BV1226" s="17">
        <v>0.12164863809946699</v>
      </c>
      <c r="BW1226" s="17">
        <v>7.3016795461723905E-2</v>
      </c>
      <c r="BX1226" s="17">
        <v>3.4251294542831601E-2</v>
      </c>
      <c r="BY1226" s="17">
        <v>0.32977533546580901</v>
      </c>
      <c r="BZ1226" s="17"/>
      <c r="CA1226" s="17">
        <v>6.3310257611352602E-2</v>
      </c>
      <c r="CB1226" s="17"/>
      <c r="CC1226" s="17">
        <v>0.103159083802638</v>
      </c>
      <c r="CD1226" s="17">
        <v>0.100710530612644</v>
      </c>
      <c r="CE1226" s="17"/>
      <c r="CF1226" s="17">
        <v>9.1942822004556196E-2</v>
      </c>
      <c r="CG1226" s="17"/>
      <c r="CH1226" s="17">
        <v>9.6651031086528102E-2</v>
      </c>
      <c r="CI1226" s="17">
        <v>6.7847389388262902E-2</v>
      </c>
    </row>
    <row r="1227" spans="2:87" x14ac:dyDescent="0.35">
      <c r="C1227" s="17"/>
      <c r="D1227" s="17"/>
      <c r="E1227" s="17"/>
      <c r="F1227" s="17"/>
      <c r="G1227" s="17"/>
      <c r="H1227" s="17"/>
      <c r="I1227" s="17"/>
      <c r="J1227" s="17"/>
      <c r="K1227" s="17"/>
      <c r="L1227" s="17"/>
      <c r="M1227" s="17"/>
      <c r="N1227" s="17"/>
      <c r="O1227" s="17"/>
      <c r="P1227" s="17"/>
      <c r="Q1227" s="17"/>
      <c r="R1227" s="17"/>
      <c r="S1227" s="17"/>
      <c r="T1227" s="17"/>
      <c r="U1227" s="17"/>
      <c r="V1227" s="17"/>
      <c r="W1227" s="17"/>
      <c r="X1227" s="17"/>
      <c r="Y1227" s="17"/>
      <c r="Z1227" s="17"/>
      <c r="AA1227" s="17"/>
      <c r="AB1227" s="17"/>
      <c r="AC1227" s="17"/>
      <c r="AD1227" s="17"/>
      <c r="AE1227" s="17"/>
      <c r="AF1227" s="17"/>
      <c r="AG1227" s="17"/>
      <c r="AH1227" s="17"/>
      <c r="AI1227" s="17"/>
      <c r="AJ1227" s="17"/>
      <c r="AK1227" s="17"/>
      <c r="AL1227" s="17"/>
      <c r="AM1227" s="17"/>
      <c r="AN1227" s="17"/>
      <c r="AO1227" s="17"/>
      <c r="AP1227" s="17"/>
      <c r="AQ1227" s="17"/>
      <c r="AR1227" s="17"/>
      <c r="AS1227" s="17"/>
      <c r="AT1227" s="17"/>
      <c r="AU1227" s="17"/>
      <c r="AV1227" s="17"/>
      <c r="AW1227" s="17"/>
      <c r="AX1227" s="17"/>
      <c r="AY1227" s="17"/>
      <c r="AZ1227" s="17"/>
      <c r="BA1227" s="17"/>
      <c r="BB1227" s="17"/>
      <c r="BC1227" s="17"/>
      <c r="BD1227" s="17"/>
      <c r="BE1227" s="17"/>
      <c r="BF1227" s="17"/>
      <c r="BG1227" s="17"/>
      <c r="BH1227" s="17"/>
      <c r="BI1227" s="17"/>
      <c r="BJ1227" s="17"/>
      <c r="BK1227" s="17"/>
      <c r="BL1227" s="17"/>
      <c r="BM1227" s="17"/>
      <c r="BN1227" s="17"/>
      <c r="BO1227" s="17"/>
      <c r="BP1227" s="17"/>
      <c r="BQ1227" s="17"/>
      <c r="BR1227" s="17"/>
      <c r="BS1227" s="17"/>
      <c r="BT1227" s="17"/>
      <c r="BU1227" s="17"/>
      <c r="BV1227" s="17"/>
      <c r="BW1227" s="17"/>
      <c r="BX1227" s="17"/>
      <c r="BY1227" s="17"/>
      <c r="BZ1227" s="17"/>
      <c r="CA1227" s="17"/>
      <c r="CB1227" s="17"/>
      <c r="CC1227" s="17"/>
      <c r="CD1227" s="17"/>
      <c r="CE1227" s="17"/>
      <c r="CF1227" s="17"/>
      <c r="CG1227" s="17"/>
      <c r="CH1227" s="17"/>
      <c r="CI1227" s="17"/>
    </row>
    <row r="1228" spans="2:87" x14ac:dyDescent="0.35">
      <c r="B1228" s="6" t="s">
        <v>341</v>
      </c>
      <c r="C1228" s="17"/>
      <c r="D1228" s="17"/>
      <c r="E1228" s="17"/>
      <c r="F1228" s="17"/>
      <c r="G1228" s="17"/>
      <c r="H1228" s="17"/>
      <c r="I1228" s="17"/>
      <c r="J1228" s="17"/>
      <c r="K1228" s="17"/>
      <c r="L1228" s="17"/>
      <c r="M1228" s="17"/>
      <c r="N1228" s="17"/>
      <c r="O1228" s="17"/>
      <c r="P1228" s="17"/>
      <c r="Q1228" s="17"/>
      <c r="R1228" s="17"/>
      <c r="S1228" s="17"/>
      <c r="T1228" s="17"/>
      <c r="U1228" s="17"/>
      <c r="V1228" s="17"/>
      <c r="W1228" s="17"/>
      <c r="X1228" s="17"/>
      <c r="Y1228" s="17"/>
      <c r="Z1228" s="17"/>
      <c r="AA1228" s="17"/>
      <c r="AB1228" s="17"/>
      <c r="AC1228" s="17"/>
      <c r="AD1228" s="17"/>
      <c r="AE1228" s="17"/>
      <c r="AF1228" s="17"/>
      <c r="AG1228" s="17"/>
      <c r="AH1228" s="17"/>
      <c r="AI1228" s="17"/>
      <c r="AJ1228" s="17"/>
      <c r="AK1228" s="17"/>
      <c r="AL1228" s="17"/>
      <c r="AM1228" s="17"/>
      <c r="AN1228" s="17"/>
      <c r="AO1228" s="17"/>
      <c r="AP1228" s="17"/>
      <c r="AQ1228" s="17"/>
      <c r="AR1228" s="17"/>
      <c r="AS1228" s="17"/>
      <c r="AT1228" s="17"/>
      <c r="AU1228" s="17"/>
      <c r="AV1228" s="17"/>
      <c r="AW1228" s="17"/>
      <c r="AX1228" s="17"/>
      <c r="AY1228" s="17"/>
      <c r="AZ1228" s="17"/>
      <c r="BA1228" s="17"/>
      <c r="BB1228" s="17"/>
      <c r="BC1228" s="17"/>
      <c r="BD1228" s="17"/>
      <c r="BE1228" s="17"/>
      <c r="BF1228" s="17"/>
      <c r="BG1228" s="17"/>
      <c r="BH1228" s="17"/>
      <c r="BI1228" s="17"/>
      <c r="BJ1228" s="17"/>
      <c r="BK1228" s="17"/>
      <c r="BL1228" s="17"/>
      <c r="BM1228" s="17"/>
      <c r="BN1228" s="17"/>
      <c r="BO1228" s="17"/>
      <c r="BP1228" s="17"/>
      <c r="BQ1228" s="17"/>
      <c r="BR1228" s="17"/>
      <c r="BS1228" s="17"/>
      <c r="BT1228" s="17"/>
      <c r="BU1228" s="17"/>
      <c r="BV1228" s="17"/>
      <c r="BW1228" s="17"/>
      <c r="BX1228" s="17"/>
      <c r="BY1228" s="17"/>
      <c r="BZ1228" s="17"/>
      <c r="CA1228" s="17"/>
      <c r="CB1228" s="17"/>
      <c r="CC1228" s="17"/>
      <c r="CD1228" s="17"/>
      <c r="CE1228" s="17"/>
      <c r="CF1228" s="17"/>
      <c r="CG1228" s="17"/>
      <c r="CH1228" s="17"/>
      <c r="CI1228" s="17"/>
    </row>
    <row r="1229" spans="2:87" x14ac:dyDescent="0.35">
      <c r="B1229" s="24" t="s">
        <v>163</v>
      </c>
      <c r="C1229" s="17"/>
      <c r="D1229" s="17"/>
      <c r="E1229" s="17"/>
      <c r="F1229" s="17"/>
      <c r="G1229" s="17"/>
      <c r="H1229" s="17"/>
      <c r="I1229" s="17"/>
      <c r="J1229" s="17"/>
      <c r="K1229" s="17"/>
      <c r="L1229" s="17"/>
      <c r="M1229" s="17"/>
      <c r="N1229" s="17"/>
      <c r="O1229" s="17"/>
      <c r="P1229" s="17"/>
      <c r="Q1229" s="17"/>
      <c r="R1229" s="17"/>
      <c r="S1229" s="17"/>
      <c r="T1229" s="17"/>
      <c r="U1229" s="17"/>
      <c r="V1229" s="17"/>
      <c r="W1229" s="17"/>
      <c r="X1229" s="17"/>
      <c r="Y1229" s="17"/>
      <c r="Z1229" s="17"/>
      <c r="AA1229" s="17"/>
      <c r="AB1229" s="17"/>
      <c r="AC1229" s="17"/>
      <c r="AD1229" s="17"/>
      <c r="AE1229" s="17"/>
      <c r="AF1229" s="17"/>
      <c r="AG1229" s="17"/>
      <c r="AH1229" s="17"/>
      <c r="AI1229" s="17"/>
      <c r="AJ1229" s="17"/>
      <c r="AK1229" s="17"/>
      <c r="AL1229" s="17"/>
      <c r="AM1229" s="17"/>
      <c r="AN1229" s="17"/>
      <c r="AO1229" s="17"/>
      <c r="AP1229" s="17"/>
      <c r="AQ1229" s="17"/>
      <c r="AR1229" s="17"/>
      <c r="AS1229" s="17"/>
      <c r="AT1229" s="17"/>
      <c r="AU1229" s="17"/>
      <c r="AV1229" s="17"/>
      <c r="AW1229" s="17"/>
      <c r="AX1229" s="17"/>
      <c r="AY1229" s="17"/>
      <c r="AZ1229" s="17"/>
      <c r="BA1229" s="17"/>
      <c r="BB1229" s="17"/>
      <c r="BC1229" s="17"/>
      <c r="BD1229" s="17"/>
      <c r="BE1229" s="17"/>
      <c r="BF1229" s="17"/>
      <c r="BG1229" s="17"/>
      <c r="BH1229" s="17"/>
      <c r="BI1229" s="17"/>
      <c r="BJ1229" s="17"/>
      <c r="BK1229" s="17"/>
      <c r="BL1229" s="17"/>
      <c r="BM1229" s="17"/>
      <c r="BN1229" s="17"/>
      <c r="BO1229" s="17"/>
      <c r="BP1229" s="17"/>
      <c r="BQ1229" s="17"/>
      <c r="BR1229" s="17"/>
      <c r="BS1229" s="17"/>
      <c r="BT1229" s="17"/>
      <c r="BU1229" s="17"/>
      <c r="BV1229" s="17"/>
      <c r="BW1229" s="17"/>
      <c r="BX1229" s="17"/>
      <c r="BY1229" s="17"/>
      <c r="BZ1229" s="17"/>
      <c r="CA1229" s="17"/>
      <c r="CB1229" s="17"/>
      <c r="CC1229" s="17"/>
      <c r="CD1229" s="17"/>
      <c r="CE1229" s="17"/>
      <c r="CF1229" s="17"/>
      <c r="CG1229" s="17"/>
      <c r="CH1229" s="17"/>
      <c r="CI1229" s="17"/>
    </row>
    <row r="1230" spans="2:87" x14ac:dyDescent="0.35">
      <c r="B1230" t="s">
        <v>157</v>
      </c>
      <c r="C1230" s="17">
        <v>0.150330030643197</v>
      </c>
      <c r="D1230" s="17">
        <v>0.16048461346967599</v>
      </c>
      <c r="E1230" s="17">
        <v>0.14154286515533099</v>
      </c>
      <c r="F1230" s="17"/>
      <c r="G1230" s="17">
        <v>0.26046396020865697</v>
      </c>
      <c r="H1230" s="17">
        <v>0.26568618005233902</v>
      </c>
      <c r="I1230" s="17">
        <v>0.16101080807523899</v>
      </c>
      <c r="J1230" s="17">
        <v>9.4946297145855105E-2</v>
      </c>
      <c r="K1230" s="17">
        <v>0.1010784812832</v>
      </c>
      <c r="L1230" s="17">
        <v>6.6707400623838897E-2</v>
      </c>
      <c r="M1230" s="17"/>
      <c r="N1230" s="17">
        <v>0.21782186060837899</v>
      </c>
      <c r="O1230" s="17">
        <v>0.115220272223983</v>
      </c>
      <c r="P1230" s="17">
        <v>0.118791634699418</v>
      </c>
      <c r="Q1230" s="17">
        <v>0.137861655604853</v>
      </c>
      <c r="R1230" s="17"/>
      <c r="S1230" s="17">
        <v>0.26284187281882698</v>
      </c>
      <c r="T1230" s="17">
        <v>0.10029152876693399</v>
      </c>
      <c r="U1230" s="17">
        <v>0.16376025562364499</v>
      </c>
      <c r="V1230" s="17">
        <v>0.16076020473903699</v>
      </c>
      <c r="W1230" s="17">
        <v>3.92859756285815E-2</v>
      </c>
      <c r="X1230" s="17">
        <v>0.15197891439955</v>
      </c>
      <c r="Y1230" s="17">
        <v>0.16078939214573201</v>
      </c>
      <c r="Z1230" s="17">
        <v>0.17752050812658099</v>
      </c>
      <c r="AA1230" s="17">
        <v>0.153304757364816</v>
      </c>
      <c r="AB1230" s="17">
        <v>0.11203230170314001</v>
      </c>
      <c r="AC1230" s="17">
        <v>9.2565349543877004E-2</v>
      </c>
      <c r="AD1230" s="17">
        <v>0.14313386197775901</v>
      </c>
      <c r="AE1230" s="17"/>
      <c r="AF1230" s="17">
        <v>0.17804914072591199</v>
      </c>
      <c r="AG1230" s="17">
        <v>0.12718589401275099</v>
      </c>
      <c r="AH1230" s="17">
        <v>0.107278232700006</v>
      </c>
      <c r="AI1230" s="17">
        <v>0.21613813012390101</v>
      </c>
      <c r="AJ1230" s="17">
        <v>0.19478525233236199</v>
      </c>
      <c r="AK1230" s="17"/>
      <c r="AL1230" s="17">
        <v>0.137994850967295</v>
      </c>
      <c r="AM1230" s="17">
        <v>0.15395282891848799</v>
      </c>
      <c r="AN1230" s="17">
        <v>0.15983010298148401</v>
      </c>
      <c r="AO1230" s="17">
        <v>0.180842887591326</v>
      </c>
      <c r="AP1230" s="17"/>
      <c r="AQ1230" s="17">
        <v>0.13685097179398201</v>
      </c>
      <c r="AR1230" s="17">
        <v>0.16954272371720999</v>
      </c>
      <c r="AS1230" s="17"/>
      <c r="AT1230" s="17">
        <v>0.175039646639328</v>
      </c>
      <c r="AU1230" s="17">
        <v>7.0770135361199304E-2</v>
      </c>
      <c r="AV1230" s="17"/>
      <c r="AW1230" s="17">
        <v>0.15448117759049099</v>
      </c>
      <c r="AX1230" s="17">
        <v>0.10633822118637901</v>
      </c>
      <c r="AY1230" s="17">
        <v>0.17702831625090301</v>
      </c>
      <c r="AZ1230" s="17"/>
      <c r="BA1230" s="17">
        <v>0.22019744614914999</v>
      </c>
      <c r="BB1230" s="17">
        <v>0.13812418472845001</v>
      </c>
      <c r="BC1230" s="17">
        <v>0.13155579977196</v>
      </c>
      <c r="BD1230" s="17">
        <v>8.1969118088093304E-2</v>
      </c>
      <c r="BE1230" s="17">
        <v>0.118375639216536</v>
      </c>
      <c r="BF1230" s="17"/>
      <c r="BG1230" s="17">
        <v>0.14034360079823399</v>
      </c>
      <c r="BH1230" s="17">
        <v>0.157479889037559</v>
      </c>
      <c r="BI1230" s="17"/>
      <c r="BJ1230" s="17">
        <v>0.16518486777409899</v>
      </c>
      <c r="BK1230" s="17">
        <v>9.9651891592972594E-2</v>
      </c>
      <c r="BL1230" s="17"/>
      <c r="BM1230" s="17">
        <v>9.6633561290073694E-2</v>
      </c>
      <c r="BN1230" s="17">
        <v>0.14065400549787599</v>
      </c>
      <c r="BO1230" s="17">
        <v>0.20673342425861499</v>
      </c>
      <c r="BP1230" s="17">
        <v>0.120315771956961</v>
      </c>
      <c r="BQ1230" s="17">
        <v>0.13380287275476499</v>
      </c>
      <c r="BR1230" s="17"/>
      <c r="BS1230" s="17">
        <v>0.147366999796437</v>
      </c>
      <c r="BT1230" s="17"/>
      <c r="BU1230" s="17">
        <v>0.15254226823161601</v>
      </c>
      <c r="BV1230" s="17">
        <v>0.249490701519301</v>
      </c>
      <c r="BW1230" s="17">
        <v>0.12110304425818</v>
      </c>
      <c r="BX1230" s="17">
        <v>0.12522231068082099</v>
      </c>
      <c r="BY1230" s="17">
        <v>5.0061950615175502E-2</v>
      </c>
      <c r="BZ1230" s="17"/>
      <c r="CA1230" s="17">
        <v>0.27198505702762799</v>
      </c>
      <c r="CB1230" s="17"/>
      <c r="CC1230" s="17">
        <v>0.153701773800479</v>
      </c>
      <c r="CD1230" s="17">
        <v>0.14577960901328499</v>
      </c>
      <c r="CE1230" s="17"/>
      <c r="CF1230" s="17">
        <v>0.14015873159478301</v>
      </c>
      <c r="CG1230" s="17"/>
      <c r="CH1230" s="17">
        <v>0.12978850448436699</v>
      </c>
      <c r="CI1230" s="17">
        <v>0.22917765338617499</v>
      </c>
    </row>
    <row r="1231" spans="2:87" x14ac:dyDescent="0.35">
      <c r="B1231" t="s">
        <v>323</v>
      </c>
      <c r="C1231" s="17">
        <v>0.24613109081535001</v>
      </c>
      <c r="D1231" s="17">
        <v>0.26245229685055599</v>
      </c>
      <c r="E1231" s="17">
        <v>0.22991528654541499</v>
      </c>
      <c r="F1231" s="17"/>
      <c r="G1231" s="17">
        <v>0.240013580496693</v>
      </c>
      <c r="H1231" s="17">
        <v>0.28845235329811397</v>
      </c>
      <c r="I1231" s="17">
        <v>0.311005534935271</v>
      </c>
      <c r="J1231" s="17">
        <v>0.239004397938895</v>
      </c>
      <c r="K1231" s="17">
        <v>0.20543045310327401</v>
      </c>
      <c r="L1231" s="17">
        <v>0.197774986714217</v>
      </c>
      <c r="M1231" s="17"/>
      <c r="N1231" s="17">
        <v>0.26875257058427998</v>
      </c>
      <c r="O1231" s="17">
        <v>0.26562691528177701</v>
      </c>
      <c r="P1231" s="17">
        <v>0.22260874412354201</v>
      </c>
      <c r="Q1231" s="17">
        <v>0.218716371934672</v>
      </c>
      <c r="R1231" s="17"/>
      <c r="S1231" s="17">
        <v>0.272812685136259</v>
      </c>
      <c r="T1231" s="17">
        <v>0.23296133436830499</v>
      </c>
      <c r="U1231" s="17">
        <v>0.19920325702137301</v>
      </c>
      <c r="V1231" s="17">
        <v>0.245872344647627</v>
      </c>
      <c r="W1231" s="17">
        <v>0.299724513441879</v>
      </c>
      <c r="X1231" s="17">
        <v>0.237024941573168</v>
      </c>
      <c r="Y1231" s="17">
        <v>0.22011131286496999</v>
      </c>
      <c r="Z1231" s="17">
        <v>0.26654224788331399</v>
      </c>
      <c r="AA1231" s="17">
        <v>0.29817825393262798</v>
      </c>
      <c r="AB1231" s="17">
        <v>0.22388663737011</v>
      </c>
      <c r="AC1231" s="17">
        <v>0.19563729134352301</v>
      </c>
      <c r="AD1231" s="17">
        <v>0.21527270764158801</v>
      </c>
      <c r="AE1231" s="17"/>
      <c r="AF1231" s="17">
        <v>0.20359224294094799</v>
      </c>
      <c r="AG1231" s="17">
        <v>0.223325078920253</v>
      </c>
      <c r="AH1231" s="17">
        <v>0.24257813501895301</v>
      </c>
      <c r="AI1231" s="17">
        <v>0.339218070914311</v>
      </c>
      <c r="AJ1231" s="17">
        <v>0.31667621818205099</v>
      </c>
      <c r="AK1231" s="17"/>
      <c r="AL1231" s="17">
        <v>0.23987321811218301</v>
      </c>
      <c r="AM1231" s="17">
        <v>0.23174408823824699</v>
      </c>
      <c r="AN1231" s="17">
        <v>0.29974461351840498</v>
      </c>
      <c r="AO1231" s="17">
        <v>0.216717095014094</v>
      </c>
      <c r="AP1231" s="17"/>
      <c r="AQ1231" s="17">
        <v>0.21019742851859999</v>
      </c>
      <c r="AR1231" s="17">
        <v>0.29734998023899201</v>
      </c>
      <c r="AS1231" s="17"/>
      <c r="AT1231" s="17">
        <v>0.26296299559511699</v>
      </c>
      <c r="AU1231" s="17">
        <v>0.21294074684863501</v>
      </c>
      <c r="AV1231" s="17"/>
      <c r="AW1231" s="17">
        <v>0.21200773235501</v>
      </c>
      <c r="AX1231" s="17">
        <v>0.27736708258926501</v>
      </c>
      <c r="AY1231" s="17">
        <v>0.27031265760531198</v>
      </c>
      <c r="AZ1231" s="17"/>
      <c r="BA1231" s="17">
        <v>0.31673596851121999</v>
      </c>
      <c r="BB1231" s="17">
        <v>0.25181354319198901</v>
      </c>
      <c r="BC1231" s="17">
        <v>0.20312083264307301</v>
      </c>
      <c r="BD1231" s="17">
        <v>0.19098298497039201</v>
      </c>
      <c r="BE1231" s="17">
        <v>0.245585817893551</v>
      </c>
      <c r="BF1231" s="17"/>
      <c r="BG1231" s="17">
        <v>0.25423562532014499</v>
      </c>
      <c r="BH1231" s="17">
        <v>0.24032858932471701</v>
      </c>
      <c r="BI1231" s="17"/>
      <c r="BJ1231" s="17">
        <v>0.25941746249729403</v>
      </c>
      <c r="BK1231" s="17">
        <v>0.19386077382349101</v>
      </c>
      <c r="BL1231" s="17"/>
      <c r="BM1231" s="17">
        <v>0.17791093444841</v>
      </c>
      <c r="BN1231" s="17">
        <v>0.23723859796722699</v>
      </c>
      <c r="BO1231" s="17">
        <v>0.33098155927480299</v>
      </c>
      <c r="BP1231" s="17">
        <v>0.31388127658246701</v>
      </c>
      <c r="BQ1231" s="17">
        <v>0.118760205066783</v>
      </c>
      <c r="BR1231" s="17"/>
      <c r="BS1231" s="17">
        <v>0.25619556487615402</v>
      </c>
      <c r="BT1231" s="17"/>
      <c r="BU1231" s="17">
        <v>0.22154550017517599</v>
      </c>
      <c r="BV1231" s="17">
        <v>0.40034153915591197</v>
      </c>
      <c r="BW1231" s="17">
        <v>0.266301288366807</v>
      </c>
      <c r="BX1231" s="17">
        <v>0.16647722549528801</v>
      </c>
      <c r="BY1231" s="17">
        <v>0.140296924069583</v>
      </c>
      <c r="BZ1231" s="17"/>
      <c r="CA1231" s="17">
        <v>0.35002543132887898</v>
      </c>
      <c r="CB1231" s="17"/>
      <c r="CC1231" s="17">
        <v>0.237329534827011</v>
      </c>
      <c r="CD1231" s="17">
        <v>0.29623320813961501</v>
      </c>
      <c r="CE1231" s="17"/>
      <c r="CF1231" s="17">
        <v>0.23587037085922299</v>
      </c>
      <c r="CG1231" s="17"/>
      <c r="CH1231" s="17">
        <v>0.214987308429442</v>
      </c>
      <c r="CI1231" s="17">
        <v>0.34661412075952103</v>
      </c>
    </row>
    <row r="1232" spans="2:87" x14ac:dyDescent="0.35">
      <c r="B1232" t="s">
        <v>159</v>
      </c>
      <c r="C1232" s="17">
        <v>0.28784089601463497</v>
      </c>
      <c r="D1232" s="17">
        <v>0.29446458367809297</v>
      </c>
      <c r="E1232" s="17">
        <v>0.28410149644973898</v>
      </c>
      <c r="F1232" s="17"/>
      <c r="G1232" s="17">
        <v>0.231555694139818</v>
      </c>
      <c r="H1232" s="17">
        <v>0.178277768294515</v>
      </c>
      <c r="I1232" s="17">
        <v>0.23555896136997401</v>
      </c>
      <c r="J1232" s="17">
        <v>0.31908542792356698</v>
      </c>
      <c r="K1232" s="17">
        <v>0.31806664196526602</v>
      </c>
      <c r="L1232" s="17">
        <v>0.40304993565793601</v>
      </c>
      <c r="M1232" s="17"/>
      <c r="N1232" s="17">
        <v>0.27051961084065101</v>
      </c>
      <c r="O1232" s="17">
        <v>0.33241065227962602</v>
      </c>
      <c r="P1232" s="17">
        <v>0.25159785707891102</v>
      </c>
      <c r="Q1232" s="17">
        <v>0.291084649129909</v>
      </c>
      <c r="R1232" s="17"/>
      <c r="S1232" s="17">
        <v>0.21274519425762201</v>
      </c>
      <c r="T1232" s="17">
        <v>0.31203164078552997</v>
      </c>
      <c r="U1232" s="17">
        <v>0.351714566304206</v>
      </c>
      <c r="V1232" s="17">
        <v>0.28452723671894198</v>
      </c>
      <c r="W1232" s="17">
        <v>0.24518146462875101</v>
      </c>
      <c r="X1232" s="17">
        <v>0.33602398552443202</v>
      </c>
      <c r="Y1232" s="17">
        <v>0.27804297677786399</v>
      </c>
      <c r="Z1232" s="17">
        <v>0.25555925926233403</v>
      </c>
      <c r="AA1232" s="17">
        <v>0.258377880370947</v>
      </c>
      <c r="AB1232" s="17">
        <v>0.32886247428140403</v>
      </c>
      <c r="AC1232" s="17">
        <v>0.30263292712304701</v>
      </c>
      <c r="AD1232" s="17">
        <v>0.31966138127011501</v>
      </c>
      <c r="AE1232" s="17"/>
      <c r="AF1232" s="17">
        <v>0.27560195200933402</v>
      </c>
      <c r="AG1232" s="17">
        <v>0.29219849422946698</v>
      </c>
      <c r="AH1232" s="17">
        <v>0.34005073270819097</v>
      </c>
      <c r="AI1232" s="17">
        <v>0.21537263978179599</v>
      </c>
      <c r="AJ1232" s="17">
        <v>0.27688274439535798</v>
      </c>
      <c r="AK1232" s="17"/>
      <c r="AL1232" s="17">
        <v>0.28596289481523202</v>
      </c>
      <c r="AM1232" s="17">
        <v>0.307678199147501</v>
      </c>
      <c r="AN1232" s="17">
        <v>0.25372755424937599</v>
      </c>
      <c r="AO1232" s="17">
        <v>0.280273809039424</v>
      </c>
      <c r="AP1232" s="17"/>
      <c r="AQ1232" s="17">
        <v>0.30092308956775798</v>
      </c>
      <c r="AR1232" s="17">
        <v>0.26919388421042201</v>
      </c>
      <c r="AS1232" s="17"/>
      <c r="AT1232" s="17">
        <v>0.25509693570152597</v>
      </c>
      <c r="AU1232" s="17">
        <v>0.400556347219096</v>
      </c>
      <c r="AV1232" s="17"/>
      <c r="AW1232" s="17">
        <v>0.35117571740408998</v>
      </c>
      <c r="AX1232" s="17">
        <v>0.290671214061822</v>
      </c>
      <c r="AY1232" s="17">
        <v>0.21916216058159199</v>
      </c>
      <c r="AZ1232" s="17"/>
      <c r="BA1232" s="17">
        <v>0.19870386995136299</v>
      </c>
      <c r="BB1232" s="17">
        <v>0.29084972992833902</v>
      </c>
      <c r="BC1232" s="17">
        <v>0.31463059456840398</v>
      </c>
      <c r="BD1232" s="17">
        <v>0.37961766384569101</v>
      </c>
      <c r="BE1232" s="17">
        <v>0.36667727868570199</v>
      </c>
      <c r="BF1232" s="17"/>
      <c r="BG1232" s="17">
        <v>0.32055554044939399</v>
      </c>
      <c r="BH1232" s="17">
        <v>0.26441860408831602</v>
      </c>
      <c r="BI1232" s="17"/>
      <c r="BJ1232" s="17">
        <v>0.28639062945827198</v>
      </c>
      <c r="BK1232" s="17">
        <v>0.29781576774006902</v>
      </c>
      <c r="BL1232" s="17"/>
      <c r="BM1232" s="17">
        <v>0.279350533425194</v>
      </c>
      <c r="BN1232" s="17">
        <v>0.29683329269252801</v>
      </c>
      <c r="BO1232" s="17">
        <v>0.259472078964393</v>
      </c>
      <c r="BP1232" s="17">
        <v>0.30711060584649702</v>
      </c>
      <c r="BQ1232" s="17">
        <v>0.29923213577437802</v>
      </c>
      <c r="BR1232" s="17"/>
      <c r="BS1232" s="17">
        <v>0.28053622420750302</v>
      </c>
      <c r="BT1232" s="17"/>
      <c r="BU1232" s="17">
        <v>0.29682935283068601</v>
      </c>
      <c r="BV1232" s="17">
        <v>0.18534463174084601</v>
      </c>
      <c r="BW1232" s="17">
        <v>0.363502688451179</v>
      </c>
      <c r="BX1232" s="17">
        <v>0.32800857581220899</v>
      </c>
      <c r="BY1232" s="17">
        <v>0.212117652876395</v>
      </c>
      <c r="BZ1232" s="17"/>
      <c r="CA1232" s="17">
        <v>0.17612963678469601</v>
      </c>
      <c r="CB1232" s="17"/>
      <c r="CC1232" s="17">
        <v>0.28957224810494198</v>
      </c>
      <c r="CD1232" s="17">
        <v>0.30595634659593401</v>
      </c>
      <c r="CE1232" s="17"/>
      <c r="CF1232" s="17">
        <v>0.30654453244094798</v>
      </c>
      <c r="CG1232" s="17"/>
      <c r="CH1232" s="17">
        <v>0.30716430071644901</v>
      </c>
      <c r="CI1232" s="17">
        <v>0.28502347151533602</v>
      </c>
    </row>
    <row r="1233" spans="2:87" x14ac:dyDescent="0.35">
      <c r="B1233" t="s">
        <v>160</v>
      </c>
      <c r="C1233" s="17">
        <v>0.212816844483456</v>
      </c>
      <c r="D1233" s="17">
        <v>0.203386992002936</v>
      </c>
      <c r="E1233" s="17">
        <v>0.22057394772622799</v>
      </c>
      <c r="F1233" s="17"/>
      <c r="G1233" s="17">
        <v>0.12014271627277701</v>
      </c>
      <c r="H1233" s="17">
        <v>0.15703282295499199</v>
      </c>
      <c r="I1233" s="17">
        <v>0.189137642279955</v>
      </c>
      <c r="J1233" s="17">
        <v>0.229312580842465</v>
      </c>
      <c r="K1233" s="17">
        <v>0.30945900158481598</v>
      </c>
      <c r="L1233" s="17">
        <v>0.249380500980458</v>
      </c>
      <c r="M1233" s="17"/>
      <c r="N1233" s="17">
        <v>0.14943624470216599</v>
      </c>
      <c r="O1233" s="17">
        <v>0.198908059055353</v>
      </c>
      <c r="P1233" s="17">
        <v>0.286373735615708</v>
      </c>
      <c r="Q1233" s="17">
        <v>0.23789453712535899</v>
      </c>
      <c r="R1233" s="17"/>
      <c r="S1233" s="17">
        <v>0.15127123376583901</v>
      </c>
      <c r="T1233" s="17">
        <v>0.25859589628462099</v>
      </c>
      <c r="U1233" s="17">
        <v>0.21572251484049501</v>
      </c>
      <c r="V1233" s="17">
        <v>0.159138107965095</v>
      </c>
      <c r="W1233" s="17">
        <v>0.24366454829360801</v>
      </c>
      <c r="X1233" s="17">
        <v>0.187838704131639</v>
      </c>
      <c r="Y1233" s="17">
        <v>0.23117832335537999</v>
      </c>
      <c r="Z1233" s="17">
        <v>0.19942830274569801</v>
      </c>
      <c r="AA1233" s="17">
        <v>0.20683537874473401</v>
      </c>
      <c r="AB1233" s="17">
        <v>0.25502887219502401</v>
      </c>
      <c r="AC1233" s="17">
        <v>0.346704351647802</v>
      </c>
      <c r="AD1233" s="17">
        <v>0.10942892158850701</v>
      </c>
      <c r="AE1233" s="17"/>
      <c r="AF1233" s="17">
        <v>0.22880096718100401</v>
      </c>
      <c r="AG1233" s="17">
        <v>0.25101926570503802</v>
      </c>
      <c r="AH1233" s="17">
        <v>0.22499855603584901</v>
      </c>
      <c r="AI1233" s="17">
        <v>0.14844726505838499</v>
      </c>
      <c r="AJ1233" s="17">
        <v>0.124791245689266</v>
      </c>
      <c r="AK1233" s="17"/>
      <c r="AL1233" s="17">
        <v>0.21750187398753801</v>
      </c>
      <c r="AM1233" s="17">
        <v>0.20228192465009401</v>
      </c>
      <c r="AN1233" s="17">
        <v>0.205255593871745</v>
      </c>
      <c r="AO1233" s="17">
        <v>0.26793140639970398</v>
      </c>
      <c r="AP1233" s="17"/>
      <c r="AQ1233" s="17">
        <v>0.257069472068436</v>
      </c>
      <c r="AR1233" s="17">
        <v>0.14974032252299899</v>
      </c>
      <c r="AS1233" s="17"/>
      <c r="AT1233" s="17">
        <v>0.197932738322142</v>
      </c>
      <c r="AU1233" s="17">
        <v>0.238232759144067</v>
      </c>
      <c r="AV1233" s="17"/>
      <c r="AW1233" s="17">
        <v>0.21155576676802201</v>
      </c>
      <c r="AX1233" s="17">
        <v>0.20695950375885799</v>
      </c>
      <c r="AY1233" s="17">
        <v>0.222351485839651</v>
      </c>
      <c r="AZ1233" s="17"/>
      <c r="BA1233" s="17">
        <v>0.16315989622129401</v>
      </c>
      <c r="BB1233" s="17">
        <v>0.22977794306775601</v>
      </c>
      <c r="BC1233" s="17">
        <v>0.24053118811837601</v>
      </c>
      <c r="BD1233" s="17">
        <v>0.227766329267133</v>
      </c>
      <c r="BE1233" s="17">
        <v>0.18844560980601199</v>
      </c>
      <c r="BF1233" s="17"/>
      <c r="BG1233" s="17">
        <v>0.152763526253096</v>
      </c>
      <c r="BH1233" s="17">
        <v>0.25581246234935201</v>
      </c>
      <c r="BI1233" s="17"/>
      <c r="BJ1233" s="17">
        <v>0.18154185850806301</v>
      </c>
      <c r="BK1233" s="17">
        <v>0.32478219782352502</v>
      </c>
      <c r="BL1233" s="17"/>
      <c r="BM1233" s="17">
        <v>0.20243307162888499</v>
      </c>
      <c r="BN1233" s="17">
        <v>0.25688180319833998</v>
      </c>
      <c r="BO1233" s="17">
        <v>0.12545813434091199</v>
      </c>
      <c r="BP1233" s="17">
        <v>0.18138045651009199</v>
      </c>
      <c r="BQ1233" s="17">
        <v>0.41304095385372402</v>
      </c>
      <c r="BR1233" s="17"/>
      <c r="BS1233" s="17">
        <v>0.27877184055358001</v>
      </c>
      <c r="BT1233" s="17"/>
      <c r="BU1233" s="17">
        <v>0.26978014537909001</v>
      </c>
      <c r="BV1233" s="17">
        <v>5.4483978354626698E-2</v>
      </c>
      <c r="BW1233" s="17">
        <v>0.18578908589479001</v>
      </c>
      <c r="BX1233" s="17">
        <v>0.35306115792314802</v>
      </c>
      <c r="BY1233" s="17">
        <v>0.30132129763389098</v>
      </c>
      <c r="BZ1233" s="17"/>
      <c r="CA1233" s="17">
        <v>0.17898067402772899</v>
      </c>
      <c r="CB1233" s="17"/>
      <c r="CC1233" s="17">
        <v>0.23070894320824201</v>
      </c>
      <c r="CD1233" s="17">
        <v>0.145150565824018</v>
      </c>
      <c r="CE1233" s="17"/>
      <c r="CF1233" s="17">
        <v>0.23332356030971299</v>
      </c>
      <c r="CG1233" s="17"/>
      <c r="CH1233" s="17">
        <v>0.25932827724252899</v>
      </c>
      <c r="CI1233" s="17">
        <v>7.90755043916163E-2</v>
      </c>
    </row>
    <row r="1234" spans="2:87" x14ac:dyDescent="0.35">
      <c r="B1234" t="s">
        <v>161</v>
      </c>
      <c r="C1234" s="17">
        <v>0.10288113804336201</v>
      </c>
      <c r="D1234" s="17">
        <v>7.9211513998739103E-2</v>
      </c>
      <c r="E1234" s="17">
        <v>0.12386640412328701</v>
      </c>
      <c r="F1234" s="17"/>
      <c r="G1234" s="17">
        <v>0.147824048882055</v>
      </c>
      <c r="H1234" s="17">
        <v>0.11055087540003999</v>
      </c>
      <c r="I1234" s="17">
        <v>0.10328705333956301</v>
      </c>
      <c r="J1234" s="17">
        <v>0.117651296149218</v>
      </c>
      <c r="K1234" s="17">
        <v>6.5965422063444898E-2</v>
      </c>
      <c r="L1234" s="17">
        <v>8.3087176023549897E-2</v>
      </c>
      <c r="M1234" s="17"/>
      <c r="N1234" s="17">
        <v>9.3469713264524995E-2</v>
      </c>
      <c r="O1234" s="17">
        <v>8.7834101159261296E-2</v>
      </c>
      <c r="P1234" s="17">
        <v>0.120628028482421</v>
      </c>
      <c r="Q1234" s="17">
        <v>0.11444278620520699</v>
      </c>
      <c r="R1234" s="17"/>
      <c r="S1234" s="17">
        <v>0.100329014021454</v>
      </c>
      <c r="T1234" s="17">
        <v>9.6119599794608698E-2</v>
      </c>
      <c r="U1234" s="17">
        <v>6.9599406210280199E-2</v>
      </c>
      <c r="V1234" s="17">
        <v>0.149702105929299</v>
      </c>
      <c r="W1234" s="17">
        <v>0.17214349800718101</v>
      </c>
      <c r="X1234" s="17">
        <v>8.71334543712112E-2</v>
      </c>
      <c r="Y1234" s="17">
        <v>0.109877994856054</v>
      </c>
      <c r="Z1234" s="17">
        <v>0.10094968198207301</v>
      </c>
      <c r="AA1234" s="17">
        <v>8.3303729586875402E-2</v>
      </c>
      <c r="AB1234" s="17">
        <v>8.0189714450321997E-2</v>
      </c>
      <c r="AC1234" s="17">
        <v>6.2460080341750698E-2</v>
      </c>
      <c r="AD1234" s="17">
        <v>0.21250312752203099</v>
      </c>
      <c r="AE1234" s="17"/>
      <c r="AF1234" s="17">
        <v>0.113955697142802</v>
      </c>
      <c r="AG1234" s="17">
        <v>0.10627126713249101</v>
      </c>
      <c r="AH1234" s="17">
        <v>8.5094343537001196E-2</v>
      </c>
      <c r="AI1234" s="17">
        <v>8.0823894121607398E-2</v>
      </c>
      <c r="AJ1234" s="17">
        <v>8.6864539400963101E-2</v>
      </c>
      <c r="AK1234" s="17"/>
      <c r="AL1234" s="17">
        <v>0.118667162117752</v>
      </c>
      <c r="AM1234" s="17">
        <v>0.10434295904566999</v>
      </c>
      <c r="AN1234" s="17">
        <v>8.1442135378988895E-2</v>
      </c>
      <c r="AO1234" s="17">
        <v>5.4234801955452702E-2</v>
      </c>
      <c r="AP1234" s="17"/>
      <c r="AQ1234" s="17">
        <v>9.4959038051225103E-2</v>
      </c>
      <c r="AR1234" s="17">
        <v>0.11417308931037699</v>
      </c>
      <c r="AS1234" s="17"/>
      <c r="AT1234" s="17">
        <v>0.10896768374188701</v>
      </c>
      <c r="AU1234" s="17">
        <v>7.7500011427002802E-2</v>
      </c>
      <c r="AV1234" s="17"/>
      <c r="AW1234" s="17">
        <v>7.0779605882387506E-2</v>
      </c>
      <c r="AX1234" s="17">
        <v>0.118663978403676</v>
      </c>
      <c r="AY1234" s="17">
        <v>0.111145379722541</v>
      </c>
      <c r="AZ1234" s="17"/>
      <c r="BA1234" s="17">
        <v>0.101202819166974</v>
      </c>
      <c r="BB1234" s="17">
        <v>8.9434599083466196E-2</v>
      </c>
      <c r="BC1234" s="17">
        <v>0.110161584898186</v>
      </c>
      <c r="BD1234" s="17">
        <v>0.11966390382869101</v>
      </c>
      <c r="BE1234" s="17">
        <v>8.0915654398199505E-2</v>
      </c>
      <c r="BF1234" s="17"/>
      <c r="BG1234" s="17">
        <v>0.13210170717913</v>
      </c>
      <c r="BH1234" s="17">
        <v>8.1960455200056195E-2</v>
      </c>
      <c r="BI1234" s="17"/>
      <c r="BJ1234" s="17">
        <v>0.107465181762272</v>
      </c>
      <c r="BK1234" s="17">
        <v>8.3889369019941304E-2</v>
      </c>
      <c r="BL1234" s="17"/>
      <c r="BM1234" s="17">
        <v>0.24367189920743801</v>
      </c>
      <c r="BN1234" s="17">
        <v>6.8392300644029402E-2</v>
      </c>
      <c r="BO1234" s="17">
        <v>7.7354803161277297E-2</v>
      </c>
      <c r="BP1234" s="17">
        <v>7.7311889103983206E-2</v>
      </c>
      <c r="BQ1234" s="17">
        <v>3.5163832550351E-2</v>
      </c>
      <c r="BR1234" s="17"/>
      <c r="BS1234" s="17">
        <v>3.7129370566326002E-2</v>
      </c>
      <c r="BT1234" s="17"/>
      <c r="BU1234" s="17">
        <v>5.9302733383432199E-2</v>
      </c>
      <c r="BV1234" s="17">
        <v>0.110339149229314</v>
      </c>
      <c r="BW1234" s="17">
        <v>6.3303893029043698E-2</v>
      </c>
      <c r="BX1234" s="17">
        <v>2.7230730088534199E-2</v>
      </c>
      <c r="BY1234" s="17">
        <v>0.29620217480495598</v>
      </c>
      <c r="BZ1234" s="17"/>
      <c r="CA1234" s="17">
        <v>2.2879200831068099E-2</v>
      </c>
      <c r="CB1234" s="17"/>
      <c r="CC1234" s="17">
        <v>8.8687500059326199E-2</v>
      </c>
      <c r="CD1234" s="17">
        <v>0.106880270427148</v>
      </c>
      <c r="CE1234" s="17"/>
      <c r="CF1234" s="17">
        <v>8.41028047953329E-2</v>
      </c>
      <c r="CG1234" s="17"/>
      <c r="CH1234" s="17">
        <v>8.8731609127213201E-2</v>
      </c>
      <c r="CI1234" s="17">
        <v>6.0109249947351902E-2</v>
      </c>
    </row>
    <row r="1235" spans="2:87" x14ac:dyDescent="0.35">
      <c r="C1235" s="17"/>
      <c r="D1235" s="17"/>
      <c r="E1235" s="17"/>
      <c r="F1235" s="17"/>
      <c r="G1235" s="17"/>
      <c r="H1235" s="17"/>
      <c r="I1235" s="17"/>
      <c r="J1235" s="17"/>
      <c r="K1235" s="17"/>
      <c r="L1235" s="17"/>
      <c r="M1235" s="17"/>
      <c r="N1235" s="17"/>
      <c r="O1235" s="17"/>
      <c r="P1235" s="17"/>
      <c r="Q1235" s="17"/>
      <c r="R1235" s="17"/>
      <c r="S1235" s="17"/>
      <c r="T1235" s="17"/>
      <c r="U1235" s="17"/>
      <c r="V1235" s="17"/>
      <c r="W1235" s="17"/>
      <c r="X1235" s="17"/>
      <c r="Y1235" s="17"/>
      <c r="Z1235" s="17"/>
      <c r="AA1235" s="17"/>
      <c r="AB1235" s="17"/>
      <c r="AC1235" s="17"/>
      <c r="AD1235" s="17"/>
      <c r="AE1235" s="17"/>
      <c r="AF1235" s="17"/>
      <c r="AG1235" s="17"/>
      <c r="AH1235" s="17"/>
      <c r="AI1235" s="17"/>
      <c r="AJ1235" s="17"/>
      <c r="AK1235" s="17"/>
      <c r="AL1235" s="17"/>
      <c r="AM1235" s="17"/>
      <c r="AN1235" s="17"/>
      <c r="AO1235" s="17"/>
      <c r="AP1235" s="17"/>
      <c r="AQ1235" s="17"/>
      <c r="AR1235" s="17"/>
      <c r="AS1235" s="17"/>
      <c r="AT1235" s="17"/>
      <c r="AU1235" s="17"/>
      <c r="AV1235" s="17"/>
      <c r="AW1235" s="17"/>
      <c r="AX1235" s="17"/>
      <c r="AY1235" s="17"/>
      <c r="AZ1235" s="17"/>
      <c r="BA1235" s="17"/>
      <c r="BB1235" s="17"/>
      <c r="BC1235" s="17"/>
      <c r="BD1235" s="17"/>
      <c r="BE1235" s="17"/>
      <c r="BF1235" s="17"/>
      <c r="BG1235" s="17"/>
      <c r="BH1235" s="17"/>
      <c r="BI1235" s="17"/>
      <c r="BJ1235" s="17"/>
      <c r="BK1235" s="17"/>
      <c r="BL1235" s="17"/>
      <c r="BM1235" s="17"/>
      <c r="BN1235" s="17"/>
      <c r="BO1235" s="17"/>
      <c r="BP1235" s="17"/>
      <c r="BQ1235" s="17"/>
      <c r="BR1235" s="17"/>
      <c r="BS1235" s="17"/>
      <c r="BT1235" s="17"/>
      <c r="BU1235" s="17"/>
      <c r="BV1235" s="17"/>
      <c r="BW1235" s="17"/>
      <c r="BX1235" s="17"/>
      <c r="BY1235" s="17"/>
      <c r="BZ1235" s="17"/>
      <c r="CA1235" s="17"/>
      <c r="CB1235" s="17"/>
      <c r="CC1235" s="17"/>
      <c r="CD1235" s="17"/>
      <c r="CE1235" s="17"/>
      <c r="CF1235" s="17"/>
      <c r="CG1235" s="17"/>
      <c r="CH1235" s="17"/>
      <c r="CI1235" s="17"/>
    </row>
    <row r="1236" spans="2:87" x14ac:dyDescent="0.35">
      <c r="B1236" s="6" t="s">
        <v>356</v>
      </c>
      <c r="C1236" s="17"/>
      <c r="D1236" s="17"/>
      <c r="E1236" s="17"/>
      <c r="F1236" s="17"/>
      <c r="G1236" s="17"/>
      <c r="H1236" s="17"/>
      <c r="I1236" s="17"/>
      <c r="J1236" s="17"/>
      <c r="K1236" s="17"/>
      <c r="L1236" s="17"/>
      <c r="M1236" s="17"/>
      <c r="N1236" s="17"/>
      <c r="O1236" s="17"/>
      <c r="P1236" s="17"/>
      <c r="Q1236" s="17"/>
      <c r="R1236" s="17"/>
      <c r="S1236" s="17"/>
      <c r="T1236" s="17"/>
      <c r="U1236" s="17"/>
      <c r="V1236" s="17"/>
      <c r="W1236" s="17"/>
      <c r="X1236" s="17"/>
      <c r="Y1236" s="17"/>
      <c r="Z1236" s="17"/>
      <c r="AA1236" s="17"/>
      <c r="AB1236" s="17"/>
      <c r="AC1236" s="17"/>
      <c r="AD1236" s="17"/>
      <c r="AE1236" s="17"/>
      <c r="AF1236" s="17"/>
      <c r="AG1236" s="17"/>
      <c r="AH1236" s="17"/>
      <c r="AI1236" s="17"/>
      <c r="AJ1236" s="17"/>
      <c r="AK1236" s="17"/>
      <c r="AL1236" s="17"/>
      <c r="AM1236" s="17"/>
      <c r="AN1236" s="17"/>
      <c r="AO1236" s="17"/>
      <c r="AP1236" s="17"/>
      <c r="AQ1236" s="17"/>
      <c r="AR1236" s="17"/>
      <c r="AS1236" s="17"/>
      <c r="AT1236" s="17"/>
      <c r="AU1236" s="17"/>
      <c r="AV1236" s="17"/>
      <c r="AW1236" s="17"/>
      <c r="AX1236" s="17"/>
      <c r="AY1236" s="17"/>
      <c r="AZ1236" s="17"/>
      <c r="BA1236" s="17"/>
      <c r="BB1236" s="17"/>
      <c r="BC1236" s="17"/>
      <c r="BD1236" s="17"/>
      <c r="BE1236" s="17"/>
      <c r="BF1236" s="17"/>
      <c r="BG1236" s="17"/>
      <c r="BH1236" s="17"/>
      <c r="BI1236" s="17"/>
      <c r="BJ1236" s="17"/>
      <c r="BK1236" s="17"/>
      <c r="BL1236" s="17"/>
      <c r="BM1236" s="17"/>
      <c r="BN1236" s="17"/>
      <c r="BO1236" s="17"/>
      <c r="BP1236" s="17"/>
      <c r="BQ1236" s="17"/>
      <c r="BR1236" s="17"/>
      <c r="BS1236" s="17"/>
      <c r="BT1236" s="17"/>
      <c r="BU1236" s="17"/>
      <c r="BV1236" s="17"/>
      <c r="BW1236" s="17"/>
      <c r="BX1236" s="17"/>
      <c r="BY1236" s="17"/>
      <c r="BZ1236" s="17"/>
      <c r="CA1236" s="17"/>
      <c r="CB1236" s="17"/>
      <c r="CC1236" s="17"/>
      <c r="CD1236" s="17"/>
      <c r="CE1236" s="17"/>
      <c r="CF1236" s="17"/>
      <c r="CG1236" s="17"/>
      <c r="CH1236" s="17"/>
      <c r="CI1236" s="17"/>
    </row>
    <row r="1237" spans="2:87" x14ac:dyDescent="0.35">
      <c r="B1237" s="24" t="s">
        <v>163</v>
      </c>
      <c r="C1237" s="17"/>
      <c r="D1237" s="17"/>
      <c r="E1237" s="17"/>
      <c r="F1237" s="17"/>
      <c r="G1237" s="17"/>
      <c r="H1237" s="17"/>
      <c r="I1237" s="17"/>
      <c r="J1237" s="17"/>
      <c r="K1237" s="17"/>
      <c r="L1237" s="17"/>
      <c r="M1237" s="17"/>
      <c r="N1237" s="17"/>
      <c r="O1237" s="17"/>
      <c r="P1237" s="17"/>
      <c r="Q1237" s="17"/>
      <c r="R1237" s="17"/>
      <c r="S1237" s="17"/>
      <c r="T1237" s="17"/>
      <c r="U1237" s="17"/>
      <c r="V1237" s="17"/>
      <c r="W1237" s="17"/>
      <c r="X1237" s="17"/>
      <c r="Y1237" s="17"/>
      <c r="Z1237" s="17"/>
      <c r="AA1237" s="17"/>
      <c r="AB1237" s="17"/>
      <c r="AC1237" s="17"/>
      <c r="AD1237" s="17"/>
      <c r="AE1237" s="17"/>
      <c r="AF1237" s="17"/>
      <c r="AG1237" s="17"/>
      <c r="AH1237" s="17"/>
      <c r="AI1237" s="17"/>
      <c r="AJ1237" s="17"/>
      <c r="AK1237" s="17"/>
      <c r="AL1237" s="17"/>
      <c r="AM1237" s="17"/>
      <c r="AN1237" s="17"/>
      <c r="AO1237" s="17"/>
      <c r="AP1237" s="17"/>
      <c r="AQ1237" s="17"/>
      <c r="AR1237" s="17"/>
      <c r="AS1237" s="17"/>
      <c r="AT1237" s="17"/>
      <c r="AU1237" s="17"/>
      <c r="AV1237" s="17"/>
      <c r="AW1237" s="17"/>
      <c r="AX1237" s="17"/>
      <c r="AY1237" s="17"/>
      <c r="AZ1237" s="17"/>
      <c r="BA1237" s="17"/>
      <c r="BB1237" s="17"/>
      <c r="BC1237" s="17"/>
      <c r="BD1237" s="17"/>
      <c r="BE1237" s="17"/>
      <c r="BF1237" s="17"/>
      <c r="BG1237" s="17"/>
      <c r="BH1237" s="17"/>
      <c r="BI1237" s="17"/>
      <c r="BJ1237" s="17"/>
      <c r="BK1237" s="17"/>
      <c r="BL1237" s="17"/>
      <c r="BM1237" s="17"/>
      <c r="BN1237" s="17"/>
      <c r="BO1237" s="17"/>
      <c r="BP1237" s="17"/>
      <c r="BQ1237" s="17"/>
      <c r="BR1237" s="17"/>
      <c r="BS1237" s="17"/>
      <c r="BT1237" s="17"/>
      <c r="BU1237" s="17"/>
      <c r="BV1237" s="17"/>
      <c r="BW1237" s="17"/>
      <c r="BX1237" s="17"/>
      <c r="BY1237" s="17"/>
      <c r="BZ1237" s="17"/>
      <c r="CA1237" s="17"/>
      <c r="CB1237" s="17"/>
      <c r="CC1237" s="17"/>
      <c r="CD1237" s="17"/>
      <c r="CE1237" s="17"/>
      <c r="CF1237" s="17"/>
      <c r="CG1237" s="17"/>
      <c r="CH1237" s="17"/>
      <c r="CI1237" s="17"/>
    </row>
    <row r="1238" spans="2:87" x14ac:dyDescent="0.35">
      <c r="B1238" t="s">
        <v>350</v>
      </c>
      <c r="C1238" s="17">
        <v>0.20245813422287401</v>
      </c>
      <c r="D1238" s="17">
        <v>0.23502835679605</v>
      </c>
      <c r="E1238" s="17">
        <v>0.16870164848354399</v>
      </c>
      <c r="F1238" s="17"/>
      <c r="G1238" s="17">
        <v>0.20480249062633801</v>
      </c>
      <c r="H1238" s="17">
        <v>0.30577278817827103</v>
      </c>
      <c r="I1238" s="17">
        <v>0.18145157156462299</v>
      </c>
      <c r="J1238" s="17">
        <v>0.21572113142852301</v>
      </c>
      <c r="K1238" s="17">
        <v>0.181337644206604</v>
      </c>
      <c r="L1238" s="17">
        <v>0.13977726845618399</v>
      </c>
      <c r="M1238" s="17"/>
      <c r="N1238" s="17">
        <v>0.277750033160164</v>
      </c>
      <c r="O1238" s="17">
        <v>0.186406860370219</v>
      </c>
      <c r="P1238" s="17">
        <v>0.16862890980835199</v>
      </c>
      <c r="Q1238" s="17">
        <v>0.1583898276456</v>
      </c>
      <c r="R1238" s="17"/>
      <c r="S1238" s="17">
        <v>0.25503999090547003</v>
      </c>
      <c r="T1238" s="17">
        <v>0.23584589339275</v>
      </c>
      <c r="U1238" s="17">
        <v>0.19337659484433201</v>
      </c>
      <c r="V1238" s="17">
        <v>0.12970002057244501</v>
      </c>
      <c r="W1238" s="17">
        <v>0.120332806999839</v>
      </c>
      <c r="X1238" s="17">
        <v>0.18382230863290899</v>
      </c>
      <c r="Y1238" s="17">
        <v>0.15274119890989701</v>
      </c>
      <c r="Z1238" s="17">
        <v>0.27878021987881502</v>
      </c>
      <c r="AA1238" s="17">
        <v>0.307926097868087</v>
      </c>
      <c r="AB1238" s="17">
        <v>0.14691401102585899</v>
      </c>
      <c r="AC1238" s="17">
        <v>0.13379523465849999</v>
      </c>
      <c r="AD1238" s="17">
        <v>0.23698472185090599</v>
      </c>
      <c r="AE1238" s="17"/>
      <c r="AF1238" s="17">
        <v>0.14862933373232101</v>
      </c>
      <c r="AG1238" s="17">
        <v>0.16520309034542399</v>
      </c>
      <c r="AH1238" s="17">
        <v>0.23890979996315201</v>
      </c>
      <c r="AI1238" s="17">
        <v>0.29242419205361603</v>
      </c>
      <c r="AJ1238" s="17">
        <v>0.274733674709503</v>
      </c>
      <c r="AK1238" s="17"/>
      <c r="AL1238" s="17">
        <v>0.19119398558313999</v>
      </c>
      <c r="AM1238" s="17">
        <v>0.188021173648835</v>
      </c>
      <c r="AN1238" s="17">
        <v>0.25740370587667</v>
      </c>
      <c r="AO1238" s="17">
        <v>0.22014170362869301</v>
      </c>
      <c r="AP1238" s="17"/>
      <c r="AQ1238" s="17">
        <v>0.15719588443964599</v>
      </c>
      <c r="AR1238" s="17">
        <v>0.26171409173175803</v>
      </c>
      <c r="AS1238" s="17"/>
      <c r="AT1238" s="17">
        <v>0.209878400081836</v>
      </c>
      <c r="AU1238" s="17">
        <v>0.16674619306489599</v>
      </c>
      <c r="AV1238" s="17"/>
      <c r="AW1238" s="17">
        <v>0.17946712967174899</v>
      </c>
      <c r="AX1238" s="17">
        <v>0.220324215775004</v>
      </c>
      <c r="AY1238" s="17">
        <v>0.205074574370948</v>
      </c>
      <c r="AZ1238" s="17"/>
      <c r="BA1238" s="17">
        <v>0.26430827862033501</v>
      </c>
      <c r="BB1238" s="17">
        <v>0.18850723085057899</v>
      </c>
      <c r="BC1238" s="17">
        <v>0.19011411329953001</v>
      </c>
      <c r="BD1238" s="17">
        <v>0.169877012623145</v>
      </c>
      <c r="BE1238" s="17">
        <v>0.109732749944934</v>
      </c>
      <c r="BF1238" s="17"/>
      <c r="BG1238" s="17">
        <v>0.17341804965000099</v>
      </c>
      <c r="BH1238" s="17">
        <v>0.22380368668865699</v>
      </c>
      <c r="BI1238" s="17"/>
      <c r="BJ1238" s="17">
        <v>0.20771075243457099</v>
      </c>
      <c r="BK1238" s="17">
        <v>0.18259627233450801</v>
      </c>
      <c r="BL1238" s="17"/>
      <c r="BM1238" s="17">
        <v>0.13176831287082999</v>
      </c>
      <c r="BN1238" s="17">
        <v>9.6457924013723106E-2</v>
      </c>
      <c r="BO1238" s="17">
        <v>0.33162812798309099</v>
      </c>
      <c r="BP1238" s="17">
        <v>0.18788901537088501</v>
      </c>
      <c r="BQ1238" s="17">
        <v>0.108558739052578</v>
      </c>
      <c r="BR1238" s="17"/>
      <c r="BS1238" s="17">
        <v>0.13974291903827499</v>
      </c>
      <c r="BT1238" s="17"/>
      <c r="BU1238" s="17">
        <v>0.117989486703848</v>
      </c>
      <c r="BV1238" s="17">
        <v>0.39906767202916299</v>
      </c>
      <c r="BW1238" s="17">
        <v>0.21214255933904999</v>
      </c>
      <c r="BX1238" s="17">
        <v>0.104962465729249</v>
      </c>
      <c r="BY1238" s="17">
        <v>5.3430615636721503E-2</v>
      </c>
      <c r="BZ1238" s="17"/>
      <c r="CA1238" s="17">
        <v>0.28946145690521402</v>
      </c>
      <c r="CB1238" s="17"/>
      <c r="CC1238" s="17">
        <v>0.21276328615964801</v>
      </c>
      <c r="CD1238" s="17">
        <v>0.180160339414947</v>
      </c>
      <c r="CE1238" s="17"/>
      <c r="CF1238" s="17">
        <v>0.19621304110931601</v>
      </c>
      <c r="CG1238" s="17"/>
      <c r="CH1238" s="17">
        <v>0.16140811655072801</v>
      </c>
      <c r="CI1238" s="17">
        <v>0.34582965418645201</v>
      </c>
    </row>
    <row r="1239" spans="2:87" x14ac:dyDescent="0.35">
      <c r="B1239" t="s">
        <v>351</v>
      </c>
      <c r="C1239" s="17">
        <v>0.31210471727098998</v>
      </c>
      <c r="D1239" s="17">
        <v>0.32873888906804899</v>
      </c>
      <c r="E1239" s="17">
        <v>0.29613180266386102</v>
      </c>
      <c r="F1239" s="17"/>
      <c r="G1239" s="17">
        <v>0.3567706020134</v>
      </c>
      <c r="H1239" s="17">
        <v>0.352348688065865</v>
      </c>
      <c r="I1239" s="17">
        <v>0.35493131155258301</v>
      </c>
      <c r="J1239" s="17">
        <v>0.27359444719774301</v>
      </c>
      <c r="K1239" s="17">
        <v>0.24955025023557101</v>
      </c>
      <c r="L1239" s="17">
        <v>0.28702011653845599</v>
      </c>
      <c r="M1239" s="17"/>
      <c r="N1239" s="17">
        <v>0.33114232929519</v>
      </c>
      <c r="O1239" s="17">
        <v>0.30711360728145998</v>
      </c>
      <c r="P1239" s="17">
        <v>0.30860478793642498</v>
      </c>
      <c r="Q1239" s="17">
        <v>0.301209745024206</v>
      </c>
      <c r="R1239" s="17"/>
      <c r="S1239" s="17">
        <v>0.31473679111421898</v>
      </c>
      <c r="T1239" s="17">
        <v>0.24675137184262699</v>
      </c>
      <c r="U1239" s="17">
        <v>0.277056579539667</v>
      </c>
      <c r="V1239" s="17">
        <v>0.31842633451380697</v>
      </c>
      <c r="W1239" s="17">
        <v>0.33756809772082702</v>
      </c>
      <c r="X1239" s="17">
        <v>0.34905919561471699</v>
      </c>
      <c r="Y1239" s="17">
        <v>0.31433638702792299</v>
      </c>
      <c r="Z1239" s="17">
        <v>0.35421653738179398</v>
      </c>
      <c r="AA1239" s="17">
        <v>0.27251832387471803</v>
      </c>
      <c r="AB1239" s="17">
        <v>0.36323787326390999</v>
      </c>
      <c r="AC1239" s="17">
        <v>0.39371820688803799</v>
      </c>
      <c r="AD1239" s="17">
        <v>0.28626292497593098</v>
      </c>
      <c r="AE1239" s="17"/>
      <c r="AF1239" s="17">
        <v>0.26532965351454602</v>
      </c>
      <c r="AG1239" s="17">
        <v>0.31852758214329102</v>
      </c>
      <c r="AH1239" s="17">
        <v>0.32138895149805002</v>
      </c>
      <c r="AI1239" s="17">
        <v>0.29647162234900198</v>
      </c>
      <c r="AJ1239" s="17">
        <v>0.40328208890897399</v>
      </c>
      <c r="AK1239" s="17"/>
      <c r="AL1239" s="17">
        <v>0.29366457869092399</v>
      </c>
      <c r="AM1239" s="17">
        <v>0.31345290143151</v>
      </c>
      <c r="AN1239" s="17">
        <v>0.32612532981005798</v>
      </c>
      <c r="AO1239" s="17">
        <v>0.37997898888411302</v>
      </c>
      <c r="AP1239" s="17"/>
      <c r="AQ1239" s="17">
        <v>0.30595542455359398</v>
      </c>
      <c r="AR1239" s="17">
        <v>0.32015518382351099</v>
      </c>
      <c r="AS1239" s="17"/>
      <c r="AT1239" s="17">
        <v>0.33861405955774798</v>
      </c>
      <c r="AU1239" s="17">
        <v>0.27147826581106099</v>
      </c>
      <c r="AV1239" s="17"/>
      <c r="AW1239" s="17">
        <v>0.29778002394084302</v>
      </c>
      <c r="AX1239" s="17">
        <v>0.30782806273966201</v>
      </c>
      <c r="AY1239" s="17">
        <v>0.32730776900705599</v>
      </c>
      <c r="AZ1239" s="17"/>
      <c r="BA1239" s="17">
        <v>0.29950415279996101</v>
      </c>
      <c r="BB1239" s="17">
        <v>0.35028674949441702</v>
      </c>
      <c r="BC1239" s="17">
        <v>0.27883158485139198</v>
      </c>
      <c r="BD1239" s="17">
        <v>0.33410844081833901</v>
      </c>
      <c r="BE1239" s="17">
        <v>0.32886107185170299</v>
      </c>
      <c r="BF1239" s="17"/>
      <c r="BG1239" s="17">
        <v>0.321493403480617</v>
      </c>
      <c r="BH1239" s="17">
        <v>0.30520368041038998</v>
      </c>
      <c r="BI1239" s="17"/>
      <c r="BJ1239" s="17">
        <v>0.31758521327943401</v>
      </c>
      <c r="BK1239" s="17">
        <v>0.29353361509770298</v>
      </c>
      <c r="BL1239" s="17"/>
      <c r="BM1239" s="17">
        <v>0.242048793083803</v>
      </c>
      <c r="BN1239" s="17">
        <v>0.23293866268956201</v>
      </c>
      <c r="BO1239" s="17">
        <v>0.36543321565759201</v>
      </c>
      <c r="BP1239" s="17">
        <v>0.416691228929786</v>
      </c>
      <c r="BQ1239" s="17">
        <v>0.31949647792792202</v>
      </c>
      <c r="BR1239" s="17"/>
      <c r="BS1239" s="17">
        <v>0.32854901743424098</v>
      </c>
      <c r="BT1239" s="17"/>
      <c r="BU1239" s="17">
        <v>0.30956096207971001</v>
      </c>
      <c r="BV1239" s="17">
        <v>0.38059663447806902</v>
      </c>
      <c r="BW1239" s="17">
        <v>0.42637076540102797</v>
      </c>
      <c r="BX1239" s="17">
        <v>0.28112860751347901</v>
      </c>
      <c r="BY1239" s="17">
        <v>0.145053826300062</v>
      </c>
      <c r="BZ1239" s="17"/>
      <c r="CA1239" s="17">
        <v>0.37972631188848899</v>
      </c>
      <c r="CB1239" s="17"/>
      <c r="CC1239" s="17">
        <v>0.31913007798433102</v>
      </c>
      <c r="CD1239" s="17">
        <v>0.321833408978004</v>
      </c>
      <c r="CE1239" s="17"/>
      <c r="CF1239" s="17">
        <v>0.30536045084018099</v>
      </c>
      <c r="CG1239" s="17"/>
      <c r="CH1239" s="17">
        <v>0.30162966569130401</v>
      </c>
      <c r="CI1239" s="17">
        <v>0.40045453250199098</v>
      </c>
    </row>
    <row r="1240" spans="2:87" x14ac:dyDescent="0.35">
      <c r="B1240" t="s">
        <v>352</v>
      </c>
      <c r="C1240" s="17">
        <v>0.11941661059474799</v>
      </c>
      <c r="D1240" s="17">
        <v>0.13297397036884101</v>
      </c>
      <c r="E1240" s="17">
        <v>0.10557883230762</v>
      </c>
      <c r="F1240" s="17"/>
      <c r="G1240" s="17">
        <v>0.16354675975972099</v>
      </c>
      <c r="H1240" s="17">
        <v>0.10629669880555601</v>
      </c>
      <c r="I1240" s="17">
        <v>8.7539861196762603E-2</v>
      </c>
      <c r="J1240" s="17">
        <v>0.106799918067122</v>
      </c>
      <c r="K1240" s="17">
        <v>0.13452127868147801</v>
      </c>
      <c r="L1240" s="17">
        <v>0.12692696187097599</v>
      </c>
      <c r="M1240" s="17"/>
      <c r="N1240" s="17">
        <v>9.8185567886674499E-2</v>
      </c>
      <c r="O1240" s="17">
        <v>0.14881567656987699</v>
      </c>
      <c r="P1240" s="17">
        <v>0.14153461643319801</v>
      </c>
      <c r="Q1240" s="17">
        <v>9.3616467413918103E-2</v>
      </c>
      <c r="R1240" s="17"/>
      <c r="S1240" s="17">
        <v>0.106276318543262</v>
      </c>
      <c r="T1240" s="17">
        <v>0.13826516203708999</v>
      </c>
      <c r="U1240" s="17">
        <v>0.155250078926982</v>
      </c>
      <c r="V1240" s="17">
        <v>0.136126962476874</v>
      </c>
      <c r="W1240" s="17">
        <v>8.3335468698481796E-2</v>
      </c>
      <c r="X1240" s="17">
        <v>9.6765523334296694E-2</v>
      </c>
      <c r="Y1240" s="17">
        <v>6.2424593324484398E-2</v>
      </c>
      <c r="Z1240" s="17">
        <v>0.155202997666848</v>
      </c>
      <c r="AA1240" s="17">
        <v>0.16346913691464199</v>
      </c>
      <c r="AB1240" s="17">
        <v>0.12138937042649001</v>
      </c>
      <c r="AC1240" s="17">
        <v>9.5325451941700404E-2</v>
      </c>
      <c r="AD1240" s="17">
        <v>7.3495032282495196E-2</v>
      </c>
      <c r="AE1240" s="17"/>
      <c r="AF1240" s="17">
        <v>0.123421412607785</v>
      </c>
      <c r="AG1240" s="17">
        <v>0.13768466924754999</v>
      </c>
      <c r="AH1240" s="17">
        <v>8.2158233118734894E-2</v>
      </c>
      <c r="AI1240" s="17">
        <v>0.120884734646465</v>
      </c>
      <c r="AJ1240" s="17">
        <v>0.112760017956273</v>
      </c>
      <c r="AK1240" s="17"/>
      <c r="AL1240" s="17">
        <v>0.11950215354471599</v>
      </c>
      <c r="AM1240" s="17">
        <v>0.113701933408515</v>
      </c>
      <c r="AN1240" s="17">
        <v>0.13083323264127</v>
      </c>
      <c r="AO1240" s="17">
        <v>0.124406076753938</v>
      </c>
      <c r="AP1240" s="17"/>
      <c r="AQ1240" s="17">
        <v>0.121209316081586</v>
      </c>
      <c r="AR1240" s="17">
        <v>0.11706965522547801</v>
      </c>
      <c r="AS1240" s="17"/>
      <c r="AT1240" s="17">
        <v>0.12926834027945699</v>
      </c>
      <c r="AU1240" s="17">
        <v>0.112841938345434</v>
      </c>
      <c r="AV1240" s="17"/>
      <c r="AW1240" s="17">
        <v>0.12571760846925101</v>
      </c>
      <c r="AX1240" s="17">
        <v>0.115675812241797</v>
      </c>
      <c r="AY1240" s="17">
        <v>0.118409375868454</v>
      </c>
      <c r="AZ1240" s="17"/>
      <c r="BA1240" s="17">
        <v>0.122179423329576</v>
      </c>
      <c r="BB1240" s="17">
        <v>0.11711522546314999</v>
      </c>
      <c r="BC1240" s="17">
        <v>0.113495279451547</v>
      </c>
      <c r="BD1240" s="17">
        <v>0.11310337503805901</v>
      </c>
      <c r="BE1240" s="17">
        <v>0.164761654877987</v>
      </c>
      <c r="BF1240" s="17"/>
      <c r="BG1240" s="17">
        <v>0.122508732852385</v>
      </c>
      <c r="BH1240" s="17">
        <v>0.117143784642214</v>
      </c>
      <c r="BI1240" s="17"/>
      <c r="BJ1240" s="17">
        <v>0.113398027771524</v>
      </c>
      <c r="BK1240" s="17">
        <v>0.138686137306159</v>
      </c>
      <c r="BL1240" s="17"/>
      <c r="BM1240" s="17">
        <v>0.13975914621291599</v>
      </c>
      <c r="BN1240" s="17">
        <v>0.18644339017712999</v>
      </c>
      <c r="BO1240" s="17">
        <v>6.6381531408124805E-2</v>
      </c>
      <c r="BP1240" s="17">
        <v>5.1085269621607497E-2</v>
      </c>
      <c r="BQ1240" s="17">
        <v>0.162545461184298</v>
      </c>
      <c r="BR1240" s="17"/>
      <c r="BS1240" s="17">
        <v>0.149888883072365</v>
      </c>
      <c r="BT1240" s="17"/>
      <c r="BU1240" s="17">
        <v>0.17477744525776601</v>
      </c>
      <c r="BV1240" s="17">
        <v>7.0585314554753295E-2</v>
      </c>
      <c r="BW1240" s="17">
        <v>3.7142914690154002E-2</v>
      </c>
      <c r="BX1240" s="17">
        <v>0.165807364982723</v>
      </c>
      <c r="BY1240" s="17">
        <v>0.18009193378351401</v>
      </c>
      <c r="BZ1240" s="17"/>
      <c r="CA1240" s="17">
        <v>8.7029776515035503E-2</v>
      </c>
      <c r="CB1240" s="17"/>
      <c r="CC1240" s="17">
        <v>0.118405310122004</v>
      </c>
      <c r="CD1240" s="17">
        <v>0.13378376310944701</v>
      </c>
      <c r="CE1240" s="17"/>
      <c r="CF1240" s="17">
        <v>0.122165397542513</v>
      </c>
      <c r="CG1240" s="17"/>
      <c r="CH1240" s="17">
        <v>0.13694395016845701</v>
      </c>
      <c r="CI1240" s="17">
        <v>8.7069447137289799E-2</v>
      </c>
    </row>
    <row r="1241" spans="2:87" x14ac:dyDescent="0.35">
      <c r="B1241" t="s">
        <v>353</v>
      </c>
      <c r="C1241" s="17">
        <v>9.8269114287875006E-2</v>
      </c>
      <c r="D1241" s="17">
        <v>0.10801874107867</v>
      </c>
      <c r="E1241" s="17">
        <v>8.8393062122338897E-2</v>
      </c>
      <c r="F1241" s="17"/>
      <c r="G1241" s="17">
        <v>5.9393942698572497E-2</v>
      </c>
      <c r="H1241" s="17">
        <v>5.8937280582202899E-2</v>
      </c>
      <c r="I1241" s="17">
        <v>5.8024525282060903E-2</v>
      </c>
      <c r="J1241" s="17">
        <v>0.102151813118698</v>
      </c>
      <c r="K1241" s="17">
        <v>0.14285137827297101</v>
      </c>
      <c r="L1241" s="17">
        <v>0.15382240454184501</v>
      </c>
      <c r="M1241" s="17"/>
      <c r="N1241" s="17">
        <v>7.2432368004112804E-2</v>
      </c>
      <c r="O1241" s="17">
        <v>9.3386567600093104E-2</v>
      </c>
      <c r="P1241" s="17">
        <v>0.108408846054232</v>
      </c>
      <c r="Q1241" s="17">
        <v>0.118555461887416</v>
      </c>
      <c r="R1241" s="17"/>
      <c r="S1241" s="17">
        <v>0.102879748355705</v>
      </c>
      <c r="T1241" s="17">
        <v>9.4319713083084705E-2</v>
      </c>
      <c r="U1241" s="17">
        <v>8.5112063667514198E-2</v>
      </c>
      <c r="V1241" s="17">
        <v>0.11788707895528901</v>
      </c>
      <c r="W1241" s="17">
        <v>0.153962182548503</v>
      </c>
      <c r="X1241" s="17">
        <v>0.12514568652945199</v>
      </c>
      <c r="Y1241" s="17">
        <v>6.3233621021078004E-2</v>
      </c>
      <c r="Z1241" s="17">
        <v>2.5795278056795799E-2</v>
      </c>
      <c r="AA1241" s="17">
        <v>4.5780856007397001E-2</v>
      </c>
      <c r="AB1241" s="17">
        <v>0.101925597265908</v>
      </c>
      <c r="AC1241" s="17">
        <v>0.15529747101435301</v>
      </c>
      <c r="AD1241" s="17">
        <v>0.100977037554837</v>
      </c>
      <c r="AE1241" s="17"/>
      <c r="AF1241" s="17">
        <v>0.11544363554805</v>
      </c>
      <c r="AG1241" s="17">
        <v>0.101038895360487</v>
      </c>
      <c r="AH1241" s="17">
        <v>9.9493584624516698E-2</v>
      </c>
      <c r="AI1241" s="17">
        <v>9.09394267147208E-2</v>
      </c>
      <c r="AJ1241" s="17">
        <v>8.4919672343460595E-2</v>
      </c>
      <c r="AK1241" s="17"/>
      <c r="AL1241" s="17">
        <v>0.106596928766423</v>
      </c>
      <c r="AM1241" s="17">
        <v>0.112755709641919</v>
      </c>
      <c r="AN1241" s="17">
        <v>5.0932249517542397E-2</v>
      </c>
      <c r="AO1241" s="17">
        <v>7.93415120922802E-2</v>
      </c>
      <c r="AP1241" s="17"/>
      <c r="AQ1241" s="17">
        <v>0.118114645571796</v>
      </c>
      <c r="AR1241" s="17">
        <v>7.2287949760410794E-2</v>
      </c>
      <c r="AS1241" s="17"/>
      <c r="AT1241" s="17">
        <v>8.4715878463431898E-2</v>
      </c>
      <c r="AU1241" s="17">
        <v>0.15478295022165001</v>
      </c>
      <c r="AV1241" s="17"/>
      <c r="AW1241" s="17">
        <v>0.133314298874259</v>
      </c>
      <c r="AX1241" s="17">
        <v>0.10115189088499101</v>
      </c>
      <c r="AY1241" s="17">
        <v>6.2639017636711106E-2</v>
      </c>
      <c r="AZ1241" s="17"/>
      <c r="BA1241" s="17">
        <v>8.0514524186016997E-2</v>
      </c>
      <c r="BB1241" s="17">
        <v>0.11310675867469</v>
      </c>
      <c r="BC1241" s="17">
        <v>9.8996417665461203E-2</v>
      </c>
      <c r="BD1241" s="17">
        <v>0.10153328737804999</v>
      </c>
      <c r="BE1241" s="17">
        <v>9.5997617738123597E-2</v>
      </c>
      <c r="BF1241" s="17"/>
      <c r="BG1241" s="17">
        <v>0.102756336028183</v>
      </c>
      <c r="BH1241" s="17">
        <v>9.4970837836820296E-2</v>
      </c>
      <c r="BI1241" s="17"/>
      <c r="BJ1241" s="17">
        <v>9.7659617053268893E-2</v>
      </c>
      <c r="BK1241" s="17">
        <v>0.102170761692481</v>
      </c>
      <c r="BL1241" s="17"/>
      <c r="BM1241" s="17">
        <v>6.0692490222364601E-2</v>
      </c>
      <c r="BN1241" s="17">
        <v>0.21496711756519299</v>
      </c>
      <c r="BO1241" s="17">
        <v>4.2413185162831601E-2</v>
      </c>
      <c r="BP1241" s="17">
        <v>3.50550282914096E-2</v>
      </c>
      <c r="BQ1241" s="17">
        <v>0.16809192907263601</v>
      </c>
      <c r="BR1241" s="17"/>
      <c r="BS1241" s="17">
        <v>0.175923000919956</v>
      </c>
      <c r="BT1241" s="17"/>
      <c r="BU1241" s="17">
        <v>0.16146317306598301</v>
      </c>
      <c r="BV1241" s="17">
        <v>2.5969746001623401E-2</v>
      </c>
      <c r="BW1241" s="17">
        <v>2.98567825204798E-2</v>
      </c>
      <c r="BX1241" s="17">
        <v>0.19503645197753999</v>
      </c>
      <c r="BY1241" s="17">
        <v>7.2126936761597996E-2</v>
      </c>
      <c r="BZ1241" s="17"/>
      <c r="CA1241" s="17">
        <v>9.3859570618688104E-2</v>
      </c>
      <c r="CB1241" s="17"/>
      <c r="CC1241" s="17">
        <v>9.6315658342944296E-2</v>
      </c>
      <c r="CD1241" s="17">
        <v>0.111363049578881</v>
      </c>
      <c r="CE1241" s="17"/>
      <c r="CF1241" s="17">
        <v>9.9747633807352395E-2</v>
      </c>
      <c r="CG1241" s="17"/>
      <c r="CH1241" s="17">
        <v>0.120366021953182</v>
      </c>
      <c r="CI1241" s="17">
        <v>5.1203226075669898E-2</v>
      </c>
    </row>
    <row r="1242" spans="2:87" x14ac:dyDescent="0.35">
      <c r="B1242" t="s">
        <v>354</v>
      </c>
      <c r="C1242" s="17">
        <v>0.159175186243144</v>
      </c>
      <c r="D1242" s="17">
        <v>0.12517338317653301</v>
      </c>
      <c r="E1242" s="17">
        <v>0.194863561178481</v>
      </c>
      <c r="F1242" s="17"/>
      <c r="G1242" s="17">
        <v>0.108932022225551</v>
      </c>
      <c r="H1242" s="17">
        <v>0.12543636141624101</v>
      </c>
      <c r="I1242" s="17">
        <v>0.18371345739879</v>
      </c>
      <c r="J1242" s="17">
        <v>0.19920965512928801</v>
      </c>
      <c r="K1242" s="17">
        <v>0.17002322791552299</v>
      </c>
      <c r="L1242" s="17">
        <v>0.161548222290787</v>
      </c>
      <c r="M1242" s="17"/>
      <c r="N1242" s="17">
        <v>0.13929662241355401</v>
      </c>
      <c r="O1242" s="17">
        <v>0.13622572670125099</v>
      </c>
      <c r="P1242" s="17">
        <v>0.15107867994160201</v>
      </c>
      <c r="Q1242" s="17">
        <v>0.219075321087363</v>
      </c>
      <c r="R1242" s="17"/>
      <c r="S1242" s="17">
        <v>0.137665951002864</v>
      </c>
      <c r="T1242" s="17">
        <v>0.157136609712826</v>
      </c>
      <c r="U1242" s="17">
        <v>0.14405255666295</v>
      </c>
      <c r="V1242" s="17">
        <v>0.177735948305525</v>
      </c>
      <c r="W1242" s="17">
        <v>0.16241332024126101</v>
      </c>
      <c r="X1242" s="17">
        <v>0.19329840451667399</v>
      </c>
      <c r="Y1242" s="17">
        <v>0.18249056291437199</v>
      </c>
      <c r="Z1242" s="17">
        <v>0.12906031516622599</v>
      </c>
      <c r="AA1242" s="17">
        <v>0.13709674242776199</v>
      </c>
      <c r="AB1242" s="17">
        <v>0.14283892239895599</v>
      </c>
      <c r="AC1242" s="17">
        <v>0.140481930819738</v>
      </c>
      <c r="AD1242" s="17">
        <v>0.27629410448252401</v>
      </c>
      <c r="AE1242" s="17"/>
      <c r="AF1242" s="17">
        <v>0.21751710190207801</v>
      </c>
      <c r="AG1242" s="17">
        <v>0.14602741650384901</v>
      </c>
      <c r="AH1242" s="17">
        <v>0.16940749028826399</v>
      </c>
      <c r="AI1242" s="17">
        <v>0.16609641599011801</v>
      </c>
      <c r="AJ1242" s="17">
        <v>7.0975216928131205E-2</v>
      </c>
      <c r="AK1242" s="17"/>
      <c r="AL1242" s="17">
        <v>0.177852800274138</v>
      </c>
      <c r="AM1242" s="17">
        <v>0.155204328452099</v>
      </c>
      <c r="AN1242" s="17">
        <v>0.143728248079319</v>
      </c>
      <c r="AO1242" s="17">
        <v>0.108541903922016</v>
      </c>
      <c r="AP1242" s="17"/>
      <c r="AQ1242" s="17">
        <v>0.16891511462169601</v>
      </c>
      <c r="AR1242" s="17">
        <v>0.14642396895051901</v>
      </c>
      <c r="AS1242" s="17"/>
      <c r="AT1242" s="17">
        <v>0.143722489809817</v>
      </c>
      <c r="AU1242" s="17">
        <v>0.163659169059062</v>
      </c>
      <c r="AV1242" s="17"/>
      <c r="AW1242" s="17">
        <v>0.14411170242923099</v>
      </c>
      <c r="AX1242" s="17">
        <v>0.1492051287632</v>
      </c>
      <c r="AY1242" s="17">
        <v>0.186992309800734</v>
      </c>
      <c r="AZ1242" s="17"/>
      <c r="BA1242" s="17">
        <v>0.15825404723917499</v>
      </c>
      <c r="BB1242" s="17">
        <v>0.144724226880423</v>
      </c>
      <c r="BC1242" s="17">
        <v>0.17200974610067801</v>
      </c>
      <c r="BD1242" s="17">
        <v>0.16166322449387799</v>
      </c>
      <c r="BE1242" s="17">
        <v>0.16177138784330999</v>
      </c>
      <c r="BF1242" s="17"/>
      <c r="BG1242" s="17">
        <v>0.182586264374302</v>
      </c>
      <c r="BH1242" s="17">
        <v>0.14196716485204999</v>
      </c>
      <c r="BI1242" s="17"/>
      <c r="BJ1242" s="17">
        <v>0.160157841755352</v>
      </c>
      <c r="BK1242" s="17">
        <v>0.15407564419450001</v>
      </c>
      <c r="BL1242" s="17"/>
      <c r="BM1242" s="17">
        <v>0.230923969777975</v>
      </c>
      <c r="BN1242" s="17">
        <v>0.184480537848002</v>
      </c>
      <c r="BO1242" s="17">
        <v>0.108847461618699</v>
      </c>
      <c r="BP1242" s="17">
        <v>0.182072205225213</v>
      </c>
      <c r="BQ1242" s="17">
        <v>0.16728912533842599</v>
      </c>
      <c r="BR1242" s="17"/>
      <c r="BS1242" s="17">
        <v>0.14500980703789501</v>
      </c>
      <c r="BT1242" s="17"/>
      <c r="BU1242" s="17">
        <v>0.156477442517129</v>
      </c>
      <c r="BV1242" s="17">
        <v>7.5093579956184695E-2</v>
      </c>
      <c r="BW1242" s="17">
        <v>0.197877493855697</v>
      </c>
      <c r="BX1242" s="17">
        <v>0.18679586471762499</v>
      </c>
      <c r="BY1242" s="17">
        <v>0.28531805739010002</v>
      </c>
      <c r="BZ1242" s="17"/>
      <c r="CA1242" s="17">
        <v>0.110740242607406</v>
      </c>
      <c r="CB1242" s="17"/>
      <c r="CC1242" s="17">
        <v>0.14475487224754999</v>
      </c>
      <c r="CD1242" s="17">
        <v>0.18744838768691999</v>
      </c>
      <c r="CE1242" s="17"/>
      <c r="CF1242" s="17">
        <v>0.15841656889189701</v>
      </c>
      <c r="CG1242" s="17"/>
      <c r="CH1242" s="17">
        <v>0.16525061763624099</v>
      </c>
      <c r="CI1242" s="17">
        <v>0.10510283239285199</v>
      </c>
    </row>
    <row r="1243" spans="2:87" x14ac:dyDescent="0.35">
      <c r="B1243" t="s">
        <v>161</v>
      </c>
      <c r="C1243" s="17">
        <v>0.10857623738036901</v>
      </c>
      <c r="D1243" s="17">
        <v>7.0066659511856796E-2</v>
      </c>
      <c r="E1243" s="17">
        <v>0.146331093244155</v>
      </c>
      <c r="F1243" s="17"/>
      <c r="G1243" s="17">
        <v>0.106554182676417</v>
      </c>
      <c r="H1243" s="17">
        <v>5.1208182951864099E-2</v>
      </c>
      <c r="I1243" s="17">
        <v>0.134339273005181</v>
      </c>
      <c r="J1243" s="17">
        <v>0.10252303505862501</v>
      </c>
      <c r="K1243" s="17">
        <v>0.121716220687854</v>
      </c>
      <c r="L1243" s="17">
        <v>0.13090502630175199</v>
      </c>
      <c r="M1243" s="17"/>
      <c r="N1243" s="17">
        <v>8.1193079240305305E-2</v>
      </c>
      <c r="O1243" s="17">
        <v>0.12805156147709901</v>
      </c>
      <c r="P1243" s="17">
        <v>0.121744159826191</v>
      </c>
      <c r="Q1243" s="17">
        <v>0.109153176941497</v>
      </c>
      <c r="R1243" s="17"/>
      <c r="S1243" s="17">
        <v>8.3401200078479204E-2</v>
      </c>
      <c r="T1243" s="17">
        <v>0.127681249931622</v>
      </c>
      <c r="U1243" s="17">
        <v>0.14515212635855501</v>
      </c>
      <c r="V1243" s="17">
        <v>0.120123655176059</v>
      </c>
      <c r="W1243" s="17">
        <v>0.14238812379108801</v>
      </c>
      <c r="X1243" s="17">
        <v>5.1908881371950599E-2</v>
      </c>
      <c r="Y1243" s="17">
        <v>0.22477363680224499</v>
      </c>
      <c r="Z1243" s="17">
        <v>5.6944651849520897E-2</v>
      </c>
      <c r="AA1243" s="17">
        <v>7.3208842907393101E-2</v>
      </c>
      <c r="AB1243" s="17">
        <v>0.123694225618877</v>
      </c>
      <c r="AC1243" s="17">
        <v>8.1381704677669905E-2</v>
      </c>
      <c r="AD1243" s="17">
        <v>2.5986178853307201E-2</v>
      </c>
      <c r="AE1243" s="17"/>
      <c r="AF1243" s="17">
        <v>0.12965886269521901</v>
      </c>
      <c r="AG1243" s="17">
        <v>0.13151834639939899</v>
      </c>
      <c r="AH1243" s="17">
        <v>8.8641940507281997E-2</v>
      </c>
      <c r="AI1243" s="17">
        <v>3.3183608246079299E-2</v>
      </c>
      <c r="AJ1243" s="17">
        <v>5.3329329153657998E-2</v>
      </c>
      <c r="AK1243" s="17"/>
      <c r="AL1243" s="17">
        <v>0.111189553140658</v>
      </c>
      <c r="AM1243" s="17">
        <v>0.116863953417122</v>
      </c>
      <c r="AN1243" s="17">
        <v>9.0977234075140495E-2</v>
      </c>
      <c r="AO1243" s="17">
        <v>8.7589814718959894E-2</v>
      </c>
      <c r="AP1243" s="17"/>
      <c r="AQ1243" s="17">
        <v>0.128609614731683</v>
      </c>
      <c r="AR1243" s="17">
        <v>8.2349150508323296E-2</v>
      </c>
      <c r="AS1243" s="17"/>
      <c r="AT1243" s="17">
        <v>9.3800831807710705E-2</v>
      </c>
      <c r="AU1243" s="17">
        <v>0.13049148349789699</v>
      </c>
      <c r="AV1243" s="17"/>
      <c r="AW1243" s="17">
        <v>0.11960923661466701</v>
      </c>
      <c r="AX1243" s="17">
        <v>0.105814889595346</v>
      </c>
      <c r="AY1243" s="17">
        <v>9.9576953316095798E-2</v>
      </c>
      <c r="AZ1243" s="17"/>
      <c r="BA1243" s="17">
        <v>7.5239573824935804E-2</v>
      </c>
      <c r="BB1243" s="17">
        <v>8.6259808636741403E-2</v>
      </c>
      <c r="BC1243" s="17">
        <v>0.146552858631393</v>
      </c>
      <c r="BD1243" s="17">
        <v>0.119714659648529</v>
      </c>
      <c r="BE1243" s="17">
        <v>0.138875517743942</v>
      </c>
      <c r="BF1243" s="17"/>
      <c r="BG1243" s="17">
        <v>9.7237213614512097E-2</v>
      </c>
      <c r="BH1243" s="17">
        <v>0.116910845569869</v>
      </c>
      <c r="BI1243" s="17"/>
      <c r="BJ1243" s="17">
        <v>0.103488547705849</v>
      </c>
      <c r="BK1243" s="17">
        <v>0.12893756937464901</v>
      </c>
      <c r="BL1243" s="17"/>
      <c r="BM1243" s="17">
        <v>0.19480728783211099</v>
      </c>
      <c r="BN1243" s="17">
        <v>8.4712367706388195E-2</v>
      </c>
      <c r="BO1243" s="17">
        <v>8.5296478169660905E-2</v>
      </c>
      <c r="BP1243" s="17">
        <v>0.12720725256109999</v>
      </c>
      <c r="BQ1243" s="17">
        <v>7.4018267424140194E-2</v>
      </c>
      <c r="BR1243" s="17"/>
      <c r="BS1243" s="17">
        <v>6.08863724972682E-2</v>
      </c>
      <c r="BT1243" s="17"/>
      <c r="BU1243" s="17">
        <v>7.9731490375564207E-2</v>
      </c>
      <c r="BV1243" s="17">
        <v>4.8687052980206501E-2</v>
      </c>
      <c r="BW1243" s="17">
        <v>9.6609484193591097E-2</v>
      </c>
      <c r="BX1243" s="17">
        <v>6.6269245079383199E-2</v>
      </c>
      <c r="BY1243" s="17">
        <v>0.26397863012800399</v>
      </c>
      <c r="BZ1243" s="17"/>
      <c r="CA1243" s="17">
        <v>3.9182641465167901E-2</v>
      </c>
      <c r="CB1243" s="17"/>
      <c r="CC1243" s="17">
        <v>0.108630795143523</v>
      </c>
      <c r="CD1243" s="17">
        <v>6.5411051231800604E-2</v>
      </c>
      <c r="CE1243" s="17"/>
      <c r="CF1243" s="17">
        <v>0.11809690780874001</v>
      </c>
      <c r="CG1243" s="17"/>
      <c r="CH1243" s="17">
        <v>0.114401628000088</v>
      </c>
      <c r="CI1243" s="17">
        <v>1.0340307705745601E-2</v>
      </c>
    </row>
    <row r="1244" spans="2:87" x14ac:dyDescent="0.35">
      <c r="C1244" s="17"/>
      <c r="D1244" s="17"/>
      <c r="E1244" s="17"/>
      <c r="F1244" s="17"/>
      <c r="G1244" s="17"/>
      <c r="H1244" s="17"/>
      <c r="I1244" s="17"/>
      <c r="J1244" s="17"/>
      <c r="K1244" s="17"/>
      <c r="L1244" s="17"/>
      <c r="M1244" s="17"/>
      <c r="N1244" s="17"/>
      <c r="O1244" s="17"/>
      <c r="P1244" s="17"/>
      <c r="Q1244" s="17"/>
      <c r="R1244" s="17"/>
      <c r="S1244" s="17"/>
      <c r="T1244" s="17"/>
      <c r="U1244" s="17"/>
      <c r="V1244" s="17"/>
      <c r="W1244" s="17"/>
      <c r="X1244" s="17"/>
      <c r="Y1244" s="17"/>
      <c r="Z1244" s="17"/>
      <c r="AA1244" s="17"/>
      <c r="AB1244" s="17"/>
      <c r="AC1244" s="17"/>
      <c r="AD1244" s="17"/>
      <c r="AE1244" s="17"/>
      <c r="AF1244" s="17"/>
      <c r="AG1244" s="17"/>
      <c r="AH1244" s="17"/>
      <c r="AI1244" s="17"/>
      <c r="AJ1244" s="17"/>
      <c r="AK1244" s="17"/>
      <c r="AL1244" s="17"/>
      <c r="AM1244" s="17"/>
      <c r="AN1244" s="17"/>
      <c r="AO1244" s="17"/>
      <c r="AP1244" s="17"/>
      <c r="AQ1244" s="17"/>
      <c r="AR1244" s="17"/>
      <c r="AS1244" s="17"/>
      <c r="AT1244" s="17"/>
      <c r="AU1244" s="17"/>
      <c r="AV1244" s="17"/>
      <c r="AW1244" s="17"/>
      <c r="AX1244" s="17"/>
      <c r="AY1244" s="17"/>
      <c r="AZ1244" s="17"/>
      <c r="BA1244" s="17"/>
      <c r="BB1244" s="17"/>
      <c r="BC1244" s="17"/>
      <c r="BD1244" s="17"/>
      <c r="BE1244" s="17"/>
      <c r="BF1244" s="17"/>
      <c r="BG1244" s="17"/>
      <c r="BH1244" s="17"/>
      <c r="BI1244" s="17"/>
      <c r="BJ1244" s="17"/>
      <c r="BK1244" s="17"/>
      <c r="BL1244" s="17"/>
      <c r="BM1244" s="17"/>
      <c r="BN1244" s="17"/>
      <c r="BO1244" s="17"/>
      <c r="BP1244" s="17"/>
      <c r="BQ1244" s="17"/>
      <c r="BR1244" s="17"/>
      <c r="BS1244" s="17"/>
      <c r="BT1244" s="17"/>
      <c r="BU1244" s="17"/>
      <c r="BV1244" s="17"/>
      <c r="BW1244" s="17"/>
      <c r="BX1244" s="17"/>
      <c r="BY1244" s="17"/>
      <c r="BZ1244" s="17"/>
      <c r="CA1244" s="17"/>
      <c r="CB1244" s="17"/>
      <c r="CC1244" s="17"/>
      <c r="CD1244" s="17"/>
      <c r="CE1244" s="17"/>
      <c r="CF1244" s="17"/>
      <c r="CG1244" s="17"/>
      <c r="CH1244" s="17"/>
      <c r="CI1244" s="17"/>
    </row>
    <row r="1245" spans="2:87" x14ac:dyDescent="0.35">
      <c r="B1245" s="6" t="s">
        <v>357</v>
      </c>
      <c r="C1245" s="17"/>
      <c r="D1245" s="17"/>
      <c r="E1245" s="17"/>
      <c r="F1245" s="17"/>
      <c r="G1245" s="17"/>
      <c r="H1245" s="17"/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  <c r="U1245" s="17"/>
      <c r="V1245" s="17"/>
      <c r="W1245" s="17"/>
      <c r="X1245" s="17"/>
      <c r="Y1245" s="17"/>
      <c r="Z1245" s="17"/>
      <c r="AA1245" s="17"/>
      <c r="AB1245" s="17"/>
      <c r="AC1245" s="17"/>
      <c r="AD1245" s="17"/>
      <c r="AE1245" s="17"/>
      <c r="AF1245" s="17"/>
      <c r="AG1245" s="17"/>
      <c r="AH1245" s="17"/>
      <c r="AI1245" s="17"/>
      <c r="AJ1245" s="17"/>
      <c r="AK1245" s="17"/>
      <c r="AL1245" s="17"/>
      <c r="AM1245" s="17"/>
      <c r="AN1245" s="17"/>
      <c r="AO1245" s="17"/>
      <c r="AP1245" s="17"/>
      <c r="AQ1245" s="17"/>
      <c r="AR1245" s="17"/>
      <c r="AS1245" s="17"/>
      <c r="AT1245" s="17"/>
      <c r="AU1245" s="17"/>
      <c r="AV1245" s="17"/>
      <c r="AW1245" s="17"/>
      <c r="AX1245" s="17"/>
      <c r="AY1245" s="17"/>
      <c r="AZ1245" s="17"/>
      <c r="BA1245" s="17"/>
      <c r="BB1245" s="17"/>
      <c r="BC1245" s="17"/>
      <c r="BD1245" s="17"/>
      <c r="BE1245" s="17"/>
      <c r="BF1245" s="17"/>
      <c r="BG1245" s="17"/>
      <c r="BH1245" s="17"/>
      <c r="BI1245" s="17"/>
      <c r="BJ1245" s="17"/>
      <c r="BK1245" s="17"/>
      <c r="BL1245" s="17"/>
      <c r="BM1245" s="17"/>
      <c r="BN1245" s="17"/>
      <c r="BO1245" s="17"/>
      <c r="BP1245" s="17"/>
      <c r="BQ1245" s="17"/>
      <c r="BR1245" s="17"/>
      <c r="BS1245" s="17"/>
      <c r="BT1245" s="17"/>
      <c r="BU1245" s="17"/>
      <c r="BV1245" s="17"/>
      <c r="BW1245" s="17"/>
      <c r="BX1245" s="17"/>
      <c r="BY1245" s="17"/>
      <c r="BZ1245" s="17"/>
      <c r="CA1245" s="17"/>
      <c r="CB1245" s="17"/>
      <c r="CC1245" s="17"/>
      <c r="CD1245" s="17"/>
      <c r="CE1245" s="17"/>
      <c r="CF1245" s="17"/>
      <c r="CG1245" s="17"/>
      <c r="CH1245" s="17"/>
      <c r="CI1245" s="17"/>
    </row>
    <row r="1246" spans="2:87" x14ac:dyDescent="0.35">
      <c r="B1246" s="24" t="s">
        <v>163</v>
      </c>
      <c r="C1246" s="17"/>
      <c r="D1246" s="17"/>
      <c r="E1246" s="17"/>
      <c r="F1246" s="17"/>
      <c r="G1246" s="17"/>
      <c r="H1246" s="17"/>
      <c r="I1246" s="17"/>
      <c r="J1246" s="17"/>
      <c r="K1246" s="17"/>
      <c r="L1246" s="17"/>
      <c r="M1246" s="17"/>
      <c r="N1246" s="17"/>
      <c r="O1246" s="17"/>
      <c r="P1246" s="17"/>
      <c r="Q1246" s="17"/>
      <c r="R1246" s="17"/>
      <c r="S1246" s="17"/>
      <c r="T1246" s="17"/>
      <c r="U1246" s="17"/>
      <c r="V1246" s="17"/>
      <c r="W1246" s="17"/>
      <c r="X1246" s="17"/>
      <c r="Y1246" s="17"/>
      <c r="Z1246" s="17"/>
      <c r="AA1246" s="17"/>
      <c r="AB1246" s="17"/>
      <c r="AC1246" s="17"/>
      <c r="AD1246" s="17"/>
      <c r="AE1246" s="17"/>
      <c r="AF1246" s="17"/>
      <c r="AG1246" s="17"/>
      <c r="AH1246" s="17"/>
      <c r="AI1246" s="17"/>
      <c r="AJ1246" s="17"/>
      <c r="AK1246" s="17"/>
      <c r="AL1246" s="17"/>
      <c r="AM1246" s="17"/>
      <c r="AN1246" s="17"/>
      <c r="AO1246" s="17"/>
      <c r="AP1246" s="17"/>
      <c r="AQ1246" s="17"/>
      <c r="AR1246" s="17"/>
      <c r="AS1246" s="17"/>
      <c r="AT1246" s="17"/>
      <c r="AU1246" s="17"/>
      <c r="AV1246" s="17"/>
      <c r="AW1246" s="17"/>
      <c r="AX1246" s="17"/>
      <c r="AY1246" s="17"/>
      <c r="AZ1246" s="17"/>
      <c r="BA1246" s="17"/>
      <c r="BB1246" s="17"/>
      <c r="BC1246" s="17"/>
      <c r="BD1246" s="17"/>
      <c r="BE1246" s="17"/>
      <c r="BF1246" s="17"/>
      <c r="BG1246" s="17"/>
      <c r="BH1246" s="17"/>
      <c r="BI1246" s="17"/>
      <c r="BJ1246" s="17"/>
      <c r="BK1246" s="17"/>
      <c r="BL1246" s="17"/>
      <c r="BM1246" s="17"/>
      <c r="BN1246" s="17"/>
      <c r="BO1246" s="17"/>
      <c r="BP1246" s="17"/>
      <c r="BQ1246" s="17"/>
      <c r="BR1246" s="17"/>
      <c r="BS1246" s="17"/>
      <c r="BT1246" s="17"/>
      <c r="BU1246" s="17"/>
      <c r="BV1246" s="17"/>
      <c r="BW1246" s="17"/>
      <c r="BX1246" s="17"/>
      <c r="BY1246" s="17"/>
      <c r="BZ1246" s="17"/>
      <c r="CA1246" s="17"/>
      <c r="CB1246" s="17"/>
      <c r="CC1246" s="17"/>
      <c r="CD1246" s="17"/>
      <c r="CE1246" s="17"/>
      <c r="CF1246" s="17"/>
      <c r="CG1246" s="17"/>
      <c r="CH1246" s="17"/>
      <c r="CI1246" s="17"/>
    </row>
    <row r="1247" spans="2:87" x14ac:dyDescent="0.35">
      <c r="B1247" t="s">
        <v>350</v>
      </c>
      <c r="C1247" s="17">
        <v>0.234978559642534</v>
      </c>
      <c r="D1247" s="17">
        <v>0.26349109513381602</v>
      </c>
      <c r="E1247" s="17">
        <v>0.20577812142170901</v>
      </c>
      <c r="F1247" s="17"/>
      <c r="G1247" s="17">
        <v>0.267761361026921</v>
      </c>
      <c r="H1247" s="17">
        <v>0.29629168825603802</v>
      </c>
      <c r="I1247" s="17">
        <v>0.23017096174867799</v>
      </c>
      <c r="J1247" s="17">
        <v>0.25165884833010399</v>
      </c>
      <c r="K1247" s="17">
        <v>0.19156321055137299</v>
      </c>
      <c r="L1247" s="17">
        <v>0.18543667952673901</v>
      </c>
      <c r="M1247" s="17"/>
      <c r="N1247" s="17">
        <v>0.30823965230761102</v>
      </c>
      <c r="O1247" s="17">
        <v>0.23464647130303501</v>
      </c>
      <c r="P1247" s="17">
        <v>0.20446573975750901</v>
      </c>
      <c r="Q1247" s="17">
        <v>0.17360807085681201</v>
      </c>
      <c r="R1247" s="17"/>
      <c r="S1247" s="17">
        <v>0.26382535985947497</v>
      </c>
      <c r="T1247" s="17">
        <v>0.29262873797377398</v>
      </c>
      <c r="U1247" s="17">
        <v>0.16258512432016001</v>
      </c>
      <c r="V1247" s="17">
        <v>0.22273033855038299</v>
      </c>
      <c r="W1247" s="17">
        <v>0.17629832028292</v>
      </c>
      <c r="X1247" s="17">
        <v>0.199979615287808</v>
      </c>
      <c r="Y1247" s="17">
        <v>0.20581832813440601</v>
      </c>
      <c r="Z1247" s="17">
        <v>0.24755466418802399</v>
      </c>
      <c r="AA1247" s="17">
        <v>0.303404523485935</v>
      </c>
      <c r="AB1247" s="17">
        <v>0.26409741697275202</v>
      </c>
      <c r="AC1247" s="17">
        <v>0.18777275478397501</v>
      </c>
      <c r="AD1247" s="17">
        <v>0.153320581718729</v>
      </c>
      <c r="AE1247" s="17"/>
      <c r="AF1247" s="17">
        <v>0.14450560151921499</v>
      </c>
      <c r="AG1247" s="17">
        <v>0.21775950463145799</v>
      </c>
      <c r="AH1247" s="17">
        <v>0.29685680084286797</v>
      </c>
      <c r="AI1247" s="17">
        <v>0.35382434146956998</v>
      </c>
      <c r="AJ1247" s="17">
        <v>0.25119998969813701</v>
      </c>
      <c r="AK1247" s="17"/>
      <c r="AL1247" s="17">
        <v>0.22490423620463301</v>
      </c>
      <c r="AM1247" s="17">
        <v>0.219499675522452</v>
      </c>
      <c r="AN1247" s="17">
        <v>0.29624869603023002</v>
      </c>
      <c r="AO1247" s="17">
        <v>0.23632487328231</v>
      </c>
      <c r="AP1247" s="17"/>
      <c r="AQ1247" s="17">
        <v>0.18065096682548401</v>
      </c>
      <c r="AR1247" s="17">
        <v>0.30610258787676398</v>
      </c>
      <c r="AS1247" s="17"/>
      <c r="AT1247" s="17">
        <v>0.25296367819168802</v>
      </c>
      <c r="AU1247" s="17">
        <v>0.19698803933264</v>
      </c>
      <c r="AV1247" s="17"/>
      <c r="AW1247" s="17">
        <v>0.22849837555608599</v>
      </c>
      <c r="AX1247" s="17">
        <v>0.27171566831711802</v>
      </c>
      <c r="AY1247" s="17">
        <v>0.213807681305763</v>
      </c>
      <c r="AZ1247" s="17"/>
      <c r="BA1247" s="17">
        <v>0.30950176511799998</v>
      </c>
      <c r="BB1247" s="17">
        <v>0.20879291772755901</v>
      </c>
      <c r="BC1247" s="17">
        <v>0.198661040472456</v>
      </c>
      <c r="BD1247" s="17">
        <v>0.24654742942773</v>
      </c>
      <c r="BE1247" s="17">
        <v>0.197961971900742</v>
      </c>
      <c r="BF1247" s="17"/>
      <c r="BG1247" s="17">
        <v>0.24664802962655799</v>
      </c>
      <c r="BH1247" s="17">
        <v>0.226401061076138</v>
      </c>
      <c r="BI1247" s="17"/>
      <c r="BJ1247" s="17">
        <v>0.24043429576398501</v>
      </c>
      <c r="BK1247" s="17">
        <v>0.21493593525882901</v>
      </c>
      <c r="BL1247" s="17"/>
      <c r="BM1247" s="17">
        <v>0.12737621379825301</v>
      </c>
      <c r="BN1247" s="17">
        <v>9.1792352440072902E-2</v>
      </c>
      <c r="BO1247" s="17">
        <v>0.35109361444508302</v>
      </c>
      <c r="BP1247" s="17">
        <v>0.26143704599037798</v>
      </c>
      <c r="BQ1247" s="17">
        <v>0.163063345889669</v>
      </c>
      <c r="BR1247" s="17"/>
      <c r="BS1247" s="17">
        <v>0.18195737703169401</v>
      </c>
      <c r="BT1247" s="17"/>
      <c r="BU1247" s="17">
        <v>8.7436770529736696E-2</v>
      </c>
      <c r="BV1247" s="17">
        <v>0.40380418595734202</v>
      </c>
      <c r="BW1247" s="17">
        <v>0.27745326095211398</v>
      </c>
      <c r="BX1247" s="17">
        <v>0.14696478609784</v>
      </c>
      <c r="BY1247" s="17">
        <v>6.5925986890179394E-2</v>
      </c>
      <c r="BZ1247" s="17"/>
      <c r="CA1247" s="17">
        <v>0.24693340289414101</v>
      </c>
      <c r="CB1247" s="17"/>
      <c r="CC1247" s="17">
        <v>0.23937878907928001</v>
      </c>
      <c r="CD1247" s="17">
        <v>0.22423030566753199</v>
      </c>
      <c r="CE1247" s="17"/>
      <c r="CF1247" s="17">
        <v>0.226003698238115</v>
      </c>
      <c r="CG1247" s="17"/>
      <c r="CH1247" s="17">
        <v>0.19918737300429301</v>
      </c>
      <c r="CI1247" s="17">
        <v>0.35573411978445602</v>
      </c>
    </row>
    <row r="1248" spans="2:87" x14ac:dyDescent="0.35">
      <c r="B1248" t="s">
        <v>351</v>
      </c>
      <c r="C1248" s="17">
        <v>0.33140181822749099</v>
      </c>
      <c r="D1248" s="17">
        <v>0.32523118361980602</v>
      </c>
      <c r="E1248" s="17">
        <v>0.33824067107427502</v>
      </c>
      <c r="F1248" s="17"/>
      <c r="G1248" s="17">
        <v>0.26962455721087097</v>
      </c>
      <c r="H1248" s="17">
        <v>0.39955324609299298</v>
      </c>
      <c r="I1248" s="17">
        <v>0.34292567664905399</v>
      </c>
      <c r="J1248" s="17">
        <v>0.33708369302477598</v>
      </c>
      <c r="K1248" s="17">
        <v>0.28837867329561401</v>
      </c>
      <c r="L1248" s="17">
        <v>0.33033258650949199</v>
      </c>
      <c r="M1248" s="17"/>
      <c r="N1248" s="17">
        <v>0.35146626292930599</v>
      </c>
      <c r="O1248" s="17">
        <v>0.32684492998803399</v>
      </c>
      <c r="P1248" s="17">
        <v>0.34102224821668498</v>
      </c>
      <c r="Q1248" s="17">
        <v>0.31100382070856097</v>
      </c>
      <c r="R1248" s="17"/>
      <c r="S1248" s="17">
        <v>0.29419713478950299</v>
      </c>
      <c r="T1248" s="17">
        <v>0.29008363666256098</v>
      </c>
      <c r="U1248" s="17">
        <v>0.33462464339748199</v>
      </c>
      <c r="V1248" s="17">
        <v>0.33978776034883401</v>
      </c>
      <c r="W1248" s="17">
        <v>0.38371883272861002</v>
      </c>
      <c r="X1248" s="17">
        <v>0.31293781137582499</v>
      </c>
      <c r="Y1248" s="17">
        <v>0.32610072597709899</v>
      </c>
      <c r="Z1248" s="17">
        <v>0.398130428021295</v>
      </c>
      <c r="AA1248" s="17">
        <v>0.36602019415883003</v>
      </c>
      <c r="AB1248" s="17">
        <v>0.33875768256311201</v>
      </c>
      <c r="AC1248" s="17">
        <v>0.39801119942753399</v>
      </c>
      <c r="AD1248" s="17">
        <v>0.26305646403250699</v>
      </c>
      <c r="AE1248" s="17"/>
      <c r="AF1248" s="17">
        <v>0.333070342820877</v>
      </c>
      <c r="AG1248" s="17">
        <v>0.311047114749681</v>
      </c>
      <c r="AH1248" s="17">
        <v>0.33300794038826398</v>
      </c>
      <c r="AI1248" s="17">
        <v>0.33385815149447901</v>
      </c>
      <c r="AJ1248" s="17">
        <v>0.43218191152819202</v>
      </c>
      <c r="AK1248" s="17"/>
      <c r="AL1248" s="17">
        <v>0.303503781262279</v>
      </c>
      <c r="AM1248" s="17">
        <v>0.34955151718262101</v>
      </c>
      <c r="AN1248" s="17">
        <v>0.327220225512453</v>
      </c>
      <c r="AO1248" s="17">
        <v>0.40215763540533001</v>
      </c>
      <c r="AP1248" s="17"/>
      <c r="AQ1248" s="17">
        <v>0.32763945968244002</v>
      </c>
      <c r="AR1248" s="17">
        <v>0.336327383331886</v>
      </c>
      <c r="AS1248" s="17"/>
      <c r="AT1248" s="17">
        <v>0.33842983986426201</v>
      </c>
      <c r="AU1248" s="17">
        <v>0.33557311416727298</v>
      </c>
      <c r="AV1248" s="17"/>
      <c r="AW1248" s="17">
        <v>0.33557876191990699</v>
      </c>
      <c r="AX1248" s="17">
        <v>0.35701886151882001</v>
      </c>
      <c r="AY1248" s="17">
        <v>0.32709637615536302</v>
      </c>
      <c r="AZ1248" s="17"/>
      <c r="BA1248" s="17">
        <v>0.26894416451362502</v>
      </c>
      <c r="BB1248" s="17">
        <v>0.36265159282621601</v>
      </c>
      <c r="BC1248" s="17">
        <v>0.36689465354008799</v>
      </c>
      <c r="BD1248" s="17">
        <v>0.30878044569964702</v>
      </c>
      <c r="BE1248" s="17">
        <v>0.30708471902024997</v>
      </c>
      <c r="BF1248" s="17"/>
      <c r="BG1248" s="17">
        <v>0.32526599282546598</v>
      </c>
      <c r="BH1248" s="17">
        <v>0.33591188026643298</v>
      </c>
      <c r="BI1248" s="17"/>
      <c r="BJ1248" s="17">
        <v>0.34650158509595003</v>
      </c>
      <c r="BK1248" s="17">
        <v>0.278185615419971</v>
      </c>
      <c r="BL1248" s="17"/>
      <c r="BM1248" s="17">
        <v>0.261591123729008</v>
      </c>
      <c r="BN1248" s="17">
        <v>0.35217962979485801</v>
      </c>
      <c r="BO1248" s="17">
        <v>0.33903042598908001</v>
      </c>
      <c r="BP1248" s="17">
        <v>0.40615354743853499</v>
      </c>
      <c r="BQ1248" s="17">
        <v>0.36383569891302198</v>
      </c>
      <c r="BR1248" s="17"/>
      <c r="BS1248" s="17">
        <v>0.36929394578048202</v>
      </c>
      <c r="BT1248" s="17"/>
      <c r="BU1248" s="17">
        <v>0.36420318802329799</v>
      </c>
      <c r="BV1248" s="17">
        <v>0.33565648436092499</v>
      </c>
      <c r="BW1248" s="17">
        <v>0.38793032948020201</v>
      </c>
      <c r="BX1248" s="17">
        <v>0.371044904763904</v>
      </c>
      <c r="BY1248" s="17">
        <v>0.22413120923563601</v>
      </c>
      <c r="BZ1248" s="17"/>
      <c r="CA1248" s="17">
        <v>0.36083454479530003</v>
      </c>
      <c r="CB1248" s="17"/>
      <c r="CC1248" s="17">
        <v>0.34158155659352701</v>
      </c>
      <c r="CD1248" s="17">
        <v>0.33112716005525</v>
      </c>
      <c r="CE1248" s="17"/>
      <c r="CF1248" s="17">
        <v>0.35820369010498598</v>
      </c>
      <c r="CG1248" s="17"/>
      <c r="CH1248" s="17">
        <v>0.33286709814489501</v>
      </c>
      <c r="CI1248" s="17">
        <v>0.39567038169014002</v>
      </c>
    </row>
    <row r="1249" spans="2:87" x14ac:dyDescent="0.35">
      <c r="B1249" t="s">
        <v>352</v>
      </c>
      <c r="C1249" s="17">
        <v>0.12519098812221</v>
      </c>
      <c r="D1249" s="17">
        <v>0.13973897416209799</v>
      </c>
      <c r="E1249" s="17">
        <v>0.110324175526748</v>
      </c>
      <c r="F1249" s="17"/>
      <c r="G1249" s="17">
        <v>0.15632461441220999</v>
      </c>
      <c r="H1249" s="17">
        <v>7.8334148427252101E-2</v>
      </c>
      <c r="I1249" s="17">
        <v>0.117599561566754</v>
      </c>
      <c r="J1249" s="17">
        <v>0.11880702624615801</v>
      </c>
      <c r="K1249" s="17">
        <v>0.111676358421155</v>
      </c>
      <c r="L1249" s="17">
        <v>0.16198539638651899</v>
      </c>
      <c r="M1249" s="17"/>
      <c r="N1249" s="17">
        <v>0.11768711464697899</v>
      </c>
      <c r="O1249" s="17">
        <v>0.140134913907315</v>
      </c>
      <c r="P1249" s="17">
        <v>0.11773300008684499</v>
      </c>
      <c r="Q1249" s="17">
        <v>0.11883723003471799</v>
      </c>
      <c r="R1249" s="17"/>
      <c r="S1249" s="17">
        <v>0.136540589359853</v>
      </c>
      <c r="T1249" s="17">
        <v>0.107888437524645</v>
      </c>
      <c r="U1249" s="17">
        <v>0.19237411946314301</v>
      </c>
      <c r="V1249" s="17">
        <v>8.8248750165489998E-2</v>
      </c>
      <c r="W1249" s="17">
        <v>0.141077181138099</v>
      </c>
      <c r="X1249" s="17">
        <v>0.14068434984683501</v>
      </c>
      <c r="Y1249" s="17">
        <v>8.7614845900329599E-2</v>
      </c>
      <c r="Z1249" s="17">
        <v>6.1518032294709799E-2</v>
      </c>
      <c r="AA1249" s="17">
        <v>0.15025697319435399</v>
      </c>
      <c r="AB1249" s="17">
        <v>9.8026270055189005E-2</v>
      </c>
      <c r="AC1249" s="17">
        <v>0.14906603564054099</v>
      </c>
      <c r="AD1249" s="17">
        <v>9.6944373198409095E-2</v>
      </c>
      <c r="AE1249" s="17"/>
      <c r="AF1249" s="17">
        <v>0.113107804960103</v>
      </c>
      <c r="AG1249" s="17">
        <v>0.13889699930208299</v>
      </c>
      <c r="AH1249" s="17">
        <v>0.107598588155822</v>
      </c>
      <c r="AI1249" s="17">
        <v>0.10693913267102</v>
      </c>
      <c r="AJ1249" s="17">
        <v>0.128438917237093</v>
      </c>
      <c r="AK1249" s="17"/>
      <c r="AL1249" s="17">
        <v>0.13848402214450201</v>
      </c>
      <c r="AM1249" s="17">
        <v>0.12183989718734101</v>
      </c>
      <c r="AN1249" s="17">
        <v>0.1229410015736</v>
      </c>
      <c r="AO1249" s="17">
        <v>7.1040358715182106E-2</v>
      </c>
      <c r="AP1249" s="17"/>
      <c r="AQ1249" s="17">
        <v>0.11151686287552801</v>
      </c>
      <c r="AR1249" s="17">
        <v>0.143092736012984</v>
      </c>
      <c r="AS1249" s="17"/>
      <c r="AT1249" s="17">
        <v>0.11864653388356</v>
      </c>
      <c r="AU1249" s="17">
        <v>0.145411063567566</v>
      </c>
      <c r="AV1249" s="17"/>
      <c r="AW1249" s="17">
        <v>0.13558521766586601</v>
      </c>
      <c r="AX1249" s="17">
        <v>0.110693661048995</v>
      </c>
      <c r="AY1249" s="17">
        <v>0.119097068316025</v>
      </c>
      <c r="AZ1249" s="17"/>
      <c r="BA1249" s="17">
        <v>0.140872299012756</v>
      </c>
      <c r="BB1249" s="17">
        <v>0.12768346809171799</v>
      </c>
      <c r="BC1249" s="17">
        <v>0.10967588427170499</v>
      </c>
      <c r="BD1249" s="17">
        <v>8.9967944274391295E-2</v>
      </c>
      <c r="BE1249" s="17">
        <v>0.19543815287272401</v>
      </c>
      <c r="BF1249" s="17"/>
      <c r="BG1249" s="17">
        <v>9.8100783141597203E-2</v>
      </c>
      <c r="BH1249" s="17">
        <v>0.14510330587980499</v>
      </c>
      <c r="BI1249" s="17"/>
      <c r="BJ1249" s="17">
        <v>0.11869570205624</v>
      </c>
      <c r="BK1249" s="17">
        <v>0.14629286900921901</v>
      </c>
      <c r="BL1249" s="17"/>
      <c r="BM1249" s="17">
        <v>8.7641894609913201E-2</v>
      </c>
      <c r="BN1249" s="17">
        <v>0.18700976230969599</v>
      </c>
      <c r="BO1249" s="17">
        <v>0.10461476329908199</v>
      </c>
      <c r="BP1249" s="17">
        <v>0.108334354425751</v>
      </c>
      <c r="BQ1249" s="17">
        <v>0.169716300496704</v>
      </c>
      <c r="BR1249" s="17"/>
      <c r="BS1249" s="17">
        <v>0.15329324257690299</v>
      </c>
      <c r="BT1249" s="17"/>
      <c r="BU1249" s="17">
        <v>0.18091180075834201</v>
      </c>
      <c r="BV1249" s="17">
        <v>0.119643217467434</v>
      </c>
      <c r="BW1249" s="17">
        <v>9.2163820737356697E-2</v>
      </c>
      <c r="BX1249" s="17">
        <v>0.161496815860944</v>
      </c>
      <c r="BY1249" s="17">
        <v>0.108276606312994</v>
      </c>
      <c r="BZ1249" s="17"/>
      <c r="CA1249" s="17">
        <v>0.101129445881527</v>
      </c>
      <c r="CB1249" s="17"/>
      <c r="CC1249" s="17">
        <v>0.121376345140012</v>
      </c>
      <c r="CD1249" s="17">
        <v>0.15446396933186399</v>
      </c>
      <c r="CE1249" s="17"/>
      <c r="CF1249" s="17">
        <v>0.117828999299706</v>
      </c>
      <c r="CG1249" s="17"/>
      <c r="CH1249" s="17">
        <v>0.134974614823378</v>
      </c>
      <c r="CI1249" s="17">
        <v>0.13374661212977701</v>
      </c>
    </row>
    <row r="1250" spans="2:87" x14ac:dyDescent="0.35">
      <c r="B1250" t="s">
        <v>353</v>
      </c>
      <c r="C1250" s="17">
        <v>8.6071670692811506E-2</v>
      </c>
      <c r="D1250" s="17">
        <v>0.104928481780611</v>
      </c>
      <c r="E1250" s="17">
        <v>6.6338984603373105E-2</v>
      </c>
      <c r="F1250" s="17"/>
      <c r="G1250" s="17">
        <v>8.2477770174069195E-2</v>
      </c>
      <c r="H1250" s="17">
        <v>5.06816549567368E-2</v>
      </c>
      <c r="I1250" s="17">
        <v>4.7382788800711298E-2</v>
      </c>
      <c r="J1250" s="17">
        <v>7.3311131986656397E-2</v>
      </c>
      <c r="K1250" s="17">
        <v>0.124886533119011</v>
      </c>
      <c r="L1250" s="17">
        <v>0.13120033305174</v>
      </c>
      <c r="M1250" s="17"/>
      <c r="N1250" s="17">
        <v>7.7997023693434406E-2</v>
      </c>
      <c r="O1250" s="17">
        <v>8.3018077673321394E-2</v>
      </c>
      <c r="P1250" s="17">
        <v>8.2482245355252407E-2</v>
      </c>
      <c r="Q1250" s="17">
        <v>9.9692789817597799E-2</v>
      </c>
      <c r="R1250" s="17"/>
      <c r="S1250" s="17">
        <v>0.12847932961429701</v>
      </c>
      <c r="T1250" s="17">
        <v>9.5448844437234906E-2</v>
      </c>
      <c r="U1250" s="17">
        <v>6.3517028727748795E-2</v>
      </c>
      <c r="V1250" s="17">
        <v>8.5893973319028094E-2</v>
      </c>
      <c r="W1250" s="17">
        <v>9.5526295360918903E-2</v>
      </c>
      <c r="X1250" s="17">
        <v>9.7635668379926793E-2</v>
      </c>
      <c r="Y1250" s="17">
        <v>7.8766765850441803E-2</v>
      </c>
      <c r="Z1250" s="17">
        <v>2.5795278056795799E-2</v>
      </c>
      <c r="AA1250" s="17">
        <v>3.4055642372240999E-2</v>
      </c>
      <c r="AB1250" s="17">
        <v>9.6889015257653102E-2</v>
      </c>
      <c r="AC1250" s="17">
        <v>6.5867670129682407E-2</v>
      </c>
      <c r="AD1250" s="17">
        <v>0.123259380232494</v>
      </c>
      <c r="AE1250" s="17"/>
      <c r="AF1250" s="17">
        <v>9.5114233602594397E-2</v>
      </c>
      <c r="AG1250" s="17">
        <v>0.103968513394082</v>
      </c>
      <c r="AH1250" s="17">
        <v>6.9382263497375696E-2</v>
      </c>
      <c r="AI1250" s="17">
        <v>6.68611097958942E-2</v>
      </c>
      <c r="AJ1250" s="17">
        <v>7.1108278403043595E-2</v>
      </c>
      <c r="AK1250" s="17"/>
      <c r="AL1250" s="17">
        <v>9.8572600162143906E-2</v>
      </c>
      <c r="AM1250" s="17">
        <v>8.6515090604349199E-2</v>
      </c>
      <c r="AN1250" s="17">
        <v>6.1664331314052898E-2</v>
      </c>
      <c r="AO1250" s="17">
        <v>6.8250630689200106E-2</v>
      </c>
      <c r="AP1250" s="17"/>
      <c r="AQ1250" s="17">
        <v>0.104838543929023</v>
      </c>
      <c r="AR1250" s="17">
        <v>6.1502652396429498E-2</v>
      </c>
      <c r="AS1250" s="17"/>
      <c r="AT1250" s="17">
        <v>7.4823234613995704E-2</v>
      </c>
      <c r="AU1250" s="17">
        <v>0.13171946459165801</v>
      </c>
      <c r="AV1250" s="17"/>
      <c r="AW1250" s="17">
        <v>0.114024547117484</v>
      </c>
      <c r="AX1250" s="17">
        <v>5.8592444951555897E-2</v>
      </c>
      <c r="AY1250" s="17">
        <v>7.61280449253392E-2</v>
      </c>
      <c r="AZ1250" s="17"/>
      <c r="BA1250" s="17">
        <v>8.8683681935490005E-2</v>
      </c>
      <c r="BB1250" s="17">
        <v>7.6145460756340294E-2</v>
      </c>
      <c r="BC1250" s="17">
        <v>8.0488270474833798E-2</v>
      </c>
      <c r="BD1250" s="17">
        <v>0.119315444614709</v>
      </c>
      <c r="BE1250" s="17">
        <v>9.4642606927887701E-2</v>
      </c>
      <c r="BF1250" s="17"/>
      <c r="BG1250" s="17">
        <v>9.2386799938043301E-2</v>
      </c>
      <c r="BH1250" s="17">
        <v>8.1429813597181294E-2</v>
      </c>
      <c r="BI1250" s="17"/>
      <c r="BJ1250" s="17">
        <v>7.6276378203700104E-2</v>
      </c>
      <c r="BK1250" s="17">
        <v>0.12316405459888601</v>
      </c>
      <c r="BL1250" s="17"/>
      <c r="BM1250" s="17">
        <v>4.2647236792717001E-2</v>
      </c>
      <c r="BN1250" s="17">
        <v>0.19142118830518501</v>
      </c>
      <c r="BO1250" s="17">
        <v>3.9113533202407902E-2</v>
      </c>
      <c r="BP1250" s="17">
        <v>5.9725603155087202E-2</v>
      </c>
      <c r="BQ1250" s="17">
        <v>0.11702841555032201</v>
      </c>
      <c r="BR1250" s="17"/>
      <c r="BS1250" s="17">
        <v>0.12628800754570499</v>
      </c>
      <c r="BT1250" s="17"/>
      <c r="BU1250" s="17">
        <v>0.196137744622221</v>
      </c>
      <c r="BV1250" s="17">
        <v>2.9312063221073301E-2</v>
      </c>
      <c r="BW1250" s="17">
        <v>6.3066509456425099E-2</v>
      </c>
      <c r="BX1250" s="17">
        <v>0.119895265266023</v>
      </c>
      <c r="BY1250" s="17">
        <v>2.1633310097542099E-2</v>
      </c>
      <c r="BZ1250" s="17"/>
      <c r="CA1250" s="17">
        <v>0.118919895485742</v>
      </c>
      <c r="CB1250" s="17"/>
      <c r="CC1250" s="17">
        <v>7.8971209004342999E-2</v>
      </c>
      <c r="CD1250" s="17">
        <v>9.7766697826966703E-2</v>
      </c>
      <c r="CE1250" s="17"/>
      <c r="CF1250" s="17">
        <v>8.8452726218606906E-2</v>
      </c>
      <c r="CG1250" s="17"/>
      <c r="CH1250" s="17">
        <v>0.105797283369889</v>
      </c>
      <c r="CI1250" s="17">
        <v>4.2813335662972601E-2</v>
      </c>
    </row>
    <row r="1251" spans="2:87" x14ac:dyDescent="0.35">
      <c r="B1251" t="s">
        <v>354</v>
      </c>
      <c r="C1251" s="17">
        <v>0.13300458830112299</v>
      </c>
      <c r="D1251" s="17">
        <v>0.104676952770362</v>
      </c>
      <c r="E1251" s="17">
        <v>0.16424052596755301</v>
      </c>
      <c r="F1251" s="17"/>
      <c r="G1251" s="17">
        <v>0.10584688915443</v>
      </c>
      <c r="H1251" s="17">
        <v>0.113511784466315</v>
      </c>
      <c r="I1251" s="17">
        <v>0.143868714739357</v>
      </c>
      <c r="J1251" s="17">
        <v>0.14389033371691501</v>
      </c>
      <c r="K1251" s="17">
        <v>0.18773024834215099</v>
      </c>
      <c r="L1251" s="17">
        <v>0.113924049037127</v>
      </c>
      <c r="M1251" s="17"/>
      <c r="N1251" s="17">
        <v>9.7102101168524899E-2</v>
      </c>
      <c r="O1251" s="17">
        <v>0.10932425166005801</v>
      </c>
      <c r="P1251" s="17">
        <v>0.15888026291028701</v>
      </c>
      <c r="Q1251" s="17">
        <v>0.18062569413346499</v>
      </c>
      <c r="R1251" s="17"/>
      <c r="S1251" s="17">
        <v>0.11902423940086899</v>
      </c>
      <c r="T1251" s="17">
        <v>9.3375068539681597E-2</v>
      </c>
      <c r="U1251" s="17">
        <v>0.12795667647796599</v>
      </c>
      <c r="V1251" s="17">
        <v>0.14710381653440199</v>
      </c>
      <c r="W1251" s="17">
        <v>0.11787955751872201</v>
      </c>
      <c r="X1251" s="17">
        <v>0.19535608214133601</v>
      </c>
      <c r="Y1251" s="17">
        <v>9.8383674532924195E-2</v>
      </c>
      <c r="Z1251" s="17">
        <v>0.16103040220022399</v>
      </c>
      <c r="AA1251" s="17">
        <v>9.0727542856448906E-2</v>
      </c>
      <c r="AB1251" s="17">
        <v>0.140404531183941</v>
      </c>
      <c r="AC1251" s="17">
        <v>0.137494584365493</v>
      </c>
      <c r="AD1251" s="17">
        <v>0.33630954818963399</v>
      </c>
      <c r="AE1251" s="17"/>
      <c r="AF1251" s="17">
        <v>0.17078684831914101</v>
      </c>
      <c r="AG1251" s="17">
        <v>0.13609506170872801</v>
      </c>
      <c r="AH1251" s="17">
        <v>0.137111478608168</v>
      </c>
      <c r="AI1251" s="17">
        <v>0.105421317709171</v>
      </c>
      <c r="AJ1251" s="17">
        <v>6.3268492552139996E-2</v>
      </c>
      <c r="AK1251" s="17"/>
      <c r="AL1251" s="17">
        <v>0.146536729920489</v>
      </c>
      <c r="AM1251" s="17">
        <v>0.128907952753607</v>
      </c>
      <c r="AN1251" s="17">
        <v>9.9902790435279998E-2</v>
      </c>
      <c r="AO1251" s="17">
        <v>0.156406478225499</v>
      </c>
      <c r="AP1251" s="17"/>
      <c r="AQ1251" s="17">
        <v>0.15705291824492201</v>
      </c>
      <c r="AR1251" s="17">
        <v>0.10152124789859999</v>
      </c>
      <c r="AS1251" s="17"/>
      <c r="AT1251" s="17">
        <v>0.12651430658901799</v>
      </c>
      <c r="AU1251" s="17">
        <v>0.115530334796639</v>
      </c>
      <c r="AV1251" s="17"/>
      <c r="AW1251" s="17">
        <v>0.118619573296671</v>
      </c>
      <c r="AX1251" s="17">
        <v>0.125103698962994</v>
      </c>
      <c r="AY1251" s="17">
        <v>0.144759097670871</v>
      </c>
      <c r="AZ1251" s="17"/>
      <c r="BA1251" s="17">
        <v>0.106296032804335</v>
      </c>
      <c r="BB1251" s="17">
        <v>0.13711382273202899</v>
      </c>
      <c r="BC1251" s="17">
        <v>0.163843518096494</v>
      </c>
      <c r="BD1251" s="17">
        <v>0.106452921038083</v>
      </c>
      <c r="BE1251" s="17">
        <v>0.112539617812855</v>
      </c>
      <c r="BF1251" s="17"/>
      <c r="BG1251" s="17">
        <v>0.14823592368445601</v>
      </c>
      <c r="BH1251" s="17">
        <v>0.121808984936641</v>
      </c>
      <c r="BI1251" s="17"/>
      <c r="BJ1251" s="17">
        <v>0.12894999462488599</v>
      </c>
      <c r="BK1251" s="17">
        <v>0.14577182754237</v>
      </c>
      <c r="BL1251" s="17"/>
      <c r="BM1251" s="17">
        <v>0.270542647224425</v>
      </c>
      <c r="BN1251" s="17">
        <v>0.11504229788560399</v>
      </c>
      <c r="BO1251" s="17">
        <v>0.11475223035738701</v>
      </c>
      <c r="BP1251" s="17">
        <v>6.2113318378227401E-2</v>
      </c>
      <c r="BQ1251" s="17">
        <v>0.10757867689894</v>
      </c>
      <c r="BR1251" s="17"/>
      <c r="BS1251" s="17">
        <v>0.118816978355452</v>
      </c>
      <c r="BT1251" s="17"/>
      <c r="BU1251" s="17">
        <v>0.11368760422261701</v>
      </c>
      <c r="BV1251" s="17">
        <v>6.6371722620541196E-2</v>
      </c>
      <c r="BW1251" s="17">
        <v>0.102954770682085</v>
      </c>
      <c r="BX1251" s="17">
        <v>0.14821214066996699</v>
      </c>
      <c r="BY1251" s="17">
        <v>0.32191324065559102</v>
      </c>
      <c r="BZ1251" s="17"/>
      <c r="CA1251" s="17">
        <v>0.152123156993514</v>
      </c>
      <c r="CB1251" s="17"/>
      <c r="CC1251" s="17">
        <v>0.12946021533659599</v>
      </c>
      <c r="CD1251" s="17">
        <v>0.124653982389025</v>
      </c>
      <c r="CE1251" s="17"/>
      <c r="CF1251" s="17">
        <v>0.124539399065423</v>
      </c>
      <c r="CG1251" s="17"/>
      <c r="CH1251" s="17">
        <v>0.13883802081108501</v>
      </c>
      <c r="CI1251" s="17">
        <v>4.7978201847452502E-2</v>
      </c>
    </row>
    <row r="1252" spans="2:87" x14ac:dyDescent="0.35">
      <c r="B1252" t="s">
        <v>161</v>
      </c>
      <c r="C1252" s="17">
        <v>8.9352375013830296E-2</v>
      </c>
      <c r="D1252" s="17">
        <v>6.1933312533306598E-2</v>
      </c>
      <c r="E1252" s="17">
        <v>0.115077521406342</v>
      </c>
      <c r="F1252" s="17"/>
      <c r="G1252" s="17">
        <v>0.117964808021498</v>
      </c>
      <c r="H1252" s="17">
        <v>6.1627477800664403E-2</v>
      </c>
      <c r="I1252" s="17">
        <v>0.11805229649544501</v>
      </c>
      <c r="J1252" s="17">
        <v>7.5248966695390204E-2</v>
      </c>
      <c r="K1252" s="17">
        <v>9.5764976270695995E-2</v>
      </c>
      <c r="L1252" s="17">
        <v>7.7120955488384005E-2</v>
      </c>
      <c r="M1252" s="17"/>
      <c r="N1252" s="17">
        <v>4.7507845254145101E-2</v>
      </c>
      <c r="O1252" s="17">
        <v>0.106031355468237</v>
      </c>
      <c r="P1252" s="17">
        <v>9.5416503673421596E-2</v>
      </c>
      <c r="Q1252" s="17">
        <v>0.11623239444884501</v>
      </c>
      <c r="R1252" s="17"/>
      <c r="S1252" s="17">
        <v>5.7933346976003303E-2</v>
      </c>
      <c r="T1252" s="17">
        <v>0.120575274862104</v>
      </c>
      <c r="U1252" s="17">
        <v>0.118942407613499</v>
      </c>
      <c r="V1252" s="17">
        <v>0.116235361081864</v>
      </c>
      <c r="W1252" s="17">
        <v>8.5499812970729394E-2</v>
      </c>
      <c r="X1252" s="17">
        <v>5.3406472968269801E-2</v>
      </c>
      <c r="Y1252" s="17">
        <v>0.203315659604799</v>
      </c>
      <c r="Z1252" s="17">
        <v>0.105971195238952</v>
      </c>
      <c r="AA1252" s="17">
        <v>5.5535123932191101E-2</v>
      </c>
      <c r="AB1252" s="17">
        <v>6.1825083967353103E-2</v>
      </c>
      <c r="AC1252" s="17">
        <v>6.1787755652774501E-2</v>
      </c>
      <c r="AD1252" s="17">
        <v>2.7109652628226899E-2</v>
      </c>
      <c r="AE1252" s="17"/>
      <c r="AF1252" s="17">
        <v>0.14341516877806901</v>
      </c>
      <c r="AG1252" s="17">
        <v>9.2232806213967997E-2</v>
      </c>
      <c r="AH1252" s="17">
        <v>5.6042928507501699E-2</v>
      </c>
      <c r="AI1252" s="17">
        <v>3.3095946859865201E-2</v>
      </c>
      <c r="AJ1252" s="17">
        <v>5.3802410581394497E-2</v>
      </c>
      <c r="AK1252" s="17"/>
      <c r="AL1252" s="17">
        <v>8.7998630305952799E-2</v>
      </c>
      <c r="AM1252" s="17">
        <v>9.3685866749630295E-2</v>
      </c>
      <c r="AN1252" s="17">
        <v>9.2022955134384604E-2</v>
      </c>
      <c r="AO1252" s="17">
        <v>6.5820023682478704E-2</v>
      </c>
      <c r="AP1252" s="17"/>
      <c r="AQ1252" s="17">
        <v>0.11830124844260299</v>
      </c>
      <c r="AR1252" s="17">
        <v>5.1453392483336399E-2</v>
      </c>
      <c r="AS1252" s="17"/>
      <c r="AT1252" s="17">
        <v>8.8622406857476493E-2</v>
      </c>
      <c r="AU1252" s="17">
        <v>7.4777983544223894E-2</v>
      </c>
      <c r="AV1252" s="17"/>
      <c r="AW1252" s="17">
        <v>6.7693524443985895E-2</v>
      </c>
      <c r="AX1252" s="17">
        <v>7.6875665200517002E-2</v>
      </c>
      <c r="AY1252" s="17">
        <v>0.119111731626639</v>
      </c>
      <c r="AZ1252" s="17"/>
      <c r="BA1252" s="17">
        <v>8.5702056615794303E-2</v>
      </c>
      <c r="BB1252" s="17">
        <v>8.7612737866137005E-2</v>
      </c>
      <c r="BC1252" s="17">
        <v>8.0436633144422898E-2</v>
      </c>
      <c r="BD1252" s="17">
        <v>0.12893581494543899</v>
      </c>
      <c r="BE1252" s="17">
        <v>9.2332931465541807E-2</v>
      </c>
      <c r="BF1252" s="17"/>
      <c r="BG1252" s="17">
        <v>8.93624707838791E-2</v>
      </c>
      <c r="BH1252" s="17">
        <v>8.9344954243800595E-2</v>
      </c>
      <c r="BI1252" s="17"/>
      <c r="BJ1252" s="17">
        <v>8.9142044255238695E-2</v>
      </c>
      <c r="BK1252" s="17">
        <v>9.1649698170725505E-2</v>
      </c>
      <c r="BL1252" s="17"/>
      <c r="BM1252" s="17">
        <v>0.210200883845684</v>
      </c>
      <c r="BN1252" s="17">
        <v>6.2554769264584295E-2</v>
      </c>
      <c r="BO1252" s="17">
        <v>5.1395432706960703E-2</v>
      </c>
      <c r="BP1252" s="17">
        <v>0.102236130612021</v>
      </c>
      <c r="BQ1252" s="17">
        <v>7.8777562251342997E-2</v>
      </c>
      <c r="BR1252" s="17"/>
      <c r="BS1252" s="17">
        <v>5.03504487097629E-2</v>
      </c>
      <c r="BT1252" s="17"/>
      <c r="BU1252" s="17">
        <v>5.7622891843784503E-2</v>
      </c>
      <c r="BV1252" s="17">
        <v>4.5212326372684297E-2</v>
      </c>
      <c r="BW1252" s="17">
        <v>7.6431308691817607E-2</v>
      </c>
      <c r="BX1252" s="17">
        <v>5.2386087341321899E-2</v>
      </c>
      <c r="BY1252" s="17">
        <v>0.25811964680805799</v>
      </c>
      <c r="BZ1252" s="17"/>
      <c r="CA1252" s="17">
        <v>2.0059553949775499E-2</v>
      </c>
      <c r="CB1252" s="17"/>
      <c r="CC1252" s="17">
        <v>8.9231884846242102E-2</v>
      </c>
      <c r="CD1252" s="17">
        <v>6.7757884729362297E-2</v>
      </c>
      <c r="CE1252" s="17"/>
      <c r="CF1252" s="17">
        <v>8.4971487073163404E-2</v>
      </c>
      <c r="CG1252" s="17"/>
      <c r="CH1252" s="17">
        <v>8.8335609846459301E-2</v>
      </c>
      <c r="CI1252" s="17">
        <v>2.4057348885201901E-2</v>
      </c>
    </row>
    <row r="1253" spans="2:87" x14ac:dyDescent="0.35">
      <c r="C1253" s="17"/>
      <c r="D1253" s="17"/>
      <c r="E1253" s="17"/>
      <c r="F1253" s="17"/>
      <c r="G1253" s="17"/>
      <c r="H1253" s="17"/>
      <c r="I1253" s="17"/>
      <c r="J1253" s="17"/>
      <c r="K1253" s="17"/>
      <c r="L1253" s="17"/>
      <c r="M1253" s="17"/>
      <c r="N1253" s="17"/>
      <c r="O1253" s="17"/>
      <c r="P1253" s="17"/>
      <c r="Q1253" s="17"/>
      <c r="R1253" s="17"/>
      <c r="S1253" s="17"/>
      <c r="T1253" s="17"/>
      <c r="U1253" s="17"/>
      <c r="V1253" s="17"/>
      <c r="W1253" s="17"/>
      <c r="X1253" s="17"/>
      <c r="Y1253" s="17"/>
      <c r="Z1253" s="17"/>
      <c r="AA1253" s="17"/>
      <c r="AB1253" s="17"/>
      <c r="AC1253" s="17"/>
      <c r="AD1253" s="17"/>
      <c r="AE1253" s="17"/>
      <c r="AF1253" s="17"/>
      <c r="AG1253" s="17"/>
      <c r="AH1253" s="17"/>
      <c r="AI1253" s="17"/>
      <c r="AJ1253" s="17"/>
      <c r="AK1253" s="17"/>
      <c r="AL1253" s="17"/>
      <c r="AM1253" s="17"/>
      <c r="AN1253" s="17"/>
      <c r="AO1253" s="17"/>
      <c r="AP1253" s="17"/>
      <c r="AQ1253" s="17"/>
      <c r="AR1253" s="17"/>
      <c r="AS1253" s="17"/>
      <c r="AT1253" s="17"/>
      <c r="AU1253" s="17"/>
      <c r="AV1253" s="17"/>
      <c r="AW1253" s="17"/>
      <c r="AX1253" s="17"/>
      <c r="AY1253" s="17"/>
      <c r="AZ1253" s="17"/>
      <c r="BA1253" s="17"/>
      <c r="BB1253" s="17"/>
      <c r="BC1253" s="17"/>
      <c r="BD1253" s="17"/>
      <c r="BE1253" s="17"/>
      <c r="BF1253" s="17"/>
      <c r="BG1253" s="17"/>
      <c r="BH1253" s="17"/>
      <c r="BI1253" s="17"/>
      <c r="BJ1253" s="17"/>
      <c r="BK1253" s="17"/>
      <c r="BL1253" s="17"/>
      <c r="BM1253" s="17"/>
      <c r="BN1253" s="17"/>
      <c r="BO1253" s="17"/>
      <c r="BP1253" s="17"/>
      <c r="BQ1253" s="17"/>
      <c r="BR1253" s="17"/>
      <c r="BS1253" s="17"/>
      <c r="BT1253" s="17"/>
      <c r="BU1253" s="17"/>
      <c r="BV1253" s="17"/>
      <c r="BW1253" s="17"/>
      <c r="BX1253" s="17"/>
      <c r="BY1253" s="17"/>
      <c r="BZ1253" s="17"/>
      <c r="CA1253" s="17"/>
      <c r="CB1253" s="17"/>
      <c r="CC1253" s="17"/>
      <c r="CD1253" s="17"/>
      <c r="CE1253" s="17"/>
      <c r="CF1253" s="17"/>
      <c r="CG1253" s="17"/>
      <c r="CH1253" s="17"/>
      <c r="CI1253" s="17"/>
    </row>
    <row r="1254" spans="2:87" x14ac:dyDescent="0.35">
      <c r="B1254" s="6" t="s">
        <v>358</v>
      </c>
      <c r="C1254" s="17"/>
      <c r="D1254" s="17"/>
      <c r="E1254" s="17"/>
      <c r="F1254" s="17"/>
      <c r="G1254" s="17"/>
      <c r="H1254" s="17"/>
      <c r="I1254" s="17"/>
      <c r="J1254" s="17"/>
      <c r="K1254" s="17"/>
      <c r="L1254" s="17"/>
      <c r="M1254" s="17"/>
      <c r="N1254" s="17"/>
      <c r="O1254" s="17"/>
      <c r="P1254" s="17"/>
      <c r="Q1254" s="17"/>
      <c r="R1254" s="17"/>
      <c r="S1254" s="17"/>
      <c r="T1254" s="17"/>
      <c r="U1254" s="17"/>
      <c r="V1254" s="17"/>
      <c r="W1254" s="17"/>
      <c r="X1254" s="17"/>
      <c r="Y1254" s="17"/>
      <c r="Z1254" s="17"/>
      <c r="AA1254" s="17"/>
      <c r="AB1254" s="17"/>
      <c r="AC1254" s="17"/>
      <c r="AD1254" s="17"/>
      <c r="AE1254" s="17"/>
      <c r="AF1254" s="17"/>
      <c r="AG1254" s="17"/>
      <c r="AH1254" s="17"/>
      <c r="AI1254" s="17"/>
      <c r="AJ1254" s="17"/>
      <c r="AK1254" s="17"/>
      <c r="AL1254" s="17"/>
      <c r="AM1254" s="17"/>
      <c r="AN1254" s="17"/>
      <c r="AO1254" s="17"/>
      <c r="AP1254" s="17"/>
      <c r="AQ1254" s="17"/>
      <c r="AR1254" s="17"/>
      <c r="AS1254" s="17"/>
      <c r="AT1254" s="17"/>
      <c r="AU1254" s="17"/>
      <c r="AV1254" s="17"/>
      <c r="AW1254" s="17"/>
      <c r="AX1254" s="17"/>
      <c r="AY1254" s="17"/>
      <c r="AZ1254" s="17"/>
      <c r="BA1254" s="17"/>
      <c r="BB1254" s="17"/>
      <c r="BC1254" s="17"/>
      <c r="BD1254" s="17"/>
      <c r="BE1254" s="17"/>
      <c r="BF1254" s="17"/>
      <c r="BG1254" s="17"/>
      <c r="BH1254" s="17"/>
      <c r="BI1254" s="17"/>
      <c r="BJ1254" s="17"/>
      <c r="BK1254" s="17"/>
      <c r="BL1254" s="17"/>
      <c r="BM1254" s="17"/>
      <c r="BN1254" s="17"/>
      <c r="BO1254" s="17"/>
      <c r="BP1254" s="17"/>
      <c r="BQ1254" s="17"/>
      <c r="BR1254" s="17"/>
      <c r="BS1254" s="17"/>
      <c r="BT1254" s="17"/>
      <c r="BU1254" s="17"/>
      <c r="BV1254" s="17"/>
      <c r="BW1254" s="17"/>
      <c r="BX1254" s="17"/>
      <c r="BY1254" s="17"/>
      <c r="BZ1254" s="17"/>
      <c r="CA1254" s="17"/>
      <c r="CB1254" s="17"/>
      <c r="CC1254" s="17"/>
      <c r="CD1254" s="17"/>
      <c r="CE1254" s="17"/>
      <c r="CF1254" s="17"/>
      <c r="CG1254" s="17"/>
      <c r="CH1254" s="17"/>
      <c r="CI1254" s="17"/>
    </row>
    <row r="1255" spans="2:87" x14ac:dyDescent="0.35">
      <c r="B1255" s="24" t="s">
        <v>163</v>
      </c>
      <c r="C1255" s="17"/>
      <c r="D1255" s="17"/>
      <c r="E1255" s="17"/>
      <c r="F1255" s="17"/>
      <c r="G1255" s="17"/>
      <c r="H1255" s="17"/>
      <c r="I1255" s="17"/>
      <c r="J1255" s="17"/>
      <c r="K1255" s="17"/>
      <c r="L1255" s="17"/>
      <c r="M1255" s="17"/>
      <c r="N1255" s="17"/>
      <c r="O1255" s="17"/>
      <c r="P1255" s="17"/>
      <c r="Q1255" s="17"/>
      <c r="R1255" s="17"/>
      <c r="S1255" s="17"/>
      <c r="T1255" s="17"/>
      <c r="U1255" s="17"/>
      <c r="V1255" s="17"/>
      <c r="W1255" s="17"/>
      <c r="X1255" s="17"/>
      <c r="Y1255" s="17"/>
      <c r="Z1255" s="17"/>
      <c r="AA1255" s="17"/>
      <c r="AB1255" s="17"/>
      <c r="AC1255" s="17"/>
      <c r="AD1255" s="17"/>
      <c r="AE1255" s="17"/>
      <c r="AF1255" s="17"/>
      <c r="AG1255" s="17"/>
      <c r="AH1255" s="17"/>
      <c r="AI1255" s="17"/>
      <c r="AJ1255" s="17"/>
      <c r="AK1255" s="17"/>
      <c r="AL1255" s="17"/>
      <c r="AM1255" s="17"/>
      <c r="AN1255" s="17"/>
      <c r="AO1255" s="17"/>
      <c r="AP1255" s="17"/>
      <c r="AQ1255" s="17"/>
      <c r="AR1255" s="17"/>
      <c r="AS1255" s="17"/>
      <c r="AT1255" s="17"/>
      <c r="AU1255" s="17"/>
      <c r="AV1255" s="17"/>
      <c r="AW1255" s="17"/>
      <c r="AX1255" s="17"/>
      <c r="AY1255" s="17"/>
      <c r="AZ1255" s="17"/>
      <c r="BA1255" s="17"/>
      <c r="BB1255" s="17"/>
      <c r="BC1255" s="17"/>
      <c r="BD1255" s="17"/>
      <c r="BE1255" s="17"/>
      <c r="BF1255" s="17"/>
      <c r="BG1255" s="17"/>
      <c r="BH1255" s="17"/>
      <c r="BI1255" s="17"/>
      <c r="BJ1255" s="17"/>
      <c r="BK1255" s="17"/>
      <c r="BL1255" s="17"/>
      <c r="BM1255" s="17"/>
      <c r="BN1255" s="17"/>
      <c r="BO1255" s="17"/>
      <c r="BP1255" s="17"/>
      <c r="BQ1255" s="17"/>
      <c r="BR1255" s="17"/>
      <c r="BS1255" s="17"/>
      <c r="BT1255" s="17"/>
      <c r="BU1255" s="17"/>
      <c r="BV1255" s="17"/>
      <c r="BW1255" s="17"/>
      <c r="BX1255" s="17"/>
      <c r="BY1255" s="17"/>
      <c r="BZ1255" s="17"/>
      <c r="CA1255" s="17"/>
      <c r="CB1255" s="17"/>
      <c r="CC1255" s="17"/>
      <c r="CD1255" s="17"/>
      <c r="CE1255" s="17"/>
      <c r="CF1255" s="17"/>
      <c r="CG1255" s="17"/>
      <c r="CH1255" s="17"/>
      <c r="CI1255" s="17"/>
    </row>
    <row r="1256" spans="2:87" x14ac:dyDescent="0.35">
      <c r="B1256" t="s">
        <v>350</v>
      </c>
      <c r="C1256" s="17">
        <v>0.299183223488377</v>
      </c>
      <c r="D1256" s="17">
        <v>0.28776171683620999</v>
      </c>
      <c r="E1256" s="17">
        <v>0.311466750641334</v>
      </c>
      <c r="F1256" s="17"/>
      <c r="G1256" s="17">
        <v>0.29645644502605301</v>
      </c>
      <c r="H1256" s="17">
        <v>0.369440077269168</v>
      </c>
      <c r="I1256" s="17">
        <v>0.30956208647734501</v>
      </c>
      <c r="J1256" s="17">
        <v>0.31466341107007101</v>
      </c>
      <c r="K1256" s="17">
        <v>0.27217808230998702</v>
      </c>
      <c r="L1256" s="17">
        <v>0.24320939757236901</v>
      </c>
      <c r="M1256" s="17"/>
      <c r="N1256" s="17">
        <v>0.342369139646922</v>
      </c>
      <c r="O1256" s="17">
        <v>0.27865063646953098</v>
      </c>
      <c r="P1256" s="17">
        <v>0.28663230804959</v>
      </c>
      <c r="Q1256" s="17">
        <v>0.28924755562918197</v>
      </c>
      <c r="R1256" s="17"/>
      <c r="S1256" s="17">
        <v>0.34323504221450801</v>
      </c>
      <c r="T1256" s="17">
        <v>0.318330459311775</v>
      </c>
      <c r="U1256" s="17">
        <v>0.26836104142959399</v>
      </c>
      <c r="V1256" s="17">
        <v>0.21495318231336399</v>
      </c>
      <c r="W1256" s="17">
        <v>0.25247481630933599</v>
      </c>
      <c r="X1256" s="17">
        <v>0.29820958330056802</v>
      </c>
      <c r="Y1256" s="17">
        <v>0.28623001281080401</v>
      </c>
      <c r="Z1256" s="17">
        <v>0.43065698403688901</v>
      </c>
      <c r="AA1256" s="17">
        <v>0.34407299830018501</v>
      </c>
      <c r="AB1256" s="17">
        <v>0.27943291272481002</v>
      </c>
      <c r="AC1256" s="17">
        <v>0.26364633876391502</v>
      </c>
      <c r="AD1256" s="17">
        <v>0.29773373664973402</v>
      </c>
      <c r="AE1256" s="17"/>
      <c r="AF1256" s="17">
        <v>0.26603254635701501</v>
      </c>
      <c r="AG1256" s="17">
        <v>0.29491880040759699</v>
      </c>
      <c r="AH1256" s="17">
        <v>0.27999059129906201</v>
      </c>
      <c r="AI1256" s="17">
        <v>0.39832985763475698</v>
      </c>
      <c r="AJ1256" s="17">
        <v>0.32778904484249599</v>
      </c>
      <c r="AK1256" s="17"/>
      <c r="AL1256" s="17">
        <v>0.23674910541098099</v>
      </c>
      <c r="AM1256" s="17">
        <v>0.30686856141348801</v>
      </c>
      <c r="AN1256" s="17">
        <v>0.396998104753712</v>
      </c>
      <c r="AO1256" s="17">
        <v>0.38908338480628601</v>
      </c>
      <c r="AP1256" s="17"/>
      <c r="AQ1256" s="17">
        <v>0.27774887168291101</v>
      </c>
      <c r="AR1256" s="17">
        <v>0.32724442340437698</v>
      </c>
      <c r="AS1256" s="17"/>
      <c r="AT1256" s="17">
        <v>0.31581419911955499</v>
      </c>
      <c r="AU1256" s="17">
        <v>0.228466684152768</v>
      </c>
      <c r="AV1256" s="17"/>
      <c r="AW1256" s="17">
        <v>0.239879325190203</v>
      </c>
      <c r="AX1256" s="17">
        <v>0.254096242971939</v>
      </c>
      <c r="AY1256" s="17">
        <v>0.38174455312427902</v>
      </c>
      <c r="AZ1256" s="17"/>
      <c r="BA1256" s="17">
        <v>0.35533506747768201</v>
      </c>
      <c r="BB1256" s="17">
        <v>0.32067540630760699</v>
      </c>
      <c r="BC1256" s="17">
        <v>0.26331129264080499</v>
      </c>
      <c r="BD1256" s="17">
        <v>0.27728359290015703</v>
      </c>
      <c r="BE1256" s="17">
        <v>0.16921171871617299</v>
      </c>
      <c r="BF1256" s="17"/>
      <c r="BG1256" s="17">
        <v>0.29432357407223703</v>
      </c>
      <c r="BH1256" s="17">
        <v>0.30275524826389799</v>
      </c>
      <c r="BI1256" s="17"/>
      <c r="BJ1256" s="17">
        <v>0.302954025907338</v>
      </c>
      <c r="BK1256" s="17">
        <v>0.28634724595861499</v>
      </c>
      <c r="BL1256" s="17"/>
      <c r="BM1256" s="17">
        <v>0.27800131679790602</v>
      </c>
      <c r="BN1256" s="17">
        <v>0.15605537519715601</v>
      </c>
      <c r="BO1256" s="17">
        <v>0.41656584784581302</v>
      </c>
      <c r="BP1256" s="17">
        <v>0.31660204956069399</v>
      </c>
      <c r="BQ1256" s="17">
        <v>0.172461160900026</v>
      </c>
      <c r="BR1256" s="17"/>
      <c r="BS1256" s="17">
        <v>0.20755672376130399</v>
      </c>
      <c r="BT1256" s="17"/>
      <c r="BU1256" s="17">
        <v>0.19876434139858001</v>
      </c>
      <c r="BV1256" s="17">
        <v>0.44015238835561199</v>
      </c>
      <c r="BW1256" s="17">
        <v>0.353574395200696</v>
      </c>
      <c r="BX1256" s="17">
        <v>0.20352637908429699</v>
      </c>
      <c r="BY1256" s="17">
        <v>0.19742308504697101</v>
      </c>
      <c r="BZ1256" s="17"/>
      <c r="CA1256" s="17">
        <v>0.37139020243413001</v>
      </c>
      <c r="CB1256" s="17"/>
      <c r="CC1256" s="17">
        <v>0.32160636436615903</v>
      </c>
      <c r="CD1256" s="17">
        <v>0.211043972323187</v>
      </c>
      <c r="CE1256" s="17"/>
      <c r="CF1256" s="17">
        <v>0.28815969933279401</v>
      </c>
      <c r="CG1256" s="17"/>
      <c r="CH1256" s="17">
        <v>0.28953672993570301</v>
      </c>
      <c r="CI1256" s="17">
        <v>0.39075221506538699</v>
      </c>
    </row>
    <row r="1257" spans="2:87" x14ac:dyDescent="0.35">
      <c r="B1257" t="s">
        <v>351</v>
      </c>
      <c r="C1257" s="17">
        <v>0.40998708056840699</v>
      </c>
      <c r="D1257" s="17">
        <v>0.39871876514594101</v>
      </c>
      <c r="E1257" s="17">
        <v>0.422252291043825</v>
      </c>
      <c r="F1257" s="17"/>
      <c r="G1257" s="17">
        <v>0.31262154673926001</v>
      </c>
      <c r="H1257" s="17">
        <v>0.400246736695063</v>
      </c>
      <c r="I1257" s="17">
        <v>0.36775256054817601</v>
      </c>
      <c r="J1257" s="17">
        <v>0.43710518275499199</v>
      </c>
      <c r="K1257" s="17">
        <v>0.43535261732703801</v>
      </c>
      <c r="L1257" s="17">
        <v>0.47540218436792298</v>
      </c>
      <c r="M1257" s="17"/>
      <c r="N1257" s="17">
        <v>0.379960198235054</v>
      </c>
      <c r="O1257" s="17">
        <v>0.44719983871183999</v>
      </c>
      <c r="P1257" s="17">
        <v>0.44250138859497101</v>
      </c>
      <c r="Q1257" s="17">
        <v>0.37041236554580698</v>
      </c>
      <c r="R1257" s="17"/>
      <c r="S1257" s="17">
        <v>0.37404152244817801</v>
      </c>
      <c r="T1257" s="17">
        <v>0.42149106506603701</v>
      </c>
      <c r="U1257" s="17">
        <v>0.44025285050224999</v>
      </c>
      <c r="V1257" s="17">
        <v>0.47816996313514798</v>
      </c>
      <c r="W1257" s="17">
        <v>0.40741937217868901</v>
      </c>
      <c r="X1257" s="17">
        <v>0.362504287599757</v>
      </c>
      <c r="Y1257" s="17">
        <v>0.36054767273307398</v>
      </c>
      <c r="Z1257" s="17">
        <v>0.39916920200883799</v>
      </c>
      <c r="AA1257" s="17">
        <v>0.346548353093865</v>
      </c>
      <c r="AB1257" s="17">
        <v>0.48241486285004598</v>
      </c>
      <c r="AC1257" s="17">
        <v>0.51270660158791803</v>
      </c>
      <c r="AD1257" s="17">
        <v>0.35447556618065101</v>
      </c>
      <c r="AE1257" s="17"/>
      <c r="AF1257" s="17">
        <v>0.40218317469371301</v>
      </c>
      <c r="AG1257" s="17">
        <v>0.42684314958838598</v>
      </c>
      <c r="AH1257" s="17">
        <v>0.45549386876315501</v>
      </c>
      <c r="AI1257" s="17">
        <v>0.35030792369315</v>
      </c>
      <c r="AJ1257" s="17">
        <v>0.39692746376528698</v>
      </c>
      <c r="AK1257" s="17"/>
      <c r="AL1257" s="17">
        <v>0.43683951431382001</v>
      </c>
      <c r="AM1257" s="17">
        <v>0.39998305364890102</v>
      </c>
      <c r="AN1257" s="17">
        <v>0.38713354511794301</v>
      </c>
      <c r="AO1257" s="17">
        <v>0.36365072367572598</v>
      </c>
      <c r="AP1257" s="17"/>
      <c r="AQ1257" s="17">
        <v>0.40598189747784202</v>
      </c>
      <c r="AR1257" s="17">
        <v>0.41523054416481397</v>
      </c>
      <c r="AS1257" s="17"/>
      <c r="AT1257" s="17">
        <v>0.391023165047168</v>
      </c>
      <c r="AU1257" s="17">
        <v>0.49502770951545499</v>
      </c>
      <c r="AV1257" s="17"/>
      <c r="AW1257" s="17">
        <v>0.45171026469220599</v>
      </c>
      <c r="AX1257" s="17">
        <v>0.40027396156649198</v>
      </c>
      <c r="AY1257" s="17">
        <v>0.377695373469074</v>
      </c>
      <c r="AZ1257" s="17"/>
      <c r="BA1257" s="17">
        <v>0.37291865646231598</v>
      </c>
      <c r="BB1257" s="17">
        <v>0.39641747958739199</v>
      </c>
      <c r="BC1257" s="17">
        <v>0.43391330615450102</v>
      </c>
      <c r="BD1257" s="17">
        <v>0.416779633546908</v>
      </c>
      <c r="BE1257" s="17">
        <v>0.50454549004080995</v>
      </c>
      <c r="BF1257" s="17"/>
      <c r="BG1257" s="17">
        <v>0.40750719009455899</v>
      </c>
      <c r="BH1257" s="17">
        <v>0.41180989317372602</v>
      </c>
      <c r="BI1257" s="17"/>
      <c r="BJ1257" s="17">
        <v>0.39709720634303802</v>
      </c>
      <c r="BK1257" s="17">
        <v>0.45565465271818301</v>
      </c>
      <c r="BL1257" s="17"/>
      <c r="BM1257" s="17">
        <v>0.36931942381375998</v>
      </c>
      <c r="BN1257" s="17">
        <v>0.45734510717141302</v>
      </c>
      <c r="BO1257" s="17">
        <v>0.39436165165534698</v>
      </c>
      <c r="BP1257" s="17">
        <v>0.45601492151754103</v>
      </c>
      <c r="BQ1257" s="17">
        <v>0.41626182570841402</v>
      </c>
      <c r="BR1257" s="17"/>
      <c r="BS1257" s="17">
        <v>0.45164449798249201</v>
      </c>
      <c r="BT1257" s="17"/>
      <c r="BU1257" s="17">
        <v>0.44971366674003799</v>
      </c>
      <c r="BV1257" s="17">
        <v>0.36544002303626599</v>
      </c>
      <c r="BW1257" s="17">
        <v>0.45443936765758502</v>
      </c>
      <c r="BX1257" s="17">
        <v>0.47448060552536703</v>
      </c>
      <c r="BY1257" s="17">
        <v>0.32156948301268701</v>
      </c>
      <c r="BZ1257" s="17"/>
      <c r="CA1257" s="17">
        <v>0.441628102102609</v>
      </c>
      <c r="CB1257" s="17"/>
      <c r="CC1257" s="17">
        <v>0.41691869548876098</v>
      </c>
      <c r="CD1257" s="17">
        <v>0.40205168670559499</v>
      </c>
      <c r="CE1257" s="17"/>
      <c r="CF1257" s="17">
        <v>0.448673032125463</v>
      </c>
      <c r="CG1257" s="17"/>
      <c r="CH1257" s="17">
        <v>0.42865757383898001</v>
      </c>
      <c r="CI1257" s="17">
        <v>0.42143984813070401</v>
      </c>
    </row>
    <row r="1258" spans="2:87" x14ac:dyDescent="0.35">
      <c r="B1258" t="s">
        <v>352</v>
      </c>
      <c r="C1258" s="17">
        <v>0.109171874079798</v>
      </c>
      <c r="D1258" s="17">
        <v>0.129276974805941</v>
      </c>
      <c r="E1258" s="17">
        <v>8.8238570927067606E-2</v>
      </c>
      <c r="F1258" s="17"/>
      <c r="G1258" s="17">
        <v>0.22321439656943401</v>
      </c>
      <c r="H1258" s="17">
        <v>8.8703643616331304E-2</v>
      </c>
      <c r="I1258" s="17">
        <v>7.8540179562492096E-2</v>
      </c>
      <c r="J1258" s="17">
        <v>0.103397036627098</v>
      </c>
      <c r="K1258" s="17">
        <v>9.93735186148339E-2</v>
      </c>
      <c r="L1258" s="17">
        <v>8.8817546909229897E-2</v>
      </c>
      <c r="M1258" s="17"/>
      <c r="N1258" s="17">
        <v>0.119650561744302</v>
      </c>
      <c r="O1258" s="17">
        <v>0.107680955830891</v>
      </c>
      <c r="P1258" s="17">
        <v>9.5091799169352897E-2</v>
      </c>
      <c r="Q1258" s="17">
        <v>0.10939761758555</v>
      </c>
      <c r="R1258" s="17"/>
      <c r="S1258" s="17">
        <v>9.2691142204752802E-2</v>
      </c>
      <c r="T1258" s="17">
        <v>8.8484597110305804E-2</v>
      </c>
      <c r="U1258" s="17">
        <v>0.13076888083205199</v>
      </c>
      <c r="V1258" s="17">
        <v>8.4840127160268203E-2</v>
      </c>
      <c r="W1258" s="17">
        <v>0.12812432325645301</v>
      </c>
      <c r="X1258" s="17">
        <v>0.12604333453688299</v>
      </c>
      <c r="Y1258" s="17">
        <v>0.105360969297378</v>
      </c>
      <c r="Z1258" s="17">
        <v>6.3747847872613297E-2</v>
      </c>
      <c r="AA1258" s="17">
        <v>0.17640092176157601</v>
      </c>
      <c r="AB1258" s="17">
        <v>0.10734343407406</v>
      </c>
      <c r="AC1258" s="17">
        <v>5.0797020982988099E-2</v>
      </c>
      <c r="AD1258" s="17">
        <v>0.12190900423926</v>
      </c>
      <c r="AE1258" s="17"/>
      <c r="AF1258" s="17">
        <v>0.146400577638271</v>
      </c>
      <c r="AG1258" s="17">
        <v>9.9875851107688304E-2</v>
      </c>
      <c r="AH1258" s="17">
        <v>0.10500055986268</v>
      </c>
      <c r="AI1258" s="17">
        <v>0.106419567501031</v>
      </c>
      <c r="AJ1258" s="17">
        <v>0.11564803681762401</v>
      </c>
      <c r="AK1258" s="17"/>
      <c r="AL1258" s="17">
        <v>0.10995137386241501</v>
      </c>
      <c r="AM1258" s="17">
        <v>0.118403569484568</v>
      </c>
      <c r="AN1258" s="17">
        <v>8.8394824749603307E-2</v>
      </c>
      <c r="AO1258" s="17">
        <v>0.101304822340109</v>
      </c>
      <c r="AP1258" s="17"/>
      <c r="AQ1258" s="17">
        <v>0.11387601795058599</v>
      </c>
      <c r="AR1258" s="17">
        <v>0.103013352339097</v>
      </c>
      <c r="AS1258" s="17"/>
      <c r="AT1258" s="17">
        <v>0.109247465130662</v>
      </c>
      <c r="AU1258" s="17">
        <v>0.10630452326102501</v>
      </c>
      <c r="AV1258" s="17"/>
      <c r="AW1258" s="17">
        <v>0.116778562448924</v>
      </c>
      <c r="AX1258" s="17">
        <v>0.13725003472283101</v>
      </c>
      <c r="AY1258" s="17">
        <v>8.5391007889567105E-2</v>
      </c>
      <c r="AZ1258" s="17"/>
      <c r="BA1258" s="17">
        <v>0.112907797646108</v>
      </c>
      <c r="BB1258" s="17">
        <v>8.7884388536919905E-2</v>
      </c>
      <c r="BC1258" s="17">
        <v>0.117989997163668</v>
      </c>
      <c r="BD1258" s="17">
        <v>0.102085986947047</v>
      </c>
      <c r="BE1258" s="17">
        <v>0.163575646195354</v>
      </c>
      <c r="BF1258" s="17"/>
      <c r="BG1258" s="17">
        <v>0.107603938196288</v>
      </c>
      <c r="BH1258" s="17">
        <v>0.11032436582204801</v>
      </c>
      <c r="BI1258" s="17"/>
      <c r="BJ1258" s="17">
        <v>0.11836163679765201</v>
      </c>
      <c r="BK1258" s="17">
        <v>7.7629994992714293E-2</v>
      </c>
      <c r="BL1258" s="17"/>
      <c r="BM1258" s="17">
        <v>7.3541449737283507E-2</v>
      </c>
      <c r="BN1258" s="17">
        <v>0.13432075683678099</v>
      </c>
      <c r="BO1258" s="17">
        <v>8.1000876228839502E-2</v>
      </c>
      <c r="BP1258" s="17">
        <v>0.14002040737862101</v>
      </c>
      <c r="BQ1258" s="17">
        <v>0.18796764079407799</v>
      </c>
      <c r="BR1258" s="17"/>
      <c r="BS1258" s="17">
        <v>0.15257199307812699</v>
      </c>
      <c r="BT1258" s="17"/>
      <c r="BU1258" s="17">
        <v>0.14793988038623501</v>
      </c>
      <c r="BV1258" s="17">
        <v>8.4682919562167003E-2</v>
      </c>
      <c r="BW1258" s="17">
        <v>0.110389747095069</v>
      </c>
      <c r="BX1258" s="17">
        <v>0.15280272580121501</v>
      </c>
      <c r="BY1258" s="17">
        <v>9.7185544347884401E-2</v>
      </c>
      <c r="BZ1258" s="17"/>
      <c r="CA1258" s="17">
        <v>5.9756181068637101E-2</v>
      </c>
      <c r="CB1258" s="17"/>
      <c r="CC1258" s="17">
        <v>9.6420634280160594E-2</v>
      </c>
      <c r="CD1258" s="17">
        <v>0.163364767575706</v>
      </c>
      <c r="CE1258" s="17"/>
      <c r="CF1258" s="17">
        <v>9.8116720317734704E-2</v>
      </c>
      <c r="CG1258" s="17"/>
      <c r="CH1258" s="17">
        <v>0.11552917070351</v>
      </c>
      <c r="CI1258" s="17">
        <v>0.10079399357185399</v>
      </c>
    </row>
    <row r="1259" spans="2:87" x14ac:dyDescent="0.35">
      <c r="B1259" t="s">
        <v>353</v>
      </c>
      <c r="C1259" s="17">
        <v>5.79614328618119E-2</v>
      </c>
      <c r="D1259" s="17">
        <v>7.0426352594031696E-2</v>
      </c>
      <c r="E1259" s="17">
        <v>4.49240020927009E-2</v>
      </c>
      <c r="F1259" s="17"/>
      <c r="G1259" s="17">
        <v>3.8763141158901303E-2</v>
      </c>
      <c r="H1259" s="17">
        <v>5.2494757455714497E-2</v>
      </c>
      <c r="I1259" s="17">
        <v>7.9140715758907507E-2</v>
      </c>
      <c r="J1259" s="17">
        <v>3.3548743941118599E-2</v>
      </c>
      <c r="K1259" s="17">
        <v>8.2884780345446593E-2</v>
      </c>
      <c r="L1259" s="17">
        <v>5.9618649948303799E-2</v>
      </c>
      <c r="M1259" s="17"/>
      <c r="N1259" s="17">
        <v>4.7737717680288297E-2</v>
      </c>
      <c r="O1259" s="17">
        <v>7.1422414981755597E-2</v>
      </c>
      <c r="P1259" s="17">
        <v>4.5168017887227303E-2</v>
      </c>
      <c r="Q1259" s="17">
        <v>6.3200361469888E-2</v>
      </c>
      <c r="R1259" s="17"/>
      <c r="S1259" s="17">
        <v>7.2264865604827005E-2</v>
      </c>
      <c r="T1259" s="17">
        <v>5.7803230307406202E-2</v>
      </c>
      <c r="U1259" s="17">
        <v>2.9653603887580499E-2</v>
      </c>
      <c r="V1259" s="17">
        <v>3.2190941362122097E-2</v>
      </c>
      <c r="W1259" s="17">
        <v>7.5102347277488504E-2</v>
      </c>
      <c r="X1259" s="17">
        <v>6.9072169703709704E-2</v>
      </c>
      <c r="Y1259" s="17">
        <v>4.4027903634081399E-2</v>
      </c>
      <c r="Z1259" s="17">
        <v>8.2505506670211906E-2</v>
      </c>
      <c r="AA1259" s="17">
        <v>3.2665115052656402E-2</v>
      </c>
      <c r="AB1259" s="17">
        <v>8.1077797213924205E-2</v>
      </c>
      <c r="AC1259" s="17">
        <v>8.5868107477177602E-2</v>
      </c>
      <c r="AD1259" s="17">
        <v>5.1431027091078503E-2</v>
      </c>
      <c r="AE1259" s="17"/>
      <c r="AF1259" s="17">
        <v>1.76366496279356E-2</v>
      </c>
      <c r="AG1259" s="17">
        <v>6.3667329499306993E-2</v>
      </c>
      <c r="AH1259" s="17">
        <v>7.8729296971750795E-2</v>
      </c>
      <c r="AI1259" s="17">
        <v>5.1817073474672098E-2</v>
      </c>
      <c r="AJ1259" s="17">
        <v>7.0584696374617895E-2</v>
      </c>
      <c r="AK1259" s="17"/>
      <c r="AL1259" s="17">
        <v>6.2617805443780705E-2</v>
      </c>
      <c r="AM1259" s="17">
        <v>5.1355506001585401E-2</v>
      </c>
      <c r="AN1259" s="17">
        <v>6.3598472129301406E-2</v>
      </c>
      <c r="AO1259" s="17">
        <v>5.4931079331957497E-2</v>
      </c>
      <c r="AP1259" s="17"/>
      <c r="AQ1259" s="17">
        <v>5.0064139881594999E-2</v>
      </c>
      <c r="AR1259" s="17">
        <v>6.8300328067245203E-2</v>
      </c>
      <c r="AS1259" s="17"/>
      <c r="AT1259" s="17">
        <v>6.8220282516642305E-2</v>
      </c>
      <c r="AU1259" s="17">
        <v>5.2241789446995097E-2</v>
      </c>
      <c r="AV1259" s="17"/>
      <c r="AW1259" s="17">
        <v>6.5619006590909398E-2</v>
      </c>
      <c r="AX1259" s="17">
        <v>8.6553498479682203E-2</v>
      </c>
      <c r="AY1259" s="17">
        <v>3.4321609755064098E-2</v>
      </c>
      <c r="AZ1259" s="17"/>
      <c r="BA1259" s="17">
        <v>4.9211885462794397E-2</v>
      </c>
      <c r="BB1259" s="17">
        <v>6.5530554831049304E-2</v>
      </c>
      <c r="BC1259" s="17">
        <v>5.7273084792181302E-2</v>
      </c>
      <c r="BD1259" s="17">
        <v>5.7380829217012902E-2</v>
      </c>
      <c r="BE1259" s="17">
        <v>6.5535316215022302E-2</v>
      </c>
      <c r="BF1259" s="17"/>
      <c r="BG1259" s="17">
        <v>5.4574300171440999E-2</v>
      </c>
      <c r="BH1259" s="17">
        <v>6.0451102558518599E-2</v>
      </c>
      <c r="BI1259" s="17"/>
      <c r="BJ1259" s="17">
        <v>5.9869130036721299E-2</v>
      </c>
      <c r="BK1259" s="17">
        <v>4.7356601455018701E-2</v>
      </c>
      <c r="BL1259" s="17"/>
      <c r="BM1259" s="17">
        <v>5.24036005494877E-2</v>
      </c>
      <c r="BN1259" s="17">
        <v>0.110564316560869</v>
      </c>
      <c r="BO1259" s="17">
        <v>3.1574274130356503E-2</v>
      </c>
      <c r="BP1259" s="17">
        <v>1.19947187215291E-2</v>
      </c>
      <c r="BQ1259" s="17">
        <v>8.8229496895905604E-2</v>
      </c>
      <c r="BR1259" s="17"/>
      <c r="BS1259" s="17">
        <v>8.1028638231633199E-2</v>
      </c>
      <c r="BT1259" s="17"/>
      <c r="BU1259" s="17">
        <v>8.1853336896087703E-2</v>
      </c>
      <c r="BV1259" s="17">
        <v>4.6922139744958798E-2</v>
      </c>
      <c r="BW1259" s="17">
        <v>1.7227255203537802E-2</v>
      </c>
      <c r="BX1259" s="17">
        <v>8.6757350187407406E-2</v>
      </c>
      <c r="BY1259" s="17">
        <v>2.4105964128432002E-2</v>
      </c>
      <c r="BZ1259" s="17"/>
      <c r="CA1259" s="17">
        <v>4.3624051014702299E-2</v>
      </c>
      <c r="CB1259" s="17"/>
      <c r="CC1259" s="17">
        <v>4.8457268015546499E-2</v>
      </c>
      <c r="CD1259" s="17">
        <v>0.100463117135578</v>
      </c>
      <c r="CE1259" s="17"/>
      <c r="CF1259" s="17">
        <v>5.9811307217136601E-2</v>
      </c>
      <c r="CG1259" s="17"/>
      <c r="CH1259" s="17">
        <v>6.8894559075259598E-2</v>
      </c>
      <c r="CI1259" s="17">
        <v>3.4503823590523799E-2</v>
      </c>
    </row>
    <row r="1260" spans="2:87" x14ac:dyDescent="0.35">
      <c r="B1260" t="s">
        <v>354</v>
      </c>
      <c r="C1260" s="17">
        <v>8.2091247179248802E-2</v>
      </c>
      <c r="D1260" s="17">
        <v>6.6826982801127005E-2</v>
      </c>
      <c r="E1260" s="17">
        <v>9.8985916807919905E-2</v>
      </c>
      <c r="F1260" s="17"/>
      <c r="G1260" s="17">
        <v>5.28151811952099E-2</v>
      </c>
      <c r="H1260" s="17">
        <v>7.6848114515218294E-2</v>
      </c>
      <c r="I1260" s="17">
        <v>0.111126278010201</v>
      </c>
      <c r="J1260" s="17">
        <v>8.0583804227579395E-2</v>
      </c>
      <c r="K1260" s="17">
        <v>6.7890101881920698E-2</v>
      </c>
      <c r="L1260" s="17">
        <v>9.1812459904444699E-2</v>
      </c>
      <c r="M1260" s="17"/>
      <c r="N1260" s="17">
        <v>7.4284483318211303E-2</v>
      </c>
      <c r="O1260" s="17">
        <v>5.8369448047269602E-2</v>
      </c>
      <c r="P1260" s="17">
        <v>7.1526608864836902E-2</v>
      </c>
      <c r="Q1260" s="17">
        <v>0.129299628791546</v>
      </c>
      <c r="R1260" s="17"/>
      <c r="S1260" s="17">
        <v>6.8934603889247006E-2</v>
      </c>
      <c r="T1260" s="17">
        <v>6.6497637332610604E-2</v>
      </c>
      <c r="U1260" s="17">
        <v>9.7952882867566607E-2</v>
      </c>
      <c r="V1260" s="17">
        <v>0.114049973119126</v>
      </c>
      <c r="W1260" s="17">
        <v>9.2334285788236298E-2</v>
      </c>
      <c r="X1260" s="17">
        <v>0.11328964504441</v>
      </c>
      <c r="Y1260" s="17">
        <v>0.113436222260015</v>
      </c>
      <c r="Z1260" s="17">
        <v>0</v>
      </c>
      <c r="AA1260" s="17">
        <v>7.2210514818466201E-2</v>
      </c>
      <c r="AB1260" s="17">
        <v>3.05794376479472E-2</v>
      </c>
      <c r="AC1260" s="17">
        <v>7.1457048265235995E-2</v>
      </c>
      <c r="AD1260" s="17">
        <v>0.17445066583927599</v>
      </c>
      <c r="AE1260" s="17"/>
      <c r="AF1260" s="17">
        <v>0.11243997760558801</v>
      </c>
      <c r="AG1260" s="17">
        <v>7.8218315098323804E-2</v>
      </c>
      <c r="AH1260" s="17">
        <v>4.6982184624027999E-2</v>
      </c>
      <c r="AI1260" s="17">
        <v>7.7182510544183805E-2</v>
      </c>
      <c r="AJ1260" s="17">
        <v>4.3293895968820897E-2</v>
      </c>
      <c r="AK1260" s="17"/>
      <c r="AL1260" s="17">
        <v>9.3456034433334903E-2</v>
      </c>
      <c r="AM1260" s="17">
        <v>8.5889332666447299E-2</v>
      </c>
      <c r="AN1260" s="17">
        <v>4.6706787804102E-2</v>
      </c>
      <c r="AO1260" s="17">
        <v>7.8141289069518297E-2</v>
      </c>
      <c r="AP1260" s="17"/>
      <c r="AQ1260" s="17">
        <v>0.10106266973634701</v>
      </c>
      <c r="AR1260" s="17">
        <v>5.7254439148044303E-2</v>
      </c>
      <c r="AS1260" s="17"/>
      <c r="AT1260" s="17">
        <v>7.2442663420532405E-2</v>
      </c>
      <c r="AU1260" s="17">
        <v>8.3694474495408802E-2</v>
      </c>
      <c r="AV1260" s="17"/>
      <c r="AW1260" s="17">
        <v>8.3713760145259594E-2</v>
      </c>
      <c r="AX1260" s="17">
        <v>7.6451045876000406E-2</v>
      </c>
      <c r="AY1260" s="17">
        <v>8.2897036536058205E-2</v>
      </c>
      <c r="AZ1260" s="17"/>
      <c r="BA1260" s="17">
        <v>7.3303211991598699E-2</v>
      </c>
      <c r="BB1260" s="17">
        <v>9.6166005275949207E-2</v>
      </c>
      <c r="BC1260" s="17">
        <v>7.3899142538874099E-2</v>
      </c>
      <c r="BD1260" s="17">
        <v>9.0027807917194697E-2</v>
      </c>
      <c r="BE1260" s="17">
        <v>8.4004487525188007E-2</v>
      </c>
      <c r="BF1260" s="17"/>
      <c r="BG1260" s="17">
        <v>9.80035404825743E-2</v>
      </c>
      <c r="BH1260" s="17">
        <v>7.0395114177131707E-2</v>
      </c>
      <c r="BI1260" s="17"/>
      <c r="BJ1260" s="17">
        <v>8.0845905722814193E-2</v>
      </c>
      <c r="BK1260" s="17">
        <v>8.8027372277529894E-2</v>
      </c>
      <c r="BL1260" s="17"/>
      <c r="BM1260" s="17">
        <v>0.135745875084156</v>
      </c>
      <c r="BN1260" s="17">
        <v>9.6467656946355201E-2</v>
      </c>
      <c r="BO1260" s="17">
        <v>5.7190751918234702E-2</v>
      </c>
      <c r="BP1260" s="17">
        <v>5.10737676553061E-2</v>
      </c>
      <c r="BQ1260" s="17">
        <v>0.100381935224192</v>
      </c>
      <c r="BR1260" s="17"/>
      <c r="BS1260" s="17">
        <v>7.9584429156466699E-2</v>
      </c>
      <c r="BT1260" s="17"/>
      <c r="BU1260" s="17">
        <v>8.2130212923726797E-2</v>
      </c>
      <c r="BV1260" s="17">
        <v>4.7954180643816999E-2</v>
      </c>
      <c r="BW1260" s="17">
        <v>5.5009532169560699E-2</v>
      </c>
      <c r="BX1260" s="17">
        <v>6.3179476188889694E-2</v>
      </c>
      <c r="BY1260" s="17">
        <v>0.22798365050913699</v>
      </c>
      <c r="BZ1260" s="17"/>
      <c r="CA1260" s="17">
        <v>8.3601463379920901E-2</v>
      </c>
      <c r="CB1260" s="17"/>
      <c r="CC1260" s="17">
        <v>8.0599716977265506E-2</v>
      </c>
      <c r="CD1260" s="17">
        <v>7.0803129605167298E-2</v>
      </c>
      <c r="CE1260" s="17"/>
      <c r="CF1260" s="17">
        <v>7.0645241006663195E-2</v>
      </c>
      <c r="CG1260" s="17"/>
      <c r="CH1260" s="17">
        <v>7.0286059107913898E-2</v>
      </c>
      <c r="CI1260" s="17">
        <v>4.1382165687005902E-2</v>
      </c>
    </row>
    <row r="1261" spans="2:87" x14ac:dyDescent="0.35">
      <c r="B1261" t="s">
        <v>161</v>
      </c>
      <c r="C1261" s="17">
        <v>4.1605141822356598E-2</v>
      </c>
      <c r="D1261" s="17">
        <v>4.6989207816749E-2</v>
      </c>
      <c r="E1261" s="17">
        <v>3.41324684871529E-2</v>
      </c>
      <c r="F1261" s="17"/>
      <c r="G1261" s="17">
        <v>7.6129289311140394E-2</v>
      </c>
      <c r="H1261" s="17">
        <v>1.22666704485054E-2</v>
      </c>
      <c r="I1261" s="17">
        <v>5.3878179642877999E-2</v>
      </c>
      <c r="J1261" s="17">
        <v>3.0701821379141798E-2</v>
      </c>
      <c r="K1261" s="17">
        <v>4.2320899520773197E-2</v>
      </c>
      <c r="L1261" s="17">
        <v>4.1139761297729699E-2</v>
      </c>
      <c r="M1261" s="17"/>
      <c r="N1261" s="17">
        <v>3.5997899375222298E-2</v>
      </c>
      <c r="O1261" s="17">
        <v>3.6676705958712599E-2</v>
      </c>
      <c r="P1261" s="17">
        <v>5.9079877434021898E-2</v>
      </c>
      <c r="Q1261" s="17">
        <v>3.8442470978028102E-2</v>
      </c>
      <c r="R1261" s="17"/>
      <c r="S1261" s="17">
        <v>4.8832823638486601E-2</v>
      </c>
      <c r="T1261" s="17">
        <v>4.7393010871865003E-2</v>
      </c>
      <c r="U1261" s="17">
        <v>3.3010740480956202E-2</v>
      </c>
      <c r="V1261" s="17">
        <v>7.5795812909971394E-2</v>
      </c>
      <c r="W1261" s="17">
        <v>4.4544855189796402E-2</v>
      </c>
      <c r="X1261" s="17">
        <v>3.0880979814672301E-2</v>
      </c>
      <c r="Y1261" s="17">
        <v>9.0397219264647305E-2</v>
      </c>
      <c r="Z1261" s="17">
        <v>2.3920459411447902E-2</v>
      </c>
      <c r="AA1261" s="17">
        <v>2.8102096973251601E-2</v>
      </c>
      <c r="AB1261" s="17">
        <v>1.9151555489212501E-2</v>
      </c>
      <c r="AC1261" s="17">
        <v>1.55248829227658E-2</v>
      </c>
      <c r="AD1261" s="17">
        <v>0</v>
      </c>
      <c r="AE1261" s="17"/>
      <c r="AF1261" s="17">
        <v>5.53070740774778E-2</v>
      </c>
      <c r="AG1261" s="17">
        <v>3.6476554298697901E-2</v>
      </c>
      <c r="AH1261" s="17">
        <v>3.3803498479323998E-2</v>
      </c>
      <c r="AI1261" s="17">
        <v>1.5943067152207099E-2</v>
      </c>
      <c r="AJ1261" s="17">
        <v>4.5756862231154903E-2</v>
      </c>
      <c r="AK1261" s="17"/>
      <c r="AL1261" s="17">
        <v>6.0386166535668799E-2</v>
      </c>
      <c r="AM1261" s="17">
        <v>3.7499976785009999E-2</v>
      </c>
      <c r="AN1261" s="17">
        <v>1.7168265445338698E-2</v>
      </c>
      <c r="AO1261" s="17">
        <v>1.28887007764032E-2</v>
      </c>
      <c r="AP1261" s="17"/>
      <c r="AQ1261" s="17">
        <v>5.1266403270718797E-2</v>
      </c>
      <c r="AR1261" s="17">
        <v>2.89569128764216E-2</v>
      </c>
      <c r="AS1261" s="17"/>
      <c r="AT1261" s="17">
        <v>4.32522247654403E-2</v>
      </c>
      <c r="AU1261" s="17">
        <v>3.4264819128347702E-2</v>
      </c>
      <c r="AV1261" s="17"/>
      <c r="AW1261" s="17">
        <v>4.2299080932498297E-2</v>
      </c>
      <c r="AX1261" s="17">
        <v>4.5375216383055597E-2</v>
      </c>
      <c r="AY1261" s="17">
        <v>3.7950419225957897E-2</v>
      </c>
      <c r="AZ1261" s="17"/>
      <c r="BA1261" s="17">
        <v>3.6323380959500898E-2</v>
      </c>
      <c r="BB1261" s="17">
        <v>3.3326165461082302E-2</v>
      </c>
      <c r="BC1261" s="17">
        <v>5.3613176709970602E-2</v>
      </c>
      <c r="BD1261" s="17">
        <v>5.6442149471680199E-2</v>
      </c>
      <c r="BE1261" s="17">
        <v>1.31273413074531E-2</v>
      </c>
      <c r="BF1261" s="17"/>
      <c r="BG1261" s="17">
        <v>3.7987456982901402E-2</v>
      </c>
      <c r="BH1261" s="17">
        <v>4.4264276004678901E-2</v>
      </c>
      <c r="BI1261" s="17"/>
      <c r="BJ1261" s="17">
        <v>4.0872095192436203E-2</v>
      </c>
      <c r="BK1261" s="17">
        <v>4.4984132597939097E-2</v>
      </c>
      <c r="BL1261" s="17"/>
      <c r="BM1261" s="17">
        <v>9.0988334017407302E-2</v>
      </c>
      <c r="BN1261" s="17">
        <v>4.5246787287426198E-2</v>
      </c>
      <c r="BO1261" s="17">
        <v>1.9306598221409101E-2</v>
      </c>
      <c r="BP1261" s="17">
        <v>2.4294135166308399E-2</v>
      </c>
      <c r="BQ1261" s="17">
        <v>3.4697940477385898E-2</v>
      </c>
      <c r="BR1261" s="17"/>
      <c r="BS1261" s="17">
        <v>2.7613717789977201E-2</v>
      </c>
      <c r="BT1261" s="17"/>
      <c r="BU1261" s="17">
        <v>3.9598561655332501E-2</v>
      </c>
      <c r="BV1261" s="17">
        <v>1.4848348657179201E-2</v>
      </c>
      <c r="BW1261" s="17">
        <v>9.3597026735517102E-3</v>
      </c>
      <c r="BX1261" s="17">
        <v>1.9253463212823101E-2</v>
      </c>
      <c r="BY1261" s="17">
        <v>0.13173227295488901</v>
      </c>
      <c r="BZ1261" s="17"/>
      <c r="CA1261" s="17">
        <v>0</v>
      </c>
      <c r="CB1261" s="17"/>
      <c r="CC1261" s="17">
        <v>3.5997320872107302E-2</v>
      </c>
      <c r="CD1261" s="17">
        <v>5.2273326654767097E-2</v>
      </c>
      <c r="CE1261" s="17"/>
      <c r="CF1261" s="17">
        <v>3.4594000000208402E-2</v>
      </c>
      <c r="CG1261" s="17"/>
      <c r="CH1261" s="17">
        <v>2.7095907338634199E-2</v>
      </c>
      <c r="CI1261" s="17">
        <v>1.1127953954525699E-2</v>
      </c>
    </row>
    <row r="1262" spans="2:87" x14ac:dyDescent="0.35">
      <c r="C1262" s="17"/>
      <c r="D1262" s="17"/>
      <c r="E1262" s="17"/>
      <c r="F1262" s="17"/>
      <c r="G1262" s="17"/>
      <c r="H1262" s="17"/>
      <c r="I1262" s="17"/>
      <c r="J1262" s="17"/>
      <c r="K1262" s="17"/>
      <c r="L1262" s="17"/>
      <c r="M1262" s="17"/>
      <c r="N1262" s="17"/>
      <c r="O1262" s="17"/>
      <c r="P1262" s="17"/>
      <c r="Q1262" s="17"/>
      <c r="R1262" s="17"/>
      <c r="S1262" s="17"/>
      <c r="T1262" s="17"/>
      <c r="U1262" s="17"/>
      <c r="V1262" s="17"/>
      <c r="W1262" s="17"/>
      <c r="X1262" s="17"/>
      <c r="Y1262" s="17"/>
      <c r="Z1262" s="17"/>
      <c r="AA1262" s="17"/>
      <c r="AB1262" s="17"/>
      <c r="AC1262" s="17"/>
      <c r="AD1262" s="17"/>
      <c r="AE1262" s="17"/>
      <c r="AF1262" s="17"/>
      <c r="AG1262" s="17"/>
      <c r="AH1262" s="17"/>
      <c r="AI1262" s="17"/>
      <c r="AJ1262" s="17"/>
      <c r="AK1262" s="17"/>
      <c r="AL1262" s="17"/>
      <c r="AM1262" s="17"/>
      <c r="AN1262" s="17"/>
      <c r="AO1262" s="17"/>
      <c r="AP1262" s="17"/>
      <c r="AQ1262" s="17"/>
      <c r="AR1262" s="17"/>
      <c r="AS1262" s="17"/>
      <c r="AT1262" s="17"/>
      <c r="AU1262" s="17"/>
      <c r="AV1262" s="17"/>
      <c r="AW1262" s="17"/>
      <c r="AX1262" s="17"/>
      <c r="AY1262" s="17"/>
      <c r="AZ1262" s="17"/>
      <c r="BA1262" s="17"/>
      <c r="BB1262" s="17"/>
      <c r="BC1262" s="17"/>
      <c r="BD1262" s="17"/>
      <c r="BE1262" s="17"/>
      <c r="BF1262" s="17"/>
      <c r="BG1262" s="17"/>
      <c r="BH1262" s="17"/>
      <c r="BI1262" s="17"/>
      <c r="BJ1262" s="17"/>
      <c r="BK1262" s="17"/>
      <c r="BL1262" s="17"/>
      <c r="BM1262" s="17"/>
      <c r="BN1262" s="17"/>
      <c r="BO1262" s="17"/>
      <c r="BP1262" s="17"/>
      <c r="BQ1262" s="17"/>
      <c r="BR1262" s="17"/>
      <c r="BS1262" s="17"/>
      <c r="BT1262" s="17"/>
      <c r="BU1262" s="17"/>
      <c r="BV1262" s="17"/>
      <c r="BW1262" s="17"/>
      <c r="BX1262" s="17"/>
      <c r="BY1262" s="17"/>
      <c r="BZ1262" s="17"/>
      <c r="CA1262" s="17"/>
      <c r="CB1262" s="17"/>
      <c r="CC1262" s="17"/>
      <c r="CD1262" s="17"/>
      <c r="CE1262" s="17"/>
      <c r="CF1262" s="17"/>
      <c r="CG1262" s="17"/>
      <c r="CH1262" s="17"/>
      <c r="CI1262" s="17"/>
    </row>
    <row r="1263" spans="2:87" x14ac:dyDescent="0.35">
      <c r="B1263" s="6" t="s">
        <v>359</v>
      </c>
      <c r="C1263" s="17"/>
      <c r="D1263" s="17"/>
      <c r="E1263" s="17"/>
      <c r="F1263" s="17"/>
      <c r="G1263" s="17"/>
      <c r="H1263" s="17"/>
      <c r="I1263" s="17"/>
      <c r="J1263" s="17"/>
      <c r="K1263" s="17"/>
      <c r="L1263" s="17"/>
      <c r="M1263" s="17"/>
      <c r="N1263" s="17"/>
      <c r="O1263" s="17"/>
      <c r="P1263" s="17"/>
      <c r="Q1263" s="17"/>
      <c r="R1263" s="17"/>
      <c r="S1263" s="17"/>
      <c r="T1263" s="17"/>
      <c r="U1263" s="17"/>
      <c r="V1263" s="17"/>
      <c r="W1263" s="17"/>
      <c r="X1263" s="17"/>
      <c r="Y1263" s="17"/>
      <c r="Z1263" s="17"/>
      <c r="AA1263" s="17"/>
      <c r="AB1263" s="17"/>
      <c r="AC1263" s="17"/>
      <c r="AD1263" s="17"/>
      <c r="AE1263" s="17"/>
      <c r="AF1263" s="17"/>
      <c r="AG1263" s="17"/>
      <c r="AH1263" s="17"/>
      <c r="AI1263" s="17"/>
      <c r="AJ1263" s="17"/>
      <c r="AK1263" s="17"/>
      <c r="AL1263" s="17"/>
      <c r="AM1263" s="17"/>
      <c r="AN1263" s="17"/>
      <c r="AO1263" s="17"/>
      <c r="AP1263" s="17"/>
      <c r="AQ1263" s="17"/>
      <c r="AR1263" s="17"/>
      <c r="AS1263" s="17"/>
      <c r="AT1263" s="17"/>
      <c r="AU1263" s="17"/>
      <c r="AV1263" s="17"/>
      <c r="AW1263" s="17"/>
      <c r="AX1263" s="17"/>
      <c r="AY1263" s="17"/>
      <c r="AZ1263" s="17"/>
      <c r="BA1263" s="17"/>
      <c r="BB1263" s="17"/>
      <c r="BC1263" s="17"/>
      <c r="BD1263" s="17"/>
      <c r="BE1263" s="17"/>
      <c r="BF1263" s="17"/>
      <c r="BG1263" s="17"/>
      <c r="BH1263" s="17"/>
      <c r="BI1263" s="17"/>
      <c r="BJ1263" s="17"/>
      <c r="BK1263" s="17"/>
      <c r="BL1263" s="17"/>
      <c r="BM1263" s="17"/>
      <c r="BN1263" s="17"/>
      <c r="BO1263" s="17"/>
      <c r="BP1263" s="17"/>
      <c r="BQ1263" s="17"/>
      <c r="BR1263" s="17"/>
      <c r="BS1263" s="17"/>
      <c r="BT1263" s="17"/>
      <c r="BU1263" s="17"/>
      <c r="BV1263" s="17"/>
      <c r="BW1263" s="17"/>
      <c r="BX1263" s="17"/>
      <c r="BY1263" s="17"/>
      <c r="BZ1263" s="17"/>
      <c r="CA1263" s="17"/>
      <c r="CB1263" s="17"/>
      <c r="CC1263" s="17"/>
      <c r="CD1263" s="17"/>
      <c r="CE1263" s="17"/>
      <c r="CF1263" s="17"/>
      <c r="CG1263" s="17"/>
      <c r="CH1263" s="17"/>
      <c r="CI1263" s="17"/>
    </row>
    <row r="1264" spans="2:87" x14ac:dyDescent="0.35">
      <c r="B1264" s="24" t="s">
        <v>163</v>
      </c>
      <c r="C1264" s="17"/>
      <c r="D1264" s="17"/>
      <c r="E1264" s="17"/>
      <c r="F1264" s="17"/>
      <c r="G1264" s="17"/>
      <c r="H1264" s="17"/>
      <c r="I1264" s="17"/>
      <c r="J1264" s="17"/>
      <c r="K1264" s="17"/>
      <c r="L1264" s="17"/>
      <c r="M1264" s="17"/>
      <c r="N1264" s="17"/>
      <c r="O1264" s="17"/>
      <c r="P1264" s="17"/>
      <c r="Q1264" s="17"/>
      <c r="R1264" s="17"/>
      <c r="S1264" s="17"/>
      <c r="T1264" s="17"/>
      <c r="U1264" s="17"/>
      <c r="V1264" s="17"/>
      <c r="W1264" s="17"/>
      <c r="X1264" s="17"/>
      <c r="Y1264" s="17"/>
      <c r="Z1264" s="17"/>
      <c r="AA1264" s="17"/>
      <c r="AB1264" s="17"/>
      <c r="AC1264" s="17"/>
      <c r="AD1264" s="17"/>
      <c r="AE1264" s="17"/>
      <c r="AF1264" s="17"/>
      <c r="AG1264" s="17"/>
      <c r="AH1264" s="17"/>
      <c r="AI1264" s="17"/>
      <c r="AJ1264" s="17"/>
      <c r="AK1264" s="17"/>
      <c r="AL1264" s="17"/>
      <c r="AM1264" s="17"/>
      <c r="AN1264" s="17"/>
      <c r="AO1264" s="17"/>
      <c r="AP1264" s="17"/>
      <c r="AQ1264" s="17"/>
      <c r="AR1264" s="17"/>
      <c r="AS1264" s="17"/>
      <c r="AT1264" s="17"/>
      <c r="AU1264" s="17"/>
      <c r="AV1264" s="17"/>
      <c r="AW1264" s="17"/>
      <c r="AX1264" s="17"/>
      <c r="AY1264" s="17"/>
      <c r="AZ1264" s="17"/>
      <c r="BA1264" s="17"/>
      <c r="BB1264" s="17"/>
      <c r="BC1264" s="17"/>
      <c r="BD1264" s="17"/>
      <c r="BE1264" s="17"/>
      <c r="BF1264" s="17"/>
      <c r="BG1264" s="17"/>
      <c r="BH1264" s="17"/>
      <c r="BI1264" s="17"/>
      <c r="BJ1264" s="17"/>
      <c r="BK1264" s="17"/>
      <c r="BL1264" s="17"/>
      <c r="BM1264" s="17"/>
      <c r="BN1264" s="17"/>
      <c r="BO1264" s="17"/>
      <c r="BP1264" s="17"/>
      <c r="BQ1264" s="17"/>
      <c r="BR1264" s="17"/>
      <c r="BS1264" s="17"/>
      <c r="BT1264" s="17"/>
      <c r="BU1264" s="17"/>
      <c r="BV1264" s="17"/>
      <c r="BW1264" s="17"/>
      <c r="BX1264" s="17"/>
      <c r="BY1264" s="17"/>
      <c r="BZ1264" s="17"/>
      <c r="CA1264" s="17"/>
      <c r="CB1264" s="17"/>
      <c r="CC1264" s="17"/>
      <c r="CD1264" s="17"/>
      <c r="CE1264" s="17"/>
      <c r="CF1264" s="17"/>
      <c r="CG1264" s="17"/>
      <c r="CH1264" s="17"/>
      <c r="CI1264" s="17"/>
    </row>
    <row r="1265" spans="2:87" x14ac:dyDescent="0.35">
      <c r="B1265" t="s">
        <v>350</v>
      </c>
      <c r="C1265" s="17">
        <v>0.38374733647931902</v>
      </c>
      <c r="D1265" s="17">
        <v>0.36571947004806099</v>
      </c>
      <c r="E1265" s="17">
        <v>0.40131266516438702</v>
      </c>
      <c r="F1265" s="17"/>
      <c r="G1265" s="17">
        <v>0.46600633103127997</v>
      </c>
      <c r="H1265" s="17">
        <v>0.47647062705554599</v>
      </c>
      <c r="I1265" s="17">
        <v>0.353762603373037</v>
      </c>
      <c r="J1265" s="17">
        <v>0.37686463313504298</v>
      </c>
      <c r="K1265" s="17">
        <v>0.40556982166837202</v>
      </c>
      <c r="L1265" s="17">
        <v>0.27412374602053402</v>
      </c>
      <c r="M1265" s="17"/>
      <c r="N1265" s="17">
        <v>0.44237669894609999</v>
      </c>
      <c r="O1265" s="17">
        <v>0.37202647649741799</v>
      </c>
      <c r="P1265" s="17">
        <v>0.33620808484926701</v>
      </c>
      <c r="Q1265" s="17">
        <v>0.37991398076052202</v>
      </c>
      <c r="R1265" s="17"/>
      <c r="S1265" s="17">
        <v>0.408927974196092</v>
      </c>
      <c r="T1265" s="17">
        <v>0.345187051859358</v>
      </c>
      <c r="U1265" s="17">
        <v>0.30032370162325001</v>
      </c>
      <c r="V1265" s="17">
        <v>0.338671213397711</v>
      </c>
      <c r="W1265" s="17">
        <v>0.32282007212067199</v>
      </c>
      <c r="X1265" s="17">
        <v>0.41625433146679403</v>
      </c>
      <c r="Y1265" s="17">
        <v>0.420763568742686</v>
      </c>
      <c r="Z1265" s="17">
        <v>0.47551123959247499</v>
      </c>
      <c r="AA1265" s="17">
        <v>0.382667130575221</v>
      </c>
      <c r="AB1265" s="17">
        <v>0.411952816588668</v>
      </c>
      <c r="AC1265" s="17">
        <v>0.44405190695875801</v>
      </c>
      <c r="AD1265" s="17">
        <v>0.47030513056657702</v>
      </c>
      <c r="AE1265" s="17"/>
      <c r="AF1265" s="17">
        <v>0.37681473996478398</v>
      </c>
      <c r="AG1265" s="17">
        <v>0.35858784402593302</v>
      </c>
      <c r="AH1265" s="17">
        <v>0.41126326815780301</v>
      </c>
      <c r="AI1265" s="17">
        <v>0.44275948294190598</v>
      </c>
      <c r="AJ1265" s="17">
        <v>0.40482194659318699</v>
      </c>
      <c r="AK1265" s="17"/>
      <c r="AL1265" s="17">
        <v>0.328877826208192</v>
      </c>
      <c r="AM1265" s="17">
        <v>0.37458776320009302</v>
      </c>
      <c r="AN1265" s="17">
        <v>0.48603643931433899</v>
      </c>
      <c r="AO1265" s="17">
        <v>0.51548964805207198</v>
      </c>
      <c r="AP1265" s="17"/>
      <c r="AQ1265" s="17">
        <v>0.34670094765690301</v>
      </c>
      <c r="AR1265" s="17">
        <v>0.43224733929473602</v>
      </c>
      <c r="AS1265" s="17"/>
      <c r="AT1265" s="17">
        <v>0.39969530197990999</v>
      </c>
      <c r="AU1265" s="17">
        <v>0.28714820447878098</v>
      </c>
      <c r="AV1265" s="17"/>
      <c r="AW1265" s="17">
        <v>0.33449820234281902</v>
      </c>
      <c r="AX1265" s="17">
        <v>0.38311193845969799</v>
      </c>
      <c r="AY1265" s="17">
        <v>0.41497073473889701</v>
      </c>
      <c r="AZ1265" s="17"/>
      <c r="BA1265" s="17">
        <v>0.46513549603370002</v>
      </c>
      <c r="BB1265" s="17">
        <v>0.37027898165043699</v>
      </c>
      <c r="BC1265" s="17">
        <v>0.35716398920088899</v>
      </c>
      <c r="BD1265" s="17">
        <v>0.34097563813023302</v>
      </c>
      <c r="BE1265" s="17">
        <v>0.30196603143016099</v>
      </c>
      <c r="BF1265" s="17"/>
      <c r="BG1265" s="17">
        <v>0.39640431250854802</v>
      </c>
      <c r="BH1265" s="17">
        <v>0.374443983893961</v>
      </c>
      <c r="BI1265" s="17"/>
      <c r="BJ1265" s="17">
        <v>0.39785549373214102</v>
      </c>
      <c r="BK1265" s="17">
        <v>0.33477471916811302</v>
      </c>
      <c r="BL1265" s="17"/>
      <c r="BM1265" s="17">
        <v>0.40133627126400601</v>
      </c>
      <c r="BN1265" s="17">
        <v>0.20625776946149699</v>
      </c>
      <c r="BO1265" s="17">
        <v>0.49187378764525502</v>
      </c>
      <c r="BP1265" s="17">
        <v>0.43161129926225</v>
      </c>
      <c r="BQ1265" s="17">
        <v>0.22853970681299901</v>
      </c>
      <c r="BR1265" s="17"/>
      <c r="BS1265" s="17">
        <v>0.27837808697238098</v>
      </c>
      <c r="BT1265" s="17"/>
      <c r="BU1265" s="17">
        <v>0.24262937927560499</v>
      </c>
      <c r="BV1265" s="17">
        <v>0.54782673581413399</v>
      </c>
      <c r="BW1265" s="17">
        <v>0.42447850841963902</v>
      </c>
      <c r="BX1265" s="17">
        <v>0.27696326077210198</v>
      </c>
      <c r="BY1265" s="17">
        <v>0.251897339175497</v>
      </c>
      <c r="BZ1265" s="17"/>
      <c r="CA1265" s="17">
        <v>0.409722762637725</v>
      </c>
      <c r="CB1265" s="17"/>
      <c r="CC1265" s="17">
        <v>0.41004685300620702</v>
      </c>
      <c r="CD1265" s="17">
        <v>0.29387141407983502</v>
      </c>
      <c r="CE1265" s="17"/>
      <c r="CF1265" s="17">
        <v>0.40627102427688999</v>
      </c>
      <c r="CG1265" s="17"/>
      <c r="CH1265" s="17">
        <v>0.353522848679237</v>
      </c>
      <c r="CI1265" s="17">
        <v>0.52473982512828599</v>
      </c>
    </row>
    <row r="1266" spans="2:87" x14ac:dyDescent="0.35">
      <c r="B1266" t="s">
        <v>351</v>
      </c>
      <c r="C1266" s="17">
        <v>0.36804727586283298</v>
      </c>
      <c r="D1266" s="17">
        <v>0.36447108221850799</v>
      </c>
      <c r="E1266" s="17">
        <v>0.37412318396837801</v>
      </c>
      <c r="F1266" s="17"/>
      <c r="G1266" s="17">
        <v>0.21211966751484801</v>
      </c>
      <c r="H1266" s="17">
        <v>0.32247152388720901</v>
      </c>
      <c r="I1266" s="17">
        <v>0.37283012181288699</v>
      </c>
      <c r="J1266" s="17">
        <v>0.37400254518661302</v>
      </c>
      <c r="K1266" s="17">
        <v>0.35988685732355802</v>
      </c>
      <c r="L1266" s="17">
        <v>0.49812774082695499</v>
      </c>
      <c r="M1266" s="17"/>
      <c r="N1266" s="17">
        <v>0.34921684585542001</v>
      </c>
      <c r="O1266" s="17">
        <v>0.34938894167745999</v>
      </c>
      <c r="P1266" s="17">
        <v>0.403169597631159</v>
      </c>
      <c r="Q1266" s="17">
        <v>0.369668750635124</v>
      </c>
      <c r="R1266" s="17"/>
      <c r="S1266" s="17">
        <v>0.34617713365559299</v>
      </c>
      <c r="T1266" s="17">
        <v>0.43918800087667098</v>
      </c>
      <c r="U1266" s="17">
        <v>0.36343061238344698</v>
      </c>
      <c r="V1266" s="17">
        <v>0.37018570712816601</v>
      </c>
      <c r="W1266" s="17">
        <v>0.42255814924032498</v>
      </c>
      <c r="X1266" s="17">
        <v>0.35659331707560499</v>
      </c>
      <c r="Y1266" s="17">
        <v>0.27553332389902102</v>
      </c>
      <c r="Z1266" s="17">
        <v>0.42073904592035399</v>
      </c>
      <c r="AA1266" s="17">
        <v>0.34069063162276297</v>
      </c>
      <c r="AB1266" s="17">
        <v>0.37524891655475401</v>
      </c>
      <c r="AC1266" s="17">
        <v>0.372517040997347</v>
      </c>
      <c r="AD1266" s="17">
        <v>0.29634628203885899</v>
      </c>
      <c r="AE1266" s="17"/>
      <c r="AF1266" s="17">
        <v>0.34092658352542199</v>
      </c>
      <c r="AG1266" s="17">
        <v>0.37162482729745699</v>
      </c>
      <c r="AH1266" s="17">
        <v>0.398057693185914</v>
      </c>
      <c r="AI1266" s="17">
        <v>0.38033215076038401</v>
      </c>
      <c r="AJ1266" s="17">
        <v>0.38841059329849098</v>
      </c>
      <c r="AK1266" s="17"/>
      <c r="AL1266" s="17">
        <v>0.39889462052503</v>
      </c>
      <c r="AM1266" s="17">
        <v>0.37079519453513898</v>
      </c>
      <c r="AN1266" s="17">
        <v>0.32242211350877098</v>
      </c>
      <c r="AO1266" s="17">
        <v>0.27915291045979701</v>
      </c>
      <c r="AP1266" s="17"/>
      <c r="AQ1266" s="17">
        <v>0.37874732283206602</v>
      </c>
      <c r="AR1266" s="17">
        <v>0.35403910058236199</v>
      </c>
      <c r="AS1266" s="17"/>
      <c r="AT1266" s="17">
        <v>0.35450802234916101</v>
      </c>
      <c r="AU1266" s="17">
        <v>0.48330401198015099</v>
      </c>
      <c r="AV1266" s="17"/>
      <c r="AW1266" s="17">
        <v>0.41457878893218802</v>
      </c>
      <c r="AX1266" s="17">
        <v>0.39220459229501897</v>
      </c>
      <c r="AY1266" s="17">
        <v>0.32025484237336199</v>
      </c>
      <c r="AZ1266" s="17"/>
      <c r="BA1266" s="17">
        <v>0.244262537157592</v>
      </c>
      <c r="BB1266" s="17">
        <v>0.37778739636102299</v>
      </c>
      <c r="BC1266" s="17">
        <v>0.42928666136361698</v>
      </c>
      <c r="BD1266" s="17">
        <v>0.44129859330635202</v>
      </c>
      <c r="BE1266" s="17">
        <v>0.405678299035243</v>
      </c>
      <c r="BF1266" s="17"/>
      <c r="BG1266" s="17">
        <v>0.33143498510492198</v>
      </c>
      <c r="BH1266" s="17">
        <v>0.39495868417173002</v>
      </c>
      <c r="BI1266" s="17"/>
      <c r="BJ1266" s="17">
        <v>0.34771584704707897</v>
      </c>
      <c r="BK1266" s="17">
        <v>0.44005331670339298</v>
      </c>
      <c r="BL1266" s="17"/>
      <c r="BM1266" s="17">
        <v>0.25442940182476198</v>
      </c>
      <c r="BN1266" s="17">
        <v>0.50445012696682701</v>
      </c>
      <c r="BO1266" s="17">
        <v>0.31107986291477302</v>
      </c>
      <c r="BP1266" s="17">
        <v>0.41729507781347103</v>
      </c>
      <c r="BQ1266" s="17">
        <v>0.48190720368168999</v>
      </c>
      <c r="BR1266" s="17"/>
      <c r="BS1266" s="17">
        <v>0.45771102074936099</v>
      </c>
      <c r="BT1266" s="17"/>
      <c r="BU1266" s="17">
        <v>0.44450301227218603</v>
      </c>
      <c r="BV1266" s="17">
        <v>0.27824334575912502</v>
      </c>
      <c r="BW1266" s="17">
        <v>0.41566955154370799</v>
      </c>
      <c r="BX1266" s="17">
        <v>0.47617936487637402</v>
      </c>
      <c r="BY1266" s="17">
        <v>0.30519025289828999</v>
      </c>
      <c r="BZ1266" s="17"/>
      <c r="CA1266" s="17">
        <v>0.39525036613683201</v>
      </c>
      <c r="CB1266" s="17"/>
      <c r="CC1266" s="17">
        <v>0.37609045280778303</v>
      </c>
      <c r="CD1266" s="17">
        <v>0.35922074546775401</v>
      </c>
      <c r="CE1266" s="17"/>
      <c r="CF1266" s="17">
        <v>0.411452162403389</v>
      </c>
      <c r="CG1266" s="17"/>
      <c r="CH1266" s="17">
        <v>0.41368616667497099</v>
      </c>
      <c r="CI1266" s="17">
        <v>0.32999366865620899</v>
      </c>
    </row>
    <row r="1267" spans="2:87" x14ac:dyDescent="0.35">
      <c r="B1267" t="s">
        <v>352</v>
      </c>
      <c r="C1267" s="17">
        <v>9.8392434819829705E-2</v>
      </c>
      <c r="D1267" s="17">
        <v>0.123106440234047</v>
      </c>
      <c r="E1267" s="17">
        <v>7.2442982413066903E-2</v>
      </c>
      <c r="F1267" s="17"/>
      <c r="G1267" s="17">
        <v>0.10810989684608099</v>
      </c>
      <c r="H1267" s="17">
        <v>9.5783029953993903E-2</v>
      </c>
      <c r="I1267" s="17">
        <v>7.3748049804406399E-2</v>
      </c>
      <c r="J1267" s="17">
        <v>0.117133913639676</v>
      </c>
      <c r="K1267" s="17">
        <v>0.101052525895171</v>
      </c>
      <c r="L1267" s="17">
        <v>9.8312953742381595E-2</v>
      </c>
      <c r="M1267" s="17"/>
      <c r="N1267" s="17">
        <v>8.7063766457590896E-2</v>
      </c>
      <c r="O1267" s="17">
        <v>0.12540055824875199</v>
      </c>
      <c r="P1267" s="17">
        <v>8.8801054366450902E-2</v>
      </c>
      <c r="Q1267" s="17">
        <v>9.2475366340439805E-2</v>
      </c>
      <c r="R1267" s="17"/>
      <c r="S1267" s="17">
        <v>7.1277903480961996E-2</v>
      </c>
      <c r="T1267" s="17">
        <v>5.66578370960759E-2</v>
      </c>
      <c r="U1267" s="17">
        <v>0.151481279826053</v>
      </c>
      <c r="V1267" s="17">
        <v>0.115828349544963</v>
      </c>
      <c r="W1267" s="17">
        <v>0.13344122149961299</v>
      </c>
      <c r="X1267" s="17">
        <v>8.6591313743772297E-2</v>
      </c>
      <c r="Y1267" s="17">
        <v>6.0769526723703803E-2</v>
      </c>
      <c r="Z1267" s="17">
        <v>3.24528937242708E-2</v>
      </c>
      <c r="AA1267" s="17">
        <v>0.16420359442670701</v>
      </c>
      <c r="AB1267" s="17">
        <v>0.11977915459027499</v>
      </c>
      <c r="AC1267" s="17">
        <v>8.6079527491285404E-2</v>
      </c>
      <c r="AD1267" s="17">
        <v>4.9824875932884101E-2</v>
      </c>
      <c r="AE1267" s="17"/>
      <c r="AF1267" s="17">
        <v>7.8379726706337499E-2</v>
      </c>
      <c r="AG1267" s="17">
        <v>0.10744335561639699</v>
      </c>
      <c r="AH1267" s="17">
        <v>0.101659085135015</v>
      </c>
      <c r="AI1267" s="17">
        <v>0.11187093804582</v>
      </c>
      <c r="AJ1267" s="17">
        <v>8.5413177897268197E-2</v>
      </c>
      <c r="AK1267" s="17"/>
      <c r="AL1267" s="17">
        <v>0.10117749459061499</v>
      </c>
      <c r="AM1267" s="17">
        <v>0.10824333493140199</v>
      </c>
      <c r="AN1267" s="17">
        <v>9.0900435770782301E-2</v>
      </c>
      <c r="AO1267" s="17">
        <v>4.2868640783612501E-2</v>
      </c>
      <c r="AP1267" s="17"/>
      <c r="AQ1267" s="17">
        <v>0.104275045698943</v>
      </c>
      <c r="AR1267" s="17">
        <v>9.0691099999677199E-2</v>
      </c>
      <c r="AS1267" s="17"/>
      <c r="AT1267" s="17">
        <v>9.5403046828166596E-2</v>
      </c>
      <c r="AU1267" s="17">
        <v>0.10673307084031</v>
      </c>
      <c r="AV1267" s="17"/>
      <c r="AW1267" s="17">
        <v>0.124923438474687</v>
      </c>
      <c r="AX1267" s="17">
        <v>7.7884566129578406E-2</v>
      </c>
      <c r="AY1267" s="17">
        <v>8.6412194945026E-2</v>
      </c>
      <c r="AZ1267" s="17"/>
      <c r="BA1267" s="17">
        <v>0.11956116820507801</v>
      </c>
      <c r="BB1267" s="17">
        <v>0.100540845179101</v>
      </c>
      <c r="BC1267" s="17">
        <v>7.1632887012895094E-2</v>
      </c>
      <c r="BD1267" s="17">
        <v>9.5908325728042199E-2</v>
      </c>
      <c r="BE1267" s="17">
        <v>0.14743372938556901</v>
      </c>
      <c r="BF1267" s="17"/>
      <c r="BG1267" s="17">
        <v>9.8415489588624894E-2</v>
      </c>
      <c r="BH1267" s="17">
        <v>9.8375488699178198E-2</v>
      </c>
      <c r="BI1267" s="17"/>
      <c r="BJ1267" s="17">
        <v>9.9108399248146198E-2</v>
      </c>
      <c r="BK1267" s="17">
        <v>9.2814257940401101E-2</v>
      </c>
      <c r="BL1267" s="17"/>
      <c r="BM1267" s="17">
        <v>7.7181264687416998E-2</v>
      </c>
      <c r="BN1267" s="17">
        <v>0.158974696816093</v>
      </c>
      <c r="BO1267" s="17">
        <v>7.4335846006436196E-2</v>
      </c>
      <c r="BP1267" s="17">
        <v>8.9481561146891306E-2</v>
      </c>
      <c r="BQ1267" s="17">
        <v>0.12922886974068301</v>
      </c>
      <c r="BR1267" s="17"/>
      <c r="BS1267" s="17">
        <v>0.133489057428585</v>
      </c>
      <c r="BT1267" s="17"/>
      <c r="BU1267" s="17">
        <v>0.17104645714050301</v>
      </c>
      <c r="BV1267" s="17">
        <v>5.8708037291416298E-2</v>
      </c>
      <c r="BW1267" s="17">
        <v>7.4967339808531194E-2</v>
      </c>
      <c r="BX1267" s="17">
        <v>0.14442325360957001</v>
      </c>
      <c r="BY1267" s="17">
        <v>8.0647476563326895E-2</v>
      </c>
      <c r="BZ1267" s="17"/>
      <c r="CA1267" s="17">
        <v>9.0873080782069002E-2</v>
      </c>
      <c r="CB1267" s="17"/>
      <c r="CC1267" s="17">
        <v>9.2091395980884103E-2</v>
      </c>
      <c r="CD1267" s="17">
        <v>0.12532794395419999</v>
      </c>
      <c r="CE1267" s="17"/>
      <c r="CF1267" s="17">
        <v>7.5057082940866701E-2</v>
      </c>
      <c r="CG1267" s="17"/>
      <c r="CH1267" s="17">
        <v>0.114647393216154</v>
      </c>
      <c r="CI1267" s="17">
        <v>7.0145221724222398E-2</v>
      </c>
    </row>
    <row r="1268" spans="2:87" x14ac:dyDescent="0.35">
      <c r="B1268" t="s">
        <v>353</v>
      </c>
      <c r="C1268" s="17">
        <v>4.9620370507410902E-2</v>
      </c>
      <c r="D1268" s="17">
        <v>5.1930654218714602E-2</v>
      </c>
      <c r="E1268" s="17">
        <v>4.7440011174320798E-2</v>
      </c>
      <c r="F1268" s="17"/>
      <c r="G1268" s="17">
        <v>8.2214918593829095E-2</v>
      </c>
      <c r="H1268" s="17">
        <v>3.7893738633659697E-2</v>
      </c>
      <c r="I1268" s="17">
        <v>4.3919192748588701E-2</v>
      </c>
      <c r="J1268" s="17">
        <v>4.3203268039437699E-2</v>
      </c>
      <c r="K1268" s="17">
        <v>5.7859975541524999E-2</v>
      </c>
      <c r="L1268" s="17">
        <v>4.2500879267947697E-2</v>
      </c>
      <c r="M1268" s="17"/>
      <c r="N1268" s="17">
        <v>4.4418522310529202E-2</v>
      </c>
      <c r="O1268" s="17">
        <v>6.19860803392841E-2</v>
      </c>
      <c r="P1268" s="17">
        <v>5.3889383530414302E-2</v>
      </c>
      <c r="Q1268" s="17">
        <v>3.45880158620544E-2</v>
      </c>
      <c r="R1268" s="17"/>
      <c r="S1268" s="17">
        <v>7.0617637853985102E-2</v>
      </c>
      <c r="T1268" s="17">
        <v>4.3286756668462698E-2</v>
      </c>
      <c r="U1268" s="17">
        <v>8.0593768375612704E-2</v>
      </c>
      <c r="V1268" s="17">
        <v>2.2367391511260201E-2</v>
      </c>
      <c r="W1268" s="17">
        <v>2.9010689692553899E-2</v>
      </c>
      <c r="X1268" s="17">
        <v>6.0426604145471602E-2</v>
      </c>
      <c r="Y1268" s="17">
        <v>4.8346736531344699E-2</v>
      </c>
      <c r="Z1268" s="17">
        <v>4.5767063545021601E-2</v>
      </c>
      <c r="AA1268" s="17">
        <v>4.8862526125861498E-2</v>
      </c>
      <c r="AB1268" s="17">
        <v>3.2177207668363898E-2</v>
      </c>
      <c r="AC1268" s="17">
        <v>3.2577850256430799E-2</v>
      </c>
      <c r="AD1268" s="17">
        <v>7.6061151074545794E-2</v>
      </c>
      <c r="AE1268" s="17"/>
      <c r="AF1268" s="17">
        <v>6.8693692920078694E-2</v>
      </c>
      <c r="AG1268" s="17">
        <v>6.2980206154534299E-2</v>
      </c>
      <c r="AH1268" s="17">
        <v>3.6403448780898302E-2</v>
      </c>
      <c r="AI1268" s="17">
        <v>2.9158622463310101E-2</v>
      </c>
      <c r="AJ1268" s="17">
        <v>1.8738668864815899E-2</v>
      </c>
      <c r="AK1268" s="17"/>
      <c r="AL1268" s="17">
        <v>5.9882342071379602E-2</v>
      </c>
      <c r="AM1268" s="17">
        <v>5.1054150672638202E-2</v>
      </c>
      <c r="AN1268" s="17">
        <v>3.5071568792256598E-2</v>
      </c>
      <c r="AO1268" s="17">
        <v>1.55133547299777E-2</v>
      </c>
      <c r="AP1268" s="17"/>
      <c r="AQ1268" s="17">
        <v>5.2296997561714201E-2</v>
      </c>
      <c r="AR1268" s="17">
        <v>4.6116211970074997E-2</v>
      </c>
      <c r="AS1268" s="17"/>
      <c r="AT1268" s="17">
        <v>4.9685632392601403E-2</v>
      </c>
      <c r="AU1268" s="17">
        <v>4.1955535905225501E-2</v>
      </c>
      <c r="AV1268" s="17"/>
      <c r="AW1268" s="17">
        <v>4.09519847204236E-2</v>
      </c>
      <c r="AX1268" s="17">
        <v>7.3556782162939802E-2</v>
      </c>
      <c r="AY1268" s="17">
        <v>4.5488334844295202E-2</v>
      </c>
      <c r="AZ1268" s="17"/>
      <c r="BA1268" s="17">
        <v>7.0432354865090793E-2</v>
      </c>
      <c r="BB1268" s="17">
        <v>5.0302090320839397E-2</v>
      </c>
      <c r="BC1268" s="17">
        <v>4.4092512668145199E-2</v>
      </c>
      <c r="BD1268" s="17">
        <v>3.2247737614514098E-2</v>
      </c>
      <c r="BE1268" s="17">
        <v>1.6723775263529E-2</v>
      </c>
      <c r="BF1268" s="17"/>
      <c r="BG1268" s="17">
        <v>5.5448239569944102E-2</v>
      </c>
      <c r="BH1268" s="17">
        <v>4.53366679401596E-2</v>
      </c>
      <c r="BI1268" s="17"/>
      <c r="BJ1268" s="17">
        <v>5.0268652251601299E-2</v>
      </c>
      <c r="BK1268" s="17">
        <v>4.8114267630031203E-2</v>
      </c>
      <c r="BL1268" s="17"/>
      <c r="BM1268" s="17">
        <v>3.410543252579E-2</v>
      </c>
      <c r="BN1268" s="17">
        <v>7.3572655703149206E-2</v>
      </c>
      <c r="BO1268" s="17">
        <v>4.1672631934785001E-2</v>
      </c>
      <c r="BP1268" s="17">
        <v>2.51807179558136E-2</v>
      </c>
      <c r="BQ1268" s="17">
        <v>7.1516833349902206E-2</v>
      </c>
      <c r="BR1268" s="17"/>
      <c r="BS1268" s="17">
        <v>5.7176464788519399E-2</v>
      </c>
      <c r="BT1268" s="17"/>
      <c r="BU1268" s="17">
        <v>8.1185129744823004E-2</v>
      </c>
      <c r="BV1268" s="17">
        <v>4.6562072034900599E-2</v>
      </c>
      <c r="BW1268" s="17">
        <v>2.6807611988619098E-2</v>
      </c>
      <c r="BX1268" s="17">
        <v>4.8693215136050301E-2</v>
      </c>
      <c r="BY1268" s="17">
        <v>4.7292158142422602E-2</v>
      </c>
      <c r="BZ1268" s="17"/>
      <c r="CA1268" s="17">
        <v>4.1624839966766497E-2</v>
      </c>
      <c r="CB1268" s="17"/>
      <c r="CC1268" s="17">
        <v>3.6334746858415597E-2</v>
      </c>
      <c r="CD1268" s="17">
        <v>9.8134299971345998E-2</v>
      </c>
      <c r="CE1268" s="17"/>
      <c r="CF1268" s="17">
        <v>4.4436700653981399E-2</v>
      </c>
      <c r="CG1268" s="17"/>
      <c r="CH1268" s="17">
        <v>5.5640513240746502E-2</v>
      </c>
      <c r="CI1268" s="17">
        <v>4.7578563596540301E-2</v>
      </c>
    </row>
    <row r="1269" spans="2:87" x14ac:dyDescent="0.35">
      <c r="B1269" t="s">
        <v>354</v>
      </c>
      <c r="C1269" s="17">
        <v>6.0878091210196501E-2</v>
      </c>
      <c r="D1269" s="17">
        <v>6.0538470841761297E-2</v>
      </c>
      <c r="E1269" s="17">
        <v>6.16125032243314E-2</v>
      </c>
      <c r="F1269" s="17"/>
      <c r="G1269" s="17">
        <v>4.4095305678058597E-2</v>
      </c>
      <c r="H1269" s="17">
        <v>4.29220699010016E-2</v>
      </c>
      <c r="I1269" s="17">
        <v>9.4300897152376897E-2</v>
      </c>
      <c r="J1269" s="17">
        <v>6.5121998666865494E-2</v>
      </c>
      <c r="K1269" s="17">
        <v>5.73644572463081E-2</v>
      </c>
      <c r="L1269" s="17">
        <v>5.8378432359627398E-2</v>
      </c>
      <c r="M1269" s="17"/>
      <c r="N1269" s="17">
        <v>4.0171188417843E-2</v>
      </c>
      <c r="O1269" s="17">
        <v>7.0671125307267199E-2</v>
      </c>
      <c r="P1269" s="17">
        <v>6.0354512686637399E-2</v>
      </c>
      <c r="Q1269" s="17">
        <v>7.6068696036794406E-2</v>
      </c>
      <c r="R1269" s="17"/>
      <c r="S1269" s="17">
        <v>5.8965991488272501E-2</v>
      </c>
      <c r="T1269" s="17">
        <v>7.4409102729270704E-2</v>
      </c>
      <c r="U1269" s="17">
        <v>4.0615569986165702E-2</v>
      </c>
      <c r="V1269" s="17">
        <v>8.79168799897697E-2</v>
      </c>
      <c r="W1269" s="17">
        <v>6.8791861612826605E-2</v>
      </c>
      <c r="X1269" s="17">
        <v>6.9932807931120694E-2</v>
      </c>
      <c r="Y1269" s="17">
        <v>0.105498873117914</v>
      </c>
      <c r="Z1269" s="17">
        <v>2.5529757217878399E-2</v>
      </c>
      <c r="AA1269" s="17">
        <v>3.5474020276196401E-2</v>
      </c>
      <c r="AB1269" s="17">
        <v>2.0001270891262E-2</v>
      </c>
      <c r="AC1269" s="17">
        <v>4.9248791373413502E-2</v>
      </c>
      <c r="AD1269" s="17">
        <v>0.107462560387134</v>
      </c>
      <c r="AE1269" s="17"/>
      <c r="AF1269" s="17">
        <v>6.9420906661735005E-2</v>
      </c>
      <c r="AG1269" s="17">
        <v>6.4600468587356297E-2</v>
      </c>
      <c r="AH1269" s="17">
        <v>3.8226287799694003E-2</v>
      </c>
      <c r="AI1269" s="17">
        <v>2.5446486591738201E-2</v>
      </c>
      <c r="AJ1269" s="17">
        <v>4.8809854182553597E-2</v>
      </c>
      <c r="AK1269" s="17"/>
      <c r="AL1269" s="17">
        <v>7.0923802090256602E-2</v>
      </c>
      <c r="AM1269" s="17">
        <v>5.5509764726662698E-2</v>
      </c>
      <c r="AN1269" s="17">
        <v>2.4785831475051898E-2</v>
      </c>
      <c r="AO1269" s="17">
        <v>0.11961143337128601</v>
      </c>
      <c r="AP1269" s="17"/>
      <c r="AQ1269" s="17">
        <v>6.9003882277014997E-2</v>
      </c>
      <c r="AR1269" s="17">
        <v>5.0240053275991001E-2</v>
      </c>
      <c r="AS1269" s="17"/>
      <c r="AT1269" s="17">
        <v>5.85844360185655E-2</v>
      </c>
      <c r="AU1269" s="17">
        <v>5.55562202057455E-2</v>
      </c>
      <c r="AV1269" s="17"/>
      <c r="AW1269" s="17">
        <v>5.66720014845047E-2</v>
      </c>
      <c r="AX1269" s="17">
        <v>4.5205387331917E-2</v>
      </c>
      <c r="AY1269" s="17">
        <v>7.1827010945164096E-2</v>
      </c>
      <c r="AZ1269" s="17"/>
      <c r="BA1269" s="17">
        <v>6.2713651273933302E-2</v>
      </c>
      <c r="BB1269" s="17">
        <v>6.0565021980652597E-2</v>
      </c>
      <c r="BC1269" s="17">
        <v>5.9370372017803603E-2</v>
      </c>
      <c r="BD1269" s="17">
        <v>4.1778870932001402E-2</v>
      </c>
      <c r="BE1269" s="17">
        <v>9.8646516228074105E-2</v>
      </c>
      <c r="BF1269" s="17"/>
      <c r="BG1269" s="17">
        <v>7.7990573563457302E-2</v>
      </c>
      <c r="BH1269" s="17">
        <v>4.8299774195496199E-2</v>
      </c>
      <c r="BI1269" s="17"/>
      <c r="BJ1269" s="17">
        <v>6.3909244305501101E-2</v>
      </c>
      <c r="BK1269" s="17">
        <v>5.0900856078702601E-2</v>
      </c>
      <c r="BL1269" s="17"/>
      <c r="BM1269" s="17">
        <v>0.133136463879092</v>
      </c>
      <c r="BN1269" s="17">
        <v>5.0839503660850903E-2</v>
      </c>
      <c r="BO1269" s="17">
        <v>4.9062705114305501E-2</v>
      </c>
      <c r="BP1269" s="17">
        <v>1.2392660367909101E-2</v>
      </c>
      <c r="BQ1269" s="17">
        <v>7.2813149957576997E-2</v>
      </c>
      <c r="BR1269" s="17"/>
      <c r="BS1269" s="17">
        <v>5.1985879616348103E-2</v>
      </c>
      <c r="BT1269" s="17"/>
      <c r="BU1269" s="17">
        <v>3.99828104215059E-2</v>
      </c>
      <c r="BV1269" s="17">
        <v>3.5419974940057601E-2</v>
      </c>
      <c r="BW1269" s="17">
        <v>4.63834624271506E-2</v>
      </c>
      <c r="BX1269" s="17">
        <v>4.38756625639714E-2</v>
      </c>
      <c r="BY1269" s="17">
        <v>0.18272444577018901</v>
      </c>
      <c r="BZ1269" s="17"/>
      <c r="CA1269" s="17">
        <v>4.1046849009578099E-2</v>
      </c>
      <c r="CB1269" s="17"/>
      <c r="CC1269" s="17">
        <v>5.5362327309745302E-2</v>
      </c>
      <c r="CD1269" s="17">
        <v>6.8872872019201101E-2</v>
      </c>
      <c r="CE1269" s="17"/>
      <c r="CF1269" s="17">
        <v>4.6090394291460703E-2</v>
      </c>
      <c r="CG1269" s="17"/>
      <c r="CH1269" s="17">
        <v>4.4703756708291201E-2</v>
      </c>
      <c r="CI1269" s="17">
        <v>1.19806409730352E-2</v>
      </c>
    </row>
    <row r="1270" spans="2:87" x14ac:dyDescent="0.35">
      <c r="B1270" t="s">
        <v>161</v>
      </c>
      <c r="C1270" s="17">
        <v>3.9314491120411001E-2</v>
      </c>
      <c r="D1270" s="17">
        <v>3.4233882438908E-2</v>
      </c>
      <c r="E1270" s="17">
        <v>4.3068654055516201E-2</v>
      </c>
      <c r="F1270" s="17"/>
      <c r="G1270" s="17">
        <v>8.7453880335902401E-2</v>
      </c>
      <c r="H1270" s="17">
        <v>2.44590105685892E-2</v>
      </c>
      <c r="I1270" s="17">
        <v>6.14391351087046E-2</v>
      </c>
      <c r="J1270" s="17">
        <v>2.3673641332365099E-2</v>
      </c>
      <c r="K1270" s="17">
        <v>1.8266362325065E-2</v>
      </c>
      <c r="L1270" s="17">
        <v>2.8556247782554101E-2</v>
      </c>
      <c r="M1270" s="17"/>
      <c r="N1270" s="17">
        <v>3.6752978012517097E-2</v>
      </c>
      <c r="O1270" s="17">
        <v>2.0526817929818902E-2</v>
      </c>
      <c r="P1270" s="17">
        <v>5.7577366936071801E-2</v>
      </c>
      <c r="Q1270" s="17">
        <v>4.7285190365065899E-2</v>
      </c>
      <c r="R1270" s="17"/>
      <c r="S1270" s="17">
        <v>4.4033359325095098E-2</v>
      </c>
      <c r="T1270" s="17">
        <v>4.1271250770161499E-2</v>
      </c>
      <c r="U1270" s="17">
        <v>6.3555067805471599E-2</v>
      </c>
      <c r="V1270" s="17">
        <v>6.5030458428130905E-2</v>
      </c>
      <c r="W1270" s="17">
        <v>2.3378005834009102E-2</v>
      </c>
      <c r="X1270" s="17">
        <v>1.02016256372368E-2</v>
      </c>
      <c r="Y1270" s="17">
        <v>8.9087970985329903E-2</v>
      </c>
      <c r="Z1270" s="17">
        <v>0</v>
      </c>
      <c r="AA1270" s="17">
        <v>2.8102096973251601E-2</v>
      </c>
      <c r="AB1270" s="17">
        <v>4.08406337066776E-2</v>
      </c>
      <c r="AC1270" s="17">
        <v>1.55248829227658E-2</v>
      </c>
      <c r="AD1270" s="17">
        <v>0</v>
      </c>
      <c r="AE1270" s="17"/>
      <c r="AF1270" s="17">
        <v>6.5764350221643494E-2</v>
      </c>
      <c r="AG1270" s="17">
        <v>3.4763298318321902E-2</v>
      </c>
      <c r="AH1270" s="17">
        <v>1.43902169406763E-2</v>
      </c>
      <c r="AI1270" s="17">
        <v>1.0432319196842101E-2</v>
      </c>
      <c r="AJ1270" s="17">
        <v>5.38057591636842E-2</v>
      </c>
      <c r="AK1270" s="17"/>
      <c r="AL1270" s="17">
        <v>4.0243914514527301E-2</v>
      </c>
      <c r="AM1270" s="17">
        <v>3.9809791934064302E-2</v>
      </c>
      <c r="AN1270" s="17">
        <v>4.0783611138799698E-2</v>
      </c>
      <c r="AO1270" s="17">
        <v>2.7364012603254901E-2</v>
      </c>
      <c r="AP1270" s="17"/>
      <c r="AQ1270" s="17">
        <v>4.8975803973359197E-2</v>
      </c>
      <c r="AR1270" s="17">
        <v>2.66661948771592E-2</v>
      </c>
      <c r="AS1270" s="17"/>
      <c r="AT1270" s="17">
        <v>4.2123560431595902E-2</v>
      </c>
      <c r="AU1270" s="17">
        <v>2.5302956589787401E-2</v>
      </c>
      <c r="AV1270" s="17"/>
      <c r="AW1270" s="17">
        <v>2.83755840453771E-2</v>
      </c>
      <c r="AX1270" s="17">
        <v>2.8036733620847801E-2</v>
      </c>
      <c r="AY1270" s="17">
        <v>6.1046882153254899E-2</v>
      </c>
      <c r="AZ1270" s="17"/>
      <c r="BA1270" s="17">
        <v>3.7894792464605698E-2</v>
      </c>
      <c r="BB1270" s="17">
        <v>4.0525664507947201E-2</v>
      </c>
      <c r="BC1270" s="17">
        <v>3.8453577736650403E-2</v>
      </c>
      <c r="BD1270" s="17">
        <v>4.7790834288857199E-2</v>
      </c>
      <c r="BE1270" s="17">
        <v>2.9551648657423199E-2</v>
      </c>
      <c r="BF1270" s="17"/>
      <c r="BG1270" s="17">
        <v>4.0306399664503903E-2</v>
      </c>
      <c r="BH1270" s="17">
        <v>3.8585401099475898E-2</v>
      </c>
      <c r="BI1270" s="17"/>
      <c r="BJ1270" s="17">
        <v>4.1142363415532297E-2</v>
      </c>
      <c r="BK1270" s="17">
        <v>3.3342582479358701E-2</v>
      </c>
      <c r="BL1270" s="17"/>
      <c r="BM1270" s="17">
        <v>9.9811165818933498E-2</v>
      </c>
      <c r="BN1270" s="17">
        <v>5.9052473915826202E-3</v>
      </c>
      <c r="BO1270" s="17">
        <v>3.19751663844451E-2</v>
      </c>
      <c r="BP1270" s="17">
        <v>2.4038683453665201E-2</v>
      </c>
      <c r="BQ1270" s="17">
        <v>1.5994236457149199E-2</v>
      </c>
      <c r="BR1270" s="17"/>
      <c r="BS1270" s="17">
        <v>2.1259490444805001E-2</v>
      </c>
      <c r="BT1270" s="17"/>
      <c r="BU1270" s="17">
        <v>2.0653211145376198E-2</v>
      </c>
      <c r="BV1270" s="17">
        <v>3.3239834160366598E-2</v>
      </c>
      <c r="BW1270" s="17">
        <v>1.16935258123517E-2</v>
      </c>
      <c r="BX1270" s="17">
        <v>9.8652430419325608E-3</v>
      </c>
      <c r="BY1270" s="17">
        <v>0.13224832745027501</v>
      </c>
      <c r="BZ1270" s="17"/>
      <c r="CA1270" s="17">
        <v>2.1482101467029401E-2</v>
      </c>
      <c r="CB1270" s="17"/>
      <c r="CC1270" s="17">
        <v>3.0074224036965601E-2</v>
      </c>
      <c r="CD1270" s="17">
        <v>5.4572724507664302E-2</v>
      </c>
      <c r="CE1270" s="17"/>
      <c r="CF1270" s="17">
        <v>1.6692635433412401E-2</v>
      </c>
      <c r="CG1270" s="17"/>
      <c r="CH1270" s="17">
        <v>1.77993214805999E-2</v>
      </c>
      <c r="CI1270" s="17">
        <v>1.55620799217072E-2</v>
      </c>
    </row>
    <row r="1271" spans="2:87" x14ac:dyDescent="0.35">
      <c r="C1271" s="17"/>
      <c r="D1271" s="17"/>
      <c r="E1271" s="17"/>
      <c r="F1271" s="17"/>
      <c r="G1271" s="17"/>
      <c r="H1271" s="17"/>
      <c r="I1271" s="17"/>
      <c r="J1271" s="17"/>
      <c r="K1271" s="17"/>
      <c r="L1271" s="17"/>
      <c r="M1271" s="17"/>
      <c r="N1271" s="17"/>
      <c r="O1271" s="17"/>
      <c r="P1271" s="17"/>
      <c r="Q1271" s="17"/>
      <c r="R1271" s="17"/>
      <c r="S1271" s="17"/>
      <c r="T1271" s="17"/>
      <c r="U1271" s="17"/>
      <c r="V1271" s="17"/>
      <c r="W1271" s="17"/>
      <c r="X1271" s="17"/>
      <c r="Y1271" s="17"/>
      <c r="Z1271" s="17"/>
      <c r="AA1271" s="17"/>
      <c r="AB1271" s="17"/>
      <c r="AC1271" s="17"/>
      <c r="AD1271" s="17"/>
      <c r="AE1271" s="17"/>
      <c r="AF1271" s="17"/>
      <c r="AG1271" s="17"/>
      <c r="AH1271" s="17"/>
      <c r="AI1271" s="17"/>
      <c r="AJ1271" s="17"/>
      <c r="AK1271" s="17"/>
      <c r="AL1271" s="17"/>
      <c r="AM1271" s="17"/>
      <c r="AN1271" s="17"/>
      <c r="AO1271" s="17"/>
      <c r="AP1271" s="17"/>
      <c r="AQ1271" s="17"/>
      <c r="AR1271" s="17"/>
      <c r="AS1271" s="17"/>
      <c r="AT1271" s="17"/>
      <c r="AU1271" s="17"/>
      <c r="AV1271" s="17"/>
      <c r="AW1271" s="17"/>
      <c r="AX1271" s="17"/>
      <c r="AY1271" s="17"/>
      <c r="AZ1271" s="17"/>
      <c r="BA1271" s="17"/>
      <c r="BB1271" s="17"/>
      <c r="BC1271" s="17"/>
      <c r="BD1271" s="17"/>
      <c r="BE1271" s="17"/>
      <c r="BF1271" s="17"/>
      <c r="BG1271" s="17"/>
      <c r="BH1271" s="17"/>
      <c r="BI1271" s="17"/>
      <c r="BJ1271" s="17"/>
      <c r="BK1271" s="17"/>
      <c r="BL1271" s="17"/>
      <c r="BM1271" s="17"/>
      <c r="BN1271" s="17"/>
      <c r="BO1271" s="17"/>
      <c r="BP1271" s="17"/>
      <c r="BQ1271" s="17"/>
      <c r="BR1271" s="17"/>
      <c r="BS1271" s="17"/>
      <c r="BT1271" s="17"/>
      <c r="BU1271" s="17"/>
      <c r="BV1271" s="17"/>
      <c r="BW1271" s="17"/>
      <c r="BX1271" s="17"/>
      <c r="BY1271" s="17"/>
      <c r="BZ1271" s="17"/>
      <c r="CA1271" s="17"/>
      <c r="CB1271" s="17"/>
      <c r="CC1271" s="17"/>
      <c r="CD1271" s="17"/>
      <c r="CE1271" s="17"/>
      <c r="CF1271" s="17"/>
      <c r="CG1271" s="17"/>
      <c r="CH1271" s="17"/>
      <c r="CI1271" s="17"/>
    </row>
    <row r="1272" spans="2:87" x14ac:dyDescent="0.35">
      <c r="B1272" s="6" t="s">
        <v>360</v>
      </c>
      <c r="C1272" s="17"/>
      <c r="D1272" s="17"/>
      <c r="E1272" s="17"/>
      <c r="F1272" s="17"/>
      <c r="G1272" s="17"/>
      <c r="H1272" s="17"/>
      <c r="I1272" s="17"/>
      <c r="J1272" s="17"/>
      <c r="K1272" s="17"/>
      <c r="L1272" s="17"/>
      <c r="M1272" s="17"/>
      <c r="N1272" s="17"/>
      <c r="O1272" s="17"/>
      <c r="P1272" s="17"/>
      <c r="Q1272" s="17"/>
      <c r="R1272" s="17"/>
      <c r="S1272" s="17"/>
      <c r="T1272" s="17"/>
      <c r="U1272" s="17"/>
      <c r="V1272" s="17"/>
      <c r="W1272" s="17"/>
      <c r="X1272" s="17"/>
      <c r="Y1272" s="17"/>
      <c r="Z1272" s="17"/>
      <c r="AA1272" s="17"/>
      <c r="AB1272" s="17"/>
      <c r="AC1272" s="17"/>
      <c r="AD1272" s="17"/>
      <c r="AE1272" s="17"/>
      <c r="AF1272" s="17"/>
      <c r="AG1272" s="17"/>
      <c r="AH1272" s="17"/>
      <c r="AI1272" s="17"/>
      <c r="AJ1272" s="17"/>
      <c r="AK1272" s="17"/>
      <c r="AL1272" s="17"/>
      <c r="AM1272" s="17"/>
      <c r="AN1272" s="17"/>
      <c r="AO1272" s="17"/>
      <c r="AP1272" s="17"/>
      <c r="AQ1272" s="17"/>
      <c r="AR1272" s="17"/>
      <c r="AS1272" s="17"/>
      <c r="AT1272" s="17"/>
      <c r="AU1272" s="17"/>
      <c r="AV1272" s="17"/>
      <c r="AW1272" s="17"/>
      <c r="AX1272" s="17"/>
      <c r="AY1272" s="17"/>
      <c r="AZ1272" s="17"/>
      <c r="BA1272" s="17"/>
      <c r="BB1272" s="17"/>
      <c r="BC1272" s="17"/>
      <c r="BD1272" s="17"/>
      <c r="BE1272" s="17"/>
      <c r="BF1272" s="17"/>
      <c r="BG1272" s="17"/>
      <c r="BH1272" s="17"/>
      <c r="BI1272" s="17"/>
      <c r="BJ1272" s="17"/>
      <c r="BK1272" s="17"/>
      <c r="BL1272" s="17"/>
      <c r="BM1272" s="17"/>
      <c r="BN1272" s="17"/>
      <c r="BO1272" s="17"/>
      <c r="BP1272" s="17"/>
      <c r="BQ1272" s="17"/>
      <c r="BR1272" s="17"/>
      <c r="BS1272" s="17"/>
      <c r="BT1272" s="17"/>
      <c r="BU1272" s="17"/>
      <c r="BV1272" s="17"/>
      <c r="BW1272" s="17"/>
      <c r="BX1272" s="17"/>
      <c r="BY1272" s="17"/>
      <c r="BZ1272" s="17"/>
      <c r="CA1272" s="17"/>
      <c r="CB1272" s="17"/>
      <c r="CC1272" s="17"/>
      <c r="CD1272" s="17"/>
      <c r="CE1272" s="17"/>
      <c r="CF1272" s="17"/>
      <c r="CG1272" s="17"/>
      <c r="CH1272" s="17"/>
      <c r="CI1272" s="17"/>
    </row>
    <row r="1273" spans="2:87" x14ac:dyDescent="0.35">
      <c r="B1273" s="24" t="s">
        <v>163</v>
      </c>
      <c r="C1273" s="17"/>
      <c r="D1273" s="17"/>
      <c r="E1273" s="17"/>
      <c r="F1273" s="17"/>
      <c r="G1273" s="17"/>
      <c r="H1273" s="17"/>
      <c r="I1273" s="17"/>
      <c r="J1273" s="17"/>
      <c r="K1273" s="17"/>
      <c r="L1273" s="17"/>
      <c r="M1273" s="17"/>
      <c r="N1273" s="17"/>
      <c r="O1273" s="17"/>
      <c r="P1273" s="17"/>
      <c r="Q1273" s="17"/>
      <c r="R1273" s="17"/>
      <c r="S1273" s="17"/>
      <c r="T1273" s="17"/>
      <c r="U1273" s="17"/>
      <c r="V1273" s="17"/>
      <c r="W1273" s="17"/>
      <c r="X1273" s="17"/>
      <c r="Y1273" s="17"/>
      <c r="Z1273" s="17"/>
      <c r="AA1273" s="17"/>
      <c r="AB1273" s="17"/>
      <c r="AC1273" s="17"/>
      <c r="AD1273" s="17"/>
      <c r="AE1273" s="17"/>
      <c r="AF1273" s="17"/>
      <c r="AG1273" s="17"/>
      <c r="AH1273" s="17"/>
      <c r="AI1273" s="17"/>
      <c r="AJ1273" s="17"/>
      <c r="AK1273" s="17"/>
      <c r="AL1273" s="17"/>
      <c r="AM1273" s="17"/>
      <c r="AN1273" s="17"/>
      <c r="AO1273" s="17"/>
      <c r="AP1273" s="17"/>
      <c r="AQ1273" s="17"/>
      <c r="AR1273" s="17"/>
      <c r="AS1273" s="17"/>
      <c r="AT1273" s="17"/>
      <c r="AU1273" s="17"/>
      <c r="AV1273" s="17"/>
      <c r="AW1273" s="17"/>
      <c r="AX1273" s="17"/>
      <c r="AY1273" s="17"/>
      <c r="AZ1273" s="17"/>
      <c r="BA1273" s="17"/>
      <c r="BB1273" s="17"/>
      <c r="BC1273" s="17"/>
      <c r="BD1273" s="17"/>
      <c r="BE1273" s="17"/>
      <c r="BF1273" s="17"/>
      <c r="BG1273" s="17"/>
      <c r="BH1273" s="17"/>
      <c r="BI1273" s="17"/>
      <c r="BJ1273" s="17"/>
      <c r="BK1273" s="17"/>
      <c r="BL1273" s="17"/>
      <c r="BM1273" s="17"/>
      <c r="BN1273" s="17"/>
      <c r="BO1273" s="17"/>
      <c r="BP1273" s="17"/>
      <c r="BQ1273" s="17"/>
      <c r="BR1273" s="17"/>
      <c r="BS1273" s="17"/>
      <c r="BT1273" s="17"/>
      <c r="BU1273" s="17"/>
      <c r="BV1273" s="17"/>
      <c r="BW1273" s="17"/>
      <c r="BX1273" s="17"/>
      <c r="BY1273" s="17"/>
      <c r="BZ1273" s="17"/>
      <c r="CA1273" s="17"/>
      <c r="CB1273" s="17"/>
      <c r="CC1273" s="17"/>
      <c r="CD1273" s="17"/>
      <c r="CE1273" s="17"/>
      <c r="CF1273" s="17"/>
      <c r="CG1273" s="17"/>
      <c r="CH1273" s="17"/>
      <c r="CI1273" s="17"/>
    </row>
    <row r="1274" spans="2:87" x14ac:dyDescent="0.35">
      <c r="B1274" t="s">
        <v>350</v>
      </c>
      <c r="C1274" s="17">
        <v>0.203036211773125</v>
      </c>
      <c r="D1274" s="17">
        <v>0.22621667765498199</v>
      </c>
      <c r="E1274" s="17">
        <v>0.17936934425932199</v>
      </c>
      <c r="F1274" s="17"/>
      <c r="G1274" s="17">
        <v>0.195210302859536</v>
      </c>
      <c r="H1274" s="17">
        <v>0.33699073712050998</v>
      </c>
      <c r="I1274" s="17">
        <v>0.20591907834421699</v>
      </c>
      <c r="J1274" s="17">
        <v>0.176966115331677</v>
      </c>
      <c r="K1274" s="17">
        <v>0.174401470155712</v>
      </c>
      <c r="L1274" s="17">
        <v>0.13739416760017001</v>
      </c>
      <c r="M1274" s="17"/>
      <c r="N1274" s="17">
        <v>0.28472715415821198</v>
      </c>
      <c r="O1274" s="17">
        <v>0.18067065616751801</v>
      </c>
      <c r="P1274" s="17">
        <v>0.157183997335724</v>
      </c>
      <c r="Q1274" s="17">
        <v>0.178583178034801</v>
      </c>
      <c r="R1274" s="17"/>
      <c r="S1274" s="17">
        <v>0.306294671549106</v>
      </c>
      <c r="T1274" s="17">
        <v>0.21712040792884801</v>
      </c>
      <c r="U1274" s="17">
        <v>0.16337858344512099</v>
      </c>
      <c r="V1274" s="17">
        <v>0.129222706094583</v>
      </c>
      <c r="W1274" s="17">
        <v>0.18510281982844401</v>
      </c>
      <c r="X1274" s="17">
        <v>0.16553789501122301</v>
      </c>
      <c r="Y1274" s="17">
        <v>0.15889415285420899</v>
      </c>
      <c r="Z1274" s="17">
        <v>0.168122151495459</v>
      </c>
      <c r="AA1274" s="17">
        <v>0.23596352560471201</v>
      </c>
      <c r="AB1274" s="17">
        <v>0.18710023562049799</v>
      </c>
      <c r="AC1274" s="17">
        <v>0.19909227063425999</v>
      </c>
      <c r="AD1274" s="17">
        <v>0.22574995149992899</v>
      </c>
      <c r="AE1274" s="17"/>
      <c r="AF1274" s="17">
        <v>0.128866403324219</v>
      </c>
      <c r="AG1274" s="17">
        <v>0.18814849968747699</v>
      </c>
      <c r="AH1274" s="17">
        <v>0.189994067885143</v>
      </c>
      <c r="AI1274" s="17">
        <v>0.29676820045089602</v>
      </c>
      <c r="AJ1274" s="17">
        <v>0.31684190635724002</v>
      </c>
      <c r="AK1274" s="17"/>
      <c r="AL1274" s="17">
        <v>0.17640424160165499</v>
      </c>
      <c r="AM1274" s="17">
        <v>0.21440489421762501</v>
      </c>
      <c r="AN1274" s="17">
        <v>0.25068172443201597</v>
      </c>
      <c r="AO1274" s="17">
        <v>0.180162836416563</v>
      </c>
      <c r="AP1274" s="17"/>
      <c r="AQ1274" s="17">
        <v>0.156543506462404</v>
      </c>
      <c r="AR1274" s="17">
        <v>0.26390304414578297</v>
      </c>
      <c r="AS1274" s="17"/>
      <c r="AT1274" s="17">
        <v>0.235377739195678</v>
      </c>
      <c r="AU1274" s="17">
        <v>0.130810187470698</v>
      </c>
      <c r="AV1274" s="17"/>
      <c r="AW1274" s="17">
        <v>0.176327018183492</v>
      </c>
      <c r="AX1274" s="17">
        <v>0.198376669416929</v>
      </c>
      <c r="AY1274" s="17">
        <v>0.24189240117015501</v>
      </c>
      <c r="AZ1274" s="17"/>
      <c r="BA1274" s="17">
        <v>0.304658836131177</v>
      </c>
      <c r="BB1274" s="17">
        <v>0.183643904329514</v>
      </c>
      <c r="BC1274" s="17">
        <v>0.16930064860948599</v>
      </c>
      <c r="BD1274" s="17">
        <v>0.142737213286217</v>
      </c>
      <c r="BE1274" s="17">
        <v>0.128787868595344</v>
      </c>
      <c r="BF1274" s="17"/>
      <c r="BG1274" s="17">
        <v>0.18310436992395801</v>
      </c>
      <c r="BH1274" s="17">
        <v>0.21768686386965799</v>
      </c>
      <c r="BI1274" s="17"/>
      <c r="BJ1274" s="17">
        <v>0.21645470122349</v>
      </c>
      <c r="BK1274" s="17">
        <v>0.157728441174462</v>
      </c>
      <c r="BL1274" s="17"/>
      <c r="BM1274" s="17">
        <v>0.17625802186269099</v>
      </c>
      <c r="BN1274" s="17">
        <v>0.12643373697311799</v>
      </c>
      <c r="BO1274" s="17">
        <v>0.29172258078673602</v>
      </c>
      <c r="BP1274" s="17">
        <v>0.211222310601722</v>
      </c>
      <c r="BQ1274" s="17">
        <v>0.12599044816836799</v>
      </c>
      <c r="BR1274" s="17"/>
      <c r="BS1274" s="17">
        <v>0.169864116071447</v>
      </c>
      <c r="BT1274" s="17"/>
      <c r="BU1274" s="17">
        <v>0.151006463499054</v>
      </c>
      <c r="BV1274" s="17">
        <v>0.354900243565063</v>
      </c>
      <c r="BW1274" s="17">
        <v>0.199530688040995</v>
      </c>
      <c r="BX1274" s="17">
        <v>0.12182117457475899</v>
      </c>
      <c r="BY1274" s="17">
        <v>0.11448103807424199</v>
      </c>
      <c r="BZ1274" s="17"/>
      <c r="CA1274" s="17">
        <v>0.26225098392318003</v>
      </c>
      <c r="CB1274" s="17"/>
      <c r="CC1274" s="17">
        <v>0.20727672917741599</v>
      </c>
      <c r="CD1274" s="17">
        <v>0.20241661951639101</v>
      </c>
      <c r="CE1274" s="17"/>
      <c r="CF1274" s="17">
        <v>0.19342251856124601</v>
      </c>
      <c r="CG1274" s="17"/>
      <c r="CH1274" s="17">
        <v>0.155072943623702</v>
      </c>
      <c r="CI1274" s="17">
        <v>0.37181030100432</v>
      </c>
    </row>
    <row r="1275" spans="2:87" x14ac:dyDescent="0.35">
      <c r="B1275" t="s">
        <v>351</v>
      </c>
      <c r="C1275" s="17">
        <v>0.38845924977601998</v>
      </c>
      <c r="D1275" s="17">
        <v>0.365570329804556</v>
      </c>
      <c r="E1275" s="17">
        <v>0.41127473875956599</v>
      </c>
      <c r="F1275" s="17"/>
      <c r="G1275" s="17">
        <v>0.46341220080999301</v>
      </c>
      <c r="H1275" s="17">
        <v>0.37195476182614801</v>
      </c>
      <c r="I1275" s="17">
        <v>0.33939149354023601</v>
      </c>
      <c r="J1275" s="17">
        <v>0.38012817116068998</v>
      </c>
      <c r="K1275" s="17">
        <v>0.37585330576371101</v>
      </c>
      <c r="L1275" s="17">
        <v>0.40744590820180898</v>
      </c>
      <c r="M1275" s="17"/>
      <c r="N1275" s="17">
        <v>0.38382391540600702</v>
      </c>
      <c r="O1275" s="17">
        <v>0.392835161281265</v>
      </c>
      <c r="P1275" s="17">
        <v>0.390380193257714</v>
      </c>
      <c r="Q1275" s="17">
        <v>0.38686252684210698</v>
      </c>
      <c r="R1275" s="17"/>
      <c r="S1275" s="17">
        <v>0.359572480289856</v>
      </c>
      <c r="T1275" s="17">
        <v>0.28993496429424498</v>
      </c>
      <c r="U1275" s="17">
        <v>0.41164663381094502</v>
      </c>
      <c r="V1275" s="17">
        <v>0.39017065653551702</v>
      </c>
      <c r="W1275" s="17">
        <v>0.34353279649011098</v>
      </c>
      <c r="X1275" s="17">
        <v>0.40514864156408098</v>
      </c>
      <c r="Y1275" s="17">
        <v>0.40951153429984499</v>
      </c>
      <c r="Z1275" s="17">
        <v>0.49092602240512601</v>
      </c>
      <c r="AA1275" s="17">
        <v>0.438288103716933</v>
      </c>
      <c r="AB1275" s="17">
        <v>0.438109978267336</v>
      </c>
      <c r="AC1275" s="17">
        <v>0.44621326575064202</v>
      </c>
      <c r="AD1275" s="17">
        <v>0.34872369384649399</v>
      </c>
      <c r="AE1275" s="17"/>
      <c r="AF1275" s="17">
        <v>0.38126751034685402</v>
      </c>
      <c r="AG1275" s="17">
        <v>0.39505492800209402</v>
      </c>
      <c r="AH1275" s="17">
        <v>0.404766635653943</v>
      </c>
      <c r="AI1275" s="17">
        <v>0.43054349735696601</v>
      </c>
      <c r="AJ1275" s="17">
        <v>0.32574390768779798</v>
      </c>
      <c r="AK1275" s="17"/>
      <c r="AL1275" s="17">
        <v>0.39517445387127997</v>
      </c>
      <c r="AM1275" s="17">
        <v>0.368699440936474</v>
      </c>
      <c r="AN1275" s="17">
        <v>0.39675556166064202</v>
      </c>
      <c r="AO1275" s="17">
        <v>0.442997258277051</v>
      </c>
      <c r="AP1275" s="17"/>
      <c r="AQ1275" s="17">
        <v>0.39347686152421701</v>
      </c>
      <c r="AR1275" s="17">
        <v>0.38189034544688899</v>
      </c>
      <c r="AS1275" s="17"/>
      <c r="AT1275" s="17">
        <v>0.387659761437252</v>
      </c>
      <c r="AU1275" s="17">
        <v>0.41744778147928802</v>
      </c>
      <c r="AV1275" s="17"/>
      <c r="AW1275" s="17">
        <v>0.36579560501456099</v>
      </c>
      <c r="AX1275" s="17">
        <v>0.3984402660836</v>
      </c>
      <c r="AY1275" s="17">
        <v>0.39580048062143802</v>
      </c>
      <c r="AZ1275" s="17"/>
      <c r="BA1275" s="17">
        <v>0.39300661952118598</v>
      </c>
      <c r="BB1275" s="17">
        <v>0.39905629114476598</v>
      </c>
      <c r="BC1275" s="17">
        <v>0.37901761622836799</v>
      </c>
      <c r="BD1275" s="17">
        <v>0.42293650018718598</v>
      </c>
      <c r="BE1275" s="17">
        <v>0.31150459005099601</v>
      </c>
      <c r="BF1275" s="17"/>
      <c r="BG1275" s="17">
        <v>0.41768603221821499</v>
      </c>
      <c r="BH1275" s="17">
        <v>0.36697646736674699</v>
      </c>
      <c r="BI1275" s="17"/>
      <c r="BJ1275" s="17">
        <v>0.38603471963907299</v>
      </c>
      <c r="BK1275" s="17">
        <v>0.39994077613342799</v>
      </c>
      <c r="BL1275" s="17"/>
      <c r="BM1275" s="17">
        <v>0.35505151855135297</v>
      </c>
      <c r="BN1275" s="17">
        <v>0.39515798623091702</v>
      </c>
      <c r="BO1275" s="17">
        <v>0.42262253641599501</v>
      </c>
      <c r="BP1275" s="17">
        <v>0.357911881808266</v>
      </c>
      <c r="BQ1275" s="17">
        <v>0.34522180775542399</v>
      </c>
      <c r="BR1275" s="17"/>
      <c r="BS1275" s="17">
        <v>0.36933492873309698</v>
      </c>
      <c r="BT1275" s="17"/>
      <c r="BU1275" s="17">
        <v>0.41467579802612797</v>
      </c>
      <c r="BV1275" s="17">
        <v>0.40075319872656401</v>
      </c>
      <c r="BW1275" s="17">
        <v>0.40165926509399302</v>
      </c>
      <c r="BX1275" s="17">
        <v>0.36964144685584899</v>
      </c>
      <c r="BY1275" s="17">
        <v>0.320016103653055</v>
      </c>
      <c r="BZ1275" s="17"/>
      <c r="CA1275" s="17">
        <v>0.45910853305875499</v>
      </c>
      <c r="CB1275" s="17"/>
      <c r="CC1275" s="17">
        <v>0.39365204296546702</v>
      </c>
      <c r="CD1275" s="17">
        <v>0.39393399612719998</v>
      </c>
      <c r="CE1275" s="17"/>
      <c r="CF1275" s="17">
        <v>0.40044941155738301</v>
      </c>
      <c r="CG1275" s="17"/>
      <c r="CH1275" s="17">
        <v>0.40373308930234703</v>
      </c>
      <c r="CI1275" s="17">
        <v>0.41018293062910699</v>
      </c>
    </row>
    <row r="1276" spans="2:87" x14ac:dyDescent="0.35">
      <c r="B1276" t="s">
        <v>352</v>
      </c>
      <c r="C1276" s="17">
        <v>0.15697212536577801</v>
      </c>
      <c r="D1276" s="17">
        <v>0.167004392720947</v>
      </c>
      <c r="E1276" s="17">
        <v>0.14714887149143599</v>
      </c>
      <c r="F1276" s="17"/>
      <c r="G1276" s="17">
        <v>0.186571863902664</v>
      </c>
      <c r="H1276" s="17">
        <v>0.12175101358121899</v>
      </c>
      <c r="I1276" s="17">
        <v>0.111041588712308</v>
      </c>
      <c r="J1276" s="17">
        <v>0.18542107360250801</v>
      </c>
      <c r="K1276" s="17">
        <v>0.11702910943309799</v>
      </c>
      <c r="L1276" s="17">
        <v>0.20694339631098299</v>
      </c>
      <c r="M1276" s="17"/>
      <c r="N1276" s="17">
        <v>0.14253441071388201</v>
      </c>
      <c r="O1276" s="17">
        <v>0.16429371086852801</v>
      </c>
      <c r="P1276" s="17">
        <v>0.180096936468121</v>
      </c>
      <c r="Q1276" s="17">
        <v>0.143814801214312</v>
      </c>
      <c r="R1276" s="17"/>
      <c r="S1276" s="17">
        <v>0.14357738420216201</v>
      </c>
      <c r="T1276" s="17">
        <v>0.19249475249645301</v>
      </c>
      <c r="U1276" s="17">
        <v>0.20994333507042601</v>
      </c>
      <c r="V1276" s="17">
        <v>0.179469322212511</v>
      </c>
      <c r="W1276" s="17">
        <v>8.8617087501516895E-2</v>
      </c>
      <c r="X1276" s="17">
        <v>0.15012220962884801</v>
      </c>
      <c r="Y1276" s="17">
        <v>0.122996142145332</v>
      </c>
      <c r="Z1276" s="17">
        <v>0.26032655998527099</v>
      </c>
      <c r="AA1276" s="17">
        <v>0.14251617051165</v>
      </c>
      <c r="AB1276" s="17">
        <v>0.131085296690438</v>
      </c>
      <c r="AC1276" s="17">
        <v>0.13747066802538499</v>
      </c>
      <c r="AD1276" s="17">
        <v>0.14603405285659299</v>
      </c>
      <c r="AE1276" s="17"/>
      <c r="AF1276" s="17">
        <v>0.13461949382453101</v>
      </c>
      <c r="AG1276" s="17">
        <v>0.16856362559238</v>
      </c>
      <c r="AH1276" s="17">
        <v>0.157233256976271</v>
      </c>
      <c r="AI1276" s="17">
        <v>0.11680312304354799</v>
      </c>
      <c r="AJ1276" s="17">
        <v>0.20640259545911299</v>
      </c>
      <c r="AK1276" s="17"/>
      <c r="AL1276" s="17">
        <v>0.16504812951485501</v>
      </c>
      <c r="AM1276" s="17">
        <v>0.160847896100867</v>
      </c>
      <c r="AN1276" s="17">
        <v>0.138145449159877</v>
      </c>
      <c r="AO1276" s="17">
        <v>0.132056411329734</v>
      </c>
      <c r="AP1276" s="17"/>
      <c r="AQ1276" s="17">
        <v>0.165233109098533</v>
      </c>
      <c r="AR1276" s="17">
        <v>0.14615709731493901</v>
      </c>
      <c r="AS1276" s="17"/>
      <c r="AT1276" s="17">
        <v>0.146230832249968</v>
      </c>
      <c r="AU1276" s="17">
        <v>0.20606128837130999</v>
      </c>
      <c r="AV1276" s="17"/>
      <c r="AW1276" s="17">
        <v>0.19097659850670501</v>
      </c>
      <c r="AX1276" s="17">
        <v>0.159961565427861</v>
      </c>
      <c r="AY1276" s="17">
        <v>0.119301688717358</v>
      </c>
      <c r="AZ1276" s="17"/>
      <c r="BA1276" s="17">
        <v>0.12180279522849401</v>
      </c>
      <c r="BB1276" s="17">
        <v>0.15558216731721899</v>
      </c>
      <c r="BC1276" s="17">
        <v>0.16655699939753699</v>
      </c>
      <c r="BD1276" s="17">
        <v>0.180506263056123</v>
      </c>
      <c r="BE1276" s="17">
        <v>0.227197297057534</v>
      </c>
      <c r="BF1276" s="17"/>
      <c r="BG1276" s="17">
        <v>0.129713605247815</v>
      </c>
      <c r="BH1276" s="17">
        <v>0.177008161068687</v>
      </c>
      <c r="BI1276" s="17"/>
      <c r="BJ1276" s="17">
        <v>0.15458466966770301</v>
      </c>
      <c r="BK1276" s="17">
        <v>0.164109733217252</v>
      </c>
      <c r="BL1276" s="17"/>
      <c r="BM1276" s="17">
        <v>0.10415157254292599</v>
      </c>
      <c r="BN1276" s="17">
        <v>0.22447105385494601</v>
      </c>
      <c r="BO1276" s="17">
        <v>0.116539321406993</v>
      </c>
      <c r="BP1276" s="17">
        <v>0.20588309993874801</v>
      </c>
      <c r="BQ1276" s="17">
        <v>0.18655238697187801</v>
      </c>
      <c r="BR1276" s="17"/>
      <c r="BS1276" s="17">
        <v>0.17617437031615901</v>
      </c>
      <c r="BT1276" s="17"/>
      <c r="BU1276" s="17">
        <v>0.20721598816285899</v>
      </c>
      <c r="BV1276" s="17">
        <v>0.12199715634429301</v>
      </c>
      <c r="BW1276" s="17">
        <v>0.184451883971782</v>
      </c>
      <c r="BX1276" s="17">
        <v>0.19799430974778101</v>
      </c>
      <c r="BY1276" s="17">
        <v>8.1732409443344797E-2</v>
      </c>
      <c r="BZ1276" s="17"/>
      <c r="CA1276" s="17">
        <v>8.6598501636515293E-2</v>
      </c>
      <c r="CB1276" s="17"/>
      <c r="CC1276" s="17">
        <v>0.150526255690344</v>
      </c>
      <c r="CD1276" s="17">
        <v>0.18741449381017</v>
      </c>
      <c r="CE1276" s="17"/>
      <c r="CF1276" s="17">
        <v>0.174101877813544</v>
      </c>
      <c r="CG1276" s="17"/>
      <c r="CH1276" s="17">
        <v>0.1725434550744</v>
      </c>
      <c r="CI1276" s="17">
        <v>0.13719838599123299</v>
      </c>
    </row>
    <row r="1277" spans="2:87" x14ac:dyDescent="0.35">
      <c r="B1277" t="s">
        <v>353</v>
      </c>
      <c r="C1277" s="17">
        <v>0.11254873443787</v>
      </c>
      <c r="D1277" s="17">
        <v>0.117101802798575</v>
      </c>
      <c r="E1277" s="17">
        <v>0.108341316558022</v>
      </c>
      <c r="F1277" s="17"/>
      <c r="G1277" s="17">
        <v>5.0400197722758701E-2</v>
      </c>
      <c r="H1277" s="17">
        <v>8.6354745511074402E-2</v>
      </c>
      <c r="I1277" s="17">
        <v>9.3549977963964595E-2</v>
      </c>
      <c r="J1277" s="17">
        <v>8.3804866856912505E-2</v>
      </c>
      <c r="K1277" s="17">
        <v>0.21854511316749201</v>
      </c>
      <c r="L1277" s="17">
        <v>0.14035957015009101</v>
      </c>
      <c r="M1277" s="17"/>
      <c r="N1277" s="17">
        <v>0.10129797477963499</v>
      </c>
      <c r="O1277" s="17">
        <v>0.134328957009684</v>
      </c>
      <c r="P1277" s="17">
        <v>0.115634057141278</v>
      </c>
      <c r="Q1277" s="17">
        <v>9.2323978398514195E-2</v>
      </c>
      <c r="R1277" s="17"/>
      <c r="S1277" s="17">
        <v>0.10215214647276501</v>
      </c>
      <c r="T1277" s="17">
        <v>0.17799837509042099</v>
      </c>
      <c r="U1277" s="17">
        <v>9.8875234395088593E-2</v>
      </c>
      <c r="V1277" s="17">
        <v>9.9789292777880706E-2</v>
      </c>
      <c r="W1277" s="17">
        <v>0.19004817198669099</v>
      </c>
      <c r="X1277" s="17">
        <v>0.13323339862519101</v>
      </c>
      <c r="Y1277" s="17">
        <v>6.1424911766558503E-2</v>
      </c>
      <c r="Z1277" s="17">
        <v>0</v>
      </c>
      <c r="AA1277" s="17">
        <v>8.9356212041469998E-2</v>
      </c>
      <c r="AB1277" s="17">
        <v>0.110446739275384</v>
      </c>
      <c r="AC1277" s="17">
        <v>0.114555857667301</v>
      </c>
      <c r="AD1277" s="17">
        <v>5.0643318760122201E-2</v>
      </c>
      <c r="AE1277" s="17"/>
      <c r="AF1277" s="17">
        <v>0.11317090427592399</v>
      </c>
      <c r="AG1277" s="17">
        <v>0.11997486768655399</v>
      </c>
      <c r="AH1277" s="17">
        <v>0.157292832025827</v>
      </c>
      <c r="AI1277" s="17">
        <v>7.6379573144477297E-2</v>
      </c>
      <c r="AJ1277" s="17">
        <v>5.2487242219852598E-2</v>
      </c>
      <c r="AK1277" s="17"/>
      <c r="AL1277" s="17">
        <v>0.113807870214503</v>
      </c>
      <c r="AM1277" s="17">
        <v>0.120965179707615</v>
      </c>
      <c r="AN1277" s="17">
        <v>9.7070023721925205E-2</v>
      </c>
      <c r="AO1277" s="17">
        <v>9.3735379946101996E-2</v>
      </c>
      <c r="AP1277" s="17"/>
      <c r="AQ1277" s="17">
        <v>0.12558329373761401</v>
      </c>
      <c r="AR1277" s="17">
        <v>9.5484286786423206E-2</v>
      </c>
      <c r="AS1277" s="17"/>
      <c r="AT1277" s="17">
        <v>9.6607609660284394E-2</v>
      </c>
      <c r="AU1277" s="17">
        <v>0.146640073491905</v>
      </c>
      <c r="AV1277" s="17"/>
      <c r="AW1277" s="17">
        <v>0.15954780773490601</v>
      </c>
      <c r="AX1277" s="17">
        <v>0.108979332773293</v>
      </c>
      <c r="AY1277" s="17">
        <v>7.3109857076790297E-2</v>
      </c>
      <c r="AZ1277" s="17"/>
      <c r="BA1277" s="17">
        <v>7.5388202851320293E-2</v>
      </c>
      <c r="BB1277" s="17">
        <v>0.10187208937075699</v>
      </c>
      <c r="BC1277" s="17">
        <v>0.13236274273197399</v>
      </c>
      <c r="BD1277" s="17">
        <v>0.11628462701607201</v>
      </c>
      <c r="BE1277" s="17">
        <v>0.21648668271919899</v>
      </c>
      <c r="BF1277" s="17"/>
      <c r="BG1277" s="17">
        <v>0.10832581818527399</v>
      </c>
      <c r="BH1277" s="17">
        <v>0.115652736432155</v>
      </c>
      <c r="BI1277" s="17"/>
      <c r="BJ1277" s="17">
        <v>0.101900424365266</v>
      </c>
      <c r="BK1277" s="17">
        <v>0.14853435112077501</v>
      </c>
      <c r="BL1277" s="17"/>
      <c r="BM1277" s="17">
        <v>0.114139227679616</v>
      </c>
      <c r="BN1277" s="17">
        <v>0.17044079019708899</v>
      </c>
      <c r="BO1277" s="17">
        <v>6.9875664426582496E-2</v>
      </c>
      <c r="BP1277" s="17">
        <v>0.115604149748617</v>
      </c>
      <c r="BQ1277" s="17">
        <v>0.205957858716114</v>
      </c>
      <c r="BR1277" s="17"/>
      <c r="BS1277" s="17">
        <v>0.188021164309018</v>
      </c>
      <c r="BT1277" s="17"/>
      <c r="BU1277" s="17">
        <v>0.15826001729234601</v>
      </c>
      <c r="BV1277" s="17">
        <v>5.3893651151817497E-2</v>
      </c>
      <c r="BW1277" s="17">
        <v>9.6363039474946496E-2</v>
      </c>
      <c r="BX1277" s="17">
        <v>0.205989610595883</v>
      </c>
      <c r="BY1277" s="17">
        <v>0.125678297853347</v>
      </c>
      <c r="BZ1277" s="17"/>
      <c r="CA1277" s="17">
        <v>0.14694262019554599</v>
      </c>
      <c r="CB1277" s="17"/>
      <c r="CC1277" s="17">
        <v>0.11401664932400001</v>
      </c>
      <c r="CD1277" s="17">
        <v>0.11108454480855701</v>
      </c>
      <c r="CE1277" s="17"/>
      <c r="CF1277" s="17">
        <v>0.11497439918787</v>
      </c>
      <c r="CG1277" s="17"/>
      <c r="CH1277" s="17">
        <v>0.14132490916714499</v>
      </c>
      <c r="CI1277" s="17">
        <v>4.9795503967198403E-2</v>
      </c>
    </row>
    <row r="1278" spans="2:87" x14ac:dyDescent="0.35">
      <c r="B1278" t="s">
        <v>354</v>
      </c>
      <c r="C1278" s="17">
        <v>8.6781935435103305E-2</v>
      </c>
      <c r="D1278" s="17">
        <v>8.0857620785462006E-2</v>
      </c>
      <c r="E1278" s="17">
        <v>9.3672475434602595E-2</v>
      </c>
      <c r="F1278" s="17"/>
      <c r="G1278" s="17">
        <v>4.3408525990675698E-2</v>
      </c>
      <c r="H1278" s="17">
        <v>6.5569598069064705E-2</v>
      </c>
      <c r="I1278" s="17">
        <v>0.14694140939380201</v>
      </c>
      <c r="J1278" s="17">
        <v>0.12137360936186101</v>
      </c>
      <c r="K1278" s="17">
        <v>4.5930148720848302E-2</v>
      </c>
      <c r="L1278" s="17">
        <v>8.3960938387707407E-2</v>
      </c>
      <c r="M1278" s="17"/>
      <c r="N1278" s="17">
        <v>4.2561395957257601E-2</v>
      </c>
      <c r="O1278" s="17">
        <v>8.9739115491731705E-2</v>
      </c>
      <c r="P1278" s="17">
        <v>7.4861380784231601E-2</v>
      </c>
      <c r="Q1278" s="17">
        <v>0.14836682532606699</v>
      </c>
      <c r="R1278" s="17"/>
      <c r="S1278" s="17">
        <v>5.9335238357335902E-2</v>
      </c>
      <c r="T1278" s="17">
        <v>6.6574684477106405E-2</v>
      </c>
      <c r="U1278" s="17">
        <v>4.2750920693062501E-2</v>
      </c>
      <c r="V1278" s="17">
        <v>0.14889099924900101</v>
      </c>
      <c r="W1278" s="17">
        <v>0.13731436341141701</v>
      </c>
      <c r="X1278" s="17">
        <v>0.103210265591804</v>
      </c>
      <c r="Y1278" s="17">
        <v>0.117178507513625</v>
      </c>
      <c r="Z1278" s="17">
        <v>5.3690846191189703E-2</v>
      </c>
      <c r="AA1278" s="17">
        <v>6.6597452193381299E-2</v>
      </c>
      <c r="AB1278" s="17">
        <v>8.0840786910949494E-2</v>
      </c>
      <c r="AC1278" s="17">
        <v>5.11183258252247E-2</v>
      </c>
      <c r="AD1278" s="17">
        <v>0.18196284668448101</v>
      </c>
      <c r="AE1278" s="17"/>
      <c r="AF1278" s="17">
        <v>0.154348641567783</v>
      </c>
      <c r="AG1278" s="17">
        <v>7.8930974017574304E-2</v>
      </c>
      <c r="AH1278" s="17">
        <v>5.5098549854038101E-2</v>
      </c>
      <c r="AI1278" s="17">
        <v>5.7167754042943698E-2</v>
      </c>
      <c r="AJ1278" s="17">
        <v>5.2416788014849801E-2</v>
      </c>
      <c r="AK1278" s="17"/>
      <c r="AL1278" s="17">
        <v>9.6276397263961394E-2</v>
      </c>
      <c r="AM1278" s="17">
        <v>8.3559976412059894E-2</v>
      </c>
      <c r="AN1278" s="17">
        <v>6.8813561518316205E-2</v>
      </c>
      <c r="AO1278" s="17">
        <v>9.2496852622333897E-2</v>
      </c>
      <c r="AP1278" s="17"/>
      <c r="AQ1278" s="17">
        <v>0.10951658783941701</v>
      </c>
      <c r="AR1278" s="17">
        <v>5.70184216172714E-2</v>
      </c>
      <c r="AS1278" s="17"/>
      <c r="AT1278" s="17">
        <v>8.1533899074900107E-2</v>
      </c>
      <c r="AU1278" s="17">
        <v>6.56013396073203E-2</v>
      </c>
      <c r="AV1278" s="17"/>
      <c r="AW1278" s="17">
        <v>5.7080171160474799E-2</v>
      </c>
      <c r="AX1278" s="17">
        <v>7.0694709908469794E-2</v>
      </c>
      <c r="AY1278" s="17">
        <v>0.120704938434656</v>
      </c>
      <c r="AZ1278" s="17"/>
      <c r="BA1278" s="17">
        <v>7.6711305237680105E-2</v>
      </c>
      <c r="BB1278" s="17">
        <v>9.3522915234475895E-2</v>
      </c>
      <c r="BC1278" s="17">
        <v>9.12837964111258E-2</v>
      </c>
      <c r="BD1278" s="17">
        <v>8.9744562165545202E-2</v>
      </c>
      <c r="BE1278" s="17">
        <v>6.9659300250798598E-2</v>
      </c>
      <c r="BF1278" s="17"/>
      <c r="BG1278" s="17">
        <v>0.102778298107503</v>
      </c>
      <c r="BH1278" s="17">
        <v>7.5024008290347693E-2</v>
      </c>
      <c r="BI1278" s="17"/>
      <c r="BJ1278" s="17">
        <v>8.4598558701616894E-2</v>
      </c>
      <c r="BK1278" s="17">
        <v>9.1952549488167001E-2</v>
      </c>
      <c r="BL1278" s="17"/>
      <c r="BM1278" s="17">
        <v>0.140571937088528</v>
      </c>
      <c r="BN1278" s="17">
        <v>7.54245058070874E-2</v>
      </c>
      <c r="BO1278" s="17">
        <v>6.0128287250487203E-2</v>
      </c>
      <c r="BP1278" s="17">
        <v>4.6043758671638499E-2</v>
      </c>
      <c r="BQ1278" s="17">
        <v>0.112261414643469</v>
      </c>
      <c r="BR1278" s="17"/>
      <c r="BS1278" s="17">
        <v>7.5708712447552298E-2</v>
      </c>
      <c r="BT1278" s="17"/>
      <c r="BU1278" s="17">
        <v>5.9864723723187997E-2</v>
      </c>
      <c r="BV1278" s="17">
        <v>3.3142378660819899E-2</v>
      </c>
      <c r="BW1278" s="17">
        <v>8.0494446233684694E-2</v>
      </c>
      <c r="BX1278" s="17">
        <v>7.6251818798436094E-2</v>
      </c>
      <c r="BY1278" s="17">
        <v>0.20237841848771701</v>
      </c>
      <c r="BZ1278" s="17"/>
      <c r="CA1278" s="17">
        <v>4.5099361186004099E-2</v>
      </c>
      <c r="CB1278" s="17"/>
      <c r="CC1278" s="17">
        <v>8.3895902138398301E-2</v>
      </c>
      <c r="CD1278" s="17">
        <v>5.7838232441121601E-2</v>
      </c>
      <c r="CE1278" s="17"/>
      <c r="CF1278" s="17">
        <v>7.6174956245481207E-2</v>
      </c>
      <c r="CG1278" s="17"/>
      <c r="CH1278" s="17">
        <v>8.7021271807799103E-2</v>
      </c>
      <c r="CI1278" s="17">
        <v>1.0812797794276701E-2</v>
      </c>
    </row>
    <row r="1279" spans="2:87" x14ac:dyDescent="0.35">
      <c r="B1279" t="s">
        <v>161</v>
      </c>
      <c r="C1279" s="17">
        <v>5.2201743212103302E-2</v>
      </c>
      <c r="D1279" s="17">
        <v>4.3249176235478998E-2</v>
      </c>
      <c r="E1279" s="17">
        <v>6.0193253497051298E-2</v>
      </c>
      <c r="F1279" s="17"/>
      <c r="G1279" s="17">
        <v>6.0996908714373403E-2</v>
      </c>
      <c r="H1279" s="17">
        <v>1.7379143891984999E-2</v>
      </c>
      <c r="I1279" s="17">
        <v>0.103156452045473</v>
      </c>
      <c r="J1279" s="17">
        <v>5.2306163686352297E-2</v>
      </c>
      <c r="K1279" s="17">
        <v>6.8240852759138201E-2</v>
      </c>
      <c r="L1279" s="17">
        <v>2.3896019349239701E-2</v>
      </c>
      <c r="M1279" s="17"/>
      <c r="N1279" s="17">
        <v>4.5055148985005601E-2</v>
      </c>
      <c r="O1279" s="17">
        <v>3.8132399181272897E-2</v>
      </c>
      <c r="P1279" s="17">
        <v>8.1843435012931495E-2</v>
      </c>
      <c r="Q1279" s="17">
        <v>5.0048690184198802E-2</v>
      </c>
      <c r="R1279" s="17"/>
      <c r="S1279" s="17">
        <v>2.9068079128775001E-2</v>
      </c>
      <c r="T1279" s="17">
        <v>5.5876815712925597E-2</v>
      </c>
      <c r="U1279" s="17">
        <v>7.3405292585356399E-2</v>
      </c>
      <c r="V1279" s="17">
        <v>5.24570231305077E-2</v>
      </c>
      <c r="W1279" s="17">
        <v>5.5384760781819899E-2</v>
      </c>
      <c r="X1279" s="17">
        <v>4.27475895788531E-2</v>
      </c>
      <c r="Y1279" s="17">
        <v>0.12999475142043099</v>
      </c>
      <c r="Z1279" s="17">
        <v>2.6934419922953999E-2</v>
      </c>
      <c r="AA1279" s="17">
        <v>2.72785359318535E-2</v>
      </c>
      <c r="AB1279" s="17">
        <v>5.2416963235394097E-2</v>
      </c>
      <c r="AC1279" s="17">
        <v>5.1549612097187503E-2</v>
      </c>
      <c r="AD1279" s="17">
        <v>4.6886136352380398E-2</v>
      </c>
      <c r="AE1279" s="17"/>
      <c r="AF1279" s="17">
        <v>8.7727046660689603E-2</v>
      </c>
      <c r="AG1279" s="17">
        <v>4.9327105013920597E-2</v>
      </c>
      <c r="AH1279" s="17">
        <v>3.5614657604778201E-2</v>
      </c>
      <c r="AI1279" s="17">
        <v>2.2337851961169199E-2</v>
      </c>
      <c r="AJ1279" s="17">
        <v>4.6107560261146902E-2</v>
      </c>
      <c r="AK1279" s="17"/>
      <c r="AL1279" s="17">
        <v>5.3288907533745898E-2</v>
      </c>
      <c r="AM1279" s="17">
        <v>5.1522612625358399E-2</v>
      </c>
      <c r="AN1279" s="17">
        <v>4.8533679507224398E-2</v>
      </c>
      <c r="AO1279" s="17">
        <v>5.85512614082161E-2</v>
      </c>
      <c r="AP1279" s="17"/>
      <c r="AQ1279" s="17">
        <v>4.9646641337814899E-2</v>
      </c>
      <c r="AR1279" s="17">
        <v>5.5546804688694003E-2</v>
      </c>
      <c r="AS1279" s="17"/>
      <c r="AT1279" s="17">
        <v>5.2590158381917697E-2</v>
      </c>
      <c r="AU1279" s="17">
        <v>3.34393295794791E-2</v>
      </c>
      <c r="AV1279" s="17"/>
      <c r="AW1279" s="17">
        <v>5.0272799399860901E-2</v>
      </c>
      <c r="AX1279" s="17">
        <v>6.35474563898481E-2</v>
      </c>
      <c r="AY1279" s="17">
        <v>4.9190633979601897E-2</v>
      </c>
      <c r="AZ1279" s="17"/>
      <c r="BA1279" s="17">
        <v>2.8432241030142701E-2</v>
      </c>
      <c r="BB1279" s="17">
        <v>6.6322632603267595E-2</v>
      </c>
      <c r="BC1279" s="17">
        <v>6.14781966215086E-2</v>
      </c>
      <c r="BD1279" s="17">
        <v>4.7790834288857199E-2</v>
      </c>
      <c r="BE1279" s="17">
        <v>4.6364261326127698E-2</v>
      </c>
      <c r="BF1279" s="17"/>
      <c r="BG1279" s="17">
        <v>5.8391876317234401E-2</v>
      </c>
      <c r="BH1279" s="17">
        <v>4.7651762972404602E-2</v>
      </c>
      <c r="BI1279" s="17"/>
      <c r="BJ1279" s="17">
        <v>5.6426926402851497E-2</v>
      </c>
      <c r="BK1279" s="17">
        <v>3.7734148865916098E-2</v>
      </c>
      <c r="BL1279" s="17"/>
      <c r="BM1279" s="17">
        <v>0.10982772227488399</v>
      </c>
      <c r="BN1279" s="17">
        <v>8.0719269368411898E-3</v>
      </c>
      <c r="BO1279" s="17">
        <v>3.9111609713206603E-2</v>
      </c>
      <c r="BP1279" s="17">
        <v>6.3334799231008806E-2</v>
      </c>
      <c r="BQ1279" s="17">
        <v>2.4016083744747101E-2</v>
      </c>
      <c r="BR1279" s="17"/>
      <c r="BS1279" s="17">
        <v>2.0896708122726999E-2</v>
      </c>
      <c r="BT1279" s="17"/>
      <c r="BU1279" s="17">
        <v>8.9770092964239698E-3</v>
      </c>
      <c r="BV1279" s="17">
        <v>3.5313371551443103E-2</v>
      </c>
      <c r="BW1279" s="17">
        <v>3.7500677184599401E-2</v>
      </c>
      <c r="BX1279" s="17">
        <v>2.8301639427292E-2</v>
      </c>
      <c r="BY1279" s="17">
        <v>0.15571373248829401</v>
      </c>
      <c r="BZ1279" s="17"/>
      <c r="CA1279" s="17">
        <v>0</v>
      </c>
      <c r="CB1279" s="17"/>
      <c r="CC1279" s="17">
        <v>5.0632420704374403E-2</v>
      </c>
      <c r="CD1279" s="17">
        <v>4.7312113296560002E-2</v>
      </c>
      <c r="CE1279" s="17"/>
      <c r="CF1279" s="17">
        <v>4.0876836634475597E-2</v>
      </c>
      <c r="CG1279" s="17"/>
      <c r="CH1279" s="17">
        <v>4.0304331024607197E-2</v>
      </c>
      <c r="CI1279" s="17">
        <v>2.0200080613865499E-2</v>
      </c>
    </row>
    <row r="1280" spans="2:87" x14ac:dyDescent="0.35">
      <c r="C1280" s="17"/>
      <c r="D1280" s="17"/>
      <c r="E1280" s="17"/>
      <c r="F1280" s="17"/>
      <c r="G1280" s="17"/>
      <c r="H1280" s="17"/>
      <c r="I1280" s="17"/>
      <c r="J1280" s="17"/>
      <c r="K1280" s="17"/>
      <c r="L1280" s="17"/>
      <c r="M1280" s="17"/>
      <c r="N1280" s="17"/>
      <c r="O1280" s="17"/>
      <c r="P1280" s="17"/>
      <c r="Q1280" s="17"/>
      <c r="R1280" s="17"/>
      <c r="S1280" s="17"/>
      <c r="T1280" s="17"/>
      <c r="U1280" s="17"/>
      <c r="V1280" s="17"/>
      <c r="W1280" s="17"/>
      <c r="X1280" s="17"/>
      <c r="Y1280" s="17"/>
      <c r="Z1280" s="17"/>
      <c r="AA1280" s="17"/>
      <c r="AB1280" s="17"/>
      <c r="AC1280" s="17"/>
      <c r="AD1280" s="17"/>
      <c r="AE1280" s="17"/>
      <c r="AF1280" s="17"/>
      <c r="AG1280" s="17"/>
      <c r="AH1280" s="17"/>
      <c r="AI1280" s="17"/>
      <c r="AJ1280" s="17"/>
      <c r="AK1280" s="17"/>
      <c r="AL1280" s="17"/>
      <c r="AM1280" s="17"/>
      <c r="AN1280" s="17"/>
      <c r="AO1280" s="17"/>
      <c r="AP1280" s="17"/>
      <c r="AQ1280" s="17"/>
      <c r="AR1280" s="17"/>
      <c r="AS1280" s="17"/>
      <c r="AT1280" s="17"/>
      <c r="AU1280" s="17"/>
      <c r="AV1280" s="17"/>
      <c r="AW1280" s="17"/>
      <c r="AX1280" s="17"/>
      <c r="AY1280" s="17"/>
      <c r="AZ1280" s="17"/>
      <c r="BA1280" s="17"/>
      <c r="BB1280" s="17"/>
      <c r="BC1280" s="17"/>
      <c r="BD1280" s="17"/>
      <c r="BE1280" s="17"/>
      <c r="BF1280" s="17"/>
      <c r="BG1280" s="17"/>
      <c r="BH1280" s="17"/>
      <c r="BI1280" s="17"/>
      <c r="BJ1280" s="17"/>
      <c r="BK1280" s="17"/>
      <c r="BL1280" s="17"/>
      <c r="BM1280" s="17"/>
      <c r="BN1280" s="17"/>
      <c r="BO1280" s="17"/>
      <c r="BP1280" s="17"/>
      <c r="BQ1280" s="17"/>
      <c r="BR1280" s="17"/>
      <c r="BS1280" s="17"/>
      <c r="BT1280" s="17"/>
      <c r="BU1280" s="17"/>
      <c r="BV1280" s="17"/>
      <c r="BW1280" s="17"/>
      <c r="BX1280" s="17"/>
      <c r="BY1280" s="17"/>
      <c r="BZ1280" s="17"/>
      <c r="CA1280" s="17"/>
      <c r="CB1280" s="17"/>
      <c r="CC1280" s="17"/>
      <c r="CD1280" s="17"/>
      <c r="CE1280" s="17"/>
      <c r="CF1280" s="17"/>
      <c r="CG1280" s="17"/>
      <c r="CH1280" s="17"/>
      <c r="CI1280" s="17"/>
    </row>
    <row r="1281" spans="2:87" x14ac:dyDescent="0.35">
      <c r="B1281" s="6" t="s">
        <v>361</v>
      </c>
      <c r="C1281" s="17"/>
      <c r="D1281" s="17"/>
      <c r="E1281" s="17"/>
      <c r="F1281" s="17"/>
      <c r="G1281" s="17"/>
      <c r="H1281" s="17"/>
      <c r="I1281" s="17"/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  <c r="U1281" s="17"/>
      <c r="V1281" s="17"/>
      <c r="W1281" s="17"/>
      <c r="X1281" s="17"/>
      <c r="Y1281" s="17"/>
      <c r="Z1281" s="17"/>
      <c r="AA1281" s="17"/>
      <c r="AB1281" s="17"/>
      <c r="AC1281" s="17"/>
      <c r="AD1281" s="17"/>
      <c r="AE1281" s="17"/>
      <c r="AF1281" s="17"/>
      <c r="AG1281" s="17"/>
      <c r="AH1281" s="17"/>
      <c r="AI1281" s="17"/>
      <c r="AJ1281" s="17"/>
      <c r="AK1281" s="17"/>
      <c r="AL1281" s="17"/>
      <c r="AM1281" s="17"/>
      <c r="AN1281" s="17"/>
      <c r="AO1281" s="17"/>
      <c r="AP1281" s="17"/>
      <c r="AQ1281" s="17"/>
      <c r="AR1281" s="17"/>
      <c r="AS1281" s="17"/>
      <c r="AT1281" s="17"/>
      <c r="AU1281" s="17"/>
      <c r="AV1281" s="17"/>
      <c r="AW1281" s="17"/>
      <c r="AX1281" s="17"/>
      <c r="AY1281" s="17"/>
      <c r="AZ1281" s="17"/>
      <c r="BA1281" s="17"/>
      <c r="BB1281" s="17"/>
      <c r="BC1281" s="17"/>
      <c r="BD1281" s="17"/>
      <c r="BE1281" s="17"/>
      <c r="BF1281" s="17"/>
      <c r="BG1281" s="17"/>
      <c r="BH1281" s="17"/>
      <c r="BI1281" s="17"/>
      <c r="BJ1281" s="17"/>
      <c r="BK1281" s="17"/>
      <c r="BL1281" s="17"/>
      <c r="BM1281" s="17"/>
      <c r="BN1281" s="17"/>
      <c r="BO1281" s="17"/>
      <c r="BP1281" s="17"/>
      <c r="BQ1281" s="17"/>
      <c r="BR1281" s="17"/>
      <c r="BS1281" s="17"/>
      <c r="BT1281" s="17"/>
      <c r="BU1281" s="17"/>
      <c r="BV1281" s="17"/>
      <c r="BW1281" s="17"/>
      <c r="BX1281" s="17"/>
      <c r="BY1281" s="17"/>
      <c r="BZ1281" s="17"/>
      <c r="CA1281" s="17"/>
      <c r="CB1281" s="17"/>
      <c r="CC1281" s="17"/>
      <c r="CD1281" s="17"/>
      <c r="CE1281" s="17"/>
      <c r="CF1281" s="17"/>
      <c r="CG1281" s="17"/>
      <c r="CH1281" s="17"/>
      <c r="CI1281" s="17"/>
    </row>
    <row r="1282" spans="2:87" x14ac:dyDescent="0.35">
      <c r="B1282" s="24" t="s">
        <v>163</v>
      </c>
      <c r="C1282" s="17"/>
      <c r="D1282" s="17"/>
      <c r="E1282" s="17"/>
      <c r="F1282" s="17"/>
      <c r="G1282" s="17"/>
      <c r="H1282" s="17"/>
      <c r="I1282" s="17"/>
      <c r="J1282" s="17"/>
      <c r="K1282" s="17"/>
      <c r="L1282" s="17"/>
      <c r="M1282" s="17"/>
      <c r="N1282" s="17"/>
      <c r="O1282" s="17"/>
      <c r="P1282" s="17"/>
      <c r="Q1282" s="17"/>
      <c r="R1282" s="17"/>
      <c r="S1282" s="17"/>
      <c r="T1282" s="17"/>
      <c r="U1282" s="17"/>
      <c r="V1282" s="17"/>
      <c r="W1282" s="17"/>
      <c r="X1282" s="17"/>
      <c r="Y1282" s="17"/>
      <c r="Z1282" s="17"/>
      <c r="AA1282" s="17"/>
      <c r="AB1282" s="17"/>
      <c r="AC1282" s="17"/>
      <c r="AD1282" s="17"/>
      <c r="AE1282" s="17"/>
      <c r="AF1282" s="17"/>
      <c r="AG1282" s="17"/>
      <c r="AH1282" s="17"/>
      <c r="AI1282" s="17"/>
      <c r="AJ1282" s="17"/>
      <c r="AK1282" s="17"/>
      <c r="AL1282" s="17"/>
      <c r="AM1282" s="17"/>
      <c r="AN1282" s="17"/>
      <c r="AO1282" s="17"/>
      <c r="AP1282" s="17"/>
      <c r="AQ1282" s="17"/>
      <c r="AR1282" s="17"/>
      <c r="AS1282" s="17"/>
      <c r="AT1282" s="17"/>
      <c r="AU1282" s="17"/>
      <c r="AV1282" s="17"/>
      <c r="AW1282" s="17"/>
      <c r="AX1282" s="17"/>
      <c r="AY1282" s="17"/>
      <c r="AZ1282" s="17"/>
      <c r="BA1282" s="17"/>
      <c r="BB1282" s="17"/>
      <c r="BC1282" s="17"/>
      <c r="BD1282" s="17"/>
      <c r="BE1282" s="17"/>
      <c r="BF1282" s="17"/>
      <c r="BG1282" s="17"/>
      <c r="BH1282" s="17"/>
      <c r="BI1282" s="17"/>
      <c r="BJ1282" s="17"/>
      <c r="BK1282" s="17"/>
      <c r="BL1282" s="17"/>
      <c r="BM1282" s="17"/>
      <c r="BN1282" s="17"/>
      <c r="BO1282" s="17"/>
      <c r="BP1282" s="17"/>
      <c r="BQ1282" s="17"/>
      <c r="BR1282" s="17"/>
      <c r="BS1282" s="17"/>
      <c r="BT1282" s="17"/>
      <c r="BU1282" s="17"/>
      <c r="BV1282" s="17"/>
      <c r="BW1282" s="17"/>
      <c r="BX1282" s="17"/>
      <c r="BY1282" s="17"/>
      <c r="BZ1282" s="17"/>
      <c r="CA1282" s="17"/>
      <c r="CB1282" s="17"/>
      <c r="CC1282" s="17"/>
      <c r="CD1282" s="17"/>
      <c r="CE1282" s="17"/>
      <c r="CF1282" s="17"/>
      <c r="CG1282" s="17"/>
      <c r="CH1282" s="17"/>
      <c r="CI1282" s="17"/>
    </row>
    <row r="1283" spans="2:87" x14ac:dyDescent="0.35">
      <c r="B1283" t="s">
        <v>350</v>
      </c>
      <c r="C1283" s="17">
        <v>0.34241851254503403</v>
      </c>
      <c r="D1283" s="17">
        <v>0.30656153979011702</v>
      </c>
      <c r="E1283" s="17">
        <v>0.38121215112249601</v>
      </c>
      <c r="F1283" s="17"/>
      <c r="G1283" s="17">
        <v>0.45431970650686798</v>
      </c>
      <c r="H1283" s="17">
        <v>0.49769264198921098</v>
      </c>
      <c r="I1283" s="17">
        <v>0.30951417100196499</v>
      </c>
      <c r="J1283" s="17">
        <v>0.343247843307038</v>
      </c>
      <c r="K1283" s="17">
        <v>0.28504869040884201</v>
      </c>
      <c r="L1283" s="17">
        <v>0.21210627498958001</v>
      </c>
      <c r="M1283" s="17"/>
      <c r="N1283" s="17">
        <v>0.41735433622171297</v>
      </c>
      <c r="O1283" s="17">
        <v>0.32353196729727701</v>
      </c>
      <c r="P1283" s="17">
        <v>0.30181937271192999</v>
      </c>
      <c r="Q1283" s="17">
        <v>0.31620940790834101</v>
      </c>
      <c r="R1283" s="17"/>
      <c r="S1283" s="17">
        <v>0.40813048183989598</v>
      </c>
      <c r="T1283" s="17">
        <v>0.33883962155218</v>
      </c>
      <c r="U1283" s="17">
        <v>0.31054476232232803</v>
      </c>
      <c r="V1283" s="17">
        <v>0.29840575651863099</v>
      </c>
      <c r="W1283" s="17">
        <v>0.38471177167561799</v>
      </c>
      <c r="X1283" s="17">
        <v>0.27243524731093799</v>
      </c>
      <c r="Y1283" s="17">
        <v>0.33487826623928302</v>
      </c>
      <c r="Z1283" s="17">
        <v>0.383739612855997</v>
      </c>
      <c r="AA1283" s="17">
        <v>0.34360857690850499</v>
      </c>
      <c r="AB1283" s="17">
        <v>0.31967093509368699</v>
      </c>
      <c r="AC1283" s="17">
        <v>0.31302656732955197</v>
      </c>
      <c r="AD1283" s="17">
        <v>0.45188710204701499</v>
      </c>
      <c r="AE1283" s="17"/>
      <c r="AF1283" s="17">
        <v>0.281387661914</v>
      </c>
      <c r="AG1283" s="17">
        <v>0.31191047047388298</v>
      </c>
      <c r="AH1283" s="17">
        <v>0.379842350941477</v>
      </c>
      <c r="AI1283" s="17">
        <v>0.47702364521621599</v>
      </c>
      <c r="AJ1283" s="17">
        <v>0.36884740741941202</v>
      </c>
      <c r="AK1283" s="17"/>
      <c r="AL1283" s="17">
        <v>0.27772246529206102</v>
      </c>
      <c r="AM1283" s="17">
        <v>0.350587077311865</v>
      </c>
      <c r="AN1283" s="17">
        <v>0.45262091566309698</v>
      </c>
      <c r="AO1283" s="17">
        <v>0.41298923026723899</v>
      </c>
      <c r="AP1283" s="17"/>
      <c r="AQ1283" s="17">
        <v>0.29417158376053798</v>
      </c>
      <c r="AR1283" s="17">
        <v>0.40558192080865801</v>
      </c>
      <c r="AS1283" s="17"/>
      <c r="AT1283" s="17">
        <v>0.37120774623340702</v>
      </c>
      <c r="AU1283" s="17">
        <v>0.205500163749366</v>
      </c>
      <c r="AV1283" s="17"/>
      <c r="AW1283" s="17">
        <v>0.26831338450470099</v>
      </c>
      <c r="AX1283" s="17">
        <v>0.36872722515707501</v>
      </c>
      <c r="AY1283" s="17">
        <v>0.390783606245104</v>
      </c>
      <c r="AZ1283" s="17"/>
      <c r="BA1283" s="17">
        <v>0.44219276532853602</v>
      </c>
      <c r="BB1283" s="17">
        <v>0.30773178128727902</v>
      </c>
      <c r="BC1283" s="17">
        <v>0.322934610509369</v>
      </c>
      <c r="BD1283" s="17">
        <v>0.314712598249974</v>
      </c>
      <c r="BE1283" s="17">
        <v>0.21565767339099101</v>
      </c>
      <c r="BF1283" s="17"/>
      <c r="BG1283" s="17">
        <v>0.35631917355283599</v>
      </c>
      <c r="BH1283" s="17">
        <v>0.332201004806497</v>
      </c>
      <c r="BI1283" s="17"/>
      <c r="BJ1283" s="17">
        <v>0.36235639705510098</v>
      </c>
      <c r="BK1283" s="17">
        <v>0.27153989513899601</v>
      </c>
      <c r="BL1283" s="17"/>
      <c r="BM1283" s="17">
        <v>0.320142866904229</v>
      </c>
      <c r="BN1283" s="17">
        <v>0.17503242964613</v>
      </c>
      <c r="BO1283" s="17">
        <v>0.47265026228624502</v>
      </c>
      <c r="BP1283" s="17">
        <v>0.40402402291446599</v>
      </c>
      <c r="BQ1283" s="17">
        <v>0.144652495871472</v>
      </c>
      <c r="BR1283" s="17"/>
      <c r="BS1283" s="17">
        <v>0.23187201580628</v>
      </c>
      <c r="BT1283" s="17"/>
      <c r="BU1283" s="17">
        <v>0.20882177581001099</v>
      </c>
      <c r="BV1283" s="17">
        <v>0.50031109202045998</v>
      </c>
      <c r="BW1283" s="17">
        <v>0.42191276410399497</v>
      </c>
      <c r="BX1283" s="17">
        <v>0.19418667067960901</v>
      </c>
      <c r="BY1283" s="17">
        <v>0.22661266216228701</v>
      </c>
      <c r="BZ1283" s="17"/>
      <c r="CA1283" s="17">
        <v>0.408094466896474</v>
      </c>
      <c r="CB1283" s="17"/>
      <c r="CC1283" s="17">
        <v>0.356321339134681</v>
      </c>
      <c r="CD1283" s="17">
        <v>0.29415327957231002</v>
      </c>
      <c r="CE1283" s="17"/>
      <c r="CF1283" s="17">
        <v>0.33861961285867398</v>
      </c>
      <c r="CG1283" s="17"/>
      <c r="CH1283" s="17">
        <v>0.28802390570944902</v>
      </c>
      <c r="CI1283" s="17">
        <v>0.52868506469968002</v>
      </c>
    </row>
    <row r="1284" spans="2:87" x14ac:dyDescent="0.35">
      <c r="B1284" t="s">
        <v>351</v>
      </c>
      <c r="C1284" s="17">
        <v>0.37067493310813798</v>
      </c>
      <c r="D1284" s="17">
        <v>0.35714523816570598</v>
      </c>
      <c r="E1284" s="17">
        <v>0.38745845527593897</v>
      </c>
      <c r="F1284" s="17"/>
      <c r="G1284" s="17">
        <v>0.20638135384795001</v>
      </c>
      <c r="H1284" s="17">
        <v>0.31876666768863599</v>
      </c>
      <c r="I1284" s="17">
        <v>0.402705379322506</v>
      </c>
      <c r="J1284" s="17">
        <v>0.440720283113823</v>
      </c>
      <c r="K1284" s="17">
        <v>0.442053004427235</v>
      </c>
      <c r="L1284" s="17">
        <v>0.39195660806919003</v>
      </c>
      <c r="M1284" s="17"/>
      <c r="N1284" s="17">
        <v>0.33523700122420802</v>
      </c>
      <c r="O1284" s="17">
        <v>0.38918688723803202</v>
      </c>
      <c r="P1284" s="17">
        <v>0.39469911843993699</v>
      </c>
      <c r="Q1284" s="17">
        <v>0.368674384692256</v>
      </c>
      <c r="R1284" s="17"/>
      <c r="S1284" s="17">
        <v>0.297361062622572</v>
      </c>
      <c r="T1284" s="17">
        <v>0.36703617833503999</v>
      </c>
      <c r="U1284" s="17">
        <v>0.39165093659900002</v>
      </c>
      <c r="V1284" s="17">
        <v>0.341772650805792</v>
      </c>
      <c r="W1284" s="17">
        <v>0.39911902947428501</v>
      </c>
      <c r="X1284" s="17">
        <v>0.39937366939341401</v>
      </c>
      <c r="Y1284" s="17">
        <v>0.35837753436396702</v>
      </c>
      <c r="Z1284" s="17">
        <v>0.39025755837853399</v>
      </c>
      <c r="AA1284" s="17">
        <v>0.38663102672684202</v>
      </c>
      <c r="AB1284" s="17">
        <v>0.39271420803920998</v>
      </c>
      <c r="AC1284" s="17">
        <v>0.47437697593279698</v>
      </c>
      <c r="AD1284" s="17">
        <v>0.31874799121561498</v>
      </c>
      <c r="AE1284" s="17"/>
      <c r="AF1284" s="17">
        <v>0.39879325231717599</v>
      </c>
      <c r="AG1284" s="17">
        <v>0.37270621503236601</v>
      </c>
      <c r="AH1284" s="17">
        <v>0.38869980471996901</v>
      </c>
      <c r="AI1284" s="17">
        <v>0.32542383115715401</v>
      </c>
      <c r="AJ1284" s="17">
        <v>0.37093487408593201</v>
      </c>
      <c r="AK1284" s="17"/>
      <c r="AL1284" s="17">
        <v>0.387160751492652</v>
      </c>
      <c r="AM1284" s="17">
        <v>0.34862073764034102</v>
      </c>
      <c r="AN1284" s="17">
        <v>0.37390011663122102</v>
      </c>
      <c r="AO1284" s="17">
        <v>0.39270233890642098</v>
      </c>
      <c r="AP1284" s="17"/>
      <c r="AQ1284" s="17">
        <v>0.39235640503480201</v>
      </c>
      <c r="AR1284" s="17">
        <v>0.34229021106339902</v>
      </c>
      <c r="AS1284" s="17"/>
      <c r="AT1284" s="17">
        <v>0.38326471508300902</v>
      </c>
      <c r="AU1284" s="17">
        <v>0.38946329746317299</v>
      </c>
      <c r="AV1284" s="17"/>
      <c r="AW1284" s="17">
        <v>0.39504921845131902</v>
      </c>
      <c r="AX1284" s="17">
        <v>0.427950864848825</v>
      </c>
      <c r="AY1284" s="17">
        <v>0.32323244391793798</v>
      </c>
      <c r="AZ1284" s="17"/>
      <c r="BA1284" s="17">
        <v>0.29531921181596099</v>
      </c>
      <c r="BB1284" s="17">
        <v>0.38353848331132401</v>
      </c>
      <c r="BC1284" s="17">
        <v>0.38969677639720801</v>
      </c>
      <c r="BD1284" s="17">
        <v>0.42553736136780301</v>
      </c>
      <c r="BE1284" s="17">
        <v>0.44390687384747801</v>
      </c>
      <c r="BF1284" s="17"/>
      <c r="BG1284" s="17">
        <v>0.33947916303156001</v>
      </c>
      <c r="BH1284" s="17">
        <v>0.39360499535396498</v>
      </c>
      <c r="BI1284" s="17"/>
      <c r="BJ1284" s="17">
        <v>0.36482145746264999</v>
      </c>
      <c r="BK1284" s="17">
        <v>0.39431921939593201</v>
      </c>
      <c r="BL1284" s="17"/>
      <c r="BM1284" s="17">
        <v>0.318555018181014</v>
      </c>
      <c r="BN1284" s="17">
        <v>0.40734360022631</v>
      </c>
      <c r="BO1284" s="17">
        <v>0.35284660012330099</v>
      </c>
      <c r="BP1284" s="17">
        <v>0.38146098946041601</v>
      </c>
      <c r="BQ1284" s="17">
        <v>0.44043590560110701</v>
      </c>
      <c r="BR1284" s="17"/>
      <c r="BS1284" s="17">
        <v>0.41831684205913</v>
      </c>
      <c r="BT1284" s="17"/>
      <c r="BU1284" s="17">
        <v>0.392307130496867</v>
      </c>
      <c r="BV1284" s="17">
        <v>0.32708045011543402</v>
      </c>
      <c r="BW1284" s="17">
        <v>0.41024337375026199</v>
      </c>
      <c r="BX1284" s="17">
        <v>0.47284697825000599</v>
      </c>
      <c r="BY1284" s="17">
        <v>0.33791997820923197</v>
      </c>
      <c r="BZ1284" s="17"/>
      <c r="CA1284" s="17">
        <v>0.41263097270354598</v>
      </c>
      <c r="CB1284" s="17"/>
      <c r="CC1284" s="17">
        <v>0.38548583549628801</v>
      </c>
      <c r="CD1284" s="17">
        <v>0.33253111560510401</v>
      </c>
      <c r="CE1284" s="17"/>
      <c r="CF1284" s="17">
        <v>0.40997248998006403</v>
      </c>
      <c r="CG1284" s="17"/>
      <c r="CH1284" s="17">
        <v>0.41423932495566002</v>
      </c>
      <c r="CI1284" s="17">
        <v>0.32950746022756999</v>
      </c>
    </row>
    <row r="1285" spans="2:87" x14ac:dyDescent="0.35">
      <c r="B1285" t="s">
        <v>352</v>
      </c>
      <c r="C1285" s="17">
        <v>9.8974016563063399E-2</v>
      </c>
      <c r="D1285" s="17">
        <v>0.117399742272615</v>
      </c>
      <c r="E1285" s="17">
        <v>7.9782718648105294E-2</v>
      </c>
      <c r="F1285" s="17"/>
      <c r="G1285" s="17">
        <v>0.14430881954181499</v>
      </c>
      <c r="H1285" s="17">
        <v>5.97572221477774E-2</v>
      </c>
      <c r="I1285" s="17">
        <v>6.6986462620060805E-2</v>
      </c>
      <c r="J1285" s="17">
        <v>6.8703253041591597E-2</v>
      </c>
      <c r="K1285" s="17">
        <v>8.6587779143739899E-2</v>
      </c>
      <c r="L1285" s="17">
        <v>0.15683558995184299</v>
      </c>
      <c r="M1285" s="17"/>
      <c r="N1285" s="17">
        <v>9.7565320386022697E-2</v>
      </c>
      <c r="O1285" s="17">
        <v>0.115710363660572</v>
      </c>
      <c r="P1285" s="17">
        <v>0.100722525477815</v>
      </c>
      <c r="Q1285" s="17">
        <v>7.8230170541473104E-2</v>
      </c>
      <c r="R1285" s="17"/>
      <c r="S1285" s="17">
        <v>9.0759384343552199E-2</v>
      </c>
      <c r="T1285" s="17">
        <v>0.11811029089351301</v>
      </c>
      <c r="U1285" s="17">
        <v>8.2268240689248706E-2</v>
      </c>
      <c r="V1285" s="17">
        <v>0.12764169056293001</v>
      </c>
      <c r="W1285" s="17">
        <v>4.7334471501665303E-2</v>
      </c>
      <c r="X1285" s="17">
        <v>0.108509571442325</v>
      </c>
      <c r="Y1285" s="17">
        <v>7.8474483518722202E-2</v>
      </c>
      <c r="Z1285" s="17">
        <v>8.8759789465609806E-2</v>
      </c>
      <c r="AA1285" s="17">
        <v>0.11784148439897101</v>
      </c>
      <c r="AB1285" s="17">
        <v>0.11959643958768899</v>
      </c>
      <c r="AC1285" s="17">
        <v>9.9481077141204105E-2</v>
      </c>
      <c r="AD1285" s="17">
        <v>4.7382915715901697E-2</v>
      </c>
      <c r="AE1285" s="17"/>
      <c r="AF1285" s="17">
        <v>5.7060890447149702E-2</v>
      </c>
      <c r="AG1285" s="17">
        <v>0.126571118691062</v>
      </c>
      <c r="AH1285" s="17">
        <v>7.7696051747235997E-2</v>
      </c>
      <c r="AI1285" s="17">
        <v>0.12153651623941999</v>
      </c>
      <c r="AJ1285" s="17">
        <v>0.101366593717703</v>
      </c>
      <c r="AK1285" s="17"/>
      <c r="AL1285" s="17">
        <v>0.104611379344063</v>
      </c>
      <c r="AM1285" s="17">
        <v>0.112620355066542</v>
      </c>
      <c r="AN1285" s="17">
        <v>6.8514416397816094E-2</v>
      </c>
      <c r="AO1285" s="17">
        <v>6.0071420392112197E-2</v>
      </c>
      <c r="AP1285" s="17"/>
      <c r="AQ1285" s="17">
        <v>9.8197041555683207E-2</v>
      </c>
      <c r="AR1285" s="17">
        <v>9.9991208555138197E-2</v>
      </c>
      <c r="AS1285" s="17"/>
      <c r="AT1285" s="17">
        <v>8.5440629255934597E-2</v>
      </c>
      <c r="AU1285" s="17">
        <v>0.160125714110918</v>
      </c>
      <c r="AV1285" s="17"/>
      <c r="AW1285" s="17">
        <v>0.129645875283731</v>
      </c>
      <c r="AX1285" s="17">
        <v>4.7869112689486001E-2</v>
      </c>
      <c r="AY1285" s="17">
        <v>0.10184127754359899</v>
      </c>
      <c r="AZ1285" s="17"/>
      <c r="BA1285" s="17">
        <v>0.11218354424141801</v>
      </c>
      <c r="BB1285" s="17">
        <v>9.9480446769037195E-2</v>
      </c>
      <c r="BC1285" s="17">
        <v>8.5874805053054698E-2</v>
      </c>
      <c r="BD1285" s="17">
        <v>7.6840964361509903E-2</v>
      </c>
      <c r="BE1285" s="17">
        <v>0.152220704890732</v>
      </c>
      <c r="BF1285" s="17"/>
      <c r="BG1285" s="17">
        <v>8.5193072396499897E-2</v>
      </c>
      <c r="BH1285" s="17">
        <v>0.109103527928543</v>
      </c>
      <c r="BI1285" s="17"/>
      <c r="BJ1285" s="17">
        <v>8.6776293050879402E-2</v>
      </c>
      <c r="BK1285" s="17">
        <v>0.136124903117642</v>
      </c>
      <c r="BL1285" s="17"/>
      <c r="BM1285" s="17">
        <v>5.9428532653967699E-2</v>
      </c>
      <c r="BN1285" s="17">
        <v>0.18361059720879799</v>
      </c>
      <c r="BO1285" s="17">
        <v>7.5917376131204195E-2</v>
      </c>
      <c r="BP1285" s="17">
        <v>6.2758087072672095E-2</v>
      </c>
      <c r="BQ1285" s="17">
        <v>0.14333596317805</v>
      </c>
      <c r="BR1285" s="17"/>
      <c r="BS1285" s="17">
        <v>0.12578579767164999</v>
      </c>
      <c r="BT1285" s="17"/>
      <c r="BU1285" s="17">
        <v>0.21601352093118101</v>
      </c>
      <c r="BV1285" s="17">
        <v>8.2525130510061898E-2</v>
      </c>
      <c r="BW1285" s="17">
        <v>7.3883552791833507E-2</v>
      </c>
      <c r="BX1285" s="17">
        <v>0.10439121622437</v>
      </c>
      <c r="BY1285" s="17">
        <v>3.9158925645677398E-2</v>
      </c>
      <c r="BZ1285" s="17"/>
      <c r="CA1285" s="17">
        <v>7.7499456381063203E-2</v>
      </c>
      <c r="CB1285" s="17"/>
      <c r="CC1285" s="17">
        <v>9.2430722248345906E-2</v>
      </c>
      <c r="CD1285" s="17">
        <v>0.13365015699423699</v>
      </c>
      <c r="CE1285" s="17"/>
      <c r="CF1285" s="17">
        <v>0.10647855860967299</v>
      </c>
      <c r="CG1285" s="17"/>
      <c r="CH1285" s="17">
        <v>0.118417845618916</v>
      </c>
      <c r="CI1285" s="17">
        <v>6.1597967957161999E-2</v>
      </c>
    </row>
    <row r="1286" spans="2:87" x14ac:dyDescent="0.35">
      <c r="B1286" t="s">
        <v>353</v>
      </c>
      <c r="C1286" s="17">
        <v>6.7235049109543296E-2</v>
      </c>
      <c r="D1286" s="17">
        <v>0.10343388013074301</v>
      </c>
      <c r="E1286" s="17">
        <v>2.8759883439690801E-2</v>
      </c>
      <c r="F1286" s="17"/>
      <c r="G1286" s="17">
        <v>2.8578144580186302E-2</v>
      </c>
      <c r="H1286" s="17">
        <v>3.5531629852981299E-2</v>
      </c>
      <c r="I1286" s="17">
        <v>7.0817719585267294E-2</v>
      </c>
      <c r="J1286" s="17">
        <v>3.2855259354229997E-2</v>
      </c>
      <c r="K1286" s="17">
        <v>7.5723013723731095E-2</v>
      </c>
      <c r="L1286" s="17">
        <v>0.13326749675730101</v>
      </c>
      <c r="M1286" s="17"/>
      <c r="N1286" s="17">
        <v>6.9709519434783304E-2</v>
      </c>
      <c r="O1286" s="17">
        <v>8.6103345614469695E-2</v>
      </c>
      <c r="P1286" s="17">
        <v>6.4663599528606203E-2</v>
      </c>
      <c r="Q1286" s="17">
        <v>4.7027691594192102E-2</v>
      </c>
      <c r="R1286" s="17"/>
      <c r="S1286" s="17">
        <v>8.8260605227713507E-2</v>
      </c>
      <c r="T1286" s="17">
        <v>7.2371385269575997E-2</v>
      </c>
      <c r="U1286" s="17">
        <v>8.9755636660841506E-2</v>
      </c>
      <c r="V1286" s="17">
        <v>4.1880892599732197E-2</v>
      </c>
      <c r="W1286" s="17">
        <v>6.6059608416166302E-2</v>
      </c>
      <c r="X1286" s="17">
        <v>6.5581132101059106E-2</v>
      </c>
      <c r="Y1286" s="17">
        <v>1.30050796602467E-2</v>
      </c>
      <c r="Z1286" s="17">
        <v>2.5795278056795799E-2</v>
      </c>
      <c r="AA1286" s="17">
        <v>6.8762287102748204E-2</v>
      </c>
      <c r="AB1286" s="17">
        <v>5.9955934782472797E-2</v>
      </c>
      <c r="AC1286" s="17">
        <v>7.9417214334254999E-2</v>
      </c>
      <c r="AD1286" s="17">
        <v>0.12961491823030999</v>
      </c>
      <c r="AE1286" s="17"/>
      <c r="AF1286" s="17">
        <v>6.5471801995014497E-2</v>
      </c>
      <c r="AG1286" s="17">
        <v>7.1583913999866203E-2</v>
      </c>
      <c r="AH1286" s="17">
        <v>7.6999521480005897E-2</v>
      </c>
      <c r="AI1286" s="17">
        <v>4.99913826285351E-2</v>
      </c>
      <c r="AJ1286" s="17">
        <v>6.0407383131392697E-2</v>
      </c>
      <c r="AK1286" s="17"/>
      <c r="AL1286" s="17">
        <v>9.3701049820510598E-2</v>
      </c>
      <c r="AM1286" s="17">
        <v>6.56327547030474E-2</v>
      </c>
      <c r="AN1286" s="17">
        <v>2.7860166824320701E-2</v>
      </c>
      <c r="AO1286" s="17">
        <v>1.44753118268516E-2</v>
      </c>
      <c r="AP1286" s="17"/>
      <c r="AQ1286" s="17">
        <v>7.4954886993446199E-2</v>
      </c>
      <c r="AR1286" s="17">
        <v>5.7128472706142103E-2</v>
      </c>
      <c r="AS1286" s="17"/>
      <c r="AT1286" s="17">
        <v>5.1930661597627902E-2</v>
      </c>
      <c r="AU1286" s="17">
        <v>0.12661930629492399</v>
      </c>
      <c r="AV1286" s="17"/>
      <c r="AW1286" s="17">
        <v>0.10100785731938899</v>
      </c>
      <c r="AX1286" s="17">
        <v>5.9201845810426798E-2</v>
      </c>
      <c r="AY1286" s="17">
        <v>3.9513899506557398E-2</v>
      </c>
      <c r="AZ1286" s="17"/>
      <c r="BA1286" s="17">
        <v>4.5405200829512701E-2</v>
      </c>
      <c r="BB1286" s="17">
        <v>7.5398056501259303E-2</v>
      </c>
      <c r="BC1286" s="17">
        <v>7.5097984541832905E-2</v>
      </c>
      <c r="BD1286" s="17">
        <v>5.2481367335421102E-2</v>
      </c>
      <c r="BE1286" s="17">
        <v>0.109142514875901</v>
      </c>
      <c r="BF1286" s="17"/>
      <c r="BG1286" s="17">
        <v>6.9857518888947201E-2</v>
      </c>
      <c r="BH1286" s="17">
        <v>6.5307435361527999E-2</v>
      </c>
      <c r="BI1286" s="17"/>
      <c r="BJ1286" s="17">
        <v>5.8947147384192197E-2</v>
      </c>
      <c r="BK1286" s="17">
        <v>9.8523414322021399E-2</v>
      </c>
      <c r="BL1286" s="17"/>
      <c r="BM1286" s="17">
        <v>8.2388945862670301E-2</v>
      </c>
      <c r="BN1286" s="17">
        <v>0.145500789299285</v>
      </c>
      <c r="BO1286" s="17">
        <v>1.7398191483011301E-2</v>
      </c>
      <c r="BP1286" s="17">
        <v>4.9146406286291397E-2</v>
      </c>
      <c r="BQ1286" s="17">
        <v>0.122979665476664</v>
      </c>
      <c r="BR1286" s="17"/>
      <c r="BS1286" s="17">
        <v>0.12785713745850899</v>
      </c>
      <c r="BT1286" s="17"/>
      <c r="BU1286" s="17">
        <v>0.12394672040018199</v>
      </c>
      <c r="BV1286" s="17">
        <v>2.91195520688989E-2</v>
      </c>
      <c r="BW1286" s="17">
        <v>9.07485776187353E-3</v>
      </c>
      <c r="BX1286" s="17">
        <v>0.12520789737695401</v>
      </c>
      <c r="BY1286" s="17">
        <v>8.4766422585978496E-2</v>
      </c>
      <c r="BZ1286" s="17"/>
      <c r="CA1286" s="17">
        <v>5.0105893682291201E-2</v>
      </c>
      <c r="CB1286" s="17"/>
      <c r="CC1286" s="17">
        <v>5.7935835608548002E-2</v>
      </c>
      <c r="CD1286" s="17">
        <v>0.11057749467424401</v>
      </c>
      <c r="CE1286" s="17"/>
      <c r="CF1286" s="17">
        <v>6.7462035719842703E-2</v>
      </c>
      <c r="CG1286" s="17"/>
      <c r="CH1286" s="17">
        <v>7.8088845521914904E-2</v>
      </c>
      <c r="CI1286" s="17">
        <v>4.2300622385812101E-2</v>
      </c>
    </row>
    <row r="1287" spans="2:87" x14ac:dyDescent="0.35">
      <c r="B1287" t="s">
        <v>354</v>
      </c>
      <c r="C1287" s="17">
        <v>6.7939645872267598E-2</v>
      </c>
      <c r="D1287" s="17">
        <v>7.0083895105187297E-2</v>
      </c>
      <c r="E1287" s="17">
        <v>6.6048854871979507E-2</v>
      </c>
      <c r="F1287" s="17"/>
      <c r="G1287" s="17">
        <v>4.6928579331433101E-2</v>
      </c>
      <c r="H1287" s="17">
        <v>6.4303268250543499E-2</v>
      </c>
      <c r="I1287" s="17">
        <v>7.65013819877009E-2</v>
      </c>
      <c r="J1287" s="17">
        <v>7.0956388531329198E-2</v>
      </c>
      <c r="K1287" s="17">
        <v>8.6728899434435097E-2</v>
      </c>
      <c r="L1287" s="17">
        <v>6.2991709020679201E-2</v>
      </c>
      <c r="M1287" s="17"/>
      <c r="N1287" s="17">
        <v>5.0120550277869498E-2</v>
      </c>
      <c r="O1287" s="17">
        <v>5.24782775333704E-2</v>
      </c>
      <c r="P1287" s="17">
        <v>7.2006450088192495E-2</v>
      </c>
      <c r="Q1287" s="17">
        <v>0.10387265573086001</v>
      </c>
      <c r="R1287" s="17"/>
      <c r="S1287" s="17">
        <v>4.5842527195073202E-2</v>
      </c>
      <c r="T1287" s="17">
        <v>6.9177205469491507E-2</v>
      </c>
      <c r="U1287" s="17">
        <v>8.0692428962989504E-2</v>
      </c>
      <c r="V1287" s="17">
        <v>8.7837259184879196E-2</v>
      </c>
      <c r="W1287" s="17">
        <v>8.1947189109962695E-2</v>
      </c>
      <c r="X1287" s="17">
        <v>0.13382046861719901</v>
      </c>
      <c r="Y1287" s="17">
        <v>6.1699279108079097E-2</v>
      </c>
      <c r="Z1287" s="17">
        <v>8.3386262587019006E-2</v>
      </c>
      <c r="AA1287" s="17">
        <v>3.6415400296446201E-2</v>
      </c>
      <c r="AB1287" s="17">
        <v>5.9916951319405602E-2</v>
      </c>
      <c r="AC1287" s="17">
        <v>1.8173282339426399E-2</v>
      </c>
      <c r="AD1287" s="17">
        <v>5.2367072791158299E-2</v>
      </c>
      <c r="AE1287" s="17"/>
      <c r="AF1287" s="17">
        <v>0.11501066718629099</v>
      </c>
      <c r="AG1287" s="17">
        <v>6.2834764353515898E-2</v>
      </c>
      <c r="AH1287" s="17">
        <v>4.1163159264404697E-2</v>
      </c>
      <c r="AI1287" s="17">
        <v>2.60246247586754E-2</v>
      </c>
      <c r="AJ1287" s="17">
        <v>5.1688282792490499E-2</v>
      </c>
      <c r="AK1287" s="17"/>
      <c r="AL1287" s="17">
        <v>7.9501819829196005E-2</v>
      </c>
      <c r="AM1287" s="17">
        <v>6.8254387015227805E-2</v>
      </c>
      <c r="AN1287" s="17">
        <v>3.36433191717012E-2</v>
      </c>
      <c r="AO1287" s="17">
        <v>8.0373253163095196E-2</v>
      </c>
      <c r="AP1287" s="17"/>
      <c r="AQ1287" s="17">
        <v>8.0594096982094701E-2</v>
      </c>
      <c r="AR1287" s="17">
        <v>5.13728242747249E-2</v>
      </c>
      <c r="AS1287" s="17"/>
      <c r="AT1287" s="17">
        <v>5.8591978815372703E-2</v>
      </c>
      <c r="AU1287" s="17">
        <v>6.8403861096811194E-2</v>
      </c>
      <c r="AV1287" s="17"/>
      <c r="AW1287" s="17">
        <v>6.1316325001893698E-2</v>
      </c>
      <c r="AX1287" s="17">
        <v>5.0760401063332898E-2</v>
      </c>
      <c r="AY1287" s="17">
        <v>7.9675993583928906E-2</v>
      </c>
      <c r="AZ1287" s="17"/>
      <c r="BA1287" s="17">
        <v>5.8419252397199598E-2</v>
      </c>
      <c r="BB1287" s="17">
        <v>7.9685525359530801E-2</v>
      </c>
      <c r="BC1287" s="17">
        <v>6.9909563138019395E-2</v>
      </c>
      <c r="BD1287" s="17">
        <v>5.5324228346099999E-2</v>
      </c>
      <c r="BE1287" s="17">
        <v>6.5944891687445203E-2</v>
      </c>
      <c r="BF1287" s="17"/>
      <c r="BG1287" s="17">
        <v>9.5565537902248296E-2</v>
      </c>
      <c r="BH1287" s="17">
        <v>4.7633578021114197E-2</v>
      </c>
      <c r="BI1287" s="17"/>
      <c r="BJ1287" s="17">
        <v>7.1484204809045299E-2</v>
      </c>
      <c r="BK1287" s="17">
        <v>5.6216763323977001E-2</v>
      </c>
      <c r="BL1287" s="17"/>
      <c r="BM1287" s="17">
        <v>0.127610540512719</v>
      </c>
      <c r="BN1287" s="17">
        <v>7.0023255661970596E-2</v>
      </c>
      <c r="BO1287" s="17">
        <v>4.0026502144421397E-2</v>
      </c>
      <c r="BP1287" s="17">
        <v>6.2236154660947798E-2</v>
      </c>
      <c r="BQ1287" s="17">
        <v>9.2530629178952398E-2</v>
      </c>
      <c r="BR1287" s="17"/>
      <c r="BS1287" s="17">
        <v>6.2783575982701997E-2</v>
      </c>
      <c r="BT1287" s="17"/>
      <c r="BU1287" s="17">
        <v>3.40542886131723E-2</v>
      </c>
      <c r="BV1287" s="17">
        <v>3.0592766058102201E-2</v>
      </c>
      <c r="BW1287" s="17">
        <v>5.5008121921089302E-2</v>
      </c>
      <c r="BX1287" s="17">
        <v>6.4525238904455995E-2</v>
      </c>
      <c r="BY1287" s="17">
        <v>0.17130577642703801</v>
      </c>
      <c r="BZ1287" s="17"/>
      <c r="CA1287" s="17">
        <v>3.1478590455424699E-2</v>
      </c>
      <c r="CB1287" s="17"/>
      <c r="CC1287" s="17">
        <v>6.2317144925961597E-2</v>
      </c>
      <c r="CD1287" s="17">
        <v>7.2962525340140694E-2</v>
      </c>
      <c r="CE1287" s="17"/>
      <c r="CF1287" s="17">
        <v>4.3442031004783499E-2</v>
      </c>
      <c r="CG1287" s="17"/>
      <c r="CH1287" s="17">
        <v>5.7412719318551103E-2</v>
      </c>
      <c r="CI1287" s="17">
        <v>2.1453659837912298E-2</v>
      </c>
    </row>
    <row r="1288" spans="2:87" x14ac:dyDescent="0.35">
      <c r="B1288" t="s">
        <v>161</v>
      </c>
      <c r="C1288" s="17">
        <v>5.2757842801954301E-2</v>
      </c>
      <c r="D1288" s="17">
        <v>4.5375704535630897E-2</v>
      </c>
      <c r="E1288" s="17">
        <v>5.6737936641789603E-2</v>
      </c>
      <c r="F1288" s="17"/>
      <c r="G1288" s="17">
        <v>0.119483396191747</v>
      </c>
      <c r="H1288" s="17">
        <v>2.3948570070849998E-2</v>
      </c>
      <c r="I1288" s="17">
        <v>7.3474885482500196E-2</v>
      </c>
      <c r="J1288" s="17">
        <v>4.35169726519875E-2</v>
      </c>
      <c r="K1288" s="17">
        <v>2.3858612862017001E-2</v>
      </c>
      <c r="L1288" s="17">
        <v>4.2842321211406298E-2</v>
      </c>
      <c r="M1288" s="17"/>
      <c r="N1288" s="17">
        <v>3.0013272455403701E-2</v>
      </c>
      <c r="O1288" s="17">
        <v>3.2989158656279403E-2</v>
      </c>
      <c r="P1288" s="17">
        <v>6.6088933753518805E-2</v>
      </c>
      <c r="Q1288" s="17">
        <v>8.5985689532877899E-2</v>
      </c>
      <c r="R1288" s="17"/>
      <c r="S1288" s="17">
        <v>6.9645938771193502E-2</v>
      </c>
      <c r="T1288" s="17">
        <v>3.4465318480198598E-2</v>
      </c>
      <c r="U1288" s="17">
        <v>4.50879947655927E-2</v>
      </c>
      <c r="V1288" s="17">
        <v>0.10246175032803501</v>
      </c>
      <c r="W1288" s="17">
        <v>2.08279298223026E-2</v>
      </c>
      <c r="X1288" s="17">
        <v>2.02799111350658E-2</v>
      </c>
      <c r="Y1288" s="17">
        <v>0.15356535710970201</v>
      </c>
      <c r="Z1288" s="17">
        <v>2.8061498656044199E-2</v>
      </c>
      <c r="AA1288" s="17">
        <v>4.6741224566487202E-2</v>
      </c>
      <c r="AB1288" s="17">
        <v>4.8145531177535401E-2</v>
      </c>
      <c r="AC1288" s="17">
        <v>1.55248829227658E-2</v>
      </c>
      <c r="AD1288" s="17">
        <v>0</v>
      </c>
      <c r="AE1288" s="17"/>
      <c r="AF1288" s="17">
        <v>8.2275726140368599E-2</v>
      </c>
      <c r="AG1288" s="17">
        <v>5.4393517449306102E-2</v>
      </c>
      <c r="AH1288" s="17">
        <v>3.5599111846907998E-2</v>
      </c>
      <c r="AI1288" s="17">
        <v>0</v>
      </c>
      <c r="AJ1288" s="17">
        <v>4.6755458853068699E-2</v>
      </c>
      <c r="AK1288" s="17"/>
      <c r="AL1288" s="17">
        <v>5.7302534221517397E-2</v>
      </c>
      <c r="AM1288" s="17">
        <v>5.4284688262977297E-2</v>
      </c>
      <c r="AN1288" s="17">
        <v>4.3461065311844703E-2</v>
      </c>
      <c r="AO1288" s="17">
        <v>3.9388445444281099E-2</v>
      </c>
      <c r="AP1288" s="17"/>
      <c r="AQ1288" s="17">
        <v>5.97259856734359E-2</v>
      </c>
      <c r="AR1288" s="17">
        <v>4.3635362591937503E-2</v>
      </c>
      <c r="AS1288" s="17"/>
      <c r="AT1288" s="17">
        <v>4.9564269014649401E-2</v>
      </c>
      <c r="AU1288" s="17">
        <v>4.98876572848082E-2</v>
      </c>
      <c r="AV1288" s="17"/>
      <c r="AW1288" s="17">
        <v>4.4667339438966003E-2</v>
      </c>
      <c r="AX1288" s="17">
        <v>4.54905504308546E-2</v>
      </c>
      <c r="AY1288" s="17">
        <v>6.4952779202872193E-2</v>
      </c>
      <c r="AZ1288" s="17"/>
      <c r="BA1288" s="17">
        <v>4.6480025387371997E-2</v>
      </c>
      <c r="BB1288" s="17">
        <v>5.4165706771569802E-2</v>
      </c>
      <c r="BC1288" s="17">
        <v>5.6486260360516002E-2</v>
      </c>
      <c r="BD1288" s="17">
        <v>7.5103480339192202E-2</v>
      </c>
      <c r="BE1288" s="17">
        <v>1.31273413074531E-2</v>
      </c>
      <c r="BF1288" s="17"/>
      <c r="BG1288" s="17">
        <v>5.3585534227908398E-2</v>
      </c>
      <c r="BH1288" s="17">
        <v>5.2149458528353301E-2</v>
      </c>
      <c r="BI1288" s="17"/>
      <c r="BJ1288" s="17">
        <v>5.5614500238132102E-2</v>
      </c>
      <c r="BK1288" s="17">
        <v>4.3275804701432302E-2</v>
      </c>
      <c r="BL1288" s="17"/>
      <c r="BM1288" s="17">
        <v>9.1874095885399701E-2</v>
      </c>
      <c r="BN1288" s="17">
        <v>1.8489327957507001E-2</v>
      </c>
      <c r="BO1288" s="17">
        <v>4.1161067831816903E-2</v>
      </c>
      <c r="BP1288" s="17">
        <v>4.0374339605206901E-2</v>
      </c>
      <c r="BQ1288" s="17">
        <v>5.6065340693755503E-2</v>
      </c>
      <c r="BR1288" s="17"/>
      <c r="BS1288" s="17">
        <v>3.3384631021728998E-2</v>
      </c>
      <c r="BT1288" s="17"/>
      <c r="BU1288" s="17">
        <v>2.4856563748586202E-2</v>
      </c>
      <c r="BV1288" s="17">
        <v>3.0371009227043201E-2</v>
      </c>
      <c r="BW1288" s="17">
        <v>2.98773296709463E-2</v>
      </c>
      <c r="BX1288" s="17">
        <v>3.8841998564605101E-2</v>
      </c>
      <c r="BY1288" s="17">
        <v>0.14023623496978699</v>
      </c>
      <c r="BZ1288" s="17"/>
      <c r="CA1288" s="17">
        <v>2.01906198812014E-2</v>
      </c>
      <c r="CB1288" s="17"/>
      <c r="CC1288" s="17">
        <v>4.5509122586175399E-2</v>
      </c>
      <c r="CD1288" s="17">
        <v>5.6125427813964103E-2</v>
      </c>
      <c r="CE1288" s="17"/>
      <c r="CF1288" s="17">
        <v>3.4025271826962501E-2</v>
      </c>
      <c r="CG1288" s="17"/>
      <c r="CH1288" s="17">
        <v>4.3817358875508597E-2</v>
      </c>
      <c r="CI1288" s="17">
        <v>1.64552248918639E-2</v>
      </c>
    </row>
    <row r="1289" spans="2:87" x14ac:dyDescent="0.35">
      <c r="C1289" s="17"/>
      <c r="D1289" s="17"/>
      <c r="E1289" s="17"/>
      <c r="F1289" s="17"/>
      <c r="G1289" s="17"/>
      <c r="H1289" s="17"/>
      <c r="I1289" s="17"/>
      <c r="J1289" s="17"/>
      <c r="K1289" s="17"/>
      <c r="L1289" s="17"/>
      <c r="M1289" s="17"/>
      <c r="N1289" s="17"/>
      <c r="O1289" s="17"/>
      <c r="P1289" s="17"/>
      <c r="Q1289" s="17"/>
      <c r="R1289" s="17"/>
      <c r="S1289" s="17"/>
      <c r="T1289" s="17"/>
      <c r="U1289" s="17"/>
      <c r="V1289" s="17"/>
      <c r="W1289" s="17"/>
      <c r="X1289" s="17"/>
      <c r="Y1289" s="17"/>
      <c r="Z1289" s="17"/>
      <c r="AA1289" s="17"/>
      <c r="AB1289" s="17"/>
      <c r="AC1289" s="17"/>
      <c r="AD1289" s="17"/>
      <c r="AE1289" s="17"/>
      <c r="AF1289" s="17"/>
      <c r="AG1289" s="17"/>
      <c r="AH1289" s="17"/>
      <c r="AI1289" s="17"/>
      <c r="AJ1289" s="17"/>
      <c r="AK1289" s="17"/>
      <c r="AL1289" s="17"/>
      <c r="AM1289" s="17"/>
      <c r="AN1289" s="17"/>
      <c r="AO1289" s="17"/>
      <c r="AP1289" s="17"/>
      <c r="AQ1289" s="17"/>
      <c r="AR1289" s="17"/>
      <c r="AS1289" s="17"/>
      <c r="AT1289" s="17"/>
      <c r="AU1289" s="17"/>
      <c r="AV1289" s="17"/>
      <c r="AW1289" s="17"/>
      <c r="AX1289" s="17"/>
      <c r="AY1289" s="17"/>
      <c r="AZ1289" s="17"/>
      <c r="BA1289" s="17"/>
      <c r="BB1289" s="17"/>
      <c r="BC1289" s="17"/>
      <c r="BD1289" s="17"/>
      <c r="BE1289" s="17"/>
      <c r="BF1289" s="17"/>
      <c r="BG1289" s="17"/>
      <c r="BH1289" s="17"/>
      <c r="BI1289" s="17"/>
      <c r="BJ1289" s="17"/>
      <c r="BK1289" s="17"/>
      <c r="BL1289" s="17"/>
      <c r="BM1289" s="17"/>
      <c r="BN1289" s="17"/>
      <c r="BO1289" s="17"/>
      <c r="BP1289" s="17"/>
      <c r="BQ1289" s="17"/>
      <c r="BR1289" s="17"/>
      <c r="BS1289" s="17"/>
      <c r="BT1289" s="17"/>
      <c r="BU1289" s="17"/>
      <c r="BV1289" s="17"/>
      <c r="BW1289" s="17"/>
      <c r="BX1289" s="17"/>
      <c r="BY1289" s="17"/>
      <c r="BZ1289" s="17"/>
      <c r="CA1289" s="17"/>
      <c r="CB1289" s="17"/>
      <c r="CC1289" s="17"/>
      <c r="CD1289" s="17"/>
      <c r="CE1289" s="17"/>
      <c r="CF1289" s="17"/>
      <c r="CG1289" s="17"/>
      <c r="CH1289" s="17"/>
      <c r="CI1289" s="17"/>
    </row>
    <row r="1290" spans="2:87" x14ac:dyDescent="0.35">
      <c r="B1290" s="6" t="s">
        <v>362</v>
      </c>
      <c r="C1290" s="17"/>
      <c r="D1290" s="17"/>
      <c r="E1290" s="17"/>
      <c r="F1290" s="17"/>
      <c r="G1290" s="17"/>
      <c r="H1290" s="17"/>
      <c r="I1290" s="17"/>
      <c r="J1290" s="17"/>
      <c r="K1290" s="17"/>
      <c r="L1290" s="17"/>
      <c r="M1290" s="17"/>
      <c r="N1290" s="17"/>
      <c r="O1290" s="17"/>
      <c r="P1290" s="17"/>
      <c r="Q1290" s="17"/>
      <c r="R1290" s="17"/>
      <c r="S1290" s="17"/>
      <c r="T1290" s="17"/>
      <c r="U1290" s="17"/>
      <c r="V1290" s="17"/>
      <c r="W1290" s="17"/>
      <c r="X1290" s="17"/>
      <c r="Y1290" s="17"/>
      <c r="Z1290" s="17"/>
      <c r="AA1290" s="17"/>
      <c r="AB1290" s="17"/>
      <c r="AC1290" s="17"/>
      <c r="AD1290" s="17"/>
      <c r="AE1290" s="17"/>
      <c r="AF1290" s="17"/>
      <c r="AG1290" s="17"/>
      <c r="AH1290" s="17"/>
      <c r="AI1290" s="17"/>
      <c r="AJ1290" s="17"/>
      <c r="AK1290" s="17"/>
      <c r="AL1290" s="17"/>
      <c r="AM1290" s="17"/>
      <c r="AN1290" s="17"/>
      <c r="AO1290" s="17"/>
      <c r="AP1290" s="17"/>
      <c r="AQ1290" s="17"/>
      <c r="AR1290" s="17"/>
      <c r="AS1290" s="17"/>
      <c r="AT1290" s="17"/>
      <c r="AU1290" s="17"/>
      <c r="AV1290" s="17"/>
      <c r="AW1290" s="17"/>
      <c r="AX1290" s="17"/>
      <c r="AY1290" s="17"/>
      <c r="AZ1290" s="17"/>
      <c r="BA1290" s="17"/>
      <c r="BB1290" s="17"/>
      <c r="BC1290" s="17"/>
      <c r="BD1290" s="17"/>
      <c r="BE1290" s="17"/>
      <c r="BF1290" s="17"/>
      <c r="BG1290" s="17"/>
      <c r="BH1290" s="17"/>
      <c r="BI1290" s="17"/>
      <c r="BJ1290" s="17"/>
      <c r="BK1290" s="17"/>
      <c r="BL1290" s="17"/>
      <c r="BM1290" s="17"/>
      <c r="BN1290" s="17"/>
      <c r="BO1290" s="17"/>
      <c r="BP1290" s="17"/>
      <c r="BQ1290" s="17"/>
      <c r="BR1290" s="17"/>
      <c r="BS1290" s="17"/>
      <c r="BT1290" s="17"/>
      <c r="BU1290" s="17"/>
      <c r="BV1290" s="17"/>
      <c r="BW1290" s="17"/>
      <c r="BX1290" s="17"/>
      <c r="BY1290" s="17"/>
      <c r="BZ1290" s="17"/>
      <c r="CA1290" s="17"/>
      <c r="CB1290" s="17"/>
      <c r="CC1290" s="17"/>
      <c r="CD1290" s="17"/>
      <c r="CE1290" s="17"/>
      <c r="CF1290" s="17"/>
      <c r="CG1290" s="17"/>
      <c r="CH1290" s="17"/>
      <c r="CI1290" s="17"/>
    </row>
    <row r="1291" spans="2:87" x14ac:dyDescent="0.35">
      <c r="B1291" s="24" t="s">
        <v>163</v>
      </c>
      <c r="C1291" s="17"/>
      <c r="D1291" s="17"/>
      <c r="E1291" s="17"/>
      <c r="F1291" s="17"/>
      <c r="G1291" s="17"/>
      <c r="H1291" s="17"/>
      <c r="I1291" s="17"/>
      <c r="J1291" s="17"/>
      <c r="K1291" s="17"/>
      <c r="L1291" s="17"/>
      <c r="M1291" s="17"/>
      <c r="N1291" s="17"/>
      <c r="O1291" s="17"/>
      <c r="P1291" s="17"/>
      <c r="Q1291" s="17"/>
      <c r="R1291" s="17"/>
      <c r="S1291" s="17"/>
      <c r="T1291" s="17"/>
      <c r="U1291" s="17"/>
      <c r="V1291" s="17"/>
      <c r="W1291" s="17"/>
      <c r="X1291" s="17"/>
      <c r="Y1291" s="17"/>
      <c r="Z1291" s="17"/>
      <c r="AA1291" s="17"/>
      <c r="AB1291" s="17"/>
      <c r="AC1291" s="17"/>
      <c r="AD1291" s="17"/>
      <c r="AE1291" s="17"/>
      <c r="AF1291" s="17"/>
      <c r="AG1291" s="17"/>
      <c r="AH1291" s="17"/>
      <c r="AI1291" s="17"/>
      <c r="AJ1291" s="17"/>
      <c r="AK1291" s="17"/>
      <c r="AL1291" s="17"/>
      <c r="AM1291" s="17"/>
      <c r="AN1291" s="17"/>
      <c r="AO1291" s="17"/>
      <c r="AP1291" s="17"/>
      <c r="AQ1291" s="17"/>
      <c r="AR1291" s="17"/>
      <c r="AS1291" s="17"/>
      <c r="AT1291" s="17"/>
      <c r="AU1291" s="17"/>
      <c r="AV1291" s="17"/>
      <c r="AW1291" s="17"/>
      <c r="AX1291" s="17"/>
      <c r="AY1291" s="17"/>
      <c r="AZ1291" s="17"/>
      <c r="BA1291" s="17"/>
      <c r="BB1291" s="17"/>
      <c r="BC1291" s="17"/>
      <c r="BD1291" s="17"/>
      <c r="BE1291" s="17"/>
      <c r="BF1291" s="17"/>
      <c r="BG1291" s="17"/>
      <c r="BH1291" s="17"/>
      <c r="BI1291" s="17"/>
      <c r="BJ1291" s="17"/>
      <c r="BK1291" s="17"/>
      <c r="BL1291" s="17"/>
      <c r="BM1291" s="17"/>
      <c r="BN1291" s="17"/>
      <c r="BO1291" s="17"/>
      <c r="BP1291" s="17"/>
      <c r="BQ1291" s="17"/>
      <c r="BR1291" s="17"/>
      <c r="BS1291" s="17"/>
      <c r="BT1291" s="17"/>
      <c r="BU1291" s="17"/>
      <c r="BV1291" s="17"/>
      <c r="BW1291" s="17"/>
      <c r="BX1291" s="17"/>
      <c r="BY1291" s="17"/>
      <c r="BZ1291" s="17"/>
      <c r="CA1291" s="17"/>
      <c r="CB1291" s="17"/>
      <c r="CC1291" s="17"/>
      <c r="CD1291" s="17"/>
      <c r="CE1291" s="17"/>
      <c r="CF1291" s="17"/>
      <c r="CG1291" s="17"/>
      <c r="CH1291" s="17"/>
      <c r="CI1291" s="17"/>
    </row>
    <row r="1292" spans="2:87" x14ac:dyDescent="0.35">
      <c r="B1292" t="s">
        <v>350</v>
      </c>
      <c r="C1292" s="17">
        <v>8.4144628846056294E-2</v>
      </c>
      <c r="D1292" s="17">
        <v>0.10110656914725</v>
      </c>
      <c r="E1292" s="17">
        <v>6.4589446276177798E-2</v>
      </c>
      <c r="F1292" s="17"/>
      <c r="G1292" s="17">
        <v>0.12906574783581701</v>
      </c>
      <c r="H1292" s="17">
        <v>0.160026439490452</v>
      </c>
      <c r="I1292" s="17">
        <v>7.4382383833953E-2</v>
      </c>
      <c r="J1292" s="17">
        <v>8.9666108175890005E-2</v>
      </c>
      <c r="K1292" s="17">
        <v>5.80959542475116E-2</v>
      </c>
      <c r="L1292" s="17">
        <v>1.65953521422696E-2</v>
      </c>
      <c r="M1292" s="17"/>
      <c r="N1292" s="17">
        <v>0.147512926934317</v>
      </c>
      <c r="O1292" s="17">
        <v>8.4916798224724893E-2</v>
      </c>
      <c r="P1292" s="17">
        <v>4.8070400763851898E-2</v>
      </c>
      <c r="Q1292" s="17">
        <v>4.3644143130687998E-2</v>
      </c>
      <c r="R1292" s="17"/>
      <c r="S1292" s="17">
        <v>0.111171573553837</v>
      </c>
      <c r="T1292" s="17">
        <v>5.9570400695524398E-2</v>
      </c>
      <c r="U1292" s="17">
        <v>5.8930054004416199E-2</v>
      </c>
      <c r="V1292" s="17">
        <v>0.10430820754568999</v>
      </c>
      <c r="W1292" s="17">
        <v>8.9439476957666603E-2</v>
      </c>
      <c r="X1292" s="17">
        <v>7.6961671685457797E-2</v>
      </c>
      <c r="Y1292" s="17">
        <v>3.0215626704167699E-2</v>
      </c>
      <c r="Z1292" s="17">
        <v>0.199790198864052</v>
      </c>
      <c r="AA1292" s="17">
        <v>0.11037283234247899</v>
      </c>
      <c r="AB1292" s="17">
        <v>5.4891126032050402E-2</v>
      </c>
      <c r="AC1292" s="17">
        <v>9.1170050174801995E-2</v>
      </c>
      <c r="AD1292" s="17">
        <v>5.0351323657286402E-2</v>
      </c>
      <c r="AE1292" s="17"/>
      <c r="AF1292" s="17">
        <v>4.0940197901146003E-2</v>
      </c>
      <c r="AG1292" s="17">
        <v>5.6089933617158201E-2</v>
      </c>
      <c r="AH1292" s="17">
        <v>9.7124743754188406E-2</v>
      </c>
      <c r="AI1292" s="17">
        <v>0.110352194588948</v>
      </c>
      <c r="AJ1292" s="17">
        <v>0.18828801434869599</v>
      </c>
      <c r="AK1292" s="17"/>
      <c r="AL1292" s="17">
        <v>6.5559227138823201E-2</v>
      </c>
      <c r="AM1292" s="17">
        <v>9.7676681589715306E-2</v>
      </c>
      <c r="AN1292" s="17">
        <v>0.100398514383448</v>
      </c>
      <c r="AO1292" s="17">
        <v>7.6549269409309104E-2</v>
      </c>
      <c r="AP1292" s="17"/>
      <c r="AQ1292" s="17">
        <v>5.3606883749540701E-2</v>
      </c>
      <c r="AR1292" s="17">
        <v>0.124225583632599</v>
      </c>
      <c r="AS1292" s="17"/>
      <c r="AT1292" s="17">
        <v>0.10718815062152701</v>
      </c>
      <c r="AU1292" s="17">
        <v>1.7982977298467401E-2</v>
      </c>
      <c r="AV1292" s="17"/>
      <c r="AW1292" s="17">
        <v>6.6531320360506699E-2</v>
      </c>
      <c r="AX1292" s="17">
        <v>7.1117761489895695E-2</v>
      </c>
      <c r="AY1292" s="17">
        <v>9.97123004783661E-2</v>
      </c>
      <c r="AZ1292" s="17"/>
      <c r="BA1292" s="17">
        <v>0.153730012311802</v>
      </c>
      <c r="BB1292" s="17">
        <v>8.3157599661227294E-2</v>
      </c>
      <c r="BC1292" s="17">
        <v>5.10709876881459E-2</v>
      </c>
      <c r="BD1292" s="17">
        <v>3.7258483216302499E-2</v>
      </c>
      <c r="BE1292" s="17">
        <v>4.8220753443255299E-2</v>
      </c>
      <c r="BF1292" s="17"/>
      <c r="BG1292" s="17">
        <v>7.8576771374152296E-2</v>
      </c>
      <c r="BH1292" s="17">
        <v>8.8226580298225193E-2</v>
      </c>
      <c r="BI1292" s="17"/>
      <c r="BJ1292" s="17">
        <v>0.100667251368425</v>
      </c>
      <c r="BK1292" s="17">
        <v>2.5595518207442301E-2</v>
      </c>
      <c r="BL1292" s="17"/>
      <c r="BM1292" s="17">
        <v>6.6740641017333804E-2</v>
      </c>
      <c r="BN1292" s="17">
        <v>4.5267128024864399E-2</v>
      </c>
      <c r="BO1292" s="17">
        <v>0.128067316635332</v>
      </c>
      <c r="BP1292" s="17">
        <v>3.3023136677396703E-2</v>
      </c>
      <c r="BQ1292" s="17">
        <v>5.8334313689062001E-2</v>
      </c>
      <c r="BR1292" s="17"/>
      <c r="BS1292" s="17">
        <v>7.7716535911724394E-2</v>
      </c>
      <c r="BT1292" s="17"/>
      <c r="BU1292" s="17">
        <v>5.8704383055434399E-2</v>
      </c>
      <c r="BV1292" s="17">
        <v>0.16698298763771899</v>
      </c>
      <c r="BW1292" s="17">
        <v>3.8871847499791903E-2</v>
      </c>
      <c r="BX1292" s="17">
        <v>4.8833568843910803E-2</v>
      </c>
      <c r="BY1292" s="17">
        <v>4.2533131751794101E-2</v>
      </c>
      <c r="BZ1292" s="17"/>
      <c r="CA1292" s="17">
        <v>0.15368922890664</v>
      </c>
      <c r="CB1292" s="17"/>
      <c r="CC1292" s="17">
        <v>8.0657080933043204E-2</v>
      </c>
      <c r="CD1292" s="17">
        <v>0.110747385990161</v>
      </c>
      <c r="CE1292" s="17"/>
      <c r="CF1292" s="17">
        <v>6.5985654464029E-2</v>
      </c>
      <c r="CG1292" s="17"/>
      <c r="CH1292" s="17">
        <v>0</v>
      </c>
      <c r="CI1292" s="17">
        <v>0.35624046076483801</v>
      </c>
    </row>
    <row r="1293" spans="2:87" x14ac:dyDescent="0.35">
      <c r="B1293" t="s">
        <v>351</v>
      </c>
      <c r="C1293" s="17">
        <v>0.15205714527415501</v>
      </c>
      <c r="D1293" s="17">
        <v>0.16216109663438</v>
      </c>
      <c r="E1293" s="17">
        <v>0.142104262917878</v>
      </c>
      <c r="F1293" s="17"/>
      <c r="G1293" s="17">
        <v>0.203098069512263</v>
      </c>
      <c r="H1293" s="17">
        <v>0.257874068561252</v>
      </c>
      <c r="I1293" s="17">
        <v>0.189782210079498</v>
      </c>
      <c r="J1293" s="17">
        <v>0.13602490641479001</v>
      </c>
      <c r="K1293" s="17">
        <v>7.4794184782191797E-2</v>
      </c>
      <c r="L1293" s="17">
        <v>6.8133978483072496E-2</v>
      </c>
      <c r="M1293" s="17"/>
      <c r="N1293" s="17">
        <v>0.230822229537095</v>
      </c>
      <c r="O1293" s="17">
        <v>0.16241397718578299</v>
      </c>
      <c r="P1293" s="17">
        <v>0.117743160547629</v>
      </c>
      <c r="Q1293" s="17">
        <v>8.2396269765696903E-2</v>
      </c>
      <c r="R1293" s="17"/>
      <c r="S1293" s="17">
        <v>0.23044204926439399</v>
      </c>
      <c r="T1293" s="17">
        <v>0.14890123312287501</v>
      </c>
      <c r="U1293" s="17">
        <v>0.11777199341543899</v>
      </c>
      <c r="V1293" s="17">
        <v>0.107292604660375</v>
      </c>
      <c r="W1293" s="17">
        <v>0.188175697538702</v>
      </c>
      <c r="X1293" s="17">
        <v>0.21897357834237399</v>
      </c>
      <c r="Y1293" s="17">
        <v>0.102452027031972</v>
      </c>
      <c r="Z1293" s="17">
        <v>7.7294804592681607E-2</v>
      </c>
      <c r="AA1293" s="17">
        <v>0.20292114819863599</v>
      </c>
      <c r="AB1293" s="17">
        <v>5.93641841593949E-2</v>
      </c>
      <c r="AC1293" s="17">
        <v>7.5479627949127895E-2</v>
      </c>
      <c r="AD1293" s="17">
        <v>0.16655130179533301</v>
      </c>
      <c r="AE1293" s="17"/>
      <c r="AF1293" s="17">
        <v>0.119004081654063</v>
      </c>
      <c r="AG1293" s="17">
        <v>0.108700327544776</v>
      </c>
      <c r="AH1293" s="17">
        <v>0.18951066892441901</v>
      </c>
      <c r="AI1293" s="17">
        <v>0.17357226695503999</v>
      </c>
      <c r="AJ1293" s="17">
        <v>0.27636630233028697</v>
      </c>
      <c r="AK1293" s="17"/>
      <c r="AL1293" s="17">
        <v>0.129117810544255</v>
      </c>
      <c r="AM1293" s="17">
        <v>0.16925389768343399</v>
      </c>
      <c r="AN1293" s="17">
        <v>0.16150218219189</v>
      </c>
      <c r="AO1293" s="17">
        <v>0.165504826460321</v>
      </c>
      <c r="AP1293" s="17"/>
      <c r="AQ1293" s="17">
        <v>9.0032789350965606E-2</v>
      </c>
      <c r="AR1293" s="17">
        <v>0.23346444622465901</v>
      </c>
      <c r="AS1293" s="17"/>
      <c r="AT1293" s="17">
        <v>0.17846021641102899</v>
      </c>
      <c r="AU1293" s="17">
        <v>6.3644328502597297E-2</v>
      </c>
      <c r="AV1293" s="17"/>
      <c r="AW1293" s="17">
        <v>9.9175085692098305E-2</v>
      </c>
      <c r="AX1293" s="17">
        <v>0.18977764014877199</v>
      </c>
      <c r="AY1293" s="17">
        <v>0.182815389837998</v>
      </c>
      <c r="AZ1293" s="17"/>
      <c r="BA1293" s="17">
        <v>0.21073220520182401</v>
      </c>
      <c r="BB1293" s="17">
        <v>0.12775513813977399</v>
      </c>
      <c r="BC1293" s="17">
        <v>0.12420344566601201</v>
      </c>
      <c r="BD1293" s="17">
        <v>0.20032358429567099</v>
      </c>
      <c r="BE1293" s="17">
        <v>7.7507244763064698E-2</v>
      </c>
      <c r="BF1293" s="17"/>
      <c r="BG1293" s="17">
        <v>0.166585879880008</v>
      </c>
      <c r="BH1293" s="17">
        <v>0.14140572511446201</v>
      </c>
      <c r="BI1293" s="17"/>
      <c r="BJ1293" s="17">
        <v>0.17748149751918901</v>
      </c>
      <c r="BK1293" s="17">
        <v>6.23513756017086E-2</v>
      </c>
      <c r="BL1293" s="17"/>
      <c r="BM1293" s="17">
        <v>0.10802735146759</v>
      </c>
      <c r="BN1293" s="17">
        <v>0.121460557684629</v>
      </c>
      <c r="BO1293" s="17">
        <v>0.226220064357322</v>
      </c>
      <c r="BP1293" s="17">
        <v>0.18327449949925001</v>
      </c>
      <c r="BQ1293" s="17">
        <v>6.7575473617348503E-2</v>
      </c>
      <c r="BR1293" s="17"/>
      <c r="BS1293" s="17">
        <v>0.16294670539953601</v>
      </c>
      <c r="BT1293" s="17"/>
      <c r="BU1293" s="17">
        <v>0.13417086342620299</v>
      </c>
      <c r="BV1293" s="17">
        <v>0.27540553797245798</v>
      </c>
      <c r="BW1293" s="17">
        <v>0.182195330760234</v>
      </c>
      <c r="BX1293" s="17">
        <v>9.2187909986100797E-2</v>
      </c>
      <c r="BY1293" s="17">
        <v>8.4240192373071801E-2</v>
      </c>
      <c r="BZ1293" s="17"/>
      <c r="CA1293" s="17">
        <v>0.28096893770561798</v>
      </c>
      <c r="CB1293" s="17"/>
      <c r="CC1293" s="17">
        <v>0.12916308467121301</v>
      </c>
      <c r="CD1293" s="17">
        <v>0.26449027169827299</v>
      </c>
      <c r="CE1293" s="17"/>
      <c r="CF1293" s="17">
        <v>0.129927359211813</v>
      </c>
      <c r="CG1293" s="17"/>
      <c r="CH1293" s="17">
        <v>0</v>
      </c>
      <c r="CI1293" s="17">
        <v>0.64375953923516205</v>
      </c>
    </row>
    <row r="1294" spans="2:87" x14ac:dyDescent="0.35">
      <c r="B1294" t="s">
        <v>352</v>
      </c>
      <c r="C1294" s="17">
        <v>0.170603242040098</v>
      </c>
      <c r="D1294" s="17">
        <v>0.169265073110027</v>
      </c>
      <c r="E1294" s="17">
        <v>0.17308209847044201</v>
      </c>
      <c r="F1294" s="17"/>
      <c r="G1294" s="17">
        <v>0.28613049645590499</v>
      </c>
      <c r="H1294" s="17">
        <v>0.14285225932954901</v>
      </c>
      <c r="I1294" s="17">
        <v>0.143952938269092</v>
      </c>
      <c r="J1294" s="17">
        <v>0.17357205559740299</v>
      </c>
      <c r="K1294" s="17">
        <v>0.17196118257463699</v>
      </c>
      <c r="L1294" s="17">
        <v>0.13844393527131599</v>
      </c>
      <c r="M1294" s="17"/>
      <c r="N1294" s="17">
        <v>0.15834352263040599</v>
      </c>
      <c r="O1294" s="17">
        <v>0.205087103681308</v>
      </c>
      <c r="P1294" s="17">
        <v>0.15556220184264</v>
      </c>
      <c r="Q1294" s="17">
        <v>0.160089214945485</v>
      </c>
      <c r="R1294" s="17"/>
      <c r="S1294" s="17">
        <v>0.183942650612199</v>
      </c>
      <c r="T1294" s="17">
        <v>0.185167760986931</v>
      </c>
      <c r="U1294" s="17">
        <v>0.19920960113582201</v>
      </c>
      <c r="V1294" s="17">
        <v>0.242558942224744</v>
      </c>
      <c r="W1294" s="17">
        <v>9.21082225450882E-2</v>
      </c>
      <c r="X1294" s="17">
        <v>0.19691802340704201</v>
      </c>
      <c r="Y1294" s="17">
        <v>0.15362278227918699</v>
      </c>
      <c r="Z1294" s="17">
        <v>0.19357981519285999</v>
      </c>
      <c r="AA1294" s="17">
        <v>0.12913614348086999</v>
      </c>
      <c r="AB1294" s="17">
        <v>0.176695217813223</v>
      </c>
      <c r="AC1294" s="17">
        <v>9.4715892457860301E-2</v>
      </c>
      <c r="AD1294" s="17">
        <v>0.12521657522892901</v>
      </c>
      <c r="AE1294" s="17"/>
      <c r="AF1294" s="17">
        <v>0.13678184461644999</v>
      </c>
      <c r="AG1294" s="17">
        <v>0.19356888941991801</v>
      </c>
      <c r="AH1294" s="17">
        <v>0.14462858981077201</v>
      </c>
      <c r="AI1294" s="17">
        <v>0.23750240566834099</v>
      </c>
      <c r="AJ1294" s="17">
        <v>0.13283987376040901</v>
      </c>
      <c r="AK1294" s="17"/>
      <c r="AL1294" s="17">
        <v>0.18424034671865999</v>
      </c>
      <c r="AM1294" s="17">
        <v>0.16051260895602301</v>
      </c>
      <c r="AN1294" s="17">
        <v>0.14991454371837701</v>
      </c>
      <c r="AO1294" s="17">
        <v>0.19831449086876099</v>
      </c>
      <c r="AP1294" s="17"/>
      <c r="AQ1294" s="17">
        <v>0.14391456774058101</v>
      </c>
      <c r="AR1294" s="17">
        <v>0.205632270690735</v>
      </c>
      <c r="AS1294" s="17"/>
      <c r="AT1294" s="17">
        <v>0.17696481086182</v>
      </c>
      <c r="AU1294" s="17">
        <v>0.15540353765523501</v>
      </c>
      <c r="AV1294" s="17"/>
      <c r="AW1294" s="17">
        <v>0.14273068932615601</v>
      </c>
      <c r="AX1294" s="17">
        <v>0.17433293387316201</v>
      </c>
      <c r="AY1294" s="17">
        <v>0.19835800566683601</v>
      </c>
      <c r="AZ1294" s="17"/>
      <c r="BA1294" s="17">
        <v>0.165250517054776</v>
      </c>
      <c r="BB1294" s="17">
        <v>0.19796130068624401</v>
      </c>
      <c r="BC1294" s="17">
        <v>0.17884821884109101</v>
      </c>
      <c r="BD1294" s="17">
        <v>9.7109549835286593E-2</v>
      </c>
      <c r="BE1294" s="17">
        <v>0.152073085369963</v>
      </c>
      <c r="BF1294" s="17"/>
      <c r="BG1294" s="17">
        <v>0.18915886544396401</v>
      </c>
      <c r="BH1294" s="17">
        <v>0.15699959749971301</v>
      </c>
      <c r="BI1294" s="17"/>
      <c r="BJ1294" s="17">
        <v>0.184589690790043</v>
      </c>
      <c r="BK1294" s="17">
        <v>0.12274569685662</v>
      </c>
      <c r="BL1294" s="17"/>
      <c r="BM1294" s="17">
        <v>0.16943702791912199</v>
      </c>
      <c r="BN1294" s="17">
        <v>0.105667701984812</v>
      </c>
      <c r="BO1294" s="17">
        <v>0.20044960959052099</v>
      </c>
      <c r="BP1294" s="17">
        <v>0.244170758092672</v>
      </c>
      <c r="BQ1294" s="17">
        <v>0.12705368778618201</v>
      </c>
      <c r="BR1294" s="17"/>
      <c r="BS1294" s="17">
        <v>0.12591944963455101</v>
      </c>
      <c r="BT1294" s="17"/>
      <c r="BU1294" s="17">
        <v>0.13765794308214199</v>
      </c>
      <c r="BV1294" s="17">
        <v>0.20159903882801999</v>
      </c>
      <c r="BW1294" s="17">
        <v>0.22443848969135799</v>
      </c>
      <c r="BX1294" s="17">
        <v>9.7096210453891205E-2</v>
      </c>
      <c r="BY1294" s="17">
        <v>0.125625008609413</v>
      </c>
      <c r="BZ1294" s="17"/>
      <c r="CA1294" s="17">
        <v>0.20619483356566801</v>
      </c>
      <c r="CB1294" s="17"/>
      <c r="CC1294" s="17">
        <v>0.15828752408216601</v>
      </c>
      <c r="CD1294" s="17">
        <v>0.23605675404830401</v>
      </c>
      <c r="CE1294" s="17"/>
      <c r="CF1294" s="17">
        <v>0.15292210341185999</v>
      </c>
      <c r="CG1294" s="17"/>
      <c r="CH1294" s="17">
        <v>0.25327490482189202</v>
      </c>
      <c r="CI1294" s="17">
        <v>0</v>
      </c>
    </row>
    <row r="1295" spans="2:87" x14ac:dyDescent="0.35">
      <c r="B1295" t="s">
        <v>353</v>
      </c>
      <c r="C1295" s="17">
        <v>0.50298596396540696</v>
      </c>
      <c r="D1295" s="17">
        <v>0.47131945383000701</v>
      </c>
      <c r="E1295" s="17">
        <v>0.53780645938567895</v>
      </c>
      <c r="F1295" s="17"/>
      <c r="G1295" s="17">
        <v>0.22390126081525899</v>
      </c>
      <c r="H1295" s="17">
        <v>0.28649013181600802</v>
      </c>
      <c r="I1295" s="17">
        <v>0.47181244762393898</v>
      </c>
      <c r="J1295" s="17">
        <v>0.54247514633120897</v>
      </c>
      <c r="K1295" s="17">
        <v>0.63956245618991803</v>
      </c>
      <c r="L1295" s="17">
        <v>0.75614091030319097</v>
      </c>
      <c r="M1295" s="17"/>
      <c r="N1295" s="17">
        <v>0.40158207398060503</v>
      </c>
      <c r="O1295" s="17">
        <v>0.451758735133369</v>
      </c>
      <c r="P1295" s="17">
        <v>0.57166331923579505</v>
      </c>
      <c r="Q1295" s="17">
        <v>0.60994643913581903</v>
      </c>
      <c r="R1295" s="17"/>
      <c r="S1295" s="17">
        <v>0.37105814512804802</v>
      </c>
      <c r="T1295" s="17">
        <v>0.48358632726019102</v>
      </c>
      <c r="U1295" s="17">
        <v>0.56883503520252499</v>
      </c>
      <c r="V1295" s="17">
        <v>0.44896036394048999</v>
      </c>
      <c r="W1295" s="17">
        <v>0.52687185321903496</v>
      </c>
      <c r="X1295" s="17">
        <v>0.40364198638550802</v>
      </c>
      <c r="Y1295" s="17">
        <v>0.52746372180187096</v>
      </c>
      <c r="Z1295" s="17">
        <v>0.49932494942383898</v>
      </c>
      <c r="AA1295" s="17">
        <v>0.50129154839549495</v>
      </c>
      <c r="AB1295" s="17">
        <v>0.659287798789574</v>
      </c>
      <c r="AC1295" s="17">
        <v>0.70385801040748197</v>
      </c>
      <c r="AD1295" s="17">
        <v>0.576066613380399</v>
      </c>
      <c r="AE1295" s="17"/>
      <c r="AF1295" s="17">
        <v>0.59019629167297705</v>
      </c>
      <c r="AG1295" s="17">
        <v>0.56079870045055502</v>
      </c>
      <c r="AH1295" s="17">
        <v>0.49803305585496199</v>
      </c>
      <c r="AI1295" s="17">
        <v>0.42981261084728001</v>
      </c>
      <c r="AJ1295" s="17">
        <v>0.33084760218753101</v>
      </c>
      <c r="AK1295" s="17"/>
      <c r="AL1295" s="17">
        <v>0.52485680135855695</v>
      </c>
      <c r="AM1295" s="17">
        <v>0.48899104906234803</v>
      </c>
      <c r="AN1295" s="17">
        <v>0.49737753028542298</v>
      </c>
      <c r="AO1295" s="17">
        <v>0.46803025195233999</v>
      </c>
      <c r="AP1295" s="17"/>
      <c r="AQ1295" s="17">
        <v>0.62644681299854998</v>
      </c>
      <c r="AR1295" s="17">
        <v>0.34094293517051899</v>
      </c>
      <c r="AS1295" s="17"/>
      <c r="AT1295" s="17">
        <v>0.43207564765479001</v>
      </c>
      <c r="AU1295" s="17">
        <v>0.73750229730052597</v>
      </c>
      <c r="AV1295" s="17"/>
      <c r="AW1295" s="17">
        <v>0.64356402349131603</v>
      </c>
      <c r="AX1295" s="17">
        <v>0.49498212335300301</v>
      </c>
      <c r="AY1295" s="17">
        <v>0.38309827095447102</v>
      </c>
      <c r="AZ1295" s="17"/>
      <c r="BA1295" s="17">
        <v>0.34256269081320401</v>
      </c>
      <c r="BB1295" s="17">
        <v>0.52111773566420205</v>
      </c>
      <c r="BC1295" s="17">
        <v>0.56986828588171801</v>
      </c>
      <c r="BD1295" s="17">
        <v>0.56558414817550196</v>
      </c>
      <c r="BE1295" s="17">
        <v>0.63749856751853295</v>
      </c>
      <c r="BF1295" s="17"/>
      <c r="BG1295" s="17">
        <v>0.44487821638872699</v>
      </c>
      <c r="BH1295" s="17">
        <v>0.54558637279407995</v>
      </c>
      <c r="BI1295" s="17"/>
      <c r="BJ1295" s="17">
        <v>0.43221781878988902</v>
      </c>
      <c r="BK1295" s="17">
        <v>0.75141485004859998</v>
      </c>
      <c r="BL1295" s="17"/>
      <c r="BM1295" s="17">
        <v>0.41959611533891999</v>
      </c>
      <c r="BN1295" s="17">
        <v>0.66958795301173102</v>
      </c>
      <c r="BO1295" s="17">
        <v>0.37327685439453501</v>
      </c>
      <c r="BP1295" s="17">
        <v>0.50481333094045999</v>
      </c>
      <c r="BQ1295" s="17">
        <v>0.71340132277989599</v>
      </c>
      <c r="BR1295" s="17"/>
      <c r="BS1295" s="17">
        <v>0.58215559054860899</v>
      </c>
      <c r="BT1295" s="17"/>
      <c r="BU1295" s="17">
        <v>0.60307547871581102</v>
      </c>
      <c r="BV1295" s="17">
        <v>0.27672884354188998</v>
      </c>
      <c r="BW1295" s="17">
        <v>0.50659339170808204</v>
      </c>
      <c r="BX1295" s="17">
        <v>0.739768082271685</v>
      </c>
      <c r="BY1295" s="17">
        <v>0.47282152791261101</v>
      </c>
      <c r="BZ1295" s="17"/>
      <c r="CA1295" s="17">
        <v>0.33309979721887001</v>
      </c>
      <c r="CB1295" s="17"/>
      <c r="CC1295" s="17">
        <v>0.56409960874668497</v>
      </c>
      <c r="CD1295" s="17">
        <v>0.26724208987407</v>
      </c>
      <c r="CE1295" s="17"/>
      <c r="CF1295" s="17">
        <v>0.60148279660467796</v>
      </c>
      <c r="CG1295" s="17"/>
      <c r="CH1295" s="17">
        <v>0.74672509517810803</v>
      </c>
      <c r="CI1295" s="17">
        <v>0</v>
      </c>
    </row>
    <row r="1296" spans="2:87" x14ac:dyDescent="0.35">
      <c r="B1296" t="s">
        <v>354</v>
      </c>
      <c r="C1296" s="17">
        <v>5.70335718153182E-2</v>
      </c>
      <c r="D1296" s="17">
        <v>6.4419161147465404E-2</v>
      </c>
      <c r="E1296" s="17">
        <v>4.9429114067754701E-2</v>
      </c>
      <c r="F1296" s="17"/>
      <c r="G1296" s="17">
        <v>6.79262547122126E-2</v>
      </c>
      <c r="H1296" s="17">
        <v>0.10519530159413699</v>
      </c>
      <c r="I1296" s="17">
        <v>8.30016832269036E-2</v>
      </c>
      <c r="J1296" s="17">
        <v>4.0573223724894802E-2</v>
      </c>
      <c r="K1296" s="17">
        <v>4.4452310367497902E-2</v>
      </c>
      <c r="L1296" s="17">
        <v>1.1899880735388601E-2</v>
      </c>
      <c r="M1296" s="17"/>
      <c r="N1296" s="17">
        <v>2.80156161917464E-2</v>
      </c>
      <c r="O1296" s="17">
        <v>8.8436428760665806E-2</v>
      </c>
      <c r="P1296" s="17">
        <v>5.3904202677229701E-2</v>
      </c>
      <c r="Q1296" s="17">
        <v>6.0186774354414899E-2</v>
      </c>
      <c r="R1296" s="17"/>
      <c r="S1296" s="17">
        <v>6.3827923250164995E-2</v>
      </c>
      <c r="T1296" s="17">
        <v>8.2259162770955505E-2</v>
      </c>
      <c r="U1296" s="17">
        <v>2.13797731937387E-2</v>
      </c>
      <c r="V1296" s="17">
        <v>5.3825581771716501E-2</v>
      </c>
      <c r="W1296" s="17">
        <v>9.1734331527485502E-2</v>
      </c>
      <c r="X1296" s="17">
        <v>8.2421247868431399E-2</v>
      </c>
      <c r="Y1296" s="17">
        <v>9.5609280811543504E-2</v>
      </c>
      <c r="Z1296" s="17">
        <v>3.0010231926566901E-2</v>
      </c>
      <c r="AA1296" s="17">
        <v>3.8550744975957903E-2</v>
      </c>
      <c r="AB1296" s="17">
        <v>1.0504395796611299E-2</v>
      </c>
      <c r="AC1296" s="17">
        <v>3.4776419010728102E-2</v>
      </c>
      <c r="AD1296" s="17">
        <v>5.2917558689104201E-2</v>
      </c>
      <c r="AE1296" s="17"/>
      <c r="AF1296" s="17">
        <v>5.2178612280565001E-2</v>
      </c>
      <c r="AG1296" s="17">
        <v>5.7724500113134798E-2</v>
      </c>
      <c r="AH1296" s="17">
        <v>5.6503584863000098E-2</v>
      </c>
      <c r="AI1296" s="17">
        <v>3.8328202743549998E-2</v>
      </c>
      <c r="AJ1296" s="17">
        <v>2.56237137197825E-2</v>
      </c>
      <c r="AK1296" s="17"/>
      <c r="AL1296" s="17">
        <v>5.8009091294000101E-2</v>
      </c>
      <c r="AM1296" s="17">
        <v>5.6487522104858502E-2</v>
      </c>
      <c r="AN1296" s="17">
        <v>4.7495230005972097E-2</v>
      </c>
      <c r="AO1296" s="17">
        <v>7.7496070191385394E-2</v>
      </c>
      <c r="AP1296" s="17"/>
      <c r="AQ1296" s="17">
        <v>5.6843993828245599E-2</v>
      </c>
      <c r="AR1296" s="17">
        <v>5.7282393943617602E-2</v>
      </c>
      <c r="AS1296" s="17"/>
      <c r="AT1296" s="17">
        <v>6.4710839815377799E-2</v>
      </c>
      <c r="AU1296" s="17">
        <v>1.2595465754703499E-2</v>
      </c>
      <c r="AV1296" s="17"/>
      <c r="AW1296" s="17">
        <v>2.98655152274852E-2</v>
      </c>
      <c r="AX1296" s="17">
        <v>4.57632990845366E-2</v>
      </c>
      <c r="AY1296" s="17">
        <v>8.4233614621620503E-2</v>
      </c>
      <c r="AZ1296" s="17"/>
      <c r="BA1296" s="17">
        <v>8.2921269766704095E-2</v>
      </c>
      <c r="BB1296" s="17">
        <v>5.61725019515854E-2</v>
      </c>
      <c r="BC1296" s="17">
        <v>3.90494055412927E-2</v>
      </c>
      <c r="BD1296" s="17">
        <v>5.1933400188381502E-2</v>
      </c>
      <c r="BE1296" s="17">
        <v>5.5148700247760203E-2</v>
      </c>
      <c r="BF1296" s="17"/>
      <c r="BG1296" s="17">
        <v>7.9779481291224599E-2</v>
      </c>
      <c r="BH1296" s="17">
        <v>4.0357911799845998E-2</v>
      </c>
      <c r="BI1296" s="17"/>
      <c r="BJ1296" s="17">
        <v>6.59883766691063E-2</v>
      </c>
      <c r="BK1296" s="17">
        <v>2.54976079906509E-2</v>
      </c>
      <c r="BL1296" s="17"/>
      <c r="BM1296" s="17">
        <v>0.14694857937167899</v>
      </c>
      <c r="BN1296" s="17">
        <v>4.15295135596832E-2</v>
      </c>
      <c r="BO1296" s="17">
        <v>5.62754721790572E-2</v>
      </c>
      <c r="BP1296" s="17">
        <v>2.3072251704465401E-2</v>
      </c>
      <c r="BQ1296" s="17">
        <v>3.3635202127511303E-2</v>
      </c>
      <c r="BR1296" s="17"/>
      <c r="BS1296" s="17">
        <v>2.8577358112951201E-2</v>
      </c>
      <c r="BT1296" s="17"/>
      <c r="BU1296" s="17">
        <v>2.6214805609698699E-2</v>
      </c>
      <c r="BV1296" s="17">
        <v>6.06170530836906E-2</v>
      </c>
      <c r="BW1296" s="17">
        <v>3.6207414528182699E-2</v>
      </c>
      <c r="BX1296" s="17">
        <v>1.7659704775809699E-2</v>
      </c>
      <c r="BY1296" s="17">
        <v>0.17513002667212499</v>
      </c>
      <c r="BZ1296" s="17"/>
      <c r="CA1296" s="17">
        <v>2.6047202603203399E-2</v>
      </c>
      <c r="CB1296" s="17"/>
      <c r="CC1296" s="17">
        <v>4.4441519448767702E-2</v>
      </c>
      <c r="CD1296" s="17">
        <v>7.7191940137171303E-2</v>
      </c>
      <c r="CE1296" s="17"/>
      <c r="CF1296" s="17">
        <v>2.3961188084673301E-2</v>
      </c>
      <c r="CG1296" s="17"/>
      <c r="CH1296" s="17">
        <v>0</v>
      </c>
      <c r="CI1296" s="17">
        <v>0</v>
      </c>
    </row>
    <row r="1297" spans="2:87" x14ac:dyDescent="0.35">
      <c r="B1297" t="s">
        <v>161</v>
      </c>
      <c r="C1297" s="17">
        <v>3.3175448058965502E-2</v>
      </c>
      <c r="D1297" s="17">
        <v>3.1728646130870099E-2</v>
      </c>
      <c r="E1297" s="17">
        <v>3.2988618882068901E-2</v>
      </c>
      <c r="F1297" s="17"/>
      <c r="G1297" s="17">
        <v>8.9878170668542798E-2</v>
      </c>
      <c r="H1297" s="17">
        <v>4.7561799208601603E-2</v>
      </c>
      <c r="I1297" s="17">
        <v>3.7068336966614802E-2</v>
      </c>
      <c r="J1297" s="17">
        <v>1.76885597558126E-2</v>
      </c>
      <c r="K1297" s="17">
        <v>1.1133911838243801E-2</v>
      </c>
      <c r="L1297" s="17">
        <v>8.7859430647628297E-3</v>
      </c>
      <c r="M1297" s="17"/>
      <c r="N1297" s="17">
        <v>3.3723630725830601E-2</v>
      </c>
      <c r="O1297" s="17">
        <v>7.3869570141499802E-3</v>
      </c>
      <c r="P1297" s="17">
        <v>5.3056714932854201E-2</v>
      </c>
      <c r="Q1297" s="17">
        <v>4.3737158667895702E-2</v>
      </c>
      <c r="R1297" s="17"/>
      <c r="S1297" s="17">
        <v>3.9557658191355601E-2</v>
      </c>
      <c r="T1297" s="17">
        <v>4.0515115163523498E-2</v>
      </c>
      <c r="U1297" s="17">
        <v>3.3873543048058501E-2</v>
      </c>
      <c r="V1297" s="17">
        <v>4.3054299856983898E-2</v>
      </c>
      <c r="W1297" s="17">
        <v>1.1670418212023199E-2</v>
      </c>
      <c r="X1297" s="17">
        <v>2.1083492311187401E-2</v>
      </c>
      <c r="Y1297" s="17">
        <v>9.0636561371259097E-2</v>
      </c>
      <c r="Z1297" s="17">
        <v>0</v>
      </c>
      <c r="AA1297" s="17">
        <v>1.7727582606563101E-2</v>
      </c>
      <c r="AB1297" s="17">
        <v>3.9257277409146203E-2</v>
      </c>
      <c r="AC1297" s="17">
        <v>0</v>
      </c>
      <c r="AD1297" s="17">
        <v>2.8896627248948901E-2</v>
      </c>
      <c r="AE1297" s="17"/>
      <c r="AF1297" s="17">
        <v>6.0898971874798799E-2</v>
      </c>
      <c r="AG1297" s="17">
        <v>2.3117648854458699E-2</v>
      </c>
      <c r="AH1297" s="17">
        <v>1.4199356792659001E-2</v>
      </c>
      <c r="AI1297" s="17">
        <v>1.0432319196842101E-2</v>
      </c>
      <c r="AJ1297" s="17">
        <v>4.6034493653294699E-2</v>
      </c>
      <c r="AK1297" s="17"/>
      <c r="AL1297" s="17">
        <v>3.8216722945705002E-2</v>
      </c>
      <c r="AM1297" s="17">
        <v>2.7078240603621202E-2</v>
      </c>
      <c r="AN1297" s="17">
        <v>4.3311999414890098E-2</v>
      </c>
      <c r="AO1297" s="17">
        <v>1.4105091117883901E-2</v>
      </c>
      <c r="AP1297" s="17"/>
      <c r="AQ1297" s="17">
        <v>2.91549523321162E-2</v>
      </c>
      <c r="AR1297" s="17">
        <v>3.84523703378708E-2</v>
      </c>
      <c r="AS1297" s="17"/>
      <c r="AT1297" s="17">
        <v>4.0600334635455697E-2</v>
      </c>
      <c r="AU1297" s="17">
        <v>1.2871393488470899E-2</v>
      </c>
      <c r="AV1297" s="17"/>
      <c r="AW1297" s="17">
        <v>1.81333659024378E-2</v>
      </c>
      <c r="AX1297" s="17">
        <v>2.4026242050630899E-2</v>
      </c>
      <c r="AY1297" s="17">
        <v>5.17824184407095E-2</v>
      </c>
      <c r="AZ1297" s="17"/>
      <c r="BA1297" s="17">
        <v>4.4803304851689499E-2</v>
      </c>
      <c r="BB1297" s="17">
        <v>1.38357238969675E-2</v>
      </c>
      <c r="BC1297" s="17">
        <v>3.6959656381739703E-2</v>
      </c>
      <c r="BD1297" s="17">
        <v>4.7790834288857199E-2</v>
      </c>
      <c r="BE1297" s="17">
        <v>2.9551648657423199E-2</v>
      </c>
      <c r="BF1297" s="17"/>
      <c r="BG1297" s="17">
        <v>4.1020785621924398E-2</v>
      </c>
      <c r="BH1297" s="17">
        <v>2.7423812493674302E-2</v>
      </c>
      <c r="BI1297" s="17"/>
      <c r="BJ1297" s="17">
        <v>3.9055364863348499E-2</v>
      </c>
      <c r="BK1297" s="17">
        <v>1.23949512949786E-2</v>
      </c>
      <c r="BL1297" s="17"/>
      <c r="BM1297" s="17">
        <v>8.9250284885354095E-2</v>
      </c>
      <c r="BN1297" s="17">
        <v>1.6487145734279899E-2</v>
      </c>
      <c r="BO1297" s="17">
        <v>1.5710682843233799E-2</v>
      </c>
      <c r="BP1297" s="17">
        <v>1.16460230857561E-2</v>
      </c>
      <c r="BQ1297" s="17">
        <v>0</v>
      </c>
      <c r="BR1297" s="17"/>
      <c r="BS1297" s="17">
        <v>2.2684360392627799E-2</v>
      </c>
      <c r="BT1297" s="17"/>
      <c r="BU1297" s="17">
        <v>4.01765261107115E-2</v>
      </c>
      <c r="BV1297" s="17">
        <v>1.8666538936222599E-2</v>
      </c>
      <c r="BW1297" s="17">
        <v>1.16935258123517E-2</v>
      </c>
      <c r="BX1297" s="17">
        <v>4.4545236686024201E-3</v>
      </c>
      <c r="BY1297" s="17">
        <v>9.9650112680984906E-2</v>
      </c>
      <c r="BZ1297" s="17"/>
      <c r="CA1297" s="17">
        <v>0</v>
      </c>
      <c r="CB1297" s="17"/>
      <c r="CC1297" s="17">
        <v>2.3351182118125299E-2</v>
      </c>
      <c r="CD1297" s="17">
        <v>4.4271558252020102E-2</v>
      </c>
      <c r="CE1297" s="17"/>
      <c r="CF1297" s="17">
        <v>2.5720898222946698E-2</v>
      </c>
      <c r="CG1297" s="17"/>
      <c r="CH1297" s="17">
        <v>0</v>
      </c>
      <c r="CI1297" s="17">
        <v>0</v>
      </c>
    </row>
    <row r="1298" spans="2:87" x14ac:dyDescent="0.35">
      <c r="C1298" s="17"/>
      <c r="D1298" s="17"/>
      <c r="E1298" s="17"/>
      <c r="F1298" s="17"/>
      <c r="G1298" s="17"/>
      <c r="H1298" s="17"/>
      <c r="I1298" s="17"/>
      <c r="J1298" s="17"/>
      <c r="K1298" s="17"/>
      <c r="L1298" s="17"/>
      <c r="M1298" s="17"/>
      <c r="N1298" s="17"/>
      <c r="O1298" s="17"/>
      <c r="P1298" s="17"/>
      <c r="Q1298" s="17"/>
      <c r="R1298" s="17"/>
      <c r="S1298" s="17"/>
      <c r="T1298" s="17"/>
      <c r="U1298" s="17"/>
      <c r="V1298" s="17"/>
      <c r="W1298" s="17"/>
      <c r="X1298" s="17"/>
      <c r="Y1298" s="17"/>
      <c r="Z1298" s="17"/>
      <c r="AA1298" s="17"/>
      <c r="AB1298" s="17"/>
      <c r="AC1298" s="17"/>
      <c r="AD1298" s="17"/>
      <c r="AE1298" s="17"/>
      <c r="AF1298" s="17"/>
      <c r="AG1298" s="17"/>
      <c r="AH1298" s="17"/>
      <c r="AI1298" s="17"/>
      <c r="AJ1298" s="17"/>
      <c r="AK1298" s="17"/>
      <c r="AL1298" s="17"/>
      <c r="AM1298" s="17"/>
      <c r="AN1298" s="17"/>
      <c r="AO1298" s="17"/>
      <c r="AP1298" s="17"/>
      <c r="AQ1298" s="17"/>
      <c r="AR1298" s="17"/>
      <c r="AS1298" s="17"/>
      <c r="AT1298" s="17"/>
      <c r="AU1298" s="17"/>
      <c r="AV1298" s="17"/>
      <c r="AW1298" s="17"/>
      <c r="AX1298" s="17"/>
      <c r="AY1298" s="17"/>
      <c r="AZ1298" s="17"/>
      <c r="BA1298" s="17"/>
      <c r="BB1298" s="17"/>
      <c r="BC1298" s="17"/>
      <c r="BD1298" s="17"/>
      <c r="BE1298" s="17"/>
      <c r="BF1298" s="17"/>
      <c r="BG1298" s="17"/>
      <c r="BH1298" s="17"/>
      <c r="BI1298" s="17"/>
      <c r="BJ1298" s="17"/>
      <c r="BK1298" s="17"/>
      <c r="BL1298" s="17"/>
      <c r="BM1298" s="17"/>
      <c r="BN1298" s="17"/>
      <c r="BO1298" s="17"/>
      <c r="BP1298" s="17"/>
      <c r="BQ1298" s="17"/>
      <c r="BR1298" s="17"/>
      <c r="BS1298" s="17"/>
      <c r="BT1298" s="17"/>
      <c r="BU1298" s="17"/>
      <c r="BV1298" s="17"/>
      <c r="BW1298" s="17"/>
      <c r="BX1298" s="17"/>
      <c r="BY1298" s="17"/>
      <c r="BZ1298" s="17"/>
      <c r="CA1298" s="17"/>
      <c r="CB1298" s="17"/>
      <c r="CC1298" s="17"/>
      <c r="CD1298" s="17"/>
      <c r="CE1298" s="17"/>
      <c r="CF1298" s="17"/>
      <c r="CG1298" s="17"/>
      <c r="CH1298" s="17"/>
      <c r="CI1298" s="17"/>
    </row>
    <row r="1299" spans="2:87" x14ac:dyDescent="0.35">
      <c r="B1299" s="6" t="s">
        <v>363</v>
      </c>
      <c r="C1299" s="17"/>
      <c r="D1299" s="17"/>
      <c r="E1299" s="17"/>
      <c r="F1299" s="17"/>
      <c r="G1299" s="17"/>
      <c r="H1299" s="17"/>
      <c r="I1299" s="17"/>
      <c r="J1299" s="17"/>
      <c r="K1299" s="17"/>
      <c r="L1299" s="17"/>
      <c r="M1299" s="17"/>
      <c r="N1299" s="17"/>
      <c r="O1299" s="17"/>
      <c r="P1299" s="17"/>
      <c r="Q1299" s="17"/>
      <c r="R1299" s="17"/>
      <c r="S1299" s="17"/>
      <c r="T1299" s="17"/>
      <c r="U1299" s="17"/>
      <c r="V1299" s="17"/>
      <c r="W1299" s="17"/>
      <c r="X1299" s="17"/>
      <c r="Y1299" s="17"/>
      <c r="Z1299" s="17"/>
      <c r="AA1299" s="17"/>
      <c r="AB1299" s="17"/>
      <c r="AC1299" s="17"/>
      <c r="AD1299" s="17"/>
      <c r="AE1299" s="17"/>
      <c r="AF1299" s="17"/>
      <c r="AG1299" s="17"/>
      <c r="AH1299" s="17"/>
      <c r="AI1299" s="17"/>
      <c r="AJ1299" s="17"/>
      <c r="AK1299" s="17"/>
      <c r="AL1299" s="17"/>
      <c r="AM1299" s="17"/>
      <c r="AN1299" s="17"/>
      <c r="AO1299" s="17"/>
      <c r="AP1299" s="17"/>
      <c r="AQ1299" s="17"/>
      <c r="AR1299" s="17"/>
      <c r="AS1299" s="17"/>
      <c r="AT1299" s="17"/>
      <c r="AU1299" s="17"/>
      <c r="AV1299" s="17"/>
      <c r="AW1299" s="17"/>
      <c r="AX1299" s="17"/>
      <c r="AY1299" s="17"/>
      <c r="AZ1299" s="17"/>
      <c r="BA1299" s="17"/>
      <c r="BB1299" s="17"/>
      <c r="BC1299" s="17"/>
      <c r="BD1299" s="17"/>
      <c r="BE1299" s="17"/>
      <c r="BF1299" s="17"/>
      <c r="BG1299" s="17"/>
      <c r="BH1299" s="17"/>
      <c r="BI1299" s="17"/>
      <c r="BJ1299" s="17"/>
      <c r="BK1299" s="17"/>
      <c r="BL1299" s="17"/>
      <c r="BM1299" s="17"/>
      <c r="BN1299" s="17"/>
      <c r="BO1299" s="17"/>
      <c r="BP1299" s="17"/>
      <c r="BQ1299" s="17"/>
      <c r="BR1299" s="17"/>
      <c r="BS1299" s="17"/>
      <c r="BT1299" s="17"/>
      <c r="BU1299" s="17"/>
      <c r="BV1299" s="17"/>
      <c r="BW1299" s="17"/>
      <c r="BX1299" s="17"/>
      <c r="BY1299" s="17"/>
      <c r="BZ1299" s="17"/>
      <c r="CA1299" s="17"/>
      <c r="CB1299" s="17"/>
      <c r="CC1299" s="17"/>
      <c r="CD1299" s="17"/>
      <c r="CE1299" s="17"/>
      <c r="CF1299" s="17"/>
      <c r="CG1299" s="17"/>
      <c r="CH1299" s="17"/>
      <c r="CI1299" s="17"/>
    </row>
    <row r="1300" spans="2:87" x14ac:dyDescent="0.35">
      <c r="B1300" s="24" t="s">
        <v>163</v>
      </c>
      <c r="C1300" s="17"/>
      <c r="D1300" s="17"/>
      <c r="E1300" s="17"/>
      <c r="F1300" s="17"/>
      <c r="G1300" s="17"/>
      <c r="H1300" s="17"/>
      <c r="I1300" s="17"/>
      <c r="J1300" s="17"/>
      <c r="K1300" s="17"/>
      <c r="L1300" s="17"/>
      <c r="M1300" s="17"/>
      <c r="N1300" s="17"/>
      <c r="O1300" s="17"/>
      <c r="P1300" s="17"/>
      <c r="Q1300" s="17"/>
      <c r="R1300" s="17"/>
      <c r="S1300" s="17"/>
      <c r="T1300" s="17"/>
      <c r="U1300" s="17"/>
      <c r="V1300" s="17"/>
      <c r="W1300" s="17"/>
      <c r="X1300" s="17"/>
      <c r="Y1300" s="17"/>
      <c r="Z1300" s="17"/>
      <c r="AA1300" s="17"/>
      <c r="AB1300" s="17"/>
      <c r="AC1300" s="17"/>
      <c r="AD1300" s="17"/>
      <c r="AE1300" s="17"/>
      <c r="AF1300" s="17"/>
      <c r="AG1300" s="17"/>
      <c r="AH1300" s="17"/>
      <c r="AI1300" s="17"/>
      <c r="AJ1300" s="17"/>
      <c r="AK1300" s="17"/>
      <c r="AL1300" s="17"/>
      <c r="AM1300" s="17"/>
      <c r="AN1300" s="17"/>
      <c r="AO1300" s="17"/>
      <c r="AP1300" s="17"/>
      <c r="AQ1300" s="17"/>
      <c r="AR1300" s="17"/>
      <c r="AS1300" s="17"/>
      <c r="AT1300" s="17"/>
      <c r="AU1300" s="17"/>
      <c r="AV1300" s="17"/>
      <c r="AW1300" s="17"/>
      <c r="AX1300" s="17"/>
      <c r="AY1300" s="17"/>
      <c r="AZ1300" s="17"/>
      <c r="BA1300" s="17"/>
      <c r="BB1300" s="17"/>
      <c r="BC1300" s="17"/>
      <c r="BD1300" s="17"/>
      <c r="BE1300" s="17"/>
      <c r="BF1300" s="17"/>
      <c r="BG1300" s="17"/>
      <c r="BH1300" s="17"/>
      <c r="BI1300" s="17"/>
      <c r="BJ1300" s="17"/>
      <c r="BK1300" s="17"/>
      <c r="BL1300" s="17"/>
      <c r="BM1300" s="17"/>
      <c r="BN1300" s="17"/>
      <c r="BO1300" s="17"/>
      <c r="BP1300" s="17"/>
      <c r="BQ1300" s="17"/>
      <c r="BR1300" s="17"/>
      <c r="BS1300" s="17"/>
      <c r="BT1300" s="17"/>
      <c r="BU1300" s="17"/>
      <c r="BV1300" s="17"/>
      <c r="BW1300" s="17"/>
      <c r="BX1300" s="17"/>
      <c r="BY1300" s="17"/>
      <c r="BZ1300" s="17"/>
      <c r="CA1300" s="17"/>
      <c r="CB1300" s="17"/>
      <c r="CC1300" s="17"/>
      <c r="CD1300" s="17"/>
      <c r="CE1300" s="17"/>
      <c r="CF1300" s="17"/>
      <c r="CG1300" s="17"/>
      <c r="CH1300" s="17"/>
      <c r="CI1300" s="17"/>
    </row>
    <row r="1301" spans="2:87" x14ac:dyDescent="0.35">
      <c r="B1301" t="s">
        <v>350</v>
      </c>
      <c r="C1301" s="17">
        <v>0.132630490567855</v>
      </c>
      <c r="D1301" s="17">
        <v>0.14644341657545301</v>
      </c>
      <c r="E1301" s="17">
        <v>0.118598417605366</v>
      </c>
      <c r="F1301" s="17"/>
      <c r="G1301" s="17">
        <v>0.291682451072798</v>
      </c>
      <c r="H1301" s="17">
        <v>0.21807596149726599</v>
      </c>
      <c r="I1301" s="17">
        <v>0.12261954932211799</v>
      </c>
      <c r="J1301" s="17">
        <v>9.0130533635453994E-2</v>
      </c>
      <c r="K1301" s="17">
        <v>7.3720303732618606E-2</v>
      </c>
      <c r="L1301" s="17">
        <v>4.2771304633925297E-2</v>
      </c>
      <c r="M1301" s="17"/>
      <c r="N1301" s="17">
        <v>0.18991220094929501</v>
      </c>
      <c r="O1301" s="17">
        <v>0.119506216059401</v>
      </c>
      <c r="P1301" s="17">
        <v>0.11360348788241199</v>
      </c>
      <c r="Q1301" s="17">
        <v>0.10028720079002899</v>
      </c>
      <c r="R1301" s="17"/>
      <c r="S1301" s="17">
        <v>0.21457744900888301</v>
      </c>
      <c r="T1301" s="17">
        <v>0.124384423544631</v>
      </c>
      <c r="U1301" s="17">
        <v>7.0684050693758396E-2</v>
      </c>
      <c r="V1301" s="17">
        <v>0.119690574954202</v>
      </c>
      <c r="W1301" s="17">
        <v>0.18919550272958799</v>
      </c>
      <c r="X1301" s="17">
        <v>0.13908226468151899</v>
      </c>
      <c r="Y1301" s="17">
        <v>9.8061386512784399E-2</v>
      </c>
      <c r="Z1301" s="17">
        <v>0.18051637522382599</v>
      </c>
      <c r="AA1301" s="17">
        <v>0.15991992731722099</v>
      </c>
      <c r="AB1301" s="17">
        <v>3.9245754716612201E-2</v>
      </c>
      <c r="AC1301" s="17">
        <v>0.135523361051544</v>
      </c>
      <c r="AD1301" s="17">
        <v>4.3690834783867899E-2</v>
      </c>
      <c r="AE1301" s="17"/>
      <c r="AF1301" s="17">
        <v>0.122487461573415</v>
      </c>
      <c r="AG1301" s="17">
        <v>0.100818246570212</v>
      </c>
      <c r="AH1301" s="17">
        <v>0.15087203288452999</v>
      </c>
      <c r="AI1301" s="17">
        <v>0.124891061920697</v>
      </c>
      <c r="AJ1301" s="17">
        <v>0.23378369472392399</v>
      </c>
      <c r="AK1301" s="17"/>
      <c r="AL1301" s="17">
        <v>8.7273142810502594E-2</v>
      </c>
      <c r="AM1301" s="17">
        <v>0.123829257142633</v>
      </c>
      <c r="AN1301" s="17">
        <v>0.224806682201251</v>
      </c>
      <c r="AO1301" s="17">
        <v>0.23022269001380299</v>
      </c>
      <c r="AP1301" s="17"/>
      <c r="AQ1301" s="17">
        <v>8.9459969409464005E-2</v>
      </c>
      <c r="AR1301" s="17">
        <v>0.189148020731498</v>
      </c>
      <c r="AS1301" s="17"/>
      <c r="AT1301" s="17">
        <v>0.147581279831032</v>
      </c>
      <c r="AU1301" s="17">
        <v>3.55553535954935E-2</v>
      </c>
      <c r="AV1301" s="17"/>
      <c r="AW1301" s="17">
        <v>8.0443908735113798E-2</v>
      </c>
      <c r="AX1301" s="17">
        <v>0.15091855992790101</v>
      </c>
      <c r="AY1301" s="17">
        <v>0.16121867377496399</v>
      </c>
      <c r="AZ1301" s="17"/>
      <c r="BA1301" s="17">
        <v>0.17315409993754999</v>
      </c>
      <c r="BB1301" s="17">
        <v>0.13422977821843901</v>
      </c>
      <c r="BC1301" s="17">
        <v>0.117053695715298</v>
      </c>
      <c r="BD1301" s="17">
        <v>0.10714003396166499</v>
      </c>
      <c r="BE1301" s="17">
        <v>6.2015464556715499E-2</v>
      </c>
      <c r="BF1301" s="17"/>
      <c r="BG1301" s="17">
        <v>0.16297166184984899</v>
      </c>
      <c r="BH1301" s="17">
        <v>0.11032859052180299</v>
      </c>
      <c r="BI1301" s="17"/>
      <c r="BJ1301" s="17">
        <v>0.15764533852781701</v>
      </c>
      <c r="BK1301" s="17">
        <v>4.3950281798415897E-2</v>
      </c>
      <c r="BL1301" s="17"/>
      <c r="BM1301" s="17">
        <v>0.14647456840262599</v>
      </c>
      <c r="BN1301" s="17">
        <v>5.86496058939001E-2</v>
      </c>
      <c r="BO1301" s="17">
        <v>0.20914398621392999</v>
      </c>
      <c r="BP1301" s="17">
        <v>0.135561008765025</v>
      </c>
      <c r="BQ1301" s="17">
        <v>1.59031409918752E-2</v>
      </c>
      <c r="BR1301" s="17"/>
      <c r="BS1301" s="17">
        <v>0.112874647847839</v>
      </c>
      <c r="BT1301" s="17"/>
      <c r="BU1301" s="17">
        <v>6.1080949471890598E-2</v>
      </c>
      <c r="BV1301" s="17">
        <v>0.27630420252291299</v>
      </c>
      <c r="BW1301" s="17">
        <v>0.11270850444963</v>
      </c>
      <c r="BX1301" s="17">
        <v>6.6170510858433201E-2</v>
      </c>
      <c r="BY1301" s="17">
        <v>0.13203110778802099</v>
      </c>
      <c r="BZ1301" s="17"/>
      <c r="CA1301" s="17">
        <v>0.22389883107265801</v>
      </c>
      <c r="CB1301" s="17"/>
      <c r="CC1301" s="17">
        <v>0.14599845354391999</v>
      </c>
      <c r="CD1301" s="17">
        <v>9.0073994437271293E-2</v>
      </c>
      <c r="CE1301" s="17"/>
      <c r="CF1301" s="17">
        <v>0.115201236137112</v>
      </c>
      <c r="CG1301" s="17"/>
      <c r="CH1301" s="17">
        <v>8.1365181532328995E-2</v>
      </c>
      <c r="CI1301" s="17">
        <v>0.30377649957917402</v>
      </c>
    </row>
    <row r="1302" spans="2:87" x14ac:dyDescent="0.35">
      <c r="B1302" t="s">
        <v>351</v>
      </c>
      <c r="C1302" s="17">
        <v>0.23067387080681301</v>
      </c>
      <c r="D1302" s="17">
        <v>0.234930364718753</v>
      </c>
      <c r="E1302" s="17">
        <v>0.22750218689855001</v>
      </c>
      <c r="F1302" s="17"/>
      <c r="G1302" s="17">
        <v>0.24104978224262399</v>
      </c>
      <c r="H1302" s="17">
        <v>0.26872138010134</v>
      </c>
      <c r="I1302" s="17">
        <v>0.28756491930570899</v>
      </c>
      <c r="J1302" s="17">
        <v>0.22456221282688399</v>
      </c>
      <c r="K1302" s="17">
        <v>0.23221335189540601</v>
      </c>
      <c r="L1302" s="17">
        <v>0.15307363943755301</v>
      </c>
      <c r="M1302" s="17"/>
      <c r="N1302" s="17">
        <v>0.25153125023786399</v>
      </c>
      <c r="O1302" s="17">
        <v>0.24059669223552099</v>
      </c>
      <c r="P1302" s="17">
        <v>0.21265041090214101</v>
      </c>
      <c r="Q1302" s="17">
        <v>0.212664794077673</v>
      </c>
      <c r="R1302" s="17"/>
      <c r="S1302" s="17">
        <v>0.21354666841435699</v>
      </c>
      <c r="T1302" s="17">
        <v>0.28673890328645402</v>
      </c>
      <c r="U1302" s="17">
        <v>0.210759215051359</v>
      </c>
      <c r="V1302" s="17">
        <v>0.19959377846349399</v>
      </c>
      <c r="W1302" s="17">
        <v>0.17525343245261099</v>
      </c>
      <c r="X1302" s="17">
        <v>0.25660740105198498</v>
      </c>
      <c r="Y1302" s="17">
        <v>0.13231895347310799</v>
      </c>
      <c r="Z1302" s="17">
        <v>0.25582676734881299</v>
      </c>
      <c r="AA1302" s="17">
        <v>0.178152064135186</v>
      </c>
      <c r="AB1302" s="17">
        <v>0.30432034804820202</v>
      </c>
      <c r="AC1302" s="17">
        <v>0.30523004806148502</v>
      </c>
      <c r="AD1302" s="17">
        <v>0.30547427363997998</v>
      </c>
      <c r="AE1302" s="17"/>
      <c r="AF1302" s="17">
        <v>0.20994855182637101</v>
      </c>
      <c r="AG1302" s="17">
        <v>0.22832454254869</v>
      </c>
      <c r="AH1302" s="17">
        <v>0.25249432743398498</v>
      </c>
      <c r="AI1302" s="17">
        <v>0.26863252688124001</v>
      </c>
      <c r="AJ1302" s="17">
        <v>0.23602107805373901</v>
      </c>
      <c r="AK1302" s="17"/>
      <c r="AL1302" s="17">
        <v>0.20222993622947399</v>
      </c>
      <c r="AM1302" s="17">
        <v>0.243244131997462</v>
      </c>
      <c r="AN1302" s="17">
        <v>0.266225300871195</v>
      </c>
      <c r="AO1302" s="17">
        <v>0.24087116510795201</v>
      </c>
      <c r="AP1302" s="17"/>
      <c r="AQ1302" s="17">
        <v>0.18319013850297799</v>
      </c>
      <c r="AR1302" s="17">
        <v>0.292838125505478</v>
      </c>
      <c r="AS1302" s="17"/>
      <c r="AT1302" s="17">
        <v>0.259991518363067</v>
      </c>
      <c r="AU1302" s="17">
        <v>0.16456416097343601</v>
      </c>
      <c r="AV1302" s="17"/>
      <c r="AW1302" s="17">
        <v>0.201792684302186</v>
      </c>
      <c r="AX1302" s="17">
        <v>0.256798089346577</v>
      </c>
      <c r="AY1302" s="17">
        <v>0.256456561946595</v>
      </c>
      <c r="AZ1302" s="17"/>
      <c r="BA1302" s="17">
        <v>0.25539532419287803</v>
      </c>
      <c r="BB1302" s="17">
        <v>0.210845956435983</v>
      </c>
      <c r="BC1302" s="17">
        <v>0.24004561280964301</v>
      </c>
      <c r="BD1302" s="17">
        <v>0.23988550822313501</v>
      </c>
      <c r="BE1302" s="17">
        <v>0.15344992359298701</v>
      </c>
      <c r="BF1302" s="17"/>
      <c r="BG1302" s="17">
        <v>0.21602901621960599</v>
      </c>
      <c r="BH1302" s="17">
        <v>0.241438388766825</v>
      </c>
      <c r="BI1302" s="17"/>
      <c r="BJ1302" s="17">
        <v>0.24156345025319401</v>
      </c>
      <c r="BK1302" s="17">
        <v>0.19103842671926599</v>
      </c>
      <c r="BL1302" s="17"/>
      <c r="BM1302" s="17">
        <v>0.202663452234631</v>
      </c>
      <c r="BN1302" s="17">
        <v>0.117067572632857</v>
      </c>
      <c r="BO1302" s="17">
        <v>0.30750415016242399</v>
      </c>
      <c r="BP1302" s="17">
        <v>0.246891113776985</v>
      </c>
      <c r="BQ1302" s="17">
        <v>0.16745069340181601</v>
      </c>
      <c r="BR1302" s="17"/>
      <c r="BS1302" s="17">
        <v>0.216574267777427</v>
      </c>
      <c r="BT1302" s="17"/>
      <c r="BU1302" s="17">
        <v>0.176396399680188</v>
      </c>
      <c r="BV1302" s="17">
        <v>0.348419999827006</v>
      </c>
      <c r="BW1302" s="17">
        <v>0.19546880000792199</v>
      </c>
      <c r="BX1302" s="17">
        <v>0.196390189340614</v>
      </c>
      <c r="BY1302" s="17">
        <v>0.14193040792821399</v>
      </c>
      <c r="BZ1302" s="17"/>
      <c r="CA1302" s="17">
        <v>0.299934851663406</v>
      </c>
      <c r="CB1302" s="17"/>
      <c r="CC1302" s="17">
        <v>0.217218991292085</v>
      </c>
      <c r="CD1302" s="17">
        <v>0.30326896845426599</v>
      </c>
      <c r="CE1302" s="17"/>
      <c r="CF1302" s="17">
        <v>0.23242346823485599</v>
      </c>
      <c r="CG1302" s="17"/>
      <c r="CH1302" s="17">
        <v>0.20280126506485499</v>
      </c>
      <c r="CI1302" s="17">
        <v>0.33744911275415501</v>
      </c>
    </row>
    <row r="1303" spans="2:87" x14ac:dyDescent="0.35">
      <c r="B1303" t="s">
        <v>352</v>
      </c>
      <c r="C1303" s="17">
        <v>0.23326796802718999</v>
      </c>
      <c r="D1303" s="17">
        <v>0.21364085801170701</v>
      </c>
      <c r="E1303" s="17">
        <v>0.25576686464774401</v>
      </c>
      <c r="F1303" s="17"/>
      <c r="G1303" s="17">
        <v>0.24052912050118799</v>
      </c>
      <c r="H1303" s="17">
        <v>0.22906145306106501</v>
      </c>
      <c r="I1303" s="17">
        <v>0.156951433589164</v>
      </c>
      <c r="J1303" s="17">
        <v>0.261443904115923</v>
      </c>
      <c r="K1303" s="17">
        <v>0.221047334802463</v>
      </c>
      <c r="L1303" s="17">
        <v>0.27909144082042903</v>
      </c>
      <c r="M1303" s="17"/>
      <c r="N1303" s="17">
        <v>0.238519583467311</v>
      </c>
      <c r="O1303" s="17">
        <v>0.26967355529034298</v>
      </c>
      <c r="P1303" s="17">
        <v>0.19173956069642201</v>
      </c>
      <c r="Q1303" s="17">
        <v>0.221686218459521</v>
      </c>
      <c r="R1303" s="17"/>
      <c r="S1303" s="17">
        <v>0.27483761630710801</v>
      </c>
      <c r="T1303" s="17">
        <v>0.173599126775522</v>
      </c>
      <c r="U1303" s="17">
        <v>0.27831852956750702</v>
      </c>
      <c r="V1303" s="17">
        <v>0.21773987205939699</v>
      </c>
      <c r="W1303" s="17">
        <v>0.21456079770494699</v>
      </c>
      <c r="X1303" s="17">
        <v>0.20961235734658101</v>
      </c>
      <c r="Y1303" s="17">
        <v>0.18116517045990199</v>
      </c>
      <c r="Z1303" s="17">
        <v>0.28417147930490999</v>
      </c>
      <c r="AA1303" s="17">
        <v>0.23393060543580199</v>
      </c>
      <c r="AB1303" s="17">
        <v>0.32637651136232998</v>
      </c>
      <c r="AC1303" s="17">
        <v>0.19811426598787901</v>
      </c>
      <c r="AD1303" s="17">
        <v>0.173348705952451</v>
      </c>
      <c r="AE1303" s="17"/>
      <c r="AF1303" s="17">
        <v>0.21415092597322</v>
      </c>
      <c r="AG1303" s="17">
        <v>0.256212775860649</v>
      </c>
      <c r="AH1303" s="17">
        <v>0.20520933245582801</v>
      </c>
      <c r="AI1303" s="17">
        <v>0.250694966050588</v>
      </c>
      <c r="AJ1303" s="17">
        <v>0.24184984527915701</v>
      </c>
      <c r="AK1303" s="17"/>
      <c r="AL1303" s="17">
        <v>0.248812678066965</v>
      </c>
      <c r="AM1303" s="17">
        <v>0.24931309153129899</v>
      </c>
      <c r="AN1303" s="17">
        <v>0.17623858816191801</v>
      </c>
      <c r="AO1303" s="17">
        <v>0.185860423214017</v>
      </c>
      <c r="AP1303" s="17"/>
      <c r="AQ1303" s="17">
        <v>0.25244380113110398</v>
      </c>
      <c r="AR1303" s="17">
        <v>0.20816355193994601</v>
      </c>
      <c r="AS1303" s="17"/>
      <c r="AT1303" s="17">
        <v>0.22754558673809799</v>
      </c>
      <c r="AU1303" s="17">
        <v>0.27465684219828101</v>
      </c>
      <c r="AV1303" s="17"/>
      <c r="AW1303" s="17">
        <v>0.25864596455375799</v>
      </c>
      <c r="AX1303" s="17">
        <v>0.26208080810572998</v>
      </c>
      <c r="AY1303" s="17">
        <v>0.19214099249438801</v>
      </c>
      <c r="AZ1303" s="17"/>
      <c r="BA1303" s="17">
        <v>0.23538173633625201</v>
      </c>
      <c r="BB1303" s="17">
        <v>0.28694118326574602</v>
      </c>
      <c r="BC1303" s="17">
        <v>0.194067764126237</v>
      </c>
      <c r="BD1303" s="17">
        <v>0.146571043364774</v>
      </c>
      <c r="BE1303" s="17">
        <v>0.33891462431154301</v>
      </c>
      <c r="BF1303" s="17"/>
      <c r="BG1303" s="17">
        <v>0.235775843124366</v>
      </c>
      <c r="BH1303" s="17">
        <v>0.23142458567304899</v>
      </c>
      <c r="BI1303" s="17"/>
      <c r="BJ1303" s="17">
        <v>0.22464420214304801</v>
      </c>
      <c r="BK1303" s="17">
        <v>0.26438967520345802</v>
      </c>
      <c r="BL1303" s="17"/>
      <c r="BM1303" s="17">
        <v>0.13856926140301101</v>
      </c>
      <c r="BN1303" s="17">
        <v>0.22331883929808399</v>
      </c>
      <c r="BO1303" s="17">
        <v>0.24683755586331901</v>
      </c>
      <c r="BP1303" s="17">
        <v>0.29196382225041001</v>
      </c>
      <c r="BQ1303" s="17">
        <v>0.27553367230474402</v>
      </c>
      <c r="BR1303" s="17"/>
      <c r="BS1303" s="17">
        <v>0.22181324301681901</v>
      </c>
      <c r="BT1303" s="17"/>
      <c r="BU1303" s="17">
        <v>0.24968804565842501</v>
      </c>
      <c r="BV1303" s="17">
        <v>0.22995205013862299</v>
      </c>
      <c r="BW1303" s="17">
        <v>0.32229017331795901</v>
      </c>
      <c r="BX1303" s="17">
        <v>0.21821389973386399</v>
      </c>
      <c r="BY1303" s="17">
        <v>8.2352267705840004E-2</v>
      </c>
      <c r="BZ1303" s="17"/>
      <c r="CA1303" s="17">
        <v>0.23156130748297399</v>
      </c>
      <c r="CB1303" s="17"/>
      <c r="CC1303" s="17">
        <v>0.232000711956447</v>
      </c>
      <c r="CD1303" s="17">
        <v>0.25158096912157402</v>
      </c>
      <c r="CE1303" s="17"/>
      <c r="CF1303" s="17">
        <v>0.241517505223693</v>
      </c>
      <c r="CG1303" s="17"/>
      <c r="CH1303" s="17">
        <v>0.26813281660513699</v>
      </c>
      <c r="CI1303" s="17">
        <v>0.18432987005737</v>
      </c>
    </row>
    <row r="1304" spans="2:87" x14ac:dyDescent="0.35">
      <c r="B1304" t="s">
        <v>353</v>
      </c>
      <c r="C1304" s="17">
        <v>0.25322533593934898</v>
      </c>
      <c r="D1304" s="17">
        <v>0.26951065360750398</v>
      </c>
      <c r="E1304" s="17">
        <v>0.23726967627157899</v>
      </c>
      <c r="F1304" s="17"/>
      <c r="G1304" s="17">
        <v>5.7375760326348002E-2</v>
      </c>
      <c r="H1304" s="17">
        <v>0.12799905527193201</v>
      </c>
      <c r="I1304" s="17">
        <v>0.23267943640722999</v>
      </c>
      <c r="J1304" s="17">
        <v>0.23698030282726901</v>
      </c>
      <c r="K1304" s="17">
        <v>0.34416826194941302</v>
      </c>
      <c r="L1304" s="17">
        <v>0.443978915771087</v>
      </c>
      <c r="M1304" s="17"/>
      <c r="N1304" s="17">
        <v>0.22110513845393701</v>
      </c>
      <c r="O1304" s="17">
        <v>0.221913780599553</v>
      </c>
      <c r="P1304" s="17">
        <v>0.28732753467035499</v>
      </c>
      <c r="Q1304" s="17">
        <v>0.29064034293220797</v>
      </c>
      <c r="R1304" s="17"/>
      <c r="S1304" s="17">
        <v>0.17898005011985099</v>
      </c>
      <c r="T1304" s="17">
        <v>0.27819709573078699</v>
      </c>
      <c r="U1304" s="17">
        <v>0.290567060254939</v>
      </c>
      <c r="V1304" s="17">
        <v>0.30188517657625402</v>
      </c>
      <c r="W1304" s="17">
        <v>0.216830615742067</v>
      </c>
      <c r="X1304" s="17">
        <v>0.237756053250924</v>
      </c>
      <c r="Y1304" s="17">
        <v>0.35552165053797002</v>
      </c>
      <c r="Z1304" s="17">
        <v>0.115475410171532</v>
      </c>
      <c r="AA1304" s="17">
        <v>0.26452048478673301</v>
      </c>
      <c r="AB1304" s="17">
        <v>0.26890391675902098</v>
      </c>
      <c r="AC1304" s="17">
        <v>0.25540374626232798</v>
      </c>
      <c r="AD1304" s="17">
        <v>0.223538191249221</v>
      </c>
      <c r="AE1304" s="17"/>
      <c r="AF1304" s="17">
        <v>0.22974090823302701</v>
      </c>
      <c r="AG1304" s="17">
        <v>0.282276140780301</v>
      </c>
      <c r="AH1304" s="17">
        <v>0.274093198228052</v>
      </c>
      <c r="AI1304" s="17">
        <v>0.25386848387418298</v>
      </c>
      <c r="AJ1304" s="17">
        <v>0.17553185991928899</v>
      </c>
      <c r="AK1304" s="17"/>
      <c r="AL1304" s="17">
        <v>0.285423173444252</v>
      </c>
      <c r="AM1304" s="17">
        <v>0.24846123279490501</v>
      </c>
      <c r="AN1304" s="17">
        <v>0.220532599899076</v>
      </c>
      <c r="AO1304" s="17">
        <v>0.168550953089146</v>
      </c>
      <c r="AP1304" s="17"/>
      <c r="AQ1304" s="17">
        <v>0.301132678307585</v>
      </c>
      <c r="AR1304" s="17">
        <v>0.19050650385894199</v>
      </c>
      <c r="AS1304" s="17"/>
      <c r="AT1304" s="17">
        <v>0.22389723959766</v>
      </c>
      <c r="AU1304" s="17">
        <v>0.41435673029030401</v>
      </c>
      <c r="AV1304" s="17"/>
      <c r="AW1304" s="17">
        <v>0.35097306877963802</v>
      </c>
      <c r="AX1304" s="17">
        <v>0.20141275659074401</v>
      </c>
      <c r="AY1304" s="17">
        <v>0.202107167181656</v>
      </c>
      <c r="AZ1304" s="17"/>
      <c r="BA1304" s="17">
        <v>0.184895961987769</v>
      </c>
      <c r="BB1304" s="17">
        <v>0.23675857793230301</v>
      </c>
      <c r="BC1304" s="17">
        <v>0.29004183909081999</v>
      </c>
      <c r="BD1304" s="17">
        <v>0.31978323463432701</v>
      </c>
      <c r="BE1304" s="17">
        <v>0.31791284940387499</v>
      </c>
      <c r="BF1304" s="17"/>
      <c r="BG1304" s="17">
        <v>0.19923601966266699</v>
      </c>
      <c r="BH1304" s="17">
        <v>0.29290951042182201</v>
      </c>
      <c r="BI1304" s="17"/>
      <c r="BJ1304" s="17">
        <v>0.21120552243449101</v>
      </c>
      <c r="BK1304" s="17">
        <v>0.40569193327081399</v>
      </c>
      <c r="BL1304" s="17"/>
      <c r="BM1304" s="17">
        <v>0.17912775818956</v>
      </c>
      <c r="BN1304" s="17">
        <v>0.50052041886552001</v>
      </c>
      <c r="BO1304" s="17">
        <v>0.121463454678172</v>
      </c>
      <c r="BP1304" s="17">
        <v>0.21397608459248901</v>
      </c>
      <c r="BQ1304" s="17">
        <v>0.420383330936689</v>
      </c>
      <c r="BR1304" s="17"/>
      <c r="BS1304" s="17">
        <v>0.35501503366123799</v>
      </c>
      <c r="BT1304" s="17"/>
      <c r="BU1304" s="17">
        <v>0.39667762609169099</v>
      </c>
      <c r="BV1304" s="17">
        <v>5.4913483930984802E-2</v>
      </c>
      <c r="BW1304" s="17">
        <v>0.226654041261865</v>
      </c>
      <c r="BX1304" s="17">
        <v>0.44416082289252901</v>
      </c>
      <c r="BY1304" s="17">
        <v>0.245476224948874</v>
      </c>
      <c r="BZ1304" s="17"/>
      <c r="CA1304" s="17">
        <v>0.16373426849463699</v>
      </c>
      <c r="CB1304" s="17"/>
      <c r="CC1304" s="17">
        <v>0.27018853418995398</v>
      </c>
      <c r="CD1304" s="17">
        <v>0.18872587281150699</v>
      </c>
      <c r="CE1304" s="17"/>
      <c r="CF1304" s="17">
        <v>0.29896388044833899</v>
      </c>
      <c r="CG1304" s="17"/>
      <c r="CH1304" s="17">
        <v>0.32852415088902298</v>
      </c>
      <c r="CI1304" s="17">
        <v>0.10437433770195099</v>
      </c>
    </row>
    <row r="1305" spans="2:87" x14ac:dyDescent="0.35">
      <c r="B1305" t="s">
        <v>354</v>
      </c>
      <c r="C1305" s="17">
        <v>9.4648982330099607E-2</v>
      </c>
      <c r="D1305" s="17">
        <v>9.2427452151016998E-2</v>
      </c>
      <c r="E1305" s="17">
        <v>9.5808480169303795E-2</v>
      </c>
      <c r="F1305" s="17"/>
      <c r="G1305" s="17">
        <v>8.8029166331729802E-2</v>
      </c>
      <c r="H1305" s="17">
        <v>0.10819074861283599</v>
      </c>
      <c r="I1305" s="17">
        <v>0.124772798632332</v>
      </c>
      <c r="J1305" s="17">
        <v>0.121661318184935</v>
      </c>
      <c r="K1305" s="17">
        <v>8.3444937386850798E-2</v>
      </c>
      <c r="L1305" s="17">
        <v>5.1796320047529897E-2</v>
      </c>
      <c r="M1305" s="17"/>
      <c r="N1305" s="17">
        <v>6.5630420750739299E-2</v>
      </c>
      <c r="O1305" s="17">
        <v>0.100361758417464</v>
      </c>
      <c r="P1305" s="17">
        <v>0.119932526120831</v>
      </c>
      <c r="Q1305" s="17">
        <v>0.101044154688014</v>
      </c>
      <c r="R1305" s="17"/>
      <c r="S1305" s="17">
        <v>6.6973108835843995E-2</v>
      </c>
      <c r="T1305" s="17">
        <v>9.5085476720578696E-2</v>
      </c>
      <c r="U1305" s="17">
        <v>8.5048764622148804E-2</v>
      </c>
      <c r="V1305" s="17">
        <v>5.4148459438956603E-2</v>
      </c>
      <c r="W1305" s="17">
        <v>0.14947402437330101</v>
      </c>
      <c r="X1305" s="17">
        <v>0.13520247270076999</v>
      </c>
      <c r="Y1305" s="17">
        <v>0.142666799269456</v>
      </c>
      <c r="Z1305" s="17">
        <v>0.135948469294875</v>
      </c>
      <c r="AA1305" s="17">
        <v>7.29715734588995E-2</v>
      </c>
      <c r="AB1305" s="17">
        <v>2.9844682688705299E-2</v>
      </c>
      <c r="AC1305" s="17">
        <v>8.8643913397478402E-2</v>
      </c>
      <c r="AD1305" s="17">
        <v>0.22584668870347299</v>
      </c>
      <c r="AE1305" s="17"/>
      <c r="AF1305" s="17">
        <v>0.11605400596319</v>
      </c>
      <c r="AG1305" s="17">
        <v>9.0220125161500603E-2</v>
      </c>
      <c r="AH1305" s="17">
        <v>8.4122283594098998E-2</v>
      </c>
      <c r="AI1305" s="17">
        <v>7.5505138312977796E-2</v>
      </c>
      <c r="AJ1305" s="17">
        <v>6.6058063170822495E-2</v>
      </c>
      <c r="AK1305" s="17"/>
      <c r="AL1305" s="17">
        <v>0.111225129662407</v>
      </c>
      <c r="AM1305" s="17">
        <v>8.1077359018400394E-2</v>
      </c>
      <c r="AN1305" s="17">
        <v>6.5430119546734694E-2</v>
      </c>
      <c r="AO1305" s="17">
        <v>0.14547881350335901</v>
      </c>
      <c r="AP1305" s="17"/>
      <c r="AQ1305" s="17">
        <v>0.11334988792581099</v>
      </c>
      <c r="AR1305" s="17">
        <v>7.0166326857508399E-2</v>
      </c>
      <c r="AS1305" s="17"/>
      <c r="AT1305" s="17">
        <v>8.8146439045125105E-2</v>
      </c>
      <c r="AU1305" s="17">
        <v>7.1776394415403705E-2</v>
      </c>
      <c r="AV1305" s="17"/>
      <c r="AW1305" s="17">
        <v>6.6978901663665005E-2</v>
      </c>
      <c r="AX1305" s="17">
        <v>8.3496169779847002E-2</v>
      </c>
      <c r="AY1305" s="17">
        <v>0.112168298507776</v>
      </c>
      <c r="AZ1305" s="17"/>
      <c r="BA1305" s="17">
        <v>9.5319909656215396E-2</v>
      </c>
      <c r="BB1305" s="17">
        <v>7.8647607612359699E-2</v>
      </c>
      <c r="BC1305" s="17">
        <v>0.10586726629403501</v>
      </c>
      <c r="BD1305" s="17">
        <v>0.101197838004319</v>
      </c>
      <c r="BE1305" s="17">
        <v>9.8155489477455907E-2</v>
      </c>
      <c r="BF1305" s="17"/>
      <c r="BG1305" s="17">
        <v>0.132359331462303</v>
      </c>
      <c r="BH1305" s="17">
        <v>6.6930459889695204E-2</v>
      </c>
      <c r="BI1305" s="17"/>
      <c r="BJ1305" s="17">
        <v>0.10654489388362599</v>
      </c>
      <c r="BK1305" s="17">
        <v>4.8761636027781198E-2</v>
      </c>
      <c r="BL1305" s="17"/>
      <c r="BM1305" s="17">
        <v>0.20603342168248501</v>
      </c>
      <c r="BN1305" s="17">
        <v>8.59987338026134E-2</v>
      </c>
      <c r="BO1305" s="17">
        <v>6.4667339325822207E-2</v>
      </c>
      <c r="BP1305" s="17">
        <v>7.2281338718700405E-2</v>
      </c>
      <c r="BQ1305" s="17">
        <v>8.9189482147694898E-2</v>
      </c>
      <c r="BR1305" s="17"/>
      <c r="BS1305" s="17">
        <v>5.7795734240690497E-2</v>
      </c>
      <c r="BT1305" s="17"/>
      <c r="BU1305" s="17">
        <v>8.8935547109054394E-2</v>
      </c>
      <c r="BV1305" s="17">
        <v>5.0330963961953502E-2</v>
      </c>
      <c r="BW1305" s="17">
        <v>0.103461726944844</v>
      </c>
      <c r="BX1305" s="17">
        <v>4.7798461639588903E-2</v>
      </c>
      <c r="BY1305" s="17">
        <v>0.244629375966785</v>
      </c>
      <c r="BZ1305" s="17"/>
      <c r="CA1305" s="17">
        <v>6.2668199098735902E-2</v>
      </c>
      <c r="CB1305" s="17"/>
      <c r="CC1305" s="17">
        <v>7.8720396606674695E-2</v>
      </c>
      <c r="CD1305" s="17">
        <v>0.11929685758313099</v>
      </c>
      <c r="CE1305" s="17"/>
      <c r="CF1305" s="17">
        <v>6.5227720512066101E-2</v>
      </c>
      <c r="CG1305" s="17"/>
      <c r="CH1305" s="17">
        <v>7.3957440094465005E-2</v>
      </c>
      <c r="CI1305" s="17">
        <v>4.6546170762792403E-2</v>
      </c>
    </row>
    <row r="1306" spans="2:87" x14ac:dyDescent="0.35">
      <c r="B1306" t="s">
        <v>161</v>
      </c>
      <c r="C1306" s="17">
        <v>5.5553352328693198E-2</v>
      </c>
      <c r="D1306" s="17">
        <v>4.3047254935566402E-2</v>
      </c>
      <c r="E1306" s="17">
        <v>6.5054374407457496E-2</v>
      </c>
      <c r="F1306" s="17"/>
      <c r="G1306" s="17">
        <v>8.1333719525312306E-2</v>
      </c>
      <c r="H1306" s="17">
        <v>4.79514014555621E-2</v>
      </c>
      <c r="I1306" s="17">
        <v>7.5411862743447702E-2</v>
      </c>
      <c r="J1306" s="17">
        <v>6.5221728409535398E-2</v>
      </c>
      <c r="K1306" s="17">
        <v>4.5405810233249001E-2</v>
      </c>
      <c r="L1306" s="17">
        <v>2.9288379289475499E-2</v>
      </c>
      <c r="M1306" s="17"/>
      <c r="N1306" s="17">
        <v>3.3301406140853397E-2</v>
      </c>
      <c r="O1306" s="17">
        <v>4.7947997397718697E-2</v>
      </c>
      <c r="P1306" s="17">
        <v>7.4746479727838794E-2</v>
      </c>
      <c r="Q1306" s="17">
        <v>7.3677289052554995E-2</v>
      </c>
      <c r="R1306" s="17"/>
      <c r="S1306" s="17">
        <v>5.1085107313957399E-2</v>
      </c>
      <c r="T1306" s="17">
        <v>4.19949739420276E-2</v>
      </c>
      <c r="U1306" s="17">
        <v>6.4622379810287595E-2</v>
      </c>
      <c r="V1306" s="17">
        <v>0.106942138507697</v>
      </c>
      <c r="W1306" s="17">
        <v>5.4685626997486102E-2</v>
      </c>
      <c r="X1306" s="17">
        <v>2.1739450968221299E-2</v>
      </c>
      <c r="Y1306" s="17">
        <v>9.0266039746780394E-2</v>
      </c>
      <c r="Z1306" s="17">
        <v>2.8061498656044199E-2</v>
      </c>
      <c r="AA1306" s="17">
        <v>9.0505344866158396E-2</v>
      </c>
      <c r="AB1306" s="17">
        <v>3.1308786425129E-2</v>
      </c>
      <c r="AC1306" s="17">
        <v>1.7084665239284799E-2</v>
      </c>
      <c r="AD1306" s="17">
        <v>2.8101305671007101E-2</v>
      </c>
      <c r="AE1306" s="17"/>
      <c r="AF1306" s="17">
        <v>0.10761814643077799</v>
      </c>
      <c r="AG1306" s="17">
        <v>4.2148169078646797E-2</v>
      </c>
      <c r="AH1306" s="17">
        <v>3.3208825403506698E-2</v>
      </c>
      <c r="AI1306" s="17">
        <v>2.6407822960313999E-2</v>
      </c>
      <c r="AJ1306" s="17">
        <v>4.6755458853068699E-2</v>
      </c>
      <c r="AK1306" s="17"/>
      <c r="AL1306" s="17">
        <v>6.5035939786400196E-2</v>
      </c>
      <c r="AM1306" s="17">
        <v>5.4074927515300901E-2</v>
      </c>
      <c r="AN1306" s="17">
        <v>4.67667093198256E-2</v>
      </c>
      <c r="AO1306" s="17">
        <v>2.9015955071724001E-2</v>
      </c>
      <c r="AP1306" s="17"/>
      <c r="AQ1306" s="17">
        <v>6.04235247230571E-2</v>
      </c>
      <c r="AR1306" s="17">
        <v>4.9177471106626798E-2</v>
      </c>
      <c r="AS1306" s="17"/>
      <c r="AT1306" s="17">
        <v>5.2837936425017197E-2</v>
      </c>
      <c r="AU1306" s="17">
        <v>3.9090518527082001E-2</v>
      </c>
      <c r="AV1306" s="17"/>
      <c r="AW1306" s="17">
        <v>4.1165471965638502E-2</v>
      </c>
      <c r="AX1306" s="17">
        <v>4.5293616249202397E-2</v>
      </c>
      <c r="AY1306" s="17">
        <v>7.5908306094621403E-2</v>
      </c>
      <c r="AZ1306" s="17"/>
      <c r="BA1306" s="17">
        <v>5.5852967889335602E-2</v>
      </c>
      <c r="BB1306" s="17">
        <v>5.2576896535169101E-2</v>
      </c>
      <c r="BC1306" s="17">
        <v>5.2923821963967103E-2</v>
      </c>
      <c r="BD1306" s="17">
        <v>8.54223418117801E-2</v>
      </c>
      <c r="BE1306" s="17">
        <v>2.9551648657423199E-2</v>
      </c>
      <c r="BF1306" s="17"/>
      <c r="BG1306" s="17">
        <v>5.3628127681208802E-2</v>
      </c>
      <c r="BH1306" s="17">
        <v>5.6968464726805203E-2</v>
      </c>
      <c r="BI1306" s="17"/>
      <c r="BJ1306" s="17">
        <v>5.8396592757824203E-2</v>
      </c>
      <c r="BK1306" s="17">
        <v>4.6168046980264901E-2</v>
      </c>
      <c r="BL1306" s="17"/>
      <c r="BM1306" s="17">
        <v>0.12713153808768701</v>
      </c>
      <c r="BN1306" s="17">
        <v>1.44448295070253E-2</v>
      </c>
      <c r="BO1306" s="17">
        <v>5.0383513756333799E-2</v>
      </c>
      <c r="BP1306" s="17">
        <v>3.93266318963904E-2</v>
      </c>
      <c r="BQ1306" s="17">
        <v>3.1539680217181197E-2</v>
      </c>
      <c r="BR1306" s="17"/>
      <c r="BS1306" s="17">
        <v>3.5927073455987002E-2</v>
      </c>
      <c r="BT1306" s="17"/>
      <c r="BU1306" s="17">
        <v>2.7221431988751099E-2</v>
      </c>
      <c r="BV1306" s="17">
        <v>4.0079299618519797E-2</v>
      </c>
      <c r="BW1306" s="17">
        <v>3.9416754017779297E-2</v>
      </c>
      <c r="BX1306" s="17">
        <v>2.72661155349713E-2</v>
      </c>
      <c r="BY1306" s="17">
        <v>0.153580615662266</v>
      </c>
      <c r="BZ1306" s="17"/>
      <c r="CA1306" s="17">
        <v>1.8202542187588999E-2</v>
      </c>
      <c r="CB1306" s="17"/>
      <c r="CC1306" s="17">
        <v>5.5872912410920399E-2</v>
      </c>
      <c r="CD1306" s="17">
        <v>4.7053337592250603E-2</v>
      </c>
      <c r="CE1306" s="17"/>
      <c r="CF1306" s="17">
        <v>4.6666189443933498E-2</v>
      </c>
      <c r="CG1306" s="17"/>
      <c r="CH1306" s="17">
        <v>4.5219145814191099E-2</v>
      </c>
      <c r="CI1306" s="17">
        <v>2.3524009144557101E-2</v>
      </c>
    </row>
    <row r="1307" spans="2:87" x14ac:dyDescent="0.35">
      <c r="C1307" s="17"/>
      <c r="D1307" s="17"/>
      <c r="E1307" s="17"/>
      <c r="F1307" s="17"/>
      <c r="G1307" s="17"/>
      <c r="H1307" s="17"/>
      <c r="I1307" s="17"/>
      <c r="J1307" s="17"/>
      <c r="K1307" s="17"/>
      <c r="L1307" s="17"/>
      <c r="M1307" s="17"/>
      <c r="N1307" s="17"/>
      <c r="O1307" s="17"/>
      <c r="P1307" s="17"/>
      <c r="Q1307" s="17"/>
      <c r="R1307" s="17"/>
      <c r="S1307" s="17"/>
      <c r="T1307" s="17"/>
      <c r="U1307" s="17"/>
      <c r="V1307" s="17"/>
      <c r="W1307" s="17"/>
      <c r="X1307" s="17"/>
      <c r="Y1307" s="17"/>
      <c r="Z1307" s="17"/>
      <c r="AA1307" s="17"/>
      <c r="AB1307" s="17"/>
      <c r="AC1307" s="17"/>
      <c r="AD1307" s="17"/>
      <c r="AE1307" s="17"/>
      <c r="AF1307" s="17"/>
      <c r="AG1307" s="17"/>
      <c r="AH1307" s="17"/>
      <c r="AI1307" s="17"/>
      <c r="AJ1307" s="17"/>
      <c r="AK1307" s="17"/>
      <c r="AL1307" s="17"/>
      <c r="AM1307" s="17"/>
      <c r="AN1307" s="17"/>
      <c r="AO1307" s="17"/>
      <c r="AP1307" s="17"/>
      <c r="AQ1307" s="17"/>
      <c r="AR1307" s="17"/>
      <c r="AS1307" s="17"/>
      <c r="AT1307" s="17"/>
      <c r="AU1307" s="17"/>
      <c r="AV1307" s="17"/>
      <c r="AW1307" s="17"/>
      <c r="AX1307" s="17"/>
      <c r="AY1307" s="17"/>
      <c r="AZ1307" s="17"/>
      <c r="BA1307" s="17"/>
      <c r="BB1307" s="17"/>
      <c r="BC1307" s="17"/>
      <c r="BD1307" s="17"/>
      <c r="BE1307" s="17"/>
      <c r="BF1307" s="17"/>
      <c r="BG1307" s="17"/>
      <c r="BH1307" s="17"/>
      <c r="BI1307" s="17"/>
      <c r="BJ1307" s="17"/>
      <c r="BK1307" s="17"/>
      <c r="BL1307" s="17"/>
      <c r="BM1307" s="17"/>
      <c r="BN1307" s="17"/>
      <c r="BO1307" s="17"/>
      <c r="BP1307" s="17"/>
      <c r="BQ1307" s="17"/>
      <c r="BR1307" s="17"/>
      <c r="BS1307" s="17"/>
      <c r="BT1307" s="17"/>
      <c r="BU1307" s="17"/>
      <c r="BV1307" s="17"/>
      <c r="BW1307" s="17"/>
      <c r="BX1307" s="17"/>
      <c r="BY1307" s="17"/>
      <c r="BZ1307" s="17"/>
      <c r="CA1307" s="17"/>
      <c r="CB1307" s="17"/>
      <c r="CC1307" s="17"/>
      <c r="CD1307" s="17"/>
      <c r="CE1307" s="17"/>
      <c r="CF1307" s="17"/>
      <c r="CG1307" s="17"/>
      <c r="CH1307" s="17"/>
      <c r="CI1307" s="17"/>
    </row>
    <row r="1308" spans="2:87" x14ac:dyDescent="0.35">
      <c r="B1308" s="6" t="s">
        <v>372</v>
      </c>
      <c r="C1308" s="17"/>
      <c r="D1308" s="17"/>
      <c r="E1308" s="17"/>
      <c r="F1308" s="17"/>
      <c r="G1308" s="17"/>
      <c r="H1308" s="17"/>
      <c r="I1308" s="17"/>
      <c r="J1308" s="17"/>
      <c r="K1308" s="17"/>
      <c r="L1308" s="17"/>
      <c r="M1308" s="17"/>
      <c r="N1308" s="17"/>
      <c r="O1308" s="17"/>
      <c r="P1308" s="17"/>
      <c r="Q1308" s="17"/>
      <c r="R1308" s="17"/>
      <c r="S1308" s="17"/>
      <c r="T1308" s="17"/>
      <c r="U1308" s="17"/>
      <c r="V1308" s="17"/>
      <c r="W1308" s="17"/>
      <c r="X1308" s="17"/>
      <c r="Y1308" s="17"/>
      <c r="Z1308" s="17"/>
      <c r="AA1308" s="17"/>
      <c r="AB1308" s="17"/>
      <c r="AC1308" s="17"/>
      <c r="AD1308" s="17"/>
      <c r="AE1308" s="17"/>
      <c r="AF1308" s="17"/>
      <c r="AG1308" s="17"/>
      <c r="AH1308" s="17"/>
      <c r="AI1308" s="17"/>
      <c r="AJ1308" s="17"/>
      <c r="AK1308" s="17"/>
      <c r="AL1308" s="17"/>
      <c r="AM1308" s="17"/>
      <c r="AN1308" s="17"/>
      <c r="AO1308" s="17"/>
      <c r="AP1308" s="17"/>
      <c r="AQ1308" s="17"/>
      <c r="AR1308" s="17"/>
      <c r="AS1308" s="17"/>
      <c r="AT1308" s="17"/>
      <c r="AU1308" s="17"/>
      <c r="AV1308" s="17"/>
      <c r="AW1308" s="17"/>
      <c r="AX1308" s="17"/>
      <c r="AY1308" s="17"/>
      <c r="AZ1308" s="17"/>
      <c r="BA1308" s="17"/>
      <c r="BB1308" s="17"/>
      <c r="BC1308" s="17"/>
      <c r="BD1308" s="17"/>
      <c r="BE1308" s="17"/>
      <c r="BF1308" s="17"/>
      <c r="BG1308" s="17"/>
      <c r="BH1308" s="17"/>
      <c r="BI1308" s="17"/>
      <c r="BJ1308" s="17"/>
      <c r="BK1308" s="17"/>
      <c r="BL1308" s="17"/>
      <c r="BM1308" s="17"/>
      <c r="BN1308" s="17"/>
      <c r="BO1308" s="17"/>
      <c r="BP1308" s="17"/>
      <c r="BQ1308" s="17"/>
      <c r="BR1308" s="17"/>
      <c r="BS1308" s="17"/>
      <c r="BT1308" s="17"/>
      <c r="BU1308" s="17"/>
      <c r="BV1308" s="17"/>
      <c r="BW1308" s="17"/>
      <c r="BX1308" s="17"/>
      <c r="BY1308" s="17"/>
      <c r="BZ1308" s="17"/>
      <c r="CA1308" s="17"/>
      <c r="CB1308" s="17"/>
      <c r="CC1308" s="17"/>
      <c r="CD1308" s="17"/>
      <c r="CE1308" s="17"/>
      <c r="CF1308" s="17"/>
      <c r="CG1308" s="17"/>
      <c r="CH1308" s="17"/>
      <c r="CI1308" s="17"/>
    </row>
    <row r="1309" spans="2:87" x14ac:dyDescent="0.35">
      <c r="B1309" s="24" t="s">
        <v>163</v>
      </c>
      <c r="C1309" s="17"/>
      <c r="D1309" s="17"/>
      <c r="E1309" s="17"/>
      <c r="F1309" s="17"/>
      <c r="G1309" s="17"/>
      <c r="H1309" s="17"/>
      <c r="I1309" s="17"/>
      <c r="J1309" s="17"/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  <c r="U1309" s="17"/>
      <c r="V1309" s="17"/>
      <c r="W1309" s="17"/>
      <c r="X1309" s="17"/>
      <c r="Y1309" s="17"/>
      <c r="Z1309" s="17"/>
      <c r="AA1309" s="17"/>
      <c r="AB1309" s="17"/>
      <c r="AC1309" s="17"/>
      <c r="AD1309" s="17"/>
      <c r="AE1309" s="17"/>
      <c r="AF1309" s="17"/>
      <c r="AG1309" s="17"/>
      <c r="AH1309" s="17"/>
      <c r="AI1309" s="17"/>
      <c r="AJ1309" s="17"/>
      <c r="AK1309" s="17"/>
      <c r="AL1309" s="17"/>
      <c r="AM1309" s="17"/>
      <c r="AN1309" s="17"/>
      <c r="AO1309" s="17"/>
      <c r="AP1309" s="17"/>
      <c r="AQ1309" s="17"/>
      <c r="AR1309" s="17"/>
      <c r="AS1309" s="17"/>
      <c r="AT1309" s="17"/>
      <c r="AU1309" s="17"/>
      <c r="AV1309" s="17"/>
      <c r="AW1309" s="17"/>
      <c r="AX1309" s="17"/>
      <c r="AY1309" s="17"/>
      <c r="AZ1309" s="17"/>
      <c r="BA1309" s="17"/>
      <c r="BB1309" s="17"/>
      <c r="BC1309" s="17"/>
      <c r="BD1309" s="17"/>
      <c r="BE1309" s="17"/>
      <c r="BF1309" s="17"/>
      <c r="BG1309" s="17"/>
      <c r="BH1309" s="17"/>
      <c r="BI1309" s="17"/>
      <c r="BJ1309" s="17"/>
      <c r="BK1309" s="17"/>
      <c r="BL1309" s="17"/>
      <c r="BM1309" s="17"/>
      <c r="BN1309" s="17"/>
      <c r="BO1309" s="17"/>
      <c r="BP1309" s="17"/>
      <c r="BQ1309" s="17"/>
      <c r="BR1309" s="17"/>
      <c r="BS1309" s="17"/>
      <c r="BT1309" s="17"/>
      <c r="BU1309" s="17"/>
      <c r="BV1309" s="17"/>
      <c r="BW1309" s="17"/>
      <c r="BX1309" s="17"/>
      <c r="BY1309" s="17"/>
      <c r="BZ1309" s="17"/>
      <c r="CA1309" s="17"/>
      <c r="CB1309" s="17"/>
      <c r="CC1309" s="17"/>
      <c r="CD1309" s="17"/>
      <c r="CE1309" s="17"/>
      <c r="CF1309" s="17"/>
      <c r="CG1309" s="17"/>
      <c r="CH1309" s="17"/>
      <c r="CI1309" s="17"/>
    </row>
    <row r="1310" spans="2:87" x14ac:dyDescent="0.35">
      <c r="B1310" t="s">
        <v>350</v>
      </c>
      <c r="C1310" s="17">
        <v>0.29495155900872</v>
      </c>
      <c r="D1310" s="17">
        <v>0.30411710768776801</v>
      </c>
      <c r="E1310" s="17">
        <v>0.28672384363451803</v>
      </c>
      <c r="F1310" s="17"/>
      <c r="G1310" s="17">
        <v>0.29223267765647798</v>
      </c>
      <c r="H1310" s="17">
        <v>0.29070503069137599</v>
      </c>
      <c r="I1310" s="17">
        <v>0.28531910512907599</v>
      </c>
      <c r="J1310" s="17">
        <v>0.35215310544392697</v>
      </c>
      <c r="K1310" s="17">
        <v>0.33529098748302699</v>
      </c>
      <c r="L1310" s="17">
        <v>0.22810294146656801</v>
      </c>
      <c r="M1310" s="17"/>
      <c r="N1310" s="17">
        <v>0.277557680426604</v>
      </c>
      <c r="O1310" s="17">
        <v>0.307775514315898</v>
      </c>
      <c r="P1310" s="17">
        <v>0.34024580696370399</v>
      </c>
      <c r="Q1310" s="17">
        <v>0.26400217930124098</v>
      </c>
      <c r="R1310" s="17"/>
      <c r="S1310" s="17">
        <v>0.299723358814177</v>
      </c>
      <c r="T1310" s="17">
        <v>0.28679715586016902</v>
      </c>
      <c r="U1310" s="17">
        <v>0.21183249388759601</v>
      </c>
      <c r="V1310" s="17">
        <v>0.229084036877922</v>
      </c>
      <c r="W1310" s="17">
        <v>0.301281973537115</v>
      </c>
      <c r="X1310" s="17">
        <v>0.27456732438124198</v>
      </c>
      <c r="Y1310" s="17">
        <v>0.25246031397565799</v>
      </c>
      <c r="Z1310" s="17">
        <v>0.34349573326785798</v>
      </c>
      <c r="AA1310" s="17">
        <v>0.32995202715888</v>
      </c>
      <c r="AB1310" s="17">
        <v>0.406369082076388</v>
      </c>
      <c r="AC1310" s="17">
        <v>0.30196951464258698</v>
      </c>
      <c r="AD1310" s="17">
        <v>0.33050785156853002</v>
      </c>
      <c r="AE1310" s="17"/>
      <c r="AF1310" s="17">
        <v>0.244670853870847</v>
      </c>
      <c r="AG1310" s="17">
        <v>0.30792856432534199</v>
      </c>
      <c r="AH1310" s="17">
        <v>0.30563612701813098</v>
      </c>
      <c r="AI1310" s="17">
        <v>0.30159449392812399</v>
      </c>
      <c r="AJ1310" s="17">
        <v>0.30108026028652102</v>
      </c>
      <c r="AK1310" s="17"/>
      <c r="AL1310" s="17">
        <v>0.270307600179651</v>
      </c>
      <c r="AM1310" s="17">
        <v>0.28347398153200498</v>
      </c>
      <c r="AN1310" s="17">
        <v>0.339891864022968</v>
      </c>
      <c r="AO1310" s="17">
        <v>0.38356012869382</v>
      </c>
      <c r="AP1310" s="17"/>
      <c r="AQ1310" s="17">
        <v>0.303430506176044</v>
      </c>
      <c r="AR1310" s="17">
        <v>0.28125153631447503</v>
      </c>
      <c r="AS1310" s="17"/>
      <c r="AT1310" s="17">
        <v>0.31546565654780601</v>
      </c>
      <c r="AU1310" s="17">
        <v>0.225323734081985</v>
      </c>
      <c r="AV1310" s="17"/>
      <c r="AW1310" s="17">
        <v>0.26751080296622798</v>
      </c>
      <c r="AX1310" s="17">
        <v>0.31789023234903702</v>
      </c>
      <c r="AY1310" s="17">
        <v>0.29291875314292698</v>
      </c>
      <c r="AZ1310" s="17"/>
      <c r="BA1310" s="17">
        <v>0.30616191804882897</v>
      </c>
      <c r="BB1310" s="17">
        <v>0.25847555335630801</v>
      </c>
      <c r="BC1310" s="17">
        <v>0.298769083213201</v>
      </c>
      <c r="BD1310" s="17">
        <v>0.34321149714626797</v>
      </c>
      <c r="BE1310" s="17">
        <v>0.32272595917438701</v>
      </c>
      <c r="BF1310" s="17"/>
      <c r="BG1310" s="17">
        <v>0.305684061265246</v>
      </c>
      <c r="BH1310" s="17">
        <v>0.28715851900779898</v>
      </c>
      <c r="BI1310" s="17"/>
      <c r="BJ1310" s="17">
        <v>0.29584761334682702</v>
      </c>
      <c r="BK1310" s="17">
        <v>0.292254471536945</v>
      </c>
      <c r="BL1310" s="17"/>
      <c r="BM1310" s="17">
        <v>0.207736867001169</v>
      </c>
      <c r="BN1310" s="17">
        <v>0.17564012852675501</v>
      </c>
      <c r="BO1310" s="17">
        <v>0.37347782103933103</v>
      </c>
      <c r="BP1310" s="17">
        <v>0.28472645221613802</v>
      </c>
      <c r="BQ1310" s="17">
        <v>0.33420995853170798</v>
      </c>
      <c r="BR1310" s="17"/>
      <c r="BS1310" s="17">
        <v>0.23160704348603001</v>
      </c>
      <c r="BT1310" s="17"/>
      <c r="BU1310" s="17">
        <v>0.20684913221172599</v>
      </c>
      <c r="BV1310" s="17">
        <v>0.40560992757173397</v>
      </c>
      <c r="BW1310" s="17">
        <v>0.33318240336316401</v>
      </c>
      <c r="BX1310" s="17">
        <v>0.26119772877501102</v>
      </c>
      <c r="BY1310" s="17">
        <v>0.194924797704144</v>
      </c>
      <c r="BZ1310" s="17"/>
      <c r="CA1310" s="17">
        <v>0.268205147424813</v>
      </c>
      <c r="CB1310" s="17"/>
      <c r="CC1310" s="17">
        <v>0.30470751549916097</v>
      </c>
      <c r="CD1310" s="17">
        <v>0.27117329813956198</v>
      </c>
      <c r="CE1310" s="17"/>
      <c r="CF1310" s="17">
        <v>0.31848362304292199</v>
      </c>
      <c r="CG1310" s="17"/>
      <c r="CH1310" s="17">
        <v>0</v>
      </c>
      <c r="CI1310" s="17" t="s">
        <v>371</v>
      </c>
    </row>
    <row r="1311" spans="2:87" x14ac:dyDescent="0.35">
      <c r="B1311" t="s">
        <v>351</v>
      </c>
      <c r="C1311" s="17">
        <v>0.28058876477732397</v>
      </c>
      <c r="D1311" s="17">
        <v>0.27987704177443101</v>
      </c>
      <c r="E1311" s="17">
        <v>0.28086283560102399</v>
      </c>
      <c r="F1311" s="17"/>
      <c r="G1311" s="17">
        <v>0.26054260923489603</v>
      </c>
      <c r="H1311" s="17">
        <v>0.32942982937047999</v>
      </c>
      <c r="I1311" s="17">
        <v>0.312404646080436</v>
      </c>
      <c r="J1311" s="17">
        <v>0.26451237384088899</v>
      </c>
      <c r="K1311" s="17">
        <v>0.25338336711107901</v>
      </c>
      <c r="L1311" s="17">
        <v>0.260641232382679</v>
      </c>
      <c r="M1311" s="17"/>
      <c r="N1311" s="17">
        <v>0.28017416628524799</v>
      </c>
      <c r="O1311" s="17">
        <v>0.28810301653960901</v>
      </c>
      <c r="P1311" s="17">
        <v>0.30460674494390999</v>
      </c>
      <c r="Q1311" s="17">
        <v>0.25566749763247898</v>
      </c>
      <c r="R1311" s="17"/>
      <c r="S1311" s="17">
        <v>0.25078092064823498</v>
      </c>
      <c r="T1311" s="17">
        <v>0.281340517064183</v>
      </c>
      <c r="U1311" s="17">
        <v>0.26131374532475399</v>
      </c>
      <c r="V1311" s="17">
        <v>0.26987514968225501</v>
      </c>
      <c r="W1311" s="17">
        <v>0.30012319454515202</v>
      </c>
      <c r="X1311" s="17">
        <v>0.30264651510799401</v>
      </c>
      <c r="Y1311" s="17">
        <v>0.26415010109355103</v>
      </c>
      <c r="Z1311" s="17">
        <v>0.30286755446944202</v>
      </c>
      <c r="AA1311" s="17">
        <v>0.32371888318074998</v>
      </c>
      <c r="AB1311" s="17">
        <v>0.27719686715358699</v>
      </c>
      <c r="AC1311" s="17">
        <v>0.24079876074992099</v>
      </c>
      <c r="AD1311" s="17">
        <v>0.31521203144347498</v>
      </c>
      <c r="AE1311" s="17"/>
      <c r="AF1311" s="17">
        <v>0.23347695226874199</v>
      </c>
      <c r="AG1311" s="17">
        <v>0.28808373344091198</v>
      </c>
      <c r="AH1311" s="17">
        <v>0.25076545720328203</v>
      </c>
      <c r="AI1311" s="17">
        <v>0.34765659201360699</v>
      </c>
      <c r="AJ1311" s="17">
        <v>0.33822593277274299</v>
      </c>
      <c r="AK1311" s="17"/>
      <c r="AL1311" s="17">
        <v>0.271042390940819</v>
      </c>
      <c r="AM1311" s="17">
        <v>0.28490273904915703</v>
      </c>
      <c r="AN1311" s="17">
        <v>0.294330010174921</v>
      </c>
      <c r="AO1311" s="17">
        <v>0.26968359170564099</v>
      </c>
      <c r="AP1311" s="17"/>
      <c r="AQ1311" s="17">
        <v>0.262819552993451</v>
      </c>
      <c r="AR1311" s="17">
        <v>0.30929971200861101</v>
      </c>
      <c r="AS1311" s="17"/>
      <c r="AT1311" s="17">
        <v>0.29099430669432702</v>
      </c>
      <c r="AU1311" s="17">
        <v>0.24763987905388599</v>
      </c>
      <c r="AV1311" s="17"/>
      <c r="AW1311" s="17">
        <v>0.28541054551655498</v>
      </c>
      <c r="AX1311" s="17">
        <v>0.307357620033474</v>
      </c>
      <c r="AY1311" s="17">
        <v>0.267807172519335</v>
      </c>
      <c r="AZ1311" s="17"/>
      <c r="BA1311" s="17">
        <v>0.26929293352585998</v>
      </c>
      <c r="BB1311" s="17">
        <v>0.30598031060069197</v>
      </c>
      <c r="BC1311" s="17">
        <v>0.264659178334128</v>
      </c>
      <c r="BD1311" s="17">
        <v>0.30479937716061201</v>
      </c>
      <c r="BE1311" s="17">
        <v>0.25903731663394902</v>
      </c>
      <c r="BF1311" s="17"/>
      <c r="BG1311" s="17">
        <v>0.258204786753501</v>
      </c>
      <c r="BH1311" s="17">
        <v>0.29684212601126397</v>
      </c>
      <c r="BI1311" s="17"/>
      <c r="BJ1311" s="17">
        <v>0.27926451160610399</v>
      </c>
      <c r="BK1311" s="17">
        <v>0.28043529203540202</v>
      </c>
      <c r="BL1311" s="17"/>
      <c r="BM1311" s="17">
        <v>0.29066884785152303</v>
      </c>
      <c r="BN1311" s="17">
        <v>0.26139060821580501</v>
      </c>
      <c r="BO1311" s="17">
        <v>0.34747902986845303</v>
      </c>
      <c r="BP1311" s="17">
        <v>0.309104104058118</v>
      </c>
      <c r="BQ1311" s="17">
        <v>0.116827025178717</v>
      </c>
      <c r="BR1311" s="17"/>
      <c r="BS1311" s="17">
        <v>0.21563900381794401</v>
      </c>
      <c r="BT1311" s="17"/>
      <c r="BU1311" s="17">
        <v>0.242561068911471</v>
      </c>
      <c r="BV1311" s="17">
        <v>0.33366674173653099</v>
      </c>
      <c r="BW1311" s="17">
        <v>0.33530480910975602</v>
      </c>
      <c r="BX1311" s="17">
        <v>0.204859355500186</v>
      </c>
      <c r="BY1311" s="17">
        <v>0.328126867566091</v>
      </c>
      <c r="BZ1311" s="17"/>
      <c r="CA1311" s="17">
        <v>0.36269902847390501</v>
      </c>
      <c r="CB1311" s="17"/>
      <c r="CC1311" s="17">
        <v>0.28977340674394297</v>
      </c>
      <c r="CD1311" s="17">
        <v>0.26887003468526</v>
      </c>
      <c r="CE1311" s="17"/>
      <c r="CF1311" s="17">
        <v>0.27775426763746403</v>
      </c>
      <c r="CG1311" s="17"/>
      <c r="CH1311" s="17">
        <v>0</v>
      </c>
      <c r="CI1311" s="17" t="s">
        <v>371</v>
      </c>
    </row>
    <row r="1312" spans="2:87" x14ac:dyDescent="0.35">
      <c r="B1312" t="s">
        <v>352</v>
      </c>
      <c r="C1312" s="17">
        <v>0.118790647104958</v>
      </c>
      <c r="D1312" s="17">
        <v>0.12142810157663</v>
      </c>
      <c r="E1312" s="17">
        <v>0.117131527961302</v>
      </c>
      <c r="F1312" s="17"/>
      <c r="G1312" s="17">
        <v>0.14853940344356301</v>
      </c>
      <c r="H1312" s="17">
        <v>0.112328925602698</v>
      </c>
      <c r="I1312" s="17">
        <v>0.114703000589881</v>
      </c>
      <c r="J1312" s="17">
        <v>8.3790958138578203E-2</v>
      </c>
      <c r="K1312" s="17">
        <v>0.13663259997514399</v>
      </c>
      <c r="L1312" s="17">
        <v>0.12522256626056599</v>
      </c>
      <c r="M1312" s="17"/>
      <c r="N1312" s="17">
        <v>0.15323448822307201</v>
      </c>
      <c r="O1312" s="17">
        <v>0.114683238743378</v>
      </c>
      <c r="P1312" s="17">
        <v>9.4965506237261701E-2</v>
      </c>
      <c r="Q1312" s="17">
        <v>0.105924808493975</v>
      </c>
      <c r="R1312" s="17"/>
      <c r="S1312" s="17">
        <v>0.12950186781016501</v>
      </c>
      <c r="T1312" s="17">
        <v>8.4030031240927894E-2</v>
      </c>
      <c r="U1312" s="17">
        <v>0.123225664045469</v>
      </c>
      <c r="V1312" s="17">
        <v>0.192086050256145</v>
      </c>
      <c r="W1312" s="17">
        <v>9.4276854496135598E-2</v>
      </c>
      <c r="X1312" s="17">
        <v>0.103100073817407</v>
      </c>
      <c r="Y1312" s="17">
        <v>0.164991461357894</v>
      </c>
      <c r="Z1312" s="17">
        <v>0.112797005500525</v>
      </c>
      <c r="AA1312" s="17">
        <v>0.115069923429235</v>
      </c>
      <c r="AB1312" s="17">
        <v>6.9341555589873594E-2</v>
      </c>
      <c r="AC1312" s="17">
        <v>0.108507625082675</v>
      </c>
      <c r="AD1312" s="17">
        <v>0.148814388634471</v>
      </c>
      <c r="AE1312" s="17"/>
      <c r="AF1312" s="17">
        <v>0.119073536202787</v>
      </c>
      <c r="AG1312" s="17">
        <v>0.116532727754027</v>
      </c>
      <c r="AH1312" s="17">
        <v>0.14931870080375101</v>
      </c>
      <c r="AI1312" s="17">
        <v>0.124337916376675</v>
      </c>
      <c r="AJ1312" s="17">
        <v>5.7192828257000901E-2</v>
      </c>
      <c r="AK1312" s="17"/>
      <c r="AL1312" s="17">
        <v>0.12686464709161499</v>
      </c>
      <c r="AM1312" s="17">
        <v>0.107920507939417</v>
      </c>
      <c r="AN1312" s="17">
        <v>0.10398707738848301</v>
      </c>
      <c r="AO1312" s="17">
        <v>0.18471464944941501</v>
      </c>
      <c r="AP1312" s="17"/>
      <c r="AQ1312" s="17">
        <v>0.111319634299965</v>
      </c>
      <c r="AR1312" s="17">
        <v>0.13086208038052499</v>
      </c>
      <c r="AS1312" s="17"/>
      <c r="AT1312" s="17">
        <v>0.11032000668464</v>
      </c>
      <c r="AU1312" s="17">
        <v>0.14867226636178599</v>
      </c>
      <c r="AV1312" s="17"/>
      <c r="AW1312" s="17">
        <v>0.13193577805304901</v>
      </c>
      <c r="AX1312" s="17">
        <v>0.11130177222305999</v>
      </c>
      <c r="AY1312" s="17">
        <v>0.114717825017948</v>
      </c>
      <c r="AZ1312" s="17"/>
      <c r="BA1312" s="17">
        <v>0.13535178761795399</v>
      </c>
      <c r="BB1312" s="17">
        <v>0.102692695799107</v>
      </c>
      <c r="BC1312" s="17">
        <v>0.121538324839288</v>
      </c>
      <c r="BD1312" s="17">
        <v>9.5731826193161298E-2</v>
      </c>
      <c r="BE1312" s="17">
        <v>0.14922586055221701</v>
      </c>
      <c r="BF1312" s="17"/>
      <c r="BG1312" s="17">
        <v>0.12396702323127</v>
      </c>
      <c r="BH1312" s="17">
        <v>0.11503199835297399</v>
      </c>
      <c r="BI1312" s="17"/>
      <c r="BJ1312" s="17">
        <v>0.12099778828162901</v>
      </c>
      <c r="BK1312" s="17">
        <v>0.10938991167501699</v>
      </c>
      <c r="BL1312" s="17"/>
      <c r="BM1312" s="17">
        <v>0.119305669168823</v>
      </c>
      <c r="BN1312" s="17">
        <v>0.15703723330713701</v>
      </c>
      <c r="BO1312" s="17">
        <v>8.5270920768812597E-2</v>
      </c>
      <c r="BP1312" s="17">
        <v>0.113321247940804</v>
      </c>
      <c r="BQ1312" s="17">
        <v>0.16637882090069001</v>
      </c>
      <c r="BR1312" s="17"/>
      <c r="BS1312" s="17">
        <v>0.17365438801486099</v>
      </c>
      <c r="BT1312" s="17"/>
      <c r="BU1312" s="17">
        <v>0.16665827161056801</v>
      </c>
      <c r="BV1312" s="17">
        <v>7.5553755412098994E-2</v>
      </c>
      <c r="BW1312" s="17">
        <v>0.119369718863435</v>
      </c>
      <c r="BX1312" s="17">
        <v>0.16803082859792801</v>
      </c>
      <c r="BY1312" s="17">
        <v>9.4648096093392795E-2</v>
      </c>
      <c r="BZ1312" s="17"/>
      <c r="CA1312" s="17">
        <v>0.15682029895884</v>
      </c>
      <c r="CB1312" s="17"/>
      <c r="CC1312" s="17">
        <v>0.114746179530943</v>
      </c>
      <c r="CD1312" s="17">
        <v>0.14778711859452001</v>
      </c>
      <c r="CE1312" s="17"/>
      <c r="CF1312" s="17">
        <v>0.119414806723683</v>
      </c>
      <c r="CG1312" s="17"/>
      <c r="CH1312" s="17">
        <v>0</v>
      </c>
      <c r="CI1312" s="17" t="s">
        <v>371</v>
      </c>
    </row>
    <row r="1313" spans="2:87" x14ac:dyDescent="0.35">
      <c r="B1313" t="s">
        <v>353</v>
      </c>
      <c r="C1313" s="17">
        <v>0.14982994613473799</v>
      </c>
      <c r="D1313" s="17">
        <v>0.163194887509124</v>
      </c>
      <c r="E1313" s="17">
        <v>0.138817287466171</v>
      </c>
      <c r="F1313" s="17"/>
      <c r="G1313" s="17">
        <v>0.14090163474497</v>
      </c>
      <c r="H1313" s="17">
        <v>8.7997871804594993E-2</v>
      </c>
      <c r="I1313" s="17">
        <v>0.113677093015962</v>
      </c>
      <c r="J1313" s="17">
        <v>0.15966947354984601</v>
      </c>
      <c r="K1313" s="17">
        <v>0.13140537679122599</v>
      </c>
      <c r="L1313" s="17">
        <v>0.243595165552598</v>
      </c>
      <c r="M1313" s="17"/>
      <c r="N1313" s="17">
        <v>0.187353010219907</v>
      </c>
      <c r="O1313" s="17">
        <v>0.15905078291844199</v>
      </c>
      <c r="P1313" s="17">
        <v>0.123172981251955</v>
      </c>
      <c r="Q1313" s="17">
        <v>0.123200021034332</v>
      </c>
      <c r="R1313" s="17"/>
      <c r="S1313" s="17">
        <v>0.172200732370832</v>
      </c>
      <c r="T1313" s="17">
        <v>0.18655868738374301</v>
      </c>
      <c r="U1313" s="17">
        <v>0.21690034009784201</v>
      </c>
      <c r="V1313" s="17">
        <v>0.166941075419372</v>
      </c>
      <c r="W1313" s="17">
        <v>0.104635970239795</v>
      </c>
      <c r="X1313" s="17">
        <v>0.127273415823771</v>
      </c>
      <c r="Y1313" s="17">
        <v>0.17188101005193401</v>
      </c>
      <c r="Z1313" s="17">
        <v>0.114028132212909</v>
      </c>
      <c r="AA1313" s="17">
        <v>0.107350766576223</v>
      </c>
      <c r="AB1313" s="17">
        <v>0.16535835244277</v>
      </c>
      <c r="AC1313" s="17">
        <v>8.9193945384957701E-2</v>
      </c>
      <c r="AD1313" s="17">
        <v>2.8571002949354999E-2</v>
      </c>
      <c r="AE1313" s="17"/>
      <c r="AF1313" s="17">
        <v>0.190668419095228</v>
      </c>
      <c r="AG1313" s="17">
        <v>0.132233642250734</v>
      </c>
      <c r="AH1313" s="17">
        <v>0.14635967545536299</v>
      </c>
      <c r="AI1313" s="17">
        <v>0.126111411833323</v>
      </c>
      <c r="AJ1313" s="17">
        <v>0.18737328171863499</v>
      </c>
      <c r="AK1313" s="17"/>
      <c r="AL1313" s="17">
        <v>0.180171118103441</v>
      </c>
      <c r="AM1313" s="17">
        <v>0.148694993272834</v>
      </c>
      <c r="AN1313" s="17">
        <v>0.105211496924037</v>
      </c>
      <c r="AO1313" s="17">
        <v>0.106039647741785</v>
      </c>
      <c r="AP1313" s="17"/>
      <c r="AQ1313" s="17">
        <v>0.142827916903391</v>
      </c>
      <c r="AR1313" s="17">
        <v>0.16114361014067899</v>
      </c>
      <c r="AS1313" s="17"/>
      <c r="AT1313" s="17">
        <v>0.128825513407062</v>
      </c>
      <c r="AU1313" s="17">
        <v>0.25586059929775001</v>
      </c>
      <c r="AV1313" s="17"/>
      <c r="AW1313" s="17">
        <v>0.21321754765186199</v>
      </c>
      <c r="AX1313" s="17">
        <v>0.12818938566271099</v>
      </c>
      <c r="AY1313" s="17">
        <v>0.10022866784982699</v>
      </c>
      <c r="AZ1313" s="17"/>
      <c r="BA1313" s="17">
        <v>0.11324243054076399</v>
      </c>
      <c r="BB1313" s="17">
        <v>0.17066560175752701</v>
      </c>
      <c r="BC1313" s="17">
        <v>0.163445035118782</v>
      </c>
      <c r="BD1313" s="17">
        <v>0.13256682870841499</v>
      </c>
      <c r="BE1313" s="17">
        <v>0.16714166216656801</v>
      </c>
      <c r="BF1313" s="17"/>
      <c r="BG1313" s="17">
        <v>0.15385275315314501</v>
      </c>
      <c r="BH1313" s="17">
        <v>0.14690892219632101</v>
      </c>
      <c r="BI1313" s="17"/>
      <c r="BJ1313" s="17">
        <v>0.14537836647441901</v>
      </c>
      <c r="BK1313" s="17">
        <v>0.171720732510631</v>
      </c>
      <c r="BL1313" s="17"/>
      <c r="BM1313" s="17">
        <v>8.4403268742564999E-2</v>
      </c>
      <c r="BN1313" s="17">
        <v>0.32117388502993499</v>
      </c>
      <c r="BO1313" s="17">
        <v>6.8944719355852502E-2</v>
      </c>
      <c r="BP1313" s="17">
        <v>0.167121377220146</v>
      </c>
      <c r="BQ1313" s="17">
        <v>0.252965138652188</v>
      </c>
      <c r="BR1313" s="17"/>
      <c r="BS1313" s="17">
        <v>0.23002286690811999</v>
      </c>
      <c r="BT1313" s="17"/>
      <c r="BU1313" s="17">
        <v>0.28179969135578797</v>
      </c>
      <c r="BV1313" s="17">
        <v>7.5333726988171701E-2</v>
      </c>
      <c r="BW1313" s="17">
        <v>0.12045636963633299</v>
      </c>
      <c r="BX1313" s="17">
        <v>0.20978295096507099</v>
      </c>
      <c r="BY1313" s="17">
        <v>6.9175372377055303E-2</v>
      </c>
      <c r="BZ1313" s="17"/>
      <c r="CA1313" s="17">
        <v>7.4094355753373004E-2</v>
      </c>
      <c r="CB1313" s="17"/>
      <c r="CC1313" s="17">
        <v>0.140421474685265</v>
      </c>
      <c r="CD1313" s="17">
        <v>0.16658270554219101</v>
      </c>
      <c r="CE1313" s="17"/>
      <c r="CF1313" s="17">
        <v>0.154732527368382</v>
      </c>
      <c r="CG1313" s="17"/>
      <c r="CH1313" s="17">
        <v>1</v>
      </c>
      <c r="CI1313" s="17" t="s">
        <v>371</v>
      </c>
    </row>
    <row r="1314" spans="2:87" x14ac:dyDescent="0.35">
      <c r="B1314" t="s">
        <v>354</v>
      </c>
      <c r="C1314" s="17">
        <v>0.100543799290782</v>
      </c>
      <c r="D1314" s="17">
        <v>8.0838094909612093E-2</v>
      </c>
      <c r="E1314" s="17">
        <v>0.116629302786366</v>
      </c>
      <c r="F1314" s="17"/>
      <c r="G1314" s="17">
        <v>7.2140009469512101E-2</v>
      </c>
      <c r="H1314" s="17">
        <v>0.10209622008599301</v>
      </c>
      <c r="I1314" s="17">
        <v>0.14003897462517501</v>
      </c>
      <c r="J1314" s="17">
        <v>8.3471258471177007E-2</v>
      </c>
      <c r="K1314" s="17">
        <v>9.8583326705060897E-2</v>
      </c>
      <c r="L1314" s="17">
        <v>0.10331363465671201</v>
      </c>
      <c r="M1314" s="17"/>
      <c r="N1314" s="17">
        <v>7.3580926710886493E-2</v>
      </c>
      <c r="O1314" s="17">
        <v>8.5213120147885096E-2</v>
      </c>
      <c r="P1314" s="17">
        <v>7.9866681055622002E-2</v>
      </c>
      <c r="Q1314" s="17">
        <v>0.16023802898299599</v>
      </c>
      <c r="R1314" s="17"/>
      <c r="S1314" s="17">
        <v>0.10637243340116399</v>
      </c>
      <c r="T1314" s="17">
        <v>0.112298697320517</v>
      </c>
      <c r="U1314" s="17">
        <v>0.13128832456922501</v>
      </c>
      <c r="V1314" s="17">
        <v>7.8435838407288599E-2</v>
      </c>
      <c r="W1314" s="17">
        <v>0.119348448191182</v>
      </c>
      <c r="X1314" s="17">
        <v>7.79559125303141E-2</v>
      </c>
      <c r="Y1314" s="17">
        <v>0.133646582330054</v>
      </c>
      <c r="Z1314" s="17">
        <v>8.8366786617439394E-2</v>
      </c>
      <c r="AA1314" s="17">
        <v>7.2150033026741694E-2</v>
      </c>
      <c r="AB1314" s="17">
        <v>7.2175611857319605E-2</v>
      </c>
      <c r="AC1314" s="17">
        <v>0.153193764726579</v>
      </c>
      <c r="AD1314" s="17">
        <v>5.7158635995151801E-2</v>
      </c>
      <c r="AE1314" s="17"/>
      <c r="AF1314" s="17">
        <v>0.138007392640211</v>
      </c>
      <c r="AG1314" s="17">
        <v>0.103436666860334</v>
      </c>
      <c r="AH1314" s="17">
        <v>9.5943861835071906E-2</v>
      </c>
      <c r="AI1314" s="17">
        <v>7.3275947495790597E-2</v>
      </c>
      <c r="AJ1314" s="17">
        <v>7.0210319855976006E-2</v>
      </c>
      <c r="AK1314" s="17"/>
      <c r="AL1314" s="17">
        <v>8.9660368480988101E-2</v>
      </c>
      <c r="AM1314" s="17">
        <v>0.118281957515292</v>
      </c>
      <c r="AN1314" s="17">
        <v>9.9949976308509506E-2</v>
      </c>
      <c r="AO1314" s="17">
        <v>5.6001982409338902E-2</v>
      </c>
      <c r="AP1314" s="17"/>
      <c r="AQ1314" s="17">
        <v>0.111849769859241</v>
      </c>
      <c r="AR1314" s="17">
        <v>8.2275958919601294E-2</v>
      </c>
      <c r="AS1314" s="17"/>
      <c r="AT1314" s="17">
        <v>9.6355036475280903E-2</v>
      </c>
      <c r="AU1314" s="17">
        <v>9.4962680378067293E-2</v>
      </c>
      <c r="AV1314" s="17"/>
      <c r="AW1314" s="17">
        <v>6.4028283251799198E-2</v>
      </c>
      <c r="AX1314" s="17">
        <v>7.9779802206191894E-2</v>
      </c>
      <c r="AY1314" s="17">
        <v>0.14926762106552299</v>
      </c>
      <c r="AZ1314" s="17"/>
      <c r="BA1314" s="17">
        <v>0.10509123502249899</v>
      </c>
      <c r="BB1314" s="17">
        <v>0.106283070830056</v>
      </c>
      <c r="BC1314" s="17">
        <v>0.105550856124345</v>
      </c>
      <c r="BD1314" s="17">
        <v>7.0779730472691593E-2</v>
      </c>
      <c r="BE1314" s="17">
        <v>6.5202954479733302E-2</v>
      </c>
      <c r="BF1314" s="17"/>
      <c r="BG1314" s="17">
        <v>0.103493948006845</v>
      </c>
      <c r="BH1314" s="17">
        <v>9.8401649547560602E-2</v>
      </c>
      <c r="BI1314" s="17"/>
      <c r="BJ1314" s="17">
        <v>0.100868338082528</v>
      </c>
      <c r="BK1314" s="17">
        <v>9.8137229299813097E-2</v>
      </c>
      <c r="BL1314" s="17"/>
      <c r="BM1314" s="17">
        <v>0.193544365560647</v>
      </c>
      <c r="BN1314" s="17">
        <v>5.5275772566613202E-2</v>
      </c>
      <c r="BO1314" s="17">
        <v>8.6481769951141693E-2</v>
      </c>
      <c r="BP1314" s="17">
        <v>0.103869610924666</v>
      </c>
      <c r="BQ1314" s="17">
        <v>6.2016124508474199E-2</v>
      </c>
      <c r="BR1314" s="17"/>
      <c r="BS1314" s="17">
        <v>9.2144949081045299E-2</v>
      </c>
      <c r="BT1314" s="17"/>
      <c r="BU1314" s="17">
        <v>5.5496530381007499E-2</v>
      </c>
      <c r="BV1314" s="17">
        <v>8.6065929031046498E-2</v>
      </c>
      <c r="BW1314" s="17">
        <v>7.1952513753161806E-2</v>
      </c>
      <c r="BX1314" s="17">
        <v>0.112518950375083</v>
      </c>
      <c r="BY1314" s="17">
        <v>0.19712970807531199</v>
      </c>
      <c r="BZ1314" s="17"/>
      <c r="CA1314" s="17">
        <v>8.8544092824547699E-2</v>
      </c>
      <c r="CB1314" s="17"/>
      <c r="CC1314" s="17">
        <v>9.4136348191407704E-2</v>
      </c>
      <c r="CD1314" s="17">
        <v>0.113019105184126</v>
      </c>
      <c r="CE1314" s="17"/>
      <c r="CF1314" s="17">
        <v>0.100487566120053</v>
      </c>
      <c r="CG1314" s="17"/>
      <c r="CH1314" s="17">
        <v>0</v>
      </c>
      <c r="CI1314" s="17" t="s">
        <v>371</v>
      </c>
    </row>
    <row r="1315" spans="2:87" x14ac:dyDescent="0.35">
      <c r="B1315" t="s">
        <v>161</v>
      </c>
      <c r="C1315" s="17">
        <v>5.5295283683477199E-2</v>
      </c>
      <c r="D1315" s="17">
        <v>5.0544766542434699E-2</v>
      </c>
      <c r="E1315" s="17">
        <v>5.9835202550619401E-2</v>
      </c>
      <c r="F1315" s="17"/>
      <c r="G1315" s="17">
        <v>8.5643665450581899E-2</v>
      </c>
      <c r="H1315" s="17">
        <v>7.7442122444857597E-2</v>
      </c>
      <c r="I1315" s="17">
        <v>3.3857180559470797E-2</v>
      </c>
      <c r="J1315" s="17">
        <v>5.6402830555582997E-2</v>
      </c>
      <c r="K1315" s="17">
        <v>4.4704341934462398E-2</v>
      </c>
      <c r="L1315" s="17">
        <v>3.9124459680877403E-2</v>
      </c>
      <c r="M1315" s="17"/>
      <c r="N1315" s="17">
        <v>2.8099728134282499E-2</v>
      </c>
      <c r="O1315" s="17">
        <v>4.5174327334787802E-2</v>
      </c>
      <c r="P1315" s="17">
        <v>5.71422795475474E-2</v>
      </c>
      <c r="Q1315" s="17">
        <v>9.0967464554977298E-2</v>
      </c>
      <c r="R1315" s="17"/>
      <c r="S1315" s="17">
        <v>4.1420686955427E-2</v>
      </c>
      <c r="T1315" s="17">
        <v>4.8974911130459799E-2</v>
      </c>
      <c r="U1315" s="17">
        <v>5.5439432075113503E-2</v>
      </c>
      <c r="V1315" s="17">
        <v>6.3577849357017505E-2</v>
      </c>
      <c r="W1315" s="17">
        <v>8.0333558990619794E-2</v>
      </c>
      <c r="X1315" s="17">
        <v>0.11445675833927201</v>
      </c>
      <c r="Y1315" s="17">
        <v>1.2870531190908301E-2</v>
      </c>
      <c r="Z1315" s="17">
        <v>3.8444787931826603E-2</v>
      </c>
      <c r="AA1315" s="17">
        <v>5.17583666281696E-2</v>
      </c>
      <c r="AB1315" s="17">
        <v>9.5585308800610197E-3</v>
      </c>
      <c r="AC1315" s="17">
        <v>0.106336389413281</v>
      </c>
      <c r="AD1315" s="17">
        <v>0.11973608940901601</v>
      </c>
      <c r="AE1315" s="17"/>
      <c r="AF1315" s="17">
        <v>7.4102845922185606E-2</v>
      </c>
      <c r="AG1315" s="17">
        <v>5.17846653686512E-2</v>
      </c>
      <c r="AH1315" s="17">
        <v>5.1976177684401603E-2</v>
      </c>
      <c r="AI1315" s="17">
        <v>2.7023638352480998E-2</v>
      </c>
      <c r="AJ1315" s="17">
        <v>4.5917377109123303E-2</v>
      </c>
      <c r="AK1315" s="17"/>
      <c r="AL1315" s="17">
        <v>6.1953875203485997E-2</v>
      </c>
      <c r="AM1315" s="17">
        <v>5.6725820691295899E-2</v>
      </c>
      <c r="AN1315" s="17">
        <v>5.6629575181081103E-2</v>
      </c>
      <c r="AO1315" s="17">
        <v>0</v>
      </c>
      <c r="AP1315" s="17"/>
      <c r="AQ1315" s="17">
        <v>6.7752619767908404E-2</v>
      </c>
      <c r="AR1315" s="17">
        <v>3.5167102236109297E-2</v>
      </c>
      <c r="AS1315" s="17"/>
      <c r="AT1315" s="17">
        <v>5.8039480190883702E-2</v>
      </c>
      <c r="AU1315" s="17">
        <v>2.75408408265248E-2</v>
      </c>
      <c r="AV1315" s="17"/>
      <c r="AW1315" s="17">
        <v>3.7897042560506897E-2</v>
      </c>
      <c r="AX1315" s="17">
        <v>5.5481187525526297E-2</v>
      </c>
      <c r="AY1315" s="17">
        <v>7.5059960404440296E-2</v>
      </c>
      <c r="AZ1315" s="17"/>
      <c r="BA1315" s="17">
        <v>7.0859695244093607E-2</v>
      </c>
      <c r="BB1315" s="17">
        <v>5.5902767656310297E-2</v>
      </c>
      <c r="BC1315" s="17">
        <v>4.6037522370254803E-2</v>
      </c>
      <c r="BD1315" s="17">
        <v>5.2910740318852199E-2</v>
      </c>
      <c r="BE1315" s="17">
        <v>3.66662469931456E-2</v>
      </c>
      <c r="BF1315" s="17"/>
      <c r="BG1315" s="17">
        <v>5.4797427589993099E-2</v>
      </c>
      <c r="BH1315" s="17">
        <v>5.5656784884081698E-2</v>
      </c>
      <c r="BI1315" s="17"/>
      <c r="BJ1315" s="17">
        <v>5.7643382208494201E-2</v>
      </c>
      <c r="BK1315" s="17">
        <v>4.80623629421911E-2</v>
      </c>
      <c r="BL1315" s="17"/>
      <c r="BM1315" s="17">
        <v>0.104340981675272</v>
      </c>
      <c r="BN1315" s="17">
        <v>2.9482372353754501E-2</v>
      </c>
      <c r="BO1315" s="17">
        <v>3.8345739016409197E-2</v>
      </c>
      <c r="BP1315" s="17">
        <v>2.18572076401276E-2</v>
      </c>
      <c r="BQ1315" s="17">
        <v>6.7602932228223306E-2</v>
      </c>
      <c r="BR1315" s="17"/>
      <c r="BS1315" s="17">
        <v>5.6931748691999802E-2</v>
      </c>
      <c r="BT1315" s="17"/>
      <c r="BU1315" s="17">
        <v>4.6635305529439799E-2</v>
      </c>
      <c r="BV1315" s="17">
        <v>2.3769919260418201E-2</v>
      </c>
      <c r="BW1315" s="17">
        <v>1.9734185274149899E-2</v>
      </c>
      <c r="BX1315" s="17">
        <v>4.3610185786720997E-2</v>
      </c>
      <c r="BY1315" s="17">
        <v>0.11599515818400399</v>
      </c>
      <c r="BZ1315" s="17"/>
      <c r="CA1315" s="17">
        <v>4.9637076564521501E-2</v>
      </c>
      <c r="CB1315" s="17"/>
      <c r="CC1315" s="17">
        <v>5.6215075349279803E-2</v>
      </c>
      <c r="CD1315" s="17">
        <v>3.2567737854341403E-2</v>
      </c>
      <c r="CE1315" s="17"/>
      <c r="CF1315" s="17">
        <v>2.9127209107497401E-2</v>
      </c>
      <c r="CG1315" s="17"/>
      <c r="CH1315" s="17">
        <v>0</v>
      </c>
      <c r="CI1315" s="17" t="s">
        <v>371</v>
      </c>
    </row>
    <row r="1316" spans="2:87" x14ac:dyDescent="0.35">
      <c r="C1316" s="17"/>
      <c r="D1316" s="17"/>
      <c r="E1316" s="17"/>
      <c r="F1316" s="17"/>
      <c r="G1316" s="17"/>
      <c r="H1316" s="17"/>
      <c r="I1316" s="17"/>
      <c r="J1316" s="17"/>
      <c r="K1316" s="17"/>
      <c r="L1316" s="17"/>
      <c r="M1316" s="17"/>
      <c r="N1316" s="17"/>
      <c r="O1316" s="17"/>
      <c r="P1316" s="17"/>
      <c r="Q1316" s="17"/>
      <c r="R1316" s="17"/>
      <c r="S1316" s="17"/>
      <c r="T1316" s="17"/>
      <c r="U1316" s="17"/>
      <c r="V1316" s="17"/>
      <c r="W1316" s="17"/>
      <c r="X1316" s="17"/>
      <c r="Y1316" s="17"/>
      <c r="Z1316" s="17"/>
      <c r="AA1316" s="17"/>
      <c r="AB1316" s="17"/>
      <c r="AC1316" s="17"/>
      <c r="AD1316" s="17"/>
      <c r="AE1316" s="17"/>
      <c r="AF1316" s="17"/>
      <c r="AG1316" s="17"/>
      <c r="AH1316" s="17"/>
      <c r="AI1316" s="17"/>
      <c r="AJ1316" s="17"/>
      <c r="AK1316" s="17"/>
      <c r="AL1316" s="17"/>
      <c r="AM1316" s="17"/>
      <c r="AN1316" s="17"/>
      <c r="AO1316" s="17"/>
      <c r="AP1316" s="17"/>
      <c r="AQ1316" s="17"/>
      <c r="AR1316" s="17"/>
      <c r="AS1316" s="17"/>
      <c r="AT1316" s="17"/>
      <c r="AU1316" s="17"/>
      <c r="AV1316" s="17"/>
      <c r="AW1316" s="17"/>
      <c r="AX1316" s="17"/>
      <c r="AY1316" s="17"/>
      <c r="AZ1316" s="17"/>
      <c r="BA1316" s="17"/>
      <c r="BB1316" s="17"/>
      <c r="BC1316" s="17"/>
      <c r="BD1316" s="17"/>
      <c r="BE1316" s="17"/>
      <c r="BF1316" s="17"/>
      <c r="BG1316" s="17"/>
      <c r="BH1316" s="17"/>
      <c r="BI1316" s="17"/>
      <c r="BJ1316" s="17"/>
      <c r="BK1316" s="17"/>
      <c r="BL1316" s="17"/>
      <c r="BM1316" s="17"/>
      <c r="BN1316" s="17"/>
      <c r="BO1316" s="17"/>
      <c r="BP1316" s="17"/>
      <c r="BQ1316" s="17"/>
      <c r="BR1316" s="17"/>
      <c r="BS1316" s="17"/>
      <c r="BT1316" s="17"/>
      <c r="BU1316" s="17"/>
      <c r="BV1316" s="17"/>
      <c r="BW1316" s="17"/>
      <c r="BX1316" s="17"/>
      <c r="BY1316" s="17"/>
      <c r="BZ1316" s="17"/>
      <c r="CA1316" s="17"/>
      <c r="CB1316" s="17"/>
      <c r="CC1316" s="17"/>
      <c r="CD1316" s="17"/>
      <c r="CE1316" s="17"/>
      <c r="CF1316" s="17"/>
      <c r="CG1316" s="17"/>
      <c r="CH1316" s="17"/>
      <c r="CI1316" s="17"/>
    </row>
    <row r="1317" spans="2:87" x14ac:dyDescent="0.35">
      <c r="B1317" s="6" t="s">
        <v>374</v>
      </c>
      <c r="C1317" s="17"/>
      <c r="D1317" s="17"/>
      <c r="E1317" s="17"/>
      <c r="F1317" s="17"/>
      <c r="G1317" s="17"/>
      <c r="H1317" s="17"/>
      <c r="I1317" s="17"/>
      <c r="J1317" s="17"/>
      <c r="K1317" s="17"/>
      <c r="L1317" s="17"/>
      <c r="M1317" s="17"/>
      <c r="N1317" s="17"/>
      <c r="O1317" s="17"/>
      <c r="P1317" s="17"/>
      <c r="Q1317" s="17"/>
      <c r="R1317" s="17"/>
      <c r="S1317" s="17"/>
      <c r="T1317" s="17"/>
      <c r="U1317" s="17"/>
      <c r="V1317" s="17"/>
      <c r="W1317" s="17"/>
      <c r="X1317" s="17"/>
      <c r="Y1317" s="17"/>
      <c r="Z1317" s="17"/>
      <c r="AA1317" s="17"/>
      <c r="AB1317" s="17"/>
      <c r="AC1317" s="17"/>
      <c r="AD1317" s="17"/>
      <c r="AE1317" s="17"/>
      <c r="AF1317" s="17"/>
      <c r="AG1317" s="17"/>
      <c r="AH1317" s="17"/>
      <c r="AI1317" s="17"/>
      <c r="AJ1317" s="17"/>
      <c r="AK1317" s="17"/>
      <c r="AL1317" s="17"/>
      <c r="AM1317" s="17"/>
      <c r="AN1317" s="17"/>
      <c r="AO1317" s="17"/>
      <c r="AP1317" s="17"/>
      <c r="AQ1317" s="17"/>
      <c r="AR1317" s="17"/>
      <c r="AS1317" s="17"/>
      <c r="AT1317" s="17"/>
      <c r="AU1317" s="17"/>
      <c r="AV1317" s="17"/>
      <c r="AW1317" s="17"/>
      <c r="AX1317" s="17"/>
      <c r="AY1317" s="17"/>
      <c r="AZ1317" s="17"/>
      <c r="BA1317" s="17"/>
      <c r="BB1317" s="17"/>
      <c r="BC1317" s="17"/>
      <c r="BD1317" s="17"/>
      <c r="BE1317" s="17"/>
      <c r="BF1317" s="17"/>
      <c r="BG1317" s="17"/>
      <c r="BH1317" s="17"/>
      <c r="BI1317" s="17"/>
      <c r="BJ1317" s="17"/>
      <c r="BK1317" s="17"/>
      <c r="BL1317" s="17"/>
      <c r="BM1317" s="17"/>
      <c r="BN1317" s="17"/>
      <c r="BO1317" s="17"/>
      <c r="BP1317" s="17"/>
      <c r="BQ1317" s="17"/>
      <c r="BR1317" s="17"/>
      <c r="BS1317" s="17"/>
      <c r="BT1317" s="17"/>
      <c r="BU1317" s="17"/>
      <c r="BV1317" s="17"/>
      <c r="BW1317" s="17"/>
      <c r="BX1317" s="17"/>
      <c r="BY1317" s="17"/>
      <c r="BZ1317" s="17"/>
      <c r="CA1317" s="17"/>
      <c r="CB1317" s="17"/>
      <c r="CC1317" s="17"/>
      <c r="CD1317" s="17"/>
      <c r="CE1317" s="17"/>
      <c r="CF1317" s="17"/>
      <c r="CG1317" s="17"/>
      <c r="CH1317" s="17"/>
      <c r="CI1317" s="17"/>
    </row>
    <row r="1318" spans="2:87" x14ac:dyDescent="0.35">
      <c r="B1318" s="24" t="s">
        <v>163</v>
      </c>
      <c r="C1318" s="17"/>
      <c r="D1318" s="17"/>
      <c r="E1318" s="17"/>
      <c r="F1318" s="17"/>
      <c r="G1318" s="17"/>
      <c r="H1318" s="17"/>
      <c r="I1318" s="17"/>
      <c r="J1318" s="17"/>
      <c r="K1318" s="17"/>
      <c r="L1318" s="17"/>
      <c r="M1318" s="17"/>
      <c r="N1318" s="17"/>
      <c r="O1318" s="17"/>
      <c r="P1318" s="17"/>
      <c r="Q1318" s="17"/>
      <c r="R1318" s="17"/>
      <c r="S1318" s="17"/>
      <c r="T1318" s="17"/>
      <c r="U1318" s="17"/>
      <c r="V1318" s="17"/>
      <c r="W1318" s="17"/>
      <c r="X1318" s="17"/>
      <c r="Y1318" s="17"/>
      <c r="Z1318" s="17"/>
      <c r="AA1318" s="17"/>
      <c r="AB1318" s="17"/>
      <c r="AC1318" s="17"/>
      <c r="AD1318" s="17"/>
      <c r="AE1318" s="17"/>
      <c r="AF1318" s="17"/>
      <c r="AG1318" s="17"/>
      <c r="AH1318" s="17"/>
      <c r="AI1318" s="17"/>
      <c r="AJ1318" s="17"/>
      <c r="AK1318" s="17"/>
      <c r="AL1318" s="17"/>
      <c r="AM1318" s="17"/>
      <c r="AN1318" s="17"/>
      <c r="AO1318" s="17"/>
      <c r="AP1318" s="17"/>
      <c r="AQ1318" s="17"/>
      <c r="AR1318" s="17"/>
      <c r="AS1318" s="17"/>
      <c r="AT1318" s="17"/>
      <c r="AU1318" s="17"/>
      <c r="AV1318" s="17"/>
      <c r="AW1318" s="17"/>
      <c r="AX1318" s="17"/>
      <c r="AY1318" s="17"/>
      <c r="AZ1318" s="17"/>
      <c r="BA1318" s="17"/>
      <c r="BB1318" s="17"/>
      <c r="BC1318" s="17"/>
      <c r="BD1318" s="17"/>
      <c r="BE1318" s="17"/>
      <c r="BF1318" s="17"/>
      <c r="BG1318" s="17"/>
      <c r="BH1318" s="17"/>
      <c r="BI1318" s="17"/>
      <c r="BJ1318" s="17"/>
      <c r="BK1318" s="17"/>
      <c r="BL1318" s="17"/>
      <c r="BM1318" s="17"/>
      <c r="BN1318" s="17"/>
      <c r="BO1318" s="17"/>
      <c r="BP1318" s="17"/>
      <c r="BQ1318" s="17"/>
      <c r="BR1318" s="17"/>
      <c r="BS1318" s="17"/>
      <c r="BT1318" s="17"/>
      <c r="BU1318" s="17"/>
      <c r="BV1318" s="17"/>
      <c r="BW1318" s="17"/>
      <c r="BX1318" s="17"/>
      <c r="BY1318" s="17"/>
      <c r="BZ1318" s="17"/>
      <c r="CA1318" s="17"/>
      <c r="CB1318" s="17"/>
      <c r="CC1318" s="17"/>
      <c r="CD1318" s="17"/>
      <c r="CE1318" s="17"/>
      <c r="CF1318" s="17"/>
      <c r="CG1318" s="17"/>
      <c r="CH1318" s="17"/>
      <c r="CI1318" s="17"/>
    </row>
    <row r="1319" spans="2:87" x14ac:dyDescent="0.35">
      <c r="B1319" t="s">
        <v>350</v>
      </c>
      <c r="C1319" s="17">
        <v>0.51460017077939402</v>
      </c>
      <c r="D1319" s="17">
        <v>0.49277230823248602</v>
      </c>
      <c r="E1319" s="17">
        <v>0.53317448805829104</v>
      </c>
      <c r="F1319" s="17"/>
      <c r="G1319" s="17">
        <v>0.50509860164133102</v>
      </c>
      <c r="H1319" s="17">
        <v>0.52599337370692101</v>
      </c>
      <c r="I1319" s="17">
        <v>0.45359874402501998</v>
      </c>
      <c r="J1319" s="17">
        <v>0.49339184582548301</v>
      </c>
      <c r="K1319" s="17">
        <v>0.55916559002114796</v>
      </c>
      <c r="L1319" s="17">
        <v>0.550771732685431</v>
      </c>
      <c r="M1319" s="17"/>
      <c r="N1319" s="17">
        <v>0.53274609107724402</v>
      </c>
      <c r="O1319" s="17">
        <v>0.49446983341226097</v>
      </c>
      <c r="P1319" s="17">
        <v>0.55889397029514198</v>
      </c>
      <c r="Q1319" s="17">
        <v>0.48292022414324798</v>
      </c>
      <c r="R1319" s="17"/>
      <c r="S1319" s="17">
        <v>0.461873240847331</v>
      </c>
      <c r="T1319" s="17">
        <v>0.55375224981363402</v>
      </c>
      <c r="U1319" s="17">
        <v>0.383816377557747</v>
      </c>
      <c r="V1319" s="17">
        <v>0.51053546180171006</v>
      </c>
      <c r="W1319" s="17">
        <v>0.48715410040664497</v>
      </c>
      <c r="X1319" s="17">
        <v>0.54984824627190998</v>
      </c>
      <c r="Y1319" s="17">
        <v>0.43183959086618801</v>
      </c>
      <c r="Z1319" s="17">
        <v>0.55384941083934203</v>
      </c>
      <c r="AA1319" s="17">
        <v>0.68550942904312195</v>
      </c>
      <c r="AB1319" s="17">
        <v>0.559671718638723</v>
      </c>
      <c r="AC1319" s="17">
        <v>0.43362888289316798</v>
      </c>
      <c r="AD1319" s="17">
        <v>0.39968091023343999</v>
      </c>
      <c r="AE1319" s="17"/>
      <c r="AF1319" s="17">
        <v>0.44622852685344899</v>
      </c>
      <c r="AG1319" s="17">
        <v>0.53294505249072499</v>
      </c>
      <c r="AH1319" s="17">
        <v>0.503541841314181</v>
      </c>
      <c r="AI1319" s="17">
        <v>0.56330278256327304</v>
      </c>
      <c r="AJ1319" s="17">
        <v>0.54072056566890503</v>
      </c>
      <c r="AK1319" s="17"/>
      <c r="AL1319" s="17">
        <v>0.518600652338153</v>
      </c>
      <c r="AM1319" s="17">
        <v>0.49124114510317901</v>
      </c>
      <c r="AN1319" s="17">
        <v>0.53872652150007605</v>
      </c>
      <c r="AO1319" s="17">
        <v>0.56516544338092101</v>
      </c>
      <c r="AP1319" s="17"/>
      <c r="AQ1319" s="17">
        <v>0.52299259966477896</v>
      </c>
      <c r="AR1319" s="17">
        <v>0.501039941670678</v>
      </c>
      <c r="AS1319" s="17"/>
      <c r="AT1319" s="17">
        <v>0.49509633371376599</v>
      </c>
      <c r="AU1319" s="17">
        <v>0.52863735584516902</v>
      </c>
      <c r="AV1319" s="17"/>
      <c r="AW1319" s="17">
        <v>0.55745286665463001</v>
      </c>
      <c r="AX1319" s="17">
        <v>0.52793433027401204</v>
      </c>
      <c r="AY1319" s="17">
        <v>0.450599896381986</v>
      </c>
      <c r="AZ1319" s="17"/>
      <c r="BA1319" s="17">
        <v>0.50546286632067705</v>
      </c>
      <c r="BB1319" s="17">
        <v>0.52627700124898502</v>
      </c>
      <c r="BC1319" s="17">
        <v>0.48565557588301</v>
      </c>
      <c r="BD1319" s="17">
        <v>0.58951150053206702</v>
      </c>
      <c r="BE1319" s="17">
        <v>0.55386623169688498</v>
      </c>
      <c r="BF1319" s="17"/>
      <c r="BG1319" s="17">
        <v>0.50041794636806403</v>
      </c>
      <c r="BH1319" s="17">
        <v>0.52489810871575404</v>
      </c>
      <c r="BI1319" s="17"/>
      <c r="BJ1319" s="17">
        <v>0.50588535608186602</v>
      </c>
      <c r="BK1319" s="17">
        <v>0.55130183762401297</v>
      </c>
      <c r="BL1319" s="17"/>
      <c r="BM1319" s="17">
        <v>0.46659769783944099</v>
      </c>
      <c r="BN1319" s="17">
        <v>0.46486281139901298</v>
      </c>
      <c r="BO1319" s="17">
        <v>0.58749034522042898</v>
      </c>
      <c r="BP1319" s="17">
        <v>0.53825795747854299</v>
      </c>
      <c r="BQ1319" s="17">
        <v>0.44614837895557202</v>
      </c>
      <c r="BR1319" s="17"/>
      <c r="BS1319" s="17">
        <v>0.43681304243302299</v>
      </c>
      <c r="BT1319" s="17"/>
      <c r="BU1319" s="17">
        <v>0.48593984358842901</v>
      </c>
      <c r="BV1319" s="17">
        <v>0.61479428071339204</v>
      </c>
      <c r="BW1319" s="17">
        <v>0.54492745623503003</v>
      </c>
      <c r="BX1319" s="17">
        <v>0.45570727457625299</v>
      </c>
      <c r="BY1319" s="17">
        <v>0.44255262981708099</v>
      </c>
      <c r="BZ1319" s="17"/>
      <c r="CA1319" s="17">
        <v>0.43184004732277698</v>
      </c>
      <c r="CB1319" s="17"/>
      <c r="CC1319" s="17">
        <v>0.52563868870131003</v>
      </c>
      <c r="CD1319" s="17">
        <v>0.49795893440355699</v>
      </c>
      <c r="CE1319" s="17"/>
      <c r="CF1319" s="17">
        <v>0.59357917882972899</v>
      </c>
      <c r="CG1319" s="17"/>
      <c r="CH1319" s="17">
        <v>0</v>
      </c>
      <c r="CI1319" s="17" t="s">
        <v>371</v>
      </c>
    </row>
    <row r="1320" spans="2:87" x14ac:dyDescent="0.35">
      <c r="B1320" t="s">
        <v>351</v>
      </c>
      <c r="C1320" s="17">
        <v>0.307591616549862</v>
      </c>
      <c r="D1320" s="17">
        <v>0.323703567863453</v>
      </c>
      <c r="E1320" s="17">
        <v>0.29307184278196002</v>
      </c>
      <c r="F1320" s="17"/>
      <c r="G1320" s="17">
        <v>0.29538162405263901</v>
      </c>
      <c r="H1320" s="17">
        <v>0.26307817585777898</v>
      </c>
      <c r="I1320" s="17">
        <v>0.357381026610611</v>
      </c>
      <c r="J1320" s="17">
        <v>0.32618272923172498</v>
      </c>
      <c r="K1320" s="17">
        <v>0.28530996110416301</v>
      </c>
      <c r="L1320" s="17">
        <v>0.31127555685877001</v>
      </c>
      <c r="M1320" s="17"/>
      <c r="N1320" s="17">
        <v>0.34057969248368403</v>
      </c>
      <c r="O1320" s="17">
        <v>0.29126909769342402</v>
      </c>
      <c r="P1320" s="17">
        <v>0.28112214893520299</v>
      </c>
      <c r="Q1320" s="17">
        <v>0.31165863881658901</v>
      </c>
      <c r="R1320" s="17"/>
      <c r="S1320" s="17">
        <v>0.353859382402817</v>
      </c>
      <c r="T1320" s="17">
        <v>0.305109300754976</v>
      </c>
      <c r="U1320" s="17">
        <v>0.38142319591274898</v>
      </c>
      <c r="V1320" s="17">
        <v>0.34669450825386</v>
      </c>
      <c r="W1320" s="17">
        <v>0.32292683341102701</v>
      </c>
      <c r="X1320" s="17">
        <v>0.26856508996431799</v>
      </c>
      <c r="Y1320" s="17">
        <v>0.30537972372676397</v>
      </c>
      <c r="Z1320" s="17">
        <v>0.19266940210779901</v>
      </c>
      <c r="AA1320" s="17">
        <v>0.21881747500214199</v>
      </c>
      <c r="AB1320" s="17">
        <v>0.30134674043892401</v>
      </c>
      <c r="AC1320" s="17">
        <v>0.28675124663649898</v>
      </c>
      <c r="AD1320" s="17">
        <v>0.477546445714913</v>
      </c>
      <c r="AE1320" s="17"/>
      <c r="AF1320" s="17">
        <v>0.32923220087709298</v>
      </c>
      <c r="AG1320" s="17">
        <v>0.289377779144595</v>
      </c>
      <c r="AH1320" s="17">
        <v>0.31075935488445899</v>
      </c>
      <c r="AI1320" s="17">
        <v>0.34154007060219699</v>
      </c>
      <c r="AJ1320" s="17">
        <v>0.30108855371058202</v>
      </c>
      <c r="AK1320" s="17"/>
      <c r="AL1320" s="17">
        <v>0.29141327533831901</v>
      </c>
      <c r="AM1320" s="17">
        <v>0.31905260693132598</v>
      </c>
      <c r="AN1320" s="17">
        <v>0.317056575852662</v>
      </c>
      <c r="AO1320" s="17">
        <v>0.305496504027779</v>
      </c>
      <c r="AP1320" s="17"/>
      <c r="AQ1320" s="17">
        <v>0.294802029966512</v>
      </c>
      <c r="AR1320" s="17">
        <v>0.32825663815975598</v>
      </c>
      <c r="AS1320" s="17"/>
      <c r="AT1320" s="17">
        <v>0.31639318798227101</v>
      </c>
      <c r="AU1320" s="17">
        <v>0.32363023215405101</v>
      </c>
      <c r="AV1320" s="17"/>
      <c r="AW1320" s="17">
        <v>0.31412040022259102</v>
      </c>
      <c r="AX1320" s="17">
        <v>0.27897287893267803</v>
      </c>
      <c r="AY1320" s="17">
        <v>0.32318103839254902</v>
      </c>
      <c r="AZ1320" s="17"/>
      <c r="BA1320" s="17">
        <v>0.308054931011083</v>
      </c>
      <c r="BB1320" s="17">
        <v>0.29156252619714801</v>
      </c>
      <c r="BC1320" s="17">
        <v>0.33675703111889699</v>
      </c>
      <c r="BD1320" s="17">
        <v>0.287857734147417</v>
      </c>
      <c r="BE1320" s="17">
        <v>0.227926231254138</v>
      </c>
      <c r="BF1320" s="17"/>
      <c r="BG1320" s="17">
        <v>0.32347900805538898</v>
      </c>
      <c r="BH1320" s="17">
        <v>0.29605552975914401</v>
      </c>
      <c r="BI1320" s="17"/>
      <c r="BJ1320" s="17">
        <v>0.30902622285546999</v>
      </c>
      <c r="BK1320" s="17">
        <v>0.29785870553510702</v>
      </c>
      <c r="BL1320" s="17"/>
      <c r="BM1320" s="17">
        <v>0.32427401525875899</v>
      </c>
      <c r="BN1320" s="17">
        <v>0.369681678261645</v>
      </c>
      <c r="BO1320" s="17">
        <v>0.28122119809202001</v>
      </c>
      <c r="BP1320" s="17">
        <v>0.277891189559205</v>
      </c>
      <c r="BQ1320" s="17">
        <v>0.320974932394401</v>
      </c>
      <c r="BR1320" s="17"/>
      <c r="BS1320" s="17">
        <v>0.33305713536015502</v>
      </c>
      <c r="BT1320" s="17"/>
      <c r="BU1320" s="17">
        <v>0.36094801313927199</v>
      </c>
      <c r="BV1320" s="17">
        <v>0.26530487109564799</v>
      </c>
      <c r="BW1320" s="17">
        <v>0.28511341446389399</v>
      </c>
      <c r="BX1320" s="17">
        <v>0.307715071128703</v>
      </c>
      <c r="BY1320" s="17">
        <v>0.33110520144121403</v>
      </c>
      <c r="BZ1320" s="17"/>
      <c r="CA1320" s="17">
        <v>0.36048874565704297</v>
      </c>
      <c r="CB1320" s="17"/>
      <c r="CC1320" s="17">
        <v>0.30780413818421598</v>
      </c>
      <c r="CD1320" s="17">
        <v>0.32651874244455398</v>
      </c>
      <c r="CE1320" s="17"/>
      <c r="CF1320" s="17">
        <v>0.28098789817238301</v>
      </c>
      <c r="CG1320" s="17"/>
      <c r="CH1320" s="17">
        <v>1</v>
      </c>
      <c r="CI1320" s="17" t="s">
        <v>371</v>
      </c>
    </row>
    <row r="1321" spans="2:87" x14ac:dyDescent="0.35">
      <c r="B1321" t="s">
        <v>352</v>
      </c>
      <c r="C1321" s="17">
        <v>4.8971172323656199E-2</v>
      </c>
      <c r="D1321" s="17">
        <v>6.1967030666922503E-2</v>
      </c>
      <c r="E1321" s="17">
        <v>3.7705297226259898E-2</v>
      </c>
      <c r="F1321" s="17"/>
      <c r="G1321" s="17">
        <v>7.4602927149370696E-2</v>
      </c>
      <c r="H1321" s="17">
        <v>7.9248121411985298E-2</v>
      </c>
      <c r="I1321" s="17">
        <v>4.84132309908471E-2</v>
      </c>
      <c r="J1321" s="17">
        <v>4.0247485703748601E-2</v>
      </c>
      <c r="K1321" s="17">
        <v>4.3458156594926599E-2</v>
      </c>
      <c r="L1321" s="17">
        <v>1.6970155383608701E-2</v>
      </c>
      <c r="M1321" s="17"/>
      <c r="N1321" s="17">
        <v>5.5596091156991198E-2</v>
      </c>
      <c r="O1321" s="17">
        <v>4.2769707233905899E-2</v>
      </c>
      <c r="P1321" s="17">
        <v>3.9141478010592298E-2</v>
      </c>
      <c r="Q1321" s="17">
        <v>5.7022191638271803E-2</v>
      </c>
      <c r="R1321" s="17"/>
      <c r="S1321" s="17">
        <v>9.2545939264873006E-2</v>
      </c>
      <c r="T1321" s="17">
        <v>3.1151124059211301E-2</v>
      </c>
      <c r="U1321" s="17">
        <v>6.75132073919954E-2</v>
      </c>
      <c r="V1321" s="17">
        <v>1.1311747651422699E-2</v>
      </c>
      <c r="W1321" s="17">
        <v>5.4278842682721602E-2</v>
      </c>
      <c r="X1321" s="17">
        <v>4.7237455196106601E-2</v>
      </c>
      <c r="Y1321" s="17">
        <v>4.62906450961761E-2</v>
      </c>
      <c r="Z1321" s="17">
        <v>6.8207312253420097E-2</v>
      </c>
      <c r="AA1321" s="17">
        <v>2.7162121088473601E-2</v>
      </c>
      <c r="AB1321" s="17">
        <v>5.0863657022164097E-2</v>
      </c>
      <c r="AC1321" s="17">
        <v>5.4686439605550301E-2</v>
      </c>
      <c r="AD1321" s="17">
        <v>3.30457581113585E-2</v>
      </c>
      <c r="AE1321" s="17"/>
      <c r="AF1321" s="17">
        <v>6.5751255009755094E-2</v>
      </c>
      <c r="AG1321" s="17">
        <v>3.8208234565662899E-2</v>
      </c>
      <c r="AH1321" s="17">
        <v>5.5149257850991597E-2</v>
      </c>
      <c r="AI1321" s="17">
        <v>4.49471057885686E-2</v>
      </c>
      <c r="AJ1321" s="17">
        <v>5.8374018672577403E-2</v>
      </c>
      <c r="AK1321" s="17"/>
      <c r="AL1321" s="17">
        <v>3.6769200629678103E-2</v>
      </c>
      <c r="AM1321" s="17">
        <v>6.4993687768581401E-2</v>
      </c>
      <c r="AN1321" s="17">
        <v>4.5388903646881702E-2</v>
      </c>
      <c r="AO1321" s="17">
        <v>3.3174726100741597E-2</v>
      </c>
      <c r="AP1321" s="17"/>
      <c r="AQ1321" s="17">
        <v>3.5508062771423501E-2</v>
      </c>
      <c r="AR1321" s="17">
        <v>7.0724451682620093E-2</v>
      </c>
      <c r="AS1321" s="17"/>
      <c r="AT1321" s="17">
        <v>5.9550180302338697E-2</v>
      </c>
      <c r="AU1321" s="17">
        <v>1.7432197621983999E-2</v>
      </c>
      <c r="AV1321" s="17"/>
      <c r="AW1321" s="17">
        <v>2.7725145549014701E-2</v>
      </c>
      <c r="AX1321" s="17">
        <v>4.88288642098215E-2</v>
      </c>
      <c r="AY1321" s="17">
        <v>7.9108623824158994E-2</v>
      </c>
      <c r="AZ1321" s="17"/>
      <c r="BA1321" s="17">
        <v>5.99815804049929E-2</v>
      </c>
      <c r="BB1321" s="17">
        <v>3.07696660939176E-2</v>
      </c>
      <c r="BC1321" s="17">
        <v>6.7202443971223005E-2</v>
      </c>
      <c r="BD1321" s="17">
        <v>1.19070396961545E-2</v>
      </c>
      <c r="BE1321" s="17">
        <v>3.87046584152776E-2</v>
      </c>
      <c r="BF1321" s="17"/>
      <c r="BG1321" s="17">
        <v>4.54375628468036E-2</v>
      </c>
      <c r="BH1321" s="17">
        <v>5.15369821732653E-2</v>
      </c>
      <c r="BI1321" s="17"/>
      <c r="BJ1321" s="17">
        <v>5.38831801166142E-2</v>
      </c>
      <c r="BK1321" s="17">
        <v>2.6950655797011499E-2</v>
      </c>
      <c r="BL1321" s="17"/>
      <c r="BM1321" s="17">
        <v>3.95199107460035E-2</v>
      </c>
      <c r="BN1321" s="17">
        <v>3.2612818872772301E-2</v>
      </c>
      <c r="BO1321" s="17">
        <v>4.1034962383060203E-2</v>
      </c>
      <c r="BP1321" s="17">
        <v>6.5243719472356507E-2</v>
      </c>
      <c r="BQ1321" s="17">
        <v>9.6482929773656106E-2</v>
      </c>
      <c r="BR1321" s="17"/>
      <c r="BS1321" s="17">
        <v>7.3101443684445905E-2</v>
      </c>
      <c r="BT1321" s="17"/>
      <c r="BU1321" s="17">
        <v>3.4666682798854098E-2</v>
      </c>
      <c r="BV1321" s="17">
        <v>4.4789441548406202E-2</v>
      </c>
      <c r="BW1321" s="17">
        <v>5.0228506504428297E-2</v>
      </c>
      <c r="BX1321" s="17">
        <v>7.9244793154029602E-2</v>
      </c>
      <c r="BY1321" s="17">
        <v>2.3622533671013399E-2</v>
      </c>
      <c r="BZ1321" s="17"/>
      <c r="CA1321" s="17">
        <v>8.1200069796122196E-2</v>
      </c>
      <c r="CB1321" s="17"/>
      <c r="CC1321" s="17">
        <v>4.1369779007057503E-2</v>
      </c>
      <c r="CD1321" s="17">
        <v>7.6661449860292399E-2</v>
      </c>
      <c r="CE1321" s="17"/>
      <c r="CF1321" s="17">
        <v>2.3541610266891101E-2</v>
      </c>
      <c r="CG1321" s="17"/>
      <c r="CH1321" s="17">
        <v>0</v>
      </c>
      <c r="CI1321" s="17" t="s">
        <v>371</v>
      </c>
    </row>
    <row r="1322" spans="2:87" x14ac:dyDescent="0.35">
      <c r="B1322" t="s">
        <v>353</v>
      </c>
      <c r="C1322" s="17">
        <v>1.7086336230524701E-2</v>
      </c>
      <c r="D1322" s="17">
        <v>2.5719833261582298E-2</v>
      </c>
      <c r="E1322" s="17">
        <v>9.5131053859204995E-3</v>
      </c>
      <c r="F1322" s="17"/>
      <c r="G1322" s="17">
        <v>1.24047320750084E-2</v>
      </c>
      <c r="H1322" s="17">
        <v>3.5380725718736898E-2</v>
      </c>
      <c r="I1322" s="17">
        <v>1.1904722964599599E-2</v>
      </c>
      <c r="J1322" s="17">
        <v>2.0925183128851901E-2</v>
      </c>
      <c r="K1322" s="17">
        <v>7.9394095007373506E-3</v>
      </c>
      <c r="L1322" s="17">
        <v>1.2321726882258801E-2</v>
      </c>
      <c r="M1322" s="17"/>
      <c r="N1322" s="17">
        <v>5.9948597841156803E-3</v>
      </c>
      <c r="O1322" s="17">
        <v>3.1569799682579898E-2</v>
      </c>
      <c r="P1322" s="17">
        <v>1.3110416990128E-2</v>
      </c>
      <c r="Q1322" s="17">
        <v>1.74539003400036E-2</v>
      </c>
      <c r="R1322" s="17"/>
      <c r="S1322" s="17">
        <v>1.8654767498249701E-2</v>
      </c>
      <c r="T1322" s="17">
        <v>6.7391734300804003E-3</v>
      </c>
      <c r="U1322" s="17">
        <v>1.22296644205965E-2</v>
      </c>
      <c r="V1322" s="17">
        <v>2.5567205265787599E-2</v>
      </c>
      <c r="W1322" s="17">
        <v>1.1541685800880899E-2</v>
      </c>
      <c r="X1322" s="17">
        <v>0</v>
      </c>
      <c r="Y1322" s="17">
        <v>5.68397369674013E-2</v>
      </c>
      <c r="Z1322" s="17">
        <v>0</v>
      </c>
      <c r="AA1322" s="17">
        <v>8.9948641077422405E-3</v>
      </c>
      <c r="AB1322" s="17">
        <v>9.4109428656104499E-3</v>
      </c>
      <c r="AC1322" s="17">
        <v>3.7804449495823601E-2</v>
      </c>
      <c r="AD1322" s="17">
        <v>3.0492661941102301E-2</v>
      </c>
      <c r="AE1322" s="17"/>
      <c r="AF1322" s="17">
        <v>1.11798615677459E-2</v>
      </c>
      <c r="AG1322" s="17">
        <v>1.7188095287224599E-2</v>
      </c>
      <c r="AH1322" s="17">
        <v>2.0329467618814399E-2</v>
      </c>
      <c r="AI1322" s="17">
        <v>1.79512156008176E-2</v>
      </c>
      <c r="AJ1322" s="17">
        <v>2.4376887996468002E-2</v>
      </c>
      <c r="AK1322" s="17"/>
      <c r="AL1322" s="17">
        <v>2.2887259007036899E-2</v>
      </c>
      <c r="AM1322" s="17">
        <v>1.53652878588896E-2</v>
      </c>
      <c r="AN1322" s="17">
        <v>4.8301811110398E-3</v>
      </c>
      <c r="AO1322" s="17">
        <v>3.01069885184461E-2</v>
      </c>
      <c r="AP1322" s="17"/>
      <c r="AQ1322" s="17">
        <v>1.8490771359112399E-2</v>
      </c>
      <c r="AR1322" s="17">
        <v>1.48170930385873E-2</v>
      </c>
      <c r="AS1322" s="17"/>
      <c r="AT1322" s="17">
        <v>1.7940689968888101E-2</v>
      </c>
      <c r="AU1322" s="17">
        <v>1.9087803575632101E-2</v>
      </c>
      <c r="AV1322" s="17"/>
      <c r="AW1322" s="17">
        <v>1.1801518452600799E-2</v>
      </c>
      <c r="AX1322" s="17">
        <v>1.6941223551140999E-2</v>
      </c>
      <c r="AY1322" s="17">
        <v>2.0115184942065802E-2</v>
      </c>
      <c r="AZ1322" s="17"/>
      <c r="BA1322" s="17">
        <v>1.4042202750779701E-2</v>
      </c>
      <c r="BB1322" s="17">
        <v>2.45846436198674E-2</v>
      </c>
      <c r="BC1322" s="17">
        <v>1.7099936587881601E-2</v>
      </c>
      <c r="BD1322" s="17">
        <v>0</v>
      </c>
      <c r="BE1322" s="17">
        <v>2.44679154110411E-2</v>
      </c>
      <c r="BF1322" s="17"/>
      <c r="BG1322" s="17">
        <v>1.1125764500446399E-2</v>
      </c>
      <c r="BH1322" s="17">
        <v>2.1414401840072098E-2</v>
      </c>
      <c r="BI1322" s="17"/>
      <c r="BJ1322" s="17">
        <v>1.95639152376187E-2</v>
      </c>
      <c r="BK1322" s="17">
        <v>8.1295629701318393E-3</v>
      </c>
      <c r="BL1322" s="17"/>
      <c r="BM1322" s="17">
        <v>1.2000747015744301E-2</v>
      </c>
      <c r="BN1322" s="17">
        <v>1.6420522151439899E-2</v>
      </c>
      <c r="BO1322" s="17">
        <v>1.84433752549732E-2</v>
      </c>
      <c r="BP1322" s="17">
        <v>2.6433567301926902E-2</v>
      </c>
      <c r="BQ1322" s="17">
        <v>1.7579030051838099E-2</v>
      </c>
      <c r="BR1322" s="17"/>
      <c r="BS1322" s="17">
        <v>2.65592104397567E-2</v>
      </c>
      <c r="BT1322" s="17"/>
      <c r="BU1322" s="17">
        <v>1.94779532271235E-2</v>
      </c>
      <c r="BV1322" s="17">
        <v>1.8553988155198299E-2</v>
      </c>
      <c r="BW1322" s="17">
        <v>2.3936364886106301E-2</v>
      </c>
      <c r="BX1322" s="17">
        <v>2.5373594159171901E-2</v>
      </c>
      <c r="BY1322" s="17">
        <v>1.10028159816642E-2</v>
      </c>
      <c r="BZ1322" s="17"/>
      <c r="CA1322" s="17">
        <v>2.5698143036158999E-2</v>
      </c>
      <c r="CB1322" s="17"/>
      <c r="CC1322" s="17">
        <v>1.7811399613960499E-2</v>
      </c>
      <c r="CD1322" s="17">
        <v>1.6540635705251099E-2</v>
      </c>
      <c r="CE1322" s="17"/>
      <c r="CF1322" s="17">
        <v>2.3396746974042198E-3</v>
      </c>
      <c r="CG1322" s="17"/>
      <c r="CH1322" s="17">
        <v>0</v>
      </c>
      <c r="CI1322" s="17" t="s">
        <v>371</v>
      </c>
    </row>
    <row r="1323" spans="2:87" x14ac:dyDescent="0.35">
      <c r="B1323" t="s">
        <v>354</v>
      </c>
      <c r="C1323" s="17">
        <v>6.6481054824097205E-2</v>
      </c>
      <c r="D1323" s="17">
        <v>6.3051530750717996E-2</v>
      </c>
      <c r="E1323" s="17">
        <v>6.9911601135274698E-2</v>
      </c>
      <c r="F1323" s="17"/>
      <c r="G1323" s="17">
        <v>2.4491930879327599E-2</v>
      </c>
      <c r="H1323" s="17">
        <v>4.9926239340191102E-2</v>
      </c>
      <c r="I1323" s="17">
        <v>8.6417205729960395E-2</v>
      </c>
      <c r="J1323" s="17">
        <v>5.73790659436803E-2</v>
      </c>
      <c r="K1323" s="17">
        <v>9.7070908816906595E-2</v>
      </c>
      <c r="L1323" s="17">
        <v>8.0597194360936403E-2</v>
      </c>
      <c r="M1323" s="17"/>
      <c r="N1323" s="17">
        <v>4.2163842469679899E-2</v>
      </c>
      <c r="O1323" s="17">
        <v>6.7685718249256802E-2</v>
      </c>
      <c r="P1323" s="17">
        <v>6.6503775926389702E-2</v>
      </c>
      <c r="Q1323" s="17">
        <v>8.6019445693962804E-2</v>
      </c>
      <c r="R1323" s="17"/>
      <c r="S1323" s="17">
        <v>1.8454219071250701E-2</v>
      </c>
      <c r="T1323" s="17">
        <v>7.5895057112719003E-2</v>
      </c>
      <c r="U1323" s="17">
        <v>0.10356025143419401</v>
      </c>
      <c r="V1323" s="17">
        <v>4.4398173388956602E-2</v>
      </c>
      <c r="W1323" s="17">
        <v>8.0099439889338306E-2</v>
      </c>
      <c r="X1323" s="17">
        <v>8.3502512117949901E-2</v>
      </c>
      <c r="Y1323" s="17">
        <v>8.9823501326839E-2</v>
      </c>
      <c r="Z1323" s="17">
        <v>0.10846559191935901</v>
      </c>
      <c r="AA1323" s="17">
        <v>4.4323380122844598E-2</v>
      </c>
      <c r="AB1323" s="17">
        <v>4.0925584478449101E-2</v>
      </c>
      <c r="AC1323" s="17">
        <v>0.14885470743061999</v>
      </c>
      <c r="AD1323" s="17">
        <v>2.8169191008371799E-2</v>
      </c>
      <c r="AE1323" s="17"/>
      <c r="AF1323" s="17">
        <v>7.5887227025415005E-2</v>
      </c>
      <c r="AG1323" s="17">
        <v>7.4217163995156696E-2</v>
      </c>
      <c r="AH1323" s="17">
        <v>7.6869766083718802E-2</v>
      </c>
      <c r="AI1323" s="17">
        <v>2.4360889684694499E-2</v>
      </c>
      <c r="AJ1323" s="17">
        <v>2.57488305700917E-2</v>
      </c>
      <c r="AK1323" s="17"/>
      <c r="AL1323" s="17">
        <v>6.56758362388013E-2</v>
      </c>
      <c r="AM1323" s="17">
        <v>7.4186359932055898E-2</v>
      </c>
      <c r="AN1323" s="17">
        <v>5.6677543066658703E-2</v>
      </c>
      <c r="AO1323" s="17">
        <v>5.2340713284426597E-2</v>
      </c>
      <c r="AP1323" s="17"/>
      <c r="AQ1323" s="17">
        <v>8.0054022722662294E-2</v>
      </c>
      <c r="AR1323" s="17">
        <v>4.4550269719643397E-2</v>
      </c>
      <c r="AS1323" s="17"/>
      <c r="AT1323" s="17">
        <v>6.9706769898114307E-2</v>
      </c>
      <c r="AU1323" s="17">
        <v>8.0949111732281795E-2</v>
      </c>
      <c r="AV1323" s="17"/>
      <c r="AW1323" s="17">
        <v>6.1614799179030497E-2</v>
      </c>
      <c r="AX1323" s="17">
        <v>7.4549949141024599E-2</v>
      </c>
      <c r="AY1323" s="17">
        <v>6.7593949902141501E-2</v>
      </c>
      <c r="AZ1323" s="17"/>
      <c r="BA1323" s="17">
        <v>4.5451987808561502E-2</v>
      </c>
      <c r="BB1323" s="17">
        <v>8.4372435926959394E-2</v>
      </c>
      <c r="BC1323" s="17">
        <v>6.0066626852465901E-2</v>
      </c>
      <c r="BD1323" s="17">
        <v>8.0066340727674004E-2</v>
      </c>
      <c r="BE1323" s="17">
        <v>9.6893929923232203E-2</v>
      </c>
      <c r="BF1323" s="17"/>
      <c r="BG1323" s="17">
        <v>6.0973587567872099E-2</v>
      </c>
      <c r="BH1323" s="17">
        <v>7.0480114093376997E-2</v>
      </c>
      <c r="BI1323" s="17"/>
      <c r="BJ1323" s="17">
        <v>6.1631542187441102E-2</v>
      </c>
      <c r="BK1323" s="17">
        <v>8.7221791776525698E-2</v>
      </c>
      <c r="BL1323" s="17"/>
      <c r="BM1323" s="17">
        <v>8.2969250603104602E-2</v>
      </c>
      <c r="BN1323" s="17">
        <v>9.6092013877871502E-2</v>
      </c>
      <c r="BO1323" s="17">
        <v>4.0976759962692302E-2</v>
      </c>
      <c r="BP1323" s="17">
        <v>4.3321004874240003E-2</v>
      </c>
      <c r="BQ1323" s="17">
        <v>8.4304314798661101E-2</v>
      </c>
      <c r="BR1323" s="17"/>
      <c r="BS1323" s="17">
        <v>9.6623074105173901E-2</v>
      </c>
      <c r="BT1323" s="17"/>
      <c r="BU1323" s="17">
        <v>7.4591430259920405E-2</v>
      </c>
      <c r="BV1323" s="17">
        <v>2.72076546487224E-2</v>
      </c>
      <c r="BW1323" s="17">
        <v>5.1121576488326E-2</v>
      </c>
      <c r="BX1323" s="17">
        <v>0.10076757362946399</v>
      </c>
      <c r="BY1323" s="17">
        <v>9.0144715548450993E-2</v>
      </c>
      <c r="BZ1323" s="17"/>
      <c r="CA1323" s="17">
        <v>7.83347442961492E-2</v>
      </c>
      <c r="CB1323" s="17"/>
      <c r="CC1323" s="17">
        <v>6.5367802521809001E-2</v>
      </c>
      <c r="CD1323" s="17">
        <v>5.7397137205699202E-2</v>
      </c>
      <c r="CE1323" s="17"/>
      <c r="CF1323" s="17">
        <v>5.38533281257969E-2</v>
      </c>
      <c r="CG1323" s="17"/>
      <c r="CH1323" s="17">
        <v>0</v>
      </c>
      <c r="CI1323" s="17" t="s">
        <v>371</v>
      </c>
    </row>
    <row r="1324" spans="2:87" x14ac:dyDescent="0.35">
      <c r="B1324" t="s">
        <v>161</v>
      </c>
      <c r="C1324" s="17">
        <v>4.52696492924657E-2</v>
      </c>
      <c r="D1324" s="17">
        <v>3.2785729224838397E-2</v>
      </c>
      <c r="E1324" s="17">
        <v>5.6623665412293599E-2</v>
      </c>
      <c r="F1324" s="17"/>
      <c r="G1324" s="17">
        <v>8.8020184202323201E-2</v>
      </c>
      <c r="H1324" s="17">
        <v>4.6373363964386599E-2</v>
      </c>
      <c r="I1324" s="17">
        <v>4.2285069678961999E-2</v>
      </c>
      <c r="J1324" s="17">
        <v>6.1873690166511397E-2</v>
      </c>
      <c r="K1324" s="17">
        <v>7.0559739621179696E-3</v>
      </c>
      <c r="L1324" s="17">
        <v>2.80636338289947E-2</v>
      </c>
      <c r="M1324" s="17"/>
      <c r="N1324" s="17">
        <v>2.29194230282854E-2</v>
      </c>
      <c r="O1324" s="17">
        <v>7.2235843728572904E-2</v>
      </c>
      <c r="P1324" s="17">
        <v>4.1228209842545299E-2</v>
      </c>
      <c r="Q1324" s="17">
        <v>4.4925599367925E-2</v>
      </c>
      <c r="R1324" s="17"/>
      <c r="S1324" s="17">
        <v>5.4612450915478103E-2</v>
      </c>
      <c r="T1324" s="17">
        <v>2.7353094829379299E-2</v>
      </c>
      <c r="U1324" s="17">
        <v>5.1457303282717498E-2</v>
      </c>
      <c r="V1324" s="17">
        <v>6.1492903638263499E-2</v>
      </c>
      <c r="W1324" s="17">
        <v>4.3999097809387301E-2</v>
      </c>
      <c r="X1324" s="17">
        <v>5.08466964497164E-2</v>
      </c>
      <c r="Y1324" s="17">
        <v>6.9826802016631606E-2</v>
      </c>
      <c r="Z1324" s="17">
        <v>7.6808282880079903E-2</v>
      </c>
      <c r="AA1324" s="17">
        <v>1.51927306356758E-2</v>
      </c>
      <c r="AB1324" s="17">
        <v>3.7781356556129603E-2</v>
      </c>
      <c r="AC1324" s="17">
        <v>3.8274273938339001E-2</v>
      </c>
      <c r="AD1324" s="17">
        <v>3.10650329908141E-2</v>
      </c>
      <c r="AE1324" s="17"/>
      <c r="AF1324" s="17">
        <v>7.17209286665417E-2</v>
      </c>
      <c r="AG1324" s="17">
        <v>4.8063674516635499E-2</v>
      </c>
      <c r="AH1324" s="17">
        <v>3.3350312247834801E-2</v>
      </c>
      <c r="AI1324" s="17">
        <v>7.8979357604489694E-3</v>
      </c>
      <c r="AJ1324" s="17">
        <v>4.9691143381375702E-2</v>
      </c>
      <c r="AK1324" s="17"/>
      <c r="AL1324" s="17">
        <v>6.4653776448010902E-2</v>
      </c>
      <c r="AM1324" s="17">
        <v>3.5160912405968303E-2</v>
      </c>
      <c r="AN1324" s="17">
        <v>3.7320274822681701E-2</v>
      </c>
      <c r="AO1324" s="17">
        <v>1.3715624687685699E-2</v>
      </c>
      <c r="AP1324" s="17"/>
      <c r="AQ1324" s="17">
        <v>4.8152513515510302E-2</v>
      </c>
      <c r="AR1324" s="17">
        <v>4.0611605728714598E-2</v>
      </c>
      <c r="AS1324" s="17"/>
      <c r="AT1324" s="17">
        <v>4.13128381346222E-2</v>
      </c>
      <c r="AU1324" s="17">
        <v>3.02632990708822E-2</v>
      </c>
      <c r="AV1324" s="17"/>
      <c r="AW1324" s="17">
        <v>2.72852699421322E-2</v>
      </c>
      <c r="AX1324" s="17">
        <v>5.2772753891323E-2</v>
      </c>
      <c r="AY1324" s="17">
        <v>5.9401306557099097E-2</v>
      </c>
      <c r="AZ1324" s="17"/>
      <c r="BA1324" s="17">
        <v>6.7006431703905397E-2</v>
      </c>
      <c r="BB1324" s="17">
        <v>4.2433726913122603E-2</v>
      </c>
      <c r="BC1324" s="17">
        <v>3.3218385586522001E-2</v>
      </c>
      <c r="BD1324" s="17">
        <v>3.0657384896687099E-2</v>
      </c>
      <c r="BE1324" s="17">
        <v>5.8141033299425798E-2</v>
      </c>
      <c r="BF1324" s="17"/>
      <c r="BG1324" s="17">
        <v>5.85661306614257E-2</v>
      </c>
      <c r="BH1324" s="17">
        <v>3.5614863418388397E-2</v>
      </c>
      <c r="BI1324" s="17"/>
      <c r="BJ1324" s="17">
        <v>5.0009783520989601E-2</v>
      </c>
      <c r="BK1324" s="17">
        <v>2.8537446297210799E-2</v>
      </c>
      <c r="BL1324" s="17"/>
      <c r="BM1324" s="17">
        <v>7.4638378536946895E-2</v>
      </c>
      <c r="BN1324" s="17">
        <v>2.0330155437258399E-2</v>
      </c>
      <c r="BO1324" s="17">
        <v>3.08333590868261E-2</v>
      </c>
      <c r="BP1324" s="17">
        <v>4.8852561313729399E-2</v>
      </c>
      <c r="BQ1324" s="17">
        <v>3.4510414025871503E-2</v>
      </c>
      <c r="BR1324" s="17"/>
      <c r="BS1324" s="17">
        <v>3.3846093977445701E-2</v>
      </c>
      <c r="BT1324" s="17"/>
      <c r="BU1324" s="17">
        <v>2.4376076986400201E-2</v>
      </c>
      <c r="BV1324" s="17">
        <v>2.9349763838633601E-2</v>
      </c>
      <c r="BW1324" s="17">
        <v>4.46726814222147E-2</v>
      </c>
      <c r="BX1324" s="17">
        <v>3.1191693352379E-2</v>
      </c>
      <c r="BY1324" s="17">
        <v>0.101572103540576</v>
      </c>
      <c r="BZ1324" s="17"/>
      <c r="CA1324" s="17">
        <v>2.24382498917499E-2</v>
      </c>
      <c r="CB1324" s="17"/>
      <c r="CC1324" s="17">
        <v>4.2008191971647797E-2</v>
      </c>
      <c r="CD1324" s="17">
        <v>2.49231003806464E-2</v>
      </c>
      <c r="CE1324" s="17"/>
      <c r="CF1324" s="17">
        <v>4.5698309907795699E-2</v>
      </c>
      <c r="CG1324" s="17"/>
      <c r="CH1324" s="17">
        <v>0</v>
      </c>
      <c r="CI1324" s="17" t="s">
        <v>371</v>
      </c>
    </row>
    <row r="1325" spans="2:87" x14ac:dyDescent="0.35">
      <c r="C1325" s="17"/>
      <c r="D1325" s="17"/>
      <c r="E1325" s="17"/>
      <c r="F1325" s="17"/>
      <c r="G1325" s="17"/>
      <c r="H1325" s="17"/>
      <c r="I1325" s="17"/>
      <c r="J1325" s="17"/>
      <c r="K1325" s="17"/>
      <c r="L1325" s="17"/>
      <c r="M1325" s="17"/>
      <c r="N1325" s="17"/>
      <c r="O1325" s="17"/>
      <c r="P1325" s="17"/>
      <c r="Q1325" s="17"/>
      <c r="R1325" s="17"/>
      <c r="S1325" s="17"/>
      <c r="T1325" s="17"/>
      <c r="U1325" s="17"/>
      <c r="V1325" s="17"/>
      <c r="W1325" s="17"/>
      <c r="X1325" s="17"/>
      <c r="Y1325" s="17"/>
      <c r="Z1325" s="17"/>
      <c r="AA1325" s="17"/>
      <c r="AB1325" s="17"/>
      <c r="AC1325" s="17"/>
      <c r="AD1325" s="17"/>
      <c r="AE1325" s="17"/>
      <c r="AF1325" s="17"/>
      <c r="AG1325" s="17"/>
      <c r="AH1325" s="17"/>
      <c r="AI1325" s="17"/>
      <c r="AJ1325" s="17"/>
      <c r="AK1325" s="17"/>
      <c r="AL1325" s="17"/>
      <c r="AM1325" s="17"/>
      <c r="AN1325" s="17"/>
      <c r="AO1325" s="17"/>
      <c r="AP1325" s="17"/>
      <c r="AQ1325" s="17"/>
      <c r="AR1325" s="17"/>
      <c r="AS1325" s="17"/>
      <c r="AT1325" s="17"/>
      <c r="AU1325" s="17"/>
      <c r="AV1325" s="17"/>
      <c r="AW1325" s="17"/>
      <c r="AX1325" s="17"/>
      <c r="AY1325" s="17"/>
      <c r="AZ1325" s="17"/>
      <c r="BA1325" s="17"/>
      <c r="BB1325" s="17"/>
      <c r="BC1325" s="17"/>
      <c r="BD1325" s="17"/>
      <c r="BE1325" s="17"/>
      <c r="BF1325" s="17"/>
      <c r="BG1325" s="17"/>
      <c r="BH1325" s="17"/>
      <c r="BI1325" s="17"/>
      <c r="BJ1325" s="17"/>
      <c r="BK1325" s="17"/>
      <c r="BL1325" s="17"/>
      <c r="BM1325" s="17"/>
      <c r="BN1325" s="17"/>
      <c r="BO1325" s="17"/>
      <c r="BP1325" s="17"/>
      <c r="BQ1325" s="17"/>
      <c r="BR1325" s="17"/>
      <c r="BS1325" s="17"/>
      <c r="BT1325" s="17"/>
      <c r="BU1325" s="17"/>
      <c r="BV1325" s="17"/>
      <c r="BW1325" s="17"/>
      <c r="BX1325" s="17"/>
      <c r="BY1325" s="17"/>
      <c r="BZ1325" s="17"/>
      <c r="CA1325" s="17"/>
      <c r="CB1325" s="17"/>
      <c r="CC1325" s="17"/>
      <c r="CD1325" s="17"/>
      <c r="CE1325" s="17"/>
      <c r="CF1325" s="17"/>
      <c r="CG1325" s="17"/>
      <c r="CH1325" s="17"/>
      <c r="CI1325" s="17"/>
    </row>
    <row r="1326" spans="2:87" x14ac:dyDescent="0.35">
      <c r="B1326" s="6" t="s">
        <v>375</v>
      </c>
      <c r="C1326" s="17"/>
      <c r="D1326" s="17"/>
      <c r="E1326" s="17"/>
      <c r="F1326" s="17"/>
      <c r="G1326" s="17"/>
      <c r="H1326" s="17"/>
      <c r="I1326" s="17"/>
      <c r="J1326" s="17"/>
      <c r="K1326" s="17"/>
      <c r="L1326" s="17"/>
      <c r="M1326" s="17"/>
      <c r="N1326" s="17"/>
      <c r="O1326" s="17"/>
      <c r="P1326" s="17"/>
      <c r="Q1326" s="17"/>
      <c r="R1326" s="17"/>
      <c r="S1326" s="17"/>
      <c r="T1326" s="17"/>
      <c r="U1326" s="17"/>
      <c r="V1326" s="17"/>
      <c r="W1326" s="17"/>
      <c r="X1326" s="17"/>
      <c r="Y1326" s="17"/>
      <c r="Z1326" s="17"/>
      <c r="AA1326" s="17"/>
      <c r="AB1326" s="17"/>
      <c r="AC1326" s="17"/>
      <c r="AD1326" s="17"/>
      <c r="AE1326" s="17"/>
      <c r="AF1326" s="17"/>
      <c r="AG1326" s="17"/>
      <c r="AH1326" s="17"/>
      <c r="AI1326" s="17"/>
      <c r="AJ1326" s="17"/>
      <c r="AK1326" s="17"/>
      <c r="AL1326" s="17"/>
      <c r="AM1326" s="17"/>
      <c r="AN1326" s="17"/>
      <c r="AO1326" s="17"/>
      <c r="AP1326" s="17"/>
      <c r="AQ1326" s="17"/>
      <c r="AR1326" s="17"/>
      <c r="AS1326" s="17"/>
      <c r="AT1326" s="17"/>
      <c r="AU1326" s="17"/>
      <c r="AV1326" s="17"/>
      <c r="AW1326" s="17"/>
      <c r="AX1326" s="17"/>
      <c r="AY1326" s="17"/>
      <c r="AZ1326" s="17"/>
      <c r="BA1326" s="17"/>
      <c r="BB1326" s="17"/>
      <c r="BC1326" s="17"/>
      <c r="BD1326" s="17"/>
      <c r="BE1326" s="17"/>
      <c r="BF1326" s="17"/>
      <c r="BG1326" s="17"/>
      <c r="BH1326" s="17"/>
      <c r="BI1326" s="17"/>
      <c r="BJ1326" s="17"/>
      <c r="BK1326" s="17"/>
      <c r="BL1326" s="17"/>
      <c r="BM1326" s="17"/>
      <c r="BN1326" s="17"/>
      <c r="BO1326" s="17"/>
      <c r="BP1326" s="17"/>
      <c r="BQ1326" s="17"/>
      <c r="BR1326" s="17"/>
      <c r="BS1326" s="17"/>
      <c r="BT1326" s="17"/>
      <c r="BU1326" s="17"/>
      <c r="BV1326" s="17"/>
      <c r="BW1326" s="17"/>
      <c r="BX1326" s="17"/>
      <c r="BY1326" s="17"/>
      <c r="BZ1326" s="17"/>
      <c r="CA1326" s="17"/>
      <c r="CB1326" s="17"/>
      <c r="CC1326" s="17"/>
      <c r="CD1326" s="17"/>
      <c r="CE1326" s="17"/>
      <c r="CF1326" s="17"/>
      <c r="CG1326" s="17"/>
      <c r="CH1326" s="17"/>
      <c r="CI1326" s="17"/>
    </row>
    <row r="1327" spans="2:87" x14ac:dyDescent="0.35">
      <c r="B1327" s="24" t="s">
        <v>163</v>
      </c>
      <c r="C1327" s="17"/>
      <c r="D1327" s="17"/>
      <c r="E1327" s="17"/>
      <c r="F1327" s="17"/>
      <c r="G1327" s="17"/>
      <c r="H1327" s="17"/>
      <c r="I1327" s="17"/>
      <c r="J1327" s="17"/>
      <c r="K1327" s="17"/>
      <c r="L1327" s="17"/>
      <c r="M1327" s="17"/>
      <c r="N1327" s="17"/>
      <c r="O1327" s="17"/>
      <c r="P1327" s="17"/>
      <c r="Q1327" s="17"/>
      <c r="R1327" s="17"/>
      <c r="S1327" s="17"/>
      <c r="T1327" s="17"/>
      <c r="U1327" s="17"/>
      <c r="V1327" s="17"/>
      <c r="W1327" s="17"/>
      <c r="X1327" s="17"/>
      <c r="Y1327" s="17"/>
      <c r="Z1327" s="17"/>
      <c r="AA1327" s="17"/>
      <c r="AB1327" s="17"/>
      <c r="AC1327" s="17"/>
      <c r="AD1327" s="17"/>
      <c r="AE1327" s="17"/>
      <c r="AF1327" s="17"/>
      <c r="AG1327" s="17"/>
      <c r="AH1327" s="17"/>
      <c r="AI1327" s="17"/>
      <c r="AJ1327" s="17"/>
      <c r="AK1327" s="17"/>
      <c r="AL1327" s="17"/>
      <c r="AM1327" s="17"/>
      <c r="AN1327" s="17"/>
      <c r="AO1327" s="17"/>
      <c r="AP1327" s="17"/>
      <c r="AQ1327" s="17"/>
      <c r="AR1327" s="17"/>
      <c r="AS1327" s="17"/>
      <c r="AT1327" s="17"/>
      <c r="AU1327" s="17"/>
      <c r="AV1327" s="17"/>
      <c r="AW1327" s="17"/>
      <c r="AX1327" s="17"/>
      <c r="AY1327" s="17"/>
      <c r="AZ1327" s="17"/>
      <c r="BA1327" s="17"/>
      <c r="BB1327" s="17"/>
      <c r="BC1327" s="17"/>
      <c r="BD1327" s="17"/>
      <c r="BE1327" s="17"/>
      <c r="BF1327" s="17"/>
      <c r="BG1327" s="17"/>
      <c r="BH1327" s="17"/>
      <c r="BI1327" s="17"/>
      <c r="BJ1327" s="17"/>
      <c r="BK1327" s="17"/>
      <c r="BL1327" s="17"/>
      <c r="BM1327" s="17"/>
      <c r="BN1327" s="17"/>
      <c r="BO1327" s="17"/>
      <c r="BP1327" s="17"/>
      <c r="BQ1327" s="17"/>
      <c r="BR1327" s="17"/>
      <c r="BS1327" s="17"/>
      <c r="BT1327" s="17"/>
      <c r="BU1327" s="17"/>
      <c r="BV1327" s="17"/>
      <c r="BW1327" s="17"/>
      <c r="BX1327" s="17"/>
      <c r="BY1327" s="17"/>
      <c r="BZ1327" s="17"/>
      <c r="CA1327" s="17"/>
      <c r="CB1327" s="17"/>
      <c r="CC1327" s="17"/>
      <c r="CD1327" s="17"/>
      <c r="CE1327" s="17"/>
      <c r="CF1327" s="17"/>
      <c r="CG1327" s="17"/>
      <c r="CH1327" s="17"/>
      <c r="CI1327" s="17"/>
    </row>
    <row r="1328" spans="2:87" x14ac:dyDescent="0.35">
      <c r="B1328" t="s">
        <v>350</v>
      </c>
      <c r="C1328" s="17">
        <v>7.8423930132366995E-2</v>
      </c>
      <c r="D1328" s="17">
        <v>9.7581617872444196E-2</v>
      </c>
      <c r="E1328" s="17">
        <v>6.18523967945094E-2</v>
      </c>
      <c r="F1328" s="17"/>
      <c r="G1328" s="17">
        <v>0.110793313141302</v>
      </c>
      <c r="H1328" s="17">
        <v>8.5492708838933104E-2</v>
      </c>
      <c r="I1328" s="17">
        <v>5.3164348184571997E-2</v>
      </c>
      <c r="J1328" s="17">
        <v>7.7844721857246099E-2</v>
      </c>
      <c r="K1328" s="17">
        <v>0.12149588786283901</v>
      </c>
      <c r="L1328" s="17">
        <v>4.01658573701376E-2</v>
      </c>
      <c r="M1328" s="17"/>
      <c r="N1328" s="17">
        <v>9.0215507544131907E-2</v>
      </c>
      <c r="O1328" s="17">
        <v>9.69653821141674E-2</v>
      </c>
      <c r="P1328" s="17">
        <v>6.0584110040728098E-2</v>
      </c>
      <c r="Q1328" s="17">
        <v>6.0336773485311801E-2</v>
      </c>
      <c r="R1328" s="17"/>
      <c r="S1328" s="17">
        <v>9.9199334457097402E-2</v>
      </c>
      <c r="T1328" s="17">
        <v>5.9749546168633698E-2</v>
      </c>
      <c r="U1328" s="17">
        <v>7.50143356875759E-2</v>
      </c>
      <c r="V1328" s="17">
        <v>6.6127827478554196E-2</v>
      </c>
      <c r="W1328" s="17">
        <v>4.43667049511638E-2</v>
      </c>
      <c r="X1328" s="17">
        <v>8.5446105478609993E-2</v>
      </c>
      <c r="Y1328" s="17">
        <v>9.8108643248240701E-2</v>
      </c>
      <c r="Z1328" s="17">
        <v>6.8939949218375901E-2</v>
      </c>
      <c r="AA1328" s="17">
        <v>0.1085861470653</v>
      </c>
      <c r="AB1328" s="17">
        <v>9.0872093952872796E-2</v>
      </c>
      <c r="AC1328" s="17">
        <v>3.6679067508337201E-2</v>
      </c>
      <c r="AD1328" s="17">
        <v>3.0441382817778698E-2</v>
      </c>
      <c r="AE1328" s="17"/>
      <c r="AF1328" s="17">
        <v>6.16876281701777E-2</v>
      </c>
      <c r="AG1328" s="17">
        <v>6.7737937257852293E-2</v>
      </c>
      <c r="AH1328" s="17">
        <v>7.7214090726543796E-2</v>
      </c>
      <c r="AI1328" s="17">
        <v>0.100610761631191</v>
      </c>
      <c r="AJ1328" s="17">
        <v>0.127371043238767</v>
      </c>
      <c r="AK1328" s="17"/>
      <c r="AL1328" s="17">
        <v>7.6511975995935497E-2</v>
      </c>
      <c r="AM1328" s="17">
        <v>7.2186365320196594E-2</v>
      </c>
      <c r="AN1328" s="17">
        <v>6.9282419758493405E-2</v>
      </c>
      <c r="AO1328" s="17">
        <v>0.15942316942880499</v>
      </c>
      <c r="AP1328" s="17"/>
      <c r="AQ1328" s="17">
        <v>6.8292824607605399E-2</v>
      </c>
      <c r="AR1328" s="17">
        <v>9.4793459611441394E-2</v>
      </c>
      <c r="AS1328" s="17"/>
      <c r="AT1328" s="17">
        <v>9.3334755773564801E-2</v>
      </c>
      <c r="AU1328" s="17">
        <v>3.3323385778007197E-2</v>
      </c>
      <c r="AV1328" s="17"/>
      <c r="AW1328" s="17">
        <v>7.0723420326220504E-2</v>
      </c>
      <c r="AX1328" s="17">
        <v>8.5968452397341397E-2</v>
      </c>
      <c r="AY1328" s="17">
        <v>8.6240067392174505E-2</v>
      </c>
      <c r="AZ1328" s="17"/>
      <c r="BA1328" s="17">
        <v>8.5195958966417698E-2</v>
      </c>
      <c r="BB1328" s="17">
        <v>7.6719637450664097E-2</v>
      </c>
      <c r="BC1328" s="17">
        <v>8.5368828422783205E-2</v>
      </c>
      <c r="BD1328" s="17">
        <v>3.5730252735071501E-2</v>
      </c>
      <c r="BE1328" s="17">
        <v>8.7570431891851194E-2</v>
      </c>
      <c r="BF1328" s="17"/>
      <c r="BG1328" s="17">
        <v>7.3148562027968503E-2</v>
      </c>
      <c r="BH1328" s="17">
        <v>8.2254458528684196E-2</v>
      </c>
      <c r="BI1328" s="17"/>
      <c r="BJ1328" s="17">
        <v>8.69299571138136E-2</v>
      </c>
      <c r="BK1328" s="17">
        <v>4.4610056405091199E-2</v>
      </c>
      <c r="BL1328" s="17"/>
      <c r="BM1328" s="17">
        <v>5.3025757150189999E-2</v>
      </c>
      <c r="BN1328" s="17">
        <v>8.2314139715322504E-2</v>
      </c>
      <c r="BO1328" s="17">
        <v>0.100812251663066</v>
      </c>
      <c r="BP1328" s="17">
        <v>4.1508360517549699E-2</v>
      </c>
      <c r="BQ1328" s="17">
        <v>6.16317997795797E-2</v>
      </c>
      <c r="BR1328" s="17"/>
      <c r="BS1328" s="17">
        <v>7.9755951192399893E-2</v>
      </c>
      <c r="BT1328" s="17"/>
      <c r="BU1328" s="17">
        <v>6.5747837625546604E-2</v>
      </c>
      <c r="BV1328" s="17">
        <v>0.114080171733146</v>
      </c>
      <c r="BW1328" s="17">
        <v>7.3317195624111195E-2</v>
      </c>
      <c r="BX1328" s="17">
        <v>6.6095335414461595E-2</v>
      </c>
      <c r="BY1328" s="17">
        <v>0.106790631022607</v>
      </c>
      <c r="BZ1328" s="17"/>
      <c r="CA1328" s="17">
        <v>0.107969235268085</v>
      </c>
      <c r="CB1328" s="17"/>
      <c r="CC1328" s="17">
        <v>6.7377261231391899E-2</v>
      </c>
      <c r="CD1328" s="17">
        <v>0.13057227555015599</v>
      </c>
      <c r="CE1328" s="17"/>
      <c r="CF1328" s="17">
        <v>8.8857180661511895E-2</v>
      </c>
      <c r="CG1328" s="17"/>
      <c r="CH1328" s="17">
        <v>0</v>
      </c>
      <c r="CI1328" s="17" t="s">
        <v>371</v>
      </c>
    </row>
    <row r="1329" spans="2:87" x14ac:dyDescent="0.35">
      <c r="B1329" t="s">
        <v>351</v>
      </c>
      <c r="C1329" s="17">
        <v>0.17171347406763399</v>
      </c>
      <c r="D1329" s="17">
        <v>0.230342698026827</v>
      </c>
      <c r="E1329" s="17">
        <v>0.118601003335719</v>
      </c>
      <c r="F1329" s="17"/>
      <c r="G1329" s="17">
        <v>0.259657795040937</v>
      </c>
      <c r="H1329" s="17">
        <v>0.187446061659994</v>
      </c>
      <c r="I1329" s="17">
        <v>0.199519429989753</v>
      </c>
      <c r="J1329" s="17">
        <v>0.151559611875803</v>
      </c>
      <c r="K1329" s="17">
        <v>0.112241434034046</v>
      </c>
      <c r="L1329" s="17">
        <v>0.131811986271376</v>
      </c>
      <c r="M1329" s="17"/>
      <c r="N1329" s="17">
        <v>0.207499573234976</v>
      </c>
      <c r="O1329" s="17">
        <v>0.16473350023148001</v>
      </c>
      <c r="P1329" s="17">
        <v>0.202807607397929</v>
      </c>
      <c r="Q1329" s="17">
        <v>0.114737077537509</v>
      </c>
      <c r="R1329" s="17"/>
      <c r="S1329" s="17">
        <v>0.17537243472813899</v>
      </c>
      <c r="T1329" s="17">
        <v>0.139467404254939</v>
      </c>
      <c r="U1329" s="17">
        <v>0.13603517104510901</v>
      </c>
      <c r="V1329" s="17">
        <v>0.19475601742052301</v>
      </c>
      <c r="W1329" s="17">
        <v>0.230328118757547</v>
      </c>
      <c r="X1329" s="17">
        <v>0.164338198383505</v>
      </c>
      <c r="Y1329" s="17">
        <v>0.118507108035298</v>
      </c>
      <c r="Z1329" s="17">
        <v>0.17419098106238001</v>
      </c>
      <c r="AA1329" s="17">
        <v>0.17779726083136799</v>
      </c>
      <c r="AB1329" s="17">
        <v>0.19842600772249799</v>
      </c>
      <c r="AC1329" s="17">
        <v>0.142996508218312</v>
      </c>
      <c r="AD1329" s="17">
        <v>0.32217488302164299</v>
      </c>
      <c r="AE1329" s="17"/>
      <c r="AF1329" s="17">
        <v>0.14886577172728899</v>
      </c>
      <c r="AG1329" s="17">
        <v>0.13668126638355901</v>
      </c>
      <c r="AH1329" s="17">
        <v>0.188562470974728</v>
      </c>
      <c r="AI1329" s="17">
        <v>0.26550113510204498</v>
      </c>
      <c r="AJ1329" s="17">
        <v>0.25514247381181698</v>
      </c>
      <c r="AK1329" s="17"/>
      <c r="AL1329" s="17">
        <v>0.21449421123510501</v>
      </c>
      <c r="AM1329" s="17">
        <v>0.152140430854072</v>
      </c>
      <c r="AN1329" s="17">
        <v>0.12503391164966199</v>
      </c>
      <c r="AO1329" s="17">
        <v>0.17551991336100001</v>
      </c>
      <c r="AP1329" s="17"/>
      <c r="AQ1329" s="17">
        <v>0.148356614748166</v>
      </c>
      <c r="AR1329" s="17">
        <v>0.20945277075486499</v>
      </c>
      <c r="AS1329" s="17"/>
      <c r="AT1329" s="17">
        <v>0.19302863220118999</v>
      </c>
      <c r="AU1329" s="17">
        <v>0.15165599081020301</v>
      </c>
      <c r="AV1329" s="17"/>
      <c r="AW1329" s="17">
        <v>0.166981152729935</v>
      </c>
      <c r="AX1329" s="17">
        <v>0.19033233764401</v>
      </c>
      <c r="AY1329" s="17">
        <v>0.16591374276162699</v>
      </c>
      <c r="AZ1329" s="17"/>
      <c r="BA1329" s="17">
        <v>0.189886687614575</v>
      </c>
      <c r="BB1329" s="17">
        <v>0.226917695352545</v>
      </c>
      <c r="BC1329" s="17">
        <v>0.14833620863900901</v>
      </c>
      <c r="BD1329" s="17">
        <v>9.9970918832910594E-2</v>
      </c>
      <c r="BE1329" s="17">
        <v>5.7871741620522998E-2</v>
      </c>
      <c r="BF1329" s="17"/>
      <c r="BG1329" s="17">
        <v>0.15864720822748099</v>
      </c>
      <c r="BH1329" s="17">
        <v>0.181201096797279</v>
      </c>
      <c r="BI1329" s="17"/>
      <c r="BJ1329" s="17">
        <v>0.17932317517454599</v>
      </c>
      <c r="BK1329" s="17">
        <v>0.14328484978543199</v>
      </c>
      <c r="BL1329" s="17"/>
      <c r="BM1329" s="17">
        <v>0.111699513635818</v>
      </c>
      <c r="BN1329" s="17">
        <v>0.16960024004570201</v>
      </c>
      <c r="BO1329" s="17">
        <v>0.21452152916662701</v>
      </c>
      <c r="BP1329" s="17">
        <v>0.169465362994554</v>
      </c>
      <c r="BQ1329" s="17">
        <v>0.166729993632597</v>
      </c>
      <c r="BR1329" s="17"/>
      <c r="BS1329" s="17">
        <v>0.19441824413404599</v>
      </c>
      <c r="BT1329" s="17"/>
      <c r="BU1329" s="17">
        <v>0.17201023073834901</v>
      </c>
      <c r="BV1329" s="17">
        <v>0.24907735299883901</v>
      </c>
      <c r="BW1329" s="17">
        <v>0.11334588033290099</v>
      </c>
      <c r="BX1329" s="17">
        <v>0.15464246896089401</v>
      </c>
      <c r="BY1329" s="17">
        <v>0.116465754359942</v>
      </c>
      <c r="BZ1329" s="17"/>
      <c r="CA1329" s="17">
        <v>0.27111132766006502</v>
      </c>
      <c r="CB1329" s="17"/>
      <c r="CC1329" s="17">
        <v>0.15530616715509099</v>
      </c>
      <c r="CD1329" s="17">
        <v>0.249694909817014</v>
      </c>
      <c r="CE1329" s="17"/>
      <c r="CF1329" s="17">
        <v>0.12692648464699299</v>
      </c>
      <c r="CG1329" s="17"/>
      <c r="CH1329" s="17">
        <v>1</v>
      </c>
      <c r="CI1329" s="17" t="s">
        <v>371</v>
      </c>
    </row>
    <row r="1330" spans="2:87" x14ac:dyDescent="0.35">
      <c r="B1330" t="s">
        <v>352</v>
      </c>
      <c r="C1330" s="17">
        <v>0.21322808461232901</v>
      </c>
      <c r="D1330" s="17">
        <v>0.213022693338381</v>
      </c>
      <c r="E1330" s="17">
        <v>0.21266407647339899</v>
      </c>
      <c r="F1330" s="17"/>
      <c r="G1330" s="17">
        <v>0.21478423962072801</v>
      </c>
      <c r="H1330" s="17">
        <v>0.21550444079035599</v>
      </c>
      <c r="I1330" s="17">
        <v>0.24619655404246499</v>
      </c>
      <c r="J1330" s="17">
        <v>0.19027545124907899</v>
      </c>
      <c r="K1330" s="17">
        <v>0.18882602990997799</v>
      </c>
      <c r="L1330" s="17">
        <v>0.220511460648598</v>
      </c>
      <c r="M1330" s="17"/>
      <c r="N1330" s="17">
        <v>0.21350351991998001</v>
      </c>
      <c r="O1330" s="17">
        <v>0.229022270983193</v>
      </c>
      <c r="P1330" s="17">
        <v>0.18759835161816499</v>
      </c>
      <c r="Q1330" s="17">
        <v>0.22062483242821901</v>
      </c>
      <c r="R1330" s="17"/>
      <c r="S1330" s="17">
        <v>0.210269098318909</v>
      </c>
      <c r="T1330" s="17">
        <v>0.22443992972062199</v>
      </c>
      <c r="U1330" s="17">
        <v>0.295801202870761</v>
      </c>
      <c r="V1330" s="17">
        <v>0.224827349038797</v>
      </c>
      <c r="W1330" s="17">
        <v>0.16469409095920001</v>
      </c>
      <c r="X1330" s="17">
        <v>0.225547565475785</v>
      </c>
      <c r="Y1330" s="17">
        <v>0.23784628291606799</v>
      </c>
      <c r="Z1330" s="17">
        <v>0.20237151709177401</v>
      </c>
      <c r="AA1330" s="17">
        <v>0.22309280788952901</v>
      </c>
      <c r="AB1330" s="17">
        <v>0.166371103739205</v>
      </c>
      <c r="AC1330" s="17">
        <v>0.123589756337237</v>
      </c>
      <c r="AD1330" s="17">
        <v>0.206930598120351</v>
      </c>
      <c r="AE1330" s="17"/>
      <c r="AF1330" s="17">
        <v>0.17600872044532401</v>
      </c>
      <c r="AG1330" s="17">
        <v>0.23462958119525301</v>
      </c>
      <c r="AH1330" s="17">
        <v>0.18165099842573401</v>
      </c>
      <c r="AI1330" s="17">
        <v>0.22859791145604699</v>
      </c>
      <c r="AJ1330" s="17">
        <v>0.21360669337539301</v>
      </c>
      <c r="AK1330" s="17"/>
      <c r="AL1330" s="17">
        <v>0.195045960240494</v>
      </c>
      <c r="AM1330" s="17">
        <v>0.202232466194746</v>
      </c>
      <c r="AN1330" s="17">
        <v>0.28426794074817502</v>
      </c>
      <c r="AO1330" s="17">
        <v>0.17642969019281099</v>
      </c>
      <c r="AP1330" s="17"/>
      <c r="AQ1330" s="17">
        <v>0.20876817191310701</v>
      </c>
      <c r="AR1330" s="17">
        <v>0.22043427471918101</v>
      </c>
      <c r="AS1330" s="17"/>
      <c r="AT1330" s="17">
        <v>0.21865886626855399</v>
      </c>
      <c r="AU1330" s="17">
        <v>0.22006575903113401</v>
      </c>
      <c r="AV1330" s="17"/>
      <c r="AW1330" s="17">
        <v>0.209556466318778</v>
      </c>
      <c r="AX1330" s="17">
        <v>0.230135610713638</v>
      </c>
      <c r="AY1330" s="17">
        <v>0.20132107579088601</v>
      </c>
      <c r="AZ1330" s="17"/>
      <c r="BA1330" s="17">
        <v>0.19531640561624999</v>
      </c>
      <c r="BB1330" s="17">
        <v>0.19427239612373401</v>
      </c>
      <c r="BC1330" s="17">
        <v>0.24406840511196001</v>
      </c>
      <c r="BD1330" s="17">
        <v>0.191125998165079</v>
      </c>
      <c r="BE1330" s="17">
        <v>0.24728952306868099</v>
      </c>
      <c r="BF1330" s="17"/>
      <c r="BG1330" s="17">
        <v>0.22728355081899801</v>
      </c>
      <c r="BH1330" s="17">
        <v>0.20302218781751999</v>
      </c>
      <c r="BI1330" s="17"/>
      <c r="BJ1330" s="17">
        <v>0.210599742916247</v>
      </c>
      <c r="BK1330" s="17">
        <v>0.225769438376068</v>
      </c>
      <c r="BL1330" s="17"/>
      <c r="BM1330" s="17">
        <v>0.24493954084980199</v>
      </c>
      <c r="BN1330" s="17">
        <v>0.21089654160805099</v>
      </c>
      <c r="BO1330" s="17">
        <v>0.210558855572552</v>
      </c>
      <c r="BP1330" s="17">
        <v>0.23089292498338301</v>
      </c>
      <c r="BQ1330" s="17">
        <v>0.16517510193790999</v>
      </c>
      <c r="BR1330" s="17"/>
      <c r="BS1330" s="17">
        <v>0.196579574020705</v>
      </c>
      <c r="BT1330" s="17"/>
      <c r="BU1330" s="17">
        <v>0.18769291334789501</v>
      </c>
      <c r="BV1330" s="17">
        <v>0.230741136004532</v>
      </c>
      <c r="BW1330" s="17">
        <v>0.253903666101021</v>
      </c>
      <c r="BX1330" s="17">
        <v>0.21272608017925801</v>
      </c>
      <c r="BY1330" s="17">
        <v>0.19471731581106499</v>
      </c>
      <c r="BZ1330" s="17"/>
      <c r="CA1330" s="17">
        <v>0.25087929605854398</v>
      </c>
      <c r="CB1330" s="17"/>
      <c r="CC1330" s="17">
        <v>0.21453566251659401</v>
      </c>
      <c r="CD1330" s="17">
        <v>0.23326291986547501</v>
      </c>
      <c r="CE1330" s="17"/>
      <c r="CF1330" s="17">
        <v>0.212284768717483</v>
      </c>
      <c r="CG1330" s="17"/>
      <c r="CH1330" s="17">
        <v>0</v>
      </c>
      <c r="CI1330" s="17" t="s">
        <v>371</v>
      </c>
    </row>
    <row r="1331" spans="2:87" x14ac:dyDescent="0.35">
      <c r="B1331" t="s">
        <v>353</v>
      </c>
      <c r="C1331" s="17">
        <v>0.30896601053314399</v>
      </c>
      <c r="D1331" s="17">
        <v>0.26777872729493801</v>
      </c>
      <c r="E1331" s="17">
        <v>0.34734521741428798</v>
      </c>
      <c r="F1331" s="17"/>
      <c r="G1331" s="17">
        <v>0.13765504563247999</v>
      </c>
      <c r="H1331" s="17">
        <v>0.208805041447752</v>
      </c>
      <c r="I1331" s="17">
        <v>0.198254721545053</v>
      </c>
      <c r="J1331" s="17">
        <v>0.33998130237416502</v>
      </c>
      <c r="K1331" s="17">
        <v>0.382140487687601</v>
      </c>
      <c r="L1331" s="17">
        <v>0.53139441215090599</v>
      </c>
      <c r="M1331" s="17"/>
      <c r="N1331" s="17">
        <v>0.29966237869632301</v>
      </c>
      <c r="O1331" s="17">
        <v>0.310895038536803</v>
      </c>
      <c r="P1331" s="17">
        <v>0.31789175109718498</v>
      </c>
      <c r="Q1331" s="17">
        <v>0.31113184441029601</v>
      </c>
      <c r="R1331" s="17"/>
      <c r="S1331" s="17">
        <v>0.26975968691909602</v>
      </c>
      <c r="T1331" s="17">
        <v>0.32036786300278502</v>
      </c>
      <c r="U1331" s="17">
        <v>0.33619884595195698</v>
      </c>
      <c r="V1331" s="17">
        <v>0.30870048049432602</v>
      </c>
      <c r="W1331" s="17">
        <v>0.25805170153740797</v>
      </c>
      <c r="X1331" s="17">
        <v>0.253007127792713</v>
      </c>
      <c r="Y1331" s="17">
        <v>0.33858816955404802</v>
      </c>
      <c r="Z1331" s="17">
        <v>0.198263871494647</v>
      </c>
      <c r="AA1331" s="17">
        <v>0.33750907550078502</v>
      </c>
      <c r="AB1331" s="17">
        <v>0.334950187356513</v>
      </c>
      <c r="AC1331" s="17">
        <v>0.48573855077515199</v>
      </c>
      <c r="AD1331" s="17">
        <v>0.237631816701076</v>
      </c>
      <c r="AE1331" s="17"/>
      <c r="AF1331" s="17">
        <v>0.34949876131776803</v>
      </c>
      <c r="AG1331" s="17">
        <v>0.33516256064902</v>
      </c>
      <c r="AH1331" s="17">
        <v>0.30082146301601398</v>
      </c>
      <c r="AI1331" s="17">
        <v>0.21148720122134801</v>
      </c>
      <c r="AJ1331" s="17">
        <v>0.26999311429730599</v>
      </c>
      <c r="AK1331" s="17"/>
      <c r="AL1331" s="17">
        <v>0.31890756061729603</v>
      </c>
      <c r="AM1331" s="17">
        <v>0.31575960857279201</v>
      </c>
      <c r="AN1331" s="17">
        <v>0.30267239961148001</v>
      </c>
      <c r="AO1331" s="17">
        <v>0.222183531312413</v>
      </c>
      <c r="AP1331" s="17"/>
      <c r="AQ1331" s="17">
        <v>0.334374398120866</v>
      </c>
      <c r="AR1331" s="17">
        <v>0.26791191741207399</v>
      </c>
      <c r="AS1331" s="17"/>
      <c r="AT1331" s="17">
        <v>0.26143143796066498</v>
      </c>
      <c r="AU1331" s="17">
        <v>0.526379935913173</v>
      </c>
      <c r="AV1331" s="17"/>
      <c r="AW1331" s="17">
        <v>0.419948921821582</v>
      </c>
      <c r="AX1331" s="17">
        <v>0.238548349184384</v>
      </c>
      <c r="AY1331" s="17">
        <v>0.24048255291330201</v>
      </c>
      <c r="AZ1331" s="17"/>
      <c r="BA1331" s="17">
        <v>0.265147289725159</v>
      </c>
      <c r="BB1331" s="17">
        <v>0.26214229062028799</v>
      </c>
      <c r="BC1331" s="17">
        <v>0.322278769144073</v>
      </c>
      <c r="BD1331" s="17">
        <v>0.454498273843018</v>
      </c>
      <c r="BE1331" s="17">
        <v>0.43884128690069102</v>
      </c>
      <c r="BF1331" s="17"/>
      <c r="BG1331" s="17">
        <v>0.26559832470633099</v>
      </c>
      <c r="BH1331" s="17">
        <v>0.34045597459909499</v>
      </c>
      <c r="BI1331" s="17"/>
      <c r="BJ1331" s="17">
        <v>0.26788168476415902</v>
      </c>
      <c r="BK1331" s="17">
        <v>0.462656744864478</v>
      </c>
      <c r="BL1331" s="17"/>
      <c r="BM1331" s="17">
        <v>0.287373808113563</v>
      </c>
      <c r="BN1331" s="17">
        <v>0.36495424126911002</v>
      </c>
      <c r="BO1331" s="17">
        <v>0.24600166280445299</v>
      </c>
      <c r="BP1331" s="17">
        <v>0.297946554470777</v>
      </c>
      <c r="BQ1331" s="17">
        <v>0.43279856372071901</v>
      </c>
      <c r="BR1331" s="17"/>
      <c r="BS1331" s="17">
        <v>0.36430350470772799</v>
      </c>
      <c r="BT1331" s="17"/>
      <c r="BU1331" s="17">
        <v>0.38016988650806199</v>
      </c>
      <c r="BV1331" s="17">
        <v>0.190797077296886</v>
      </c>
      <c r="BW1331" s="17">
        <v>0.33468467329014501</v>
      </c>
      <c r="BX1331" s="17">
        <v>0.40517798979569503</v>
      </c>
      <c r="BY1331" s="17">
        <v>0.228680000495984</v>
      </c>
      <c r="BZ1331" s="17"/>
      <c r="CA1331" s="17">
        <v>0.190365000761715</v>
      </c>
      <c r="CB1331" s="17"/>
      <c r="CC1331" s="17">
        <v>0.34724778809949503</v>
      </c>
      <c r="CD1331" s="17">
        <v>0.17823874781311799</v>
      </c>
      <c r="CE1331" s="17"/>
      <c r="CF1331" s="17">
        <v>0.38949346837301302</v>
      </c>
      <c r="CG1331" s="17"/>
      <c r="CH1331" s="17">
        <v>0</v>
      </c>
      <c r="CI1331" s="17" t="s">
        <v>371</v>
      </c>
    </row>
    <row r="1332" spans="2:87" x14ac:dyDescent="0.35">
      <c r="B1332" t="s">
        <v>354</v>
      </c>
      <c r="C1332" s="17">
        <v>0.12884952907810401</v>
      </c>
      <c r="D1332" s="17">
        <v>0.113462260968061</v>
      </c>
      <c r="E1332" s="17">
        <v>0.141482204769659</v>
      </c>
      <c r="F1332" s="17"/>
      <c r="G1332" s="17">
        <v>0.113552357828388</v>
      </c>
      <c r="H1332" s="17">
        <v>0.155327055994088</v>
      </c>
      <c r="I1332" s="17">
        <v>0.19092537799624101</v>
      </c>
      <c r="J1332" s="17">
        <v>0.12966909784179501</v>
      </c>
      <c r="K1332" s="17">
        <v>0.14336511794208501</v>
      </c>
      <c r="L1332" s="17">
        <v>5.3929534470693298E-2</v>
      </c>
      <c r="M1332" s="17"/>
      <c r="N1332" s="17">
        <v>9.8201342122252899E-2</v>
      </c>
      <c r="O1332" s="17">
        <v>0.12799902509208699</v>
      </c>
      <c r="P1332" s="17">
        <v>0.125050873468292</v>
      </c>
      <c r="Q1332" s="17">
        <v>0.16419966686451601</v>
      </c>
      <c r="R1332" s="17"/>
      <c r="S1332" s="17">
        <v>0.137324587989755</v>
      </c>
      <c r="T1332" s="17">
        <v>0.143449071172912</v>
      </c>
      <c r="U1332" s="17">
        <v>7.63632854211133E-2</v>
      </c>
      <c r="V1332" s="17">
        <v>0.110828149225244</v>
      </c>
      <c r="W1332" s="17">
        <v>0.15290631270765001</v>
      </c>
      <c r="X1332" s="17">
        <v>0.144222919489323</v>
      </c>
      <c r="Y1332" s="17">
        <v>0.115656891684373</v>
      </c>
      <c r="Z1332" s="17">
        <v>0.19779722099778699</v>
      </c>
      <c r="AA1332" s="17">
        <v>0.113812086477667</v>
      </c>
      <c r="AB1332" s="17">
        <v>0.12586997686125001</v>
      </c>
      <c r="AC1332" s="17">
        <v>0.111184405979445</v>
      </c>
      <c r="AD1332" s="17">
        <v>0.14456656985695199</v>
      </c>
      <c r="AE1332" s="17"/>
      <c r="AF1332" s="17">
        <v>0.154028454342579</v>
      </c>
      <c r="AG1332" s="17">
        <v>0.132077644546435</v>
      </c>
      <c r="AH1332" s="17">
        <v>0.14476429230096599</v>
      </c>
      <c r="AI1332" s="17">
        <v>0.11524047540225101</v>
      </c>
      <c r="AJ1332" s="17">
        <v>4.8875303043514798E-2</v>
      </c>
      <c r="AK1332" s="17"/>
      <c r="AL1332" s="17">
        <v>0.12779054596107201</v>
      </c>
      <c r="AM1332" s="17">
        <v>0.149809791786953</v>
      </c>
      <c r="AN1332" s="17">
        <v>8.6486187266429995E-2</v>
      </c>
      <c r="AO1332" s="17">
        <v>0.13238171458013701</v>
      </c>
      <c r="AP1332" s="17"/>
      <c r="AQ1332" s="17">
        <v>0.14070162658520699</v>
      </c>
      <c r="AR1332" s="17">
        <v>0.109699273554934</v>
      </c>
      <c r="AS1332" s="17"/>
      <c r="AT1332" s="17">
        <v>0.12976859568042901</v>
      </c>
      <c r="AU1332" s="17">
        <v>4.9952121478659302E-2</v>
      </c>
      <c r="AV1332" s="17"/>
      <c r="AW1332" s="17">
        <v>7.1940783126827806E-2</v>
      </c>
      <c r="AX1332" s="17">
        <v>0.128355301138005</v>
      </c>
      <c r="AY1332" s="17">
        <v>0.18873859218084699</v>
      </c>
      <c r="AZ1332" s="17"/>
      <c r="BA1332" s="17">
        <v>0.15339242599875599</v>
      </c>
      <c r="BB1332" s="17">
        <v>0.118913310185968</v>
      </c>
      <c r="BC1332" s="17">
        <v>0.13387531395420799</v>
      </c>
      <c r="BD1332" s="17">
        <v>0.106026327444784</v>
      </c>
      <c r="BE1332" s="17">
        <v>6.0206978353124399E-2</v>
      </c>
      <c r="BF1332" s="17"/>
      <c r="BG1332" s="17">
        <v>0.154245264023159</v>
      </c>
      <c r="BH1332" s="17">
        <v>0.110409283406665</v>
      </c>
      <c r="BI1332" s="17"/>
      <c r="BJ1332" s="17">
        <v>0.141725171622852</v>
      </c>
      <c r="BK1332" s="17">
        <v>7.8166222315094805E-2</v>
      </c>
      <c r="BL1332" s="17"/>
      <c r="BM1332" s="17">
        <v>0.18060376115002799</v>
      </c>
      <c r="BN1332" s="17">
        <v>0.11423820871672299</v>
      </c>
      <c r="BO1332" s="17">
        <v>0.11591199102981101</v>
      </c>
      <c r="BP1332" s="17">
        <v>0.15572297379946901</v>
      </c>
      <c r="BQ1332" s="17">
        <v>8.5793596782479095E-2</v>
      </c>
      <c r="BR1332" s="17"/>
      <c r="BS1332" s="17">
        <v>9.7451591557564402E-2</v>
      </c>
      <c r="BT1332" s="17"/>
      <c r="BU1332" s="17">
        <v>0.13163524688234199</v>
      </c>
      <c r="BV1332" s="17">
        <v>0.11940748749636899</v>
      </c>
      <c r="BW1332" s="17">
        <v>9.9264495528777502E-2</v>
      </c>
      <c r="BX1332" s="17">
        <v>0.107687462360383</v>
      </c>
      <c r="BY1332" s="17">
        <v>0.19114040504857199</v>
      </c>
      <c r="BZ1332" s="17"/>
      <c r="CA1332" s="17">
        <v>0.109713011340306</v>
      </c>
      <c r="CB1332" s="17"/>
      <c r="CC1332" s="17">
        <v>0.118057247333673</v>
      </c>
      <c r="CD1332" s="17">
        <v>0.139764112016762</v>
      </c>
      <c r="CE1332" s="17"/>
      <c r="CF1332" s="17">
        <v>8.7560662513003401E-2</v>
      </c>
      <c r="CG1332" s="17"/>
      <c r="CH1332" s="17">
        <v>0</v>
      </c>
      <c r="CI1332" s="17" t="s">
        <v>371</v>
      </c>
    </row>
    <row r="1333" spans="2:87" x14ac:dyDescent="0.35">
      <c r="B1333" t="s">
        <v>161</v>
      </c>
      <c r="C1333" s="17">
        <v>9.8818971576421902E-2</v>
      </c>
      <c r="D1333" s="17">
        <v>7.7812002499349095E-2</v>
      </c>
      <c r="E1333" s="17">
        <v>0.118055101212426</v>
      </c>
      <c r="F1333" s="17"/>
      <c r="G1333" s="17">
        <v>0.16355724873616501</v>
      </c>
      <c r="H1333" s="17">
        <v>0.147424691268877</v>
      </c>
      <c r="I1333" s="17">
        <v>0.111939568241916</v>
      </c>
      <c r="J1333" s="17">
        <v>0.110669814801913</v>
      </c>
      <c r="K1333" s="17">
        <v>5.1931042563450297E-2</v>
      </c>
      <c r="L1333" s="17">
        <v>2.2186749088289201E-2</v>
      </c>
      <c r="M1333" s="17"/>
      <c r="N1333" s="17">
        <v>9.0917678482336006E-2</v>
      </c>
      <c r="O1333" s="17">
        <v>7.0384783042269194E-2</v>
      </c>
      <c r="P1333" s="17">
        <v>0.106067306377701</v>
      </c>
      <c r="Q1333" s="17">
        <v>0.128969805274149</v>
      </c>
      <c r="R1333" s="17"/>
      <c r="S1333" s="17">
        <v>0.108074857587004</v>
      </c>
      <c r="T1333" s="17">
        <v>0.112526185680108</v>
      </c>
      <c r="U1333" s="17">
        <v>8.0587159023483901E-2</v>
      </c>
      <c r="V1333" s="17">
        <v>9.4760176342556096E-2</v>
      </c>
      <c r="W1333" s="17">
        <v>0.14965307108703199</v>
      </c>
      <c r="X1333" s="17">
        <v>0.12743808338006399</v>
      </c>
      <c r="Y1333" s="17">
        <v>9.1292904561972393E-2</v>
      </c>
      <c r="Z1333" s="17">
        <v>0.15843646013503601</v>
      </c>
      <c r="AA1333" s="17">
        <v>3.9202622235351897E-2</v>
      </c>
      <c r="AB1333" s="17">
        <v>8.3510630367661307E-2</v>
      </c>
      <c r="AC1333" s="17">
        <v>9.9811711181516605E-2</v>
      </c>
      <c r="AD1333" s="17">
        <v>5.8254749482199102E-2</v>
      </c>
      <c r="AE1333" s="17"/>
      <c r="AF1333" s="17">
        <v>0.109910663996862</v>
      </c>
      <c r="AG1333" s="17">
        <v>9.3711009967880898E-2</v>
      </c>
      <c r="AH1333" s="17">
        <v>0.106986684556014</v>
      </c>
      <c r="AI1333" s="17">
        <v>7.8562515187117904E-2</v>
      </c>
      <c r="AJ1333" s="17">
        <v>8.5011372233202098E-2</v>
      </c>
      <c r="AK1333" s="17"/>
      <c r="AL1333" s="17">
        <v>6.7249745950098194E-2</v>
      </c>
      <c r="AM1333" s="17">
        <v>0.10787133727124</v>
      </c>
      <c r="AN1333" s="17">
        <v>0.13225714096576</v>
      </c>
      <c r="AO1333" s="17">
        <v>0.134061981124835</v>
      </c>
      <c r="AP1333" s="17"/>
      <c r="AQ1333" s="17">
        <v>9.9506364025049296E-2</v>
      </c>
      <c r="AR1333" s="17">
        <v>9.7708303947504599E-2</v>
      </c>
      <c r="AS1333" s="17"/>
      <c r="AT1333" s="17">
        <v>0.103777712115597</v>
      </c>
      <c r="AU1333" s="17">
        <v>1.86228069888233E-2</v>
      </c>
      <c r="AV1333" s="17"/>
      <c r="AW1333" s="17">
        <v>6.0849255676656402E-2</v>
      </c>
      <c r="AX1333" s="17">
        <v>0.126659948922622</v>
      </c>
      <c r="AY1333" s="17">
        <v>0.117303968961164</v>
      </c>
      <c r="AZ1333" s="17"/>
      <c r="BA1333" s="17">
        <v>0.111061232078842</v>
      </c>
      <c r="BB1333" s="17">
        <v>0.12103467026680099</v>
      </c>
      <c r="BC1333" s="17">
        <v>6.6072474727965805E-2</v>
      </c>
      <c r="BD1333" s="17">
        <v>0.112648228979136</v>
      </c>
      <c r="BE1333" s="17">
        <v>0.108220038165129</v>
      </c>
      <c r="BF1333" s="17"/>
      <c r="BG1333" s="17">
        <v>0.121077090196064</v>
      </c>
      <c r="BH1333" s="17">
        <v>8.2656998850756294E-2</v>
      </c>
      <c r="BI1333" s="17"/>
      <c r="BJ1333" s="17">
        <v>0.11354026840838299</v>
      </c>
      <c r="BK1333" s="17">
        <v>4.5512688253836302E-2</v>
      </c>
      <c r="BL1333" s="17"/>
      <c r="BM1333" s="17">
        <v>0.122357619100599</v>
      </c>
      <c r="BN1333" s="17">
        <v>5.79966286450906E-2</v>
      </c>
      <c r="BO1333" s="17">
        <v>0.112193709763491</v>
      </c>
      <c r="BP1333" s="17">
        <v>0.10446382323426801</v>
      </c>
      <c r="BQ1333" s="17">
        <v>8.7870944146714897E-2</v>
      </c>
      <c r="BR1333" s="17"/>
      <c r="BS1333" s="17">
        <v>6.74911343875568E-2</v>
      </c>
      <c r="BT1333" s="17"/>
      <c r="BU1333" s="17">
        <v>6.2743884897805594E-2</v>
      </c>
      <c r="BV1333" s="17">
        <v>9.5896774470228499E-2</v>
      </c>
      <c r="BW1333" s="17">
        <v>0.12548408912304501</v>
      </c>
      <c r="BX1333" s="17">
        <v>5.3670663289309001E-2</v>
      </c>
      <c r="BY1333" s="17">
        <v>0.16220589326183099</v>
      </c>
      <c r="BZ1333" s="17"/>
      <c r="CA1333" s="17">
        <v>6.9962128911284796E-2</v>
      </c>
      <c r="CB1333" s="17"/>
      <c r="CC1333" s="17">
        <v>9.7475873663755194E-2</v>
      </c>
      <c r="CD1333" s="17">
        <v>6.8467034937475496E-2</v>
      </c>
      <c r="CE1333" s="17"/>
      <c r="CF1333" s="17">
        <v>9.4877435087996495E-2</v>
      </c>
      <c r="CG1333" s="17"/>
      <c r="CH1333" s="17">
        <v>0</v>
      </c>
      <c r="CI1333" s="17" t="s">
        <v>371</v>
      </c>
    </row>
    <row r="1334" spans="2:87" x14ac:dyDescent="0.35">
      <c r="C1334" s="17"/>
      <c r="D1334" s="17"/>
      <c r="E1334" s="17"/>
      <c r="F1334" s="17"/>
      <c r="G1334" s="17"/>
      <c r="H1334" s="17"/>
      <c r="I1334" s="17"/>
      <c r="J1334" s="17"/>
      <c r="K1334" s="17"/>
      <c r="L1334" s="17"/>
      <c r="M1334" s="17"/>
      <c r="N1334" s="17"/>
      <c r="O1334" s="17"/>
      <c r="P1334" s="17"/>
      <c r="Q1334" s="17"/>
      <c r="R1334" s="17"/>
      <c r="S1334" s="17"/>
      <c r="T1334" s="17"/>
      <c r="U1334" s="17"/>
      <c r="V1334" s="17"/>
      <c r="W1334" s="17"/>
      <c r="X1334" s="17"/>
      <c r="Y1334" s="17"/>
      <c r="Z1334" s="17"/>
      <c r="AA1334" s="17"/>
      <c r="AB1334" s="17"/>
      <c r="AC1334" s="17"/>
      <c r="AD1334" s="17"/>
      <c r="AE1334" s="17"/>
      <c r="AF1334" s="17"/>
      <c r="AG1334" s="17"/>
      <c r="AH1334" s="17"/>
      <c r="AI1334" s="17"/>
      <c r="AJ1334" s="17"/>
      <c r="AK1334" s="17"/>
      <c r="AL1334" s="17"/>
      <c r="AM1334" s="17"/>
      <c r="AN1334" s="17"/>
      <c r="AO1334" s="17"/>
      <c r="AP1334" s="17"/>
      <c r="AQ1334" s="17"/>
      <c r="AR1334" s="17"/>
      <c r="AS1334" s="17"/>
      <c r="AT1334" s="17"/>
      <c r="AU1334" s="17"/>
      <c r="AV1334" s="17"/>
      <c r="AW1334" s="17"/>
      <c r="AX1334" s="17"/>
      <c r="AY1334" s="17"/>
      <c r="AZ1334" s="17"/>
      <c r="BA1334" s="17"/>
      <c r="BB1334" s="17"/>
      <c r="BC1334" s="17"/>
      <c r="BD1334" s="17"/>
      <c r="BE1334" s="17"/>
      <c r="BF1334" s="17"/>
      <c r="BG1334" s="17"/>
      <c r="BH1334" s="17"/>
      <c r="BI1334" s="17"/>
      <c r="BJ1334" s="17"/>
      <c r="BK1334" s="17"/>
      <c r="BL1334" s="17"/>
      <c r="BM1334" s="17"/>
      <c r="BN1334" s="17"/>
      <c r="BO1334" s="17"/>
      <c r="BP1334" s="17"/>
      <c r="BQ1334" s="17"/>
      <c r="BR1334" s="17"/>
      <c r="BS1334" s="17"/>
      <c r="BT1334" s="17"/>
      <c r="BU1334" s="17"/>
      <c r="BV1334" s="17"/>
      <c r="BW1334" s="17"/>
      <c r="BX1334" s="17"/>
      <c r="BY1334" s="17"/>
      <c r="BZ1334" s="17"/>
      <c r="CA1334" s="17"/>
      <c r="CB1334" s="17"/>
      <c r="CC1334" s="17"/>
      <c r="CD1334" s="17"/>
      <c r="CE1334" s="17"/>
      <c r="CF1334" s="17"/>
      <c r="CG1334" s="17"/>
      <c r="CH1334" s="17"/>
      <c r="CI1334" s="17"/>
    </row>
    <row r="1335" spans="2:87" x14ac:dyDescent="0.35">
      <c r="B1335" s="6" t="s">
        <v>583</v>
      </c>
      <c r="C1335" s="17"/>
      <c r="D1335" s="17"/>
      <c r="E1335" s="17"/>
      <c r="F1335" s="17"/>
      <c r="G1335" s="17"/>
      <c r="H1335" s="17"/>
      <c r="I1335" s="17"/>
      <c r="J1335" s="17"/>
      <c r="K1335" s="17"/>
      <c r="L1335" s="17"/>
      <c r="M1335" s="17"/>
      <c r="N1335" s="17"/>
      <c r="O1335" s="17"/>
      <c r="P1335" s="17"/>
      <c r="Q1335" s="17"/>
      <c r="R1335" s="17"/>
      <c r="S1335" s="17"/>
      <c r="T1335" s="17"/>
      <c r="U1335" s="17"/>
      <c r="V1335" s="17"/>
      <c r="W1335" s="17"/>
      <c r="X1335" s="17"/>
      <c r="Y1335" s="17"/>
      <c r="Z1335" s="17"/>
      <c r="AA1335" s="17"/>
      <c r="AB1335" s="17"/>
      <c r="AC1335" s="17"/>
      <c r="AD1335" s="17"/>
      <c r="AE1335" s="17"/>
      <c r="AF1335" s="17"/>
      <c r="AG1335" s="17"/>
      <c r="AH1335" s="17"/>
      <c r="AI1335" s="17"/>
      <c r="AJ1335" s="17"/>
      <c r="AK1335" s="17"/>
      <c r="AL1335" s="17"/>
      <c r="AM1335" s="17"/>
      <c r="AN1335" s="17"/>
      <c r="AO1335" s="17"/>
      <c r="AP1335" s="17"/>
      <c r="AQ1335" s="17"/>
      <c r="AR1335" s="17"/>
      <c r="AS1335" s="17"/>
      <c r="AT1335" s="17"/>
      <c r="AU1335" s="17"/>
      <c r="AV1335" s="17"/>
      <c r="AW1335" s="17"/>
      <c r="AX1335" s="17"/>
      <c r="AY1335" s="17"/>
      <c r="AZ1335" s="17"/>
      <c r="BA1335" s="17"/>
      <c r="BB1335" s="17"/>
      <c r="BC1335" s="17"/>
      <c r="BD1335" s="17"/>
      <c r="BE1335" s="17"/>
      <c r="BF1335" s="17"/>
      <c r="BG1335" s="17"/>
      <c r="BH1335" s="17"/>
      <c r="BI1335" s="17"/>
      <c r="BJ1335" s="17"/>
      <c r="BK1335" s="17"/>
      <c r="BL1335" s="17"/>
      <c r="BM1335" s="17"/>
      <c r="BN1335" s="17"/>
      <c r="BO1335" s="17"/>
      <c r="BP1335" s="17"/>
      <c r="BQ1335" s="17"/>
      <c r="BR1335" s="17"/>
      <c r="BS1335" s="17"/>
      <c r="BT1335" s="17"/>
      <c r="BU1335" s="17"/>
      <c r="BV1335" s="17"/>
      <c r="BW1335" s="17"/>
      <c r="BX1335" s="17"/>
      <c r="BY1335" s="17"/>
      <c r="BZ1335" s="17"/>
      <c r="CA1335" s="17"/>
      <c r="CB1335" s="17"/>
      <c r="CC1335" s="17"/>
      <c r="CD1335" s="17"/>
      <c r="CE1335" s="17"/>
      <c r="CF1335" s="17"/>
      <c r="CG1335" s="17"/>
      <c r="CH1335" s="17"/>
      <c r="CI1335" s="17"/>
    </row>
    <row r="1336" spans="2:87" x14ac:dyDescent="0.35">
      <c r="B1336" s="24" t="s">
        <v>163</v>
      </c>
      <c r="C1336" s="17"/>
      <c r="D1336" s="17"/>
      <c r="E1336" s="17"/>
      <c r="F1336" s="17"/>
      <c r="G1336" s="17"/>
      <c r="H1336" s="17"/>
      <c r="I1336" s="17"/>
      <c r="J1336" s="17"/>
      <c r="K1336" s="17"/>
      <c r="L1336" s="17"/>
      <c r="M1336" s="17"/>
      <c r="N1336" s="17"/>
      <c r="O1336" s="17"/>
      <c r="P1336" s="17"/>
      <c r="Q1336" s="17"/>
      <c r="R1336" s="17"/>
      <c r="S1336" s="17"/>
      <c r="T1336" s="17"/>
      <c r="U1336" s="17"/>
      <c r="V1336" s="17"/>
      <c r="W1336" s="17"/>
      <c r="X1336" s="17"/>
      <c r="Y1336" s="17"/>
      <c r="Z1336" s="17"/>
      <c r="AA1336" s="17"/>
      <c r="AB1336" s="17"/>
      <c r="AC1336" s="17"/>
      <c r="AD1336" s="17"/>
      <c r="AE1336" s="17"/>
      <c r="AF1336" s="17"/>
      <c r="AG1336" s="17"/>
      <c r="AH1336" s="17"/>
      <c r="AI1336" s="17"/>
      <c r="AJ1336" s="17"/>
      <c r="AK1336" s="17"/>
      <c r="AL1336" s="17"/>
      <c r="AM1336" s="17"/>
      <c r="AN1336" s="17"/>
      <c r="AO1336" s="17"/>
      <c r="AP1336" s="17"/>
      <c r="AQ1336" s="17"/>
      <c r="AR1336" s="17"/>
      <c r="AS1336" s="17"/>
      <c r="AT1336" s="17"/>
      <c r="AU1336" s="17"/>
      <c r="AV1336" s="17"/>
      <c r="AW1336" s="17"/>
      <c r="AX1336" s="17"/>
      <c r="AY1336" s="17"/>
      <c r="AZ1336" s="17"/>
      <c r="BA1336" s="17"/>
      <c r="BB1336" s="17"/>
      <c r="BC1336" s="17"/>
      <c r="BD1336" s="17"/>
      <c r="BE1336" s="17"/>
      <c r="BF1336" s="17"/>
      <c r="BG1336" s="17"/>
      <c r="BH1336" s="17"/>
      <c r="BI1336" s="17"/>
      <c r="BJ1336" s="17"/>
      <c r="BK1336" s="17"/>
      <c r="BL1336" s="17"/>
      <c r="BM1336" s="17"/>
      <c r="BN1336" s="17"/>
      <c r="BO1336" s="17"/>
      <c r="BP1336" s="17"/>
      <c r="BQ1336" s="17"/>
      <c r="BR1336" s="17"/>
      <c r="BS1336" s="17"/>
      <c r="BT1336" s="17"/>
      <c r="BU1336" s="17"/>
      <c r="BV1336" s="17"/>
      <c r="BW1336" s="17"/>
      <c r="BX1336" s="17"/>
      <c r="BY1336" s="17"/>
      <c r="BZ1336" s="17"/>
      <c r="CA1336" s="17"/>
      <c r="CB1336" s="17"/>
      <c r="CC1336" s="17"/>
      <c r="CD1336" s="17"/>
      <c r="CE1336" s="17"/>
      <c r="CF1336" s="17"/>
      <c r="CG1336" s="17"/>
      <c r="CH1336" s="17"/>
      <c r="CI1336" s="17"/>
    </row>
    <row r="1337" spans="2:87" x14ac:dyDescent="0.35">
      <c r="B1337" t="s">
        <v>350</v>
      </c>
      <c r="C1337" s="17">
        <v>0.40205395623092</v>
      </c>
      <c r="D1337" s="17">
        <v>0.40387785702707402</v>
      </c>
      <c r="E1337" s="17">
        <v>0.40096715719461301</v>
      </c>
      <c r="F1337" s="17"/>
      <c r="G1337" s="17">
        <v>0.17071941230702201</v>
      </c>
      <c r="H1337" s="17">
        <v>0.23621640359993601</v>
      </c>
      <c r="I1337" s="17">
        <v>0.285347117508715</v>
      </c>
      <c r="J1337" s="17">
        <v>0.37501923396271802</v>
      </c>
      <c r="K1337" s="17">
        <v>0.53574796808442504</v>
      </c>
      <c r="L1337" s="17">
        <v>0.73837220908095802</v>
      </c>
      <c r="M1337" s="17"/>
      <c r="N1337" s="17">
        <v>0.37679985457281301</v>
      </c>
      <c r="O1337" s="17">
        <v>0.38304843777744602</v>
      </c>
      <c r="P1337" s="17">
        <v>0.43694692926880302</v>
      </c>
      <c r="Q1337" s="17">
        <v>0.41582350833131598</v>
      </c>
      <c r="R1337" s="17"/>
      <c r="S1337" s="17">
        <v>0.331169239597224</v>
      </c>
      <c r="T1337" s="17">
        <v>0.44903412297815598</v>
      </c>
      <c r="U1337" s="17">
        <v>0.45083449152381599</v>
      </c>
      <c r="V1337" s="17">
        <v>0.376346803641189</v>
      </c>
      <c r="W1337" s="17">
        <v>0.30590758883656599</v>
      </c>
      <c r="X1337" s="17">
        <v>0.39815110812593002</v>
      </c>
      <c r="Y1337" s="17">
        <v>0.387100030832977</v>
      </c>
      <c r="Z1337" s="17">
        <v>0.30425848775090403</v>
      </c>
      <c r="AA1337" s="17">
        <v>0.39451871190908</v>
      </c>
      <c r="AB1337" s="17">
        <v>0.53891463891037195</v>
      </c>
      <c r="AC1337" s="17">
        <v>0.51707309311928795</v>
      </c>
      <c r="AD1337" s="17">
        <v>0.30832092897206398</v>
      </c>
      <c r="AE1337" s="17"/>
      <c r="AF1337" s="17">
        <v>0.39998942775903701</v>
      </c>
      <c r="AG1337" s="17">
        <v>0.45064299822892401</v>
      </c>
      <c r="AH1337" s="17">
        <v>0.38538143060432001</v>
      </c>
      <c r="AI1337" s="17">
        <v>0.29241621014060398</v>
      </c>
      <c r="AJ1337" s="17">
        <v>0.39431264556332501</v>
      </c>
      <c r="AK1337" s="17"/>
      <c r="AL1337" s="17">
        <v>0.45675585823209802</v>
      </c>
      <c r="AM1337" s="17">
        <v>0.38299285073977701</v>
      </c>
      <c r="AN1337" s="17">
        <v>0.36312357108207499</v>
      </c>
      <c r="AO1337" s="17">
        <v>0.303355437339765</v>
      </c>
      <c r="AP1337" s="17"/>
      <c r="AQ1337" s="17">
        <v>0.45182394961512601</v>
      </c>
      <c r="AR1337" s="17">
        <v>0.32163712789122301</v>
      </c>
      <c r="AS1337" s="17"/>
      <c r="AT1337" s="17">
        <v>0.33768005563873099</v>
      </c>
      <c r="AU1337" s="17">
        <v>0.73342515346730996</v>
      </c>
      <c r="AV1337" s="17"/>
      <c r="AW1337" s="17">
        <v>0.56496758327524199</v>
      </c>
      <c r="AX1337" s="17">
        <v>0.31990427685534001</v>
      </c>
      <c r="AY1337" s="17">
        <v>0.305298986903694</v>
      </c>
      <c r="AZ1337" s="17"/>
      <c r="BA1337" s="17">
        <v>0.31648751909483203</v>
      </c>
      <c r="BB1337" s="17">
        <v>0.41320889542072298</v>
      </c>
      <c r="BC1337" s="17">
        <v>0.39860412563523601</v>
      </c>
      <c r="BD1337" s="17">
        <v>0.54350642457106202</v>
      </c>
      <c r="BE1337" s="17">
        <v>0.55133302349881297</v>
      </c>
      <c r="BF1337" s="17"/>
      <c r="BG1337" s="17">
        <v>0.33679480720118898</v>
      </c>
      <c r="BH1337" s="17">
        <v>0.44943965871288599</v>
      </c>
      <c r="BI1337" s="17"/>
      <c r="BJ1337" s="17">
        <v>0.34424594473974002</v>
      </c>
      <c r="BK1337" s="17">
        <v>0.62763208157281503</v>
      </c>
      <c r="BL1337" s="17"/>
      <c r="BM1337" s="17">
        <v>0.29452495723911898</v>
      </c>
      <c r="BN1337" s="17">
        <v>0.53609969983677896</v>
      </c>
      <c r="BO1337" s="17">
        <v>0.36160628979308801</v>
      </c>
      <c r="BP1337" s="17">
        <v>0.37617278318661301</v>
      </c>
      <c r="BQ1337" s="17">
        <v>0.54109410602984398</v>
      </c>
      <c r="BR1337" s="17"/>
      <c r="BS1337" s="17">
        <v>0.43214727341926701</v>
      </c>
      <c r="BT1337" s="17"/>
      <c r="BU1337" s="17">
        <v>0.53507043747963501</v>
      </c>
      <c r="BV1337" s="17">
        <v>0.31772065950789302</v>
      </c>
      <c r="BW1337" s="17">
        <v>0.35832148490266902</v>
      </c>
      <c r="BX1337" s="17">
        <v>0.45780196894128899</v>
      </c>
      <c r="BY1337" s="17">
        <v>0.29857305852541299</v>
      </c>
      <c r="BZ1337" s="17"/>
      <c r="CA1337" s="17">
        <v>0.29885690225230699</v>
      </c>
      <c r="CB1337" s="17"/>
      <c r="CC1337" s="17">
        <v>0.42473121963965799</v>
      </c>
      <c r="CD1337" s="17">
        <v>0.32641720653935502</v>
      </c>
      <c r="CE1337" s="17"/>
      <c r="CF1337" s="17">
        <v>0.49129356321409801</v>
      </c>
      <c r="CG1337" s="17"/>
      <c r="CH1337" s="17">
        <v>0</v>
      </c>
      <c r="CI1337" s="17" t="s">
        <v>371</v>
      </c>
    </row>
    <row r="1338" spans="2:87" x14ac:dyDescent="0.35">
      <c r="B1338" t="s">
        <v>351</v>
      </c>
      <c r="C1338" s="17">
        <v>0.31973780312167099</v>
      </c>
      <c r="D1338" s="17">
        <v>0.34217469298119502</v>
      </c>
      <c r="E1338" s="17">
        <v>0.29766343976724002</v>
      </c>
      <c r="F1338" s="17"/>
      <c r="G1338" s="17">
        <v>0.36025115711967398</v>
      </c>
      <c r="H1338" s="17">
        <v>0.38259088442475497</v>
      </c>
      <c r="I1338" s="17">
        <v>0.360193779719649</v>
      </c>
      <c r="J1338" s="17">
        <v>0.37611153523859903</v>
      </c>
      <c r="K1338" s="17">
        <v>0.25855513404750102</v>
      </c>
      <c r="L1338" s="17">
        <v>0.19527503883792899</v>
      </c>
      <c r="M1338" s="17"/>
      <c r="N1338" s="17">
        <v>0.33883096843744498</v>
      </c>
      <c r="O1338" s="17">
        <v>0.36068234845097802</v>
      </c>
      <c r="P1338" s="17">
        <v>0.33247430411545797</v>
      </c>
      <c r="Q1338" s="17">
        <v>0.248819633793082</v>
      </c>
      <c r="R1338" s="17"/>
      <c r="S1338" s="17">
        <v>0.29583735384194998</v>
      </c>
      <c r="T1338" s="17">
        <v>0.30183186558941499</v>
      </c>
      <c r="U1338" s="17">
        <v>0.281047847538413</v>
      </c>
      <c r="V1338" s="17">
        <v>0.388947702182527</v>
      </c>
      <c r="W1338" s="17">
        <v>0.40970829187441299</v>
      </c>
      <c r="X1338" s="17">
        <v>0.32022717136633699</v>
      </c>
      <c r="Y1338" s="17">
        <v>0.35179132754098502</v>
      </c>
      <c r="Z1338" s="17">
        <v>0.37833300788290902</v>
      </c>
      <c r="AA1338" s="17">
        <v>0.320489337209237</v>
      </c>
      <c r="AB1338" s="17">
        <v>0.24288618462113901</v>
      </c>
      <c r="AC1338" s="17">
        <v>0.2765428310468</v>
      </c>
      <c r="AD1338" s="17">
        <v>0.31080083192303598</v>
      </c>
      <c r="AE1338" s="17"/>
      <c r="AF1338" s="17">
        <v>0.34342178351765201</v>
      </c>
      <c r="AG1338" s="17">
        <v>0.30417223098421697</v>
      </c>
      <c r="AH1338" s="17">
        <v>0.30563291697151301</v>
      </c>
      <c r="AI1338" s="17">
        <v>0.40273415725760497</v>
      </c>
      <c r="AJ1338" s="17">
        <v>0.30793460284562701</v>
      </c>
      <c r="AK1338" s="17"/>
      <c r="AL1338" s="17">
        <v>0.28523013634875999</v>
      </c>
      <c r="AM1338" s="17">
        <v>0.34616125744284498</v>
      </c>
      <c r="AN1338" s="17">
        <v>0.34300434224334198</v>
      </c>
      <c r="AO1338" s="17">
        <v>0.29283581780769702</v>
      </c>
      <c r="AP1338" s="17"/>
      <c r="AQ1338" s="17">
        <v>0.28616841146953298</v>
      </c>
      <c r="AR1338" s="17">
        <v>0.373978196225974</v>
      </c>
      <c r="AS1338" s="17"/>
      <c r="AT1338" s="17">
        <v>0.35694653250039898</v>
      </c>
      <c r="AU1338" s="17">
        <v>0.204924022091764</v>
      </c>
      <c r="AV1338" s="17"/>
      <c r="AW1338" s="17">
        <v>0.249967444211766</v>
      </c>
      <c r="AX1338" s="17">
        <v>0.37097782028142401</v>
      </c>
      <c r="AY1338" s="17">
        <v>0.34850447517512101</v>
      </c>
      <c r="AZ1338" s="17"/>
      <c r="BA1338" s="17">
        <v>0.32500190257786699</v>
      </c>
      <c r="BB1338" s="17">
        <v>0.31099529926435199</v>
      </c>
      <c r="BC1338" s="17">
        <v>0.34856043848531398</v>
      </c>
      <c r="BD1338" s="17">
        <v>0.25444485503730702</v>
      </c>
      <c r="BE1338" s="17">
        <v>0.26580141886731901</v>
      </c>
      <c r="BF1338" s="17"/>
      <c r="BG1338" s="17">
        <v>0.330766310472352</v>
      </c>
      <c r="BH1338" s="17">
        <v>0.31172982913013902</v>
      </c>
      <c r="BI1338" s="17"/>
      <c r="BJ1338" s="17">
        <v>0.34383278833389602</v>
      </c>
      <c r="BK1338" s="17">
        <v>0.214568699699419</v>
      </c>
      <c r="BL1338" s="17"/>
      <c r="BM1338" s="17">
        <v>0.34643155142717702</v>
      </c>
      <c r="BN1338" s="17">
        <v>0.24355923020619599</v>
      </c>
      <c r="BO1338" s="17">
        <v>0.367366679013508</v>
      </c>
      <c r="BP1338" s="17">
        <v>0.31988828481998899</v>
      </c>
      <c r="BQ1338" s="17">
        <v>0.26636974035521899</v>
      </c>
      <c r="BR1338" s="17"/>
      <c r="BS1338" s="17">
        <v>0.35283617428710801</v>
      </c>
      <c r="BT1338" s="17"/>
      <c r="BU1338" s="17">
        <v>0.23354376038911601</v>
      </c>
      <c r="BV1338" s="17">
        <v>0.40953670780899498</v>
      </c>
      <c r="BW1338" s="17">
        <v>0.35531641171636802</v>
      </c>
      <c r="BX1338" s="17">
        <v>0.355957455218401</v>
      </c>
      <c r="BY1338" s="17">
        <v>0.27890557650242698</v>
      </c>
      <c r="BZ1338" s="17"/>
      <c r="CA1338" s="17">
        <v>0.454807741395169</v>
      </c>
      <c r="CB1338" s="17"/>
      <c r="CC1338" s="17">
        <v>0.32151038592178599</v>
      </c>
      <c r="CD1338" s="17">
        <v>0.35337227642050201</v>
      </c>
      <c r="CE1338" s="17"/>
      <c r="CF1338" s="17">
        <v>0.29034685474034</v>
      </c>
      <c r="CG1338" s="17"/>
      <c r="CH1338" s="17">
        <v>1</v>
      </c>
      <c r="CI1338" s="17" t="s">
        <v>371</v>
      </c>
    </row>
    <row r="1339" spans="2:87" x14ac:dyDescent="0.35">
      <c r="B1339" t="s">
        <v>352</v>
      </c>
      <c r="C1339" s="17">
        <v>6.6836648607368002E-2</v>
      </c>
      <c r="D1339" s="17">
        <v>7.4616925741076201E-2</v>
      </c>
      <c r="E1339" s="17">
        <v>6.0308263214906802E-2</v>
      </c>
      <c r="F1339" s="17"/>
      <c r="G1339" s="17">
        <v>8.5366605604427007E-2</v>
      </c>
      <c r="H1339" s="17">
        <v>0.109914638465569</v>
      </c>
      <c r="I1339" s="17">
        <v>9.6417649379273399E-2</v>
      </c>
      <c r="J1339" s="17">
        <v>6.5367994551120204E-2</v>
      </c>
      <c r="K1339" s="17">
        <v>1.83225565613068E-2</v>
      </c>
      <c r="L1339" s="17">
        <v>2.7686519760973201E-2</v>
      </c>
      <c r="M1339" s="17"/>
      <c r="N1339" s="17">
        <v>9.8684727186140894E-2</v>
      </c>
      <c r="O1339" s="17">
        <v>7.7237380836280997E-2</v>
      </c>
      <c r="P1339" s="17">
        <v>4.4735309832567599E-2</v>
      </c>
      <c r="Q1339" s="17">
        <v>4.4134955141266002E-2</v>
      </c>
      <c r="R1339" s="17"/>
      <c r="S1339" s="17">
        <v>8.8411669028494899E-2</v>
      </c>
      <c r="T1339" s="17">
        <v>4.9639548920831097E-2</v>
      </c>
      <c r="U1339" s="17">
        <v>9.8729869577393506E-2</v>
      </c>
      <c r="V1339" s="17">
        <v>6.5159508005385003E-2</v>
      </c>
      <c r="W1339" s="17">
        <v>3.3601212392934503E-2</v>
      </c>
      <c r="X1339" s="17">
        <v>2.29109856999581E-2</v>
      </c>
      <c r="Y1339" s="17">
        <v>5.5133355228583703E-2</v>
      </c>
      <c r="Z1339" s="17">
        <v>7.1693613972860795E-2</v>
      </c>
      <c r="AA1339" s="17">
        <v>0.108932619477288</v>
      </c>
      <c r="AB1339" s="17">
        <v>5.0802513854055202E-2</v>
      </c>
      <c r="AC1339" s="17">
        <v>3.7841307807843998E-2</v>
      </c>
      <c r="AD1339" s="17">
        <v>0.14682811510565899</v>
      </c>
      <c r="AE1339" s="17"/>
      <c r="AF1339" s="17">
        <v>2.71107270546623E-2</v>
      </c>
      <c r="AG1339" s="17">
        <v>5.1505275535584302E-2</v>
      </c>
      <c r="AH1339" s="17">
        <v>9.1177683655135497E-2</v>
      </c>
      <c r="AI1339" s="17">
        <v>0.105087421451656</v>
      </c>
      <c r="AJ1339" s="17">
        <v>0.110679192702197</v>
      </c>
      <c r="AK1339" s="17"/>
      <c r="AL1339" s="17">
        <v>6.7861031031005006E-2</v>
      </c>
      <c r="AM1339" s="17">
        <v>5.7915993341762798E-2</v>
      </c>
      <c r="AN1339" s="17">
        <v>5.0749424155375103E-2</v>
      </c>
      <c r="AO1339" s="17">
        <v>0.168476618022083</v>
      </c>
      <c r="AP1339" s="17"/>
      <c r="AQ1339" s="17">
        <v>4.0453987554825599E-2</v>
      </c>
      <c r="AR1339" s="17">
        <v>0.109464942901655</v>
      </c>
      <c r="AS1339" s="17"/>
      <c r="AT1339" s="17">
        <v>7.7593310728534606E-2</v>
      </c>
      <c r="AU1339" s="17">
        <v>3.54048977412365E-2</v>
      </c>
      <c r="AV1339" s="17"/>
      <c r="AW1339" s="17">
        <v>6.5080623350556699E-2</v>
      </c>
      <c r="AX1339" s="17">
        <v>7.4039410538259007E-2</v>
      </c>
      <c r="AY1339" s="17">
        <v>6.1376635669105901E-2</v>
      </c>
      <c r="AZ1339" s="17"/>
      <c r="BA1339" s="17">
        <v>0.115080661906814</v>
      </c>
      <c r="BB1339" s="17">
        <v>5.9295467391139001E-2</v>
      </c>
      <c r="BC1339" s="17">
        <v>5.3664431811000397E-2</v>
      </c>
      <c r="BD1339" s="17">
        <v>3.6051280366808401E-2</v>
      </c>
      <c r="BE1339" s="17">
        <v>0</v>
      </c>
      <c r="BF1339" s="17"/>
      <c r="BG1339" s="17">
        <v>7.0247355188054E-2</v>
      </c>
      <c r="BH1339" s="17">
        <v>6.4360080498702593E-2</v>
      </c>
      <c r="BI1339" s="17"/>
      <c r="BJ1339" s="17">
        <v>7.6639136437886099E-2</v>
      </c>
      <c r="BK1339" s="17">
        <v>3.1374798253779201E-2</v>
      </c>
      <c r="BL1339" s="17"/>
      <c r="BM1339" s="17">
        <v>8.0281733005946196E-2</v>
      </c>
      <c r="BN1339" s="17">
        <v>7.0550731211854303E-2</v>
      </c>
      <c r="BO1339" s="17">
        <v>7.7403741580474597E-2</v>
      </c>
      <c r="BP1339" s="17">
        <v>7.6804593324910103E-2</v>
      </c>
      <c r="BQ1339" s="17">
        <v>1.81073833647699E-2</v>
      </c>
      <c r="BR1339" s="17"/>
      <c r="BS1339" s="17">
        <v>4.8389121284748399E-2</v>
      </c>
      <c r="BT1339" s="17"/>
      <c r="BU1339" s="17">
        <v>8.8900428432915596E-2</v>
      </c>
      <c r="BV1339" s="17">
        <v>8.9271441155469103E-2</v>
      </c>
      <c r="BW1339" s="17">
        <v>6.6201832845368097E-2</v>
      </c>
      <c r="BX1339" s="17">
        <v>1.96278428322735E-2</v>
      </c>
      <c r="BY1339" s="17">
        <v>5.8315026299006999E-2</v>
      </c>
      <c r="BZ1339" s="17"/>
      <c r="CA1339" s="17">
        <v>7.1347847775940998E-2</v>
      </c>
      <c r="CB1339" s="17"/>
      <c r="CC1339" s="17">
        <v>5.6529272800907998E-2</v>
      </c>
      <c r="CD1339" s="17">
        <v>0.114508260086834</v>
      </c>
      <c r="CE1339" s="17"/>
      <c r="CF1339" s="17">
        <v>5.4682965878114498E-2</v>
      </c>
      <c r="CG1339" s="17"/>
      <c r="CH1339" s="17">
        <v>0</v>
      </c>
      <c r="CI1339" s="17" t="s">
        <v>371</v>
      </c>
    </row>
    <row r="1340" spans="2:87" x14ac:dyDescent="0.35">
      <c r="B1340" t="s">
        <v>353</v>
      </c>
      <c r="C1340" s="17">
        <v>4.2476616572417303E-2</v>
      </c>
      <c r="D1340" s="17">
        <v>5.1672302746991403E-2</v>
      </c>
      <c r="E1340" s="17">
        <v>3.4550134185143799E-2</v>
      </c>
      <c r="F1340" s="17"/>
      <c r="G1340" s="17">
        <v>3.8845691725802198E-2</v>
      </c>
      <c r="H1340" s="17">
        <v>6.21844394891286E-2</v>
      </c>
      <c r="I1340" s="17">
        <v>5.01595156405178E-2</v>
      </c>
      <c r="J1340" s="17">
        <v>6.6296794682490404E-2</v>
      </c>
      <c r="K1340" s="17">
        <v>2.7005655289198599E-2</v>
      </c>
      <c r="L1340" s="17">
        <v>1.12840825509107E-2</v>
      </c>
      <c r="M1340" s="17"/>
      <c r="N1340" s="17">
        <v>4.36092677921412E-2</v>
      </c>
      <c r="O1340" s="17">
        <v>4.6214739125459897E-2</v>
      </c>
      <c r="P1340" s="17">
        <v>1.31833088321729E-2</v>
      </c>
      <c r="Q1340" s="17">
        <v>6.25498105211926E-2</v>
      </c>
      <c r="R1340" s="17"/>
      <c r="S1340" s="17">
        <v>6.1242182741222798E-2</v>
      </c>
      <c r="T1340" s="17">
        <v>4.3340404375568201E-2</v>
      </c>
      <c r="U1340" s="17">
        <v>2.4281925503490499E-2</v>
      </c>
      <c r="V1340" s="17">
        <v>4.9328141052855101E-2</v>
      </c>
      <c r="W1340" s="17">
        <v>2.6067176530660201E-2</v>
      </c>
      <c r="X1340" s="17">
        <v>1.2151727184423901E-2</v>
      </c>
      <c r="Y1340" s="17">
        <v>5.9081480200554003E-2</v>
      </c>
      <c r="Z1340" s="17">
        <v>5.1728800767958598E-2</v>
      </c>
      <c r="AA1340" s="17">
        <v>5.2077852363086999E-2</v>
      </c>
      <c r="AB1340" s="17">
        <v>1.7601385253586201E-2</v>
      </c>
      <c r="AC1340" s="17">
        <v>5.47664584515219E-2</v>
      </c>
      <c r="AD1340" s="17">
        <v>5.9711378941908103E-2</v>
      </c>
      <c r="AE1340" s="17"/>
      <c r="AF1340" s="17">
        <v>5.6691458328432302E-2</v>
      </c>
      <c r="AG1340" s="17">
        <v>2.8966668431278299E-2</v>
      </c>
      <c r="AH1340" s="17">
        <v>3.8695315241631702E-2</v>
      </c>
      <c r="AI1340" s="17">
        <v>7.5820656623029004E-2</v>
      </c>
      <c r="AJ1340" s="17">
        <v>5.3049500084832703E-2</v>
      </c>
      <c r="AK1340" s="17"/>
      <c r="AL1340" s="17">
        <v>4.6879442255646803E-2</v>
      </c>
      <c r="AM1340" s="17">
        <v>3.5607418459809997E-2</v>
      </c>
      <c r="AN1340" s="17">
        <v>4.5108459445842498E-2</v>
      </c>
      <c r="AO1340" s="17">
        <v>5.1027461375216299E-2</v>
      </c>
      <c r="AP1340" s="17"/>
      <c r="AQ1340" s="17">
        <v>4.2638228277313603E-2</v>
      </c>
      <c r="AR1340" s="17">
        <v>4.2215489337981103E-2</v>
      </c>
      <c r="AS1340" s="17"/>
      <c r="AT1340" s="17">
        <v>4.9592737942833601E-2</v>
      </c>
      <c r="AU1340" s="17">
        <v>1.19834636892982E-2</v>
      </c>
      <c r="AV1340" s="17"/>
      <c r="AW1340" s="17">
        <v>4.34170990104032E-2</v>
      </c>
      <c r="AX1340" s="17">
        <v>4.9217817312126301E-2</v>
      </c>
      <c r="AY1340" s="17">
        <v>4.2571177477825801E-2</v>
      </c>
      <c r="AZ1340" s="17"/>
      <c r="BA1340" s="17">
        <v>5.7296667306155603E-2</v>
      </c>
      <c r="BB1340" s="17">
        <v>3.30497610323294E-2</v>
      </c>
      <c r="BC1340" s="17">
        <v>3.6641864830682797E-2</v>
      </c>
      <c r="BD1340" s="17">
        <v>3.6128210950690902E-2</v>
      </c>
      <c r="BE1340" s="17">
        <v>7.1222002752240401E-2</v>
      </c>
      <c r="BF1340" s="17"/>
      <c r="BG1340" s="17">
        <v>4.8392245376887501E-2</v>
      </c>
      <c r="BH1340" s="17">
        <v>3.8181184733508899E-2</v>
      </c>
      <c r="BI1340" s="17"/>
      <c r="BJ1340" s="17">
        <v>4.5565142039187802E-2</v>
      </c>
      <c r="BK1340" s="17">
        <v>3.1991293097447998E-2</v>
      </c>
      <c r="BL1340" s="17"/>
      <c r="BM1340" s="17">
        <v>3.13778228713898E-2</v>
      </c>
      <c r="BN1340" s="17">
        <v>4.2826955916738102E-2</v>
      </c>
      <c r="BO1340" s="17">
        <v>5.1174251042111901E-2</v>
      </c>
      <c r="BP1340" s="17">
        <v>4.1412518025494401E-2</v>
      </c>
      <c r="BQ1340" s="17">
        <v>4.4435727080633099E-2</v>
      </c>
      <c r="BR1340" s="17"/>
      <c r="BS1340" s="17">
        <v>4.02802933131058E-2</v>
      </c>
      <c r="BT1340" s="17"/>
      <c r="BU1340" s="17">
        <v>4.5731180714260002E-2</v>
      </c>
      <c r="BV1340" s="17">
        <v>4.3471674612683302E-2</v>
      </c>
      <c r="BW1340" s="17">
        <v>3.5601852088401997E-2</v>
      </c>
      <c r="BX1340" s="17">
        <v>5.1098928151958101E-2</v>
      </c>
      <c r="BY1340" s="17">
        <v>6.3740478380222898E-2</v>
      </c>
      <c r="BZ1340" s="17"/>
      <c r="CA1340" s="17">
        <v>4.4018268867486297E-2</v>
      </c>
      <c r="CB1340" s="17"/>
      <c r="CC1340" s="17">
        <v>3.5530355566270898E-2</v>
      </c>
      <c r="CD1340" s="17">
        <v>6.1628446481225299E-2</v>
      </c>
      <c r="CE1340" s="17"/>
      <c r="CF1340" s="17">
        <v>2.7782784194412401E-2</v>
      </c>
      <c r="CG1340" s="17"/>
      <c r="CH1340" s="17">
        <v>0</v>
      </c>
      <c r="CI1340" s="17" t="s">
        <v>371</v>
      </c>
    </row>
    <row r="1341" spans="2:87" x14ac:dyDescent="0.35">
      <c r="B1341" t="s">
        <v>354</v>
      </c>
      <c r="C1341" s="17">
        <v>9.2325304019709301E-2</v>
      </c>
      <c r="D1341" s="17">
        <v>7.7455374250018694E-2</v>
      </c>
      <c r="E1341" s="17">
        <v>0.10607066844771799</v>
      </c>
      <c r="F1341" s="17"/>
      <c r="G1341" s="17">
        <v>0.18515889770841801</v>
      </c>
      <c r="H1341" s="17">
        <v>0.10053581847429099</v>
      </c>
      <c r="I1341" s="17">
        <v>0.128594870907901</v>
      </c>
      <c r="J1341" s="17">
        <v>6.0576507972567799E-2</v>
      </c>
      <c r="K1341" s="17">
        <v>0.102792511139978</v>
      </c>
      <c r="L1341" s="17">
        <v>8.8571513950690302E-3</v>
      </c>
      <c r="M1341" s="17"/>
      <c r="N1341" s="17">
        <v>6.9777294760024797E-2</v>
      </c>
      <c r="O1341" s="17">
        <v>7.4097172108134504E-2</v>
      </c>
      <c r="P1341" s="17">
        <v>9.8645165488759096E-2</v>
      </c>
      <c r="Q1341" s="17">
        <v>0.127803514720461</v>
      </c>
      <c r="R1341" s="17"/>
      <c r="S1341" s="17">
        <v>0.114433209234257</v>
      </c>
      <c r="T1341" s="17">
        <v>0.10123538983303999</v>
      </c>
      <c r="U1341" s="17">
        <v>4.9719853691106999E-2</v>
      </c>
      <c r="V1341" s="17">
        <v>4.9060337107802499E-2</v>
      </c>
      <c r="W1341" s="17">
        <v>0.110174077991676</v>
      </c>
      <c r="X1341" s="17">
        <v>0.154001140116795</v>
      </c>
      <c r="Y1341" s="17">
        <v>7.3736191401317194E-2</v>
      </c>
      <c r="Z1341" s="17">
        <v>2.00817633620974E-2</v>
      </c>
      <c r="AA1341" s="17">
        <v>9.7743608453122702E-2</v>
      </c>
      <c r="AB1341" s="17">
        <v>0.10908832070524201</v>
      </c>
      <c r="AC1341" s="17">
        <v>5.5871193881089999E-2</v>
      </c>
      <c r="AD1341" s="17">
        <v>0.11608399557513401</v>
      </c>
      <c r="AE1341" s="17"/>
      <c r="AF1341" s="17">
        <v>8.19661876744186E-2</v>
      </c>
      <c r="AG1341" s="17">
        <v>8.0887768502103705E-2</v>
      </c>
      <c r="AH1341" s="17">
        <v>0.122611692759654</v>
      </c>
      <c r="AI1341" s="17">
        <v>7.0749217312500598E-2</v>
      </c>
      <c r="AJ1341" s="17">
        <v>6.6389885409183502E-2</v>
      </c>
      <c r="AK1341" s="17"/>
      <c r="AL1341" s="17">
        <v>8.0674882208616003E-2</v>
      </c>
      <c r="AM1341" s="17">
        <v>8.30663054563585E-2</v>
      </c>
      <c r="AN1341" s="17">
        <v>0.116807965346355</v>
      </c>
      <c r="AO1341" s="17">
        <v>0.14889730335656101</v>
      </c>
      <c r="AP1341" s="17"/>
      <c r="AQ1341" s="17">
        <v>9.4933544283608007E-2</v>
      </c>
      <c r="AR1341" s="17">
        <v>8.8110989423533806E-2</v>
      </c>
      <c r="AS1341" s="17"/>
      <c r="AT1341" s="17">
        <v>9.2817782992347705E-2</v>
      </c>
      <c r="AU1341" s="17">
        <v>4.5658775523152503E-3</v>
      </c>
      <c r="AV1341" s="17"/>
      <c r="AW1341" s="17">
        <v>3.5487070032916103E-2</v>
      </c>
      <c r="AX1341" s="17">
        <v>9.9239285287973003E-2</v>
      </c>
      <c r="AY1341" s="17">
        <v>0.13881935006882301</v>
      </c>
      <c r="AZ1341" s="17"/>
      <c r="BA1341" s="17">
        <v>9.2282919828260104E-2</v>
      </c>
      <c r="BB1341" s="17">
        <v>8.5702677103703204E-2</v>
      </c>
      <c r="BC1341" s="17">
        <v>9.8044595555955502E-2</v>
      </c>
      <c r="BD1341" s="17">
        <v>9.5192969384978399E-2</v>
      </c>
      <c r="BE1341" s="17">
        <v>8.4401233911018794E-2</v>
      </c>
      <c r="BF1341" s="17"/>
      <c r="BG1341" s="17">
        <v>0.11668226411219899</v>
      </c>
      <c r="BH1341" s="17">
        <v>7.4639329233522095E-2</v>
      </c>
      <c r="BI1341" s="17"/>
      <c r="BJ1341" s="17">
        <v>0.104841416014553</v>
      </c>
      <c r="BK1341" s="17">
        <v>4.7270909084859203E-2</v>
      </c>
      <c r="BL1341" s="17"/>
      <c r="BM1341" s="17">
        <v>0.122422894826554</v>
      </c>
      <c r="BN1341" s="17">
        <v>3.9397420501594199E-2</v>
      </c>
      <c r="BO1341" s="17">
        <v>7.6431630738384895E-2</v>
      </c>
      <c r="BP1341" s="17">
        <v>0.126889197488193</v>
      </c>
      <c r="BQ1341" s="17">
        <v>8.7215762722154505E-2</v>
      </c>
      <c r="BR1341" s="17"/>
      <c r="BS1341" s="17">
        <v>6.7897061496383304E-2</v>
      </c>
      <c r="BT1341" s="17"/>
      <c r="BU1341" s="17">
        <v>3.3691755675542501E-2</v>
      </c>
      <c r="BV1341" s="17">
        <v>7.4070603292587495E-2</v>
      </c>
      <c r="BW1341" s="17">
        <v>0.10652910643237599</v>
      </c>
      <c r="BX1341" s="17">
        <v>7.61439234867098E-2</v>
      </c>
      <c r="BY1341" s="17">
        <v>0.17379769063827899</v>
      </c>
      <c r="BZ1341" s="17"/>
      <c r="CA1341" s="17">
        <v>4.8919275013559603E-2</v>
      </c>
      <c r="CB1341" s="17"/>
      <c r="CC1341" s="17">
        <v>8.5196432363383506E-2</v>
      </c>
      <c r="CD1341" s="17">
        <v>9.1284688933837996E-2</v>
      </c>
      <c r="CE1341" s="17"/>
      <c r="CF1341" s="17">
        <v>7.2515041181537607E-2</v>
      </c>
      <c r="CG1341" s="17"/>
      <c r="CH1341" s="17">
        <v>0</v>
      </c>
      <c r="CI1341" s="17" t="s">
        <v>371</v>
      </c>
    </row>
    <row r="1342" spans="2:87" x14ac:dyDescent="0.35">
      <c r="B1342" t="s">
        <v>161</v>
      </c>
      <c r="C1342" s="17">
        <v>7.6569671447915294E-2</v>
      </c>
      <c r="D1342" s="17">
        <v>5.0202847253644503E-2</v>
      </c>
      <c r="E1342" s="17">
        <v>0.10044033719037899</v>
      </c>
      <c r="F1342" s="17"/>
      <c r="G1342" s="17">
        <v>0.159658235534656</v>
      </c>
      <c r="H1342" s="17">
        <v>0.108557815546321</v>
      </c>
      <c r="I1342" s="17">
        <v>7.9287066843944001E-2</v>
      </c>
      <c r="J1342" s="17">
        <v>5.6627933592504197E-2</v>
      </c>
      <c r="K1342" s="17">
        <v>5.7576174877590799E-2</v>
      </c>
      <c r="L1342" s="17">
        <v>1.8524998374161002E-2</v>
      </c>
      <c r="M1342" s="17"/>
      <c r="N1342" s="17">
        <v>7.22978872514351E-2</v>
      </c>
      <c r="O1342" s="17">
        <v>5.8719921701700602E-2</v>
      </c>
      <c r="P1342" s="17">
        <v>7.4014982462239795E-2</v>
      </c>
      <c r="Q1342" s="17">
        <v>0.10086857749268199</v>
      </c>
      <c r="R1342" s="17"/>
      <c r="S1342" s="17">
        <v>0.108906345556852</v>
      </c>
      <c r="T1342" s="17">
        <v>5.4918668302989901E-2</v>
      </c>
      <c r="U1342" s="17">
        <v>9.5386012165780104E-2</v>
      </c>
      <c r="V1342" s="17">
        <v>7.1157508010241899E-2</v>
      </c>
      <c r="W1342" s="17">
        <v>0.114541652373751</v>
      </c>
      <c r="X1342" s="17">
        <v>9.2557867506555105E-2</v>
      </c>
      <c r="Y1342" s="17">
        <v>7.3157614795582401E-2</v>
      </c>
      <c r="Z1342" s="17">
        <v>0.17390432626327099</v>
      </c>
      <c r="AA1342" s="17">
        <v>2.6237870588186201E-2</v>
      </c>
      <c r="AB1342" s="17">
        <v>4.07069566556061E-2</v>
      </c>
      <c r="AC1342" s="17">
        <v>5.7905115693456501E-2</v>
      </c>
      <c r="AD1342" s="17">
        <v>5.8254749482199102E-2</v>
      </c>
      <c r="AE1342" s="17"/>
      <c r="AF1342" s="17">
        <v>9.0820415665797696E-2</v>
      </c>
      <c r="AG1342" s="17">
        <v>8.3825058317893095E-2</v>
      </c>
      <c r="AH1342" s="17">
        <v>5.65009607677463E-2</v>
      </c>
      <c r="AI1342" s="17">
        <v>5.3192337214606103E-2</v>
      </c>
      <c r="AJ1342" s="17">
        <v>6.7634173394835406E-2</v>
      </c>
      <c r="AK1342" s="17"/>
      <c r="AL1342" s="17">
        <v>6.2598649923873997E-2</v>
      </c>
      <c r="AM1342" s="17">
        <v>9.4256174559446806E-2</v>
      </c>
      <c r="AN1342" s="17">
        <v>8.1206237727010702E-2</v>
      </c>
      <c r="AO1342" s="17">
        <v>3.5407362098678202E-2</v>
      </c>
      <c r="AP1342" s="17"/>
      <c r="AQ1342" s="17">
        <v>8.3981878799593596E-2</v>
      </c>
      <c r="AR1342" s="17">
        <v>6.4593254219632204E-2</v>
      </c>
      <c r="AS1342" s="17"/>
      <c r="AT1342" s="17">
        <v>8.5369580197153697E-2</v>
      </c>
      <c r="AU1342" s="17">
        <v>9.6965854580768306E-3</v>
      </c>
      <c r="AV1342" s="17"/>
      <c r="AW1342" s="17">
        <v>4.1080180119115302E-2</v>
      </c>
      <c r="AX1342" s="17">
        <v>8.6621389724878206E-2</v>
      </c>
      <c r="AY1342" s="17">
        <v>0.10342937470543</v>
      </c>
      <c r="AZ1342" s="17"/>
      <c r="BA1342" s="17">
        <v>9.3850329286070996E-2</v>
      </c>
      <c r="BB1342" s="17">
        <v>9.7747899787753195E-2</v>
      </c>
      <c r="BC1342" s="17">
        <v>6.4484543681811002E-2</v>
      </c>
      <c r="BD1342" s="17">
        <v>3.4676259689152597E-2</v>
      </c>
      <c r="BE1342" s="17">
        <v>2.72423209706084E-2</v>
      </c>
      <c r="BF1342" s="17"/>
      <c r="BG1342" s="17">
        <v>9.7117017649318099E-2</v>
      </c>
      <c r="BH1342" s="17">
        <v>6.1649917691241903E-2</v>
      </c>
      <c r="BI1342" s="17"/>
      <c r="BJ1342" s="17">
        <v>8.4875572434737201E-2</v>
      </c>
      <c r="BK1342" s="17">
        <v>4.71622182916797E-2</v>
      </c>
      <c r="BL1342" s="17"/>
      <c r="BM1342" s="17">
        <v>0.124961040629813</v>
      </c>
      <c r="BN1342" s="17">
        <v>6.7565962326837897E-2</v>
      </c>
      <c r="BO1342" s="17">
        <v>6.6017407832432498E-2</v>
      </c>
      <c r="BP1342" s="17">
        <v>5.8832623154800499E-2</v>
      </c>
      <c r="BQ1342" s="17">
        <v>4.27772804473796E-2</v>
      </c>
      <c r="BR1342" s="17"/>
      <c r="BS1342" s="17">
        <v>5.8450076199387399E-2</v>
      </c>
      <c r="BT1342" s="17"/>
      <c r="BU1342" s="17">
        <v>6.30624373085302E-2</v>
      </c>
      <c r="BV1342" s="17">
        <v>6.5928913622371896E-2</v>
      </c>
      <c r="BW1342" s="17">
        <v>7.8029312014815902E-2</v>
      </c>
      <c r="BX1342" s="17">
        <v>3.9369881369368198E-2</v>
      </c>
      <c r="BY1342" s="17">
        <v>0.126668169654651</v>
      </c>
      <c r="BZ1342" s="17"/>
      <c r="CA1342" s="17">
        <v>8.2049964695537395E-2</v>
      </c>
      <c r="CB1342" s="17"/>
      <c r="CC1342" s="17">
        <v>7.6502333707994294E-2</v>
      </c>
      <c r="CD1342" s="17">
        <v>5.2789121538246102E-2</v>
      </c>
      <c r="CE1342" s="17"/>
      <c r="CF1342" s="17">
        <v>6.3378790791497594E-2</v>
      </c>
      <c r="CG1342" s="17"/>
      <c r="CH1342" s="17">
        <v>0</v>
      </c>
      <c r="CI1342" s="17" t="s">
        <v>371</v>
      </c>
    </row>
    <row r="1343" spans="2:87" x14ac:dyDescent="0.35">
      <c r="C1343" s="17"/>
      <c r="D1343" s="17"/>
      <c r="E1343" s="17"/>
      <c r="F1343" s="17"/>
      <c r="G1343" s="17"/>
      <c r="H1343" s="17"/>
      <c r="I1343" s="17"/>
      <c r="J1343" s="17"/>
      <c r="K1343" s="17"/>
      <c r="L1343" s="17"/>
      <c r="M1343" s="17"/>
      <c r="N1343" s="17"/>
      <c r="O1343" s="17"/>
      <c r="P1343" s="17"/>
      <c r="Q1343" s="17"/>
      <c r="R1343" s="17"/>
      <c r="S1343" s="17"/>
      <c r="T1343" s="17"/>
      <c r="U1343" s="17"/>
      <c r="V1343" s="17"/>
      <c r="W1343" s="17"/>
      <c r="X1343" s="17"/>
      <c r="Y1343" s="17"/>
      <c r="Z1343" s="17"/>
      <c r="AA1343" s="17"/>
      <c r="AB1343" s="17"/>
      <c r="AC1343" s="17"/>
      <c r="AD1343" s="17"/>
      <c r="AE1343" s="17"/>
      <c r="AF1343" s="17"/>
      <c r="AG1343" s="17"/>
      <c r="AH1343" s="17"/>
      <c r="AI1343" s="17"/>
      <c r="AJ1343" s="17"/>
      <c r="AK1343" s="17"/>
      <c r="AL1343" s="17"/>
      <c r="AM1343" s="17"/>
      <c r="AN1343" s="17"/>
      <c r="AO1343" s="17"/>
      <c r="AP1343" s="17"/>
      <c r="AQ1343" s="17"/>
      <c r="AR1343" s="17"/>
      <c r="AS1343" s="17"/>
      <c r="AT1343" s="17"/>
      <c r="AU1343" s="17"/>
      <c r="AV1343" s="17"/>
      <c r="AW1343" s="17"/>
      <c r="AX1343" s="17"/>
      <c r="AY1343" s="17"/>
      <c r="AZ1343" s="17"/>
      <c r="BA1343" s="17"/>
      <c r="BB1343" s="17"/>
      <c r="BC1343" s="17"/>
      <c r="BD1343" s="17"/>
      <c r="BE1343" s="17"/>
      <c r="BF1343" s="17"/>
      <c r="BG1343" s="17"/>
      <c r="BH1343" s="17"/>
      <c r="BI1343" s="17"/>
      <c r="BJ1343" s="17"/>
      <c r="BK1343" s="17"/>
      <c r="BL1343" s="17"/>
      <c r="BM1343" s="17"/>
      <c r="BN1343" s="17"/>
      <c r="BO1343" s="17"/>
      <c r="BP1343" s="17"/>
      <c r="BQ1343" s="17"/>
      <c r="BR1343" s="17"/>
      <c r="BS1343" s="17"/>
      <c r="BT1343" s="17"/>
      <c r="BU1343" s="17"/>
      <c r="BV1343" s="17"/>
      <c r="BW1343" s="17"/>
      <c r="BX1343" s="17"/>
      <c r="BY1343" s="17"/>
      <c r="BZ1343" s="17"/>
      <c r="CA1343" s="17"/>
      <c r="CB1343" s="17"/>
      <c r="CC1343" s="17"/>
      <c r="CD1343" s="17"/>
      <c r="CE1343" s="17"/>
      <c r="CF1343" s="17"/>
      <c r="CG1343" s="17"/>
      <c r="CH1343" s="17"/>
      <c r="CI1343" s="17"/>
    </row>
    <row r="1344" spans="2:87" x14ac:dyDescent="0.35">
      <c r="B1344" s="6" t="s">
        <v>376</v>
      </c>
      <c r="C1344" s="17"/>
      <c r="D1344" s="17"/>
      <c r="E1344" s="17"/>
      <c r="F1344" s="17"/>
      <c r="G1344" s="17"/>
      <c r="H1344" s="17"/>
      <c r="I1344" s="17"/>
      <c r="J1344" s="17"/>
      <c r="K1344" s="17"/>
      <c r="L1344" s="17"/>
      <c r="M1344" s="17"/>
      <c r="N1344" s="17"/>
      <c r="O1344" s="17"/>
      <c r="P1344" s="17"/>
      <c r="Q1344" s="17"/>
      <c r="R1344" s="17"/>
      <c r="S1344" s="17"/>
      <c r="T1344" s="17"/>
      <c r="U1344" s="17"/>
      <c r="V1344" s="17"/>
      <c r="W1344" s="17"/>
      <c r="X1344" s="17"/>
      <c r="Y1344" s="17"/>
      <c r="Z1344" s="17"/>
      <c r="AA1344" s="17"/>
      <c r="AB1344" s="17"/>
      <c r="AC1344" s="17"/>
      <c r="AD1344" s="17"/>
      <c r="AE1344" s="17"/>
      <c r="AF1344" s="17"/>
      <c r="AG1344" s="17"/>
      <c r="AH1344" s="17"/>
      <c r="AI1344" s="17"/>
      <c r="AJ1344" s="17"/>
      <c r="AK1344" s="17"/>
      <c r="AL1344" s="17"/>
      <c r="AM1344" s="17"/>
      <c r="AN1344" s="17"/>
      <c r="AO1344" s="17"/>
      <c r="AP1344" s="17"/>
      <c r="AQ1344" s="17"/>
      <c r="AR1344" s="17"/>
      <c r="AS1344" s="17"/>
      <c r="AT1344" s="17"/>
      <c r="AU1344" s="17"/>
      <c r="AV1344" s="17"/>
      <c r="AW1344" s="17"/>
      <c r="AX1344" s="17"/>
      <c r="AY1344" s="17"/>
      <c r="AZ1344" s="17"/>
      <c r="BA1344" s="17"/>
      <c r="BB1344" s="17"/>
      <c r="BC1344" s="17"/>
      <c r="BD1344" s="17"/>
      <c r="BE1344" s="17"/>
      <c r="BF1344" s="17"/>
      <c r="BG1344" s="17"/>
      <c r="BH1344" s="17"/>
      <c r="BI1344" s="17"/>
      <c r="BJ1344" s="17"/>
      <c r="BK1344" s="17"/>
      <c r="BL1344" s="17"/>
      <c r="BM1344" s="17"/>
      <c r="BN1344" s="17"/>
      <c r="BO1344" s="17"/>
      <c r="BP1344" s="17"/>
      <c r="BQ1344" s="17"/>
      <c r="BR1344" s="17"/>
      <c r="BS1344" s="17"/>
      <c r="BT1344" s="17"/>
      <c r="BU1344" s="17"/>
      <c r="BV1344" s="17"/>
      <c r="BW1344" s="17"/>
      <c r="BX1344" s="17"/>
      <c r="BY1344" s="17"/>
      <c r="BZ1344" s="17"/>
      <c r="CA1344" s="17"/>
      <c r="CB1344" s="17"/>
      <c r="CC1344" s="17"/>
      <c r="CD1344" s="17"/>
      <c r="CE1344" s="17"/>
      <c r="CF1344" s="17"/>
      <c r="CG1344" s="17"/>
      <c r="CH1344" s="17"/>
      <c r="CI1344" s="17"/>
    </row>
    <row r="1345" spans="2:87" x14ac:dyDescent="0.35">
      <c r="B1345" s="24" t="s">
        <v>163</v>
      </c>
      <c r="C1345" s="17"/>
      <c r="D1345" s="17"/>
      <c r="E1345" s="17"/>
      <c r="F1345" s="17"/>
      <c r="G1345" s="17"/>
      <c r="H1345" s="17"/>
      <c r="I1345" s="17"/>
      <c r="J1345" s="17"/>
      <c r="K1345" s="17"/>
      <c r="L1345" s="17"/>
      <c r="M1345" s="17"/>
      <c r="N1345" s="17"/>
      <c r="O1345" s="17"/>
      <c r="P1345" s="17"/>
      <c r="Q1345" s="17"/>
      <c r="R1345" s="17"/>
      <c r="S1345" s="17"/>
      <c r="T1345" s="17"/>
      <c r="U1345" s="17"/>
      <c r="V1345" s="17"/>
      <c r="W1345" s="17"/>
      <c r="X1345" s="17"/>
      <c r="Y1345" s="17"/>
      <c r="Z1345" s="17"/>
      <c r="AA1345" s="17"/>
      <c r="AB1345" s="17"/>
      <c r="AC1345" s="17"/>
      <c r="AD1345" s="17"/>
      <c r="AE1345" s="17"/>
      <c r="AF1345" s="17"/>
      <c r="AG1345" s="17"/>
      <c r="AH1345" s="17"/>
      <c r="AI1345" s="17"/>
      <c r="AJ1345" s="17"/>
      <c r="AK1345" s="17"/>
      <c r="AL1345" s="17"/>
      <c r="AM1345" s="17"/>
      <c r="AN1345" s="17"/>
      <c r="AO1345" s="17"/>
      <c r="AP1345" s="17"/>
      <c r="AQ1345" s="17"/>
      <c r="AR1345" s="17"/>
      <c r="AS1345" s="17"/>
      <c r="AT1345" s="17"/>
      <c r="AU1345" s="17"/>
      <c r="AV1345" s="17"/>
      <c r="AW1345" s="17"/>
      <c r="AX1345" s="17"/>
      <c r="AY1345" s="17"/>
      <c r="AZ1345" s="17"/>
      <c r="BA1345" s="17"/>
      <c r="BB1345" s="17"/>
      <c r="BC1345" s="17"/>
      <c r="BD1345" s="17"/>
      <c r="BE1345" s="17"/>
      <c r="BF1345" s="17"/>
      <c r="BG1345" s="17"/>
      <c r="BH1345" s="17"/>
      <c r="BI1345" s="17"/>
      <c r="BJ1345" s="17"/>
      <c r="BK1345" s="17"/>
      <c r="BL1345" s="17"/>
      <c r="BM1345" s="17"/>
      <c r="BN1345" s="17"/>
      <c r="BO1345" s="17"/>
      <c r="BP1345" s="17"/>
      <c r="BQ1345" s="17"/>
      <c r="BR1345" s="17"/>
      <c r="BS1345" s="17"/>
      <c r="BT1345" s="17"/>
      <c r="BU1345" s="17"/>
      <c r="BV1345" s="17"/>
      <c r="BW1345" s="17"/>
      <c r="BX1345" s="17"/>
      <c r="BY1345" s="17"/>
      <c r="BZ1345" s="17"/>
      <c r="CA1345" s="17"/>
      <c r="CB1345" s="17"/>
      <c r="CC1345" s="17"/>
      <c r="CD1345" s="17"/>
      <c r="CE1345" s="17"/>
      <c r="CF1345" s="17"/>
      <c r="CG1345" s="17"/>
      <c r="CH1345" s="17"/>
      <c r="CI1345" s="17"/>
    </row>
    <row r="1346" spans="2:87" x14ac:dyDescent="0.35">
      <c r="B1346" t="s">
        <v>350</v>
      </c>
      <c r="C1346" s="17">
        <v>0.25651668186661403</v>
      </c>
      <c r="D1346" s="17">
        <v>0.27133745716508001</v>
      </c>
      <c r="E1346" s="17">
        <v>0.24482514016194801</v>
      </c>
      <c r="F1346" s="17"/>
      <c r="G1346" s="17">
        <v>0.117449806936298</v>
      </c>
      <c r="H1346" s="17">
        <v>0.26101992909079003</v>
      </c>
      <c r="I1346" s="17">
        <v>0.30017744642500099</v>
      </c>
      <c r="J1346" s="17">
        <v>0.216821280166754</v>
      </c>
      <c r="K1346" s="17">
        <v>0.31449277604149101</v>
      </c>
      <c r="L1346" s="17">
        <v>0.31119258437207198</v>
      </c>
      <c r="M1346" s="17"/>
      <c r="N1346" s="17">
        <v>0.31929725110319501</v>
      </c>
      <c r="O1346" s="17">
        <v>0.28959954987249997</v>
      </c>
      <c r="P1346" s="17">
        <v>0.24521517021293299</v>
      </c>
      <c r="Q1346" s="17">
        <v>0.16604880987860801</v>
      </c>
      <c r="R1346" s="17"/>
      <c r="S1346" s="17">
        <v>0.22105751121294501</v>
      </c>
      <c r="T1346" s="17">
        <v>0.26318601626472599</v>
      </c>
      <c r="U1346" s="17">
        <v>0.26288393014685701</v>
      </c>
      <c r="V1346" s="17">
        <v>0.29138383480955199</v>
      </c>
      <c r="W1346" s="17">
        <v>0.25022143543825398</v>
      </c>
      <c r="X1346" s="17">
        <v>0.25367693766164401</v>
      </c>
      <c r="Y1346" s="17">
        <v>0.27121723369809198</v>
      </c>
      <c r="Z1346" s="17">
        <v>0.28538019967875899</v>
      </c>
      <c r="AA1346" s="17">
        <v>0.30188549302737999</v>
      </c>
      <c r="AB1346" s="17">
        <v>0.22796201592916701</v>
      </c>
      <c r="AC1346" s="17">
        <v>0.26318723043709202</v>
      </c>
      <c r="AD1346" s="17">
        <v>9.1234621748853495E-2</v>
      </c>
      <c r="AE1346" s="17"/>
      <c r="AF1346" s="17">
        <v>0.171305459148763</v>
      </c>
      <c r="AG1346" s="17">
        <v>0.232539232350613</v>
      </c>
      <c r="AH1346" s="17">
        <v>0.34133533190329601</v>
      </c>
      <c r="AI1346" s="17">
        <v>0.26946986623467001</v>
      </c>
      <c r="AJ1346" s="17">
        <v>0.321159703721908</v>
      </c>
      <c r="AK1346" s="17"/>
      <c r="AL1346" s="17">
        <v>0.28806187807677802</v>
      </c>
      <c r="AM1346" s="17">
        <v>0.23962432924827801</v>
      </c>
      <c r="AN1346" s="17">
        <v>0.260585450803416</v>
      </c>
      <c r="AO1346" s="17">
        <v>0.15481685874993101</v>
      </c>
      <c r="AP1346" s="17"/>
      <c r="AQ1346" s="17">
        <v>0.249675888876356</v>
      </c>
      <c r="AR1346" s="17">
        <v>0.26756982530101903</v>
      </c>
      <c r="AS1346" s="17"/>
      <c r="AT1346" s="17">
        <v>0.26688448288260302</v>
      </c>
      <c r="AU1346" s="17">
        <v>0.33410714589353702</v>
      </c>
      <c r="AV1346" s="17"/>
      <c r="AW1346" s="17">
        <v>0.29901934389298801</v>
      </c>
      <c r="AX1346" s="17">
        <v>0.31301032643617799</v>
      </c>
      <c r="AY1346" s="17">
        <v>0.182331493860732</v>
      </c>
      <c r="AZ1346" s="17"/>
      <c r="BA1346" s="17">
        <v>0.229671147081043</v>
      </c>
      <c r="BB1346" s="17">
        <v>0.25279534065375497</v>
      </c>
      <c r="BC1346" s="17">
        <v>0.280799688031175</v>
      </c>
      <c r="BD1346" s="17">
        <v>0.26263025486531699</v>
      </c>
      <c r="BE1346" s="17">
        <v>0.23960058571273499</v>
      </c>
      <c r="BF1346" s="17"/>
      <c r="BG1346" s="17">
        <v>0.197359495527102</v>
      </c>
      <c r="BH1346" s="17">
        <v>0.29947165252179803</v>
      </c>
      <c r="BI1346" s="17"/>
      <c r="BJ1346" s="17">
        <v>0.25277275333907601</v>
      </c>
      <c r="BK1346" s="17">
        <v>0.27038705549706599</v>
      </c>
      <c r="BL1346" s="17"/>
      <c r="BM1346" s="17">
        <v>0.18747736518863001</v>
      </c>
      <c r="BN1346" s="17">
        <v>0.34875107740931099</v>
      </c>
      <c r="BO1346" s="17">
        <v>0.25447039269653399</v>
      </c>
      <c r="BP1346" s="17">
        <v>0.30826376133522898</v>
      </c>
      <c r="BQ1346" s="17">
        <v>0.295324597766917</v>
      </c>
      <c r="BR1346" s="17"/>
      <c r="BS1346" s="17">
        <v>0.31011943378287099</v>
      </c>
      <c r="BT1346" s="17"/>
      <c r="BU1346" s="17">
        <v>0.35105391016479598</v>
      </c>
      <c r="BV1346" s="17">
        <v>0.26449068406184501</v>
      </c>
      <c r="BW1346" s="17">
        <v>0.29263644948795497</v>
      </c>
      <c r="BX1346" s="17">
        <v>0.28982635359869402</v>
      </c>
      <c r="BY1346" s="17">
        <v>8.2686709446521497E-2</v>
      </c>
      <c r="BZ1346" s="17"/>
      <c r="CA1346" s="17">
        <v>0.28834751529307201</v>
      </c>
      <c r="CB1346" s="17"/>
      <c r="CC1346" s="17">
        <v>0.23877313844791101</v>
      </c>
      <c r="CD1346" s="17">
        <v>0.33799879952102002</v>
      </c>
      <c r="CE1346" s="17"/>
      <c r="CF1346" s="17">
        <v>0.263881185407703</v>
      </c>
      <c r="CG1346" s="17"/>
      <c r="CH1346" s="17">
        <v>1</v>
      </c>
      <c r="CI1346" s="17" t="s">
        <v>371</v>
      </c>
    </row>
    <row r="1347" spans="2:87" x14ac:dyDescent="0.35">
      <c r="B1347" t="s">
        <v>351</v>
      </c>
      <c r="C1347" s="17">
        <v>0.29352628399715203</v>
      </c>
      <c r="D1347" s="17">
        <v>0.31661094130885198</v>
      </c>
      <c r="E1347" s="17">
        <v>0.27470475427634999</v>
      </c>
      <c r="F1347" s="17"/>
      <c r="G1347" s="17">
        <v>0.33960266098360697</v>
      </c>
      <c r="H1347" s="17">
        <v>0.30197524427245398</v>
      </c>
      <c r="I1347" s="17">
        <v>0.27976439123880298</v>
      </c>
      <c r="J1347" s="17">
        <v>0.28433235623292002</v>
      </c>
      <c r="K1347" s="17">
        <v>0.233865048176952</v>
      </c>
      <c r="L1347" s="17">
        <v>0.31541161358922198</v>
      </c>
      <c r="M1347" s="17"/>
      <c r="N1347" s="17">
        <v>0.31688039447069499</v>
      </c>
      <c r="O1347" s="17">
        <v>0.299400970517466</v>
      </c>
      <c r="P1347" s="17">
        <v>0.29925157423990001</v>
      </c>
      <c r="Q1347" s="17">
        <v>0.26203677311985901</v>
      </c>
      <c r="R1347" s="17"/>
      <c r="S1347" s="17">
        <v>0.35793460593750998</v>
      </c>
      <c r="T1347" s="17">
        <v>0.27634262127461601</v>
      </c>
      <c r="U1347" s="17">
        <v>0.24367857449174499</v>
      </c>
      <c r="V1347" s="17">
        <v>0.30151290421531002</v>
      </c>
      <c r="W1347" s="17">
        <v>0.25900497880003798</v>
      </c>
      <c r="X1347" s="17">
        <v>0.30233334516414201</v>
      </c>
      <c r="Y1347" s="17">
        <v>0.196274458008911</v>
      </c>
      <c r="Z1347" s="17">
        <v>0.22319274561411201</v>
      </c>
      <c r="AA1347" s="17">
        <v>0.32992215511734102</v>
      </c>
      <c r="AB1347" s="17">
        <v>0.35691396087916499</v>
      </c>
      <c r="AC1347" s="17">
        <v>0.28745702161634101</v>
      </c>
      <c r="AD1347" s="17">
        <v>0.30333586777870603</v>
      </c>
      <c r="AE1347" s="17"/>
      <c r="AF1347" s="17">
        <v>0.29453342433122898</v>
      </c>
      <c r="AG1347" s="17">
        <v>0.28631176572672401</v>
      </c>
      <c r="AH1347" s="17">
        <v>0.258977004589865</v>
      </c>
      <c r="AI1347" s="17">
        <v>0.39212674672633901</v>
      </c>
      <c r="AJ1347" s="17">
        <v>0.313340994131523</v>
      </c>
      <c r="AK1347" s="17"/>
      <c r="AL1347" s="17">
        <v>0.31394592423713003</v>
      </c>
      <c r="AM1347" s="17">
        <v>0.30548964290164599</v>
      </c>
      <c r="AN1347" s="17">
        <v>0.24467437960007099</v>
      </c>
      <c r="AO1347" s="17">
        <v>0.24056926554781</v>
      </c>
      <c r="AP1347" s="17"/>
      <c r="AQ1347" s="17">
        <v>0.27177483131563202</v>
      </c>
      <c r="AR1347" s="17">
        <v>0.328671613893536</v>
      </c>
      <c r="AS1347" s="17"/>
      <c r="AT1347" s="17">
        <v>0.31094268697529998</v>
      </c>
      <c r="AU1347" s="17">
        <v>0.30637677553610698</v>
      </c>
      <c r="AV1347" s="17"/>
      <c r="AW1347" s="17">
        <v>0.332409240009156</v>
      </c>
      <c r="AX1347" s="17">
        <v>0.28278451558537998</v>
      </c>
      <c r="AY1347" s="17">
        <v>0.26506312741633198</v>
      </c>
      <c r="AZ1347" s="17"/>
      <c r="BA1347" s="17">
        <v>0.288906243243786</v>
      </c>
      <c r="BB1347" s="17">
        <v>0.30024304213493902</v>
      </c>
      <c r="BC1347" s="17">
        <v>0.30283932469040897</v>
      </c>
      <c r="BD1347" s="17">
        <v>0.27456858041375298</v>
      </c>
      <c r="BE1347" s="17">
        <v>0.25018424327484701</v>
      </c>
      <c r="BF1347" s="17"/>
      <c r="BG1347" s="17">
        <v>0.30502692401535197</v>
      </c>
      <c r="BH1347" s="17">
        <v>0.28517548699233197</v>
      </c>
      <c r="BI1347" s="17"/>
      <c r="BJ1347" s="17">
        <v>0.30016504512169501</v>
      </c>
      <c r="BK1347" s="17">
        <v>0.26879786641996201</v>
      </c>
      <c r="BL1347" s="17"/>
      <c r="BM1347" s="17">
        <v>0.28183418604472799</v>
      </c>
      <c r="BN1347" s="17">
        <v>0.326275332932355</v>
      </c>
      <c r="BO1347" s="17">
        <v>0.31796162427547697</v>
      </c>
      <c r="BP1347" s="17">
        <v>0.26883828969554002</v>
      </c>
      <c r="BQ1347" s="17">
        <v>0.24562561594675</v>
      </c>
      <c r="BR1347" s="17"/>
      <c r="BS1347" s="17">
        <v>0.31133646460015302</v>
      </c>
      <c r="BT1347" s="17"/>
      <c r="BU1347" s="17">
        <v>0.313485565746836</v>
      </c>
      <c r="BV1347" s="17">
        <v>0.35521902822875701</v>
      </c>
      <c r="BW1347" s="17">
        <v>0.147946790359886</v>
      </c>
      <c r="BX1347" s="17">
        <v>0.30711275785455</v>
      </c>
      <c r="BY1347" s="17">
        <v>0.26448568602514599</v>
      </c>
      <c r="BZ1347" s="17"/>
      <c r="CA1347" s="17">
        <v>0.42254229232605101</v>
      </c>
      <c r="CB1347" s="17"/>
      <c r="CC1347" s="17">
        <v>0.29665525789303399</v>
      </c>
      <c r="CD1347" s="17">
        <v>0.28544204069427798</v>
      </c>
      <c r="CE1347" s="17"/>
      <c r="CF1347" s="17">
        <v>0.28316958750652399</v>
      </c>
      <c r="CG1347" s="17"/>
      <c r="CH1347" s="17">
        <v>0</v>
      </c>
      <c r="CI1347" s="17" t="s">
        <v>371</v>
      </c>
    </row>
    <row r="1348" spans="2:87" x14ac:dyDescent="0.35">
      <c r="B1348" t="s">
        <v>352</v>
      </c>
      <c r="C1348" s="17">
        <v>0.18733635780944499</v>
      </c>
      <c r="D1348" s="17">
        <v>0.19490403009801499</v>
      </c>
      <c r="E1348" s="17">
        <v>0.17968698480633299</v>
      </c>
      <c r="F1348" s="17"/>
      <c r="G1348" s="17">
        <v>0.23093825687283301</v>
      </c>
      <c r="H1348" s="17">
        <v>0.176808808700748</v>
      </c>
      <c r="I1348" s="17">
        <v>0.158345105728876</v>
      </c>
      <c r="J1348" s="17">
        <v>0.197404524143419</v>
      </c>
      <c r="K1348" s="17">
        <v>0.15320783213351999</v>
      </c>
      <c r="L1348" s="17">
        <v>0.20437319419896699</v>
      </c>
      <c r="M1348" s="17"/>
      <c r="N1348" s="17">
        <v>0.19363299396028399</v>
      </c>
      <c r="O1348" s="17">
        <v>0.179677448530358</v>
      </c>
      <c r="P1348" s="17">
        <v>0.18497520146312099</v>
      </c>
      <c r="Q1348" s="17">
        <v>0.19190353886759701</v>
      </c>
      <c r="R1348" s="17"/>
      <c r="S1348" s="17">
        <v>0.16952440080044201</v>
      </c>
      <c r="T1348" s="17">
        <v>0.21826863818111</v>
      </c>
      <c r="U1348" s="17">
        <v>0.19344030357631201</v>
      </c>
      <c r="V1348" s="17">
        <v>0.16880420537444801</v>
      </c>
      <c r="W1348" s="17">
        <v>0.19981396515366801</v>
      </c>
      <c r="X1348" s="17">
        <v>0.15428625944826099</v>
      </c>
      <c r="Y1348" s="17">
        <v>0.27186965548835601</v>
      </c>
      <c r="Z1348" s="17">
        <v>0.202913822643674</v>
      </c>
      <c r="AA1348" s="17">
        <v>0.137641135428857</v>
      </c>
      <c r="AB1348" s="17">
        <v>0.185102531871843</v>
      </c>
      <c r="AC1348" s="17">
        <v>0.10940504648298099</v>
      </c>
      <c r="AD1348" s="17">
        <v>0.299293371089913</v>
      </c>
      <c r="AE1348" s="17"/>
      <c r="AF1348" s="17">
        <v>0.174651158960586</v>
      </c>
      <c r="AG1348" s="17">
        <v>0.195257995512963</v>
      </c>
      <c r="AH1348" s="17">
        <v>0.16404588250718399</v>
      </c>
      <c r="AI1348" s="17">
        <v>0.20763870373538099</v>
      </c>
      <c r="AJ1348" s="17">
        <v>0.18036429407497701</v>
      </c>
      <c r="AK1348" s="17"/>
      <c r="AL1348" s="17">
        <v>0.179595315941491</v>
      </c>
      <c r="AM1348" s="17">
        <v>0.189997629158695</v>
      </c>
      <c r="AN1348" s="17">
        <v>0.18815189107448499</v>
      </c>
      <c r="AO1348" s="17">
        <v>0.21622341148528201</v>
      </c>
      <c r="AP1348" s="17"/>
      <c r="AQ1348" s="17">
        <v>0.175574919548737</v>
      </c>
      <c r="AR1348" s="17">
        <v>0.20634012890376699</v>
      </c>
      <c r="AS1348" s="17"/>
      <c r="AT1348" s="17">
        <v>0.18299661684919</v>
      </c>
      <c r="AU1348" s="17">
        <v>0.191029941584618</v>
      </c>
      <c r="AV1348" s="17"/>
      <c r="AW1348" s="17">
        <v>0.16806210289368601</v>
      </c>
      <c r="AX1348" s="17">
        <v>0.197274848818492</v>
      </c>
      <c r="AY1348" s="17">
        <v>0.20694091198263001</v>
      </c>
      <c r="AZ1348" s="17"/>
      <c r="BA1348" s="17">
        <v>0.187752219768926</v>
      </c>
      <c r="BB1348" s="17">
        <v>0.18261884670619999</v>
      </c>
      <c r="BC1348" s="17">
        <v>0.19138281691862599</v>
      </c>
      <c r="BD1348" s="17">
        <v>0.19558264033293299</v>
      </c>
      <c r="BE1348" s="17">
        <v>0.16659080219936001</v>
      </c>
      <c r="BF1348" s="17"/>
      <c r="BG1348" s="17">
        <v>0.20625026077745201</v>
      </c>
      <c r="BH1348" s="17">
        <v>0.17360267307496499</v>
      </c>
      <c r="BI1348" s="17"/>
      <c r="BJ1348" s="17">
        <v>0.17634239109186201</v>
      </c>
      <c r="BK1348" s="17">
        <v>0.226256028181685</v>
      </c>
      <c r="BL1348" s="17"/>
      <c r="BM1348" s="17">
        <v>0.20911511721581999</v>
      </c>
      <c r="BN1348" s="17">
        <v>0.170736471276309</v>
      </c>
      <c r="BO1348" s="17">
        <v>0.18019022249167099</v>
      </c>
      <c r="BP1348" s="17">
        <v>0.21855610178312601</v>
      </c>
      <c r="BQ1348" s="17">
        <v>0.16096206658034701</v>
      </c>
      <c r="BR1348" s="17"/>
      <c r="BS1348" s="17">
        <v>0.16414669644715801</v>
      </c>
      <c r="BT1348" s="17"/>
      <c r="BU1348" s="17">
        <v>0.16683872082267001</v>
      </c>
      <c r="BV1348" s="17">
        <v>0.18400434543814001</v>
      </c>
      <c r="BW1348" s="17">
        <v>0.24426905069556501</v>
      </c>
      <c r="BX1348" s="17">
        <v>0.18559480107183199</v>
      </c>
      <c r="BY1348" s="17">
        <v>0.164519894710349</v>
      </c>
      <c r="BZ1348" s="17"/>
      <c r="CA1348" s="17">
        <v>0.114719054842152</v>
      </c>
      <c r="CB1348" s="17"/>
      <c r="CC1348" s="17">
        <v>0.19385288926930999</v>
      </c>
      <c r="CD1348" s="17">
        <v>0.187362284606441</v>
      </c>
      <c r="CE1348" s="17"/>
      <c r="CF1348" s="17">
        <v>0.19619825021244</v>
      </c>
      <c r="CG1348" s="17"/>
      <c r="CH1348" s="17">
        <v>0</v>
      </c>
      <c r="CI1348" s="17" t="s">
        <v>371</v>
      </c>
    </row>
    <row r="1349" spans="2:87" x14ac:dyDescent="0.35">
      <c r="B1349" t="s">
        <v>353</v>
      </c>
      <c r="C1349" s="17">
        <v>0.16818794176404001</v>
      </c>
      <c r="D1349" s="17">
        <v>0.14826195735057701</v>
      </c>
      <c r="E1349" s="17">
        <v>0.18310517266416901</v>
      </c>
      <c r="F1349" s="17"/>
      <c r="G1349" s="17">
        <v>0.19581406919185401</v>
      </c>
      <c r="H1349" s="17">
        <v>0.16204891993994999</v>
      </c>
      <c r="I1349" s="17">
        <v>0.14484967950749</v>
      </c>
      <c r="J1349" s="17">
        <v>0.21343321427199599</v>
      </c>
      <c r="K1349" s="17">
        <v>0.232033101210423</v>
      </c>
      <c r="L1349" s="17">
        <v>8.6655955719125502E-2</v>
      </c>
      <c r="M1349" s="17"/>
      <c r="N1349" s="17">
        <v>0.112318802425267</v>
      </c>
      <c r="O1349" s="17">
        <v>0.171857181804531</v>
      </c>
      <c r="P1349" s="17">
        <v>0.159106086952541</v>
      </c>
      <c r="Q1349" s="17">
        <v>0.228864286374758</v>
      </c>
      <c r="R1349" s="17"/>
      <c r="S1349" s="17">
        <v>0.14268296932475899</v>
      </c>
      <c r="T1349" s="17">
        <v>0.14743765083513499</v>
      </c>
      <c r="U1349" s="17">
        <v>0.20936333975587401</v>
      </c>
      <c r="V1349" s="17">
        <v>0.121995576140837</v>
      </c>
      <c r="W1349" s="17">
        <v>0.18914190451657201</v>
      </c>
      <c r="X1349" s="17">
        <v>0.15070529712425801</v>
      </c>
      <c r="Y1349" s="17">
        <v>0.18911389256990799</v>
      </c>
      <c r="Z1349" s="17">
        <v>0.19034482720651499</v>
      </c>
      <c r="AA1349" s="17">
        <v>0.19086192192958501</v>
      </c>
      <c r="AB1349" s="17">
        <v>0.14868447929923501</v>
      </c>
      <c r="AC1349" s="17">
        <v>0.206345815736415</v>
      </c>
      <c r="AD1349" s="17">
        <v>0.23570176743607901</v>
      </c>
      <c r="AE1349" s="17"/>
      <c r="AF1349" s="17">
        <v>0.24862671360341801</v>
      </c>
      <c r="AG1349" s="17">
        <v>0.189608895098129</v>
      </c>
      <c r="AH1349" s="17">
        <v>0.12515347962916601</v>
      </c>
      <c r="AI1349" s="17">
        <v>0.10017388226502601</v>
      </c>
      <c r="AJ1349" s="17">
        <v>0.10926503243331399</v>
      </c>
      <c r="AK1349" s="17"/>
      <c r="AL1349" s="17">
        <v>0.106992128316042</v>
      </c>
      <c r="AM1349" s="17">
        <v>0.16807259776890299</v>
      </c>
      <c r="AN1349" s="17">
        <v>0.23849829329309999</v>
      </c>
      <c r="AO1349" s="17">
        <v>0.33365635882706901</v>
      </c>
      <c r="AP1349" s="17"/>
      <c r="AQ1349" s="17">
        <v>0.190331105524777</v>
      </c>
      <c r="AR1349" s="17">
        <v>0.13240969712376599</v>
      </c>
      <c r="AS1349" s="17"/>
      <c r="AT1349" s="17">
        <v>0.15577525276014501</v>
      </c>
      <c r="AU1349" s="17">
        <v>9.7533147685806204E-2</v>
      </c>
      <c r="AV1349" s="17"/>
      <c r="AW1349" s="17">
        <v>0.14001983634602899</v>
      </c>
      <c r="AX1349" s="17">
        <v>0.11989520906466</v>
      </c>
      <c r="AY1349" s="17">
        <v>0.207557740708395</v>
      </c>
      <c r="AZ1349" s="17"/>
      <c r="BA1349" s="17">
        <v>0.17597218531137401</v>
      </c>
      <c r="BB1349" s="17">
        <v>0.16626912422528101</v>
      </c>
      <c r="BC1349" s="17">
        <v>0.153262372390366</v>
      </c>
      <c r="BD1349" s="17">
        <v>0.180559292268058</v>
      </c>
      <c r="BE1349" s="17">
        <v>0.21966481555005599</v>
      </c>
      <c r="BF1349" s="17"/>
      <c r="BG1349" s="17">
        <v>0.19565027603837501</v>
      </c>
      <c r="BH1349" s="17">
        <v>0.14824710556357101</v>
      </c>
      <c r="BI1349" s="17"/>
      <c r="BJ1349" s="17">
        <v>0.16673112332652801</v>
      </c>
      <c r="BK1349" s="17">
        <v>0.17375605336828001</v>
      </c>
      <c r="BL1349" s="17"/>
      <c r="BM1349" s="17">
        <v>0.158866528512108</v>
      </c>
      <c r="BN1349" s="17">
        <v>0.102328208604055</v>
      </c>
      <c r="BO1349" s="17">
        <v>0.16881326635749599</v>
      </c>
      <c r="BP1349" s="17">
        <v>0.11633300055497001</v>
      </c>
      <c r="BQ1349" s="17">
        <v>0.199391791349388</v>
      </c>
      <c r="BR1349" s="17"/>
      <c r="BS1349" s="17">
        <v>0.170391147772223</v>
      </c>
      <c r="BT1349" s="17"/>
      <c r="BU1349" s="17">
        <v>0.12084506891003401</v>
      </c>
      <c r="BV1349" s="17">
        <v>9.8823801204484502E-2</v>
      </c>
      <c r="BW1349" s="17">
        <v>0.21397813083815401</v>
      </c>
      <c r="BX1349" s="17">
        <v>0.168436395399266</v>
      </c>
      <c r="BY1349" s="17">
        <v>0.268151116295472</v>
      </c>
      <c r="BZ1349" s="17"/>
      <c r="CA1349" s="17">
        <v>0.12724308070214899</v>
      </c>
      <c r="CB1349" s="17"/>
      <c r="CC1349" s="17">
        <v>0.189481427280143</v>
      </c>
      <c r="CD1349" s="17">
        <v>8.2996704688093906E-2</v>
      </c>
      <c r="CE1349" s="17"/>
      <c r="CF1349" s="17">
        <v>0.16329975025646701</v>
      </c>
      <c r="CG1349" s="17"/>
      <c r="CH1349" s="17">
        <v>0</v>
      </c>
      <c r="CI1349" s="17" t="s">
        <v>371</v>
      </c>
    </row>
    <row r="1350" spans="2:87" x14ac:dyDescent="0.35">
      <c r="B1350" t="s">
        <v>354</v>
      </c>
      <c r="C1350" s="17">
        <v>4.7837390944662397E-2</v>
      </c>
      <c r="D1350" s="17">
        <v>4.2263346324532998E-2</v>
      </c>
      <c r="E1350" s="17">
        <v>5.3066117885455198E-2</v>
      </c>
      <c r="F1350" s="17"/>
      <c r="G1350" s="17">
        <v>6.0631158657362599E-2</v>
      </c>
      <c r="H1350" s="17">
        <v>1.37966369264896E-2</v>
      </c>
      <c r="I1350" s="17">
        <v>9.9629781358343203E-2</v>
      </c>
      <c r="J1350" s="17">
        <v>4.5910944757386898E-2</v>
      </c>
      <c r="K1350" s="17">
        <v>2.5711711852597598E-2</v>
      </c>
      <c r="L1350" s="17">
        <v>4.1309692393026003E-2</v>
      </c>
      <c r="M1350" s="17"/>
      <c r="N1350" s="17">
        <v>3.2338466938419297E-2</v>
      </c>
      <c r="O1350" s="17">
        <v>1.8023575904937601E-2</v>
      </c>
      <c r="P1350" s="17">
        <v>5.8051032965942703E-2</v>
      </c>
      <c r="Q1350" s="17">
        <v>8.4004328105220905E-2</v>
      </c>
      <c r="R1350" s="17"/>
      <c r="S1350" s="17">
        <v>6.6277518228962704E-2</v>
      </c>
      <c r="T1350" s="17">
        <v>6.3057159530729698E-2</v>
      </c>
      <c r="U1350" s="17">
        <v>4.0601995515482499E-2</v>
      </c>
      <c r="V1350" s="17">
        <v>5.7951174816949197E-2</v>
      </c>
      <c r="W1350" s="17">
        <v>4.9209469491255202E-2</v>
      </c>
      <c r="X1350" s="17">
        <v>5.4730655121939503E-2</v>
      </c>
      <c r="Y1350" s="17">
        <v>3.7181982727718298E-2</v>
      </c>
      <c r="Z1350" s="17">
        <v>2.1360121976859998E-2</v>
      </c>
      <c r="AA1350" s="17">
        <v>2.2227025160539201E-2</v>
      </c>
      <c r="AB1350" s="17">
        <v>5.3007758714889198E-2</v>
      </c>
      <c r="AC1350" s="17">
        <v>5.3939466212099198E-2</v>
      </c>
      <c r="AD1350" s="17">
        <v>0</v>
      </c>
      <c r="AE1350" s="17"/>
      <c r="AF1350" s="17">
        <v>5.9445111493155602E-2</v>
      </c>
      <c r="AG1350" s="17">
        <v>5.2893525978221501E-2</v>
      </c>
      <c r="AH1350" s="17">
        <v>5.8299284359939502E-2</v>
      </c>
      <c r="AI1350" s="17">
        <v>2.2692865278136298E-2</v>
      </c>
      <c r="AJ1350" s="17">
        <v>1.5717784797939501E-2</v>
      </c>
      <c r="AK1350" s="17"/>
      <c r="AL1350" s="17">
        <v>4.9907138665917103E-2</v>
      </c>
      <c r="AM1350" s="17">
        <v>5.0003440992797799E-2</v>
      </c>
      <c r="AN1350" s="17">
        <v>4.3253610580464397E-2</v>
      </c>
      <c r="AO1350" s="17">
        <v>3.5146896868473901E-2</v>
      </c>
      <c r="AP1350" s="17"/>
      <c r="AQ1350" s="17">
        <v>5.8137520483503298E-2</v>
      </c>
      <c r="AR1350" s="17">
        <v>3.1194757649387402E-2</v>
      </c>
      <c r="AS1350" s="17"/>
      <c r="AT1350" s="17">
        <v>4.6564915458566898E-2</v>
      </c>
      <c r="AU1350" s="17">
        <v>2.36553711256214E-2</v>
      </c>
      <c r="AV1350" s="17"/>
      <c r="AW1350" s="17">
        <v>2.9905048488475701E-2</v>
      </c>
      <c r="AX1350" s="17">
        <v>3.4409157400570399E-2</v>
      </c>
      <c r="AY1350" s="17">
        <v>7.5008710925466598E-2</v>
      </c>
      <c r="AZ1350" s="17"/>
      <c r="BA1350" s="17">
        <v>6.8733300217363305E-2</v>
      </c>
      <c r="BB1350" s="17">
        <v>3.96335239941688E-2</v>
      </c>
      <c r="BC1350" s="17">
        <v>3.6511599976482498E-2</v>
      </c>
      <c r="BD1350" s="17">
        <v>5.8965327109939299E-2</v>
      </c>
      <c r="BE1350" s="17">
        <v>3.9216599483021801E-2</v>
      </c>
      <c r="BF1350" s="17"/>
      <c r="BG1350" s="17">
        <v>4.9377462714435001E-2</v>
      </c>
      <c r="BH1350" s="17">
        <v>4.67191204221633E-2</v>
      </c>
      <c r="BI1350" s="17"/>
      <c r="BJ1350" s="17">
        <v>5.6025127320337903E-2</v>
      </c>
      <c r="BK1350" s="17">
        <v>1.7960547509771101E-2</v>
      </c>
      <c r="BL1350" s="17"/>
      <c r="BM1350" s="17">
        <v>8.5589417034453594E-2</v>
      </c>
      <c r="BN1350" s="17">
        <v>3.5593680929635899E-2</v>
      </c>
      <c r="BO1350" s="17">
        <v>4.47750242269822E-2</v>
      </c>
      <c r="BP1350" s="17">
        <v>3.2779518815648299E-2</v>
      </c>
      <c r="BQ1350" s="17">
        <v>5.1110225396564499E-2</v>
      </c>
      <c r="BR1350" s="17"/>
      <c r="BS1350" s="17">
        <v>2.4375949504990901E-2</v>
      </c>
      <c r="BT1350" s="17"/>
      <c r="BU1350" s="17">
        <v>3.8144837489246498E-2</v>
      </c>
      <c r="BV1350" s="17">
        <v>4.8523979757436699E-2</v>
      </c>
      <c r="BW1350" s="17">
        <v>2.9572319148121501E-2</v>
      </c>
      <c r="BX1350" s="17">
        <v>3.22791453567704E-2</v>
      </c>
      <c r="BY1350" s="17">
        <v>0.134812082625163</v>
      </c>
      <c r="BZ1350" s="17"/>
      <c r="CA1350" s="17">
        <v>1.25330205651206E-2</v>
      </c>
      <c r="CB1350" s="17"/>
      <c r="CC1350" s="17">
        <v>3.84715043079943E-2</v>
      </c>
      <c r="CD1350" s="17">
        <v>6.3710708358401494E-2</v>
      </c>
      <c r="CE1350" s="17"/>
      <c r="CF1350" s="17">
        <v>4.2815323480876598E-2</v>
      </c>
      <c r="CG1350" s="17"/>
      <c r="CH1350" s="17">
        <v>0</v>
      </c>
      <c r="CI1350" s="17" t="s">
        <v>371</v>
      </c>
    </row>
    <row r="1351" spans="2:87" x14ac:dyDescent="0.35">
      <c r="B1351" t="s">
        <v>161</v>
      </c>
      <c r="C1351" s="17">
        <v>4.6595343618085601E-2</v>
      </c>
      <c r="D1351" s="17">
        <v>2.6622267752942699E-2</v>
      </c>
      <c r="E1351" s="17">
        <v>6.4611830205743903E-2</v>
      </c>
      <c r="F1351" s="17"/>
      <c r="G1351" s="17">
        <v>5.5564047358044703E-2</v>
      </c>
      <c r="H1351" s="17">
        <v>8.4350461069567895E-2</v>
      </c>
      <c r="I1351" s="17">
        <v>1.7233595741486401E-2</v>
      </c>
      <c r="J1351" s="17">
        <v>4.2097680427524299E-2</v>
      </c>
      <c r="K1351" s="17">
        <v>4.06895305850161E-2</v>
      </c>
      <c r="L1351" s="17">
        <v>4.1056959727587099E-2</v>
      </c>
      <c r="M1351" s="17"/>
      <c r="N1351" s="17">
        <v>2.5532091102140098E-2</v>
      </c>
      <c r="O1351" s="17">
        <v>4.1441273370208802E-2</v>
      </c>
      <c r="P1351" s="17">
        <v>5.3400934165562998E-2</v>
      </c>
      <c r="Q1351" s="17">
        <v>6.7142263653956299E-2</v>
      </c>
      <c r="R1351" s="17"/>
      <c r="S1351" s="17">
        <v>4.2522994495381203E-2</v>
      </c>
      <c r="T1351" s="17">
        <v>3.1707913913684001E-2</v>
      </c>
      <c r="U1351" s="17">
        <v>5.0031856513729801E-2</v>
      </c>
      <c r="V1351" s="17">
        <v>5.8352304642904002E-2</v>
      </c>
      <c r="W1351" s="17">
        <v>5.2608246600212002E-2</v>
      </c>
      <c r="X1351" s="17">
        <v>8.4267505479755297E-2</v>
      </c>
      <c r="Y1351" s="17">
        <v>3.4342777507014401E-2</v>
      </c>
      <c r="Z1351" s="17">
        <v>7.6808282880079903E-2</v>
      </c>
      <c r="AA1351" s="17">
        <v>1.74622693362987E-2</v>
      </c>
      <c r="AB1351" s="17">
        <v>2.83292533057008E-2</v>
      </c>
      <c r="AC1351" s="17">
        <v>7.9665419515072E-2</v>
      </c>
      <c r="AD1351" s="17">
        <v>7.0434371946449095E-2</v>
      </c>
      <c r="AE1351" s="17"/>
      <c r="AF1351" s="17">
        <v>5.14381324628473E-2</v>
      </c>
      <c r="AG1351" s="17">
        <v>4.3388585333349002E-2</v>
      </c>
      <c r="AH1351" s="17">
        <v>5.2189017010549101E-2</v>
      </c>
      <c r="AI1351" s="17">
        <v>7.8979357604489694E-3</v>
      </c>
      <c r="AJ1351" s="17">
        <v>6.0152190840337599E-2</v>
      </c>
      <c r="AK1351" s="17"/>
      <c r="AL1351" s="17">
        <v>6.1497614762641803E-2</v>
      </c>
      <c r="AM1351" s="17">
        <v>4.68123599296799E-2</v>
      </c>
      <c r="AN1351" s="17">
        <v>2.4836374648464499E-2</v>
      </c>
      <c r="AO1351" s="17">
        <v>1.95872085214342E-2</v>
      </c>
      <c r="AP1351" s="17"/>
      <c r="AQ1351" s="17">
        <v>5.4505734250994399E-2</v>
      </c>
      <c r="AR1351" s="17">
        <v>3.38139771285247E-2</v>
      </c>
      <c r="AS1351" s="17"/>
      <c r="AT1351" s="17">
        <v>3.6836045074194898E-2</v>
      </c>
      <c r="AU1351" s="17">
        <v>4.72976181743106E-2</v>
      </c>
      <c r="AV1351" s="17"/>
      <c r="AW1351" s="17">
        <v>3.0584428369666E-2</v>
      </c>
      <c r="AX1351" s="17">
        <v>5.2625942694719603E-2</v>
      </c>
      <c r="AY1351" s="17">
        <v>6.3098015106444194E-2</v>
      </c>
      <c r="AZ1351" s="17"/>
      <c r="BA1351" s="17">
        <v>4.89649043775073E-2</v>
      </c>
      <c r="BB1351" s="17">
        <v>5.8440122285657502E-2</v>
      </c>
      <c r="BC1351" s="17">
        <v>3.5204197992941E-2</v>
      </c>
      <c r="BD1351" s="17">
        <v>2.7693905009999301E-2</v>
      </c>
      <c r="BE1351" s="17">
        <v>8.4742953779980298E-2</v>
      </c>
      <c r="BF1351" s="17"/>
      <c r="BG1351" s="17">
        <v>4.6335580927284202E-2</v>
      </c>
      <c r="BH1351" s="17">
        <v>4.67839614251708E-2</v>
      </c>
      <c r="BI1351" s="17"/>
      <c r="BJ1351" s="17">
        <v>4.7963559800501501E-2</v>
      </c>
      <c r="BK1351" s="17">
        <v>4.2842449023237097E-2</v>
      </c>
      <c r="BL1351" s="17"/>
      <c r="BM1351" s="17">
        <v>7.7117386004260297E-2</v>
      </c>
      <c r="BN1351" s="17">
        <v>1.6315228848333502E-2</v>
      </c>
      <c r="BO1351" s="17">
        <v>3.3789469951839401E-2</v>
      </c>
      <c r="BP1351" s="17">
        <v>5.5229327815486597E-2</v>
      </c>
      <c r="BQ1351" s="17">
        <v>4.7585702960033199E-2</v>
      </c>
      <c r="BR1351" s="17"/>
      <c r="BS1351" s="17">
        <v>1.96303078926044E-2</v>
      </c>
      <c r="BT1351" s="17"/>
      <c r="BU1351" s="17">
        <v>9.6318968664172999E-3</v>
      </c>
      <c r="BV1351" s="17">
        <v>4.8938161309337501E-2</v>
      </c>
      <c r="BW1351" s="17">
        <v>7.1597259470318197E-2</v>
      </c>
      <c r="BX1351" s="17">
        <v>1.6750546718886501E-2</v>
      </c>
      <c r="BY1351" s="17">
        <v>8.5344510897348194E-2</v>
      </c>
      <c r="BZ1351" s="17"/>
      <c r="CA1351" s="17">
        <v>3.4615036271455998E-2</v>
      </c>
      <c r="CB1351" s="17"/>
      <c r="CC1351" s="17">
        <v>4.2765782801608303E-2</v>
      </c>
      <c r="CD1351" s="17">
        <v>4.2489462131766E-2</v>
      </c>
      <c r="CE1351" s="17"/>
      <c r="CF1351" s="17">
        <v>5.0635903135989598E-2</v>
      </c>
      <c r="CG1351" s="17"/>
      <c r="CH1351" s="17">
        <v>0</v>
      </c>
      <c r="CI1351" s="17" t="s">
        <v>371</v>
      </c>
    </row>
    <row r="1352" spans="2:87" x14ac:dyDescent="0.35">
      <c r="C1352" s="17"/>
      <c r="D1352" s="17"/>
      <c r="E1352" s="17"/>
      <c r="F1352" s="17"/>
      <c r="G1352" s="17"/>
      <c r="H1352" s="17"/>
      <c r="I1352" s="17"/>
      <c r="J1352" s="17"/>
      <c r="K1352" s="17"/>
      <c r="L1352" s="17"/>
      <c r="M1352" s="17"/>
      <c r="N1352" s="17"/>
      <c r="O1352" s="17"/>
      <c r="P1352" s="17"/>
      <c r="Q1352" s="17"/>
      <c r="R1352" s="17"/>
      <c r="S1352" s="17"/>
      <c r="T1352" s="17"/>
      <c r="U1352" s="17"/>
      <c r="V1352" s="17"/>
      <c r="W1352" s="17"/>
      <c r="X1352" s="17"/>
      <c r="Y1352" s="17"/>
      <c r="Z1352" s="17"/>
      <c r="AA1352" s="17"/>
      <c r="AB1352" s="17"/>
      <c r="AC1352" s="17"/>
      <c r="AD1352" s="17"/>
      <c r="AE1352" s="17"/>
      <c r="AF1352" s="17"/>
      <c r="AG1352" s="17"/>
      <c r="AH1352" s="17"/>
      <c r="AI1352" s="17"/>
      <c r="AJ1352" s="17"/>
      <c r="AK1352" s="17"/>
      <c r="AL1352" s="17"/>
      <c r="AM1352" s="17"/>
      <c r="AN1352" s="17"/>
      <c r="AO1352" s="17"/>
      <c r="AP1352" s="17"/>
      <c r="AQ1352" s="17"/>
      <c r="AR1352" s="17"/>
      <c r="AS1352" s="17"/>
      <c r="AT1352" s="17"/>
      <c r="AU1352" s="17"/>
      <c r="AV1352" s="17"/>
      <c r="AW1352" s="17"/>
      <c r="AX1352" s="17"/>
      <c r="AY1352" s="17"/>
      <c r="AZ1352" s="17"/>
      <c r="BA1352" s="17"/>
      <c r="BB1352" s="17"/>
      <c r="BC1352" s="17"/>
      <c r="BD1352" s="17"/>
      <c r="BE1352" s="17"/>
      <c r="BF1352" s="17"/>
      <c r="BG1352" s="17"/>
      <c r="BH1352" s="17"/>
      <c r="BI1352" s="17"/>
      <c r="BJ1352" s="17"/>
      <c r="BK1352" s="17"/>
      <c r="BL1352" s="17"/>
      <c r="BM1352" s="17"/>
      <c r="BN1352" s="17"/>
      <c r="BO1352" s="17"/>
      <c r="BP1352" s="17"/>
      <c r="BQ1352" s="17"/>
      <c r="BR1352" s="17"/>
      <c r="BS1352" s="17"/>
      <c r="BT1352" s="17"/>
      <c r="BU1352" s="17"/>
      <c r="BV1352" s="17"/>
      <c r="BW1352" s="17"/>
      <c r="BX1352" s="17"/>
      <c r="BY1352" s="17"/>
      <c r="BZ1352" s="17"/>
      <c r="CA1352" s="17"/>
      <c r="CB1352" s="17"/>
      <c r="CC1352" s="17"/>
      <c r="CD1352" s="17"/>
      <c r="CE1352" s="17"/>
      <c r="CF1352" s="17"/>
      <c r="CG1352" s="17"/>
      <c r="CH1352" s="17"/>
      <c r="CI1352" s="17"/>
    </row>
    <row r="1353" spans="2:87" x14ac:dyDescent="0.35">
      <c r="B1353" s="6" t="s">
        <v>584</v>
      </c>
      <c r="C1353" s="17"/>
      <c r="D1353" s="17"/>
      <c r="E1353" s="17"/>
      <c r="F1353" s="17"/>
      <c r="G1353" s="17"/>
      <c r="H1353" s="17"/>
      <c r="I1353" s="17"/>
      <c r="J1353" s="17"/>
      <c r="K1353" s="17"/>
      <c r="L1353" s="17"/>
      <c r="M1353" s="17"/>
      <c r="N1353" s="17"/>
      <c r="O1353" s="17"/>
      <c r="P1353" s="17"/>
      <c r="Q1353" s="17"/>
      <c r="R1353" s="17"/>
      <c r="S1353" s="17"/>
      <c r="T1353" s="17"/>
      <c r="U1353" s="17"/>
      <c r="V1353" s="17"/>
      <c r="W1353" s="17"/>
      <c r="X1353" s="17"/>
      <c r="Y1353" s="17"/>
      <c r="Z1353" s="17"/>
      <c r="AA1353" s="17"/>
      <c r="AB1353" s="17"/>
      <c r="AC1353" s="17"/>
      <c r="AD1353" s="17"/>
      <c r="AE1353" s="17"/>
      <c r="AF1353" s="17"/>
      <c r="AG1353" s="17"/>
      <c r="AH1353" s="17"/>
      <c r="AI1353" s="17"/>
      <c r="AJ1353" s="17"/>
      <c r="AK1353" s="17"/>
      <c r="AL1353" s="17"/>
      <c r="AM1353" s="17"/>
      <c r="AN1353" s="17"/>
      <c r="AO1353" s="17"/>
      <c r="AP1353" s="17"/>
      <c r="AQ1353" s="17"/>
      <c r="AR1353" s="17"/>
      <c r="AS1353" s="17"/>
      <c r="AT1353" s="17"/>
      <c r="AU1353" s="17"/>
      <c r="AV1353" s="17"/>
      <c r="AW1353" s="17"/>
      <c r="AX1353" s="17"/>
      <c r="AY1353" s="17"/>
      <c r="AZ1353" s="17"/>
      <c r="BA1353" s="17"/>
      <c r="BB1353" s="17"/>
      <c r="BC1353" s="17"/>
      <c r="BD1353" s="17"/>
      <c r="BE1353" s="17"/>
      <c r="BF1353" s="17"/>
      <c r="BG1353" s="17"/>
      <c r="BH1353" s="17"/>
      <c r="BI1353" s="17"/>
      <c r="BJ1353" s="17"/>
      <c r="BK1353" s="17"/>
      <c r="BL1353" s="17"/>
      <c r="BM1353" s="17"/>
      <c r="BN1353" s="17"/>
      <c r="BO1353" s="17"/>
      <c r="BP1353" s="17"/>
      <c r="BQ1353" s="17"/>
      <c r="BR1353" s="17"/>
      <c r="BS1353" s="17"/>
      <c r="BT1353" s="17"/>
      <c r="BU1353" s="17"/>
      <c r="BV1353" s="17"/>
      <c r="BW1353" s="17"/>
      <c r="BX1353" s="17"/>
      <c r="BY1353" s="17"/>
      <c r="BZ1353" s="17"/>
      <c r="CA1353" s="17"/>
      <c r="CB1353" s="17"/>
      <c r="CC1353" s="17"/>
      <c r="CD1353" s="17"/>
      <c r="CE1353" s="17"/>
      <c r="CF1353" s="17"/>
      <c r="CG1353" s="17"/>
      <c r="CH1353" s="17"/>
      <c r="CI1353" s="17"/>
    </row>
    <row r="1354" spans="2:87" x14ac:dyDescent="0.35">
      <c r="B1354" s="24" t="s">
        <v>163</v>
      </c>
      <c r="C1354" s="17"/>
      <c r="D1354" s="17"/>
      <c r="E1354" s="17"/>
      <c r="F1354" s="17"/>
      <c r="G1354" s="17"/>
      <c r="H1354" s="17"/>
      <c r="I1354" s="17"/>
      <c r="J1354" s="17"/>
      <c r="K1354" s="17"/>
      <c r="L1354" s="17"/>
      <c r="M1354" s="17"/>
      <c r="N1354" s="17"/>
      <c r="O1354" s="17"/>
      <c r="P1354" s="17"/>
      <c r="Q1354" s="17"/>
      <c r="R1354" s="17"/>
      <c r="S1354" s="17"/>
      <c r="T1354" s="17"/>
      <c r="U1354" s="17"/>
      <c r="V1354" s="17"/>
      <c r="W1354" s="17"/>
      <c r="X1354" s="17"/>
      <c r="Y1354" s="17"/>
      <c r="Z1354" s="17"/>
      <c r="AA1354" s="17"/>
      <c r="AB1354" s="17"/>
      <c r="AC1354" s="17"/>
      <c r="AD1354" s="17"/>
      <c r="AE1354" s="17"/>
      <c r="AF1354" s="17"/>
      <c r="AG1354" s="17"/>
      <c r="AH1354" s="17"/>
      <c r="AI1354" s="17"/>
      <c r="AJ1354" s="17"/>
      <c r="AK1354" s="17"/>
      <c r="AL1354" s="17"/>
      <c r="AM1354" s="17"/>
      <c r="AN1354" s="17"/>
      <c r="AO1354" s="17"/>
      <c r="AP1354" s="17"/>
      <c r="AQ1354" s="17"/>
      <c r="AR1354" s="17"/>
      <c r="AS1354" s="17"/>
      <c r="AT1354" s="17"/>
      <c r="AU1354" s="17"/>
      <c r="AV1354" s="17"/>
      <c r="AW1354" s="17"/>
      <c r="AX1354" s="17"/>
      <c r="AY1354" s="17"/>
      <c r="AZ1354" s="17"/>
      <c r="BA1354" s="17"/>
      <c r="BB1354" s="17"/>
      <c r="BC1354" s="17"/>
      <c r="BD1354" s="17"/>
      <c r="BE1354" s="17"/>
      <c r="BF1354" s="17"/>
      <c r="BG1354" s="17"/>
      <c r="BH1354" s="17"/>
      <c r="BI1354" s="17"/>
      <c r="BJ1354" s="17"/>
      <c r="BK1354" s="17"/>
      <c r="BL1354" s="17"/>
      <c r="BM1354" s="17"/>
      <c r="BN1354" s="17"/>
      <c r="BO1354" s="17"/>
      <c r="BP1354" s="17"/>
      <c r="BQ1354" s="17"/>
      <c r="BR1354" s="17"/>
      <c r="BS1354" s="17"/>
      <c r="BT1354" s="17"/>
      <c r="BU1354" s="17"/>
      <c r="BV1354" s="17"/>
      <c r="BW1354" s="17"/>
      <c r="BX1354" s="17"/>
      <c r="BY1354" s="17"/>
      <c r="BZ1354" s="17"/>
      <c r="CA1354" s="17"/>
      <c r="CB1354" s="17"/>
      <c r="CC1354" s="17"/>
      <c r="CD1354" s="17"/>
      <c r="CE1354" s="17"/>
      <c r="CF1354" s="17"/>
      <c r="CG1354" s="17"/>
      <c r="CH1354" s="17"/>
      <c r="CI1354" s="17"/>
    </row>
    <row r="1355" spans="2:87" x14ac:dyDescent="0.35">
      <c r="B1355" t="s">
        <v>350</v>
      </c>
      <c r="C1355" s="17">
        <v>0.37947656270354502</v>
      </c>
      <c r="D1355" s="17">
        <v>0.403714370617545</v>
      </c>
      <c r="E1355" s="17">
        <v>0.356146146099658</v>
      </c>
      <c r="F1355" s="17"/>
      <c r="G1355" s="17">
        <v>0.38165733396207902</v>
      </c>
      <c r="H1355" s="17">
        <v>0.41377972114817302</v>
      </c>
      <c r="I1355" s="17">
        <v>0.38981267527192698</v>
      </c>
      <c r="J1355" s="17">
        <v>0.38395272763501098</v>
      </c>
      <c r="K1355" s="17">
        <v>0.33122675937407797</v>
      </c>
      <c r="L1355" s="17">
        <v>0.37029117958432101</v>
      </c>
      <c r="M1355" s="17"/>
      <c r="N1355" s="17">
        <v>0.43037302632832802</v>
      </c>
      <c r="O1355" s="17">
        <v>0.37553788970387503</v>
      </c>
      <c r="P1355" s="17">
        <v>0.38314484455737102</v>
      </c>
      <c r="Q1355" s="17">
        <v>0.32517586051094099</v>
      </c>
      <c r="R1355" s="17"/>
      <c r="S1355" s="17">
        <v>0.43340507114978</v>
      </c>
      <c r="T1355" s="17">
        <v>0.371000658051021</v>
      </c>
      <c r="U1355" s="17">
        <v>0.349682379028323</v>
      </c>
      <c r="V1355" s="17">
        <v>0.35687260924958403</v>
      </c>
      <c r="W1355" s="17">
        <v>0.285377985422133</v>
      </c>
      <c r="X1355" s="17">
        <v>0.46522804224393699</v>
      </c>
      <c r="Y1355" s="17">
        <v>0.34190384950639202</v>
      </c>
      <c r="Z1355" s="17">
        <v>0.31750123909869499</v>
      </c>
      <c r="AA1355" s="17">
        <v>0.44195496530185302</v>
      </c>
      <c r="AB1355" s="17">
        <v>0.397493876359862</v>
      </c>
      <c r="AC1355" s="17">
        <v>0.32300145545589698</v>
      </c>
      <c r="AD1355" s="17">
        <v>0.26146071720984199</v>
      </c>
      <c r="AE1355" s="17"/>
      <c r="AF1355" s="17">
        <v>0.249195237415029</v>
      </c>
      <c r="AG1355" s="17">
        <v>0.42937154763034302</v>
      </c>
      <c r="AH1355" s="17">
        <v>0.40632605845571901</v>
      </c>
      <c r="AI1355" s="17">
        <v>0.36926441808254801</v>
      </c>
      <c r="AJ1355" s="17">
        <v>0.39865832700603498</v>
      </c>
      <c r="AK1355" s="17"/>
      <c r="AL1355" s="17">
        <v>0.33804461500979599</v>
      </c>
      <c r="AM1355" s="17">
        <v>0.38117222459150502</v>
      </c>
      <c r="AN1355" s="17">
        <v>0.40609431235176002</v>
      </c>
      <c r="AO1355" s="17">
        <v>0.54568443856030202</v>
      </c>
      <c r="AP1355" s="17"/>
      <c r="AQ1355" s="17">
        <v>0.40049772550756702</v>
      </c>
      <c r="AR1355" s="17">
        <v>0.34551121278552899</v>
      </c>
      <c r="AS1355" s="17"/>
      <c r="AT1355" s="17">
        <v>0.40451240963107199</v>
      </c>
      <c r="AU1355" s="17">
        <v>0.36681924078327699</v>
      </c>
      <c r="AV1355" s="17"/>
      <c r="AW1355" s="17">
        <v>0.387211250040007</v>
      </c>
      <c r="AX1355" s="17">
        <v>0.34745432226851403</v>
      </c>
      <c r="AY1355" s="17">
        <v>0.377569473802228</v>
      </c>
      <c r="AZ1355" s="17"/>
      <c r="BA1355" s="17">
        <v>0.42227319937602198</v>
      </c>
      <c r="BB1355" s="17">
        <v>0.35066073299661499</v>
      </c>
      <c r="BC1355" s="17">
        <v>0.34901871617922398</v>
      </c>
      <c r="BD1355" s="17">
        <v>0.42228039520413402</v>
      </c>
      <c r="BE1355" s="17">
        <v>0.44572110648845298</v>
      </c>
      <c r="BF1355" s="17"/>
      <c r="BG1355" s="17">
        <v>0.37257890745981698</v>
      </c>
      <c r="BH1355" s="17">
        <v>0.38448505950532702</v>
      </c>
      <c r="BI1355" s="17"/>
      <c r="BJ1355" s="17">
        <v>0.375001397533407</v>
      </c>
      <c r="BK1355" s="17">
        <v>0.39971229541492098</v>
      </c>
      <c r="BL1355" s="17"/>
      <c r="BM1355" s="17">
        <v>0.39693521094923701</v>
      </c>
      <c r="BN1355" s="17">
        <v>0.43463741433856601</v>
      </c>
      <c r="BO1355" s="17">
        <v>0.37143503976212799</v>
      </c>
      <c r="BP1355" s="17">
        <v>0.27608117207701199</v>
      </c>
      <c r="BQ1355" s="17">
        <v>0.45291920421663801</v>
      </c>
      <c r="BR1355" s="17"/>
      <c r="BS1355" s="17">
        <v>0.42722104633003999</v>
      </c>
      <c r="BT1355" s="17"/>
      <c r="BU1355" s="17">
        <v>0.44994449618043098</v>
      </c>
      <c r="BV1355" s="17">
        <v>0.37790267140151501</v>
      </c>
      <c r="BW1355" s="17">
        <v>0.22222103817389099</v>
      </c>
      <c r="BX1355" s="17">
        <v>0.45005986600592901</v>
      </c>
      <c r="BY1355" s="17">
        <v>0.30825106907800698</v>
      </c>
      <c r="BZ1355" s="17"/>
      <c r="CA1355" s="17">
        <v>0.38211975928005898</v>
      </c>
      <c r="CB1355" s="17"/>
      <c r="CC1355" s="17">
        <v>0.386528543185989</v>
      </c>
      <c r="CD1355" s="17">
        <v>0.34965909604497297</v>
      </c>
      <c r="CE1355" s="17"/>
      <c r="CF1355" s="17">
        <v>0.413070820073349</v>
      </c>
      <c r="CG1355" s="17"/>
      <c r="CH1355" s="17">
        <v>0</v>
      </c>
      <c r="CI1355" s="17" t="s">
        <v>371</v>
      </c>
    </row>
    <row r="1356" spans="2:87" x14ac:dyDescent="0.35">
      <c r="B1356" t="s">
        <v>351</v>
      </c>
      <c r="C1356" s="17">
        <v>0.35115712767350399</v>
      </c>
      <c r="D1356" s="17">
        <v>0.35665319013297497</v>
      </c>
      <c r="E1356" s="17">
        <v>0.34651397714301002</v>
      </c>
      <c r="F1356" s="17"/>
      <c r="G1356" s="17">
        <v>0.31975331599884999</v>
      </c>
      <c r="H1356" s="17">
        <v>0.27733041897319299</v>
      </c>
      <c r="I1356" s="17">
        <v>0.407516957440339</v>
      </c>
      <c r="J1356" s="17">
        <v>0.33326229624446302</v>
      </c>
      <c r="K1356" s="17">
        <v>0.386167256989076</v>
      </c>
      <c r="L1356" s="17">
        <v>0.38039931362920798</v>
      </c>
      <c r="M1356" s="17"/>
      <c r="N1356" s="17">
        <v>0.36659752907273901</v>
      </c>
      <c r="O1356" s="17">
        <v>0.335116662397899</v>
      </c>
      <c r="P1356" s="17">
        <v>0.338752579357605</v>
      </c>
      <c r="Q1356" s="17">
        <v>0.364426691876505</v>
      </c>
      <c r="R1356" s="17"/>
      <c r="S1356" s="17">
        <v>0.33547074704892699</v>
      </c>
      <c r="T1356" s="17">
        <v>0.33569429381903398</v>
      </c>
      <c r="U1356" s="17">
        <v>0.35165987089276401</v>
      </c>
      <c r="V1356" s="17">
        <v>0.406999603943073</v>
      </c>
      <c r="W1356" s="17">
        <v>0.40797908745640399</v>
      </c>
      <c r="X1356" s="17">
        <v>0.39857943115826799</v>
      </c>
      <c r="Y1356" s="17">
        <v>0.326715719353941</v>
      </c>
      <c r="Z1356" s="17">
        <v>0.36246448805182901</v>
      </c>
      <c r="AA1356" s="17">
        <v>0.315714479295024</v>
      </c>
      <c r="AB1356" s="17">
        <v>0.30283274746716798</v>
      </c>
      <c r="AC1356" s="17">
        <v>0.349209321837121</v>
      </c>
      <c r="AD1356" s="17">
        <v>0.405795252044855</v>
      </c>
      <c r="AE1356" s="17"/>
      <c r="AF1356" s="17">
        <v>0.37482926677998801</v>
      </c>
      <c r="AG1356" s="17">
        <v>0.32271916040001197</v>
      </c>
      <c r="AH1356" s="17">
        <v>0.36352232438809501</v>
      </c>
      <c r="AI1356" s="17">
        <v>0.38824070754336598</v>
      </c>
      <c r="AJ1356" s="17">
        <v>0.36281416557727098</v>
      </c>
      <c r="AK1356" s="17"/>
      <c r="AL1356" s="17">
        <v>0.37614520247911598</v>
      </c>
      <c r="AM1356" s="17">
        <v>0.34010138076829199</v>
      </c>
      <c r="AN1356" s="17">
        <v>0.36198049677680499</v>
      </c>
      <c r="AO1356" s="17">
        <v>0.231764311398242</v>
      </c>
      <c r="AP1356" s="17"/>
      <c r="AQ1356" s="17">
        <v>0.322832709340719</v>
      </c>
      <c r="AR1356" s="17">
        <v>0.39692285380703501</v>
      </c>
      <c r="AS1356" s="17"/>
      <c r="AT1356" s="17">
        <v>0.34873772043238199</v>
      </c>
      <c r="AU1356" s="17">
        <v>0.40202273760722101</v>
      </c>
      <c r="AV1356" s="17"/>
      <c r="AW1356" s="17">
        <v>0.36367301661031698</v>
      </c>
      <c r="AX1356" s="17">
        <v>0.40860154181673197</v>
      </c>
      <c r="AY1356" s="17">
        <v>0.32186127093858602</v>
      </c>
      <c r="AZ1356" s="17"/>
      <c r="BA1356" s="17">
        <v>0.31584290303222801</v>
      </c>
      <c r="BB1356" s="17">
        <v>0.37557638598194998</v>
      </c>
      <c r="BC1356" s="17">
        <v>0.394482918468752</v>
      </c>
      <c r="BD1356" s="17">
        <v>0.29161602456194302</v>
      </c>
      <c r="BE1356" s="17">
        <v>0.20926481227905799</v>
      </c>
      <c r="BF1356" s="17"/>
      <c r="BG1356" s="17">
        <v>0.34839254185277801</v>
      </c>
      <c r="BH1356" s="17">
        <v>0.35316453725720898</v>
      </c>
      <c r="BI1356" s="17"/>
      <c r="BJ1356" s="17">
        <v>0.35424564658408803</v>
      </c>
      <c r="BK1356" s="17">
        <v>0.33211912280861999</v>
      </c>
      <c r="BL1356" s="17"/>
      <c r="BM1356" s="17">
        <v>0.289264008483062</v>
      </c>
      <c r="BN1356" s="17">
        <v>0.34372570939869701</v>
      </c>
      <c r="BO1356" s="17">
        <v>0.37475390622792298</v>
      </c>
      <c r="BP1356" s="17">
        <v>0.47574100682155002</v>
      </c>
      <c r="BQ1356" s="17">
        <v>0.29337226851735798</v>
      </c>
      <c r="BR1356" s="17"/>
      <c r="BS1356" s="17">
        <v>0.31324649931953202</v>
      </c>
      <c r="BT1356" s="17"/>
      <c r="BU1356" s="17">
        <v>0.31404950458178799</v>
      </c>
      <c r="BV1356" s="17">
        <v>0.38880184321001099</v>
      </c>
      <c r="BW1356" s="17">
        <v>0.50272009839104403</v>
      </c>
      <c r="BX1356" s="17">
        <v>0.25860405273829601</v>
      </c>
      <c r="BY1356" s="17">
        <v>0.35399242735688302</v>
      </c>
      <c r="BZ1356" s="17"/>
      <c r="CA1356" s="17">
        <v>0.403562288727703</v>
      </c>
      <c r="CB1356" s="17"/>
      <c r="CC1356" s="17">
        <v>0.33733572968220898</v>
      </c>
      <c r="CD1356" s="17">
        <v>0.42414161039575698</v>
      </c>
      <c r="CE1356" s="17"/>
      <c r="CF1356" s="17">
        <v>0.351171180370285</v>
      </c>
      <c r="CG1356" s="17"/>
      <c r="CH1356" s="17">
        <v>1</v>
      </c>
      <c r="CI1356" s="17" t="s">
        <v>371</v>
      </c>
    </row>
    <row r="1357" spans="2:87" x14ac:dyDescent="0.35">
      <c r="B1357" t="s">
        <v>352</v>
      </c>
      <c r="C1357" s="17">
        <v>9.1420242407786595E-2</v>
      </c>
      <c r="D1357" s="17">
        <v>9.5457846631454804E-2</v>
      </c>
      <c r="E1357" s="17">
        <v>8.8359238832459802E-2</v>
      </c>
      <c r="F1357" s="17"/>
      <c r="G1357" s="17">
        <v>0.102614314243516</v>
      </c>
      <c r="H1357" s="17">
        <v>0.122335379689773</v>
      </c>
      <c r="I1357" s="17">
        <v>4.94686176873936E-2</v>
      </c>
      <c r="J1357" s="17">
        <v>0.114934672706035</v>
      </c>
      <c r="K1357" s="17">
        <v>8.5155724377726699E-2</v>
      </c>
      <c r="L1357" s="17">
        <v>7.5583669026818706E-2</v>
      </c>
      <c r="M1357" s="17"/>
      <c r="N1357" s="17">
        <v>0.101663298249741</v>
      </c>
      <c r="O1357" s="17">
        <v>8.90997863737234E-2</v>
      </c>
      <c r="P1357" s="17">
        <v>9.7633776410767606E-2</v>
      </c>
      <c r="Q1357" s="17">
        <v>7.8996252424334001E-2</v>
      </c>
      <c r="R1357" s="17"/>
      <c r="S1357" s="17">
        <v>0.110251769057259</v>
      </c>
      <c r="T1357" s="17">
        <v>9.25981929804474E-2</v>
      </c>
      <c r="U1357" s="17">
        <v>0.14497219376843201</v>
      </c>
      <c r="V1357" s="17">
        <v>8.3243865021642702E-2</v>
      </c>
      <c r="W1357" s="17">
        <v>8.0974492258559697E-2</v>
      </c>
      <c r="X1357" s="17">
        <v>2.4832892343784201E-2</v>
      </c>
      <c r="Y1357" s="17">
        <v>8.0619973078896304E-2</v>
      </c>
      <c r="Z1357" s="17">
        <v>0.16846483206314899</v>
      </c>
      <c r="AA1357" s="17">
        <v>6.5470581311455694E-2</v>
      </c>
      <c r="AB1357" s="17">
        <v>0.10624646969296</v>
      </c>
      <c r="AC1357" s="17">
        <v>7.2236579448959698E-2</v>
      </c>
      <c r="AD1357" s="17">
        <v>0.12151913741881799</v>
      </c>
      <c r="AE1357" s="17"/>
      <c r="AF1357" s="17">
        <v>0.13663743881743701</v>
      </c>
      <c r="AG1357" s="17">
        <v>7.2267734461080396E-2</v>
      </c>
      <c r="AH1357" s="17">
        <v>7.2583866186425594E-2</v>
      </c>
      <c r="AI1357" s="17">
        <v>0.10697386677989899</v>
      </c>
      <c r="AJ1357" s="17">
        <v>9.9980928006877995E-2</v>
      </c>
      <c r="AK1357" s="17"/>
      <c r="AL1357" s="17">
        <v>9.1521788690006503E-2</v>
      </c>
      <c r="AM1357" s="17">
        <v>9.0222036634171804E-2</v>
      </c>
      <c r="AN1357" s="17">
        <v>0.10211461525377701</v>
      </c>
      <c r="AO1357" s="17">
        <v>6.5075951526163203E-2</v>
      </c>
      <c r="AP1357" s="17"/>
      <c r="AQ1357" s="17">
        <v>8.6832429003607006E-2</v>
      </c>
      <c r="AR1357" s="17">
        <v>9.8833090549645994E-2</v>
      </c>
      <c r="AS1357" s="17"/>
      <c r="AT1357" s="17">
        <v>9.4757116863479499E-2</v>
      </c>
      <c r="AU1357" s="17">
        <v>7.71769885821353E-2</v>
      </c>
      <c r="AV1357" s="17"/>
      <c r="AW1357" s="17">
        <v>0.100943928289944</v>
      </c>
      <c r="AX1357" s="17">
        <v>7.6333310481317099E-2</v>
      </c>
      <c r="AY1357" s="17">
        <v>9.8029991113788795E-2</v>
      </c>
      <c r="AZ1357" s="17"/>
      <c r="BA1357" s="17">
        <v>0.108547795231417</v>
      </c>
      <c r="BB1357" s="17">
        <v>8.4464522375276005E-2</v>
      </c>
      <c r="BC1357" s="17">
        <v>8.0059229663051096E-2</v>
      </c>
      <c r="BD1357" s="17">
        <v>8.5095923522108305E-2</v>
      </c>
      <c r="BE1357" s="17">
        <v>0.13280498976894101</v>
      </c>
      <c r="BF1357" s="17"/>
      <c r="BG1357" s="17">
        <v>8.7551584524671905E-2</v>
      </c>
      <c r="BH1357" s="17">
        <v>9.4229336215771495E-2</v>
      </c>
      <c r="BI1357" s="17"/>
      <c r="BJ1357" s="17">
        <v>9.3840813608387003E-2</v>
      </c>
      <c r="BK1357" s="17">
        <v>8.5069431109488405E-2</v>
      </c>
      <c r="BL1357" s="17"/>
      <c r="BM1357" s="17">
        <v>0.113225914179853</v>
      </c>
      <c r="BN1357" s="17">
        <v>0.10175838894881201</v>
      </c>
      <c r="BO1357" s="17">
        <v>8.1567812145966007E-2</v>
      </c>
      <c r="BP1357" s="17">
        <v>8.2415394825477495E-2</v>
      </c>
      <c r="BQ1357" s="17">
        <v>9.1518830880007299E-2</v>
      </c>
      <c r="BR1357" s="17"/>
      <c r="BS1357" s="17">
        <v>0.11652188441073</v>
      </c>
      <c r="BT1357" s="17"/>
      <c r="BU1357" s="17">
        <v>0.101479671897363</v>
      </c>
      <c r="BV1357" s="17">
        <v>7.5188007048018493E-2</v>
      </c>
      <c r="BW1357" s="17">
        <v>0.105197191356224</v>
      </c>
      <c r="BX1357" s="17">
        <v>0.145377918155146</v>
      </c>
      <c r="BY1357" s="17">
        <v>8.04708014231173E-2</v>
      </c>
      <c r="BZ1357" s="17"/>
      <c r="CA1357" s="17">
        <v>0.14189900068717101</v>
      </c>
      <c r="CB1357" s="17"/>
      <c r="CC1357" s="17">
        <v>9.22374342927237E-2</v>
      </c>
      <c r="CD1357" s="17">
        <v>0.10134027161173199</v>
      </c>
      <c r="CE1357" s="17"/>
      <c r="CF1357" s="17">
        <v>5.9165760436808899E-2</v>
      </c>
      <c r="CG1357" s="17"/>
      <c r="CH1357" s="17">
        <v>0</v>
      </c>
      <c r="CI1357" s="17" t="s">
        <v>371</v>
      </c>
    </row>
    <row r="1358" spans="2:87" x14ac:dyDescent="0.35">
      <c r="B1358" t="s">
        <v>353</v>
      </c>
      <c r="C1358" s="17">
        <v>5.9306873403681397E-2</v>
      </c>
      <c r="D1358" s="17">
        <v>6.6595756078348695E-2</v>
      </c>
      <c r="E1358" s="17">
        <v>5.3171749912356098E-2</v>
      </c>
      <c r="F1358" s="17"/>
      <c r="G1358" s="17">
        <v>6.3612896794637094E-2</v>
      </c>
      <c r="H1358" s="17">
        <v>6.8202969115164797E-2</v>
      </c>
      <c r="I1358" s="17">
        <v>5.7481015952935401E-2</v>
      </c>
      <c r="J1358" s="17">
        <v>5.1138990455610003E-2</v>
      </c>
      <c r="K1358" s="17">
        <v>5.0702253026108098E-2</v>
      </c>
      <c r="L1358" s="17">
        <v>6.3693270336545205E-2</v>
      </c>
      <c r="M1358" s="17"/>
      <c r="N1358" s="17">
        <v>4.33049362898799E-2</v>
      </c>
      <c r="O1358" s="17">
        <v>8.1076053426673803E-2</v>
      </c>
      <c r="P1358" s="17">
        <v>5.0362702122749098E-2</v>
      </c>
      <c r="Q1358" s="17">
        <v>6.1929150857407703E-2</v>
      </c>
      <c r="R1358" s="17"/>
      <c r="S1358" s="17">
        <v>3.5482539938446099E-2</v>
      </c>
      <c r="T1358" s="17">
        <v>0.110864853852792</v>
      </c>
      <c r="U1358" s="17">
        <v>3.5970695500682701E-2</v>
      </c>
      <c r="V1358" s="17">
        <v>5.7336637647580402E-2</v>
      </c>
      <c r="W1358" s="17">
        <v>2.5472961364606399E-2</v>
      </c>
      <c r="X1358" s="17">
        <v>4.8497544111247501E-2</v>
      </c>
      <c r="Y1358" s="17">
        <v>8.1012062065695903E-2</v>
      </c>
      <c r="Z1358" s="17">
        <v>2.0039299700650999E-2</v>
      </c>
      <c r="AA1358" s="17">
        <v>7.4353433860875395E-2</v>
      </c>
      <c r="AB1358" s="17">
        <v>3.06398456356426E-2</v>
      </c>
      <c r="AC1358" s="17">
        <v>8.9887666094447496E-2</v>
      </c>
      <c r="AD1358" s="17">
        <v>8.7292546956304506E-2</v>
      </c>
      <c r="AE1358" s="17"/>
      <c r="AF1358" s="17">
        <v>9.2689467683281498E-2</v>
      </c>
      <c r="AG1358" s="17">
        <v>5.6787947226429103E-2</v>
      </c>
      <c r="AH1358" s="17">
        <v>4.50507506714116E-2</v>
      </c>
      <c r="AI1358" s="17">
        <v>5.8553917318202503E-2</v>
      </c>
      <c r="AJ1358" s="17">
        <v>6.0698634337586502E-2</v>
      </c>
      <c r="AK1358" s="17"/>
      <c r="AL1358" s="17">
        <v>5.4814567709159802E-2</v>
      </c>
      <c r="AM1358" s="17">
        <v>6.6275432986162702E-2</v>
      </c>
      <c r="AN1358" s="17">
        <v>4.7414263049398997E-2</v>
      </c>
      <c r="AO1358" s="17">
        <v>7.9651709578045293E-2</v>
      </c>
      <c r="AP1358" s="17"/>
      <c r="AQ1358" s="17">
        <v>5.68657940777135E-2</v>
      </c>
      <c r="AR1358" s="17">
        <v>6.3251094484937098E-2</v>
      </c>
      <c r="AS1358" s="17"/>
      <c r="AT1358" s="17">
        <v>4.8238498151901003E-2</v>
      </c>
      <c r="AU1358" s="17">
        <v>6.7381480059094404E-2</v>
      </c>
      <c r="AV1358" s="17"/>
      <c r="AW1358" s="17">
        <v>4.5933680089512499E-2</v>
      </c>
      <c r="AX1358" s="17">
        <v>5.1465729372006601E-2</v>
      </c>
      <c r="AY1358" s="17">
        <v>6.4643050291399801E-2</v>
      </c>
      <c r="AZ1358" s="17"/>
      <c r="BA1358" s="17">
        <v>4.05923391317667E-2</v>
      </c>
      <c r="BB1358" s="17">
        <v>6.2948496339879506E-2</v>
      </c>
      <c r="BC1358" s="17">
        <v>6.4502628842046106E-2</v>
      </c>
      <c r="BD1358" s="17">
        <v>8.8936797399195605E-2</v>
      </c>
      <c r="BE1358" s="17">
        <v>4.3850841863893E-2</v>
      </c>
      <c r="BF1358" s="17"/>
      <c r="BG1358" s="17">
        <v>6.6344475241456993E-2</v>
      </c>
      <c r="BH1358" s="17">
        <v>5.41967591617772E-2</v>
      </c>
      <c r="BI1358" s="17"/>
      <c r="BJ1358" s="17">
        <v>6.2125994360134801E-2</v>
      </c>
      <c r="BK1358" s="17">
        <v>5.0395656272501498E-2</v>
      </c>
      <c r="BL1358" s="17"/>
      <c r="BM1358" s="17">
        <v>4.3460919453182E-2</v>
      </c>
      <c r="BN1358" s="17">
        <v>5.79284059784771E-2</v>
      </c>
      <c r="BO1358" s="17">
        <v>5.34938300901346E-2</v>
      </c>
      <c r="BP1358" s="17">
        <v>7.6644354941154097E-2</v>
      </c>
      <c r="BQ1358" s="17">
        <v>6.2499084696057798E-2</v>
      </c>
      <c r="BR1358" s="17"/>
      <c r="BS1358" s="17">
        <v>5.1694163785975099E-2</v>
      </c>
      <c r="BT1358" s="17"/>
      <c r="BU1358" s="17">
        <v>6.0904922360817702E-2</v>
      </c>
      <c r="BV1358" s="17">
        <v>5.6850645437339802E-2</v>
      </c>
      <c r="BW1358" s="17">
        <v>8.0578469368769598E-2</v>
      </c>
      <c r="BX1358" s="17">
        <v>4.87936046991495E-2</v>
      </c>
      <c r="BY1358" s="17">
        <v>3.2220634655475699E-2</v>
      </c>
      <c r="BZ1358" s="17"/>
      <c r="CA1358" s="17">
        <v>0</v>
      </c>
      <c r="CB1358" s="17"/>
      <c r="CC1358" s="17">
        <v>5.7749557295097599E-2</v>
      </c>
      <c r="CD1358" s="17">
        <v>7.4494803894187694E-2</v>
      </c>
      <c r="CE1358" s="17"/>
      <c r="CF1358" s="17">
        <v>4.8290656743417197E-2</v>
      </c>
      <c r="CG1358" s="17"/>
      <c r="CH1358" s="17">
        <v>0</v>
      </c>
      <c r="CI1358" s="17" t="s">
        <v>371</v>
      </c>
    </row>
    <row r="1359" spans="2:87" x14ac:dyDescent="0.35">
      <c r="B1359" t="s">
        <v>354</v>
      </c>
      <c r="C1359" s="17">
        <v>5.6997481664036599E-2</v>
      </c>
      <c r="D1359" s="17">
        <v>4.2928740887690602E-2</v>
      </c>
      <c r="E1359" s="17">
        <v>6.9827342290057201E-2</v>
      </c>
      <c r="F1359" s="17"/>
      <c r="G1359" s="17">
        <v>3.3416587439849599E-2</v>
      </c>
      <c r="H1359" s="17">
        <v>2.61883676269054E-2</v>
      </c>
      <c r="I1359" s="17">
        <v>5.8104318103791699E-2</v>
      </c>
      <c r="J1359" s="17">
        <v>5.3946073047333801E-2</v>
      </c>
      <c r="K1359" s="17">
        <v>9.7253214328096194E-2</v>
      </c>
      <c r="L1359" s="17">
        <v>7.3441644819666904E-2</v>
      </c>
      <c r="M1359" s="17"/>
      <c r="N1359" s="17">
        <v>2.6474928297747499E-2</v>
      </c>
      <c r="O1359" s="17">
        <v>5.74587719820399E-2</v>
      </c>
      <c r="P1359" s="17">
        <v>6.6465589382262796E-2</v>
      </c>
      <c r="Q1359" s="17">
        <v>7.9311903217235094E-2</v>
      </c>
      <c r="R1359" s="17"/>
      <c r="S1359" s="17">
        <v>4.0117491625896298E-2</v>
      </c>
      <c r="T1359" s="17">
        <v>5.7974164263655301E-2</v>
      </c>
      <c r="U1359" s="17">
        <v>6.6109934351438707E-2</v>
      </c>
      <c r="V1359" s="17">
        <v>2.1225264654770301E-2</v>
      </c>
      <c r="W1359" s="17">
        <v>7.5139180096739394E-2</v>
      </c>
      <c r="X1359" s="17">
        <v>2.3661384879904001E-2</v>
      </c>
      <c r="Y1359" s="17">
        <v>9.8170474004122599E-2</v>
      </c>
      <c r="Z1359" s="17">
        <v>2.0039299700650999E-2</v>
      </c>
      <c r="AA1359" s="17">
        <v>3.4575031554440999E-2</v>
      </c>
      <c r="AB1359" s="17">
        <v>0.123695602545273</v>
      </c>
      <c r="AC1359" s="17">
        <v>7.1495102956629794E-2</v>
      </c>
      <c r="AD1359" s="17">
        <v>5.9154532168112499E-2</v>
      </c>
      <c r="AE1359" s="17"/>
      <c r="AF1359" s="17">
        <v>8.4014871229479801E-2</v>
      </c>
      <c r="AG1359" s="17">
        <v>5.9198559198749397E-2</v>
      </c>
      <c r="AH1359" s="17">
        <v>5.3463312134042297E-2</v>
      </c>
      <c r="AI1359" s="17">
        <v>3.2133838481576103E-2</v>
      </c>
      <c r="AJ1359" s="17">
        <v>4.7606736825412201E-2</v>
      </c>
      <c r="AK1359" s="17"/>
      <c r="AL1359" s="17">
        <v>7.1375449214194295E-2</v>
      </c>
      <c r="AM1359" s="17">
        <v>5.6902726580120702E-2</v>
      </c>
      <c r="AN1359" s="17">
        <v>3.1306656953590598E-2</v>
      </c>
      <c r="AO1359" s="17">
        <v>4.7606106935917998E-2</v>
      </c>
      <c r="AP1359" s="17"/>
      <c r="AQ1359" s="17">
        <v>6.5409829299263603E-2</v>
      </c>
      <c r="AR1359" s="17">
        <v>4.3405068450444097E-2</v>
      </c>
      <c r="AS1359" s="17"/>
      <c r="AT1359" s="17">
        <v>5.3815558681313803E-2</v>
      </c>
      <c r="AU1359" s="17">
        <v>5.2197221123715401E-2</v>
      </c>
      <c r="AV1359" s="17"/>
      <c r="AW1359" s="17">
        <v>5.3350233378157502E-2</v>
      </c>
      <c r="AX1359" s="17">
        <v>4.9809429116092499E-2</v>
      </c>
      <c r="AY1359" s="17">
        <v>6.8805696567318206E-2</v>
      </c>
      <c r="AZ1359" s="17"/>
      <c r="BA1359" s="17">
        <v>6.17991069026168E-2</v>
      </c>
      <c r="BB1359" s="17">
        <v>5.2934177683894398E-2</v>
      </c>
      <c r="BC1359" s="17">
        <v>4.9152109440583902E-2</v>
      </c>
      <c r="BD1359" s="17">
        <v>6.1255042203652299E-2</v>
      </c>
      <c r="BE1359" s="17">
        <v>0.102974321372007</v>
      </c>
      <c r="BF1359" s="17"/>
      <c r="BG1359" s="17">
        <v>5.1001062593801702E-2</v>
      </c>
      <c r="BH1359" s="17">
        <v>6.1351576595459797E-2</v>
      </c>
      <c r="BI1359" s="17"/>
      <c r="BJ1359" s="17">
        <v>4.99350824753046E-2</v>
      </c>
      <c r="BK1359" s="17">
        <v>8.5923634183047104E-2</v>
      </c>
      <c r="BL1359" s="17"/>
      <c r="BM1359" s="17">
        <v>7.1489056052089398E-2</v>
      </c>
      <c r="BN1359" s="17">
        <v>2.9607405094679701E-2</v>
      </c>
      <c r="BO1359" s="17">
        <v>6.0924822108651598E-2</v>
      </c>
      <c r="BP1359" s="17">
        <v>3.1516414119542403E-2</v>
      </c>
      <c r="BQ1359" s="17">
        <v>4.90339840855578E-2</v>
      </c>
      <c r="BR1359" s="17"/>
      <c r="BS1359" s="17">
        <v>4.9611061098121301E-2</v>
      </c>
      <c r="BT1359" s="17"/>
      <c r="BU1359" s="17">
        <v>4.02134893422652E-2</v>
      </c>
      <c r="BV1359" s="17">
        <v>5.9968030988645497E-2</v>
      </c>
      <c r="BW1359" s="17">
        <v>1.7856696889149301E-2</v>
      </c>
      <c r="BX1359" s="17">
        <v>6.1329202062256297E-2</v>
      </c>
      <c r="BY1359" s="17">
        <v>9.0412378878985594E-2</v>
      </c>
      <c r="BZ1359" s="17"/>
      <c r="CA1359" s="17">
        <v>1.25330205651206E-2</v>
      </c>
      <c r="CB1359" s="17"/>
      <c r="CC1359" s="17">
        <v>6.0965694473604698E-2</v>
      </c>
      <c r="CD1359" s="17">
        <v>2.996451688072E-2</v>
      </c>
      <c r="CE1359" s="17"/>
      <c r="CF1359" s="17">
        <v>6.7433661114562296E-2</v>
      </c>
      <c r="CG1359" s="17"/>
      <c r="CH1359" s="17">
        <v>0</v>
      </c>
      <c r="CI1359" s="17" t="s">
        <v>371</v>
      </c>
    </row>
    <row r="1360" spans="2:87" x14ac:dyDescent="0.35">
      <c r="B1360" t="s">
        <v>161</v>
      </c>
      <c r="C1360" s="17">
        <v>6.1641712147447299E-2</v>
      </c>
      <c r="D1360" s="17">
        <v>3.4650095651985603E-2</v>
      </c>
      <c r="E1360" s="17">
        <v>8.5981545722458794E-2</v>
      </c>
      <c r="F1360" s="17"/>
      <c r="G1360" s="17">
        <v>9.8945551561068407E-2</v>
      </c>
      <c r="H1360" s="17">
        <v>9.2163143446791704E-2</v>
      </c>
      <c r="I1360" s="17">
        <v>3.76164155436138E-2</v>
      </c>
      <c r="J1360" s="17">
        <v>6.2765239911546505E-2</v>
      </c>
      <c r="K1360" s="17">
        <v>4.9494791904914903E-2</v>
      </c>
      <c r="L1360" s="17">
        <v>3.6590922603439401E-2</v>
      </c>
      <c r="M1360" s="17"/>
      <c r="N1360" s="17">
        <v>3.1586281761563702E-2</v>
      </c>
      <c r="O1360" s="17">
        <v>6.1710836115788197E-2</v>
      </c>
      <c r="P1360" s="17">
        <v>6.3640508169243701E-2</v>
      </c>
      <c r="Q1360" s="17">
        <v>9.0160141113577397E-2</v>
      </c>
      <c r="R1360" s="17"/>
      <c r="S1360" s="17">
        <v>4.5272381179691602E-2</v>
      </c>
      <c r="T1360" s="17">
        <v>3.1867837033049601E-2</v>
      </c>
      <c r="U1360" s="17">
        <v>5.1604926458358402E-2</v>
      </c>
      <c r="V1360" s="17">
        <v>7.43220194833496E-2</v>
      </c>
      <c r="W1360" s="17">
        <v>0.12505629340155799</v>
      </c>
      <c r="X1360" s="17">
        <v>3.9200705262858598E-2</v>
      </c>
      <c r="Y1360" s="17">
        <v>7.1577921990952406E-2</v>
      </c>
      <c r="Z1360" s="17">
        <v>0.11149084138502501</v>
      </c>
      <c r="AA1360" s="17">
        <v>6.7931508676351199E-2</v>
      </c>
      <c r="AB1360" s="17">
        <v>3.9091458299093503E-2</v>
      </c>
      <c r="AC1360" s="17">
        <v>9.4169874206945406E-2</v>
      </c>
      <c r="AD1360" s="17">
        <v>6.4777814202068504E-2</v>
      </c>
      <c r="AE1360" s="17"/>
      <c r="AF1360" s="17">
        <v>6.26337180747851E-2</v>
      </c>
      <c r="AG1360" s="17">
        <v>5.9655051083386403E-2</v>
      </c>
      <c r="AH1360" s="17">
        <v>5.9053688164306402E-2</v>
      </c>
      <c r="AI1360" s="17">
        <v>4.4833251794408703E-2</v>
      </c>
      <c r="AJ1360" s="17">
        <v>3.0241208246816802E-2</v>
      </c>
      <c r="AK1360" s="17"/>
      <c r="AL1360" s="17">
        <v>6.8098376897727395E-2</v>
      </c>
      <c r="AM1360" s="17">
        <v>6.5326198439747199E-2</v>
      </c>
      <c r="AN1360" s="17">
        <v>5.1089655614669001E-2</v>
      </c>
      <c r="AO1360" s="17">
        <v>3.02174820013302E-2</v>
      </c>
      <c r="AP1360" s="17"/>
      <c r="AQ1360" s="17">
        <v>6.7561512771129706E-2</v>
      </c>
      <c r="AR1360" s="17">
        <v>5.2076679922408699E-2</v>
      </c>
      <c r="AS1360" s="17"/>
      <c r="AT1360" s="17">
        <v>4.9938696239851602E-2</v>
      </c>
      <c r="AU1360" s="17">
        <v>3.4402331844556398E-2</v>
      </c>
      <c r="AV1360" s="17"/>
      <c r="AW1360" s="17">
        <v>4.8887891592062402E-2</v>
      </c>
      <c r="AX1360" s="17">
        <v>6.6335666945337796E-2</v>
      </c>
      <c r="AY1360" s="17">
        <v>6.9090517286679407E-2</v>
      </c>
      <c r="AZ1360" s="17"/>
      <c r="BA1360" s="17">
        <v>5.0944656325950403E-2</v>
      </c>
      <c r="BB1360" s="17">
        <v>7.3415684622385596E-2</v>
      </c>
      <c r="BC1360" s="17">
        <v>6.2784397406342896E-2</v>
      </c>
      <c r="BD1360" s="17">
        <v>5.0815817108966502E-2</v>
      </c>
      <c r="BE1360" s="17">
        <v>6.5383928227647603E-2</v>
      </c>
      <c r="BF1360" s="17"/>
      <c r="BG1360" s="17">
        <v>7.4131428327474796E-2</v>
      </c>
      <c r="BH1360" s="17">
        <v>5.25727312644549E-2</v>
      </c>
      <c r="BI1360" s="17"/>
      <c r="BJ1360" s="17">
        <v>6.4851065438678704E-2</v>
      </c>
      <c r="BK1360" s="17">
        <v>4.67798602114219E-2</v>
      </c>
      <c r="BL1360" s="17"/>
      <c r="BM1360" s="17">
        <v>8.5624890882575994E-2</v>
      </c>
      <c r="BN1360" s="17">
        <v>3.2342676240767601E-2</v>
      </c>
      <c r="BO1360" s="17">
        <v>5.7824589665196803E-2</v>
      </c>
      <c r="BP1360" s="17">
        <v>5.76016572152638E-2</v>
      </c>
      <c r="BQ1360" s="17">
        <v>5.0656627604380999E-2</v>
      </c>
      <c r="BR1360" s="17"/>
      <c r="BS1360" s="17">
        <v>4.1705345055602201E-2</v>
      </c>
      <c r="BT1360" s="17"/>
      <c r="BU1360" s="17">
        <v>3.3407915637335299E-2</v>
      </c>
      <c r="BV1360" s="17">
        <v>4.1288801914469903E-2</v>
      </c>
      <c r="BW1360" s="17">
        <v>7.1426505820921402E-2</v>
      </c>
      <c r="BX1360" s="17">
        <v>3.5835356339223398E-2</v>
      </c>
      <c r="BY1360" s="17">
        <v>0.13465268860753099</v>
      </c>
      <c r="BZ1360" s="17"/>
      <c r="CA1360" s="17">
        <v>5.9885930739946802E-2</v>
      </c>
      <c r="CB1360" s="17"/>
      <c r="CC1360" s="17">
        <v>6.5183041070376493E-2</v>
      </c>
      <c r="CD1360" s="17">
        <v>2.0399701172629799E-2</v>
      </c>
      <c r="CE1360" s="17"/>
      <c r="CF1360" s="17">
        <v>6.0867921261577002E-2</v>
      </c>
      <c r="CG1360" s="17"/>
      <c r="CH1360" s="17">
        <v>0</v>
      </c>
      <c r="CI1360" s="17" t="s">
        <v>371</v>
      </c>
    </row>
    <row r="1361" spans="2:87" x14ac:dyDescent="0.35">
      <c r="C1361" s="17"/>
      <c r="D1361" s="17"/>
      <c r="E1361" s="17"/>
      <c r="F1361" s="17"/>
      <c r="G1361" s="17"/>
      <c r="H1361" s="17"/>
      <c r="I1361" s="17"/>
      <c r="J1361" s="17"/>
      <c r="K1361" s="17"/>
      <c r="L1361" s="17"/>
      <c r="M1361" s="17"/>
      <c r="N1361" s="17"/>
      <c r="O1361" s="17"/>
      <c r="P1361" s="17"/>
      <c r="Q1361" s="17"/>
      <c r="R1361" s="17"/>
      <c r="S1361" s="17"/>
      <c r="T1361" s="17"/>
      <c r="U1361" s="17"/>
      <c r="V1361" s="17"/>
      <c r="W1361" s="17"/>
      <c r="X1361" s="17"/>
      <c r="Y1361" s="17"/>
      <c r="Z1361" s="17"/>
      <c r="AA1361" s="17"/>
      <c r="AB1361" s="17"/>
      <c r="AC1361" s="17"/>
      <c r="AD1361" s="17"/>
      <c r="AE1361" s="17"/>
      <c r="AF1361" s="17"/>
      <c r="AG1361" s="17"/>
      <c r="AH1361" s="17"/>
      <c r="AI1361" s="17"/>
      <c r="AJ1361" s="17"/>
      <c r="AK1361" s="17"/>
      <c r="AL1361" s="17"/>
      <c r="AM1361" s="17"/>
      <c r="AN1361" s="17"/>
      <c r="AO1361" s="17"/>
      <c r="AP1361" s="17"/>
      <c r="AQ1361" s="17"/>
      <c r="AR1361" s="17"/>
      <c r="AS1361" s="17"/>
      <c r="AT1361" s="17"/>
      <c r="AU1361" s="17"/>
      <c r="AV1361" s="17"/>
      <c r="AW1361" s="17"/>
      <c r="AX1361" s="17"/>
      <c r="AY1361" s="17"/>
      <c r="AZ1361" s="17"/>
      <c r="BA1361" s="17"/>
      <c r="BB1361" s="17"/>
      <c r="BC1361" s="17"/>
      <c r="BD1361" s="17"/>
      <c r="BE1361" s="17"/>
      <c r="BF1361" s="17"/>
      <c r="BG1361" s="17"/>
      <c r="BH1361" s="17"/>
      <c r="BI1361" s="17"/>
      <c r="BJ1361" s="17"/>
      <c r="BK1361" s="17"/>
      <c r="BL1361" s="17"/>
      <c r="BM1361" s="17"/>
      <c r="BN1361" s="17"/>
      <c r="BO1361" s="17"/>
      <c r="BP1361" s="17"/>
      <c r="BQ1361" s="17"/>
      <c r="BR1361" s="17"/>
      <c r="BS1361" s="17"/>
      <c r="BT1361" s="17"/>
      <c r="BU1361" s="17"/>
      <c r="BV1361" s="17"/>
      <c r="BW1361" s="17"/>
      <c r="BX1361" s="17"/>
      <c r="BY1361" s="17"/>
      <c r="BZ1361" s="17"/>
      <c r="CA1361" s="17"/>
      <c r="CB1361" s="17"/>
      <c r="CC1361" s="17"/>
      <c r="CD1361" s="17"/>
      <c r="CE1361" s="17"/>
      <c r="CF1361" s="17"/>
      <c r="CG1361" s="17"/>
      <c r="CH1361" s="17"/>
      <c r="CI1361" s="17"/>
    </row>
    <row r="1362" spans="2:87" x14ac:dyDescent="0.35">
      <c r="B1362" s="6" t="s">
        <v>377</v>
      </c>
      <c r="C1362" s="17"/>
      <c r="D1362" s="17"/>
      <c r="E1362" s="17"/>
      <c r="F1362" s="17"/>
      <c r="G1362" s="17"/>
      <c r="H1362" s="17"/>
      <c r="I1362" s="17"/>
      <c r="J1362" s="17"/>
      <c r="K1362" s="17"/>
      <c r="L1362" s="17"/>
      <c r="M1362" s="17"/>
      <c r="N1362" s="17"/>
      <c r="O1362" s="17"/>
      <c r="P1362" s="17"/>
      <c r="Q1362" s="17"/>
      <c r="R1362" s="17"/>
      <c r="S1362" s="17"/>
      <c r="T1362" s="17"/>
      <c r="U1362" s="17"/>
      <c r="V1362" s="17"/>
      <c r="W1362" s="17"/>
      <c r="X1362" s="17"/>
      <c r="Y1362" s="17"/>
      <c r="Z1362" s="17"/>
      <c r="AA1362" s="17"/>
      <c r="AB1362" s="17"/>
      <c r="AC1362" s="17"/>
      <c r="AD1362" s="17"/>
      <c r="AE1362" s="17"/>
      <c r="AF1362" s="17"/>
      <c r="AG1362" s="17"/>
      <c r="AH1362" s="17"/>
      <c r="AI1362" s="17"/>
      <c r="AJ1362" s="17"/>
      <c r="AK1362" s="17"/>
      <c r="AL1362" s="17"/>
      <c r="AM1362" s="17"/>
      <c r="AN1362" s="17"/>
      <c r="AO1362" s="17"/>
      <c r="AP1362" s="17"/>
      <c r="AQ1362" s="17"/>
      <c r="AR1362" s="17"/>
      <c r="AS1362" s="17"/>
      <c r="AT1362" s="17"/>
      <c r="AU1362" s="17"/>
      <c r="AV1362" s="17"/>
      <c r="AW1362" s="17"/>
      <c r="AX1362" s="17"/>
      <c r="AY1362" s="17"/>
      <c r="AZ1362" s="17"/>
      <c r="BA1362" s="17"/>
      <c r="BB1362" s="17"/>
      <c r="BC1362" s="17"/>
      <c r="BD1362" s="17"/>
      <c r="BE1362" s="17"/>
      <c r="BF1362" s="17"/>
      <c r="BG1362" s="17"/>
      <c r="BH1362" s="17"/>
      <c r="BI1362" s="17"/>
      <c r="BJ1362" s="17"/>
      <c r="BK1362" s="17"/>
      <c r="BL1362" s="17"/>
      <c r="BM1362" s="17"/>
      <c r="BN1362" s="17"/>
      <c r="BO1362" s="17"/>
      <c r="BP1362" s="17"/>
      <c r="BQ1362" s="17"/>
      <c r="BR1362" s="17"/>
      <c r="BS1362" s="17"/>
      <c r="BT1362" s="17"/>
      <c r="BU1362" s="17"/>
      <c r="BV1362" s="17"/>
      <c r="BW1362" s="17"/>
      <c r="BX1362" s="17"/>
      <c r="BY1362" s="17"/>
      <c r="BZ1362" s="17"/>
      <c r="CA1362" s="17"/>
      <c r="CB1362" s="17"/>
      <c r="CC1362" s="17"/>
      <c r="CD1362" s="17"/>
      <c r="CE1362" s="17"/>
      <c r="CF1362" s="17"/>
      <c r="CG1362" s="17"/>
      <c r="CH1362" s="17"/>
      <c r="CI1362" s="17"/>
    </row>
    <row r="1363" spans="2:87" x14ac:dyDescent="0.35">
      <c r="B1363" s="24" t="s">
        <v>163</v>
      </c>
      <c r="C1363" s="17"/>
      <c r="D1363" s="17"/>
      <c r="E1363" s="17"/>
      <c r="F1363" s="17"/>
      <c r="G1363" s="17"/>
      <c r="H1363" s="17"/>
      <c r="I1363" s="17"/>
      <c r="J1363" s="17"/>
      <c r="K1363" s="17"/>
      <c r="L1363" s="17"/>
      <c r="M1363" s="17"/>
      <c r="N1363" s="17"/>
      <c r="O1363" s="17"/>
      <c r="P1363" s="17"/>
      <c r="Q1363" s="17"/>
      <c r="R1363" s="17"/>
      <c r="S1363" s="17"/>
      <c r="T1363" s="17"/>
      <c r="U1363" s="17"/>
      <c r="V1363" s="17"/>
      <c r="W1363" s="17"/>
      <c r="X1363" s="17"/>
      <c r="Y1363" s="17"/>
      <c r="Z1363" s="17"/>
      <c r="AA1363" s="17"/>
      <c r="AB1363" s="17"/>
      <c r="AC1363" s="17"/>
      <c r="AD1363" s="17"/>
      <c r="AE1363" s="17"/>
      <c r="AF1363" s="17"/>
      <c r="AG1363" s="17"/>
      <c r="AH1363" s="17"/>
      <c r="AI1363" s="17"/>
      <c r="AJ1363" s="17"/>
      <c r="AK1363" s="17"/>
      <c r="AL1363" s="17"/>
      <c r="AM1363" s="17"/>
      <c r="AN1363" s="17"/>
      <c r="AO1363" s="17"/>
      <c r="AP1363" s="17"/>
      <c r="AQ1363" s="17"/>
      <c r="AR1363" s="17"/>
      <c r="AS1363" s="17"/>
      <c r="AT1363" s="17"/>
      <c r="AU1363" s="17"/>
      <c r="AV1363" s="17"/>
      <c r="AW1363" s="17"/>
      <c r="AX1363" s="17"/>
      <c r="AY1363" s="17"/>
      <c r="AZ1363" s="17"/>
      <c r="BA1363" s="17"/>
      <c r="BB1363" s="17"/>
      <c r="BC1363" s="17"/>
      <c r="BD1363" s="17"/>
      <c r="BE1363" s="17"/>
      <c r="BF1363" s="17"/>
      <c r="BG1363" s="17"/>
      <c r="BH1363" s="17"/>
      <c r="BI1363" s="17"/>
      <c r="BJ1363" s="17"/>
      <c r="BK1363" s="17"/>
      <c r="BL1363" s="17"/>
      <c r="BM1363" s="17"/>
      <c r="BN1363" s="17"/>
      <c r="BO1363" s="17"/>
      <c r="BP1363" s="17"/>
      <c r="BQ1363" s="17"/>
      <c r="BR1363" s="17"/>
      <c r="BS1363" s="17"/>
      <c r="BT1363" s="17"/>
      <c r="BU1363" s="17"/>
      <c r="BV1363" s="17"/>
      <c r="BW1363" s="17"/>
      <c r="BX1363" s="17"/>
      <c r="BY1363" s="17"/>
      <c r="BZ1363" s="17"/>
      <c r="CA1363" s="17"/>
      <c r="CB1363" s="17"/>
      <c r="CC1363" s="17"/>
      <c r="CD1363" s="17"/>
      <c r="CE1363" s="17"/>
      <c r="CF1363" s="17"/>
      <c r="CG1363" s="17"/>
      <c r="CH1363" s="17"/>
      <c r="CI1363" s="17"/>
    </row>
    <row r="1364" spans="2:87" x14ac:dyDescent="0.35">
      <c r="B1364" t="s">
        <v>350</v>
      </c>
      <c r="C1364" s="17">
        <v>0.31666364751759002</v>
      </c>
      <c r="D1364" s="17">
        <v>0.37923481480715798</v>
      </c>
      <c r="E1364" s="17">
        <v>0.26288790145115398</v>
      </c>
      <c r="F1364" s="17"/>
      <c r="G1364" s="17">
        <v>0.16253660457860999</v>
      </c>
      <c r="H1364" s="17">
        <v>0.24332586112523399</v>
      </c>
      <c r="I1364" s="17">
        <v>0.292849420399103</v>
      </c>
      <c r="J1364" s="17">
        <v>0.309996749901566</v>
      </c>
      <c r="K1364" s="17">
        <v>0.41819737577404598</v>
      </c>
      <c r="L1364" s="17">
        <v>0.44445573752393303</v>
      </c>
      <c r="M1364" s="17"/>
      <c r="N1364" s="17">
        <v>0.30820218764159302</v>
      </c>
      <c r="O1364" s="17">
        <v>0.27411553475098399</v>
      </c>
      <c r="P1364" s="17">
        <v>0.40523064189239999</v>
      </c>
      <c r="Q1364" s="17">
        <v>0.28724608364819798</v>
      </c>
      <c r="R1364" s="17"/>
      <c r="S1364" s="17">
        <v>0.28905382689940101</v>
      </c>
      <c r="T1364" s="17">
        <v>0.338623422459223</v>
      </c>
      <c r="U1364" s="17">
        <v>0.319789022594894</v>
      </c>
      <c r="V1364" s="17">
        <v>0.39514656962355199</v>
      </c>
      <c r="W1364" s="17">
        <v>0.204380118756704</v>
      </c>
      <c r="X1364" s="17">
        <v>0.212703245461492</v>
      </c>
      <c r="Y1364" s="17">
        <v>0.34360595845497299</v>
      </c>
      <c r="Z1364" s="17">
        <v>0.40221083306893901</v>
      </c>
      <c r="AA1364" s="17">
        <v>0.32595355012690702</v>
      </c>
      <c r="AB1364" s="17">
        <v>0.34090224793276902</v>
      </c>
      <c r="AC1364" s="17">
        <v>0.37796548464247198</v>
      </c>
      <c r="AD1364" s="17">
        <v>0.24092998658810399</v>
      </c>
      <c r="AE1364" s="17"/>
      <c r="AF1364" s="17">
        <v>0.27637131263840298</v>
      </c>
      <c r="AG1364" s="17">
        <v>0.34574568733879402</v>
      </c>
      <c r="AH1364" s="17">
        <v>0.34342851453421402</v>
      </c>
      <c r="AI1364" s="17">
        <v>0.27593561285407803</v>
      </c>
      <c r="AJ1364" s="17">
        <v>0.29046815107607799</v>
      </c>
      <c r="AK1364" s="17"/>
      <c r="AL1364" s="17">
        <v>0.34920374303009899</v>
      </c>
      <c r="AM1364" s="17">
        <v>0.30176022967662203</v>
      </c>
      <c r="AN1364" s="17">
        <v>0.27475857163521</v>
      </c>
      <c r="AO1364" s="17">
        <v>0.33968378352138701</v>
      </c>
      <c r="AP1364" s="17"/>
      <c r="AQ1364" s="17">
        <v>0.36846337602437101</v>
      </c>
      <c r="AR1364" s="17">
        <v>0.232967235440218</v>
      </c>
      <c r="AS1364" s="17"/>
      <c r="AT1364" s="17">
        <v>0.30112833487079199</v>
      </c>
      <c r="AU1364" s="17">
        <v>0.44498947943547101</v>
      </c>
      <c r="AV1364" s="17"/>
      <c r="AW1364" s="17">
        <v>0.365846344626373</v>
      </c>
      <c r="AX1364" s="17">
        <v>0.292836802591532</v>
      </c>
      <c r="AY1364" s="17">
        <v>0.28734098704218602</v>
      </c>
      <c r="AZ1364" s="17"/>
      <c r="BA1364" s="17">
        <v>0.25418388840348299</v>
      </c>
      <c r="BB1364" s="17">
        <v>0.34315883627322102</v>
      </c>
      <c r="BC1364" s="17">
        <v>0.32391353278067597</v>
      </c>
      <c r="BD1364" s="17">
        <v>0.36126745245259301</v>
      </c>
      <c r="BE1364" s="17">
        <v>0.36516424926687302</v>
      </c>
      <c r="BF1364" s="17"/>
      <c r="BG1364" s="17">
        <v>0.26702184985143301</v>
      </c>
      <c r="BH1364" s="17">
        <v>0.35270934363610401</v>
      </c>
      <c r="BI1364" s="17"/>
      <c r="BJ1364" s="17">
        <v>0.29404976396916799</v>
      </c>
      <c r="BK1364" s="17">
        <v>0.40008289501508798</v>
      </c>
      <c r="BL1364" s="17"/>
      <c r="BM1364" s="17">
        <v>0.26383497500353797</v>
      </c>
      <c r="BN1364" s="17">
        <v>0.45489926170289702</v>
      </c>
      <c r="BO1364" s="17">
        <v>0.240467964492382</v>
      </c>
      <c r="BP1364" s="17">
        <v>0.17152862141167599</v>
      </c>
      <c r="BQ1364" s="17">
        <v>0.61661418049844696</v>
      </c>
      <c r="BR1364" s="17"/>
      <c r="BS1364" s="17">
        <v>0.49127651793397697</v>
      </c>
      <c r="BT1364" s="17"/>
      <c r="BU1364" s="17">
        <v>0.41301547157110802</v>
      </c>
      <c r="BV1364" s="17">
        <v>0.22523088443568501</v>
      </c>
      <c r="BW1364" s="17">
        <v>0.16974851271458799</v>
      </c>
      <c r="BX1364" s="17">
        <v>0.54669276179103299</v>
      </c>
      <c r="BY1364" s="17">
        <v>0.238524668766183</v>
      </c>
      <c r="BZ1364" s="17"/>
      <c r="CA1364" s="17">
        <v>0.31078862933945001</v>
      </c>
      <c r="CB1364" s="17"/>
      <c r="CC1364" s="17">
        <v>0.32018301378312403</v>
      </c>
      <c r="CD1364" s="17">
        <v>0.31234835853001502</v>
      </c>
      <c r="CE1364" s="17"/>
      <c r="CF1364" s="17">
        <v>0.35221855364433902</v>
      </c>
      <c r="CG1364" s="17"/>
      <c r="CH1364" s="17">
        <v>0</v>
      </c>
      <c r="CI1364" s="17" t="s">
        <v>371</v>
      </c>
    </row>
    <row r="1365" spans="2:87" x14ac:dyDescent="0.35">
      <c r="B1365" t="s">
        <v>351</v>
      </c>
      <c r="C1365" s="17">
        <v>0.30392873999478698</v>
      </c>
      <c r="D1365" s="17">
        <v>0.31538829610865299</v>
      </c>
      <c r="E1365" s="17">
        <v>0.29549716723227198</v>
      </c>
      <c r="F1365" s="17"/>
      <c r="G1365" s="17">
        <v>0.33109562020764499</v>
      </c>
      <c r="H1365" s="17">
        <v>0.31470418761438501</v>
      </c>
      <c r="I1365" s="17">
        <v>0.27993251144361803</v>
      </c>
      <c r="J1365" s="17">
        <v>0.35441899846905001</v>
      </c>
      <c r="K1365" s="17">
        <v>0.22752606524969399</v>
      </c>
      <c r="L1365" s="17">
        <v>0.303987801292321</v>
      </c>
      <c r="M1365" s="17"/>
      <c r="N1365" s="17">
        <v>0.34954903379110203</v>
      </c>
      <c r="O1365" s="17">
        <v>0.33093918498892799</v>
      </c>
      <c r="P1365" s="17">
        <v>0.28822059544863898</v>
      </c>
      <c r="Q1365" s="17">
        <v>0.24782261007886</v>
      </c>
      <c r="R1365" s="17"/>
      <c r="S1365" s="17">
        <v>0.331250045605683</v>
      </c>
      <c r="T1365" s="17">
        <v>0.303069069692328</v>
      </c>
      <c r="U1365" s="17">
        <v>0.25766570521087101</v>
      </c>
      <c r="V1365" s="17">
        <v>0.30542086453156497</v>
      </c>
      <c r="W1365" s="17">
        <v>0.24715193843202199</v>
      </c>
      <c r="X1365" s="17">
        <v>0.32494720291873602</v>
      </c>
      <c r="Y1365" s="17">
        <v>0.25958844739584802</v>
      </c>
      <c r="Z1365" s="17">
        <v>0.22970282669441699</v>
      </c>
      <c r="AA1365" s="17">
        <v>0.35016825564593901</v>
      </c>
      <c r="AB1365" s="17">
        <v>0.32347769368713403</v>
      </c>
      <c r="AC1365" s="17">
        <v>0.32335918678647801</v>
      </c>
      <c r="AD1365" s="17">
        <v>0.33685957309578002</v>
      </c>
      <c r="AE1365" s="17"/>
      <c r="AF1365" s="17">
        <v>0.29134019731050897</v>
      </c>
      <c r="AG1365" s="17">
        <v>0.26777803663748601</v>
      </c>
      <c r="AH1365" s="17">
        <v>0.297449753363764</v>
      </c>
      <c r="AI1365" s="17">
        <v>0.410023165853933</v>
      </c>
      <c r="AJ1365" s="17">
        <v>0.36485953078798899</v>
      </c>
      <c r="AK1365" s="17"/>
      <c r="AL1365" s="17">
        <v>0.29499573269705798</v>
      </c>
      <c r="AM1365" s="17">
        <v>0.30178583563846301</v>
      </c>
      <c r="AN1365" s="17">
        <v>0.32569358228501799</v>
      </c>
      <c r="AO1365" s="17">
        <v>0.30585809566286798</v>
      </c>
      <c r="AP1365" s="17"/>
      <c r="AQ1365" s="17">
        <v>0.27575798629979598</v>
      </c>
      <c r="AR1365" s="17">
        <v>0.34944617952108697</v>
      </c>
      <c r="AS1365" s="17"/>
      <c r="AT1365" s="17">
        <v>0.310500954990172</v>
      </c>
      <c r="AU1365" s="17">
        <v>0.30189114659329003</v>
      </c>
      <c r="AV1365" s="17"/>
      <c r="AW1365" s="17">
        <v>0.34546992314871999</v>
      </c>
      <c r="AX1365" s="17">
        <v>0.32173619376745599</v>
      </c>
      <c r="AY1365" s="17">
        <v>0.26069715737506899</v>
      </c>
      <c r="AZ1365" s="17"/>
      <c r="BA1365" s="17">
        <v>0.29353519527884397</v>
      </c>
      <c r="BB1365" s="17">
        <v>0.325466087762526</v>
      </c>
      <c r="BC1365" s="17">
        <v>0.31726766663670503</v>
      </c>
      <c r="BD1365" s="17">
        <v>0.27903225936088799</v>
      </c>
      <c r="BE1365" s="17">
        <v>0.18712419630850299</v>
      </c>
      <c r="BF1365" s="17"/>
      <c r="BG1365" s="17">
        <v>0.30751135515294198</v>
      </c>
      <c r="BH1365" s="17">
        <v>0.30132734634323499</v>
      </c>
      <c r="BI1365" s="17"/>
      <c r="BJ1365" s="17">
        <v>0.304625408739919</v>
      </c>
      <c r="BK1365" s="17">
        <v>0.30168878170935598</v>
      </c>
      <c r="BL1365" s="17"/>
      <c r="BM1365" s="17">
        <v>0.33075556561903202</v>
      </c>
      <c r="BN1365" s="17">
        <v>0.27876388638153798</v>
      </c>
      <c r="BO1365" s="17">
        <v>0.35813158960444602</v>
      </c>
      <c r="BP1365" s="17">
        <v>0.36123552105183299</v>
      </c>
      <c r="BQ1365" s="17">
        <v>0.203016381364232</v>
      </c>
      <c r="BR1365" s="17"/>
      <c r="BS1365" s="17">
        <v>0.26950719352950497</v>
      </c>
      <c r="BT1365" s="17"/>
      <c r="BU1365" s="17">
        <v>0.28424059573608701</v>
      </c>
      <c r="BV1365" s="17">
        <v>0.41756301901914999</v>
      </c>
      <c r="BW1365" s="17">
        <v>0.33076374359341898</v>
      </c>
      <c r="BX1365" s="17">
        <v>0.24386599942845499</v>
      </c>
      <c r="BY1365" s="17">
        <v>0.27160488388710902</v>
      </c>
      <c r="BZ1365" s="17"/>
      <c r="CA1365" s="17">
        <v>0.36491395053465903</v>
      </c>
      <c r="CB1365" s="17"/>
      <c r="CC1365" s="17">
        <v>0.291070826368652</v>
      </c>
      <c r="CD1365" s="17">
        <v>0.37735316407342201</v>
      </c>
      <c r="CE1365" s="17"/>
      <c r="CF1365" s="17">
        <v>0.27840989036393898</v>
      </c>
      <c r="CG1365" s="17"/>
      <c r="CH1365" s="17">
        <v>1</v>
      </c>
      <c r="CI1365" s="17" t="s">
        <v>371</v>
      </c>
    </row>
    <row r="1366" spans="2:87" x14ac:dyDescent="0.35">
      <c r="B1366" t="s">
        <v>352</v>
      </c>
      <c r="C1366" s="17">
        <v>0.13936027279916799</v>
      </c>
      <c r="D1366" s="17">
        <v>0.12585211882785199</v>
      </c>
      <c r="E1366" s="17">
        <v>0.15019139086698699</v>
      </c>
      <c r="F1366" s="17"/>
      <c r="G1366" s="17">
        <v>0.22706332028284901</v>
      </c>
      <c r="H1366" s="17">
        <v>0.182899988886815</v>
      </c>
      <c r="I1366" s="17">
        <v>0.156655095515077</v>
      </c>
      <c r="J1366" s="17">
        <v>9.4316385676382702E-2</v>
      </c>
      <c r="K1366" s="17">
        <v>0.102771175550135</v>
      </c>
      <c r="L1366" s="17">
        <v>9.11226926637317E-2</v>
      </c>
      <c r="M1366" s="17"/>
      <c r="N1366" s="17">
        <v>0.13075660696906599</v>
      </c>
      <c r="O1366" s="17">
        <v>0.18579131681473099</v>
      </c>
      <c r="P1366" s="17">
        <v>0.106829952778716</v>
      </c>
      <c r="Q1366" s="17">
        <v>0.13099687099969001</v>
      </c>
      <c r="R1366" s="17"/>
      <c r="S1366" s="17">
        <v>0.13416481079794801</v>
      </c>
      <c r="T1366" s="17">
        <v>0.10345883228769701</v>
      </c>
      <c r="U1366" s="17">
        <v>0.15174749981768201</v>
      </c>
      <c r="V1366" s="17">
        <v>7.8578272946554797E-2</v>
      </c>
      <c r="W1366" s="17">
        <v>0.22564162505556401</v>
      </c>
      <c r="X1366" s="17">
        <v>0.21921965163590099</v>
      </c>
      <c r="Y1366" s="17">
        <v>0.158420603841397</v>
      </c>
      <c r="Z1366" s="17">
        <v>0.14540066285633299</v>
      </c>
      <c r="AA1366" s="17">
        <v>0.104225612329564</v>
      </c>
      <c r="AB1366" s="17">
        <v>0.159466179844826</v>
      </c>
      <c r="AC1366" s="17">
        <v>0.110140144868817</v>
      </c>
      <c r="AD1366" s="17">
        <v>8.8962429939446599E-2</v>
      </c>
      <c r="AE1366" s="17"/>
      <c r="AF1366" s="17">
        <v>0.16752625333398399</v>
      </c>
      <c r="AG1366" s="17">
        <v>0.10561191819432</v>
      </c>
      <c r="AH1366" s="17">
        <v>0.15207829308847401</v>
      </c>
      <c r="AI1366" s="17">
        <v>0.165549797352745</v>
      </c>
      <c r="AJ1366" s="17">
        <v>0.17606927383864199</v>
      </c>
      <c r="AK1366" s="17"/>
      <c r="AL1366" s="17">
        <v>0.13806954042247699</v>
      </c>
      <c r="AM1366" s="17">
        <v>0.137632538511578</v>
      </c>
      <c r="AN1366" s="17">
        <v>0.15418653952408901</v>
      </c>
      <c r="AO1366" s="17">
        <v>0.112268043131592</v>
      </c>
      <c r="AP1366" s="17"/>
      <c r="AQ1366" s="17">
        <v>0.114206553028142</v>
      </c>
      <c r="AR1366" s="17">
        <v>0.18000288147537</v>
      </c>
      <c r="AS1366" s="17"/>
      <c r="AT1366" s="17">
        <v>0.14643398405723701</v>
      </c>
      <c r="AU1366" s="17">
        <v>0.101069958333927</v>
      </c>
      <c r="AV1366" s="17"/>
      <c r="AW1366" s="17">
        <v>0.105340201423575</v>
      </c>
      <c r="AX1366" s="17">
        <v>0.16077278596015901</v>
      </c>
      <c r="AY1366" s="17">
        <v>0.15747664785983001</v>
      </c>
      <c r="AZ1366" s="17"/>
      <c r="BA1366" s="17">
        <v>0.148646060680381</v>
      </c>
      <c r="BB1366" s="17">
        <v>0.107601118793066</v>
      </c>
      <c r="BC1366" s="17">
        <v>0.14821628875824999</v>
      </c>
      <c r="BD1366" s="17">
        <v>0.14701950407185699</v>
      </c>
      <c r="BE1366" s="17">
        <v>0.19651269895114201</v>
      </c>
      <c r="BF1366" s="17"/>
      <c r="BG1366" s="17">
        <v>0.167137375303853</v>
      </c>
      <c r="BH1366" s="17">
        <v>0.11919087839749801</v>
      </c>
      <c r="BI1366" s="17"/>
      <c r="BJ1366" s="17">
        <v>0.147468761212698</v>
      </c>
      <c r="BK1366" s="17">
        <v>0.107978968072119</v>
      </c>
      <c r="BL1366" s="17"/>
      <c r="BM1366" s="17">
        <v>0.13722796637736201</v>
      </c>
      <c r="BN1366" s="17">
        <v>0.12114538343433399</v>
      </c>
      <c r="BO1366" s="17">
        <v>0.15776451620658299</v>
      </c>
      <c r="BP1366" s="17">
        <v>0.16953312527278899</v>
      </c>
      <c r="BQ1366" s="17">
        <v>4.2607832213796597E-2</v>
      </c>
      <c r="BR1366" s="17"/>
      <c r="BS1366" s="17">
        <v>9.1877390818802293E-2</v>
      </c>
      <c r="BT1366" s="17"/>
      <c r="BU1366" s="17">
        <v>0.13403037942077101</v>
      </c>
      <c r="BV1366" s="17">
        <v>0.157340907971533</v>
      </c>
      <c r="BW1366" s="17">
        <v>0.19126063339776</v>
      </c>
      <c r="BX1366" s="17">
        <v>6.3369267604121302E-2</v>
      </c>
      <c r="BY1366" s="17">
        <v>0.15389207276116701</v>
      </c>
      <c r="BZ1366" s="17"/>
      <c r="CA1366" s="17">
        <v>0.13308391877324099</v>
      </c>
      <c r="CB1366" s="17"/>
      <c r="CC1366" s="17">
        <v>0.15013956184088101</v>
      </c>
      <c r="CD1366" s="17">
        <v>0.108796266841409</v>
      </c>
      <c r="CE1366" s="17"/>
      <c r="CF1366" s="17">
        <v>0.115001882039637</v>
      </c>
      <c r="CG1366" s="17"/>
      <c r="CH1366" s="17">
        <v>0</v>
      </c>
      <c r="CI1366" s="17" t="s">
        <v>371</v>
      </c>
    </row>
    <row r="1367" spans="2:87" x14ac:dyDescent="0.35">
      <c r="B1367" t="s">
        <v>353</v>
      </c>
      <c r="C1367" s="17">
        <v>0.107020378870823</v>
      </c>
      <c r="D1367" s="17">
        <v>9.8734349065871405E-2</v>
      </c>
      <c r="E1367" s="17">
        <v>0.111212871113998</v>
      </c>
      <c r="F1367" s="17"/>
      <c r="G1367" s="17">
        <v>0.17023564117071599</v>
      </c>
      <c r="H1367" s="17">
        <v>9.8773537711916298E-2</v>
      </c>
      <c r="I1367" s="17">
        <v>8.1982833544773898E-2</v>
      </c>
      <c r="J1367" s="17">
        <v>0.110030464006262</v>
      </c>
      <c r="K1367" s="17">
        <v>0.108006885390379</v>
      </c>
      <c r="L1367" s="17">
        <v>8.5982352223111694E-2</v>
      </c>
      <c r="M1367" s="17"/>
      <c r="N1367" s="17">
        <v>0.106065860862338</v>
      </c>
      <c r="O1367" s="17">
        <v>0.109366161689223</v>
      </c>
      <c r="P1367" s="17">
        <v>7.6336680550444097E-2</v>
      </c>
      <c r="Q1367" s="17">
        <v>0.13215858556274501</v>
      </c>
      <c r="R1367" s="17"/>
      <c r="S1367" s="17">
        <v>0.103272095407307</v>
      </c>
      <c r="T1367" s="17">
        <v>0.13812299912947701</v>
      </c>
      <c r="U1367" s="17">
        <v>9.0549069215414904E-2</v>
      </c>
      <c r="V1367" s="17">
        <v>0.103331887504829</v>
      </c>
      <c r="W1367" s="17">
        <v>0.10226917026156999</v>
      </c>
      <c r="X1367" s="17">
        <v>9.2679758564228401E-2</v>
      </c>
      <c r="Y1367" s="17">
        <v>0.13616459066622699</v>
      </c>
      <c r="Z1367" s="17">
        <v>4.7284233461170798E-2</v>
      </c>
      <c r="AA1367" s="17">
        <v>0.120455000224664</v>
      </c>
      <c r="AB1367" s="17">
        <v>8.9949498053441004E-2</v>
      </c>
      <c r="AC1367" s="17">
        <v>7.53082299302055E-2</v>
      </c>
      <c r="AD1367" s="17">
        <v>0.148390789914956</v>
      </c>
      <c r="AE1367" s="17"/>
      <c r="AF1367" s="17">
        <v>0.130056854717786</v>
      </c>
      <c r="AG1367" s="17">
        <v>0.118784526915892</v>
      </c>
      <c r="AH1367" s="17">
        <v>8.7624996237641098E-2</v>
      </c>
      <c r="AI1367" s="17">
        <v>7.98813433063843E-2</v>
      </c>
      <c r="AJ1367" s="17">
        <v>0.102715013791221</v>
      </c>
      <c r="AK1367" s="17"/>
      <c r="AL1367" s="17">
        <v>9.3157987963550098E-2</v>
      </c>
      <c r="AM1367" s="17">
        <v>0.10453305714704</v>
      </c>
      <c r="AN1367" s="17">
        <v>0.13430109431255599</v>
      </c>
      <c r="AO1367" s="17">
        <v>0.124909807454536</v>
      </c>
      <c r="AP1367" s="17"/>
      <c r="AQ1367" s="17">
        <v>9.8716798632050698E-2</v>
      </c>
      <c r="AR1367" s="17">
        <v>0.120437049062266</v>
      </c>
      <c r="AS1367" s="17"/>
      <c r="AT1367" s="17">
        <v>0.104347890444598</v>
      </c>
      <c r="AU1367" s="17">
        <v>8.6739237635474198E-2</v>
      </c>
      <c r="AV1367" s="17"/>
      <c r="AW1367" s="17">
        <v>8.7750637397816897E-2</v>
      </c>
      <c r="AX1367" s="17">
        <v>0.10662097165602399</v>
      </c>
      <c r="AY1367" s="17">
        <v>0.11856482170954299</v>
      </c>
      <c r="AZ1367" s="17"/>
      <c r="BA1367" s="17">
        <v>0.135945828228593</v>
      </c>
      <c r="BB1367" s="17">
        <v>8.0358364533676493E-2</v>
      </c>
      <c r="BC1367" s="17">
        <v>0.11193060483316</v>
      </c>
      <c r="BD1367" s="17">
        <v>9.8910041007328198E-2</v>
      </c>
      <c r="BE1367" s="17">
        <v>8.4349163462683605E-2</v>
      </c>
      <c r="BF1367" s="17"/>
      <c r="BG1367" s="17">
        <v>0.122993175117729</v>
      </c>
      <c r="BH1367" s="17">
        <v>9.54222783437053E-2</v>
      </c>
      <c r="BI1367" s="17"/>
      <c r="BJ1367" s="17">
        <v>0.111385828091064</v>
      </c>
      <c r="BK1367" s="17">
        <v>8.9180381191148794E-2</v>
      </c>
      <c r="BL1367" s="17"/>
      <c r="BM1367" s="17">
        <v>4.57549718370973E-2</v>
      </c>
      <c r="BN1367" s="17">
        <v>3.8394170836318901E-2</v>
      </c>
      <c r="BO1367" s="17">
        <v>0.11741594563240999</v>
      </c>
      <c r="BP1367" s="17">
        <v>0.13216521626334901</v>
      </c>
      <c r="BQ1367" s="17">
        <v>0.105157565059917</v>
      </c>
      <c r="BR1367" s="17"/>
      <c r="BS1367" s="17">
        <v>7.05825515057244E-2</v>
      </c>
      <c r="BT1367" s="17"/>
      <c r="BU1367" s="17">
        <v>6.0122265542053202E-2</v>
      </c>
      <c r="BV1367" s="17">
        <v>9.6876305434022897E-2</v>
      </c>
      <c r="BW1367" s="17">
        <v>0.16305578805853399</v>
      </c>
      <c r="BX1367" s="17">
        <v>7.3362198720271998E-2</v>
      </c>
      <c r="BY1367" s="17">
        <v>7.2022579201643996E-2</v>
      </c>
      <c r="BZ1367" s="17"/>
      <c r="CA1367" s="17">
        <v>4.72252201447977E-2</v>
      </c>
      <c r="CB1367" s="17"/>
      <c r="CC1367" s="17">
        <v>0.110207060099671</v>
      </c>
      <c r="CD1367" s="17">
        <v>9.5167156151630294E-2</v>
      </c>
      <c r="CE1367" s="17"/>
      <c r="CF1367" s="17">
        <v>0.11352435096013599</v>
      </c>
      <c r="CG1367" s="17"/>
      <c r="CH1367" s="17">
        <v>0</v>
      </c>
      <c r="CI1367" s="17" t="s">
        <v>371</v>
      </c>
    </row>
    <row r="1368" spans="2:87" x14ac:dyDescent="0.35">
      <c r="B1368" t="s">
        <v>354</v>
      </c>
      <c r="C1368" s="17">
        <v>7.7877600399499494E-2</v>
      </c>
      <c r="D1368" s="17">
        <v>5.1374639736160799E-2</v>
      </c>
      <c r="E1368" s="17">
        <v>0.101876773142533</v>
      </c>
      <c r="F1368" s="17"/>
      <c r="G1368" s="17">
        <v>5.6219644935096298E-2</v>
      </c>
      <c r="H1368" s="17">
        <v>8.9462899176319097E-2</v>
      </c>
      <c r="I1368" s="17">
        <v>0.14453362422524199</v>
      </c>
      <c r="J1368" s="17">
        <v>5.8264163000618999E-2</v>
      </c>
      <c r="K1368" s="17">
        <v>8.8799096174823802E-2</v>
      </c>
      <c r="L1368" s="17">
        <v>3.7438219493131503E-2</v>
      </c>
      <c r="M1368" s="17"/>
      <c r="N1368" s="17">
        <v>6.7796889367261207E-2</v>
      </c>
      <c r="O1368" s="17">
        <v>6.3059015886397604E-2</v>
      </c>
      <c r="P1368" s="17">
        <v>5.71731076956783E-2</v>
      </c>
      <c r="Q1368" s="17">
        <v>0.120189007197405</v>
      </c>
      <c r="R1368" s="17"/>
      <c r="S1368" s="17">
        <v>7.8982945692179202E-2</v>
      </c>
      <c r="T1368" s="17">
        <v>8.4712249493671704E-2</v>
      </c>
      <c r="U1368" s="17">
        <v>0.103139989416227</v>
      </c>
      <c r="V1368" s="17">
        <v>3.4950466610416703E-2</v>
      </c>
      <c r="W1368" s="17">
        <v>0.12920758904267601</v>
      </c>
      <c r="X1368" s="17">
        <v>0.11124943615678499</v>
      </c>
      <c r="Y1368" s="17">
        <v>4.9926334253353702E-2</v>
      </c>
      <c r="Z1368" s="17">
        <v>7.1466477116506805E-2</v>
      </c>
      <c r="AA1368" s="17">
        <v>5.4701890935438598E-2</v>
      </c>
      <c r="AB1368" s="17">
        <v>7.6645849601769095E-2</v>
      </c>
      <c r="AC1368" s="17">
        <v>5.5803929644606398E-2</v>
      </c>
      <c r="AD1368" s="17">
        <v>0.12165594742402</v>
      </c>
      <c r="AE1368" s="17"/>
      <c r="AF1368" s="17">
        <v>5.6464565072575697E-2</v>
      </c>
      <c r="AG1368" s="17">
        <v>0.103233802288291</v>
      </c>
      <c r="AH1368" s="17">
        <v>8.39605913315392E-2</v>
      </c>
      <c r="AI1368" s="17">
        <v>3.37345150110843E-2</v>
      </c>
      <c r="AJ1368" s="17">
        <v>3.7926366339794702E-2</v>
      </c>
      <c r="AK1368" s="17"/>
      <c r="AL1368" s="17">
        <v>6.3311377627576396E-2</v>
      </c>
      <c r="AM1368" s="17">
        <v>9.95764890759398E-2</v>
      </c>
      <c r="AN1368" s="17">
        <v>6.5944436519688898E-2</v>
      </c>
      <c r="AO1368" s="17">
        <v>6.6330232435431499E-2</v>
      </c>
      <c r="AP1368" s="17"/>
      <c r="AQ1368" s="17">
        <v>8.6053918053394698E-2</v>
      </c>
      <c r="AR1368" s="17">
        <v>6.4666557188214499E-2</v>
      </c>
      <c r="AS1368" s="17"/>
      <c r="AT1368" s="17">
        <v>7.9402345168220395E-2</v>
      </c>
      <c r="AU1368" s="17">
        <v>3.4793622107097397E-2</v>
      </c>
      <c r="AV1368" s="17"/>
      <c r="AW1368" s="17">
        <v>4.7549159305701701E-2</v>
      </c>
      <c r="AX1368" s="17">
        <v>6.1555626418941897E-2</v>
      </c>
      <c r="AY1368" s="17">
        <v>0.114524697125748</v>
      </c>
      <c r="AZ1368" s="17"/>
      <c r="BA1368" s="17">
        <v>8.8500785751450803E-2</v>
      </c>
      <c r="BB1368" s="17">
        <v>7.7380479419066603E-2</v>
      </c>
      <c r="BC1368" s="17">
        <v>6.9668167490840094E-2</v>
      </c>
      <c r="BD1368" s="17">
        <v>7.2744046827883796E-2</v>
      </c>
      <c r="BE1368" s="17">
        <v>9.1705444086080098E-2</v>
      </c>
      <c r="BF1368" s="17"/>
      <c r="BG1368" s="17">
        <v>7.0874413920272397E-2</v>
      </c>
      <c r="BH1368" s="17">
        <v>8.2962725104070906E-2</v>
      </c>
      <c r="BI1368" s="17"/>
      <c r="BJ1368" s="17">
        <v>8.2336777201411193E-2</v>
      </c>
      <c r="BK1368" s="17">
        <v>6.3270530948144096E-2</v>
      </c>
      <c r="BL1368" s="17"/>
      <c r="BM1368" s="17">
        <v>0.146687931589572</v>
      </c>
      <c r="BN1368" s="17">
        <v>5.9258511925040398E-2</v>
      </c>
      <c r="BO1368" s="17">
        <v>6.6233186343840206E-2</v>
      </c>
      <c r="BP1368" s="17">
        <v>0.107512785063687</v>
      </c>
      <c r="BQ1368" s="17">
        <v>2.4329443413805898E-2</v>
      </c>
      <c r="BR1368" s="17"/>
      <c r="BS1368" s="17">
        <v>5.1280620505550101E-2</v>
      </c>
      <c r="BT1368" s="17"/>
      <c r="BU1368" s="17">
        <v>6.7103559659325795E-2</v>
      </c>
      <c r="BV1368" s="17">
        <v>6.4188467402294905E-2</v>
      </c>
      <c r="BW1368" s="17">
        <v>7.4078398716017596E-2</v>
      </c>
      <c r="BX1368" s="17">
        <v>5.2364731425278699E-2</v>
      </c>
      <c r="BY1368" s="17">
        <v>0.14192213685820099</v>
      </c>
      <c r="BZ1368" s="17"/>
      <c r="CA1368" s="17">
        <v>9.5727287553786594E-2</v>
      </c>
      <c r="CB1368" s="17"/>
      <c r="CC1368" s="17">
        <v>6.9764086971191394E-2</v>
      </c>
      <c r="CD1368" s="17">
        <v>9.2707609925936699E-2</v>
      </c>
      <c r="CE1368" s="17"/>
      <c r="CF1368" s="17">
        <v>8.0033687316829499E-2</v>
      </c>
      <c r="CG1368" s="17"/>
      <c r="CH1368" s="17">
        <v>0</v>
      </c>
      <c r="CI1368" s="17" t="s">
        <v>371</v>
      </c>
    </row>
    <row r="1369" spans="2:87" x14ac:dyDescent="0.35">
      <c r="B1369" t="s">
        <v>161</v>
      </c>
      <c r="C1369" s="17">
        <v>5.5149360418131801E-2</v>
      </c>
      <c r="D1369" s="17">
        <v>2.94157814543053E-2</v>
      </c>
      <c r="E1369" s="17">
        <v>7.8333896193056696E-2</v>
      </c>
      <c r="F1369" s="17"/>
      <c r="G1369" s="17">
        <v>5.2849168825083601E-2</v>
      </c>
      <c r="H1369" s="17">
        <v>7.0833525485331603E-2</v>
      </c>
      <c r="I1369" s="17">
        <v>4.4046514872186603E-2</v>
      </c>
      <c r="J1369" s="17">
        <v>7.2973238946121094E-2</v>
      </c>
      <c r="K1369" s="17">
        <v>5.4699401860922203E-2</v>
      </c>
      <c r="L1369" s="17">
        <v>3.7013196803771298E-2</v>
      </c>
      <c r="M1369" s="17"/>
      <c r="N1369" s="17">
        <v>3.7629421368639601E-2</v>
      </c>
      <c r="O1369" s="17">
        <v>3.6728785869735998E-2</v>
      </c>
      <c r="P1369" s="17">
        <v>6.6209021634123399E-2</v>
      </c>
      <c r="Q1369" s="17">
        <v>8.1586842513103094E-2</v>
      </c>
      <c r="R1369" s="17"/>
      <c r="S1369" s="17">
        <v>6.32762755974806E-2</v>
      </c>
      <c r="T1369" s="17">
        <v>3.2013426937604401E-2</v>
      </c>
      <c r="U1369" s="17">
        <v>7.71087137449121E-2</v>
      </c>
      <c r="V1369" s="17">
        <v>8.2571938783081306E-2</v>
      </c>
      <c r="W1369" s="17">
        <v>9.1349558451464793E-2</v>
      </c>
      <c r="X1369" s="17">
        <v>3.9200705262858598E-2</v>
      </c>
      <c r="Y1369" s="17">
        <v>5.2294065388202297E-2</v>
      </c>
      <c r="Z1369" s="17">
        <v>0.10393496680263301</v>
      </c>
      <c r="AA1369" s="17">
        <v>4.4495690737487603E-2</v>
      </c>
      <c r="AB1369" s="17">
        <v>9.5585308800610197E-3</v>
      </c>
      <c r="AC1369" s="17">
        <v>5.7423024127421299E-2</v>
      </c>
      <c r="AD1369" s="17">
        <v>6.32012730376946E-2</v>
      </c>
      <c r="AE1369" s="17"/>
      <c r="AF1369" s="17">
        <v>7.8240816926741799E-2</v>
      </c>
      <c r="AG1369" s="17">
        <v>5.8846028625217497E-2</v>
      </c>
      <c r="AH1369" s="17">
        <v>3.5457851444368103E-2</v>
      </c>
      <c r="AI1369" s="17">
        <v>3.4875565621775503E-2</v>
      </c>
      <c r="AJ1369" s="17">
        <v>2.79616641662748E-2</v>
      </c>
      <c r="AK1369" s="17"/>
      <c r="AL1369" s="17">
        <v>6.1261618259240203E-2</v>
      </c>
      <c r="AM1369" s="17">
        <v>5.47118499503563E-2</v>
      </c>
      <c r="AN1369" s="17">
        <v>4.5115775723438098E-2</v>
      </c>
      <c r="AO1369" s="17">
        <v>5.09500377941857E-2</v>
      </c>
      <c r="AP1369" s="17"/>
      <c r="AQ1369" s="17">
        <v>5.6801367962244997E-2</v>
      </c>
      <c r="AR1369" s="17">
        <v>5.2480097312844698E-2</v>
      </c>
      <c r="AS1369" s="17"/>
      <c r="AT1369" s="17">
        <v>5.8186490468980702E-2</v>
      </c>
      <c r="AU1369" s="17">
        <v>3.0516555894741001E-2</v>
      </c>
      <c r="AV1369" s="17"/>
      <c r="AW1369" s="17">
        <v>4.8043734097812998E-2</v>
      </c>
      <c r="AX1369" s="17">
        <v>5.6477619605887E-2</v>
      </c>
      <c r="AY1369" s="17">
        <v>6.1395688887623999E-2</v>
      </c>
      <c r="AZ1369" s="17"/>
      <c r="BA1369" s="17">
        <v>7.9188241657247999E-2</v>
      </c>
      <c r="BB1369" s="17">
        <v>6.6035113218443298E-2</v>
      </c>
      <c r="BC1369" s="17">
        <v>2.9003739500369202E-2</v>
      </c>
      <c r="BD1369" s="17">
        <v>4.1026696279449798E-2</v>
      </c>
      <c r="BE1369" s="17">
        <v>7.5144247924718105E-2</v>
      </c>
      <c r="BF1369" s="17"/>
      <c r="BG1369" s="17">
        <v>6.4461830653771895E-2</v>
      </c>
      <c r="BH1369" s="17">
        <v>4.8387428175387201E-2</v>
      </c>
      <c r="BI1369" s="17"/>
      <c r="BJ1369" s="17">
        <v>6.0133460785739501E-2</v>
      </c>
      <c r="BK1369" s="17">
        <v>3.7798443064143698E-2</v>
      </c>
      <c r="BL1369" s="17"/>
      <c r="BM1369" s="17">
        <v>7.5738589573399101E-2</v>
      </c>
      <c r="BN1369" s="17">
        <v>4.75387857198721E-2</v>
      </c>
      <c r="BO1369" s="17">
        <v>5.9986797720339401E-2</v>
      </c>
      <c r="BP1369" s="17">
        <v>5.80247309366662E-2</v>
      </c>
      <c r="BQ1369" s="17">
        <v>8.2745974498012308E-3</v>
      </c>
      <c r="BR1369" s="17"/>
      <c r="BS1369" s="17">
        <v>2.5475725706440699E-2</v>
      </c>
      <c r="BT1369" s="17"/>
      <c r="BU1369" s="17">
        <v>4.1487728070655198E-2</v>
      </c>
      <c r="BV1369" s="17">
        <v>3.8800415737314201E-2</v>
      </c>
      <c r="BW1369" s="17">
        <v>7.1092923519682799E-2</v>
      </c>
      <c r="BX1369" s="17">
        <v>2.0345041030840599E-2</v>
      </c>
      <c r="BY1369" s="17">
        <v>0.122033658525696</v>
      </c>
      <c r="BZ1369" s="17"/>
      <c r="CA1369" s="17">
        <v>4.82609936540664E-2</v>
      </c>
      <c r="CB1369" s="17"/>
      <c r="CC1369" s="17">
        <v>5.8635450936481197E-2</v>
      </c>
      <c r="CD1369" s="17">
        <v>1.3627444477587399E-2</v>
      </c>
      <c r="CE1369" s="17"/>
      <c r="CF1369" s="17">
        <v>6.0811635675120698E-2</v>
      </c>
      <c r="CG1369" s="17"/>
      <c r="CH1369" s="17">
        <v>0</v>
      </c>
      <c r="CI1369" s="17" t="s">
        <v>371</v>
      </c>
    </row>
    <row r="1370" spans="2:87" x14ac:dyDescent="0.35">
      <c r="C1370" s="17"/>
      <c r="D1370" s="17"/>
      <c r="E1370" s="17"/>
      <c r="F1370" s="17"/>
      <c r="G1370" s="17"/>
      <c r="H1370" s="17"/>
      <c r="I1370" s="17"/>
      <c r="J1370" s="17"/>
      <c r="K1370" s="17"/>
      <c r="L1370" s="17"/>
      <c r="M1370" s="17"/>
      <c r="N1370" s="17"/>
      <c r="O1370" s="17"/>
      <c r="P1370" s="17"/>
      <c r="Q1370" s="17"/>
      <c r="R1370" s="17"/>
      <c r="S1370" s="17"/>
      <c r="T1370" s="17"/>
      <c r="U1370" s="17"/>
      <c r="V1370" s="17"/>
      <c r="W1370" s="17"/>
      <c r="X1370" s="17"/>
      <c r="Y1370" s="17"/>
      <c r="Z1370" s="17"/>
      <c r="AA1370" s="17"/>
      <c r="AB1370" s="17"/>
      <c r="AC1370" s="17"/>
      <c r="AD1370" s="17"/>
      <c r="AE1370" s="17"/>
      <c r="AF1370" s="17"/>
      <c r="AG1370" s="17"/>
      <c r="AH1370" s="17"/>
      <c r="AI1370" s="17"/>
      <c r="AJ1370" s="17"/>
      <c r="AK1370" s="17"/>
      <c r="AL1370" s="17"/>
      <c r="AM1370" s="17"/>
      <c r="AN1370" s="17"/>
      <c r="AO1370" s="17"/>
      <c r="AP1370" s="17"/>
      <c r="AQ1370" s="17"/>
      <c r="AR1370" s="17"/>
      <c r="AS1370" s="17"/>
      <c r="AT1370" s="17"/>
      <c r="AU1370" s="17"/>
      <c r="AV1370" s="17"/>
      <c r="AW1370" s="17"/>
      <c r="AX1370" s="17"/>
      <c r="AY1370" s="17"/>
      <c r="AZ1370" s="17"/>
      <c r="BA1370" s="17"/>
      <c r="BB1370" s="17"/>
      <c r="BC1370" s="17"/>
      <c r="BD1370" s="17"/>
      <c r="BE1370" s="17"/>
      <c r="BF1370" s="17"/>
      <c r="BG1370" s="17"/>
      <c r="BH1370" s="17"/>
      <c r="BI1370" s="17"/>
      <c r="BJ1370" s="17"/>
      <c r="BK1370" s="17"/>
      <c r="BL1370" s="17"/>
      <c r="BM1370" s="17"/>
      <c r="BN1370" s="17"/>
      <c r="BO1370" s="17"/>
      <c r="BP1370" s="17"/>
      <c r="BQ1370" s="17"/>
      <c r="BR1370" s="17"/>
      <c r="BS1370" s="17"/>
      <c r="BT1370" s="17"/>
      <c r="BU1370" s="17"/>
      <c r="BV1370" s="17"/>
      <c r="BW1370" s="17"/>
      <c r="BX1370" s="17"/>
      <c r="BY1370" s="17"/>
      <c r="BZ1370" s="17"/>
      <c r="CA1370" s="17"/>
      <c r="CB1370" s="17"/>
      <c r="CC1370" s="17"/>
      <c r="CD1370" s="17"/>
      <c r="CE1370" s="17"/>
      <c r="CF1370" s="17"/>
      <c r="CG1370" s="17"/>
      <c r="CH1370" s="17"/>
      <c r="CI1370" s="17"/>
    </row>
    <row r="1371" spans="2:87" x14ac:dyDescent="0.35">
      <c r="B1371" s="6" t="s">
        <v>386</v>
      </c>
      <c r="C1371" s="17"/>
      <c r="D1371" s="17"/>
      <c r="E1371" s="17"/>
      <c r="F1371" s="17"/>
      <c r="G1371" s="17"/>
      <c r="H1371" s="17"/>
      <c r="I1371" s="17"/>
      <c r="J1371" s="17"/>
      <c r="K1371" s="17"/>
      <c r="L1371" s="17"/>
      <c r="M1371" s="17"/>
      <c r="N1371" s="17"/>
      <c r="O1371" s="17"/>
      <c r="P1371" s="17"/>
      <c r="Q1371" s="17"/>
      <c r="R1371" s="17"/>
      <c r="S1371" s="17"/>
      <c r="T1371" s="17"/>
      <c r="U1371" s="17"/>
      <c r="V1371" s="17"/>
      <c r="W1371" s="17"/>
      <c r="X1371" s="17"/>
      <c r="Y1371" s="17"/>
      <c r="Z1371" s="17"/>
      <c r="AA1371" s="17"/>
      <c r="AB1371" s="17"/>
      <c r="AC1371" s="17"/>
      <c r="AD1371" s="17"/>
      <c r="AE1371" s="17"/>
      <c r="AF1371" s="17"/>
      <c r="AG1371" s="17"/>
      <c r="AH1371" s="17"/>
      <c r="AI1371" s="17"/>
      <c r="AJ1371" s="17"/>
      <c r="AK1371" s="17"/>
      <c r="AL1371" s="17"/>
      <c r="AM1371" s="17"/>
      <c r="AN1371" s="17"/>
      <c r="AO1371" s="17"/>
      <c r="AP1371" s="17"/>
      <c r="AQ1371" s="17"/>
      <c r="AR1371" s="17"/>
      <c r="AS1371" s="17"/>
      <c r="AT1371" s="17"/>
      <c r="AU1371" s="17"/>
      <c r="AV1371" s="17"/>
      <c r="AW1371" s="17"/>
      <c r="AX1371" s="17"/>
      <c r="AY1371" s="17"/>
      <c r="AZ1371" s="17"/>
      <c r="BA1371" s="17"/>
      <c r="BB1371" s="17"/>
      <c r="BC1371" s="17"/>
      <c r="BD1371" s="17"/>
      <c r="BE1371" s="17"/>
      <c r="BF1371" s="17"/>
      <c r="BG1371" s="17"/>
      <c r="BH1371" s="17"/>
      <c r="BI1371" s="17"/>
      <c r="BJ1371" s="17"/>
      <c r="BK1371" s="17"/>
      <c r="BL1371" s="17"/>
      <c r="BM1371" s="17"/>
      <c r="BN1371" s="17"/>
      <c r="BO1371" s="17"/>
      <c r="BP1371" s="17"/>
      <c r="BQ1371" s="17"/>
      <c r="BR1371" s="17"/>
      <c r="BS1371" s="17"/>
      <c r="BT1371" s="17"/>
      <c r="BU1371" s="17"/>
      <c r="BV1371" s="17"/>
      <c r="BW1371" s="17"/>
      <c r="BX1371" s="17"/>
      <c r="BY1371" s="17"/>
      <c r="BZ1371" s="17"/>
      <c r="CA1371" s="17"/>
      <c r="CB1371" s="17"/>
      <c r="CC1371" s="17"/>
      <c r="CD1371" s="17"/>
      <c r="CE1371" s="17"/>
      <c r="CF1371" s="17"/>
      <c r="CG1371" s="17"/>
      <c r="CH1371" s="17"/>
      <c r="CI1371" s="17"/>
    </row>
    <row r="1372" spans="2:87" x14ac:dyDescent="0.35">
      <c r="B1372" s="24" t="s">
        <v>585</v>
      </c>
      <c r="C1372" s="17"/>
      <c r="D1372" s="17"/>
      <c r="E1372" s="17"/>
      <c r="F1372" s="17"/>
      <c r="G1372" s="17"/>
      <c r="H1372" s="17"/>
      <c r="I1372" s="17"/>
      <c r="J1372" s="17"/>
      <c r="K1372" s="17"/>
      <c r="L1372" s="17"/>
      <c r="M1372" s="17"/>
      <c r="N1372" s="17"/>
      <c r="O1372" s="17"/>
      <c r="P1372" s="17"/>
      <c r="Q1372" s="17"/>
      <c r="R1372" s="17"/>
      <c r="S1372" s="17"/>
      <c r="T1372" s="17"/>
      <c r="U1372" s="17"/>
      <c r="V1372" s="17"/>
      <c r="W1372" s="17"/>
      <c r="X1372" s="17"/>
      <c r="Y1372" s="17"/>
      <c r="Z1372" s="17"/>
      <c r="AA1372" s="17"/>
      <c r="AB1372" s="17"/>
      <c r="AC1372" s="17"/>
      <c r="AD1372" s="17"/>
      <c r="AE1372" s="17"/>
      <c r="AF1372" s="17"/>
      <c r="AG1372" s="17"/>
      <c r="AH1372" s="17"/>
      <c r="AI1372" s="17"/>
      <c r="AJ1372" s="17"/>
      <c r="AK1372" s="17"/>
      <c r="AL1372" s="17"/>
      <c r="AM1372" s="17"/>
      <c r="AN1372" s="17"/>
      <c r="AO1372" s="17"/>
      <c r="AP1372" s="17"/>
      <c r="AQ1372" s="17"/>
      <c r="AR1372" s="17"/>
      <c r="AS1372" s="17"/>
      <c r="AT1372" s="17"/>
      <c r="AU1372" s="17"/>
      <c r="AV1372" s="17"/>
      <c r="AW1372" s="17"/>
      <c r="AX1372" s="17"/>
      <c r="AY1372" s="17"/>
      <c r="AZ1372" s="17"/>
      <c r="BA1372" s="17"/>
      <c r="BB1372" s="17"/>
      <c r="BC1372" s="17"/>
      <c r="BD1372" s="17"/>
      <c r="BE1372" s="17"/>
      <c r="BF1372" s="17"/>
      <c r="BG1372" s="17"/>
      <c r="BH1372" s="17"/>
      <c r="BI1372" s="17"/>
      <c r="BJ1372" s="17"/>
      <c r="BK1372" s="17"/>
      <c r="BL1372" s="17"/>
      <c r="BM1372" s="17"/>
      <c r="BN1372" s="17"/>
      <c r="BO1372" s="17"/>
      <c r="BP1372" s="17"/>
      <c r="BQ1372" s="17"/>
      <c r="BR1372" s="17"/>
      <c r="BS1372" s="17"/>
      <c r="BT1372" s="17"/>
      <c r="BU1372" s="17"/>
      <c r="BV1372" s="17"/>
      <c r="BW1372" s="17"/>
      <c r="BX1372" s="17"/>
      <c r="BY1372" s="17"/>
      <c r="BZ1372" s="17"/>
      <c r="CA1372" s="17"/>
      <c r="CB1372" s="17"/>
      <c r="CC1372" s="17"/>
      <c r="CD1372" s="17"/>
      <c r="CE1372" s="17"/>
      <c r="CF1372" s="17"/>
      <c r="CG1372" s="17"/>
      <c r="CH1372" s="17"/>
      <c r="CI1372" s="17"/>
    </row>
    <row r="1373" spans="2:87" x14ac:dyDescent="0.35">
      <c r="B1373" t="s">
        <v>378</v>
      </c>
      <c r="C1373" s="17">
        <v>0.56925605335285601</v>
      </c>
      <c r="D1373" s="17">
        <v>0.53925197484238196</v>
      </c>
      <c r="E1373" s="17">
        <v>0.59907430234458003</v>
      </c>
      <c r="F1373" s="17"/>
      <c r="G1373" s="17">
        <v>0.39066784503045399</v>
      </c>
      <c r="H1373" s="17">
        <v>0.39394918331826601</v>
      </c>
      <c r="I1373" s="17">
        <v>0.44697032422578498</v>
      </c>
      <c r="J1373" s="17">
        <v>0.58400081509253798</v>
      </c>
      <c r="K1373" s="17">
        <v>0.69494434762858304</v>
      </c>
      <c r="L1373" s="17">
        <v>0.83524688637017297</v>
      </c>
      <c r="M1373" s="17"/>
      <c r="N1373" s="17">
        <v>0.52502096015948796</v>
      </c>
      <c r="O1373" s="17">
        <v>0.57776617613407599</v>
      </c>
      <c r="P1373" s="17">
        <v>0.59143343962654904</v>
      </c>
      <c r="Q1373" s="17">
        <v>0.588838637996422</v>
      </c>
      <c r="R1373" s="17"/>
      <c r="S1373" s="17">
        <v>0.51317624232181602</v>
      </c>
      <c r="T1373" s="17">
        <v>0.57041503292648499</v>
      </c>
      <c r="U1373" s="17">
        <v>0.577588851549797</v>
      </c>
      <c r="V1373" s="17">
        <v>0.61073670850506201</v>
      </c>
      <c r="W1373" s="17">
        <v>0.57719794144352299</v>
      </c>
      <c r="X1373" s="17">
        <v>0.45523602031246402</v>
      </c>
      <c r="Y1373" s="17">
        <v>0.58910432460441697</v>
      </c>
      <c r="Z1373" s="17">
        <v>0.59035052612648697</v>
      </c>
      <c r="AA1373" s="17">
        <v>0.52050815673557105</v>
      </c>
      <c r="AB1373" s="17">
        <v>0.67875720752815705</v>
      </c>
      <c r="AC1373" s="17">
        <v>0.73117343319248296</v>
      </c>
      <c r="AD1373" s="17">
        <v>0.50123942281641198</v>
      </c>
      <c r="AE1373" s="17"/>
      <c r="AF1373" s="17">
        <v>0.57483504838726396</v>
      </c>
      <c r="AG1373" s="17">
        <v>0.62649558588944099</v>
      </c>
      <c r="AH1373" s="17">
        <v>0.58649178812408698</v>
      </c>
      <c r="AI1373" s="17">
        <v>0.50443166472658996</v>
      </c>
      <c r="AJ1373" s="17">
        <v>0.439619041273624</v>
      </c>
      <c r="AK1373" s="17"/>
      <c r="AL1373" s="17">
        <v>0.57341153903558795</v>
      </c>
      <c r="AM1373" s="17">
        <v>0.57937180209065697</v>
      </c>
      <c r="AN1373" s="17">
        <v>0.54637896023637</v>
      </c>
      <c r="AO1373" s="17">
        <v>0.54509527539227198</v>
      </c>
      <c r="AP1373" s="17"/>
      <c r="AQ1373" s="17">
        <v>0.60532659291961499</v>
      </c>
      <c r="AR1373" s="17">
        <v>0.51691727274356203</v>
      </c>
      <c r="AS1373" s="17"/>
      <c r="AT1373" s="17">
        <v>0.51060464841432995</v>
      </c>
      <c r="AU1373" s="17">
        <v>0.82169659398794004</v>
      </c>
      <c r="AV1373" s="17"/>
      <c r="AW1373" s="17">
        <v>0.69880379752774302</v>
      </c>
      <c r="AX1373" s="17">
        <v>0.55026195571705006</v>
      </c>
      <c r="AY1373" s="17">
        <v>0.45952497386586899</v>
      </c>
      <c r="AZ1373" s="17"/>
      <c r="BA1373" s="17">
        <v>0.460742579731243</v>
      </c>
      <c r="BB1373" s="17">
        <v>0.56241918008182101</v>
      </c>
      <c r="BC1373" s="17">
        <v>0.628823388660807</v>
      </c>
      <c r="BD1373" s="17">
        <v>0.64629962937182694</v>
      </c>
      <c r="BE1373" s="17">
        <v>0.61680893664403302</v>
      </c>
      <c r="BF1373" s="17"/>
      <c r="BG1373" s="17">
        <v>0.53361169528155905</v>
      </c>
      <c r="BH1373" s="17">
        <v>0.59526894843314504</v>
      </c>
      <c r="BI1373" s="17"/>
      <c r="BJ1373" s="17">
        <v>0.52232042205684304</v>
      </c>
      <c r="BK1373" s="17">
        <v>0.73806169549676504</v>
      </c>
      <c r="BL1373" s="17"/>
      <c r="BM1373" s="17">
        <v>0.50133247929484803</v>
      </c>
      <c r="BN1373" s="17">
        <v>0.66614045259883203</v>
      </c>
      <c r="BO1373" s="17">
        <v>0.53973147224979301</v>
      </c>
      <c r="BP1373" s="17">
        <v>0.59052516168764602</v>
      </c>
      <c r="BQ1373" s="17">
        <v>0.59853212453281501</v>
      </c>
      <c r="BR1373" s="17"/>
      <c r="BS1373" s="17">
        <v>0.58698450950760905</v>
      </c>
      <c r="BT1373" s="17"/>
      <c r="BU1373" s="17">
        <v>0.62359311473440804</v>
      </c>
      <c r="BV1373" s="17">
        <v>0.48769202244561899</v>
      </c>
      <c r="BW1373" s="17">
        <v>0.60633735041719194</v>
      </c>
      <c r="BX1373" s="17">
        <v>0.62673217371310896</v>
      </c>
      <c r="BY1373" s="17">
        <v>0.53445182924927104</v>
      </c>
      <c r="BZ1373" s="17"/>
      <c r="CA1373" s="17">
        <v>0.51968705528166503</v>
      </c>
      <c r="CB1373" s="17"/>
      <c r="CC1373" s="17">
        <v>0.61854718440808198</v>
      </c>
      <c r="CD1373" s="17">
        <v>0.39538976478545601</v>
      </c>
      <c r="CE1373" s="17"/>
      <c r="CF1373" s="17">
        <v>0.67277751045051104</v>
      </c>
      <c r="CG1373" s="17"/>
      <c r="CH1373" s="17">
        <v>0.65221034738746697</v>
      </c>
      <c r="CI1373" s="17">
        <v>0.36307466083345602</v>
      </c>
    </row>
    <row r="1374" spans="2:87" x14ac:dyDescent="0.35">
      <c r="B1374" t="s">
        <v>379</v>
      </c>
      <c r="C1374" s="17">
        <v>0.52133847077427697</v>
      </c>
      <c r="D1374" s="17">
        <v>0.49864921711815402</v>
      </c>
      <c r="E1374" s="17">
        <v>0.54557713566036503</v>
      </c>
      <c r="F1374" s="17"/>
      <c r="G1374" s="17">
        <v>0.377036514320848</v>
      </c>
      <c r="H1374" s="17">
        <v>0.39637756857533701</v>
      </c>
      <c r="I1374" s="17">
        <v>0.463635867500161</v>
      </c>
      <c r="J1374" s="17">
        <v>0.51892315279561396</v>
      </c>
      <c r="K1374" s="17">
        <v>0.60909675039204603</v>
      </c>
      <c r="L1374" s="17">
        <v>0.710126253896463</v>
      </c>
      <c r="M1374" s="17"/>
      <c r="N1374" s="17">
        <v>0.45110342690779398</v>
      </c>
      <c r="O1374" s="17">
        <v>0.499036374121756</v>
      </c>
      <c r="P1374" s="17">
        <v>0.56569870176702997</v>
      </c>
      <c r="Q1374" s="17">
        <v>0.58096525079763905</v>
      </c>
      <c r="R1374" s="17"/>
      <c r="S1374" s="17">
        <v>0.45097558763525297</v>
      </c>
      <c r="T1374" s="17">
        <v>0.54215938310935397</v>
      </c>
      <c r="U1374" s="17">
        <v>0.57891534585083604</v>
      </c>
      <c r="V1374" s="17">
        <v>0.53534078189277501</v>
      </c>
      <c r="W1374" s="17">
        <v>0.53058350097280504</v>
      </c>
      <c r="X1374" s="17">
        <v>0.50496451710244605</v>
      </c>
      <c r="Y1374" s="17">
        <v>0.496141280790101</v>
      </c>
      <c r="Z1374" s="17">
        <v>0.45414216521881801</v>
      </c>
      <c r="AA1374" s="17">
        <v>0.49847459491197899</v>
      </c>
      <c r="AB1374" s="17">
        <v>0.55911314552925895</v>
      </c>
      <c r="AC1374" s="17">
        <v>0.67609248048210102</v>
      </c>
      <c r="AD1374" s="17">
        <v>0.46045657472856499</v>
      </c>
      <c r="AE1374" s="17"/>
      <c r="AF1374" s="17">
        <v>0.56155934763780901</v>
      </c>
      <c r="AG1374" s="17">
        <v>0.55311406893780501</v>
      </c>
      <c r="AH1374" s="17">
        <v>0.50855298592231601</v>
      </c>
      <c r="AI1374" s="17">
        <v>0.49289069156276299</v>
      </c>
      <c r="AJ1374" s="17">
        <v>0.42660736329662802</v>
      </c>
      <c r="AK1374" s="17"/>
      <c r="AL1374" s="17">
        <v>0.51507050063884696</v>
      </c>
      <c r="AM1374" s="17">
        <v>0.51156830567316103</v>
      </c>
      <c r="AN1374" s="17">
        <v>0.58127714901068095</v>
      </c>
      <c r="AO1374" s="17">
        <v>0.45424141271145702</v>
      </c>
      <c r="AP1374" s="17"/>
      <c r="AQ1374" s="17">
        <v>0.58356528167005595</v>
      </c>
      <c r="AR1374" s="17">
        <v>0.43104663032474799</v>
      </c>
      <c r="AS1374" s="17"/>
      <c r="AT1374" s="17">
        <v>0.46155636757769197</v>
      </c>
      <c r="AU1374" s="17">
        <v>0.70052096178906997</v>
      </c>
      <c r="AV1374" s="17"/>
      <c r="AW1374" s="17">
        <v>0.59956888845823098</v>
      </c>
      <c r="AX1374" s="17">
        <v>0.487929384649263</v>
      </c>
      <c r="AY1374" s="17">
        <v>0.472532002816208</v>
      </c>
      <c r="AZ1374" s="17"/>
      <c r="BA1374" s="17">
        <v>0.434210489005948</v>
      </c>
      <c r="BB1374" s="17">
        <v>0.50793990568976199</v>
      </c>
      <c r="BC1374" s="17">
        <v>0.58091769177649599</v>
      </c>
      <c r="BD1374" s="17">
        <v>0.56275449022603097</v>
      </c>
      <c r="BE1374" s="17">
        <v>0.56613506968357097</v>
      </c>
      <c r="BF1374" s="17"/>
      <c r="BG1374" s="17">
        <v>0.49503482503516599</v>
      </c>
      <c r="BH1374" s="17">
        <v>0.54053460766281203</v>
      </c>
      <c r="BI1374" s="17"/>
      <c r="BJ1374" s="17">
        <v>0.482320841834676</v>
      </c>
      <c r="BK1374" s="17">
        <v>0.66154224826117103</v>
      </c>
      <c r="BL1374" s="17"/>
      <c r="BM1374" s="17">
        <v>0.53022881703553004</v>
      </c>
      <c r="BN1374" s="17">
        <v>0.605449908529891</v>
      </c>
      <c r="BO1374" s="17">
        <v>0.44729473639796402</v>
      </c>
      <c r="BP1374" s="17">
        <v>0.541669630476452</v>
      </c>
      <c r="BQ1374" s="17">
        <v>0.61325978435481099</v>
      </c>
      <c r="BR1374" s="17"/>
      <c r="BS1374" s="17">
        <v>0.56869953657148997</v>
      </c>
      <c r="BT1374" s="17"/>
      <c r="BU1374" s="17">
        <v>0.58200377083355803</v>
      </c>
      <c r="BV1374" s="17">
        <v>0.37418450401748998</v>
      </c>
      <c r="BW1374" s="17">
        <v>0.58448245526747</v>
      </c>
      <c r="BX1374" s="17">
        <v>0.64145461927526404</v>
      </c>
      <c r="BY1374" s="17">
        <v>0.47803413763101898</v>
      </c>
      <c r="BZ1374" s="17"/>
      <c r="CA1374" s="17">
        <v>0.491375008150016</v>
      </c>
      <c r="CB1374" s="17"/>
      <c r="CC1374" s="17">
        <v>0.56398051649576997</v>
      </c>
      <c r="CD1374" s="17">
        <v>0.36591718809629398</v>
      </c>
      <c r="CE1374" s="17"/>
      <c r="CF1374" s="17">
        <v>0.61567250621118497</v>
      </c>
      <c r="CG1374" s="17"/>
      <c r="CH1374" s="17">
        <v>0.63170038168977405</v>
      </c>
      <c r="CI1374" s="17">
        <v>0.29293870905352898</v>
      </c>
    </row>
    <row r="1375" spans="2:87" x14ac:dyDescent="0.35">
      <c r="B1375" t="s">
        <v>380</v>
      </c>
      <c r="C1375" s="17">
        <v>0.51703069739655005</v>
      </c>
      <c r="D1375" s="17">
        <v>0.48471081564764301</v>
      </c>
      <c r="E1375" s="17">
        <v>0.54966549651462904</v>
      </c>
      <c r="F1375" s="17"/>
      <c r="G1375" s="17">
        <v>0.34878989145274902</v>
      </c>
      <c r="H1375" s="17">
        <v>0.39073494853859098</v>
      </c>
      <c r="I1375" s="17">
        <v>0.478807218138531</v>
      </c>
      <c r="J1375" s="17">
        <v>0.54089601954113997</v>
      </c>
      <c r="K1375" s="17">
        <v>0.58389615063168498</v>
      </c>
      <c r="L1375" s="17">
        <v>0.69981720571479999</v>
      </c>
      <c r="M1375" s="17"/>
      <c r="N1375" s="17">
        <v>0.47567210429984502</v>
      </c>
      <c r="O1375" s="17">
        <v>0.48888682661944899</v>
      </c>
      <c r="P1375" s="17">
        <v>0.56947674463453701</v>
      </c>
      <c r="Q1375" s="17">
        <v>0.54413162798787196</v>
      </c>
      <c r="R1375" s="17"/>
      <c r="S1375" s="17">
        <v>0.41900309397891</v>
      </c>
      <c r="T1375" s="17">
        <v>0.51351209791569097</v>
      </c>
      <c r="U1375" s="17">
        <v>0.58277670653291402</v>
      </c>
      <c r="V1375" s="17">
        <v>0.51763057004323598</v>
      </c>
      <c r="W1375" s="17">
        <v>0.49149046485572201</v>
      </c>
      <c r="X1375" s="17">
        <v>0.48145055343217802</v>
      </c>
      <c r="Y1375" s="17">
        <v>0.53168513279943097</v>
      </c>
      <c r="Z1375" s="17">
        <v>0.47641604033520901</v>
      </c>
      <c r="AA1375" s="17">
        <v>0.51516976154112903</v>
      </c>
      <c r="AB1375" s="17">
        <v>0.61043677620257097</v>
      </c>
      <c r="AC1375" s="17">
        <v>0.64104942003957499</v>
      </c>
      <c r="AD1375" s="17">
        <v>0.51401071848913304</v>
      </c>
      <c r="AE1375" s="17"/>
      <c r="AF1375" s="17">
        <v>0.58688511342180205</v>
      </c>
      <c r="AG1375" s="17">
        <v>0.537323348385497</v>
      </c>
      <c r="AH1375" s="17">
        <v>0.49470389222278899</v>
      </c>
      <c r="AI1375" s="17">
        <v>0.53850186332084504</v>
      </c>
      <c r="AJ1375" s="17">
        <v>0.38637006629250098</v>
      </c>
      <c r="AK1375" s="17"/>
      <c r="AL1375" s="17">
        <v>0.50840262576496598</v>
      </c>
      <c r="AM1375" s="17">
        <v>0.50715224665565495</v>
      </c>
      <c r="AN1375" s="17">
        <v>0.55115053779671597</v>
      </c>
      <c r="AO1375" s="17">
        <v>0.53609354155403099</v>
      </c>
      <c r="AP1375" s="17"/>
      <c r="AQ1375" s="17">
        <v>0.57905954056802</v>
      </c>
      <c r="AR1375" s="17">
        <v>0.42702611046234901</v>
      </c>
      <c r="AS1375" s="17"/>
      <c r="AT1375" s="17">
        <v>0.46305520506020698</v>
      </c>
      <c r="AU1375" s="17">
        <v>0.67783954145247005</v>
      </c>
      <c r="AV1375" s="17"/>
      <c r="AW1375" s="17">
        <v>0.59499356096848699</v>
      </c>
      <c r="AX1375" s="17">
        <v>0.49498821766906698</v>
      </c>
      <c r="AY1375" s="17">
        <v>0.46106862123678</v>
      </c>
      <c r="AZ1375" s="17"/>
      <c r="BA1375" s="17">
        <v>0.434640842001427</v>
      </c>
      <c r="BB1375" s="17">
        <v>0.53612636937403702</v>
      </c>
      <c r="BC1375" s="17">
        <v>0.55291929474319002</v>
      </c>
      <c r="BD1375" s="17">
        <v>0.561343965006882</v>
      </c>
      <c r="BE1375" s="17">
        <v>0.50726968794440497</v>
      </c>
      <c r="BF1375" s="17"/>
      <c r="BG1375" s="17">
        <v>0.47071133252334202</v>
      </c>
      <c r="BH1375" s="17">
        <v>0.550834105392349</v>
      </c>
      <c r="BI1375" s="17"/>
      <c r="BJ1375" s="17">
        <v>0.47412160086511201</v>
      </c>
      <c r="BK1375" s="17">
        <v>0.66934168825545504</v>
      </c>
      <c r="BL1375" s="17"/>
      <c r="BM1375" s="17">
        <v>0.51666732839364504</v>
      </c>
      <c r="BN1375" s="17">
        <v>0.587969177665704</v>
      </c>
      <c r="BO1375" s="17">
        <v>0.457908202990088</v>
      </c>
      <c r="BP1375" s="17">
        <v>0.46731845517328002</v>
      </c>
      <c r="BQ1375" s="17">
        <v>0.62209838610742596</v>
      </c>
      <c r="BR1375" s="17"/>
      <c r="BS1375" s="17">
        <v>0.56436999358471296</v>
      </c>
      <c r="BT1375" s="17"/>
      <c r="BU1375" s="17">
        <v>0.56523376221493704</v>
      </c>
      <c r="BV1375" s="17">
        <v>0.37563976164263102</v>
      </c>
      <c r="BW1375" s="17">
        <v>0.49328830343359698</v>
      </c>
      <c r="BX1375" s="17">
        <v>0.63695737701920196</v>
      </c>
      <c r="BY1375" s="17">
        <v>0.53332831827712002</v>
      </c>
      <c r="BZ1375" s="17"/>
      <c r="CA1375" s="17">
        <v>0.47154719118778898</v>
      </c>
      <c r="CB1375" s="17"/>
      <c r="CC1375" s="17">
        <v>0.56455267112518603</v>
      </c>
      <c r="CD1375" s="17">
        <v>0.353946618614011</v>
      </c>
      <c r="CE1375" s="17"/>
      <c r="CF1375" s="17">
        <v>0.60421580517401996</v>
      </c>
      <c r="CG1375" s="17"/>
      <c r="CH1375" s="17">
        <v>0.66000338585826401</v>
      </c>
      <c r="CI1375" s="17">
        <v>0.20734445749093999</v>
      </c>
    </row>
    <row r="1376" spans="2:87" x14ac:dyDescent="0.35">
      <c r="B1376" t="s">
        <v>381</v>
      </c>
      <c r="C1376" s="17">
        <v>0.42876158687208499</v>
      </c>
      <c r="D1376" s="17">
        <v>0.385052734474574</v>
      </c>
      <c r="E1376" s="17">
        <v>0.47198868071258798</v>
      </c>
      <c r="F1376" s="17"/>
      <c r="G1376" s="17">
        <v>0.41471763582608701</v>
      </c>
      <c r="H1376" s="17">
        <v>0.32251112245402802</v>
      </c>
      <c r="I1376" s="17">
        <v>0.36410606944013801</v>
      </c>
      <c r="J1376" s="17">
        <v>0.42089468546365</v>
      </c>
      <c r="K1376" s="17">
        <v>0.45349837788225</v>
      </c>
      <c r="L1376" s="17">
        <v>0.56737237580067401</v>
      </c>
      <c r="M1376" s="17"/>
      <c r="N1376" s="17">
        <v>0.36136360722475402</v>
      </c>
      <c r="O1376" s="17">
        <v>0.43586111064004601</v>
      </c>
      <c r="P1376" s="17">
        <v>0.47967331161369797</v>
      </c>
      <c r="Q1376" s="17">
        <v>0.44917999488933802</v>
      </c>
      <c r="R1376" s="17"/>
      <c r="S1376" s="17">
        <v>0.40501484401348797</v>
      </c>
      <c r="T1376" s="17">
        <v>0.39674149501643602</v>
      </c>
      <c r="U1376" s="17">
        <v>0.46237048879022102</v>
      </c>
      <c r="V1376" s="17">
        <v>0.44325133065171402</v>
      </c>
      <c r="W1376" s="17">
        <v>0.43983615870508302</v>
      </c>
      <c r="X1376" s="17">
        <v>0.34677738967218802</v>
      </c>
      <c r="Y1376" s="17">
        <v>0.42889147218555002</v>
      </c>
      <c r="Z1376" s="17">
        <v>0.50460953576998901</v>
      </c>
      <c r="AA1376" s="17">
        <v>0.40016574426086499</v>
      </c>
      <c r="AB1376" s="17">
        <v>0.50460485695043999</v>
      </c>
      <c r="AC1376" s="17">
        <v>0.51788731553773304</v>
      </c>
      <c r="AD1376" s="17">
        <v>0.39178354130145399</v>
      </c>
      <c r="AE1376" s="17"/>
      <c r="AF1376" s="17">
        <v>0.49144323722148497</v>
      </c>
      <c r="AG1376" s="17">
        <v>0.45425418392684103</v>
      </c>
      <c r="AH1376" s="17">
        <v>0.36143313948205802</v>
      </c>
      <c r="AI1376" s="17">
        <v>0.42595543949107301</v>
      </c>
      <c r="AJ1376" s="17">
        <v>0.374907626077568</v>
      </c>
      <c r="AK1376" s="17"/>
      <c r="AL1376" s="17">
        <v>0.39268406139102302</v>
      </c>
      <c r="AM1376" s="17">
        <v>0.437062289036591</v>
      </c>
      <c r="AN1376" s="17">
        <v>0.45930955503475102</v>
      </c>
      <c r="AO1376" s="17">
        <v>0.51422452414703701</v>
      </c>
      <c r="AP1376" s="17"/>
      <c r="AQ1376" s="17">
        <v>0.46333160825094999</v>
      </c>
      <c r="AR1376" s="17">
        <v>0.37860007594546702</v>
      </c>
      <c r="AS1376" s="17"/>
      <c r="AT1376" s="17">
        <v>0.37509114201083399</v>
      </c>
      <c r="AU1376" s="17">
        <v>0.56698013250560897</v>
      </c>
      <c r="AV1376" s="17"/>
      <c r="AW1376" s="17">
        <v>0.49507191051661897</v>
      </c>
      <c r="AX1376" s="17">
        <v>0.38869656122981699</v>
      </c>
      <c r="AY1376" s="17">
        <v>0.39528529655832301</v>
      </c>
      <c r="AZ1376" s="17"/>
      <c r="BA1376" s="17">
        <v>0.36124485269492002</v>
      </c>
      <c r="BB1376" s="17">
        <v>0.44696412874677999</v>
      </c>
      <c r="BC1376" s="17">
        <v>0.46405790196787</v>
      </c>
      <c r="BD1376" s="17">
        <v>0.45080911402851198</v>
      </c>
      <c r="BE1376" s="17">
        <v>0.39571564226643402</v>
      </c>
      <c r="BF1376" s="17"/>
      <c r="BG1376" s="17">
        <v>0.411360936563823</v>
      </c>
      <c r="BH1376" s="17">
        <v>0.44146040697405597</v>
      </c>
      <c r="BI1376" s="17"/>
      <c r="BJ1376" s="17">
        <v>0.39785607978257098</v>
      </c>
      <c r="BK1376" s="17">
        <v>0.53886776277971804</v>
      </c>
      <c r="BL1376" s="17"/>
      <c r="BM1376" s="17">
        <v>0.44606362026468299</v>
      </c>
      <c r="BN1376" s="17">
        <v>0.43521056385594997</v>
      </c>
      <c r="BO1376" s="17">
        <v>0.410897448576302</v>
      </c>
      <c r="BP1376" s="17">
        <v>0.45515857853872199</v>
      </c>
      <c r="BQ1376" s="17">
        <v>0.46693482161398298</v>
      </c>
      <c r="BR1376" s="17"/>
      <c r="BS1376" s="17">
        <v>0.45915022291882202</v>
      </c>
      <c r="BT1376" s="17"/>
      <c r="BU1376" s="17">
        <v>0.44552197849542202</v>
      </c>
      <c r="BV1376" s="17">
        <v>0.375052298135088</v>
      </c>
      <c r="BW1376" s="17">
        <v>0.45058585745513602</v>
      </c>
      <c r="BX1376" s="17">
        <v>0.49018649246558499</v>
      </c>
      <c r="BY1376" s="17">
        <v>0.380488915656231</v>
      </c>
      <c r="BZ1376" s="17"/>
      <c r="CA1376" s="17">
        <v>0.37964364296083403</v>
      </c>
      <c r="CB1376" s="17"/>
      <c r="CC1376" s="17">
        <v>0.47458134642445698</v>
      </c>
      <c r="CD1376" s="17">
        <v>0.26519590564059597</v>
      </c>
      <c r="CE1376" s="17"/>
      <c r="CF1376" s="17">
        <v>0.48795058208801401</v>
      </c>
      <c r="CG1376" s="17"/>
      <c r="CH1376" s="17">
        <v>0.52136610271819095</v>
      </c>
      <c r="CI1376" s="17">
        <v>0.24345858094768</v>
      </c>
    </row>
    <row r="1377" spans="2:87" x14ac:dyDescent="0.35">
      <c r="B1377" t="s">
        <v>382</v>
      </c>
      <c r="C1377" s="17">
        <v>0.411616159431415</v>
      </c>
      <c r="D1377" s="17">
        <v>0.41567510336676</v>
      </c>
      <c r="E1377" s="17">
        <v>0.40914850212725601</v>
      </c>
      <c r="F1377" s="17"/>
      <c r="G1377" s="17">
        <v>0.26468592125041501</v>
      </c>
      <c r="H1377" s="17">
        <v>0.26349566424843301</v>
      </c>
      <c r="I1377" s="17">
        <v>0.34964899766563901</v>
      </c>
      <c r="J1377" s="17">
        <v>0.41263816587765001</v>
      </c>
      <c r="K1377" s="17">
        <v>0.48517042785569597</v>
      </c>
      <c r="L1377" s="17">
        <v>0.63132630893142405</v>
      </c>
      <c r="M1377" s="17"/>
      <c r="N1377" s="17">
        <v>0.40727987994387199</v>
      </c>
      <c r="O1377" s="17">
        <v>0.40378965840326703</v>
      </c>
      <c r="P1377" s="17">
        <v>0.41972549097915701</v>
      </c>
      <c r="Q1377" s="17">
        <v>0.41918849276210501</v>
      </c>
      <c r="R1377" s="17"/>
      <c r="S1377" s="17">
        <v>0.339521451885405</v>
      </c>
      <c r="T1377" s="17">
        <v>0.42811690364450899</v>
      </c>
      <c r="U1377" s="17">
        <v>0.435450364139577</v>
      </c>
      <c r="V1377" s="17">
        <v>0.411471103535131</v>
      </c>
      <c r="W1377" s="17">
        <v>0.41519964705510698</v>
      </c>
      <c r="X1377" s="17">
        <v>0.343884521310372</v>
      </c>
      <c r="Y1377" s="17">
        <v>0.463763143004151</v>
      </c>
      <c r="Z1377" s="17">
        <v>0.48790868782830099</v>
      </c>
      <c r="AA1377" s="17">
        <v>0.43251435684429002</v>
      </c>
      <c r="AB1377" s="17">
        <v>0.43831093963626699</v>
      </c>
      <c r="AC1377" s="17">
        <v>0.46851563037015598</v>
      </c>
      <c r="AD1377" s="17">
        <v>0.314178626488893</v>
      </c>
      <c r="AE1377" s="17"/>
      <c r="AF1377" s="17">
        <v>0.4751745273795</v>
      </c>
      <c r="AG1377" s="17">
        <v>0.40739141926324401</v>
      </c>
      <c r="AH1377" s="17">
        <v>0.42588791568018602</v>
      </c>
      <c r="AI1377" s="17">
        <v>0.38166621005588203</v>
      </c>
      <c r="AJ1377" s="17">
        <v>0.35949899471590802</v>
      </c>
      <c r="AK1377" s="17"/>
      <c r="AL1377" s="17">
        <v>0.42213473276293101</v>
      </c>
      <c r="AM1377" s="17">
        <v>0.41916116079531701</v>
      </c>
      <c r="AN1377" s="17">
        <v>0.39567002901167098</v>
      </c>
      <c r="AO1377" s="17">
        <v>0.34522276128476198</v>
      </c>
      <c r="AP1377" s="17"/>
      <c r="AQ1377" s="17">
        <v>0.43835876461947398</v>
      </c>
      <c r="AR1377" s="17">
        <v>0.37281232220940003</v>
      </c>
      <c r="AS1377" s="17"/>
      <c r="AT1377" s="17">
        <v>0.358297216373549</v>
      </c>
      <c r="AU1377" s="17">
        <v>0.63006152778019597</v>
      </c>
      <c r="AV1377" s="17"/>
      <c r="AW1377" s="17">
        <v>0.54037370717312205</v>
      </c>
      <c r="AX1377" s="17">
        <v>0.389867030107515</v>
      </c>
      <c r="AY1377" s="17">
        <v>0.30628998527243501</v>
      </c>
      <c r="AZ1377" s="17"/>
      <c r="BA1377" s="17">
        <v>0.32372646041511499</v>
      </c>
      <c r="BB1377" s="17">
        <v>0.42761035396216102</v>
      </c>
      <c r="BC1377" s="17">
        <v>0.43288844307375901</v>
      </c>
      <c r="BD1377" s="17">
        <v>0.49921270183868099</v>
      </c>
      <c r="BE1377" s="17">
        <v>0.46314399497929098</v>
      </c>
      <c r="BF1377" s="17"/>
      <c r="BG1377" s="17">
        <v>0.38251004252946902</v>
      </c>
      <c r="BH1377" s="17">
        <v>0.43285751167152398</v>
      </c>
      <c r="BI1377" s="17"/>
      <c r="BJ1377" s="17">
        <v>0.37672090301494099</v>
      </c>
      <c r="BK1377" s="17">
        <v>0.54053414406574096</v>
      </c>
      <c r="BL1377" s="17"/>
      <c r="BM1377" s="17">
        <v>0.392511067670748</v>
      </c>
      <c r="BN1377" s="17">
        <v>0.54588696224588895</v>
      </c>
      <c r="BO1377" s="17">
        <v>0.336933525125025</v>
      </c>
      <c r="BP1377" s="17">
        <v>0.43049852901358199</v>
      </c>
      <c r="BQ1377" s="17">
        <v>0.481875560247577</v>
      </c>
      <c r="BR1377" s="17"/>
      <c r="BS1377" s="17">
        <v>0.474813631961571</v>
      </c>
      <c r="BT1377" s="17"/>
      <c r="BU1377" s="17">
        <v>0.507640870740382</v>
      </c>
      <c r="BV1377" s="17">
        <v>0.28653044913922598</v>
      </c>
      <c r="BW1377" s="17">
        <v>0.42680703540536402</v>
      </c>
      <c r="BX1377" s="17">
        <v>0.50975314113895398</v>
      </c>
      <c r="BY1377" s="17">
        <v>0.35409333571171298</v>
      </c>
      <c r="BZ1377" s="17"/>
      <c r="CA1377" s="17">
        <v>0.39636648144849701</v>
      </c>
      <c r="CB1377" s="17"/>
      <c r="CC1377" s="17">
        <v>0.43432608563404801</v>
      </c>
      <c r="CD1377" s="17">
        <v>0.33924028786785998</v>
      </c>
      <c r="CE1377" s="17"/>
      <c r="CF1377" s="17">
        <v>0.47581066155756302</v>
      </c>
      <c r="CG1377" s="17"/>
      <c r="CH1377" s="17">
        <v>0.51268422893546906</v>
      </c>
      <c r="CI1377" s="17">
        <v>0.23361533570710499</v>
      </c>
    </row>
    <row r="1378" spans="2:87" x14ac:dyDescent="0.35">
      <c r="B1378" t="s">
        <v>383</v>
      </c>
      <c r="C1378" s="17">
        <v>0.29072073290733202</v>
      </c>
      <c r="D1378" s="17">
        <v>0.32629228119005399</v>
      </c>
      <c r="E1378" s="17">
        <v>0.25670763507347499</v>
      </c>
      <c r="F1378" s="17"/>
      <c r="G1378" s="17">
        <v>0.187929620873001</v>
      </c>
      <c r="H1378" s="17">
        <v>0.24666561092493799</v>
      </c>
      <c r="I1378" s="17">
        <v>0.227669227567909</v>
      </c>
      <c r="J1378" s="17">
        <v>0.29808999001290798</v>
      </c>
      <c r="K1378" s="17">
        <v>0.31640606721100301</v>
      </c>
      <c r="L1378" s="17">
        <v>0.42365193905932202</v>
      </c>
      <c r="M1378" s="17"/>
      <c r="N1378" s="17">
        <v>0.29658478558541301</v>
      </c>
      <c r="O1378" s="17">
        <v>0.31965399698279701</v>
      </c>
      <c r="P1378" s="17">
        <v>0.28240175466459999</v>
      </c>
      <c r="Q1378" s="17">
        <v>0.25784429571596301</v>
      </c>
      <c r="R1378" s="17"/>
      <c r="S1378" s="17">
        <v>0.27140226839058301</v>
      </c>
      <c r="T1378" s="17">
        <v>0.33113383917946598</v>
      </c>
      <c r="U1378" s="17">
        <v>0.29000436408585301</v>
      </c>
      <c r="V1378" s="17">
        <v>0.240699278309771</v>
      </c>
      <c r="W1378" s="17">
        <v>0.241087982422794</v>
      </c>
      <c r="X1378" s="17">
        <v>0.30107085020320401</v>
      </c>
      <c r="Y1378" s="17">
        <v>0.34373837335037799</v>
      </c>
      <c r="Z1378" s="17">
        <v>0.229076538509875</v>
      </c>
      <c r="AA1378" s="17">
        <v>0.29147124087945497</v>
      </c>
      <c r="AB1378" s="17">
        <v>0.31685068573337499</v>
      </c>
      <c r="AC1378" s="17">
        <v>0.32119384896389402</v>
      </c>
      <c r="AD1378" s="17">
        <v>0.25131749755891802</v>
      </c>
      <c r="AE1378" s="17"/>
      <c r="AF1378" s="17">
        <v>0.28547017742412101</v>
      </c>
      <c r="AG1378" s="17">
        <v>0.31638344025071602</v>
      </c>
      <c r="AH1378" s="17">
        <v>0.26164293324749299</v>
      </c>
      <c r="AI1378" s="17">
        <v>0.27089449719758502</v>
      </c>
      <c r="AJ1378" s="17">
        <v>0.29743666606410701</v>
      </c>
      <c r="AK1378" s="17"/>
      <c r="AL1378" s="17">
        <v>0.31163408729924902</v>
      </c>
      <c r="AM1378" s="17">
        <v>0.288102669032956</v>
      </c>
      <c r="AN1378" s="17">
        <v>0.26475875227686002</v>
      </c>
      <c r="AO1378" s="17">
        <v>0.25050886046621401</v>
      </c>
      <c r="AP1378" s="17"/>
      <c r="AQ1378" s="17">
        <v>0.29408174689330202</v>
      </c>
      <c r="AR1378" s="17">
        <v>0.28584386176125698</v>
      </c>
      <c r="AS1378" s="17"/>
      <c r="AT1378" s="17">
        <v>0.25924249389676801</v>
      </c>
      <c r="AU1378" s="17">
        <v>0.428022500706425</v>
      </c>
      <c r="AV1378" s="17"/>
      <c r="AW1378" s="17">
        <v>0.37087862742701799</v>
      </c>
      <c r="AX1378" s="17">
        <v>0.241548470322592</v>
      </c>
      <c r="AY1378" s="17">
        <v>0.24758154317426501</v>
      </c>
      <c r="AZ1378" s="17"/>
      <c r="BA1378" s="17">
        <v>0.23195682731276299</v>
      </c>
      <c r="BB1378" s="17">
        <v>0.334114415037359</v>
      </c>
      <c r="BC1378" s="17">
        <v>0.28303130094948398</v>
      </c>
      <c r="BD1378" s="17">
        <v>0.37337838734620399</v>
      </c>
      <c r="BE1378" s="17">
        <v>0.241039523069145</v>
      </c>
      <c r="BF1378" s="17"/>
      <c r="BG1378" s="17">
        <v>0.27209193807611098</v>
      </c>
      <c r="BH1378" s="17">
        <v>0.30431584056637501</v>
      </c>
      <c r="BI1378" s="17"/>
      <c r="BJ1378" s="17">
        <v>0.27723854911381202</v>
      </c>
      <c r="BK1378" s="17">
        <v>0.343906714957122</v>
      </c>
      <c r="BL1378" s="17"/>
      <c r="BM1378" s="17">
        <v>0.22447726793846801</v>
      </c>
      <c r="BN1378" s="17">
        <v>0.37590508884127499</v>
      </c>
      <c r="BO1378" s="17">
        <v>0.23330570827663599</v>
      </c>
      <c r="BP1378" s="17">
        <v>0.337170298848747</v>
      </c>
      <c r="BQ1378" s="17">
        <v>0.38828641142657</v>
      </c>
      <c r="BR1378" s="17"/>
      <c r="BS1378" s="17">
        <v>0.36355852650117498</v>
      </c>
      <c r="BT1378" s="17"/>
      <c r="BU1378" s="17">
        <v>0.36449159886959498</v>
      </c>
      <c r="BV1378" s="17">
        <v>0.219467321997703</v>
      </c>
      <c r="BW1378" s="17">
        <v>0.24604153653647901</v>
      </c>
      <c r="BX1378" s="17">
        <v>0.37671392712128998</v>
      </c>
      <c r="BY1378" s="17">
        <v>0.20029083286649901</v>
      </c>
      <c r="BZ1378" s="17"/>
      <c r="CA1378" s="17">
        <v>0.23213885426179501</v>
      </c>
      <c r="CB1378" s="17"/>
      <c r="CC1378" s="17">
        <v>0.290140395918489</v>
      </c>
      <c r="CD1378" s="17">
        <v>0.30690346459719697</v>
      </c>
      <c r="CE1378" s="17"/>
      <c r="CF1378" s="17">
        <v>0.29928993769182399</v>
      </c>
      <c r="CG1378" s="17"/>
      <c r="CH1378" s="17">
        <v>0.31941429851974801</v>
      </c>
      <c r="CI1378" s="17">
        <v>0.211678745892806</v>
      </c>
    </row>
    <row r="1379" spans="2:87" x14ac:dyDescent="0.35">
      <c r="B1379" t="s">
        <v>384</v>
      </c>
      <c r="C1379" s="17">
        <v>0.20904478666114101</v>
      </c>
      <c r="D1379" s="17">
        <v>0.22766082403402699</v>
      </c>
      <c r="E1379" s="17">
        <v>0.189161743588876</v>
      </c>
      <c r="F1379" s="17"/>
      <c r="G1379" s="17">
        <v>0.230083172603983</v>
      </c>
      <c r="H1379" s="17">
        <v>0.24832085296714901</v>
      </c>
      <c r="I1379" s="17">
        <v>0.21005168859499701</v>
      </c>
      <c r="J1379" s="17">
        <v>0.25810968280915098</v>
      </c>
      <c r="K1379" s="17">
        <v>0.17198578736266501</v>
      </c>
      <c r="L1379" s="17">
        <v>0.14705048334815901</v>
      </c>
      <c r="M1379" s="17"/>
      <c r="N1379" s="17">
        <v>0.22563999358489101</v>
      </c>
      <c r="O1379" s="17">
        <v>0.19394382294181201</v>
      </c>
      <c r="P1379" s="17">
        <v>0.197593064404359</v>
      </c>
      <c r="Q1379" s="17">
        <v>0.21381623643629</v>
      </c>
      <c r="R1379" s="17"/>
      <c r="S1379" s="17">
        <v>0.26544882059711999</v>
      </c>
      <c r="T1379" s="17">
        <v>0.18525576300087601</v>
      </c>
      <c r="U1379" s="17">
        <v>0.14672353137460201</v>
      </c>
      <c r="V1379" s="17">
        <v>0.16590818660998299</v>
      </c>
      <c r="W1379" s="17">
        <v>0.13779128266589399</v>
      </c>
      <c r="X1379" s="17">
        <v>0.22578953857696599</v>
      </c>
      <c r="Y1379" s="17">
        <v>0.21059968641785801</v>
      </c>
      <c r="Z1379" s="17">
        <v>0.17791658908642799</v>
      </c>
      <c r="AA1379" s="17">
        <v>0.230801854404488</v>
      </c>
      <c r="AB1379" s="17">
        <v>0.25724647205204898</v>
      </c>
      <c r="AC1379" s="17">
        <v>0.24264384618898699</v>
      </c>
      <c r="AD1379" s="17">
        <v>0.217507910839562</v>
      </c>
      <c r="AE1379" s="17"/>
      <c r="AF1379" s="17">
        <v>0.233241638064771</v>
      </c>
      <c r="AG1379" s="17">
        <v>0.20693154191853</v>
      </c>
      <c r="AH1379" s="17">
        <v>0.18373911476303401</v>
      </c>
      <c r="AI1379" s="17">
        <v>0.223472954449042</v>
      </c>
      <c r="AJ1379" s="17">
        <v>0.23346743328271799</v>
      </c>
      <c r="AK1379" s="17"/>
      <c r="AL1379" s="17">
        <v>0.18665490424664299</v>
      </c>
      <c r="AM1379" s="17">
        <v>0.191286488049206</v>
      </c>
      <c r="AN1379" s="17">
        <v>0.26282456908285801</v>
      </c>
      <c r="AO1379" s="17">
        <v>0.306121720712207</v>
      </c>
      <c r="AP1379" s="17"/>
      <c r="AQ1379" s="17">
        <v>0.17356761474861301</v>
      </c>
      <c r="AR1379" s="17">
        <v>0.26052258376842902</v>
      </c>
      <c r="AS1379" s="17"/>
      <c r="AT1379" s="17">
        <v>0.22468685487419199</v>
      </c>
      <c r="AU1379" s="17">
        <v>0.151181373944136</v>
      </c>
      <c r="AV1379" s="17"/>
      <c r="AW1379" s="17">
        <v>0.182542782905013</v>
      </c>
      <c r="AX1379" s="17">
        <v>0.20483104645799599</v>
      </c>
      <c r="AY1379" s="17">
        <v>0.24212764259243799</v>
      </c>
      <c r="AZ1379" s="17"/>
      <c r="BA1379" s="17">
        <v>0.25898747559371499</v>
      </c>
      <c r="BB1379" s="17">
        <v>0.188942408248859</v>
      </c>
      <c r="BC1379" s="17">
        <v>0.196352798513868</v>
      </c>
      <c r="BD1379" s="17">
        <v>0.160997911026562</v>
      </c>
      <c r="BE1379" s="17">
        <v>0.23428953375030001</v>
      </c>
      <c r="BF1379" s="17"/>
      <c r="BG1379" s="17">
        <v>0.20461570508309401</v>
      </c>
      <c r="BH1379" s="17">
        <v>0.212277085982153</v>
      </c>
      <c r="BI1379" s="17"/>
      <c r="BJ1379" s="17">
        <v>0.21984273022412501</v>
      </c>
      <c r="BK1379" s="17">
        <v>0.17385998047340401</v>
      </c>
      <c r="BL1379" s="17"/>
      <c r="BM1379" s="17">
        <v>0.18779658813219499</v>
      </c>
      <c r="BN1379" s="17">
        <v>0.16977963785550201</v>
      </c>
      <c r="BO1379" s="17">
        <v>0.248779210027915</v>
      </c>
      <c r="BP1379" s="17">
        <v>0.18487302014510901</v>
      </c>
      <c r="BQ1379" s="17">
        <v>0.15944191640089</v>
      </c>
      <c r="BR1379" s="17"/>
      <c r="BS1379" s="17">
        <v>0.20714175062911799</v>
      </c>
      <c r="BT1379" s="17"/>
      <c r="BU1379" s="17">
        <v>0.182548928364729</v>
      </c>
      <c r="BV1379" s="17">
        <v>0.27972053619884901</v>
      </c>
      <c r="BW1379" s="17">
        <v>0.204173311097503</v>
      </c>
      <c r="BX1379" s="17">
        <v>0.177546402828925</v>
      </c>
      <c r="BY1379" s="17">
        <v>0.16233615518585701</v>
      </c>
      <c r="BZ1379" s="17"/>
      <c r="CA1379" s="17">
        <v>0.251734855027897</v>
      </c>
      <c r="CB1379" s="17"/>
      <c r="CC1379" s="17">
        <v>0.218404573143723</v>
      </c>
      <c r="CD1379" s="17">
        <v>0.183384432334491</v>
      </c>
      <c r="CE1379" s="17"/>
      <c r="CF1379" s="17">
        <v>0.220352208826536</v>
      </c>
      <c r="CG1379" s="17"/>
      <c r="CH1379" s="17">
        <v>0.16247234759889101</v>
      </c>
      <c r="CI1379" s="17">
        <v>0.24236076480218099</v>
      </c>
    </row>
    <row r="1380" spans="2:87" x14ac:dyDescent="0.35">
      <c r="B1380" t="s">
        <v>385</v>
      </c>
      <c r="C1380" s="17">
        <v>0.166316699892121</v>
      </c>
      <c r="D1380" s="17">
        <v>0.19613975713693099</v>
      </c>
      <c r="E1380" s="17">
        <v>0.138121437273626</v>
      </c>
      <c r="F1380" s="17"/>
      <c r="G1380" s="17">
        <v>9.87571440577696E-2</v>
      </c>
      <c r="H1380" s="17">
        <v>0.117170073500035</v>
      </c>
      <c r="I1380" s="17">
        <v>0.11070318437125599</v>
      </c>
      <c r="J1380" s="17">
        <v>0.161336751216233</v>
      </c>
      <c r="K1380" s="17">
        <v>0.17421841904219901</v>
      </c>
      <c r="L1380" s="17">
        <v>0.295736342543856</v>
      </c>
      <c r="M1380" s="17"/>
      <c r="N1380" s="17">
        <v>0.19520596600687101</v>
      </c>
      <c r="O1380" s="17">
        <v>0.17283153122780101</v>
      </c>
      <c r="P1380" s="17">
        <v>0.15054592568912201</v>
      </c>
      <c r="Q1380" s="17">
        <v>0.14452467624939</v>
      </c>
      <c r="R1380" s="17"/>
      <c r="S1380" s="17">
        <v>0.14588426038918101</v>
      </c>
      <c r="T1380" s="17">
        <v>0.21820102916648801</v>
      </c>
      <c r="U1380" s="17">
        <v>0.178470172487974</v>
      </c>
      <c r="V1380" s="17">
        <v>0.16398752669971201</v>
      </c>
      <c r="W1380" s="17">
        <v>0.101499588343528</v>
      </c>
      <c r="X1380" s="17">
        <v>9.4137303227791E-2</v>
      </c>
      <c r="Y1380" s="17">
        <v>0.143875513799056</v>
      </c>
      <c r="Z1380" s="17">
        <v>0.14333261774004299</v>
      </c>
      <c r="AA1380" s="17">
        <v>0.191152221317587</v>
      </c>
      <c r="AB1380" s="17">
        <v>0.22318696999044799</v>
      </c>
      <c r="AC1380" s="17">
        <v>0.19838281911976599</v>
      </c>
      <c r="AD1380" s="17">
        <v>0.15407106109566299</v>
      </c>
      <c r="AE1380" s="17"/>
      <c r="AF1380" s="17">
        <v>0.146528257337978</v>
      </c>
      <c r="AG1380" s="17">
        <v>0.179838549091729</v>
      </c>
      <c r="AH1380" s="17">
        <v>0.18283261161985001</v>
      </c>
      <c r="AI1380" s="17">
        <v>0.167254023657738</v>
      </c>
      <c r="AJ1380" s="17">
        <v>0.13894697806600001</v>
      </c>
      <c r="AK1380" s="17"/>
      <c r="AL1380" s="17">
        <v>0.17944061067330999</v>
      </c>
      <c r="AM1380" s="17">
        <v>0.173191493549681</v>
      </c>
      <c r="AN1380" s="17">
        <v>0.15549696235132099</v>
      </c>
      <c r="AO1380" s="17">
        <v>7.3994863240828407E-2</v>
      </c>
      <c r="AP1380" s="17"/>
      <c r="AQ1380" s="17">
        <v>0.14648364224218999</v>
      </c>
      <c r="AR1380" s="17">
        <v>0.19509470170798199</v>
      </c>
      <c r="AS1380" s="17"/>
      <c r="AT1380" s="17">
        <v>0.140704082534088</v>
      </c>
      <c r="AU1380" s="17">
        <v>0.27533319596357703</v>
      </c>
      <c r="AV1380" s="17"/>
      <c r="AW1380" s="17">
        <v>0.23308066223879501</v>
      </c>
      <c r="AX1380" s="17">
        <v>0.14925197824654701</v>
      </c>
      <c r="AY1380" s="17">
        <v>0.11844528671933301</v>
      </c>
      <c r="AZ1380" s="17"/>
      <c r="BA1380" s="17">
        <v>0.135564788974358</v>
      </c>
      <c r="BB1380" s="17">
        <v>0.16685098253761399</v>
      </c>
      <c r="BC1380" s="17">
        <v>0.175579993073046</v>
      </c>
      <c r="BD1380" s="17">
        <v>0.199759037901826</v>
      </c>
      <c r="BE1380" s="17">
        <v>0.194921285201657</v>
      </c>
      <c r="BF1380" s="17"/>
      <c r="BG1380" s="17">
        <v>0.15168692089376901</v>
      </c>
      <c r="BH1380" s="17">
        <v>0.176993365898302</v>
      </c>
      <c r="BI1380" s="17"/>
      <c r="BJ1380" s="17">
        <v>0.149368606368389</v>
      </c>
      <c r="BK1380" s="17">
        <v>0.22698323567345699</v>
      </c>
      <c r="BL1380" s="17"/>
      <c r="BM1380" s="17">
        <v>8.4803543003943604E-2</v>
      </c>
      <c r="BN1380" s="17">
        <v>0.23403534859008501</v>
      </c>
      <c r="BO1380" s="17">
        <v>0.15944139515606201</v>
      </c>
      <c r="BP1380" s="17">
        <v>0.22126002392844901</v>
      </c>
      <c r="BQ1380" s="17">
        <v>0.15757403115415899</v>
      </c>
      <c r="BR1380" s="17"/>
      <c r="BS1380" s="17">
        <v>0.18251484933944201</v>
      </c>
      <c r="BT1380" s="17"/>
      <c r="BU1380" s="17">
        <v>0.201973695385082</v>
      </c>
      <c r="BV1380" s="17">
        <v>0.171399400869787</v>
      </c>
      <c r="BW1380" s="17">
        <v>0.179027534444028</v>
      </c>
      <c r="BX1380" s="17">
        <v>0.187223038633787</v>
      </c>
      <c r="BY1380" s="17">
        <v>6.2785997172004504E-2</v>
      </c>
      <c r="BZ1380" s="17"/>
      <c r="CA1380" s="17">
        <v>0.14233901763736101</v>
      </c>
      <c r="CB1380" s="17"/>
      <c r="CC1380" s="17">
        <v>0.16688273323899</v>
      </c>
      <c r="CD1380" s="17">
        <v>0.16214598940278699</v>
      </c>
      <c r="CE1380" s="17"/>
      <c r="CF1380" s="17">
        <v>0.170632070493625</v>
      </c>
      <c r="CG1380" s="17"/>
      <c r="CH1380" s="17">
        <v>0.17038482235251701</v>
      </c>
      <c r="CI1380" s="17">
        <v>0.16132120773091499</v>
      </c>
    </row>
    <row r="1381" spans="2:87" x14ac:dyDescent="0.35">
      <c r="B1381" t="s">
        <v>161</v>
      </c>
      <c r="C1381" s="17">
        <v>4.5497288634786498E-2</v>
      </c>
      <c r="D1381" s="17">
        <v>4.5341006882469101E-2</v>
      </c>
      <c r="E1381" s="17">
        <v>4.5055358498249702E-2</v>
      </c>
      <c r="F1381" s="17"/>
      <c r="G1381" s="17">
        <v>6.4348015417984697E-2</v>
      </c>
      <c r="H1381" s="17">
        <v>7.2560496573425601E-2</v>
      </c>
      <c r="I1381" s="17">
        <v>8.2818344311873501E-2</v>
      </c>
      <c r="J1381" s="17">
        <v>2.9094555295983999E-2</v>
      </c>
      <c r="K1381" s="17">
        <v>2.6440377885119101E-2</v>
      </c>
      <c r="L1381" s="17">
        <v>6.5358531157586504E-3</v>
      </c>
      <c r="M1381" s="17"/>
      <c r="N1381" s="17">
        <v>4.8244468258160603E-2</v>
      </c>
      <c r="O1381" s="17">
        <v>4.7029035253603003E-2</v>
      </c>
      <c r="P1381" s="17">
        <v>5.1775804073153901E-2</v>
      </c>
      <c r="Q1381" s="17">
        <v>3.6057273936046498E-2</v>
      </c>
      <c r="R1381" s="17"/>
      <c r="S1381" s="17">
        <v>5.4799188238965298E-2</v>
      </c>
      <c r="T1381" s="17">
        <v>5.3326800073523403E-2</v>
      </c>
      <c r="U1381" s="17">
        <v>5.7754039623246899E-2</v>
      </c>
      <c r="V1381" s="17">
        <v>6.0729425255207498E-2</v>
      </c>
      <c r="W1381" s="17">
        <v>3.6866099237405199E-2</v>
      </c>
      <c r="X1381" s="17">
        <v>6.8690806794385995E-2</v>
      </c>
      <c r="Y1381" s="17">
        <v>2.9553928779020099E-2</v>
      </c>
      <c r="Z1381" s="17">
        <v>3.4553100076203401E-2</v>
      </c>
      <c r="AA1381" s="17">
        <v>2.8495805360962599E-2</v>
      </c>
      <c r="AB1381" s="17">
        <v>1.9715710333143802E-2</v>
      </c>
      <c r="AC1381" s="17">
        <v>3.01154509691187E-2</v>
      </c>
      <c r="AD1381" s="17">
        <v>6.3208758696603598E-2</v>
      </c>
      <c r="AE1381" s="17"/>
      <c r="AF1381" s="17">
        <v>3.3491515322316798E-2</v>
      </c>
      <c r="AG1381" s="17">
        <v>4.2487388191613303E-2</v>
      </c>
      <c r="AH1381" s="17">
        <v>4.9344194854030902E-2</v>
      </c>
      <c r="AI1381" s="17">
        <v>3.2452966800663001E-2</v>
      </c>
      <c r="AJ1381" s="17">
        <v>5.6980805183187801E-2</v>
      </c>
      <c r="AK1381" s="17"/>
      <c r="AL1381" s="17">
        <v>5.6728623854955702E-2</v>
      </c>
      <c r="AM1381" s="17">
        <v>3.8386158166735899E-2</v>
      </c>
      <c r="AN1381" s="17">
        <v>3.8262607323914399E-2</v>
      </c>
      <c r="AO1381" s="17">
        <v>4.0274779329475603E-2</v>
      </c>
      <c r="AP1381" s="17"/>
      <c r="AQ1381" s="17">
        <v>4.4111948759698802E-2</v>
      </c>
      <c r="AR1381" s="17">
        <v>4.7507433219880102E-2</v>
      </c>
      <c r="AS1381" s="17"/>
      <c r="AT1381" s="17">
        <v>5.8340709523915103E-2</v>
      </c>
      <c r="AU1381" s="17">
        <v>4.5972008827318001E-3</v>
      </c>
      <c r="AV1381" s="17"/>
      <c r="AW1381" s="17">
        <v>1.4398724654513599E-2</v>
      </c>
      <c r="AX1381" s="17">
        <v>4.4524856180044703E-2</v>
      </c>
      <c r="AY1381" s="17">
        <v>7.2102680795625096E-2</v>
      </c>
      <c r="AZ1381" s="17"/>
      <c r="BA1381" s="17">
        <v>5.3894260314625901E-2</v>
      </c>
      <c r="BB1381" s="17">
        <v>5.4451509385048898E-2</v>
      </c>
      <c r="BC1381" s="17">
        <v>3.64296253934362E-2</v>
      </c>
      <c r="BD1381" s="17">
        <v>3.64643175058336E-2</v>
      </c>
      <c r="BE1381" s="17">
        <v>3.0665285631232799E-2</v>
      </c>
      <c r="BF1381" s="17"/>
      <c r="BG1381" s="17">
        <v>5.0473241188622502E-2</v>
      </c>
      <c r="BH1381" s="17">
        <v>4.1865888359642701E-2</v>
      </c>
      <c r="BI1381" s="17"/>
      <c r="BJ1381" s="17">
        <v>5.5798922991340601E-2</v>
      </c>
      <c r="BK1381" s="17">
        <v>8.1696124969197204E-3</v>
      </c>
      <c r="BL1381" s="17"/>
      <c r="BM1381" s="17">
        <v>9.0274575044527197E-2</v>
      </c>
      <c r="BN1381" s="17">
        <v>1.6773346182054699E-2</v>
      </c>
      <c r="BO1381" s="17">
        <v>4.0313189196522499E-2</v>
      </c>
      <c r="BP1381" s="17">
        <v>1.7197324425848998E-2</v>
      </c>
      <c r="BQ1381" s="17">
        <v>2.9798639542218602E-2</v>
      </c>
      <c r="BR1381" s="17"/>
      <c r="BS1381" s="17">
        <v>2.94837022356641E-2</v>
      </c>
      <c r="BT1381" s="17"/>
      <c r="BU1381" s="17">
        <v>1.35937191533093E-2</v>
      </c>
      <c r="BV1381" s="17">
        <v>6.0250993174473501E-2</v>
      </c>
      <c r="BW1381" s="17">
        <v>9.3636502155537305E-3</v>
      </c>
      <c r="BX1381" s="17">
        <v>1.4259918515808699E-2</v>
      </c>
      <c r="BY1381" s="17">
        <v>0.11289457353759499</v>
      </c>
      <c r="BZ1381" s="17"/>
      <c r="CA1381" s="17">
        <v>2.61018473746151E-2</v>
      </c>
      <c r="CB1381" s="17"/>
      <c r="CC1381" s="17">
        <v>3.39010813813862E-2</v>
      </c>
      <c r="CD1381" s="17">
        <v>6.0649480488034799E-2</v>
      </c>
      <c r="CE1381" s="17"/>
      <c r="CF1381" s="17">
        <v>2.6925816948842E-2</v>
      </c>
      <c r="CG1381" s="17"/>
      <c r="CH1381" s="17">
        <v>1.66962954225972E-2</v>
      </c>
      <c r="CI1381" s="17">
        <v>6.5604923504308396E-2</v>
      </c>
    </row>
    <row r="1382" spans="2:87" x14ac:dyDescent="0.35">
      <c r="B1382" t="s">
        <v>252</v>
      </c>
      <c r="C1382" s="17">
        <v>3.0100530398945499E-2</v>
      </c>
      <c r="D1382" s="17">
        <v>3.7910523432512902E-2</v>
      </c>
      <c r="E1382" s="17">
        <v>2.2637229168252601E-2</v>
      </c>
      <c r="F1382" s="17"/>
      <c r="G1382" s="17">
        <v>1.8647766970254599E-2</v>
      </c>
      <c r="H1382" s="17">
        <v>1.59401292319198E-2</v>
      </c>
      <c r="I1382" s="17">
        <v>3.7257762723021601E-2</v>
      </c>
      <c r="J1382" s="17">
        <v>3.6731523033367602E-2</v>
      </c>
      <c r="K1382" s="17">
        <v>2.23874392622797E-2</v>
      </c>
      <c r="L1382" s="17">
        <v>4.3337475729103403E-2</v>
      </c>
      <c r="M1382" s="17"/>
      <c r="N1382" s="17">
        <v>3.9569433045939698E-2</v>
      </c>
      <c r="O1382" s="17">
        <v>2.8032451122656499E-2</v>
      </c>
      <c r="P1382" s="17">
        <v>2.2988919000408899E-2</v>
      </c>
      <c r="Q1382" s="17">
        <v>2.8694786349342399E-2</v>
      </c>
      <c r="R1382" s="17"/>
      <c r="S1382" s="17">
        <v>3.5570167007104601E-2</v>
      </c>
      <c r="T1382" s="17">
        <v>4.0512401259134301E-2</v>
      </c>
      <c r="U1382" s="17">
        <v>2.8705268761273599E-2</v>
      </c>
      <c r="V1382" s="17">
        <v>4.95064483179972E-2</v>
      </c>
      <c r="W1382" s="17">
        <v>4.1321048091350801E-2</v>
      </c>
      <c r="X1382" s="17">
        <v>2.87008684963646E-2</v>
      </c>
      <c r="Y1382" s="17">
        <v>3.0861332065309999E-2</v>
      </c>
      <c r="Z1382" s="17">
        <v>1.0916834994575599E-2</v>
      </c>
      <c r="AA1382" s="17">
        <v>1.4175474259028299E-2</v>
      </c>
      <c r="AB1382" s="17">
        <v>2.1631034100367302E-2</v>
      </c>
      <c r="AC1382" s="17">
        <v>2.4351718858431098E-2</v>
      </c>
      <c r="AD1382" s="17">
        <v>0</v>
      </c>
      <c r="AE1382" s="17"/>
      <c r="AF1382" s="17">
        <v>2.1425921992638298E-2</v>
      </c>
      <c r="AG1382" s="17">
        <v>2.4948853483720002E-2</v>
      </c>
      <c r="AH1382" s="17">
        <v>2.9563543393095901E-2</v>
      </c>
      <c r="AI1382" s="17">
        <v>2.0222661037282801E-2</v>
      </c>
      <c r="AJ1382" s="17">
        <v>5.0999003163683998E-2</v>
      </c>
      <c r="AK1382" s="17"/>
      <c r="AL1382" s="17">
        <v>2.7421812765432901E-2</v>
      </c>
      <c r="AM1382" s="17">
        <v>3.8479274314425098E-2</v>
      </c>
      <c r="AN1382" s="17">
        <v>2.2965366880095799E-2</v>
      </c>
      <c r="AO1382" s="17">
        <v>1.4929998389040701E-2</v>
      </c>
      <c r="AP1382" s="17"/>
      <c r="AQ1382" s="17">
        <v>2.4467952625062999E-2</v>
      </c>
      <c r="AR1382" s="17">
        <v>3.8273467535813399E-2</v>
      </c>
      <c r="AS1382" s="17"/>
      <c r="AT1382" s="17">
        <v>2.7465472589313401E-2</v>
      </c>
      <c r="AU1382" s="17">
        <v>4.1366629287945399E-2</v>
      </c>
      <c r="AV1382" s="17"/>
      <c r="AW1382" s="17">
        <v>3.8264069601765503E-2</v>
      </c>
      <c r="AX1382" s="17">
        <v>3.0655533733777499E-2</v>
      </c>
      <c r="AY1382" s="17">
        <v>2.16958847754402E-2</v>
      </c>
      <c r="AZ1382" s="17"/>
      <c r="BA1382" s="17">
        <v>2.3161578963508501E-2</v>
      </c>
      <c r="BB1382" s="17">
        <v>4.1899804112922899E-2</v>
      </c>
      <c r="BC1382" s="17">
        <v>1.9030668905976999E-2</v>
      </c>
      <c r="BD1382" s="17">
        <v>4.78083322086965E-2</v>
      </c>
      <c r="BE1382" s="17">
        <v>3.7098633062763599E-2</v>
      </c>
      <c r="BF1382" s="17"/>
      <c r="BG1382" s="17">
        <v>3.3547496106384501E-2</v>
      </c>
      <c r="BH1382" s="17">
        <v>2.7584969391685501E-2</v>
      </c>
      <c r="BI1382" s="17"/>
      <c r="BJ1382" s="17">
        <v>2.9547970122179801E-2</v>
      </c>
      <c r="BK1382" s="17">
        <v>3.2897553442174703E-2</v>
      </c>
      <c r="BL1382" s="17"/>
      <c r="BM1382" s="17">
        <v>1.97552312448738E-2</v>
      </c>
      <c r="BN1382" s="17">
        <v>3.1560477307355103E-2</v>
      </c>
      <c r="BO1382" s="17">
        <v>3.1833448946190002E-2</v>
      </c>
      <c r="BP1382" s="17">
        <v>4.0329969920045297E-2</v>
      </c>
      <c r="BQ1382" s="17">
        <v>4.4707570839471501E-2</v>
      </c>
      <c r="BR1382" s="17"/>
      <c r="BS1382" s="17">
        <v>2.4333525580574101E-2</v>
      </c>
      <c r="BT1382" s="17"/>
      <c r="BU1382" s="17">
        <v>3.1236163241673699E-2</v>
      </c>
      <c r="BV1382" s="17">
        <v>3.6130892253216598E-2</v>
      </c>
      <c r="BW1382" s="17">
        <v>4.3979668282392602E-2</v>
      </c>
      <c r="BX1382" s="17">
        <v>1.7110768838222799E-2</v>
      </c>
      <c r="BY1382" s="17">
        <v>1.8102665746248199E-2</v>
      </c>
      <c r="BZ1382" s="17"/>
      <c r="CA1382" s="17">
        <v>3.4112975897581301E-3</v>
      </c>
      <c r="CB1382" s="17"/>
      <c r="CC1382" s="17">
        <v>2.6657824049450999E-2</v>
      </c>
      <c r="CD1382" s="17">
        <v>4.02382464779188E-2</v>
      </c>
      <c r="CE1382" s="17"/>
      <c r="CF1382" s="17">
        <v>3.2419048769664803E-2</v>
      </c>
      <c r="CG1382" s="17"/>
      <c r="CH1382" s="17">
        <v>2.1548059072318899E-2</v>
      </c>
      <c r="CI1382" s="17">
        <v>6.4260668985867006E-2</v>
      </c>
    </row>
    <row r="1383" spans="2:87" x14ac:dyDescent="0.35">
      <c r="C1383" s="17"/>
      <c r="D1383" s="17"/>
      <c r="E1383" s="17"/>
      <c r="F1383" s="17"/>
      <c r="G1383" s="17"/>
      <c r="H1383" s="17"/>
      <c r="I1383" s="17"/>
      <c r="J1383" s="17"/>
      <c r="K1383" s="17"/>
      <c r="L1383" s="17"/>
      <c r="M1383" s="17"/>
      <c r="N1383" s="17"/>
      <c r="O1383" s="17"/>
      <c r="P1383" s="17"/>
      <c r="Q1383" s="17"/>
      <c r="R1383" s="17"/>
      <c r="S1383" s="17"/>
      <c r="T1383" s="17"/>
      <c r="U1383" s="17"/>
      <c r="V1383" s="17"/>
      <c r="W1383" s="17"/>
      <c r="X1383" s="17"/>
      <c r="Y1383" s="17"/>
      <c r="Z1383" s="17"/>
      <c r="AA1383" s="17"/>
      <c r="AB1383" s="17"/>
      <c r="AC1383" s="17"/>
      <c r="AD1383" s="17"/>
      <c r="AE1383" s="17"/>
      <c r="AF1383" s="17"/>
      <c r="AG1383" s="17"/>
      <c r="AH1383" s="17"/>
      <c r="AI1383" s="17"/>
      <c r="AJ1383" s="17"/>
      <c r="AK1383" s="17"/>
      <c r="AL1383" s="17"/>
      <c r="AM1383" s="17"/>
      <c r="AN1383" s="17"/>
      <c r="AO1383" s="17"/>
      <c r="AP1383" s="17"/>
      <c r="AQ1383" s="17"/>
      <c r="AR1383" s="17"/>
      <c r="AS1383" s="17"/>
      <c r="AT1383" s="17"/>
      <c r="AU1383" s="17"/>
      <c r="AV1383" s="17"/>
      <c r="AW1383" s="17"/>
      <c r="AX1383" s="17"/>
      <c r="AY1383" s="17"/>
      <c r="AZ1383" s="17"/>
      <c r="BA1383" s="17"/>
      <c r="BB1383" s="17"/>
      <c r="BC1383" s="17"/>
      <c r="BD1383" s="17"/>
      <c r="BE1383" s="17"/>
      <c r="BF1383" s="17"/>
      <c r="BG1383" s="17"/>
      <c r="BH1383" s="17"/>
      <c r="BI1383" s="17"/>
      <c r="BJ1383" s="17"/>
      <c r="BK1383" s="17"/>
      <c r="BL1383" s="17"/>
      <c r="BM1383" s="17"/>
      <c r="BN1383" s="17"/>
      <c r="BO1383" s="17"/>
      <c r="BP1383" s="17"/>
      <c r="BQ1383" s="17"/>
      <c r="BR1383" s="17"/>
      <c r="BS1383" s="17"/>
      <c r="BT1383" s="17"/>
      <c r="BU1383" s="17"/>
      <c r="BV1383" s="17"/>
      <c r="BW1383" s="17"/>
      <c r="BX1383" s="17"/>
      <c r="BY1383" s="17"/>
      <c r="BZ1383" s="17"/>
      <c r="CA1383" s="17"/>
      <c r="CB1383" s="17"/>
      <c r="CC1383" s="17"/>
      <c r="CD1383" s="17"/>
      <c r="CE1383" s="17"/>
      <c r="CF1383" s="17"/>
      <c r="CG1383" s="17"/>
      <c r="CH1383" s="17"/>
      <c r="CI1383" s="17"/>
    </row>
    <row r="1384" spans="2:87" x14ac:dyDescent="0.35">
      <c r="B1384" s="6" t="s">
        <v>398</v>
      </c>
      <c r="C1384" s="17"/>
      <c r="D1384" s="17"/>
      <c r="E1384" s="17"/>
      <c r="F1384" s="17"/>
      <c r="G1384" s="17"/>
      <c r="H1384" s="17"/>
      <c r="I1384" s="17"/>
      <c r="J1384" s="17"/>
      <c r="K1384" s="17"/>
      <c r="L1384" s="17"/>
      <c r="M1384" s="17"/>
      <c r="N1384" s="17"/>
      <c r="O1384" s="17"/>
      <c r="P1384" s="17"/>
      <c r="Q1384" s="17"/>
      <c r="R1384" s="17"/>
      <c r="S1384" s="17"/>
      <c r="T1384" s="17"/>
      <c r="U1384" s="17"/>
      <c r="V1384" s="17"/>
      <c r="W1384" s="17"/>
      <c r="X1384" s="17"/>
      <c r="Y1384" s="17"/>
      <c r="Z1384" s="17"/>
      <c r="AA1384" s="17"/>
      <c r="AB1384" s="17"/>
      <c r="AC1384" s="17"/>
      <c r="AD1384" s="17"/>
      <c r="AE1384" s="17"/>
      <c r="AF1384" s="17"/>
      <c r="AG1384" s="17"/>
      <c r="AH1384" s="17"/>
      <c r="AI1384" s="17"/>
      <c r="AJ1384" s="17"/>
      <c r="AK1384" s="17"/>
      <c r="AL1384" s="17"/>
      <c r="AM1384" s="17"/>
      <c r="AN1384" s="17"/>
      <c r="AO1384" s="17"/>
      <c r="AP1384" s="17"/>
      <c r="AQ1384" s="17"/>
      <c r="AR1384" s="17"/>
      <c r="AS1384" s="17"/>
      <c r="AT1384" s="17"/>
      <c r="AU1384" s="17"/>
      <c r="AV1384" s="17"/>
      <c r="AW1384" s="17"/>
      <c r="AX1384" s="17"/>
      <c r="AY1384" s="17"/>
      <c r="AZ1384" s="17"/>
      <c r="BA1384" s="17"/>
      <c r="BB1384" s="17"/>
      <c r="BC1384" s="17"/>
      <c r="BD1384" s="17"/>
      <c r="BE1384" s="17"/>
      <c r="BF1384" s="17"/>
      <c r="BG1384" s="17"/>
      <c r="BH1384" s="17"/>
      <c r="BI1384" s="17"/>
      <c r="BJ1384" s="17"/>
      <c r="BK1384" s="17"/>
      <c r="BL1384" s="17"/>
      <c r="BM1384" s="17"/>
      <c r="BN1384" s="17"/>
      <c r="BO1384" s="17"/>
      <c r="BP1384" s="17"/>
      <c r="BQ1384" s="17"/>
      <c r="BR1384" s="17"/>
      <c r="BS1384" s="17"/>
      <c r="BT1384" s="17"/>
      <c r="BU1384" s="17"/>
      <c r="BV1384" s="17"/>
      <c r="BW1384" s="17"/>
      <c r="BX1384" s="17"/>
      <c r="BY1384" s="17"/>
      <c r="BZ1384" s="17"/>
      <c r="CA1384" s="17"/>
      <c r="CB1384" s="17"/>
      <c r="CC1384" s="17"/>
      <c r="CD1384" s="17"/>
      <c r="CE1384" s="17"/>
      <c r="CF1384" s="17"/>
      <c r="CG1384" s="17"/>
      <c r="CH1384" s="17"/>
      <c r="CI1384" s="17"/>
    </row>
    <row r="1385" spans="2:87" x14ac:dyDescent="0.35">
      <c r="B1385" s="24" t="s">
        <v>399</v>
      </c>
      <c r="C1385" s="17"/>
      <c r="D1385" s="17"/>
      <c r="E1385" s="17"/>
      <c r="F1385" s="17"/>
      <c r="G1385" s="17"/>
      <c r="H1385" s="17"/>
      <c r="I1385" s="17"/>
      <c r="J1385" s="17"/>
      <c r="K1385" s="17"/>
      <c r="L1385" s="17"/>
      <c r="M1385" s="17"/>
      <c r="N1385" s="17"/>
      <c r="O1385" s="17"/>
      <c r="P1385" s="17"/>
      <c r="Q1385" s="17"/>
      <c r="R1385" s="17"/>
      <c r="S1385" s="17"/>
      <c r="T1385" s="17"/>
      <c r="U1385" s="17"/>
      <c r="V1385" s="17"/>
      <c r="W1385" s="17"/>
      <c r="X1385" s="17"/>
      <c r="Y1385" s="17"/>
      <c r="Z1385" s="17"/>
      <c r="AA1385" s="17"/>
      <c r="AB1385" s="17"/>
      <c r="AC1385" s="17"/>
      <c r="AD1385" s="17"/>
      <c r="AE1385" s="17"/>
      <c r="AF1385" s="17"/>
      <c r="AG1385" s="17"/>
      <c r="AH1385" s="17"/>
      <c r="AI1385" s="17"/>
      <c r="AJ1385" s="17"/>
      <c r="AK1385" s="17"/>
      <c r="AL1385" s="17"/>
      <c r="AM1385" s="17"/>
      <c r="AN1385" s="17"/>
      <c r="AO1385" s="17"/>
      <c r="AP1385" s="17"/>
      <c r="AQ1385" s="17"/>
      <c r="AR1385" s="17"/>
      <c r="AS1385" s="17"/>
      <c r="AT1385" s="17"/>
      <c r="AU1385" s="17"/>
      <c r="AV1385" s="17"/>
      <c r="AW1385" s="17"/>
      <c r="AX1385" s="17"/>
      <c r="AY1385" s="17"/>
      <c r="AZ1385" s="17"/>
      <c r="BA1385" s="17"/>
      <c r="BB1385" s="17"/>
      <c r="BC1385" s="17"/>
      <c r="BD1385" s="17"/>
      <c r="BE1385" s="17"/>
      <c r="BF1385" s="17"/>
      <c r="BG1385" s="17"/>
      <c r="BH1385" s="17"/>
      <c r="BI1385" s="17"/>
      <c r="BJ1385" s="17"/>
      <c r="BK1385" s="17"/>
      <c r="BL1385" s="17"/>
      <c r="BM1385" s="17"/>
      <c r="BN1385" s="17"/>
      <c r="BO1385" s="17"/>
      <c r="BP1385" s="17"/>
      <c r="BQ1385" s="17"/>
      <c r="BR1385" s="17"/>
      <c r="BS1385" s="17"/>
      <c r="BT1385" s="17"/>
      <c r="BU1385" s="17"/>
      <c r="BV1385" s="17"/>
      <c r="BW1385" s="17"/>
      <c r="BX1385" s="17"/>
      <c r="BY1385" s="17"/>
      <c r="BZ1385" s="17"/>
      <c r="CA1385" s="17"/>
      <c r="CB1385" s="17"/>
      <c r="CC1385" s="17"/>
      <c r="CD1385" s="17"/>
      <c r="CE1385" s="17"/>
      <c r="CF1385" s="17"/>
      <c r="CG1385" s="17"/>
      <c r="CH1385" s="17"/>
      <c r="CI1385" s="17"/>
    </row>
    <row r="1386" spans="2:87" x14ac:dyDescent="0.35">
      <c r="B1386" t="s">
        <v>387</v>
      </c>
      <c r="C1386" s="17">
        <v>0.37955919352404999</v>
      </c>
      <c r="D1386" s="17">
        <v>0.37244885556572499</v>
      </c>
      <c r="E1386" s="17">
        <v>0.39262526099256301</v>
      </c>
      <c r="F1386" s="17"/>
      <c r="G1386" s="17">
        <v>0.30654398703834201</v>
      </c>
      <c r="H1386" s="17">
        <v>0.303146529110917</v>
      </c>
      <c r="I1386" s="17">
        <v>0.45218707488978599</v>
      </c>
      <c r="J1386" s="17">
        <v>0.43306311200860398</v>
      </c>
      <c r="K1386" s="17">
        <v>0.29861106578638802</v>
      </c>
      <c r="L1386" s="17">
        <v>0.65427440708309204</v>
      </c>
      <c r="M1386" s="17"/>
      <c r="N1386" s="17">
        <v>0.38169235884486402</v>
      </c>
      <c r="O1386" s="17">
        <v>0.36056511090661197</v>
      </c>
      <c r="P1386" s="17">
        <v>0.37043238980977</v>
      </c>
      <c r="Q1386" s="17">
        <v>0.42500355354103903</v>
      </c>
      <c r="R1386" s="17"/>
      <c r="S1386" s="17">
        <v>0.33159909750248301</v>
      </c>
      <c r="T1386" s="17">
        <v>0.240632928285302</v>
      </c>
      <c r="U1386" s="17">
        <v>0.46652065191646502</v>
      </c>
      <c r="V1386" s="17">
        <v>0.38288997634253302</v>
      </c>
      <c r="W1386" s="17">
        <v>0.37360381443470497</v>
      </c>
      <c r="X1386" s="17">
        <v>0.39065291554406401</v>
      </c>
      <c r="Y1386" s="17">
        <v>0.185822485249521</v>
      </c>
      <c r="Z1386" s="17">
        <v>0.33934474519289398</v>
      </c>
      <c r="AA1386" s="17">
        <v>0.44769833133917297</v>
      </c>
      <c r="AB1386" s="17">
        <v>0.67177726005486804</v>
      </c>
      <c r="AC1386" s="17">
        <v>0.20889615110253301</v>
      </c>
      <c r="AD1386" s="17">
        <v>0.79348273872427899</v>
      </c>
      <c r="AE1386" s="17"/>
      <c r="AF1386" s="17">
        <v>0.33590292091082302</v>
      </c>
      <c r="AG1386" s="17">
        <v>0.368308256251977</v>
      </c>
      <c r="AH1386" s="17">
        <v>0.32928817282341499</v>
      </c>
      <c r="AI1386" s="17">
        <v>0.31349698641325202</v>
      </c>
      <c r="AJ1386" s="17">
        <v>0.48910143198149397</v>
      </c>
      <c r="AK1386" s="17"/>
      <c r="AL1386" s="17">
        <v>0.37176670414885599</v>
      </c>
      <c r="AM1386" s="17">
        <v>0.32547002654481899</v>
      </c>
      <c r="AN1386" s="17">
        <v>0.47786999791672702</v>
      </c>
      <c r="AO1386" s="17">
        <v>0.50504755277824398</v>
      </c>
      <c r="AP1386" s="17"/>
      <c r="AQ1386" s="17">
        <v>0.342593983589565</v>
      </c>
      <c r="AR1386" s="17">
        <v>0.39904246325355303</v>
      </c>
      <c r="AS1386" s="17"/>
      <c r="AT1386" s="17">
        <v>0.360954691237304</v>
      </c>
      <c r="AU1386" s="17">
        <v>0.51104734172149902</v>
      </c>
      <c r="AV1386" s="17"/>
      <c r="AW1386" s="17">
        <v>0.42376935470134702</v>
      </c>
      <c r="AX1386" s="17">
        <v>0.36582042177555202</v>
      </c>
      <c r="AY1386" s="17">
        <v>0.37328880730223901</v>
      </c>
      <c r="AZ1386" s="17"/>
      <c r="BA1386" s="17">
        <v>0.38992311509916</v>
      </c>
      <c r="BB1386" s="17">
        <v>0.33098438970433502</v>
      </c>
      <c r="BC1386" s="17">
        <v>0.33577281217765598</v>
      </c>
      <c r="BD1386" s="17">
        <v>0.52203322884733305</v>
      </c>
      <c r="BE1386" s="17">
        <v>0.48899774477774299</v>
      </c>
      <c r="BF1386" s="17"/>
      <c r="BG1386" s="17">
        <v>0.34117903293944202</v>
      </c>
      <c r="BH1386" s="17">
        <v>0.40959974053655401</v>
      </c>
      <c r="BI1386" s="17"/>
      <c r="BJ1386" s="17">
        <v>0.35802379454368799</v>
      </c>
      <c r="BK1386" s="17">
        <v>0.62686046505953896</v>
      </c>
      <c r="BL1386" s="17"/>
      <c r="BM1386" s="17">
        <v>0.22280845057200399</v>
      </c>
      <c r="BN1386" s="17">
        <v>0.27726425771107399</v>
      </c>
      <c r="BO1386" s="17">
        <v>0.45538230495001503</v>
      </c>
      <c r="BP1386" s="17">
        <v>0.539573439914242</v>
      </c>
      <c r="BQ1386" s="17">
        <v>0.12635226811583</v>
      </c>
      <c r="BR1386" s="17"/>
      <c r="BS1386" s="17">
        <v>0.31031372401249502</v>
      </c>
      <c r="BT1386" s="17"/>
      <c r="BU1386" s="17">
        <v>0.27196172758281001</v>
      </c>
      <c r="BV1386" s="17">
        <v>0.45542013878293502</v>
      </c>
      <c r="BW1386" s="17">
        <v>0.48977693397246302</v>
      </c>
      <c r="BX1386" s="17">
        <v>0.229781047497156</v>
      </c>
      <c r="BY1386" s="17">
        <v>0.19498939182980099</v>
      </c>
      <c r="BZ1386" s="17"/>
      <c r="CA1386" s="17">
        <v>0.36522565216532898</v>
      </c>
      <c r="CB1386" s="17"/>
      <c r="CC1386" s="17">
        <v>0.341831758074223</v>
      </c>
      <c r="CD1386" s="17">
        <v>0.46612439050966198</v>
      </c>
      <c r="CE1386" s="17"/>
      <c r="CF1386" s="17">
        <v>0.35510503319560899</v>
      </c>
      <c r="CG1386" s="17"/>
      <c r="CH1386" s="17" t="s">
        <v>371</v>
      </c>
      <c r="CI1386" s="17">
        <v>0.37955919352404999</v>
      </c>
    </row>
    <row r="1387" spans="2:87" x14ac:dyDescent="0.35">
      <c r="B1387" t="s">
        <v>388</v>
      </c>
      <c r="C1387" s="17">
        <v>0.37155663848295201</v>
      </c>
      <c r="D1387" s="17">
        <v>0.34970139909382802</v>
      </c>
      <c r="E1387" s="17">
        <v>0.40477260472338999</v>
      </c>
      <c r="F1387" s="17"/>
      <c r="G1387" s="17">
        <v>0.29153590852018002</v>
      </c>
      <c r="H1387" s="17">
        <v>0.30574181006950302</v>
      </c>
      <c r="I1387" s="17">
        <v>0.30604859123346301</v>
      </c>
      <c r="J1387" s="17">
        <v>0.47721735374239199</v>
      </c>
      <c r="K1387" s="17">
        <v>0.45333792536371798</v>
      </c>
      <c r="L1387" s="17">
        <v>0.69651559264526897</v>
      </c>
      <c r="M1387" s="17"/>
      <c r="N1387" s="17">
        <v>0.37811168619985103</v>
      </c>
      <c r="O1387" s="17">
        <v>0.38591045655467998</v>
      </c>
      <c r="P1387" s="17">
        <v>0.30579944983442198</v>
      </c>
      <c r="Q1387" s="17">
        <v>0.39698605550528299</v>
      </c>
      <c r="R1387" s="17"/>
      <c r="S1387" s="17">
        <v>0.30211691285009601</v>
      </c>
      <c r="T1387" s="17">
        <v>0.52712524157446505</v>
      </c>
      <c r="U1387" s="17">
        <v>0.28885283986666199</v>
      </c>
      <c r="V1387" s="17">
        <v>0.46211210618763199</v>
      </c>
      <c r="W1387" s="17">
        <v>0.31103127801381703</v>
      </c>
      <c r="X1387" s="17">
        <v>0.19317459438552401</v>
      </c>
      <c r="Y1387" s="17">
        <v>0.33278492324595599</v>
      </c>
      <c r="Z1387" s="17">
        <v>0.177320889623549</v>
      </c>
      <c r="AA1387" s="17">
        <v>0.50482135566360398</v>
      </c>
      <c r="AB1387" s="17">
        <v>0.58144602221021402</v>
      </c>
      <c r="AC1387" s="17">
        <v>0.43658428299590901</v>
      </c>
      <c r="AD1387" s="17">
        <v>0.355754390449254</v>
      </c>
      <c r="AE1387" s="17"/>
      <c r="AF1387" s="17">
        <v>0.31168617796950498</v>
      </c>
      <c r="AG1387" s="17">
        <v>0.33253800311243897</v>
      </c>
      <c r="AH1387" s="17">
        <v>0.41646961356869899</v>
      </c>
      <c r="AI1387" s="17">
        <v>0.349708530239421</v>
      </c>
      <c r="AJ1387" s="17">
        <v>0.37892654882839899</v>
      </c>
      <c r="AK1387" s="17"/>
      <c r="AL1387" s="17">
        <v>0.435183724214453</v>
      </c>
      <c r="AM1387" s="17">
        <v>0.349378058947443</v>
      </c>
      <c r="AN1387" s="17">
        <v>0.32353209306976999</v>
      </c>
      <c r="AO1387" s="17">
        <v>0.335713260579238</v>
      </c>
      <c r="AP1387" s="17"/>
      <c r="AQ1387" s="17">
        <v>0.36102975438736001</v>
      </c>
      <c r="AR1387" s="17">
        <v>0.377105047990408</v>
      </c>
      <c r="AS1387" s="17"/>
      <c r="AT1387" s="17">
        <v>0.34753030656634398</v>
      </c>
      <c r="AU1387" s="17">
        <v>0.66145310467371299</v>
      </c>
      <c r="AV1387" s="17"/>
      <c r="AW1387" s="17">
        <v>0.44760001076460998</v>
      </c>
      <c r="AX1387" s="17">
        <v>0.37805003011843002</v>
      </c>
      <c r="AY1387" s="17">
        <v>0.32060798653503397</v>
      </c>
      <c r="AZ1387" s="17"/>
      <c r="BA1387" s="17">
        <v>0.350014745960253</v>
      </c>
      <c r="BB1387" s="17">
        <v>0.448668527699908</v>
      </c>
      <c r="BC1387" s="17">
        <v>0.25882427997034901</v>
      </c>
      <c r="BD1387" s="17">
        <v>0.52326143578089501</v>
      </c>
      <c r="BE1387" s="17">
        <v>0.35137783221596403</v>
      </c>
      <c r="BF1387" s="17"/>
      <c r="BG1387" s="17">
        <v>0.36487775625527002</v>
      </c>
      <c r="BH1387" s="17">
        <v>0.37678426839631202</v>
      </c>
      <c r="BI1387" s="17"/>
      <c r="BJ1387" s="17">
        <v>0.34556573465881901</v>
      </c>
      <c r="BK1387" s="17">
        <v>0.67002260003425496</v>
      </c>
      <c r="BL1387" s="17"/>
      <c r="BM1387" s="17">
        <v>0.30852866447705901</v>
      </c>
      <c r="BN1387" s="17">
        <v>0.40633752412311003</v>
      </c>
      <c r="BO1387" s="17">
        <v>0.37906731175634401</v>
      </c>
      <c r="BP1387" s="17">
        <v>0.329909629025534</v>
      </c>
      <c r="BQ1387" s="17">
        <v>0.218594074916066</v>
      </c>
      <c r="BR1387" s="17"/>
      <c r="BS1387" s="17">
        <v>0.28858495245640098</v>
      </c>
      <c r="BT1387" s="17"/>
      <c r="BU1387" s="17">
        <v>0.39895122590983501</v>
      </c>
      <c r="BV1387" s="17">
        <v>0.36898449345895701</v>
      </c>
      <c r="BW1387" s="17">
        <v>0.41781870760112999</v>
      </c>
      <c r="BX1387" s="17">
        <v>0.33984337007341398</v>
      </c>
      <c r="BY1387" s="17">
        <v>0.35065397633719497</v>
      </c>
      <c r="BZ1387" s="17"/>
      <c r="CA1387" s="17">
        <v>0.31716174413832798</v>
      </c>
      <c r="CB1387" s="17"/>
      <c r="CC1387" s="17">
        <v>0.37953364762877001</v>
      </c>
      <c r="CD1387" s="17">
        <v>0.35893622741022502</v>
      </c>
      <c r="CE1387" s="17"/>
      <c r="CF1387" s="17">
        <v>0.41569616943284399</v>
      </c>
      <c r="CG1387" s="17"/>
      <c r="CH1387" s="17" t="s">
        <v>371</v>
      </c>
      <c r="CI1387" s="17">
        <v>0.37155663848295201</v>
      </c>
    </row>
    <row r="1388" spans="2:87" x14ac:dyDescent="0.35">
      <c r="B1388" t="s">
        <v>389</v>
      </c>
      <c r="C1388" s="17">
        <v>0.31106228768160399</v>
      </c>
      <c r="D1388" s="17">
        <v>0.30999056091604699</v>
      </c>
      <c r="E1388" s="17">
        <v>0.31524920996599998</v>
      </c>
      <c r="F1388" s="17"/>
      <c r="G1388" s="17">
        <v>0.241999774875851</v>
      </c>
      <c r="H1388" s="17">
        <v>0.23471338998786001</v>
      </c>
      <c r="I1388" s="17">
        <v>0.31949688025074902</v>
      </c>
      <c r="J1388" s="17">
        <v>0.36264964861719001</v>
      </c>
      <c r="K1388" s="17">
        <v>0.44092402830996202</v>
      </c>
      <c r="L1388" s="17">
        <v>0.52610682128094099</v>
      </c>
      <c r="M1388" s="17"/>
      <c r="N1388" s="17">
        <v>0.30040143948106901</v>
      </c>
      <c r="O1388" s="17">
        <v>0.27701491004491202</v>
      </c>
      <c r="P1388" s="17">
        <v>0.333637654766889</v>
      </c>
      <c r="Q1388" s="17">
        <v>0.39636243684426398</v>
      </c>
      <c r="R1388" s="17"/>
      <c r="S1388" s="17">
        <v>0.37113605208824502</v>
      </c>
      <c r="T1388" s="17">
        <v>0.34365878509395897</v>
      </c>
      <c r="U1388" s="17">
        <v>0.17415015506637399</v>
      </c>
      <c r="V1388" s="17">
        <v>0.25578091515977702</v>
      </c>
      <c r="W1388" s="17">
        <v>0.42074024668726601</v>
      </c>
      <c r="X1388" s="17">
        <v>0.25007485808382002</v>
      </c>
      <c r="Y1388" s="17">
        <v>0.30643536980685199</v>
      </c>
      <c r="Z1388" s="17">
        <v>0.275807498330015</v>
      </c>
      <c r="AA1388" s="17">
        <v>0.24625189504184</v>
      </c>
      <c r="AB1388" s="17">
        <v>0.39276044866504001</v>
      </c>
      <c r="AC1388" s="17">
        <v>0.22686945950027601</v>
      </c>
      <c r="AD1388" s="17">
        <v>0.47991930894423401</v>
      </c>
      <c r="AE1388" s="17"/>
      <c r="AF1388" s="17">
        <v>0.28867063388178799</v>
      </c>
      <c r="AG1388" s="17">
        <v>0.31788615399387798</v>
      </c>
      <c r="AH1388" s="17">
        <v>0.34162199655619202</v>
      </c>
      <c r="AI1388" s="17">
        <v>0.28178198954320699</v>
      </c>
      <c r="AJ1388" s="17">
        <v>0.30196660716775697</v>
      </c>
      <c r="AK1388" s="17"/>
      <c r="AL1388" s="17">
        <v>0.302938801938893</v>
      </c>
      <c r="AM1388" s="17">
        <v>0.31982700027292799</v>
      </c>
      <c r="AN1388" s="17">
        <v>0.35554512909159702</v>
      </c>
      <c r="AO1388" s="17">
        <v>0.17730710036051001</v>
      </c>
      <c r="AP1388" s="17"/>
      <c r="AQ1388" s="17">
        <v>0.22597499227804399</v>
      </c>
      <c r="AR1388" s="17">
        <v>0.35590928651752501</v>
      </c>
      <c r="AS1388" s="17"/>
      <c r="AT1388" s="17">
        <v>0.31031628454326199</v>
      </c>
      <c r="AU1388" s="17">
        <v>0.52762301382838706</v>
      </c>
      <c r="AV1388" s="17"/>
      <c r="AW1388" s="17">
        <v>0.37061411319076998</v>
      </c>
      <c r="AX1388" s="17">
        <v>0.264828988119921</v>
      </c>
      <c r="AY1388" s="17">
        <v>0.30237273532606701</v>
      </c>
      <c r="AZ1388" s="17"/>
      <c r="BA1388" s="17">
        <v>0.36020958625996602</v>
      </c>
      <c r="BB1388" s="17">
        <v>0.274181167243565</v>
      </c>
      <c r="BC1388" s="17">
        <v>0.13463844631968</v>
      </c>
      <c r="BD1388" s="17">
        <v>0.589444653648723</v>
      </c>
      <c r="BE1388" s="17">
        <v>0.36883155222644398</v>
      </c>
      <c r="BF1388" s="17"/>
      <c r="BG1388" s="17">
        <v>0.32156659940305099</v>
      </c>
      <c r="BH1388" s="17">
        <v>0.30284045470082499</v>
      </c>
      <c r="BI1388" s="17"/>
      <c r="BJ1388" s="17">
        <v>0.29478275843505902</v>
      </c>
      <c r="BK1388" s="17">
        <v>0.49800789692436898</v>
      </c>
      <c r="BL1388" s="17"/>
      <c r="BM1388" s="17">
        <v>0.33161744799056603</v>
      </c>
      <c r="BN1388" s="17">
        <v>0.36504549767710598</v>
      </c>
      <c r="BO1388" s="17">
        <v>0.339194017657515</v>
      </c>
      <c r="BP1388" s="17">
        <v>0.31404563258589302</v>
      </c>
      <c r="BQ1388" s="17">
        <v>0.12635226811583</v>
      </c>
      <c r="BR1388" s="17"/>
      <c r="BS1388" s="17">
        <v>0.27080156583513498</v>
      </c>
      <c r="BT1388" s="17"/>
      <c r="BU1388" s="17">
        <v>0.30236548785165102</v>
      </c>
      <c r="BV1388" s="17">
        <v>0.34594332509890302</v>
      </c>
      <c r="BW1388" s="17">
        <v>0.35705386944752798</v>
      </c>
      <c r="BX1388" s="17">
        <v>0.16802491363559199</v>
      </c>
      <c r="BY1388" s="17">
        <v>0.34840889841234002</v>
      </c>
      <c r="BZ1388" s="17"/>
      <c r="CA1388" s="17">
        <v>0.26165449335602697</v>
      </c>
      <c r="CB1388" s="17"/>
      <c r="CC1388" s="17">
        <v>0.27389567619691102</v>
      </c>
      <c r="CD1388" s="17">
        <v>0.38885101398521099</v>
      </c>
      <c r="CE1388" s="17"/>
      <c r="CF1388" s="17">
        <v>0.39464038205147001</v>
      </c>
      <c r="CG1388" s="17"/>
      <c r="CH1388" s="17" t="s">
        <v>371</v>
      </c>
      <c r="CI1388" s="17">
        <v>0.31106228768160399</v>
      </c>
    </row>
    <row r="1389" spans="2:87" x14ac:dyDescent="0.35">
      <c r="B1389" t="s">
        <v>390</v>
      </c>
      <c r="C1389" s="17">
        <v>0.29990102719837802</v>
      </c>
      <c r="D1389" s="17">
        <v>0.29710218253720899</v>
      </c>
      <c r="E1389" s="17">
        <v>0.30635886231140103</v>
      </c>
      <c r="F1389" s="17"/>
      <c r="G1389" s="17">
        <v>0.16956024440772899</v>
      </c>
      <c r="H1389" s="17">
        <v>0.23985775220275399</v>
      </c>
      <c r="I1389" s="17">
        <v>0.25516092676815399</v>
      </c>
      <c r="J1389" s="17">
        <v>0.45473835203902602</v>
      </c>
      <c r="K1389" s="17">
        <v>0.44063331554871998</v>
      </c>
      <c r="L1389" s="17">
        <v>0.520213011125497</v>
      </c>
      <c r="M1389" s="17"/>
      <c r="N1389" s="17">
        <v>0.29711781626511002</v>
      </c>
      <c r="O1389" s="17">
        <v>0.33370591839000502</v>
      </c>
      <c r="P1389" s="17">
        <v>0.15880774441443801</v>
      </c>
      <c r="Q1389" s="17">
        <v>0.40763003128192499</v>
      </c>
      <c r="R1389" s="17"/>
      <c r="S1389" s="17">
        <v>0.39605598338286901</v>
      </c>
      <c r="T1389" s="17">
        <v>0.25835414832195902</v>
      </c>
      <c r="U1389" s="17">
        <v>0.296270781291745</v>
      </c>
      <c r="V1389" s="17">
        <v>0.29328351687480803</v>
      </c>
      <c r="W1389" s="17">
        <v>0.25672212088092899</v>
      </c>
      <c r="X1389" s="17">
        <v>0.20802837656622</v>
      </c>
      <c r="Y1389" s="17">
        <v>0.229866870866441</v>
      </c>
      <c r="Z1389" s="17">
        <v>0.27047912772927202</v>
      </c>
      <c r="AA1389" s="17">
        <v>0.210793696971004</v>
      </c>
      <c r="AB1389" s="17">
        <v>0.46954668267186001</v>
      </c>
      <c r="AC1389" s="17">
        <v>0.23080613366512401</v>
      </c>
      <c r="AD1389" s="17">
        <v>0.679995526406729</v>
      </c>
      <c r="AE1389" s="17"/>
      <c r="AF1389" s="17">
        <v>0.333577068033795</v>
      </c>
      <c r="AG1389" s="17">
        <v>0.25406091380275803</v>
      </c>
      <c r="AH1389" s="17">
        <v>0.34213442273819</v>
      </c>
      <c r="AI1389" s="17">
        <v>0.22685738714985301</v>
      </c>
      <c r="AJ1389" s="17">
        <v>0.35614831991394202</v>
      </c>
      <c r="AK1389" s="17"/>
      <c r="AL1389" s="17">
        <v>0.31411485137039002</v>
      </c>
      <c r="AM1389" s="17">
        <v>0.29630207031953998</v>
      </c>
      <c r="AN1389" s="17">
        <v>0.19938042822209401</v>
      </c>
      <c r="AO1389" s="17">
        <v>0.51831565200012397</v>
      </c>
      <c r="AP1389" s="17"/>
      <c r="AQ1389" s="17">
        <v>0.17813866323319899</v>
      </c>
      <c r="AR1389" s="17">
        <v>0.36407837082066602</v>
      </c>
      <c r="AS1389" s="17"/>
      <c r="AT1389" s="17">
        <v>0.268279307171851</v>
      </c>
      <c r="AU1389" s="17">
        <v>0.52353806296485395</v>
      </c>
      <c r="AV1389" s="17"/>
      <c r="AW1389" s="17">
        <v>0.39944908091852099</v>
      </c>
      <c r="AX1389" s="17">
        <v>0.220920605036101</v>
      </c>
      <c r="AY1389" s="17">
        <v>0.291430969041516</v>
      </c>
      <c r="AZ1389" s="17"/>
      <c r="BA1389" s="17">
        <v>0.274357882139177</v>
      </c>
      <c r="BB1389" s="17">
        <v>0.307020764880021</v>
      </c>
      <c r="BC1389" s="17">
        <v>0.30497715233552702</v>
      </c>
      <c r="BD1389" s="17">
        <v>0.35057198774160198</v>
      </c>
      <c r="BE1389" s="17">
        <v>0.35655405190123202</v>
      </c>
      <c r="BF1389" s="17"/>
      <c r="BG1389" s="17">
        <v>0.28778579337836702</v>
      </c>
      <c r="BH1389" s="17">
        <v>0.309383745498506</v>
      </c>
      <c r="BI1389" s="17"/>
      <c r="BJ1389" s="17">
        <v>0.26950031604825297</v>
      </c>
      <c r="BK1389" s="17">
        <v>0.64900691234425301</v>
      </c>
      <c r="BL1389" s="17"/>
      <c r="BM1389" s="17">
        <v>0.33320102075476798</v>
      </c>
      <c r="BN1389" s="17">
        <v>0.24577434895768499</v>
      </c>
      <c r="BO1389" s="17">
        <v>0.36196436088948403</v>
      </c>
      <c r="BP1389" s="17">
        <v>0.19282924153921399</v>
      </c>
      <c r="BQ1389" s="17">
        <v>5.8311915726856803E-2</v>
      </c>
      <c r="BR1389" s="17"/>
      <c r="BS1389" s="17">
        <v>0.19893523980017799</v>
      </c>
      <c r="BT1389" s="17"/>
      <c r="BU1389" s="17">
        <v>0.27946138687371502</v>
      </c>
      <c r="BV1389" s="17">
        <v>0.32339358089312398</v>
      </c>
      <c r="BW1389" s="17">
        <v>0.3544906981216</v>
      </c>
      <c r="BX1389" s="17">
        <v>0.22893385863235399</v>
      </c>
      <c r="BY1389" s="17">
        <v>0.33947023788542202</v>
      </c>
      <c r="BZ1389" s="17"/>
      <c r="CA1389" s="17">
        <v>0.242371520594832</v>
      </c>
      <c r="CB1389" s="17"/>
      <c r="CC1389" s="17">
        <v>0.25575848314081401</v>
      </c>
      <c r="CD1389" s="17">
        <v>0.39886252591564297</v>
      </c>
      <c r="CE1389" s="17"/>
      <c r="CF1389" s="17">
        <v>0.36085524206435599</v>
      </c>
      <c r="CG1389" s="17"/>
      <c r="CH1389" s="17" t="s">
        <v>371</v>
      </c>
      <c r="CI1389" s="17">
        <v>0.29990102719837802</v>
      </c>
    </row>
    <row r="1390" spans="2:87" x14ac:dyDescent="0.35">
      <c r="B1390" t="s">
        <v>391</v>
      </c>
      <c r="C1390" s="17">
        <v>0.25711435723164899</v>
      </c>
      <c r="D1390" s="17">
        <v>0.26738007284097798</v>
      </c>
      <c r="E1390" s="17">
        <v>0.24528289482291499</v>
      </c>
      <c r="F1390" s="17"/>
      <c r="G1390" s="17">
        <v>0.134609567598348</v>
      </c>
      <c r="H1390" s="17">
        <v>0.31006074097875103</v>
      </c>
      <c r="I1390" s="17">
        <v>0.18413297027179701</v>
      </c>
      <c r="J1390" s="17">
        <v>0.37857897462026002</v>
      </c>
      <c r="K1390" s="17">
        <v>0.26794841588310297</v>
      </c>
      <c r="L1390" s="17">
        <v>0.28255210673585901</v>
      </c>
      <c r="M1390" s="17"/>
      <c r="N1390" s="17">
        <v>0.31271544474569701</v>
      </c>
      <c r="O1390" s="17">
        <v>0.220163193827974</v>
      </c>
      <c r="P1390" s="17">
        <v>0.18097902440382299</v>
      </c>
      <c r="Q1390" s="17">
        <v>0.234245885464304</v>
      </c>
      <c r="R1390" s="17"/>
      <c r="S1390" s="17">
        <v>0.27926608367231798</v>
      </c>
      <c r="T1390" s="17">
        <v>0.25292517420453198</v>
      </c>
      <c r="U1390" s="17">
        <v>0.24649851966783301</v>
      </c>
      <c r="V1390" s="17">
        <v>0.36966650957622899</v>
      </c>
      <c r="W1390" s="17">
        <v>7.9124789532118406E-2</v>
      </c>
      <c r="X1390" s="17">
        <v>0.13646049861003801</v>
      </c>
      <c r="Y1390" s="17">
        <v>0.58034662629021205</v>
      </c>
      <c r="Z1390" s="17">
        <v>0.35103520171598002</v>
      </c>
      <c r="AA1390" s="17">
        <v>0.25873863531886498</v>
      </c>
      <c r="AB1390" s="17">
        <v>0.39281820339916401</v>
      </c>
      <c r="AC1390" s="17">
        <v>0.126656379782985</v>
      </c>
      <c r="AD1390" s="17">
        <v>0.201044663923757</v>
      </c>
      <c r="AE1390" s="17"/>
      <c r="AF1390" s="17">
        <v>0.28320543539834703</v>
      </c>
      <c r="AG1390" s="17">
        <v>0.25070280002395001</v>
      </c>
      <c r="AH1390" s="17">
        <v>0.228915921276133</v>
      </c>
      <c r="AI1390" s="17">
        <v>0.38240426403181299</v>
      </c>
      <c r="AJ1390" s="17">
        <v>0.19768663197181699</v>
      </c>
      <c r="AK1390" s="17"/>
      <c r="AL1390" s="17">
        <v>0.187478955987538</v>
      </c>
      <c r="AM1390" s="17">
        <v>0.273091484985719</v>
      </c>
      <c r="AN1390" s="17">
        <v>0.34419382604944998</v>
      </c>
      <c r="AO1390" s="17">
        <v>0.25899020253262001</v>
      </c>
      <c r="AP1390" s="17"/>
      <c r="AQ1390" s="17">
        <v>0.21814358864114</v>
      </c>
      <c r="AR1390" s="17">
        <v>0.27765469765878598</v>
      </c>
      <c r="AS1390" s="17"/>
      <c r="AT1390" s="17">
        <v>0.25454243857609299</v>
      </c>
      <c r="AU1390" s="17">
        <v>0.20587945045369799</v>
      </c>
      <c r="AV1390" s="17"/>
      <c r="AW1390" s="17">
        <v>0.27320945997047003</v>
      </c>
      <c r="AX1390" s="17">
        <v>0.249007269462796</v>
      </c>
      <c r="AY1390" s="17">
        <v>0.25758574840285697</v>
      </c>
      <c r="AZ1390" s="17"/>
      <c r="BA1390" s="17">
        <v>0.28627841341511701</v>
      </c>
      <c r="BB1390" s="17">
        <v>0.232626490294011</v>
      </c>
      <c r="BC1390" s="17">
        <v>0.22902423071859801</v>
      </c>
      <c r="BD1390" s="17">
        <v>0.27280793695247701</v>
      </c>
      <c r="BE1390" s="17">
        <v>0.24365714538473701</v>
      </c>
      <c r="BF1390" s="17"/>
      <c r="BG1390" s="17">
        <v>0.248563335583184</v>
      </c>
      <c r="BH1390" s="17">
        <v>0.26380732995304601</v>
      </c>
      <c r="BI1390" s="17"/>
      <c r="BJ1390" s="17">
        <v>0.26404951549646399</v>
      </c>
      <c r="BK1390" s="17">
        <v>0.17747462272973699</v>
      </c>
      <c r="BL1390" s="17"/>
      <c r="BM1390" s="17">
        <v>0.31760125422791102</v>
      </c>
      <c r="BN1390" s="17">
        <v>0.28175283394175599</v>
      </c>
      <c r="BO1390" s="17">
        <v>0.28708392042613901</v>
      </c>
      <c r="BP1390" s="17">
        <v>0.29005045884787201</v>
      </c>
      <c r="BQ1390" s="17">
        <v>0.127491250183914</v>
      </c>
      <c r="BR1390" s="17"/>
      <c r="BS1390" s="17">
        <v>0.29671779425522499</v>
      </c>
      <c r="BT1390" s="17"/>
      <c r="BU1390" s="17">
        <v>0.28212909537185099</v>
      </c>
      <c r="BV1390" s="17">
        <v>0.31281135185346798</v>
      </c>
      <c r="BW1390" s="17">
        <v>0.13642924828922601</v>
      </c>
      <c r="BX1390" s="17">
        <v>0.20287606735262401</v>
      </c>
      <c r="BY1390" s="17">
        <v>0.324718228624299</v>
      </c>
      <c r="BZ1390" s="17"/>
      <c r="CA1390" s="17">
        <v>0.29567478188683299</v>
      </c>
      <c r="CB1390" s="17"/>
      <c r="CC1390" s="17">
        <v>0.26886864554022999</v>
      </c>
      <c r="CD1390" s="17">
        <v>0.21284769613388399</v>
      </c>
      <c r="CE1390" s="17"/>
      <c r="CF1390" s="17">
        <v>0.35650870753291403</v>
      </c>
      <c r="CG1390" s="17"/>
      <c r="CH1390" s="17" t="s">
        <v>371</v>
      </c>
      <c r="CI1390" s="17">
        <v>0.25711435723164899</v>
      </c>
    </row>
    <row r="1391" spans="2:87" x14ac:dyDescent="0.35">
      <c r="B1391" t="s">
        <v>392</v>
      </c>
      <c r="C1391" s="17">
        <v>0.22349521202431599</v>
      </c>
      <c r="D1391" s="17">
        <v>0.20385960398066599</v>
      </c>
      <c r="E1391" s="17">
        <v>0.25237400329434501</v>
      </c>
      <c r="F1391" s="17"/>
      <c r="G1391" s="17">
        <v>0.13232311242487499</v>
      </c>
      <c r="H1391" s="17">
        <v>0.14489258537681901</v>
      </c>
      <c r="I1391" s="17">
        <v>0.32450929266032402</v>
      </c>
      <c r="J1391" s="17">
        <v>0.25162121129036802</v>
      </c>
      <c r="K1391" s="17">
        <v>0.39746777454089999</v>
      </c>
      <c r="L1391" s="17">
        <v>0.27616427944136601</v>
      </c>
      <c r="M1391" s="17"/>
      <c r="N1391" s="17">
        <v>0.24292102050511899</v>
      </c>
      <c r="O1391" s="17">
        <v>0.23120747920307999</v>
      </c>
      <c r="P1391" s="17">
        <v>0.15155772819029001</v>
      </c>
      <c r="Q1391" s="17">
        <v>0.22543660681362801</v>
      </c>
      <c r="R1391" s="17"/>
      <c r="S1391" s="17">
        <v>0.145637039264816</v>
      </c>
      <c r="T1391" s="17">
        <v>0.31516013954345101</v>
      </c>
      <c r="U1391" s="17">
        <v>0.11454430688655499</v>
      </c>
      <c r="V1391" s="17">
        <v>0.146481020543868</v>
      </c>
      <c r="W1391" s="17">
        <v>0.42816069567830001</v>
      </c>
      <c r="X1391" s="17">
        <v>7.5000281656775594E-2</v>
      </c>
      <c r="Y1391" s="17">
        <v>0.430480954999724</v>
      </c>
      <c r="Z1391" s="17">
        <v>0.177320889623549</v>
      </c>
      <c r="AA1391" s="17">
        <v>0.25196334331501802</v>
      </c>
      <c r="AB1391" s="17">
        <v>0.57346831256120201</v>
      </c>
      <c r="AC1391" s="17">
        <v>0.11343472975013801</v>
      </c>
      <c r="AD1391" s="17">
        <v>0.129557240777363</v>
      </c>
      <c r="AE1391" s="17"/>
      <c r="AF1391" s="17">
        <v>0.243096323597082</v>
      </c>
      <c r="AG1391" s="17">
        <v>0.16196267365335301</v>
      </c>
      <c r="AH1391" s="17">
        <v>0.25845303423527599</v>
      </c>
      <c r="AI1391" s="17">
        <v>0.18022735724062799</v>
      </c>
      <c r="AJ1391" s="17">
        <v>0.28009364951163501</v>
      </c>
      <c r="AK1391" s="17"/>
      <c r="AL1391" s="17">
        <v>0.270183181360934</v>
      </c>
      <c r="AM1391" s="17">
        <v>0.198104979470582</v>
      </c>
      <c r="AN1391" s="17">
        <v>0.26213582569535798</v>
      </c>
      <c r="AO1391" s="17">
        <v>6.2037015759326998E-2</v>
      </c>
      <c r="AP1391" s="17"/>
      <c r="AQ1391" s="17">
        <v>0.199975439906178</v>
      </c>
      <c r="AR1391" s="17">
        <v>0.235891788831705</v>
      </c>
      <c r="AS1391" s="17"/>
      <c r="AT1391" s="17">
        <v>0.24349173361505799</v>
      </c>
      <c r="AU1391" s="17">
        <v>0.146295408546287</v>
      </c>
      <c r="AV1391" s="17"/>
      <c r="AW1391" s="17">
        <v>0.38691196571112602</v>
      </c>
      <c r="AX1391" s="17">
        <v>0.142314319240295</v>
      </c>
      <c r="AY1391" s="17">
        <v>0.18208683392011399</v>
      </c>
      <c r="AZ1391" s="17"/>
      <c r="BA1391" s="17">
        <v>0.18380893014168601</v>
      </c>
      <c r="BB1391" s="17">
        <v>0.304929272214297</v>
      </c>
      <c r="BC1391" s="17">
        <v>0.178221128712403</v>
      </c>
      <c r="BD1391" s="17">
        <v>0.27647122698847598</v>
      </c>
      <c r="BE1391" s="17">
        <v>0.22693884793476499</v>
      </c>
      <c r="BF1391" s="17"/>
      <c r="BG1391" s="17">
        <v>0.16298877265921299</v>
      </c>
      <c r="BH1391" s="17">
        <v>0.27085422534317899</v>
      </c>
      <c r="BI1391" s="17"/>
      <c r="BJ1391" s="17">
        <v>0.20755002777010401</v>
      </c>
      <c r="BK1391" s="17">
        <v>0.40660137804101898</v>
      </c>
      <c r="BL1391" s="17"/>
      <c r="BM1391" s="17">
        <v>0.22545339333886899</v>
      </c>
      <c r="BN1391" s="17">
        <v>0.21379364002777701</v>
      </c>
      <c r="BO1391" s="17">
        <v>0.25402019440403001</v>
      </c>
      <c r="BP1391" s="17">
        <v>0.16833675951979701</v>
      </c>
      <c r="BQ1391" s="17">
        <v>0.127476627495242</v>
      </c>
      <c r="BR1391" s="17"/>
      <c r="BS1391" s="17">
        <v>0.20703916222399801</v>
      </c>
      <c r="BT1391" s="17"/>
      <c r="BU1391" s="17">
        <v>0.100835035853986</v>
      </c>
      <c r="BV1391" s="17">
        <v>0.26126084219469098</v>
      </c>
      <c r="BW1391" s="17">
        <v>0.289417852487385</v>
      </c>
      <c r="BX1391" s="17">
        <v>0.13139430308636799</v>
      </c>
      <c r="BY1391" s="17">
        <v>0.33723360043254502</v>
      </c>
      <c r="BZ1391" s="17"/>
      <c r="CA1391" s="17">
        <v>0.16967814502696599</v>
      </c>
      <c r="CB1391" s="17"/>
      <c r="CC1391" s="17">
        <v>0.20237047109269701</v>
      </c>
      <c r="CD1391" s="17">
        <v>0.26126581015453598</v>
      </c>
      <c r="CE1391" s="17"/>
      <c r="CF1391" s="17">
        <v>0.27472991118246998</v>
      </c>
      <c r="CG1391" s="17"/>
      <c r="CH1391" s="17" t="s">
        <v>371</v>
      </c>
      <c r="CI1391" s="17">
        <v>0.22349521202431599</v>
      </c>
    </row>
    <row r="1392" spans="2:87" x14ac:dyDescent="0.35">
      <c r="B1392" t="s">
        <v>393</v>
      </c>
      <c r="C1392" s="17">
        <v>0.200984192965453</v>
      </c>
      <c r="D1392" s="17">
        <v>0.22303334803791799</v>
      </c>
      <c r="E1392" s="17">
        <v>0.17250368370414401</v>
      </c>
      <c r="F1392" s="17"/>
      <c r="G1392" s="17">
        <v>0.11558276628177699</v>
      </c>
      <c r="H1392" s="17">
        <v>0.176892028159121</v>
      </c>
      <c r="I1392" s="17">
        <v>0.26748059821308001</v>
      </c>
      <c r="J1392" s="17">
        <v>0.22664585624105801</v>
      </c>
      <c r="K1392" s="17">
        <v>0.30061784620389298</v>
      </c>
      <c r="L1392" s="17">
        <v>0.191125676714961</v>
      </c>
      <c r="M1392" s="17"/>
      <c r="N1392" s="17">
        <v>0.241991507067121</v>
      </c>
      <c r="O1392" s="17">
        <v>0.13899964904279899</v>
      </c>
      <c r="P1392" s="17">
        <v>0.17098338146358799</v>
      </c>
      <c r="Q1392" s="17">
        <v>0.22872516306674601</v>
      </c>
      <c r="R1392" s="17"/>
      <c r="S1392" s="17">
        <v>0.24264146840386799</v>
      </c>
      <c r="T1392" s="17">
        <v>0.36037616694895303</v>
      </c>
      <c r="U1392" s="17">
        <v>0.113769635711259</v>
      </c>
      <c r="V1392" s="17">
        <v>0.23046394591163599</v>
      </c>
      <c r="W1392" s="17">
        <v>0.13142524935227001</v>
      </c>
      <c r="X1392" s="17">
        <v>0.228630010365167</v>
      </c>
      <c r="Y1392" s="17">
        <v>0.185822485249521</v>
      </c>
      <c r="Z1392" s="17">
        <v>0.183103903808886</v>
      </c>
      <c r="AA1392" s="17">
        <v>0.10204231937875501</v>
      </c>
      <c r="AB1392" s="17">
        <v>0.14287080790991499</v>
      </c>
      <c r="AC1392" s="17">
        <v>0.11343472975013801</v>
      </c>
      <c r="AD1392" s="17">
        <v>0.201353768943628</v>
      </c>
      <c r="AE1392" s="17"/>
      <c r="AF1392" s="17">
        <v>0.25017813967157099</v>
      </c>
      <c r="AG1392" s="17">
        <v>0.12596721786180901</v>
      </c>
      <c r="AH1392" s="17">
        <v>0.243591346038012</v>
      </c>
      <c r="AI1392" s="17">
        <v>0.225272142576076</v>
      </c>
      <c r="AJ1392" s="17">
        <v>0.206696673114</v>
      </c>
      <c r="AK1392" s="17"/>
      <c r="AL1392" s="17">
        <v>0.22194199712268101</v>
      </c>
      <c r="AM1392" s="17">
        <v>0.23059733173258701</v>
      </c>
      <c r="AN1392" s="17">
        <v>0.15205551383912599</v>
      </c>
      <c r="AO1392" s="17">
        <v>3.9888847390343103E-2</v>
      </c>
      <c r="AP1392" s="17"/>
      <c r="AQ1392" s="17">
        <v>0.193660459087687</v>
      </c>
      <c r="AR1392" s="17">
        <v>0.20484431665528199</v>
      </c>
      <c r="AS1392" s="17"/>
      <c r="AT1392" s="17">
        <v>0.22285981658741399</v>
      </c>
      <c r="AU1392" s="17">
        <v>0.161215863368804</v>
      </c>
      <c r="AV1392" s="17"/>
      <c r="AW1392" s="17">
        <v>0.26445610000737801</v>
      </c>
      <c r="AX1392" s="17">
        <v>0.25522282808824598</v>
      </c>
      <c r="AY1392" s="17">
        <v>0.153749653319075</v>
      </c>
      <c r="AZ1392" s="17"/>
      <c r="BA1392" s="17">
        <v>0.19891037438621401</v>
      </c>
      <c r="BB1392" s="17">
        <v>0.153392202519648</v>
      </c>
      <c r="BC1392" s="17">
        <v>0.26202855660949698</v>
      </c>
      <c r="BD1392" s="17">
        <v>0.24508417339073399</v>
      </c>
      <c r="BE1392" s="17">
        <v>0</v>
      </c>
      <c r="BF1392" s="17"/>
      <c r="BG1392" s="17">
        <v>0.20862321977781001</v>
      </c>
      <c r="BH1392" s="17">
        <v>0.19500504799599599</v>
      </c>
      <c r="BI1392" s="17"/>
      <c r="BJ1392" s="17">
        <v>0.20213132532129499</v>
      </c>
      <c r="BK1392" s="17">
        <v>0.18781112426689001</v>
      </c>
      <c r="BL1392" s="17"/>
      <c r="BM1392" s="17">
        <v>0.122018435632867</v>
      </c>
      <c r="BN1392" s="17">
        <v>8.2269065549729695E-2</v>
      </c>
      <c r="BO1392" s="17">
        <v>0.23776291119488999</v>
      </c>
      <c r="BP1392" s="17">
        <v>0.37899748747591899</v>
      </c>
      <c r="BQ1392" s="17">
        <v>0.27245728297618999</v>
      </c>
      <c r="BR1392" s="17"/>
      <c r="BS1392" s="17">
        <v>0.22509386162710299</v>
      </c>
      <c r="BT1392" s="17"/>
      <c r="BU1392" s="17">
        <v>7.7171510606069693E-2</v>
      </c>
      <c r="BV1392" s="17">
        <v>0.266517643013571</v>
      </c>
      <c r="BW1392" s="17">
        <v>0.21185204147431999</v>
      </c>
      <c r="BX1392" s="17">
        <v>0.20930849724044001</v>
      </c>
      <c r="BY1392" s="17">
        <v>0.100142904143731</v>
      </c>
      <c r="BZ1392" s="17"/>
      <c r="CA1392" s="17">
        <v>0.25355278871872</v>
      </c>
      <c r="CB1392" s="17"/>
      <c r="CC1392" s="17">
        <v>0.15084834203816</v>
      </c>
      <c r="CD1392" s="17">
        <v>0.32129140365263997</v>
      </c>
      <c r="CE1392" s="17"/>
      <c r="CF1392" s="17">
        <v>0.22965280776636901</v>
      </c>
      <c r="CG1392" s="17"/>
      <c r="CH1392" s="17" t="s">
        <v>371</v>
      </c>
      <c r="CI1392" s="17">
        <v>0.200984192965453</v>
      </c>
    </row>
    <row r="1393" spans="2:87" x14ac:dyDescent="0.35">
      <c r="B1393" t="s">
        <v>394</v>
      </c>
      <c r="C1393" s="17">
        <v>0.17844611780998099</v>
      </c>
      <c r="D1393" s="17">
        <v>0.178567972486468</v>
      </c>
      <c r="E1393" s="17">
        <v>0.17983781632308801</v>
      </c>
      <c r="F1393" s="17"/>
      <c r="G1393" s="17">
        <v>0.16140688793631799</v>
      </c>
      <c r="H1393" s="17">
        <v>0.16744147851906999</v>
      </c>
      <c r="I1393" s="17">
        <v>0.24600380215545301</v>
      </c>
      <c r="J1393" s="17">
        <v>0.195865404229286</v>
      </c>
      <c r="K1393" s="17">
        <v>0.196101431307874</v>
      </c>
      <c r="L1393" s="17">
        <v>4.6118091007802398E-2</v>
      </c>
      <c r="M1393" s="17"/>
      <c r="N1393" s="17">
        <v>0.193111560333215</v>
      </c>
      <c r="O1393" s="17">
        <v>0.15503373069576401</v>
      </c>
      <c r="P1393" s="17">
        <v>0.27053463848537002</v>
      </c>
      <c r="Q1393" s="17">
        <v>6.5507193587243606E-2</v>
      </c>
      <c r="R1393" s="17"/>
      <c r="S1393" s="17">
        <v>0.103773900942114</v>
      </c>
      <c r="T1393" s="17">
        <v>6.4210498041233896E-2</v>
      </c>
      <c r="U1393" s="17">
        <v>0.248824224023143</v>
      </c>
      <c r="V1393" s="17">
        <v>0.34120258052837799</v>
      </c>
      <c r="W1393" s="17">
        <v>0.19345124879487299</v>
      </c>
      <c r="X1393" s="17">
        <v>0.22762850312233401</v>
      </c>
      <c r="Y1393" s="17">
        <v>0.21613787803312101</v>
      </c>
      <c r="Z1393" s="17">
        <v>0.35335208024140202</v>
      </c>
      <c r="AA1393" s="17">
        <v>0.231606762917176</v>
      </c>
      <c r="AB1393" s="17">
        <v>8.1286719159989307E-2</v>
      </c>
      <c r="AC1393" s="17">
        <v>0</v>
      </c>
      <c r="AD1393" s="17">
        <v>0.11251876585628801</v>
      </c>
      <c r="AE1393" s="17"/>
      <c r="AF1393" s="17">
        <v>0.22836689658041601</v>
      </c>
      <c r="AG1393" s="17">
        <v>0.18882326364381499</v>
      </c>
      <c r="AH1393" s="17">
        <v>0.163936139851388</v>
      </c>
      <c r="AI1393" s="17">
        <v>0.14867346769899401</v>
      </c>
      <c r="AJ1393" s="17">
        <v>0.18683558986410201</v>
      </c>
      <c r="AK1393" s="17"/>
      <c r="AL1393" s="17">
        <v>0.14181043090420201</v>
      </c>
      <c r="AM1393" s="17">
        <v>0.177213711185435</v>
      </c>
      <c r="AN1393" s="17">
        <v>0.29311156421941398</v>
      </c>
      <c r="AO1393" s="17">
        <v>6.0774573424828102E-2</v>
      </c>
      <c r="AP1393" s="17"/>
      <c r="AQ1393" s="17">
        <v>0.18670520194835899</v>
      </c>
      <c r="AR1393" s="17">
        <v>0.17409299864004099</v>
      </c>
      <c r="AS1393" s="17"/>
      <c r="AT1393" s="17">
        <v>0.201703558153906</v>
      </c>
      <c r="AU1393" s="17">
        <v>0</v>
      </c>
      <c r="AV1393" s="17"/>
      <c r="AW1393" s="17">
        <v>0.12580232748289</v>
      </c>
      <c r="AX1393" s="17">
        <v>0.22375109730529399</v>
      </c>
      <c r="AY1393" s="17">
        <v>0.20127478228220699</v>
      </c>
      <c r="AZ1393" s="17"/>
      <c r="BA1393" s="17">
        <v>0.144758105718332</v>
      </c>
      <c r="BB1393" s="17">
        <v>0.26045725120826901</v>
      </c>
      <c r="BC1393" s="17">
        <v>0.20220628347820099</v>
      </c>
      <c r="BD1393" s="17">
        <v>0.107416864204061</v>
      </c>
      <c r="BE1393" s="17">
        <v>0</v>
      </c>
      <c r="BF1393" s="17"/>
      <c r="BG1393" s="17">
        <v>0.130991791475707</v>
      </c>
      <c r="BH1393" s="17">
        <v>0.21558910782037599</v>
      </c>
      <c r="BI1393" s="17"/>
      <c r="BJ1393" s="17">
        <v>0.182328163036483</v>
      </c>
      <c r="BK1393" s="17">
        <v>0.133866738456591</v>
      </c>
      <c r="BL1393" s="17"/>
      <c r="BM1393" s="17">
        <v>0.12196434551511</v>
      </c>
      <c r="BN1393" s="17">
        <v>0.14032400809065301</v>
      </c>
      <c r="BO1393" s="17">
        <v>0.20571038919894599</v>
      </c>
      <c r="BP1393" s="17">
        <v>0.234558071345423</v>
      </c>
      <c r="BQ1393" s="17">
        <v>6.78334077830164E-2</v>
      </c>
      <c r="BR1393" s="17"/>
      <c r="BS1393" s="17">
        <v>0.257701617842304</v>
      </c>
      <c r="BT1393" s="17"/>
      <c r="BU1393" s="17">
        <v>5.4878022066964301E-2</v>
      </c>
      <c r="BV1393" s="17">
        <v>0.203803336030323</v>
      </c>
      <c r="BW1393" s="17">
        <v>0.260945860224439</v>
      </c>
      <c r="BX1393" s="17">
        <v>0.20838167560482601</v>
      </c>
      <c r="BY1393" s="17">
        <v>0.21279970015328301</v>
      </c>
      <c r="BZ1393" s="17"/>
      <c r="CA1393" s="17">
        <v>0.27605234563478398</v>
      </c>
      <c r="CB1393" s="17"/>
      <c r="CC1393" s="17">
        <v>0.19919745564475699</v>
      </c>
      <c r="CD1393" s="17">
        <v>0.13744617325415701</v>
      </c>
      <c r="CE1393" s="17"/>
      <c r="CF1393" s="17">
        <v>0.16572708475952599</v>
      </c>
      <c r="CG1393" s="17"/>
      <c r="CH1393" s="17" t="s">
        <v>371</v>
      </c>
      <c r="CI1393" s="17">
        <v>0.17844611780998099</v>
      </c>
    </row>
    <row r="1394" spans="2:87" x14ac:dyDescent="0.35">
      <c r="B1394" t="s">
        <v>395</v>
      </c>
      <c r="C1394" s="17">
        <v>0.16628108120526899</v>
      </c>
      <c r="D1394" s="17">
        <v>0.17451646309357099</v>
      </c>
      <c r="E1394" s="17">
        <v>0.15644036677613199</v>
      </c>
      <c r="F1394" s="17"/>
      <c r="G1394" s="17">
        <v>7.2284715496256494E-2</v>
      </c>
      <c r="H1394" s="17">
        <v>0.23236143918843999</v>
      </c>
      <c r="I1394" s="17">
        <v>0.18420451218707501</v>
      </c>
      <c r="J1394" s="17">
        <v>0.13097195185900701</v>
      </c>
      <c r="K1394" s="17">
        <v>0.221946963084135</v>
      </c>
      <c r="L1394" s="17">
        <v>0.10777711544318599</v>
      </c>
      <c r="M1394" s="17"/>
      <c r="N1394" s="17">
        <v>0.20400610945306399</v>
      </c>
      <c r="O1394" s="17">
        <v>0.12462844396952</v>
      </c>
      <c r="P1394" s="17">
        <v>0.103344838684457</v>
      </c>
      <c r="Q1394" s="17">
        <v>0.20109094718204501</v>
      </c>
      <c r="R1394" s="17"/>
      <c r="S1394" s="17">
        <v>0.237082182518629</v>
      </c>
      <c r="T1394" s="17">
        <v>0.16379742680327999</v>
      </c>
      <c r="U1394" s="17">
        <v>0.10296035858142299</v>
      </c>
      <c r="V1394" s="17">
        <v>0.216606590802571</v>
      </c>
      <c r="W1394" s="17">
        <v>7.8802396232198701E-2</v>
      </c>
      <c r="X1394" s="17">
        <v>0.11203782429135201</v>
      </c>
      <c r="Y1394" s="17">
        <v>0.119822236490033</v>
      </c>
      <c r="Z1394" s="17">
        <v>9.3095179222947896E-2</v>
      </c>
      <c r="AA1394" s="17">
        <v>0.223773765534304</v>
      </c>
      <c r="AB1394" s="17">
        <v>0.32994969729847901</v>
      </c>
      <c r="AC1394" s="17">
        <v>0</v>
      </c>
      <c r="AD1394" s="17">
        <v>0</v>
      </c>
      <c r="AE1394" s="17"/>
      <c r="AF1394" s="17">
        <v>0.106702134747059</v>
      </c>
      <c r="AG1394" s="17">
        <v>0.17533002690513699</v>
      </c>
      <c r="AH1394" s="17">
        <v>0.17535711619279001</v>
      </c>
      <c r="AI1394" s="17">
        <v>0.20694698453275201</v>
      </c>
      <c r="AJ1394" s="17">
        <v>0.14014571771439899</v>
      </c>
      <c r="AK1394" s="17"/>
      <c r="AL1394" s="17">
        <v>0.16401071568478501</v>
      </c>
      <c r="AM1394" s="17">
        <v>0.16455778553611899</v>
      </c>
      <c r="AN1394" s="17">
        <v>0.19360508546785199</v>
      </c>
      <c r="AO1394" s="17">
        <v>0.11658252050074901</v>
      </c>
      <c r="AP1394" s="17"/>
      <c r="AQ1394" s="17">
        <v>0.168532183942222</v>
      </c>
      <c r="AR1394" s="17">
        <v>0.16509459147910099</v>
      </c>
      <c r="AS1394" s="17"/>
      <c r="AT1394" s="17">
        <v>0.17714537647886799</v>
      </c>
      <c r="AU1394" s="17">
        <v>0.11841221135463</v>
      </c>
      <c r="AV1394" s="17"/>
      <c r="AW1394" s="17">
        <v>0.26000377070429698</v>
      </c>
      <c r="AX1394" s="17">
        <v>7.0356232281307399E-2</v>
      </c>
      <c r="AY1394" s="17">
        <v>0.17630430128104099</v>
      </c>
      <c r="AZ1394" s="17"/>
      <c r="BA1394" s="17">
        <v>0.21496714336717301</v>
      </c>
      <c r="BB1394" s="17">
        <v>0.13115285896617099</v>
      </c>
      <c r="BC1394" s="17">
        <v>0.15628178479572499</v>
      </c>
      <c r="BD1394" s="17">
        <v>6.21636014081869E-2</v>
      </c>
      <c r="BE1394" s="17">
        <v>0.265089827086741</v>
      </c>
      <c r="BF1394" s="17"/>
      <c r="BG1394" s="17">
        <v>0.17952491731608</v>
      </c>
      <c r="BH1394" s="17">
        <v>0.15591499426731301</v>
      </c>
      <c r="BI1394" s="17"/>
      <c r="BJ1394" s="17">
        <v>0.173230131649143</v>
      </c>
      <c r="BK1394" s="17">
        <v>8.6481816176487397E-2</v>
      </c>
      <c r="BL1394" s="17"/>
      <c r="BM1394" s="17">
        <v>0.19727765556176</v>
      </c>
      <c r="BN1394" s="17">
        <v>0.21858786864541599</v>
      </c>
      <c r="BO1394" s="17">
        <v>0.146550087033019</v>
      </c>
      <c r="BP1394" s="17">
        <v>0.19187895993816101</v>
      </c>
      <c r="BQ1394" s="17">
        <v>0.12556646513119499</v>
      </c>
      <c r="BR1394" s="17"/>
      <c r="BS1394" s="17">
        <v>0.210750301572628</v>
      </c>
      <c r="BT1394" s="17"/>
      <c r="BU1394" s="17">
        <v>0.15381055562820301</v>
      </c>
      <c r="BV1394" s="17">
        <v>0.178786242444023</v>
      </c>
      <c r="BW1394" s="17">
        <v>0.13892845581911401</v>
      </c>
      <c r="BX1394" s="17">
        <v>0.13185204135923601</v>
      </c>
      <c r="BY1394" s="17">
        <v>0.113563280048381</v>
      </c>
      <c r="BZ1394" s="17"/>
      <c r="CA1394" s="17">
        <v>0.19934659484881401</v>
      </c>
      <c r="CB1394" s="17"/>
      <c r="CC1394" s="17">
        <v>0.14668891328082301</v>
      </c>
      <c r="CD1394" s="17">
        <v>0.222904608720425</v>
      </c>
      <c r="CE1394" s="17"/>
      <c r="CF1394" s="17">
        <v>8.6401796731067806E-2</v>
      </c>
      <c r="CG1394" s="17"/>
      <c r="CH1394" s="17" t="s">
        <v>371</v>
      </c>
      <c r="CI1394" s="17">
        <v>0.16628108120526899</v>
      </c>
    </row>
    <row r="1395" spans="2:87" x14ac:dyDescent="0.35">
      <c r="B1395" t="s">
        <v>396</v>
      </c>
      <c r="C1395" s="17">
        <v>0.163886609496698</v>
      </c>
      <c r="D1395" s="17">
        <v>0.16636181714810699</v>
      </c>
      <c r="E1395" s="17">
        <v>0.16192395258631101</v>
      </c>
      <c r="F1395" s="17"/>
      <c r="G1395" s="17">
        <v>6.8449371798780703E-2</v>
      </c>
      <c r="H1395" s="17">
        <v>0.230965907049447</v>
      </c>
      <c r="I1395" s="17">
        <v>0.23126027358538601</v>
      </c>
      <c r="J1395" s="17">
        <v>0.120495744352231</v>
      </c>
      <c r="K1395" s="17">
        <v>0.169831618046695</v>
      </c>
      <c r="L1395" s="17">
        <v>4.9349731500243403E-2</v>
      </c>
      <c r="M1395" s="17"/>
      <c r="N1395" s="17">
        <v>0.142855758650825</v>
      </c>
      <c r="O1395" s="17">
        <v>0.198394710699386</v>
      </c>
      <c r="P1395" s="17">
        <v>0.16271256426130601</v>
      </c>
      <c r="Q1395" s="17">
        <v>0.16389672423856699</v>
      </c>
      <c r="R1395" s="17"/>
      <c r="S1395" s="17">
        <v>0.17908570856817299</v>
      </c>
      <c r="T1395" s="17">
        <v>0.21852305613054801</v>
      </c>
      <c r="U1395" s="17">
        <v>0.11826357362418501</v>
      </c>
      <c r="V1395" s="17">
        <v>0.152082522632005</v>
      </c>
      <c r="W1395" s="17">
        <v>4.5604562269481702E-2</v>
      </c>
      <c r="X1395" s="17">
        <v>6.1942824411804501E-2</v>
      </c>
      <c r="Y1395" s="17">
        <v>0.48139259150452302</v>
      </c>
      <c r="Z1395" s="17">
        <v>0.35650159376118601</v>
      </c>
      <c r="AA1395" s="17">
        <v>0.211851219461475</v>
      </c>
      <c r="AB1395" s="17">
        <v>6.1584088749925603E-2</v>
      </c>
      <c r="AC1395" s="17">
        <v>0.11343472975013801</v>
      </c>
      <c r="AD1395" s="17">
        <v>0</v>
      </c>
      <c r="AE1395" s="17"/>
      <c r="AF1395" s="17">
        <v>0.15438399832116001</v>
      </c>
      <c r="AG1395" s="17">
        <v>0.157850868260556</v>
      </c>
      <c r="AH1395" s="17">
        <v>0.195449016510679</v>
      </c>
      <c r="AI1395" s="17">
        <v>0.15736094431197301</v>
      </c>
      <c r="AJ1395" s="17">
        <v>0.13670793892074701</v>
      </c>
      <c r="AK1395" s="17"/>
      <c r="AL1395" s="17">
        <v>0.11585483109370801</v>
      </c>
      <c r="AM1395" s="17">
        <v>0.19042282495920199</v>
      </c>
      <c r="AN1395" s="17">
        <v>0.17616117336864801</v>
      </c>
      <c r="AO1395" s="17">
        <v>0.19112473397900401</v>
      </c>
      <c r="AP1395" s="17"/>
      <c r="AQ1395" s="17">
        <v>7.7856879253128702E-2</v>
      </c>
      <c r="AR1395" s="17">
        <v>0.20923033788516099</v>
      </c>
      <c r="AS1395" s="17"/>
      <c r="AT1395" s="17">
        <v>0.17991229786389701</v>
      </c>
      <c r="AU1395" s="17">
        <v>5.4219402817302802E-2</v>
      </c>
      <c r="AV1395" s="17"/>
      <c r="AW1395" s="17">
        <v>0.15276330037199001</v>
      </c>
      <c r="AX1395" s="17">
        <v>0.18091593489749</v>
      </c>
      <c r="AY1395" s="17">
        <v>0.16805402864602001</v>
      </c>
      <c r="AZ1395" s="17"/>
      <c r="BA1395" s="17">
        <v>0.215072964086548</v>
      </c>
      <c r="BB1395" s="17">
        <v>0.12551764903194301</v>
      </c>
      <c r="BC1395" s="17">
        <v>0.13893236148681101</v>
      </c>
      <c r="BD1395" s="17">
        <v>0.128665657736659</v>
      </c>
      <c r="BE1395" s="17">
        <v>0.133015521619021</v>
      </c>
      <c r="BF1395" s="17"/>
      <c r="BG1395" s="17">
        <v>0.13360457767195499</v>
      </c>
      <c r="BH1395" s="17">
        <v>0.18758866771659299</v>
      </c>
      <c r="BI1395" s="17"/>
      <c r="BJ1395" s="17">
        <v>0.174103383725454</v>
      </c>
      <c r="BK1395" s="17">
        <v>4.6562511621085101E-2</v>
      </c>
      <c r="BL1395" s="17"/>
      <c r="BM1395" s="17">
        <v>0.131091963127694</v>
      </c>
      <c r="BN1395" s="17">
        <v>0.15615943126010501</v>
      </c>
      <c r="BO1395" s="17">
        <v>0.21471362426145699</v>
      </c>
      <c r="BP1395" s="17">
        <v>4.1871945096532602E-2</v>
      </c>
      <c r="BQ1395" s="17">
        <v>9.7652593766527795E-2</v>
      </c>
      <c r="BR1395" s="17"/>
      <c r="BS1395" s="17">
        <v>0.132201822095035</v>
      </c>
      <c r="BT1395" s="17"/>
      <c r="BU1395" s="17">
        <v>0.116629266815854</v>
      </c>
      <c r="BV1395" s="17">
        <v>0.23491598890269</v>
      </c>
      <c r="BW1395" s="17">
        <v>4.8822188464100802E-2</v>
      </c>
      <c r="BX1395" s="17">
        <v>6.2474917093943497E-2</v>
      </c>
      <c r="BY1395" s="17">
        <v>0.21339158602879399</v>
      </c>
      <c r="BZ1395" s="17"/>
      <c r="CA1395" s="17">
        <v>0.184132792920048</v>
      </c>
      <c r="CB1395" s="17"/>
      <c r="CC1395" s="17">
        <v>0.14096011870292699</v>
      </c>
      <c r="CD1395" s="17">
        <v>0.212183311039911</v>
      </c>
      <c r="CE1395" s="17"/>
      <c r="CF1395" s="17">
        <v>0.15458910686282501</v>
      </c>
      <c r="CG1395" s="17"/>
      <c r="CH1395" s="17" t="s">
        <v>371</v>
      </c>
      <c r="CI1395" s="17">
        <v>0.163886609496698</v>
      </c>
    </row>
    <row r="1396" spans="2:87" x14ac:dyDescent="0.35">
      <c r="B1396" t="s">
        <v>397</v>
      </c>
      <c r="C1396" s="17">
        <v>7.2280346584842503E-2</v>
      </c>
      <c r="D1396" s="17">
        <v>9.8050801860477696E-2</v>
      </c>
      <c r="E1396" s="17">
        <v>3.7572507798431902E-2</v>
      </c>
      <c r="F1396" s="17"/>
      <c r="G1396" s="17">
        <v>0</v>
      </c>
      <c r="H1396" s="17">
        <v>0.112697578128721</v>
      </c>
      <c r="I1396" s="17">
        <v>6.6562559725246398E-2</v>
      </c>
      <c r="J1396" s="17">
        <v>7.3898649889719295E-2</v>
      </c>
      <c r="K1396" s="17">
        <v>0.13922308136622499</v>
      </c>
      <c r="L1396" s="17">
        <v>3.5547315172153697E-2</v>
      </c>
      <c r="M1396" s="17"/>
      <c r="N1396" s="17">
        <v>7.0977590086954395E-2</v>
      </c>
      <c r="O1396" s="17">
        <v>2.8876202456472801E-2</v>
      </c>
      <c r="P1396" s="17">
        <v>7.8895600876529401E-2</v>
      </c>
      <c r="Q1396" s="17">
        <v>0.16449034860278999</v>
      </c>
      <c r="R1396" s="17"/>
      <c r="S1396" s="17">
        <v>7.10614439453785E-2</v>
      </c>
      <c r="T1396" s="17">
        <v>0.103128487427066</v>
      </c>
      <c r="U1396" s="17">
        <v>6.7508670494960302E-2</v>
      </c>
      <c r="V1396" s="17">
        <v>0.103162692138641</v>
      </c>
      <c r="W1396" s="17">
        <v>7.6932387801153801E-2</v>
      </c>
      <c r="X1396" s="17">
        <v>2.4635531188195801E-2</v>
      </c>
      <c r="Y1396" s="17">
        <v>0.11110724042685099</v>
      </c>
      <c r="Z1396" s="17">
        <v>9.3158238105722602E-2</v>
      </c>
      <c r="AA1396" s="17">
        <v>5.2382370326277898E-2</v>
      </c>
      <c r="AB1396" s="17">
        <v>0.180707863896162</v>
      </c>
      <c r="AC1396" s="17">
        <v>0</v>
      </c>
      <c r="AD1396" s="17">
        <v>0</v>
      </c>
      <c r="AE1396" s="17"/>
      <c r="AF1396" s="17">
        <v>0.113564350965991</v>
      </c>
      <c r="AG1396" s="17">
        <v>5.3238131331727799E-2</v>
      </c>
      <c r="AH1396" s="17">
        <v>5.2507880240866403E-2</v>
      </c>
      <c r="AI1396" s="17">
        <v>8.4599597026010304E-2</v>
      </c>
      <c r="AJ1396" s="17">
        <v>6.3202193852726005E-2</v>
      </c>
      <c r="AK1396" s="17"/>
      <c r="AL1396" s="17">
        <v>0.105003713504151</v>
      </c>
      <c r="AM1396" s="17">
        <v>6.4901986502650597E-2</v>
      </c>
      <c r="AN1396" s="17">
        <v>5.8314094000689203E-2</v>
      </c>
      <c r="AO1396" s="17">
        <v>0</v>
      </c>
      <c r="AP1396" s="17"/>
      <c r="AQ1396" s="17">
        <v>9.2327916292776702E-2</v>
      </c>
      <c r="AR1396" s="17">
        <v>6.1713865054426401E-2</v>
      </c>
      <c r="AS1396" s="17"/>
      <c r="AT1396" s="17">
        <v>7.2860363592036903E-2</v>
      </c>
      <c r="AU1396" s="17">
        <v>9.4839515131775104E-2</v>
      </c>
      <c r="AV1396" s="17"/>
      <c r="AW1396" s="17">
        <v>8.4381436191914003E-2</v>
      </c>
      <c r="AX1396" s="17">
        <v>0.102540055921052</v>
      </c>
      <c r="AY1396" s="17">
        <v>5.5190434648802002E-2</v>
      </c>
      <c r="AZ1396" s="17"/>
      <c r="BA1396" s="17">
        <v>4.8784819902663E-2</v>
      </c>
      <c r="BB1396" s="17">
        <v>9.3770457445904204E-2</v>
      </c>
      <c r="BC1396" s="17">
        <v>8.7970445886536505E-2</v>
      </c>
      <c r="BD1396" s="17">
        <v>6.7888338551099506E-2</v>
      </c>
      <c r="BE1396" s="17">
        <v>9.3187903755235599E-2</v>
      </c>
      <c r="BF1396" s="17"/>
      <c r="BG1396" s="17">
        <v>6.4918858697523701E-2</v>
      </c>
      <c r="BH1396" s="17">
        <v>7.8042258978967993E-2</v>
      </c>
      <c r="BI1396" s="17"/>
      <c r="BJ1396" s="17">
        <v>6.3715444940668997E-2</v>
      </c>
      <c r="BK1396" s="17">
        <v>0.17063520265748899</v>
      </c>
      <c r="BL1396" s="17"/>
      <c r="BM1396" s="17">
        <v>7.7247870573851504E-2</v>
      </c>
      <c r="BN1396" s="17">
        <v>8.6794237995180198E-2</v>
      </c>
      <c r="BO1396" s="17">
        <v>7.2333004282790395E-2</v>
      </c>
      <c r="BP1396" s="17">
        <v>4.4529262235056301E-2</v>
      </c>
      <c r="BQ1396" s="17">
        <v>0</v>
      </c>
      <c r="BR1396" s="17"/>
      <c r="BS1396" s="17">
        <v>6.5779215278928493E-2</v>
      </c>
      <c r="BT1396" s="17"/>
      <c r="BU1396" s="17">
        <v>6.0435596250833203E-2</v>
      </c>
      <c r="BV1396" s="17">
        <v>8.58857936356935E-2</v>
      </c>
      <c r="BW1396" s="17">
        <v>3.4055951725981998E-2</v>
      </c>
      <c r="BX1396" s="17">
        <v>6.0452545971038697E-2</v>
      </c>
      <c r="BY1396" s="17">
        <v>0.100142904143731</v>
      </c>
      <c r="BZ1396" s="17"/>
      <c r="CA1396" s="17">
        <v>6.4581967674201601E-2</v>
      </c>
      <c r="CB1396" s="17"/>
      <c r="CC1396" s="17">
        <v>7.3482195069106596E-2</v>
      </c>
      <c r="CD1396" s="17">
        <v>7.3220623336527402E-2</v>
      </c>
      <c r="CE1396" s="17"/>
      <c r="CF1396" s="17">
        <v>5.0474766994389103E-2</v>
      </c>
      <c r="CG1396" s="17"/>
      <c r="CH1396" s="17" t="s">
        <v>371</v>
      </c>
      <c r="CI1396" s="17">
        <v>7.2280346584842503E-2</v>
      </c>
    </row>
    <row r="1397" spans="2:87" x14ac:dyDescent="0.35">
      <c r="B1397" t="s">
        <v>161</v>
      </c>
      <c r="C1397" s="17">
        <v>4.7151272085058801E-2</v>
      </c>
      <c r="D1397" s="17">
        <v>6.2536267457171502E-2</v>
      </c>
      <c r="E1397" s="17">
        <v>1.7730183639686699E-2</v>
      </c>
      <c r="F1397" s="17"/>
      <c r="G1397" s="17">
        <v>6.6235424658036807E-2</v>
      </c>
      <c r="H1397" s="17">
        <v>6.4203543285170001E-2</v>
      </c>
      <c r="I1397" s="17">
        <v>2.0138861850711402E-2</v>
      </c>
      <c r="J1397" s="17">
        <v>4.6597851489237299E-2</v>
      </c>
      <c r="K1397" s="17">
        <v>4.85962165965051E-2</v>
      </c>
      <c r="L1397" s="17">
        <v>0</v>
      </c>
      <c r="M1397" s="17"/>
      <c r="N1397" s="17">
        <v>4.0154838424852998E-2</v>
      </c>
      <c r="O1397" s="17">
        <v>5.6972469273327303E-2</v>
      </c>
      <c r="P1397" s="17">
        <v>8.8353790265353796E-2</v>
      </c>
      <c r="Q1397" s="17">
        <v>0</v>
      </c>
      <c r="R1397" s="17"/>
      <c r="S1397" s="17">
        <v>3.5683337566260402E-2</v>
      </c>
      <c r="T1397" s="17">
        <v>5.7037630193921898E-2</v>
      </c>
      <c r="U1397" s="17">
        <v>5.6611633836456898E-2</v>
      </c>
      <c r="V1397" s="17">
        <v>0</v>
      </c>
      <c r="W1397" s="17">
        <v>0</v>
      </c>
      <c r="X1397" s="17">
        <v>0.112645819587472</v>
      </c>
      <c r="Y1397" s="17">
        <v>0</v>
      </c>
      <c r="Z1397" s="17">
        <v>0.21099542294019799</v>
      </c>
      <c r="AA1397" s="17">
        <v>2.9196262451436701E-2</v>
      </c>
      <c r="AB1397" s="17">
        <v>0</v>
      </c>
      <c r="AC1397" s="17">
        <v>0</v>
      </c>
      <c r="AD1397" s="17">
        <v>0.118650704649643</v>
      </c>
      <c r="AE1397" s="17"/>
      <c r="AF1397" s="17">
        <v>7.2262118673273604E-2</v>
      </c>
      <c r="AG1397" s="17">
        <v>1.41303553495346E-2</v>
      </c>
      <c r="AH1397" s="17">
        <v>5.2934505432238703E-2</v>
      </c>
      <c r="AI1397" s="17">
        <v>7.5000154572925207E-2</v>
      </c>
      <c r="AJ1397" s="17">
        <v>6.0094794007582102E-2</v>
      </c>
      <c r="AK1397" s="17"/>
      <c r="AL1397" s="17">
        <v>0.113059394926385</v>
      </c>
      <c r="AM1397" s="17">
        <v>2.46827689274986E-2</v>
      </c>
      <c r="AN1397" s="17">
        <v>0</v>
      </c>
      <c r="AO1397" s="17">
        <v>0</v>
      </c>
      <c r="AP1397" s="17"/>
      <c r="AQ1397" s="17">
        <v>7.2114439903121205E-2</v>
      </c>
      <c r="AR1397" s="17">
        <v>3.3993924060682301E-2</v>
      </c>
      <c r="AS1397" s="17"/>
      <c r="AT1397" s="17">
        <v>3.8152265397304798E-2</v>
      </c>
      <c r="AU1397" s="17">
        <v>0</v>
      </c>
      <c r="AV1397" s="17"/>
      <c r="AW1397" s="17">
        <v>1.3862966546935101E-2</v>
      </c>
      <c r="AX1397" s="17">
        <v>2.8837895908727401E-2</v>
      </c>
      <c r="AY1397" s="17">
        <v>5.1424202513122498E-2</v>
      </c>
      <c r="AZ1397" s="17"/>
      <c r="BA1397" s="17">
        <v>4.93655095295394E-2</v>
      </c>
      <c r="BB1397" s="17">
        <v>2.9835514606119599E-2</v>
      </c>
      <c r="BC1397" s="17">
        <v>8.9537555087566195E-2</v>
      </c>
      <c r="BD1397" s="17">
        <v>0</v>
      </c>
      <c r="BE1397" s="17">
        <v>0</v>
      </c>
      <c r="BF1397" s="17"/>
      <c r="BG1397" s="17">
        <v>5.7432707085786398E-2</v>
      </c>
      <c r="BH1397" s="17">
        <v>3.9103887009259299E-2</v>
      </c>
      <c r="BI1397" s="17"/>
      <c r="BJ1397" s="17">
        <v>5.1257281934820598E-2</v>
      </c>
      <c r="BK1397" s="17">
        <v>0</v>
      </c>
      <c r="BL1397" s="17"/>
      <c r="BM1397" s="17">
        <v>0.121698675256923</v>
      </c>
      <c r="BN1397" s="17">
        <v>0</v>
      </c>
      <c r="BO1397" s="17">
        <v>4.2965602691622903E-2</v>
      </c>
      <c r="BP1397" s="17">
        <v>0</v>
      </c>
      <c r="BQ1397" s="17">
        <v>0.13079728638395799</v>
      </c>
      <c r="BR1397" s="17"/>
      <c r="BS1397" s="17">
        <v>4.0363575827720599E-2</v>
      </c>
      <c r="BT1397" s="17"/>
      <c r="BU1397" s="17">
        <v>0</v>
      </c>
      <c r="BV1397" s="17">
        <v>5.6062657024896899E-2</v>
      </c>
      <c r="BW1397" s="17">
        <v>0</v>
      </c>
      <c r="BX1397" s="17">
        <v>7.0852867368806194E-2</v>
      </c>
      <c r="BY1397" s="17">
        <v>9.17881096384182E-2</v>
      </c>
      <c r="BZ1397" s="17"/>
      <c r="CA1397" s="17">
        <v>0</v>
      </c>
      <c r="CB1397" s="17"/>
      <c r="CC1397" s="17">
        <v>5.68722301253363E-2</v>
      </c>
      <c r="CD1397" s="17">
        <v>2.5994766420285E-2</v>
      </c>
      <c r="CE1397" s="17"/>
      <c r="CF1397" s="17">
        <v>3.3700690324372E-2</v>
      </c>
      <c r="CG1397" s="17"/>
      <c r="CH1397" s="17" t="s">
        <v>371</v>
      </c>
      <c r="CI1397" s="17">
        <v>4.7151272085058801E-2</v>
      </c>
    </row>
    <row r="1398" spans="2:87" x14ac:dyDescent="0.35">
      <c r="B1398" t="s">
        <v>252</v>
      </c>
      <c r="C1398" s="17">
        <v>1.73233452375256E-2</v>
      </c>
      <c r="D1398" s="17">
        <v>2.3509374644713501E-2</v>
      </c>
      <c r="E1398" s="17">
        <v>8.9917187626059707E-3</v>
      </c>
      <c r="F1398" s="17"/>
      <c r="G1398" s="17">
        <v>0</v>
      </c>
      <c r="H1398" s="17">
        <v>9.1353911041505698E-3</v>
      </c>
      <c r="I1398" s="17">
        <v>3.8473860892011297E-2</v>
      </c>
      <c r="J1398" s="17">
        <v>0</v>
      </c>
      <c r="K1398" s="17">
        <v>0</v>
      </c>
      <c r="L1398" s="17">
        <v>9.05698415668649E-2</v>
      </c>
      <c r="M1398" s="17"/>
      <c r="N1398" s="17">
        <v>2.2258972652261701E-2</v>
      </c>
      <c r="O1398" s="17">
        <v>1.36688528073647E-2</v>
      </c>
      <c r="P1398" s="17">
        <v>2.3759371931178299E-2</v>
      </c>
      <c r="Q1398" s="17">
        <v>0</v>
      </c>
      <c r="R1398" s="17"/>
      <c r="S1398" s="17">
        <v>1.34733305574797E-2</v>
      </c>
      <c r="T1398" s="17">
        <v>0</v>
      </c>
      <c r="U1398" s="17">
        <v>5.5945371283862101E-2</v>
      </c>
      <c r="V1398" s="17">
        <v>0</v>
      </c>
      <c r="W1398" s="17">
        <v>0</v>
      </c>
      <c r="X1398" s="17">
        <v>0</v>
      </c>
      <c r="Y1398" s="17">
        <v>0</v>
      </c>
      <c r="Z1398" s="17">
        <v>0</v>
      </c>
      <c r="AA1398" s="17">
        <v>0</v>
      </c>
      <c r="AB1398" s="17">
        <v>8.0885357969321406E-2</v>
      </c>
      <c r="AC1398" s="17">
        <v>0.20595320355598201</v>
      </c>
      <c r="AD1398" s="17">
        <v>0</v>
      </c>
      <c r="AE1398" s="17"/>
      <c r="AF1398" s="17">
        <v>3.28302611498687E-2</v>
      </c>
      <c r="AG1398" s="17">
        <v>2.6878557948382301E-2</v>
      </c>
      <c r="AH1398" s="17">
        <v>0</v>
      </c>
      <c r="AI1398" s="17">
        <v>4.8490745158740897E-2</v>
      </c>
      <c r="AJ1398" s="17">
        <v>0</v>
      </c>
      <c r="AK1398" s="17"/>
      <c r="AL1398" s="17">
        <v>1.12426348965963E-2</v>
      </c>
      <c r="AM1398" s="17">
        <v>2.2930366325821398E-2</v>
      </c>
      <c r="AN1398" s="17">
        <v>0</v>
      </c>
      <c r="AO1398" s="17">
        <v>5.5828282078037098E-2</v>
      </c>
      <c r="AP1398" s="17"/>
      <c r="AQ1398" s="17">
        <v>1.05450918135758E-2</v>
      </c>
      <c r="AR1398" s="17">
        <v>2.0895962300645301E-2</v>
      </c>
      <c r="AS1398" s="17"/>
      <c r="AT1398" s="17">
        <v>1.29936267615628E-2</v>
      </c>
      <c r="AU1398" s="17">
        <v>9.9506979546361299E-2</v>
      </c>
      <c r="AV1398" s="17"/>
      <c r="AW1398" s="17">
        <v>1.3677464539488799E-2</v>
      </c>
      <c r="AX1398" s="17">
        <v>1.40407974646357E-2</v>
      </c>
      <c r="AY1398" s="17">
        <v>2.3199372849606999E-2</v>
      </c>
      <c r="AZ1398" s="17"/>
      <c r="BA1398" s="17">
        <v>1.6946703472511301E-2</v>
      </c>
      <c r="BB1398" s="17">
        <v>1.4625057368217301E-2</v>
      </c>
      <c r="BC1398" s="17">
        <v>1.5813272721423501E-2</v>
      </c>
      <c r="BD1398" s="17">
        <v>3.3497404766519898E-2</v>
      </c>
      <c r="BE1398" s="17">
        <v>0</v>
      </c>
      <c r="BF1398" s="17"/>
      <c r="BG1398" s="17">
        <v>1.49680252625858E-2</v>
      </c>
      <c r="BH1398" s="17">
        <v>1.9166878442153298E-2</v>
      </c>
      <c r="BI1398" s="17"/>
      <c r="BJ1398" s="17">
        <v>1.48752907228139E-2</v>
      </c>
      <c r="BK1398" s="17">
        <v>4.5435524390949597E-2</v>
      </c>
      <c r="BL1398" s="17"/>
      <c r="BM1398" s="17">
        <v>0</v>
      </c>
      <c r="BN1398" s="17">
        <v>0</v>
      </c>
      <c r="BO1398" s="17">
        <v>1.8843696153571201E-2</v>
      </c>
      <c r="BP1398" s="17">
        <v>0</v>
      </c>
      <c r="BQ1398" s="17">
        <v>5.9049447671162499E-2</v>
      </c>
      <c r="BR1398" s="17"/>
      <c r="BS1398" s="17">
        <v>1.17142321223634E-2</v>
      </c>
      <c r="BT1398" s="17"/>
      <c r="BU1398" s="17">
        <v>0</v>
      </c>
      <c r="BV1398" s="17">
        <v>1.3296586738845999E-2</v>
      </c>
      <c r="BW1398" s="17">
        <v>0</v>
      </c>
      <c r="BX1398" s="17">
        <v>3.1987075571005802E-2</v>
      </c>
      <c r="BY1398" s="17">
        <v>0</v>
      </c>
      <c r="BZ1398" s="17"/>
      <c r="CA1398" s="17">
        <v>0</v>
      </c>
      <c r="CB1398" s="17"/>
      <c r="CC1398" s="17">
        <v>1.9619724752433301E-2</v>
      </c>
      <c r="CD1398" s="17">
        <v>1.26565145946475E-2</v>
      </c>
      <c r="CE1398" s="17"/>
      <c r="CF1398" s="17">
        <v>3.4607972438988499E-2</v>
      </c>
      <c r="CG1398" s="17"/>
      <c r="CH1398" s="17" t="s">
        <v>371</v>
      </c>
      <c r="CI1398" s="17">
        <v>1.73233452375256E-2</v>
      </c>
    </row>
    <row r="1399" spans="2:87" x14ac:dyDescent="0.35">
      <c r="C1399" s="17"/>
      <c r="D1399" s="17"/>
      <c r="E1399" s="17"/>
      <c r="F1399" s="17"/>
      <c r="G1399" s="17"/>
      <c r="H1399" s="17"/>
      <c r="I1399" s="17"/>
      <c r="J1399" s="17"/>
      <c r="K1399" s="17"/>
      <c r="L1399" s="17"/>
      <c r="M1399" s="17"/>
      <c r="N1399" s="17"/>
      <c r="O1399" s="17"/>
      <c r="P1399" s="17"/>
      <c r="Q1399" s="17"/>
      <c r="R1399" s="17"/>
      <c r="S1399" s="17"/>
      <c r="T1399" s="17"/>
      <c r="U1399" s="17"/>
      <c r="V1399" s="17"/>
      <c r="W1399" s="17"/>
      <c r="X1399" s="17"/>
      <c r="Y1399" s="17"/>
      <c r="Z1399" s="17"/>
      <c r="AA1399" s="17"/>
      <c r="AB1399" s="17"/>
      <c r="AC1399" s="17"/>
      <c r="AD1399" s="17"/>
      <c r="AE1399" s="17"/>
      <c r="AF1399" s="17"/>
      <c r="AG1399" s="17"/>
      <c r="AH1399" s="17"/>
      <c r="AI1399" s="17"/>
      <c r="AJ1399" s="17"/>
      <c r="AK1399" s="17"/>
      <c r="AL1399" s="17"/>
      <c r="AM1399" s="17"/>
      <c r="AN1399" s="17"/>
      <c r="AO1399" s="17"/>
      <c r="AP1399" s="17"/>
      <c r="AQ1399" s="17"/>
      <c r="AR1399" s="17"/>
      <c r="AS1399" s="17"/>
      <c r="AT1399" s="17"/>
      <c r="AU1399" s="17"/>
      <c r="AV1399" s="17"/>
      <c r="AW1399" s="17"/>
      <c r="AX1399" s="17"/>
      <c r="AY1399" s="17"/>
      <c r="AZ1399" s="17"/>
      <c r="BA1399" s="17"/>
      <c r="BB1399" s="17"/>
      <c r="BC1399" s="17"/>
      <c r="BD1399" s="17"/>
      <c r="BE1399" s="17"/>
      <c r="BF1399" s="17"/>
      <c r="BG1399" s="17"/>
      <c r="BH1399" s="17"/>
      <c r="BI1399" s="17"/>
      <c r="BJ1399" s="17"/>
      <c r="BK1399" s="17"/>
      <c r="BL1399" s="17"/>
      <c r="BM1399" s="17"/>
      <c r="BN1399" s="17"/>
      <c r="BO1399" s="17"/>
      <c r="BP1399" s="17"/>
      <c r="BQ1399" s="17"/>
      <c r="BR1399" s="17"/>
      <c r="BS1399" s="17"/>
      <c r="BT1399" s="17"/>
      <c r="BU1399" s="17"/>
      <c r="BV1399" s="17"/>
      <c r="BW1399" s="17"/>
      <c r="BX1399" s="17"/>
      <c r="BY1399" s="17"/>
      <c r="BZ1399" s="17"/>
      <c r="CA1399" s="17"/>
      <c r="CB1399" s="17"/>
      <c r="CC1399" s="17"/>
      <c r="CD1399" s="17"/>
      <c r="CE1399" s="17"/>
      <c r="CF1399" s="17"/>
      <c r="CG1399" s="17"/>
      <c r="CH1399" s="17"/>
      <c r="CI1399" s="17"/>
    </row>
    <row r="1400" spans="2:87" x14ac:dyDescent="0.35">
      <c r="B1400" s="6" t="s">
        <v>410</v>
      </c>
      <c r="C1400" s="17"/>
      <c r="D1400" s="17"/>
      <c r="E1400" s="17"/>
      <c r="F1400" s="17"/>
      <c r="G1400" s="17"/>
      <c r="H1400" s="17"/>
      <c r="I1400" s="17"/>
      <c r="J1400" s="17"/>
      <c r="K1400" s="17"/>
      <c r="L1400" s="17"/>
      <c r="M1400" s="17"/>
      <c r="N1400" s="17"/>
      <c r="O1400" s="17"/>
      <c r="P1400" s="17"/>
      <c r="Q1400" s="17"/>
      <c r="R1400" s="17"/>
      <c r="S1400" s="17"/>
      <c r="T1400" s="17"/>
      <c r="U1400" s="17"/>
      <c r="V1400" s="17"/>
      <c r="W1400" s="17"/>
      <c r="X1400" s="17"/>
      <c r="Y1400" s="17"/>
      <c r="Z1400" s="17"/>
      <c r="AA1400" s="17"/>
      <c r="AB1400" s="17"/>
      <c r="AC1400" s="17"/>
      <c r="AD1400" s="17"/>
      <c r="AE1400" s="17"/>
      <c r="AF1400" s="17"/>
      <c r="AG1400" s="17"/>
      <c r="AH1400" s="17"/>
      <c r="AI1400" s="17"/>
      <c r="AJ1400" s="17"/>
      <c r="AK1400" s="17"/>
      <c r="AL1400" s="17"/>
      <c r="AM1400" s="17"/>
      <c r="AN1400" s="17"/>
      <c r="AO1400" s="17"/>
      <c r="AP1400" s="17"/>
      <c r="AQ1400" s="17"/>
      <c r="AR1400" s="17"/>
      <c r="AS1400" s="17"/>
      <c r="AT1400" s="17"/>
      <c r="AU1400" s="17"/>
      <c r="AV1400" s="17"/>
      <c r="AW1400" s="17"/>
      <c r="AX1400" s="17"/>
      <c r="AY1400" s="17"/>
      <c r="AZ1400" s="17"/>
      <c r="BA1400" s="17"/>
      <c r="BB1400" s="17"/>
      <c r="BC1400" s="17"/>
      <c r="BD1400" s="17"/>
      <c r="BE1400" s="17"/>
      <c r="BF1400" s="17"/>
      <c r="BG1400" s="17"/>
      <c r="BH1400" s="17"/>
      <c r="BI1400" s="17"/>
      <c r="BJ1400" s="17"/>
      <c r="BK1400" s="17"/>
      <c r="BL1400" s="17"/>
      <c r="BM1400" s="17"/>
      <c r="BN1400" s="17"/>
      <c r="BO1400" s="17"/>
      <c r="BP1400" s="17"/>
      <c r="BQ1400" s="17"/>
      <c r="BR1400" s="17"/>
      <c r="BS1400" s="17"/>
      <c r="BT1400" s="17"/>
      <c r="BU1400" s="17"/>
      <c r="BV1400" s="17"/>
      <c r="BW1400" s="17"/>
      <c r="BX1400" s="17"/>
      <c r="BY1400" s="17"/>
      <c r="BZ1400" s="17"/>
      <c r="CA1400" s="17"/>
      <c r="CB1400" s="17"/>
      <c r="CC1400" s="17"/>
      <c r="CD1400" s="17"/>
      <c r="CE1400" s="17"/>
      <c r="CF1400" s="17"/>
      <c r="CG1400" s="17"/>
      <c r="CH1400" s="17"/>
      <c r="CI1400" s="17"/>
    </row>
    <row r="1401" spans="2:87" x14ac:dyDescent="0.35">
      <c r="B1401" s="24" t="s">
        <v>117</v>
      </c>
      <c r="C1401" s="17"/>
      <c r="D1401" s="17"/>
      <c r="E1401" s="17"/>
      <c r="F1401" s="17"/>
      <c r="G1401" s="17"/>
      <c r="H1401" s="17"/>
      <c r="I1401" s="17"/>
      <c r="J1401" s="17"/>
      <c r="K1401" s="17"/>
      <c r="L1401" s="17"/>
      <c r="M1401" s="17"/>
      <c r="N1401" s="17"/>
      <c r="O1401" s="17"/>
      <c r="P1401" s="17"/>
      <c r="Q1401" s="17"/>
      <c r="R1401" s="17"/>
      <c r="S1401" s="17"/>
      <c r="T1401" s="17"/>
      <c r="U1401" s="17"/>
      <c r="V1401" s="17"/>
      <c r="W1401" s="17"/>
      <c r="X1401" s="17"/>
      <c r="Y1401" s="17"/>
      <c r="Z1401" s="17"/>
      <c r="AA1401" s="17"/>
      <c r="AB1401" s="17"/>
      <c r="AC1401" s="17"/>
      <c r="AD1401" s="17"/>
      <c r="AE1401" s="17"/>
      <c r="AF1401" s="17"/>
      <c r="AG1401" s="17"/>
      <c r="AH1401" s="17"/>
      <c r="AI1401" s="17"/>
      <c r="AJ1401" s="17"/>
      <c r="AK1401" s="17"/>
      <c r="AL1401" s="17"/>
      <c r="AM1401" s="17"/>
      <c r="AN1401" s="17"/>
      <c r="AO1401" s="17"/>
      <c r="AP1401" s="17"/>
      <c r="AQ1401" s="17"/>
      <c r="AR1401" s="17"/>
      <c r="AS1401" s="17"/>
      <c r="AT1401" s="17"/>
      <c r="AU1401" s="17"/>
      <c r="AV1401" s="17"/>
      <c r="AW1401" s="17"/>
      <c r="AX1401" s="17"/>
      <c r="AY1401" s="17"/>
      <c r="AZ1401" s="17"/>
      <c r="BA1401" s="17"/>
      <c r="BB1401" s="17"/>
      <c r="BC1401" s="17"/>
      <c r="BD1401" s="17"/>
      <c r="BE1401" s="17"/>
      <c r="BF1401" s="17"/>
      <c r="BG1401" s="17"/>
      <c r="BH1401" s="17"/>
      <c r="BI1401" s="17"/>
      <c r="BJ1401" s="17"/>
      <c r="BK1401" s="17"/>
      <c r="BL1401" s="17"/>
      <c r="BM1401" s="17"/>
      <c r="BN1401" s="17"/>
      <c r="BO1401" s="17"/>
      <c r="BP1401" s="17"/>
      <c r="BQ1401" s="17"/>
      <c r="BR1401" s="17"/>
      <c r="BS1401" s="17"/>
      <c r="BT1401" s="17"/>
      <c r="BU1401" s="17"/>
      <c r="BV1401" s="17"/>
      <c r="BW1401" s="17"/>
      <c r="BX1401" s="17"/>
      <c r="BY1401" s="17"/>
      <c r="BZ1401" s="17"/>
      <c r="CA1401" s="17"/>
      <c r="CB1401" s="17"/>
      <c r="CC1401" s="17"/>
      <c r="CD1401" s="17"/>
      <c r="CE1401" s="17"/>
      <c r="CF1401" s="17"/>
      <c r="CG1401" s="17"/>
      <c r="CH1401" s="17"/>
      <c r="CI1401" s="17"/>
    </row>
    <row r="1402" spans="2:87" x14ac:dyDescent="0.35">
      <c r="B1402" t="s">
        <v>404</v>
      </c>
      <c r="C1402" s="17">
        <v>6.0567139452225902E-2</v>
      </c>
      <c r="D1402" s="17">
        <v>7.0181122662137205E-2</v>
      </c>
      <c r="E1402" s="17">
        <v>5.1519030927705101E-2</v>
      </c>
      <c r="F1402" s="17"/>
      <c r="G1402" s="17">
        <v>9.9685457221120294E-2</v>
      </c>
      <c r="H1402" s="17">
        <v>0.13152987457460499</v>
      </c>
      <c r="I1402" s="17">
        <v>6.7373767197970502E-2</v>
      </c>
      <c r="J1402" s="17">
        <v>3.7534458965870203E-2</v>
      </c>
      <c r="K1402" s="17">
        <v>1.8261415643898798E-2</v>
      </c>
      <c r="L1402" s="17">
        <v>1.7942465795562201E-2</v>
      </c>
      <c r="M1402" s="17"/>
      <c r="N1402" s="17">
        <v>9.38187499718863E-2</v>
      </c>
      <c r="O1402" s="17">
        <v>6.8279884252744796E-2</v>
      </c>
      <c r="P1402" s="17">
        <v>2.9775307757098201E-2</v>
      </c>
      <c r="Q1402" s="17">
        <v>4.4540729225512998E-2</v>
      </c>
      <c r="R1402" s="17"/>
      <c r="S1402" s="17">
        <v>8.3766939447197097E-2</v>
      </c>
      <c r="T1402" s="17">
        <v>5.8290737777148299E-2</v>
      </c>
      <c r="U1402" s="17">
        <v>5.4310923567415702E-2</v>
      </c>
      <c r="V1402" s="17">
        <v>6.7133152258543202E-2</v>
      </c>
      <c r="W1402" s="17">
        <v>7.1159404224614101E-2</v>
      </c>
      <c r="X1402" s="17">
        <v>6.6004391036515203E-2</v>
      </c>
      <c r="Y1402" s="17">
        <v>5.8885041595377198E-2</v>
      </c>
      <c r="Z1402" s="17">
        <v>8.46477038055478E-2</v>
      </c>
      <c r="AA1402" s="17">
        <v>5.5312889129243703E-2</v>
      </c>
      <c r="AB1402" s="17">
        <v>2.21636823129037E-2</v>
      </c>
      <c r="AC1402" s="17">
        <v>3.5837813601757897E-2</v>
      </c>
      <c r="AD1402" s="17">
        <v>6.6099288871586295E-2</v>
      </c>
      <c r="AE1402" s="17"/>
      <c r="AF1402" s="17">
        <v>4.1075127597305597E-2</v>
      </c>
      <c r="AG1402" s="17">
        <v>4.8906700133615498E-2</v>
      </c>
      <c r="AH1402" s="17">
        <v>5.5261753756201702E-2</v>
      </c>
      <c r="AI1402" s="17">
        <v>6.5558773764098494E-2</v>
      </c>
      <c r="AJ1402" s="17">
        <v>0.119107422350402</v>
      </c>
      <c r="AK1402" s="17"/>
      <c r="AL1402" s="17">
        <v>5.3497828483916099E-2</v>
      </c>
      <c r="AM1402" s="17">
        <v>4.8653645417329902E-2</v>
      </c>
      <c r="AN1402" s="17">
        <v>8.0993807978630497E-2</v>
      </c>
      <c r="AO1402" s="17">
        <v>0.120244214120168</v>
      </c>
      <c r="AP1402" s="17"/>
      <c r="AQ1402" s="17">
        <v>4.0872814596302001E-2</v>
      </c>
      <c r="AR1402" s="17">
        <v>8.9143838338990103E-2</v>
      </c>
      <c r="AS1402" s="17"/>
      <c r="AT1402" s="17">
        <v>7.5251075367487902E-2</v>
      </c>
      <c r="AU1402" s="17">
        <v>1.77131393435957E-2</v>
      </c>
      <c r="AV1402" s="17"/>
      <c r="AW1402" s="17">
        <v>4.9321148654251599E-2</v>
      </c>
      <c r="AX1402" s="17">
        <v>6.4489018850665394E-2</v>
      </c>
      <c r="AY1402" s="17">
        <v>6.7647446105434605E-2</v>
      </c>
      <c r="AZ1402" s="17"/>
      <c r="BA1402" s="17">
        <v>9.4871820295287707E-2</v>
      </c>
      <c r="BB1402" s="17">
        <v>5.3604749315634602E-2</v>
      </c>
      <c r="BC1402" s="17">
        <v>4.9090902069610101E-2</v>
      </c>
      <c r="BD1402" s="17">
        <v>4.3150122063403101E-2</v>
      </c>
      <c r="BE1402" s="17">
        <v>3.4043682348890901E-2</v>
      </c>
      <c r="BF1402" s="17"/>
      <c r="BG1402" s="17">
        <v>6.20564170600027E-2</v>
      </c>
      <c r="BH1402" s="17">
        <v>5.9480279588484501E-2</v>
      </c>
      <c r="BI1402" s="17"/>
      <c r="BJ1402" s="17">
        <v>7.1761448533808003E-2</v>
      </c>
      <c r="BK1402" s="17">
        <v>2.0276675913478599E-2</v>
      </c>
      <c r="BL1402" s="17"/>
      <c r="BM1402" s="17">
        <v>3.9877140170063802E-2</v>
      </c>
      <c r="BN1402" s="17">
        <v>4.0695199581810199E-2</v>
      </c>
      <c r="BO1402" s="17">
        <v>9.5179147180451396E-2</v>
      </c>
      <c r="BP1402" s="17">
        <v>4.8778889652391702E-2</v>
      </c>
      <c r="BQ1402" s="17">
        <v>2.46860787476758E-2</v>
      </c>
      <c r="BR1402" s="17"/>
      <c r="BS1402" s="17">
        <v>5.6118059142689802E-2</v>
      </c>
      <c r="BT1402" s="17"/>
      <c r="BU1402" s="17">
        <v>4.6989826242424503E-2</v>
      </c>
      <c r="BV1402" s="17">
        <v>0.11497419628713999</v>
      </c>
      <c r="BW1402" s="17">
        <v>5.95644471319988E-2</v>
      </c>
      <c r="BX1402" s="17">
        <v>3.2117016275630503E-2</v>
      </c>
      <c r="BY1402" s="17">
        <v>6.8375963409867596E-2</v>
      </c>
      <c r="BZ1402" s="17"/>
      <c r="CA1402" s="17">
        <v>0.12109621822329</v>
      </c>
      <c r="CB1402" s="17"/>
      <c r="CC1402" s="17">
        <v>5.1785564743716699E-2</v>
      </c>
      <c r="CD1402" s="17">
        <v>0.10271597786659099</v>
      </c>
      <c r="CE1402" s="17"/>
      <c r="CF1402" s="17">
        <v>4.2872205205157297E-2</v>
      </c>
      <c r="CG1402" s="17"/>
      <c r="CH1402" s="17">
        <v>2.5791075817772801E-2</v>
      </c>
      <c r="CI1402" s="17">
        <v>0.14862803099411101</v>
      </c>
    </row>
    <row r="1403" spans="2:87" x14ac:dyDescent="0.35">
      <c r="B1403" t="s">
        <v>405</v>
      </c>
      <c r="C1403" s="17">
        <v>0.19274978377667801</v>
      </c>
      <c r="D1403" s="17">
        <v>0.21249531810559899</v>
      </c>
      <c r="E1403" s="17">
        <v>0.17457083390984801</v>
      </c>
      <c r="F1403" s="17"/>
      <c r="G1403" s="17">
        <v>0.25699456710191598</v>
      </c>
      <c r="H1403" s="17">
        <v>0.26868829448017401</v>
      </c>
      <c r="I1403" s="17">
        <v>0.22084099985206701</v>
      </c>
      <c r="J1403" s="17">
        <v>0.19178415459859499</v>
      </c>
      <c r="K1403" s="17">
        <v>0.15514131645006099</v>
      </c>
      <c r="L1403" s="17">
        <v>9.0819901825232599E-2</v>
      </c>
      <c r="M1403" s="17"/>
      <c r="N1403" s="17">
        <v>0.24799491349750699</v>
      </c>
      <c r="O1403" s="17">
        <v>0.199563459064936</v>
      </c>
      <c r="P1403" s="17">
        <v>0.17766507273305099</v>
      </c>
      <c r="Q1403" s="17">
        <v>0.13584495691856099</v>
      </c>
      <c r="R1403" s="17"/>
      <c r="S1403" s="17">
        <v>0.20629811118865399</v>
      </c>
      <c r="T1403" s="17">
        <v>0.19975469932444401</v>
      </c>
      <c r="U1403" s="17">
        <v>0.20609097129933601</v>
      </c>
      <c r="V1403" s="17">
        <v>0.197195327455329</v>
      </c>
      <c r="W1403" s="17">
        <v>0.15717789000951199</v>
      </c>
      <c r="X1403" s="17">
        <v>0.21191642512976799</v>
      </c>
      <c r="Y1403" s="17">
        <v>0.14560683980194999</v>
      </c>
      <c r="Z1403" s="17">
        <v>0.12977268857541299</v>
      </c>
      <c r="AA1403" s="17">
        <v>0.23054662137597801</v>
      </c>
      <c r="AB1403" s="17">
        <v>0.18316656797712599</v>
      </c>
      <c r="AC1403" s="17">
        <v>0.19610799220949601</v>
      </c>
      <c r="AD1403" s="17">
        <v>0.16999298612507899</v>
      </c>
      <c r="AE1403" s="17"/>
      <c r="AF1403" s="17">
        <v>0.14392632859625701</v>
      </c>
      <c r="AG1403" s="17">
        <v>0.16883093778441699</v>
      </c>
      <c r="AH1403" s="17">
        <v>0.20484616601309399</v>
      </c>
      <c r="AI1403" s="17">
        <v>0.26971251198352603</v>
      </c>
      <c r="AJ1403" s="17">
        <v>0.28236500276555598</v>
      </c>
      <c r="AK1403" s="17"/>
      <c r="AL1403" s="17">
        <v>0.18142831952597899</v>
      </c>
      <c r="AM1403" s="17">
        <v>0.163768461752929</v>
      </c>
      <c r="AN1403" s="17">
        <v>0.26865659212131099</v>
      </c>
      <c r="AO1403" s="17">
        <v>0.22986711243569299</v>
      </c>
      <c r="AP1403" s="17"/>
      <c r="AQ1403" s="17">
        <v>0.152775840340588</v>
      </c>
      <c r="AR1403" s="17">
        <v>0.25075244968406502</v>
      </c>
      <c r="AS1403" s="17"/>
      <c r="AT1403" s="17">
        <v>0.22200583327349999</v>
      </c>
      <c r="AU1403" s="17">
        <v>0.104880072307638</v>
      </c>
      <c r="AV1403" s="17"/>
      <c r="AW1403" s="17">
        <v>0.16901349462797399</v>
      </c>
      <c r="AX1403" s="17">
        <v>0.21235184076835201</v>
      </c>
      <c r="AY1403" s="17">
        <v>0.21331615121276401</v>
      </c>
      <c r="AZ1403" s="17"/>
      <c r="BA1403" s="17">
        <v>0.218263809192667</v>
      </c>
      <c r="BB1403" s="17">
        <v>0.191662509335566</v>
      </c>
      <c r="BC1403" s="17">
        <v>0.18258164085696901</v>
      </c>
      <c r="BD1403" s="17">
        <v>0.183398253557923</v>
      </c>
      <c r="BE1403" s="17">
        <v>0.14621489919160299</v>
      </c>
      <c r="BF1403" s="17"/>
      <c r="BG1403" s="17">
        <v>0.228188530433724</v>
      </c>
      <c r="BH1403" s="17">
        <v>0.166886941844647</v>
      </c>
      <c r="BI1403" s="17"/>
      <c r="BJ1403" s="17">
        <v>0.21481155367711199</v>
      </c>
      <c r="BK1403" s="17">
        <v>0.11333995545443599</v>
      </c>
      <c r="BL1403" s="17"/>
      <c r="BM1403" s="17">
        <v>0.19063935993387199</v>
      </c>
      <c r="BN1403" s="17">
        <v>0.134469457895107</v>
      </c>
      <c r="BO1403" s="17">
        <v>0.26452658117035599</v>
      </c>
      <c r="BP1403" s="17">
        <v>0.19648378732407401</v>
      </c>
      <c r="BQ1403" s="17">
        <v>0.12068353678633501</v>
      </c>
      <c r="BR1403" s="17"/>
      <c r="BS1403" s="17">
        <v>0.16007515738290801</v>
      </c>
      <c r="BT1403" s="17"/>
      <c r="BU1403" s="17">
        <v>0.151030485894523</v>
      </c>
      <c r="BV1403" s="17">
        <v>0.299459190582474</v>
      </c>
      <c r="BW1403" s="17">
        <v>0.184193516414315</v>
      </c>
      <c r="BX1403" s="17">
        <v>0.136817730317705</v>
      </c>
      <c r="BY1403" s="17">
        <v>0.13110661798143999</v>
      </c>
      <c r="BZ1403" s="17"/>
      <c r="CA1403" s="17">
        <v>0.23606776744410499</v>
      </c>
      <c r="CB1403" s="17"/>
      <c r="CC1403" s="17">
        <v>0.179743310519726</v>
      </c>
      <c r="CD1403" s="17">
        <v>0.25973777564615302</v>
      </c>
      <c r="CE1403" s="17"/>
      <c r="CF1403" s="17">
        <v>0.16638107962599599</v>
      </c>
      <c r="CG1403" s="17"/>
      <c r="CH1403" s="17">
        <v>0.164956539118741</v>
      </c>
      <c r="CI1403" s="17">
        <v>0.30530159211938701</v>
      </c>
    </row>
    <row r="1404" spans="2:87" x14ac:dyDescent="0.35">
      <c r="B1404" t="s">
        <v>406</v>
      </c>
      <c r="C1404" s="17">
        <v>0.30260029091677099</v>
      </c>
      <c r="D1404" s="17">
        <v>0.30187067124163097</v>
      </c>
      <c r="E1404" s="17">
        <v>0.30417486553885498</v>
      </c>
      <c r="F1404" s="17"/>
      <c r="G1404" s="17">
        <v>0.29472217599900502</v>
      </c>
      <c r="H1404" s="17">
        <v>0.28352660972121302</v>
      </c>
      <c r="I1404" s="17">
        <v>0.30194973309962603</v>
      </c>
      <c r="J1404" s="17">
        <v>0.29654321626756303</v>
      </c>
      <c r="K1404" s="17">
        <v>0.30704823186312302</v>
      </c>
      <c r="L1404" s="17">
        <v>0.32593888454303299</v>
      </c>
      <c r="M1404" s="17"/>
      <c r="N1404" s="17">
        <v>0.300741038546394</v>
      </c>
      <c r="O1404" s="17">
        <v>0.32210726561200098</v>
      </c>
      <c r="P1404" s="17">
        <v>0.305647008541794</v>
      </c>
      <c r="Q1404" s="17">
        <v>0.28172576417689499</v>
      </c>
      <c r="R1404" s="17"/>
      <c r="S1404" s="17">
        <v>0.26039787538543802</v>
      </c>
      <c r="T1404" s="17">
        <v>0.34485005249683698</v>
      </c>
      <c r="U1404" s="17">
        <v>0.28079096203616999</v>
      </c>
      <c r="V1404" s="17">
        <v>0.29802825562185198</v>
      </c>
      <c r="W1404" s="17">
        <v>0.29657552123439901</v>
      </c>
      <c r="X1404" s="17">
        <v>0.30258535920454199</v>
      </c>
      <c r="Y1404" s="17">
        <v>0.330628104547951</v>
      </c>
      <c r="Z1404" s="17">
        <v>0.36404231693630001</v>
      </c>
      <c r="AA1404" s="17">
        <v>0.30499936123410099</v>
      </c>
      <c r="AB1404" s="17">
        <v>0.29400371367637901</v>
      </c>
      <c r="AC1404" s="17">
        <v>0.26430459345232499</v>
      </c>
      <c r="AD1404" s="17">
        <v>0.32633180642874099</v>
      </c>
      <c r="AE1404" s="17"/>
      <c r="AF1404" s="17">
        <v>0.28332860700152801</v>
      </c>
      <c r="AG1404" s="17">
        <v>0.28617222120443397</v>
      </c>
      <c r="AH1404" s="17">
        <v>0.33985080831332098</v>
      </c>
      <c r="AI1404" s="17">
        <v>0.32845351668086797</v>
      </c>
      <c r="AJ1404" s="17">
        <v>0.291609951616007</v>
      </c>
      <c r="AK1404" s="17"/>
      <c r="AL1404" s="17">
        <v>0.34057869152703801</v>
      </c>
      <c r="AM1404" s="17">
        <v>0.29578526386609699</v>
      </c>
      <c r="AN1404" s="17">
        <v>0.24856939070685299</v>
      </c>
      <c r="AO1404" s="17">
        <v>0.26111593925821702</v>
      </c>
      <c r="AP1404" s="17"/>
      <c r="AQ1404" s="17">
        <v>0.30367836992806202</v>
      </c>
      <c r="AR1404" s="17">
        <v>0.30103598548832</v>
      </c>
      <c r="AS1404" s="17"/>
      <c r="AT1404" s="17">
        <v>0.29420931086462399</v>
      </c>
      <c r="AU1404" s="17">
        <v>0.34571163959597101</v>
      </c>
      <c r="AV1404" s="17"/>
      <c r="AW1404" s="17">
        <v>0.32979344386776899</v>
      </c>
      <c r="AX1404" s="17">
        <v>0.29363050123330797</v>
      </c>
      <c r="AY1404" s="17">
        <v>0.27299652339726899</v>
      </c>
      <c r="AZ1404" s="17"/>
      <c r="BA1404" s="17">
        <v>0.28157787488748098</v>
      </c>
      <c r="BB1404" s="17">
        <v>0.300141504473599</v>
      </c>
      <c r="BC1404" s="17">
        <v>0.31978525880606001</v>
      </c>
      <c r="BD1404" s="17">
        <v>0.29716643783713897</v>
      </c>
      <c r="BE1404" s="17">
        <v>0.32530790025029899</v>
      </c>
      <c r="BF1404" s="17"/>
      <c r="BG1404" s="17">
        <v>0.29426362497424402</v>
      </c>
      <c r="BH1404" s="17">
        <v>0.30868430612188702</v>
      </c>
      <c r="BI1404" s="17"/>
      <c r="BJ1404" s="17">
        <v>0.29979195857815499</v>
      </c>
      <c r="BK1404" s="17">
        <v>0.30510187957064</v>
      </c>
      <c r="BL1404" s="17"/>
      <c r="BM1404" s="17">
        <v>0.29031407031975998</v>
      </c>
      <c r="BN1404" s="17">
        <v>0.31415115175945901</v>
      </c>
      <c r="BO1404" s="17">
        <v>0.30011072214103401</v>
      </c>
      <c r="BP1404" s="17">
        <v>0.34227333317520398</v>
      </c>
      <c r="BQ1404" s="17">
        <v>0.30068718602161898</v>
      </c>
      <c r="BR1404" s="17"/>
      <c r="BS1404" s="17">
        <v>0.28682130828695102</v>
      </c>
      <c r="BT1404" s="17"/>
      <c r="BU1404" s="17">
        <v>0.29133261994544601</v>
      </c>
      <c r="BV1404" s="17">
        <v>0.29517210116929998</v>
      </c>
      <c r="BW1404" s="17">
        <v>0.36257447789513297</v>
      </c>
      <c r="BX1404" s="17">
        <v>0.304793341417744</v>
      </c>
      <c r="BY1404" s="17">
        <v>0.25390425247288501</v>
      </c>
      <c r="BZ1404" s="17"/>
      <c r="CA1404" s="17">
        <v>0.25816462078847502</v>
      </c>
      <c r="CB1404" s="17"/>
      <c r="CC1404" s="17">
        <v>0.29587502358621898</v>
      </c>
      <c r="CD1404" s="17">
        <v>0.33652166921519999</v>
      </c>
      <c r="CE1404" s="17"/>
      <c r="CF1404" s="17">
        <v>0.28467437709099402</v>
      </c>
      <c r="CG1404" s="17"/>
      <c r="CH1404" s="17">
        <v>0.29908872697369199</v>
      </c>
      <c r="CI1404" s="17">
        <v>0.31943882336934598</v>
      </c>
    </row>
    <row r="1405" spans="2:87" x14ac:dyDescent="0.35">
      <c r="B1405" t="s">
        <v>407</v>
      </c>
      <c r="C1405" s="17">
        <v>0.25262474396791301</v>
      </c>
      <c r="D1405" s="17">
        <v>0.240655897489788</v>
      </c>
      <c r="E1405" s="17">
        <v>0.26375514092797298</v>
      </c>
      <c r="F1405" s="17"/>
      <c r="G1405" s="17">
        <v>0.20467905379215401</v>
      </c>
      <c r="H1405" s="17">
        <v>0.18908460791045401</v>
      </c>
      <c r="I1405" s="17">
        <v>0.20462982101008201</v>
      </c>
      <c r="J1405" s="17">
        <v>0.249246081399707</v>
      </c>
      <c r="K1405" s="17">
        <v>0.28546966109327898</v>
      </c>
      <c r="L1405" s="17">
        <v>0.35640010570643299</v>
      </c>
      <c r="M1405" s="17"/>
      <c r="N1405" s="17">
        <v>0.236883279673965</v>
      </c>
      <c r="O1405" s="17">
        <v>0.24478555181394099</v>
      </c>
      <c r="P1405" s="17">
        <v>0.25367172700576401</v>
      </c>
      <c r="Q1405" s="17">
        <v>0.27668351279480902</v>
      </c>
      <c r="R1405" s="17"/>
      <c r="S1405" s="17">
        <v>0.27001500820874103</v>
      </c>
      <c r="T1405" s="17">
        <v>0.23364350956049099</v>
      </c>
      <c r="U1405" s="17">
        <v>0.24474975830104601</v>
      </c>
      <c r="V1405" s="17">
        <v>0.20750238164899101</v>
      </c>
      <c r="W1405" s="17">
        <v>0.31692494620060002</v>
      </c>
      <c r="X1405" s="17">
        <v>0.22541426568657399</v>
      </c>
      <c r="Y1405" s="17">
        <v>0.22454714777386001</v>
      </c>
      <c r="Z1405" s="17">
        <v>0.233961354954904</v>
      </c>
      <c r="AA1405" s="17">
        <v>0.24439828415646001</v>
      </c>
      <c r="AB1405" s="17">
        <v>0.31678539052537602</v>
      </c>
      <c r="AC1405" s="17">
        <v>0.25737161843054801</v>
      </c>
      <c r="AD1405" s="17">
        <v>0.27144180559391301</v>
      </c>
      <c r="AE1405" s="17"/>
      <c r="AF1405" s="17">
        <v>0.29084377645604997</v>
      </c>
      <c r="AG1405" s="17">
        <v>0.26427357478617802</v>
      </c>
      <c r="AH1405" s="17">
        <v>0.241444867759179</v>
      </c>
      <c r="AI1405" s="17">
        <v>0.21722759631409999</v>
      </c>
      <c r="AJ1405" s="17">
        <v>0.22578597667685299</v>
      </c>
      <c r="AK1405" s="17"/>
      <c r="AL1405" s="17">
        <v>0.239713932439477</v>
      </c>
      <c r="AM1405" s="17">
        <v>0.27717488607465501</v>
      </c>
      <c r="AN1405" s="17">
        <v>0.23017358159242299</v>
      </c>
      <c r="AO1405" s="17">
        <v>0.24333341223701499</v>
      </c>
      <c r="AP1405" s="17"/>
      <c r="AQ1405" s="17">
        <v>0.27420956483584502</v>
      </c>
      <c r="AR1405" s="17">
        <v>0.221304912951613</v>
      </c>
      <c r="AS1405" s="17"/>
      <c r="AT1405" s="17">
        <v>0.226888293265369</v>
      </c>
      <c r="AU1405" s="17">
        <v>0.33918234492779498</v>
      </c>
      <c r="AV1405" s="17"/>
      <c r="AW1405" s="17">
        <v>0.26848505035352799</v>
      </c>
      <c r="AX1405" s="17">
        <v>0.26618648984394999</v>
      </c>
      <c r="AY1405" s="17">
        <v>0.23324645965509</v>
      </c>
      <c r="AZ1405" s="17"/>
      <c r="BA1405" s="17">
        <v>0.22453428434227199</v>
      </c>
      <c r="BB1405" s="17">
        <v>0.26902984811413599</v>
      </c>
      <c r="BC1405" s="17">
        <v>0.24662048243453699</v>
      </c>
      <c r="BD1405" s="17">
        <v>0.29467367626136998</v>
      </c>
      <c r="BE1405" s="17">
        <v>0.26315155743212199</v>
      </c>
      <c r="BF1405" s="17"/>
      <c r="BG1405" s="17">
        <v>0.213954935914486</v>
      </c>
      <c r="BH1405" s="17">
        <v>0.28084558210607402</v>
      </c>
      <c r="BI1405" s="17"/>
      <c r="BJ1405" s="17">
        <v>0.22777855527031399</v>
      </c>
      <c r="BK1405" s="17">
        <v>0.34688156556678101</v>
      </c>
      <c r="BL1405" s="17"/>
      <c r="BM1405" s="17">
        <v>0.23690206129084901</v>
      </c>
      <c r="BN1405" s="17">
        <v>0.318541627405728</v>
      </c>
      <c r="BO1405" s="17">
        <v>0.21631648450056301</v>
      </c>
      <c r="BP1405" s="17">
        <v>0.21283897896395301</v>
      </c>
      <c r="BQ1405" s="17">
        <v>0.33376579890191599</v>
      </c>
      <c r="BR1405" s="17"/>
      <c r="BS1405" s="17">
        <v>0.31149598421261099</v>
      </c>
      <c r="BT1405" s="17"/>
      <c r="BU1405" s="17">
        <v>0.33761679040539999</v>
      </c>
      <c r="BV1405" s="17">
        <v>0.18488644002122201</v>
      </c>
      <c r="BW1405" s="17">
        <v>0.231574234755165</v>
      </c>
      <c r="BX1405" s="17">
        <v>0.322675910458531</v>
      </c>
      <c r="BY1405" s="17">
        <v>0.21616841331653999</v>
      </c>
      <c r="BZ1405" s="17"/>
      <c r="CA1405" s="17">
        <v>0.28403592270871098</v>
      </c>
      <c r="CB1405" s="17"/>
      <c r="CC1405" s="17">
        <v>0.27330875649307201</v>
      </c>
      <c r="CD1405" s="17">
        <v>0.17839833923350601</v>
      </c>
      <c r="CE1405" s="17"/>
      <c r="CF1405" s="17">
        <v>0.29263243899810099</v>
      </c>
      <c r="CG1405" s="17"/>
      <c r="CH1405" s="17">
        <v>0.29863375513606499</v>
      </c>
      <c r="CI1405" s="17">
        <v>0.138468585022861</v>
      </c>
    </row>
    <row r="1406" spans="2:87" x14ac:dyDescent="0.35">
      <c r="B1406" t="s">
        <v>408</v>
      </c>
      <c r="C1406" s="17">
        <v>0.120017702832021</v>
      </c>
      <c r="D1406" s="17">
        <v>0.116139587612674</v>
      </c>
      <c r="E1406" s="17">
        <v>0.124522082663571</v>
      </c>
      <c r="F1406" s="17"/>
      <c r="G1406" s="17">
        <v>6.9863314425211195E-2</v>
      </c>
      <c r="H1406" s="17">
        <v>6.6888153771624298E-2</v>
      </c>
      <c r="I1406" s="17">
        <v>0.11394006240532099</v>
      </c>
      <c r="J1406" s="17">
        <v>0.13387052192724999</v>
      </c>
      <c r="K1406" s="17">
        <v>0.16353316313500299</v>
      </c>
      <c r="L1406" s="17">
        <v>0.161513191882275</v>
      </c>
      <c r="M1406" s="17"/>
      <c r="N1406" s="17">
        <v>6.7636555487658304E-2</v>
      </c>
      <c r="O1406" s="17">
        <v>0.10205876043920201</v>
      </c>
      <c r="P1406" s="17">
        <v>0.15077309483129001</v>
      </c>
      <c r="Q1406" s="17">
        <v>0.169902455497045</v>
      </c>
      <c r="R1406" s="17"/>
      <c r="S1406" s="17">
        <v>0.110597954405233</v>
      </c>
      <c r="T1406" s="17">
        <v>9.3586536250167898E-2</v>
      </c>
      <c r="U1406" s="17">
        <v>0.14302594079890099</v>
      </c>
      <c r="V1406" s="17">
        <v>0.13701585316536599</v>
      </c>
      <c r="W1406" s="17">
        <v>8.2674752582727495E-2</v>
      </c>
      <c r="X1406" s="17">
        <v>0.122989586286551</v>
      </c>
      <c r="Y1406" s="17">
        <v>0.134040985291173</v>
      </c>
      <c r="Z1406" s="17">
        <v>0.119713589639297</v>
      </c>
      <c r="AA1406" s="17">
        <v>0.11533319951257701</v>
      </c>
      <c r="AB1406" s="17">
        <v>0.14244966858803201</v>
      </c>
      <c r="AC1406" s="17">
        <v>0.157407342133386</v>
      </c>
      <c r="AD1406" s="17">
        <v>9.4962580978311506E-2</v>
      </c>
      <c r="AE1406" s="17"/>
      <c r="AF1406" s="17">
        <v>0.14785087159619001</v>
      </c>
      <c r="AG1406" s="17">
        <v>0.159497905867826</v>
      </c>
      <c r="AH1406" s="17">
        <v>8.0097846364421299E-2</v>
      </c>
      <c r="AI1406" s="17">
        <v>7.0593457218951799E-2</v>
      </c>
      <c r="AJ1406" s="17">
        <v>5.6529868798898403E-2</v>
      </c>
      <c r="AK1406" s="17"/>
      <c r="AL1406" s="17">
        <v>9.3995203753730106E-2</v>
      </c>
      <c r="AM1406" s="17">
        <v>0.14463086261816599</v>
      </c>
      <c r="AN1406" s="17">
        <v>0.134227755253127</v>
      </c>
      <c r="AO1406" s="17">
        <v>8.94511286694427E-2</v>
      </c>
      <c r="AP1406" s="17"/>
      <c r="AQ1406" s="17">
        <v>0.15256011841043501</v>
      </c>
      <c r="AR1406" s="17">
        <v>7.2798271963714301E-2</v>
      </c>
      <c r="AS1406" s="17"/>
      <c r="AT1406" s="17">
        <v>0.109206627421778</v>
      </c>
      <c r="AU1406" s="17">
        <v>0.14282976512607001</v>
      </c>
      <c r="AV1406" s="17"/>
      <c r="AW1406" s="17">
        <v>0.120697093467451</v>
      </c>
      <c r="AX1406" s="17">
        <v>0.104551364153744</v>
      </c>
      <c r="AY1406" s="17">
        <v>0.130232033362886</v>
      </c>
      <c r="AZ1406" s="17"/>
      <c r="BA1406" s="17">
        <v>0.108938917251759</v>
      </c>
      <c r="BB1406" s="17">
        <v>0.114520079218913</v>
      </c>
      <c r="BC1406" s="17">
        <v>0.12909315037656099</v>
      </c>
      <c r="BD1406" s="17">
        <v>0.10580951657547499</v>
      </c>
      <c r="BE1406" s="17">
        <v>0.176089174558485</v>
      </c>
      <c r="BF1406" s="17"/>
      <c r="BG1406" s="17">
        <v>0.11107117540226399</v>
      </c>
      <c r="BH1406" s="17">
        <v>0.12654678883485199</v>
      </c>
      <c r="BI1406" s="17"/>
      <c r="BJ1406" s="17">
        <v>0.105526000371485</v>
      </c>
      <c r="BK1406" s="17">
        <v>0.17438682209272599</v>
      </c>
      <c r="BL1406" s="17"/>
      <c r="BM1406" s="17">
        <v>0.115984014000675</v>
      </c>
      <c r="BN1406" s="17">
        <v>0.14034941187557401</v>
      </c>
      <c r="BO1406" s="17">
        <v>7.98784811265425E-2</v>
      </c>
      <c r="BP1406" s="17">
        <v>8.4950034003782302E-2</v>
      </c>
      <c r="BQ1406" s="17">
        <v>0.196573771518052</v>
      </c>
      <c r="BR1406" s="17"/>
      <c r="BS1406" s="17">
        <v>0.15879167402082001</v>
      </c>
      <c r="BT1406" s="17"/>
      <c r="BU1406" s="17">
        <v>0.136361008575868</v>
      </c>
      <c r="BV1406" s="17">
        <v>5.6412028948187802E-2</v>
      </c>
      <c r="BW1406" s="17">
        <v>8.3928804935965398E-2</v>
      </c>
      <c r="BX1406" s="17">
        <v>0.18206418680841199</v>
      </c>
      <c r="BY1406" s="17">
        <v>0.136514729455608</v>
      </c>
      <c r="BZ1406" s="17"/>
      <c r="CA1406" s="17">
        <v>8.9374810979267305E-2</v>
      </c>
      <c r="CB1406" s="17"/>
      <c r="CC1406" s="17">
        <v>0.13415532237862501</v>
      </c>
      <c r="CD1406" s="17">
        <v>7.1510957206391099E-2</v>
      </c>
      <c r="CE1406" s="17"/>
      <c r="CF1406" s="17">
        <v>0.150867951290348</v>
      </c>
      <c r="CG1406" s="17"/>
      <c r="CH1406" s="17">
        <v>0.14604395085685001</v>
      </c>
      <c r="CI1406" s="17">
        <v>5.4201813624968703E-2</v>
      </c>
    </row>
    <row r="1407" spans="2:87" x14ac:dyDescent="0.35">
      <c r="B1407" t="s">
        <v>161</v>
      </c>
      <c r="C1407" s="17">
        <v>7.1440339054391205E-2</v>
      </c>
      <c r="D1407" s="17">
        <v>5.8657402888170201E-2</v>
      </c>
      <c r="E1407" s="17">
        <v>8.1458046032047607E-2</v>
      </c>
      <c r="F1407" s="17"/>
      <c r="G1407" s="17">
        <v>7.4055431460594096E-2</v>
      </c>
      <c r="H1407" s="17">
        <v>6.02824595419304E-2</v>
      </c>
      <c r="I1407" s="17">
        <v>9.1265616434934096E-2</v>
      </c>
      <c r="J1407" s="17">
        <v>9.1021566841014395E-2</v>
      </c>
      <c r="K1407" s="17">
        <v>7.0546211814635204E-2</v>
      </c>
      <c r="L1407" s="17">
        <v>4.73854502474646E-2</v>
      </c>
      <c r="M1407" s="17"/>
      <c r="N1407" s="17">
        <v>5.2925462822589801E-2</v>
      </c>
      <c r="O1407" s="17">
        <v>6.3205078817174895E-2</v>
      </c>
      <c r="P1407" s="17">
        <v>8.2467789131003194E-2</v>
      </c>
      <c r="Q1407" s="17">
        <v>9.1302581387176202E-2</v>
      </c>
      <c r="R1407" s="17"/>
      <c r="S1407" s="17">
        <v>6.8924111364737695E-2</v>
      </c>
      <c r="T1407" s="17">
        <v>6.9874464590911803E-2</v>
      </c>
      <c r="U1407" s="17">
        <v>7.10314439971306E-2</v>
      </c>
      <c r="V1407" s="17">
        <v>9.3125029849918495E-2</v>
      </c>
      <c r="W1407" s="17">
        <v>7.5487485748147801E-2</v>
      </c>
      <c r="X1407" s="17">
        <v>7.1089972656050299E-2</v>
      </c>
      <c r="Y1407" s="17">
        <v>0.106291880989688</v>
      </c>
      <c r="Z1407" s="17">
        <v>6.7862346088537598E-2</v>
      </c>
      <c r="AA1407" s="17">
        <v>4.9409644591639802E-2</v>
      </c>
      <c r="AB1407" s="17">
        <v>4.1430976920182397E-2</v>
      </c>
      <c r="AC1407" s="17">
        <v>8.89706401724875E-2</v>
      </c>
      <c r="AD1407" s="17">
        <v>7.1171532002369503E-2</v>
      </c>
      <c r="AE1407" s="17"/>
      <c r="AF1407" s="17">
        <v>9.2975288752668694E-2</v>
      </c>
      <c r="AG1407" s="17">
        <v>7.2318660223530007E-2</v>
      </c>
      <c r="AH1407" s="17">
        <v>7.8498557793782606E-2</v>
      </c>
      <c r="AI1407" s="17">
        <v>4.8454144038456201E-2</v>
      </c>
      <c r="AJ1407" s="17">
        <v>2.4601777792283699E-2</v>
      </c>
      <c r="AK1407" s="17"/>
      <c r="AL1407" s="17">
        <v>9.07860242698591E-2</v>
      </c>
      <c r="AM1407" s="17">
        <v>6.9986880270823407E-2</v>
      </c>
      <c r="AN1407" s="17">
        <v>3.7378872347655599E-2</v>
      </c>
      <c r="AO1407" s="17">
        <v>5.5988193279464998E-2</v>
      </c>
      <c r="AP1407" s="17"/>
      <c r="AQ1407" s="17">
        <v>7.5903291888767599E-2</v>
      </c>
      <c r="AR1407" s="17">
        <v>6.4964541573298798E-2</v>
      </c>
      <c r="AS1407" s="17"/>
      <c r="AT1407" s="17">
        <v>7.2438859807241296E-2</v>
      </c>
      <c r="AU1407" s="17">
        <v>4.9683038698930301E-2</v>
      </c>
      <c r="AV1407" s="17"/>
      <c r="AW1407" s="17">
        <v>6.2689769029025594E-2</v>
      </c>
      <c r="AX1407" s="17">
        <v>5.87907851499797E-2</v>
      </c>
      <c r="AY1407" s="17">
        <v>8.2561386266556194E-2</v>
      </c>
      <c r="AZ1407" s="17"/>
      <c r="BA1407" s="17">
        <v>7.1813294030532798E-2</v>
      </c>
      <c r="BB1407" s="17">
        <v>7.1041309542152306E-2</v>
      </c>
      <c r="BC1407" s="17">
        <v>7.2828565456262095E-2</v>
      </c>
      <c r="BD1407" s="17">
        <v>7.5801993704689694E-2</v>
      </c>
      <c r="BE1407" s="17">
        <v>5.5192786218599403E-2</v>
      </c>
      <c r="BF1407" s="17"/>
      <c r="BG1407" s="17">
        <v>9.0465316215279701E-2</v>
      </c>
      <c r="BH1407" s="17">
        <v>5.7556101504055997E-2</v>
      </c>
      <c r="BI1407" s="17"/>
      <c r="BJ1407" s="17">
        <v>8.0330483569126296E-2</v>
      </c>
      <c r="BK1407" s="17">
        <v>4.00131014019392E-2</v>
      </c>
      <c r="BL1407" s="17"/>
      <c r="BM1407" s="17">
        <v>0.12628335428477999</v>
      </c>
      <c r="BN1407" s="17">
        <v>5.1793151482321803E-2</v>
      </c>
      <c r="BO1407" s="17">
        <v>4.3988583881052798E-2</v>
      </c>
      <c r="BP1407" s="17">
        <v>0.114674976880595</v>
      </c>
      <c r="BQ1407" s="17">
        <v>2.3603628024402201E-2</v>
      </c>
      <c r="BR1407" s="17"/>
      <c r="BS1407" s="17">
        <v>2.6697816954020601E-2</v>
      </c>
      <c r="BT1407" s="17"/>
      <c r="BU1407" s="17">
        <v>3.66692689363389E-2</v>
      </c>
      <c r="BV1407" s="17">
        <v>4.90960429916764E-2</v>
      </c>
      <c r="BW1407" s="17">
        <v>7.81645188674229E-2</v>
      </c>
      <c r="BX1407" s="17">
        <v>2.1531814721978501E-2</v>
      </c>
      <c r="BY1407" s="17">
        <v>0.19393002336366</v>
      </c>
      <c r="BZ1407" s="17"/>
      <c r="CA1407" s="17">
        <v>1.12606598561519E-2</v>
      </c>
      <c r="CB1407" s="17"/>
      <c r="CC1407" s="17">
        <v>6.5132022278640803E-2</v>
      </c>
      <c r="CD1407" s="17">
        <v>5.11152808321595E-2</v>
      </c>
      <c r="CE1407" s="17"/>
      <c r="CF1407" s="17">
        <v>6.2571947789403504E-2</v>
      </c>
      <c r="CG1407" s="17"/>
      <c r="CH1407" s="17">
        <v>6.5485952096879199E-2</v>
      </c>
      <c r="CI1407" s="17">
        <v>3.3961154869326202E-2</v>
      </c>
    </row>
    <row r="1408" spans="2:87" x14ac:dyDescent="0.35">
      <c r="C1408" s="17"/>
      <c r="D1408" s="17"/>
      <c r="E1408" s="17"/>
      <c r="F1408" s="17"/>
      <c r="G1408" s="17"/>
      <c r="H1408" s="17"/>
      <c r="I1408" s="17"/>
      <c r="J1408" s="17"/>
      <c r="K1408" s="17"/>
      <c r="L1408" s="17"/>
      <c r="M1408" s="17"/>
      <c r="N1408" s="17"/>
      <c r="O1408" s="17"/>
      <c r="P1408" s="17"/>
      <c r="Q1408" s="17"/>
      <c r="R1408" s="17"/>
      <c r="S1408" s="17"/>
      <c r="T1408" s="17"/>
      <c r="U1408" s="17"/>
      <c r="V1408" s="17"/>
      <c r="W1408" s="17"/>
      <c r="X1408" s="17"/>
      <c r="Y1408" s="17"/>
      <c r="Z1408" s="17"/>
      <c r="AA1408" s="17"/>
      <c r="AB1408" s="17"/>
      <c r="AC1408" s="17"/>
      <c r="AD1408" s="17"/>
      <c r="AE1408" s="17"/>
      <c r="AF1408" s="17"/>
      <c r="AG1408" s="17"/>
      <c r="AH1408" s="17"/>
      <c r="AI1408" s="17"/>
      <c r="AJ1408" s="17"/>
      <c r="AK1408" s="17"/>
      <c r="AL1408" s="17"/>
      <c r="AM1408" s="17"/>
      <c r="AN1408" s="17"/>
      <c r="AO1408" s="17"/>
      <c r="AP1408" s="17"/>
      <c r="AQ1408" s="17"/>
      <c r="AR1408" s="17"/>
      <c r="AS1408" s="17"/>
      <c r="AT1408" s="17"/>
      <c r="AU1408" s="17"/>
      <c r="AV1408" s="17"/>
      <c r="AW1408" s="17"/>
      <c r="AX1408" s="17"/>
      <c r="AY1408" s="17"/>
      <c r="AZ1408" s="17"/>
      <c r="BA1408" s="17"/>
      <c r="BB1408" s="17"/>
      <c r="BC1408" s="17"/>
      <c r="BD1408" s="17"/>
      <c r="BE1408" s="17"/>
      <c r="BF1408" s="17"/>
      <c r="BG1408" s="17"/>
      <c r="BH1408" s="17"/>
      <c r="BI1408" s="17"/>
      <c r="BJ1408" s="17"/>
      <c r="BK1408" s="17"/>
      <c r="BL1408" s="17"/>
      <c r="BM1408" s="17"/>
      <c r="BN1408" s="17"/>
      <c r="BO1408" s="17"/>
      <c r="BP1408" s="17"/>
      <c r="BQ1408" s="17"/>
      <c r="BR1408" s="17"/>
      <c r="BS1408" s="17"/>
      <c r="BT1408" s="17"/>
      <c r="BU1408" s="17"/>
      <c r="BV1408" s="17"/>
      <c r="BW1408" s="17"/>
      <c r="BX1408" s="17"/>
      <c r="BY1408" s="17"/>
      <c r="BZ1408" s="17"/>
      <c r="CA1408" s="17"/>
      <c r="CB1408" s="17"/>
      <c r="CC1408" s="17"/>
      <c r="CD1408" s="17"/>
      <c r="CE1408" s="17"/>
      <c r="CF1408" s="17"/>
      <c r="CG1408" s="17"/>
      <c r="CH1408" s="17"/>
      <c r="CI1408" s="17"/>
    </row>
    <row r="1409" spans="2:87" x14ac:dyDescent="0.35">
      <c r="B1409" s="6" t="s">
        <v>411</v>
      </c>
      <c r="C1409" s="17"/>
      <c r="D1409" s="17"/>
      <c r="E1409" s="17"/>
      <c r="F1409" s="17"/>
      <c r="G1409" s="17"/>
      <c r="H1409" s="17"/>
      <c r="I1409" s="17"/>
      <c r="J1409" s="17"/>
      <c r="K1409" s="17"/>
      <c r="L1409" s="17"/>
      <c r="M1409" s="17"/>
      <c r="N1409" s="17"/>
      <c r="O1409" s="17"/>
      <c r="P1409" s="17"/>
      <c r="Q1409" s="17"/>
      <c r="R1409" s="17"/>
      <c r="S1409" s="17"/>
      <c r="T1409" s="17"/>
      <c r="U1409" s="17"/>
      <c r="V1409" s="17"/>
      <c r="W1409" s="17"/>
      <c r="X1409" s="17"/>
      <c r="Y1409" s="17"/>
      <c r="Z1409" s="17"/>
      <c r="AA1409" s="17"/>
      <c r="AB1409" s="17"/>
      <c r="AC1409" s="17"/>
      <c r="AD1409" s="17"/>
      <c r="AE1409" s="17"/>
      <c r="AF1409" s="17"/>
      <c r="AG1409" s="17"/>
      <c r="AH1409" s="17"/>
      <c r="AI1409" s="17"/>
      <c r="AJ1409" s="17"/>
      <c r="AK1409" s="17"/>
      <c r="AL1409" s="17"/>
      <c r="AM1409" s="17"/>
      <c r="AN1409" s="17"/>
      <c r="AO1409" s="17"/>
      <c r="AP1409" s="17"/>
      <c r="AQ1409" s="17"/>
      <c r="AR1409" s="17"/>
      <c r="AS1409" s="17"/>
      <c r="AT1409" s="17"/>
      <c r="AU1409" s="17"/>
      <c r="AV1409" s="17"/>
      <c r="AW1409" s="17"/>
      <c r="AX1409" s="17"/>
      <c r="AY1409" s="17"/>
      <c r="AZ1409" s="17"/>
      <c r="BA1409" s="17"/>
      <c r="BB1409" s="17"/>
      <c r="BC1409" s="17"/>
      <c r="BD1409" s="17"/>
      <c r="BE1409" s="17"/>
      <c r="BF1409" s="17"/>
      <c r="BG1409" s="17"/>
      <c r="BH1409" s="17"/>
      <c r="BI1409" s="17"/>
      <c r="BJ1409" s="17"/>
      <c r="BK1409" s="17"/>
      <c r="BL1409" s="17"/>
      <c r="BM1409" s="17"/>
      <c r="BN1409" s="17"/>
      <c r="BO1409" s="17"/>
      <c r="BP1409" s="17"/>
      <c r="BQ1409" s="17"/>
      <c r="BR1409" s="17"/>
      <c r="BS1409" s="17"/>
      <c r="BT1409" s="17"/>
      <c r="BU1409" s="17"/>
      <c r="BV1409" s="17"/>
      <c r="BW1409" s="17"/>
      <c r="BX1409" s="17"/>
      <c r="BY1409" s="17"/>
      <c r="BZ1409" s="17"/>
      <c r="CA1409" s="17"/>
      <c r="CB1409" s="17"/>
      <c r="CC1409" s="17"/>
      <c r="CD1409" s="17"/>
      <c r="CE1409" s="17"/>
      <c r="CF1409" s="17"/>
      <c r="CG1409" s="17"/>
      <c r="CH1409" s="17"/>
      <c r="CI1409" s="17"/>
    </row>
    <row r="1410" spans="2:87" x14ac:dyDescent="0.35">
      <c r="B1410" s="24" t="s">
        <v>117</v>
      </c>
      <c r="C1410" s="17"/>
      <c r="D1410" s="17"/>
      <c r="E1410" s="17"/>
      <c r="F1410" s="17"/>
      <c r="G1410" s="17"/>
      <c r="H1410" s="17"/>
      <c r="I1410" s="17"/>
      <c r="J1410" s="17"/>
      <c r="K1410" s="17"/>
      <c r="L1410" s="17"/>
      <c r="M1410" s="17"/>
      <c r="N1410" s="17"/>
      <c r="O1410" s="17"/>
      <c r="P1410" s="17"/>
      <c r="Q1410" s="17"/>
      <c r="R1410" s="17"/>
      <c r="S1410" s="17"/>
      <c r="T1410" s="17"/>
      <c r="U1410" s="17"/>
      <c r="V1410" s="17"/>
      <c r="W1410" s="17"/>
      <c r="X1410" s="17"/>
      <c r="Y1410" s="17"/>
      <c r="Z1410" s="17"/>
      <c r="AA1410" s="17"/>
      <c r="AB1410" s="17"/>
      <c r="AC1410" s="17"/>
      <c r="AD1410" s="17"/>
      <c r="AE1410" s="17"/>
      <c r="AF1410" s="17"/>
      <c r="AG1410" s="17"/>
      <c r="AH1410" s="17"/>
      <c r="AI1410" s="17"/>
      <c r="AJ1410" s="17"/>
      <c r="AK1410" s="17"/>
      <c r="AL1410" s="17"/>
      <c r="AM1410" s="17"/>
      <c r="AN1410" s="17"/>
      <c r="AO1410" s="17"/>
      <c r="AP1410" s="17"/>
      <c r="AQ1410" s="17"/>
      <c r="AR1410" s="17"/>
      <c r="AS1410" s="17"/>
      <c r="AT1410" s="17"/>
      <c r="AU1410" s="17"/>
      <c r="AV1410" s="17"/>
      <c r="AW1410" s="17"/>
      <c r="AX1410" s="17"/>
      <c r="AY1410" s="17"/>
      <c r="AZ1410" s="17"/>
      <c r="BA1410" s="17"/>
      <c r="BB1410" s="17"/>
      <c r="BC1410" s="17"/>
      <c r="BD1410" s="17"/>
      <c r="BE1410" s="17"/>
      <c r="BF1410" s="17"/>
      <c r="BG1410" s="17"/>
      <c r="BH1410" s="17"/>
      <c r="BI1410" s="17"/>
      <c r="BJ1410" s="17"/>
      <c r="BK1410" s="17"/>
      <c r="BL1410" s="17"/>
      <c r="BM1410" s="17"/>
      <c r="BN1410" s="17"/>
      <c r="BO1410" s="17"/>
      <c r="BP1410" s="17"/>
      <c r="BQ1410" s="17"/>
      <c r="BR1410" s="17"/>
      <c r="BS1410" s="17"/>
      <c r="BT1410" s="17"/>
      <c r="BU1410" s="17"/>
      <c r="BV1410" s="17"/>
      <c r="BW1410" s="17"/>
      <c r="BX1410" s="17"/>
      <c r="BY1410" s="17"/>
      <c r="BZ1410" s="17"/>
      <c r="CA1410" s="17"/>
      <c r="CB1410" s="17"/>
      <c r="CC1410" s="17"/>
      <c r="CD1410" s="17"/>
      <c r="CE1410" s="17"/>
      <c r="CF1410" s="17"/>
      <c r="CG1410" s="17"/>
      <c r="CH1410" s="17"/>
      <c r="CI1410" s="17"/>
    </row>
    <row r="1411" spans="2:87" x14ac:dyDescent="0.35">
      <c r="B1411" t="s">
        <v>404</v>
      </c>
      <c r="C1411" s="17">
        <v>6.4461605057250307E-2</v>
      </c>
      <c r="D1411" s="17">
        <v>7.1463246145739706E-2</v>
      </c>
      <c r="E1411" s="17">
        <v>5.7992474769857201E-2</v>
      </c>
      <c r="F1411" s="17"/>
      <c r="G1411" s="17">
        <v>0.10708811843133501</v>
      </c>
      <c r="H1411" s="17">
        <v>0.131293699162147</v>
      </c>
      <c r="I1411" s="17">
        <v>7.03564548092738E-2</v>
      </c>
      <c r="J1411" s="17">
        <v>4.6520516105415598E-2</v>
      </c>
      <c r="K1411" s="17">
        <v>2.7910972725895499E-2</v>
      </c>
      <c r="L1411" s="17">
        <v>1.5596778835828299E-2</v>
      </c>
      <c r="M1411" s="17"/>
      <c r="N1411" s="17">
        <v>8.4348629280780296E-2</v>
      </c>
      <c r="O1411" s="17">
        <v>6.6616095486233207E-2</v>
      </c>
      <c r="P1411" s="17">
        <v>3.7816542031144401E-2</v>
      </c>
      <c r="Q1411" s="17">
        <v>6.5055814015081301E-2</v>
      </c>
      <c r="R1411" s="17"/>
      <c r="S1411" s="17">
        <v>8.8512701542889996E-2</v>
      </c>
      <c r="T1411" s="17">
        <v>5.1245736349598801E-2</v>
      </c>
      <c r="U1411" s="17">
        <v>5.1390491024893598E-2</v>
      </c>
      <c r="V1411" s="17">
        <v>5.3020257324770399E-2</v>
      </c>
      <c r="W1411" s="17">
        <v>6.0434168843699697E-2</v>
      </c>
      <c r="X1411" s="17">
        <v>8.9979179331932294E-2</v>
      </c>
      <c r="Y1411" s="17">
        <v>3.9364281115590802E-2</v>
      </c>
      <c r="Z1411" s="17">
        <v>9.3452401777667296E-2</v>
      </c>
      <c r="AA1411" s="17">
        <v>5.4481895997242603E-2</v>
      </c>
      <c r="AB1411" s="17">
        <v>5.5563867915962302E-2</v>
      </c>
      <c r="AC1411" s="17">
        <v>7.0691709668383604E-2</v>
      </c>
      <c r="AD1411" s="17">
        <v>9.2701081389652107E-2</v>
      </c>
      <c r="AE1411" s="17"/>
      <c r="AF1411" s="17">
        <v>4.6026164314244902E-2</v>
      </c>
      <c r="AG1411" s="17">
        <v>5.8527327451988603E-2</v>
      </c>
      <c r="AH1411" s="17">
        <v>6.0287090472860398E-2</v>
      </c>
      <c r="AI1411" s="17">
        <v>7.5796882608200403E-2</v>
      </c>
      <c r="AJ1411" s="17">
        <v>9.8575564079579403E-2</v>
      </c>
      <c r="AK1411" s="17"/>
      <c r="AL1411" s="17">
        <v>6.6481032041769805E-2</v>
      </c>
      <c r="AM1411" s="17">
        <v>4.60473105628596E-2</v>
      </c>
      <c r="AN1411" s="17">
        <v>6.5619366170494894E-2</v>
      </c>
      <c r="AO1411" s="17">
        <v>0.161405011383008</v>
      </c>
      <c r="AP1411" s="17"/>
      <c r="AQ1411" s="17">
        <v>4.3171473138859801E-2</v>
      </c>
      <c r="AR1411" s="17">
        <v>9.5353838913559794E-2</v>
      </c>
      <c r="AS1411" s="17"/>
      <c r="AT1411" s="17">
        <v>7.7266563012512599E-2</v>
      </c>
      <c r="AU1411" s="17">
        <v>1.52264348986564E-2</v>
      </c>
      <c r="AV1411" s="17"/>
      <c r="AW1411" s="17">
        <v>4.35926194301949E-2</v>
      </c>
      <c r="AX1411" s="17">
        <v>8.3763822221373893E-2</v>
      </c>
      <c r="AY1411" s="17">
        <v>7.0848295748888193E-2</v>
      </c>
      <c r="AZ1411" s="17"/>
      <c r="BA1411" s="17">
        <v>9.3072279173175704E-2</v>
      </c>
      <c r="BB1411" s="17">
        <v>5.18120450412657E-2</v>
      </c>
      <c r="BC1411" s="17">
        <v>5.4067805877937899E-2</v>
      </c>
      <c r="BD1411" s="17">
        <v>7.1236066874970305E-2</v>
      </c>
      <c r="BE1411" s="17">
        <v>4.3326124404064997E-2</v>
      </c>
      <c r="BF1411" s="17"/>
      <c r="BG1411" s="17">
        <v>7.6745393449963298E-2</v>
      </c>
      <c r="BH1411" s="17">
        <v>5.5497019469568601E-2</v>
      </c>
      <c r="BI1411" s="17"/>
      <c r="BJ1411" s="17">
        <v>7.6078280977024695E-2</v>
      </c>
      <c r="BK1411" s="17">
        <v>2.2690269179311499E-2</v>
      </c>
      <c r="BL1411" s="17"/>
      <c r="BM1411" s="17">
        <v>4.99150355656943E-2</v>
      </c>
      <c r="BN1411" s="17">
        <v>2.8847066841950299E-2</v>
      </c>
      <c r="BO1411" s="17">
        <v>9.6832639078278798E-2</v>
      </c>
      <c r="BP1411" s="17">
        <v>6.4161554758793704E-2</v>
      </c>
      <c r="BQ1411" s="17">
        <v>3.96297842875203E-2</v>
      </c>
      <c r="BR1411" s="17"/>
      <c r="BS1411" s="17">
        <v>5.0633846683713797E-2</v>
      </c>
      <c r="BT1411" s="17"/>
      <c r="BU1411" s="17">
        <v>4.38897057776442E-2</v>
      </c>
      <c r="BV1411" s="17">
        <v>0.109509492013772</v>
      </c>
      <c r="BW1411" s="17">
        <v>7.7766839312721298E-2</v>
      </c>
      <c r="BX1411" s="17">
        <v>3.99327549003776E-2</v>
      </c>
      <c r="BY1411" s="17">
        <v>5.1885771626465897E-2</v>
      </c>
      <c r="BZ1411" s="17"/>
      <c r="CA1411" s="17">
        <v>0.110388772412661</v>
      </c>
      <c r="CB1411" s="17"/>
      <c r="CC1411" s="17">
        <v>5.0245986154473399E-2</v>
      </c>
      <c r="CD1411" s="17">
        <v>0.13362294373448999</v>
      </c>
      <c r="CE1411" s="17"/>
      <c r="CF1411" s="17">
        <v>3.8744034905517602E-2</v>
      </c>
      <c r="CG1411" s="17"/>
      <c r="CH1411" s="17">
        <v>3.4236964725570203E-2</v>
      </c>
      <c r="CI1411" s="17">
        <v>0.118244279916821</v>
      </c>
    </row>
    <row r="1412" spans="2:87" x14ac:dyDescent="0.35">
      <c r="B1412" t="s">
        <v>405</v>
      </c>
      <c r="C1412" s="17">
        <v>0.21221983739880601</v>
      </c>
      <c r="D1412" s="17">
        <v>0.216231975530955</v>
      </c>
      <c r="E1412" s="17">
        <v>0.20850494290930799</v>
      </c>
      <c r="F1412" s="17"/>
      <c r="G1412" s="17">
        <v>0.28552737796901301</v>
      </c>
      <c r="H1412" s="17">
        <v>0.28196010060932902</v>
      </c>
      <c r="I1412" s="17">
        <v>0.25832034670960502</v>
      </c>
      <c r="J1412" s="17">
        <v>0.17859793849445199</v>
      </c>
      <c r="K1412" s="17">
        <v>0.17050533491025799</v>
      </c>
      <c r="L1412" s="17">
        <v>0.123941440477447</v>
      </c>
      <c r="M1412" s="17"/>
      <c r="N1412" s="17">
        <v>0.27059273669592099</v>
      </c>
      <c r="O1412" s="17">
        <v>0.24554409815379299</v>
      </c>
      <c r="P1412" s="17">
        <v>0.17546362053558701</v>
      </c>
      <c r="Q1412" s="17">
        <v>0.145663817492138</v>
      </c>
      <c r="R1412" s="17"/>
      <c r="S1412" s="17">
        <v>0.24336267691317001</v>
      </c>
      <c r="T1412" s="17">
        <v>0.221115870284328</v>
      </c>
      <c r="U1412" s="17">
        <v>0.25253119835666199</v>
      </c>
      <c r="V1412" s="17">
        <v>0.225571448533159</v>
      </c>
      <c r="W1412" s="17">
        <v>0.21626297852190099</v>
      </c>
      <c r="X1412" s="17">
        <v>0.17755466287274899</v>
      </c>
      <c r="Y1412" s="17">
        <v>0.213521380273134</v>
      </c>
      <c r="Z1412" s="17">
        <v>0.18460854892328599</v>
      </c>
      <c r="AA1412" s="17">
        <v>0.26550860173119201</v>
      </c>
      <c r="AB1412" s="17">
        <v>0.13048802823255501</v>
      </c>
      <c r="AC1412" s="17">
        <v>0.17794087791784399</v>
      </c>
      <c r="AD1412" s="17">
        <v>0.114543632282462</v>
      </c>
      <c r="AE1412" s="17"/>
      <c r="AF1412" s="17">
        <v>0.167966294690994</v>
      </c>
      <c r="AG1412" s="17">
        <v>0.182117862080828</v>
      </c>
      <c r="AH1412" s="17">
        <v>0.23028394514599501</v>
      </c>
      <c r="AI1412" s="17">
        <v>0.28195448489271402</v>
      </c>
      <c r="AJ1412" s="17">
        <v>0.31203560323246798</v>
      </c>
      <c r="AK1412" s="17"/>
      <c r="AL1412" s="17">
        <v>0.18406245015928999</v>
      </c>
      <c r="AM1412" s="17">
        <v>0.221006512850489</v>
      </c>
      <c r="AN1412" s="17">
        <v>0.246076552096961</v>
      </c>
      <c r="AO1412" s="17">
        <v>0.23724896070603901</v>
      </c>
      <c r="AP1412" s="17"/>
      <c r="AQ1412" s="17">
        <v>0.17462332045280299</v>
      </c>
      <c r="AR1412" s="17">
        <v>0.26677282927930102</v>
      </c>
      <c r="AS1412" s="17"/>
      <c r="AT1412" s="17">
        <v>0.23511468021239501</v>
      </c>
      <c r="AU1412" s="17">
        <v>0.13598805352339699</v>
      </c>
      <c r="AV1412" s="17"/>
      <c r="AW1412" s="17">
        <v>0.19520629627889699</v>
      </c>
      <c r="AX1412" s="17">
        <v>0.23508901961872999</v>
      </c>
      <c r="AY1412" s="17">
        <v>0.21170802112575299</v>
      </c>
      <c r="AZ1412" s="17"/>
      <c r="BA1412" s="17">
        <v>0.25261877150995998</v>
      </c>
      <c r="BB1412" s="17">
        <v>0.21148019506399801</v>
      </c>
      <c r="BC1412" s="17">
        <v>0.20062736960451799</v>
      </c>
      <c r="BD1412" s="17">
        <v>0.174201771260419</v>
      </c>
      <c r="BE1412" s="17">
        <v>0.16385020255979399</v>
      </c>
      <c r="BF1412" s="17"/>
      <c r="BG1412" s="17">
        <v>0.23624495758018599</v>
      </c>
      <c r="BH1412" s="17">
        <v>0.194686545613343</v>
      </c>
      <c r="BI1412" s="17"/>
      <c r="BJ1412" s="17">
        <v>0.233037785671975</v>
      </c>
      <c r="BK1412" s="17">
        <v>0.137277565621609</v>
      </c>
      <c r="BL1412" s="17"/>
      <c r="BM1412" s="17">
        <v>0.23398395339542</v>
      </c>
      <c r="BN1412" s="17">
        <v>0.168099981732444</v>
      </c>
      <c r="BO1412" s="17">
        <v>0.26745977262482901</v>
      </c>
      <c r="BP1412" s="17">
        <v>0.19474371461821899</v>
      </c>
      <c r="BQ1412" s="17">
        <v>0.13246335788893401</v>
      </c>
      <c r="BR1412" s="17"/>
      <c r="BS1412" s="17">
        <v>0.17834276499935001</v>
      </c>
      <c r="BT1412" s="17"/>
      <c r="BU1412" s="17">
        <v>0.184569252763292</v>
      </c>
      <c r="BV1412" s="17">
        <v>0.30704072555386203</v>
      </c>
      <c r="BW1412" s="17">
        <v>0.19463764941282199</v>
      </c>
      <c r="BX1412" s="17">
        <v>0.16360398834846099</v>
      </c>
      <c r="BY1412" s="17">
        <v>0.184892673195796</v>
      </c>
      <c r="BZ1412" s="17"/>
      <c r="CA1412" s="17">
        <v>0.21876686528695199</v>
      </c>
      <c r="CB1412" s="17"/>
      <c r="CC1412" s="17">
        <v>0.198587843238622</v>
      </c>
      <c r="CD1412" s="17">
        <v>0.26688433324534799</v>
      </c>
      <c r="CE1412" s="17"/>
      <c r="CF1412" s="17">
        <v>0.18282038788459801</v>
      </c>
      <c r="CG1412" s="17"/>
      <c r="CH1412" s="17">
        <v>0.186115923184548</v>
      </c>
      <c r="CI1412" s="17">
        <v>0.35372489662267997</v>
      </c>
    </row>
    <row r="1413" spans="2:87" x14ac:dyDescent="0.35">
      <c r="B1413" t="s">
        <v>406</v>
      </c>
      <c r="C1413" s="17">
        <v>0.26594467648305398</v>
      </c>
      <c r="D1413" s="17">
        <v>0.28185891151252501</v>
      </c>
      <c r="E1413" s="17">
        <v>0.251017905012767</v>
      </c>
      <c r="F1413" s="17"/>
      <c r="G1413" s="17">
        <v>0.288930155803163</v>
      </c>
      <c r="H1413" s="17">
        <v>0.21724578180989501</v>
      </c>
      <c r="I1413" s="17">
        <v>0.23722469024415199</v>
      </c>
      <c r="J1413" s="17">
        <v>0.29309143574714802</v>
      </c>
      <c r="K1413" s="17">
        <v>0.27403234611995703</v>
      </c>
      <c r="L1413" s="17">
        <v>0.28620174320236302</v>
      </c>
      <c r="M1413" s="17"/>
      <c r="N1413" s="17">
        <v>0.277018114324241</v>
      </c>
      <c r="O1413" s="17">
        <v>0.25092548903586698</v>
      </c>
      <c r="P1413" s="17">
        <v>0.28726895054947399</v>
      </c>
      <c r="Q1413" s="17">
        <v>0.25254993808223303</v>
      </c>
      <c r="R1413" s="17"/>
      <c r="S1413" s="17">
        <v>0.24923391427487401</v>
      </c>
      <c r="T1413" s="17">
        <v>0.25288350391183301</v>
      </c>
      <c r="U1413" s="17">
        <v>0.23744473509636499</v>
      </c>
      <c r="V1413" s="17">
        <v>0.27155507565326897</v>
      </c>
      <c r="W1413" s="17">
        <v>0.27333208840385997</v>
      </c>
      <c r="X1413" s="17">
        <v>0.31706471905120098</v>
      </c>
      <c r="Y1413" s="17">
        <v>0.27111722153261503</v>
      </c>
      <c r="Z1413" s="17">
        <v>0.29667009434875302</v>
      </c>
      <c r="AA1413" s="17">
        <v>0.241702441547932</v>
      </c>
      <c r="AB1413" s="17">
        <v>0.26461357179406902</v>
      </c>
      <c r="AC1413" s="17">
        <v>0.247445915481319</v>
      </c>
      <c r="AD1413" s="17">
        <v>0.35897733074697802</v>
      </c>
      <c r="AE1413" s="17"/>
      <c r="AF1413" s="17">
        <v>0.25821117289434897</v>
      </c>
      <c r="AG1413" s="17">
        <v>0.28178563178035498</v>
      </c>
      <c r="AH1413" s="17">
        <v>0.27214550035441398</v>
      </c>
      <c r="AI1413" s="17">
        <v>0.23509694750452401</v>
      </c>
      <c r="AJ1413" s="17">
        <v>0.256125932450112</v>
      </c>
      <c r="AK1413" s="17"/>
      <c r="AL1413" s="17">
        <v>0.28393196857572101</v>
      </c>
      <c r="AM1413" s="17">
        <v>0.27430183810772601</v>
      </c>
      <c r="AN1413" s="17">
        <v>0.22483175786210899</v>
      </c>
      <c r="AO1413" s="17">
        <v>0.218285582712784</v>
      </c>
      <c r="AP1413" s="17"/>
      <c r="AQ1413" s="17">
        <v>0.26795545235849899</v>
      </c>
      <c r="AR1413" s="17">
        <v>0.26302701684548202</v>
      </c>
      <c r="AS1413" s="17"/>
      <c r="AT1413" s="17">
        <v>0.263145808193263</v>
      </c>
      <c r="AU1413" s="17">
        <v>0.29530274720648297</v>
      </c>
      <c r="AV1413" s="17"/>
      <c r="AW1413" s="17">
        <v>0.28376296498598502</v>
      </c>
      <c r="AX1413" s="17">
        <v>0.25168256476133799</v>
      </c>
      <c r="AY1413" s="17">
        <v>0.258944560783747</v>
      </c>
      <c r="AZ1413" s="17"/>
      <c r="BA1413" s="17">
        <v>0.242203379374935</v>
      </c>
      <c r="BB1413" s="17">
        <v>0.27838223868449502</v>
      </c>
      <c r="BC1413" s="17">
        <v>0.271290556885947</v>
      </c>
      <c r="BD1413" s="17">
        <v>0.25685366771929002</v>
      </c>
      <c r="BE1413" s="17">
        <v>0.29399388744926902</v>
      </c>
      <c r="BF1413" s="17"/>
      <c r="BG1413" s="17">
        <v>0.25949856702923502</v>
      </c>
      <c r="BH1413" s="17">
        <v>0.27064898252113301</v>
      </c>
      <c r="BI1413" s="17"/>
      <c r="BJ1413" s="17">
        <v>0.25999042176905002</v>
      </c>
      <c r="BK1413" s="17">
        <v>0.27762308073432601</v>
      </c>
      <c r="BL1413" s="17"/>
      <c r="BM1413" s="17">
        <v>0.247374652934231</v>
      </c>
      <c r="BN1413" s="17">
        <v>0.25484264225366998</v>
      </c>
      <c r="BO1413" s="17">
        <v>0.27135635688471499</v>
      </c>
      <c r="BP1413" s="17">
        <v>0.296609923523661</v>
      </c>
      <c r="BQ1413" s="17">
        <v>0.27215402049770498</v>
      </c>
      <c r="BR1413" s="17"/>
      <c r="BS1413" s="17">
        <v>0.267135177422195</v>
      </c>
      <c r="BT1413" s="17"/>
      <c r="BU1413" s="17">
        <v>0.23683002230292399</v>
      </c>
      <c r="BV1413" s="17">
        <v>0.27784382705587501</v>
      </c>
      <c r="BW1413" s="17">
        <v>0.28222410874971898</v>
      </c>
      <c r="BX1413" s="17">
        <v>0.27087314427400599</v>
      </c>
      <c r="BY1413" s="17">
        <v>0.26676470283589898</v>
      </c>
      <c r="BZ1413" s="17"/>
      <c r="CA1413" s="17">
        <v>0.27003663730442901</v>
      </c>
      <c r="CB1413" s="17"/>
      <c r="CC1413" s="17">
        <v>0.25118545762862199</v>
      </c>
      <c r="CD1413" s="17">
        <v>0.34174543417956099</v>
      </c>
      <c r="CE1413" s="17"/>
      <c r="CF1413" s="17">
        <v>0.251145738536734</v>
      </c>
      <c r="CG1413" s="17"/>
      <c r="CH1413" s="17">
        <v>0.26446345326964799</v>
      </c>
      <c r="CI1413" s="17">
        <v>0.24026671958735499</v>
      </c>
    </row>
    <row r="1414" spans="2:87" x14ac:dyDescent="0.35">
      <c r="B1414" t="s">
        <v>407</v>
      </c>
      <c r="C1414" s="17">
        <v>0.27450795904265102</v>
      </c>
      <c r="D1414" s="17">
        <v>0.26879268873762902</v>
      </c>
      <c r="E1414" s="17">
        <v>0.28069407966450899</v>
      </c>
      <c r="F1414" s="17"/>
      <c r="G1414" s="17">
        <v>0.17842940724732201</v>
      </c>
      <c r="H1414" s="17">
        <v>0.22840356026595399</v>
      </c>
      <c r="I1414" s="17">
        <v>0.25046314064790498</v>
      </c>
      <c r="J1414" s="17">
        <v>0.26296745317556203</v>
      </c>
      <c r="K1414" s="17">
        <v>0.29314859371789598</v>
      </c>
      <c r="L1414" s="17">
        <v>0.39301167787688801</v>
      </c>
      <c r="M1414" s="17"/>
      <c r="N1414" s="17">
        <v>0.23217163201867699</v>
      </c>
      <c r="O1414" s="17">
        <v>0.279332564141198</v>
      </c>
      <c r="P1414" s="17">
        <v>0.28185433776061303</v>
      </c>
      <c r="Q1414" s="17">
        <v>0.30677460745168</v>
      </c>
      <c r="R1414" s="17"/>
      <c r="S1414" s="17">
        <v>0.25173581426523001</v>
      </c>
      <c r="T1414" s="17">
        <v>0.30401701288592797</v>
      </c>
      <c r="U1414" s="17">
        <v>0.26321806842828799</v>
      </c>
      <c r="V1414" s="17">
        <v>0.236692821714963</v>
      </c>
      <c r="W1414" s="17">
        <v>0.28563449439730698</v>
      </c>
      <c r="X1414" s="17">
        <v>0.21865032551208199</v>
      </c>
      <c r="Y1414" s="17">
        <v>0.29763852003643299</v>
      </c>
      <c r="Z1414" s="17">
        <v>0.24002419425059501</v>
      </c>
      <c r="AA1414" s="17">
        <v>0.26523587820226602</v>
      </c>
      <c r="AB1414" s="17">
        <v>0.35247267562379397</v>
      </c>
      <c r="AC1414" s="17">
        <v>0.29811216253635597</v>
      </c>
      <c r="AD1414" s="17">
        <v>0.28325274476814599</v>
      </c>
      <c r="AE1414" s="17"/>
      <c r="AF1414" s="17">
        <v>0.30526483513416702</v>
      </c>
      <c r="AG1414" s="17">
        <v>0.27480911212610099</v>
      </c>
      <c r="AH1414" s="17">
        <v>0.28189428921534199</v>
      </c>
      <c r="AI1414" s="17">
        <v>0.247842557882331</v>
      </c>
      <c r="AJ1414" s="17">
        <v>0.23827498677539</v>
      </c>
      <c r="AK1414" s="17"/>
      <c r="AL1414" s="17">
        <v>0.28301958054368598</v>
      </c>
      <c r="AM1414" s="17">
        <v>0.266485430335344</v>
      </c>
      <c r="AN1414" s="17">
        <v>0.28145272991540998</v>
      </c>
      <c r="AO1414" s="17">
        <v>0.25241501857736298</v>
      </c>
      <c r="AP1414" s="17"/>
      <c r="AQ1414" s="17">
        <v>0.30172087246700302</v>
      </c>
      <c r="AR1414" s="17">
        <v>0.23502169899320499</v>
      </c>
      <c r="AS1414" s="17"/>
      <c r="AT1414" s="17">
        <v>0.24414637763324201</v>
      </c>
      <c r="AU1414" s="17">
        <v>0.386952389741964</v>
      </c>
      <c r="AV1414" s="17"/>
      <c r="AW1414" s="17">
        <v>0.30310945754494301</v>
      </c>
      <c r="AX1414" s="17">
        <v>0.270288153900345</v>
      </c>
      <c r="AY1414" s="17">
        <v>0.25734266105188602</v>
      </c>
      <c r="AZ1414" s="17"/>
      <c r="BA1414" s="17">
        <v>0.22912819521337799</v>
      </c>
      <c r="BB1414" s="17">
        <v>0.27723720280644698</v>
      </c>
      <c r="BC1414" s="17">
        <v>0.28808137305453202</v>
      </c>
      <c r="BD1414" s="17">
        <v>0.344916231277477</v>
      </c>
      <c r="BE1414" s="17">
        <v>0.26638881928163599</v>
      </c>
      <c r="BF1414" s="17"/>
      <c r="BG1414" s="17">
        <v>0.25570295836319301</v>
      </c>
      <c r="BH1414" s="17">
        <v>0.28823165996275302</v>
      </c>
      <c r="BI1414" s="17"/>
      <c r="BJ1414" s="17">
        <v>0.25267255952874002</v>
      </c>
      <c r="BK1414" s="17">
        <v>0.36038051250137199</v>
      </c>
      <c r="BL1414" s="17"/>
      <c r="BM1414" s="17">
        <v>0.228696570029299</v>
      </c>
      <c r="BN1414" s="17">
        <v>0.367337961040135</v>
      </c>
      <c r="BO1414" s="17">
        <v>0.217993936809115</v>
      </c>
      <c r="BP1414" s="17">
        <v>0.30147307129305101</v>
      </c>
      <c r="BQ1414" s="17">
        <v>0.33478445550263303</v>
      </c>
      <c r="BR1414" s="17"/>
      <c r="BS1414" s="17">
        <v>0.32847225214348202</v>
      </c>
      <c r="BT1414" s="17"/>
      <c r="BU1414" s="17">
        <v>0.36433226754679998</v>
      </c>
      <c r="BV1414" s="17">
        <v>0.19023065505859599</v>
      </c>
      <c r="BW1414" s="17">
        <v>0.31395891087636701</v>
      </c>
      <c r="BX1414" s="17">
        <v>0.34030637491978999</v>
      </c>
      <c r="BY1414" s="17">
        <v>0.17801311888947799</v>
      </c>
      <c r="BZ1414" s="17"/>
      <c r="CA1414" s="17">
        <v>0.27374624339910397</v>
      </c>
      <c r="CB1414" s="17"/>
      <c r="CC1414" s="17">
        <v>0.30623344154576398</v>
      </c>
      <c r="CD1414" s="17">
        <v>0.157186483974006</v>
      </c>
      <c r="CE1414" s="17"/>
      <c r="CF1414" s="17">
        <v>0.31303145756039702</v>
      </c>
      <c r="CG1414" s="17"/>
      <c r="CH1414" s="17">
        <v>0.32677855897341301</v>
      </c>
      <c r="CI1414" s="17">
        <v>0.17605609953012799</v>
      </c>
    </row>
    <row r="1415" spans="2:87" x14ac:dyDescent="0.35">
      <c r="B1415" t="s">
        <v>408</v>
      </c>
      <c r="C1415" s="17">
        <v>0.111452635083885</v>
      </c>
      <c r="D1415" s="17">
        <v>0.10714944545706299</v>
      </c>
      <c r="E1415" s="17">
        <v>0.11632224270269</v>
      </c>
      <c r="F1415" s="17"/>
      <c r="G1415" s="17">
        <v>4.8502984495474299E-2</v>
      </c>
      <c r="H1415" s="17">
        <v>7.9204779632554498E-2</v>
      </c>
      <c r="I1415" s="17">
        <v>9.9563469731282397E-2</v>
      </c>
      <c r="J1415" s="17">
        <v>0.13218885794343299</v>
      </c>
      <c r="K1415" s="17">
        <v>0.16050064894247501</v>
      </c>
      <c r="L1415" s="17">
        <v>0.13986228225926201</v>
      </c>
      <c r="M1415" s="17"/>
      <c r="N1415" s="17">
        <v>7.4844374853648102E-2</v>
      </c>
      <c r="O1415" s="17">
        <v>9.2522038735414994E-2</v>
      </c>
      <c r="P1415" s="17">
        <v>0.14225567164627401</v>
      </c>
      <c r="Q1415" s="17">
        <v>0.145156773849351</v>
      </c>
      <c r="R1415" s="17"/>
      <c r="S1415" s="17">
        <v>9.9753658097296902E-2</v>
      </c>
      <c r="T1415" s="17">
        <v>0.10023152481269</v>
      </c>
      <c r="U1415" s="17">
        <v>0.10732101310449001</v>
      </c>
      <c r="V1415" s="17">
        <v>0.13129229879549001</v>
      </c>
      <c r="W1415" s="17">
        <v>9.3780401598175703E-2</v>
      </c>
      <c r="X1415" s="17">
        <v>0.12616367795379901</v>
      </c>
      <c r="Y1415" s="17">
        <v>8.8399251232745196E-2</v>
      </c>
      <c r="Z1415" s="17">
        <v>0.10536876708269299</v>
      </c>
      <c r="AA1415" s="17">
        <v>0.101243406837522</v>
      </c>
      <c r="AB1415" s="17">
        <v>0.14997938472032801</v>
      </c>
      <c r="AC1415" s="17">
        <v>0.14660414327184601</v>
      </c>
      <c r="AD1415" s="17">
        <v>9.6259505596723804E-2</v>
      </c>
      <c r="AE1415" s="17"/>
      <c r="AF1415" s="17">
        <v>0.14184096498547799</v>
      </c>
      <c r="AG1415" s="17">
        <v>0.14019039674577399</v>
      </c>
      <c r="AH1415" s="17">
        <v>6.4326965442835907E-2</v>
      </c>
      <c r="AI1415" s="17">
        <v>0.103664054231713</v>
      </c>
      <c r="AJ1415" s="17">
        <v>6.2281108995212102E-2</v>
      </c>
      <c r="AK1415" s="17"/>
      <c r="AL1415" s="17">
        <v>8.6932468980903996E-2</v>
      </c>
      <c r="AM1415" s="17">
        <v>0.1239381596261</v>
      </c>
      <c r="AN1415" s="17">
        <v>0.14321281667448801</v>
      </c>
      <c r="AO1415" s="17">
        <v>9.7457865814508798E-2</v>
      </c>
      <c r="AP1415" s="17"/>
      <c r="AQ1415" s="17">
        <v>0.13387851378753801</v>
      </c>
      <c r="AR1415" s="17">
        <v>7.8912419175309695E-2</v>
      </c>
      <c r="AS1415" s="17"/>
      <c r="AT1415" s="17">
        <v>0.10779900312942001</v>
      </c>
      <c r="AU1415" s="17">
        <v>0.12327603092442301</v>
      </c>
      <c r="AV1415" s="17"/>
      <c r="AW1415" s="17">
        <v>0.108457882288607</v>
      </c>
      <c r="AX1415" s="17">
        <v>0.104214032920944</v>
      </c>
      <c r="AY1415" s="17">
        <v>0.117568341002576</v>
      </c>
      <c r="AZ1415" s="17"/>
      <c r="BA1415" s="17">
        <v>0.10917645374726501</v>
      </c>
      <c r="BB1415" s="17">
        <v>0.101889237520738</v>
      </c>
      <c r="BC1415" s="17">
        <v>0.117464253888616</v>
      </c>
      <c r="BD1415" s="17">
        <v>9.4747199559556905E-2</v>
      </c>
      <c r="BE1415" s="17">
        <v>0.16970776601198201</v>
      </c>
      <c r="BF1415" s="17"/>
      <c r="BG1415" s="17">
        <v>8.7636663543022103E-2</v>
      </c>
      <c r="BH1415" s="17">
        <v>0.128833292288833</v>
      </c>
      <c r="BI1415" s="17"/>
      <c r="BJ1415" s="17">
        <v>9.8693205868245301E-2</v>
      </c>
      <c r="BK1415" s="17">
        <v>0.15914883184133499</v>
      </c>
      <c r="BL1415" s="17"/>
      <c r="BM1415" s="17">
        <v>0.100111276180554</v>
      </c>
      <c r="BN1415" s="17">
        <v>0.12947228278954001</v>
      </c>
      <c r="BO1415" s="17">
        <v>9.6226078351906594E-2</v>
      </c>
      <c r="BP1415" s="17">
        <v>5.9104114063771702E-2</v>
      </c>
      <c r="BQ1415" s="17">
        <v>0.174970458253909</v>
      </c>
      <c r="BR1415" s="17"/>
      <c r="BS1415" s="17">
        <v>0.147705251799959</v>
      </c>
      <c r="BT1415" s="17"/>
      <c r="BU1415" s="17">
        <v>0.124123332709485</v>
      </c>
      <c r="BV1415" s="17">
        <v>6.6220112278469495E-2</v>
      </c>
      <c r="BW1415" s="17">
        <v>7.7037834457939006E-2</v>
      </c>
      <c r="BX1415" s="17">
        <v>0.163838813588501</v>
      </c>
      <c r="BY1415" s="17">
        <v>0.113702459624866</v>
      </c>
      <c r="BZ1415" s="17"/>
      <c r="CA1415" s="17">
        <v>0.115288713257391</v>
      </c>
      <c r="CB1415" s="17"/>
      <c r="CC1415" s="17">
        <v>0.129122207560111</v>
      </c>
      <c r="CD1415" s="17">
        <v>4.8952313437042198E-2</v>
      </c>
      <c r="CE1415" s="17"/>
      <c r="CF1415" s="17">
        <v>0.14918942692814999</v>
      </c>
      <c r="CG1415" s="17"/>
      <c r="CH1415" s="17">
        <v>0.12610547575654199</v>
      </c>
      <c r="CI1415" s="17">
        <v>7.0625280821221603E-2</v>
      </c>
    </row>
    <row r="1416" spans="2:87" x14ac:dyDescent="0.35">
      <c r="B1416" t="s">
        <v>161</v>
      </c>
      <c r="C1416" s="17">
        <v>7.1413286934353407E-2</v>
      </c>
      <c r="D1416" s="17">
        <v>5.4503732616088402E-2</v>
      </c>
      <c r="E1416" s="17">
        <v>8.5468354940868796E-2</v>
      </c>
      <c r="F1416" s="17"/>
      <c r="G1416" s="17">
        <v>9.1521956053692594E-2</v>
      </c>
      <c r="H1416" s="17">
        <v>6.1892078520121102E-2</v>
      </c>
      <c r="I1416" s="17">
        <v>8.4071897857782199E-2</v>
      </c>
      <c r="J1416" s="17">
        <v>8.66337985339901E-2</v>
      </c>
      <c r="K1416" s="17">
        <v>7.3902103583519493E-2</v>
      </c>
      <c r="L1416" s="17">
        <v>4.13860773482118E-2</v>
      </c>
      <c r="M1416" s="17"/>
      <c r="N1416" s="17">
        <v>6.10245128267334E-2</v>
      </c>
      <c r="O1416" s="17">
        <v>6.5059714447494102E-2</v>
      </c>
      <c r="P1416" s="17">
        <v>7.5340877476908E-2</v>
      </c>
      <c r="Q1416" s="17">
        <v>8.4799049109517202E-2</v>
      </c>
      <c r="R1416" s="17"/>
      <c r="S1416" s="17">
        <v>6.7401234906538696E-2</v>
      </c>
      <c r="T1416" s="17">
        <v>7.0506351755621297E-2</v>
      </c>
      <c r="U1416" s="17">
        <v>8.8094493989300499E-2</v>
      </c>
      <c r="V1416" s="17">
        <v>8.1868097978348098E-2</v>
      </c>
      <c r="W1416" s="17">
        <v>7.0555868235056995E-2</v>
      </c>
      <c r="X1416" s="17">
        <v>7.0587435278236799E-2</v>
      </c>
      <c r="Y1416" s="17">
        <v>8.9959345809482102E-2</v>
      </c>
      <c r="Z1416" s="17">
        <v>7.9875993617005203E-2</v>
      </c>
      <c r="AA1416" s="17">
        <v>7.1827775683846004E-2</v>
      </c>
      <c r="AB1416" s="17">
        <v>4.6882471713293197E-2</v>
      </c>
      <c r="AC1416" s="17">
        <v>5.9205191124251801E-2</v>
      </c>
      <c r="AD1416" s="17">
        <v>5.42657052160379E-2</v>
      </c>
      <c r="AE1416" s="17"/>
      <c r="AF1416" s="17">
        <v>8.0690567980767694E-2</v>
      </c>
      <c r="AG1416" s="17">
        <v>6.2569669814953197E-2</v>
      </c>
      <c r="AH1416" s="17">
        <v>9.1062209368552902E-2</v>
      </c>
      <c r="AI1416" s="17">
        <v>5.5645072880518703E-2</v>
      </c>
      <c r="AJ1416" s="17">
        <v>3.2706804467239198E-2</v>
      </c>
      <c r="AK1416" s="17"/>
      <c r="AL1416" s="17">
        <v>9.5572499698628993E-2</v>
      </c>
      <c r="AM1416" s="17">
        <v>6.8220748517481805E-2</v>
      </c>
      <c r="AN1416" s="17">
        <v>3.8806777280536699E-2</v>
      </c>
      <c r="AO1416" s="17">
        <v>3.31875608062977E-2</v>
      </c>
      <c r="AP1416" s="17"/>
      <c r="AQ1416" s="17">
        <v>7.8650367795296897E-2</v>
      </c>
      <c r="AR1416" s="17">
        <v>6.0912196793142602E-2</v>
      </c>
      <c r="AS1416" s="17"/>
      <c r="AT1416" s="17">
        <v>7.2527567819167305E-2</v>
      </c>
      <c r="AU1416" s="17">
        <v>4.3254343705076997E-2</v>
      </c>
      <c r="AV1416" s="17"/>
      <c r="AW1416" s="17">
        <v>6.5870779471372806E-2</v>
      </c>
      <c r="AX1416" s="17">
        <v>5.4962406577268398E-2</v>
      </c>
      <c r="AY1416" s="17">
        <v>8.3588120287148293E-2</v>
      </c>
      <c r="AZ1416" s="17"/>
      <c r="BA1416" s="17">
        <v>7.3800920981285101E-2</v>
      </c>
      <c r="BB1416" s="17">
        <v>7.9199080883056494E-2</v>
      </c>
      <c r="BC1416" s="17">
        <v>6.8468640688448795E-2</v>
      </c>
      <c r="BD1416" s="17">
        <v>5.8045063308286397E-2</v>
      </c>
      <c r="BE1416" s="17">
        <v>6.2733200293254104E-2</v>
      </c>
      <c r="BF1416" s="17"/>
      <c r="BG1416" s="17">
        <v>8.4171460034400805E-2</v>
      </c>
      <c r="BH1416" s="17">
        <v>6.2102500144369098E-2</v>
      </c>
      <c r="BI1416" s="17"/>
      <c r="BJ1416" s="17">
        <v>7.9527746184964596E-2</v>
      </c>
      <c r="BK1416" s="17">
        <v>4.2879740122046303E-2</v>
      </c>
      <c r="BL1416" s="17"/>
      <c r="BM1416" s="17">
        <v>0.13991851189480101</v>
      </c>
      <c r="BN1416" s="17">
        <v>5.140006534226E-2</v>
      </c>
      <c r="BO1416" s="17">
        <v>5.0131216251155603E-2</v>
      </c>
      <c r="BP1416" s="17">
        <v>8.3907621742503102E-2</v>
      </c>
      <c r="BQ1416" s="17">
        <v>4.5997923569298299E-2</v>
      </c>
      <c r="BR1416" s="17"/>
      <c r="BS1416" s="17">
        <v>2.7710706951300599E-2</v>
      </c>
      <c r="BT1416" s="17"/>
      <c r="BU1416" s="17">
        <v>4.6255418899854801E-2</v>
      </c>
      <c r="BV1416" s="17">
        <v>4.9155188039425E-2</v>
      </c>
      <c r="BW1416" s="17">
        <v>5.4374657190431899E-2</v>
      </c>
      <c r="BX1416" s="17">
        <v>2.1444923968864701E-2</v>
      </c>
      <c r="BY1416" s="17">
        <v>0.20474127382749499</v>
      </c>
      <c r="BZ1416" s="17"/>
      <c r="CA1416" s="17">
        <v>1.17727683394635E-2</v>
      </c>
      <c r="CB1416" s="17"/>
      <c r="CC1416" s="17">
        <v>6.4625063872408406E-2</v>
      </c>
      <c r="CD1416" s="17">
        <v>5.1608491429552698E-2</v>
      </c>
      <c r="CE1416" s="17"/>
      <c r="CF1416" s="17">
        <v>6.5068954184603803E-2</v>
      </c>
      <c r="CG1416" s="17"/>
      <c r="CH1416" s="17">
        <v>6.2299624090278297E-2</v>
      </c>
      <c r="CI1416" s="17">
        <v>4.10827235217932E-2</v>
      </c>
    </row>
    <row r="1417" spans="2:87" x14ac:dyDescent="0.35">
      <c r="C1417" s="17"/>
      <c r="D1417" s="17"/>
      <c r="E1417" s="17"/>
      <c r="F1417" s="17"/>
      <c r="G1417" s="17"/>
      <c r="H1417" s="17"/>
      <c r="I1417" s="17"/>
      <c r="J1417" s="17"/>
      <c r="K1417" s="17"/>
      <c r="L1417" s="17"/>
      <c r="M1417" s="17"/>
      <c r="N1417" s="17"/>
      <c r="O1417" s="17"/>
      <c r="P1417" s="17"/>
      <c r="Q1417" s="17"/>
      <c r="R1417" s="17"/>
      <c r="S1417" s="17"/>
      <c r="T1417" s="17"/>
      <c r="U1417" s="17"/>
      <c r="V1417" s="17"/>
      <c r="W1417" s="17"/>
      <c r="X1417" s="17"/>
      <c r="Y1417" s="17"/>
      <c r="Z1417" s="17"/>
      <c r="AA1417" s="17"/>
      <c r="AB1417" s="17"/>
      <c r="AC1417" s="17"/>
      <c r="AD1417" s="17"/>
      <c r="AE1417" s="17"/>
      <c r="AF1417" s="17"/>
      <c r="AG1417" s="17"/>
      <c r="AH1417" s="17"/>
      <c r="AI1417" s="17"/>
      <c r="AJ1417" s="17"/>
      <c r="AK1417" s="17"/>
      <c r="AL1417" s="17"/>
      <c r="AM1417" s="17"/>
      <c r="AN1417" s="17"/>
      <c r="AO1417" s="17"/>
      <c r="AP1417" s="17"/>
      <c r="AQ1417" s="17"/>
      <c r="AR1417" s="17"/>
      <c r="AS1417" s="17"/>
      <c r="AT1417" s="17"/>
      <c r="AU1417" s="17"/>
      <c r="AV1417" s="17"/>
      <c r="AW1417" s="17"/>
      <c r="AX1417" s="17"/>
      <c r="AY1417" s="17"/>
      <c r="AZ1417" s="17"/>
      <c r="BA1417" s="17"/>
      <c r="BB1417" s="17"/>
      <c r="BC1417" s="17"/>
      <c r="BD1417" s="17"/>
      <c r="BE1417" s="17"/>
      <c r="BF1417" s="17"/>
      <c r="BG1417" s="17"/>
      <c r="BH1417" s="17"/>
      <c r="BI1417" s="17"/>
      <c r="BJ1417" s="17"/>
      <c r="BK1417" s="17"/>
      <c r="BL1417" s="17"/>
      <c r="BM1417" s="17"/>
      <c r="BN1417" s="17"/>
      <c r="BO1417" s="17"/>
      <c r="BP1417" s="17"/>
      <c r="BQ1417" s="17"/>
      <c r="BR1417" s="17"/>
      <c r="BS1417" s="17"/>
      <c r="BT1417" s="17"/>
      <c r="BU1417" s="17"/>
      <c r="BV1417" s="17"/>
      <c r="BW1417" s="17"/>
      <c r="BX1417" s="17"/>
      <c r="BY1417" s="17"/>
      <c r="BZ1417" s="17"/>
      <c r="CA1417" s="17"/>
      <c r="CB1417" s="17"/>
      <c r="CC1417" s="17"/>
      <c r="CD1417" s="17"/>
      <c r="CE1417" s="17"/>
      <c r="CF1417" s="17"/>
      <c r="CG1417" s="17"/>
      <c r="CH1417" s="17"/>
      <c r="CI1417" s="17"/>
    </row>
    <row r="1418" spans="2:87" x14ac:dyDescent="0.35">
      <c r="B1418" s="6" t="s">
        <v>412</v>
      </c>
      <c r="C1418" s="17"/>
      <c r="D1418" s="17"/>
      <c r="E1418" s="17"/>
      <c r="F1418" s="17"/>
      <c r="G1418" s="17"/>
      <c r="H1418" s="17"/>
      <c r="I1418" s="17"/>
      <c r="J1418" s="17"/>
      <c r="K1418" s="17"/>
      <c r="L1418" s="17"/>
      <c r="M1418" s="17"/>
      <c r="N1418" s="17"/>
      <c r="O1418" s="17"/>
      <c r="P1418" s="17"/>
      <c r="Q1418" s="17"/>
      <c r="R1418" s="17"/>
      <c r="S1418" s="17"/>
      <c r="T1418" s="17"/>
      <c r="U1418" s="17"/>
      <c r="V1418" s="17"/>
      <c r="W1418" s="17"/>
      <c r="X1418" s="17"/>
      <c r="Y1418" s="17"/>
      <c r="Z1418" s="17"/>
      <c r="AA1418" s="17"/>
      <c r="AB1418" s="17"/>
      <c r="AC1418" s="17"/>
      <c r="AD1418" s="17"/>
      <c r="AE1418" s="17"/>
      <c r="AF1418" s="17"/>
      <c r="AG1418" s="17"/>
      <c r="AH1418" s="17"/>
      <c r="AI1418" s="17"/>
      <c r="AJ1418" s="17"/>
      <c r="AK1418" s="17"/>
      <c r="AL1418" s="17"/>
      <c r="AM1418" s="17"/>
      <c r="AN1418" s="17"/>
      <c r="AO1418" s="17"/>
      <c r="AP1418" s="17"/>
      <c r="AQ1418" s="17"/>
      <c r="AR1418" s="17"/>
      <c r="AS1418" s="17"/>
      <c r="AT1418" s="17"/>
      <c r="AU1418" s="17"/>
      <c r="AV1418" s="17"/>
      <c r="AW1418" s="17"/>
      <c r="AX1418" s="17"/>
      <c r="AY1418" s="17"/>
      <c r="AZ1418" s="17"/>
      <c r="BA1418" s="17"/>
      <c r="BB1418" s="17"/>
      <c r="BC1418" s="17"/>
      <c r="BD1418" s="17"/>
      <c r="BE1418" s="17"/>
      <c r="BF1418" s="17"/>
      <c r="BG1418" s="17"/>
      <c r="BH1418" s="17"/>
      <c r="BI1418" s="17"/>
      <c r="BJ1418" s="17"/>
      <c r="BK1418" s="17"/>
      <c r="BL1418" s="17"/>
      <c r="BM1418" s="17"/>
      <c r="BN1418" s="17"/>
      <c r="BO1418" s="17"/>
      <c r="BP1418" s="17"/>
      <c r="BQ1418" s="17"/>
      <c r="BR1418" s="17"/>
      <c r="BS1418" s="17"/>
      <c r="BT1418" s="17"/>
      <c r="BU1418" s="17"/>
      <c r="BV1418" s="17"/>
      <c r="BW1418" s="17"/>
      <c r="BX1418" s="17"/>
      <c r="BY1418" s="17"/>
      <c r="BZ1418" s="17"/>
      <c r="CA1418" s="17"/>
      <c r="CB1418" s="17"/>
      <c r="CC1418" s="17"/>
      <c r="CD1418" s="17"/>
      <c r="CE1418" s="17"/>
      <c r="CF1418" s="17"/>
      <c r="CG1418" s="17"/>
      <c r="CH1418" s="17"/>
      <c r="CI1418" s="17"/>
    </row>
    <row r="1419" spans="2:87" x14ac:dyDescent="0.35">
      <c r="B1419" s="24" t="s">
        <v>117</v>
      </c>
      <c r="C1419" s="17"/>
      <c r="D1419" s="17"/>
      <c r="E1419" s="17"/>
      <c r="F1419" s="17"/>
      <c r="G1419" s="17"/>
      <c r="H1419" s="17"/>
      <c r="I1419" s="17"/>
      <c r="J1419" s="17"/>
      <c r="K1419" s="17"/>
      <c r="L1419" s="17"/>
      <c r="M1419" s="17"/>
      <c r="N1419" s="17"/>
      <c r="O1419" s="17"/>
      <c r="P1419" s="17"/>
      <c r="Q1419" s="17"/>
      <c r="R1419" s="17"/>
      <c r="S1419" s="17"/>
      <c r="T1419" s="17"/>
      <c r="U1419" s="17"/>
      <c r="V1419" s="17"/>
      <c r="W1419" s="17"/>
      <c r="X1419" s="17"/>
      <c r="Y1419" s="17"/>
      <c r="Z1419" s="17"/>
      <c r="AA1419" s="17"/>
      <c r="AB1419" s="17"/>
      <c r="AC1419" s="17"/>
      <c r="AD1419" s="17"/>
      <c r="AE1419" s="17"/>
      <c r="AF1419" s="17"/>
      <c r="AG1419" s="17"/>
      <c r="AH1419" s="17"/>
      <c r="AI1419" s="17"/>
      <c r="AJ1419" s="17"/>
      <c r="AK1419" s="17"/>
      <c r="AL1419" s="17"/>
      <c r="AM1419" s="17"/>
      <c r="AN1419" s="17"/>
      <c r="AO1419" s="17"/>
      <c r="AP1419" s="17"/>
      <c r="AQ1419" s="17"/>
      <c r="AR1419" s="17"/>
      <c r="AS1419" s="17"/>
      <c r="AT1419" s="17"/>
      <c r="AU1419" s="17"/>
      <c r="AV1419" s="17"/>
      <c r="AW1419" s="17"/>
      <c r="AX1419" s="17"/>
      <c r="AY1419" s="17"/>
      <c r="AZ1419" s="17"/>
      <c r="BA1419" s="17"/>
      <c r="BB1419" s="17"/>
      <c r="BC1419" s="17"/>
      <c r="BD1419" s="17"/>
      <c r="BE1419" s="17"/>
      <c r="BF1419" s="17"/>
      <c r="BG1419" s="17"/>
      <c r="BH1419" s="17"/>
      <c r="BI1419" s="17"/>
      <c r="BJ1419" s="17"/>
      <c r="BK1419" s="17"/>
      <c r="BL1419" s="17"/>
      <c r="BM1419" s="17"/>
      <c r="BN1419" s="17"/>
      <c r="BO1419" s="17"/>
      <c r="BP1419" s="17"/>
      <c r="BQ1419" s="17"/>
      <c r="BR1419" s="17"/>
      <c r="BS1419" s="17"/>
      <c r="BT1419" s="17"/>
      <c r="BU1419" s="17"/>
      <c r="BV1419" s="17"/>
      <c r="BW1419" s="17"/>
      <c r="BX1419" s="17"/>
      <c r="BY1419" s="17"/>
      <c r="BZ1419" s="17"/>
      <c r="CA1419" s="17"/>
      <c r="CB1419" s="17"/>
      <c r="CC1419" s="17"/>
      <c r="CD1419" s="17"/>
      <c r="CE1419" s="17"/>
      <c r="CF1419" s="17"/>
      <c r="CG1419" s="17"/>
      <c r="CH1419" s="17"/>
      <c r="CI1419" s="17"/>
    </row>
    <row r="1420" spans="2:87" x14ac:dyDescent="0.35">
      <c r="B1420" t="s">
        <v>404</v>
      </c>
      <c r="C1420" s="17">
        <v>4.6624369246805901E-2</v>
      </c>
      <c r="D1420" s="17">
        <v>5.4046130397747798E-2</v>
      </c>
      <c r="E1420" s="17">
        <v>3.9638668771144997E-2</v>
      </c>
      <c r="F1420" s="17"/>
      <c r="G1420" s="17">
        <v>6.42305321051867E-2</v>
      </c>
      <c r="H1420" s="17">
        <v>9.4057984464542194E-2</v>
      </c>
      <c r="I1420" s="17">
        <v>6.2617944154679403E-2</v>
      </c>
      <c r="J1420" s="17">
        <v>3.6027354827056803E-2</v>
      </c>
      <c r="K1420" s="17">
        <v>1.35302180605126E-2</v>
      </c>
      <c r="L1420" s="17">
        <v>1.3895893879471301E-2</v>
      </c>
      <c r="M1420" s="17"/>
      <c r="N1420" s="17">
        <v>6.99903923809405E-2</v>
      </c>
      <c r="O1420" s="17">
        <v>3.4192232555406203E-2</v>
      </c>
      <c r="P1420" s="17">
        <v>3.6746348075099897E-2</v>
      </c>
      <c r="Q1420" s="17">
        <v>4.3651797007084298E-2</v>
      </c>
      <c r="R1420" s="17"/>
      <c r="S1420" s="17">
        <v>6.8845341285712194E-2</v>
      </c>
      <c r="T1420" s="17">
        <v>4.08901594039758E-2</v>
      </c>
      <c r="U1420" s="17">
        <v>2.85427413006458E-2</v>
      </c>
      <c r="V1420" s="17">
        <v>6.8386155146724803E-2</v>
      </c>
      <c r="W1420" s="17">
        <v>9.4703216909457297E-3</v>
      </c>
      <c r="X1420" s="17">
        <v>7.5204251058256497E-2</v>
      </c>
      <c r="Y1420" s="17">
        <v>3.4306879433779698E-2</v>
      </c>
      <c r="Z1420" s="17">
        <v>7.0052609076724198E-2</v>
      </c>
      <c r="AA1420" s="17">
        <v>3.8818149203065602E-2</v>
      </c>
      <c r="AB1420" s="17">
        <v>2.8973431170353E-2</v>
      </c>
      <c r="AC1420" s="17">
        <v>2.6528162429806601E-2</v>
      </c>
      <c r="AD1420" s="17">
        <v>6.8590441192728294E-2</v>
      </c>
      <c r="AE1420" s="17"/>
      <c r="AF1420" s="17">
        <v>3.5818552930707299E-2</v>
      </c>
      <c r="AG1420" s="17">
        <v>3.2351286004530799E-2</v>
      </c>
      <c r="AH1420" s="17">
        <v>5.1458563129488398E-2</v>
      </c>
      <c r="AI1420" s="17">
        <v>3.7004137775000202E-2</v>
      </c>
      <c r="AJ1420" s="17">
        <v>9.9921573577048506E-2</v>
      </c>
      <c r="AK1420" s="17"/>
      <c r="AL1420" s="17">
        <v>4.9920474984538901E-2</v>
      </c>
      <c r="AM1420" s="17">
        <v>3.44433771272179E-2</v>
      </c>
      <c r="AN1420" s="17">
        <v>5.7221119520171899E-2</v>
      </c>
      <c r="AO1420" s="17">
        <v>7.17156725154693E-2</v>
      </c>
      <c r="AP1420" s="17"/>
      <c r="AQ1420" s="17">
        <v>3.2724672721086499E-2</v>
      </c>
      <c r="AR1420" s="17">
        <v>6.6792993718002694E-2</v>
      </c>
      <c r="AS1420" s="17"/>
      <c r="AT1420" s="17">
        <v>5.8141073569330202E-2</v>
      </c>
      <c r="AU1420" s="17">
        <v>1.3352568105886699E-2</v>
      </c>
      <c r="AV1420" s="17"/>
      <c r="AW1420" s="17">
        <v>3.9517092661601201E-2</v>
      </c>
      <c r="AX1420" s="17">
        <v>4.0494731570800302E-2</v>
      </c>
      <c r="AY1420" s="17">
        <v>5.68391819635038E-2</v>
      </c>
      <c r="AZ1420" s="17"/>
      <c r="BA1420" s="17">
        <v>8.1137884816691902E-2</v>
      </c>
      <c r="BB1420" s="17">
        <v>3.4463759228145298E-2</v>
      </c>
      <c r="BC1420" s="17">
        <v>4.55496833566797E-2</v>
      </c>
      <c r="BD1420" s="17">
        <v>1.94759830399386E-2</v>
      </c>
      <c r="BE1420" s="17">
        <v>0</v>
      </c>
      <c r="BF1420" s="17"/>
      <c r="BG1420" s="17">
        <v>4.72242722792185E-2</v>
      </c>
      <c r="BH1420" s="17">
        <v>4.6186566029553899E-2</v>
      </c>
      <c r="BI1420" s="17"/>
      <c r="BJ1420" s="17">
        <v>5.4185351669093502E-2</v>
      </c>
      <c r="BK1420" s="17">
        <v>1.95505488483847E-2</v>
      </c>
      <c r="BL1420" s="17"/>
      <c r="BM1420" s="17">
        <v>3.2468533633118399E-2</v>
      </c>
      <c r="BN1420" s="17">
        <v>2.3603287273987701E-2</v>
      </c>
      <c r="BO1420" s="17">
        <v>6.90591270783735E-2</v>
      </c>
      <c r="BP1420" s="17">
        <v>6.9765489107070602E-2</v>
      </c>
      <c r="BQ1420" s="17">
        <v>3.5745123492582402E-2</v>
      </c>
      <c r="BR1420" s="17"/>
      <c r="BS1420" s="17">
        <v>3.4844308163944099E-2</v>
      </c>
      <c r="BT1420" s="17"/>
      <c r="BU1420" s="17">
        <v>2.8037472780892601E-2</v>
      </c>
      <c r="BV1420" s="17">
        <v>7.9083684073034205E-2</v>
      </c>
      <c r="BW1420" s="17">
        <v>5.9623583678038002E-2</v>
      </c>
      <c r="BX1420" s="17">
        <v>2.751371278261E-2</v>
      </c>
      <c r="BY1420" s="17">
        <v>5.17915271643321E-2</v>
      </c>
      <c r="BZ1420" s="17"/>
      <c r="CA1420" s="17">
        <v>7.2977920318837E-2</v>
      </c>
      <c r="CB1420" s="17"/>
      <c r="CC1420" s="17">
        <v>3.5045869934747197E-2</v>
      </c>
      <c r="CD1420" s="17">
        <v>9.8409394472170494E-2</v>
      </c>
      <c r="CE1420" s="17"/>
      <c r="CF1420" s="17">
        <v>2.6482589438668901E-2</v>
      </c>
      <c r="CG1420" s="17"/>
      <c r="CH1420" s="17">
        <v>1.67937174328395E-2</v>
      </c>
      <c r="CI1420" s="17">
        <v>0.110123135341403</v>
      </c>
    </row>
    <row r="1421" spans="2:87" x14ac:dyDescent="0.35">
      <c r="B1421" t="s">
        <v>405</v>
      </c>
      <c r="C1421" s="17">
        <v>0.190326063254394</v>
      </c>
      <c r="D1421" s="17">
        <v>0.196706543855449</v>
      </c>
      <c r="E1421" s="17">
        <v>0.18520926642604599</v>
      </c>
      <c r="F1421" s="17"/>
      <c r="G1421" s="17">
        <v>0.27883278779692999</v>
      </c>
      <c r="H1421" s="17">
        <v>0.278370821842016</v>
      </c>
      <c r="I1421" s="17">
        <v>0.233989707376658</v>
      </c>
      <c r="J1421" s="17">
        <v>0.163011192954991</v>
      </c>
      <c r="K1421" s="17">
        <v>0.13854882739700999</v>
      </c>
      <c r="L1421" s="17">
        <v>8.0511079600438101E-2</v>
      </c>
      <c r="M1421" s="17"/>
      <c r="N1421" s="17">
        <v>0.26210410142707602</v>
      </c>
      <c r="O1421" s="17">
        <v>0.20554538718092799</v>
      </c>
      <c r="P1421" s="17">
        <v>0.15785362935894701</v>
      </c>
      <c r="Q1421" s="17">
        <v>0.128183517460426</v>
      </c>
      <c r="R1421" s="17"/>
      <c r="S1421" s="17">
        <v>0.21121640223118399</v>
      </c>
      <c r="T1421" s="17">
        <v>0.18860627501469901</v>
      </c>
      <c r="U1421" s="17">
        <v>0.220255404942656</v>
      </c>
      <c r="V1421" s="17">
        <v>0.188457643281736</v>
      </c>
      <c r="W1421" s="17">
        <v>0.20391194972499899</v>
      </c>
      <c r="X1421" s="17">
        <v>0.21009663334147899</v>
      </c>
      <c r="Y1421" s="17">
        <v>0.154572373494195</v>
      </c>
      <c r="Z1421" s="17">
        <v>0.16962419111261601</v>
      </c>
      <c r="AA1421" s="17">
        <v>0.209830493073524</v>
      </c>
      <c r="AB1421" s="17">
        <v>0.148941917254165</v>
      </c>
      <c r="AC1421" s="17">
        <v>0.16595472713089601</v>
      </c>
      <c r="AD1421" s="17">
        <v>0.151022100612105</v>
      </c>
      <c r="AE1421" s="17"/>
      <c r="AF1421" s="17">
        <v>0.14165363233309899</v>
      </c>
      <c r="AG1421" s="17">
        <v>0.16723380043184899</v>
      </c>
      <c r="AH1421" s="17">
        <v>0.21162555786529899</v>
      </c>
      <c r="AI1421" s="17">
        <v>0.26876917301233999</v>
      </c>
      <c r="AJ1421" s="17">
        <v>0.25723812718552702</v>
      </c>
      <c r="AK1421" s="17"/>
      <c r="AL1421" s="17">
        <v>0.17927710607741201</v>
      </c>
      <c r="AM1421" s="17">
        <v>0.16570423572508799</v>
      </c>
      <c r="AN1421" s="17">
        <v>0.25145492730888702</v>
      </c>
      <c r="AO1421" s="17">
        <v>0.239844512322197</v>
      </c>
      <c r="AP1421" s="17"/>
      <c r="AQ1421" s="17">
        <v>0.13840110053188401</v>
      </c>
      <c r="AR1421" s="17">
        <v>0.265669799852772</v>
      </c>
      <c r="AS1421" s="17"/>
      <c r="AT1421" s="17">
        <v>0.227713561770922</v>
      </c>
      <c r="AU1421" s="17">
        <v>8.9419021169661106E-2</v>
      </c>
      <c r="AV1421" s="17"/>
      <c r="AW1421" s="17">
        <v>0.15771137760149001</v>
      </c>
      <c r="AX1421" s="17">
        <v>0.20775511106387301</v>
      </c>
      <c r="AY1421" s="17">
        <v>0.21084250428424101</v>
      </c>
      <c r="AZ1421" s="17"/>
      <c r="BA1421" s="17">
        <v>0.204717669681548</v>
      </c>
      <c r="BB1421" s="17">
        <v>0.21501480831525599</v>
      </c>
      <c r="BC1421" s="17">
        <v>0.16416729900527199</v>
      </c>
      <c r="BD1421" s="17">
        <v>0.20253665198888501</v>
      </c>
      <c r="BE1421" s="17">
        <v>0.12917654908127699</v>
      </c>
      <c r="BF1421" s="17"/>
      <c r="BG1421" s="17">
        <v>0.21025806600600899</v>
      </c>
      <c r="BH1421" s="17">
        <v>0.175779887523562</v>
      </c>
      <c r="BI1421" s="17"/>
      <c r="BJ1421" s="17">
        <v>0.21483356258504599</v>
      </c>
      <c r="BK1421" s="17">
        <v>0.103528915372779</v>
      </c>
      <c r="BL1421" s="17"/>
      <c r="BM1421" s="17">
        <v>0.17079301533090299</v>
      </c>
      <c r="BN1421" s="17">
        <v>0.127854519213145</v>
      </c>
      <c r="BO1421" s="17">
        <v>0.27119070907359399</v>
      </c>
      <c r="BP1421" s="17">
        <v>0.1653388635585</v>
      </c>
      <c r="BQ1421" s="17">
        <v>9.1126817811719704E-2</v>
      </c>
      <c r="BR1421" s="17"/>
      <c r="BS1421" s="17">
        <v>0.15916681733091001</v>
      </c>
      <c r="BT1421" s="17"/>
      <c r="BU1421" s="17">
        <v>0.146980576709034</v>
      </c>
      <c r="BV1421" s="17">
        <v>0.31991858617882502</v>
      </c>
      <c r="BW1421" s="17">
        <v>0.16982709842778601</v>
      </c>
      <c r="BX1421" s="17">
        <v>0.11453599863076799</v>
      </c>
      <c r="BY1421" s="17">
        <v>0.19334752911296799</v>
      </c>
      <c r="BZ1421" s="17"/>
      <c r="CA1421" s="17">
        <v>0.287602851149592</v>
      </c>
      <c r="CB1421" s="17"/>
      <c r="CC1421" s="17">
        <v>0.18051360422505699</v>
      </c>
      <c r="CD1421" s="17">
        <v>0.232920323815061</v>
      </c>
      <c r="CE1421" s="17"/>
      <c r="CF1421" s="17">
        <v>0.15359707244125101</v>
      </c>
      <c r="CG1421" s="17"/>
      <c r="CH1421" s="17">
        <v>0.15810532719221099</v>
      </c>
      <c r="CI1421" s="17">
        <v>0.35932625874048002</v>
      </c>
    </row>
    <row r="1422" spans="2:87" x14ac:dyDescent="0.35">
      <c r="B1422" t="s">
        <v>406</v>
      </c>
      <c r="C1422" s="17">
        <v>0.30152076896579699</v>
      </c>
      <c r="D1422" s="17">
        <v>0.31262374353382599</v>
      </c>
      <c r="E1422" s="17">
        <v>0.29046701456896701</v>
      </c>
      <c r="F1422" s="17"/>
      <c r="G1422" s="17">
        <v>0.31818756201315102</v>
      </c>
      <c r="H1422" s="17">
        <v>0.25040587498005301</v>
      </c>
      <c r="I1422" s="17">
        <v>0.30923887936297101</v>
      </c>
      <c r="J1422" s="17">
        <v>0.31238911878804998</v>
      </c>
      <c r="K1422" s="17">
        <v>0.31014353549052898</v>
      </c>
      <c r="L1422" s="17">
        <v>0.31124031066237501</v>
      </c>
      <c r="M1422" s="17"/>
      <c r="N1422" s="17">
        <v>0.28862120124651802</v>
      </c>
      <c r="O1422" s="17">
        <v>0.33921885829593801</v>
      </c>
      <c r="P1422" s="17">
        <v>0.300286864002622</v>
      </c>
      <c r="Q1422" s="17">
        <v>0.27339278316486998</v>
      </c>
      <c r="R1422" s="17"/>
      <c r="S1422" s="17">
        <v>0.297214690920035</v>
      </c>
      <c r="T1422" s="17">
        <v>0.31039113703349402</v>
      </c>
      <c r="U1422" s="17">
        <v>0.31057958553214299</v>
      </c>
      <c r="V1422" s="17">
        <v>0.30359684727502001</v>
      </c>
      <c r="W1422" s="17">
        <v>0.310807718660224</v>
      </c>
      <c r="X1422" s="17">
        <v>0.31870078772463101</v>
      </c>
      <c r="Y1422" s="17">
        <v>0.28252380112074998</v>
      </c>
      <c r="Z1422" s="17">
        <v>0.33264994887086002</v>
      </c>
      <c r="AA1422" s="17">
        <v>0.298042006267979</v>
      </c>
      <c r="AB1422" s="17">
        <v>0.29815474475652098</v>
      </c>
      <c r="AC1422" s="17">
        <v>0.231750435090808</v>
      </c>
      <c r="AD1422" s="17">
        <v>0.32824223578143202</v>
      </c>
      <c r="AE1422" s="17"/>
      <c r="AF1422" s="17">
        <v>0.24859755835662301</v>
      </c>
      <c r="AG1422" s="17">
        <v>0.311549876536311</v>
      </c>
      <c r="AH1422" s="17">
        <v>0.30347191018748498</v>
      </c>
      <c r="AI1422" s="17">
        <v>0.31138343116645001</v>
      </c>
      <c r="AJ1422" s="17">
        <v>0.32992366728028699</v>
      </c>
      <c r="AK1422" s="17"/>
      <c r="AL1422" s="17">
        <v>0.32010538070406003</v>
      </c>
      <c r="AM1422" s="17">
        <v>0.31353961352079801</v>
      </c>
      <c r="AN1422" s="17">
        <v>0.23957772785572201</v>
      </c>
      <c r="AO1422" s="17">
        <v>0.285205370256706</v>
      </c>
      <c r="AP1422" s="17"/>
      <c r="AQ1422" s="17">
        <v>0.30763228059169601</v>
      </c>
      <c r="AR1422" s="17">
        <v>0.292652893130808</v>
      </c>
      <c r="AS1422" s="17"/>
      <c r="AT1422" s="17">
        <v>0.29617997687594599</v>
      </c>
      <c r="AU1422" s="17">
        <v>0.31396484653380802</v>
      </c>
      <c r="AV1422" s="17"/>
      <c r="AW1422" s="17">
        <v>0.30265433627136301</v>
      </c>
      <c r="AX1422" s="17">
        <v>0.32231548526848702</v>
      </c>
      <c r="AY1422" s="17">
        <v>0.28750897029869299</v>
      </c>
      <c r="AZ1422" s="17"/>
      <c r="BA1422" s="17">
        <v>0.29825593590736699</v>
      </c>
      <c r="BB1422" s="17">
        <v>0.29614670912975199</v>
      </c>
      <c r="BC1422" s="17">
        <v>0.30431348509065698</v>
      </c>
      <c r="BD1422" s="17">
        <v>0.31156368477212398</v>
      </c>
      <c r="BE1422" s="17">
        <v>0.30300045628588601</v>
      </c>
      <c r="BF1422" s="17"/>
      <c r="BG1422" s="17">
        <v>0.29764548606081698</v>
      </c>
      <c r="BH1422" s="17">
        <v>0.304348911568675</v>
      </c>
      <c r="BI1422" s="17"/>
      <c r="BJ1422" s="17">
        <v>0.297918127766093</v>
      </c>
      <c r="BK1422" s="17">
        <v>0.30926123182892601</v>
      </c>
      <c r="BL1422" s="17"/>
      <c r="BM1422" s="17">
        <v>0.30480032972016402</v>
      </c>
      <c r="BN1422" s="17">
        <v>0.31024158994213202</v>
      </c>
      <c r="BO1422" s="17">
        <v>0.31279517960660003</v>
      </c>
      <c r="BP1422" s="17">
        <v>0.32095288325691901</v>
      </c>
      <c r="BQ1422" s="17">
        <v>0.27051933274635698</v>
      </c>
      <c r="BR1422" s="17"/>
      <c r="BS1422" s="17">
        <v>0.29317285183664399</v>
      </c>
      <c r="BT1422" s="17"/>
      <c r="BU1422" s="17">
        <v>0.301813015164964</v>
      </c>
      <c r="BV1422" s="17">
        <v>0.31098123443896503</v>
      </c>
      <c r="BW1422" s="17">
        <v>0.31088597720053801</v>
      </c>
      <c r="BX1422" s="17">
        <v>0.314297536252655</v>
      </c>
      <c r="BY1422" s="17">
        <v>0.23247783546842099</v>
      </c>
      <c r="BZ1422" s="17"/>
      <c r="CA1422" s="17">
        <v>0.32641443020799199</v>
      </c>
      <c r="CB1422" s="17"/>
      <c r="CC1422" s="17">
        <v>0.28629856688702598</v>
      </c>
      <c r="CD1422" s="17">
        <v>0.365454434038884</v>
      </c>
      <c r="CE1422" s="17"/>
      <c r="CF1422" s="17">
        <v>0.29465809864147802</v>
      </c>
      <c r="CG1422" s="17"/>
      <c r="CH1422" s="17">
        <v>0.29860322550899998</v>
      </c>
      <c r="CI1422" s="17">
        <v>0.31434837625884998</v>
      </c>
    </row>
    <row r="1423" spans="2:87" x14ac:dyDescent="0.35">
      <c r="B1423" t="s">
        <v>407</v>
      </c>
      <c r="C1423" s="17">
        <v>0.280328484756378</v>
      </c>
      <c r="D1423" s="17">
        <v>0.26919300296347098</v>
      </c>
      <c r="E1423" s="17">
        <v>0.29185222288211898</v>
      </c>
      <c r="F1423" s="17"/>
      <c r="G1423" s="17">
        <v>0.20734757868051201</v>
      </c>
      <c r="H1423" s="17">
        <v>0.23293276594516801</v>
      </c>
      <c r="I1423" s="17">
        <v>0.22687697408744001</v>
      </c>
      <c r="J1423" s="17">
        <v>0.27950187247499603</v>
      </c>
      <c r="K1423" s="17">
        <v>0.29816380604956699</v>
      </c>
      <c r="L1423" s="17">
        <v>0.40014008385880701</v>
      </c>
      <c r="M1423" s="17"/>
      <c r="N1423" s="17">
        <v>0.25974937557181899</v>
      </c>
      <c r="O1423" s="17">
        <v>0.26283741596091098</v>
      </c>
      <c r="P1423" s="17">
        <v>0.28168789296008001</v>
      </c>
      <c r="Q1423" s="17">
        <v>0.31764964985962302</v>
      </c>
      <c r="R1423" s="17"/>
      <c r="S1423" s="17">
        <v>0.26655261420427401</v>
      </c>
      <c r="T1423" s="17">
        <v>0.28519665867552302</v>
      </c>
      <c r="U1423" s="17">
        <v>0.27391076271652198</v>
      </c>
      <c r="V1423" s="17">
        <v>0.231089484892674</v>
      </c>
      <c r="W1423" s="17">
        <v>0.37282929511463703</v>
      </c>
      <c r="X1423" s="17">
        <v>0.20171537885968099</v>
      </c>
      <c r="Y1423" s="17">
        <v>0.29336079751190802</v>
      </c>
      <c r="Z1423" s="17">
        <v>0.213088083432594</v>
      </c>
      <c r="AA1423" s="17">
        <v>0.28763326070636502</v>
      </c>
      <c r="AB1423" s="17">
        <v>0.33739575152101597</v>
      </c>
      <c r="AC1423" s="17">
        <v>0.33490448383232602</v>
      </c>
      <c r="AD1423" s="17">
        <v>0.27408565267853502</v>
      </c>
      <c r="AE1423" s="17"/>
      <c r="AF1423" s="17">
        <v>0.32610577176630701</v>
      </c>
      <c r="AG1423" s="17">
        <v>0.28288654720591799</v>
      </c>
      <c r="AH1423" s="17">
        <v>0.29534319510922102</v>
      </c>
      <c r="AI1423" s="17">
        <v>0.25663443704713701</v>
      </c>
      <c r="AJ1423" s="17">
        <v>0.21921984758038801</v>
      </c>
      <c r="AK1423" s="17"/>
      <c r="AL1423" s="17">
        <v>0.28127979769018302</v>
      </c>
      <c r="AM1423" s="17">
        <v>0.277132561678119</v>
      </c>
      <c r="AN1423" s="17">
        <v>0.298061278265285</v>
      </c>
      <c r="AO1423" s="17">
        <v>0.24521340241246101</v>
      </c>
      <c r="AP1423" s="17"/>
      <c r="AQ1423" s="17">
        <v>0.30707823993685601</v>
      </c>
      <c r="AR1423" s="17">
        <v>0.24151427281058299</v>
      </c>
      <c r="AS1423" s="17"/>
      <c r="AT1423" s="17">
        <v>0.25097369386145602</v>
      </c>
      <c r="AU1423" s="17">
        <v>0.39280795539290198</v>
      </c>
      <c r="AV1423" s="17"/>
      <c r="AW1423" s="17">
        <v>0.31926276912450902</v>
      </c>
      <c r="AX1423" s="17">
        <v>0.27073711715447402</v>
      </c>
      <c r="AY1423" s="17">
        <v>0.24782973777640699</v>
      </c>
      <c r="AZ1423" s="17"/>
      <c r="BA1423" s="17">
        <v>0.22782428195245</v>
      </c>
      <c r="BB1423" s="17">
        <v>0.28630676343234901</v>
      </c>
      <c r="BC1423" s="17">
        <v>0.30134937812639101</v>
      </c>
      <c r="BD1423" s="17">
        <v>0.28944406836451497</v>
      </c>
      <c r="BE1423" s="17">
        <v>0.36177800419762401</v>
      </c>
      <c r="BF1423" s="17"/>
      <c r="BG1423" s="17">
        <v>0.26291463344157301</v>
      </c>
      <c r="BH1423" s="17">
        <v>0.29303693882054499</v>
      </c>
      <c r="BI1423" s="17"/>
      <c r="BJ1423" s="17">
        <v>0.254157007889322</v>
      </c>
      <c r="BK1423" s="17">
        <v>0.37610795386432</v>
      </c>
      <c r="BL1423" s="17"/>
      <c r="BM1423" s="17">
        <v>0.25830676312839002</v>
      </c>
      <c r="BN1423" s="17">
        <v>0.35249476209027197</v>
      </c>
      <c r="BO1423" s="17">
        <v>0.23570827432563601</v>
      </c>
      <c r="BP1423" s="17">
        <v>0.26418959870448799</v>
      </c>
      <c r="BQ1423" s="17">
        <v>0.34039098584106098</v>
      </c>
      <c r="BR1423" s="17"/>
      <c r="BS1423" s="17">
        <v>0.31645757234435901</v>
      </c>
      <c r="BT1423" s="17"/>
      <c r="BU1423" s="17">
        <v>0.355275407496428</v>
      </c>
      <c r="BV1423" s="17">
        <v>0.199869464161927</v>
      </c>
      <c r="BW1423" s="17">
        <v>0.30832345523788601</v>
      </c>
      <c r="BX1423" s="17">
        <v>0.32956575719838499</v>
      </c>
      <c r="BY1423" s="17">
        <v>0.20435534082027201</v>
      </c>
      <c r="BZ1423" s="17"/>
      <c r="CA1423" s="17">
        <v>0.20907294408729099</v>
      </c>
      <c r="CB1423" s="17"/>
      <c r="CC1423" s="17">
        <v>0.30538657397114699</v>
      </c>
      <c r="CD1423" s="17">
        <v>0.192385187980118</v>
      </c>
      <c r="CE1423" s="17"/>
      <c r="CF1423" s="17">
        <v>0.31888840978800298</v>
      </c>
      <c r="CG1423" s="17"/>
      <c r="CH1423" s="17">
        <v>0.33623226494221298</v>
      </c>
      <c r="CI1423" s="17">
        <v>0.124068866093513</v>
      </c>
    </row>
    <row r="1424" spans="2:87" x14ac:dyDescent="0.35">
      <c r="B1424" t="s">
        <v>408</v>
      </c>
      <c r="C1424" s="17">
        <v>0.115698980281796</v>
      </c>
      <c r="D1424" s="17">
        <v>0.11531557485484099</v>
      </c>
      <c r="E1424" s="17">
        <v>0.11675855544732699</v>
      </c>
      <c r="F1424" s="17"/>
      <c r="G1424" s="17">
        <v>7.1167852334564005E-2</v>
      </c>
      <c r="H1424" s="17">
        <v>7.5711594721879202E-2</v>
      </c>
      <c r="I1424" s="17">
        <v>8.6483164882401695E-2</v>
      </c>
      <c r="J1424" s="17">
        <v>0.12858946319018799</v>
      </c>
      <c r="K1424" s="17">
        <v>0.17834336369253601</v>
      </c>
      <c r="L1424" s="17">
        <v>0.149406514767737</v>
      </c>
      <c r="M1424" s="17"/>
      <c r="N1424" s="17">
        <v>6.9947543503970394E-2</v>
      </c>
      <c r="O1424" s="17">
        <v>9.7274504714829194E-2</v>
      </c>
      <c r="P1424" s="17">
        <v>0.152817835325261</v>
      </c>
      <c r="Q1424" s="17">
        <v>0.15325940412112499</v>
      </c>
      <c r="R1424" s="17"/>
      <c r="S1424" s="17">
        <v>9.7260540849941304E-2</v>
      </c>
      <c r="T1424" s="17">
        <v>9.0091564545184494E-2</v>
      </c>
      <c r="U1424" s="17">
        <v>0.10158427341778201</v>
      </c>
      <c r="V1424" s="17">
        <v>0.145869917161497</v>
      </c>
      <c r="W1424" s="17">
        <v>5.7339667570167001E-2</v>
      </c>
      <c r="X1424" s="17">
        <v>0.11763830038183599</v>
      </c>
      <c r="Y1424" s="17">
        <v>0.131757467698525</v>
      </c>
      <c r="Z1424" s="17">
        <v>0.157771963361309</v>
      </c>
      <c r="AA1424" s="17">
        <v>0.111460446674507</v>
      </c>
      <c r="AB1424" s="17">
        <v>0.14951268013632399</v>
      </c>
      <c r="AC1424" s="17">
        <v>0.17338989867895699</v>
      </c>
      <c r="AD1424" s="17">
        <v>0.10897144501441999</v>
      </c>
      <c r="AE1424" s="17"/>
      <c r="AF1424" s="17">
        <v>0.163904363065176</v>
      </c>
      <c r="AG1424" s="17">
        <v>0.14532246447724401</v>
      </c>
      <c r="AH1424" s="17">
        <v>6.8608646333165005E-2</v>
      </c>
      <c r="AI1424" s="17">
        <v>9.3610255895403394E-2</v>
      </c>
      <c r="AJ1424" s="17">
        <v>4.72905032730499E-2</v>
      </c>
      <c r="AK1424" s="17"/>
      <c r="AL1424" s="17">
        <v>8.5269815300980698E-2</v>
      </c>
      <c r="AM1424" s="17">
        <v>0.14359138298507501</v>
      </c>
      <c r="AN1424" s="17">
        <v>0.12113169905785701</v>
      </c>
      <c r="AO1424" s="17">
        <v>0.116177107886363</v>
      </c>
      <c r="AP1424" s="17"/>
      <c r="AQ1424" s="17">
        <v>0.14225985038896399</v>
      </c>
      <c r="AR1424" s="17">
        <v>7.7158842817035098E-2</v>
      </c>
      <c r="AS1424" s="17"/>
      <c r="AT1424" s="17">
        <v>9.89501880031496E-2</v>
      </c>
      <c r="AU1424" s="17">
        <v>0.145990713981826</v>
      </c>
      <c r="AV1424" s="17"/>
      <c r="AW1424" s="17">
        <v>0.11548227088563599</v>
      </c>
      <c r="AX1424" s="17">
        <v>0.10616620219369299</v>
      </c>
      <c r="AY1424" s="17">
        <v>0.12352186728278799</v>
      </c>
      <c r="AZ1424" s="17"/>
      <c r="BA1424" s="17">
        <v>0.12218829629309901</v>
      </c>
      <c r="BB1424" s="17">
        <v>9.7031006597391306E-2</v>
      </c>
      <c r="BC1424" s="17">
        <v>0.119881019198877</v>
      </c>
      <c r="BD1424" s="17">
        <v>0.124843145533737</v>
      </c>
      <c r="BE1424" s="17">
        <v>0.14093238403477701</v>
      </c>
      <c r="BF1424" s="17"/>
      <c r="BG1424" s="17">
        <v>9.8823063459314894E-2</v>
      </c>
      <c r="BH1424" s="17">
        <v>0.12801485514784999</v>
      </c>
      <c r="BI1424" s="17"/>
      <c r="BJ1424" s="17">
        <v>0.10503867228442</v>
      </c>
      <c r="BK1424" s="17">
        <v>0.155666345633069</v>
      </c>
      <c r="BL1424" s="17"/>
      <c r="BM1424" s="17">
        <v>9.9503449929429194E-2</v>
      </c>
      <c r="BN1424" s="17">
        <v>0.14033463193773599</v>
      </c>
      <c r="BO1424" s="17">
        <v>7.1716202768267096E-2</v>
      </c>
      <c r="BP1424" s="17">
        <v>8.2762689917501298E-2</v>
      </c>
      <c r="BQ1424" s="17">
        <v>0.22949426799681799</v>
      </c>
      <c r="BR1424" s="17"/>
      <c r="BS1424" s="17">
        <v>0.17198260154503001</v>
      </c>
      <c r="BT1424" s="17"/>
      <c r="BU1424" s="17">
        <v>0.12564522761953301</v>
      </c>
      <c r="BV1424" s="17">
        <v>4.3377123482187002E-2</v>
      </c>
      <c r="BW1424" s="17">
        <v>9.2291760275954093E-2</v>
      </c>
      <c r="BX1424" s="17">
        <v>0.192553623664941</v>
      </c>
      <c r="BY1424" s="17">
        <v>0.14425273982727199</v>
      </c>
      <c r="BZ1424" s="17"/>
      <c r="CA1424" s="17">
        <v>9.2793047505775605E-2</v>
      </c>
      <c r="CB1424" s="17"/>
      <c r="CC1424" s="17">
        <v>0.134842179316114</v>
      </c>
      <c r="CD1424" s="17">
        <v>4.4438645579569502E-2</v>
      </c>
      <c r="CE1424" s="17"/>
      <c r="CF1424" s="17">
        <v>0.149564480363753</v>
      </c>
      <c r="CG1424" s="17"/>
      <c r="CH1424" s="17">
        <v>0.13736613171048201</v>
      </c>
      <c r="CI1424" s="17">
        <v>5.1110324238911799E-2</v>
      </c>
    </row>
    <row r="1425" spans="2:87" x14ac:dyDescent="0.35">
      <c r="B1425" t="s">
        <v>161</v>
      </c>
      <c r="C1425" s="17">
        <v>6.5501333494828506E-2</v>
      </c>
      <c r="D1425" s="17">
        <v>5.2115004394665501E-2</v>
      </c>
      <c r="E1425" s="17">
        <v>7.6074271904396598E-2</v>
      </c>
      <c r="F1425" s="17"/>
      <c r="G1425" s="17">
        <v>6.02336870696564E-2</v>
      </c>
      <c r="H1425" s="17">
        <v>6.8520958046341396E-2</v>
      </c>
      <c r="I1425" s="17">
        <v>8.07933301358498E-2</v>
      </c>
      <c r="J1425" s="17">
        <v>8.0480997764717704E-2</v>
      </c>
      <c r="K1425" s="17">
        <v>6.1270249309844801E-2</v>
      </c>
      <c r="L1425" s="17">
        <v>4.48061172311712E-2</v>
      </c>
      <c r="M1425" s="17"/>
      <c r="N1425" s="17">
        <v>4.9587385869676398E-2</v>
      </c>
      <c r="O1425" s="17">
        <v>6.0931601291986402E-2</v>
      </c>
      <c r="P1425" s="17">
        <v>7.0607430277989894E-2</v>
      </c>
      <c r="Q1425" s="17">
        <v>8.3862848386871705E-2</v>
      </c>
      <c r="R1425" s="17"/>
      <c r="S1425" s="17">
        <v>5.8910410508853497E-2</v>
      </c>
      <c r="T1425" s="17">
        <v>8.4824205327124397E-2</v>
      </c>
      <c r="U1425" s="17">
        <v>6.5127232090251397E-2</v>
      </c>
      <c r="V1425" s="17">
        <v>6.2599952242347198E-2</v>
      </c>
      <c r="W1425" s="17">
        <v>4.56410472390276E-2</v>
      </c>
      <c r="X1425" s="17">
        <v>7.6644648634117601E-2</v>
      </c>
      <c r="Y1425" s="17">
        <v>0.103478680740842</v>
      </c>
      <c r="Z1425" s="17">
        <v>5.6813204145895801E-2</v>
      </c>
      <c r="AA1425" s="17">
        <v>5.4215644074560303E-2</v>
      </c>
      <c r="AB1425" s="17">
        <v>3.7021475161620097E-2</v>
      </c>
      <c r="AC1425" s="17">
        <v>6.7472292837206002E-2</v>
      </c>
      <c r="AD1425" s="17">
        <v>6.9088124720779201E-2</v>
      </c>
      <c r="AE1425" s="17"/>
      <c r="AF1425" s="17">
        <v>8.3920121548088103E-2</v>
      </c>
      <c r="AG1425" s="17">
        <v>6.0656025344147199E-2</v>
      </c>
      <c r="AH1425" s="17">
        <v>6.9492127375341495E-2</v>
      </c>
      <c r="AI1425" s="17">
        <v>3.2598565103669298E-2</v>
      </c>
      <c r="AJ1425" s="17">
        <v>4.6406281103700403E-2</v>
      </c>
      <c r="AK1425" s="17"/>
      <c r="AL1425" s="17">
        <v>8.41474252428248E-2</v>
      </c>
      <c r="AM1425" s="17">
        <v>6.5588828963702203E-2</v>
      </c>
      <c r="AN1425" s="17">
        <v>3.2553247992077601E-2</v>
      </c>
      <c r="AO1425" s="17">
        <v>4.1843934606804301E-2</v>
      </c>
      <c r="AP1425" s="17"/>
      <c r="AQ1425" s="17">
        <v>7.1903855829513905E-2</v>
      </c>
      <c r="AR1425" s="17">
        <v>5.62111976707994E-2</v>
      </c>
      <c r="AS1425" s="17"/>
      <c r="AT1425" s="17">
        <v>6.8041505919197304E-2</v>
      </c>
      <c r="AU1425" s="17">
        <v>4.4464894815916499E-2</v>
      </c>
      <c r="AV1425" s="17"/>
      <c r="AW1425" s="17">
        <v>6.5372153455400706E-2</v>
      </c>
      <c r="AX1425" s="17">
        <v>5.2531352748672398E-2</v>
      </c>
      <c r="AY1425" s="17">
        <v>7.3457738394367297E-2</v>
      </c>
      <c r="AZ1425" s="17"/>
      <c r="BA1425" s="17">
        <v>6.5875931348843703E-2</v>
      </c>
      <c r="BB1425" s="17">
        <v>7.1036953297106298E-2</v>
      </c>
      <c r="BC1425" s="17">
        <v>6.4739135222123698E-2</v>
      </c>
      <c r="BD1425" s="17">
        <v>5.2136466300800897E-2</v>
      </c>
      <c r="BE1425" s="17">
        <v>6.5112606400435494E-2</v>
      </c>
      <c r="BF1425" s="17"/>
      <c r="BG1425" s="17">
        <v>8.3134478753067106E-2</v>
      </c>
      <c r="BH1425" s="17">
        <v>5.26328409098148E-2</v>
      </c>
      <c r="BI1425" s="17"/>
      <c r="BJ1425" s="17">
        <v>7.38672778060252E-2</v>
      </c>
      <c r="BK1425" s="17">
        <v>3.58850044525219E-2</v>
      </c>
      <c r="BL1425" s="17"/>
      <c r="BM1425" s="17">
        <v>0.134127908257995</v>
      </c>
      <c r="BN1425" s="17">
        <v>4.5471209542727903E-2</v>
      </c>
      <c r="BO1425" s="17">
        <v>3.9530507147529703E-2</v>
      </c>
      <c r="BP1425" s="17">
        <v>9.6990475455521294E-2</v>
      </c>
      <c r="BQ1425" s="17">
        <v>3.2723472111462003E-2</v>
      </c>
      <c r="BR1425" s="17"/>
      <c r="BS1425" s="17">
        <v>2.4375848779113501E-2</v>
      </c>
      <c r="BT1425" s="17"/>
      <c r="BU1425" s="17">
        <v>4.2248300229147898E-2</v>
      </c>
      <c r="BV1425" s="17">
        <v>4.6769907665061297E-2</v>
      </c>
      <c r="BW1425" s="17">
        <v>5.9048125179798301E-2</v>
      </c>
      <c r="BX1425" s="17">
        <v>2.1533371470640501E-2</v>
      </c>
      <c r="BY1425" s="17">
        <v>0.17377502760673499</v>
      </c>
      <c r="BZ1425" s="17"/>
      <c r="CA1425" s="17">
        <v>1.1138806730511701E-2</v>
      </c>
      <c r="CB1425" s="17"/>
      <c r="CC1425" s="17">
        <v>5.7913205665909302E-2</v>
      </c>
      <c r="CD1425" s="17">
        <v>6.6392014114197095E-2</v>
      </c>
      <c r="CE1425" s="17"/>
      <c r="CF1425" s="17">
        <v>5.6809349326846302E-2</v>
      </c>
      <c r="CG1425" s="17"/>
      <c r="CH1425" s="17">
        <v>5.2899333213254601E-2</v>
      </c>
      <c r="CI1425" s="17">
        <v>4.1023039326842002E-2</v>
      </c>
    </row>
    <row r="1426" spans="2:87" x14ac:dyDescent="0.35">
      <c r="C1426" s="17"/>
      <c r="D1426" s="17"/>
      <c r="E1426" s="17"/>
      <c r="F1426" s="17"/>
      <c r="G1426" s="17"/>
      <c r="H1426" s="17"/>
      <c r="I1426" s="17"/>
      <c r="J1426" s="17"/>
      <c r="K1426" s="17"/>
      <c r="L1426" s="17"/>
      <c r="M1426" s="17"/>
      <c r="N1426" s="17"/>
      <c r="O1426" s="17"/>
      <c r="P1426" s="17"/>
      <c r="Q1426" s="17"/>
      <c r="R1426" s="17"/>
      <c r="S1426" s="17"/>
      <c r="T1426" s="17"/>
      <c r="U1426" s="17"/>
      <c r="V1426" s="17"/>
      <c r="W1426" s="17"/>
      <c r="X1426" s="17"/>
      <c r="Y1426" s="17"/>
      <c r="Z1426" s="17"/>
      <c r="AA1426" s="17"/>
      <c r="AB1426" s="17"/>
      <c r="AC1426" s="17"/>
      <c r="AD1426" s="17"/>
      <c r="AE1426" s="17"/>
      <c r="AF1426" s="17"/>
      <c r="AG1426" s="17"/>
      <c r="AH1426" s="17"/>
      <c r="AI1426" s="17"/>
      <c r="AJ1426" s="17"/>
      <c r="AK1426" s="17"/>
      <c r="AL1426" s="17"/>
      <c r="AM1426" s="17"/>
      <c r="AN1426" s="17"/>
      <c r="AO1426" s="17"/>
      <c r="AP1426" s="17"/>
      <c r="AQ1426" s="17"/>
      <c r="AR1426" s="17"/>
      <c r="AS1426" s="17"/>
      <c r="AT1426" s="17"/>
      <c r="AU1426" s="17"/>
      <c r="AV1426" s="17"/>
      <c r="AW1426" s="17"/>
      <c r="AX1426" s="17"/>
      <c r="AY1426" s="17"/>
      <c r="AZ1426" s="17"/>
      <c r="BA1426" s="17"/>
      <c r="BB1426" s="17"/>
      <c r="BC1426" s="17"/>
      <c r="BD1426" s="17"/>
      <c r="BE1426" s="17"/>
      <c r="BF1426" s="17"/>
      <c r="BG1426" s="17"/>
      <c r="BH1426" s="17"/>
      <c r="BI1426" s="17"/>
      <c r="BJ1426" s="17"/>
      <c r="BK1426" s="17"/>
      <c r="BL1426" s="17"/>
      <c r="BM1426" s="17"/>
      <c r="BN1426" s="17"/>
      <c r="BO1426" s="17"/>
      <c r="BP1426" s="17"/>
      <c r="BQ1426" s="17"/>
      <c r="BR1426" s="17"/>
      <c r="BS1426" s="17"/>
      <c r="BT1426" s="17"/>
      <c r="BU1426" s="17"/>
      <c r="BV1426" s="17"/>
      <c r="BW1426" s="17"/>
      <c r="BX1426" s="17"/>
      <c r="BY1426" s="17"/>
      <c r="BZ1426" s="17"/>
      <c r="CA1426" s="17"/>
      <c r="CB1426" s="17"/>
      <c r="CC1426" s="17"/>
      <c r="CD1426" s="17"/>
      <c r="CE1426" s="17"/>
      <c r="CF1426" s="17"/>
      <c r="CG1426" s="17"/>
      <c r="CH1426" s="17"/>
      <c r="CI1426" s="17"/>
    </row>
    <row r="1427" spans="2:87" x14ac:dyDescent="0.35">
      <c r="B1427" s="6" t="s">
        <v>413</v>
      </c>
      <c r="C1427" s="17"/>
      <c r="D1427" s="17"/>
      <c r="E1427" s="17"/>
      <c r="F1427" s="17"/>
      <c r="G1427" s="17"/>
      <c r="H1427" s="17"/>
      <c r="I1427" s="17"/>
      <c r="J1427" s="17"/>
      <c r="K1427" s="17"/>
      <c r="L1427" s="17"/>
      <c r="M1427" s="17"/>
      <c r="N1427" s="17"/>
      <c r="O1427" s="17"/>
      <c r="P1427" s="17"/>
      <c r="Q1427" s="17"/>
      <c r="R1427" s="17"/>
      <c r="S1427" s="17"/>
      <c r="T1427" s="17"/>
      <c r="U1427" s="17"/>
      <c r="V1427" s="17"/>
      <c r="W1427" s="17"/>
      <c r="X1427" s="17"/>
      <c r="Y1427" s="17"/>
      <c r="Z1427" s="17"/>
      <c r="AA1427" s="17"/>
      <c r="AB1427" s="17"/>
      <c r="AC1427" s="17"/>
      <c r="AD1427" s="17"/>
      <c r="AE1427" s="17"/>
      <c r="AF1427" s="17"/>
      <c r="AG1427" s="17"/>
      <c r="AH1427" s="17"/>
      <c r="AI1427" s="17"/>
      <c r="AJ1427" s="17"/>
      <c r="AK1427" s="17"/>
      <c r="AL1427" s="17"/>
      <c r="AM1427" s="17"/>
      <c r="AN1427" s="17"/>
      <c r="AO1427" s="17"/>
      <c r="AP1427" s="17"/>
      <c r="AQ1427" s="17"/>
      <c r="AR1427" s="17"/>
      <c r="AS1427" s="17"/>
      <c r="AT1427" s="17"/>
      <c r="AU1427" s="17"/>
      <c r="AV1427" s="17"/>
      <c r="AW1427" s="17"/>
      <c r="AX1427" s="17"/>
      <c r="AY1427" s="17"/>
      <c r="AZ1427" s="17"/>
      <c r="BA1427" s="17"/>
      <c r="BB1427" s="17"/>
      <c r="BC1427" s="17"/>
      <c r="BD1427" s="17"/>
      <c r="BE1427" s="17"/>
      <c r="BF1427" s="17"/>
      <c r="BG1427" s="17"/>
      <c r="BH1427" s="17"/>
      <c r="BI1427" s="17"/>
      <c r="BJ1427" s="17"/>
      <c r="BK1427" s="17"/>
      <c r="BL1427" s="17"/>
      <c r="BM1427" s="17"/>
      <c r="BN1427" s="17"/>
      <c r="BO1427" s="17"/>
      <c r="BP1427" s="17"/>
      <c r="BQ1427" s="17"/>
      <c r="BR1427" s="17"/>
      <c r="BS1427" s="17"/>
      <c r="BT1427" s="17"/>
      <c r="BU1427" s="17"/>
      <c r="BV1427" s="17"/>
      <c r="BW1427" s="17"/>
      <c r="BX1427" s="17"/>
      <c r="BY1427" s="17"/>
      <c r="BZ1427" s="17"/>
      <c r="CA1427" s="17"/>
      <c r="CB1427" s="17"/>
      <c r="CC1427" s="17"/>
      <c r="CD1427" s="17"/>
      <c r="CE1427" s="17"/>
      <c r="CF1427" s="17"/>
      <c r="CG1427" s="17"/>
      <c r="CH1427" s="17"/>
      <c r="CI1427" s="17"/>
    </row>
    <row r="1428" spans="2:87" x14ac:dyDescent="0.35">
      <c r="B1428" s="24" t="s">
        <v>117</v>
      </c>
      <c r="C1428" s="17"/>
      <c r="D1428" s="17"/>
      <c r="E1428" s="17"/>
      <c r="F1428" s="17"/>
      <c r="G1428" s="17"/>
      <c r="H1428" s="17"/>
      <c r="I1428" s="17"/>
      <c r="J1428" s="17"/>
      <c r="K1428" s="17"/>
      <c r="L1428" s="17"/>
      <c r="M1428" s="17"/>
      <c r="N1428" s="17"/>
      <c r="O1428" s="17"/>
      <c r="P1428" s="17"/>
      <c r="Q1428" s="17"/>
      <c r="R1428" s="17"/>
      <c r="S1428" s="17"/>
      <c r="T1428" s="17"/>
      <c r="U1428" s="17"/>
      <c r="V1428" s="17"/>
      <c r="W1428" s="17"/>
      <c r="X1428" s="17"/>
      <c r="Y1428" s="17"/>
      <c r="Z1428" s="17"/>
      <c r="AA1428" s="17"/>
      <c r="AB1428" s="17"/>
      <c r="AC1428" s="17"/>
      <c r="AD1428" s="17"/>
      <c r="AE1428" s="17"/>
      <c r="AF1428" s="17"/>
      <c r="AG1428" s="17"/>
      <c r="AH1428" s="17"/>
      <c r="AI1428" s="17"/>
      <c r="AJ1428" s="17"/>
      <c r="AK1428" s="17"/>
      <c r="AL1428" s="17"/>
      <c r="AM1428" s="17"/>
      <c r="AN1428" s="17"/>
      <c r="AO1428" s="17"/>
      <c r="AP1428" s="17"/>
      <c r="AQ1428" s="17"/>
      <c r="AR1428" s="17"/>
      <c r="AS1428" s="17"/>
      <c r="AT1428" s="17"/>
      <c r="AU1428" s="17"/>
      <c r="AV1428" s="17"/>
      <c r="AW1428" s="17"/>
      <c r="AX1428" s="17"/>
      <c r="AY1428" s="17"/>
      <c r="AZ1428" s="17"/>
      <c r="BA1428" s="17"/>
      <c r="BB1428" s="17"/>
      <c r="BC1428" s="17"/>
      <c r="BD1428" s="17"/>
      <c r="BE1428" s="17"/>
      <c r="BF1428" s="17"/>
      <c r="BG1428" s="17"/>
      <c r="BH1428" s="17"/>
      <c r="BI1428" s="17"/>
      <c r="BJ1428" s="17"/>
      <c r="BK1428" s="17"/>
      <c r="BL1428" s="17"/>
      <c r="BM1428" s="17"/>
      <c r="BN1428" s="17"/>
      <c r="BO1428" s="17"/>
      <c r="BP1428" s="17"/>
      <c r="BQ1428" s="17"/>
      <c r="BR1428" s="17"/>
      <c r="BS1428" s="17"/>
      <c r="BT1428" s="17"/>
      <c r="BU1428" s="17"/>
      <c r="BV1428" s="17"/>
      <c r="BW1428" s="17"/>
      <c r="BX1428" s="17"/>
      <c r="BY1428" s="17"/>
      <c r="BZ1428" s="17"/>
      <c r="CA1428" s="17"/>
      <c r="CB1428" s="17"/>
      <c r="CC1428" s="17"/>
      <c r="CD1428" s="17"/>
      <c r="CE1428" s="17"/>
      <c r="CF1428" s="17"/>
      <c r="CG1428" s="17"/>
      <c r="CH1428" s="17"/>
      <c r="CI1428" s="17"/>
    </row>
    <row r="1429" spans="2:87" x14ac:dyDescent="0.35">
      <c r="B1429" t="s">
        <v>404</v>
      </c>
      <c r="C1429" s="17">
        <v>0.157418823014952</v>
      </c>
      <c r="D1429" s="17">
        <v>0.165269555746274</v>
      </c>
      <c r="E1429" s="17">
        <v>0.14973944292017499</v>
      </c>
      <c r="F1429" s="17"/>
      <c r="G1429" s="17">
        <v>0.26373765143039501</v>
      </c>
      <c r="H1429" s="17">
        <v>0.23739343304482399</v>
      </c>
      <c r="I1429" s="17">
        <v>0.170036633760629</v>
      </c>
      <c r="J1429" s="17">
        <v>0.15469652270630199</v>
      </c>
      <c r="K1429" s="17">
        <v>8.4185087943187006E-2</v>
      </c>
      <c r="L1429" s="17">
        <v>6.1937002397499497E-2</v>
      </c>
      <c r="M1429" s="17"/>
      <c r="N1429" s="17">
        <v>0.194525585057407</v>
      </c>
      <c r="O1429" s="17">
        <v>0.186427358006717</v>
      </c>
      <c r="P1429" s="17">
        <v>0.102648609781925</v>
      </c>
      <c r="Q1429" s="17">
        <v>0.13565240943374299</v>
      </c>
      <c r="R1429" s="17"/>
      <c r="S1429" s="17">
        <v>0.16995237628964399</v>
      </c>
      <c r="T1429" s="17">
        <v>0.15046990200851099</v>
      </c>
      <c r="U1429" s="17">
        <v>0.20220333168910701</v>
      </c>
      <c r="V1429" s="17">
        <v>0.176674513456511</v>
      </c>
      <c r="W1429" s="17">
        <v>0.16746454934576899</v>
      </c>
      <c r="X1429" s="17">
        <v>0.205194000157852</v>
      </c>
      <c r="Y1429" s="17">
        <v>0.15339648866300401</v>
      </c>
      <c r="Z1429" s="17">
        <v>0.15389417491853999</v>
      </c>
      <c r="AA1429" s="17">
        <v>0.153293591000601</v>
      </c>
      <c r="AB1429" s="17">
        <v>8.7217160324231296E-2</v>
      </c>
      <c r="AC1429" s="17">
        <v>7.0218080892136603E-2</v>
      </c>
      <c r="AD1429" s="17">
        <v>0.172275701055771</v>
      </c>
      <c r="AE1429" s="17"/>
      <c r="AF1429" s="17">
        <v>0.100767655250096</v>
      </c>
      <c r="AG1429" s="17">
        <v>0.14974202443484799</v>
      </c>
      <c r="AH1429" s="17">
        <v>0.138141620783437</v>
      </c>
      <c r="AI1429" s="17">
        <v>0.18851236219102999</v>
      </c>
      <c r="AJ1429" s="17">
        <v>0.259737105329581</v>
      </c>
      <c r="AK1429" s="17"/>
      <c r="AL1429" s="17">
        <v>0.13556421689292</v>
      </c>
      <c r="AM1429" s="17">
        <v>0.15046888230209601</v>
      </c>
      <c r="AN1429" s="17">
        <v>0.17723444975014299</v>
      </c>
      <c r="AO1429" s="17">
        <v>0.278734826081322</v>
      </c>
      <c r="AP1429" s="17"/>
      <c r="AQ1429" s="17">
        <v>0.12858576314092399</v>
      </c>
      <c r="AR1429" s="17">
        <v>0.19925593477338099</v>
      </c>
      <c r="AS1429" s="17"/>
      <c r="AT1429" s="17">
        <v>0.18289599581723201</v>
      </c>
      <c r="AU1429" s="17">
        <v>6.4764367636781103E-2</v>
      </c>
      <c r="AV1429" s="17"/>
      <c r="AW1429" s="17">
        <v>0.12014727705169199</v>
      </c>
      <c r="AX1429" s="17">
        <v>0.17923925958419001</v>
      </c>
      <c r="AY1429" s="17">
        <v>0.16923134930949099</v>
      </c>
      <c r="AZ1429" s="17"/>
      <c r="BA1429" s="17">
        <v>0.196306331446577</v>
      </c>
      <c r="BB1429" s="17">
        <v>0.17596602314080301</v>
      </c>
      <c r="BC1429" s="17">
        <v>0.12590616320518</v>
      </c>
      <c r="BD1429" s="17">
        <v>0.14438301393745401</v>
      </c>
      <c r="BE1429" s="17">
        <v>8.9735753724605197E-2</v>
      </c>
      <c r="BF1429" s="17"/>
      <c r="BG1429" s="17">
        <v>0.19366614469033699</v>
      </c>
      <c r="BH1429" s="17">
        <v>0.130965891142893</v>
      </c>
      <c r="BI1429" s="17"/>
      <c r="BJ1429" s="17">
        <v>0.18057661161497501</v>
      </c>
      <c r="BK1429" s="17">
        <v>7.4854131059166801E-2</v>
      </c>
      <c r="BL1429" s="17"/>
      <c r="BM1429" s="17">
        <v>0.16011722871261</v>
      </c>
      <c r="BN1429" s="17">
        <v>7.1710673023869798E-2</v>
      </c>
      <c r="BO1429" s="17">
        <v>0.205406841780199</v>
      </c>
      <c r="BP1429" s="17">
        <v>0.16666245851011499</v>
      </c>
      <c r="BQ1429" s="17">
        <v>0.11764500637110401</v>
      </c>
      <c r="BR1429" s="17"/>
      <c r="BS1429" s="17">
        <v>0.11704345632888299</v>
      </c>
      <c r="BT1429" s="17"/>
      <c r="BU1429" s="17">
        <v>8.0723686059203298E-2</v>
      </c>
      <c r="BV1429" s="17">
        <v>0.20032391462702001</v>
      </c>
      <c r="BW1429" s="17">
        <v>0.190114193644292</v>
      </c>
      <c r="BX1429" s="17">
        <v>0.117381458365465</v>
      </c>
      <c r="BY1429" s="17">
        <v>0.17603898661469999</v>
      </c>
      <c r="BZ1429" s="17"/>
      <c r="CA1429" s="17">
        <v>0.146001083627707</v>
      </c>
      <c r="CB1429" s="17"/>
      <c r="CC1429" s="17">
        <v>0.14422258659550299</v>
      </c>
      <c r="CD1429" s="17">
        <v>0.22721231501813499</v>
      </c>
      <c r="CE1429" s="17"/>
      <c r="CF1429" s="17">
        <v>0.13082369900347501</v>
      </c>
      <c r="CG1429" s="17"/>
      <c r="CH1429" s="17">
        <v>0.112875165537897</v>
      </c>
      <c r="CI1429" s="17">
        <v>0.26394777709564099</v>
      </c>
    </row>
    <row r="1430" spans="2:87" x14ac:dyDescent="0.35">
      <c r="B1430" t="s">
        <v>405</v>
      </c>
      <c r="C1430" s="17">
        <v>0.27719751009704402</v>
      </c>
      <c r="D1430" s="17">
        <v>0.29029506035552</v>
      </c>
      <c r="E1430" s="17">
        <v>0.264977757551565</v>
      </c>
      <c r="F1430" s="17"/>
      <c r="G1430" s="17">
        <v>0.27880714008572699</v>
      </c>
      <c r="H1430" s="17">
        <v>0.29049802472477898</v>
      </c>
      <c r="I1430" s="17">
        <v>0.248706141107567</v>
      </c>
      <c r="J1430" s="17">
        <v>0.25211630430515602</v>
      </c>
      <c r="K1430" s="17">
        <v>0.28347439070028602</v>
      </c>
      <c r="L1430" s="17">
        <v>0.30456235738673398</v>
      </c>
      <c r="M1430" s="17"/>
      <c r="N1430" s="17">
        <v>0.338300726250018</v>
      </c>
      <c r="O1430" s="17">
        <v>0.301451470911619</v>
      </c>
      <c r="P1430" s="17">
        <v>0.27081595615138299</v>
      </c>
      <c r="Q1430" s="17">
        <v>0.19116443487240101</v>
      </c>
      <c r="R1430" s="17"/>
      <c r="S1430" s="17">
        <v>0.29701280123819501</v>
      </c>
      <c r="T1430" s="17">
        <v>0.30304765361542502</v>
      </c>
      <c r="U1430" s="17">
        <v>0.262067495630391</v>
      </c>
      <c r="V1430" s="17">
        <v>0.32907504392385001</v>
      </c>
      <c r="W1430" s="17">
        <v>0.237144285420541</v>
      </c>
      <c r="X1430" s="17">
        <v>0.24466850389488901</v>
      </c>
      <c r="Y1430" s="17">
        <v>0.23027188225689099</v>
      </c>
      <c r="Z1430" s="17">
        <v>0.28372514686093803</v>
      </c>
      <c r="AA1430" s="17">
        <v>0.280928767618838</v>
      </c>
      <c r="AB1430" s="17">
        <v>0.25768380038139299</v>
      </c>
      <c r="AC1430" s="17">
        <v>0.336578401786639</v>
      </c>
      <c r="AD1430" s="17">
        <v>0.20976163064901501</v>
      </c>
      <c r="AE1430" s="17"/>
      <c r="AF1430" s="17">
        <v>0.23995496746425601</v>
      </c>
      <c r="AG1430" s="17">
        <v>0.23900692368979701</v>
      </c>
      <c r="AH1430" s="17">
        <v>0.34314797992356399</v>
      </c>
      <c r="AI1430" s="17">
        <v>0.36906428919191803</v>
      </c>
      <c r="AJ1430" s="17">
        <v>0.29241855894033397</v>
      </c>
      <c r="AK1430" s="17"/>
      <c r="AL1430" s="17">
        <v>0.286687745717839</v>
      </c>
      <c r="AM1430" s="17">
        <v>0.26713590431631501</v>
      </c>
      <c r="AN1430" s="17">
        <v>0.29638354001683398</v>
      </c>
      <c r="AO1430" s="17">
        <v>0.22787797427729101</v>
      </c>
      <c r="AP1430" s="17"/>
      <c r="AQ1430" s="17">
        <v>0.242453443555704</v>
      </c>
      <c r="AR1430" s="17">
        <v>0.32761156261811297</v>
      </c>
      <c r="AS1430" s="17"/>
      <c r="AT1430" s="17">
        <v>0.27501662306214297</v>
      </c>
      <c r="AU1430" s="17">
        <v>0.32860464251385901</v>
      </c>
      <c r="AV1430" s="17"/>
      <c r="AW1430" s="17">
        <v>0.321408566964061</v>
      </c>
      <c r="AX1430" s="17">
        <v>0.25279926535028502</v>
      </c>
      <c r="AY1430" s="17">
        <v>0.25110545796814399</v>
      </c>
      <c r="AZ1430" s="17"/>
      <c r="BA1430" s="17">
        <v>0.28538451188557901</v>
      </c>
      <c r="BB1430" s="17">
        <v>0.25568204402678602</v>
      </c>
      <c r="BC1430" s="17">
        <v>0.27129946036447899</v>
      </c>
      <c r="BD1430" s="17">
        <v>0.32579460141961097</v>
      </c>
      <c r="BE1430" s="17">
        <v>0.29824248578935197</v>
      </c>
      <c r="BF1430" s="17"/>
      <c r="BG1430" s="17">
        <v>0.27727768648961998</v>
      </c>
      <c r="BH1430" s="17">
        <v>0.27713899816974702</v>
      </c>
      <c r="BI1430" s="17"/>
      <c r="BJ1430" s="17">
        <v>0.27531042366646202</v>
      </c>
      <c r="BK1430" s="17">
        <v>0.28253444513611098</v>
      </c>
      <c r="BL1430" s="17"/>
      <c r="BM1430" s="17">
        <v>0.21855196925662601</v>
      </c>
      <c r="BN1430" s="17">
        <v>0.30996446559526802</v>
      </c>
      <c r="BO1430" s="17">
        <v>0.31180512943343502</v>
      </c>
      <c r="BP1430" s="17">
        <v>0.29080924156675098</v>
      </c>
      <c r="BQ1430" s="17">
        <v>0.22488932938456299</v>
      </c>
      <c r="BR1430" s="17"/>
      <c r="BS1430" s="17">
        <v>0.29437573299348702</v>
      </c>
      <c r="BT1430" s="17"/>
      <c r="BU1430" s="17">
        <v>0.27984164435795</v>
      </c>
      <c r="BV1430" s="17">
        <v>0.36146199878755497</v>
      </c>
      <c r="BW1430" s="17">
        <v>0.248646014168178</v>
      </c>
      <c r="BX1430" s="17">
        <v>0.25964196473985701</v>
      </c>
      <c r="BY1430" s="17">
        <v>0.15707197355727701</v>
      </c>
      <c r="BZ1430" s="17"/>
      <c r="CA1430" s="17">
        <v>0.34242673810063101</v>
      </c>
      <c r="CB1430" s="17"/>
      <c r="CC1430" s="17">
        <v>0.27047745600440098</v>
      </c>
      <c r="CD1430" s="17">
        <v>0.31316574061923302</v>
      </c>
      <c r="CE1430" s="17"/>
      <c r="CF1430" s="17">
        <v>0.28152421261607302</v>
      </c>
      <c r="CG1430" s="17"/>
      <c r="CH1430" s="17">
        <v>0.28058196607429903</v>
      </c>
      <c r="CI1430" s="17">
        <v>0.35492543776236801</v>
      </c>
    </row>
    <row r="1431" spans="2:87" x14ac:dyDescent="0.35">
      <c r="B1431" t="s">
        <v>406</v>
      </c>
      <c r="C1431" s="17">
        <v>0.26636655312106</v>
      </c>
      <c r="D1431" s="17">
        <v>0.26839567056207198</v>
      </c>
      <c r="E1431" s="17">
        <v>0.26492733108522698</v>
      </c>
      <c r="F1431" s="17"/>
      <c r="G1431" s="17">
        <v>0.20996779168351801</v>
      </c>
      <c r="H1431" s="17">
        <v>0.20080985638927401</v>
      </c>
      <c r="I1431" s="17">
        <v>0.22775932567839</v>
      </c>
      <c r="J1431" s="17">
        <v>0.27800801110183399</v>
      </c>
      <c r="K1431" s="17">
        <v>0.30922382020769301</v>
      </c>
      <c r="L1431" s="17">
        <v>0.35089040396173898</v>
      </c>
      <c r="M1431" s="17"/>
      <c r="N1431" s="17">
        <v>0.224214547703949</v>
      </c>
      <c r="O1431" s="17">
        <v>0.256300419840023</v>
      </c>
      <c r="P1431" s="17">
        <v>0.29714243958292902</v>
      </c>
      <c r="Q1431" s="17">
        <v>0.29309891105195701</v>
      </c>
      <c r="R1431" s="17"/>
      <c r="S1431" s="17">
        <v>0.25515510790368101</v>
      </c>
      <c r="T1431" s="17">
        <v>0.23432272823766001</v>
      </c>
      <c r="U1431" s="17">
        <v>0.29795354729673601</v>
      </c>
      <c r="V1431" s="17">
        <v>0.21322975849146</v>
      </c>
      <c r="W1431" s="17">
        <v>0.31637793586968999</v>
      </c>
      <c r="X1431" s="17">
        <v>0.26206456969197001</v>
      </c>
      <c r="Y1431" s="17">
        <v>0.33292216974448202</v>
      </c>
      <c r="Z1431" s="17">
        <v>0.23630712207572099</v>
      </c>
      <c r="AA1431" s="17">
        <v>0.23475321079375799</v>
      </c>
      <c r="AB1431" s="17">
        <v>0.325369469735584</v>
      </c>
      <c r="AC1431" s="17">
        <v>0.24781858766300899</v>
      </c>
      <c r="AD1431" s="17">
        <v>0.26214144457016803</v>
      </c>
      <c r="AE1431" s="17"/>
      <c r="AF1431" s="17">
        <v>0.285203412072565</v>
      </c>
      <c r="AG1431" s="17">
        <v>0.28455780656392898</v>
      </c>
      <c r="AH1431" s="17">
        <v>0.265119770936314</v>
      </c>
      <c r="AI1431" s="17">
        <v>0.25038800263706401</v>
      </c>
      <c r="AJ1431" s="17">
        <v>0.20234342597074101</v>
      </c>
      <c r="AK1431" s="17"/>
      <c r="AL1431" s="17">
        <v>0.29290165375854799</v>
      </c>
      <c r="AM1431" s="17">
        <v>0.26897856517098601</v>
      </c>
      <c r="AN1431" s="17">
        <v>0.21909577593090299</v>
      </c>
      <c r="AO1431" s="17">
        <v>0.21856166464370499</v>
      </c>
      <c r="AP1431" s="17"/>
      <c r="AQ1431" s="17">
        <v>0.29707627374145801</v>
      </c>
      <c r="AR1431" s="17">
        <v>0.22180638436758199</v>
      </c>
      <c r="AS1431" s="17"/>
      <c r="AT1431" s="17">
        <v>0.25046826803262101</v>
      </c>
      <c r="AU1431" s="17">
        <v>0.33837706366436598</v>
      </c>
      <c r="AV1431" s="17"/>
      <c r="AW1431" s="17">
        <v>0.30879346467924901</v>
      </c>
      <c r="AX1431" s="17">
        <v>0.28141647854764401</v>
      </c>
      <c r="AY1431" s="17">
        <v>0.22393075898758799</v>
      </c>
      <c r="AZ1431" s="17"/>
      <c r="BA1431" s="17">
        <v>0.22982440526435399</v>
      </c>
      <c r="BB1431" s="17">
        <v>0.258414580734937</v>
      </c>
      <c r="BC1431" s="17">
        <v>0.292866746381373</v>
      </c>
      <c r="BD1431" s="17">
        <v>0.26474858159046299</v>
      </c>
      <c r="BE1431" s="17">
        <v>0.31983832088286301</v>
      </c>
      <c r="BF1431" s="17"/>
      <c r="BG1431" s="17">
        <v>0.25861731849145603</v>
      </c>
      <c r="BH1431" s="17">
        <v>0.272021866844741</v>
      </c>
      <c r="BI1431" s="17"/>
      <c r="BJ1431" s="17">
        <v>0.25156562847350999</v>
      </c>
      <c r="BK1431" s="17">
        <v>0.314457583691644</v>
      </c>
      <c r="BL1431" s="17"/>
      <c r="BM1431" s="17">
        <v>0.24593183350633899</v>
      </c>
      <c r="BN1431" s="17">
        <v>0.30731918519360002</v>
      </c>
      <c r="BO1431" s="17">
        <v>0.25592677474341402</v>
      </c>
      <c r="BP1431" s="17">
        <v>0.24770587896593901</v>
      </c>
      <c r="BQ1431" s="17">
        <v>0.29035502374538003</v>
      </c>
      <c r="BR1431" s="17"/>
      <c r="BS1431" s="17">
        <v>0.26525118087549499</v>
      </c>
      <c r="BT1431" s="17"/>
      <c r="BU1431" s="17">
        <v>0.32002207334591798</v>
      </c>
      <c r="BV1431" s="17">
        <v>0.22232364688658601</v>
      </c>
      <c r="BW1431" s="17">
        <v>0.262114112155305</v>
      </c>
      <c r="BX1431" s="17">
        <v>0.30699522925429201</v>
      </c>
      <c r="BY1431" s="17">
        <v>0.244825460568175</v>
      </c>
      <c r="BZ1431" s="17"/>
      <c r="CA1431" s="17">
        <v>0.22822947831983201</v>
      </c>
      <c r="CB1431" s="17"/>
      <c r="CC1431" s="17">
        <v>0.27310477092456498</v>
      </c>
      <c r="CD1431" s="17">
        <v>0.25095758382529998</v>
      </c>
      <c r="CE1431" s="17"/>
      <c r="CF1431" s="17">
        <v>0.26364339529568598</v>
      </c>
      <c r="CG1431" s="17"/>
      <c r="CH1431" s="17">
        <v>0.31054880890599701</v>
      </c>
      <c r="CI1431" s="17">
        <v>0.17719948774619601</v>
      </c>
    </row>
    <row r="1432" spans="2:87" x14ac:dyDescent="0.35">
      <c r="B1432" t="s">
        <v>407</v>
      </c>
      <c r="C1432" s="17">
        <v>0.13734240978859499</v>
      </c>
      <c r="D1432" s="17">
        <v>0.128655321050655</v>
      </c>
      <c r="E1432" s="17">
        <v>0.146654422299448</v>
      </c>
      <c r="F1432" s="17"/>
      <c r="G1432" s="17">
        <v>0.14380749939339499</v>
      </c>
      <c r="H1432" s="17">
        <v>0.139217619941362</v>
      </c>
      <c r="I1432" s="17">
        <v>0.148601076531196</v>
      </c>
      <c r="J1432" s="17">
        <v>0.13028552134562499</v>
      </c>
      <c r="K1432" s="17">
        <v>0.12982312491154199</v>
      </c>
      <c r="L1432" s="17">
        <v>0.13311327504456899</v>
      </c>
      <c r="M1432" s="17"/>
      <c r="N1432" s="17">
        <v>0.12460984018552</v>
      </c>
      <c r="O1432" s="17">
        <v>0.112985135829068</v>
      </c>
      <c r="P1432" s="17">
        <v>0.14829679418368899</v>
      </c>
      <c r="Q1432" s="17">
        <v>0.16684934982234101</v>
      </c>
      <c r="R1432" s="17"/>
      <c r="S1432" s="17">
        <v>0.139866585296824</v>
      </c>
      <c r="T1432" s="17">
        <v>0.12205067881015901</v>
      </c>
      <c r="U1432" s="17">
        <v>0.11686056505669699</v>
      </c>
      <c r="V1432" s="17">
        <v>0.115793269177825</v>
      </c>
      <c r="W1432" s="17">
        <v>0.14730009918068801</v>
      </c>
      <c r="X1432" s="17">
        <v>0.14027797476544199</v>
      </c>
      <c r="Y1432" s="17">
        <v>0.13267841354663701</v>
      </c>
      <c r="Z1432" s="17">
        <v>0.14272945556630201</v>
      </c>
      <c r="AA1432" s="17">
        <v>0.15820727256492401</v>
      </c>
      <c r="AB1432" s="17">
        <v>0.128744025016649</v>
      </c>
      <c r="AC1432" s="17">
        <v>0.14463810239347899</v>
      </c>
      <c r="AD1432" s="17">
        <v>0.22166110884860801</v>
      </c>
      <c r="AE1432" s="17"/>
      <c r="AF1432" s="17">
        <v>0.14689143955520501</v>
      </c>
      <c r="AG1432" s="17">
        <v>0.15239174003023501</v>
      </c>
      <c r="AH1432" s="17">
        <v>0.120831503173933</v>
      </c>
      <c r="AI1432" s="17">
        <v>8.93032232551772E-2</v>
      </c>
      <c r="AJ1432" s="17">
        <v>0.157464192964372</v>
      </c>
      <c r="AK1432" s="17"/>
      <c r="AL1432" s="17">
        <v>0.12039567912131099</v>
      </c>
      <c r="AM1432" s="17">
        <v>0.14330052220057901</v>
      </c>
      <c r="AN1432" s="17">
        <v>0.165805236210952</v>
      </c>
      <c r="AO1432" s="17">
        <v>0.12605218117936901</v>
      </c>
      <c r="AP1432" s="17"/>
      <c r="AQ1432" s="17">
        <v>0.14288989457655499</v>
      </c>
      <c r="AR1432" s="17">
        <v>0.12929294358327001</v>
      </c>
      <c r="AS1432" s="17"/>
      <c r="AT1432" s="17">
        <v>0.13548485895096599</v>
      </c>
      <c r="AU1432" s="17">
        <v>0.12695539146663601</v>
      </c>
      <c r="AV1432" s="17"/>
      <c r="AW1432" s="17">
        <v>0.115757999338513</v>
      </c>
      <c r="AX1432" s="17">
        <v>0.151223508280205</v>
      </c>
      <c r="AY1432" s="17">
        <v>0.15522636101474999</v>
      </c>
      <c r="AZ1432" s="17"/>
      <c r="BA1432" s="17">
        <v>0.13528463298645199</v>
      </c>
      <c r="BB1432" s="17">
        <v>0.13103235083873099</v>
      </c>
      <c r="BC1432" s="17">
        <v>0.15415201712832299</v>
      </c>
      <c r="BD1432" s="17">
        <v>9.4729368151221904E-2</v>
      </c>
      <c r="BE1432" s="17">
        <v>0.159082009553349</v>
      </c>
      <c r="BF1432" s="17"/>
      <c r="BG1432" s="17">
        <v>0.113316695299332</v>
      </c>
      <c r="BH1432" s="17">
        <v>0.154876135293991</v>
      </c>
      <c r="BI1432" s="17"/>
      <c r="BJ1432" s="17">
        <v>0.13274981949977599</v>
      </c>
      <c r="BK1432" s="17">
        <v>0.155525669567352</v>
      </c>
      <c r="BL1432" s="17"/>
      <c r="BM1432" s="17">
        <v>0.13317035786401199</v>
      </c>
      <c r="BN1432" s="17">
        <v>0.169651872446204</v>
      </c>
      <c r="BO1432" s="17">
        <v>0.124078084846708</v>
      </c>
      <c r="BP1432" s="17">
        <v>0.121283367852145</v>
      </c>
      <c r="BQ1432" s="17">
        <v>0.16476360546234001</v>
      </c>
      <c r="BR1432" s="17"/>
      <c r="BS1432" s="17">
        <v>0.16844252973959301</v>
      </c>
      <c r="BT1432" s="17"/>
      <c r="BU1432" s="17">
        <v>0.18638214243185</v>
      </c>
      <c r="BV1432" s="17">
        <v>0.12835514751938401</v>
      </c>
      <c r="BW1432" s="17">
        <v>0.153343414688104</v>
      </c>
      <c r="BX1432" s="17">
        <v>0.15248802826288599</v>
      </c>
      <c r="BY1432" s="17">
        <v>7.2429724248741903E-2</v>
      </c>
      <c r="BZ1432" s="17"/>
      <c r="CA1432" s="17">
        <v>0.16166592117293199</v>
      </c>
      <c r="CB1432" s="17"/>
      <c r="CC1432" s="17">
        <v>0.14612381673729599</v>
      </c>
      <c r="CD1432" s="17">
        <v>0.105146145743842</v>
      </c>
      <c r="CE1432" s="17"/>
      <c r="CF1432" s="17">
        <v>0.15368015743574701</v>
      </c>
      <c r="CG1432" s="17"/>
      <c r="CH1432" s="17">
        <v>0.13929037420867299</v>
      </c>
      <c r="CI1432" s="17">
        <v>0.112371101838184</v>
      </c>
    </row>
    <row r="1433" spans="2:87" x14ac:dyDescent="0.35">
      <c r="B1433" t="s">
        <v>408</v>
      </c>
      <c r="C1433" s="17">
        <v>6.0587111713104602E-2</v>
      </c>
      <c r="D1433" s="17">
        <v>6.6414856588406998E-2</v>
      </c>
      <c r="E1433" s="17">
        <v>5.5243611666092901E-2</v>
      </c>
      <c r="F1433" s="17"/>
      <c r="G1433" s="17">
        <v>3.7877743576512697E-2</v>
      </c>
      <c r="H1433" s="17">
        <v>6.4264815321371904E-2</v>
      </c>
      <c r="I1433" s="17">
        <v>6.9617665705736395E-2</v>
      </c>
      <c r="J1433" s="17">
        <v>7.4013379088268397E-2</v>
      </c>
      <c r="K1433" s="17">
        <v>7.5661137851521496E-2</v>
      </c>
      <c r="L1433" s="17">
        <v>4.4419828212120198E-2</v>
      </c>
      <c r="M1433" s="17"/>
      <c r="N1433" s="17">
        <v>4.4083972292923899E-2</v>
      </c>
      <c r="O1433" s="17">
        <v>6.6254643097765895E-2</v>
      </c>
      <c r="P1433" s="17">
        <v>7.3666060490383906E-2</v>
      </c>
      <c r="Q1433" s="17">
        <v>6.1867078952459902E-2</v>
      </c>
      <c r="R1433" s="17"/>
      <c r="S1433" s="17">
        <v>5.4085443357911697E-2</v>
      </c>
      <c r="T1433" s="17">
        <v>7.5012293442618394E-2</v>
      </c>
      <c r="U1433" s="17">
        <v>2.7118067431393202E-2</v>
      </c>
      <c r="V1433" s="17">
        <v>6.9692505287401799E-2</v>
      </c>
      <c r="W1433" s="17">
        <v>4.1020737843738102E-2</v>
      </c>
      <c r="X1433" s="17">
        <v>5.2539768038545202E-2</v>
      </c>
      <c r="Y1433" s="17">
        <v>4.6157991124833597E-2</v>
      </c>
      <c r="Z1433" s="17">
        <v>6.8715475994463704E-2</v>
      </c>
      <c r="AA1433" s="17">
        <v>6.7765797347047602E-2</v>
      </c>
      <c r="AB1433" s="17">
        <v>0.105157280569725</v>
      </c>
      <c r="AC1433" s="17">
        <v>5.2772191385438101E-2</v>
      </c>
      <c r="AD1433" s="17">
        <v>4.0635851782759601E-2</v>
      </c>
      <c r="AE1433" s="17"/>
      <c r="AF1433" s="17">
        <v>8.2335770303097702E-2</v>
      </c>
      <c r="AG1433" s="17">
        <v>7.3937663268009796E-2</v>
      </c>
      <c r="AH1433" s="17">
        <v>3.6741851912784798E-2</v>
      </c>
      <c r="AI1433" s="17">
        <v>5.0644029229735002E-2</v>
      </c>
      <c r="AJ1433" s="17">
        <v>4.1716078631677103E-2</v>
      </c>
      <c r="AK1433" s="17"/>
      <c r="AL1433" s="17">
        <v>4.2673717172954602E-2</v>
      </c>
      <c r="AM1433" s="17">
        <v>6.6382817530569002E-2</v>
      </c>
      <c r="AN1433" s="17">
        <v>7.90171079070454E-2</v>
      </c>
      <c r="AO1433" s="17">
        <v>8.3814857758365405E-2</v>
      </c>
      <c r="AP1433" s="17"/>
      <c r="AQ1433" s="17">
        <v>7.1420847036087004E-2</v>
      </c>
      <c r="AR1433" s="17">
        <v>4.4867233300992203E-2</v>
      </c>
      <c r="AS1433" s="17"/>
      <c r="AT1433" s="17">
        <v>6.4549168344648106E-2</v>
      </c>
      <c r="AU1433" s="17">
        <v>3.97294535863075E-2</v>
      </c>
      <c r="AV1433" s="17"/>
      <c r="AW1433" s="17">
        <v>4.6916744500878203E-2</v>
      </c>
      <c r="AX1433" s="17">
        <v>5.3596347729188303E-2</v>
      </c>
      <c r="AY1433" s="17">
        <v>7.6300579281959602E-2</v>
      </c>
      <c r="AZ1433" s="17"/>
      <c r="BA1433" s="17">
        <v>6.9223312237211801E-2</v>
      </c>
      <c r="BB1433" s="17">
        <v>6.1701459538502097E-2</v>
      </c>
      <c r="BC1433" s="17">
        <v>5.2463696441871203E-2</v>
      </c>
      <c r="BD1433" s="17">
        <v>5.2875162633683803E-2</v>
      </c>
      <c r="BE1433" s="17">
        <v>7.8429205535373595E-2</v>
      </c>
      <c r="BF1433" s="17"/>
      <c r="BG1433" s="17">
        <v>5.06034883873204E-2</v>
      </c>
      <c r="BH1433" s="17">
        <v>6.7873059900901603E-2</v>
      </c>
      <c r="BI1433" s="17"/>
      <c r="BJ1433" s="17">
        <v>5.7014829363180801E-2</v>
      </c>
      <c r="BK1433" s="17">
        <v>7.5396426462603999E-2</v>
      </c>
      <c r="BL1433" s="17"/>
      <c r="BM1433" s="17">
        <v>6.4517021813294106E-2</v>
      </c>
      <c r="BN1433" s="17">
        <v>6.9239615284179198E-2</v>
      </c>
      <c r="BO1433" s="17">
        <v>4.2992170671511301E-2</v>
      </c>
      <c r="BP1433" s="17">
        <v>3.4780829876959303E-2</v>
      </c>
      <c r="BQ1433" s="17">
        <v>9.2578240984508495E-2</v>
      </c>
      <c r="BR1433" s="17"/>
      <c r="BS1433" s="17">
        <v>8.7269429568103796E-2</v>
      </c>
      <c r="BT1433" s="17"/>
      <c r="BU1433" s="17">
        <v>6.5937228704285006E-2</v>
      </c>
      <c r="BV1433" s="17">
        <v>2.6403357358446101E-2</v>
      </c>
      <c r="BW1433" s="17">
        <v>3.7481832650340101E-2</v>
      </c>
      <c r="BX1433" s="17">
        <v>9.4654065442142804E-2</v>
      </c>
      <c r="BY1433" s="17">
        <v>8.7852845628200005E-2</v>
      </c>
      <c r="BZ1433" s="17"/>
      <c r="CA1433" s="17">
        <v>7.6582235422210002E-2</v>
      </c>
      <c r="CB1433" s="17"/>
      <c r="CC1433" s="17">
        <v>6.5041760202993001E-2</v>
      </c>
      <c r="CD1433" s="17">
        <v>4.6111388842634202E-2</v>
      </c>
      <c r="CE1433" s="17"/>
      <c r="CF1433" s="17">
        <v>6.0922857222927597E-2</v>
      </c>
      <c r="CG1433" s="17"/>
      <c r="CH1433" s="17">
        <v>5.6422101094138997E-2</v>
      </c>
      <c r="CI1433" s="17">
        <v>4.7521656334503198E-2</v>
      </c>
    </row>
    <row r="1434" spans="2:87" x14ac:dyDescent="0.35">
      <c r="B1434" t="s">
        <v>161</v>
      </c>
      <c r="C1434" s="17">
        <v>0.101087592265246</v>
      </c>
      <c r="D1434" s="17">
        <v>8.0969535697072506E-2</v>
      </c>
      <c r="E1434" s="17">
        <v>0.118457434477492</v>
      </c>
      <c r="F1434" s="17"/>
      <c r="G1434" s="17">
        <v>6.5802173830451893E-2</v>
      </c>
      <c r="H1434" s="17">
        <v>6.7816250578389303E-2</v>
      </c>
      <c r="I1434" s="17">
        <v>0.13527915721648001</v>
      </c>
      <c r="J1434" s="17">
        <v>0.110880261452815</v>
      </c>
      <c r="K1434" s="17">
        <v>0.11763243838577001</v>
      </c>
      <c r="L1434" s="17">
        <v>0.10507713299733699</v>
      </c>
      <c r="M1434" s="17"/>
      <c r="N1434" s="17">
        <v>7.4265328510182194E-2</v>
      </c>
      <c r="O1434" s="17">
        <v>7.6580972314807302E-2</v>
      </c>
      <c r="P1434" s="17">
        <v>0.107430139809691</v>
      </c>
      <c r="Q1434" s="17">
        <v>0.15136781586709799</v>
      </c>
      <c r="R1434" s="17"/>
      <c r="S1434" s="17">
        <v>8.3927685913743305E-2</v>
      </c>
      <c r="T1434" s="17">
        <v>0.115096743885627</v>
      </c>
      <c r="U1434" s="17">
        <v>9.3796992895675405E-2</v>
      </c>
      <c r="V1434" s="17">
        <v>9.5534909662951306E-2</v>
      </c>
      <c r="W1434" s="17">
        <v>9.06923923395732E-2</v>
      </c>
      <c r="X1434" s="17">
        <v>9.5255183451303002E-2</v>
      </c>
      <c r="Y1434" s="17">
        <v>0.104573054664152</v>
      </c>
      <c r="Z1434" s="17">
        <v>0.114628624584034</v>
      </c>
      <c r="AA1434" s="17">
        <v>0.10505136067483101</v>
      </c>
      <c r="AB1434" s="17">
        <v>9.5828263972417393E-2</v>
      </c>
      <c r="AC1434" s="17">
        <v>0.14797463587929899</v>
      </c>
      <c r="AD1434" s="17">
        <v>9.3524263093679103E-2</v>
      </c>
      <c r="AE1434" s="17"/>
      <c r="AF1434" s="17">
        <v>0.144846755354781</v>
      </c>
      <c r="AG1434" s="17">
        <v>0.10036384201317999</v>
      </c>
      <c r="AH1434" s="17">
        <v>9.6017273269968298E-2</v>
      </c>
      <c r="AI1434" s="17">
        <v>5.2088093495075899E-2</v>
      </c>
      <c r="AJ1434" s="17">
        <v>4.6320638163295798E-2</v>
      </c>
      <c r="AK1434" s="17"/>
      <c r="AL1434" s="17">
        <v>0.121776987336427</v>
      </c>
      <c r="AM1434" s="17">
        <v>0.103733308479456</v>
      </c>
      <c r="AN1434" s="17">
        <v>6.2463890184122302E-2</v>
      </c>
      <c r="AO1434" s="17">
        <v>6.4958496059948301E-2</v>
      </c>
      <c r="AP1434" s="17"/>
      <c r="AQ1434" s="17">
        <v>0.117573777949271</v>
      </c>
      <c r="AR1434" s="17">
        <v>7.7165941356661494E-2</v>
      </c>
      <c r="AS1434" s="17"/>
      <c r="AT1434" s="17">
        <v>9.1585085792390206E-2</v>
      </c>
      <c r="AU1434" s="17">
        <v>0.10156908113205</v>
      </c>
      <c r="AV1434" s="17"/>
      <c r="AW1434" s="17">
        <v>8.6975947465606704E-2</v>
      </c>
      <c r="AX1434" s="17">
        <v>8.1725140508487698E-2</v>
      </c>
      <c r="AY1434" s="17">
        <v>0.124205493438068</v>
      </c>
      <c r="AZ1434" s="17"/>
      <c r="BA1434" s="17">
        <v>8.3976806179826696E-2</v>
      </c>
      <c r="BB1434" s="17">
        <v>0.117203541720241</v>
      </c>
      <c r="BC1434" s="17">
        <v>0.103311916478774</v>
      </c>
      <c r="BD1434" s="17">
        <v>0.117469272267566</v>
      </c>
      <c r="BE1434" s="17">
        <v>5.4672224514457503E-2</v>
      </c>
      <c r="BF1434" s="17"/>
      <c r="BG1434" s="17">
        <v>0.106518666641935</v>
      </c>
      <c r="BH1434" s="17">
        <v>9.7124048647726599E-2</v>
      </c>
      <c r="BI1434" s="17"/>
      <c r="BJ1434" s="17">
        <v>0.102782687382097</v>
      </c>
      <c r="BK1434" s="17">
        <v>9.7231744083122101E-2</v>
      </c>
      <c r="BL1434" s="17"/>
      <c r="BM1434" s="17">
        <v>0.17771158884711899</v>
      </c>
      <c r="BN1434" s="17">
        <v>7.2114188456878794E-2</v>
      </c>
      <c r="BO1434" s="17">
        <v>5.9790998524731798E-2</v>
      </c>
      <c r="BP1434" s="17">
        <v>0.138758223228091</v>
      </c>
      <c r="BQ1434" s="17">
        <v>0.109768794052106</v>
      </c>
      <c r="BR1434" s="17"/>
      <c r="BS1434" s="17">
        <v>6.7617670494438398E-2</v>
      </c>
      <c r="BT1434" s="17"/>
      <c r="BU1434" s="17">
        <v>6.7093225100794504E-2</v>
      </c>
      <c r="BV1434" s="17">
        <v>6.1131934821009197E-2</v>
      </c>
      <c r="BW1434" s="17">
        <v>0.10830043269378101</v>
      </c>
      <c r="BX1434" s="17">
        <v>6.8839253935356698E-2</v>
      </c>
      <c r="BY1434" s="17">
        <v>0.26178100938290599</v>
      </c>
      <c r="BZ1434" s="17"/>
      <c r="CA1434" s="17">
        <v>4.5094543356688402E-2</v>
      </c>
      <c r="CB1434" s="17"/>
      <c r="CC1434" s="17">
        <v>0.101029609535242</v>
      </c>
      <c r="CD1434" s="17">
        <v>5.7406825950856E-2</v>
      </c>
      <c r="CE1434" s="17"/>
      <c r="CF1434" s="17">
        <v>0.109405678426091</v>
      </c>
      <c r="CG1434" s="17"/>
      <c r="CH1434" s="17">
        <v>0.10028158417899601</v>
      </c>
      <c r="CI1434" s="17">
        <v>4.4034539223107801E-2</v>
      </c>
    </row>
    <row r="1435" spans="2:87" x14ac:dyDescent="0.35">
      <c r="C1435" s="17"/>
      <c r="D1435" s="17"/>
      <c r="E1435" s="17"/>
      <c r="F1435" s="17"/>
      <c r="G1435" s="17"/>
      <c r="H1435" s="17"/>
      <c r="I1435" s="17"/>
      <c r="J1435" s="17"/>
      <c r="K1435" s="17"/>
      <c r="L1435" s="17"/>
      <c r="M1435" s="17"/>
      <c r="N1435" s="17"/>
      <c r="O1435" s="17"/>
      <c r="P1435" s="17"/>
      <c r="Q1435" s="17"/>
      <c r="R1435" s="17"/>
      <c r="S1435" s="17"/>
      <c r="T1435" s="17"/>
      <c r="U1435" s="17"/>
      <c r="V1435" s="17"/>
      <c r="W1435" s="17"/>
      <c r="X1435" s="17"/>
      <c r="Y1435" s="17"/>
      <c r="Z1435" s="17"/>
      <c r="AA1435" s="17"/>
      <c r="AB1435" s="17"/>
      <c r="AC1435" s="17"/>
      <c r="AD1435" s="17"/>
      <c r="AE1435" s="17"/>
      <c r="AF1435" s="17"/>
      <c r="AG1435" s="17"/>
      <c r="AH1435" s="17"/>
      <c r="AI1435" s="17"/>
      <c r="AJ1435" s="17"/>
      <c r="AK1435" s="17"/>
      <c r="AL1435" s="17"/>
      <c r="AM1435" s="17"/>
      <c r="AN1435" s="17"/>
      <c r="AO1435" s="17"/>
      <c r="AP1435" s="17"/>
      <c r="AQ1435" s="17"/>
      <c r="AR1435" s="17"/>
      <c r="AS1435" s="17"/>
      <c r="AT1435" s="17"/>
      <c r="AU1435" s="17"/>
      <c r="AV1435" s="17"/>
      <c r="AW1435" s="17"/>
      <c r="AX1435" s="17"/>
      <c r="AY1435" s="17"/>
      <c r="AZ1435" s="17"/>
      <c r="BA1435" s="17"/>
      <c r="BB1435" s="17"/>
      <c r="BC1435" s="17"/>
      <c r="BD1435" s="17"/>
      <c r="BE1435" s="17"/>
      <c r="BF1435" s="17"/>
      <c r="BG1435" s="17"/>
      <c r="BH1435" s="17"/>
      <c r="BI1435" s="17"/>
      <c r="BJ1435" s="17"/>
      <c r="BK1435" s="17"/>
      <c r="BL1435" s="17"/>
      <c r="BM1435" s="17"/>
      <c r="BN1435" s="17"/>
      <c r="BO1435" s="17"/>
      <c r="BP1435" s="17"/>
      <c r="BQ1435" s="17"/>
      <c r="BR1435" s="17"/>
      <c r="BS1435" s="17"/>
      <c r="BT1435" s="17"/>
      <c r="BU1435" s="17"/>
      <c r="BV1435" s="17"/>
      <c r="BW1435" s="17"/>
      <c r="BX1435" s="17"/>
      <c r="BY1435" s="17"/>
      <c r="BZ1435" s="17"/>
      <c r="CA1435" s="17"/>
      <c r="CB1435" s="17"/>
      <c r="CC1435" s="17"/>
      <c r="CD1435" s="17"/>
      <c r="CE1435" s="17"/>
      <c r="CF1435" s="17"/>
      <c r="CG1435" s="17"/>
      <c r="CH1435" s="17"/>
      <c r="CI1435" s="17"/>
    </row>
    <row r="1436" spans="2:87" x14ac:dyDescent="0.35">
      <c r="B1436" s="6" t="s">
        <v>424</v>
      </c>
      <c r="C1436" s="17"/>
      <c r="D1436" s="17"/>
      <c r="E1436" s="17"/>
      <c r="F1436" s="17"/>
      <c r="G1436" s="17"/>
      <c r="H1436" s="17"/>
      <c r="I1436" s="17"/>
      <c r="J1436" s="17"/>
      <c r="K1436" s="17"/>
      <c r="L1436" s="17"/>
      <c r="M1436" s="17"/>
      <c r="N1436" s="17"/>
      <c r="O1436" s="17"/>
      <c r="P1436" s="17"/>
      <c r="Q1436" s="17"/>
      <c r="R1436" s="17"/>
      <c r="S1436" s="17"/>
      <c r="T1436" s="17"/>
      <c r="U1436" s="17"/>
      <c r="V1436" s="17"/>
      <c r="W1436" s="17"/>
      <c r="X1436" s="17"/>
      <c r="Y1436" s="17"/>
      <c r="Z1436" s="17"/>
      <c r="AA1436" s="17"/>
      <c r="AB1436" s="17"/>
      <c r="AC1436" s="17"/>
      <c r="AD1436" s="17"/>
      <c r="AE1436" s="17"/>
      <c r="AF1436" s="17"/>
      <c r="AG1436" s="17"/>
      <c r="AH1436" s="17"/>
      <c r="AI1436" s="17"/>
      <c r="AJ1436" s="17"/>
      <c r="AK1436" s="17"/>
      <c r="AL1436" s="17"/>
      <c r="AM1436" s="17"/>
      <c r="AN1436" s="17"/>
      <c r="AO1436" s="17"/>
      <c r="AP1436" s="17"/>
      <c r="AQ1436" s="17"/>
      <c r="AR1436" s="17"/>
      <c r="AS1436" s="17"/>
      <c r="AT1436" s="17"/>
      <c r="AU1436" s="17"/>
      <c r="AV1436" s="17"/>
      <c r="AW1436" s="17"/>
      <c r="AX1436" s="17"/>
      <c r="AY1436" s="17"/>
      <c r="AZ1436" s="17"/>
      <c r="BA1436" s="17"/>
      <c r="BB1436" s="17"/>
      <c r="BC1436" s="17"/>
      <c r="BD1436" s="17"/>
      <c r="BE1436" s="17"/>
      <c r="BF1436" s="17"/>
      <c r="BG1436" s="17"/>
      <c r="BH1436" s="17"/>
      <c r="BI1436" s="17"/>
      <c r="BJ1436" s="17"/>
      <c r="BK1436" s="17"/>
      <c r="BL1436" s="17"/>
      <c r="BM1436" s="17"/>
      <c r="BN1436" s="17"/>
      <c r="BO1436" s="17"/>
      <c r="BP1436" s="17"/>
      <c r="BQ1436" s="17"/>
      <c r="BR1436" s="17"/>
      <c r="BS1436" s="17"/>
      <c r="BT1436" s="17"/>
      <c r="BU1436" s="17"/>
      <c r="BV1436" s="17"/>
      <c r="BW1436" s="17"/>
      <c r="BX1436" s="17"/>
      <c r="BY1436" s="17"/>
      <c r="BZ1436" s="17"/>
      <c r="CA1436" s="17"/>
      <c r="CB1436" s="17"/>
      <c r="CC1436" s="17"/>
      <c r="CD1436" s="17"/>
      <c r="CE1436" s="17"/>
      <c r="CF1436" s="17"/>
      <c r="CG1436" s="17"/>
      <c r="CH1436" s="17"/>
      <c r="CI1436" s="17"/>
    </row>
    <row r="1437" spans="2:87" x14ac:dyDescent="0.35">
      <c r="B1437" s="24" t="s">
        <v>117</v>
      </c>
      <c r="C1437" s="17"/>
      <c r="D1437" s="17"/>
      <c r="E1437" s="17"/>
      <c r="F1437" s="17"/>
      <c r="G1437" s="17"/>
      <c r="H1437" s="17"/>
      <c r="I1437" s="17"/>
      <c r="J1437" s="17"/>
      <c r="K1437" s="17"/>
      <c r="L1437" s="17"/>
      <c r="M1437" s="17"/>
      <c r="N1437" s="17"/>
      <c r="O1437" s="17"/>
      <c r="P1437" s="17"/>
      <c r="Q1437" s="17"/>
      <c r="R1437" s="17"/>
      <c r="S1437" s="17"/>
      <c r="T1437" s="17"/>
      <c r="U1437" s="17"/>
      <c r="V1437" s="17"/>
      <c r="W1437" s="17"/>
      <c r="X1437" s="17"/>
      <c r="Y1437" s="17"/>
      <c r="Z1437" s="17"/>
      <c r="AA1437" s="17"/>
      <c r="AB1437" s="17"/>
      <c r="AC1437" s="17"/>
      <c r="AD1437" s="17"/>
      <c r="AE1437" s="17"/>
      <c r="AF1437" s="17"/>
      <c r="AG1437" s="17"/>
      <c r="AH1437" s="17"/>
      <c r="AI1437" s="17"/>
      <c r="AJ1437" s="17"/>
      <c r="AK1437" s="17"/>
      <c r="AL1437" s="17"/>
      <c r="AM1437" s="17"/>
      <c r="AN1437" s="17"/>
      <c r="AO1437" s="17"/>
      <c r="AP1437" s="17"/>
      <c r="AQ1437" s="17"/>
      <c r="AR1437" s="17"/>
      <c r="AS1437" s="17"/>
      <c r="AT1437" s="17"/>
      <c r="AU1437" s="17"/>
      <c r="AV1437" s="17"/>
      <c r="AW1437" s="17"/>
      <c r="AX1437" s="17"/>
      <c r="AY1437" s="17"/>
      <c r="AZ1437" s="17"/>
      <c r="BA1437" s="17"/>
      <c r="BB1437" s="17"/>
      <c r="BC1437" s="17"/>
      <c r="BD1437" s="17"/>
      <c r="BE1437" s="17"/>
      <c r="BF1437" s="17"/>
      <c r="BG1437" s="17"/>
      <c r="BH1437" s="17"/>
      <c r="BI1437" s="17"/>
      <c r="BJ1437" s="17"/>
      <c r="BK1437" s="17"/>
      <c r="BL1437" s="17"/>
      <c r="BM1437" s="17"/>
      <c r="BN1437" s="17"/>
      <c r="BO1437" s="17"/>
      <c r="BP1437" s="17"/>
      <c r="BQ1437" s="17"/>
      <c r="BR1437" s="17"/>
      <c r="BS1437" s="17"/>
      <c r="BT1437" s="17"/>
      <c r="BU1437" s="17"/>
      <c r="BV1437" s="17"/>
      <c r="BW1437" s="17"/>
      <c r="BX1437" s="17"/>
      <c r="BY1437" s="17"/>
      <c r="BZ1437" s="17"/>
      <c r="CA1437" s="17"/>
      <c r="CB1437" s="17"/>
      <c r="CC1437" s="17"/>
      <c r="CD1437" s="17"/>
      <c r="CE1437" s="17"/>
      <c r="CF1437" s="17"/>
      <c r="CG1437" s="17"/>
      <c r="CH1437" s="17"/>
      <c r="CI1437" s="17"/>
    </row>
    <row r="1438" spans="2:87" x14ac:dyDescent="0.35">
      <c r="B1438" t="s">
        <v>419</v>
      </c>
      <c r="C1438" s="17">
        <v>3.76611066620368E-2</v>
      </c>
      <c r="D1438" s="17">
        <v>4.5361043754979902E-2</v>
      </c>
      <c r="E1438" s="17">
        <v>3.0350211752802499E-2</v>
      </c>
      <c r="F1438" s="17"/>
      <c r="G1438" s="17">
        <v>6.4658326628108997E-2</v>
      </c>
      <c r="H1438" s="17">
        <v>7.0476053769321395E-2</v>
      </c>
      <c r="I1438" s="17">
        <v>3.37533272869368E-2</v>
      </c>
      <c r="J1438" s="17">
        <v>2.27865596606254E-2</v>
      </c>
      <c r="K1438" s="17">
        <v>1.61095284278438E-2</v>
      </c>
      <c r="L1438" s="17">
        <v>2.2481929330595399E-2</v>
      </c>
      <c r="M1438" s="17"/>
      <c r="N1438" s="17">
        <v>4.4313805346485699E-2</v>
      </c>
      <c r="O1438" s="17">
        <v>3.2812183496174499E-2</v>
      </c>
      <c r="P1438" s="17">
        <v>2.4828253467112898E-2</v>
      </c>
      <c r="Q1438" s="17">
        <v>4.7319057281965997E-2</v>
      </c>
      <c r="R1438" s="17"/>
      <c r="S1438" s="17">
        <v>7.6912834418190898E-2</v>
      </c>
      <c r="T1438" s="17">
        <v>2.0308663060293101E-2</v>
      </c>
      <c r="U1438" s="17">
        <v>2.3989527146900499E-2</v>
      </c>
      <c r="V1438" s="17">
        <v>4.0318233604543598E-2</v>
      </c>
      <c r="W1438" s="17">
        <v>7.2373150931501706E-2</v>
      </c>
      <c r="X1438" s="17">
        <v>2.512438439471E-2</v>
      </c>
      <c r="Y1438" s="17">
        <v>2.7455456333870299E-2</v>
      </c>
      <c r="Z1438" s="17">
        <v>5.1912771283259301E-2</v>
      </c>
      <c r="AA1438" s="17">
        <v>2.1449478379535699E-2</v>
      </c>
      <c r="AB1438" s="17">
        <v>3.05159006860189E-2</v>
      </c>
      <c r="AC1438" s="17">
        <v>1.7795026832891098E-2</v>
      </c>
      <c r="AD1438" s="17">
        <v>3.7016209268750003E-2</v>
      </c>
      <c r="AE1438" s="17"/>
      <c r="AF1438" s="17">
        <v>2.3843324052737602E-2</v>
      </c>
      <c r="AG1438" s="17">
        <v>3.2006658660830099E-2</v>
      </c>
      <c r="AH1438" s="17">
        <v>2.79032784886807E-2</v>
      </c>
      <c r="AI1438" s="17">
        <v>3.9464338467415899E-2</v>
      </c>
      <c r="AJ1438" s="17">
        <v>7.84129016732701E-2</v>
      </c>
      <c r="AK1438" s="17"/>
      <c r="AL1438" s="17">
        <v>4.2013562460892599E-2</v>
      </c>
      <c r="AM1438" s="17">
        <v>3.06613006302075E-2</v>
      </c>
      <c r="AN1438" s="17">
        <v>4.1943263982625503E-2</v>
      </c>
      <c r="AO1438" s="17">
        <v>4.20467167063064E-2</v>
      </c>
      <c r="AP1438" s="17"/>
      <c r="AQ1438" s="17">
        <v>2.7122459131007099E-2</v>
      </c>
      <c r="AR1438" s="17">
        <v>5.2952809189092002E-2</v>
      </c>
      <c r="AS1438" s="17"/>
      <c r="AT1438" s="17">
        <v>4.5793294891844902E-2</v>
      </c>
      <c r="AU1438" s="17">
        <v>2.2454776920288199E-2</v>
      </c>
      <c r="AV1438" s="17"/>
      <c r="AW1438" s="17">
        <v>3.5485907655109103E-2</v>
      </c>
      <c r="AX1438" s="17">
        <v>3.16514163740544E-2</v>
      </c>
      <c r="AY1438" s="17">
        <v>4.3738936430515601E-2</v>
      </c>
      <c r="AZ1438" s="17"/>
      <c r="BA1438" s="17">
        <v>5.8080350411609701E-2</v>
      </c>
      <c r="BB1438" s="17">
        <v>3.7733063867564302E-2</v>
      </c>
      <c r="BC1438" s="17">
        <v>2.91225202560038E-2</v>
      </c>
      <c r="BD1438" s="17">
        <v>2.20870027474676E-2</v>
      </c>
      <c r="BE1438" s="17">
        <v>2.0042654137084899E-2</v>
      </c>
      <c r="BF1438" s="17"/>
      <c r="BG1438" s="17">
        <v>2.8317402198330101E-2</v>
      </c>
      <c r="BH1438" s="17">
        <v>4.4480048481369397E-2</v>
      </c>
      <c r="BI1438" s="17"/>
      <c r="BJ1438" s="17">
        <v>3.8264344036939998E-2</v>
      </c>
      <c r="BK1438" s="17">
        <v>3.6330119361320398E-2</v>
      </c>
      <c r="BL1438" s="17"/>
      <c r="BM1438" s="17">
        <v>2.73228385671778E-2</v>
      </c>
      <c r="BN1438" s="17">
        <v>3.4082430376733502E-2</v>
      </c>
      <c r="BO1438" s="17">
        <v>4.6819082603700102E-2</v>
      </c>
      <c r="BP1438" s="17">
        <v>3.6871672504785499E-2</v>
      </c>
      <c r="BQ1438" s="17">
        <v>1.67263285506252E-2</v>
      </c>
      <c r="BR1438" s="17"/>
      <c r="BS1438" s="17">
        <v>3.5513576071036002E-2</v>
      </c>
      <c r="BT1438" s="17"/>
      <c r="BU1438" s="17">
        <v>3.3228392273196801E-2</v>
      </c>
      <c r="BV1438" s="17">
        <v>5.9917337978967401E-2</v>
      </c>
      <c r="BW1438" s="17">
        <v>4.4858999787687703E-2</v>
      </c>
      <c r="BX1438" s="17">
        <v>1.7601242659380002E-2</v>
      </c>
      <c r="BY1438" s="17">
        <v>4.1040402526543597E-2</v>
      </c>
      <c r="BZ1438" s="17"/>
      <c r="CA1438" s="17">
        <v>6.7916842094190702E-2</v>
      </c>
      <c r="CB1438" s="17"/>
      <c r="CC1438" s="17">
        <v>3.3255272005983702E-2</v>
      </c>
      <c r="CD1438" s="17">
        <v>5.2152373819069002E-2</v>
      </c>
      <c r="CE1438" s="17"/>
      <c r="CF1438" s="17">
        <v>3.1825739051938702E-2</v>
      </c>
      <c r="CG1438" s="17"/>
      <c r="CH1438" s="17">
        <v>1.6829608025815599E-2</v>
      </c>
      <c r="CI1438" s="17">
        <v>8.3728824461857004E-2</v>
      </c>
    </row>
    <row r="1439" spans="2:87" x14ac:dyDescent="0.35">
      <c r="B1439" t="s">
        <v>420</v>
      </c>
      <c r="C1439" s="17">
        <v>0.18708300307051801</v>
      </c>
      <c r="D1439" s="17">
        <v>0.220469088325699</v>
      </c>
      <c r="E1439" s="17">
        <v>0.15552448968853</v>
      </c>
      <c r="F1439" s="17"/>
      <c r="G1439" s="17">
        <v>0.20576828034316799</v>
      </c>
      <c r="H1439" s="17">
        <v>0.21346621299094601</v>
      </c>
      <c r="I1439" s="17">
        <v>0.21390362084121101</v>
      </c>
      <c r="J1439" s="17">
        <v>0.185840497869043</v>
      </c>
      <c r="K1439" s="17">
        <v>0.16571539954078601</v>
      </c>
      <c r="L1439" s="17">
        <v>0.14655760285006</v>
      </c>
      <c r="M1439" s="17"/>
      <c r="N1439" s="17">
        <v>0.196656107472722</v>
      </c>
      <c r="O1439" s="17">
        <v>0.22659739022816799</v>
      </c>
      <c r="P1439" s="17">
        <v>0.16819686604787801</v>
      </c>
      <c r="Q1439" s="17">
        <v>0.15300973542961399</v>
      </c>
      <c r="R1439" s="17"/>
      <c r="S1439" s="17">
        <v>0.17655032906246701</v>
      </c>
      <c r="T1439" s="17">
        <v>0.14927264856230901</v>
      </c>
      <c r="U1439" s="17">
        <v>0.223367921824386</v>
      </c>
      <c r="V1439" s="17">
        <v>0.194149590207466</v>
      </c>
      <c r="W1439" s="17">
        <v>0.16372129429020599</v>
      </c>
      <c r="X1439" s="17">
        <v>0.20767730508344701</v>
      </c>
      <c r="Y1439" s="17">
        <v>0.18216174724384501</v>
      </c>
      <c r="Z1439" s="17">
        <v>0.19578905924801701</v>
      </c>
      <c r="AA1439" s="17">
        <v>0.23373831113445001</v>
      </c>
      <c r="AB1439" s="17">
        <v>0.162463143467522</v>
      </c>
      <c r="AC1439" s="17">
        <v>0.183067948605738</v>
      </c>
      <c r="AD1439" s="17">
        <v>0.18563044741585499</v>
      </c>
      <c r="AE1439" s="17"/>
      <c r="AF1439" s="17">
        <v>0.138547664691969</v>
      </c>
      <c r="AG1439" s="17">
        <v>0.187258081229916</v>
      </c>
      <c r="AH1439" s="17">
        <v>0.208322972467476</v>
      </c>
      <c r="AI1439" s="17">
        <v>0.20018211457063501</v>
      </c>
      <c r="AJ1439" s="17">
        <v>0.218052180295355</v>
      </c>
      <c r="AK1439" s="17"/>
      <c r="AL1439" s="17">
        <v>0.190587542586031</v>
      </c>
      <c r="AM1439" s="17">
        <v>0.20134778419611801</v>
      </c>
      <c r="AN1439" s="17">
        <v>0.16156914993653601</v>
      </c>
      <c r="AO1439" s="17">
        <v>0.14881737782549601</v>
      </c>
      <c r="AP1439" s="17"/>
      <c r="AQ1439" s="17">
        <v>0.177930688068417</v>
      </c>
      <c r="AR1439" s="17">
        <v>0.20036312065998699</v>
      </c>
      <c r="AS1439" s="17"/>
      <c r="AT1439" s="17">
        <v>0.20389671860891201</v>
      </c>
      <c r="AU1439" s="17">
        <v>0.17313347451251601</v>
      </c>
      <c r="AV1439" s="17"/>
      <c r="AW1439" s="17">
        <v>0.181073015560857</v>
      </c>
      <c r="AX1439" s="17">
        <v>0.190312698676359</v>
      </c>
      <c r="AY1439" s="17">
        <v>0.18938574633062799</v>
      </c>
      <c r="AZ1439" s="17"/>
      <c r="BA1439" s="17">
        <v>0.225453485715436</v>
      </c>
      <c r="BB1439" s="17">
        <v>0.17893660536407999</v>
      </c>
      <c r="BC1439" s="17">
        <v>0.164053579087756</v>
      </c>
      <c r="BD1439" s="17">
        <v>0.185058161361005</v>
      </c>
      <c r="BE1439" s="17">
        <v>0.18163749078619101</v>
      </c>
      <c r="BF1439" s="17"/>
      <c r="BG1439" s="17">
        <v>0.18897449599990801</v>
      </c>
      <c r="BH1439" s="17">
        <v>0.18570261049846201</v>
      </c>
      <c r="BI1439" s="17"/>
      <c r="BJ1439" s="17">
        <v>0.197783420593244</v>
      </c>
      <c r="BK1439" s="17">
        <v>0.14734769041805601</v>
      </c>
      <c r="BL1439" s="17"/>
      <c r="BM1439" s="17">
        <v>0.137372017579975</v>
      </c>
      <c r="BN1439" s="17">
        <v>0.17900416502255301</v>
      </c>
      <c r="BO1439" s="17">
        <v>0.240097720620983</v>
      </c>
      <c r="BP1439" s="17">
        <v>0.155111953347529</v>
      </c>
      <c r="BQ1439" s="17">
        <v>0.16399454010248701</v>
      </c>
      <c r="BR1439" s="17"/>
      <c r="BS1439" s="17">
        <v>0.19996727649207099</v>
      </c>
      <c r="BT1439" s="17"/>
      <c r="BU1439" s="17">
        <v>0.176173316948876</v>
      </c>
      <c r="BV1439" s="17">
        <v>0.26498736033368198</v>
      </c>
      <c r="BW1439" s="17">
        <v>0.149908010100156</v>
      </c>
      <c r="BX1439" s="17">
        <v>0.18075277740454601</v>
      </c>
      <c r="BY1439" s="17">
        <v>0.14718688032337501</v>
      </c>
      <c r="BZ1439" s="17"/>
      <c r="CA1439" s="17">
        <v>0.25634735958090299</v>
      </c>
      <c r="CB1439" s="17"/>
      <c r="CC1439" s="17">
        <v>0.171628874345294</v>
      </c>
      <c r="CD1439" s="17">
        <v>0.25711963043698499</v>
      </c>
      <c r="CE1439" s="17"/>
      <c r="CF1439" s="17">
        <v>0.152761577288936</v>
      </c>
      <c r="CG1439" s="17"/>
      <c r="CH1439" s="17">
        <v>0.12660907312127601</v>
      </c>
      <c r="CI1439" s="17">
        <v>0.27560879342000999</v>
      </c>
    </row>
    <row r="1440" spans="2:87" x14ac:dyDescent="0.35">
      <c r="B1440" t="s">
        <v>370</v>
      </c>
      <c r="C1440" s="17">
        <v>0.21684515164309201</v>
      </c>
      <c r="D1440" s="17">
        <v>0.21846524185077401</v>
      </c>
      <c r="E1440" s="17">
        <v>0.21456235898777001</v>
      </c>
      <c r="F1440" s="17"/>
      <c r="G1440" s="17">
        <v>0.170566624066992</v>
      </c>
      <c r="H1440" s="17">
        <v>0.17859593276115501</v>
      </c>
      <c r="I1440" s="17">
        <v>0.23881051796866701</v>
      </c>
      <c r="J1440" s="17">
        <v>0.25539311129102699</v>
      </c>
      <c r="K1440" s="17">
        <v>0.202785868135341</v>
      </c>
      <c r="L1440" s="17">
        <v>0.239421992687777</v>
      </c>
      <c r="M1440" s="17"/>
      <c r="N1440" s="17">
        <v>0.23996769425221401</v>
      </c>
      <c r="O1440" s="17">
        <v>0.189515829758515</v>
      </c>
      <c r="P1440" s="17">
        <v>0.202260515613672</v>
      </c>
      <c r="Q1440" s="17">
        <v>0.23427473191201501</v>
      </c>
      <c r="R1440" s="17"/>
      <c r="S1440" s="17">
        <v>0.23101447517517801</v>
      </c>
      <c r="T1440" s="17">
        <v>0.26562031704085098</v>
      </c>
      <c r="U1440" s="17">
        <v>0.23935707234252801</v>
      </c>
      <c r="V1440" s="17">
        <v>0.234084571971445</v>
      </c>
      <c r="W1440" s="17">
        <v>0.17754920405966901</v>
      </c>
      <c r="X1440" s="17">
        <v>0.17500646257357999</v>
      </c>
      <c r="Y1440" s="17">
        <v>0.24185061675315001</v>
      </c>
      <c r="Z1440" s="17">
        <v>0.16760553243259099</v>
      </c>
      <c r="AA1440" s="17">
        <v>0.174431199613374</v>
      </c>
      <c r="AB1440" s="17">
        <v>0.211914421145939</v>
      </c>
      <c r="AC1440" s="17">
        <v>0.168076456120343</v>
      </c>
      <c r="AD1440" s="17">
        <v>0.29671505381646901</v>
      </c>
      <c r="AE1440" s="17"/>
      <c r="AF1440" s="17">
        <v>0.19844328959796401</v>
      </c>
      <c r="AG1440" s="17">
        <v>0.20841726298023999</v>
      </c>
      <c r="AH1440" s="17">
        <v>0.26208955071725798</v>
      </c>
      <c r="AI1440" s="17">
        <v>0.181009541326458</v>
      </c>
      <c r="AJ1440" s="17">
        <v>0.22225720126939599</v>
      </c>
      <c r="AK1440" s="17"/>
      <c r="AL1440" s="17">
        <v>0.25522756836802202</v>
      </c>
      <c r="AM1440" s="17">
        <v>0.201046359582677</v>
      </c>
      <c r="AN1440" s="17">
        <v>0.18095479297693501</v>
      </c>
      <c r="AO1440" s="17">
        <v>0.177812254048962</v>
      </c>
      <c r="AP1440" s="17"/>
      <c r="AQ1440" s="17">
        <v>0.210561727443762</v>
      </c>
      <c r="AR1440" s="17">
        <v>0.22596247466054201</v>
      </c>
      <c r="AS1440" s="17"/>
      <c r="AT1440" s="17">
        <v>0.207910542571969</v>
      </c>
      <c r="AU1440" s="17">
        <v>0.22445635686262699</v>
      </c>
      <c r="AV1440" s="17"/>
      <c r="AW1440" s="17">
        <v>0.229423635811494</v>
      </c>
      <c r="AX1440" s="17">
        <v>0.22202966507669999</v>
      </c>
      <c r="AY1440" s="17">
        <v>0.19780217149406601</v>
      </c>
      <c r="AZ1440" s="17"/>
      <c r="BA1440" s="17">
        <v>0.19274651883441499</v>
      </c>
      <c r="BB1440" s="17">
        <v>0.23318444515397199</v>
      </c>
      <c r="BC1440" s="17">
        <v>0.242546406372982</v>
      </c>
      <c r="BD1440" s="17">
        <v>0.173120303539122</v>
      </c>
      <c r="BE1440" s="17">
        <v>0.173010469464836</v>
      </c>
      <c r="BF1440" s="17"/>
      <c r="BG1440" s="17">
        <v>0.216554004435556</v>
      </c>
      <c r="BH1440" s="17">
        <v>0.21705762795554001</v>
      </c>
      <c r="BI1440" s="17"/>
      <c r="BJ1440" s="17">
        <v>0.215179324774153</v>
      </c>
      <c r="BK1440" s="17">
        <v>0.22365358257088799</v>
      </c>
      <c r="BL1440" s="17"/>
      <c r="BM1440" s="17">
        <v>0.216025187249272</v>
      </c>
      <c r="BN1440" s="17">
        <v>0.237919509339168</v>
      </c>
      <c r="BO1440" s="17">
        <v>0.20159343805652399</v>
      </c>
      <c r="BP1440" s="17">
        <v>0.24278701874826999</v>
      </c>
      <c r="BQ1440" s="17">
        <v>0.189938844261207</v>
      </c>
      <c r="BR1440" s="17"/>
      <c r="BS1440" s="17">
        <v>0.174462396542688</v>
      </c>
      <c r="BT1440" s="17"/>
      <c r="BU1440" s="17">
        <v>0.20793524326009399</v>
      </c>
      <c r="BV1440" s="17">
        <v>0.228359202535732</v>
      </c>
      <c r="BW1440" s="17">
        <v>0.19570698182794599</v>
      </c>
      <c r="BX1440" s="17">
        <v>0.17670766018018</v>
      </c>
      <c r="BY1440" s="17">
        <v>0.23499660666723801</v>
      </c>
      <c r="BZ1440" s="17"/>
      <c r="CA1440" s="17">
        <v>0.15100339127067799</v>
      </c>
      <c r="CB1440" s="17"/>
      <c r="CC1440" s="17">
        <v>0.191613902454909</v>
      </c>
      <c r="CD1440" s="17">
        <v>0.30004055359656401</v>
      </c>
      <c r="CE1440" s="17"/>
      <c r="CF1440" s="17">
        <v>0.203880827168406</v>
      </c>
      <c r="CG1440" s="17"/>
      <c r="CH1440" s="17">
        <v>0.211631335678265</v>
      </c>
      <c r="CI1440" s="17">
        <v>0.23169458013348301</v>
      </c>
    </row>
    <row r="1441" spans="2:87" x14ac:dyDescent="0.35">
      <c r="B1441" t="s">
        <v>421</v>
      </c>
      <c r="C1441" s="17">
        <v>0.42872739412445199</v>
      </c>
      <c r="D1441" s="17">
        <v>0.39774868495820398</v>
      </c>
      <c r="E1441" s="17">
        <v>0.45763822002640903</v>
      </c>
      <c r="F1441" s="17"/>
      <c r="G1441" s="17">
        <v>0.41911033778323198</v>
      </c>
      <c r="H1441" s="17">
        <v>0.43489263930604</v>
      </c>
      <c r="I1441" s="17">
        <v>0.40674618166916898</v>
      </c>
      <c r="J1441" s="17">
        <v>0.41108545197829399</v>
      </c>
      <c r="K1441" s="17">
        <v>0.45645568844863899</v>
      </c>
      <c r="L1441" s="17">
        <v>0.44369426255188199</v>
      </c>
      <c r="M1441" s="17"/>
      <c r="N1441" s="17">
        <v>0.40807473851409398</v>
      </c>
      <c r="O1441" s="17">
        <v>0.42975993024387499</v>
      </c>
      <c r="P1441" s="17">
        <v>0.44413237744767298</v>
      </c>
      <c r="Q1441" s="17">
        <v>0.43216134613005502</v>
      </c>
      <c r="R1441" s="17"/>
      <c r="S1441" s="17">
        <v>0.37801743446214098</v>
      </c>
      <c r="T1441" s="17">
        <v>0.446079840041681</v>
      </c>
      <c r="U1441" s="17">
        <v>0.41810381809913399</v>
      </c>
      <c r="V1441" s="17">
        <v>0.412054518289036</v>
      </c>
      <c r="W1441" s="17">
        <v>0.48423012403256099</v>
      </c>
      <c r="X1441" s="17">
        <v>0.41521939762427801</v>
      </c>
      <c r="Y1441" s="17">
        <v>0.41085436467395797</v>
      </c>
      <c r="Z1441" s="17">
        <v>0.45600669206784</v>
      </c>
      <c r="AA1441" s="17">
        <v>0.457748839097051</v>
      </c>
      <c r="AB1441" s="17">
        <v>0.46163534204981499</v>
      </c>
      <c r="AC1441" s="17">
        <v>0.41232539860904199</v>
      </c>
      <c r="AD1441" s="17">
        <v>0.41248186453121199</v>
      </c>
      <c r="AE1441" s="17"/>
      <c r="AF1441" s="17">
        <v>0.468593336208315</v>
      </c>
      <c r="AG1441" s="17">
        <v>0.44368022070169699</v>
      </c>
      <c r="AH1441" s="17">
        <v>0.38330520145957903</v>
      </c>
      <c r="AI1441" s="17">
        <v>0.47364129483126</v>
      </c>
      <c r="AJ1441" s="17">
        <v>0.367742389847456</v>
      </c>
      <c r="AK1441" s="17"/>
      <c r="AL1441" s="17">
        <v>0.406300760696785</v>
      </c>
      <c r="AM1441" s="17">
        <v>0.43378516756151703</v>
      </c>
      <c r="AN1441" s="17">
        <v>0.464884769499529</v>
      </c>
      <c r="AO1441" s="17">
        <v>0.435206686213648</v>
      </c>
      <c r="AP1441" s="17"/>
      <c r="AQ1441" s="17">
        <v>0.43859840609456302</v>
      </c>
      <c r="AR1441" s="17">
        <v>0.414404438712622</v>
      </c>
      <c r="AS1441" s="17"/>
      <c r="AT1441" s="17">
        <v>0.41387064480751801</v>
      </c>
      <c r="AU1441" s="17">
        <v>0.44389002822210899</v>
      </c>
      <c r="AV1441" s="17"/>
      <c r="AW1441" s="17">
        <v>0.43034285195421401</v>
      </c>
      <c r="AX1441" s="17">
        <v>0.43831287439029298</v>
      </c>
      <c r="AY1441" s="17">
        <v>0.42890101745860199</v>
      </c>
      <c r="AZ1441" s="17"/>
      <c r="BA1441" s="17">
        <v>0.39505757242463502</v>
      </c>
      <c r="BB1441" s="17">
        <v>0.43303806734301398</v>
      </c>
      <c r="BC1441" s="17">
        <v>0.42353337563514198</v>
      </c>
      <c r="BD1441" s="17">
        <v>0.493380849047797</v>
      </c>
      <c r="BE1441" s="17">
        <v>0.48503262375539402</v>
      </c>
      <c r="BF1441" s="17"/>
      <c r="BG1441" s="17">
        <v>0.431474159519942</v>
      </c>
      <c r="BH1441" s="17">
        <v>0.42672283228327301</v>
      </c>
      <c r="BI1441" s="17"/>
      <c r="BJ1441" s="17">
        <v>0.42356355907045601</v>
      </c>
      <c r="BK1441" s="17">
        <v>0.443123624176543</v>
      </c>
      <c r="BL1441" s="17"/>
      <c r="BM1441" s="17">
        <v>0.48273846399898002</v>
      </c>
      <c r="BN1441" s="17">
        <v>0.40914260537977598</v>
      </c>
      <c r="BO1441" s="17">
        <v>0.40285706960954099</v>
      </c>
      <c r="BP1441" s="17">
        <v>0.42640441795638701</v>
      </c>
      <c r="BQ1441" s="17">
        <v>0.43938252713097098</v>
      </c>
      <c r="BR1441" s="17"/>
      <c r="BS1441" s="17">
        <v>0.42278578371090098</v>
      </c>
      <c r="BT1441" s="17"/>
      <c r="BU1441" s="17">
        <v>0.441608722972333</v>
      </c>
      <c r="BV1441" s="17">
        <v>0.346303502703175</v>
      </c>
      <c r="BW1441" s="17">
        <v>0.48531023547443902</v>
      </c>
      <c r="BX1441" s="17">
        <v>0.44687313095730802</v>
      </c>
      <c r="BY1441" s="17">
        <v>0.465884056595881</v>
      </c>
      <c r="BZ1441" s="17"/>
      <c r="CA1441" s="17">
        <v>0.38253871690436497</v>
      </c>
      <c r="CB1441" s="17"/>
      <c r="CC1441" s="17">
        <v>0.459443340063868</v>
      </c>
      <c r="CD1441" s="17">
        <v>0.31013748515348899</v>
      </c>
      <c r="CE1441" s="17"/>
      <c r="CF1441" s="17">
        <v>0.46600166893047401</v>
      </c>
      <c r="CG1441" s="17"/>
      <c r="CH1441" s="17">
        <v>0.497370668037318</v>
      </c>
      <c r="CI1441" s="17">
        <v>0.30823166103071897</v>
      </c>
    </row>
    <row r="1442" spans="2:87" x14ac:dyDescent="0.35">
      <c r="B1442" t="s">
        <v>422</v>
      </c>
      <c r="C1442" s="17">
        <v>0.12968334449990099</v>
      </c>
      <c r="D1442" s="17">
        <v>0.11795594111034299</v>
      </c>
      <c r="E1442" s="17">
        <v>0.14192471954448799</v>
      </c>
      <c r="F1442" s="17"/>
      <c r="G1442" s="17">
        <v>0.13989643117849901</v>
      </c>
      <c r="H1442" s="17">
        <v>0.102569161172538</v>
      </c>
      <c r="I1442" s="17">
        <v>0.106786352234016</v>
      </c>
      <c r="J1442" s="17">
        <v>0.124894379201011</v>
      </c>
      <c r="K1442" s="17">
        <v>0.15893351544739001</v>
      </c>
      <c r="L1442" s="17">
        <v>0.147844212579686</v>
      </c>
      <c r="M1442" s="17"/>
      <c r="N1442" s="17">
        <v>0.11098765441448399</v>
      </c>
      <c r="O1442" s="17">
        <v>0.12131466627326799</v>
      </c>
      <c r="P1442" s="17">
        <v>0.160581987423664</v>
      </c>
      <c r="Q1442" s="17">
        <v>0.13323512924635</v>
      </c>
      <c r="R1442" s="17"/>
      <c r="S1442" s="17">
        <v>0.13750492688202201</v>
      </c>
      <c r="T1442" s="17">
        <v>0.11871853129486599</v>
      </c>
      <c r="U1442" s="17">
        <v>9.5181660587051298E-2</v>
      </c>
      <c r="V1442" s="17">
        <v>0.119393085927509</v>
      </c>
      <c r="W1442" s="17">
        <v>0.102126226686061</v>
      </c>
      <c r="X1442" s="17">
        <v>0.17697245032398501</v>
      </c>
      <c r="Y1442" s="17">
        <v>0.13767781499517701</v>
      </c>
      <c r="Z1442" s="17">
        <v>0.128685944968293</v>
      </c>
      <c r="AA1442" s="17">
        <v>0.112632171775589</v>
      </c>
      <c r="AB1442" s="17">
        <v>0.13347119265070501</v>
      </c>
      <c r="AC1442" s="17">
        <v>0.21873516983198599</v>
      </c>
      <c r="AD1442" s="17">
        <v>6.8156424967713403E-2</v>
      </c>
      <c r="AE1442" s="17"/>
      <c r="AF1442" s="17">
        <v>0.17057238544901501</v>
      </c>
      <c r="AG1442" s="17">
        <v>0.128637776427316</v>
      </c>
      <c r="AH1442" s="17">
        <v>0.11837899686700599</v>
      </c>
      <c r="AI1442" s="17">
        <v>0.10570271080423101</v>
      </c>
      <c r="AJ1442" s="17">
        <v>0.113535326914524</v>
      </c>
      <c r="AK1442" s="17"/>
      <c r="AL1442" s="17">
        <v>0.105870565888269</v>
      </c>
      <c r="AM1442" s="17">
        <v>0.13315938802948099</v>
      </c>
      <c r="AN1442" s="17">
        <v>0.15064802360437399</v>
      </c>
      <c r="AO1442" s="17">
        <v>0.196116965205587</v>
      </c>
      <c r="AP1442" s="17"/>
      <c r="AQ1442" s="17">
        <v>0.14578671926225101</v>
      </c>
      <c r="AR1442" s="17">
        <v>0.10631715677775699</v>
      </c>
      <c r="AS1442" s="17"/>
      <c r="AT1442" s="17">
        <v>0.12852879911975601</v>
      </c>
      <c r="AU1442" s="17">
        <v>0.13606536348245901</v>
      </c>
      <c r="AV1442" s="17"/>
      <c r="AW1442" s="17">
        <v>0.12367458901832599</v>
      </c>
      <c r="AX1442" s="17">
        <v>0.117693345482594</v>
      </c>
      <c r="AY1442" s="17">
        <v>0.140172128286189</v>
      </c>
      <c r="AZ1442" s="17"/>
      <c r="BA1442" s="17">
        <v>0.128662072613904</v>
      </c>
      <c r="BB1442" s="17">
        <v>0.117107818271369</v>
      </c>
      <c r="BC1442" s="17">
        <v>0.14074411864811601</v>
      </c>
      <c r="BD1442" s="17">
        <v>0.126353683304609</v>
      </c>
      <c r="BE1442" s="17">
        <v>0.14027676185649399</v>
      </c>
      <c r="BF1442" s="17"/>
      <c r="BG1442" s="17">
        <v>0.134679937846264</v>
      </c>
      <c r="BH1442" s="17">
        <v>0.126036880781355</v>
      </c>
      <c r="BI1442" s="17"/>
      <c r="BJ1442" s="17">
        <v>0.12520935152520801</v>
      </c>
      <c r="BK1442" s="17">
        <v>0.14954498347319201</v>
      </c>
      <c r="BL1442" s="17"/>
      <c r="BM1442" s="17">
        <v>0.136541492604595</v>
      </c>
      <c r="BN1442" s="17">
        <v>0.13985128988176901</v>
      </c>
      <c r="BO1442" s="17">
        <v>0.108632689109252</v>
      </c>
      <c r="BP1442" s="17">
        <v>0.13882493744302901</v>
      </c>
      <c r="BQ1442" s="17">
        <v>0.18995775995471001</v>
      </c>
      <c r="BR1442" s="17"/>
      <c r="BS1442" s="17">
        <v>0.167270967183305</v>
      </c>
      <c r="BT1442" s="17"/>
      <c r="BU1442" s="17">
        <v>0.14105432454550099</v>
      </c>
      <c r="BV1442" s="17">
        <v>0.100432596448443</v>
      </c>
      <c r="BW1442" s="17">
        <v>0.124215772809771</v>
      </c>
      <c r="BX1442" s="17">
        <v>0.17806518879858599</v>
      </c>
      <c r="BY1442" s="17">
        <v>0.11089205388696299</v>
      </c>
      <c r="BZ1442" s="17"/>
      <c r="CA1442" s="17">
        <v>0.14219369014986299</v>
      </c>
      <c r="CB1442" s="17"/>
      <c r="CC1442" s="17">
        <v>0.144058611129945</v>
      </c>
      <c r="CD1442" s="17">
        <v>8.0549956993892696E-2</v>
      </c>
      <c r="CE1442" s="17"/>
      <c r="CF1442" s="17">
        <v>0.14553018756024499</v>
      </c>
      <c r="CG1442" s="17"/>
      <c r="CH1442" s="17">
        <v>0.14755931513732501</v>
      </c>
      <c r="CI1442" s="17">
        <v>0.10073614095393101</v>
      </c>
    </row>
    <row r="1443" spans="2:87" x14ac:dyDescent="0.35">
      <c r="C1443" s="17"/>
      <c r="D1443" s="17"/>
      <c r="E1443" s="17"/>
      <c r="F1443" s="17"/>
      <c r="G1443" s="17"/>
      <c r="H1443" s="17"/>
      <c r="I1443" s="17"/>
      <c r="J1443" s="17"/>
      <c r="K1443" s="17"/>
      <c r="L1443" s="17"/>
      <c r="M1443" s="17"/>
      <c r="N1443" s="17"/>
      <c r="O1443" s="17"/>
      <c r="P1443" s="17"/>
      <c r="Q1443" s="17"/>
      <c r="R1443" s="17"/>
      <c r="S1443" s="17"/>
      <c r="T1443" s="17"/>
      <c r="U1443" s="17"/>
      <c r="V1443" s="17"/>
      <c r="W1443" s="17"/>
      <c r="X1443" s="17"/>
      <c r="Y1443" s="17"/>
      <c r="Z1443" s="17"/>
      <c r="AA1443" s="17"/>
      <c r="AB1443" s="17"/>
      <c r="AC1443" s="17"/>
      <c r="AD1443" s="17"/>
      <c r="AE1443" s="17"/>
      <c r="AF1443" s="17"/>
      <c r="AG1443" s="17"/>
      <c r="AH1443" s="17"/>
      <c r="AI1443" s="17"/>
      <c r="AJ1443" s="17"/>
      <c r="AK1443" s="17"/>
      <c r="AL1443" s="17"/>
      <c r="AM1443" s="17"/>
      <c r="AN1443" s="17"/>
      <c r="AO1443" s="17"/>
      <c r="AP1443" s="17"/>
      <c r="AQ1443" s="17"/>
      <c r="AR1443" s="17"/>
      <c r="AS1443" s="17"/>
      <c r="AT1443" s="17"/>
      <c r="AU1443" s="17"/>
      <c r="AV1443" s="17"/>
      <c r="AW1443" s="17"/>
      <c r="AX1443" s="17"/>
      <c r="AY1443" s="17"/>
      <c r="AZ1443" s="17"/>
      <c r="BA1443" s="17"/>
      <c r="BB1443" s="17"/>
      <c r="BC1443" s="17"/>
      <c r="BD1443" s="17"/>
      <c r="BE1443" s="17"/>
      <c r="BF1443" s="17"/>
      <c r="BG1443" s="17"/>
      <c r="BH1443" s="17"/>
      <c r="BI1443" s="17"/>
      <c r="BJ1443" s="17"/>
      <c r="BK1443" s="17"/>
      <c r="BL1443" s="17"/>
      <c r="BM1443" s="17"/>
      <c r="BN1443" s="17"/>
      <c r="BO1443" s="17"/>
      <c r="BP1443" s="17"/>
      <c r="BQ1443" s="17"/>
      <c r="BR1443" s="17"/>
      <c r="BS1443" s="17"/>
      <c r="BT1443" s="17"/>
      <c r="BU1443" s="17"/>
      <c r="BV1443" s="17"/>
      <c r="BW1443" s="17"/>
      <c r="BX1443" s="17"/>
      <c r="BY1443" s="17"/>
      <c r="BZ1443" s="17"/>
      <c r="CA1443" s="17"/>
      <c r="CB1443" s="17"/>
      <c r="CC1443" s="17"/>
      <c r="CD1443" s="17"/>
      <c r="CE1443" s="17"/>
      <c r="CF1443" s="17"/>
      <c r="CG1443" s="17"/>
      <c r="CH1443" s="17"/>
      <c r="CI1443" s="17"/>
    </row>
    <row r="1444" spans="2:87" x14ac:dyDescent="0.35">
      <c r="B1444" s="6" t="s">
        <v>425</v>
      </c>
      <c r="C1444" s="17"/>
      <c r="D1444" s="17"/>
      <c r="E1444" s="17"/>
      <c r="F1444" s="17"/>
      <c r="G1444" s="17"/>
      <c r="H1444" s="17"/>
      <c r="I1444" s="17"/>
      <c r="J1444" s="17"/>
      <c r="K1444" s="17"/>
      <c r="L1444" s="17"/>
      <c r="M1444" s="17"/>
      <c r="N1444" s="17"/>
      <c r="O1444" s="17"/>
      <c r="P1444" s="17"/>
      <c r="Q1444" s="17"/>
      <c r="R1444" s="17"/>
      <c r="S1444" s="17"/>
      <c r="T1444" s="17"/>
      <c r="U1444" s="17"/>
      <c r="V1444" s="17"/>
      <c r="W1444" s="17"/>
      <c r="X1444" s="17"/>
      <c r="Y1444" s="17"/>
      <c r="Z1444" s="17"/>
      <c r="AA1444" s="17"/>
      <c r="AB1444" s="17"/>
      <c r="AC1444" s="17"/>
      <c r="AD1444" s="17"/>
      <c r="AE1444" s="17"/>
      <c r="AF1444" s="17"/>
      <c r="AG1444" s="17"/>
      <c r="AH1444" s="17"/>
      <c r="AI1444" s="17"/>
      <c r="AJ1444" s="17"/>
      <c r="AK1444" s="17"/>
      <c r="AL1444" s="17"/>
      <c r="AM1444" s="17"/>
      <c r="AN1444" s="17"/>
      <c r="AO1444" s="17"/>
      <c r="AP1444" s="17"/>
      <c r="AQ1444" s="17"/>
      <c r="AR1444" s="17"/>
      <c r="AS1444" s="17"/>
      <c r="AT1444" s="17"/>
      <c r="AU1444" s="17"/>
      <c r="AV1444" s="17"/>
      <c r="AW1444" s="17"/>
      <c r="AX1444" s="17"/>
      <c r="AY1444" s="17"/>
      <c r="AZ1444" s="17"/>
      <c r="BA1444" s="17"/>
      <c r="BB1444" s="17"/>
      <c r="BC1444" s="17"/>
      <c r="BD1444" s="17"/>
      <c r="BE1444" s="17"/>
      <c r="BF1444" s="17"/>
      <c r="BG1444" s="17"/>
      <c r="BH1444" s="17"/>
      <c r="BI1444" s="17"/>
      <c r="BJ1444" s="17"/>
      <c r="BK1444" s="17"/>
      <c r="BL1444" s="17"/>
      <c r="BM1444" s="17"/>
      <c r="BN1444" s="17"/>
      <c r="BO1444" s="17"/>
      <c r="BP1444" s="17"/>
      <c r="BQ1444" s="17"/>
      <c r="BR1444" s="17"/>
      <c r="BS1444" s="17"/>
      <c r="BT1444" s="17"/>
      <c r="BU1444" s="17"/>
      <c r="BV1444" s="17"/>
      <c r="BW1444" s="17"/>
      <c r="BX1444" s="17"/>
      <c r="BY1444" s="17"/>
      <c r="BZ1444" s="17"/>
      <c r="CA1444" s="17"/>
      <c r="CB1444" s="17"/>
      <c r="CC1444" s="17"/>
      <c r="CD1444" s="17"/>
      <c r="CE1444" s="17"/>
      <c r="CF1444" s="17"/>
      <c r="CG1444" s="17"/>
      <c r="CH1444" s="17"/>
      <c r="CI1444" s="17"/>
    </row>
    <row r="1445" spans="2:87" x14ac:dyDescent="0.35">
      <c r="B1445" s="24" t="s">
        <v>117</v>
      </c>
      <c r="C1445" s="17"/>
      <c r="D1445" s="17"/>
      <c r="E1445" s="17"/>
      <c r="F1445" s="17"/>
      <c r="G1445" s="17"/>
      <c r="H1445" s="17"/>
      <c r="I1445" s="17"/>
      <c r="J1445" s="17"/>
      <c r="K1445" s="17"/>
      <c r="L1445" s="17"/>
      <c r="M1445" s="17"/>
      <c r="N1445" s="17"/>
      <c r="O1445" s="17"/>
      <c r="P1445" s="17"/>
      <c r="Q1445" s="17"/>
      <c r="R1445" s="17"/>
      <c r="S1445" s="17"/>
      <c r="T1445" s="17"/>
      <c r="U1445" s="17"/>
      <c r="V1445" s="17"/>
      <c r="W1445" s="17"/>
      <c r="X1445" s="17"/>
      <c r="Y1445" s="17"/>
      <c r="Z1445" s="17"/>
      <c r="AA1445" s="17"/>
      <c r="AB1445" s="17"/>
      <c r="AC1445" s="17"/>
      <c r="AD1445" s="17"/>
      <c r="AE1445" s="17"/>
      <c r="AF1445" s="17"/>
      <c r="AG1445" s="17"/>
      <c r="AH1445" s="17"/>
      <c r="AI1445" s="17"/>
      <c r="AJ1445" s="17"/>
      <c r="AK1445" s="17"/>
      <c r="AL1445" s="17"/>
      <c r="AM1445" s="17"/>
      <c r="AN1445" s="17"/>
      <c r="AO1445" s="17"/>
      <c r="AP1445" s="17"/>
      <c r="AQ1445" s="17"/>
      <c r="AR1445" s="17"/>
      <c r="AS1445" s="17"/>
      <c r="AT1445" s="17"/>
      <c r="AU1445" s="17"/>
      <c r="AV1445" s="17"/>
      <c r="AW1445" s="17"/>
      <c r="AX1445" s="17"/>
      <c r="AY1445" s="17"/>
      <c r="AZ1445" s="17"/>
      <c r="BA1445" s="17"/>
      <c r="BB1445" s="17"/>
      <c r="BC1445" s="17"/>
      <c r="BD1445" s="17"/>
      <c r="BE1445" s="17"/>
      <c r="BF1445" s="17"/>
      <c r="BG1445" s="17"/>
      <c r="BH1445" s="17"/>
      <c r="BI1445" s="17"/>
      <c r="BJ1445" s="17"/>
      <c r="BK1445" s="17"/>
      <c r="BL1445" s="17"/>
      <c r="BM1445" s="17"/>
      <c r="BN1445" s="17"/>
      <c r="BO1445" s="17"/>
      <c r="BP1445" s="17"/>
      <c r="BQ1445" s="17"/>
      <c r="BR1445" s="17"/>
      <c r="BS1445" s="17"/>
      <c r="BT1445" s="17"/>
      <c r="BU1445" s="17"/>
      <c r="BV1445" s="17"/>
      <c r="BW1445" s="17"/>
      <c r="BX1445" s="17"/>
      <c r="BY1445" s="17"/>
      <c r="BZ1445" s="17"/>
      <c r="CA1445" s="17"/>
      <c r="CB1445" s="17"/>
      <c r="CC1445" s="17"/>
      <c r="CD1445" s="17"/>
      <c r="CE1445" s="17"/>
      <c r="CF1445" s="17"/>
      <c r="CG1445" s="17"/>
      <c r="CH1445" s="17"/>
      <c r="CI1445" s="17"/>
    </row>
    <row r="1446" spans="2:87" x14ac:dyDescent="0.35">
      <c r="B1446" t="s">
        <v>419</v>
      </c>
      <c r="C1446" s="17">
        <v>3.3142300852487899E-2</v>
      </c>
      <c r="D1446" s="17">
        <v>4.07765086279002E-2</v>
      </c>
      <c r="E1446" s="17">
        <v>2.5868983925176701E-2</v>
      </c>
      <c r="F1446" s="17"/>
      <c r="G1446" s="17">
        <v>4.96803100169401E-2</v>
      </c>
      <c r="H1446" s="17">
        <v>6.6063840605319099E-2</v>
      </c>
      <c r="I1446" s="17">
        <v>3.9180506767355898E-2</v>
      </c>
      <c r="J1446" s="17">
        <v>1.13930097657389E-2</v>
      </c>
      <c r="K1446" s="17">
        <v>1.57724675608612E-2</v>
      </c>
      <c r="L1446" s="17">
        <v>1.9578948115707099E-2</v>
      </c>
      <c r="M1446" s="17"/>
      <c r="N1446" s="17">
        <v>4.9060505398544903E-2</v>
      </c>
      <c r="O1446" s="17">
        <v>3.7045929356858798E-2</v>
      </c>
      <c r="P1446" s="17">
        <v>1.79640227080646E-2</v>
      </c>
      <c r="Q1446" s="17">
        <v>2.5692611259686401E-2</v>
      </c>
      <c r="R1446" s="17"/>
      <c r="S1446" s="17">
        <v>5.9948196053601202E-2</v>
      </c>
      <c r="T1446" s="17">
        <v>2.9148088476231401E-2</v>
      </c>
      <c r="U1446" s="17">
        <v>2.3374171605928501E-2</v>
      </c>
      <c r="V1446" s="17">
        <v>2.25428343498019E-2</v>
      </c>
      <c r="W1446" s="17">
        <v>3.93444416438678E-2</v>
      </c>
      <c r="X1446" s="17">
        <v>2.6357886811995801E-2</v>
      </c>
      <c r="Y1446" s="17">
        <v>3.9121992491173103E-2</v>
      </c>
      <c r="Z1446" s="17">
        <v>3.8173307520545798E-2</v>
      </c>
      <c r="AA1446" s="17">
        <v>2.6865983422492599E-2</v>
      </c>
      <c r="AB1446" s="17">
        <v>1.5627105366210502E-2</v>
      </c>
      <c r="AC1446" s="17">
        <v>1.7795026832891098E-2</v>
      </c>
      <c r="AD1446" s="17">
        <v>6.7749226881146193E-2</v>
      </c>
      <c r="AE1446" s="17"/>
      <c r="AF1446" s="17">
        <v>8.3617072523700705E-3</v>
      </c>
      <c r="AG1446" s="17">
        <v>3.0352580611391001E-2</v>
      </c>
      <c r="AH1446" s="17">
        <v>2.8568262289557798E-2</v>
      </c>
      <c r="AI1446" s="17">
        <v>2.57586151969822E-2</v>
      </c>
      <c r="AJ1446" s="17">
        <v>8.8961790547822994E-2</v>
      </c>
      <c r="AK1446" s="17"/>
      <c r="AL1446" s="17">
        <v>3.8066411322289502E-2</v>
      </c>
      <c r="AM1446" s="17">
        <v>2.2587761238055799E-2</v>
      </c>
      <c r="AN1446" s="17">
        <v>3.6652167547035097E-2</v>
      </c>
      <c r="AO1446" s="17">
        <v>5.7873767758479903E-2</v>
      </c>
      <c r="AP1446" s="17"/>
      <c r="AQ1446" s="17">
        <v>2.0646730633986799E-2</v>
      </c>
      <c r="AR1446" s="17">
        <v>5.1273521402813903E-2</v>
      </c>
      <c r="AS1446" s="17"/>
      <c r="AT1446" s="17">
        <v>3.6627872055311199E-2</v>
      </c>
      <c r="AU1446" s="17">
        <v>2.1565269850482901E-2</v>
      </c>
      <c r="AV1446" s="17"/>
      <c r="AW1446" s="17">
        <v>3.286516649184E-2</v>
      </c>
      <c r="AX1446" s="17">
        <v>2.546962890575E-2</v>
      </c>
      <c r="AY1446" s="17">
        <v>3.7896463306137898E-2</v>
      </c>
      <c r="AZ1446" s="17"/>
      <c r="BA1446" s="17">
        <v>4.76153465633661E-2</v>
      </c>
      <c r="BB1446" s="17">
        <v>2.7199201933315899E-2</v>
      </c>
      <c r="BC1446" s="17">
        <v>3.0847602408656902E-2</v>
      </c>
      <c r="BD1446" s="17">
        <v>2.4435746874945399E-2</v>
      </c>
      <c r="BE1446" s="17">
        <v>2.4744472340591701E-2</v>
      </c>
      <c r="BF1446" s="17"/>
      <c r="BG1446" s="17">
        <v>2.0142762329683199E-2</v>
      </c>
      <c r="BH1446" s="17">
        <v>4.2629233707597997E-2</v>
      </c>
      <c r="BI1446" s="17"/>
      <c r="BJ1446" s="17">
        <v>3.5233351039441703E-2</v>
      </c>
      <c r="BK1446" s="17">
        <v>2.6149391011503299E-2</v>
      </c>
      <c r="BL1446" s="17"/>
      <c r="BM1446" s="17">
        <v>3.3263477450463597E-2</v>
      </c>
      <c r="BN1446" s="17">
        <v>1.71917108289763E-2</v>
      </c>
      <c r="BO1446" s="17">
        <v>4.15651526354349E-2</v>
      </c>
      <c r="BP1446" s="17">
        <v>2.1599656948521499E-2</v>
      </c>
      <c r="BQ1446" s="17">
        <v>2.7150103733128799E-2</v>
      </c>
      <c r="BR1446" s="17"/>
      <c r="BS1446" s="17">
        <v>3.2458913287273898E-2</v>
      </c>
      <c r="BT1446" s="17"/>
      <c r="BU1446" s="17">
        <v>3.1312079998508401E-2</v>
      </c>
      <c r="BV1446" s="17">
        <v>6.6845053808850197E-2</v>
      </c>
      <c r="BW1446" s="17">
        <v>1.7617744414364901E-2</v>
      </c>
      <c r="BX1446" s="17">
        <v>1.8023171398745302E-2</v>
      </c>
      <c r="BY1446" s="17">
        <v>1.44976833885573E-2</v>
      </c>
      <c r="BZ1446" s="17"/>
      <c r="CA1446" s="17">
        <v>5.2903972517188501E-2</v>
      </c>
      <c r="CB1446" s="17"/>
      <c r="CC1446" s="17">
        <v>2.67682069461927E-2</v>
      </c>
      <c r="CD1446" s="17">
        <v>6.1367123166585401E-2</v>
      </c>
      <c r="CE1446" s="17"/>
      <c r="CF1446" s="17">
        <v>2.4988848952455602E-2</v>
      </c>
      <c r="CG1446" s="17"/>
      <c r="CH1446" s="17">
        <v>1.8042987110612901E-2</v>
      </c>
      <c r="CI1446" s="17">
        <v>5.6605747622976599E-2</v>
      </c>
    </row>
    <row r="1447" spans="2:87" x14ac:dyDescent="0.35">
      <c r="B1447" t="s">
        <v>420</v>
      </c>
      <c r="C1447" s="17">
        <v>0.198096980760533</v>
      </c>
      <c r="D1447" s="17">
        <v>0.229972575306822</v>
      </c>
      <c r="E1447" s="17">
        <v>0.16808150143196399</v>
      </c>
      <c r="F1447" s="17"/>
      <c r="G1447" s="17">
        <v>0.29964156490775701</v>
      </c>
      <c r="H1447" s="17">
        <v>0.27636375634795701</v>
      </c>
      <c r="I1447" s="17">
        <v>0.19478015241271099</v>
      </c>
      <c r="J1447" s="17">
        <v>0.20415818221853099</v>
      </c>
      <c r="K1447" s="17">
        <v>0.147878032659643</v>
      </c>
      <c r="L1447" s="17">
        <v>9.7553428922489693E-2</v>
      </c>
      <c r="M1447" s="17"/>
      <c r="N1447" s="17">
        <v>0.256691352473986</v>
      </c>
      <c r="O1447" s="17">
        <v>0.22110529873448601</v>
      </c>
      <c r="P1447" s="17">
        <v>0.16016783737406401</v>
      </c>
      <c r="Q1447" s="17">
        <v>0.14286224508161499</v>
      </c>
      <c r="R1447" s="17"/>
      <c r="S1447" s="17">
        <v>0.180005279588866</v>
      </c>
      <c r="T1447" s="17">
        <v>0.215959160228261</v>
      </c>
      <c r="U1447" s="17">
        <v>0.186023806170522</v>
      </c>
      <c r="V1447" s="17">
        <v>0.193915426206027</v>
      </c>
      <c r="W1447" s="17">
        <v>0.18463642846790099</v>
      </c>
      <c r="X1447" s="17">
        <v>0.20690973099358301</v>
      </c>
      <c r="Y1447" s="17">
        <v>0.190704829828686</v>
      </c>
      <c r="Z1447" s="17">
        <v>0.16971137193317001</v>
      </c>
      <c r="AA1447" s="17">
        <v>0.26178549109153798</v>
      </c>
      <c r="AB1447" s="17">
        <v>0.20446691738043599</v>
      </c>
      <c r="AC1447" s="17">
        <v>0.134814939355833</v>
      </c>
      <c r="AD1447" s="17">
        <v>0.16501530143846799</v>
      </c>
      <c r="AE1447" s="17"/>
      <c r="AF1447" s="17">
        <v>0.135985019834127</v>
      </c>
      <c r="AG1447" s="17">
        <v>0.17229290798428301</v>
      </c>
      <c r="AH1447" s="17">
        <v>0.231759603610771</v>
      </c>
      <c r="AI1447" s="17">
        <v>0.27685855199940201</v>
      </c>
      <c r="AJ1447" s="17">
        <v>0.27636220056094801</v>
      </c>
      <c r="AK1447" s="17"/>
      <c r="AL1447" s="17">
        <v>0.21840244674457199</v>
      </c>
      <c r="AM1447" s="17">
        <v>0.18216728178789701</v>
      </c>
      <c r="AN1447" s="17">
        <v>0.17858686327565401</v>
      </c>
      <c r="AO1447" s="17">
        <v>0.225129436513614</v>
      </c>
      <c r="AP1447" s="17"/>
      <c r="AQ1447" s="17">
        <v>0.17308459224141701</v>
      </c>
      <c r="AR1447" s="17">
        <v>0.234390253080277</v>
      </c>
      <c r="AS1447" s="17"/>
      <c r="AT1447" s="17">
        <v>0.22789063160974801</v>
      </c>
      <c r="AU1447" s="17">
        <v>0.10109672292918399</v>
      </c>
      <c r="AV1447" s="17"/>
      <c r="AW1447" s="17">
        <v>0.179422908002035</v>
      </c>
      <c r="AX1447" s="17">
        <v>0.21192427844988301</v>
      </c>
      <c r="AY1447" s="17">
        <v>0.196185514955874</v>
      </c>
      <c r="AZ1447" s="17"/>
      <c r="BA1447" s="17">
        <v>0.24617094734731901</v>
      </c>
      <c r="BB1447" s="17">
        <v>0.18153332124571001</v>
      </c>
      <c r="BC1447" s="17">
        <v>0.198836941020962</v>
      </c>
      <c r="BD1447" s="17">
        <v>0.16153527975005599</v>
      </c>
      <c r="BE1447" s="17">
        <v>0.11583013216792901</v>
      </c>
      <c r="BF1447" s="17"/>
      <c r="BG1447" s="17">
        <v>0.23472631118236301</v>
      </c>
      <c r="BH1447" s="17">
        <v>0.17136526273608699</v>
      </c>
      <c r="BI1447" s="17"/>
      <c r="BJ1447" s="17">
        <v>0.22242597373812201</v>
      </c>
      <c r="BK1447" s="17">
        <v>0.107451755961157</v>
      </c>
      <c r="BL1447" s="17"/>
      <c r="BM1447" s="17">
        <v>0.19422176287573101</v>
      </c>
      <c r="BN1447" s="17">
        <v>0.16302555259971499</v>
      </c>
      <c r="BO1447" s="17">
        <v>0.25087777825267099</v>
      </c>
      <c r="BP1447" s="17">
        <v>0.21327580372417199</v>
      </c>
      <c r="BQ1447" s="17">
        <v>0.12948736696232399</v>
      </c>
      <c r="BR1447" s="17"/>
      <c r="BS1447" s="17">
        <v>0.15199920142758999</v>
      </c>
      <c r="BT1447" s="17"/>
      <c r="BU1447" s="17">
        <v>0.17439986812665401</v>
      </c>
      <c r="BV1447" s="17">
        <v>0.27468527188694197</v>
      </c>
      <c r="BW1447" s="17">
        <v>0.186653225571107</v>
      </c>
      <c r="BX1447" s="17">
        <v>0.142959124118202</v>
      </c>
      <c r="BY1447" s="17">
        <v>0.185551102559564</v>
      </c>
      <c r="BZ1447" s="17"/>
      <c r="CA1447" s="17">
        <v>0.242133857506835</v>
      </c>
      <c r="CB1447" s="17"/>
      <c r="CC1447" s="17">
        <v>0.159742053474596</v>
      </c>
      <c r="CD1447" s="17">
        <v>0.35042145670659303</v>
      </c>
      <c r="CE1447" s="17"/>
      <c r="CF1447" s="17">
        <v>0.13976003081595401</v>
      </c>
      <c r="CG1447" s="17"/>
      <c r="CH1447" s="17">
        <v>0.134464834534156</v>
      </c>
      <c r="CI1447" s="17">
        <v>0.358214754010731</v>
      </c>
    </row>
    <row r="1448" spans="2:87" x14ac:dyDescent="0.35">
      <c r="B1448" t="s">
        <v>370</v>
      </c>
      <c r="C1448" s="17">
        <v>0.25341351567696302</v>
      </c>
      <c r="D1448" s="17">
        <v>0.26140300065343097</v>
      </c>
      <c r="E1448" s="17">
        <v>0.24623167581258101</v>
      </c>
      <c r="F1448" s="17"/>
      <c r="G1448" s="17">
        <v>0.196289063065889</v>
      </c>
      <c r="H1448" s="17">
        <v>0.20068231818981699</v>
      </c>
      <c r="I1448" s="17">
        <v>0.28240051844632102</v>
      </c>
      <c r="J1448" s="17">
        <v>0.28434237523022898</v>
      </c>
      <c r="K1448" s="17">
        <v>0.249690074395545</v>
      </c>
      <c r="L1448" s="17">
        <v>0.288638687336565</v>
      </c>
      <c r="M1448" s="17"/>
      <c r="N1448" s="17">
        <v>0.25835182624004499</v>
      </c>
      <c r="O1448" s="17">
        <v>0.25749386989870099</v>
      </c>
      <c r="P1448" s="17">
        <v>0.26061461068054698</v>
      </c>
      <c r="Q1448" s="17">
        <v>0.23703158345703601</v>
      </c>
      <c r="R1448" s="17"/>
      <c r="S1448" s="17">
        <v>0.27244700508353298</v>
      </c>
      <c r="T1448" s="17">
        <v>0.26532957028235898</v>
      </c>
      <c r="U1448" s="17">
        <v>0.26338390819594898</v>
      </c>
      <c r="V1448" s="17">
        <v>0.289666653749304</v>
      </c>
      <c r="W1448" s="17">
        <v>0.27272786014405198</v>
      </c>
      <c r="X1448" s="17">
        <v>0.240123877630635</v>
      </c>
      <c r="Y1448" s="17">
        <v>0.24242509155160699</v>
      </c>
      <c r="Z1448" s="17">
        <v>0.28290456932451602</v>
      </c>
      <c r="AA1448" s="17">
        <v>0.232831305209904</v>
      </c>
      <c r="AB1448" s="17">
        <v>0.16920048275744501</v>
      </c>
      <c r="AC1448" s="17">
        <v>0.24624191176454399</v>
      </c>
      <c r="AD1448" s="17">
        <v>0.30247432815110098</v>
      </c>
      <c r="AE1448" s="17"/>
      <c r="AF1448" s="17">
        <v>0.236112614371456</v>
      </c>
      <c r="AG1448" s="17">
        <v>0.231392202275501</v>
      </c>
      <c r="AH1448" s="17">
        <v>0.30206983432963902</v>
      </c>
      <c r="AI1448" s="17">
        <v>0.25046668043933101</v>
      </c>
      <c r="AJ1448" s="17">
        <v>0.254373869941528</v>
      </c>
      <c r="AK1448" s="17"/>
      <c r="AL1448" s="17">
        <v>0.290991720923929</v>
      </c>
      <c r="AM1448" s="17">
        <v>0.24314260495425799</v>
      </c>
      <c r="AN1448" s="17">
        <v>0.22214866132910799</v>
      </c>
      <c r="AO1448" s="17">
        <v>0.17279473705586901</v>
      </c>
      <c r="AP1448" s="17"/>
      <c r="AQ1448" s="17">
        <v>0.24143078743681001</v>
      </c>
      <c r="AR1448" s="17">
        <v>0.27080059643580201</v>
      </c>
      <c r="AS1448" s="17"/>
      <c r="AT1448" s="17">
        <v>0.250000344615329</v>
      </c>
      <c r="AU1448" s="17">
        <v>0.29574319301135898</v>
      </c>
      <c r="AV1448" s="17"/>
      <c r="AW1448" s="17">
        <v>0.271347261692792</v>
      </c>
      <c r="AX1448" s="17">
        <v>0.25265843697482299</v>
      </c>
      <c r="AY1448" s="17">
        <v>0.24364894858466499</v>
      </c>
      <c r="AZ1448" s="17"/>
      <c r="BA1448" s="17">
        <v>0.25252433361016202</v>
      </c>
      <c r="BB1448" s="17">
        <v>0.26325626115865802</v>
      </c>
      <c r="BC1448" s="17">
        <v>0.24676871191150901</v>
      </c>
      <c r="BD1448" s="17">
        <v>0.26482704046295102</v>
      </c>
      <c r="BE1448" s="17">
        <v>0.21762158176810201</v>
      </c>
      <c r="BF1448" s="17"/>
      <c r="BG1448" s="17">
        <v>0.24547643815499501</v>
      </c>
      <c r="BH1448" s="17">
        <v>0.25920591525981101</v>
      </c>
      <c r="BI1448" s="17"/>
      <c r="BJ1448" s="17">
        <v>0.247258819323602</v>
      </c>
      <c r="BK1448" s="17">
        <v>0.28077089833952401</v>
      </c>
      <c r="BL1448" s="17"/>
      <c r="BM1448" s="17">
        <v>0.288611670129517</v>
      </c>
      <c r="BN1448" s="17">
        <v>0.24925306190907201</v>
      </c>
      <c r="BO1448" s="17">
        <v>0.24364219176278301</v>
      </c>
      <c r="BP1448" s="17">
        <v>0.224654889685349</v>
      </c>
      <c r="BQ1448" s="17">
        <v>0.22811104119181899</v>
      </c>
      <c r="BR1448" s="17"/>
      <c r="BS1448" s="17">
        <v>0.216378889362731</v>
      </c>
      <c r="BT1448" s="17"/>
      <c r="BU1448" s="17">
        <v>0.217426162409597</v>
      </c>
      <c r="BV1448" s="17">
        <v>0.25975841450637899</v>
      </c>
      <c r="BW1448" s="17">
        <v>0.25189993464845001</v>
      </c>
      <c r="BX1448" s="17">
        <v>0.21144368108820599</v>
      </c>
      <c r="BY1448" s="17">
        <v>0.30874634933468598</v>
      </c>
      <c r="BZ1448" s="17"/>
      <c r="CA1448" s="17">
        <v>0.17120497311129701</v>
      </c>
      <c r="CB1448" s="17"/>
      <c r="CC1448" s="17">
        <v>0.241771625212723</v>
      </c>
      <c r="CD1448" s="17">
        <v>0.27588587903263601</v>
      </c>
      <c r="CE1448" s="17"/>
      <c r="CF1448" s="17">
        <v>0.24215965692467201</v>
      </c>
      <c r="CG1448" s="17"/>
      <c r="CH1448" s="17">
        <v>0.24938121056382301</v>
      </c>
      <c r="CI1448" s="17">
        <v>0.20496433710159301</v>
      </c>
    </row>
    <row r="1449" spans="2:87" x14ac:dyDescent="0.35">
      <c r="B1449" t="s">
        <v>421</v>
      </c>
      <c r="C1449" s="17">
        <v>0.39158043819809402</v>
      </c>
      <c r="D1449" s="17">
        <v>0.35330745173122002</v>
      </c>
      <c r="E1449" s="17">
        <v>0.42733662609948297</v>
      </c>
      <c r="F1449" s="17"/>
      <c r="G1449" s="17">
        <v>0.35180200883913298</v>
      </c>
      <c r="H1449" s="17">
        <v>0.36235625485709999</v>
      </c>
      <c r="I1449" s="17">
        <v>0.39205952555916601</v>
      </c>
      <c r="J1449" s="17">
        <v>0.38417332252102998</v>
      </c>
      <c r="K1449" s="17">
        <v>0.43541401008360903</v>
      </c>
      <c r="L1449" s="17">
        <v>0.41830509235293301</v>
      </c>
      <c r="M1449" s="17"/>
      <c r="N1449" s="17">
        <v>0.341624926899258</v>
      </c>
      <c r="O1449" s="17">
        <v>0.391328325949718</v>
      </c>
      <c r="P1449" s="17">
        <v>0.41919585890425398</v>
      </c>
      <c r="Q1449" s="17">
        <v>0.42117876821939498</v>
      </c>
      <c r="R1449" s="17"/>
      <c r="S1449" s="17">
        <v>0.36971471683055701</v>
      </c>
      <c r="T1449" s="17">
        <v>0.36538244014507798</v>
      </c>
      <c r="U1449" s="17">
        <v>0.41895748652576897</v>
      </c>
      <c r="V1449" s="17">
        <v>0.36897575749910899</v>
      </c>
      <c r="W1449" s="17">
        <v>0.42845174783481699</v>
      </c>
      <c r="X1449" s="17">
        <v>0.39488715811724701</v>
      </c>
      <c r="Y1449" s="17">
        <v>0.406192539947549</v>
      </c>
      <c r="Z1449" s="17">
        <v>0.39296876044627399</v>
      </c>
      <c r="AA1449" s="17">
        <v>0.347387105784767</v>
      </c>
      <c r="AB1449" s="17">
        <v>0.47905317517707102</v>
      </c>
      <c r="AC1449" s="17">
        <v>0.36488819973889203</v>
      </c>
      <c r="AD1449" s="17">
        <v>0.41031814776061998</v>
      </c>
      <c r="AE1449" s="17"/>
      <c r="AF1449" s="17">
        <v>0.43091689061744198</v>
      </c>
      <c r="AG1449" s="17">
        <v>0.432023988410214</v>
      </c>
      <c r="AH1449" s="17">
        <v>0.35141607029818001</v>
      </c>
      <c r="AI1449" s="17">
        <v>0.36446987365985101</v>
      </c>
      <c r="AJ1449" s="17">
        <v>0.29707808740227098</v>
      </c>
      <c r="AK1449" s="17"/>
      <c r="AL1449" s="17">
        <v>0.34296038629753001</v>
      </c>
      <c r="AM1449" s="17">
        <v>0.42844388097020097</v>
      </c>
      <c r="AN1449" s="17">
        <v>0.43315609604387201</v>
      </c>
      <c r="AO1449" s="17">
        <v>0.34881741395469201</v>
      </c>
      <c r="AP1449" s="17"/>
      <c r="AQ1449" s="17">
        <v>0.42060801266213699</v>
      </c>
      <c r="AR1449" s="17">
        <v>0.34946108346313898</v>
      </c>
      <c r="AS1449" s="17"/>
      <c r="AT1449" s="17">
        <v>0.37346612090165698</v>
      </c>
      <c r="AU1449" s="17">
        <v>0.41727862263689203</v>
      </c>
      <c r="AV1449" s="17"/>
      <c r="AW1449" s="17">
        <v>0.38143598399664602</v>
      </c>
      <c r="AX1449" s="17">
        <v>0.415028740536249</v>
      </c>
      <c r="AY1449" s="17">
        <v>0.38884708552310898</v>
      </c>
      <c r="AZ1449" s="17"/>
      <c r="BA1449" s="17">
        <v>0.324491030492289</v>
      </c>
      <c r="BB1449" s="17">
        <v>0.40556359937695102</v>
      </c>
      <c r="BC1449" s="17">
        <v>0.41542280596258901</v>
      </c>
      <c r="BD1449" s="17">
        <v>0.42058322722889901</v>
      </c>
      <c r="BE1449" s="17">
        <v>0.447280064613782</v>
      </c>
      <c r="BF1449" s="17"/>
      <c r="BG1449" s="17">
        <v>0.38291625185752998</v>
      </c>
      <c r="BH1449" s="17">
        <v>0.39790347450533697</v>
      </c>
      <c r="BI1449" s="17"/>
      <c r="BJ1449" s="17">
        <v>0.38364539014305299</v>
      </c>
      <c r="BK1449" s="17">
        <v>0.412829457820655</v>
      </c>
      <c r="BL1449" s="17"/>
      <c r="BM1449" s="17">
        <v>0.37158794333983602</v>
      </c>
      <c r="BN1449" s="17">
        <v>0.406247318503132</v>
      </c>
      <c r="BO1449" s="17">
        <v>0.368852012889062</v>
      </c>
      <c r="BP1449" s="17">
        <v>0.41684666699839901</v>
      </c>
      <c r="BQ1449" s="17">
        <v>0.401790817990127</v>
      </c>
      <c r="BR1449" s="17"/>
      <c r="BS1449" s="17">
        <v>0.42303284087654203</v>
      </c>
      <c r="BT1449" s="17"/>
      <c r="BU1449" s="17">
        <v>0.40458114144190199</v>
      </c>
      <c r="BV1449" s="17">
        <v>0.33032345776036298</v>
      </c>
      <c r="BW1449" s="17">
        <v>0.43994600662637701</v>
      </c>
      <c r="BX1449" s="17">
        <v>0.43816836014456101</v>
      </c>
      <c r="BY1449" s="17">
        <v>0.37057328875366002</v>
      </c>
      <c r="BZ1449" s="17"/>
      <c r="CA1449" s="17">
        <v>0.38972187457994101</v>
      </c>
      <c r="CB1449" s="17"/>
      <c r="CC1449" s="17">
        <v>0.426702327023533</v>
      </c>
      <c r="CD1449" s="17">
        <v>0.26490201304968503</v>
      </c>
      <c r="CE1449" s="17"/>
      <c r="CF1449" s="17">
        <v>0.44221571272745003</v>
      </c>
      <c r="CG1449" s="17"/>
      <c r="CH1449" s="17">
        <v>0.45326721500436701</v>
      </c>
      <c r="CI1449" s="17">
        <v>0.28525379737020701</v>
      </c>
    </row>
    <row r="1450" spans="2:87" x14ac:dyDescent="0.35">
      <c r="B1450" t="s">
        <v>422</v>
      </c>
      <c r="C1450" s="17">
        <v>0.12376676451192201</v>
      </c>
      <c r="D1450" s="17">
        <v>0.11454046368062699</v>
      </c>
      <c r="E1450" s="17">
        <v>0.13248121273079499</v>
      </c>
      <c r="F1450" s="17"/>
      <c r="G1450" s="17">
        <v>0.10258705317028</v>
      </c>
      <c r="H1450" s="17">
        <v>9.4533829999806196E-2</v>
      </c>
      <c r="I1450" s="17">
        <v>9.1579296814446307E-2</v>
      </c>
      <c r="J1450" s="17">
        <v>0.11593311026447101</v>
      </c>
      <c r="K1450" s="17">
        <v>0.151245415300342</v>
      </c>
      <c r="L1450" s="17">
        <v>0.17592384327230501</v>
      </c>
      <c r="M1450" s="17"/>
      <c r="N1450" s="17">
        <v>9.4271388988165505E-2</v>
      </c>
      <c r="O1450" s="17">
        <v>9.3026576060236094E-2</v>
      </c>
      <c r="P1450" s="17">
        <v>0.14205767033307001</v>
      </c>
      <c r="Q1450" s="17">
        <v>0.17323479198226699</v>
      </c>
      <c r="R1450" s="17"/>
      <c r="S1450" s="17">
        <v>0.117884802443443</v>
      </c>
      <c r="T1450" s="17">
        <v>0.124180740868071</v>
      </c>
      <c r="U1450" s="17">
        <v>0.10826062750183101</v>
      </c>
      <c r="V1450" s="17">
        <v>0.124899328195759</v>
      </c>
      <c r="W1450" s="17">
        <v>7.48395219093623E-2</v>
      </c>
      <c r="X1450" s="17">
        <v>0.13172134644653899</v>
      </c>
      <c r="Y1450" s="17">
        <v>0.12155554618098501</v>
      </c>
      <c r="Z1450" s="17">
        <v>0.116241990775495</v>
      </c>
      <c r="AA1450" s="17">
        <v>0.13113011449129899</v>
      </c>
      <c r="AB1450" s="17">
        <v>0.131652319318838</v>
      </c>
      <c r="AC1450" s="17">
        <v>0.23625992230783999</v>
      </c>
      <c r="AD1450" s="17">
        <v>5.4442995768665098E-2</v>
      </c>
      <c r="AE1450" s="17"/>
      <c r="AF1450" s="17">
        <v>0.188623767924604</v>
      </c>
      <c r="AG1450" s="17">
        <v>0.133938320718611</v>
      </c>
      <c r="AH1450" s="17">
        <v>8.6186229471852505E-2</v>
      </c>
      <c r="AI1450" s="17">
        <v>8.2446278704433898E-2</v>
      </c>
      <c r="AJ1450" s="17">
        <v>8.3224051547429498E-2</v>
      </c>
      <c r="AK1450" s="17"/>
      <c r="AL1450" s="17">
        <v>0.109579034711679</v>
      </c>
      <c r="AM1450" s="17">
        <v>0.12365847104958699</v>
      </c>
      <c r="AN1450" s="17">
        <v>0.12945621180433101</v>
      </c>
      <c r="AO1450" s="17">
        <v>0.19538464471734501</v>
      </c>
      <c r="AP1450" s="17"/>
      <c r="AQ1450" s="17">
        <v>0.14422987702564799</v>
      </c>
      <c r="AR1450" s="17">
        <v>9.4074545617968103E-2</v>
      </c>
      <c r="AS1450" s="17"/>
      <c r="AT1450" s="17">
        <v>0.112015030817954</v>
      </c>
      <c r="AU1450" s="17">
        <v>0.16431619157208299</v>
      </c>
      <c r="AV1450" s="17"/>
      <c r="AW1450" s="17">
        <v>0.13492867981668699</v>
      </c>
      <c r="AX1450" s="17">
        <v>9.4918915133294604E-2</v>
      </c>
      <c r="AY1450" s="17">
        <v>0.13342198763021401</v>
      </c>
      <c r="AZ1450" s="17"/>
      <c r="BA1450" s="17">
        <v>0.129198341986865</v>
      </c>
      <c r="BB1450" s="17">
        <v>0.122447616285365</v>
      </c>
      <c r="BC1450" s="17">
        <v>0.10812393869628401</v>
      </c>
      <c r="BD1450" s="17">
        <v>0.12861870568314901</v>
      </c>
      <c r="BE1450" s="17">
        <v>0.19452374910959599</v>
      </c>
      <c r="BF1450" s="17"/>
      <c r="BG1450" s="17">
        <v>0.116738236475428</v>
      </c>
      <c r="BH1450" s="17">
        <v>0.128896113791168</v>
      </c>
      <c r="BI1450" s="17"/>
      <c r="BJ1450" s="17">
        <v>0.11143646575578101</v>
      </c>
      <c r="BK1450" s="17">
        <v>0.17279849686716101</v>
      </c>
      <c r="BL1450" s="17"/>
      <c r="BM1450" s="17">
        <v>0.112315146204453</v>
      </c>
      <c r="BN1450" s="17">
        <v>0.164282356159105</v>
      </c>
      <c r="BO1450" s="17">
        <v>9.5062864460049107E-2</v>
      </c>
      <c r="BP1450" s="17">
        <v>0.123622982643559</v>
      </c>
      <c r="BQ1450" s="17">
        <v>0.213460670122601</v>
      </c>
      <c r="BR1450" s="17"/>
      <c r="BS1450" s="17">
        <v>0.17613015504586399</v>
      </c>
      <c r="BT1450" s="17"/>
      <c r="BU1450" s="17">
        <v>0.17228074802333901</v>
      </c>
      <c r="BV1450" s="17">
        <v>6.8387802037466403E-2</v>
      </c>
      <c r="BW1450" s="17">
        <v>0.10388308873970099</v>
      </c>
      <c r="BX1450" s="17">
        <v>0.18940566325028599</v>
      </c>
      <c r="BY1450" s="17">
        <v>0.120631575963532</v>
      </c>
      <c r="BZ1450" s="17"/>
      <c r="CA1450" s="17">
        <v>0.144035322284739</v>
      </c>
      <c r="CB1450" s="17"/>
      <c r="CC1450" s="17">
        <v>0.145015787342956</v>
      </c>
      <c r="CD1450" s="17">
        <v>4.7423528044501499E-2</v>
      </c>
      <c r="CE1450" s="17"/>
      <c r="CF1450" s="17">
        <v>0.150875750579469</v>
      </c>
      <c r="CG1450" s="17"/>
      <c r="CH1450" s="17">
        <v>0.14484375278704101</v>
      </c>
      <c r="CI1450" s="17">
        <v>9.4961363894491294E-2</v>
      </c>
    </row>
    <row r="1451" spans="2:87" x14ac:dyDescent="0.35">
      <c r="C1451" s="17"/>
      <c r="D1451" s="17"/>
      <c r="E1451" s="17"/>
      <c r="F1451" s="17"/>
      <c r="G1451" s="17"/>
      <c r="H1451" s="17"/>
      <c r="I1451" s="17"/>
      <c r="J1451" s="17"/>
      <c r="K1451" s="17"/>
      <c r="L1451" s="17"/>
      <c r="M1451" s="17"/>
      <c r="N1451" s="17"/>
      <c r="O1451" s="17"/>
      <c r="P1451" s="17"/>
      <c r="Q1451" s="17"/>
      <c r="R1451" s="17"/>
      <c r="S1451" s="17"/>
      <c r="T1451" s="17"/>
      <c r="U1451" s="17"/>
      <c r="V1451" s="17"/>
      <c r="W1451" s="17"/>
      <c r="X1451" s="17"/>
      <c r="Y1451" s="17"/>
      <c r="Z1451" s="17"/>
      <c r="AA1451" s="17"/>
      <c r="AB1451" s="17"/>
      <c r="AC1451" s="17"/>
      <c r="AD1451" s="17"/>
      <c r="AE1451" s="17"/>
      <c r="AF1451" s="17"/>
      <c r="AG1451" s="17"/>
      <c r="AH1451" s="17"/>
      <c r="AI1451" s="17"/>
      <c r="AJ1451" s="17"/>
      <c r="AK1451" s="17"/>
      <c r="AL1451" s="17"/>
      <c r="AM1451" s="17"/>
      <c r="AN1451" s="17"/>
      <c r="AO1451" s="17"/>
      <c r="AP1451" s="17"/>
      <c r="AQ1451" s="17"/>
      <c r="AR1451" s="17"/>
      <c r="AS1451" s="17"/>
      <c r="AT1451" s="17"/>
      <c r="AU1451" s="17"/>
      <c r="AV1451" s="17"/>
      <c r="AW1451" s="17"/>
      <c r="AX1451" s="17"/>
      <c r="AY1451" s="17"/>
      <c r="AZ1451" s="17"/>
      <c r="BA1451" s="17"/>
      <c r="BB1451" s="17"/>
      <c r="BC1451" s="17"/>
      <c r="BD1451" s="17"/>
      <c r="BE1451" s="17"/>
      <c r="BF1451" s="17"/>
      <c r="BG1451" s="17"/>
      <c r="BH1451" s="17"/>
      <c r="BI1451" s="17"/>
      <c r="BJ1451" s="17"/>
      <c r="BK1451" s="17"/>
      <c r="BL1451" s="17"/>
      <c r="BM1451" s="17"/>
      <c r="BN1451" s="17"/>
      <c r="BO1451" s="17"/>
      <c r="BP1451" s="17"/>
      <c r="BQ1451" s="17"/>
      <c r="BR1451" s="17"/>
      <c r="BS1451" s="17"/>
      <c r="BT1451" s="17"/>
      <c r="BU1451" s="17"/>
      <c r="BV1451" s="17"/>
      <c r="BW1451" s="17"/>
      <c r="BX1451" s="17"/>
      <c r="BY1451" s="17"/>
      <c r="BZ1451" s="17"/>
      <c r="CA1451" s="17"/>
      <c r="CB1451" s="17"/>
      <c r="CC1451" s="17"/>
      <c r="CD1451" s="17"/>
      <c r="CE1451" s="17"/>
      <c r="CF1451" s="17"/>
      <c r="CG1451" s="17"/>
      <c r="CH1451" s="17"/>
      <c r="CI1451" s="17"/>
    </row>
    <row r="1452" spans="2:87" x14ac:dyDescent="0.35">
      <c r="B1452" s="6" t="s">
        <v>426</v>
      </c>
      <c r="C1452" s="17"/>
      <c r="D1452" s="17"/>
      <c r="E1452" s="17"/>
      <c r="F1452" s="17"/>
      <c r="G1452" s="17"/>
      <c r="H1452" s="17"/>
      <c r="I1452" s="17"/>
      <c r="J1452" s="17"/>
      <c r="K1452" s="17"/>
      <c r="L1452" s="17"/>
      <c r="M1452" s="17"/>
      <c r="N1452" s="17"/>
      <c r="O1452" s="17"/>
      <c r="P1452" s="17"/>
      <c r="Q1452" s="17"/>
      <c r="R1452" s="17"/>
      <c r="S1452" s="17"/>
      <c r="T1452" s="17"/>
      <c r="U1452" s="17"/>
      <c r="V1452" s="17"/>
      <c r="W1452" s="17"/>
      <c r="X1452" s="17"/>
      <c r="Y1452" s="17"/>
      <c r="Z1452" s="17"/>
      <c r="AA1452" s="17"/>
      <c r="AB1452" s="17"/>
      <c r="AC1452" s="17"/>
      <c r="AD1452" s="17"/>
      <c r="AE1452" s="17"/>
      <c r="AF1452" s="17"/>
      <c r="AG1452" s="17"/>
      <c r="AH1452" s="17"/>
      <c r="AI1452" s="17"/>
      <c r="AJ1452" s="17"/>
      <c r="AK1452" s="17"/>
      <c r="AL1452" s="17"/>
      <c r="AM1452" s="17"/>
      <c r="AN1452" s="17"/>
      <c r="AO1452" s="17"/>
      <c r="AP1452" s="17"/>
      <c r="AQ1452" s="17"/>
      <c r="AR1452" s="17"/>
      <c r="AS1452" s="17"/>
      <c r="AT1452" s="17"/>
      <c r="AU1452" s="17"/>
      <c r="AV1452" s="17"/>
      <c r="AW1452" s="17"/>
      <c r="AX1452" s="17"/>
      <c r="AY1452" s="17"/>
      <c r="AZ1452" s="17"/>
      <c r="BA1452" s="17"/>
      <c r="BB1452" s="17"/>
      <c r="BC1452" s="17"/>
      <c r="BD1452" s="17"/>
      <c r="BE1452" s="17"/>
      <c r="BF1452" s="17"/>
      <c r="BG1452" s="17"/>
      <c r="BH1452" s="17"/>
      <c r="BI1452" s="17"/>
      <c r="BJ1452" s="17"/>
      <c r="BK1452" s="17"/>
      <c r="BL1452" s="17"/>
      <c r="BM1452" s="17"/>
      <c r="BN1452" s="17"/>
      <c r="BO1452" s="17"/>
      <c r="BP1452" s="17"/>
      <c r="BQ1452" s="17"/>
      <c r="BR1452" s="17"/>
      <c r="BS1452" s="17"/>
      <c r="BT1452" s="17"/>
      <c r="BU1452" s="17"/>
      <c r="BV1452" s="17"/>
      <c r="BW1452" s="17"/>
      <c r="BX1452" s="17"/>
      <c r="BY1452" s="17"/>
      <c r="BZ1452" s="17"/>
      <c r="CA1452" s="17"/>
      <c r="CB1452" s="17"/>
      <c r="CC1452" s="17"/>
      <c r="CD1452" s="17"/>
      <c r="CE1452" s="17"/>
      <c r="CF1452" s="17"/>
      <c r="CG1452" s="17"/>
      <c r="CH1452" s="17"/>
      <c r="CI1452" s="17"/>
    </row>
    <row r="1453" spans="2:87" x14ac:dyDescent="0.35">
      <c r="B1453" s="24" t="s">
        <v>117</v>
      </c>
      <c r="C1453" s="17"/>
      <c r="D1453" s="17"/>
      <c r="E1453" s="17"/>
      <c r="F1453" s="17"/>
      <c r="G1453" s="17"/>
      <c r="H1453" s="17"/>
      <c r="I1453" s="17"/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  <c r="U1453" s="17"/>
      <c r="V1453" s="17"/>
      <c r="W1453" s="17"/>
      <c r="X1453" s="17"/>
      <c r="Y1453" s="17"/>
      <c r="Z1453" s="17"/>
      <c r="AA1453" s="17"/>
      <c r="AB1453" s="17"/>
      <c r="AC1453" s="17"/>
      <c r="AD1453" s="17"/>
      <c r="AE1453" s="17"/>
      <c r="AF1453" s="17"/>
      <c r="AG1453" s="17"/>
      <c r="AH1453" s="17"/>
      <c r="AI1453" s="17"/>
      <c r="AJ1453" s="17"/>
      <c r="AK1453" s="17"/>
      <c r="AL1453" s="17"/>
      <c r="AM1453" s="17"/>
      <c r="AN1453" s="17"/>
      <c r="AO1453" s="17"/>
      <c r="AP1453" s="17"/>
      <c r="AQ1453" s="17"/>
      <c r="AR1453" s="17"/>
      <c r="AS1453" s="17"/>
      <c r="AT1453" s="17"/>
      <c r="AU1453" s="17"/>
      <c r="AV1453" s="17"/>
      <c r="AW1453" s="17"/>
      <c r="AX1453" s="17"/>
      <c r="AY1453" s="17"/>
      <c r="AZ1453" s="17"/>
      <c r="BA1453" s="17"/>
      <c r="BB1453" s="17"/>
      <c r="BC1453" s="17"/>
      <c r="BD1453" s="17"/>
      <c r="BE1453" s="17"/>
      <c r="BF1453" s="17"/>
      <c r="BG1453" s="17"/>
      <c r="BH1453" s="17"/>
      <c r="BI1453" s="17"/>
      <c r="BJ1453" s="17"/>
      <c r="BK1453" s="17"/>
      <c r="BL1453" s="17"/>
      <c r="BM1453" s="17"/>
      <c r="BN1453" s="17"/>
      <c r="BO1453" s="17"/>
      <c r="BP1453" s="17"/>
      <c r="BQ1453" s="17"/>
      <c r="BR1453" s="17"/>
      <c r="BS1453" s="17"/>
      <c r="BT1453" s="17"/>
      <c r="BU1453" s="17"/>
      <c r="BV1453" s="17"/>
      <c r="BW1453" s="17"/>
      <c r="BX1453" s="17"/>
      <c r="BY1453" s="17"/>
      <c r="BZ1453" s="17"/>
      <c r="CA1453" s="17"/>
      <c r="CB1453" s="17"/>
      <c r="CC1453" s="17"/>
      <c r="CD1453" s="17"/>
      <c r="CE1453" s="17"/>
      <c r="CF1453" s="17"/>
      <c r="CG1453" s="17"/>
      <c r="CH1453" s="17"/>
      <c r="CI1453" s="17"/>
    </row>
    <row r="1454" spans="2:87" x14ac:dyDescent="0.35">
      <c r="B1454" t="s">
        <v>419</v>
      </c>
      <c r="C1454" s="17">
        <v>3.32108162199495E-2</v>
      </c>
      <c r="D1454" s="17">
        <v>4.5358593275958099E-2</v>
      </c>
      <c r="E1454" s="17">
        <v>2.1521787015978702E-2</v>
      </c>
      <c r="F1454" s="17"/>
      <c r="G1454" s="17">
        <v>4.8152463028218899E-2</v>
      </c>
      <c r="H1454" s="17">
        <v>7.2742157436419597E-2</v>
      </c>
      <c r="I1454" s="17">
        <v>4.7725169121791103E-2</v>
      </c>
      <c r="J1454" s="17">
        <v>1.58157036065514E-2</v>
      </c>
      <c r="K1454" s="17">
        <v>3.4707161179634901E-3</v>
      </c>
      <c r="L1454" s="17">
        <v>1.3201937545273899E-2</v>
      </c>
      <c r="M1454" s="17"/>
      <c r="N1454" s="17">
        <v>4.0058148597197397E-2</v>
      </c>
      <c r="O1454" s="17">
        <v>4.2901527056025998E-2</v>
      </c>
      <c r="P1454" s="17">
        <v>2.0944869636974901E-2</v>
      </c>
      <c r="Q1454" s="17">
        <v>2.69796468010872E-2</v>
      </c>
      <c r="R1454" s="17"/>
      <c r="S1454" s="17">
        <v>5.2690415189553801E-2</v>
      </c>
      <c r="T1454" s="17">
        <v>2.5652278787593099E-2</v>
      </c>
      <c r="U1454" s="17">
        <v>1.81809017974787E-2</v>
      </c>
      <c r="V1454" s="17">
        <v>2.11179382053149E-2</v>
      </c>
      <c r="W1454" s="17">
        <v>3.4467628738569699E-2</v>
      </c>
      <c r="X1454" s="17">
        <v>3.83343183258169E-2</v>
      </c>
      <c r="Y1454" s="17">
        <v>2.7123493633924099E-2</v>
      </c>
      <c r="Z1454" s="17">
        <v>3.5299799905235602E-2</v>
      </c>
      <c r="AA1454" s="17">
        <v>4.0346205801373797E-2</v>
      </c>
      <c r="AB1454" s="17">
        <v>1.60939402502107E-2</v>
      </c>
      <c r="AC1454" s="17">
        <v>8.1319763217561295E-3</v>
      </c>
      <c r="AD1454" s="17">
        <v>0.114045941277184</v>
      </c>
      <c r="AE1454" s="17"/>
      <c r="AF1454" s="17">
        <v>1.2316908972431199E-2</v>
      </c>
      <c r="AG1454" s="17">
        <v>1.75584109800794E-2</v>
      </c>
      <c r="AH1454" s="17">
        <v>4.6875554520455102E-2</v>
      </c>
      <c r="AI1454" s="17">
        <v>4.1235408956927101E-2</v>
      </c>
      <c r="AJ1454" s="17">
        <v>7.4974372514651805E-2</v>
      </c>
      <c r="AK1454" s="17"/>
      <c r="AL1454" s="17">
        <v>3.8046978629902799E-2</v>
      </c>
      <c r="AM1454" s="17">
        <v>2.66069591149743E-2</v>
      </c>
      <c r="AN1454" s="17">
        <v>2.81663558352136E-2</v>
      </c>
      <c r="AO1454" s="17">
        <v>5.7904822451995401E-2</v>
      </c>
      <c r="AP1454" s="17"/>
      <c r="AQ1454" s="17">
        <v>1.55671910728572E-2</v>
      </c>
      <c r="AR1454" s="17">
        <v>5.8811925513510097E-2</v>
      </c>
      <c r="AS1454" s="17"/>
      <c r="AT1454" s="17">
        <v>3.9233758816324502E-2</v>
      </c>
      <c r="AU1454" s="17">
        <v>1.3734541242635101E-2</v>
      </c>
      <c r="AV1454" s="17"/>
      <c r="AW1454" s="17">
        <v>2.8442522972920499E-2</v>
      </c>
      <c r="AX1454" s="17">
        <v>3.3257646988370602E-2</v>
      </c>
      <c r="AY1454" s="17">
        <v>3.3546990060014902E-2</v>
      </c>
      <c r="AZ1454" s="17"/>
      <c r="BA1454" s="17">
        <v>5.7560823119271499E-2</v>
      </c>
      <c r="BB1454" s="17">
        <v>2.8828589849729001E-2</v>
      </c>
      <c r="BC1454" s="17">
        <v>2.03201623743786E-2</v>
      </c>
      <c r="BD1454" s="17">
        <v>2.5892247158319E-2</v>
      </c>
      <c r="BE1454" s="17">
        <v>3.15148220616508E-2</v>
      </c>
      <c r="BF1454" s="17"/>
      <c r="BG1454" s="17">
        <v>2.2341576843042402E-2</v>
      </c>
      <c r="BH1454" s="17">
        <v>4.1143078120934901E-2</v>
      </c>
      <c r="BI1454" s="17"/>
      <c r="BJ1454" s="17">
        <v>3.7547458653099101E-2</v>
      </c>
      <c r="BK1454" s="17">
        <v>1.7840493927483599E-2</v>
      </c>
      <c r="BL1454" s="17"/>
      <c r="BM1454" s="17">
        <v>1.45735106167113E-2</v>
      </c>
      <c r="BN1454" s="17">
        <v>2.65570644100705E-2</v>
      </c>
      <c r="BO1454" s="17">
        <v>4.9681714395499399E-2</v>
      </c>
      <c r="BP1454" s="17">
        <v>3.7454962417634997E-2</v>
      </c>
      <c r="BQ1454" s="17">
        <v>1.3634526172048699E-2</v>
      </c>
      <c r="BR1454" s="17"/>
      <c r="BS1454" s="17">
        <v>3.8000435913914499E-2</v>
      </c>
      <c r="BT1454" s="17"/>
      <c r="BU1454" s="17">
        <v>3.3732890994233697E-2</v>
      </c>
      <c r="BV1454" s="17">
        <v>7.4612959805925805E-2</v>
      </c>
      <c r="BW1454" s="17">
        <v>3.9491011384026498E-2</v>
      </c>
      <c r="BX1454" s="17">
        <v>1.01973648540362E-2</v>
      </c>
      <c r="BY1454" s="17">
        <v>8.8838026107318294E-3</v>
      </c>
      <c r="BZ1454" s="17"/>
      <c r="CA1454" s="17">
        <v>8.4751044991237701E-2</v>
      </c>
      <c r="CB1454" s="17"/>
      <c r="CC1454" s="17">
        <v>2.34859748747029E-2</v>
      </c>
      <c r="CD1454" s="17">
        <v>7.5051031137070595E-2</v>
      </c>
      <c r="CE1454" s="17"/>
      <c r="CF1454" s="17">
        <v>2.09007821216508E-2</v>
      </c>
      <c r="CG1454" s="17"/>
      <c r="CH1454" s="17">
        <v>1.50218262815236E-2</v>
      </c>
      <c r="CI1454" s="17">
        <v>5.8311063210198202E-2</v>
      </c>
    </row>
    <row r="1455" spans="2:87" x14ac:dyDescent="0.35">
      <c r="B1455" t="s">
        <v>420</v>
      </c>
      <c r="C1455" s="17">
        <v>0.18128272421845401</v>
      </c>
      <c r="D1455" s="17">
        <v>0.19186405885295901</v>
      </c>
      <c r="E1455" s="17">
        <v>0.17095745095905901</v>
      </c>
      <c r="F1455" s="17"/>
      <c r="G1455" s="17">
        <v>0.22482336197137601</v>
      </c>
      <c r="H1455" s="17">
        <v>0.26380018700209301</v>
      </c>
      <c r="I1455" s="17">
        <v>0.20471511057265299</v>
      </c>
      <c r="J1455" s="17">
        <v>0.19172739606665301</v>
      </c>
      <c r="K1455" s="17">
        <v>0.122825551052534</v>
      </c>
      <c r="L1455" s="17">
        <v>9.6385950874650198E-2</v>
      </c>
      <c r="M1455" s="17"/>
      <c r="N1455" s="17">
        <v>0.217817943375583</v>
      </c>
      <c r="O1455" s="17">
        <v>0.20656748640248199</v>
      </c>
      <c r="P1455" s="17">
        <v>0.16381552698209401</v>
      </c>
      <c r="Q1455" s="17">
        <v>0.131568109249556</v>
      </c>
      <c r="R1455" s="17"/>
      <c r="S1455" s="17">
        <v>0.20331047000319399</v>
      </c>
      <c r="T1455" s="17">
        <v>0.205513282984746</v>
      </c>
      <c r="U1455" s="17">
        <v>0.20182807602824601</v>
      </c>
      <c r="V1455" s="17">
        <v>0.16068153801638299</v>
      </c>
      <c r="W1455" s="17">
        <v>0.18387661007752701</v>
      </c>
      <c r="X1455" s="17">
        <v>0.17900352698994201</v>
      </c>
      <c r="Y1455" s="17">
        <v>0.168012696853582</v>
      </c>
      <c r="Z1455" s="17">
        <v>0.184267859613581</v>
      </c>
      <c r="AA1455" s="17">
        <v>0.191089325502666</v>
      </c>
      <c r="AB1455" s="17">
        <v>0.16781881134147</v>
      </c>
      <c r="AC1455" s="17">
        <v>0.116252630212443</v>
      </c>
      <c r="AD1455" s="17">
        <v>0.125152073147168</v>
      </c>
      <c r="AE1455" s="17"/>
      <c r="AF1455" s="17">
        <v>0.15041213384414101</v>
      </c>
      <c r="AG1455" s="17">
        <v>0.15543639076155699</v>
      </c>
      <c r="AH1455" s="17">
        <v>0.201731846703368</v>
      </c>
      <c r="AI1455" s="17">
        <v>0.23100805130506699</v>
      </c>
      <c r="AJ1455" s="17">
        <v>0.23491670712153401</v>
      </c>
      <c r="AK1455" s="17"/>
      <c r="AL1455" s="17">
        <v>0.176565309143453</v>
      </c>
      <c r="AM1455" s="17">
        <v>0.186682465970859</v>
      </c>
      <c r="AN1455" s="17">
        <v>0.189304555502286</v>
      </c>
      <c r="AO1455" s="17">
        <v>0.15501969354881801</v>
      </c>
      <c r="AP1455" s="17"/>
      <c r="AQ1455" s="17">
        <v>0.15027258835843299</v>
      </c>
      <c r="AR1455" s="17">
        <v>0.22627879904672599</v>
      </c>
      <c r="AS1455" s="17"/>
      <c r="AT1455" s="17">
        <v>0.21007007621517701</v>
      </c>
      <c r="AU1455" s="17">
        <v>0.10453642395097699</v>
      </c>
      <c r="AV1455" s="17"/>
      <c r="AW1455" s="17">
        <v>0.153589229770346</v>
      </c>
      <c r="AX1455" s="17">
        <v>0.183915042257531</v>
      </c>
      <c r="AY1455" s="17">
        <v>0.21683677361592599</v>
      </c>
      <c r="AZ1455" s="17"/>
      <c r="BA1455" s="17">
        <v>0.25982342968639599</v>
      </c>
      <c r="BB1455" s="17">
        <v>0.185978557293941</v>
      </c>
      <c r="BC1455" s="17">
        <v>0.13925118449360699</v>
      </c>
      <c r="BD1455" s="17">
        <v>0.15505763814460999</v>
      </c>
      <c r="BE1455" s="17">
        <v>8.2970438006994399E-2</v>
      </c>
      <c r="BF1455" s="17"/>
      <c r="BG1455" s="17">
        <v>0.18670248556077401</v>
      </c>
      <c r="BH1455" s="17">
        <v>0.17732743673997001</v>
      </c>
      <c r="BI1455" s="17"/>
      <c r="BJ1455" s="17">
        <v>0.199471819821608</v>
      </c>
      <c r="BK1455" s="17">
        <v>0.115444877324601</v>
      </c>
      <c r="BL1455" s="17"/>
      <c r="BM1455" s="17">
        <v>0.194945410923684</v>
      </c>
      <c r="BN1455" s="17">
        <v>0.15650885380743501</v>
      </c>
      <c r="BO1455" s="17">
        <v>0.22102734294503801</v>
      </c>
      <c r="BP1455" s="17">
        <v>0.144912590310352</v>
      </c>
      <c r="BQ1455" s="17">
        <v>0.146673649213626</v>
      </c>
      <c r="BR1455" s="17"/>
      <c r="BS1455" s="17">
        <v>0.18214057517876001</v>
      </c>
      <c r="BT1455" s="17"/>
      <c r="BU1455" s="17">
        <v>0.162235329920352</v>
      </c>
      <c r="BV1455" s="17">
        <v>0.261355769991443</v>
      </c>
      <c r="BW1455" s="17">
        <v>0.12839891899725001</v>
      </c>
      <c r="BX1455" s="17">
        <v>0.15197682839497001</v>
      </c>
      <c r="BY1455" s="17">
        <v>0.213343850012015</v>
      </c>
      <c r="BZ1455" s="17"/>
      <c r="CA1455" s="17">
        <v>0.22077666140028901</v>
      </c>
      <c r="CB1455" s="17"/>
      <c r="CC1455" s="17">
        <v>0.16679472336775</v>
      </c>
      <c r="CD1455" s="17">
        <v>0.24235082151234699</v>
      </c>
      <c r="CE1455" s="17"/>
      <c r="CF1455" s="17">
        <v>0.14222479161948101</v>
      </c>
      <c r="CG1455" s="17"/>
      <c r="CH1455" s="17">
        <v>0.121094308658974</v>
      </c>
      <c r="CI1455" s="17">
        <v>0.29250146002215699</v>
      </c>
    </row>
    <row r="1456" spans="2:87" x14ac:dyDescent="0.35">
      <c r="B1456" t="s">
        <v>370</v>
      </c>
      <c r="C1456" s="17">
        <v>0.30970429611112499</v>
      </c>
      <c r="D1456" s="17">
        <v>0.31410653441596398</v>
      </c>
      <c r="E1456" s="17">
        <v>0.30636525423556699</v>
      </c>
      <c r="F1456" s="17"/>
      <c r="G1456" s="17">
        <v>0.285380267227755</v>
      </c>
      <c r="H1456" s="17">
        <v>0.26252910404190399</v>
      </c>
      <c r="I1456" s="17">
        <v>0.310994417290472</v>
      </c>
      <c r="J1456" s="17">
        <v>0.311430433980731</v>
      </c>
      <c r="K1456" s="17">
        <v>0.32325892145115098</v>
      </c>
      <c r="L1456" s="17">
        <v>0.35302239492038701</v>
      </c>
      <c r="M1456" s="17"/>
      <c r="N1456" s="17">
        <v>0.33483644573222598</v>
      </c>
      <c r="O1456" s="17">
        <v>0.29756677037380203</v>
      </c>
      <c r="P1456" s="17">
        <v>0.279685020549577</v>
      </c>
      <c r="Q1456" s="17">
        <v>0.31992910584130102</v>
      </c>
      <c r="R1456" s="17"/>
      <c r="S1456" s="17">
        <v>0.32815542876349202</v>
      </c>
      <c r="T1456" s="17">
        <v>0.30946345096920802</v>
      </c>
      <c r="U1456" s="17">
        <v>0.31580885535874198</v>
      </c>
      <c r="V1456" s="17">
        <v>0.34737031114967198</v>
      </c>
      <c r="W1456" s="17">
        <v>0.266900035248259</v>
      </c>
      <c r="X1456" s="17">
        <v>0.29285459351882498</v>
      </c>
      <c r="Y1456" s="17">
        <v>0.38519586266319999</v>
      </c>
      <c r="Z1456" s="17">
        <v>0.25782810415964902</v>
      </c>
      <c r="AA1456" s="17">
        <v>0.24701561922149301</v>
      </c>
      <c r="AB1456" s="17">
        <v>0.29926094293302202</v>
      </c>
      <c r="AC1456" s="17">
        <v>0.35315171656008199</v>
      </c>
      <c r="AD1456" s="17">
        <v>0.30322466551069899</v>
      </c>
      <c r="AE1456" s="17"/>
      <c r="AF1456" s="17">
        <v>0.33320122307327799</v>
      </c>
      <c r="AG1456" s="17">
        <v>0.28795580803358101</v>
      </c>
      <c r="AH1456" s="17">
        <v>0.34174603474806903</v>
      </c>
      <c r="AI1456" s="17">
        <v>0.34185260043238502</v>
      </c>
      <c r="AJ1456" s="17">
        <v>0.26623239306414997</v>
      </c>
      <c r="AK1456" s="17"/>
      <c r="AL1456" s="17">
        <v>0.34656015949174501</v>
      </c>
      <c r="AM1456" s="17">
        <v>0.30758791783141298</v>
      </c>
      <c r="AN1456" s="17">
        <v>0.23746113769296301</v>
      </c>
      <c r="AO1456" s="17">
        <v>0.29652305920359101</v>
      </c>
      <c r="AP1456" s="17"/>
      <c r="AQ1456" s="17">
        <v>0.31576015665770302</v>
      </c>
      <c r="AR1456" s="17">
        <v>0.300917170652101</v>
      </c>
      <c r="AS1456" s="17"/>
      <c r="AT1456" s="17">
        <v>0.299088092242348</v>
      </c>
      <c r="AU1456" s="17">
        <v>0.350656296875966</v>
      </c>
      <c r="AV1456" s="17"/>
      <c r="AW1456" s="17">
        <v>0.332821763641313</v>
      </c>
      <c r="AX1456" s="17">
        <v>0.308975286431726</v>
      </c>
      <c r="AY1456" s="17">
        <v>0.287034984564076</v>
      </c>
      <c r="AZ1456" s="17"/>
      <c r="BA1456" s="17">
        <v>0.27653636778694601</v>
      </c>
      <c r="BB1456" s="17">
        <v>0.31752046622860503</v>
      </c>
      <c r="BC1456" s="17">
        <v>0.33673191432063199</v>
      </c>
      <c r="BD1456" s="17">
        <v>0.26658358128255299</v>
      </c>
      <c r="BE1456" s="17">
        <v>0.34831110843383101</v>
      </c>
      <c r="BF1456" s="17"/>
      <c r="BG1456" s="17">
        <v>0.31880054166487298</v>
      </c>
      <c r="BH1456" s="17">
        <v>0.30306594732277298</v>
      </c>
      <c r="BI1456" s="17"/>
      <c r="BJ1456" s="17">
        <v>0.306734666532823</v>
      </c>
      <c r="BK1456" s="17">
        <v>0.31974999194160802</v>
      </c>
      <c r="BL1456" s="17"/>
      <c r="BM1456" s="17">
        <v>0.31003595883693302</v>
      </c>
      <c r="BN1456" s="17">
        <v>0.36672785574921102</v>
      </c>
      <c r="BO1456" s="17">
        <v>0.29069448882494298</v>
      </c>
      <c r="BP1456" s="17">
        <v>0.32134986003076699</v>
      </c>
      <c r="BQ1456" s="17">
        <v>0.277860842019373</v>
      </c>
      <c r="BR1456" s="17"/>
      <c r="BS1456" s="17">
        <v>0.25656004299618601</v>
      </c>
      <c r="BT1456" s="17"/>
      <c r="BU1456" s="17">
        <v>0.33932623511394999</v>
      </c>
      <c r="BV1456" s="17">
        <v>0.27796532534403301</v>
      </c>
      <c r="BW1456" s="17">
        <v>0.32253393175146799</v>
      </c>
      <c r="BX1456" s="17">
        <v>0.263682065842341</v>
      </c>
      <c r="BY1456" s="17">
        <v>0.326169713674971</v>
      </c>
      <c r="BZ1456" s="17"/>
      <c r="CA1456" s="17">
        <v>0.22684968078280299</v>
      </c>
      <c r="CB1456" s="17"/>
      <c r="CC1456" s="17">
        <v>0.290036470170426</v>
      </c>
      <c r="CD1456" s="17">
        <v>0.36756854835915798</v>
      </c>
      <c r="CE1456" s="17"/>
      <c r="CF1456" s="17">
        <v>0.30113134151287801</v>
      </c>
      <c r="CG1456" s="17"/>
      <c r="CH1456" s="17">
        <v>0.30956411473780199</v>
      </c>
      <c r="CI1456" s="17">
        <v>0.27567401565843502</v>
      </c>
    </row>
    <row r="1457" spans="2:87" x14ac:dyDescent="0.35">
      <c r="B1457" t="s">
        <v>421</v>
      </c>
      <c r="C1457" s="17">
        <v>0.395184180677559</v>
      </c>
      <c r="D1457" s="17">
        <v>0.37376556997244598</v>
      </c>
      <c r="E1457" s="17">
        <v>0.416432261036074</v>
      </c>
      <c r="F1457" s="17"/>
      <c r="G1457" s="17">
        <v>0.390807768095499</v>
      </c>
      <c r="H1457" s="17">
        <v>0.32842905619975699</v>
      </c>
      <c r="I1457" s="17">
        <v>0.39838175700657003</v>
      </c>
      <c r="J1457" s="17">
        <v>0.41100841037187702</v>
      </c>
      <c r="K1457" s="17">
        <v>0.42504981441122103</v>
      </c>
      <c r="L1457" s="17">
        <v>0.41716582187161699</v>
      </c>
      <c r="M1457" s="17"/>
      <c r="N1457" s="17">
        <v>0.33897790348269702</v>
      </c>
      <c r="O1457" s="17">
        <v>0.38225745319367499</v>
      </c>
      <c r="P1457" s="17">
        <v>0.444932979782659</v>
      </c>
      <c r="Q1457" s="17">
        <v>0.42497377712903001</v>
      </c>
      <c r="R1457" s="17"/>
      <c r="S1457" s="17">
        <v>0.34767880636161602</v>
      </c>
      <c r="T1457" s="17">
        <v>0.38724268317083299</v>
      </c>
      <c r="U1457" s="17">
        <v>0.39731692737382301</v>
      </c>
      <c r="V1457" s="17">
        <v>0.392884938114758</v>
      </c>
      <c r="W1457" s="17">
        <v>0.470468405317301</v>
      </c>
      <c r="X1457" s="17">
        <v>0.39269771334919101</v>
      </c>
      <c r="Y1457" s="17">
        <v>0.32959761300026003</v>
      </c>
      <c r="Z1457" s="17">
        <v>0.440049867668873</v>
      </c>
      <c r="AA1457" s="17">
        <v>0.41207237296877403</v>
      </c>
      <c r="AB1457" s="17">
        <v>0.43264083170593398</v>
      </c>
      <c r="AC1457" s="17">
        <v>0.41754899736872098</v>
      </c>
      <c r="AD1457" s="17">
        <v>0.38719825987324502</v>
      </c>
      <c r="AE1457" s="17"/>
      <c r="AF1457" s="17">
        <v>0.39181928988613801</v>
      </c>
      <c r="AG1457" s="17">
        <v>0.45703818217196002</v>
      </c>
      <c r="AH1457" s="17">
        <v>0.34302139636295098</v>
      </c>
      <c r="AI1457" s="17">
        <v>0.32450667618791701</v>
      </c>
      <c r="AJ1457" s="17">
        <v>0.35889820599289801</v>
      </c>
      <c r="AK1457" s="17"/>
      <c r="AL1457" s="17">
        <v>0.36468278549505201</v>
      </c>
      <c r="AM1457" s="17">
        <v>0.40008303507972798</v>
      </c>
      <c r="AN1457" s="17">
        <v>0.45506675514262301</v>
      </c>
      <c r="AO1457" s="17">
        <v>0.38660905005736002</v>
      </c>
      <c r="AP1457" s="17"/>
      <c r="AQ1457" s="17">
        <v>0.42987837041728999</v>
      </c>
      <c r="AR1457" s="17">
        <v>0.34484249998702399</v>
      </c>
      <c r="AS1457" s="17"/>
      <c r="AT1457" s="17">
        <v>0.37829438494796602</v>
      </c>
      <c r="AU1457" s="17">
        <v>0.412740129187186</v>
      </c>
      <c r="AV1457" s="17"/>
      <c r="AW1457" s="17">
        <v>0.38368170230107401</v>
      </c>
      <c r="AX1457" s="17">
        <v>0.41156099813954999</v>
      </c>
      <c r="AY1457" s="17">
        <v>0.39457674041242602</v>
      </c>
      <c r="AZ1457" s="17"/>
      <c r="BA1457" s="17">
        <v>0.340206791049456</v>
      </c>
      <c r="BB1457" s="17">
        <v>0.37898040134720801</v>
      </c>
      <c r="BC1457" s="17">
        <v>0.425964450167725</v>
      </c>
      <c r="BD1457" s="17">
        <v>0.44514250465556399</v>
      </c>
      <c r="BE1457" s="17">
        <v>0.45930870278317498</v>
      </c>
      <c r="BF1457" s="17"/>
      <c r="BG1457" s="17">
        <v>0.39482723993387597</v>
      </c>
      <c r="BH1457" s="17">
        <v>0.39544467245291098</v>
      </c>
      <c r="BI1457" s="17"/>
      <c r="BJ1457" s="17">
        <v>0.38537065763364597</v>
      </c>
      <c r="BK1457" s="17">
        <v>0.42802452239309502</v>
      </c>
      <c r="BL1457" s="17"/>
      <c r="BM1457" s="17">
        <v>0.41614761902609299</v>
      </c>
      <c r="BN1457" s="17">
        <v>0.35415545600428899</v>
      </c>
      <c r="BO1457" s="17">
        <v>0.38032205926393903</v>
      </c>
      <c r="BP1457" s="17">
        <v>0.41321428626467099</v>
      </c>
      <c r="BQ1457" s="17">
        <v>0.42490150603664101</v>
      </c>
      <c r="BR1457" s="17"/>
      <c r="BS1457" s="17">
        <v>0.41083012083142501</v>
      </c>
      <c r="BT1457" s="17"/>
      <c r="BU1457" s="17">
        <v>0.368549867573495</v>
      </c>
      <c r="BV1457" s="17">
        <v>0.32519334754389101</v>
      </c>
      <c r="BW1457" s="17">
        <v>0.451570563127901</v>
      </c>
      <c r="BX1457" s="17">
        <v>0.45434129721627198</v>
      </c>
      <c r="BY1457" s="17">
        <v>0.38192462765226398</v>
      </c>
      <c r="BZ1457" s="17"/>
      <c r="CA1457" s="17">
        <v>0.39733473249453999</v>
      </c>
      <c r="CB1457" s="17"/>
      <c r="CC1457" s="17">
        <v>0.428005159245824</v>
      </c>
      <c r="CD1457" s="17">
        <v>0.27861674639808998</v>
      </c>
      <c r="CE1457" s="17"/>
      <c r="CF1457" s="17">
        <v>0.43085501006459598</v>
      </c>
      <c r="CG1457" s="17"/>
      <c r="CH1457" s="17">
        <v>0.46462756540354899</v>
      </c>
      <c r="CI1457" s="17">
        <v>0.32392506839457402</v>
      </c>
    </row>
    <row r="1458" spans="2:87" x14ac:dyDescent="0.35">
      <c r="B1458" t="s">
        <v>422</v>
      </c>
      <c r="C1458" s="17">
        <v>8.0617982772913099E-2</v>
      </c>
      <c r="D1458" s="17">
        <v>7.4905243482673703E-2</v>
      </c>
      <c r="E1458" s="17">
        <v>8.4723246753321907E-2</v>
      </c>
      <c r="F1458" s="17"/>
      <c r="G1458" s="17">
        <v>5.0836139677151303E-2</v>
      </c>
      <c r="H1458" s="17">
        <v>7.2499495319826093E-2</v>
      </c>
      <c r="I1458" s="17">
        <v>3.81835460085138E-2</v>
      </c>
      <c r="J1458" s="17">
        <v>7.0018055974187199E-2</v>
      </c>
      <c r="K1458" s="17">
        <v>0.12539499696713</v>
      </c>
      <c r="L1458" s="17">
        <v>0.12022389478807199</v>
      </c>
      <c r="M1458" s="17"/>
      <c r="N1458" s="17">
        <v>6.8309558812296403E-2</v>
      </c>
      <c r="O1458" s="17">
        <v>7.0706762974015694E-2</v>
      </c>
      <c r="P1458" s="17">
        <v>9.0621603048695099E-2</v>
      </c>
      <c r="Q1458" s="17">
        <v>9.6549360979026999E-2</v>
      </c>
      <c r="R1458" s="17"/>
      <c r="S1458" s="17">
        <v>6.81648796821447E-2</v>
      </c>
      <c r="T1458" s="17">
        <v>7.2128304087618902E-2</v>
      </c>
      <c r="U1458" s="17">
        <v>6.6865239441710106E-2</v>
      </c>
      <c r="V1458" s="17">
        <v>7.7945274513872106E-2</v>
      </c>
      <c r="W1458" s="17">
        <v>4.4287320618343402E-2</v>
      </c>
      <c r="X1458" s="17">
        <v>9.7109847816225198E-2</v>
      </c>
      <c r="Y1458" s="17">
        <v>9.0070333849034803E-2</v>
      </c>
      <c r="Z1458" s="17">
        <v>8.25543686526619E-2</v>
      </c>
      <c r="AA1458" s="17">
        <v>0.109476476505693</v>
      </c>
      <c r="AB1458" s="17">
        <v>8.4185473769363903E-2</v>
      </c>
      <c r="AC1458" s="17">
        <v>0.104914679536997</v>
      </c>
      <c r="AD1458" s="17">
        <v>7.0379060191703702E-2</v>
      </c>
      <c r="AE1458" s="17"/>
      <c r="AF1458" s="17">
        <v>0.11225044422401299</v>
      </c>
      <c r="AG1458" s="17">
        <v>8.2011208052821902E-2</v>
      </c>
      <c r="AH1458" s="17">
        <v>6.6625167665156096E-2</v>
      </c>
      <c r="AI1458" s="17">
        <v>6.1397263117703799E-2</v>
      </c>
      <c r="AJ1458" s="17">
        <v>6.4978321306765993E-2</v>
      </c>
      <c r="AK1458" s="17"/>
      <c r="AL1458" s="17">
        <v>7.4144767239847198E-2</v>
      </c>
      <c r="AM1458" s="17">
        <v>7.9039622003025903E-2</v>
      </c>
      <c r="AN1458" s="17">
        <v>9.0001195826914598E-2</v>
      </c>
      <c r="AO1458" s="17">
        <v>0.10394337473823601</v>
      </c>
      <c r="AP1458" s="17"/>
      <c r="AQ1458" s="17">
        <v>8.8521693493716497E-2</v>
      </c>
      <c r="AR1458" s="17">
        <v>6.9149604800638906E-2</v>
      </c>
      <c r="AS1458" s="17"/>
      <c r="AT1458" s="17">
        <v>7.3313687778184006E-2</v>
      </c>
      <c r="AU1458" s="17">
        <v>0.11833260874323499</v>
      </c>
      <c r="AV1458" s="17"/>
      <c r="AW1458" s="17">
        <v>0.101464781314346</v>
      </c>
      <c r="AX1458" s="17">
        <v>6.2291026182821702E-2</v>
      </c>
      <c r="AY1458" s="17">
        <v>6.8004511347557001E-2</v>
      </c>
      <c r="AZ1458" s="17"/>
      <c r="BA1458" s="17">
        <v>6.58725883579305E-2</v>
      </c>
      <c r="BB1458" s="17">
        <v>8.8691985280516597E-2</v>
      </c>
      <c r="BC1458" s="17">
        <v>7.7732288643658207E-2</v>
      </c>
      <c r="BD1458" s="17">
        <v>0.107324028758954</v>
      </c>
      <c r="BE1458" s="17">
        <v>7.7894928714348693E-2</v>
      </c>
      <c r="BF1458" s="17"/>
      <c r="BG1458" s="17">
        <v>7.7328155997435102E-2</v>
      </c>
      <c r="BH1458" s="17">
        <v>8.3018865363410604E-2</v>
      </c>
      <c r="BI1458" s="17"/>
      <c r="BJ1458" s="17">
        <v>7.0875397358823297E-2</v>
      </c>
      <c r="BK1458" s="17">
        <v>0.11894011441321201</v>
      </c>
      <c r="BL1458" s="17"/>
      <c r="BM1458" s="17">
        <v>6.4297500596578794E-2</v>
      </c>
      <c r="BN1458" s="17">
        <v>9.6050770028995494E-2</v>
      </c>
      <c r="BO1458" s="17">
        <v>5.8274394570579799E-2</v>
      </c>
      <c r="BP1458" s="17">
        <v>8.3068300976574805E-2</v>
      </c>
      <c r="BQ1458" s="17">
        <v>0.136929476558311</v>
      </c>
      <c r="BR1458" s="17"/>
      <c r="BS1458" s="17">
        <v>0.11246882507971399</v>
      </c>
      <c r="BT1458" s="17"/>
      <c r="BU1458" s="17">
        <v>9.6155676397968903E-2</v>
      </c>
      <c r="BV1458" s="17">
        <v>6.0872597314706997E-2</v>
      </c>
      <c r="BW1458" s="17">
        <v>5.8005574739354401E-2</v>
      </c>
      <c r="BX1458" s="17">
        <v>0.11980244369238099</v>
      </c>
      <c r="BY1458" s="17">
        <v>6.9678006050017893E-2</v>
      </c>
      <c r="BZ1458" s="17"/>
      <c r="CA1458" s="17">
        <v>7.0287880331130495E-2</v>
      </c>
      <c r="CB1458" s="17"/>
      <c r="CC1458" s="17">
        <v>9.1677672341297395E-2</v>
      </c>
      <c r="CD1458" s="17">
        <v>3.6412852593333697E-2</v>
      </c>
      <c r="CE1458" s="17"/>
      <c r="CF1458" s="17">
        <v>0.10488807468139499</v>
      </c>
      <c r="CG1458" s="17"/>
      <c r="CH1458" s="17">
        <v>8.9692184918151993E-2</v>
      </c>
      <c r="CI1458" s="17">
        <v>4.9588392714635297E-2</v>
      </c>
    </row>
    <row r="1459" spans="2:87" x14ac:dyDescent="0.35">
      <c r="C1459" s="17"/>
      <c r="D1459" s="17"/>
      <c r="E1459" s="17"/>
      <c r="F1459" s="17"/>
      <c r="G1459" s="17"/>
      <c r="H1459" s="17"/>
      <c r="I1459" s="17"/>
      <c r="J1459" s="17"/>
      <c r="K1459" s="17"/>
      <c r="L1459" s="17"/>
      <c r="M1459" s="17"/>
      <c r="N1459" s="17"/>
      <c r="O1459" s="17"/>
      <c r="P1459" s="17"/>
      <c r="Q1459" s="17"/>
      <c r="R1459" s="17"/>
      <c r="S1459" s="17"/>
      <c r="T1459" s="17"/>
      <c r="U1459" s="17"/>
      <c r="V1459" s="17"/>
      <c r="W1459" s="17"/>
      <c r="X1459" s="17"/>
      <c r="Y1459" s="17"/>
      <c r="Z1459" s="17"/>
      <c r="AA1459" s="17"/>
      <c r="AB1459" s="17"/>
      <c r="AC1459" s="17"/>
      <c r="AD1459" s="17"/>
      <c r="AE1459" s="17"/>
      <c r="AF1459" s="17"/>
      <c r="AG1459" s="17"/>
      <c r="AH1459" s="17"/>
      <c r="AI1459" s="17"/>
      <c r="AJ1459" s="17"/>
      <c r="AK1459" s="17"/>
      <c r="AL1459" s="17"/>
      <c r="AM1459" s="17"/>
      <c r="AN1459" s="17"/>
      <c r="AO1459" s="17"/>
      <c r="AP1459" s="17"/>
      <c r="AQ1459" s="17"/>
      <c r="AR1459" s="17"/>
      <c r="AS1459" s="17"/>
      <c r="AT1459" s="17"/>
      <c r="AU1459" s="17"/>
      <c r="AV1459" s="17"/>
      <c r="AW1459" s="17"/>
      <c r="AX1459" s="17"/>
      <c r="AY1459" s="17"/>
      <c r="AZ1459" s="17"/>
      <c r="BA1459" s="17"/>
      <c r="BB1459" s="17"/>
      <c r="BC1459" s="17"/>
      <c r="BD1459" s="17"/>
      <c r="BE1459" s="17"/>
      <c r="BF1459" s="17"/>
      <c r="BG1459" s="17"/>
      <c r="BH1459" s="17"/>
      <c r="BI1459" s="17"/>
      <c r="BJ1459" s="17"/>
      <c r="BK1459" s="17"/>
      <c r="BL1459" s="17"/>
      <c r="BM1459" s="17"/>
      <c r="BN1459" s="17"/>
      <c r="BO1459" s="17"/>
      <c r="BP1459" s="17"/>
      <c r="BQ1459" s="17"/>
      <c r="BR1459" s="17"/>
      <c r="BS1459" s="17"/>
      <c r="BT1459" s="17"/>
      <c r="BU1459" s="17"/>
      <c r="BV1459" s="17"/>
      <c r="BW1459" s="17"/>
      <c r="BX1459" s="17"/>
      <c r="BY1459" s="17"/>
      <c r="BZ1459" s="17"/>
      <c r="CA1459" s="17"/>
      <c r="CB1459" s="17"/>
      <c r="CC1459" s="17"/>
      <c r="CD1459" s="17"/>
      <c r="CE1459" s="17"/>
      <c r="CF1459" s="17"/>
      <c r="CG1459" s="17"/>
      <c r="CH1459" s="17"/>
      <c r="CI1459" s="17"/>
    </row>
    <row r="1460" spans="2:87" x14ac:dyDescent="0.35">
      <c r="B1460" s="6" t="s">
        <v>427</v>
      </c>
      <c r="C1460" s="17"/>
      <c r="D1460" s="17"/>
      <c r="E1460" s="17"/>
      <c r="F1460" s="17"/>
      <c r="G1460" s="17"/>
      <c r="H1460" s="17"/>
      <c r="I1460" s="17"/>
      <c r="J1460" s="17"/>
      <c r="K1460" s="17"/>
      <c r="L1460" s="17"/>
      <c r="M1460" s="17"/>
      <c r="N1460" s="17"/>
      <c r="O1460" s="17"/>
      <c r="P1460" s="17"/>
      <c r="Q1460" s="17"/>
      <c r="R1460" s="17"/>
      <c r="S1460" s="17"/>
      <c r="T1460" s="17"/>
      <c r="U1460" s="17"/>
      <c r="V1460" s="17"/>
      <c r="W1460" s="17"/>
      <c r="X1460" s="17"/>
      <c r="Y1460" s="17"/>
      <c r="Z1460" s="17"/>
      <c r="AA1460" s="17"/>
      <c r="AB1460" s="17"/>
      <c r="AC1460" s="17"/>
      <c r="AD1460" s="17"/>
      <c r="AE1460" s="17"/>
      <c r="AF1460" s="17"/>
      <c r="AG1460" s="17"/>
      <c r="AH1460" s="17"/>
      <c r="AI1460" s="17"/>
      <c r="AJ1460" s="17"/>
      <c r="AK1460" s="17"/>
      <c r="AL1460" s="17"/>
      <c r="AM1460" s="17"/>
      <c r="AN1460" s="17"/>
      <c r="AO1460" s="17"/>
      <c r="AP1460" s="17"/>
      <c r="AQ1460" s="17"/>
      <c r="AR1460" s="17"/>
      <c r="AS1460" s="17"/>
      <c r="AT1460" s="17"/>
      <c r="AU1460" s="17"/>
      <c r="AV1460" s="17"/>
      <c r="AW1460" s="17"/>
      <c r="AX1460" s="17"/>
      <c r="AY1460" s="17"/>
      <c r="AZ1460" s="17"/>
      <c r="BA1460" s="17"/>
      <c r="BB1460" s="17"/>
      <c r="BC1460" s="17"/>
      <c r="BD1460" s="17"/>
      <c r="BE1460" s="17"/>
      <c r="BF1460" s="17"/>
      <c r="BG1460" s="17"/>
      <c r="BH1460" s="17"/>
      <c r="BI1460" s="17"/>
      <c r="BJ1460" s="17"/>
      <c r="BK1460" s="17"/>
      <c r="BL1460" s="17"/>
      <c r="BM1460" s="17"/>
      <c r="BN1460" s="17"/>
      <c r="BO1460" s="17"/>
      <c r="BP1460" s="17"/>
      <c r="BQ1460" s="17"/>
      <c r="BR1460" s="17"/>
      <c r="BS1460" s="17"/>
      <c r="BT1460" s="17"/>
      <c r="BU1460" s="17"/>
      <c r="BV1460" s="17"/>
      <c r="BW1460" s="17"/>
      <c r="BX1460" s="17"/>
      <c r="BY1460" s="17"/>
      <c r="BZ1460" s="17"/>
      <c r="CA1460" s="17"/>
      <c r="CB1460" s="17"/>
      <c r="CC1460" s="17"/>
      <c r="CD1460" s="17"/>
      <c r="CE1460" s="17"/>
      <c r="CF1460" s="17"/>
      <c r="CG1460" s="17"/>
      <c r="CH1460" s="17"/>
      <c r="CI1460" s="17"/>
    </row>
    <row r="1461" spans="2:87" x14ac:dyDescent="0.35">
      <c r="B1461" s="24" t="s">
        <v>117</v>
      </c>
      <c r="C1461" s="17"/>
      <c r="D1461" s="17"/>
      <c r="E1461" s="17"/>
      <c r="F1461" s="17"/>
      <c r="G1461" s="17"/>
      <c r="H1461" s="17"/>
      <c r="I1461" s="17"/>
      <c r="J1461" s="17"/>
      <c r="K1461" s="17"/>
      <c r="L1461" s="17"/>
      <c r="M1461" s="17"/>
      <c r="N1461" s="17"/>
      <c r="O1461" s="17"/>
      <c r="P1461" s="17"/>
      <c r="Q1461" s="17"/>
      <c r="R1461" s="17"/>
      <c r="S1461" s="17"/>
      <c r="T1461" s="17"/>
      <c r="U1461" s="17"/>
      <c r="V1461" s="17"/>
      <c r="W1461" s="17"/>
      <c r="X1461" s="17"/>
      <c r="Y1461" s="17"/>
      <c r="Z1461" s="17"/>
      <c r="AA1461" s="17"/>
      <c r="AB1461" s="17"/>
      <c r="AC1461" s="17"/>
      <c r="AD1461" s="17"/>
      <c r="AE1461" s="17"/>
      <c r="AF1461" s="17"/>
      <c r="AG1461" s="17"/>
      <c r="AH1461" s="17"/>
      <c r="AI1461" s="17"/>
      <c r="AJ1461" s="17"/>
      <c r="AK1461" s="17"/>
      <c r="AL1461" s="17"/>
      <c r="AM1461" s="17"/>
      <c r="AN1461" s="17"/>
      <c r="AO1461" s="17"/>
      <c r="AP1461" s="17"/>
      <c r="AQ1461" s="17"/>
      <c r="AR1461" s="17"/>
      <c r="AS1461" s="17"/>
      <c r="AT1461" s="17"/>
      <c r="AU1461" s="17"/>
      <c r="AV1461" s="17"/>
      <c r="AW1461" s="17"/>
      <c r="AX1461" s="17"/>
      <c r="AY1461" s="17"/>
      <c r="AZ1461" s="17"/>
      <c r="BA1461" s="17"/>
      <c r="BB1461" s="17"/>
      <c r="BC1461" s="17"/>
      <c r="BD1461" s="17"/>
      <c r="BE1461" s="17"/>
      <c r="BF1461" s="17"/>
      <c r="BG1461" s="17"/>
      <c r="BH1461" s="17"/>
      <c r="BI1461" s="17"/>
      <c r="BJ1461" s="17"/>
      <c r="BK1461" s="17"/>
      <c r="BL1461" s="17"/>
      <c r="BM1461" s="17"/>
      <c r="BN1461" s="17"/>
      <c r="BO1461" s="17"/>
      <c r="BP1461" s="17"/>
      <c r="BQ1461" s="17"/>
      <c r="BR1461" s="17"/>
      <c r="BS1461" s="17"/>
      <c r="BT1461" s="17"/>
      <c r="BU1461" s="17"/>
      <c r="BV1461" s="17"/>
      <c r="BW1461" s="17"/>
      <c r="BX1461" s="17"/>
      <c r="BY1461" s="17"/>
      <c r="BZ1461" s="17"/>
      <c r="CA1461" s="17"/>
      <c r="CB1461" s="17"/>
      <c r="CC1461" s="17"/>
      <c r="CD1461" s="17"/>
      <c r="CE1461" s="17"/>
      <c r="CF1461" s="17"/>
      <c r="CG1461" s="17"/>
      <c r="CH1461" s="17"/>
      <c r="CI1461" s="17"/>
    </row>
    <row r="1462" spans="2:87" x14ac:dyDescent="0.35">
      <c r="B1462" t="s">
        <v>419</v>
      </c>
      <c r="C1462" s="17">
        <v>7.3796186752994902E-2</v>
      </c>
      <c r="D1462" s="17">
        <v>6.5577230564119598E-2</v>
      </c>
      <c r="E1462" s="17">
        <v>8.1244573285204194E-2</v>
      </c>
      <c r="F1462" s="17"/>
      <c r="G1462" s="17">
        <v>9.9645846102527705E-2</v>
      </c>
      <c r="H1462" s="17">
        <v>0.123324307373116</v>
      </c>
      <c r="I1462" s="17">
        <v>7.0582118486732195E-2</v>
      </c>
      <c r="J1462" s="17">
        <v>5.2308292356365103E-2</v>
      </c>
      <c r="K1462" s="17">
        <v>6.5086552713989193E-2</v>
      </c>
      <c r="L1462" s="17">
        <v>4.1896416409948803E-2</v>
      </c>
      <c r="M1462" s="17"/>
      <c r="N1462" s="17">
        <v>8.3171834830394295E-2</v>
      </c>
      <c r="O1462" s="17">
        <v>6.1822605746760698E-2</v>
      </c>
      <c r="P1462" s="17">
        <v>6.9073037422368699E-2</v>
      </c>
      <c r="Q1462" s="17">
        <v>8.1302342508733694E-2</v>
      </c>
      <c r="R1462" s="17"/>
      <c r="S1462" s="17">
        <v>7.3411658227653206E-2</v>
      </c>
      <c r="T1462" s="17">
        <v>5.59801639906558E-2</v>
      </c>
      <c r="U1462" s="17">
        <v>7.0312557944493398E-2</v>
      </c>
      <c r="V1462" s="17">
        <v>6.5200919662540296E-2</v>
      </c>
      <c r="W1462" s="17">
        <v>7.6338061931193399E-2</v>
      </c>
      <c r="X1462" s="17">
        <v>7.8576266316954496E-2</v>
      </c>
      <c r="Y1462" s="17">
        <v>8.2924482250365E-2</v>
      </c>
      <c r="Z1462" s="17">
        <v>0.137600742058895</v>
      </c>
      <c r="AA1462" s="17">
        <v>7.9510076365388996E-2</v>
      </c>
      <c r="AB1462" s="17">
        <v>4.0430505202790797E-2</v>
      </c>
      <c r="AC1462" s="17">
        <v>0.12374700905517901</v>
      </c>
      <c r="AD1462" s="17">
        <v>5.30647150817549E-2</v>
      </c>
      <c r="AE1462" s="17"/>
      <c r="AF1462" s="17">
        <v>8.6464973962363301E-2</v>
      </c>
      <c r="AG1462" s="17">
        <v>5.3247092333956803E-2</v>
      </c>
      <c r="AH1462" s="17">
        <v>6.9184602122844399E-2</v>
      </c>
      <c r="AI1462" s="17">
        <v>0.115918440022307</v>
      </c>
      <c r="AJ1462" s="17">
        <v>9.5589097142639898E-2</v>
      </c>
      <c r="AK1462" s="17"/>
      <c r="AL1462" s="17">
        <v>6.7795863687382898E-2</v>
      </c>
      <c r="AM1462" s="17">
        <v>7.8191522518597401E-2</v>
      </c>
      <c r="AN1462" s="17">
        <v>7.24633544342701E-2</v>
      </c>
      <c r="AO1462" s="17">
        <v>8.7256968108801097E-2</v>
      </c>
      <c r="AP1462" s="17"/>
      <c r="AQ1462" s="17">
        <v>5.5174334963247702E-2</v>
      </c>
      <c r="AR1462" s="17">
        <v>0.10081671450414</v>
      </c>
      <c r="AS1462" s="17"/>
      <c r="AT1462" s="17">
        <v>8.2786251184392298E-2</v>
      </c>
      <c r="AU1462" s="17">
        <v>4.4060507869657199E-2</v>
      </c>
      <c r="AV1462" s="17"/>
      <c r="AW1462" s="17">
        <v>5.8478893893720699E-2</v>
      </c>
      <c r="AX1462" s="17">
        <v>8.0258294552970705E-2</v>
      </c>
      <c r="AY1462" s="17">
        <v>8.5531596021721903E-2</v>
      </c>
      <c r="AZ1462" s="17"/>
      <c r="BA1462" s="17">
        <v>0.12090291901964199</v>
      </c>
      <c r="BB1462" s="17">
        <v>6.2665000682323196E-2</v>
      </c>
      <c r="BC1462" s="17">
        <v>5.9672907062387301E-2</v>
      </c>
      <c r="BD1462" s="17">
        <v>2.5314549899970701E-2</v>
      </c>
      <c r="BE1462" s="17">
        <v>8.2947548365872301E-2</v>
      </c>
      <c r="BF1462" s="17"/>
      <c r="BG1462" s="17">
        <v>6.1168241900439201E-2</v>
      </c>
      <c r="BH1462" s="17">
        <v>8.3011934273883106E-2</v>
      </c>
      <c r="BI1462" s="17"/>
      <c r="BJ1462" s="17">
        <v>7.7481177260902104E-2</v>
      </c>
      <c r="BK1462" s="17">
        <v>6.1848733132744499E-2</v>
      </c>
      <c r="BL1462" s="17"/>
      <c r="BM1462" s="17">
        <v>7.5955765932047906E-2</v>
      </c>
      <c r="BN1462" s="17">
        <v>6.1327060372223199E-2</v>
      </c>
      <c r="BO1462" s="17">
        <v>7.9996082437517102E-2</v>
      </c>
      <c r="BP1462" s="17">
        <v>4.3672557383189099E-2</v>
      </c>
      <c r="BQ1462" s="17">
        <v>9.6444192076676094E-2</v>
      </c>
      <c r="BR1462" s="17"/>
      <c r="BS1462" s="17">
        <v>0.102219362049813</v>
      </c>
      <c r="BT1462" s="17"/>
      <c r="BU1462" s="17">
        <v>7.3564372063721795E-2</v>
      </c>
      <c r="BV1462" s="17">
        <v>9.7278815615752204E-2</v>
      </c>
      <c r="BW1462" s="17">
        <v>5.8865485459121999E-2</v>
      </c>
      <c r="BX1462" s="17">
        <v>7.0456671639374899E-2</v>
      </c>
      <c r="BY1462" s="17">
        <v>7.9421080745813805E-2</v>
      </c>
      <c r="BZ1462" s="17"/>
      <c r="CA1462" s="17">
        <v>0.12698973179186901</v>
      </c>
      <c r="CB1462" s="17"/>
      <c r="CC1462" s="17">
        <v>8.1211397737675703E-2</v>
      </c>
      <c r="CD1462" s="17">
        <v>5.1630724295417499E-2</v>
      </c>
      <c r="CE1462" s="17"/>
      <c r="CF1462" s="17">
        <v>7.6872970886984596E-2</v>
      </c>
      <c r="CG1462" s="17"/>
      <c r="CH1462" s="17">
        <v>6.5412275452233104E-2</v>
      </c>
      <c r="CI1462" s="17">
        <v>8.5052387178770297E-2</v>
      </c>
    </row>
    <row r="1463" spans="2:87" x14ac:dyDescent="0.35">
      <c r="B1463" t="s">
        <v>420</v>
      </c>
      <c r="C1463" s="17">
        <v>0.34839490353258801</v>
      </c>
      <c r="D1463" s="17">
        <v>0.32498228379302901</v>
      </c>
      <c r="E1463" s="17">
        <v>0.37336304727672598</v>
      </c>
      <c r="F1463" s="17"/>
      <c r="G1463" s="17">
        <v>0.43324378355329102</v>
      </c>
      <c r="H1463" s="17">
        <v>0.40845797167581399</v>
      </c>
      <c r="I1463" s="17">
        <v>0.35141525633266102</v>
      </c>
      <c r="J1463" s="17">
        <v>0.33418265916033302</v>
      </c>
      <c r="K1463" s="17">
        <v>0.36431071307167501</v>
      </c>
      <c r="L1463" s="17">
        <v>0.24078915728846301</v>
      </c>
      <c r="M1463" s="17"/>
      <c r="N1463" s="17">
        <v>0.34024191940805698</v>
      </c>
      <c r="O1463" s="17">
        <v>0.373669821282546</v>
      </c>
      <c r="P1463" s="17">
        <v>0.35120022483572699</v>
      </c>
      <c r="Q1463" s="17">
        <v>0.32708823963954298</v>
      </c>
      <c r="R1463" s="17"/>
      <c r="S1463" s="17">
        <v>0.38033381889875101</v>
      </c>
      <c r="T1463" s="17">
        <v>0.366878228553149</v>
      </c>
      <c r="U1463" s="17">
        <v>0.35419752915187303</v>
      </c>
      <c r="V1463" s="17">
        <v>0.33691484690028001</v>
      </c>
      <c r="W1463" s="17">
        <v>0.376010455005514</v>
      </c>
      <c r="X1463" s="17">
        <v>0.375397678125718</v>
      </c>
      <c r="Y1463" s="17">
        <v>0.33493055266632599</v>
      </c>
      <c r="Z1463" s="17">
        <v>0.33453490242163098</v>
      </c>
      <c r="AA1463" s="17">
        <v>0.34776343808599403</v>
      </c>
      <c r="AB1463" s="17">
        <v>0.34109694734238699</v>
      </c>
      <c r="AC1463" s="17">
        <v>0.18337865891109401</v>
      </c>
      <c r="AD1463" s="17">
        <v>0.34730765648302298</v>
      </c>
      <c r="AE1463" s="17"/>
      <c r="AF1463" s="17">
        <v>0.27488673027084598</v>
      </c>
      <c r="AG1463" s="17">
        <v>0.35545963380788698</v>
      </c>
      <c r="AH1463" s="17">
        <v>0.371060271519219</v>
      </c>
      <c r="AI1463" s="17">
        <v>0.358545333133994</v>
      </c>
      <c r="AJ1463" s="17">
        <v>0.384817836251935</v>
      </c>
      <c r="AK1463" s="17"/>
      <c r="AL1463" s="17">
        <v>0.30764519038736099</v>
      </c>
      <c r="AM1463" s="17">
        <v>0.36699875916177299</v>
      </c>
      <c r="AN1463" s="17">
        <v>0.40443387804481901</v>
      </c>
      <c r="AO1463" s="17">
        <v>0.32927297657622001</v>
      </c>
      <c r="AP1463" s="17"/>
      <c r="AQ1463" s="17">
        <v>0.33383915205189102</v>
      </c>
      <c r="AR1463" s="17">
        <v>0.36951547152247499</v>
      </c>
      <c r="AS1463" s="17"/>
      <c r="AT1463" s="17">
        <v>0.37164651191964598</v>
      </c>
      <c r="AU1463" s="17">
        <v>0.234160524752619</v>
      </c>
      <c r="AV1463" s="17"/>
      <c r="AW1463" s="17">
        <v>0.31182393121412999</v>
      </c>
      <c r="AX1463" s="17">
        <v>0.37402218195173598</v>
      </c>
      <c r="AY1463" s="17">
        <v>0.36570272035167001</v>
      </c>
      <c r="AZ1463" s="17"/>
      <c r="BA1463" s="17">
        <v>0.37970879891274101</v>
      </c>
      <c r="BB1463" s="17">
        <v>0.35302671016617998</v>
      </c>
      <c r="BC1463" s="17">
        <v>0.326216566177775</v>
      </c>
      <c r="BD1463" s="17">
        <v>0.33361499335002598</v>
      </c>
      <c r="BE1463" s="17">
        <v>0.33008081513452597</v>
      </c>
      <c r="BF1463" s="17"/>
      <c r="BG1463" s="17">
        <v>0.369958400955825</v>
      </c>
      <c r="BH1463" s="17">
        <v>0.33265807935096697</v>
      </c>
      <c r="BI1463" s="17"/>
      <c r="BJ1463" s="17">
        <v>0.36964883101735702</v>
      </c>
      <c r="BK1463" s="17">
        <v>0.270120061473692</v>
      </c>
      <c r="BL1463" s="17"/>
      <c r="BM1463" s="17">
        <v>0.34676560851673499</v>
      </c>
      <c r="BN1463" s="17">
        <v>0.29424398789025702</v>
      </c>
      <c r="BO1463" s="17">
        <v>0.38600658420505102</v>
      </c>
      <c r="BP1463" s="17">
        <v>0.32808101828459701</v>
      </c>
      <c r="BQ1463" s="17">
        <v>0.313332903255642</v>
      </c>
      <c r="BR1463" s="17"/>
      <c r="BS1463" s="17">
        <v>0.34624250003555501</v>
      </c>
      <c r="BT1463" s="17"/>
      <c r="BU1463" s="17">
        <v>0.327166644668204</v>
      </c>
      <c r="BV1463" s="17">
        <v>0.36401987499251198</v>
      </c>
      <c r="BW1463" s="17">
        <v>0.314196901659544</v>
      </c>
      <c r="BX1463" s="17">
        <v>0.353427908157735</v>
      </c>
      <c r="BY1463" s="17">
        <v>0.35316786451044002</v>
      </c>
      <c r="BZ1463" s="17"/>
      <c r="CA1463" s="17">
        <v>0.40561086932128199</v>
      </c>
      <c r="CB1463" s="17"/>
      <c r="CC1463" s="17">
        <v>0.35328142577167598</v>
      </c>
      <c r="CD1463" s="17">
        <v>0.337745361756427</v>
      </c>
      <c r="CE1463" s="17"/>
      <c r="CF1463" s="17">
        <v>0.33913348045671599</v>
      </c>
      <c r="CG1463" s="17"/>
      <c r="CH1463" s="17">
        <v>0.34440697372457801</v>
      </c>
      <c r="CI1463" s="17">
        <v>0.38222566535447799</v>
      </c>
    </row>
    <row r="1464" spans="2:87" x14ac:dyDescent="0.35">
      <c r="B1464" t="s">
        <v>370</v>
      </c>
      <c r="C1464" s="17">
        <v>0.25486833171284901</v>
      </c>
      <c r="D1464" s="17">
        <v>0.26224674198671899</v>
      </c>
      <c r="E1464" s="17">
        <v>0.24736357564245301</v>
      </c>
      <c r="F1464" s="17"/>
      <c r="G1464" s="17">
        <v>0.178480101218462</v>
      </c>
      <c r="H1464" s="17">
        <v>0.18585084365531601</v>
      </c>
      <c r="I1464" s="17">
        <v>0.25997526883778899</v>
      </c>
      <c r="J1464" s="17">
        <v>0.29771513059674498</v>
      </c>
      <c r="K1464" s="17">
        <v>0.26291766013789603</v>
      </c>
      <c r="L1464" s="17">
        <v>0.31813627362726599</v>
      </c>
      <c r="M1464" s="17"/>
      <c r="N1464" s="17">
        <v>0.26693954937546799</v>
      </c>
      <c r="O1464" s="17">
        <v>0.23972252313706799</v>
      </c>
      <c r="P1464" s="17">
        <v>0.23910348643843099</v>
      </c>
      <c r="Q1464" s="17">
        <v>0.27109607856451101</v>
      </c>
      <c r="R1464" s="17"/>
      <c r="S1464" s="17">
        <v>0.24256861933815299</v>
      </c>
      <c r="T1464" s="17">
        <v>0.25321573465659297</v>
      </c>
      <c r="U1464" s="17">
        <v>0.28438981749572201</v>
      </c>
      <c r="V1464" s="17">
        <v>0.26652848220294201</v>
      </c>
      <c r="W1464" s="17">
        <v>0.24527963517505599</v>
      </c>
      <c r="X1464" s="17">
        <v>0.22327336838549999</v>
      </c>
      <c r="Y1464" s="17">
        <v>0.28725702691997301</v>
      </c>
      <c r="Z1464" s="17">
        <v>0.29214452747282299</v>
      </c>
      <c r="AA1464" s="17">
        <v>0.18700095255580501</v>
      </c>
      <c r="AB1464" s="17">
        <v>0.24964769525656</v>
      </c>
      <c r="AC1464" s="17">
        <v>0.30940956168016298</v>
      </c>
      <c r="AD1464" s="17">
        <v>0.36113776694683197</v>
      </c>
      <c r="AE1464" s="17"/>
      <c r="AF1464" s="17">
        <v>0.288314502832692</v>
      </c>
      <c r="AG1464" s="17">
        <v>0.24436203653246399</v>
      </c>
      <c r="AH1464" s="17">
        <v>0.27687785056442399</v>
      </c>
      <c r="AI1464" s="17">
        <v>0.221129512471537</v>
      </c>
      <c r="AJ1464" s="17">
        <v>0.21818255733303199</v>
      </c>
      <c r="AK1464" s="17"/>
      <c r="AL1464" s="17">
        <v>0.28908503645000999</v>
      </c>
      <c r="AM1464" s="17">
        <v>0.24854768937649499</v>
      </c>
      <c r="AN1464" s="17">
        <v>0.185947345037556</v>
      </c>
      <c r="AO1464" s="17">
        <v>0.27432945434747902</v>
      </c>
      <c r="AP1464" s="17"/>
      <c r="AQ1464" s="17">
        <v>0.26804094030987502</v>
      </c>
      <c r="AR1464" s="17">
        <v>0.23575472044746101</v>
      </c>
      <c r="AS1464" s="17"/>
      <c r="AT1464" s="17">
        <v>0.23373734130041199</v>
      </c>
      <c r="AU1464" s="17">
        <v>0.31172770074437001</v>
      </c>
      <c r="AV1464" s="17"/>
      <c r="AW1464" s="17">
        <v>0.28980312214274501</v>
      </c>
      <c r="AX1464" s="17">
        <v>0.22648561128532901</v>
      </c>
      <c r="AY1464" s="17">
        <v>0.23734337840779099</v>
      </c>
      <c r="AZ1464" s="17"/>
      <c r="BA1464" s="17">
        <v>0.229127398576081</v>
      </c>
      <c r="BB1464" s="17">
        <v>0.26460385420830901</v>
      </c>
      <c r="BC1464" s="17">
        <v>0.26560971495097901</v>
      </c>
      <c r="BD1464" s="17">
        <v>0.2728741994135</v>
      </c>
      <c r="BE1464" s="17">
        <v>0.23029396629753099</v>
      </c>
      <c r="BF1464" s="17"/>
      <c r="BG1464" s="17">
        <v>0.24016474239316901</v>
      </c>
      <c r="BH1464" s="17">
        <v>0.26559886375136899</v>
      </c>
      <c r="BI1464" s="17"/>
      <c r="BJ1464" s="17">
        <v>0.241231424810534</v>
      </c>
      <c r="BK1464" s="17">
        <v>0.30768881928143299</v>
      </c>
      <c r="BL1464" s="17"/>
      <c r="BM1464" s="17">
        <v>0.26567850519486202</v>
      </c>
      <c r="BN1464" s="17">
        <v>0.28484884213636302</v>
      </c>
      <c r="BO1464" s="17">
        <v>0.21155024084135299</v>
      </c>
      <c r="BP1464" s="17">
        <v>0.28410979110582302</v>
      </c>
      <c r="BQ1464" s="17">
        <v>0.27001033911714101</v>
      </c>
      <c r="BR1464" s="17"/>
      <c r="BS1464" s="17">
        <v>0.22958040462276399</v>
      </c>
      <c r="BT1464" s="17"/>
      <c r="BU1464" s="17">
        <v>0.26587603999561199</v>
      </c>
      <c r="BV1464" s="17">
        <v>0.206247390933609</v>
      </c>
      <c r="BW1464" s="17">
        <v>0.26428551518375898</v>
      </c>
      <c r="BX1464" s="17">
        <v>0.24359374123754801</v>
      </c>
      <c r="BY1464" s="17">
        <v>0.30454312794660598</v>
      </c>
      <c r="BZ1464" s="17"/>
      <c r="CA1464" s="17">
        <v>0.16676118642356599</v>
      </c>
      <c r="CB1464" s="17"/>
      <c r="CC1464" s="17">
        <v>0.25225726937033199</v>
      </c>
      <c r="CD1464" s="17">
        <v>0.23589704851031201</v>
      </c>
      <c r="CE1464" s="17"/>
      <c r="CF1464" s="17">
        <v>0.25677405308511603</v>
      </c>
      <c r="CG1464" s="17"/>
      <c r="CH1464" s="17">
        <v>0.262175681874946</v>
      </c>
      <c r="CI1464" s="17">
        <v>0.18920372260768201</v>
      </c>
    </row>
    <row r="1465" spans="2:87" x14ac:dyDescent="0.35">
      <c r="B1465" t="s">
        <v>421</v>
      </c>
      <c r="C1465" s="17">
        <v>0.26676811616088902</v>
      </c>
      <c r="D1465" s="17">
        <v>0.29082643135007902</v>
      </c>
      <c r="E1465" s="17">
        <v>0.24171468245151401</v>
      </c>
      <c r="F1465" s="17"/>
      <c r="G1465" s="17">
        <v>0.24689098647166999</v>
      </c>
      <c r="H1465" s="17">
        <v>0.226798750007498</v>
      </c>
      <c r="I1465" s="17">
        <v>0.27322119310878701</v>
      </c>
      <c r="J1465" s="17">
        <v>0.27264707682425199</v>
      </c>
      <c r="K1465" s="17">
        <v>0.26718099969058901</v>
      </c>
      <c r="L1465" s="17">
        <v>0.30247702380229702</v>
      </c>
      <c r="M1465" s="17"/>
      <c r="N1465" s="17">
        <v>0.25651263330627699</v>
      </c>
      <c r="O1465" s="17">
        <v>0.27522125510162898</v>
      </c>
      <c r="P1465" s="17">
        <v>0.28341179016826201</v>
      </c>
      <c r="Q1465" s="17">
        <v>0.254317879631551</v>
      </c>
      <c r="R1465" s="17"/>
      <c r="S1465" s="17">
        <v>0.25756089507930102</v>
      </c>
      <c r="T1465" s="17">
        <v>0.28153193478947702</v>
      </c>
      <c r="U1465" s="17">
        <v>0.23312448428992399</v>
      </c>
      <c r="V1465" s="17">
        <v>0.281454294495668</v>
      </c>
      <c r="W1465" s="17">
        <v>0.24299008255488899</v>
      </c>
      <c r="X1465" s="17">
        <v>0.25372724925538798</v>
      </c>
      <c r="Y1465" s="17">
        <v>0.21023729433998001</v>
      </c>
      <c r="Z1465" s="17">
        <v>0.208292270698829</v>
      </c>
      <c r="AA1465" s="17">
        <v>0.326180976182113</v>
      </c>
      <c r="AB1465" s="17">
        <v>0.292853727724595</v>
      </c>
      <c r="AC1465" s="17">
        <v>0.33109057582662599</v>
      </c>
      <c r="AD1465" s="17">
        <v>0.21059528956155199</v>
      </c>
      <c r="AE1465" s="17"/>
      <c r="AF1465" s="17">
        <v>0.281613068432295</v>
      </c>
      <c r="AG1465" s="17">
        <v>0.276231904293813</v>
      </c>
      <c r="AH1465" s="17">
        <v>0.24509825892262899</v>
      </c>
      <c r="AI1465" s="17">
        <v>0.278388492157851</v>
      </c>
      <c r="AJ1465" s="17">
        <v>0.24919613682293701</v>
      </c>
      <c r="AK1465" s="17"/>
      <c r="AL1465" s="17">
        <v>0.28602722823939702</v>
      </c>
      <c r="AM1465" s="17">
        <v>0.25132102520226601</v>
      </c>
      <c r="AN1465" s="17">
        <v>0.27021253435315501</v>
      </c>
      <c r="AO1465" s="17">
        <v>0.23403888855114599</v>
      </c>
      <c r="AP1465" s="17"/>
      <c r="AQ1465" s="17">
        <v>0.28586540774239599</v>
      </c>
      <c r="AR1465" s="17">
        <v>0.23905771963448599</v>
      </c>
      <c r="AS1465" s="17"/>
      <c r="AT1465" s="17">
        <v>0.25848049658764999</v>
      </c>
      <c r="AU1465" s="17">
        <v>0.33007938409777599</v>
      </c>
      <c r="AV1465" s="17"/>
      <c r="AW1465" s="17">
        <v>0.27738623912563998</v>
      </c>
      <c r="AX1465" s="17">
        <v>0.28163987113362599</v>
      </c>
      <c r="AY1465" s="17">
        <v>0.249630112300704</v>
      </c>
      <c r="AZ1465" s="17"/>
      <c r="BA1465" s="17">
        <v>0.21641756296001999</v>
      </c>
      <c r="BB1465" s="17">
        <v>0.27374756779841303</v>
      </c>
      <c r="BC1465" s="17">
        <v>0.28958319439872499</v>
      </c>
      <c r="BD1465" s="17">
        <v>0.27571565988478097</v>
      </c>
      <c r="BE1465" s="17">
        <v>0.32094337781962901</v>
      </c>
      <c r="BF1465" s="17"/>
      <c r="BG1465" s="17">
        <v>0.27618369822406202</v>
      </c>
      <c r="BH1465" s="17">
        <v>0.259896718790252</v>
      </c>
      <c r="BI1465" s="17"/>
      <c r="BJ1465" s="17">
        <v>0.26357742762007802</v>
      </c>
      <c r="BK1465" s="17">
        <v>0.27701629844394599</v>
      </c>
      <c r="BL1465" s="17"/>
      <c r="BM1465" s="17">
        <v>0.25031070033823</v>
      </c>
      <c r="BN1465" s="17">
        <v>0.26697296483959798</v>
      </c>
      <c r="BO1465" s="17">
        <v>0.27644608128467202</v>
      </c>
      <c r="BP1465" s="17">
        <v>0.29989929676907101</v>
      </c>
      <c r="BQ1465" s="17">
        <v>0.27200994490038299</v>
      </c>
      <c r="BR1465" s="17"/>
      <c r="BS1465" s="17">
        <v>0.26211026334589899</v>
      </c>
      <c r="BT1465" s="17"/>
      <c r="BU1465" s="17">
        <v>0.239290815991793</v>
      </c>
      <c r="BV1465" s="17">
        <v>0.283549088268577</v>
      </c>
      <c r="BW1465" s="17">
        <v>0.32104476786405201</v>
      </c>
      <c r="BX1465" s="17">
        <v>0.28334388293113</v>
      </c>
      <c r="BY1465" s="17">
        <v>0.22864200138426199</v>
      </c>
      <c r="BZ1465" s="17"/>
      <c r="CA1465" s="17">
        <v>0.25257036583443099</v>
      </c>
      <c r="CB1465" s="17"/>
      <c r="CC1465" s="17">
        <v>0.25636050828867801</v>
      </c>
      <c r="CD1465" s="17">
        <v>0.317428231867317</v>
      </c>
      <c r="CE1465" s="17"/>
      <c r="CF1465" s="17">
        <v>0.26769456484891102</v>
      </c>
      <c r="CG1465" s="17"/>
      <c r="CH1465" s="17">
        <v>0.26660726779354299</v>
      </c>
      <c r="CI1465" s="17">
        <v>0.29052595193541503</v>
      </c>
    </row>
    <row r="1466" spans="2:87" x14ac:dyDescent="0.35">
      <c r="B1466" t="s">
        <v>422</v>
      </c>
      <c r="C1466" s="17">
        <v>5.6172461840678402E-2</v>
      </c>
      <c r="D1466" s="17">
        <v>5.63673123060539E-2</v>
      </c>
      <c r="E1466" s="17">
        <v>5.63141213441022E-2</v>
      </c>
      <c r="F1466" s="17"/>
      <c r="G1466" s="17">
        <v>4.1739282654049303E-2</v>
      </c>
      <c r="H1466" s="17">
        <v>5.5568127288255102E-2</v>
      </c>
      <c r="I1466" s="17">
        <v>4.4806163234030798E-2</v>
      </c>
      <c r="J1466" s="17">
        <v>4.3146841062305097E-2</v>
      </c>
      <c r="K1466" s="17">
        <v>4.0504074385850901E-2</v>
      </c>
      <c r="L1466" s="17">
        <v>9.6701128872025005E-2</v>
      </c>
      <c r="M1466" s="17"/>
      <c r="N1466" s="17">
        <v>5.3134063079803298E-2</v>
      </c>
      <c r="O1466" s="17">
        <v>4.95637947319972E-2</v>
      </c>
      <c r="P1466" s="17">
        <v>5.7211461135212201E-2</v>
      </c>
      <c r="Q1466" s="17">
        <v>6.6195459655660899E-2</v>
      </c>
      <c r="R1466" s="17"/>
      <c r="S1466" s="17">
        <v>4.61250084561418E-2</v>
      </c>
      <c r="T1466" s="17">
        <v>4.23939380101254E-2</v>
      </c>
      <c r="U1466" s="17">
        <v>5.7975611117987498E-2</v>
      </c>
      <c r="V1466" s="17">
        <v>4.9901456738569799E-2</v>
      </c>
      <c r="W1466" s="17">
        <v>5.9381765333347603E-2</v>
      </c>
      <c r="X1466" s="17">
        <v>6.9025437916439294E-2</v>
      </c>
      <c r="Y1466" s="17">
        <v>8.4650643823356103E-2</v>
      </c>
      <c r="Z1466" s="17">
        <v>2.74275573478217E-2</v>
      </c>
      <c r="AA1466" s="17">
        <v>5.9544556810698403E-2</v>
      </c>
      <c r="AB1466" s="17">
        <v>7.5971124473667107E-2</v>
      </c>
      <c r="AC1466" s="17">
        <v>5.2374194526938797E-2</v>
      </c>
      <c r="AD1466" s="17">
        <v>2.7894571926837999E-2</v>
      </c>
      <c r="AE1466" s="17"/>
      <c r="AF1466" s="17">
        <v>6.8720724501804206E-2</v>
      </c>
      <c r="AG1466" s="17">
        <v>7.06993330318791E-2</v>
      </c>
      <c r="AH1466" s="17">
        <v>3.7779016870883503E-2</v>
      </c>
      <c r="AI1466" s="17">
        <v>2.6018222214311899E-2</v>
      </c>
      <c r="AJ1466" s="17">
        <v>5.2214372449457098E-2</v>
      </c>
      <c r="AK1466" s="17"/>
      <c r="AL1466" s="17">
        <v>4.9446681235849103E-2</v>
      </c>
      <c r="AM1466" s="17">
        <v>5.4941003740868799E-2</v>
      </c>
      <c r="AN1466" s="17">
        <v>6.6942888130200107E-2</v>
      </c>
      <c r="AO1466" s="17">
        <v>7.5101712416354605E-2</v>
      </c>
      <c r="AP1466" s="17"/>
      <c r="AQ1466" s="17">
        <v>5.7080164932590403E-2</v>
      </c>
      <c r="AR1466" s="17">
        <v>5.4855373891438401E-2</v>
      </c>
      <c r="AS1466" s="17"/>
      <c r="AT1466" s="17">
        <v>5.3349399007899902E-2</v>
      </c>
      <c r="AU1466" s="17">
        <v>7.9971882535578395E-2</v>
      </c>
      <c r="AV1466" s="17"/>
      <c r="AW1466" s="17">
        <v>6.2507813623764605E-2</v>
      </c>
      <c r="AX1466" s="17">
        <v>3.7594041076338E-2</v>
      </c>
      <c r="AY1466" s="17">
        <v>6.1792192918113498E-2</v>
      </c>
      <c r="AZ1466" s="17"/>
      <c r="BA1466" s="17">
        <v>5.3843320531516699E-2</v>
      </c>
      <c r="BB1466" s="17">
        <v>4.5956867144774302E-2</v>
      </c>
      <c r="BC1466" s="17">
        <v>5.8917617410134397E-2</v>
      </c>
      <c r="BD1466" s="17">
        <v>9.2480597451722199E-2</v>
      </c>
      <c r="BE1466" s="17">
        <v>3.5734292382441302E-2</v>
      </c>
      <c r="BF1466" s="17"/>
      <c r="BG1466" s="17">
        <v>5.2524916526504498E-2</v>
      </c>
      <c r="BH1466" s="17">
        <v>5.8834403833529399E-2</v>
      </c>
      <c r="BI1466" s="17"/>
      <c r="BJ1466" s="17">
        <v>4.80611392911287E-2</v>
      </c>
      <c r="BK1466" s="17">
        <v>8.3326087668184196E-2</v>
      </c>
      <c r="BL1466" s="17"/>
      <c r="BM1466" s="17">
        <v>6.1289420018124999E-2</v>
      </c>
      <c r="BN1466" s="17">
        <v>9.2607144761558499E-2</v>
      </c>
      <c r="BO1466" s="17">
        <v>4.6001011231406201E-2</v>
      </c>
      <c r="BP1466" s="17">
        <v>4.4237336457320503E-2</v>
      </c>
      <c r="BQ1466" s="17">
        <v>4.8202620650157797E-2</v>
      </c>
      <c r="BR1466" s="17"/>
      <c r="BS1466" s="17">
        <v>5.9847469945968401E-2</v>
      </c>
      <c r="BT1466" s="17"/>
      <c r="BU1466" s="17">
        <v>9.4102127280669495E-2</v>
      </c>
      <c r="BV1466" s="17">
        <v>4.89048301895494E-2</v>
      </c>
      <c r="BW1466" s="17">
        <v>4.1607329833522201E-2</v>
      </c>
      <c r="BX1466" s="17">
        <v>4.9177796034212802E-2</v>
      </c>
      <c r="BY1466" s="17">
        <v>3.4225925412877799E-2</v>
      </c>
      <c r="BZ1466" s="17"/>
      <c r="CA1466" s="17">
        <v>4.8067846628851399E-2</v>
      </c>
      <c r="CB1466" s="17"/>
      <c r="CC1466" s="17">
        <v>5.6889398831638599E-2</v>
      </c>
      <c r="CD1466" s="17">
        <v>5.7298633570526197E-2</v>
      </c>
      <c r="CE1466" s="17"/>
      <c r="CF1466" s="17">
        <v>5.9524930722272801E-2</v>
      </c>
      <c r="CG1466" s="17"/>
      <c r="CH1466" s="17">
        <v>6.1397801154699901E-2</v>
      </c>
      <c r="CI1466" s="17">
        <v>5.2992272923654597E-2</v>
      </c>
    </row>
    <row r="1467" spans="2:87" x14ac:dyDescent="0.35">
      <c r="C1467" s="17"/>
      <c r="D1467" s="17"/>
      <c r="E1467" s="17"/>
      <c r="F1467" s="17"/>
      <c r="G1467" s="17"/>
      <c r="H1467" s="17"/>
      <c r="I1467" s="17"/>
      <c r="J1467" s="17"/>
      <c r="K1467" s="17"/>
      <c r="L1467" s="17"/>
      <c r="M1467" s="17"/>
      <c r="N1467" s="17"/>
      <c r="O1467" s="17"/>
      <c r="P1467" s="17"/>
      <c r="Q1467" s="17"/>
      <c r="R1467" s="17"/>
      <c r="S1467" s="17"/>
      <c r="T1467" s="17"/>
      <c r="U1467" s="17"/>
      <c r="V1467" s="17"/>
      <c r="W1467" s="17"/>
      <c r="X1467" s="17"/>
      <c r="Y1467" s="17"/>
      <c r="Z1467" s="17"/>
      <c r="AA1467" s="17"/>
      <c r="AB1467" s="17"/>
      <c r="AC1467" s="17"/>
      <c r="AD1467" s="17"/>
      <c r="AE1467" s="17"/>
      <c r="AF1467" s="17"/>
      <c r="AG1467" s="17"/>
      <c r="AH1467" s="17"/>
      <c r="AI1467" s="17"/>
      <c r="AJ1467" s="17"/>
      <c r="AK1467" s="17"/>
      <c r="AL1467" s="17"/>
      <c r="AM1467" s="17"/>
      <c r="AN1467" s="17"/>
      <c r="AO1467" s="17"/>
      <c r="AP1467" s="17"/>
      <c r="AQ1467" s="17"/>
      <c r="AR1467" s="17"/>
      <c r="AS1467" s="17"/>
      <c r="AT1467" s="17"/>
      <c r="AU1467" s="17"/>
      <c r="AV1467" s="17"/>
      <c r="AW1467" s="17"/>
      <c r="AX1467" s="17"/>
      <c r="AY1467" s="17"/>
      <c r="AZ1467" s="17"/>
      <c r="BA1467" s="17"/>
      <c r="BB1467" s="17"/>
      <c r="BC1467" s="17"/>
      <c r="BD1467" s="17"/>
      <c r="BE1467" s="17"/>
      <c r="BF1467" s="17"/>
      <c r="BG1467" s="17"/>
      <c r="BH1467" s="17"/>
      <c r="BI1467" s="17"/>
      <c r="BJ1467" s="17"/>
      <c r="BK1467" s="17"/>
      <c r="BL1467" s="17"/>
      <c r="BM1467" s="17"/>
      <c r="BN1467" s="17"/>
      <c r="BO1467" s="17"/>
      <c r="BP1467" s="17"/>
      <c r="BQ1467" s="17"/>
      <c r="BR1467" s="17"/>
      <c r="BS1467" s="17"/>
      <c r="BT1467" s="17"/>
      <c r="BU1467" s="17"/>
      <c r="BV1467" s="17"/>
      <c r="BW1467" s="17"/>
      <c r="BX1467" s="17"/>
      <c r="BY1467" s="17"/>
      <c r="BZ1467" s="17"/>
      <c r="CA1467" s="17"/>
      <c r="CB1467" s="17"/>
      <c r="CC1467" s="17"/>
      <c r="CD1467" s="17"/>
      <c r="CE1467" s="17"/>
      <c r="CF1467" s="17"/>
      <c r="CG1467" s="17"/>
      <c r="CH1467" s="17"/>
      <c r="CI1467" s="17"/>
    </row>
    <row r="1468" spans="2:87" x14ac:dyDescent="0.35">
      <c r="B1468" s="6" t="s">
        <v>428</v>
      </c>
      <c r="C1468" s="17"/>
      <c r="D1468" s="17"/>
      <c r="E1468" s="17"/>
      <c r="F1468" s="17"/>
      <c r="G1468" s="17"/>
      <c r="H1468" s="17"/>
      <c r="I1468" s="17"/>
      <c r="J1468" s="17"/>
      <c r="K1468" s="17"/>
      <c r="L1468" s="17"/>
      <c r="M1468" s="17"/>
      <c r="N1468" s="17"/>
      <c r="O1468" s="17"/>
      <c r="P1468" s="17"/>
      <c r="Q1468" s="17"/>
      <c r="R1468" s="17"/>
      <c r="S1468" s="17"/>
      <c r="T1468" s="17"/>
      <c r="U1468" s="17"/>
      <c r="V1468" s="17"/>
      <c r="W1468" s="17"/>
      <c r="X1468" s="17"/>
      <c r="Y1468" s="17"/>
      <c r="Z1468" s="17"/>
      <c r="AA1468" s="17"/>
      <c r="AB1468" s="17"/>
      <c r="AC1468" s="17"/>
      <c r="AD1468" s="17"/>
      <c r="AE1468" s="17"/>
      <c r="AF1468" s="17"/>
      <c r="AG1468" s="17"/>
      <c r="AH1468" s="17"/>
      <c r="AI1468" s="17"/>
      <c r="AJ1468" s="17"/>
      <c r="AK1468" s="17"/>
      <c r="AL1468" s="17"/>
      <c r="AM1468" s="17"/>
      <c r="AN1468" s="17"/>
      <c r="AO1468" s="17"/>
      <c r="AP1468" s="17"/>
      <c r="AQ1468" s="17"/>
      <c r="AR1468" s="17"/>
      <c r="AS1468" s="17"/>
      <c r="AT1468" s="17"/>
      <c r="AU1468" s="17"/>
      <c r="AV1468" s="17"/>
      <c r="AW1468" s="17"/>
      <c r="AX1468" s="17"/>
      <c r="AY1468" s="17"/>
      <c r="AZ1468" s="17"/>
      <c r="BA1468" s="17"/>
      <c r="BB1468" s="17"/>
      <c r="BC1468" s="17"/>
      <c r="BD1468" s="17"/>
      <c r="BE1468" s="17"/>
      <c r="BF1468" s="17"/>
      <c r="BG1468" s="17"/>
      <c r="BH1468" s="17"/>
      <c r="BI1468" s="17"/>
      <c r="BJ1468" s="17"/>
      <c r="BK1468" s="17"/>
      <c r="BL1468" s="17"/>
      <c r="BM1468" s="17"/>
      <c r="BN1468" s="17"/>
      <c r="BO1468" s="17"/>
      <c r="BP1468" s="17"/>
      <c r="BQ1468" s="17"/>
      <c r="BR1468" s="17"/>
      <c r="BS1468" s="17"/>
      <c r="BT1468" s="17"/>
      <c r="BU1468" s="17"/>
      <c r="BV1468" s="17"/>
      <c r="BW1468" s="17"/>
      <c r="BX1468" s="17"/>
      <c r="BY1468" s="17"/>
      <c r="BZ1468" s="17"/>
      <c r="CA1468" s="17"/>
      <c r="CB1468" s="17"/>
      <c r="CC1468" s="17"/>
      <c r="CD1468" s="17"/>
      <c r="CE1468" s="17"/>
      <c r="CF1468" s="17"/>
      <c r="CG1468" s="17"/>
      <c r="CH1468" s="17"/>
      <c r="CI1468" s="17"/>
    </row>
    <row r="1469" spans="2:87" x14ac:dyDescent="0.35">
      <c r="B1469" s="24" t="s">
        <v>117</v>
      </c>
      <c r="C1469" s="17"/>
      <c r="D1469" s="17"/>
      <c r="E1469" s="17"/>
      <c r="F1469" s="17"/>
      <c r="G1469" s="17"/>
      <c r="H1469" s="17"/>
      <c r="I1469" s="17"/>
      <c r="J1469" s="17"/>
      <c r="K1469" s="17"/>
      <c r="L1469" s="17"/>
      <c r="M1469" s="17"/>
      <c r="N1469" s="17"/>
      <c r="O1469" s="17"/>
      <c r="P1469" s="17"/>
      <c r="Q1469" s="17"/>
      <c r="R1469" s="17"/>
      <c r="S1469" s="17"/>
      <c r="T1469" s="17"/>
      <c r="U1469" s="17"/>
      <c r="V1469" s="17"/>
      <c r="W1469" s="17"/>
      <c r="X1469" s="17"/>
      <c r="Y1469" s="17"/>
      <c r="Z1469" s="17"/>
      <c r="AA1469" s="17"/>
      <c r="AB1469" s="17"/>
      <c r="AC1469" s="17"/>
      <c r="AD1469" s="17"/>
      <c r="AE1469" s="17"/>
      <c r="AF1469" s="17"/>
      <c r="AG1469" s="17"/>
      <c r="AH1469" s="17"/>
      <c r="AI1469" s="17"/>
      <c r="AJ1469" s="17"/>
      <c r="AK1469" s="17"/>
      <c r="AL1469" s="17"/>
      <c r="AM1469" s="17"/>
      <c r="AN1469" s="17"/>
      <c r="AO1469" s="17"/>
      <c r="AP1469" s="17"/>
      <c r="AQ1469" s="17"/>
      <c r="AR1469" s="17"/>
      <c r="AS1469" s="17"/>
      <c r="AT1469" s="17"/>
      <c r="AU1469" s="17"/>
      <c r="AV1469" s="17"/>
      <c r="AW1469" s="17"/>
      <c r="AX1469" s="17"/>
      <c r="AY1469" s="17"/>
      <c r="AZ1469" s="17"/>
      <c r="BA1469" s="17"/>
      <c r="BB1469" s="17"/>
      <c r="BC1469" s="17"/>
      <c r="BD1469" s="17"/>
      <c r="BE1469" s="17"/>
      <c r="BF1469" s="17"/>
      <c r="BG1469" s="17"/>
      <c r="BH1469" s="17"/>
      <c r="BI1469" s="17"/>
      <c r="BJ1469" s="17"/>
      <c r="BK1469" s="17"/>
      <c r="BL1469" s="17"/>
      <c r="BM1469" s="17"/>
      <c r="BN1469" s="17"/>
      <c r="BO1469" s="17"/>
      <c r="BP1469" s="17"/>
      <c r="BQ1469" s="17"/>
      <c r="BR1469" s="17"/>
      <c r="BS1469" s="17"/>
      <c r="BT1469" s="17"/>
      <c r="BU1469" s="17"/>
      <c r="BV1469" s="17"/>
      <c r="BW1469" s="17"/>
      <c r="BX1469" s="17"/>
      <c r="BY1469" s="17"/>
      <c r="BZ1469" s="17"/>
      <c r="CA1469" s="17"/>
      <c r="CB1469" s="17"/>
      <c r="CC1469" s="17"/>
      <c r="CD1469" s="17"/>
      <c r="CE1469" s="17"/>
      <c r="CF1469" s="17"/>
      <c r="CG1469" s="17"/>
      <c r="CH1469" s="17"/>
      <c r="CI1469" s="17"/>
    </row>
    <row r="1470" spans="2:87" x14ac:dyDescent="0.35">
      <c r="B1470" t="s">
        <v>419</v>
      </c>
      <c r="C1470" s="17">
        <v>7.3056422971779403E-2</v>
      </c>
      <c r="D1470" s="17">
        <v>8.1500703866831697E-2</v>
      </c>
      <c r="E1470" s="17">
        <v>6.5226645569167394E-2</v>
      </c>
      <c r="F1470" s="17"/>
      <c r="G1470" s="17">
        <v>0.134982790209392</v>
      </c>
      <c r="H1470" s="17">
        <v>0.15749325588228599</v>
      </c>
      <c r="I1470" s="17">
        <v>6.5771084656298204E-2</v>
      </c>
      <c r="J1470" s="17">
        <v>3.64113255324695E-2</v>
      </c>
      <c r="K1470" s="17">
        <v>3.0937332612095102E-2</v>
      </c>
      <c r="L1470" s="17">
        <v>2.6513123673038701E-2</v>
      </c>
      <c r="M1470" s="17"/>
      <c r="N1470" s="17">
        <v>0.103486489098131</v>
      </c>
      <c r="O1470" s="17">
        <v>5.83462387232812E-2</v>
      </c>
      <c r="P1470" s="17">
        <v>6.2936459586382706E-2</v>
      </c>
      <c r="Q1470" s="17">
        <v>6.5406859527547698E-2</v>
      </c>
      <c r="R1470" s="17"/>
      <c r="S1470" s="17">
        <v>0.107914115921646</v>
      </c>
      <c r="T1470" s="17">
        <v>5.63040531741517E-2</v>
      </c>
      <c r="U1470" s="17">
        <v>3.4139705104881998E-2</v>
      </c>
      <c r="V1470" s="17">
        <v>5.9358953543356498E-2</v>
      </c>
      <c r="W1470" s="17">
        <v>9.5824405227246195E-2</v>
      </c>
      <c r="X1470" s="17">
        <v>8.57218478986667E-2</v>
      </c>
      <c r="Y1470" s="17">
        <v>4.7840617793977698E-2</v>
      </c>
      <c r="Z1470" s="17">
        <v>0.108564332787841</v>
      </c>
      <c r="AA1470" s="17">
        <v>9.0471694537563499E-2</v>
      </c>
      <c r="AB1470" s="17">
        <v>3.9450552337946199E-2</v>
      </c>
      <c r="AC1470" s="17">
        <v>6.2775554921047402E-2</v>
      </c>
      <c r="AD1470" s="17">
        <v>0.11040975797575001</v>
      </c>
      <c r="AE1470" s="17"/>
      <c r="AF1470" s="17">
        <v>4.6676268553075703E-2</v>
      </c>
      <c r="AG1470" s="17">
        <v>5.8275726354078898E-2</v>
      </c>
      <c r="AH1470" s="17">
        <v>6.8384659485142094E-2</v>
      </c>
      <c r="AI1470" s="17">
        <v>8.6865394592229001E-2</v>
      </c>
      <c r="AJ1470" s="17">
        <v>0.15175513787818401</v>
      </c>
      <c r="AK1470" s="17"/>
      <c r="AL1470" s="17">
        <v>7.7919299290210395E-2</v>
      </c>
      <c r="AM1470" s="17">
        <v>5.9462378955289601E-2</v>
      </c>
      <c r="AN1470" s="17">
        <v>7.5575288424742995E-2</v>
      </c>
      <c r="AO1470" s="17">
        <v>0.119453350060376</v>
      </c>
      <c r="AP1470" s="17"/>
      <c r="AQ1470" s="17">
        <v>4.3643079062284998E-2</v>
      </c>
      <c r="AR1470" s="17">
        <v>0.115735533746254</v>
      </c>
      <c r="AS1470" s="17"/>
      <c r="AT1470" s="17">
        <v>8.66583919942579E-2</v>
      </c>
      <c r="AU1470" s="17">
        <v>2.6400751570439501E-2</v>
      </c>
      <c r="AV1470" s="17"/>
      <c r="AW1470" s="17">
        <v>5.6003024922847901E-2</v>
      </c>
      <c r="AX1470" s="17">
        <v>6.4685731573470198E-2</v>
      </c>
      <c r="AY1470" s="17">
        <v>9.4695584747405498E-2</v>
      </c>
      <c r="AZ1470" s="17"/>
      <c r="BA1470" s="17">
        <v>0.124641605353354</v>
      </c>
      <c r="BB1470" s="17">
        <v>6.2177102964328601E-2</v>
      </c>
      <c r="BC1470" s="17">
        <v>5.6329857856043698E-2</v>
      </c>
      <c r="BD1470" s="17">
        <v>4.5858847800741703E-2</v>
      </c>
      <c r="BE1470" s="17">
        <v>3.3801792232319501E-2</v>
      </c>
      <c r="BF1470" s="17"/>
      <c r="BG1470" s="17">
        <v>6.7430776136964202E-2</v>
      </c>
      <c r="BH1470" s="17">
        <v>7.7161963618074494E-2</v>
      </c>
      <c r="BI1470" s="17"/>
      <c r="BJ1470" s="17">
        <v>8.4154298965757102E-2</v>
      </c>
      <c r="BK1470" s="17">
        <v>3.3430845103720797E-2</v>
      </c>
      <c r="BL1470" s="17"/>
      <c r="BM1470" s="17">
        <v>8.4525158549765195E-2</v>
      </c>
      <c r="BN1470" s="17">
        <v>4.6701260095674699E-2</v>
      </c>
      <c r="BO1470" s="17">
        <v>9.8491647491305206E-2</v>
      </c>
      <c r="BP1470" s="17">
        <v>7.9511144585767204E-2</v>
      </c>
      <c r="BQ1470" s="17">
        <v>4.9146282686419102E-2</v>
      </c>
      <c r="BR1470" s="17"/>
      <c r="BS1470" s="17">
        <v>8.8955399371699398E-2</v>
      </c>
      <c r="BT1470" s="17"/>
      <c r="BU1470" s="17">
        <v>7.8194233592440904E-2</v>
      </c>
      <c r="BV1470" s="17">
        <v>0.13858000477499399</v>
      </c>
      <c r="BW1470" s="17">
        <v>7.1456838990552093E-2</v>
      </c>
      <c r="BX1470" s="17">
        <v>4.8081549392455201E-2</v>
      </c>
      <c r="BY1470" s="17">
        <v>4.3043195278325501E-2</v>
      </c>
      <c r="BZ1470" s="17"/>
      <c r="CA1470" s="17">
        <v>0.16499447516025201</v>
      </c>
      <c r="CB1470" s="17"/>
      <c r="CC1470" s="17">
        <v>6.0857973122242497E-2</v>
      </c>
      <c r="CD1470" s="17">
        <v>0.12727118140898699</v>
      </c>
      <c r="CE1470" s="17"/>
      <c r="CF1470" s="17">
        <v>5.7786062062081797E-2</v>
      </c>
      <c r="CG1470" s="17"/>
      <c r="CH1470" s="17">
        <v>3.6233946526941403E-2</v>
      </c>
      <c r="CI1470" s="17">
        <v>0.154512779882051</v>
      </c>
    </row>
    <row r="1471" spans="2:87" x14ac:dyDescent="0.35">
      <c r="B1471" t="s">
        <v>420</v>
      </c>
      <c r="C1471" s="17">
        <v>0.257783909649484</v>
      </c>
      <c r="D1471" s="17">
        <v>0.27916245343801399</v>
      </c>
      <c r="E1471" s="17">
        <v>0.23541466082600601</v>
      </c>
      <c r="F1471" s="17"/>
      <c r="G1471" s="17">
        <v>0.31584225069753502</v>
      </c>
      <c r="H1471" s="17">
        <v>0.365998781968772</v>
      </c>
      <c r="I1471" s="17">
        <v>0.302186052441204</v>
      </c>
      <c r="J1471" s="17">
        <v>0.29721837839034398</v>
      </c>
      <c r="K1471" s="17">
        <v>0.15679934993981001</v>
      </c>
      <c r="L1471" s="17">
        <v>0.130131364208906</v>
      </c>
      <c r="M1471" s="17"/>
      <c r="N1471" s="17">
        <v>0.28239672648703601</v>
      </c>
      <c r="O1471" s="17">
        <v>0.28817978996666799</v>
      </c>
      <c r="P1471" s="17">
        <v>0.241333949166297</v>
      </c>
      <c r="Q1471" s="17">
        <v>0.21141068223196399</v>
      </c>
      <c r="R1471" s="17"/>
      <c r="S1471" s="17">
        <v>0.28818370254130599</v>
      </c>
      <c r="T1471" s="17">
        <v>0.27138696395899198</v>
      </c>
      <c r="U1471" s="17">
        <v>0.25669258768360298</v>
      </c>
      <c r="V1471" s="17">
        <v>0.23718724234739699</v>
      </c>
      <c r="W1471" s="17">
        <v>0.24872654509866701</v>
      </c>
      <c r="X1471" s="17">
        <v>0.240387326560626</v>
      </c>
      <c r="Y1471" s="17">
        <v>0.28141200247131198</v>
      </c>
      <c r="Z1471" s="17">
        <v>0.17649567370873601</v>
      </c>
      <c r="AA1471" s="17">
        <v>0.2815977938102</v>
      </c>
      <c r="AB1471" s="17">
        <v>0.25720543704289001</v>
      </c>
      <c r="AC1471" s="17">
        <v>0.196705051141116</v>
      </c>
      <c r="AD1471" s="17">
        <v>0.25715356781932802</v>
      </c>
      <c r="AE1471" s="17"/>
      <c r="AF1471" s="17">
        <v>0.225598253851446</v>
      </c>
      <c r="AG1471" s="17">
        <v>0.23301793727123801</v>
      </c>
      <c r="AH1471" s="17">
        <v>0.27828606122369698</v>
      </c>
      <c r="AI1471" s="17">
        <v>0.290109852422545</v>
      </c>
      <c r="AJ1471" s="17">
        <v>0.31646756230419798</v>
      </c>
      <c r="AK1471" s="17"/>
      <c r="AL1471" s="17">
        <v>0.25365447825042198</v>
      </c>
      <c r="AM1471" s="17">
        <v>0.24897493612610599</v>
      </c>
      <c r="AN1471" s="17">
        <v>0.27387974428723499</v>
      </c>
      <c r="AO1471" s="17">
        <v>0.292476240739864</v>
      </c>
      <c r="AP1471" s="17"/>
      <c r="AQ1471" s="17">
        <v>0.22330254608880401</v>
      </c>
      <c r="AR1471" s="17">
        <v>0.307816777030678</v>
      </c>
      <c r="AS1471" s="17"/>
      <c r="AT1471" s="17">
        <v>0.30650061130491701</v>
      </c>
      <c r="AU1471" s="17">
        <v>0.13372560141534001</v>
      </c>
      <c r="AV1471" s="17"/>
      <c r="AW1471" s="17">
        <v>0.21152594491926899</v>
      </c>
      <c r="AX1471" s="17">
        <v>0.27851013965348498</v>
      </c>
      <c r="AY1471" s="17">
        <v>0.29179452677033801</v>
      </c>
      <c r="AZ1471" s="17"/>
      <c r="BA1471" s="17">
        <v>0.30512375692997701</v>
      </c>
      <c r="BB1471" s="17">
        <v>0.26119027324239202</v>
      </c>
      <c r="BC1471" s="17">
        <v>0.23348167639876899</v>
      </c>
      <c r="BD1471" s="17">
        <v>0.22629908167026899</v>
      </c>
      <c r="BE1471" s="17">
        <v>0.220653556125078</v>
      </c>
      <c r="BF1471" s="17"/>
      <c r="BG1471" s="17">
        <v>0.28210559046913303</v>
      </c>
      <c r="BH1471" s="17">
        <v>0.24003419088410999</v>
      </c>
      <c r="BI1471" s="17"/>
      <c r="BJ1471" s="17">
        <v>0.28924715959543101</v>
      </c>
      <c r="BK1471" s="17">
        <v>0.14214990583829101</v>
      </c>
      <c r="BL1471" s="17"/>
      <c r="BM1471" s="17">
        <v>0.25704394426718102</v>
      </c>
      <c r="BN1471" s="17">
        <v>0.19511609390679999</v>
      </c>
      <c r="BO1471" s="17">
        <v>0.334775031089599</v>
      </c>
      <c r="BP1471" s="17">
        <v>0.31653836724448797</v>
      </c>
      <c r="BQ1471" s="17">
        <v>0.11374387761022101</v>
      </c>
      <c r="BR1471" s="17"/>
      <c r="BS1471" s="17">
        <v>0.19756539751621699</v>
      </c>
      <c r="BT1471" s="17"/>
      <c r="BU1471" s="17">
        <v>0.19641257280989599</v>
      </c>
      <c r="BV1471" s="17">
        <v>0.35249490501153802</v>
      </c>
      <c r="BW1471" s="17">
        <v>0.32969973768878402</v>
      </c>
      <c r="BX1471" s="17">
        <v>0.14721914007773801</v>
      </c>
      <c r="BY1471" s="17">
        <v>0.28366270050974701</v>
      </c>
      <c r="BZ1471" s="17"/>
      <c r="CA1471" s="17">
        <v>0.30153695918356899</v>
      </c>
      <c r="CB1471" s="17"/>
      <c r="CC1471" s="17">
        <v>0.23836042248039499</v>
      </c>
      <c r="CD1471" s="17">
        <v>0.35122666010088799</v>
      </c>
      <c r="CE1471" s="17"/>
      <c r="CF1471" s="17">
        <v>0.22939713595372199</v>
      </c>
      <c r="CG1471" s="17"/>
      <c r="CH1471" s="17">
        <v>0.19261603085332901</v>
      </c>
      <c r="CI1471" s="17">
        <v>0.41488884051977898</v>
      </c>
    </row>
    <row r="1472" spans="2:87" x14ac:dyDescent="0.35">
      <c r="B1472" t="s">
        <v>370</v>
      </c>
      <c r="C1472" s="17">
        <v>0.22072026548151399</v>
      </c>
      <c r="D1472" s="17">
        <v>0.21502896483016701</v>
      </c>
      <c r="E1472" s="17">
        <v>0.224655925838561</v>
      </c>
      <c r="F1472" s="17"/>
      <c r="G1472" s="17">
        <v>0.233323671582672</v>
      </c>
      <c r="H1472" s="17">
        <v>0.198960669983374</v>
      </c>
      <c r="I1472" s="17">
        <v>0.23711247070070701</v>
      </c>
      <c r="J1472" s="17">
        <v>0.25810016710909101</v>
      </c>
      <c r="K1472" s="17">
        <v>0.18118546963533599</v>
      </c>
      <c r="L1472" s="17">
        <v>0.212943909817877</v>
      </c>
      <c r="M1472" s="17"/>
      <c r="N1472" s="17">
        <v>0.24584153457662999</v>
      </c>
      <c r="O1472" s="17">
        <v>0.22545516042533201</v>
      </c>
      <c r="P1472" s="17">
        <v>0.20493698035357499</v>
      </c>
      <c r="Q1472" s="17">
        <v>0.205616933986628</v>
      </c>
      <c r="R1472" s="17"/>
      <c r="S1472" s="17">
        <v>0.26638305748262597</v>
      </c>
      <c r="T1472" s="17">
        <v>0.22510238424020901</v>
      </c>
      <c r="U1472" s="17">
        <v>0.26158036447583999</v>
      </c>
      <c r="V1472" s="17">
        <v>0.24229380938710801</v>
      </c>
      <c r="W1472" s="17">
        <v>0.190008238790077</v>
      </c>
      <c r="X1472" s="17">
        <v>0.183739172420091</v>
      </c>
      <c r="Y1472" s="17">
        <v>0.21698034795516499</v>
      </c>
      <c r="Z1472" s="17">
        <v>0.21564257722628799</v>
      </c>
      <c r="AA1472" s="17">
        <v>0.17988193644496001</v>
      </c>
      <c r="AB1472" s="17">
        <v>0.22217204477670299</v>
      </c>
      <c r="AC1472" s="17">
        <v>0.16979203964178999</v>
      </c>
      <c r="AD1472" s="17">
        <v>0.24536166602131099</v>
      </c>
      <c r="AE1472" s="17"/>
      <c r="AF1472" s="17">
        <v>0.20545199712161899</v>
      </c>
      <c r="AG1472" s="17">
        <v>0.212752514736089</v>
      </c>
      <c r="AH1472" s="17">
        <v>0.22601597270731399</v>
      </c>
      <c r="AI1472" s="17">
        <v>0.24235935686259899</v>
      </c>
      <c r="AJ1472" s="17">
        <v>0.21307355073300499</v>
      </c>
      <c r="AK1472" s="17"/>
      <c r="AL1472" s="17">
        <v>0.2365432109593</v>
      </c>
      <c r="AM1472" s="17">
        <v>0.22426311930538001</v>
      </c>
      <c r="AN1472" s="17">
        <v>0.18330405756375301</v>
      </c>
      <c r="AO1472" s="17">
        <v>0.20549904988284801</v>
      </c>
      <c r="AP1472" s="17"/>
      <c r="AQ1472" s="17">
        <v>0.224187801856503</v>
      </c>
      <c r="AR1472" s="17">
        <v>0.215688829085911</v>
      </c>
      <c r="AS1472" s="17"/>
      <c r="AT1472" s="17">
        <v>0.22218979916454901</v>
      </c>
      <c r="AU1472" s="17">
        <v>0.19466798550832001</v>
      </c>
      <c r="AV1472" s="17"/>
      <c r="AW1472" s="17">
        <v>0.21565660495787101</v>
      </c>
      <c r="AX1472" s="17">
        <v>0.215772499172768</v>
      </c>
      <c r="AY1472" s="17">
        <v>0.22415119775492401</v>
      </c>
      <c r="AZ1472" s="17"/>
      <c r="BA1472" s="17">
        <v>0.202132668566671</v>
      </c>
      <c r="BB1472" s="17">
        <v>0.22847145619062301</v>
      </c>
      <c r="BC1472" s="17">
        <v>0.22169872192728601</v>
      </c>
      <c r="BD1472" s="17">
        <v>0.23837541643406601</v>
      </c>
      <c r="BE1472" s="17">
        <v>0.223773221052113</v>
      </c>
      <c r="BF1472" s="17"/>
      <c r="BG1472" s="17">
        <v>0.224329069473199</v>
      </c>
      <c r="BH1472" s="17">
        <v>0.21808659651732001</v>
      </c>
      <c r="BI1472" s="17"/>
      <c r="BJ1472" s="17">
        <v>0.21785603536769799</v>
      </c>
      <c r="BK1472" s="17">
        <v>0.230202069669456</v>
      </c>
      <c r="BL1472" s="17"/>
      <c r="BM1472" s="17">
        <v>0.21588111670146101</v>
      </c>
      <c r="BN1472" s="17">
        <v>0.21132251484596801</v>
      </c>
      <c r="BO1472" s="17">
        <v>0.20924106603841</v>
      </c>
      <c r="BP1472" s="17">
        <v>0.220918704470247</v>
      </c>
      <c r="BQ1472" s="17">
        <v>0.19330728698569399</v>
      </c>
      <c r="BR1472" s="17"/>
      <c r="BS1472" s="17">
        <v>0.17250995722103801</v>
      </c>
      <c r="BT1472" s="17"/>
      <c r="BU1472" s="17">
        <v>0.20004845561008</v>
      </c>
      <c r="BV1472" s="17">
        <v>0.24437417125643399</v>
      </c>
      <c r="BW1472" s="17">
        <v>0.19868702948717301</v>
      </c>
      <c r="BX1472" s="17">
        <v>0.152036654052118</v>
      </c>
      <c r="BY1472" s="17">
        <v>0.25224785959323398</v>
      </c>
      <c r="BZ1472" s="17"/>
      <c r="CA1472" s="17">
        <v>0.149840652459031</v>
      </c>
      <c r="CB1472" s="17"/>
      <c r="CC1472" s="17">
        <v>0.21054483218282899</v>
      </c>
      <c r="CD1472" s="17">
        <v>0.22668997205845501</v>
      </c>
      <c r="CE1472" s="17"/>
      <c r="CF1472" s="17">
        <v>0.19766390999019301</v>
      </c>
      <c r="CG1472" s="17"/>
      <c r="CH1472" s="17">
        <v>0.22020681680968399</v>
      </c>
      <c r="CI1472" s="17">
        <v>0.20430641689413501</v>
      </c>
    </row>
    <row r="1473" spans="2:87" x14ac:dyDescent="0.35">
      <c r="B1473" t="s">
        <v>421</v>
      </c>
      <c r="C1473" s="17">
        <v>0.32129071653170799</v>
      </c>
      <c r="D1473" s="17">
        <v>0.307675713608559</v>
      </c>
      <c r="E1473" s="17">
        <v>0.33651244013296</v>
      </c>
      <c r="F1473" s="17"/>
      <c r="G1473" s="17">
        <v>0.25900110249270097</v>
      </c>
      <c r="H1473" s="17">
        <v>0.216787213326601</v>
      </c>
      <c r="I1473" s="17">
        <v>0.31641690606407402</v>
      </c>
      <c r="J1473" s="17">
        <v>0.26593909464300303</v>
      </c>
      <c r="K1473" s="17">
        <v>0.41164992366164299</v>
      </c>
      <c r="L1473" s="17">
        <v>0.43669405421671398</v>
      </c>
      <c r="M1473" s="17"/>
      <c r="N1473" s="17">
        <v>0.27924417537424601</v>
      </c>
      <c r="O1473" s="17">
        <v>0.294888542967571</v>
      </c>
      <c r="P1473" s="17">
        <v>0.34771860857069098</v>
      </c>
      <c r="Q1473" s="17">
        <v>0.36769904001190401</v>
      </c>
      <c r="R1473" s="17"/>
      <c r="S1473" s="17">
        <v>0.271684775683321</v>
      </c>
      <c r="T1473" s="17">
        <v>0.30380433049944999</v>
      </c>
      <c r="U1473" s="17">
        <v>0.306614825959791</v>
      </c>
      <c r="V1473" s="17">
        <v>0.31299102432746001</v>
      </c>
      <c r="W1473" s="17">
        <v>0.384652067991957</v>
      </c>
      <c r="X1473" s="17">
        <v>0.34872625378886501</v>
      </c>
      <c r="Y1473" s="17">
        <v>0.29538738724015801</v>
      </c>
      <c r="Z1473" s="17">
        <v>0.34407555764388398</v>
      </c>
      <c r="AA1473" s="17">
        <v>0.33846000946397198</v>
      </c>
      <c r="AB1473" s="17">
        <v>0.36107505257092598</v>
      </c>
      <c r="AC1473" s="17">
        <v>0.36969811990193802</v>
      </c>
      <c r="AD1473" s="17">
        <v>0.23722635223207</v>
      </c>
      <c r="AE1473" s="17"/>
      <c r="AF1473" s="17">
        <v>0.35072096544402398</v>
      </c>
      <c r="AG1473" s="17">
        <v>0.36148457919840199</v>
      </c>
      <c r="AH1473" s="17">
        <v>0.29164399573521699</v>
      </c>
      <c r="AI1473" s="17">
        <v>0.28752551808315502</v>
      </c>
      <c r="AJ1473" s="17">
        <v>0.24046357480994199</v>
      </c>
      <c r="AK1473" s="17"/>
      <c r="AL1473" s="17">
        <v>0.31228560421208401</v>
      </c>
      <c r="AM1473" s="17">
        <v>0.33308441816443901</v>
      </c>
      <c r="AN1473" s="17">
        <v>0.34162511547202101</v>
      </c>
      <c r="AO1473" s="17">
        <v>0.24825507304136499</v>
      </c>
      <c r="AP1473" s="17"/>
      <c r="AQ1473" s="17">
        <v>0.35092999320185397</v>
      </c>
      <c r="AR1473" s="17">
        <v>0.27828377464258403</v>
      </c>
      <c r="AS1473" s="17"/>
      <c r="AT1473" s="17">
        <v>0.28024769991116599</v>
      </c>
      <c r="AU1473" s="17">
        <v>0.44776362882764997</v>
      </c>
      <c r="AV1473" s="17"/>
      <c r="AW1473" s="17">
        <v>0.35462886946563699</v>
      </c>
      <c r="AX1473" s="17">
        <v>0.33106082328832298</v>
      </c>
      <c r="AY1473" s="17">
        <v>0.28527872368759299</v>
      </c>
      <c r="AZ1473" s="17"/>
      <c r="BA1473" s="17">
        <v>0.28149921648121101</v>
      </c>
      <c r="BB1473" s="17">
        <v>0.31124765710417202</v>
      </c>
      <c r="BC1473" s="17">
        <v>0.35152017602311803</v>
      </c>
      <c r="BD1473" s="17">
        <v>0.34158160766995899</v>
      </c>
      <c r="BE1473" s="17">
        <v>0.34627811779471201</v>
      </c>
      <c r="BF1473" s="17"/>
      <c r="BG1473" s="17">
        <v>0.31038694279461598</v>
      </c>
      <c r="BH1473" s="17">
        <v>0.32924818126244798</v>
      </c>
      <c r="BI1473" s="17"/>
      <c r="BJ1473" s="17">
        <v>0.29738585872265699</v>
      </c>
      <c r="BK1473" s="17">
        <v>0.40503720202943999</v>
      </c>
      <c r="BL1473" s="17"/>
      <c r="BM1473" s="17">
        <v>0.30838960186388098</v>
      </c>
      <c r="BN1473" s="17">
        <v>0.36067014326743302</v>
      </c>
      <c r="BO1473" s="17">
        <v>0.29002243090555202</v>
      </c>
      <c r="BP1473" s="17">
        <v>0.26549863427612502</v>
      </c>
      <c r="BQ1473" s="17">
        <v>0.393420632028609</v>
      </c>
      <c r="BR1473" s="17"/>
      <c r="BS1473" s="17">
        <v>0.346446180026307</v>
      </c>
      <c r="BT1473" s="17"/>
      <c r="BU1473" s="17">
        <v>0.34989635198154101</v>
      </c>
      <c r="BV1473" s="17">
        <v>0.23157984522231201</v>
      </c>
      <c r="BW1473" s="17">
        <v>0.31867276219507501</v>
      </c>
      <c r="BX1473" s="17">
        <v>0.41543888459094203</v>
      </c>
      <c r="BY1473" s="17">
        <v>0.29997543433386298</v>
      </c>
      <c r="BZ1473" s="17"/>
      <c r="CA1473" s="17">
        <v>0.27455381128959599</v>
      </c>
      <c r="CB1473" s="17"/>
      <c r="CC1473" s="17">
        <v>0.34312488710245198</v>
      </c>
      <c r="CD1473" s="17">
        <v>0.24702812298322599</v>
      </c>
      <c r="CE1473" s="17"/>
      <c r="CF1473" s="17">
        <v>0.36157196824675703</v>
      </c>
      <c r="CG1473" s="17"/>
      <c r="CH1473" s="17">
        <v>0.38045444060586098</v>
      </c>
      <c r="CI1473" s="17">
        <v>0.17278979977661699</v>
      </c>
    </row>
    <row r="1474" spans="2:87" x14ac:dyDescent="0.35">
      <c r="B1474" t="s">
        <v>422</v>
      </c>
      <c r="C1474" s="17">
        <v>0.12714868536551399</v>
      </c>
      <c r="D1474" s="17">
        <v>0.116632164256428</v>
      </c>
      <c r="E1474" s="17">
        <v>0.13819032763330499</v>
      </c>
      <c r="F1474" s="17"/>
      <c r="G1474" s="17">
        <v>5.6850185017701199E-2</v>
      </c>
      <c r="H1474" s="17">
        <v>6.0760078838966801E-2</v>
      </c>
      <c r="I1474" s="17">
        <v>7.8513486137715804E-2</v>
      </c>
      <c r="J1474" s="17">
        <v>0.142331034325093</v>
      </c>
      <c r="K1474" s="17">
        <v>0.21942792415111601</v>
      </c>
      <c r="L1474" s="17">
        <v>0.193717548083464</v>
      </c>
      <c r="M1474" s="17"/>
      <c r="N1474" s="17">
        <v>8.9031074463957194E-2</v>
      </c>
      <c r="O1474" s="17">
        <v>0.13313026791714899</v>
      </c>
      <c r="P1474" s="17">
        <v>0.14307400232305401</v>
      </c>
      <c r="Q1474" s="17">
        <v>0.14986648424195601</v>
      </c>
      <c r="R1474" s="17"/>
      <c r="S1474" s="17">
        <v>6.5834348371101095E-2</v>
      </c>
      <c r="T1474" s="17">
        <v>0.143402268127198</v>
      </c>
      <c r="U1474" s="17">
        <v>0.14097251677588399</v>
      </c>
      <c r="V1474" s="17">
        <v>0.14816897039467899</v>
      </c>
      <c r="W1474" s="17">
        <v>8.0788742892053303E-2</v>
      </c>
      <c r="X1474" s="17">
        <v>0.14142539933175099</v>
      </c>
      <c r="Y1474" s="17">
        <v>0.15837964453938799</v>
      </c>
      <c r="Z1474" s="17">
        <v>0.155221858633251</v>
      </c>
      <c r="AA1474" s="17">
        <v>0.109588565743304</v>
      </c>
      <c r="AB1474" s="17">
        <v>0.120096913271535</v>
      </c>
      <c r="AC1474" s="17">
        <v>0.201029234394109</v>
      </c>
      <c r="AD1474" s="17">
        <v>0.14984865595154001</v>
      </c>
      <c r="AE1474" s="17"/>
      <c r="AF1474" s="17">
        <v>0.17155251502983601</v>
      </c>
      <c r="AG1474" s="17">
        <v>0.13446924244019201</v>
      </c>
      <c r="AH1474" s="17">
        <v>0.13566931084862899</v>
      </c>
      <c r="AI1474" s="17">
        <v>9.3139878039472698E-2</v>
      </c>
      <c r="AJ1474" s="17">
        <v>7.8240174274671198E-2</v>
      </c>
      <c r="AK1474" s="17"/>
      <c r="AL1474" s="17">
        <v>0.119597407287983</v>
      </c>
      <c r="AM1474" s="17">
        <v>0.13421514744878499</v>
      </c>
      <c r="AN1474" s="17">
        <v>0.125615794252248</v>
      </c>
      <c r="AO1474" s="17">
        <v>0.13431628627554801</v>
      </c>
      <c r="AP1474" s="17"/>
      <c r="AQ1474" s="17">
        <v>0.157936579790554</v>
      </c>
      <c r="AR1474" s="17">
        <v>8.2475085494574205E-2</v>
      </c>
      <c r="AS1474" s="17"/>
      <c r="AT1474" s="17">
        <v>0.104403497625111</v>
      </c>
      <c r="AU1474" s="17">
        <v>0.19744203267825</v>
      </c>
      <c r="AV1474" s="17"/>
      <c r="AW1474" s="17">
        <v>0.16218555573437601</v>
      </c>
      <c r="AX1474" s="17">
        <v>0.10997080631195399</v>
      </c>
      <c r="AY1474" s="17">
        <v>0.104079967039739</v>
      </c>
      <c r="AZ1474" s="17"/>
      <c r="BA1474" s="17">
        <v>8.6602752668787905E-2</v>
      </c>
      <c r="BB1474" s="17">
        <v>0.13691351049848599</v>
      </c>
      <c r="BC1474" s="17">
        <v>0.136969567794783</v>
      </c>
      <c r="BD1474" s="17">
        <v>0.147885046424964</v>
      </c>
      <c r="BE1474" s="17">
        <v>0.17549331279577801</v>
      </c>
      <c r="BF1474" s="17"/>
      <c r="BG1474" s="17">
        <v>0.115747621126089</v>
      </c>
      <c r="BH1474" s="17">
        <v>0.13546906771804801</v>
      </c>
      <c r="BI1474" s="17"/>
      <c r="BJ1474" s="17">
        <v>0.111356647348456</v>
      </c>
      <c r="BK1474" s="17">
        <v>0.18917997735909201</v>
      </c>
      <c r="BL1474" s="17"/>
      <c r="BM1474" s="17">
        <v>0.13416017861771201</v>
      </c>
      <c r="BN1474" s="17">
        <v>0.186189987884124</v>
      </c>
      <c r="BO1474" s="17">
        <v>6.7469824475133194E-2</v>
      </c>
      <c r="BP1474" s="17">
        <v>0.11753314942337401</v>
      </c>
      <c r="BQ1474" s="17">
        <v>0.25038192068905801</v>
      </c>
      <c r="BR1474" s="17"/>
      <c r="BS1474" s="17">
        <v>0.19452306586474</v>
      </c>
      <c r="BT1474" s="17"/>
      <c r="BU1474" s="17">
        <v>0.17544838600604101</v>
      </c>
      <c r="BV1474" s="17">
        <v>3.2971073734723202E-2</v>
      </c>
      <c r="BW1474" s="17">
        <v>8.1483631638416695E-2</v>
      </c>
      <c r="BX1474" s="17">
        <v>0.23722377188674701</v>
      </c>
      <c r="BY1474" s="17">
        <v>0.12107081028483101</v>
      </c>
      <c r="BZ1474" s="17"/>
      <c r="CA1474" s="17">
        <v>0.109074101907553</v>
      </c>
      <c r="CB1474" s="17"/>
      <c r="CC1474" s="17">
        <v>0.14711188511208101</v>
      </c>
      <c r="CD1474" s="17">
        <v>4.7784063448443499E-2</v>
      </c>
      <c r="CE1474" s="17"/>
      <c r="CF1474" s="17">
        <v>0.153580923747246</v>
      </c>
      <c r="CG1474" s="17"/>
      <c r="CH1474" s="17">
        <v>0.17048876520418499</v>
      </c>
      <c r="CI1474" s="17">
        <v>5.3502162927418599E-2</v>
      </c>
    </row>
    <row r="1475" spans="2:87" x14ac:dyDescent="0.35">
      <c r="C1475" s="17"/>
      <c r="D1475" s="17"/>
      <c r="E1475" s="17"/>
      <c r="F1475" s="17"/>
      <c r="G1475" s="17"/>
      <c r="H1475" s="17"/>
      <c r="I1475" s="17"/>
      <c r="J1475" s="17"/>
      <c r="K1475" s="17"/>
      <c r="L1475" s="17"/>
      <c r="M1475" s="17"/>
      <c r="N1475" s="17"/>
      <c r="O1475" s="17"/>
      <c r="P1475" s="17"/>
      <c r="Q1475" s="17"/>
      <c r="R1475" s="17"/>
      <c r="S1475" s="17"/>
      <c r="T1475" s="17"/>
      <c r="U1475" s="17"/>
      <c r="V1475" s="17"/>
      <c r="W1475" s="17"/>
      <c r="X1475" s="17"/>
      <c r="Y1475" s="17"/>
      <c r="Z1475" s="17"/>
      <c r="AA1475" s="17"/>
      <c r="AB1475" s="17"/>
      <c r="AC1475" s="17"/>
      <c r="AD1475" s="17"/>
      <c r="AE1475" s="17"/>
      <c r="AF1475" s="17"/>
      <c r="AG1475" s="17"/>
      <c r="AH1475" s="17"/>
      <c r="AI1475" s="17"/>
      <c r="AJ1475" s="17"/>
      <c r="AK1475" s="17"/>
      <c r="AL1475" s="17"/>
      <c r="AM1475" s="17"/>
      <c r="AN1475" s="17"/>
      <c r="AO1475" s="17"/>
      <c r="AP1475" s="17"/>
      <c r="AQ1475" s="17"/>
      <c r="AR1475" s="17"/>
      <c r="AS1475" s="17"/>
      <c r="AT1475" s="17"/>
      <c r="AU1475" s="17"/>
      <c r="AV1475" s="17"/>
      <c r="AW1475" s="17"/>
      <c r="AX1475" s="17"/>
      <c r="AY1475" s="17"/>
      <c r="AZ1475" s="17"/>
      <c r="BA1475" s="17"/>
      <c r="BB1475" s="17"/>
      <c r="BC1475" s="17"/>
      <c r="BD1475" s="17"/>
      <c r="BE1475" s="17"/>
      <c r="BF1475" s="17"/>
      <c r="BG1475" s="17"/>
      <c r="BH1475" s="17"/>
      <c r="BI1475" s="17"/>
      <c r="BJ1475" s="17"/>
      <c r="BK1475" s="17"/>
      <c r="BL1475" s="17"/>
      <c r="BM1475" s="17"/>
      <c r="BN1475" s="17"/>
      <c r="BO1475" s="17"/>
      <c r="BP1475" s="17"/>
      <c r="BQ1475" s="17"/>
      <c r="BR1475" s="17"/>
      <c r="BS1475" s="17"/>
      <c r="BT1475" s="17"/>
      <c r="BU1475" s="17"/>
      <c r="BV1475" s="17"/>
      <c r="BW1475" s="17"/>
      <c r="BX1475" s="17"/>
      <c r="BY1475" s="17"/>
      <c r="BZ1475" s="17"/>
      <c r="CA1475" s="17"/>
      <c r="CB1475" s="17"/>
      <c r="CC1475" s="17"/>
      <c r="CD1475" s="17"/>
      <c r="CE1475" s="17"/>
      <c r="CF1475" s="17"/>
      <c r="CG1475" s="17"/>
      <c r="CH1475" s="17"/>
      <c r="CI1475" s="17"/>
    </row>
    <row r="1476" spans="2:87" x14ac:dyDescent="0.35">
      <c r="B1476" s="6" t="s">
        <v>445</v>
      </c>
      <c r="C1476" s="17"/>
      <c r="D1476" s="17"/>
      <c r="E1476" s="17"/>
      <c r="F1476" s="17"/>
      <c r="G1476" s="17"/>
      <c r="H1476" s="17"/>
      <c r="I1476" s="17"/>
      <c r="J1476" s="17"/>
      <c r="K1476" s="17"/>
      <c r="L1476" s="17"/>
      <c r="M1476" s="17"/>
      <c r="N1476" s="17"/>
      <c r="O1476" s="17"/>
      <c r="P1476" s="17"/>
      <c r="Q1476" s="17"/>
      <c r="R1476" s="17"/>
      <c r="S1476" s="17"/>
      <c r="T1476" s="17"/>
      <c r="U1476" s="17"/>
      <c r="V1476" s="17"/>
      <c r="W1476" s="17"/>
      <c r="X1476" s="17"/>
      <c r="Y1476" s="17"/>
      <c r="Z1476" s="17"/>
      <c r="AA1476" s="17"/>
      <c r="AB1476" s="17"/>
      <c r="AC1476" s="17"/>
      <c r="AD1476" s="17"/>
      <c r="AE1476" s="17"/>
      <c r="AF1476" s="17"/>
      <c r="AG1476" s="17"/>
      <c r="AH1476" s="17"/>
      <c r="AI1476" s="17"/>
      <c r="AJ1476" s="17"/>
      <c r="AK1476" s="17"/>
      <c r="AL1476" s="17"/>
      <c r="AM1476" s="17"/>
      <c r="AN1476" s="17"/>
      <c r="AO1476" s="17"/>
      <c r="AP1476" s="17"/>
      <c r="AQ1476" s="17"/>
      <c r="AR1476" s="17"/>
      <c r="AS1476" s="17"/>
      <c r="AT1476" s="17"/>
      <c r="AU1476" s="17"/>
      <c r="AV1476" s="17"/>
      <c r="AW1476" s="17"/>
      <c r="AX1476" s="17"/>
      <c r="AY1476" s="17"/>
      <c r="AZ1476" s="17"/>
      <c r="BA1476" s="17"/>
      <c r="BB1476" s="17"/>
      <c r="BC1476" s="17"/>
      <c r="BD1476" s="17"/>
      <c r="BE1476" s="17"/>
      <c r="BF1476" s="17"/>
      <c r="BG1476" s="17"/>
      <c r="BH1476" s="17"/>
      <c r="BI1476" s="17"/>
      <c r="BJ1476" s="17"/>
      <c r="BK1476" s="17"/>
      <c r="BL1476" s="17"/>
      <c r="BM1476" s="17"/>
      <c r="BN1476" s="17"/>
      <c r="BO1476" s="17"/>
      <c r="BP1476" s="17"/>
      <c r="BQ1476" s="17"/>
      <c r="BR1476" s="17"/>
      <c r="BS1476" s="17"/>
      <c r="BT1476" s="17"/>
      <c r="BU1476" s="17"/>
      <c r="BV1476" s="17"/>
      <c r="BW1476" s="17"/>
      <c r="BX1476" s="17"/>
      <c r="BY1476" s="17"/>
      <c r="BZ1476" s="17"/>
      <c r="CA1476" s="17"/>
      <c r="CB1476" s="17"/>
      <c r="CC1476" s="17"/>
      <c r="CD1476" s="17"/>
      <c r="CE1476" s="17"/>
      <c r="CF1476" s="17"/>
      <c r="CG1476" s="17"/>
      <c r="CH1476" s="17"/>
      <c r="CI1476" s="17"/>
    </row>
    <row r="1477" spans="2:87" x14ac:dyDescent="0.35">
      <c r="B1477" s="24" t="s">
        <v>117</v>
      </c>
      <c r="C1477" s="17"/>
      <c r="D1477" s="17"/>
      <c r="E1477" s="17"/>
      <c r="F1477" s="17"/>
      <c r="G1477" s="17"/>
      <c r="H1477" s="17"/>
      <c r="I1477" s="17"/>
      <c r="J1477" s="17"/>
      <c r="K1477" s="17"/>
      <c r="L1477" s="17"/>
      <c r="M1477" s="17"/>
      <c r="N1477" s="17"/>
      <c r="O1477" s="17"/>
      <c r="P1477" s="17"/>
      <c r="Q1477" s="17"/>
      <c r="R1477" s="17"/>
      <c r="S1477" s="17"/>
      <c r="T1477" s="17"/>
      <c r="U1477" s="17"/>
      <c r="V1477" s="17"/>
      <c r="W1477" s="17"/>
      <c r="X1477" s="17"/>
      <c r="Y1477" s="17"/>
      <c r="Z1477" s="17"/>
      <c r="AA1477" s="17"/>
      <c r="AB1477" s="17"/>
      <c r="AC1477" s="17"/>
      <c r="AD1477" s="17"/>
      <c r="AE1477" s="17"/>
      <c r="AF1477" s="17"/>
      <c r="AG1477" s="17"/>
      <c r="AH1477" s="17"/>
      <c r="AI1477" s="17"/>
      <c r="AJ1477" s="17"/>
      <c r="AK1477" s="17"/>
      <c r="AL1477" s="17"/>
      <c r="AM1477" s="17"/>
      <c r="AN1477" s="17"/>
      <c r="AO1477" s="17"/>
      <c r="AP1477" s="17"/>
      <c r="AQ1477" s="17"/>
      <c r="AR1477" s="17"/>
      <c r="AS1477" s="17"/>
      <c r="AT1477" s="17"/>
      <c r="AU1477" s="17"/>
      <c r="AV1477" s="17"/>
      <c r="AW1477" s="17"/>
      <c r="AX1477" s="17"/>
      <c r="AY1477" s="17"/>
      <c r="AZ1477" s="17"/>
      <c r="BA1477" s="17"/>
      <c r="BB1477" s="17"/>
      <c r="BC1477" s="17"/>
      <c r="BD1477" s="17"/>
      <c r="BE1477" s="17"/>
      <c r="BF1477" s="17"/>
      <c r="BG1477" s="17"/>
      <c r="BH1477" s="17"/>
      <c r="BI1477" s="17"/>
      <c r="BJ1477" s="17"/>
      <c r="BK1477" s="17"/>
      <c r="BL1477" s="17"/>
      <c r="BM1477" s="17"/>
      <c r="BN1477" s="17"/>
      <c r="BO1477" s="17"/>
      <c r="BP1477" s="17"/>
      <c r="BQ1477" s="17"/>
      <c r="BR1477" s="17"/>
      <c r="BS1477" s="17"/>
      <c r="BT1477" s="17"/>
      <c r="BU1477" s="17"/>
      <c r="BV1477" s="17"/>
      <c r="BW1477" s="17"/>
      <c r="BX1477" s="17"/>
      <c r="BY1477" s="17"/>
      <c r="BZ1477" s="17"/>
      <c r="CA1477" s="17"/>
      <c r="CB1477" s="17"/>
      <c r="CC1477" s="17"/>
      <c r="CD1477" s="17"/>
      <c r="CE1477" s="17"/>
      <c r="CF1477" s="17"/>
      <c r="CG1477" s="17"/>
      <c r="CH1477" s="17"/>
      <c r="CI1477" s="17"/>
    </row>
    <row r="1478" spans="2:87" x14ac:dyDescent="0.35">
      <c r="B1478" t="s">
        <v>429</v>
      </c>
      <c r="C1478" s="17">
        <v>0.44961117141729301</v>
      </c>
      <c r="D1478" s="17">
        <v>0.40355777285385003</v>
      </c>
      <c r="E1478" s="17">
        <v>0.49528413143996303</v>
      </c>
      <c r="F1478" s="17"/>
      <c r="G1478" s="17">
        <v>0.33819730536404202</v>
      </c>
      <c r="H1478" s="17">
        <v>0.35084400123241799</v>
      </c>
      <c r="I1478" s="17">
        <v>0.41114909018426599</v>
      </c>
      <c r="J1478" s="17">
        <v>0.53900495444541796</v>
      </c>
      <c r="K1478" s="17">
        <v>0.48165564887833101</v>
      </c>
      <c r="L1478" s="17">
        <v>0.54214421822043202</v>
      </c>
      <c r="M1478" s="17"/>
      <c r="N1478" s="17">
        <v>0.41377065734424401</v>
      </c>
      <c r="O1478" s="17">
        <v>0.43368936802668101</v>
      </c>
      <c r="P1478" s="17">
        <v>0.46213243486497801</v>
      </c>
      <c r="Q1478" s="17">
        <v>0.48804886106284501</v>
      </c>
      <c r="R1478" s="17"/>
      <c r="S1478" s="17">
        <v>0.394426904870956</v>
      </c>
      <c r="T1478" s="17">
        <v>0.47928752983735301</v>
      </c>
      <c r="U1478" s="17">
        <v>0.43003228425747703</v>
      </c>
      <c r="V1478" s="17">
        <v>0.43992016694205799</v>
      </c>
      <c r="W1478" s="17">
        <v>0.405744754034424</v>
      </c>
      <c r="X1478" s="17">
        <v>0.47023102140024597</v>
      </c>
      <c r="Y1478" s="17">
        <v>0.53154591800274598</v>
      </c>
      <c r="Z1478" s="17">
        <v>0.43486909505451299</v>
      </c>
      <c r="AA1478" s="17">
        <v>0.38259279696786602</v>
      </c>
      <c r="AB1478" s="17">
        <v>0.55779040842468397</v>
      </c>
      <c r="AC1478" s="17">
        <v>0.450958462935593</v>
      </c>
      <c r="AD1478" s="17">
        <v>0.42139716093860402</v>
      </c>
      <c r="AE1478" s="17"/>
      <c r="AF1478" s="17">
        <v>0.51606949828126103</v>
      </c>
      <c r="AG1478" s="17">
        <v>0.46825268819721599</v>
      </c>
      <c r="AH1478" s="17">
        <v>0.42606399781756299</v>
      </c>
      <c r="AI1478" s="17">
        <v>0.45518415615879498</v>
      </c>
      <c r="AJ1478" s="17">
        <v>0.32155171469168098</v>
      </c>
      <c r="AK1478" s="17"/>
      <c r="AL1478" s="17">
        <v>0.41946073370389397</v>
      </c>
      <c r="AM1478" s="17">
        <v>0.465500056125358</v>
      </c>
      <c r="AN1478" s="17">
        <v>0.49618102788170698</v>
      </c>
      <c r="AO1478" s="17">
        <v>0.40842956221624499</v>
      </c>
      <c r="AP1478" s="17"/>
      <c r="AQ1478" s="17">
        <v>0.49393460006876599</v>
      </c>
      <c r="AR1478" s="17">
        <v>0.38529735088938999</v>
      </c>
      <c r="AS1478" s="17"/>
      <c r="AT1478" s="17">
        <v>0.42237017014462702</v>
      </c>
      <c r="AU1478" s="17">
        <v>0.54188254419653903</v>
      </c>
      <c r="AV1478" s="17"/>
      <c r="AW1478" s="17">
        <v>0.45452044153096799</v>
      </c>
      <c r="AX1478" s="17">
        <v>0.444915511567474</v>
      </c>
      <c r="AY1478" s="17">
        <v>0.45015908883932199</v>
      </c>
      <c r="AZ1478" s="17"/>
      <c r="BA1478" s="17">
        <v>0.40218904351672302</v>
      </c>
      <c r="BB1478" s="17">
        <v>0.46895255660034102</v>
      </c>
      <c r="BC1478" s="17">
        <v>0.45774769936838999</v>
      </c>
      <c r="BD1478" s="17">
        <v>0.50258871801792404</v>
      </c>
      <c r="BE1478" s="17">
        <v>0.42240471040376099</v>
      </c>
      <c r="BF1478" s="17"/>
      <c r="BG1478" s="17">
        <v>0.449495643751048</v>
      </c>
      <c r="BH1478" s="17">
        <v>0.44969548234961199</v>
      </c>
      <c r="BI1478" s="17"/>
      <c r="BJ1478" s="17">
        <v>0.427711191371143</v>
      </c>
      <c r="BK1478" s="17">
        <v>0.52855509839444303</v>
      </c>
      <c r="BL1478" s="17"/>
      <c r="BM1478" s="17">
        <v>0.47652705869425299</v>
      </c>
      <c r="BN1478" s="17">
        <v>0.49667931078452898</v>
      </c>
      <c r="BO1478" s="17">
        <v>0.42748959394061398</v>
      </c>
      <c r="BP1478" s="17">
        <v>0.407354980112206</v>
      </c>
      <c r="BQ1478" s="17">
        <v>0.456342595272128</v>
      </c>
      <c r="BR1478" s="17"/>
      <c r="BS1478" s="17">
        <v>0.47114296723825499</v>
      </c>
      <c r="BT1478" s="17"/>
      <c r="BU1478" s="17">
        <v>0.490915114927301</v>
      </c>
      <c r="BV1478" s="17">
        <v>0.38014222663654801</v>
      </c>
      <c r="BW1478" s="17">
        <v>0.423171791267477</v>
      </c>
      <c r="BX1478" s="17">
        <v>0.47955482532007099</v>
      </c>
      <c r="BY1478" s="17">
        <v>0.47266791586843598</v>
      </c>
      <c r="BZ1478" s="17"/>
      <c r="CA1478" s="17">
        <v>0.451508186966178</v>
      </c>
      <c r="CB1478" s="17"/>
      <c r="CC1478" s="17">
        <v>0.47933856105278799</v>
      </c>
      <c r="CD1478" s="17">
        <v>0.33840889047558098</v>
      </c>
      <c r="CE1478" s="17"/>
      <c r="CF1478" s="17">
        <v>0.51055015078024701</v>
      </c>
      <c r="CG1478" s="17"/>
      <c r="CH1478" s="17">
        <v>0.50875233671445597</v>
      </c>
      <c r="CI1478" s="17">
        <v>0.26924643248006302</v>
      </c>
    </row>
    <row r="1479" spans="2:87" x14ac:dyDescent="0.35">
      <c r="B1479" t="s">
        <v>430</v>
      </c>
      <c r="C1479" s="17">
        <v>0.37458371359331499</v>
      </c>
      <c r="D1479" s="17">
        <v>0.33713622486907202</v>
      </c>
      <c r="E1479" s="17">
        <v>0.40950335157101603</v>
      </c>
      <c r="F1479" s="17"/>
      <c r="G1479" s="17">
        <v>0.36969918362582899</v>
      </c>
      <c r="H1479" s="17">
        <v>0.378178781573204</v>
      </c>
      <c r="I1479" s="17">
        <v>0.424990584955451</v>
      </c>
      <c r="J1479" s="17">
        <v>0.38702299164973702</v>
      </c>
      <c r="K1479" s="17">
        <v>0.38920322370847099</v>
      </c>
      <c r="L1479" s="17">
        <v>0.31400951325011001</v>
      </c>
      <c r="M1479" s="17"/>
      <c r="N1479" s="17">
        <v>0.38340355959971301</v>
      </c>
      <c r="O1479" s="17">
        <v>0.377356886891974</v>
      </c>
      <c r="P1479" s="17">
        <v>0.35754644010221598</v>
      </c>
      <c r="Q1479" s="17">
        <v>0.37839902141812098</v>
      </c>
      <c r="R1479" s="17"/>
      <c r="S1479" s="17">
        <v>0.425383497585193</v>
      </c>
      <c r="T1479" s="17">
        <v>0.38149214160628497</v>
      </c>
      <c r="U1479" s="17">
        <v>0.41072348330900099</v>
      </c>
      <c r="V1479" s="17">
        <v>0.399767235796749</v>
      </c>
      <c r="W1479" s="17">
        <v>0.409117987027726</v>
      </c>
      <c r="X1479" s="17">
        <v>0.31697434161337101</v>
      </c>
      <c r="Y1479" s="17">
        <v>0.33144308091806601</v>
      </c>
      <c r="Z1479" s="17">
        <v>0.42881509949073898</v>
      </c>
      <c r="AA1479" s="17">
        <v>0.33464250707498</v>
      </c>
      <c r="AB1479" s="17">
        <v>0.37463737420151</v>
      </c>
      <c r="AC1479" s="17">
        <v>0.29551889619899402</v>
      </c>
      <c r="AD1479" s="17">
        <v>0.34865943650693998</v>
      </c>
      <c r="AE1479" s="17"/>
      <c r="AF1479" s="17">
        <v>0.41799525721883202</v>
      </c>
      <c r="AG1479" s="17">
        <v>0.35703155757321697</v>
      </c>
      <c r="AH1479" s="17">
        <v>0.36058712786178498</v>
      </c>
      <c r="AI1479" s="17">
        <v>0.426576862193772</v>
      </c>
      <c r="AJ1479" s="17">
        <v>0.33463964462222601</v>
      </c>
      <c r="AK1479" s="17"/>
      <c r="AL1479" s="17">
        <v>0.362010492475551</v>
      </c>
      <c r="AM1479" s="17">
        <v>0.37937342137328001</v>
      </c>
      <c r="AN1479" s="17">
        <v>0.38969874081121803</v>
      </c>
      <c r="AO1479" s="17">
        <v>0.38047883395668203</v>
      </c>
      <c r="AP1479" s="17"/>
      <c r="AQ1479" s="17">
        <v>0.36180811868145502</v>
      </c>
      <c r="AR1479" s="17">
        <v>0.39312125329403103</v>
      </c>
      <c r="AS1479" s="17"/>
      <c r="AT1479" s="17">
        <v>0.38293730790828201</v>
      </c>
      <c r="AU1479" s="17">
        <v>0.33117963061005401</v>
      </c>
      <c r="AV1479" s="17"/>
      <c r="AW1479" s="17">
        <v>0.35563587093786603</v>
      </c>
      <c r="AX1479" s="17">
        <v>0.40357843640330499</v>
      </c>
      <c r="AY1479" s="17">
        <v>0.38078362695149398</v>
      </c>
      <c r="AZ1479" s="17"/>
      <c r="BA1479" s="17">
        <v>0.37940418502886097</v>
      </c>
      <c r="BB1479" s="17">
        <v>0.36936814378442501</v>
      </c>
      <c r="BC1479" s="17">
        <v>0.38996712896422298</v>
      </c>
      <c r="BD1479" s="17">
        <v>0.37507529144381502</v>
      </c>
      <c r="BE1479" s="17">
        <v>0.284011897021135</v>
      </c>
      <c r="BF1479" s="17"/>
      <c r="BG1479" s="17">
        <v>0.39117644909323901</v>
      </c>
      <c r="BH1479" s="17">
        <v>0.362474501616733</v>
      </c>
      <c r="BI1479" s="17"/>
      <c r="BJ1479" s="17">
        <v>0.38705223729393601</v>
      </c>
      <c r="BK1479" s="17">
        <v>0.324059205847818</v>
      </c>
      <c r="BL1479" s="17"/>
      <c r="BM1479" s="17">
        <v>0.35365256416219099</v>
      </c>
      <c r="BN1479" s="17">
        <v>0.34015238704857398</v>
      </c>
      <c r="BO1479" s="17">
        <v>0.38258706580266</v>
      </c>
      <c r="BP1479" s="17">
        <v>0.38833482730046298</v>
      </c>
      <c r="BQ1479" s="17">
        <v>0.38193002572510398</v>
      </c>
      <c r="BR1479" s="17"/>
      <c r="BS1479" s="17">
        <v>0.37350360742146699</v>
      </c>
      <c r="BT1479" s="17"/>
      <c r="BU1479" s="17">
        <v>0.33283021850273697</v>
      </c>
      <c r="BV1479" s="17">
        <v>0.40582113550578203</v>
      </c>
      <c r="BW1479" s="17">
        <v>0.38284618368254902</v>
      </c>
      <c r="BX1479" s="17">
        <v>0.36296693710744199</v>
      </c>
      <c r="BY1479" s="17">
        <v>0.28847368795594303</v>
      </c>
      <c r="BZ1479" s="17"/>
      <c r="CA1479" s="17">
        <v>0.34780005864004099</v>
      </c>
      <c r="CB1479" s="17"/>
      <c r="CC1479" s="17">
        <v>0.38682297083841299</v>
      </c>
      <c r="CD1479" s="17">
        <v>0.33739639329909299</v>
      </c>
      <c r="CE1479" s="17"/>
      <c r="CF1479" s="17">
        <v>0.39105868809069</v>
      </c>
      <c r="CG1479" s="17"/>
      <c r="CH1479" s="17">
        <v>0.392965864302673</v>
      </c>
      <c r="CI1479" s="17">
        <v>0.34675998023155402</v>
      </c>
    </row>
    <row r="1480" spans="2:87" x14ac:dyDescent="0.35">
      <c r="B1480" t="s">
        <v>431</v>
      </c>
      <c r="C1480" s="17">
        <v>0.28651651344495099</v>
      </c>
      <c r="D1480" s="17">
        <v>0.273916084933362</v>
      </c>
      <c r="E1480" s="17">
        <v>0.298465351746523</v>
      </c>
      <c r="F1480" s="17"/>
      <c r="G1480" s="17">
        <v>0.205376081086734</v>
      </c>
      <c r="H1480" s="17">
        <v>0.27830140142957499</v>
      </c>
      <c r="I1480" s="17">
        <v>0.26135792557286502</v>
      </c>
      <c r="J1480" s="17">
        <v>0.31042961608687097</v>
      </c>
      <c r="K1480" s="17">
        <v>0.307092392787774</v>
      </c>
      <c r="L1480" s="17">
        <v>0.334817335051667</v>
      </c>
      <c r="M1480" s="17"/>
      <c r="N1480" s="17">
        <v>0.28647814522605097</v>
      </c>
      <c r="O1480" s="17">
        <v>0.28618166739747097</v>
      </c>
      <c r="P1480" s="17">
        <v>0.29285719578562402</v>
      </c>
      <c r="Q1480" s="17">
        <v>0.281467661458704</v>
      </c>
      <c r="R1480" s="17"/>
      <c r="S1480" s="17">
        <v>0.276959018769946</v>
      </c>
      <c r="T1480" s="17">
        <v>0.28847452638653798</v>
      </c>
      <c r="U1480" s="17">
        <v>0.27147388394286398</v>
      </c>
      <c r="V1480" s="17">
        <v>0.30902430876485099</v>
      </c>
      <c r="W1480" s="17">
        <v>0.29055385660086203</v>
      </c>
      <c r="X1480" s="17">
        <v>0.29900135770633501</v>
      </c>
      <c r="Y1480" s="17">
        <v>0.29801536083632901</v>
      </c>
      <c r="Z1480" s="17">
        <v>0.35144876753711302</v>
      </c>
      <c r="AA1480" s="17">
        <v>0.267520033547133</v>
      </c>
      <c r="AB1480" s="17">
        <v>0.26904061472560198</v>
      </c>
      <c r="AC1480" s="17">
        <v>0.28803345597047098</v>
      </c>
      <c r="AD1480" s="17">
        <v>0.25013266001580498</v>
      </c>
      <c r="AE1480" s="17"/>
      <c r="AF1480" s="17">
        <v>0.276399795918785</v>
      </c>
      <c r="AG1480" s="17">
        <v>0.29283640533043098</v>
      </c>
      <c r="AH1480" s="17">
        <v>0.28911830968046798</v>
      </c>
      <c r="AI1480" s="17">
        <v>0.25515214586249901</v>
      </c>
      <c r="AJ1480" s="17">
        <v>0.32183700880414101</v>
      </c>
      <c r="AK1480" s="17"/>
      <c r="AL1480" s="17">
        <v>0.27722435253938399</v>
      </c>
      <c r="AM1480" s="17">
        <v>0.29893446852459299</v>
      </c>
      <c r="AN1480" s="17">
        <v>0.303207672374607</v>
      </c>
      <c r="AO1480" s="17">
        <v>0.22145219273816699</v>
      </c>
      <c r="AP1480" s="17"/>
      <c r="AQ1480" s="17">
        <v>0.28138986226486901</v>
      </c>
      <c r="AR1480" s="17">
        <v>0.29395534509530902</v>
      </c>
      <c r="AS1480" s="17"/>
      <c r="AT1480" s="17">
        <v>0.27185734059053102</v>
      </c>
      <c r="AU1480" s="17">
        <v>0.33505919201606199</v>
      </c>
      <c r="AV1480" s="17"/>
      <c r="AW1480" s="17">
        <v>0.32067643911953397</v>
      </c>
      <c r="AX1480" s="17">
        <v>0.26924730093865601</v>
      </c>
      <c r="AY1480" s="17">
        <v>0.26621152531868603</v>
      </c>
      <c r="AZ1480" s="17"/>
      <c r="BA1480" s="17">
        <v>0.25568521336426397</v>
      </c>
      <c r="BB1480" s="17">
        <v>0.30411637388257301</v>
      </c>
      <c r="BC1480" s="17">
        <v>0.28701873191272498</v>
      </c>
      <c r="BD1480" s="17">
        <v>0.31540292546132997</v>
      </c>
      <c r="BE1480" s="17">
        <v>0.28891175700029598</v>
      </c>
      <c r="BF1480" s="17"/>
      <c r="BG1480" s="17">
        <v>0.26823384185652499</v>
      </c>
      <c r="BH1480" s="17">
        <v>0.299859023832312</v>
      </c>
      <c r="BI1480" s="17"/>
      <c r="BJ1480" s="17">
        <v>0.27494190176215799</v>
      </c>
      <c r="BK1480" s="17">
        <v>0.33205554003223697</v>
      </c>
      <c r="BL1480" s="17"/>
      <c r="BM1480" s="17">
        <v>0.21477791635771201</v>
      </c>
      <c r="BN1480" s="17">
        <v>0.335196107556959</v>
      </c>
      <c r="BO1480" s="17">
        <v>0.29519523843526901</v>
      </c>
      <c r="BP1480" s="17">
        <v>0.32581314665292399</v>
      </c>
      <c r="BQ1480" s="17">
        <v>0.29083470430668701</v>
      </c>
      <c r="BR1480" s="17"/>
      <c r="BS1480" s="17">
        <v>0.28128233792192497</v>
      </c>
      <c r="BT1480" s="17"/>
      <c r="BU1480" s="17">
        <v>0.33469392653327501</v>
      </c>
      <c r="BV1480" s="17">
        <v>0.27458854566310298</v>
      </c>
      <c r="BW1480" s="17">
        <v>0.31262195188772901</v>
      </c>
      <c r="BX1480" s="17">
        <v>0.27661459053370102</v>
      </c>
      <c r="BY1480" s="17">
        <v>0.153369963603324</v>
      </c>
      <c r="BZ1480" s="17"/>
      <c r="CA1480" s="17">
        <v>0.260812536412729</v>
      </c>
      <c r="CB1480" s="17"/>
      <c r="CC1480" s="17">
        <v>0.292758504628024</v>
      </c>
      <c r="CD1480" s="17">
        <v>0.29015171052173699</v>
      </c>
      <c r="CE1480" s="17"/>
      <c r="CF1480" s="17">
        <v>0.317008754127032</v>
      </c>
      <c r="CG1480" s="17"/>
      <c r="CH1480" s="17">
        <v>0.304914438104821</v>
      </c>
      <c r="CI1480" s="17">
        <v>0.277196982174297</v>
      </c>
    </row>
    <row r="1481" spans="2:87" x14ac:dyDescent="0.35">
      <c r="B1481" t="s">
        <v>432</v>
      </c>
      <c r="C1481" s="17">
        <v>0.24382982704889899</v>
      </c>
      <c r="D1481" s="17">
        <v>0.26115830248789301</v>
      </c>
      <c r="E1481" s="17">
        <v>0.22652453474595699</v>
      </c>
      <c r="F1481" s="17"/>
      <c r="G1481" s="17">
        <v>0.13907243871410799</v>
      </c>
      <c r="H1481" s="17">
        <v>0.215704796089036</v>
      </c>
      <c r="I1481" s="17">
        <v>0.21802438931055701</v>
      </c>
      <c r="J1481" s="17">
        <v>0.19878268000507299</v>
      </c>
      <c r="K1481" s="17">
        <v>0.25077409160400399</v>
      </c>
      <c r="L1481" s="17">
        <v>0.38997353830104098</v>
      </c>
      <c r="M1481" s="17"/>
      <c r="N1481" s="17">
        <v>0.21943991089123499</v>
      </c>
      <c r="O1481" s="17">
        <v>0.224289285837457</v>
      </c>
      <c r="P1481" s="17">
        <v>0.27599737900452598</v>
      </c>
      <c r="Q1481" s="17">
        <v>0.26180882619498003</v>
      </c>
      <c r="R1481" s="17"/>
      <c r="S1481" s="17">
        <v>0.217291699400741</v>
      </c>
      <c r="T1481" s="17">
        <v>0.22905721184564301</v>
      </c>
      <c r="U1481" s="17">
        <v>0.234661647583608</v>
      </c>
      <c r="V1481" s="17">
        <v>0.22749103992974001</v>
      </c>
      <c r="W1481" s="17">
        <v>0.22907002138753699</v>
      </c>
      <c r="X1481" s="17">
        <v>0.231508573580853</v>
      </c>
      <c r="Y1481" s="17">
        <v>0.21970531643664501</v>
      </c>
      <c r="Z1481" s="17">
        <v>0.171858150277343</v>
      </c>
      <c r="AA1481" s="17">
        <v>0.246054992721396</v>
      </c>
      <c r="AB1481" s="17">
        <v>0.35585794282601602</v>
      </c>
      <c r="AC1481" s="17">
        <v>0.30755892929870599</v>
      </c>
      <c r="AD1481" s="17">
        <v>0.28720701467705501</v>
      </c>
      <c r="AE1481" s="17"/>
      <c r="AF1481" s="17">
        <v>0.27109986053482299</v>
      </c>
      <c r="AG1481" s="17">
        <v>0.25379635488158903</v>
      </c>
      <c r="AH1481" s="17">
        <v>0.22722752491863199</v>
      </c>
      <c r="AI1481" s="17">
        <v>0.26996449864586503</v>
      </c>
      <c r="AJ1481" s="17">
        <v>0.17796677117871501</v>
      </c>
      <c r="AK1481" s="17"/>
      <c r="AL1481" s="17">
        <v>0.26761558109332401</v>
      </c>
      <c r="AM1481" s="17">
        <v>0.23889068251479101</v>
      </c>
      <c r="AN1481" s="17">
        <v>0.21556981510409401</v>
      </c>
      <c r="AO1481" s="17">
        <v>0.20658357981400399</v>
      </c>
      <c r="AP1481" s="17"/>
      <c r="AQ1481" s="17">
        <v>0.27029861623085499</v>
      </c>
      <c r="AR1481" s="17">
        <v>0.205423300098446</v>
      </c>
      <c r="AS1481" s="17"/>
      <c r="AT1481" s="17">
        <v>0.211359857775995</v>
      </c>
      <c r="AU1481" s="17">
        <v>0.38019230524415698</v>
      </c>
      <c r="AV1481" s="17"/>
      <c r="AW1481" s="17">
        <v>0.29744376369041198</v>
      </c>
      <c r="AX1481" s="17">
        <v>0.22631358255734599</v>
      </c>
      <c r="AY1481" s="17">
        <v>0.20353664003048</v>
      </c>
      <c r="AZ1481" s="17"/>
      <c r="BA1481" s="17">
        <v>0.19391653744374099</v>
      </c>
      <c r="BB1481" s="17">
        <v>0.22449067723904301</v>
      </c>
      <c r="BC1481" s="17">
        <v>0.26045881969343498</v>
      </c>
      <c r="BD1481" s="17">
        <v>0.32331257509067202</v>
      </c>
      <c r="BE1481" s="17">
        <v>0.330527976751538</v>
      </c>
      <c r="BF1481" s="17"/>
      <c r="BG1481" s="17">
        <v>0.23124878227193801</v>
      </c>
      <c r="BH1481" s="17">
        <v>0.25301134736492897</v>
      </c>
      <c r="BI1481" s="17"/>
      <c r="BJ1481" s="17">
        <v>0.21614379845800899</v>
      </c>
      <c r="BK1481" s="17">
        <v>0.34219791710161601</v>
      </c>
      <c r="BL1481" s="17"/>
      <c r="BM1481" s="17">
        <v>0.270695431095413</v>
      </c>
      <c r="BN1481" s="17">
        <v>0.272525869914437</v>
      </c>
      <c r="BO1481" s="17">
        <v>0.21089705748151599</v>
      </c>
      <c r="BP1481" s="17">
        <v>0.222882093930625</v>
      </c>
      <c r="BQ1481" s="17">
        <v>0.29148181464602302</v>
      </c>
      <c r="BR1481" s="17"/>
      <c r="BS1481" s="17">
        <v>0.25402585020229701</v>
      </c>
      <c r="BT1481" s="17"/>
      <c r="BU1481" s="17">
        <v>0.24988968919738899</v>
      </c>
      <c r="BV1481" s="17">
        <v>0.18185864671183299</v>
      </c>
      <c r="BW1481" s="17">
        <v>0.271416442291322</v>
      </c>
      <c r="BX1481" s="17">
        <v>0.30349836897393601</v>
      </c>
      <c r="BY1481" s="17">
        <v>0.24032722017077399</v>
      </c>
      <c r="BZ1481" s="17"/>
      <c r="CA1481" s="17">
        <v>0.163480840106599</v>
      </c>
      <c r="CB1481" s="17"/>
      <c r="CC1481" s="17">
        <v>0.25988122650084899</v>
      </c>
      <c r="CD1481" s="17">
        <v>0.19220023900139299</v>
      </c>
      <c r="CE1481" s="17"/>
      <c r="CF1481" s="17">
        <v>0.27744353045541698</v>
      </c>
      <c r="CG1481" s="17"/>
      <c r="CH1481" s="17">
        <v>0.29996800685201003</v>
      </c>
      <c r="CI1481" s="17">
        <v>0.14576920789602299</v>
      </c>
    </row>
    <row r="1482" spans="2:87" x14ac:dyDescent="0.35">
      <c r="B1482" t="s">
        <v>433</v>
      </c>
      <c r="C1482" s="17">
        <v>0.209580011101971</v>
      </c>
      <c r="D1482" s="17">
        <v>0.21788820328773001</v>
      </c>
      <c r="E1482" s="17">
        <v>0.20269102536935699</v>
      </c>
      <c r="F1482" s="17"/>
      <c r="G1482" s="17">
        <v>0.21973537673367499</v>
      </c>
      <c r="H1482" s="17">
        <v>0.22780602018676499</v>
      </c>
      <c r="I1482" s="17">
        <v>0.25306884721772099</v>
      </c>
      <c r="J1482" s="17">
        <v>0.18080025489773899</v>
      </c>
      <c r="K1482" s="17">
        <v>0.22996053235195699</v>
      </c>
      <c r="L1482" s="17">
        <v>0.16220398845192199</v>
      </c>
      <c r="M1482" s="17"/>
      <c r="N1482" s="17">
        <v>0.22795266639738601</v>
      </c>
      <c r="O1482" s="17">
        <v>0.22228867923453899</v>
      </c>
      <c r="P1482" s="17">
        <v>0.193181203355896</v>
      </c>
      <c r="Q1482" s="17">
        <v>0.189727926241293</v>
      </c>
      <c r="R1482" s="17"/>
      <c r="S1482" s="17">
        <v>0.206840970957437</v>
      </c>
      <c r="T1482" s="17">
        <v>0.18439446271317</v>
      </c>
      <c r="U1482" s="17">
        <v>0.16576500784362</v>
      </c>
      <c r="V1482" s="17">
        <v>0.17382031722025601</v>
      </c>
      <c r="W1482" s="17">
        <v>0.22086326945266299</v>
      </c>
      <c r="X1482" s="17">
        <v>0.23243916579430501</v>
      </c>
      <c r="Y1482" s="17">
        <v>0.232316411652947</v>
      </c>
      <c r="Z1482" s="17">
        <v>0.23822085206302299</v>
      </c>
      <c r="AA1482" s="17">
        <v>0.27420351266947401</v>
      </c>
      <c r="AB1482" s="17">
        <v>0.185718324943561</v>
      </c>
      <c r="AC1482" s="17">
        <v>0.24448844117931301</v>
      </c>
      <c r="AD1482" s="17">
        <v>0.13682444936390101</v>
      </c>
      <c r="AE1482" s="17"/>
      <c r="AF1482" s="17">
        <v>0.214127613805493</v>
      </c>
      <c r="AG1482" s="17">
        <v>0.205313601129993</v>
      </c>
      <c r="AH1482" s="17">
        <v>0.209391822194859</v>
      </c>
      <c r="AI1482" s="17">
        <v>0.180703040830582</v>
      </c>
      <c r="AJ1482" s="17">
        <v>0.25417768303573202</v>
      </c>
      <c r="AK1482" s="17"/>
      <c r="AL1482" s="17">
        <v>0.20394771600936401</v>
      </c>
      <c r="AM1482" s="17">
        <v>0.207726177295458</v>
      </c>
      <c r="AN1482" s="17">
        <v>0.22762407683408101</v>
      </c>
      <c r="AO1482" s="17">
        <v>0.205606962783102</v>
      </c>
      <c r="AP1482" s="17"/>
      <c r="AQ1482" s="17">
        <v>0.18296573282228601</v>
      </c>
      <c r="AR1482" s="17">
        <v>0.24819764445833201</v>
      </c>
      <c r="AS1482" s="17"/>
      <c r="AT1482" s="17">
        <v>0.224605388439788</v>
      </c>
      <c r="AU1482" s="17">
        <v>0.173637662371255</v>
      </c>
      <c r="AV1482" s="17"/>
      <c r="AW1482" s="17">
        <v>0.190187585663259</v>
      </c>
      <c r="AX1482" s="17">
        <v>0.21573953949538899</v>
      </c>
      <c r="AY1482" s="17">
        <v>0.22159099118251899</v>
      </c>
      <c r="AZ1482" s="17"/>
      <c r="BA1482" s="17">
        <v>0.25065203313150303</v>
      </c>
      <c r="BB1482" s="17">
        <v>0.19510606223207899</v>
      </c>
      <c r="BC1482" s="17">
        <v>0.19047370253044499</v>
      </c>
      <c r="BD1482" s="17">
        <v>0.20437842052223401</v>
      </c>
      <c r="BE1482" s="17">
        <v>0.21585010355907699</v>
      </c>
      <c r="BF1482" s="17"/>
      <c r="BG1482" s="17">
        <v>0.217594192241266</v>
      </c>
      <c r="BH1482" s="17">
        <v>0.20373134207238999</v>
      </c>
      <c r="BI1482" s="17"/>
      <c r="BJ1482" s="17">
        <v>0.21538226608769001</v>
      </c>
      <c r="BK1482" s="17">
        <v>0.19065295917005601</v>
      </c>
      <c r="BL1482" s="17"/>
      <c r="BM1482" s="17">
        <v>0.185897200950803</v>
      </c>
      <c r="BN1482" s="17">
        <v>0.18666761384300001</v>
      </c>
      <c r="BO1482" s="17">
        <v>0.232238708863964</v>
      </c>
      <c r="BP1482" s="17">
        <v>0.249782682511725</v>
      </c>
      <c r="BQ1482" s="17">
        <v>0.21855273009333101</v>
      </c>
      <c r="BR1482" s="17"/>
      <c r="BS1482" s="17">
        <v>0.20237867630967499</v>
      </c>
      <c r="BT1482" s="17"/>
      <c r="BU1482" s="17">
        <v>0.22532126162185401</v>
      </c>
      <c r="BV1482" s="17">
        <v>0.25155534417665398</v>
      </c>
      <c r="BW1482" s="17">
        <v>0.20869318440981099</v>
      </c>
      <c r="BX1482" s="17">
        <v>0.20957652110173799</v>
      </c>
      <c r="BY1482" s="17">
        <v>0.16496780846338499</v>
      </c>
      <c r="BZ1482" s="17"/>
      <c r="CA1482" s="17">
        <v>0.212119654837923</v>
      </c>
      <c r="CB1482" s="17"/>
      <c r="CC1482" s="17">
        <v>0.20483990061020399</v>
      </c>
      <c r="CD1482" s="17">
        <v>0.226704279250802</v>
      </c>
      <c r="CE1482" s="17"/>
      <c r="CF1482" s="17">
        <v>0.19618837712715501</v>
      </c>
      <c r="CG1482" s="17"/>
      <c r="CH1482" s="17">
        <v>0.20102555298088101</v>
      </c>
      <c r="CI1482" s="17">
        <v>0.23426791294075</v>
      </c>
    </row>
    <row r="1483" spans="2:87" x14ac:dyDescent="0.35">
      <c r="B1483" t="s">
        <v>434</v>
      </c>
      <c r="C1483" s="17">
        <v>0.20913798345939599</v>
      </c>
      <c r="D1483" s="17">
        <v>0.19332205094332999</v>
      </c>
      <c r="E1483" s="17">
        <v>0.224819971364318</v>
      </c>
      <c r="F1483" s="17"/>
      <c r="G1483" s="17">
        <v>0.17485182722318299</v>
      </c>
      <c r="H1483" s="17">
        <v>0.16563042529137501</v>
      </c>
      <c r="I1483" s="17">
        <v>0.188310551464554</v>
      </c>
      <c r="J1483" s="17">
        <v>0.20637628210697001</v>
      </c>
      <c r="K1483" s="17">
        <v>0.253945316782897</v>
      </c>
      <c r="L1483" s="17">
        <v>0.25674859023702801</v>
      </c>
      <c r="M1483" s="17"/>
      <c r="N1483" s="17">
        <v>0.22779365137117999</v>
      </c>
      <c r="O1483" s="17">
        <v>0.205498748522458</v>
      </c>
      <c r="P1483" s="17">
        <v>0.21111348163204</v>
      </c>
      <c r="Q1483" s="17">
        <v>0.18957147168289301</v>
      </c>
      <c r="R1483" s="17"/>
      <c r="S1483" s="17">
        <v>0.14745075326933901</v>
      </c>
      <c r="T1483" s="17">
        <v>0.224039777609224</v>
      </c>
      <c r="U1483" s="17">
        <v>0.27165298501360202</v>
      </c>
      <c r="V1483" s="17">
        <v>0.207164944067775</v>
      </c>
      <c r="W1483" s="17">
        <v>0.15080892866502901</v>
      </c>
      <c r="X1483" s="17">
        <v>0.24847932185788099</v>
      </c>
      <c r="Y1483" s="17">
        <v>0.22546277920566801</v>
      </c>
      <c r="Z1483" s="17">
        <v>0.23190086546869301</v>
      </c>
      <c r="AA1483" s="17">
        <v>0.18583016285380499</v>
      </c>
      <c r="AB1483" s="17">
        <v>0.19603072087645301</v>
      </c>
      <c r="AC1483" s="17">
        <v>0.23880673615280101</v>
      </c>
      <c r="AD1483" s="17">
        <v>0.29185045149009597</v>
      </c>
      <c r="AE1483" s="17"/>
      <c r="AF1483" s="17">
        <v>0.17750188784439</v>
      </c>
      <c r="AG1483" s="17">
        <v>0.20893124212537101</v>
      </c>
      <c r="AH1483" s="17">
        <v>0.25321581254391101</v>
      </c>
      <c r="AI1483" s="17">
        <v>0.22638371463820001</v>
      </c>
      <c r="AJ1483" s="17">
        <v>0.17814599188920599</v>
      </c>
      <c r="AK1483" s="17"/>
      <c r="AL1483" s="17">
        <v>0.22782437396760499</v>
      </c>
      <c r="AM1483" s="17">
        <v>0.216085689118998</v>
      </c>
      <c r="AN1483" s="17">
        <v>0.18211178926782001</v>
      </c>
      <c r="AO1483" s="17">
        <v>0.127032322189705</v>
      </c>
      <c r="AP1483" s="17"/>
      <c r="AQ1483" s="17">
        <v>0.20895294086682201</v>
      </c>
      <c r="AR1483" s="17">
        <v>0.20940648245532001</v>
      </c>
      <c r="AS1483" s="17"/>
      <c r="AT1483" s="17">
        <v>0.19468054978719801</v>
      </c>
      <c r="AU1483" s="17">
        <v>0.26863075848802798</v>
      </c>
      <c r="AV1483" s="17"/>
      <c r="AW1483" s="17">
        <v>0.252785894408113</v>
      </c>
      <c r="AX1483" s="17">
        <v>0.21482838323412601</v>
      </c>
      <c r="AY1483" s="17">
        <v>0.15846798856370001</v>
      </c>
      <c r="AZ1483" s="17"/>
      <c r="BA1483" s="17">
        <v>0.174339573491016</v>
      </c>
      <c r="BB1483" s="17">
        <v>0.20129302911614699</v>
      </c>
      <c r="BC1483" s="17">
        <v>0.24286542032018399</v>
      </c>
      <c r="BD1483" s="17">
        <v>0.18225872021867001</v>
      </c>
      <c r="BE1483" s="17">
        <v>0.25598898722362001</v>
      </c>
      <c r="BF1483" s="17"/>
      <c r="BG1483" s="17">
        <v>0.20412964885242499</v>
      </c>
      <c r="BH1483" s="17">
        <v>0.21279301583219201</v>
      </c>
      <c r="BI1483" s="17"/>
      <c r="BJ1483" s="17">
        <v>0.19843326325921401</v>
      </c>
      <c r="BK1483" s="17">
        <v>0.24774336357056401</v>
      </c>
      <c r="BL1483" s="17"/>
      <c r="BM1483" s="17">
        <v>0.21394922544773601</v>
      </c>
      <c r="BN1483" s="17">
        <v>0.22266255092732201</v>
      </c>
      <c r="BO1483" s="17">
        <v>0.187281375240134</v>
      </c>
      <c r="BP1483" s="17">
        <v>0.261637800862356</v>
      </c>
      <c r="BQ1483" s="17">
        <v>0.21950893629460899</v>
      </c>
      <c r="BR1483" s="17"/>
      <c r="BS1483" s="17">
        <v>0.210765585189058</v>
      </c>
      <c r="BT1483" s="17"/>
      <c r="BU1483" s="17">
        <v>0.200273192893545</v>
      </c>
      <c r="BV1483" s="17">
        <v>0.20258028878465401</v>
      </c>
      <c r="BW1483" s="17">
        <v>0.203285622630095</v>
      </c>
      <c r="BX1483" s="17">
        <v>0.22194519657089301</v>
      </c>
      <c r="BY1483" s="17">
        <v>0.25035844123754403</v>
      </c>
      <c r="BZ1483" s="17"/>
      <c r="CA1483" s="17">
        <v>0.152969098460325</v>
      </c>
      <c r="CB1483" s="17"/>
      <c r="CC1483" s="17">
        <v>0.214110195620381</v>
      </c>
      <c r="CD1483" s="17">
        <v>0.20260160653846701</v>
      </c>
      <c r="CE1483" s="17"/>
      <c r="CF1483" s="17">
        <v>0.23120058946819599</v>
      </c>
      <c r="CG1483" s="17"/>
      <c r="CH1483" s="17">
        <v>0.234648648993033</v>
      </c>
      <c r="CI1483" s="17">
        <v>0.15139060002356</v>
      </c>
    </row>
    <row r="1484" spans="2:87" x14ac:dyDescent="0.35">
      <c r="B1484" t="s">
        <v>435</v>
      </c>
      <c r="C1484" s="17">
        <v>0.19978634604412501</v>
      </c>
      <c r="D1484" s="17">
        <v>0.21267014294898201</v>
      </c>
      <c r="E1484" s="17">
        <v>0.18836260966790599</v>
      </c>
      <c r="F1484" s="17"/>
      <c r="G1484" s="17">
        <v>0.177162477896006</v>
      </c>
      <c r="H1484" s="17">
        <v>0.21873247226581799</v>
      </c>
      <c r="I1484" s="17">
        <v>0.21974153703992599</v>
      </c>
      <c r="J1484" s="17">
        <v>0.18529758323957399</v>
      </c>
      <c r="K1484" s="17">
        <v>0.18456384966093101</v>
      </c>
      <c r="L1484" s="17">
        <v>0.20525049824283001</v>
      </c>
      <c r="M1484" s="17"/>
      <c r="N1484" s="17">
        <v>0.18695108730686899</v>
      </c>
      <c r="O1484" s="17">
        <v>0.20718315768031301</v>
      </c>
      <c r="P1484" s="17">
        <v>0.20912692549511699</v>
      </c>
      <c r="Q1484" s="17">
        <v>0.20053312581688401</v>
      </c>
      <c r="R1484" s="17"/>
      <c r="S1484" s="17">
        <v>0.167873593138293</v>
      </c>
      <c r="T1484" s="17">
        <v>0.19821604141938501</v>
      </c>
      <c r="U1484" s="17">
        <v>0.21161606779387801</v>
      </c>
      <c r="V1484" s="17">
        <v>0.19430159950481701</v>
      </c>
      <c r="W1484" s="17">
        <v>0.206983169415179</v>
      </c>
      <c r="X1484" s="17">
        <v>0.22012777259952099</v>
      </c>
      <c r="Y1484" s="17">
        <v>0.24345949427939401</v>
      </c>
      <c r="Z1484" s="17">
        <v>0.17946612326315101</v>
      </c>
      <c r="AA1484" s="17">
        <v>0.22575573714705399</v>
      </c>
      <c r="AB1484" s="17">
        <v>0.14432473256648801</v>
      </c>
      <c r="AC1484" s="17">
        <v>0.23739926714930901</v>
      </c>
      <c r="AD1484" s="17">
        <v>0.18128581638546901</v>
      </c>
      <c r="AE1484" s="17"/>
      <c r="AF1484" s="17">
        <v>0.137698567629705</v>
      </c>
      <c r="AG1484" s="17">
        <v>0.21410581454129701</v>
      </c>
      <c r="AH1484" s="17">
        <v>0.20755485102262999</v>
      </c>
      <c r="AI1484" s="17">
        <v>0.240611200414378</v>
      </c>
      <c r="AJ1484" s="17">
        <v>0.206312034481937</v>
      </c>
      <c r="AK1484" s="17"/>
      <c r="AL1484" s="17">
        <v>0.17558833009029201</v>
      </c>
      <c r="AM1484" s="17">
        <v>0.21471997609049501</v>
      </c>
      <c r="AN1484" s="17">
        <v>0.230430875111166</v>
      </c>
      <c r="AO1484" s="17">
        <v>0.17194536734076099</v>
      </c>
      <c r="AP1484" s="17"/>
      <c r="AQ1484" s="17">
        <v>0.21359701724392999</v>
      </c>
      <c r="AR1484" s="17">
        <v>0.17974689837642799</v>
      </c>
      <c r="AS1484" s="17"/>
      <c r="AT1484" s="17">
        <v>0.20763084392544301</v>
      </c>
      <c r="AU1484" s="17">
        <v>0.19027596271553501</v>
      </c>
      <c r="AV1484" s="17"/>
      <c r="AW1484" s="17">
        <v>0.19669795048344901</v>
      </c>
      <c r="AX1484" s="17">
        <v>0.22413544816808301</v>
      </c>
      <c r="AY1484" s="17">
        <v>0.192350967820487</v>
      </c>
      <c r="AZ1484" s="17"/>
      <c r="BA1484" s="17">
        <v>0.16766176133541599</v>
      </c>
      <c r="BB1484" s="17">
        <v>0.23785789854303499</v>
      </c>
      <c r="BC1484" s="17">
        <v>0.20293382772702101</v>
      </c>
      <c r="BD1484" s="17">
        <v>0.16890734567329099</v>
      </c>
      <c r="BE1484" s="17">
        <v>0.196415758509424</v>
      </c>
      <c r="BF1484" s="17"/>
      <c r="BG1484" s="17">
        <v>0.19754649388665799</v>
      </c>
      <c r="BH1484" s="17">
        <v>0.20142096768750101</v>
      </c>
      <c r="BI1484" s="17"/>
      <c r="BJ1484" s="17">
        <v>0.198415744200864</v>
      </c>
      <c r="BK1484" s="17">
        <v>0.203170123921982</v>
      </c>
      <c r="BL1484" s="17"/>
      <c r="BM1484" s="17">
        <v>0.206387116192294</v>
      </c>
      <c r="BN1484" s="17">
        <v>0.18922326018709601</v>
      </c>
      <c r="BO1484" s="17">
        <v>0.20600855507603499</v>
      </c>
      <c r="BP1484" s="17">
        <v>0.244366777859158</v>
      </c>
      <c r="BQ1484" s="17">
        <v>0.19018669634840099</v>
      </c>
      <c r="BR1484" s="17"/>
      <c r="BS1484" s="17">
        <v>0.180910790959253</v>
      </c>
      <c r="BT1484" s="17"/>
      <c r="BU1484" s="17">
        <v>0.200034782034963</v>
      </c>
      <c r="BV1484" s="17">
        <v>0.20098635042447999</v>
      </c>
      <c r="BW1484" s="17">
        <v>0.223060354131111</v>
      </c>
      <c r="BX1484" s="17">
        <v>0.195966703756773</v>
      </c>
      <c r="BY1484" s="17">
        <v>0.19564355472720599</v>
      </c>
      <c r="BZ1484" s="17"/>
      <c r="CA1484" s="17">
        <v>0.203807848325398</v>
      </c>
      <c r="CB1484" s="17"/>
      <c r="CC1484" s="17">
        <v>0.19924043901264701</v>
      </c>
      <c r="CD1484" s="17">
        <v>0.20639834615173</v>
      </c>
      <c r="CE1484" s="17"/>
      <c r="CF1484" s="17">
        <v>0.187332723320526</v>
      </c>
      <c r="CG1484" s="17"/>
      <c r="CH1484" s="17">
        <v>0.19134904217606599</v>
      </c>
      <c r="CI1484" s="17">
        <v>0.20216189570304899</v>
      </c>
    </row>
    <row r="1485" spans="2:87" x14ac:dyDescent="0.35">
      <c r="B1485" t="s">
        <v>436</v>
      </c>
      <c r="C1485" s="17">
        <v>0.147875039783634</v>
      </c>
      <c r="D1485" s="17">
        <v>0.14079253355964899</v>
      </c>
      <c r="E1485" s="17">
        <v>0.15351810124934201</v>
      </c>
      <c r="F1485" s="17"/>
      <c r="G1485" s="17">
        <v>0.109659617703569</v>
      </c>
      <c r="H1485" s="17">
        <v>0.13676277058150699</v>
      </c>
      <c r="I1485" s="17">
        <v>0.16137157322877699</v>
      </c>
      <c r="J1485" s="17">
        <v>0.17341162093726101</v>
      </c>
      <c r="K1485" s="17">
        <v>0.15431757824127301</v>
      </c>
      <c r="L1485" s="17">
        <v>0.146529374345966</v>
      </c>
      <c r="M1485" s="17"/>
      <c r="N1485" s="17">
        <v>0.152398933596227</v>
      </c>
      <c r="O1485" s="17">
        <v>0.166956583128887</v>
      </c>
      <c r="P1485" s="17">
        <v>0.134099027516945</v>
      </c>
      <c r="Q1485" s="17">
        <v>0.13329814368169199</v>
      </c>
      <c r="R1485" s="17"/>
      <c r="S1485" s="17">
        <v>0.14521516845530799</v>
      </c>
      <c r="T1485" s="17">
        <v>0.17684712688913901</v>
      </c>
      <c r="U1485" s="17">
        <v>0.17708993162950301</v>
      </c>
      <c r="V1485" s="17">
        <v>0.15094172848567999</v>
      </c>
      <c r="W1485" s="17">
        <v>0.122008476922117</v>
      </c>
      <c r="X1485" s="17">
        <v>0.108221680998648</v>
      </c>
      <c r="Y1485" s="17">
        <v>0.15686279276388601</v>
      </c>
      <c r="Z1485" s="17">
        <v>0.18571501383255801</v>
      </c>
      <c r="AA1485" s="17">
        <v>0.14960204104455899</v>
      </c>
      <c r="AB1485" s="17">
        <v>0.13085597353631301</v>
      </c>
      <c r="AC1485" s="17">
        <v>0.13988098840861801</v>
      </c>
      <c r="AD1485" s="17">
        <v>0.109839490998943</v>
      </c>
      <c r="AE1485" s="17"/>
      <c r="AF1485" s="17">
        <v>0.12215362776733101</v>
      </c>
      <c r="AG1485" s="17">
        <v>0.15801733986767799</v>
      </c>
      <c r="AH1485" s="17">
        <v>0.16133002082140499</v>
      </c>
      <c r="AI1485" s="17">
        <v>0.115773077373377</v>
      </c>
      <c r="AJ1485" s="17">
        <v>0.164837940137535</v>
      </c>
      <c r="AK1485" s="17"/>
      <c r="AL1485" s="17">
        <v>0.16199763129755801</v>
      </c>
      <c r="AM1485" s="17">
        <v>0.132946797813081</v>
      </c>
      <c r="AN1485" s="17">
        <v>0.173687105640041</v>
      </c>
      <c r="AO1485" s="17">
        <v>8.1750823688444496E-2</v>
      </c>
      <c r="AP1485" s="17"/>
      <c r="AQ1485" s="17">
        <v>0.146898258359665</v>
      </c>
      <c r="AR1485" s="17">
        <v>0.149292361211769</v>
      </c>
      <c r="AS1485" s="17"/>
      <c r="AT1485" s="17">
        <v>0.14632140818129499</v>
      </c>
      <c r="AU1485" s="17">
        <v>0.16756302649496599</v>
      </c>
      <c r="AV1485" s="17"/>
      <c r="AW1485" s="17">
        <v>0.153577950465317</v>
      </c>
      <c r="AX1485" s="17">
        <v>0.172342159768273</v>
      </c>
      <c r="AY1485" s="17">
        <v>0.12586558540322601</v>
      </c>
      <c r="AZ1485" s="17"/>
      <c r="BA1485" s="17">
        <v>0.14476576169532401</v>
      </c>
      <c r="BB1485" s="17">
        <v>0.15319592331246701</v>
      </c>
      <c r="BC1485" s="17">
        <v>0.149799930321493</v>
      </c>
      <c r="BD1485" s="17">
        <v>0.12964889732905999</v>
      </c>
      <c r="BE1485" s="17">
        <v>0.159200248061868</v>
      </c>
      <c r="BF1485" s="17"/>
      <c r="BG1485" s="17">
        <v>0.16589658518421699</v>
      </c>
      <c r="BH1485" s="17">
        <v>0.134723096669598</v>
      </c>
      <c r="BI1485" s="17"/>
      <c r="BJ1485" s="17">
        <v>0.15188615112111301</v>
      </c>
      <c r="BK1485" s="17">
        <v>0.13433271148978701</v>
      </c>
      <c r="BL1485" s="17"/>
      <c r="BM1485" s="17">
        <v>0.14973632461868</v>
      </c>
      <c r="BN1485" s="17">
        <v>0.15399732682681799</v>
      </c>
      <c r="BO1485" s="17">
        <v>0.13671702946999301</v>
      </c>
      <c r="BP1485" s="17">
        <v>0.13019962298246701</v>
      </c>
      <c r="BQ1485" s="17">
        <v>0.15191103446305701</v>
      </c>
      <c r="BR1485" s="17"/>
      <c r="BS1485" s="17">
        <v>0.140188944153012</v>
      </c>
      <c r="BT1485" s="17"/>
      <c r="BU1485" s="17">
        <v>0.13637035687520699</v>
      </c>
      <c r="BV1485" s="17">
        <v>0.146160680193022</v>
      </c>
      <c r="BW1485" s="17">
        <v>0.13794633983225399</v>
      </c>
      <c r="BX1485" s="17">
        <v>0.14279208725005799</v>
      </c>
      <c r="BY1485" s="17">
        <v>0.12980151179296201</v>
      </c>
      <c r="BZ1485" s="17"/>
      <c r="CA1485" s="17">
        <v>8.5763479518117594E-2</v>
      </c>
      <c r="CB1485" s="17"/>
      <c r="CC1485" s="17">
        <v>0.147671171728537</v>
      </c>
      <c r="CD1485" s="17">
        <v>0.15996852348534299</v>
      </c>
      <c r="CE1485" s="17"/>
      <c r="CF1485" s="17">
        <v>0.17091034981171299</v>
      </c>
      <c r="CG1485" s="17"/>
      <c r="CH1485" s="17">
        <v>0.14947826255522501</v>
      </c>
      <c r="CI1485" s="17">
        <v>0.16975024127205801</v>
      </c>
    </row>
    <row r="1486" spans="2:87" x14ac:dyDescent="0.35">
      <c r="B1486" t="s">
        <v>437</v>
      </c>
      <c r="C1486" s="17">
        <v>0.13934051082762899</v>
      </c>
      <c r="D1486" s="17">
        <v>0.14789193334806</v>
      </c>
      <c r="E1486" s="17">
        <v>0.13179802604802901</v>
      </c>
      <c r="F1486" s="17"/>
      <c r="G1486" s="17">
        <v>0.21062934058848401</v>
      </c>
      <c r="H1486" s="17">
        <v>0.154231796910199</v>
      </c>
      <c r="I1486" s="17">
        <v>0.121933080759024</v>
      </c>
      <c r="J1486" s="17">
        <v>0.14918713743135401</v>
      </c>
      <c r="K1486" s="17">
        <v>9.2933996935143898E-2</v>
      </c>
      <c r="L1486" s="17">
        <v>0.116717113475251</v>
      </c>
      <c r="M1486" s="17"/>
      <c r="N1486" s="17">
        <v>0.134636639403971</v>
      </c>
      <c r="O1486" s="17">
        <v>0.135483465318751</v>
      </c>
      <c r="P1486" s="17">
        <v>0.140963151661335</v>
      </c>
      <c r="Q1486" s="17">
        <v>0.14894743320887799</v>
      </c>
      <c r="R1486" s="17"/>
      <c r="S1486" s="17">
        <v>0.18274614596904301</v>
      </c>
      <c r="T1486" s="17">
        <v>0.105124519505449</v>
      </c>
      <c r="U1486" s="17">
        <v>0.13664731951810699</v>
      </c>
      <c r="V1486" s="17">
        <v>0.11872532019363299</v>
      </c>
      <c r="W1486" s="17">
        <v>0.14636935667435999</v>
      </c>
      <c r="X1486" s="17">
        <v>0.14485044009224901</v>
      </c>
      <c r="Y1486" s="17">
        <v>0.16448125958065299</v>
      </c>
      <c r="Z1486" s="17">
        <v>0.106883396600537</v>
      </c>
      <c r="AA1486" s="17">
        <v>0.12624193831590499</v>
      </c>
      <c r="AB1486" s="17">
        <v>0.12635696289409501</v>
      </c>
      <c r="AC1486" s="17">
        <v>0.13461560405175599</v>
      </c>
      <c r="AD1486" s="17">
        <v>0.19298019173259601</v>
      </c>
      <c r="AE1486" s="17"/>
      <c r="AF1486" s="17">
        <v>0.15903405028827799</v>
      </c>
      <c r="AG1486" s="17">
        <v>0.13755566828600099</v>
      </c>
      <c r="AH1486" s="17">
        <v>0.12132455238534801</v>
      </c>
      <c r="AI1486" s="17">
        <v>0.16179270542371299</v>
      </c>
      <c r="AJ1486" s="17">
        <v>0.12761185473596701</v>
      </c>
      <c r="AK1486" s="17"/>
      <c r="AL1486" s="17">
        <v>0.106817794109031</v>
      </c>
      <c r="AM1486" s="17">
        <v>0.13316122081206999</v>
      </c>
      <c r="AN1486" s="17">
        <v>0.180214156594078</v>
      </c>
      <c r="AO1486" s="17">
        <v>0.26310218645099998</v>
      </c>
      <c r="AP1486" s="17"/>
      <c r="AQ1486" s="17">
        <v>0.131716127245467</v>
      </c>
      <c r="AR1486" s="17">
        <v>0.15040358180968</v>
      </c>
      <c r="AS1486" s="17"/>
      <c r="AT1486" s="17">
        <v>0.15015857653506401</v>
      </c>
      <c r="AU1486" s="17">
        <v>0.102693308193173</v>
      </c>
      <c r="AV1486" s="17"/>
      <c r="AW1486" s="17">
        <v>0.12846400679693501</v>
      </c>
      <c r="AX1486" s="17">
        <v>0.13321109206458601</v>
      </c>
      <c r="AY1486" s="17">
        <v>0.16070066057086099</v>
      </c>
      <c r="AZ1486" s="17"/>
      <c r="BA1486" s="17">
        <v>0.157999210151544</v>
      </c>
      <c r="BB1486" s="17">
        <v>0.15816193386124799</v>
      </c>
      <c r="BC1486" s="17">
        <v>0.112263238986617</v>
      </c>
      <c r="BD1486" s="17">
        <v>0.11316870746461501</v>
      </c>
      <c r="BE1486" s="17">
        <v>0.16816010449204699</v>
      </c>
      <c r="BF1486" s="17"/>
      <c r="BG1486" s="17">
        <v>0.133064089591893</v>
      </c>
      <c r="BH1486" s="17">
        <v>0.143920980105778</v>
      </c>
      <c r="BI1486" s="17"/>
      <c r="BJ1486" s="17">
        <v>0.14907831020180001</v>
      </c>
      <c r="BK1486" s="17">
        <v>0.106408891409457</v>
      </c>
      <c r="BL1486" s="17"/>
      <c r="BM1486" s="17">
        <v>0.13121779221754301</v>
      </c>
      <c r="BN1486" s="17">
        <v>0.14851864765754999</v>
      </c>
      <c r="BO1486" s="17">
        <v>0.17396743001464901</v>
      </c>
      <c r="BP1486" s="17">
        <v>7.6390291507249297E-2</v>
      </c>
      <c r="BQ1486" s="17">
        <v>0.111969607947962</v>
      </c>
      <c r="BR1486" s="17"/>
      <c r="BS1486" s="17">
        <v>0.15222845799909299</v>
      </c>
      <c r="BT1486" s="17"/>
      <c r="BU1486" s="17">
        <v>0.14150124314439999</v>
      </c>
      <c r="BV1486" s="17">
        <v>0.158601104706556</v>
      </c>
      <c r="BW1486" s="17">
        <v>0.12758439584171</v>
      </c>
      <c r="BX1486" s="17">
        <v>0.128070230969589</v>
      </c>
      <c r="BY1486" s="17">
        <v>0.104325860609917</v>
      </c>
      <c r="BZ1486" s="17"/>
      <c r="CA1486" s="17">
        <v>0.225712458084282</v>
      </c>
      <c r="CB1486" s="17"/>
      <c r="CC1486" s="17">
        <v>0.14948219775626401</v>
      </c>
      <c r="CD1486" s="17">
        <v>0.105519138941559</v>
      </c>
      <c r="CE1486" s="17"/>
      <c r="CF1486" s="17">
        <v>0.14297778865893099</v>
      </c>
      <c r="CG1486" s="17"/>
      <c r="CH1486" s="17">
        <v>0.119598287394339</v>
      </c>
      <c r="CI1486" s="17">
        <v>0.17234406590562701</v>
      </c>
    </row>
    <row r="1487" spans="2:87" x14ac:dyDescent="0.35">
      <c r="B1487" t="s">
        <v>438</v>
      </c>
      <c r="C1487" s="17">
        <v>0.13797609772775299</v>
      </c>
      <c r="D1487" s="17">
        <v>0.132129148028962</v>
      </c>
      <c r="E1487" s="17">
        <v>0.143649052065564</v>
      </c>
      <c r="F1487" s="17"/>
      <c r="G1487" s="17">
        <v>0.12061779168461401</v>
      </c>
      <c r="H1487" s="17">
        <v>8.9697463265772603E-2</v>
      </c>
      <c r="I1487" s="17">
        <v>0.11108645254468701</v>
      </c>
      <c r="J1487" s="17">
        <v>0.136307099728572</v>
      </c>
      <c r="K1487" s="17">
        <v>0.18698085341353199</v>
      </c>
      <c r="L1487" s="17">
        <v>0.17935636928538801</v>
      </c>
      <c r="M1487" s="17"/>
      <c r="N1487" s="17">
        <v>0.105172049573711</v>
      </c>
      <c r="O1487" s="17">
        <v>0.13565751544136001</v>
      </c>
      <c r="P1487" s="17">
        <v>0.155616806593489</v>
      </c>
      <c r="Q1487" s="17">
        <v>0.16223182308092499</v>
      </c>
      <c r="R1487" s="17"/>
      <c r="S1487" s="17">
        <v>0.15295795620140301</v>
      </c>
      <c r="T1487" s="17">
        <v>0.140651655601776</v>
      </c>
      <c r="U1487" s="17">
        <v>0.12614448845406601</v>
      </c>
      <c r="V1487" s="17">
        <v>0.169644045590401</v>
      </c>
      <c r="W1487" s="17">
        <v>0.15904665718757999</v>
      </c>
      <c r="X1487" s="17">
        <v>0.12623900285540501</v>
      </c>
      <c r="Y1487" s="17">
        <v>7.2576117034454796E-2</v>
      </c>
      <c r="Z1487" s="17">
        <v>9.7692992976885801E-2</v>
      </c>
      <c r="AA1487" s="17">
        <v>0.12740386685303401</v>
      </c>
      <c r="AB1487" s="17">
        <v>0.17833532179311601</v>
      </c>
      <c r="AC1487" s="17">
        <v>0.17212494208203499</v>
      </c>
      <c r="AD1487" s="17">
        <v>6.7749057825814807E-2</v>
      </c>
      <c r="AE1487" s="17"/>
      <c r="AF1487" s="17">
        <v>0.13932402433253299</v>
      </c>
      <c r="AG1487" s="17">
        <v>0.141570079485797</v>
      </c>
      <c r="AH1487" s="17">
        <v>0.124078924257209</v>
      </c>
      <c r="AI1487" s="17">
        <v>0.13792093838591299</v>
      </c>
      <c r="AJ1487" s="17">
        <v>0.16628946891789401</v>
      </c>
      <c r="AK1487" s="17"/>
      <c r="AL1487" s="17">
        <v>0.14150903963626801</v>
      </c>
      <c r="AM1487" s="17">
        <v>0.13472062405747001</v>
      </c>
      <c r="AN1487" s="17">
        <v>0.130354595279848</v>
      </c>
      <c r="AO1487" s="17">
        <v>0.157272982944408</v>
      </c>
      <c r="AP1487" s="17"/>
      <c r="AQ1487" s="17">
        <v>0.16226781524452999</v>
      </c>
      <c r="AR1487" s="17">
        <v>0.10272852757759</v>
      </c>
      <c r="AS1487" s="17"/>
      <c r="AT1487" s="17">
        <v>0.13332474459949101</v>
      </c>
      <c r="AU1487" s="17">
        <v>0.16719605108365701</v>
      </c>
      <c r="AV1487" s="17"/>
      <c r="AW1487" s="17">
        <v>0.16049223036945501</v>
      </c>
      <c r="AX1487" s="17">
        <v>0.11322199300307501</v>
      </c>
      <c r="AY1487" s="17">
        <v>0.12673519579251599</v>
      </c>
      <c r="AZ1487" s="17"/>
      <c r="BA1487" s="17">
        <v>0.13167457777831601</v>
      </c>
      <c r="BB1487" s="17">
        <v>0.127143243475378</v>
      </c>
      <c r="BC1487" s="17">
        <v>0.14766632745632799</v>
      </c>
      <c r="BD1487" s="17">
        <v>0.142169457963299</v>
      </c>
      <c r="BE1487" s="17">
        <v>0.159669363829678</v>
      </c>
      <c r="BF1487" s="17"/>
      <c r="BG1487" s="17">
        <v>0.11166565526771299</v>
      </c>
      <c r="BH1487" s="17">
        <v>0.15717719479506501</v>
      </c>
      <c r="BI1487" s="17"/>
      <c r="BJ1487" s="17">
        <v>0.126562792573817</v>
      </c>
      <c r="BK1487" s="17">
        <v>0.17777359988935101</v>
      </c>
      <c r="BL1487" s="17"/>
      <c r="BM1487" s="17">
        <v>0.13178095729616701</v>
      </c>
      <c r="BN1487" s="17">
        <v>0.12682716514299699</v>
      </c>
      <c r="BO1487" s="17">
        <v>0.133140051084498</v>
      </c>
      <c r="BP1487" s="17">
        <v>0.152386481914113</v>
      </c>
      <c r="BQ1487" s="17">
        <v>0.16653663621146</v>
      </c>
      <c r="BR1487" s="17"/>
      <c r="BS1487" s="17">
        <v>0.147439052565634</v>
      </c>
      <c r="BT1487" s="17"/>
      <c r="BU1487" s="17">
        <v>0.12989532914933799</v>
      </c>
      <c r="BV1487" s="17">
        <v>0.11697686584278701</v>
      </c>
      <c r="BW1487" s="17">
        <v>0.14761152196853899</v>
      </c>
      <c r="BX1487" s="17">
        <v>0.153900719115759</v>
      </c>
      <c r="BY1487" s="17">
        <v>0.18340230336264399</v>
      </c>
      <c r="BZ1487" s="17"/>
      <c r="CA1487" s="17">
        <v>0.113142917248635</v>
      </c>
      <c r="CB1487" s="17"/>
      <c r="CC1487" s="17">
        <v>0.15198019117485101</v>
      </c>
      <c r="CD1487" s="17">
        <v>8.5601670088734802E-2</v>
      </c>
      <c r="CE1487" s="17"/>
      <c r="CF1487" s="17">
        <v>0.17703274626378199</v>
      </c>
      <c r="CG1487" s="17"/>
      <c r="CH1487" s="17">
        <v>0.16422884394059201</v>
      </c>
      <c r="CI1487" s="17">
        <v>9.8737691846611103E-2</v>
      </c>
    </row>
    <row r="1488" spans="2:87" x14ac:dyDescent="0.35">
      <c r="B1488" t="s">
        <v>439</v>
      </c>
      <c r="C1488" s="17">
        <v>0.10031821600471399</v>
      </c>
      <c r="D1488" s="17">
        <v>0.114769863467235</v>
      </c>
      <c r="E1488" s="17">
        <v>8.5908061521252202E-2</v>
      </c>
      <c r="F1488" s="17"/>
      <c r="G1488" s="17">
        <v>0.146694740618527</v>
      </c>
      <c r="H1488" s="17">
        <v>0.135617362248559</v>
      </c>
      <c r="I1488" s="17">
        <v>0.105266178124025</v>
      </c>
      <c r="J1488" s="17">
        <v>7.2671489974059006E-2</v>
      </c>
      <c r="K1488" s="17">
        <v>6.26797695072943E-2</v>
      </c>
      <c r="L1488" s="17">
        <v>8.4111442669038E-2</v>
      </c>
      <c r="M1488" s="17"/>
      <c r="N1488" s="17">
        <v>0.135181641998497</v>
      </c>
      <c r="O1488" s="17">
        <v>0.10021835259727301</v>
      </c>
      <c r="P1488" s="17">
        <v>7.4584896975522993E-2</v>
      </c>
      <c r="Q1488" s="17">
        <v>8.6785891331330106E-2</v>
      </c>
      <c r="R1488" s="17"/>
      <c r="S1488" s="17">
        <v>0.12487030453694301</v>
      </c>
      <c r="T1488" s="17">
        <v>8.0530997767087206E-2</v>
      </c>
      <c r="U1488" s="17">
        <v>0.10039327918836</v>
      </c>
      <c r="V1488" s="17">
        <v>9.6480550429464601E-2</v>
      </c>
      <c r="W1488" s="17">
        <v>9.3544037266858004E-2</v>
      </c>
      <c r="X1488" s="17">
        <v>0.121483073501875</v>
      </c>
      <c r="Y1488" s="17">
        <v>0.107616888024751</v>
      </c>
      <c r="Z1488" s="17">
        <v>9.0226856905583006E-2</v>
      </c>
      <c r="AA1488" s="17">
        <v>0.100516171349478</v>
      </c>
      <c r="AB1488" s="17">
        <v>8.0856057051881702E-2</v>
      </c>
      <c r="AC1488" s="17">
        <v>8.4899284947908396E-2</v>
      </c>
      <c r="AD1488" s="17">
        <v>0.11276122441228401</v>
      </c>
      <c r="AE1488" s="17"/>
      <c r="AF1488" s="17">
        <v>4.2379021535729401E-2</v>
      </c>
      <c r="AG1488" s="17">
        <v>0.103933422790048</v>
      </c>
      <c r="AH1488" s="17">
        <v>0.105179892602929</v>
      </c>
      <c r="AI1488" s="17">
        <v>0.118922889130935</v>
      </c>
      <c r="AJ1488" s="17">
        <v>0.16512186011146099</v>
      </c>
      <c r="AK1488" s="17"/>
      <c r="AL1488" s="17">
        <v>0.109833360241163</v>
      </c>
      <c r="AM1488" s="17">
        <v>9.49095367659262E-2</v>
      </c>
      <c r="AN1488" s="17">
        <v>8.1549824092145298E-2</v>
      </c>
      <c r="AO1488" s="17">
        <v>0.12693320516725401</v>
      </c>
      <c r="AP1488" s="17"/>
      <c r="AQ1488" s="17">
        <v>7.7834576093810795E-2</v>
      </c>
      <c r="AR1488" s="17">
        <v>0.13294224410989999</v>
      </c>
      <c r="AS1488" s="17"/>
      <c r="AT1488" s="17">
        <v>0.110198471137197</v>
      </c>
      <c r="AU1488" s="17">
        <v>7.7744033872539101E-2</v>
      </c>
      <c r="AV1488" s="17"/>
      <c r="AW1488" s="17">
        <v>0.102541187487435</v>
      </c>
      <c r="AX1488" s="17">
        <v>9.6265464872030096E-2</v>
      </c>
      <c r="AY1488" s="17">
        <v>9.8252878122869106E-2</v>
      </c>
      <c r="AZ1488" s="17"/>
      <c r="BA1488" s="17">
        <v>0.128375997926615</v>
      </c>
      <c r="BB1488" s="17">
        <v>9.2446423089183702E-2</v>
      </c>
      <c r="BC1488" s="17">
        <v>0.10157421862937401</v>
      </c>
      <c r="BD1488" s="17">
        <v>5.4890341431468898E-2</v>
      </c>
      <c r="BE1488" s="17">
        <v>8.3893062844815805E-2</v>
      </c>
      <c r="BF1488" s="17"/>
      <c r="BG1488" s="17">
        <v>8.3924937060880098E-2</v>
      </c>
      <c r="BH1488" s="17">
        <v>0.112281866586804</v>
      </c>
      <c r="BI1488" s="17"/>
      <c r="BJ1488" s="17">
        <v>0.10499778587648401</v>
      </c>
      <c r="BK1488" s="17">
        <v>8.5307461506104701E-2</v>
      </c>
      <c r="BL1488" s="17"/>
      <c r="BM1488" s="17">
        <v>6.1168880249058102E-2</v>
      </c>
      <c r="BN1488" s="17">
        <v>0.104265474979058</v>
      </c>
      <c r="BO1488" s="17">
        <v>0.137925914823811</v>
      </c>
      <c r="BP1488" s="17">
        <v>7.4529109027293303E-2</v>
      </c>
      <c r="BQ1488" s="17">
        <v>7.6892508045976596E-2</v>
      </c>
      <c r="BR1488" s="17"/>
      <c r="BS1488" s="17">
        <v>0.107680082336693</v>
      </c>
      <c r="BT1488" s="17"/>
      <c r="BU1488" s="17">
        <v>9.8375788693848595E-2</v>
      </c>
      <c r="BV1488" s="17">
        <v>0.167872333548549</v>
      </c>
      <c r="BW1488" s="17">
        <v>0.102800023069925</v>
      </c>
      <c r="BX1488" s="17">
        <v>7.52240103235437E-2</v>
      </c>
      <c r="BY1488" s="17">
        <v>1.9872480174216899E-2</v>
      </c>
      <c r="BZ1488" s="17"/>
      <c r="CA1488" s="17">
        <v>0.190788922457301</v>
      </c>
      <c r="CB1488" s="17"/>
      <c r="CC1488" s="17">
        <v>9.1361746703893507E-2</v>
      </c>
      <c r="CD1488" s="17">
        <v>0.136086916551306</v>
      </c>
      <c r="CE1488" s="17"/>
      <c r="CF1488" s="17">
        <v>7.5664827017609002E-2</v>
      </c>
      <c r="CG1488" s="17"/>
      <c r="CH1488" s="17">
        <v>7.6109021516039904E-2</v>
      </c>
      <c r="CI1488" s="17">
        <v>0.158960085415256</v>
      </c>
    </row>
    <row r="1489" spans="2:87" x14ac:dyDescent="0.35">
      <c r="B1489" t="s">
        <v>440</v>
      </c>
      <c r="C1489" s="17">
        <v>8.9789096089609499E-2</v>
      </c>
      <c r="D1489" s="17">
        <v>8.2556402721057506E-2</v>
      </c>
      <c r="E1489" s="17">
        <v>9.7396800680027804E-2</v>
      </c>
      <c r="F1489" s="17"/>
      <c r="G1489" s="17">
        <v>6.4648468567942194E-2</v>
      </c>
      <c r="H1489" s="17">
        <v>0.136487671759671</v>
      </c>
      <c r="I1489" s="17">
        <v>7.1345638818017407E-2</v>
      </c>
      <c r="J1489" s="17">
        <v>6.4210079484579602E-2</v>
      </c>
      <c r="K1489" s="17">
        <v>0.112041056918621</v>
      </c>
      <c r="L1489" s="17">
        <v>8.9275953058226096E-2</v>
      </c>
      <c r="M1489" s="17"/>
      <c r="N1489" s="17">
        <v>9.9210718368800493E-2</v>
      </c>
      <c r="O1489" s="17">
        <v>9.18471852815545E-2</v>
      </c>
      <c r="P1489" s="17">
        <v>9.1186619029773403E-2</v>
      </c>
      <c r="Q1489" s="17">
        <v>7.7500996931239394E-2</v>
      </c>
      <c r="R1489" s="17"/>
      <c r="S1489" s="17">
        <v>8.9497845222259398E-2</v>
      </c>
      <c r="T1489" s="17">
        <v>7.5366128528899401E-2</v>
      </c>
      <c r="U1489" s="17">
        <v>9.2394560433456105E-2</v>
      </c>
      <c r="V1489" s="17">
        <v>0.100384218721512</v>
      </c>
      <c r="W1489" s="17">
        <v>0.129208103531296</v>
      </c>
      <c r="X1489" s="17">
        <v>7.5337558127128695E-2</v>
      </c>
      <c r="Y1489" s="17">
        <v>5.8619444825615097E-2</v>
      </c>
      <c r="Z1489" s="17">
        <v>0.122083276851603</v>
      </c>
      <c r="AA1489" s="17">
        <v>0.102389951516124</v>
      </c>
      <c r="AB1489" s="17">
        <v>6.4728604675604207E-2</v>
      </c>
      <c r="AC1489" s="17">
        <v>0.106805137233129</v>
      </c>
      <c r="AD1489" s="17">
        <v>0.106520452489898</v>
      </c>
      <c r="AE1489" s="17"/>
      <c r="AF1489" s="17">
        <v>9.0042235571129406E-2</v>
      </c>
      <c r="AG1489" s="17">
        <v>9.6581403809056998E-2</v>
      </c>
      <c r="AH1489" s="17">
        <v>7.2445271104512696E-2</v>
      </c>
      <c r="AI1489" s="17">
        <v>7.1001073928987996E-2</v>
      </c>
      <c r="AJ1489" s="17">
        <v>0.12718409773964301</v>
      </c>
      <c r="AK1489" s="17"/>
      <c r="AL1489" s="17">
        <v>9.2588746870839803E-2</v>
      </c>
      <c r="AM1489" s="17">
        <v>8.24988358367863E-2</v>
      </c>
      <c r="AN1489" s="17">
        <v>7.5445357480681097E-2</v>
      </c>
      <c r="AO1489" s="17">
        <v>0.15671334705133999</v>
      </c>
      <c r="AP1489" s="17"/>
      <c r="AQ1489" s="17">
        <v>8.5994256361098004E-2</v>
      </c>
      <c r="AR1489" s="17">
        <v>9.5295453532098007E-2</v>
      </c>
      <c r="AS1489" s="17"/>
      <c r="AT1489" s="17">
        <v>9.0494242939899994E-2</v>
      </c>
      <c r="AU1489" s="17">
        <v>8.0265520625605699E-2</v>
      </c>
      <c r="AV1489" s="17"/>
      <c r="AW1489" s="17">
        <v>0.107110259805748</v>
      </c>
      <c r="AX1489" s="17">
        <v>7.3634928738117597E-2</v>
      </c>
      <c r="AY1489" s="17">
        <v>8.5715201098598398E-2</v>
      </c>
      <c r="AZ1489" s="17"/>
      <c r="BA1489" s="17">
        <v>8.9734540183162195E-2</v>
      </c>
      <c r="BB1489" s="17">
        <v>9.1937654425943802E-2</v>
      </c>
      <c r="BC1489" s="17">
        <v>8.4423739186829494E-2</v>
      </c>
      <c r="BD1489" s="17">
        <v>9.3055234927469005E-2</v>
      </c>
      <c r="BE1489" s="17">
        <v>0.106944155749735</v>
      </c>
      <c r="BF1489" s="17"/>
      <c r="BG1489" s="17">
        <v>8.2841231611022095E-2</v>
      </c>
      <c r="BH1489" s="17">
        <v>9.4859577913186E-2</v>
      </c>
      <c r="BI1489" s="17"/>
      <c r="BJ1489" s="17">
        <v>9.1988918949119897E-2</v>
      </c>
      <c r="BK1489" s="17">
        <v>7.90504262461528E-2</v>
      </c>
      <c r="BL1489" s="17"/>
      <c r="BM1489" s="17">
        <v>0.116838056161275</v>
      </c>
      <c r="BN1489" s="17">
        <v>9.0175778664495804E-2</v>
      </c>
      <c r="BO1489" s="17">
        <v>8.1814533486617394E-2</v>
      </c>
      <c r="BP1489" s="17">
        <v>7.0108486063930803E-2</v>
      </c>
      <c r="BQ1489" s="17">
        <v>0.10034104893383999</v>
      </c>
      <c r="BR1489" s="17"/>
      <c r="BS1489" s="17">
        <v>9.6131004967106706E-2</v>
      </c>
      <c r="BT1489" s="17"/>
      <c r="BU1489" s="17">
        <v>8.4797054158583199E-2</v>
      </c>
      <c r="BV1489" s="17">
        <v>8.5605518912948E-2</v>
      </c>
      <c r="BW1489" s="17">
        <v>8.2775687206531806E-2</v>
      </c>
      <c r="BX1489" s="17">
        <v>0.104355772632427</v>
      </c>
      <c r="BY1489" s="17">
        <v>0.114960973633967</v>
      </c>
      <c r="BZ1489" s="17"/>
      <c r="CA1489" s="17">
        <v>9.6508156554408198E-2</v>
      </c>
      <c r="CB1489" s="17"/>
      <c r="CC1489" s="17">
        <v>8.9284057194383606E-2</v>
      </c>
      <c r="CD1489" s="17">
        <v>9.6159216630976693E-2</v>
      </c>
      <c r="CE1489" s="17"/>
      <c r="CF1489" s="17">
        <v>9.9943895776232305E-2</v>
      </c>
      <c r="CG1489" s="17"/>
      <c r="CH1489" s="17">
        <v>8.3815720034063401E-2</v>
      </c>
      <c r="CI1489" s="17">
        <v>0.13694976980533499</v>
      </c>
    </row>
    <row r="1490" spans="2:87" x14ac:dyDescent="0.35">
      <c r="B1490" t="s">
        <v>441</v>
      </c>
      <c r="C1490" s="17">
        <v>7.7232006581896495E-2</v>
      </c>
      <c r="D1490" s="17">
        <v>9.0640598568383704E-2</v>
      </c>
      <c r="E1490" s="17">
        <v>6.45698034226804E-2</v>
      </c>
      <c r="F1490" s="17"/>
      <c r="G1490" s="17">
        <v>0.137141087233589</v>
      </c>
      <c r="H1490" s="17">
        <v>0.13335554819088299</v>
      </c>
      <c r="I1490" s="17">
        <v>8.7743913854631803E-2</v>
      </c>
      <c r="J1490" s="17">
        <v>5.35952248391929E-2</v>
      </c>
      <c r="K1490" s="17">
        <v>4.8359877194014203E-2</v>
      </c>
      <c r="L1490" s="17">
        <v>2.1249635253256599E-2</v>
      </c>
      <c r="M1490" s="17"/>
      <c r="N1490" s="17">
        <v>7.8995084115475594E-2</v>
      </c>
      <c r="O1490" s="17">
        <v>7.5433940363052204E-2</v>
      </c>
      <c r="P1490" s="17">
        <v>7.4857851054351707E-2</v>
      </c>
      <c r="Q1490" s="17">
        <v>7.8501030469695005E-2</v>
      </c>
      <c r="R1490" s="17"/>
      <c r="S1490" s="17">
        <v>0.115066299671054</v>
      </c>
      <c r="T1490" s="17">
        <v>6.8087292165906296E-2</v>
      </c>
      <c r="U1490" s="17">
        <v>7.9344651270762706E-2</v>
      </c>
      <c r="V1490" s="17">
        <v>4.3932585521583897E-2</v>
      </c>
      <c r="W1490" s="17">
        <v>2.8455986747975601E-2</v>
      </c>
      <c r="X1490" s="17">
        <v>5.9100166986449897E-2</v>
      </c>
      <c r="Y1490" s="17">
        <v>6.2300749842488998E-2</v>
      </c>
      <c r="Z1490" s="17">
        <v>6.17859654485187E-2</v>
      </c>
      <c r="AA1490" s="17">
        <v>0.15165427554781499</v>
      </c>
      <c r="AB1490" s="17">
        <v>6.16781856014074E-2</v>
      </c>
      <c r="AC1490" s="17">
        <v>5.3403870209731197E-2</v>
      </c>
      <c r="AD1490" s="17">
        <v>7.6063505456966704E-2</v>
      </c>
      <c r="AE1490" s="17"/>
      <c r="AF1490" s="17">
        <v>0.10934559281020199</v>
      </c>
      <c r="AG1490" s="17">
        <v>6.2084280775423301E-2</v>
      </c>
      <c r="AH1490" s="17">
        <v>6.2922533902921199E-2</v>
      </c>
      <c r="AI1490" s="17">
        <v>7.1276714817402803E-2</v>
      </c>
      <c r="AJ1490" s="17">
        <v>0.114952968105693</v>
      </c>
      <c r="AK1490" s="17"/>
      <c r="AL1490" s="17">
        <v>6.5387864967588902E-2</v>
      </c>
      <c r="AM1490" s="17">
        <v>8.3290223363589003E-2</v>
      </c>
      <c r="AN1490" s="17">
        <v>7.9298663349882698E-2</v>
      </c>
      <c r="AO1490" s="17">
        <v>0.106855907341215</v>
      </c>
      <c r="AP1490" s="17"/>
      <c r="AQ1490" s="17">
        <v>6.2550664097383996E-2</v>
      </c>
      <c r="AR1490" s="17">
        <v>9.85348086074848E-2</v>
      </c>
      <c r="AS1490" s="17"/>
      <c r="AT1490" s="17">
        <v>9.5537529253702999E-2</v>
      </c>
      <c r="AU1490" s="17">
        <v>1.7942043004491901E-2</v>
      </c>
      <c r="AV1490" s="17"/>
      <c r="AW1490" s="17">
        <v>4.2261587397196501E-2</v>
      </c>
      <c r="AX1490" s="17">
        <v>7.7515291685381904E-2</v>
      </c>
      <c r="AY1490" s="17">
        <v>0.109342429186084</v>
      </c>
      <c r="AZ1490" s="17"/>
      <c r="BA1490" s="17">
        <v>0.131215171291444</v>
      </c>
      <c r="BB1490" s="17">
        <v>6.7380807879280205E-2</v>
      </c>
      <c r="BC1490" s="17">
        <v>6.2380654847199901E-2</v>
      </c>
      <c r="BD1490" s="17">
        <v>2.21164763478389E-2</v>
      </c>
      <c r="BE1490" s="17">
        <v>6.2703803586601201E-2</v>
      </c>
      <c r="BF1490" s="17"/>
      <c r="BG1490" s="17">
        <v>8.2527571584486994E-2</v>
      </c>
      <c r="BH1490" s="17">
        <v>7.3367356346711904E-2</v>
      </c>
      <c r="BI1490" s="17"/>
      <c r="BJ1490" s="17">
        <v>8.7880076269958696E-2</v>
      </c>
      <c r="BK1490" s="17">
        <v>3.9386804356728297E-2</v>
      </c>
      <c r="BL1490" s="17"/>
      <c r="BM1490" s="17">
        <v>8.2431225167255096E-2</v>
      </c>
      <c r="BN1490" s="17">
        <v>6.2607325666674193E-2</v>
      </c>
      <c r="BO1490" s="17">
        <v>8.0765665187078006E-2</v>
      </c>
      <c r="BP1490" s="17">
        <v>8.7871921423417501E-2</v>
      </c>
      <c r="BQ1490" s="17">
        <v>4.9729470612026198E-2</v>
      </c>
      <c r="BR1490" s="17"/>
      <c r="BS1490" s="17">
        <v>9.4715388633238098E-2</v>
      </c>
      <c r="BT1490" s="17"/>
      <c r="BU1490" s="17">
        <v>6.0107470915225801E-2</v>
      </c>
      <c r="BV1490" s="17">
        <v>0.10461392770641401</v>
      </c>
      <c r="BW1490" s="17">
        <v>6.4171306965056005E-2</v>
      </c>
      <c r="BX1490" s="17">
        <v>7.0609074080324699E-2</v>
      </c>
      <c r="BY1490" s="17">
        <v>5.35266709131458E-2</v>
      </c>
      <c r="BZ1490" s="17"/>
      <c r="CA1490" s="17">
        <v>0.128300369038715</v>
      </c>
      <c r="CB1490" s="17"/>
      <c r="CC1490" s="17">
        <v>7.2098398812965606E-2</v>
      </c>
      <c r="CD1490" s="17">
        <v>0.10188532549598101</v>
      </c>
      <c r="CE1490" s="17"/>
      <c r="CF1490" s="17">
        <v>5.8615092672491501E-2</v>
      </c>
      <c r="CG1490" s="17"/>
      <c r="CH1490" s="17">
        <v>5.0271324955165897E-2</v>
      </c>
      <c r="CI1490" s="17">
        <v>0.137475002431936</v>
      </c>
    </row>
    <row r="1491" spans="2:87" x14ac:dyDescent="0.35">
      <c r="B1491" t="s">
        <v>442</v>
      </c>
      <c r="C1491" s="17">
        <v>7.2565734427916403E-2</v>
      </c>
      <c r="D1491" s="17">
        <v>7.4754392396208097E-2</v>
      </c>
      <c r="E1491" s="17">
        <v>7.0853613096613699E-2</v>
      </c>
      <c r="F1491" s="17"/>
      <c r="G1491" s="17">
        <v>9.8961743396178803E-2</v>
      </c>
      <c r="H1491" s="17">
        <v>8.4327732481899301E-2</v>
      </c>
      <c r="I1491" s="17">
        <v>7.0322892757299804E-2</v>
      </c>
      <c r="J1491" s="17">
        <v>7.1434465262447205E-2</v>
      </c>
      <c r="K1491" s="17">
        <v>6.2522415097006095E-2</v>
      </c>
      <c r="L1491" s="17">
        <v>5.4745814072204101E-2</v>
      </c>
      <c r="M1491" s="17"/>
      <c r="N1491" s="17">
        <v>7.8600128117924301E-2</v>
      </c>
      <c r="O1491" s="17">
        <v>8.5376104116205997E-2</v>
      </c>
      <c r="P1491" s="17">
        <v>4.6945226392970198E-2</v>
      </c>
      <c r="Q1491" s="17">
        <v>7.43891819220453E-2</v>
      </c>
      <c r="R1491" s="17"/>
      <c r="S1491" s="17">
        <v>5.2543449759189502E-2</v>
      </c>
      <c r="T1491" s="17">
        <v>9.4868223147063196E-2</v>
      </c>
      <c r="U1491" s="17">
        <v>7.4195650863967996E-2</v>
      </c>
      <c r="V1491" s="17">
        <v>7.85192668930417E-2</v>
      </c>
      <c r="W1491" s="17">
        <v>0.10651601881672999</v>
      </c>
      <c r="X1491" s="17">
        <v>4.0962672450026702E-2</v>
      </c>
      <c r="Y1491" s="17">
        <v>4.0453752884756299E-2</v>
      </c>
      <c r="Z1491" s="17">
        <v>8.1006575420850394E-2</v>
      </c>
      <c r="AA1491" s="17">
        <v>7.6481080147646097E-2</v>
      </c>
      <c r="AB1491" s="17">
        <v>7.5105726122462094E-2</v>
      </c>
      <c r="AC1491" s="17">
        <v>0.100634268038368</v>
      </c>
      <c r="AD1491" s="17">
        <v>6.7868965755328206E-2</v>
      </c>
      <c r="AE1491" s="17"/>
      <c r="AF1491" s="17">
        <v>5.4130275614355197E-2</v>
      </c>
      <c r="AG1491" s="17">
        <v>8.6599636310568801E-2</v>
      </c>
      <c r="AH1491" s="17">
        <v>5.5038509069079401E-2</v>
      </c>
      <c r="AI1491" s="17">
        <v>5.6130399223962797E-2</v>
      </c>
      <c r="AJ1491" s="17">
        <v>9.3906205104957105E-2</v>
      </c>
      <c r="AK1491" s="17"/>
      <c r="AL1491" s="17">
        <v>7.3806419524635403E-2</v>
      </c>
      <c r="AM1491" s="17">
        <v>6.5715045267380506E-2</v>
      </c>
      <c r="AN1491" s="17">
        <v>7.4155727872360203E-2</v>
      </c>
      <c r="AO1491" s="17">
        <v>0.10245181746866</v>
      </c>
      <c r="AP1491" s="17"/>
      <c r="AQ1491" s="17">
        <v>5.83832608152366E-2</v>
      </c>
      <c r="AR1491" s="17">
        <v>9.3144671805255402E-2</v>
      </c>
      <c r="AS1491" s="17"/>
      <c r="AT1491" s="17">
        <v>7.3225536927113893E-2</v>
      </c>
      <c r="AU1491" s="17">
        <v>5.9682661900245799E-2</v>
      </c>
      <c r="AV1491" s="17"/>
      <c r="AW1491" s="17">
        <v>6.3650898427591404E-2</v>
      </c>
      <c r="AX1491" s="17">
        <v>6.32476763263633E-2</v>
      </c>
      <c r="AY1491" s="17">
        <v>8.3106651272072105E-2</v>
      </c>
      <c r="AZ1491" s="17"/>
      <c r="BA1491" s="17">
        <v>8.0749032194924894E-2</v>
      </c>
      <c r="BB1491" s="17">
        <v>7.9907987222148993E-2</v>
      </c>
      <c r="BC1491" s="17">
        <v>6.2556430057835205E-2</v>
      </c>
      <c r="BD1491" s="17">
        <v>6.10766510909376E-2</v>
      </c>
      <c r="BE1491" s="17">
        <v>7.8451111765707099E-2</v>
      </c>
      <c r="BF1491" s="17"/>
      <c r="BG1491" s="17">
        <v>7.7574722893635595E-2</v>
      </c>
      <c r="BH1491" s="17">
        <v>6.8910224875562906E-2</v>
      </c>
      <c r="BI1491" s="17"/>
      <c r="BJ1491" s="17">
        <v>7.6462984881938104E-2</v>
      </c>
      <c r="BK1491" s="17">
        <v>5.7488224815592397E-2</v>
      </c>
      <c r="BL1491" s="17"/>
      <c r="BM1491" s="17">
        <v>6.8233521717829898E-2</v>
      </c>
      <c r="BN1491" s="17">
        <v>7.5648482884407495E-2</v>
      </c>
      <c r="BO1491" s="17">
        <v>7.3571141434192605E-2</v>
      </c>
      <c r="BP1491" s="17">
        <v>9.7624578959787905E-2</v>
      </c>
      <c r="BQ1491" s="17">
        <v>4.4384176505488197E-2</v>
      </c>
      <c r="BR1491" s="17"/>
      <c r="BS1491" s="17">
        <v>7.2536216286223199E-2</v>
      </c>
      <c r="BT1491" s="17"/>
      <c r="BU1491" s="17">
        <v>7.8706692692763799E-2</v>
      </c>
      <c r="BV1491" s="17">
        <v>7.2840639810072202E-2</v>
      </c>
      <c r="BW1491" s="17">
        <v>7.9299857106067698E-2</v>
      </c>
      <c r="BX1491" s="17">
        <v>7.3035975464911307E-2</v>
      </c>
      <c r="BY1491" s="17">
        <v>8.1103765838576605E-2</v>
      </c>
      <c r="BZ1491" s="17"/>
      <c r="CA1491" s="17">
        <v>8.3984913845031803E-2</v>
      </c>
      <c r="CB1491" s="17"/>
      <c r="CC1491" s="17">
        <v>7.2048263687586406E-2</v>
      </c>
      <c r="CD1491" s="17">
        <v>7.6737150306421503E-2</v>
      </c>
      <c r="CE1491" s="17"/>
      <c r="CF1491" s="17">
        <v>5.6782279567936203E-2</v>
      </c>
      <c r="CG1491" s="17"/>
      <c r="CH1491" s="17">
        <v>7.1386292640942997E-2</v>
      </c>
      <c r="CI1491" s="17">
        <v>0.11360428687075599</v>
      </c>
    </row>
    <row r="1492" spans="2:87" x14ac:dyDescent="0.35">
      <c r="B1492" t="s">
        <v>443</v>
      </c>
      <c r="C1492" s="17">
        <v>5.8274222991050298E-2</v>
      </c>
      <c r="D1492" s="17">
        <v>6.03001489215736E-2</v>
      </c>
      <c r="E1492" s="17">
        <v>5.66367749801771E-2</v>
      </c>
      <c r="F1492" s="17"/>
      <c r="G1492" s="17">
        <v>9.7002086321982497E-2</v>
      </c>
      <c r="H1492" s="17">
        <v>9.5494942376568401E-2</v>
      </c>
      <c r="I1492" s="17">
        <v>4.2935492772078303E-2</v>
      </c>
      <c r="J1492" s="17">
        <v>5.6986188236073002E-2</v>
      </c>
      <c r="K1492" s="17">
        <v>3.6418830191944099E-2</v>
      </c>
      <c r="L1492" s="17">
        <v>3.00827558841519E-2</v>
      </c>
      <c r="M1492" s="17"/>
      <c r="N1492" s="17">
        <v>6.8176240489242201E-2</v>
      </c>
      <c r="O1492" s="17">
        <v>6.3724880787866506E-2</v>
      </c>
      <c r="P1492" s="17">
        <v>5.1122959314088799E-2</v>
      </c>
      <c r="Q1492" s="17">
        <v>4.7161623123710299E-2</v>
      </c>
      <c r="R1492" s="17"/>
      <c r="S1492" s="17">
        <v>7.3071048254351595E-2</v>
      </c>
      <c r="T1492" s="17">
        <v>7.1411945074552494E-2</v>
      </c>
      <c r="U1492" s="17">
        <v>6.7819298567726796E-2</v>
      </c>
      <c r="V1492" s="17">
        <v>5.0172432564492997E-2</v>
      </c>
      <c r="W1492" s="17">
        <v>5.7301650789460201E-2</v>
      </c>
      <c r="X1492" s="17">
        <v>8.6119802056188105E-2</v>
      </c>
      <c r="Y1492" s="17">
        <v>2.0517854278512201E-2</v>
      </c>
      <c r="Z1492" s="17">
        <v>4.5925417613435299E-2</v>
      </c>
      <c r="AA1492" s="17">
        <v>5.88205749735463E-2</v>
      </c>
      <c r="AB1492" s="17">
        <v>4.4318241557958001E-2</v>
      </c>
      <c r="AC1492" s="17">
        <v>2.9093877475006798E-2</v>
      </c>
      <c r="AD1492" s="17">
        <v>5.5677620984048097E-2</v>
      </c>
      <c r="AE1492" s="17"/>
      <c r="AF1492" s="17">
        <v>5.7618118707171803E-2</v>
      </c>
      <c r="AG1492" s="17">
        <v>6.3208612776470802E-2</v>
      </c>
      <c r="AH1492" s="17">
        <v>5.6815330057605001E-2</v>
      </c>
      <c r="AI1492" s="17">
        <v>6.1085006505942903E-2</v>
      </c>
      <c r="AJ1492" s="17">
        <v>3.84098491202138E-2</v>
      </c>
      <c r="AK1492" s="17"/>
      <c r="AL1492" s="17">
        <v>4.8285995269064803E-2</v>
      </c>
      <c r="AM1492" s="17">
        <v>5.69777854010345E-2</v>
      </c>
      <c r="AN1492" s="17">
        <v>7.5246942472261796E-2</v>
      </c>
      <c r="AO1492" s="17">
        <v>8.0441555233037698E-2</v>
      </c>
      <c r="AP1492" s="17"/>
      <c r="AQ1492" s="17">
        <v>4.5347457739588003E-2</v>
      </c>
      <c r="AR1492" s="17">
        <v>7.70311126469964E-2</v>
      </c>
      <c r="AS1492" s="17"/>
      <c r="AT1492" s="17">
        <v>6.79120987373526E-2</v>
      </c>
      <c r="AU1492" s="17">
        <v>2.62358465868801E-2</v>
      </c>
      <c r="AV1492" s="17"/>
      <c r="AW1492" s="17">
        <v>4.2298134241875798E-2</v>
      </c>
      <c r="AX1492" s="17">
        <v>5.2017334543510797E-2</v>
      </c>
      <c r="AY1492" s="17">
        <v>7.5010290776793304E-2</v>
      </c>
      <c r="AZ1492" s="17"/>
      <c r="BA1492" s="17">
        <v>8.4070246471374302E-2</v>
      </c>
      <c r="BB1492" s="17">
        <v>5.0049622722119602E-2</v>
      </c>
      <c r="BC1492" s="17">
        <v>4.5936663843660602E-2</v>
      </c>
      <c r="BD1492" s="17">
        <v>5.1723624023058502E-2</v>
      </c>
      <c r="BE1492" s="17">
        <v>6.5336107849393199E-2</v>
      </c>
      <c r="BF1492" s="17"/>
      <c r="BG1492" s="17">
        <v>5.3537922311524898E-2</v>
      </c>
      <c r="BH1492" s="17">
        <v>6.1730727731541202E-2</v>
      </c>
      <c r="BI1492" s="17"/>
      <c r="BJ1492" s="17">
        <v>6.0730130888728598E-2</v>
      </c>
      <c r="BK1492" s="17">
        <v>5.0533768436334503E-2</v>
      </c>
      <c r="BL1492" s="17"/>
      <c r="BM1492" s="17">
        <v>5.41663238790102E-2</v>
      </c>
      <c r="BN1492" s="17">
        <v>2.6653818862275701E-2</v>
      </c>
      <c r="BO1492" s="17">
        <v>7.2800980207723104E-2</v>
      </c>
      <c r="BP1492" s="17">
        <v>4.7684224471200097E-2</v>
      </c>
      <c r="BQ1492" s="17">
        <v>6.88761915348019E-2</v>
      </c>
      <c r="BR1492" s="17"/>
      <c r="BS1492" s="17">
        <v>5.2233949224053798E-2</v>
      </c>
      <c r="BT1492" s="17"/>
      <c r="BU1492" s="17">
        <v>3.6932690702000899E-2</v>
      </c>
      <c r="BV1492" s="17">
        <v>7.8622182491923404E-2</v>
      </c>
      <c r="BW1492" s="17">
        <v>4.2527851724596E-2</v>
      </c>
      <c r="BX1492" s="17">
        <v>6.9328900028031701E-2</v>
      </c>
      <c r="BY1492" s="17">
        <v>4.1884831371004502E-2</v>
      </c>
      <c r="BZ1492" s="17"/>
      <c r="CA1492" s="17">
        <v>8.7705424431934007E-2</v>
      </c>
      <c r="CB1492" s="17"/>
      <c r="CC1492" s="17">
        <v>5.7673317037337898E-2</v>
      </c>
      <c r="CD1492" s="17">
        <v>6.0330242786465198E-2</v>
      </c>
      <c r="CE1492" s="17"/>
      <c r="CF1492" s="17">
        <v>4.1051343470058899E-2</v>
      </c>
      <c r="CG1492" s="17"/>
      <c r="CH1492" s="17">
        <v>4.66018094443734E-2</v>
      </c>
      <c r="CI1492" s="17">
        <v>9.5572230054434701E-2</v>
      </c>
    </row>
    <row r="1493" spans="2:87" x14ac:dyDescent="0.35">
      <c r="B1493" t="s">
        <v>161</v>
      </c>
      <c r="C1493" s="17">
        <v>2.1532607757190899E-2</v>
      </c>
      <c r="D1493" s="17">
        <v>2.9610564404474099E-2</v>
      </c>
      <c r="E1493" s="17">
        <v>1.3756442666133999E-2</v>
      </c>
      <c r="F1493" s="17"/>
      <c r="G1493" s="17">
        <v>4.05777567207442E-2</v>
      </c>
      <c r="H1493" s="17">
        <v>1.8353051134484401E-2</v>
      </c>
      <c r="I1493" s="17">
        <v>3.0596231645531199E-2</v>
      </c>
      <c r="J1493" s="17">
        <v>1.85024235270329E-2</v>
      </c>
      <c r="K1493" s="17">
        <v>2.0347120614853699E-2</v>
      </c>
      <c r="L1493" s="17">
        <v>7.2561569017464897E-3</v>
      </c>
      <c r="M1493" s="17"/>
      <c r="N1493" s="17">
        <v>1.9271342595318999E-2</v>
      </c>
      <c r="O1493" s="17">
        <v>1.8807126778663801E-2</v>
      </c>
      <c r="P1493" s="17">
        <v>1.9476929501317401E-2</v>
      </c>
      <c r="Q1493" s="17">
        <v>2.89142594577213E-2</v>
      </c>
      <c r="R1493" s="17"/>
      <c r="S1493" s="17">
        <v>1.2173883976367501E-2</v>
      </c>
      <c r="T1493" s="17">
        <v>2.3587797301927199E-2</v>
      </c>
      <c r="U1493" s="17">
        <v>1.89448082232106E-2</v>
      </c>
      <c r="V1493" s="17">
        <v>3.7437108062640397E-2</v>
      </c>
      <c r="W1493" s="17">
        <v>2.5533367518286301E-2</v>
      </c>
      <c r="X1493" s="17">
        <v>2.3504710821462601E-2</v>
      </c>
      <c r="Y1493" s="17">
        <v>3.8378108464109099E-2</v>
      </c>
      <c r="Z1493" s="17">
        <v>0</v>
      </c>
      <c r="AA1493" s="17">
        <v>2.1259242304712E-2</v>
      </c>
      <c r="AB1493" s="17">
        <v>1.44223648632312E-2</v>
      </c>
      <c r="AC1493" s="17">
        <v>1.83016883161773E-2</v>
      </c>
      <c r="AD1493" s="17">
        <v>1.19221942957357E-2</v>
      </c>
      <c r="AE1493" s="17"/>
      <c r="AF1493" s="17">
        <v>2.8298734545432899E-2</v>
      </c>
      <c r="AG1493" s="17">
        <v>1.1015193139209701E-2</v>
      </c>
      <c r="AH1493" s="17">
        <v>3.3454588188481002E-2</v>
      </c>
      <c r="AI1493" s="17">
        <v>1.2732908363283099E-2</v>
      </c>
      <c r="AJ1493" s="17">
        <v>1.9770234012105401E-2</v>
      </c>
      <c r="AK1493" s="17"/>
      <c r="AL1493" s="17">
        <v>2.9924277499173001E-2</v>
      </c>
      <c r="AM1493" s="17">
        <v>2.1052991506748199E-2</v>
      </c>
      <c r="AN1493" s="17">
        <v>2.3730386544295102E-3</v>
      </c>
      <c r="AO1493" s="17">
        <v>2.59809315695523E-2</v>
      </c>
      <c r="AP1493" s="17"/>
      <c r="AQ1493" s="17">
        <v>2.2692690753699701E-2</v>
      </c>
      <c r="AR1493" s="17">
        <v>1.98493135738457E-2</v>
      </c>
      <c r="AS1493" s="17"/>
      <c r="AT1493" s="17">
        <v>2.2139322876249399E-2</v>
      </c>
      <c r="AU1493" s="17">
        <v>7.3267661916475903E-3</v>
      </c>
      <c r="AV1493" s="17"/>
      <c r="AW1493" s="17">
        <v>1.15710602882306E-2</v>
      </c>
      <c r="AX1493" s="17">
        <v>2.45913386825862E-2</v>
      </c>
      <c r="AY1493" s="17">
        <v>3.2350141307970898E-2</v>
      </c>
      <c r="AZ1493" s="17"/>
      <c r="BA1493" s="17">
        <v>2.27463359679595E-2</v>
      </c>
      <c r="BB1493" s="17">
        <v>2.03314397940699E-2</v>
      </c>
      <c r="BC1493" s="17">
        <v>1.9838105219436099E-2</v>
      </c>
      <c r="BD1493" s="17">
        <v>3.3242280603333597E-2</v>
      </c>
      <c r="BE1493" s="17">
        <v>1.0216921413294699E-2</v>
      </c>
      <c r="BF1493" s="17"/>
      <c r="BG1493" s="17">
        <v>3.2280802843787801E-2</v>
      </c>
      <c r="BH1493" s="17">
        <v>1.36886827654467E-2</v>
      </c>
      <c r="BI1493" s="17"/>
      <c r="BJ1493" s="17">
        <v>2.5672296302385302E-2</v>
      </c>
      <c r="BK1493" s="17">
        <v>6.6119398059600598E-3</v>
      </c>
      <c r="BL1493" s="17"/>
      <c r="BM1493" s="17">
        <v>4.0779545475710298E-2</v>
      </c>
      <c r="BN1493" s="17">
        <v>2.0342980522806101E-2</v>
      </c>
      <c r="BO1493" s="17">
        <v>1.08642851729651E-2</v>
      </c>
      <c r="BP1493" s="17">
        <v>2.2841758720485598E-2</v>
      </c>
      <c r="BQ1493" s="17">
        <v>4.0718894723250102E-3</v>
      </c>
      <c r="BR1493" s="17"/>
      <c r="BS1493" s="17">
        <v>9.5593954120897998E-3</v>
      </c>
      <c r="BT1493" s="17"/>
      <c r="BU1493" s="17">
        <v>2.09906737816151E-2</v>
      </c>
      <c r="BV1493" s="17">
        <v>9.1074881469538401E-3</v>
      </c>
      <c r="BW1493" s="17">
        <v>1.87120999038662E-2</v>
      </c>
      <c r="BX1493" s="17">
        <v>9.7210044988113604E-3</v>
      </c>
      <c r="BY1493" s="17">
        <v>7.4408592897710804E-2</v>
      </c>
      <c r="BZ1493" s="17"/>
      <c r="CA1493" s="17">
        <v>5.68567794037149E-3</v>
      </c>
      <c r="CB1493" s="17"/>
      <c r="CC1493" s="17">
        <v>1.15685325396329E-2</v>
      </c>
      <c r="CD1493" s="17">
        <v>3.3406216980129501E-2</v>
      </c>
      <c r="CE1493" s="17"/>
      <c r="CF1493" s="17">
        <v>8.1183038298736302E-3</v>
      </c>
      <c r="CG1493" s="17"/>
      <c r="CH1493" s="17">
        <v>8.1856305633545602E-3</v>
      </c>
      <c r="CI1493" s="17">
        <v>1.91612226162752E-2</v>
      </c>
    </row>
    <row r="1494" spans="2:87" x14ac:dyDescent="0.35">
      <c r="B1494" t="s">
        <v>444</v>
      </c>
      <c r="C1494" s="17">
        <v>5.7972543953581897E-3</v>
      </c>
      <c r="D1494" s="17">
        <v>7.2240794995909099E-3</v>
      </c>
      <c r="E1494" s="17">
        <v>4.4355308064907796E-3</v>
      </c>
      <c r="F1494" s="17"/>
      <c r="G1494" s="17">
        <v>1.2584006243571E-2</v>
      </c>
      <c r="H1494" s="17">
        <v>2.6851861752834401E-3</v>
      </c>
      <c r="I1494" s="17">
        <v>2.7544311740582898E-3</v>
      </c>
      <c r="J1494" s="17">
        <v>1.3828079334045999E-2</v>
      </c>
      <c r="K1494" s="17">
        <v>0</v>
      </c>
      <c r="L1494" s="17">
        <v>3.63680015535416E-3</v>
      </c>
      <c r="M1494" s="17"/>
      <c r="N1494" s="17">
        <v>6.0854280210709101E-3</v>
      </c>
      <c r="O1494" s="17">
        <v>4.9053355033593302E-3</v>
      </c>
      <c r="P1494" s="17">
        <v>4.4019906555077398E-3</v>
      </c>
      <c r="Q1494" s="17">
        <v>7.7201301852559499E-3</v>
      </c>
      <c r="R1494" s="17"/>
      <c r="S1494" s="17">
        <v>6.2697046976827103E-3</v>
      </c>
      <c r="T1494" s="17">
        <v>3.1840385421265799E-3</v>
      </c>
      <c r="U1494" s="17">
        <v>0</v>
      </c>
      <c r="V1494" s="17">
        <v>5.1800214921335699E-3</v>
      </c>
      <c r="W1494" s="17">
        <v>3.88151266498533E-3</v>
      </c>
      <c r="X1494" s="17">
        <v>0</v>
      </c>
      <c r="Y1494" s="17">
        <v>1.30247953446991E-2</v>
      </c>
      <c r="Z1494" s="17">
        <v>1.2334176012384899E-2</v>
      </c>
      <c r="AA1494" s="17">
        <v>9.4763031000126893E-3</v>
      </c>
      <c r="AB1494" s="17">
        <v>5.2050610021992898E-3</v>
      </c>
      <c r="AC1494" s="17">
        <v>0</v>
      </c>
      <c r="AD1494" s="17">
        <v>2.4110640196923799E-2</v>
      </c>
      <c r="AE1494" s="17"/>
      <c r="AF1494" s="17">
        <v>1.14425051578453E-2</v>
      </c>
      <c r="AG1494" s="17">
        <v>2.68904581278623E-3</v>
      </c>
      <c r="AH1494" s="17">
        <v>6.9647102073235601E-3</v>
      </c>
      <c r="AI1494" s="17">
        <v>0</v>
      </c>
      <c r="AJ1494" s="17">
        <v>6.8794168411796903E-3</v>
      </c>
      <c r="AK1494" s="17"/>
      <c r="AL1494" s="17">
        <v>1.12052815722692E-2</v>
      </c>
      <c r="AM1494" s="17">
        <v>0</v>
      </c>
      <c r="AN1494" s="17">
        <v>0</v>
      </c>
      <c r="AO1494" s="17">
        <v>2.4146411381600098E-2</v>
      </c>
      <c r="AP1494" s="17"/>
      <c r="AQ1494" s="17">
        <v>6.1469804510067604E-3</v>
      </c>
      <c r="AR1494" s="17">
        <v>5.2897977418177901E-3</v>
      </c>
      <c r="AS1494" s="17"/>
      <c r="AT1494" s="17">
        <v>5.8303546353068803E-3</v>
      </c>
      <c r="AU1494" s="17">
        <v>2.4767204745792899E-3</v>
      </c>
      <c r="AV1494" s="17"/>
      <c r="AW1494" s="17">
        <v>3.1848316444409801E-3</v>
      </c>
      <c r="AX1494" s="17">
        <v>2.1202635257968399E-3</v>
      </c>
      <c r="AY1494" s="17">
        <v>9.5791421056500604E-3</v>
      </c>
      <c r="AZ1494" s="17"/>
      <c r="BA1494" s="17">
        <v>8.1424639785842596E-3</v>
      </c>
      <c r="BB1494" s="17">
        <v>4.8954358283563003E-3</v>
      </c>
      <c r="BC1494" s="17">
        <v>0</v>
      </c>
      <c r="BD1494" s="17">
        <v>2.0034228705036801E-2</v>
      </c>
      <c r="BE1494" s="17">
        <v>8.1346223805981391E-3</v>
      </c>
      <c r="BF1494" s="17"/>
      <c r="BG1494" s="17">
        <v>7.5745730556283798E-3</v>
      </c>
      <c r="BH1494" s="17">
        <v>4.50018505997077E-3</v>
      </c>
      <c r="BI1494" s="17"/>
      <c r="BJ1494" s="17">
        <v>6.4203400508971399E-3</v>
      </c>
      <c r="BK1494" s="17">
        <v>3.6139073778342101E-3</v>
      </c>
      <c r="BL1494" s="17"/>
      <c r="BM1494" s="17">
        <v>1.2435257728627001E-2</v>
      </c>
      <c r="BN1494" s="17">
        <v>6.1740699477249496E-3</v>
      </c>
      <c r="BO1494" s="17">
        <v>2.97961084918543E-3</v>
      </c>
      <c r="BP1494" s="17">
        <v>0</v>
      </c>
      <c r="BQ1494" s="17">
        <v>0</v>
      </c>
      <c r="BR1494" s="17"/>
      <c r="BS1494" s="17">
        <v>3.4282901679833998E-3</v>
      </c>
      <c r="BT1494" s="17"/>
      <c r="BU1494" s="17">
        <v>6.3706440672387102E-3</v>
      </c>
      <c r="BV1494" s="17">
        <v>0</v>
      </c>
      <c r="BW1494" s="17">
        <v>4.9094500915707901E-3</v>
      </c>
      <c r="BX1494" s="17">
        <v>2.8662320216321598E-3</v>
      </c>
      <c r="BY1494" s="17">
        <v>3.8735245229848898E-2</v>
      </c>
      <c r="BZ1494" s="17"/>
      <c r="CA1494" s="17">
        <v>0</v>
      </c>
      <c r="CB1494" s="17"/>
      <c r="CC1494" s="17">
        <v>3.58528167827483E-3</v>
      </c>
      <c r="CD1494" s="17">
        <v>1.3669984762443599E-2</v>
      </c>
      <c r="CE1494" s="17"/>
      <c r="CF1494" s="17">
        <v>3.4285109238208402E-3</v>
      </c>
      <c r="CG1494" s="17"/>
      <c r="CH1494" s="17">
        <v>8.0324468184760002E-4</v>
      </c>
      <c r="CI1494" s="17">
        <v>7.3993313992997099E-3</v>
      </c>
    </row>
    <row r="1495" spans="2:87" x14ac:dyDescent="0.35">
      <c r="B1495" t="s">
        <v>252</v>
      </c>
      <c r="C1495" s="17">
        <v>4.4179302971475397E-3</v>
      </c>
      <c r="D1495" s="17">
        <v>7.0972865124955403E-3</v>
      </c>
      <c r="E1495" s="17">
        <v>1.82255902201549E-3</v>
      </c>
      <c r="F1495" s="17"/>
      <c r="G1495" s="17">
        <v>0</v>
      </c>
      <c r="H1495" s="17">
        <v>0</v>
      </c>
      <c r="I1495" s="17">
        <v>1.06547360798167E-2</v>
      </c>
      <c r="J1495" s="17">
        <v>9.9599288943599106E-3</v>
      </c>
      <c r="K1495" s="17">
        <v>0</v>
      </c>
      <c r="L1495" s="17">
        <v>4.3897514765684703E-3</v>
      </c>
      <c r="M1495" s="17"/>
      <c r="N1495" s="17">
        <v>4.7553903239211104E-3</v>
      </c>
      <c r="O1495" s="17">
        <v>5.4153674608045099E-3</v>
      </c>
      <c r="P1495" s="17">
        <v>4.1068875489974604E-3</v>
      </c>
      <c r="Q1495" s="17">
        <v>3.3512566518766299E-3</v>
      </c>
      <c r="R1495" s="17"/>
      <c r="S1495" s="17">
        <v>1.2787608384167501E-2</v>
      </c>
      <c r="T1495" s="17">
        <v>1.3569524990528299E-2</v>
      </c>
      <c r="U1495" s="17">
        <v>0</v>
      </c>
      <c r="V1495" s="17">
        <v>0</v>
      </c>
      <c r="W1495" s="17">
        <v>5.7810932253938201E-3</v>
      </c>
      <c r="X1495" s="17">
        <v>0</v>
      </c>
      <c r="Y1495" s="17">
        <v>0</v>
      </c>
      <c r="Z1495" s="17">
        <v>0</v>
      </c>
      <c r="AA1495" s="17">
        <v>4.1520839249387098E-3</v>
      </c>
      <c r="AB1495" s="17">
        <v>0</v>
      </c>
      <c r="AC1495" s="17">
        <v>0</v>
      </c>
      <c r="AD1495" s="17">
        <v>0</v>
      </c>
      <c r="AE1495" s="17"/>
      <c r="AF1495" s="17">
        <v>5.0520404609525798E-3</v>
      </c>
      <c r="AG1495" s="17">
        <v>4.7494283572231096E-3</v>
      </c>
      <c r="AH1495" s="17">
        <v>4.5587689820182804E-3</v>
      </c>
      <c r="AI1495" s="17">
        <v>4.2409191840534002E-3</v>
      </c>
      <c r="AJ1495" s="17">
        <v>3.64895191378397E-3</v>
      </c>
      <c r="AK1495" s="17"/>
      <c r="AL1495" s="17">
        <v>4.5701482513569201E-3</v>
      </c>
      <c r="AM1495" s="17">
        <v>4.5129516431164397E-3</v>
      </c>
      <c r="AN1495" s="17">
        <v>2.7901953561475599E-3</v>
      </c>
      <c r="AO1495" s="17">
        <v>7.3900423679109104E-3</v>
      </c>
      <c r="AP1495" s="17"/>
      <c r="AQ1495" s="17">
        <v>5.9730168945232899E-3</v>
      </c>
      <c r="AR1495" s="17">
        <v>2.1614812052822602E-3</v>
      </c>
      <c r="AS1495" s="17"/>
      <c r="AT1495" s="17">
        <v>4.7929749652518604E-3</v>
      </c>
      <c r="AU1495" s="17">
        <v>2.3315731921647802E-3</v>
      </c>
      <c r="AV1495" s="17"/>
      <c r="AW1495" s="17">
        <v>8.1398744986001803E-3</v>
      </c>
      <c r="AX1495" s="17">
        <v>1.9782527007729499E-3</v>
      </c>
      <c r="AY1495" s="17">
        <v>2.6508335826547799E-3</v>
      </c>
      <c r="AZ1495" s="17"/>
      <c r="BA1495" s="17">
        <v>3.5943592697511698E-3</v>
      </c>
      <c r="BB1495" s="17">
        <v>4.6766875922790102E-3</v>
      </c>
      <c r="BC1495" s="17">
        <v>6.9036589424247797E-3</v>
      </c>
      <c r="BD1495" s="17">
        <v>0</v>
      </c>
      <c r="BE1495" s="17">
        <v>0</v>
      </c>
      <c r="BF1495" s="17"/>
      <c r="BG1495" s="17">
        <v>6.1894101621676398E-3</v>
      </c>
      <c r="BH1495" s="17">
        <v>3.1251220559824302E-3</v>
      </c>
      <c r="BI1495" s="17"/>
      <c r="BJ1495" s="17">
        <v>5.04513876628211E-3</v>
      </c>
      <c r="BK1495" s="17">
        <v>2.18550858531006E-3</v>
      </c>
      <c r="BL1495" s="17"/>
      <c r="BM1495" s="17">
        <v>2.7433566342191002E-3</v>
      </c>
      <c r="BN1495" s="17">
        <v>9.1966449969244201E-3</v>
      </c>
      <c r="BO1495" s="17">
        <v>2.5096761260156E-3</v>
      </c>
      <c r="BP1495" s="17">
        <v>0</v>
      </c>
      <c r="BQ1495" s="17">
        <v>8.2948423946592898E-3</v>
      </c>
      <c r="BR1495" s="17"/>
      <c r="BS1495" s="17">
        <v>4.4407601180418699E-3</v>
      </c>
      <c r="BT1495" s="17"/>
      <c r="BU1495" s="17">
        <v>6.9882321759607204E-3</v>
      </c>
      <c r="BV1495" s="17">
        <v>3.54909811792146E-3</v>
      </c>
      <c r="BW1495" s="17">
        <v>0</v>
      </c>
      <c r="BX1495" s="17">
        <v>2.0973666715883598E-3</v>
      </c>
      <c r="BY1495" s="17">
        <v>0</v>
      </c>
      <c r="BZ1495" s="17"/>
      <c r="CA1495" s="17">
        <v>0</v>
      </c>
      <c r="CB1495" s="17"/>
      <c r="CC1495" s="17">
        <v>3.9323010467558596E-3</v>
      </c>
      <c r="CD1495" s="17">
        <v>7.2279452665280301E-3</v>
      </c>
      <c r="CE1495" s="17"/>
      <c r="CF1495" s="17">
        <v>2.3726118124826E-3</v>
      </c>
      <c r="CG1495" s="17"/>
      <c r="CH1495" s="17">
        <v>5.2757529389318098E-3</v>
      </c>
      <c r="CI1495" s="17">
        <v>3.5320738899340602E-3</v>
      </c>
    </row>
    <row r="1496" spans="2:87" x14ac:dyDescent="0.35">
      <c r="C1496" s="17"/>
      <c r="D1496" s="17"/>
      <c r="E1496" s="17"/>
      <c r="F1496" s="17"/>
      <c r="G1496" s="17"/>
      <c r="H1496" s="17"/>
      <c r="I1496" s="17"/>
      <c r="J1496" s="17"/>
      <c r="K1496" s="17"/>
      <c r="L1496" s="17"/>
      <c r="M1496" s="17"/>
      <c r="N1496" s="17"/>
      <c r="O1496" s="17"/>
      <c r="P1496" s="17"/>
      <c r="Q1496" s="17"/>
      <c r="R1496" s="17"/>
      <c r="S1496" s="17"/>
      <c r="T1496" s="17"/>
      <c r="U1496" s="17"/>
      <c r="V1496" s="17"/>
      <c r="W1496" s="17"/>
      <c r="X1496" s="17"/>
      <c r="Y1496" s="17"/>
      <c r="Z1496" s="17"/>
      <c r="AA1496" s="17"/>
      <c r="AB1496" s="17"/>
      <c r="AC1496" s="17"/>
      <c r="AD1496" s="17"/>
      <c r="AE1496" s="17"/>
      <c r="AF1496" s="17"/>
      <c r="AG1496" s="17"/>
      <c r="AH1496" s="17"/>
      <c r="AI1496" s="17"/>
      <c r="AJ1496" s="17"/>
      <c r="AK1496" s="17"/>
      <c r="AL1496" s="17"/>
      <c r="AM1496" s="17"/>
      <c r="AN1496" s="17"/>
      <c r="AO1496" s="17"/>
      <c r="AP1496" s="17"/>
      <c r="AQ1496" s="17"/>
      <c r="AR1496" s="17"/>
      <c r="AS1496" s="17"/>
      <c r="AT1496" s="17"/>
      <c r="AU1496" s="17"/>
      <c r="AV1496" s="17"/>
      <c r="AW1496" s="17"/>
      <c r="AX1496" s="17"/>
      <c r="AY1496" s="17"/>
      <c r="AZ1496" s="17"/>
      <c r="BA1496" s="17"/>
      <c r="BB1496" s="17"/>
      <c r="BC1496" s="17"/>
      <c r="BD1496" s="17"/>
      <c r="BE1496" s="17"/>
      <c r="BF1496" s="17"/>
      <c r="BG1496" s="17"/>
      <c r="BH1496" s="17"/>
      <c r="BI1496" s="17"/>
      <c r="BJ1496" s="17"/>
      <c r="BK1496" s="17"/>
      <c r="BL1496" s="17"/>
      <c r="BM1496" s="17"/>
      <c r="BN1496" s="17"/>
      <c r="BO1496" s="17"/>
      <c r="BP1496" s="17"/>
      <c r="BQ1496" s="17"/>
      <c r="BR1496" s="17"/>
      <c r="BS1496" s="17"/>
      <c r="BT1496" s="17"/>
      <c r="BU1496" s="17"/>
      <c r="BV1496" s="17"/>
      <c r="BW1496" s="17"/>
      <c r="BX1496" s="17"/>
      <c r="BY1496" s="17"/>
      <c r="BZ1496" s="17"/>
      <c r="CA1496" s="17"/>
      <c r="CB1496" s="17"/>
      <c r="CC1496" s="17"/>
      <c r="CD1496" s="17"/>
      <c r="CE1496" s="17"/>
      <c r="CF1496" s="17"/>
      <c r="CG1496" s="17"/>
      <c r="CH1496" s="17"/>
      <c r="CI1496" s="17"/>
    </row>
    <row r="1497" spans="2:87" x14ac:dyDescent="0.35">
      <c r="B1497" s="6" t="s">
        <v>459</v>
      </c>
      <c r="C1497" s="17"/>
      <c r="D1497" s="17"/>
      <c r="E1497" s="17"/>
      <c r="F1497" s="17"/>
      <c r="G1497" s="17"/>
      <c r="H1497" s="17"/>
      <c r="I1497" s="17"/>
      <c r="J1497" s="17"/>
      <c r="K1497" s="17"/>
      <c r="L1497" s="17"/>
      <c r="M1497" s="17"/>
      <c r="N1497" s="17"/>
      <c r="O1497" s="17"/>
      <c r="P1497" s="17"/>
      <c r="Q1497" s="17"/>
      <c r="R1497" s="17"/>
      <c r="S1497" s="17"/>
      <c r="T1497" s="17"/>
      <c r="U1497" s="17"/>
      <c r="V1497" s="17"/>
      <c r="W1497" s="17"/>
      <c r="X1497" s="17"/>
      <c r="Y1497" s="17"/>
      <c r="Z1497" s="17"/>
      <c r="AA1497" s="17"/>
      <c r="AB1497" s="17"/>
      <c r="AC1497" s="17"/>
      <c r="AD1497" s="17"/>
      <c r="AE1497" s="17"/>
      <c r="AF1497" s="17"/>
      <c r="AG1497" s="17"/>
      <c r="AH1497" s="17"/>
      <c r="AI1497" s="17"/>
      <c r="AJ1497" s="17"/>
      <c r="AK1497" s="17"/>
      <c r="AL1497" s="17"/>
      <c r="AM1497" s="17"/>
      <c r="AN1497" s="17"/>
      <c r="AO1497" s="17"/>
      <c r="AP1497" s="17"/>
      <c r="AQ1497" s="17"/>
      <c r="AR1497" s="17"/>
      <c r="AS1497" s="17"/>
      <c r="AT1497" s="17"/>
      <c r="AU1497" s="17"/>
      <c r="AV1497" s="17"/>
      <c r="AW1497" s="17"/>
      <c r="AX1497" s="17"/>
      <c r="AY1497" s="17"/>
      <c r="AZ1497" s="17"/>
      <c r="BA1497" s="17"/>
      <c r="BB1497" s="17"/>
      <c r="BC1497" s="17"/>
      <c r="BD1497" s="17"/>
      <c r="BE1497" s="17"/>
      <c r="BF1497" s="17"/>
      <c r="BG1497" s="17"/>
      <c r="BH1497" s="17"/>
      <c r="BI1497" s="17"/>
      <c r="BJ1497" s="17"/>
      <c r="BK1497" s="17"/>
      <c r="BL1497" s="17"/>
      <c r="BM1497" s="17"/>
      <c r="BN1497" s="17"/>
      <c r="BO1497" s="17"/>
      <c r="BP1497" s="17"/>
      <c r="BQ1497" s="17"/>
      <c r="BR1497" s="17"/>
      <c r="BS1497" s="17"/>
      <c r="BT1497" s="17"/>
      <c r="BU1497" s="17"/>
      <c r="BV1497" s="17"/>
      <c r="BW1497" s="17"/>
      <c r="BX1497" s="17"/>
      <c r="BY1497" s="17"/>
      <c r="BZ1497" s="17"/>
      <c r="CA1497" s="17"/>
      <c r="CB1497" s="17"/>
      <c r="CC1497" s="17"/>
      <c r="CD1497" s="17"/>
      <c r="CE1497" s="17"/>
      <c r="CF1497" s="17"/>
      <c r="CG1497" s="17"/>
      <c r="CH1497" s="17"/>
      <c r="CI1497" s="17"/>
    </row>
    <row r="1498" spans="2:87" x14ac:dyDescent="0.35">
      <c r="B1498" s="24" t="s">
        <v>117</v>
      </c>
      <c r="C1498" s="17"/>
      <c r="D1498" s="17"/>
      <c r="E1498" s="17"/>
      <c r="F1498" s="17"/>
      <c r="G1498" s="17"/>
      <c r="H1498" s="17"/>
      <c r="I1498" s="17"/>
      <c r="J1498" s="17"/>
      <c r="K1498" s="17"/>
      <c r="L1498" s="17"/>
      <c r="M1498" s="17"/>
      <c r="N1498" s="17"/>
      <c r="O1498" s="17"/>
      <c r="P1498" s="17"/>
      <c r="Q1498" s="17"/>
      <c r="R1498" s="17"/>
      <c r="S1498" s="17"/>
      <c r="T1498" s="17"/>
      <c r="U1498" s="17"/>
      <c r="V1498" s="17"/>
      <c r="W1498" s="17"/>
      <c r="X1498" s="17"/>
      <c r="Y1498" s="17"/>
      <c r="Z1498" s="17"/>
      <c r="AA1498" s="17"/>
      <c r="AB1498" s="17"/>
      <c r="AC1498" s="17"/>
      <c r="AD1498" s="17"/>
      <c r="AE1498" s="17"/>
      <c r="AF1498" s="17"/>
      <c r="AG1498" s="17"/>
      <c r="AH1498" s="17"/>
      <c r="AI1498" s="17"/>
      <c r="AJ1498" s="17"/>
      <c r="AK1498" s="17"/>
      <c r="AL1498" s="17"/>
      <c r="AM1498" s="17"/>
      <c r="AN1498" s="17"/>
      <c r="AO1498" s="17"/>
      <c r="AP1498" s="17"/>
      <c r="AQ1498" s="17"/>
      <c r="AR1498" s="17"/>
      <c r="AS1498" s="17"/>
      <c r="AT1498" s="17"/>
      <c r="AU1498" s="17"/>
      <c r="AV1498" s="17"/>
      <c r="AW1498" s="17"/>
      <c r="AX1498" s="17"/>
      <c r="AY1498" s="17"/>
      <c r="AZ1498" s="17"/>
      <c r="BA1498" s="17"/>
      <c r="BB1498" s="17"/>
      <c r="BC1498" s="17"/>
      <c r="BD1498" s="17"/>
      <c r="BE1498" s="17"/>
      <c r="BF1498" s="17"/>
      <c r="BG1498" s="17"/>
      <c r="BH1498" s="17"/>
      <c r="BI1498" s="17"/>
      <c r="BJ1498" s="17"/>
      <c r="BK1498" s="17"/>
      <c r="BL1498" s="17"/>
      <c r="BM1498" s="17"/>
      <c r="BN1498" s="17"/>
      <c r="BO1498" s="17"/>
      <c r="BP1498" s="17"/>
      <c r="BQ1498" s="17"/>
      <c r="BR1498" s="17"/>
      <c r="BS1498" s="17"/>
      <c r="BT1498" s="17"/>
      <c r="BU1498" s="17"/>
      <c r="BV1498" s="17"/>
      <c r="BW1498" s="17"/>
      <c r="BX1498" s="17"/>
      <c r="BY1498" s="17"/>
      <c r="BZ1498" s="17"/>
      <c r="CA1498" s="17"/>
      <c r="CB1498" s="17"/>
      <c r="CC1498" s="17"/>
      <c r="CD1498" s="17"/>
      <c r="CE1498" s="17"/>
      <c r="CF1498" s="17"/>
      <c r="CG1498" s="17"/>
      <c r="CH1498" s="17"/>
      <c r="CI1498" s="17"/>
    </row>
    <row r="1499" spans="2:87" x14ac:dyDescent="0.35">
      <c r="B1499" t="s">
        <v>452</v>
      </c>
      <c r="C1499" s="17">
        <v>0.39636905435220099</v>
      </c>
      <c r="D1499" s="17">
        <v>0.38916571530710098</v>
      </c>
      <c r="E1499" s="17">
        <v>0.40378746516276198</v>
      </c>
      <c r="F1499" s="17"/>
      <c r="G1499" s="17">
        <v>0.279699679280139</v>
      </c>
      <c r="H1499" s="17">
        <v>0.352089596815511</v>
      </c>
      <c r="I1499" s="17">
        <v>0.348541057769578</v>
      </c>
      <c r="J1499" s="17">
        <v>0.42464492992598002</v>
      </c>
      <c r="K1499" s="17">
        <v>0.49177745614073998</v>
      </c>
      <c r="L1499" s="17">
        <v>0.46254841071851599</v>
      </c>
      <c r="M1499" s="17"/>
      <c r="N1499" s="17">
        <v>0.33667579276277598</v>
      </c>
      <c r="O1499" s="17">
        <v>0.34474150708807</v>
      </c>
      <c r="P1499" s="17">
        <v>0.46047256312762203</v>
      </c>
      <c r="Q1499" s="17">
        <v>0.46185647323420698</v>
      </c>
      <c r="R1499" s="17"/>
      <c r="S1499" s="17">
        <v>0.40933720288186498</v>
      </c>
      <c r="T1499" s="17">
        <v>0.39271789654407602</v>
      </c>
      <c r="U1499" s="17">
        <v>0.339637945717914</v>
      </c>
      <c r="V1499" s="17">
        <v>0.336916525580157</v>
      </c>
      <c r="W1499" s="17">
        <v>0.34422155125152798</v>
      </c>
      <c r="X1499" s="17">
        <v>0.37895546726437401</v>
      </c>
      <c r="Y1499" s="17">
        <v>0.37882342980396599</v>
      </c>
      <c r="Z1499" s="17">
        <v>0.371792402850738</v>
      </c>
      <c r="AA1499" s="17">
        <v>0.42779316352159802</v>
      </c>
      <c r="AB1499" s="17">
        <v>0.45392599983138698</v>
      </c>
      <c r="AC1499" s="17">
        <v>0.50169805702381798</v>
      </c>
      <c r="AD1499" s="17">
        <v>0.47104962777654902</v>
      </c>
      <c r="AE1499" s="17"/>
      <c r="AF1499" s="17">
        <v>0.46397122159311399</v>
      </c>
      <c r="AG1499" s="17">
        <v>0.429624108261277</v>
      </c>
      <c r="AH1499" s="17">
        <v>0.34114810134643497</v>
      </c>
      <c r="AI1499" s="17">
        <v>0.37388737976750902</v>
      </c>
      <c r="AJ1499" s="17">
        <v>0.32454494407047302</v>
      </c>
      <c r="AK1499" s="17"/>
      <c r="AL1499" s="17">
        <v>0.338317087000927</v>
      </c>
      <c r="AM1499" s="17">
        <v>0.421324347754363</v>
      </c>
      <c r="AN1499" s="17">
        <v>0.439724976295918</v>
      </c>
      <c r="AO1499" s="17">
        <v>0.479015846374439</v>
      </c>
      <c r="AP1499" s="17"/>
      <c r="AQ1499" s="17">
        <v>0.44000540302065799</v>
      </c>
      <c r="AR1499" s="17">
        <v>0.33305219502654299</v>
      </c>
      <c r="AS1499" s="17"/>
      <c r="AT1499" s="17">
        <v>0.37848021492199002</v>
      </c>
      <c r="AU1499" s="17">
        <v>0.46144703113625302</v>
      </c>
      <c r="AV1499" s="17"/>
      <c r="AW1499" s="17">
        <v>0.43225939168005501</v>
      </c>
      <c r="AX1499" s="17">
        <v>0.36066563905928201</v>
      </c>
      <c r="AY1499" s="17">
        <v>0.39170731127713498</v>
      </c>
      <c r="AZ1499" s="17"/>
      <c r="BA1499" s="17">
        <v>0.39908729114719299</v>
      </c>
      <c r="BB1499" s="17">
        <v>0.38130744162215402</v>
      </c>
      <c r="BC1499" s="17">
        <v>0.40197632734090599</v>
      </c>
      <c r="BD1499" s="17">
        <v>0.36000686786706598</v>
      </c>
      <c r="BE1499" s="17">
        <v>0.49316564805420599</v>
      </c>
      <c r="BF1499" s="17"/>
      <c r="BG1499" s="17">
        <v>0.352704008518193</v>
      </c>
      <c r="BH1499" s="17">
        <v>0.428235366930593</v>
      </c>
      <c r="BI1499" s="17"/>
      <c r="BJ1499" s="17">
        <v>0.37209796978805199</v>
      </c>
      <c r="BK1499" s="17">
        <v>0.48572920298349498</v>
      </c>
      <c r="BL1499" s="17"/>
      <c r="BM1499" s="17">
        <v>0.40196884289199297</v>
      </c>
      <c r="BN1499" s="17">
        <v>0.44905314243212602</v>
      </c>
      <c r="BO1499" s="17">
        <v>0.36956914327094298</v>
      </c>
      <c r="BP1499" s="17">
        <v>0.34151480241571502</v>
      </c>
      <c r="BQ1499" s="17">
        <v>0.46548432280934798</v>
      </c>
      <c r="BR1499" s="17"/>
      <c r="BS1499" s="17">
        <v>0.48436341087401202</v>
      </c>
      <c r="BT1499" s="17"/>
      <c r="BU1499" s="17">
        <v>0.44652110457505101</v>
      </c>
      <c r="BV1499" s="17">
        <v>0.323182038357749</v>
      </c>
      <c r="BW1499" s="17">
        <v>0.34951369364726298</v>
      </c>
      <c r="BX1499" s="17">
        <v>0.532528015285194</v>
      </c>
      <c r="BY1499" s="17">
        <v>0.35059102859630398</v>
      </c>
      <c r="BZ1499" s="17"/>
      <c r="CA1499" s="17">
        <v>0.45937158529908201</v>
      </c>
      <c r="CB1499" s="17"/>
      <c r="CC1499" s="17">
        <v>0.44410801412753798</v>
      </c>
      <c r="CD1499" s="17">
        <v>0.216510375547076</v>
      </c>
      <c r="CE1499" s="17"/>
      <c r="CF1499" s="17">
        <v>0.48444177598833599</v>
      </c>
      <c r="CG1499" s="17"/>
      <c r="CH1499" s="17">
        <v>0.43828959378198601</v>
      </c>
      <c r="CI1499" s="17">
        <v>0.27374757186895199</v>
      </c>
    </row>
    <row r="1500" spans="2:87" x14ac:dyDescent="0.35">
      <c r="B1500" t="s">
        <v>453</v>
      </c>
      <c r="C1500" s="17">
        <v>0.41967187734735001</v>
      </c>
      <c r="D1500" s="17">
        <v>0.42431684387867502</v>
      </c>
      <c r="E1500" s="17">
        <v>0.417609878951819</v>
      </c>
      <c r="F1500" s="17"/>
      <c r="G1500" s="17">
        <v>0.421807214452389</v>
      </c>
      <c r="H1500" s="17">
        <v>0.42817664961399399</v>
      </c>
      <c r="I1500" s="17">
        <v>0.45084726201470898</v>
      </c>
      <c r="J1500" s="17">
        <v>0.41161231640332602</v>
      </c>
      <c r="K1500" s="17">
        <v>0.35291500246589202</v>
      </c>
      <c r="L1500" s="17">
        <v>0.43737774309255401</v>
      </c>
      <c r="M1500" s="17"/>
      <c r="N1500" s="17">
        <v>0.45716809022388299</v>
      </c>
      <c r="O1500" s="17">
        <v>0.46210365816891003</v>
      </c>
      <c r="P1500" s="17">
        <v>0.37622787576835798</v>
      </c>
      <c r="Q1500" s="17">
        <v>0.37138745261765699</v>
      </c>
      <c r="R1500" s="17"/>
      <c r="S1500" s="17">
        <v>0.39500797576386398</v>
      </c>
      <c r="T1500" s="17">
        <v>0.39601798766102803</v>
      </c>
      <c r="U1500" s="17">
        <v>0.44447298089572901</v>
      </c>
      <c r="V1500" s="17">
        <v>0.48483463908795399</v>
      </c>
      <c r="W1500" s="17">
        <v>0.48741378031344101</v>
      </c>
      <c r="X1500" s="17">
        <v>0.40570898837854802</v>
      </c>
      <c r="Y1500" s="17">
        <v>0.43297857967324199</v>
      </c>
      <c r="Z1500" s="17">
        <v>0.47330972509906399</v>
      </c>
      <c r="AA1500" s="17">
        <v>0.380446403647348</v>
      </c>
      <c r="AB1500" s="17">
        <v>0.42147433947990298</v>
      </c>
      <c r="AC1500" s="17">
        <v>0.38231727105158803</v>
      </c>
      <c r="AD1500" s="17">
        <v>0.353136120806048</v>
      </c>
      <c r="AE1500" s="17"/>
      <c r="AF1500" s="17">
        <v>0.34866659799593802</v>
      </c>
      <c r="AG1500" s="17">
        <v>0.40745791200711201</v>
      </c>
      <c r="AH1500" s="17">
        <v>0.48388924557547103</v>
      </c>
      <c r="AI1500" s="17">
        <v>0.44901605606046902</v>
      </c>
      <c r="AJ1500" s="17">
        <v>0.45463257980843602</v>
      </c>
      <c r="AK1500" s="17"/>
      <c r="AL1500" s="17">
        <v>0.449893336905133</v>
      </c>
      <c r="AM1500" s="17">
        <v>0.40555288940977002</v>
      </c>
      <c r="AN1500" s="17">
        <v>0.408722189546324</v>
      </c>
      <c r="AO1500" s="17">
        <v>0.35153462237638899</v>
      </c>
      <c r="AP1500" s="17"/>
      <c r="AQ1500" s="17">
        <v>0.384951863757446</v>
      </c>
      <c r="AR1500" s="17">
        <v>0.470051028750685</v>
      </c>
      <c r="AS1500" s="17"/>
      <c r="AT1500" s="17">
        <v>0.41590908778553998</v>
      </c>
      <c r="AU1500" s="17">
        <v>0.43962912128031501</v>
      </c>
      <c r="AV1500" s="17"/>
      <c r="AW1500" s="17">
        <v>0.42130622875306001</v>
      </c>
      <c r="AX1500" s="17">
        <v>0.42734393003425297</v>
      </c>
      <c r="AY1500" s="17">
        <v>0.41056284827317202</v>
      </c>
      <c r="AZ1500" s="17"/>
      <c r="BA1500" s="17">
        <v>0.410093852641921</v>
      </c>
      <c r="BB1500" s="17">
        <v>0.423294554388703</v>
      </c>
      <c r="BC1500" s="17">
        <v>0.42292598595811698</v>
      </c>
      <c r="BD1500" s="17">
        <v>0.46211820949715399</v>
      </c>
      <c r="BE1500" s="17">
        <v>0.34913302191101597</v>
      </c>
      <c r="BF1500" s="17"/>
      <c r="BG1500" s="17">
        <v>0.41102775109433598</v>
      </c>
      <c r="BH1500" s="17">
        <v>0.42598027400386101</v>
      </c>
      <c r="BI1500" s="17"/>
      <c r="BJ1500" s="17">
        <v>0.41816595495055398</v>
      </c>
      <c r="BK1500" s="17">
        <v>0.42864499008032902</v>
      </c>
      <c r="BL1500" s="17"/>
      <c r="BM1500" s="17">
        <v>0.37683344156627502</v>
      </c>
      <c r="BN1500" s="17">
        <v>0.40130579833881103</v>
      </c>
      <c r="BO1500" s="17">
        <v>0.44595995963065499</v>
      </c>
      <c r="BP1500" s="17">
        <v>0.42307612598239702</v>
      </c>
      <c r="BQ1500" s="17">
        <v>0.405292674673084</v>
      </c>
      <c r="BR1500" s="17"/>
      <c r="BS1500" s="17">
        <v>0.39084064055362</v>
      </c>
      <c r="BT1500" s="17"/>
      <c r="BU1500" s="17">
        <v>0.40301454078283</v>
      </c>
      <c r="BV1500" s="17">
        <v>0.47730989070850799</v>
      </c>
      <c r="BW1500" s="17">
        <v>0.42690683305090399</v>
      </c>
      <c r="BX1500" s="17">
        <v>0.36000056323663299</v>
      </c>
      <c r="BY1500" s="17">
        <v>0.33489524093862699</v>
      </c>
      <c r="BZ1500" s="17"/>
      <c r="CA1500" s="17">
        <v>0.40120997091497101</v>
      </c>
      <c r="CB1500" s="17"/>
      <c r="CC1500" s="17">
        <v>0.42323227855970003</v>
      </c>
      <c r="CD1500" s="17">
        <v>0.42369227946937998</v>
      </c>
      <c r="CE1500" s="17"/>
      <c r="CF1500" s="17">
        <v>0.39919971287561801</v>
      </c>
      <c r="CG1500" s="17"/>
      <c r="CH1500" s="17">
        <v>0.427952129764265</v>
      </c>
      <c r="CI1500" s="17">
        <v>0.428641302749596</v>
      </c>
    </row>
    <row r="1501" spans="2:87" x14ac:dyDescent="0.35">
      <c r="B1501" t="s">
        <v>454</v>
      </c>
      <c r="C1501" s="17">
        <v>9.3871690078566494E-2</v>
      </c>
      <c r="D1501" s="17">
        <v>0.1081429038965</v>
      </c>
      <c r="E1501" s="17">
        <v>7.9434249847927699E-2</v>
      </c>
      <c r="F1501" s="17"/>
      <c r="G1501" s="17">
        <v>0.15284778369069901</v>
      </c>
      <c r="H1501" s="17">
        <v>0.13139391761199301</v>
      </c>
      <c r="I1501" s="17">
        <v>8.8303157075617603E-2</v>
      </c>
      <c r="J1501" s="17">
        <v>7.4143231764705705E-2</v>
      </c>
      <c r="K1501" s="17">
        <v>7.4029390900271705E-2</v>
      </c>
      <c r="L1501" s="17">
        <v>5.7548546841885699E-2</v>
      </c>
      <c r="M1501" s="17"/>
      <c r="N1501" s="17">
        <v>0.11679629323820701</v>
      </c>
      <c r="O1501" s="17">
        <v>0.10828918093933899</v>
      </c>
      <c r="P1501" s="17">
        <v>7.5499562579792304E-2</v>
      </c>
      <c r="Q1501" s="17">
        <v>6.9296755973199703E-2</v>
      </c>
      <c r="R1501" s="17"/>
      <c r="S1501" s="17">
        <v>0.105681438842732</v>
      </c>
      <c r="T1501" s="17">
        <v>8.7664569208005194E-2</v>
      </c>
      <c r="U1501" s="17">
        <v>0.120983499731488</v>
      </c>
      <c r="V1501" s="17">
        <v>0.109359183270216</v>
      </c>
      <c r="W1501" s="17">
        <v>9.8188921454451406E-2</v>
      </c>
      <c r="X1501" s="17">
        <v>0.13439932365536</v>
      </c>
      <c r="Y1501" s="17">
        <v>7.8368186280780197E-2</v>
      </c>
      <c r="Z1501" s="17">
        <v>4.3707416613272598E-2</v>
      </c>
      <c r="AA1501" s="17">
        <v>9.9682712783776106E-2</v>
      </c>
      <c r="AB1501" s="17">
        <v>7.8562770159636502E-2</v>
      </c>
      <c r="AC1501" s="17">
        <v>5.5165450782004799E-2</v>
      </c>
      <c r="AD1501" s="17">
        <v>1.27739210911938E-2</v>
      </c>
      <c r="AE1501" s="17"/>
      <c r="AF1501" s="17">
        <v>7.9277199493701003E-2</v>
      </c>
      <c r="AG1501" s="17">
        <v>8.8817186850674801E-2</v>
      </c>
      <c r="AH1501" s="17">
        <v>9.7928287379153295E-2</v>
      </c>
      <c r="AI1501" s="17">
        <v>9.1237381168253404E-2</v>
      </c>
      <c r="AJ1501" s="17">
        <v>0.13025043053107599</v>
      </c>
      <c r="AK1501" s="17"/>
      <c r="AL1501" s="17">
        <v>0.10348913555844</v>
      </c>
      <c r="AM1501" s="17">
        <v>8.5842554719325795E-2</v>
      </c>
      <c r="AN1501" s="17">
        <v>8.56849422368271E-2</v>
      </c>
      <c r="AO1501" s="17">
        <v>0.10673050656206701</v>
      </c>
      <c r="AP1501" s="17"/>
      <c r="AQ1501" s="17">
        <v>8.7461511892817201E-2</v>
      </c>
      <c r="AR1501" s="17">
        <v>0.103172934633267</v>
      </c>
      <c r="AS1501" s="17"/>
      <c r="AT1501" s="17">
        <v>0.106504506890781</v>
      </c>
      <c r="AU1501" s="17">
        <v>5.3507661853173599E-2</v>
      </c>
      <c r="AV1501" s="17"/>
      <c r="AW1501" s="17">
        <v>7.7027376220622099E-2</v>
      </c>
      <c r="AX1501" s="17">
        <v>0.121864582970013</v>
      </c>
      <c r="AY1501" s="17">
        <v>9.57019559012805E-2</v>
      </c>
      <c r="AZ1501" s="17"/>
      <c r="BA1501" s="17">
        <v>9.2357393259142495E-2</v>
      </c>
      <c r="BB1501" s="17">
        <v>0.10988105935192199</v>
      </c>
      <c r="BC1501" s="17">
        <v>8.7906412144481805E-2</v>
      </c>
      <c r="BD1501" s="17">
        <v>9.3066227260576506E-2</v>
      </c>
      <c r="BE1501" s="17">
        <v>5.5314089936027398E-2</v>
      </c>
      <c r="BF1501" s="17"/>
      <c r="BG1501" s="17">
        <v>0.121502178967937</v>
      </c>
      <c r="BH1501" s="17">
        <v>7.3707236364499606E-2</v>
      </c>
      <c r="BI1501" s="17"/>
      <c r="BJ1501" s="17">
        <v>0.107277674966132</v>
      </c>
      <c r="BK1501" s="17">
        <v>4.3834198074119798E-2</v>
      </c>
      <c r="BL1501" s="17"/>
      <c r="BM1501" s="17">
        <v>8.4734535382332499E-2</v>
      </c>
      <c r="BN1501" s="17">
        <v>8.5198121161868007E-2</v>
      </c>
      <c r="BO1501" s="17">
        <v>0.11796375689178</v>
      </c>
      <c r="BP1501" s="17">
        <v>0.13676834779764899</v>
      </c>
      <c r="BQ1501" s="17">
        <v>7.0018895551471394E-2</v>
      </c>
      <c r="BR1501" s="17"/>
      <c r="BS1501" s="17">
        <v>7.2336547106794699E-2</v>
      </c>
      <c r="BT1501" s="17"/>
      <c r="BU1501" s="17">
        <v>0.105036787341482</v>
      </c>
      <c r="BV1501" s="17">
        <v>0.12893467391428401</v>
      </c>
      <c r="BW1501" s="17">
        <v>0.12135968696381</v>
      </c>
      <c r="BX1501" s="17">
        <v>6.2059747538148302E-2</v>
      </c>
      <c r="BY1501" s="17">
        <v>8.4064250659138806E-2</v>
      </c>
      <c r="BZ1501" s="17"/>
      <c r="CA1501" s="17">
        <v>0.10675488337132499</v>
      </c>
      <c r="CB1501" s="17"/>
      <c r="CC1501" s="17">
        <v>6.8331181811804503E-2</v>
      </c>
      <c r="CD1501" s="17">
        <v>0.19687925766769099</v>
      </c>
      <c r="CE1501" s="17"/>
      <c r="CF1501" s="17">
        <v>6.3273544048489602E-2</v>
      </c>
      <c r="CG1501" s="17"/>
      <c r="CH1501" s="17">
        <v>7.8892467901020905E-2</v>
      </c>
      <c r="CI1501" s="17">
        <v>0.193144190325093</v>
      </c>
    </row>
    <row r="1502" spans="2:87" x14ac:dyDescent="0.35">
      <c r="B1502" t="s">
        <v>455</v>
      </c>
      <c r="C1502" s="17">
        <v>2.7864266681645201E-2</v>
      </c>
      <c r="D1502" s="17">
        <v>2.9536103265287699E-2</v>
      </c>
      <c r="E1502" s="17">
        <v>2.6393364834042601E-2</v>
      </c>
      <c r="F1502" s="17"/>
      <c r="G1502" s="17">
        <v>7.2337972083721197E-2</v>
      </c>
      <c r="H1502" s="17">
        <v>2.56733954573823E-2</v>
      </c>
      <c r="I1502" s="17">
        <v>3.6763088593978803E-2</v>
      </c>
      <c r="J1502" s="17">
        <v>2.7017946024993401E-2</v>
      </c>
      <c r="K1502" s="17">
        <v>8.8091206412371208E-3</v>
      </c>
      <c r="L1502" s="17">
        <v>6.1046167005232698E-3</v>
      </c>
      <c r="M1502" s="17"/>
      <c r="N1502" s="17">
        <v>3.5818338539264499E-2</v>
      </c>
      <c r="O1502" s="17">
        <v>2.6951981432387601E-2</v>
      </c>
      <c r="P1502" s="17">
        <v>2.0399701664725399E-2</v>
      </c>
      <c r="Q1502" s="17">
        <v>2.7171097344027499E-2</v>
      </c>
      <c r="R1502" s="17"/>
      <c r="S1502" s="17">
        <v>2.6987502380960902E-2</v>
      </c>
      <c r="T1502" s="17">
        <v>3.4457200355392299E-2</v>
      </c>
      <c r="U1502" s="17">
        <v>4.0050597078655298E-2</v>
      </c>
      <c r="V1502" s="17">
        <v>1.05128031901227E-2</v>
      </c>
      <c r="W1502" s="17">
        <v>1.2062900108909201E-2</v>
      </c>
      <c r="X1502" s="17">
        <v>3.1246428390087799E-2</v>
      </c>
      <c r="Y1502" s="17">
        <v>2.6097902240080201E-2</v>
      </c>
      <c r="Z1502" s="17">
        <v>5.0249877547371799E-2</v>
      </c>
      <c r="AA1502" s="17">
        <v>4.7176400435969899E-2</v>
      </c>
      <c r="AB1502" s="17">
        <v>1.5248892699798001E-2</v>
      </c>
      <c r="AC1502" s="17">
        <v>8.1319763217561295E-3</v>
      </c>
      <c r="AD1502" s="17">
        <v>2.4110640196923799E-2</v>
      </c>
      <c r="AE1502" s="17"/>
      <c r="AF1502" s="17">
        <v>3.7981767329041197E-2</v>
      </c>
      <c r="AG1502" s="17">
        <v>1.8419901660515301E-2</v>
      </c>
      <c r="AH1502" s="17">
        <v>2.1422473697266901E-2</v>
      </c>
      <c r="AI1502" s="17">
        <v>3.2526611395779899E-2</v>
      </c>
      <c r="AJ1502" s="17">
        <v>2.03094664868365E-2</v>
      </c>
      <c r="AK1502" s="17"/>
      <c r="AL1502" s="17">
        <v>2.9101622411590099E-2</v>
      </c>
      <c r="AM1502" s="17">
        <v>3.1324711675916599E-2</v>
      </c>
      <c r="AN1502" s="17">
        <v>1.8724059330373698E-2</v>
      </c>
      <c r="AO1502" s="17">
        <v>2.4342451955383902E-2</v>
      </c>
      <c r="AP1502" s="17"/>
      <c r="AQ1502" s="17">
        <v>2.38644989649664E-2</v>
      </c>
      <c r="AR1502" s="17">
        <v>3.3667977064849801E-2</v>
      </c>
      <c r="AS1502" s="17"/>
      <c r="AT1502" s="17">
        <v>3.5010376498796202E-2</v>
      </c>
      <c r="AU1502" s="17">
        <v>4.3131994488844897E-3</v>
      </c>
      <c r="AV1502" s="17"/>
      <c r="AW1502" s="17">
        <v>2.2013953234727698E-2</v>
      </c>
      <c r="AX1502" s="17">
        <v>3.24547650511137E-2</v>
      </c>
      <c r="AY1502" s="17">
        <v>2.8078498029547799E-2</v>
      </c>
      <c r="AZ1502" s="17"/>
      <c r="BA1502" s="17">
        <v>4.0443411255498898E-2</v>
      </c>
      <c r="BB1502" s="17">
        <v>1.8891798758974E-2</v>
      </c>
      <c r="BC1502" s="17">
        <v>3.0716832052730202E-2</v>
      </c>
      <c r="BD1502" s="17">
        <v>1.6522463957506998E-2</v>
      </c>
      <c r="BE1502" s="17">
        <v>1.7727813642063901E-2</v>
      </c>
      <c r="BF1502" s="17"/>
      <c r="BG1502" s="17">
        <v>3.9053973166555199E-2</v>
      </c>
      <c r="BH1502" s="17">
        <v>1.96981310988701E-2</v>
      </c>
      <c r="BI1502" s="17"/>
      <c r="BJ1502" s="17">
        <v>3.4430762198503898E-2</v>
      </c>
      <c r="BK1502" s="17">
        <v>4.0429931418706402E-3</v>
      </c>
      <c r="BL1502" s="17"/>
      <c r="BM1502" s="17">
        <v>2.95519394999849E-2</v>
      </c>
      <c r="BN1502" s="17">
        <v>1.6883292438623899E-2</v>
      </c>
      <c r="BO1502" s="17">
        <v>2.4706761365410401E-2</v>
      </c>
      <c r="BP1502" s="17">
        <v>2.8824768342632E-2</v>
      </c>
      <c r="BQ1502" s="17">
        <v>2.99731782929408E-2</v>
      </c>
      <c r="BR1502" s="17"/>
      <c r="BS1502" s="17">
        <v>2.7477308306826001E-2</v>
      </c>
      <c r="BT1502" s="17"/>
      <c r="BU1502" s="17">
        <v>7.5271550066111003E-3</v>
      </c>
      <c r="BV1502" s="17">
        <v>2.8692973702841899E-2</v>
      </c>
      <c r="BW1502" s="17">
        <v>4.8493520452392899E-2</v>
      </c>
      <c r="BX1502" s="17">
        <v>2.36283360004872E-2</v>
      </c>
      <c r="BY1502" s="17">
        <v>7.3925923506920302E-2</v>
      </c>
      <c r="BZ1502" s="17"/>
      <c r="CA1502" s="17">
        <v>1.1493291618997901E-2</v>
      </c>
      <c r="CB1502" s="17"/>
      <c r="CC1502" s="17">
        <v>1.53493913183212E-2</v>
      </c>
      <c r="CD1502" s="17">
        <v>7.88479549967082E-2</v>
      </c>
      <c r="CE1502" s="17"/>
      <c r="CF1502" s="17">
        <v>1.32650396171499E-2</v>
      </c>
      <c r="CG1502" s="17"/>
      <c r="CH1502" s="17">
        <v>1.2471713195939101E-2</v>
      </c>
      <c r="CI1502" s="17">
        <v>5.9211046092438401E-2</v>
      </c>
    </row>
    <row r="1503" spans="2:87" x14ac:dyDescent="0.35">
      <c r="B1503" t="s">
        <v>115</v>
      </c>
      <c r="C1503" s="17">
        <v>6.2223111540236901E-2</v>
      </c>
      <c r="D1503" s="17">
        <v>4.8838433652436702E-2</v>
      </c>
      <c r="E1503" s="17">
        <v>7.2775041203448396E-2</v>
      </c>
      <c r="F1503" s="17"/>
      <c r="G1503" s="17">
        <v>7.3307350493052204E-2</v>
      </c>
      <c r="H1503" s="17">
        <v>6.2666440501120496E-2</v>
      </c>
      <c r="I1503" s="17">
        <v>7.5545434546116799E-2</v>
      </c>
      <c r="J1503" s="17">
        <v>6.2581575880994597E-2</v>
      </c>
      <c r="K1503" s="17">
        <v>7.2469029851858699E-2</v>
      </c>
      <c r="L1503" s="17">
        <v>3.6420682646520999E-2</v>
      </c>
      <c r="M1503" s="17"/>
      <c r="N1503" s="17">
        <v>5.3541485235869497E-2</v>
      </c>
      <c r="O1503" s="17">
        <v>5.7913672371293197E-2</v>
      </c>
      <c r="P1503" s="17">
        <v>6.7400296859501704E-2</v>
      </c>
      <c r="Q1503" s="17">
        <v>7.0288220830909201E-2</v>
      </c>
      <c r="R1503" s="17"/>
      <c r="S1503" s="17">
        <v>6.2985880130577904E-2</v>
      </c>
      <c r="T1503" s="17">
        <v>8.9142346231498304E-2</v>
      </c>
      <c r="U1503" s="17">
        <v>5.4854976576214402E-2</v>
      </c>
      <c r="V1503" s="17">
        <v>5.8376848871550001E-2</v>
      </c>
      <c r="W1503" s="17">
        <v>5.8112846871670801E-2</v>
      </c>
      <c r="X1503" s="17">
        <v>4.9689792311631099E-2</v>
      </c>
      <c r="Y1503" s="17">
        <v>8.3731902001930897E-2</v>
      </c>
      <c r="Z1503" s="17">
        <v>6.0940577889553198E-2</v>
      </c>
      <c r="AA1503" s="17">
        <v>4.4901319611308603E-2</v>
      </c>
      <c r="AB1503" s="17">
        <v>3.0787997829275E-2</v>
      </c>
      <c r="AC1503" s="17">
        <v>5.2687244820832098E-2</v>
      </c>
      <c r="AD1503" s="17">
        <v>0.13892969012928499</v>
      </c>
      <c r="AE1503" s="17"/>
      <c r="AF1503" s="17">
        <v>7.0103213588206106E-2</v>
      </c>
      <c r="AG1503" s="17">
        <v>5.5680891220420498E-2</v>
      </c>
      <c r="AH1503" s="17">
        <v>5.5611892001674497E-2</v>
      </c>
      <c r="AI1503" s="17">
        <v>5.3332571607988301E-2</v>
      </c>
      <c r="AJ1503" s="17">
        <v>7.0262579103178999E-2</v>
      </c>
      <c r="AK1503" s="17"/>
      <c r="AL1503" s="17">
        <v>7.9198818123909401E-2</v>
      </c>
      <c r="AM1503" s="17">
        <v>5.5955496440624697E-2</v>
      </c>
      <c r="AN1503" s="17">
        <v>4.7143832590557197E-2</v>
      </c>
      <c r="AO1503" s="17">
        <v>3.8376572731721299E-2</v>
      </c>
      <c r="AP1503" s="17"/>
      <c r="AQ1503" s="17">
        <v>6.3716722364111703E-2</v>
      </c>
      <c r="AR1503" s="17">
        <v>6.0055864524656097E-2</v>
      </c>
      <c r="AS1503" s="17"/>
      <c r="AT1503" s="17">
        <v>6.4095813902892096E-2</v>
      </c>
      <c r="AU1503" s="17">
        <v>4.1102986281373398E-2</v>
      </c>
      <c r="AV1503" s="17"/>
      <c r="AW1503" s="17">
        <v>4.7393050111535599E-2</v>
      </c>
      <c r="AX1503" s="17">
        <v>5.7671082885338697E-2</v>
      </c>
      <c r="AY1503" s="17">
        <v>7.3949386518863805E-2</v>
      </c>
      <c r="AZ1503" s="17"/>
      <c r="BA1503" s="17">
        <v>5.8018051696244202E-2</v>
      </c>
      <c r="BB1503" s="17">
        <v>6.6625145878246902E-2</v>
      </c>
      <c r="BC1503" s="17">
        <v>5.6474442503765397E-2</v>
      </c>
      <c r="BD1503" s="17">
        <v>6.8286231417695895E-2</v>
      </c>
      <c r="BE1503" s="17">
        <v>8.4659426456686296E-2</v>
      </c>
      <c r="BF1503" s="17"/>
      <c r="BG1503" s="17">
        <v>7.5712088252978899E-2</v>
      </c>
      <c r="BH1503" s="17">
        <v>5.2378991602176503E-2</v>
      </c>
      <c r="BI1503" s="17"/>
      <c r="BJ1503" s="17">
        <v>6.8027638096758505E-2</v>
      </c>
      <c r="BK1503" s="17">
        <v>3.7748615720185001E-2</v>
      </c>
      <c r="BL1503" s="17"/>
      <c r="BM1503" s="17">
        <v>0.106911240659414</v>
      </c>
      <c r="BN1503" s="17">
        <v>4.7559645628571602E-2</v>
      </c>
      <c r="BO1503" s="17">
        <v>4.1800378841212203E-2</v>
      </c>
      <c r="BP1503" s="17">
        <v>6.9815955461607307E-2</v>
      </c>
      <c r="BQ1503" s="17">
        <v>2.9230928673155701E-2</v>
      </c>
      <c r="BR1503" s="17"/>
      <c r="BS1503" s="17">
        <v>2.4982093158747699E-2</v>
      </c>
      <c r="BT1503" s="17"/>
      <c r="BU1503" s="17">
        <v>3.7900412294025597E-2</v>
      </c>
      <c r="BV1503" s="17">
        <v>4.1880423316617697E-2</v>
      </c>
      <c r="BW1503" s="17">
        <v>5.3726265885629898E-2</v>
      </c>
      <c r="BX1503" s="17">
        <v>2.1783337939537899E-2</v>
      </c>
      <c r="BY1503" s="17">
        <v>0.15652355629900999</v>
      </c>
      <c r="BZ1503" s="17"/>
      <c r="CA1503" s="17">
        <v>2.1170268795624E-2</v>
      </c>
      <c r="CB1503" s="17"/>
      <c r="CC1503" s="17">
        <v>4.8979134182636302E-2</v>
      </c>
      <c r="CD1503" s="17">
        <v>8.4070132319144994E-2</v>
      </c>
      <c r="CE1503" s="17"/>
      <c r="CF1503" s="17">
        <v>3.9819927470406899E-2</v>
      </c>
      <c r="CG1503" s="17"/>
      <c r="CH1503" s="17">
        <v>4.2394095356789202E-2</v>
      </c>
      <c r="CI1503" s="17">
        <v>4.52558889639205E-2</v>
      </c>
    </row>
    <row r="1504" spans="2:87" x14ac:dyDescent="0.35">
      <c r="B1504" t="s">
        <v>456</v>
      </c>
      <c r="C1504" s="17">
        <v>0.81604093169955105</v>
      </c>
      <c r="D1504" s="17">
        <v>0.81348255918577606</v>
      </c>
      <c r="E1504" s="17">
        <v>0.82139734411458099</v>
      </c>
      <c r="F1504" s="17"/>
      <c r="G1504" s="17">
        <v>0.70150689373252795</v>
      </c>
      <c r="H1504" s="17">
        <v>0.78026624642950504</v>
      </c>
      <c r="I1504" s="17">
        <v>0.79938831978428704</v>
      </c>
      <c r="J1504" s="17">
        <v>0.83625724632930598</v>
      </c>
      <c r="K1504" s="17">
        <v>0.844692458606632</v>
      </c>
      <c r="L1504" s="17">
        <v>0.89992615381107</v>
      </c>
      <c r="M1504" s="17"/>
      <c r="N1504" s="17">
        <v>0.79384388298665898</v>
      </c>
      <c r="O1504" s="17">
        <v>0.80684516525698002</v>
      </c>
      <c r="P1504" s="17">
        <v>0.836700438895981</v>
      </c>
      <c r="Q1504" s="17">
        <v>0.83324392585186402</v>
      </c>
      <c r="R1504" s="17"/>
      <c r="S1504" s="17">
        <v>0.80434517864572996</v>
      </c>
      <c r="T1504" s="17">
        <v>0.78873588420510399</v>
      </c>
      <c r="U1504" s="17">
        <v>0.78411092661364201</v>
      </c>
      <c r="V1504" s="17">
        <v>0.82175116466811104</v>
      </c>
      <c r="W1504" s="17">
        <v>0.83163533156496805</v>
      </c>
      <c r="X1504" s="17">
        <v>0.78466445564292198</v>
      </c>
      <c r="Y1504" s="17">
        <v>0.81180200947720904</v>
      </c>
      <c r="Z1504" s="17">
        <v>0.845102127949802</v>
      </c>
      <c r="AA1504" s="17">
        <v>0.80823956716894496</v>
      </c>
      <c r="AB1504" s="17">
        <v>0.87540033931129002</v>
      </c>
      <c r="AC1504" s="17">
        <v>0.88401532807540695</v>
      </c>
      <c r="AD1504" s="17">
        <v>0.82418574858259797</v>
      </c>
      <c r="AE1504" s="17"/>
      <c r="AF1504" s="17">
        <v>0.81263781958905201</v>
      </c>
      <c r="AG1504" s="17">
        <v>0.83708202026838896</v>
      </c>
      <c r="AH1504" s="17">
        <v>0.825037346921905</v>
      </c>
      <c r="AI1504" s="17">
        <v>0.82290343582797798</v>
      </c>
      <c r="AJ1504" s="17">
        <v>0.77917752387890904</v>
      </c>
      <c r="AK1504" s="17"/>
      <c r="AL1504" s="17">
        <v>0.788210423906061</v>
      </c>
      <c r="AM1504" s="17">
        <v>0.82687723716413297</v>
      </c>
      <c r="AN1504" s="17">
        <v>0.848447165842242</v>
      </c>
      <c r="AO1504" s="17">
        <v>0.83055046875082805</v>
      </c>
      <c r="AP1504" s="17"/>
      <c r="AQ1504" s="17">
        <v>0.82495726677810499</v>
      </c>
      <c r="AR1504" s="17">
        <v>0.80310322377722698</v>
      </c>
      <c r="AS1504" s="17"/>
      <c r="AT1504" s="17">
        <v>0.79438930270753005</v>
      </c>
      <c r="AU1504" s="17">
        <v>0.90107615241656802</v>
      </c>
      <c r="AV1504" s="17"/>
      <c r="AW1504" s="17">
        <v>0.85356562043311501</v>
      </c>
      <c r="AX1504" s="17">
        <v>0.78800956909353503</v>
      </c>
      <c r="AY1504" s="17">
        <v>0.802270159550308</v>
      </c>
      <c r="AZ1504" s="17"/>
      <c r="BA1504" s="17">
        <v>0.80918114378911499</v>
      </c>
      <c r="BB1504" s="17">
        <v>0.80460199601085702</v>
      </c>
      <c r="BC1504" s="17">
        <v>0.82490231329902297</v>
      </c>
      <c r="BD1504" s="17">
        <v>0.82212507736422102</v>
      </c>
      <c r="BE1504" s="17">
        <v>0.84229866996522196</v>
      </c>
      <c r="BF1504" s="17"/>
      <c r="BG1504" s="17">
        <v>0.76373175961252904</v>
      </c>
      <c r="BH1504" s="17">
        <v>0.85421564093445401</v>
      </c>
      <c r="BI1504" s="17"/>
      <c r="BJ1504" s="17">
        <v>0.79026392473860596</v>
      </c>
      <c r="BK1504" s="17">
        <v>0.91437419306382495</v>
      </c>
      <c r="BL1504" s="17"/>
      <c r="BM1504" s="17">
        <v>0.77880228445826805</v>
      </c>
      <c r="BN1504" s="17">
        <v>0.85035894077093599</v>
      </c>
      <c r="BO1504" s="17">
        <v>0.81552910290159797</v>
      </c>
      <c r="BP1504" s="17">
        <v>0.76459092839811205</v>
      </c>
      <c r="BQ1504" s="17">
        <v>0.87077699748243198</v>
      </c>
      <c r="BR1504" s="17"/>
      <c r="BS1504" s="17">
        <v>0.87520405142763102</v>
      </c>
      <c r="BT1504" s="17"/>
      <c r="BU1504" s="17">
        <v>0.84953564535788095</v>
      </c>
      <c r="BV1504" s="17">
        <v>0.80049192906625699</v>
      </c>
      <c r="BW1504" s="17">
        <v>0.77642052669816697</v>
      </c>
      <c r="BX1504" s="17">
        <v>0.89252857852182699</v>
      </c>
      <c r="BY1504" s="17">
        <v>0.68548626953493097</v>
      </c>
      <c r="BZ1504" s="17"/>
      <c r="CA1504" s="17">
        <v>0.86058155621405297</v>
      </c>
      <c r="CB1504" s="17"/>
      <c r="CC1504" s="17">
        <v>0.867340292687238</v>
      </c>
      <c r="CD1504" s="17">
        <v>0.64020265501645601</v>
      </c>
      <c r="CE1504" s="17"/>
      <c r="CF1504" s="17">
        <v>0.883641488863953</v>
      </c>
      <c r="CG1504" s="17"/>
      <c r="CH1504" s="17">
        <v>0.86624172354625095</v>
      </c>
      <c r="CI1504" s="17">
        <v>0.70238887461854804</v>
      </c>
    </row>
    <row r="1505" spans="2:87" x14ac:dyDescent="0.35">
      <c r="B1505" t="s">
        <v>457</v>
      </c>
      <c r="C1505" s="17">
        <v>0.121735956760212</v>
      </c>
      <c r="D1505" s="17">
        <v>0.13767900716178799</v>
      </c>
      <c r="E1505" s="17">
        <v>0.10582761468196999</v>
      </c>
      <c r="F1505" s="17"/>
      <c r="G1505" s="17">
        <v>0.22518575577441999</v>
      </c>
      <c r="H1505" s="17">
        <v>0.15706731306937499</v>
      </c>
      <c r="I1505" s="17">
        <v>0.12506624566959601</v>
      </c>
      <c r="J1505" s="17">
        <v>0.10116117778969901</v>
      </c>
      <c r="K1505" s="17">
        <v>8.28385115415088E-2</v>
      </c>
      <c r="L1505" s="17">
        <v>6.3653163542409005E-2</v>
      </c>
      <c r="M1505" s="17"/>
      <c r="N1505" s="17">
        <v>0.152614631777472</v>
      </c>
      <c r="O1505" s="17">
        <v>0.13524116237172601</v>
      </c>
      <c r="P1505" s="17">
        <v>9.5899264244517696E-2</v>
      </c>
      <c r="Q1505" s="17">
        <v>9.6467853317227195E-2</v>
      </c>
      <c r="R1505" s="17"/>
      <c r="S1505" s="17">
        <v>0.13266894122369299</v>
      </c>
      <c r="T1505" s="17">
        <v>0.122121769563398</v>
      </c>
      <c r="U1505" s="17">
        <v>0.161034096810143</v>
      </c>
      <c r="V1505" s="17">
        <v>0.119871986460339</v>
      </c>
      <c r="W1505" s="17">
        <v>0.110251821563361</v>
      </c>
      <c r="X1505" s="17">
        <v>0.16564575204544699</v>
      </c>
      <c r="Y1505" s="17">
        <v>0.10446608852086001</v>
      </c>
      <c r="Z1505" s="17">
        <v>9.3957294160644397E-2</v>
      </c>
      <c r="AA1505" s="17">
        <v>0.14685911321974601</v>
      </c>
      <c r="AB1505" s="17">
        <v>9.3811662859434403E-2</v>
      </c>
      <c r="AC1505" s="17">
        <v>6.3297427103761003E-2</v>
      </c>
      <c r="AD1505" s="17">
        <v>3.6884561288117602E-2</v>
      </c>
      <c r="AE1505" s="17"/>
      <c r="AF1505" s="17">
        <v>0.11725896682274201</v>
      </c>
      <c r="AG1505" s="17">
        <v>0.10723708851119</v>
      </c>
      <c r="AH1505" s="17">
        <v>0.11935076107641999</v>
      </c>
      <c r="AI1505" s="17">
        <v>0.123763992564033</v>
      </c>
      <c r="AJ1505" s="17">
        <v>0.150559897017913</v>
      </c>
      <c r="AK1505" s="17"/>
      <c r="AL1505" s="17">
        <v>0.13259075797003</v>
      </c>
      <c r="AM1505" s="17">
        <v>0.117167266395242</v>
      </c>
      <c r="AN1505" s="17">
        <v>0.104409001567201</v>
      </c>
      <c r="AO1505" s="17">
        <v>0.13107295851745099</v>
      </c>
      <c r="AP1505" s="17"/>
      <c r="AQ1505" s="17">
        <v>0.111326010857784</v>
      </c>
      <c r="AR1505" s="17">
        <v>0.13684091169811699</v>
      </c>
      <c r="AS1505" s="17"/>
      <c r="AT1505" s="17">
        <v>0.14151488338957799</v>
      </c>
      <c r="AU1505" s="17">
        <v>5.7820861302058102E-2</v>
      </c>
      <c r="AV1505" s="17"/>
      <c r="AW1505" s="17">
        <v>9.9041329455349797E-2</v>
      </c>
      <c r="AX1505" s="17">
        <v>0.15431934802112601</v>
      </c>
      <c r="AY1505" s="17">
        <v>0.123780453930828</v>
      </c>
      <c r="AZ1505" s="17"/>
      <c r="BA1505" s="17">
        <v>0.13280080451464099</v>
      </c>
      <c r="BB1505" s="17">
        <v>0.128772858110896</v>
      </c>
      <c r="BC1505" s="17">
        <v>0.118623244197212</v>
      </c>
      <c r="BD1505" s="17">
        <v>0.109588691218083</v>
      </c>
      <c r="BE1505" s="17">
        <v>7.3041903578091205E-2</v>
      </c>
      <c r="BF1505" s="17"/>
      <c r="BG1505" s="17">
        <v>0.16055615213449201</v>
      </c>
      <c r="BH1505" s="17">
        <v>9.3405367463369707E-2</v>
      </c>
      <c r="BI1505" s="17"/>
      <c r="BJ1505" s="17">
        <v>0.14170843716463499</v>
      </c>
      <c r="BK1505" s="17">
        <v>4.7877191215990503E-2</v>
      </c>
      <c r="BL1505" s="17"/>
      <c r="BM1505" s="17">
        <v>0.114286474882317</v>
      </c>
      <c r="BN1505" s="17">
        <v>0.102081413600492</v>
      </c>
      <c r="BO1505" s="17">
        <v>0.14267051825718999</v>
      </c>
      <c r="BP1505" s="17">
        <v>0.16559311614028099</v>
      </c>
      <c r="BQ1505" s="17">
        <v>9.9992073844412194E-2</v>
      </c>
      <c r="BR1505" s="17"/>
      <c r="BS1505" s="17">
        <v>9.98138554136207E-2</v>
      </c>
      <c r="BT1505" s="17"/>
      <c r="BU1505" s="17">
        <v>0.112563942348093</v>
      </c>
      <c r="BV1505" s="17">
        <v>0.157627647617125</v>
      </c>
      <c r="BW1505" s="17">
        <v>0.16985320741620299</v>
      </c>
      <c r="BX1505" s="17">
        <v>8.5688083538635607E-2</v>
      </c>
      <c r="BY1505" s="17">
        <v>0.15799017416605901</v>
      </c>
      <c r="BZ1505" s="17"/>
      <c r="CA1505" s="17">
        <v>0.118248174990323</v>
      </c>
      <c r="CB1505" s="17"/>
      <c r="CC1505" s="17">
        <v>8.3680573130125696E-2</v>
      </c>
      <c r="CD1505" s="17">
        <v>0.27572721266439898</v>
      </c>
      <c r="CE1505" s="17"/>
      <c r="CF1505" s="17">
        <v>7.6538583665639495E-2</v>
      </c>
      <c r="CG1505" s="17"/>
      <c r="CH1505" s="17">
        <v>9.1364181096959998E-2</v>
      </c>
      <c r="CI1505" s="17">
        <v>0.25235523641753099</v>
      </c>
    </row>
    <row r="1506" spans="2:87" x14ac:dyDescent="0.35">
      <c r="B1506" t="s">
        <v>281</v>
      </c>
      <c r="C1506" s="17">
        <v>0.69430497493933996</v>
      </c>
      <c r="D1506" s="17">
        <v>0.67580355202398801</v>
      </c>
      <c r="E1506" s="17">
        <v>0.71556972943261099</v>
      </c>
      <c r="F1506" s="17"/>
      <c r="G1506" s="17">
        <v>0.47632113795810799</v>
      </c>
      <c r="H1506" s="17">
        <v>0.62319893336012999</v>
      </c>
      <c r="I1506" s="17">
        <v>0.67432207411469103</v>
      </c>
      <c r="J1506" s="17">
        <v>0.73509606853960696</v>
      </c>
      <c r="K1506" s="17">
        <v>0.76185394706512399</v>
      </c>
      <c r="L1506" s="17">
        <v>0.83627299026866098</v>
      </c>
      <c r="M1506" s="17"/>
      <c r="N1506" s="17">
        <v>0.64122925120918695</v>
      </c>
      <c r="O1506" s="17">
        <v>0.67160400288525401</v>
      </c>
      <c r="P1506" s="17">
        <v>0.740801174651463</v>
      </c>
      <c r="Q1506" s="17">
        <v>0.73677607253463695</v>
      </c>
      <c r="R1506" s="17"/>
      <c r="S1506" s="17">
        <v>0.67167623742203697</v>
      </c>
      <c r="T1506" s="17">
        <v>0.66661411464170695</v>
      </c>
      <c r="U1506" s="17">
        <v>0.62307682980349899</v>
      </c>
      <c r="V1506" s="17">
        <v>0.70187917820777301</v>
      </c>
      <c r="W1506" s="17">
        <v>0.72138351000160805</v>
      </c>
      <c r="X1506" s="17">
        <v>0.61901870359747402</v>
      </c>
      <c r="Y1506" s="17">
        <v>0.70733592095634801</v>
      </c>
      <c r="Z1506" s="17">
        <v>0.75114483378915797</v>
      </c>
      <c r="AA1506" s="17">
        <v>0.66138045394919898</v>
      </c>
      <c r="AB1506" s="17">
        <v>0.78158867645185603</v>
      </c>
      <c r="AC1506" s="17">
        <v>0.82071790097164599</v>
      </c>
      <c r="AD1506" s="17">
        <v>0.78730118729447995</v>
      </c>
      <c r="AE1506" s="17"/>
      <c r="AF1506" s="17">
        <v>0.69537885276630895</v>
      </c>
      <c r="AG1506" s="17">
        <v>0.729844931757199</v>
      </c>
      <c r="AH1506" s="17">
        <v>0.70568658584548505</v>
      </c>
      <c r="AI1506" s="17">
        <v>0.69913944326394495</v>
      </c>
      <c r="AJ1506" s="17">
        <v>0.62861762686099598</v>
      </c>
      <c r="AK1506" s="17"/>
      <c r="AL1506" s="17">
        <v>0.65561966593603105</v>
      </c>
      <c r="AM1506" s="17">
        <v>0.70970997076889097</v>
      </c>
      <c r="AN1506" s="17">
        <v>0.74403816427504099</v>
      </c>
      <c r="AO1506" s="17">
        <v>0.69947751023337701</v>
      </c>
      <c r="AP1506" s="17"/>
      <c r="AQ1506" s="17">
        <v>0.71363125592032095</v>
      </c>
      <c r="AR1506" s="17">
        <v>0.66626231207911102</v>
      </c>
      <c r="AS1506" s="17"/>
      <c r="AT1506" s="17">
        <v>0.65287441931795298</v>
      </c>
      <c r="AU1506" s="17">
        <v>0.84325529111451003</v>
      </c>
      <c r="AV1506" s="17"/>
      <c r="AW1506" s="17">
        <v>0.75452429097776497</v>
      </c>
      <c r="AX1506" s="17">
        <v>0.63369022107240902</v>
      </c>
      <c r="AY1506" s="17">
        <v>0.67848970561947997</v>
      </c>
      <c r="AZ1506" s="17"/>
      <c r="BA1506" s="17">
        <v>0.67638033927447305</v>
      </c>
      <c r="BB1506" s="17">
        <v>0.67582913789996202</v>
      </c>
      <c r="BC1506" s="17">
        <v>0.70627906910181104</v>
      </c>
      <c r="BD1506" s="17">
        <v>0.71253638614613701</v>
      </c>
      <c r="BE1506" s="17">
        <v>0.76925676638713103</v>
      </c>
      <c r="BF1506" s="17"/>
      <c r="BG1506" s="17">
        <v>0.603175607478037</v>
      </c>
      <c r="BH1506" s="17">
        <v>0.76081027347108399</v>
      </c>
      <c r="BI1506" s="17"/>
      <c r="BJ1506" s="17">
        <v>0.64855548757397097</v>
      </c>
      <c r="BK1506" s="17">
        <v>0.86649700184783396</v>
      </c>
      <c r="BL1506" s="17"/>
      <c r="BM1506" s="17">
        <v>0.66451580957595102</v>
      </c>
      <c r="BN1506" s="17">
        <v>0.74827752717044405</v>
      </c>
      <c r="BO1506" s="17">
        <v>0.67285858464440795</v>
      </c>
      <c r="BP1506" s="17">
        <v>0.598997812257831</v>
      </c>
      <c r="BQ1506" s="17">
        <v>0.77078492363801998</v>
      </c>
      <c r="BR1506" s="17"/>
      <c r="BS1506" s="17">
        <v>0.77539019601401105</v>
      </c>
      <c r="BT1506" s="17"/>
      <c r="BU1506" s="17">
        <v>0.73697170300978798</v>
      </c>
      <c r="BV1506" s="17">
        <v>0.64286428144913099</v>
      </c>
      <c r="BW1506" s="17">
        <v>0.60656731928196495</v>
      </c>
      <c r="BX1506" s="17">
        <v>0.80684049498319099</v>
      </c>
      <c r="BY1506" s="17">
        <v>0.52749609536887199</v>
      </c>
      <c r="BZ1506" s="17"/>
      <c r="CA1506" s="17">
        <v>0.74233338122373005</v>
      </c>
      <c r="CB1506" s="17"/>
      <c r="CC1506" s="17">
        <v>0.783659719557112</v>
      </c>
      <c r="CD1506" s="17">
        <v>0.36447544235205598</v>
      </c>
      <c r="CE1506" s="17"/>
      <c r="CF1506" s="17">
        <v>0.80710290519831396</v>
      </c>
      <c r="CG1506" s="17"/>
      <c r="CH1506" s="17">
        <v>0.77487754244929097</v>
      </c>
      <c r="CI1506" s="17">
        <v>0.45003363820101699</v>
      </c>
    </row>
    <row r="1507" spans="2:87" x14ac:dyDescent="0.35">
      <c r="C1507" s="17"/>
      <c r="D1507" s="17"/>
      <c r="E1507" s="17"/>
      <c r="F1507" s="17"/>
      <c r="G1507" s="17"/>
      <c r="H1507" s="17"/>
      <c r="I1507" s="17"/>
      <c r="J1507" s="17"/>
      <c r="K1507" s="17"/>
      <c r="L1507" s="17"/>
      <c r="M1507" s="17"/>
      <c r="N1507" s="17"/>
      <c r="O1507" s="17"/>
      <c r="P1507" s="17"/>
      <c r="Q1507" s="17"/>
      <c r="R1507" s="17"/>
      <c r="S1507" s="17"/>
      <c r="T1507" s="17"/>
      <c r="U1507" s="17"/>
      <c r="V1507" s="17"/>
      <c r="W1507" s="17"/>
      <c r="X1507" s="17"/>
      <c r="Y1507" s="17"/>
      <c r="Z1507" s="17"/>
      <c r="AA1507" s="17"/>
      <c r="AB1507" s="17"/>
      <c r="AC1507" s="17"/>
      <c r="AD1507" s="17"/>
      <c r="AE1507" s="17"/>
      <c r="AF1507" s="17"/>
      <c r="AG1507" s="17"/>
      <c r="AH1507" s="17"/>
      <c r="AI1507" s="17"/>
      <c r="AJ1507" s="17"/>
      <c r="AK1507" s="17"/>
      <c r="AL1507" s="17"/>
      <c r="AM1507" s="17"/>
      <c r="AN1507" s="17"/>
      <c r="AO1507" s="17"/>
      <c r="AP1507" s="17"/>
      <c r="AQ1507" s="17"/>
      <c r="AR1507" s="17"/>
      <c r="AS1507" s="17"/>
      <c r="AT1507" s="17"/>
      <c r="AU1507" s="17"/>
      <c r="AV1507" s="17"/>
      <c r="AW1507" s="17"/>
      <c r="AX1507" s="17"/>
      <c r="AY1507" s="17"/>
      <c r="AZ1507" s="17"/>
      <c r="BA1507" s="17"/>
      <c r="BB1507" s="17"/>
      <c r="BC1507" s="17"/>
      <c r="BD1507" s="17"/>
      <c r="BE1507" s="17"/>
      <c r="BF1507" s="17"/>
      <c r="BG1507" s="17"/>
      <c r="BH1507" s="17"/>
      <c r="BI1507" s="17"/>
      <c r="BJ1507" s="17"/>
      <c r="BK1507" s="17"/>
      <c r="BL1507" s="17"/>
      <c r="BM1507" s="17"/>
      <c r="BN1507" s="17"/>
      <c r="BO1507" s="17"/>
      <c r="BP1507" s="17"/>
      <c r="BQ1507" s="17"/>
      <c r="BR1507" s="17"/>
      <c r="BS1507" s="17"/>
      <c r="BT1507" s="17"/>
      <c r="BU1507" s="17"/>
      <c r="BV1507" s="17"/>
      <c r="BW1507" s="17"/>
      <c r="BX1507" s="17"/>
      <c r="BY1507" s="17"/>
      <c r="BZ1507" s="17"/>
      <c r="CA1507" s="17"/>
      <c r="CB1507" s="17"/>
      <c r="CC1507" s="17"/>
      <c r="CD1507" s="17"/>
      <c r="CE1507" s="17"/>
      <c r="CF1507" s="17"/>
      <c r="CG1507" s="17"/>
      <c r="CH1507" s="17"/>
      <c r="CI1507" s="17"/>
    </row>
    <row r="1508" spans="2:87" x14ac:dyDescent="0.35">
      <c r="B1508" s="6" t="s">
        <v>460</v>
      </c>
      <c r="C1508" s="17"/>
      <c r="D1508" s="17"/>
      <c r="E1508" s="17"/>
      <c r="F1508" s="17"/>
      <c r="G1508" s="17"/>
      <c r="H1508" s="17"/>
      <c r="I1508" s="17"/>
      <c r="J1508" s="17"/>
      <c r="K1508" s="17"/>
      <c r="L1508" s="17"/>
      <c r="M1508" s="17"/>
      <c r="N1508" s="17"/>
      <c r="O1508" s="17"/>
      <c r="P1508" s="17"/>
      <c r="Q1508" s="17"/>
      <c r="R1508" s="17"/>
      <c r="S1508" s="17"/>
      <c r="T1508" s="17"/>
      <c r="U1508" s="17"/>
      <c r="V1508" s="17"/>
      <c r="W1508" s="17"/>
      <c r="X1508" s="17"/>
      <c r="Y1508" s="17"/>
      <c r="Z1508" s="17"/>
      <c r="AA1508" s="17"/>
      <c r="AB1508" s="17"/>
      <c r="AC1508" s="17"/>
      <c r="AD1508" s="17"/>
      <c r="AE1508" s="17"/>
      <c r="AF1508" s="17"/>
      <c r="AG1508" s="17"/>
      <c r="AH1508" s="17"/>
      <c r="AI1508" s="17"/>
      <c r="AJ1508" s="17"/>
      <c r="AK1508" s="17"/>
      <c r="AL1508" s="17"/>
      <c r="AM1508" s="17"/>
      <c r="AN1508" s="17"/>
      <c r="AO1508" s="17"/>
      <c r="AP1508" s="17"/>
      <c r="AQ1508" s="17"/>
      <c r="AR1508" s="17"/>
      <c r="AS1508" s="17"/>
      <c r="AT1508" s="17"/>
      <c r="AU1508" s="17"/>
      <c r="AV1508" s="17"/>
      <c r="AW1508" s="17"/>
      <c r="AX1508" s="17"/>
      <c r="AY1508" s="17"/>
      <c r="AZ1508" s="17"/>
      <c r="BA1508" s="17"/>
      <c r="BB1508" s="17"/>
      <c r="BC1508" s="17"/>
      <c r="BD1508" s="17"/>
      <c r="BE1508" s="17"/>
      <c r="BF1508" s="17"/>
      <c r="BG1508" s="17"/>
      <c r="BH1508" s="17"/>
      <c r="BI1508" s="17"/>
      <c r="BJ1508" s="17"/>
      <c r="BK1508" s="17"/>
      <c r="BL1508" s="17"/>
      <c r="BM1508" s="17"/>
      <c r="BN1508" s="17"/>
      <c r="BO1508" s="17"/>
      <c r="BP1508" s="17"/>
      <c r="BQ1508" s="17"/>
      <c r="BR1508" s="17"/>
      <c r="BS1508" s="17"/>
      <c r="BT1508" s="17"/>
      <c r="BU1508" s="17"/>
      <c r="BV1508" s="17"/>
      <c r="BW1508" s="17"/>
      <c r="BX1508" s="17"/>
      <c r="BY1508" s="17"/>
      <c r="BZ1508" s="17"/>
      <c r="CA1508" s="17"/>
      <c r="CB1508" s="17"/>
      <c r="CC1508" s="17"/>
      <c r="CD1508" s="17"/>
      <c r="CE1508" s="17"/>
      <c r="CF1508" s="17"/>
      <c r="CG1508" s="17"/>
      <c r="CH1508" s="17"/>
      <c r="CI1508" s="17"/>
    </row>
    <row r="1509" spans="2:87" x14ac:dyDescent="0.35">
      <c r="B1509" s="24" t="s">
        <v>117</v>
      </c>
      <c r="C1509" s="17"/>
      <c r="D1509" s="17"/>
      <c r="E1509" s="17"/>
      <c r="F1509" s="17"/>
      <c r="G1509" s="17"/>
      <c r="H1509" s="17"/>
      <c r="I1509" s="17"/>
      <c r="J1509" s="17"/>
      <c r="K1509" s="17"/>
      <c r="L1509" s="17"/>
      <c r="M1509" s="17"/>
      <c r="N1509" s="17"/>
      <c r="O1509" s="17"/>
      <c r="P1509" s="17"/>
      <c r="Q1509" s="17"/>
      <c r="R1509" s="17"/>
      <c r="S1509" s="17"/>
      <c r="T1509" s="17"/>
      <c r="U1509" s="17"/>
      <c r="V1509" s="17"/>
      <c r="W1509" s="17"/>
      <c r="X1509" s="17"/>
      <c r="Y1509" s="17"/>
      <c r="Z1509" s="17"/>
      <c r="AA1509" s="17"/>
      <c r="AB1509" s="17"/>
      <c r="AC1509" s="17"/>
      <c r="AD1509" s="17"/>
      <c r="AE1509" s="17"/>
      <c r="AF1509" s="17"/>
      <c r="AG1509" s="17"/>
      <c r="AH1509" s="17"/>
      <c r="AI1509" s="17"/>
      <c r="AJ1509" s="17"/>
      <c r="AK1509" s="17"/>
      <c r="AL1509" s="17"/>
      <c r="AM1509" s="17"/>
      <c r="AN1509" s="17"/>
      <c r="AO1509" s="17"/>
      <c r="AP1509" s="17"/>
      <c r="AQ1509" s="17"/>
      <c r="AR1509" s="17"/>
      <c r="AS1509" s="17"/>
      <c r="AT1509" s="17"/>
      <c r="AU1509" s="17"/>
      <c r="AV1509" s="17"/>
      <c r="AW1509" s="17"/>
      <c r="AX1509" s="17"/>
      <c r="AY1509" s="17"/>
      <c r="AZ1509" s="17"/>
      <c r="BA1509" s="17"/>
      <c r="BB1509" s="17"/>
      <c r="BC1509" s="17"/>
      <c r="BD1509" s="17"/>
      <c r="BE1509" s="17"/>
      <c r="BF1509" s="17"/>
      <c r="BG1509" s="17"/>
      <c r="BH1509" s="17"/>
      <c r="BI1509" s="17"/>
      <c r="BJ1509" s="17"/>
      <c r="BK1509" s="17"/>
      <c r="BL1509" s="17"/>
      <c r="BM1509" s="17"/>
      <c r="BN1509" s="17"/>
      <c r="BO1509" s="17"/>
      <c r="BP1509" s="17"/>
      <c r="BQ1509" s="17"/>
      <c r="BR1509" s="17"/>
      <c r="BS1509" s="17"/>
      <c r="BT1509" s="17"/>
      <c r="BU1509" s="17"/>
      <c r="BV1509" s="17"/>
      <c r="BW1509" s="17"/>
      <c r="BX1509" s="17"/>
      <c r="BY1509" s="17"/>
      <c r="BZ1509" s="17"/>
      <c r="CA1509" s="17"/>
      <c r="CB1509" s="17"/>
      <c r="CC1509" s="17"/>
      <c r="CD1509" s="17"/>
      <c r="CE1509" s="17"/>
      <c r="CF1509" s="17"/>
      <c r="CG1509" s="17"/>
      <c r="CH1509" s="17"/>
      <c r="CI1509" s="17"/>
    </row>
    <row r="1510" spans="2:87" x14ac:dyDescent="0.35">
      <c r="B1510" t="s">
        <v>452</v>
      </c>
      <c r="C1510" s="17">
        <v>0.41558646512445002</v>
      </c>
      <c r="D1510" s="17">
        <v>0.399507095277783</v>
      </c>
      <c r="E1510" s="17">
        <v>0.43284777561188098</v>
      </c>
      <c r="F1510" s="17"/>
      <c r="G1510" s="17">
        <v>0.263755447529606</v>
      </c>
      <c r="H1510" s="17">
        <v>0.34137083503610499</v>
      </c>
      <c r="I1510" s="17">
        <v>0.35214468234802898</v>
      </c>
      <c r="J1510" s="17">
        <v>0.42960895379083502</v>
      </c>
      <c r="K1510" s="17">
        <v>0.52454355393332097</v>
      </c>
      <c r="L1510" s="17">
        <v>0.54498280147553102</v>
      </c>
      <c r="M1510" s="17"/>
      <c r="N1510" s="17">
        <v>0.374894468030737</v>
      </c>
      <c r="O1510" s="17">
        <v>0.35377553698414599</v>
      </c>
      <c r="P1510" s="17">
        <v>0.48386906610525299</v>
      </c>
      <c r="Q1510" s="17">
        <v>0.46774436542780901</v>
      </c>
      <c r="R1510" s="17"/>
      <c r="S1510" s="17">
        <v>0.39853761402513699</v>
      </c>
      <c r="T1510" s="17">
        <v>0.39970694295632397</v>
      </c>
      <c r="U1510" s="17">
        <v>0.34458421424257502</v>
      </c>
      <c r="V1510" s="17">
        <v>0.34247087258814901</v>
      </c>
      <c r="W1510" s="17">
        <v>0.36870271091470902</v>
      </c>
      <c r="X1510" s="17">
        <v>0.44286806517934502</v>
      </c>
      <c r="Y1510" s="17">
        <v>0.41898857768216902</v>
      </c>
      <c r="Z1510" s="17">
        <v>0.36244384867323498</v>
      </c>
      <c r="AA1510" s="17">
        <v>0.42769533276681798</v>
      </c>
      <c r="AB1510" s="17">
        <v>0.51457275369818201</v>
      </c>
      <c r="AC1510" s="17">
        <v>0.59223817715125704</v>
      </c>
      <c r="AD1510" s="17">
        <v>0.42579335161217302</v>
      </c>
      <c r="AE1510" s="17"/>
      <c r="AF1510" s="17">
        <v>0.50327188120529398</v>
      </c>
      <c r="AG1510" s="17">
        <v>0.44219092132787102</v>
      </c>
      <c r="AH1510" s="17">
        <v>0.36302343303832502</v>
      </c>
      <c r="AI1510" s="17">
        <v>0.38523646359442298</v>
      </c>
      <c r="AJ1510" s="17">
        <v>0.35517912330856299</v>
      </c>
      <c r="AK1510" s="17"/>
      <c r="AL1510" s="17">
        <v>0.38580035319448103</v>
      </c>
      <c r="AM1510" s="17">
        <v>0.426240514968657</v>
      </c>
      <c r="AN1510" s="17">
        <v>0.43070988751663403</v>
      </c>
      <c r="AO1510" s="17">
        <v>0.49073506859103899</v>
      </c>
      <c r="AP1510" s="17"/>
      <c r="AQ1510" s="17">
        <v>0.46608025077064202</v>
      </c>
      <c r="AR1510" s="17">
        <v>0.34231938343365598</v>
      </c>
      <c r="AS1510" s="17"/>
      <c r="AT1510" s="17">
        <v>0.37928558271554502</v>
      </c>
      <c r="AU1510" s="17">
        <v>0.54183307691661198</v>
      </c>
      <c r="AV1510" s="17"/>
      <c r="AW1510" s="17">
        <v>0.49099837028538501</v>
      </c>
      <c r="AX1510" s="17">
        <v>0.34764153583886898</v>
      </c>
      <c r="AY1510" s="17">
        <v>0.39191928188368103</v>
      </c>
      <c r="AZ1510" s="17"/>
      <c r="BA1510" s="17">
        <v>0.40107620087066298</v>
      </c>
      <c r="BB1510" s="17">
        <v>0.41093721410895601</v>
      </c>
      <c r="BC1510" s="17">
        <v>0.42073613558394901</v>
      </c>
      <c r="BD1510" s="17">
        <v>0.41497990288645897</v>
      </c>
      <c r="BE1510" s="17">
        <v>0.47597552366761098</v>
      </c>
      <c r="BF1510" s="17"/>
      <c r="BG1510" s="17">
        <v>0.357797274935233</v>
      </c>
      <c r="BH1510" s="17">
        <v>0.45776043661693999</v>
      </c>
      <c r="BI1510" s="17"/>
      <c r="BJ1510" s="17">
        <v>0.37781221202538401</v>
      </c>
      <c r="BK1510" s="17">
        <v>0.55580103369377298</v>
      </c>
      <c r="BL1510" s="17"/>
      <c r="BM1510" s="17">
        <v>0.38117075882448498</v>
      </c>
      <c r="BN1510" s="17">
        <v>0.50241293258887199</v>
      </c>
      <c r="BO1510" s="17">
        <v>0.37988655455064202</v>
      </c>
      <c r="BP1510" s="17">
        <v>0.33556264631127802</v>
      </c>
      <c r="BQ1510" s="17">
        <v>0.51738042906007398</v>
      </c>
      <c r="BR1510" s="17"/>
      <c r="BS1510" s="17">
        <v>0.519233218589356</v>
      </c>
      <c r="BT1510" s="17"/>
      <c r="BU1510" s="17">
        <v>0.48268772895060902</v>
      </c>
      <c r="BV1510" s="17">
        <v>0.336530810295532</v>
      </c>
      <c r="BW1510" s="17">
        <v>0.35617594070096897</v>
      </c>
      <c r="BX1510" s="17">
        <v>0.54347644392085204</v>
      </c>
      <c r="BY1510" s="17">
        <v>0.35777286370866102</v>
      </c>
      <c r="BZ1510" s="17"/>
      <c r="CA1510" s="17">
        <v>0.45585613906526701</v>
      </c>
      <c r="CB1510" s="17"/>
      <c r="CC1510" s="17">
        <v>0.46749081764554201</v>
      </c>
      <c r="CD1510" s="17">
        <v>0.21997362171908799</v>
      </c>
      <c r="CE1510" s="17"/>
      <c r="CF1510" s="17">
        <v>0.50691051476109605</v>
      </c>
      <c r="CG1510" s="17"/>
      <c r="CH1510" s="17">
        <v>0.46465784649666703</v>
      </c>
      <c r="CI1510" s="17">
        <v>0.28989734673123102</v>
      </c>
    </row>
    <row r="1511" spans="2:87" x14ac:dyDescent="0.35">
      <c r="B1511" t="s">
        <v>453</v>
      </c>
      <c r="C1511" s="17">
        <v>0.40399573255378701</v>
      </c>
      <c r="D1511" s="17">
        <v>0.41410949862565899</v>
      </c>
      <c r="E1511" s="17">
        <v>0.39441577371543701</v>
      </c>
      <c r="F1511" s="17"/>
      <c r="G1511" s="17">
        <v>0.45706824003084301</v>
      </c>
      <c r="H1511" s="17">
        <v>0.43515274777440699</v>
      </c>
      <c r="I1511" s="17">
        <v>0.43411683334099799</v>
      </c>
      <c r="J1511" s="17">
        <v>0.37804093610413603</v>
      </c>
      <c r="K1511" s="17">
        <v>0.353794998356042</v>
      </c>
      <c r="L1511" s="17">
        <v>0.37329646539206901</v>
      </c>
      <c r="M1511" s="17"/>
      <c r="N1511" s="17">
        <v>0.41637085803611301</v>
      </c>
      <c r="O1511" s="17">
        <v>0.46602618546328201</v>
      </c>
      <c r="P1511" s="17">
        <v>0.36127558986193897</v>
      </c>
      <c r="Q1511" s="17">
        <v>0.35924253912091197</v>
      </c>
      <c r="R1511" s="17"/>
      <c r="S1511" s="17">
        <v>0.41134964473147301</v>
      </c>
      <c r="T1511" s="17">
        <v>0.42525424915332999</v>
      </c>
      <c r="U1511" s="17">
        <v>0.49030473091488203</v>
      </c>
      <c r="V1511" s="17">
        <v>0.432141141768424</v>
      </c>
      <c r="W1511" s="17">
        <v>0.45436914393545402</v>
      </c>
      <c r="X1511" s="17">
        <v>0.36709369823476801</v>
      </c>
      <c r="Y1511" s="17">
        <v>0.35690921983115897</v>
      </c>
      <c r="Z1511" s="17">
        <v>0.44939984754201601</v>
      </c>
      <c r="AA1511" s="17">
        <v>0.41167745613466</v>
      </c>
      <c r="AB1511" s="17">
        <v>0.347991490121353</v>
      </c>
      <c r="AC1511" s="17">
        <v>0.25879973327660899</v>
      </c>
      <c r="AD1511" s="17">
        <v>0.40309057254331399</v>
      </c>
      <c r="AE1511" s="17"/>
      <c r="AF1511" s="17">
        <v>0.35884166586904098</v>
      </c>
      <c r="AG1511" s="17">
        <v>0.38440000667378299</v>
      </c>
      <c r="AH1511" s="17">
        <v>0.44592720846577899</v>
      </c>
      <c r="AI1511" s="17">
        <v>0.47438726590124602</v>
      </c>
      <c r="AJ1511" s="17">
        <v>0.40654452998971202</v>
      </c>
      <c r="AK1511" s="17"/>
      <c r="AL1511" s="17">
        <v>0.42359694879888599</v>
      </c>
      <c r="AM1511" s="17">
        <v>0.39937038712668399</v>
      </c>
      <c r="AN1511" s="17">
        <v>0.40659789330898299</v>
      </c>
      <c r="AO1511" s="17">
        <v>0.30540584955459898</v>
      </c>
      <c r="AP1511" s="17"/>
      <c r="AQ1511" s="17">
        <v>0.37076818779465698</v>
      </c>
      <c r="AR1511" s="17">
        <v>0.45220929398706899</v>
      </c>
      <c r="AS1511" s="17"/>
      <c r="AT1511" s="17">
        <v>0.41578270458199001</v>
      </c>
      <c r="AU1511" s="17">
        <v>0.374160127703068</v>
      </c>
      <c r="AV1511" s="17"/>
      <c r="AW1511" s="17">
        <v>0.390982418959122</v>
      </c>
      <c r="AX1511" s="17">
        <v>0.45691888996525398</v>
      </c>
      <c r="AY1511" s="17">
        <v>0.382044513425567</v>
      </c>
      <c r="AZ1511" s="17"/>
      <c r="BA1511" s="17">
        <v>0.396024750467108</v>
      </c>
      <c r="BB1511" s="17">
        <v>0.42089964127329899</v>
      </c>
      <c r="BC1511" s="17">
        <v>0.41124164456996798</v>
      </c>
      <c r="BD1511" s="17">
        <v>0.38609411344071498</v>
      </c>
      <c r="BE1511" s="17">
        <v>0.34528112233568697</v>
      </c>
      <c r="BF1511" s="17"/>
      <c r="BG1511" s="17">
        <v>0.40887695893154002</v>
      </c>
      <c r="BH1511" s="17">
        <v>0.40043346249203798</v>
      </c>
      <c r="BI1511" s="17"/>
      <c r="BJ1511" s="17">
        <v>0.41600790972931401</v>
      </c>
      <c r="BK1511" s="17">
        <v>0.35780957601491098</v>
      </c>
      <c r="BL1511" s="17"/>
      <c r="BM1511" s="17">
        <v>0.37348355422989699</v>
      </c>
      <c r="BN1511" s="17">
        <v>0.39308081785796201</v>
      </c>
      <c r="BO1511" s="17">
        <v>0.427342862748116</v>
      </c>
      <c r="BP1511" s="17">
        <v>0.43629767992691199</v>
      </c>
      <c r="BQ1511" s="17">
        <v>0.38786360497536099</v>
      </c>
      <c r="BR1511" s="17"/>
      <c r="BS1511" s="17">
        <v>0.378137969806282</v>
      </c>
      <c r="BT1511" s="17"/>
      <c r="BU1511" s="17">
        <v>0.393947630984115</v>
      </c>
      <c r="BV1511" s="17">
        <v>0.44427822785305199</v>
      </c>
      <c r="BW1511" s="17">
        <v>0.43947467255900002</v>
      </c>
      <c r="BX1511" s="17">
        <v>0.366111264155357</v>
      </c>
      <c r="BY1511" s="17">
        <v>0.37154861032297198</v>
      </c>
      <c r="BZ1511" s="17"/>
      <c r="CA1511" s="17">
        <v>0.44711259350531901</v>
      </c>
      <c r="CB1511" s="17"/>
      <c r="CC1511" s="17">
        <v>0.39952143253482197</v>
      </c>
      <c r="CD1511" s="17">
        <v>0.43270829192986598</v>
      </c>
      <c r="CE1511" s="17"/>
      <c r="CF1511" s="17">
        <v>0.38602453437790801</v>
      </c>
      <c r="CG1511" s="17"/>
      <c r="CH1511" s="17">
        <v>0.43814581805831798</v>
      </c>
      <c r="CI1511" s="17">
        <v>0.39319896626613599</v>
      </c>
    </row>
    <row r="1512" spans="2:87" x14ac:dyDescent="0.35">
      <c r="B1512" t="s">
        <v>454</v>
      </c>
      <c r="C1512" s="17">
        <v>9.8807199964571005E-2</v>
      </c>
      <c r="D1512" s="17">
        <v>0.107125400482423</v>
      </c>
      <c r="E1512" s="17">
        <v>9.1253116260546094E-2</v>
      </c>
      <c r="F1512" s="17"/>
      <c r="G1512" s="17">
        <v>0.15622755795870599</v>
      </c>
      <c r="H1512" s="17">
        <v>0.13514070346294901</v>
      </c>
      <c r="I1512" s="17">
        <v>9.3223466703594202E-2</v>
      </c>
      <c r="J1512" s="17">
        <v>0.110124634500832</v>
      </c>
      <c r="K1512" s="17">
        <v>6.4703636026300804E-2</v>
      </c>
      <c r="L1512" s="17">
        <v>4.8871277124552498E-2</v>
      </c>
      <c r="M1512" s="17"/>
      <c r="N1512" s="17">
        <v>0.13376703370693499</v>
      </c>
      <c r="O1512" s="17">
        <v>9.2333282761469307E-2</v>
      </c>
      <c r="P1512" s="17">
        <v>7.9721496757562405E-2</v>
      </c>
      <c r="Q1512" s="17">
        <v>8.5937878063576306E-2</v>
      </c>
      <c r="R1512" s="17"/>
      <c r="S1512" s="17">
        <v>7.3007507793863197E-2</v>
      </c>
      <c r="T1512" s="17">
        <v>0.100130208594909</v>
      </c>
      <c r="U1512" s="17">
        <v>0.115291776504881</v>
      </c>
      <c r="V1512" s="17">
        <v>0.11850780856139401</v>
      </c>
      <c r="W1512" s="17">
        <v>0.12101712323448199</v>
      </c>
      <c r="X1512" s="17">
        <v>0.108405537133702</v>
      </c>
      <c r="Y1512" s="17">
        <v>0.10848359052121601</v>
      </c>
      <c r="Z1512" s="17">
        <v>9.3165376759975493E-2</v>
      </c>
      <c r="AA1512" s="17">
        <v>0.103847674089071</v>
      </c>
      <c r="AB1512" s="17">
        <v>0.100525972877683</v>
      </c>
      <c r="AC1512" s="17">
        <v>6.0545207162608798E-2</v>
      </c>
      <c r="AD1512" s="17">
        <v>5.1696188080569097E-2</v>
      </c>
      <c r="AE1512" s="17"/>
      <c r="AF1512" s="17">
        <v>7.5087083110531597E-2</v>
      </c>
      <c r="AG1512" s="17">
        <v>9.5915999496060306E-2</v>
      </c>
      <c r="AH1512" s="17">
        <v>0.100916023196372</v>
      </c>
      <c r="AI1512" s="17">
        <v>9.9314056021336403E-2</v>
      </c>
      <c r="AJ1512" s="17">
        <v>0.13847020559901899</v>
      </c>
      <c r="AK1512" s="17"/>
      <c r="AL1512" s="17">
        <v>9.4200418353301701E-2</v>
      </c>
      <c r="AM1512" s="17">
        <v>9.2901582879470701E-2</v>
      </c>
      <c r="AN1512" s="17">
        <v>0.117689411731041</v>
      </c>
      <c r="AO1512" s="17">
        <v>0.111010469891619</v>
      </c>
      <c r="AP1512" s="17"/>
      <c r="AQ1512" s="17">
        <v>8.6285293405962304E-2</v>
      </c>
      <c r="AR1512" s="17">
        <v>0.11697663485666999</v>
      </c>
      <c r="AS1512" s="17"/>
      <c r="AT1512" s="17">
        <v>0.115083479873449</v>
      </c>
      <c r="AU1512" s="17">
        <v>4.9058969706547099E-2</v>
      </c>
      <c r="AV1512" s="17"/>
      <c r="AW1512" s="17">
        <v>6.9670276822342905E-2</v>
      </c>
      <c r="AX1512" s="17">
        <v>0.11369775605162299</v>
      </c>
      <c r="AY1512" s="17">
        <v>0.1110002108989</v>
      </c>
      <c r="AZ1512" s="17"/>
      <c r="BA1512" s="17">
        <v>0.102262391368186</v>
      </c>
      <c r="BB1512" s="17">
        <v>9.0789376497761795E-2</v>
      </c>
      <c r="BC1512" s="17">
        <v>9.7427699057649697E-2</v>
      </c>
      <c r="BD1512" s="17">
        <v>0.115492620756668</v>
      </c>
      <c r="BE1512" s="17">
        <v>0.102174359230137</v>
      </c>
      <c r="BF1512" s="17"/>
      <c r="BG1512" s="17">
        <v>0.124630431725891</v>
      </c>
      <c r="BH1512" s="17">
        <v>7.9961664379456301E-2</v>
      </c>
      <c r="BI1512" s="17"/>
      <c r="BJ1512" s="17">
        <v>0.111457801593041</v>
      </c>
      <c r="BK1512" s="17">
        <v>5.4016844859384898E-2</v>
      </c>
      <c r="BL1512" s="17"/>
      <c r="BM1512" s="17">
        <v>0.11230490190747699</v>
      </c>
      <c r="BN1512" s="17">
        <v>6.1410840608649597E-2</v>
      </c>
      <c r="BO1512" s="17">
        <v>0.125905917240588</v>
      </c>
      <c r="BP1512" s="17">
        <v>0.113335150078279</v>
      </c>
      <c r="BQ1512" s="17">
        <v>5.1152968116375E-2</v>
      </c>
      <c r="BR1512" s="17"/>
      <c r="BS1512" s="17">
        <v>6.0034545378101198E-2</v>
      </c>
      <c r="BT1512" s="17"/>
      <c r="BU1512" s="17">
        <v>8.5719241300277096E-2</v>
      </c>
      <c r="BV1512" s="17">
        <v>0.149010248002135</v>
      </c>
      <c r="BW1512" s="17">
        <v>0.110726883252557</v>
      </c>
      <c r="BX1512" s="17">
        <v>4.8582322367699902E-2</v>
      </c>
      <c r="BY1512" s="17">
        <v>0.103071047374495</v>
      </c>
      <c r="BZ1512" s="17"/>
      <c r="CA1512" s="17">
        <v>3.4946692268737402E-2</v>
      </c>
      <c r="CB1512" s="17"/>
      <c r="CC1512" s="17">
        <v>7.21064807190063E-2</v>
      </c>
      <c r="CD1512" s="17">
        <v>0.21449460941911</v>
      </c>
      <c r="CE1512" s="17"/>
      <c r="CF1512" s="17">
        <v>6.78278846137568E-2</v>
      </c>
      <c r="CG1512" s="17"/>
      <c r="CH1512" s="17">
        <v>5.8865584116923199E-2</v>
      </c>
      <c r="CI1512" s="17">
        <v>0.19440627920353201</v>
      </c>
    </row>
    <row r="1513" spans="2:87" x14ac:dyDescent="0.35">
      <c r="B1513" t="s">
        <v>455</v>
      </c>
      <c r="C1513" s="17">
        <v>2.2024507032002899E-2</v>
      </c>
      <c r="D1513" s="17">
        <v>2.5642688352643699E-2</v>
      </c>
      <c r="E1513" s="17">
        <v>1.8614736999839999E-2</v>
      </c>
      <c r="F1513" s="17"/>
      <c r="G1513" s="17">
        <v>5.0392292038152202E-2</v>
      </c>
      <c r="H1513" s="17">
        <v>2.38558795822108E-2</v>
      </c>
      <c r="I1513" s="17">
        <v>2.6791417131070201E-2</v>
      </c>
      <c r="J1513" s="17">
        <v>2.43418523337832E-2</v>
      </c>
      <c r="K1513" s="17">
        <v>6.2277069665278998E-3</v>
      </c>
      <c r="L1513" s="17">
        <v>6.3709528397894299E-3</v>
      </c>
      <c r="M1513" s="17"/>
      <c r="N1513" s="17">
        <v>2.9800933420671E-2</v>
      </c>
      <c r="O1513" s="17">
        <v>2.55872690106719E-2</v>
      </c>
      <c r="P1513" s="17">
        <v>9.6400667770636696E-3</v>
      </c>
      <c r="Q1513" s="17">
        <v>2.11104130999888E-2</v>
      </c>
      <c r="R1513" s="17"/>
      <c r="S1513" s="17">
        <v>3.9448447891992401E-2</v>
      </c>
      <c r="T1513" s="17">
        <v>1.70371075339679E-2</v>
      </c>
      <c r="U1513" s="17">
        <v>1.04705727878077E-2</v>
      </c>
      <c r="V1513" s="17">
        <v>2.1611284844482201E-2</v>
      </c>
      <c r="W1513" s="17">
        <v>1.9154508528210601E-2</v>
      </c>
      <c r="X1513" s="17">
        <v>3.4275693536088198E-2</v>
      </c>
      <c r="Y1513" s="17">
        <v>6.9185719593294198E-3</v>
      </c>
      <c r="Z1513" s="17">
        <v>3.2273520672489502E-2</v>
      </c>
      <c r="AA1513" s="17">
        <v>1.29649877693753E-2</v>
      </c>
      <c r="AB1513" s="17">
        <v>1.1053631244797401E-2</v>
      </c>
      <c r="AC1513" s="17">
        <v>4.1720607961851702E-2</v>
      </c>
      <c r="AD1513" s="17">
        <v>2.4110640196923799E-2</v>
      </c>
      <c r="AE1513" s="17"/>
      <c r="AF1513" s="17">
        <v>1.8113083670704501E-2</v>
      </c>
      <c r="AG1513" s="17">
        <v>2.0442976852999301E-2</v>
      </c>
      <c r="AH1513" s="17">
        <v>1.9926025531628901E-2</v>
      </c>
      <c r="AI1513" s="17">
        <v>1.22072047233007E-2</v>
      </c>
      <c r="AJ1513" s="17">
        <v>2.0122285857081399E-2</v>
      </c>
      <c r="AK1513" s="17"/>
      <c r="AL1513" s="17">
        <v>1.86277743977564E-2</v>
      </c>
      <c r="AM1513" s="17">
        <v>3.0468652926503699E-2</v>
      </c>
      <c r="AN1513" s="17">
        <v>7.9877424771293004E-3</v>
      </c>
      <c r="AO1513" s="17">
        <v>2.98410856069302E-2</v>
      </c>
      <c r="AP1513" s="17"/>
      <c r="AQ1513" s="17">
        <v>1.88765602080938E-2</v>
      </c>
      <c r="AR1513" s="17">
        <v>2.6592215199533101E-2</v>
      </c>
      <c r="AS1513" s="17"/>
      <c r="AT1513" s="17">
        <v>2.5113422998246301E-2</v>
      </c>
      <c r="AU1513" s="17">
        <v>4.2917246782147901E-3</v>
      </c>
      <c r="AV1513" s="17"/>
      <c r="AW1513" s="17">
        <v>1.1130266850199E-2</v>
      </c>
      <c r="AX1513" s="17">
        <v>2.1172339588196198E-2</v>
      </c>
      <c r="AY1513" s="17">
        <v>3.4423384374616402E-2</v>
      </c>
      <c r="AZ1513" s="17"/>
      <c r="BA1513" s="17">
        <v>3.13401977465897E-2</v>
      </c>
      <c r="BB1513" s="17">
        <v>2.1346201258207301E-2</v>
      </c>
      <c r="BC1513" s="17">
        <v>2.1851933620048399E-2</v>
      </c>
      <c r="BD1513" s="17">
        <v>1.19858943813991E-2</v>
      </c>
      <c r="BE1513" s="17">
        <v>0</v>
      </c>
      <c r="BF1513" s="17"/>
      <c r="BG1513" s="17">
        <v>3.6307284927135197E-2</v>
      </c>
      <c r="BH1513" s="17">
        <v>1.16010789512393E-2</v>
      </c>
      <c r="BI1513" s="17"/>
      <c r="BJ1513" s="17">
        <v>2.6932854658665899E-2</v>
      </c>
      <c r="BK1513" s="17">
        <v>1.93973407422152E-3</v>
      </c>
      <c r="BL1513" s="17"/>
      <c r="BM1513" s="17">
        <v>2.5292434106674401E-2</v>
      </c>
      <c r="BN1513" s="17">
        <v>1.44720326922009E-2</v>
      </c>
      <c r="BO1513" s="17">
        <v>2.3417396939108201E-2</v>
      </c>
      <c r="BP1513" s="17">
        <v>2.98227911254796E-2</v>
      </c>
      <c r="BQ1513" s="17">
        <v>4.3448319031861096E-3</v>
      </c>
      <c r="BR1513" s="17"/>
      <c r="BS1513" s="17">
        <v>1.8331526502582698E-2</v>
      </c>
      <c r="BT1513" s="17"/>
      <c r="BU1513" s="17">
        <v>1.1974574601916199E-2</v>
      </c>
      <c r="BV1513" s="17">
        <v>2.91791099433669E-2</v>
      </c>
      <c r="BW1513" s="17">
        <v>3.4941121014812698E-2</v>
      </c>
      <c r="BX1513" s="17">
        <v>1.6477239374448199E-2</v>
      </c>
      <c r="BY1513" s="17">
        <v>4.0465723183594302E-2</v>
      </c>
      <c r="BZ1513" s="17"/>
      <c r="CA1513" s="17">
        <v>3.7941614872412197E-2</v>
      </c>
      <c r="CB1513" s="17"/>
      <c r="CC1513" s="17">
        <v>1.26666461954313E-2</v>
      </c>
      <c r="CD1513" s="17">
        <v>5.73464973889697E-2</v>
      </c>
      <c r="CE1513" s="17"/>
      <c r="CF1513" s="17">
        <v>1.2996025397847701E-2</v>
      </c>
      <c r="CG1513" s="17"/>
      <c r="CH1513" s="17">
        <v>6.4762041637878602E-3</v>
      </c>
      <c r="CI1513" s="17">
        <v>7.1226058943126294E-2</v>
      </c>
    </row>
    <row r="1514" spans="2:87" x14ac:dyDescent="0.35">
      <c r="B1514" t="s">
        <v>115</v>
      </c>
      <c r="C1514" s="17">
        <v>5.9586095325189201E-2</v>
      </c>
      <c r="D1514" s="17">
        <v>5.3615317261491803E-2</v>
      </c>
      <c r="E1514" s="17">
        <v>6.2868597412295293E-2</v>
      </c>
      <c r="F1514" s="17"/>
      <c r="G1514" s="17">
        <v>7.2556462442692995E-2</v>
      </c>
      <c r="H1514" s="17">
        <v>6.4479834144328604E-2</v>
      </c>
      <c r="I1514" s="17">
        <v>9.3723600476307997E-2</v>
      </c>
      <c r="J1514" s="17">
        <v>5.7883623270413999E-2</v>
      </c>
      <c r="K1514" s="17">
        <v>5.07301047178077E-2</v>
      </c>
      <c r="L1514" s="17">
        <v>2.6478503168057499E-2</v>
      </c>
      <c r="M1514" s="17"/>
      <c r="N1514" s="17">
        <v>4.5166706805543903E-2</v>
      </c>
      <c r="O1514" s="17">
        <v>6.2277725780431399E-2</v>
      </c>
      <c r="P1514" s="17">
        <v>6.5493780498182205E-2</v>
      </c>
      <c r="Q1514" s="17">
        <v>6.5964804287713397E-2</v>
      </c>
      <c r="R1514" s="17"/>
      <c r="S1514" s="17">
        <v>7.7656785557534899E-2</v>
      </c>
      <c r="T1514" s="17">
        <v>5.7871491761469197E-2</v>
      </c>
      <c r="U1514" s="17">
        <v>3.9348705549853501E-2</v>
      </c>
      <c r="V1514" s="17">
        <v>8.5268892237550603E-2</v>
      </c>
      <c r="W1514" s="17">
        <v>3.6756513387145202E-2</v>
      </c>
      <c r="X1514" s="17">
        <v>4.7357005916097497E-2</v>
      </c>
      <c r="Y1514" s="17">
        <v>0.108700040006126</v>
      </c>
      <c r="Z1514" s="17">
        <v>6.2717406352283595E-2</v>
      </c>
      <c r="AA1514" s="17">
        <v>4.38145492400751E-2</v>
      </c>
      <c r="AB1514" s="17">
        <v>2.5856152057984399E-2</v>
      </c>
      <c r="AC1514" s="17">
        <v>4.6696274447673401E-2</v>
      </c>
      <c r="AD1514" s="17">
        <v>9.5309247567019903E-2</v>
      </c>
      <c r="AE1514" s="17"/>
      <c r="AF1514" s="17">
        <v>4.4686286144428697E-2</v>
      </c>
      <c r="AG1514" s="17">
        <v>5.7050095649286203E-2</v>
      </c>
      <c r="AH1514" s="17">
        <v>7.0207309767895507E-2</v>
      </c>
      <c r="AI1514" s="17">
        <v>2.88550097596941E-2</v>
      </c>
      <c r="AJ1514" s="17">
        <v>7.9683855245624602E-2</v>
      </c>
      <c r="AK1514" s="17"/>
      <c r="AL1514" s="17">
        <v>7.77745052555745E-2</v>
      </c>
      <c r="AM1514" s="17">
        <v>5.1018862098684101E-2</v>
      </c>
      <c r="AN1514" s="17">
        <v>3.7015064966213103E-2</v>
      </c>
      <c r="AO1514" s="17">
        <v>6.3007526355812596E-2</v>
      </c>
      <c r="AP1514" s="17"/>
      <c r="AQ1514" s="17">
        <v>5.7989707820645102E-2</v>
      </c>
      <c r="AR1514" s="17">
        <v>6.1902472523071503E-2</v>
      </c>
      <c r="AS1514" s="17"/>
      <c r="AT1514" s="17">
        <v>6.4734809830770304E-2</v>
      </c>
      <c r="AU1514" s="17">
        <v>3.0656100995558301E-2</v>
      </c>
      <c r="AV1514" s="17"/>
      <c r="AW1514" s="17">
        <v>3.7218667082951302E-2</v>
      </c>
      <c r="AX1514" s="17">
        <v>6.0569478556057203E-2</v>
      </c>
      <c r="AY1514" s="17">
        <v>8.0612609417235803E-2</v>
      </c>
      <c r="AZ1514" s="17"/>
      <c r="BA1514" s="17">
        <v>6.9296459547453698E-2</v>
      </c>
      <c r="BB1514" s="17">
        <v>5.6027566861776498E-2</v>
      </c>
      <c r="BC1514" s="17">
        <v>4.8742587168384699E-2</v>
      </c>
      <c r="BD1514" s="17">
        <v>7.1447468534759306E-2</v>
      </c>
      <c r="BE1514" s="17">
        <v>7.6568994766565299E-2</v>
      </c>
      <c r="BF1514" s="17"/>
      <c r="BG1514" s="17">
        <v>7.2388049480200806E-2</v>
      </c>
      <c r="BH1514" s="17">
        <v>5.0243357560326697E-2</v>
      </c>
      <c r="BI1514" s="17"/>
      <c r="BJ1514" s="17">
        <v>6.7789221993595702E-2</v>
      </c>
      <c r="BK1514" s="17">
        <v>3.0432811357709401E-2</v>
      </c>
      <c r="BL1514" s="17"/>
      <c r="BM1514" s="17">
        <v>0.10774835093146599</v>
      </c>
      <c r="BN1514" s="17">
        <v>2.86233762523159E-2</v>
      </c>
      <c r="BO1514" s="17">
        <v>4.3447268521546303E-2</v>
      </c>
      <c r="BP1514" s="17">
        <v>8.4981732558051901E-2</v>
      </c>
      <c r="BQ1514" s="17">
        <v>3.9258165945004399E-2</v>
      </c>
      <c r="BR1514" s="17"/>
      <c r="BS1514" s="17">
        <v>2.42627397236777E-2</v>
      </c>
      <c r="BT1514" s="17"/>
      <c r="BU1514" s="17">
        <v>2.5670824163082601E-2</v>
      </c>
      <c r="BV1514" s="17">
        <v>4.1001603905915299E-2</v>
      </c>
      <c r="BW1514" s="17">
        <v>5.8681382472660602E-2</v>
      </c>
      <c r="BX1514" s="17">
        <v>2.53527301816431E-2</v>
      </c>
      <c r="BY1514" s="17">
        <v>0.127141755410278</v>
      </c>
      <c r="BZ1514" s="17"/>
      <c r="CA1514" s="17">
        <v>2.4142960288264299E-2</v>
      </c>
      <c r="CB1514" s="17"/>
      <c r="CC1514" s="17">
        <v>4.82146229051982E-2</v>
      </c>
      <c r="CD1514" s="17">
        <v>7.5476979542966005E-2</v>
      </c>
      <c r="CE1514" s="17"/>
      <c r="CF1514" s="17">
        <v>2.6241040849390801E-2</v>
      </c>
      <c r="CG1514" s="17"/>
      <c r="CH1514" s="17">
        <v>3.1854547164304498E-2</v>
      </c>
      <c r="CI1514" s="17">
        <v>5.1271348855974397E-2</v>
      </c>
    </row>
    <row r="1515" spans="2:87" x14ac:dyDescent="0.35">
      <c r="B1515" t="s">
        <v>456</v>
      </c>
      <c r="C1515" s="17">
        <v>0.81958219767823703</v>
      </c>
      <c r="D1515" s="17">
        <v>0.81361659390344199</v>
      </c>
      <c r="E1515" s="17">
        <v>0.82726354932731805</v>
      </c>
      <c r="F1515" s="17"/>
      <c r="G1515" s="17">
        <v>0.72082368756044901</v>
      </c>
      <c r="H1515" s="17">
        <v>0.77652358281051204</v>
      </c>
      <c r="I1515" s="17">
        <v>0.78626151568902802</v>
      </c>
      <c r="J1515" s="17">
        <v>0.807649889894971</v>
      </c>
      <c r="K1515" s="17">
        <v>0.87833855228936397</v>
      </c>
      <c r="L1515" s="17">
        <v>0.91827926686760097</v>
      </c>
      <c r="M1515" s="17"/>
      <c r="N1515" s="17">
        <v>0.79126532606684996</v>
      </c>
      <c r="O1515" s="17">
        <v>0.81980172244742699</v>
      </c>
      <c r="P1515" s="17">
        <v>0.84514465596719202</v>
      </c>
      <c r="Q1515" s="17">
        <v>0.82698690454872104</v>
      </c>
      <c r="R1515" s="17"/>
      <c r="S1515" s="17">
        <v>0.80988725875660905</v>
      </c>
      <c r="T1515" s="17">
        <v>0.82496119210965402</v>
      </c>
      <c r="U1515" s="17">
        <v>0.83488894515745704</v>
      </c>
      <c r="V1515" s="17">
        <v>0.77461201435657301</v>
      </c>
      <c r="W1515" s="17">
        <v>0.82307185485016299</v>
      </c>
      <c r="X1515" s="17">
        <v>0.80996176341411297</v>
      </c>
      <c r="Y1515" s="17">
        <v>0.77589779751332799</v>
      </c>
      <c r="Z1515" s="17">
        <v>0.81184369621525099</v>
      </c>
      <c r="AA1515" s="17">
        <v>0.83937278890147804</v>
      </c>
      <c r="AB1515" s="17">
        <v>0.862564243819535</v>
      </c>
      <c r="AC1515" s="17">
        <v>0.85103791042786603</v>
      </c>
      <c r="AD1515" s="17">
        <v>0.82888392415548695</v>
      </c>
      <c r="AE1515" s="17"/>
      <c r="AF1515" s="17">
        <v>0.86211354707433496</v>
      </c>
      <c r="AG1515" s="17">
        <v>0.82659092800165401</v>
      </c>
      <c r="AH1515" s="17">
        <v>0.80895064150410301</v>
      </c>
      <c r="AI1515" s="17">
        <v>0.85962372949566901</v>
      </c>
      <c r="AJ1515" s="17">
        <v>0.76172365329827496</v>
      </c>
      <c r="AK1515" s="17"/>
      <c r="AL1515" s="17">
        <v>0.80939730199336701</v>
      </c>
      <c r="AM1515" s="17">
        <v>0.82561090209534105</v>
      </c>
      <c r="AN1515" s="17">
        <v>0.83730778082561597</v>
      </c>
      <c r="AO1515" s="17">
        <v>0.79614091814563803</v>
      </c>
      <c r="AP1515" s="17"/>
      <c r="AQ1515" s="17">
        <v>0.836848438565299</v>
      </c>
      <c r="AR1515" s="17">
        <v>0.79452867742072497</v>
      </c>
      <c r="AS1515" s="17"/>
      <c r="AT1515" s="17">
        <v>0.79506828729753498</v>
      </c>
      <c r="AU1515" s="17">
        <v>0.91599320461968003</v>
      </c>
      <c r="AV1515" s="17"/>
      <c r="AW1515" s="17">
        <v>0.88198078924450696</v>
      </c>
      <c r="AX1515" s="17">
        <v>0.80456042580412401</v>
      </c>
      <c r="AY1515" s="17">
        <v>0.77396379530924797</v>
      </c>
      <c r="AZ1515" s="17"/>
      <c r="BA1515" s="17">
        <v>0.79710095133777104</v>
      </c>
      <c r="BB1515" s="17">
        <v>0.83183685538225405</v>
      </c>
      <c r="BC1515" s="17">
        <v>0.83197778015391699</v>
      </c>
      <c r="BD1515" s="17">
        <v>0.80107401632717301</v>
      </c>
      <c r="BE1515" s="17">
        <v>0.82125664600329795</v>
      </c>
      <c r="BF1515" s="17"/>
      <c r="BG1515" s="17">
        <v>0.76667423386677302</v>
      </c>
      <c r="BH1515" s="17">
        <v>0.85819389910897803</v>
      </c>
      <c r="BI1515" s="17"/>
      <c r="BJ1515" s="17">
        <v>0.79382012175469696</v>
      </c>
      <c r="BK1515" s="17">
        <v>0.91361060970868402</v>
      </c>
      <c r="BL1515" s="17"/>
      <c r="BM1515" s="17">
        <v>0.75465431305438202</v>
      </c>
      <c r="BN1515" s="17">
        <v>0.89549375044683399</v>
      </c>
      <c r="BO1515" s="17">
        <v>0.80722941729875697</v>
      </c>
      <c r="BP1515" s="17">
        <v>0.77186032623818901</v>
      </c>
      <c r="BQ1515" s="17">
        <v>0.90524403403543496</v>
      </c>
      <c r="BR1515" s="17"/>
      <c r="BS1515" s="17">
        <v>0.89737118839563801</v>
      </c>
      <c r="BT1515" s="17"/>
      <c r="BU1515" s="17">
        <v>0.87663535993472397</v>
      </c>
      <c r="BV1515" s="17">
        <v>0.78080903814858305</v>
      </c>
      <c r="BW1515" s="17">
        <v>0.795650613259969</v>
      </c>
      <c r="BX1515" s="17">
        <v>0.90958770807620903</v>
      </c>
      <c r="BY1515" s="17">
        <v>0.72932147403163305</v>
      </c>
      <c r="BZ1515" s="17"/>
      <c r="CA1515" s="17">
        <v>0.90296873257058596</v>
      </c>
      <c r="CB1515" s="17"/>
      <c r="CC1515" s="17">
        <v>0.86701225018036399</v>
      </c>
      <c r="CD1515" s="17">
        <v>0.652681913648954</v>
      </c>
      <c r="CE1515" s="17"/>
      <c r="CF1515" s="17">
        <v>0.89293504913900401</v>
      </c>
      <c r="CG1515" s="17"/>
      <c r="CH1515" s="17">
        <v>0.90280366455498395</v>
      </c>
      <c r="CI1515" s="17">
        <v>0.68309631299736695</v>
      </c>
    </row>
    <row r="1516" spans="2:87" x14ac:dyDescent="0.35">
      <c r="B1516" t="s">
        <v>457</v>
      </c>
      <c r="C1516" s="17">
        <v>0.120831706996574</v>
      </c>
      <c r="D1516" s="17">
        <v>0.13276808883506599</v>
      </c>
      <c r="E1516" s="17">
        <v>0.10986785326038601</v>
      </c>
      <c r="F1516" s="17"/>
      <c r="G1516" s="17">
        <v>0.20661984999685801</v>
      </c>
      <c r="H1516" s="17">
        <v>0.15899658304516001</v>
      </c>
      <c r="I1516" s="17">
        <v>0.12001488383466399</v>
      </c>
      <c r="J1516" s="17">
        <v>0.13446648683461501</v>
      </c>
      <c r="K1516" s="17">
        <v>7.0931342992828703E-2</v>
      </c>
      <c r="L1516" s="17">
        <v>5.5242229964341902E-2</v>
      </c>
      <c r="M1516" s="17"/>
      <c r="N1516" s="17">
        <v>0.16356796712760599</v>
      </c>
      <c r="O1516" s="17">
        <v>0.117920551772141</v>
      </c>
      <c r="P1516" s="17">
        <v>8.9361563534626098E-2</v>
      </c>
      <c r="Q1516" s="17">
        <v>0.107048291163565</v>
      </c>
      <c r="R1516" s="17"/>
      <c r="S1516" s="17">
        <v>0.11245595568585599</v>
      </c>
      <c r="T1516" s="17">
        <v>0.117167316128877</v>
      </c>
      <c r="U1516" s="17">
        <v>0.12576234929268901</v>
      </c>
      <c r="V1516" s="17">
        <v>0.140119093405876</v>
      </c>
      <c r="W1516" s="17">
        <v>0.14017163176269201</v>
      </c>
      <c r="X1516" s="17">
        <v>0.14268123066978999</v>
      </c>
      <c r="Y1516" s="17">
        <v>0.11540216248054599</v>
      </c>
      <c r="Z1516" s="17">
        <v>0.125438897432465</v>
      </c>
      <c r="AA1516" s="17">
        <v>0.11681266185844701</v>
      </c>
      <c r="AB1516" s="17">
        <v>0.111579604122481</v>
      </c>
      <c r="AC1516" s="17">
        <v>0.10226581512446099</v>
      </c>
      <c r="AD1516" s="17">
        <v>7.5806828277492896E-2</v>
      </c>
      <c r="AE1516" s="17"/>
      <c r="AF1516" s="17">
        <v>9.3200166781236105E-2</v>
      </c>
      <c r="AG1516" s="17">
        <v>0.11635897634906001</v>
      </c>
      <c r="AH1516" s="17">
        <v>0.120842048728001</v>
      </c>
      <c r="AI1516" s="17">
        <v>0.111521260744637</v>
      </c>
      <c r="AJ1516" s="17">
        <v>0.15859249145609999</v>
      </c>
      <c r="AK1516" s="17"/>
      <c r="AL1516" s="17">
        <v>0.112828192751058</v>
      </c>
      <c r="AM1516" s="17">
        <v>0.123370235805974</v>
      </c>
      <c r="AN1516" s="17">
        <v>0.12567715420817099</v>
      </c>
      <c r="AO1516" s="17">
        <v>0.140851555498549</v>
      </c>
      <c r="AP1516" s="17"/>
      <c r="AQ1516" s="17">
        <v>0.105161853614056</v>
      </c>
      <c r="AR1516" s="17">
        <v>0.14356885005620301</v>
      </c>
      <c r="AS1516" s="17"/>
      <c r="AT1516" s="17">
        <v>0.14019690287169501</v>
      </c>
      <c r="AU1516" s="17">
        <v>5.33506943847619E-2</v>
      </c>
      <c r="AV1516" s="17"/>
      <c r="AW1516" s="17">
        <v>8.08005436725419E-2</v>
      </c>
      <c r="AX1516" s="17">
        <v>0.134870095639819</v>
      </c>
      <c r="AY1516" s="17">
        <v>0.145423595273517</v>
      </c>
      <c r="AZ1516" s="17"/>
      <c r="BA1516" s="17">
        <v>0.13360258911477599</v>
      </c>
      <c r="BB1516" s="17">
        <v>0.112135577755969</v>
      </c>
      <c r="BC1516" s="17">
        <v>0.11927963267769801</v>
      </c>
      <c r="BD1516" s="17">
        <v>0.12747851513806699</v>
      </c>
      <c r="BE1516" s="17">
        <v>0.102174359230137</v>
      </c>
      <c r="BF1516" s="17"/>
      <c r="BG1516" s="17">
        <v>0.160937716653026</v>
      </c>
      <c r="BH1516" s="17">
        <v>9.1562743330695598E-2</v>
      </c>
      <c r="BI1516" s="17"/>
      <c r="BJ1516" s="17">
        <v>0.13839065625170699</v>
      </c>
      <c r="BK1516" s="17">
        <v>5.59565789336064E-2</v>
      </c>
      <c r="BL1516" s="17"/>
      <c r="BM1516" s="17">
        <v>0.137597336014152</v>
      </c>
      <c r="BN1516" s="17">
        <v>7.5882873300850501E-2</v>
      </c>
      <c r="BO1516" s="17">
        <v>0.14932331417969599</v>
      </c>
      <c r="BP1516" s="17">
        <v>0.14315794120375899</v>
      </c>
      <c r="BQ1516" s="17">
        <v>5.5497800019561103E-2</v>
      </c>
      <c r="BR1516" s="17"/>
      <c r="BS1516" s="17">
        <v>7.8366071880683896E-2</v>
      </c>
      <c r="BT1516" s="17"/>
      <c r="BU1516" s="17">
        <v>9.7693815902193407E-2</v>
      </c>
      <c r="BV1516" s="17">
        <v>0.178189357945501</v>
      </c>
      <c r="BW1516" s="17">
        <v>0.14566800426737</v>
      </c>
      <c r="BX1516" s="17">
        <v>6.5059561742148095E-2</v>
      </c>
      <c r="BY1516" s="17">
        <v>0.143536770558089</v>
      </c>
      <c r="BZ1516" s="17"/>
      <c r="CA1516" s="17">
        <v>7.2888307141149605E-2</v>
      </c>
      <c r="CB1516" s="17"/>
      <c r="CC1516" s="17">
        <v>8.4773126914437599E-2</v>
      </c>
      <c r="CD1516" s="17">
        <v>0.27184110680807999</v>
      </c>
      <c r="CE1516" s="17"/>
      <c r="CF1516" s="17">
        <v>8.0823910011604494E-2</v>
      </c>
      <c r="CG1516" s="17"/>
      <c r="CH1516" s="17">
        <v>6.5341788280711105E-2</v>
      </c>
      <c r="CI1516" s="17">
        <v>0.26563233814665799</v>
      </c>
    </row>
    <row r="1517" spans="2:87" x14ac:dyDescent="0.35">
      <c r="B1517" t="s">
        <v>281</v>
      </c>
      <c r="C1517" s="17">
        <v>0.69875049068166295</v>
      </c>
      <c r="D1517" s="17">
        <v>0.68084850506837502</v>
      </c>
      <c r="E1517" s="17">
        <v>0.71739569606693199</v>
      </c>
      <c r="F1517" s="17"/>
      <c r="G1517" s="17">
        <v>0.514203837563591</v>
      </c>
      <c r="H1517" s="17">
        <v>0.61752699976535197</v>
      </c>
      <c r="I1517" s="17">
        <v>0.66624663185436295</v>
      </c>
      <c r="J1517" s="17">
        <v>0.67318340306035696</v>
      </c>
      <c r="K1517" s="17">
        <v>0.80740720929653498</v>
      </c>
      <c r="L1517" s="17">
        <v>0.86303703690325895</v>
      </c>
      <c r="M1517" s="17"/>
      <c r="N1517" s="17">
        <v>0.62769735893924505</v>
      </c>
      <c r="O1517" s="17">
        <v>0.70188117067528599</v>
      </c>
      <c r="P1517" s="17">
        <v>0.75578309243256603</v>
      </c>
      <c r="Q1517" s="17">
        <v>0.71993861338515597</v>
      </c>
      <c r="R1517" s="17"/>
      <c r="S1517" s="17">
        <v>0.69743130307075396</v>
      </c>
      <c r="T1517" s="17">
        <v>0.70779387598077703</v>
      </c>
      <c r="U1517" s="17">
        <v>0.70912659586476801</v>
      </c>
      <c r="V1517" s="17">
        <v>0.63449292095069698</v>
      </c>
      <c r="W1517" s="17">
        <v>0.68290022308747</v>
      </c>
      <c r="X1517" s="17">
        <v>0.66728053274432297</v>
      </c>
      <c r="Y1517" s="17">
        <v>0.66049563503278297</v>
      </c>
      <c r="Z1517" s="17">
        <v>0.68640479878278604</v>
      </c>
      <c r="AA1517" s="17">
        <v>0.72256012704303196</v>
      </c>
      <c r="AB1517" s="17">
        <v>0.75098463969705398</v>
      </c>
      <c r="AC1517" s="17">
        <v>0.74877209530340505</v>
      </c>
      <c r="AD1517" s="17">
        <v>0.75307709587799398</v>
      </c>
      <c r="AE1517" s="17"/>
      <c r="AF1517" s="17">
        <v>0.76891338029309897</v>
      </c>
      <c r="AG1517" s="17">
        <v>0.71023195165259501</v>
      </c>
      <c r="AH1517" s="17">
        <v>0.68810859277610203</v>
      </c>
      <c r="AI1517" s="17">
        <v>0.74810246875103203</v>
      </c>
      <c r="AJ1517" s="17">
        <v>0.60313116184217497</v>
      </c>
      <c r="AK1517" s="17"/>
      <c r="AL1517" s="17">
        <v>0.69656910924230897</v>
      </c>
      <c r="AM1517" s="17">
        <v>0.70224066628936699</v>
      </c>
      <c r="AN1517" s="17">
        <v>0.71163062661744603</v>
      </c>
      <c r="AO1517" s="17">
        <v>0.65528936264708904</v>
      </c>
      <c r="AP1517" s="17"/>
      <c r="AQ1517" s="17">
        <v>0.73168658495124295</v>
      </c>
      <c r="AR1517" s="17">
        <v>0.65095982736452196</v>
      </c>
      <c r="AS1517" s="17"/>
      <c r="AT1517" s="17">
        <v>0.65487138442584003</v>
      </c>
      <c r="AU1517" s="17">
        <v>0.862642510234918</v>
      </c>
      <c r="AV1517" s="17"/>
      <c r="AW1517" s="17">
        <v>0.80118024557196499</v>
      </c>
      <c r="AX1517" s="17">
        <v>0.66969033016430501</v>
      </c>
      <c r="AY1517" s="17">
        <v>0.62854020003573097</v>
      </c>
      <c r="AZ1517" s="17"/>
      <c r="BA1517" s="17">
        <v>0.66349836222299496</v>
      </c>
      <c r="BB1517" s="17">
        <v>0.719701277626285</v>
      </c>
      <c r="BC1517" s="17">
        <v>0.71269814747621896</v>
      </c>
      <c r="BD1517" s="17">
        <v>0.67359550118910605</v>
      </c>
      <c r="BE1517" s="17">
        <v>0.71908228677316099</v>
      </c>
      <c r="BF1517" s="17"/>
      <c r="BG1517" s="17">
        <v>0.60573651721374799</v>
      </c>
      <c r="BH1517" s="17">
        <v>0.766631155778282</v>
      </c>
      <c r="BI1517" s="17"/>
      <c r="BJ1517" s="17">
        <v>0.65542946550298997</v>
      </c>
      <c r="BK1517" s="17">
        <v>0.85765403077507796</v>
      </c>
      <c r="BL1517" s="17"/>
      <c r="BM1517" s="17">
        <v>0.61705697704023099</v>
      </c>
      <c r="BN1517" s="17">
        <v>0.81961087714598302</v>
      </c>
      <c r="BO1517" s="17">
        <v>0.65790610311906095</v>
      </c>
      <c r="BP1517" s="17">
        <v>0.62870238503442999</v>
      </c>
      <c r="BQ1517" s="17">
        <v>0.84974623401587301</v>
      </c>
      <c r="BR1517" s="17"/>
      <c r="BS1517" s="17">
        <v>0.819005116514954</v>
      </c>
      <c r="BT1517" s="17"/>
      <c r="BU1517" s="17">
        <v>0.77894154403253002</v>
      </c>
      <c r="BV1517" s="17">
        <v>0.60261968020308199</v>
      </c>
      <c r="BW1517" s="17">
        <v>0.64998260899259996</v>
      </c>
      <c r="BX1517" s="17">
        <v>0.84452814633406104</v>
      </c>
      <c r="BY1517" s="17">
        <v>0.58578470347354406</v>
      </c>
      <c r="BZ1517" s="17"/>
      <c r="CA1517" s="17">
        <v>0.83008042542943605</v>
      </c>
      <c r="CB1517" s="17"/>
      <c r="CC1517" s="17">
        <v>0.78223912326592704</v>
      </c>
      <c r="CD1517" s="17">
        <v>0.38084080684087401</v>
      </c>
      <c r="CE1517" s="17"/>
      <c r="CF1517" s="17">
        <v>0.81211113912739996</v>
      </c>
      <c r="CG1517" s="17"/>
      <c r="CH1517" s="17">
        <v>0.83746187627427304</v>
      </c>
      <c r="CI1517" s="17">
        <v>0.41746397485070902</v>
      </c>
    </row>
    <row r="1518" spans="2:87" x14ac:dyDescent="0.35">
      <c r="C1518" s="17"/>
      <c r="D1518" s="17"/>
      <c r="E1518" s="17"/>
      <c r="F1518" s="17"/>
      <c r="G1518" s="17"/>
      <c r="H1518" s="17"/>
      <c r="I1518" s="17"/>
      <c r="J1518" s="17"/>
      <c r="K1518" s="17"/>
      <c r="L1518" s="17"/>
      <c r="M1518" s="17"/>
      <c r="N1518" s="17"/>
      <c r="O1518" s="17"/>
      <c r="P1518" s="17"/>
      <c r="Q1518" s="17"/>
      <c r="R1518" s="17"/>
      <c r="S1518" s="17"/>
      <c r="T1518" s="17"/>
      <c r="U1518" s="17"/>
      <c r="V1518" s="17"/>
      <c r="W1518" s="17"/>
      <c r="X1518" s="17"/>
      <c r="Y1518" s="17"/>
      <c r="Z1518" s="17"/>
      <c r="AA1518" s="17"/>
      <c r="AB1518" s="17"/>
      <c r="AC1518" s="17"/>
      <c r="AD1518" s="17"/>
      <c r="AE1518" s="17"/>
      <c r="AF1518" s="17"/>
      <c r="AG1518" s="17"/>
      <c r="AH1518" s="17"/>
      <c r="AI1518" s="17"/>
      <c r="AJ1518" s="17"/>
      <c r="AK1518" s="17"/>
      <c r="AL1518" s="17"/>
      <c r="AM1518" s="17"/>
      <c r="AN1518" s="17"/>
      <c r="AO1518" s="17"/>
      <c r="AP1518" s="17"/>
      <c r="AQ1518" s="17"/>
      <c r="AR1518" s="17"/>
      <c r="AS1518" s="17"/>
      <c r="AT1518" s="17"/>
      <c r="AU1518" s="17"/>
      <c r="AV1518" s="17"/>
      <c r="AW1518" s="17"/>
      <c r="AX1518" s="17"/>
      <c r="AY1518" s="17"/>
      <c r="AZ1518" s="17"/>
      <c r="BA1518" s="17"/>
      <c r="BB1518" s="17"/>
      <c r="BC1518" s="17"/>
      <c r="BD1518" s="17"/>
      <c r="BE1518" s="17"/>
      <c r="BF1518" s="17"/>
      <c r="BG1518" s="17"/>
      <c r="BH1518" s="17"/>
      <c r="BI1518" s="17"/>
      <c r="BJ1518" s="17"/>
      <c r="BK1518" s="17"/>
      <c r="BL1518" s="17"/>
      <c r="BM1518" s="17"/>
      <c r="BN1518" s="17"/>
      <c r="BO1518" s="17"/>
      <c r="BP1518" s="17"/>
      <c r="BQ1518" s="17"/>
      <c r="BR1518" s="17"/>
      <c r="BS1518" s="17"/>
      <c r="BT1518" s="17"/>
      <c r="BU1518" s="17"/>
      <c r="BV1518" s="17"/>
      <c r="BW1518" s="17"/>
      <c r="BX1518" s="17"/>
      <c r="BY1518" s="17"/>
      <c r="BZ1518" s="17"/>
      <c r="CA1518" s="17"/>
      <c r="CB1518" s="17"/>
      <c r="CC1518" s="17"/>
      <c r="CD1518" s="17"/>
      <c r="CE1518" s="17"/>
      <c r="CF1518" s="17"/>
      <c r="CG1518" s="17"/>
      <c r="CH1518" s="17"/>
      <c r="CI1518" s="17"/>
    </row>
    <row r="1519" spans="2:87" x14ac:dyDescent="0.35">
      <c r="B1519" s="6" t="s">
        <v>461</v>
      </c>
      <c r="C1519" s="17"/>
      <c r="D1519" s="17"/>
      <c r="E1519" s="17"/>
      <c r="F1519" s="17"/>
      <c r="G1519" s="17"/>
      <c r="H1519" s="17"/>
      <c r="I1519" s="17"/>
      <c r="J1519" s="17"/>
      <c r="K1519" s="17"/>
      <c r="L1519" s="17"/>
      <c r="M1519" s="17"/>
      <c r="N1519" s="17"/>
      <c r="O1519" s="17"/>
      <c r="P1519" s="17"/>
      <c r="Q1519" s="17"/>
      <c r="R1519" s="17"/>
      <c r="S1519" s="17"/>
      <c r="T1519" s="17"/>
      <c r="U1519" s="17"/>
      <c r="V1519" s="17"/>
      <c r="W1519" s="17"/>
      <c r="X1519" s="17"/>
      <c r="Y1519" s="17"/>
      <c r="Z1519" s="17"/>
      <c r="AA1519" s="17"/>
      <c r="AB1519" s="17"/>
      <c r="AC1519" s="17"/>
      <c r="AD1519" s="17"/>
      <c r="AE1519" s="17"/>
      <c r="AF1519" s="17"/>
      <c r="AG1519" s="17"/>
      <c r="AH1519" s="17"/>
      <c r="AI1519" s="17"/>
      <c r="AJ1519" s="17"/>
      <c r="AK1519" s="17"/>
      <c r="AL1519" s="17"/>
      <c r="AM1519" s="17"/>
      <c r="AN1519" s="17"/>
      <c r="AO1519" s="17"/>
      <c r="AP1519" s="17"/>
      <c r="AQ1519" s="17"/>
      <c r="AR1519" s="17"/>
      <c r="AS1519" s="17"/>
      <c r="AT1519" s="17"/>
      <c r="AU1519" s="17"/>
      <c r="AV1519" s="17"/>
      <c r="AW1519" s="17"/>
      <c r="AX1519" s="17"/>
      <c r="AY1519" s="17"/>
      <c r="AZ1519" s="17"/>
      <c r="BA1519" s="17"/>
      <c r="BB1519" s="17"/>
      <c r="BC1519" s="17"/>
      <c r="BD1519" s="17"/>
      <c r="BE1519" s="17"/>
      <c r="BF1519" s="17"/>
      <c r="BG1519" s="17"/>
      <c r="BH1519" s="17"/>
      <c r="BI1519" s="17"/>
      <c r="BJ1519" s="17"/>
      <c r="BK1519" s="17"/>
      <c r="BL1519" s="17"/>
      <c r="BM1519" s="17"/>
      <c r="BN1519" s="17"/>
      <c r="BO1519" s="17"/>
      <c r="BP1519" s="17"/>
      <c r="BQ1519" s="17"/>
      <c r="BR1519" s="17"/>
      <c r="BS1519" s="17"/>
      <c r="BT1519" s="17"/>
      <c r="BU1519" s="17"/>
      <c r="BV1519" s="17"/>
      <c r="BW1519" s="17"/>
      <c r="BX1519" s="17"/>
      <c r="BY1519" s="17"/>
      <c r="BZ1519" s="17"/>
      <c r="CA1519" s="17"/>
      <c r="CB1519" s="17"/>
      <c r="CC1519" s="17"/>
      <c r="CD1519" s="17"/>
      <c r="CE1519" s="17"/>
      <c r="CF1519" s="17"/>
      <c r="CG1519" s="17"/>
      <c r="CH1519" s="17"/>
      <c r="CI1519" s="17"/>
    </row>
    <row r="1520" spans="2:87" x14ac:dyDescent="0.35">
      <c r="B1520" s="24" t="s">
        <v>117</v>
      </c>
      <c r="C1520" s="17"/>
      <c r="D1520" s="17"/>
      <c r="E1520" s="17"/>
      <c r="F1520" s="17"/>
      <c r="G1520" s="17"/>
      <c r="H1520" s="17"/>
      <c r="I1520" s="17"/>
      <c r="J1520" s="17"/>
      <c r="K1520" s="17"/>
      <c r="L1520" s="17"/>
      <c r="M1520" s="17"/>
      <c r="N1520" s="17"/>
      <c r="O1520" s="17"/>
      <c r="P1520" s="17"/>
      <c r="Q1520" s="17"/>
      <c r="R1520" s="17"/>
      <c r="S1520" s="17"/>
      <c r="T1520" s="17"/>
      <c r="U1520" s="17"/>
      <c r="V1520" s="17"/>
      <c r="W1520" s="17"/>
      <c r="X1520" s="17"/>
      <c r="Y1520" s="17"/>
      <c r="Z1520" s="17"/>
      <c r="AA1520" s="17"/>
      <c r="AB1520" s="17"/>
      <c r="AC1520" s="17"/>
      <c r="AD1520" s="17"/>
      <c r="AE1520" s="17"/>
      <c r="AF1520" s="17"/>
      <c r="AG1520" s="17"/>
      <c r="AH1520" s="17"/>
      <c r="AI1520" s="17"/>
      <c r="AJ1520" s="17"/>
      <c r="AK1520" s="17"/>
      <c r="AL1520" s="17"/>
      <c r="AM1520" s="17"/>
      <c r="AN1520" s="17"/>
      <c r="AO1520" s="17"/>
      <c r="AP1520" s="17"/>
      <c r="AQ1520" s="17"/>
      <c r="AR1520" s="17"/>
      <c r="AS1520" s="17"/>
      <c r="AT1520" s="17"/>
      <c r="AU1520" s="17"/>
      <c r="AV1520" s="17"/>
      <c r="AW1520" s="17"/>
      <c r="AX1520" s="17"/>
      <c r="AY1520" s="17"/>
      <c r="AZ1520" s="17"/>
      <c r="BA1520" s="17"/>
      <c r="BB1520" s="17"/>
      <c r="BC1520" s="17"/>
      <c r="BD1520" s="17"/>
      <c r="BE1520" s="17"/>
      <c r="BF1520" s="17"/>
      <c r="BG1520" s="17"/>
      <c r="BH1520" s="17"/>
      <c r="BI1520" s="17"/>
      <c r="BJ1520" s="17"/>
      <c r="BK1520" s="17"/>
      <c r="BL1520" s="17"/>
      <c r="BM1520" s="17"/>
      <c r="BN1520" s="17"/>
      <c r="BO1520" s="17"/>
      <c r="BP1520" s="17"/>
      <c r="BQ1520" s="17"/>
      <c r="BR1520" s="17"/>
      <c r="BS1520" s="17"/>
      <c r="BT1520" s="17"/>
      <c r="BU1520" s="17"/>
      <c r="BV1520" s="17"/>
      <c r="BW1520" s="17"/>
      <c r="BX1520" s="17"/>
      <c r="BY1520" s="17"/>
      <c r="BZ1520" s="17"/>
      <c r="CA1520" s="17"/>
      <c r="CB1520" s="17"/>
      <c r="CC1520" s="17"/>
      <c r="CD1520" s="17"/>
      <c r="CE1520" s="17"/>
      <c r="CF1520" s="17"/>
      <c r="CG1520" s="17"/>
      <c r="CH1520" s="17"/>
      <c r="CI1520" s="17"/>
    </row>
    <row r="1521" spans="2:87" x14ac:dyDescent="0.35">
      <c r="B1521" t="s">
        <v>452</v>
      </c>
      <c r="C1521" s="17">
        <v>6.3275526211072505E-2</v>
      </c>
      <c r="D1521" s="17">
        <v>7.9252033951057996E-2</v>
      </c>
      <c r="E1521" s="17">
        <v>4.8018287483353801E-2</v>
      </c>
      <c r="F1521" s="17"/>
      <c r="G1521" s="17">
        <v>0.13150762370702199</v>
      </c>
      <c r="H1521" s="17">
        <v>9.6196182890895002E-2</v>
      </c>
      <c r="I1521" s="17">
        <v>7.9225989913573505E-2</v>
      </c>
      <c r="J1521" s="17">
        <v>5.7874638604597697E-2</v>
      </c>
      <c r="K1521" s="17">
        <v>2.21658817337816E-2</v>
      </c>
      <c r="L1521" s="17">
        <v>9.6741139695070907E-3</v>
      </c>
      <c r="M1521" s="17"/>
      <c r="N1521" s="17">
        <v>7.8498551373140699E-2</v>
      </c>
      <c r="O1521" s="17">
        <v>6.9618813663062107E-2</v>
      </c>
      <c r="P1521" s="17">
        <v>4.8963836206661601E-2</v>
      </c>
      <c r="Q1521" s="17">
        <v>5.3698451086855802E-2</v>
      </c>
      <c r="R1521" s="17"/>
      <c r="S1521" s="17">
        <v>0.107069012675018</v>
      </c>
      <c r="T1521" s="17">
        <v>4.6301074346656201E-2</v>
      </c>
      <c r="U1521" s="17">
        <v>4.5291810654168298E-2</v>
      </c>
      <c r="V1521" s="17">
        <v>7.6093123956956901E-2</v>
      </c>
      <c r="W1521" s="17">
        <v>3.4050856738983101E-2</v>
      </c>
      <c r="X1521" s="17">
        <v>7.10511277175154E-2</v>
      </c>
      <c r="Y1521" s="17">
        <v>6.5688190771802102E-2</v>
      </c>
      <c r="Z1521" s="17">
        <v>2.14620318783116E-2</v>
      </c>
      <c r="AA1521" s="17">
        <v>7.1999368431098304E-2</v>
      </c>
      <c r="AB1521" s="17">
        <v>4.3017953099904201E-2</v>
      </c>
      <c r="AC1521" s="17">
        <v>5.1735766731812301E-2</v>
      </c>
      <c r="AD1521" s="17">
        <v>8.4638862878304702E-2</v>
      </c>
      <c r="AE1521" s="17"/>
      <c r="AF1521" s="17">
        <v>5.3707206306607802E-2</v>
      </c>
      <c r="AG1521" s="17">
        <v>5.3413603010030099E-2</v>
      </c>
      <c r="AH1521" s="17">
        <v>6.2943272728702093E-2</v>
      </c>
      <c r="AI1521" s="17">
        <v>7.5576541453202001E-2</v>
      </c>
      <c r="AJ1521" s="17">
        <v>8.1926729303876594E-2</v>
      </c>
      <c r="AK1521" s="17"/>
      <c r="AL1521" s="17">
        <v>5.90995299602982E-2</v>
      </c>
      <c r="AM1521" s="17">
        <v>6.2893011912055402E-2</v>
      </c>
      <c r="AN1521" s="17">
        <v>6.4282466689157297E-2</v>
      </c>
      <c r="AO1521" s="17">
        <v>8.8335260967488893E-2</v>
      </c>
      <c r="AP1521" s="17"/>
      <c r="AQ1521" s="17">
        <v>4.2601476301732701E-2</v>
      </c>
      <c r="AR1521" s="17">
        <v>9.32738177672022E-2</v>
      </c>
      <c r="AS1521" s="17"/>
      <c r="AT1521" s="17">
        <v>7.2578150693133198E-2</v>
      </c>
      <c r="AU1521" s="17">
        <v>9.9579047303489793E-3</v>
      </c>
      <c r="AV1521" s="17"/>
      <c r="AW1521" s="17">
        <v>4.2307461557216999E-2</v>
      </c>
      <c r="AX1521" s="17">
        <v>7.1215116944267798E-2</v>
      </c>
      <c r="AY1521" s="17">
        <v>7.7009610101019393E-2</v>
      </c>
      <c r="AZ1521" s="17"/>
      <c r="BA1521" s="17">
        <v>0.108380277872827</v>
      </c>
      <c r="BB1521" s="17">
        <v>5.29669016926443E-2</v>
      </c>
      <c r="BC1521" s="17">
        <v>4.8534990487442302E-2</v>
      </c>
      <c r="BD1521" s="17">
        <v>5.0037504644539203E-2</v>
      </c>
      <c r="BE1521" s="17">
        <v>1.3560876307695899E-2</v>
      </c>
      <c r="BF1521" s="17"/>
      <c r="BG1521" s="17">
        <v>7.1904490786949396E-2</v>
      </c>
      <c r="BH1521" s="17">
        <v>5.6978194394496202E-2</v>
      </c>
      <c r="BI1521" s="17"/>
      <c r="BJ1521" s="17">
        <v>7.4737054083454393E-2</v>
      </c>
      <c r="BK1521" s="17">
        <v>2.2054130799691998E-2</v>
      </c>
      <c r="BL1521" s="17"/>
      <c r="BM1521" s="17">
        <v>5.3797875741251597E-2</v>
      </c>
      <c r="BN1521" s="17">
        <v>4.2381650111809097E-2</v>
      </c>
      <c r="BO1521" s="17">
        <v>8.4594705651489702E-2</v>
      </c>
      <c r="BP1521" s="17">
        <v>8.6437529227435597E-2</v>
      </c>
      <c r="BQ1521" s="17">
        <v>5.8131215730066001E-2</v>
      </c>
      <c r="BR1521" s="17"/>
      <c r="BS1521" s="17">
        <v>7.1641464863702098E-2</v>
      </c>
      <c r="BT1521" s="17"/>
      <c r="BU1521" s="17">
        <v>5.7028683920494198E-2</v>
      </c>
      <c r="BV1521" s="17">
        <v>8.7928069632873307E-2</v>
      </c>
      <c r="BW1521" s="17">
        <v>7.0762554274724096E-2</v>
      </c>
      <c r="BX1521" s="17">
        <v>6.0969299984716702E-2</v>
      </c>
      <c r="BY1521" s="17">
        <v>8.5045513096024497E-2</v>
      </c>
      <c r="BZ1521" s="17"/>
      <c r="CA1521" s="17">
        <v>0.13001350522143701</v>
      </c>
      <c r="CB1521" s="17"/>
      <c r="CC1521" s="17">
        <v>5.6515677647164898E-2</v>
      </c>
      <c r="CD1521" s="17">
        <v>9.7355201167684896E-2</v>
      </c>
      <c r="CE1521" s="17"/>
      <c r="CF1521" s="17">
        <v>4.0735822542235699E-2</v>
      </c>
      <c r="CG1521" s="17"/>
      <c r="CH1521" s="17">
        <v>3.4014334463156402E-2</v>
      </c>
      <c r="CI1521" s="17">
        <v>0.14074456381249101</v>
      </c>
    </row>
    <row r="1522" spans="2:87" x14ac:dyDescent="0.35">
      <c r="B1522" t="s">
        <v>453</v>
      </c>
      <c r="C1522" s="17">
        <v>0.134178787025867</v>
      </c>
      <c r="D1522" s="17">
        <v>0.149664979177666</v>
      </c>
      <c r="E1522" s="17">
        <v>0.11879104808926901</v>
      </c>
      <c r="F1522" s="17"/>
      <c r="G1522" s="17">
        <v>0.24398063260518599</v>
      </c>
      <c r="H1522" s="17">
        <v>0.24525136800497799</v>
      </c>
      <c r="I1522" s="17">
        <v>0.14649876524886701</v>
      </c>
      <c r="J1522" s="17">
        <v>0.13015728746147501</v>
      </c>
      <c r="K1522" s="17">
        <v>5.3293078325810803E-2</v>
      </c>
      <c r="L1522" s="17">
        <v>1.7375728853718801E-2</v>
      </c>
      <c r="M1522" s="17"/>
      <c r="N1522" s="17">
        <v>0.183936713438313</v>
      </c>
      <c r="O1522" s="17">
        <v>0.13436741670233701</v>
      </c>
      <c r="P1522" s="17">
        <v>0.106816590280288</v>
      </c>
      <c r="Q1522" s="17">
        <v>0.10616826803646399</v>
      </c>
      <c r="R1522" s="17"/>
      <c r="S1522" s="17">
        <v>0.15459513153884899</v>
      </c>
      <c r="T1522" s="17">
        <v>0.128591027658885</v>
      </c>
      <c r="U1522" s="17">
        <v>8.03850417138567E-2</v>
      </c>
      <c r="V1522" s="17">
        <v>0.135050869792151</v>
      </c>
      <c r="W1522" s="17">
        <v>0.16304912948470199</v>
      </c>
      <c r="X1522" s="17">
        <v>0.174421472571196</v>
      </c>
      <c r="Y1522" s="17">
        <v>9.8943394750855299E-2</v>
      </c>
      <c r="Z1522" s="17">
        <v>0.16987972429537501</v>
      </c>
      <c r="AA1522" s="17">
        <v>0.18708581492442999</v>
      </c>
      <c r="AB1522" s="17">
        <v>9.0829912715557903E-2</v>
      </c>
      <c r="AC1522" s="17">
        <v>7.3864422566865207E-2</v>
      </c>
      <c r="AD1522" s="17">
        <v>9.8019140091804097E-2</v>
      </c>
      <c r="AE1522" s="17"/>
      <c r="AF1522" s="17">
        <v>0.107258561937356</v>
      </c>
      <c r="AG1522" s="17">
        <v>0.11583732755924001</v>
      </c>
      <c r="AH1522" s="17">
        <v>0.13362915539567599</v>
      </c>
      <c r="AI1522" s="17">
        <v>0.16074609675964599</v>
      </c>
      <c r="AJ1522" s="17">
        <v>0.21801530324822099</v>
      </c>
      <c r="AK1522" s="17"/>
      <c r="AL1522" s="17">
        <v>0.121225192746755</v>
      </c>
      <c r="AM1522" s="17">
        <v>0.12454502057942</v>
      </c>
      <c r="AN1522" s="17">
        <v>0.16443617384941001</v>
      </c>
      <c r="AO1522" s="17">
        <v>0.18879114901264901</v>
      </c>
      <c r="AP1522" s="17"/>
      <c r="AQ1522" s="17">
        <v>0.10137457781499699</v>
      </c>
      <c r="AR1522" s="17">
        <v>0.181778083559025</v>
      </c>
      <c r="AS1522" s="17"/>
      <c r="AT1522" s="17">
        <v>0.17127832270019999</v>
      </c>
      <c r="AU1522" s="17">
        <v>1.6043054056257701E-2</v>
      </c>
      <c r="AV1522" s="17"/>
      <c r="AW1522" s="17">
        <v>7.58501107892115E-2</v>
      </c>
      <c r="AX1522" s="17">
        <v>0.16955538800568901</v>
      </c>
      <c r="AY1522" s="17">
        <v>0.176100167428513</v>
      </c>
      <c r="AZ1522" s="17"/>
      <c r="BA1522" s="17">
        <v>0.18772284920127399</v>
      </c>
      <c r="BB1522" s="17">
        <v>0.14186015459402701</v>
      </c>
      <c r="BC1522" s="17">
        <v>0.108648533563119</v>
      </c>
      <c r="BD1522" s="17">
        <v>8.3006795550999796E-2</v>
      </c>
      <c r="BE1522" s="17">
        <v>8.7792350458434906E-2</v>
      </c>
      <c r="BF1522" s="17"/>
      <c r="BG1522" s="17">
        <v>0.154356734391525</v>
      </c>
      <c r="BH1522" s="17">
        <v>0.11945312338203</v>
      </c>
      <c r="BI1522" s="17"/>
      <c r="BJ1522" s="17">
        <v>0.16131105709813501</v>
      </c>
      <c r="BK1522" s="17">
        <v>3.6216266243580202E-2</v>
      </c>
      <c r="BL1522" s="17"/>
      <c r="BM1522" s="17">
        <v>0.12390888731618301</v>
      </c>
      <c r="BN1522" s="17">
        <v>7.8570305050629896E-2</v>
      </c>
      <c r="BO1522" s="17">
        <v>0.19995738124604301</v>
      </c>
      <c r="BP1522" s="17">
        <v>0.16829503720278899</v>
      </c>
      <c r="BQ1522" s="17">
        <v>7.0548894780899499E-2</v>
      </c>
      <c r="BR1522" s="17"/>
      <c r="BS1522" s="17">
        <v>0.114563648024371</v>
      </c>
      <c r="BT1522" s="17"/>
      <c r="BU1522" s="17">
        <v>0.12264210130804901</v>
      </c>
      <c r="BV1522" s="17">
        <v>0.24071094978840701</v>
      </c>
      <c r="BW1522" s="17">
        <v>0.13492744051884001</v>
      </c>
      <c r="BX1522" s="17">
        <v>6.6105273080961993E-2</v>
      </c>
      <c r="BY1522" s="17">
        <v>0.109932572732996</v>
      </c>
      <c r="BZ1522" s="17"/>
      <c r="CA1522" s="17">
        <v>0.206380605030928</v>
      </c>
      <c r="CB1522" s="17"/>
      <c r="CC1522" s="17">
        <v>0.113496509509734</v>
      </c>
      <c r="CD1522" s="17">
        <v>0.21500095145054701</v>
      </c>
      <c r="CE1522" s="17"/>
      <c r="CF1522" s="17">
        <v>8.75826738671594E-2</v>
      </c>
      <c r="CG1522" s="17"/>
      <c r="CH1522" s="17">
        <v>7.7120938089892704E-2</v>
      </c>
      <c r="CI1522" s="17">
        <v>0.270086874182206</v>
      </c>
    </row>
    <row r="1523" spans="2:87" x14ac:dyDescent="0.35">
      <c r="B1523" t="s">
        <v>454</v>
      </c>
      <c r="C1523" s="17">
        <v>0.27368207474702599</v>
      </c>
      <c r="D1523" s="17">
        <v>0.271959830765656</v>
      </c>
      <c r="E1523" s="17">
        <v>0.27698617242594897</v>
      </c>
      <c r="F1523" s="17"/>
      <c r="G1523" s="17">
        <v>0.29747293805276798</v>
      </c>
      <c r="H1523" s="17">
        <v>0.31176387638524</v>
      </c>
      <c r="I1523" s="17">
        <v>0.30299796955006703</v>
      </c>
      <c r="J1523" s="17">
        <v>0.24084230211450799</v>
      </c>
      <c r="K1523" s="17">
        <v>0.25658827367190701</v>
      </c>
      <c r="L1523" s="17">
        <v>0.240942699694846</v>
      </c>
      <c r="M1523" s="17"/>
      <c r="N1523" s="17">
        <v>0.29601215823027299</v>
      </c>
      <c r="O1523" s="17">
        <v>0.29762230007259599</v>
      </c>
      <c r="P1523" s="17">
        <v>0.26617240598810199</v>
      </c>
      <c r="Q1523" s="17">
        <v>0.22694826231863199</v>
      </c>
      <c r="R1523" s="17"/>
      <c r="S1523" s="17">
        <v>0.25918123478435101</v>
      </c>
      <c r="T1523" s="17">
        <v>0.246964561949015</v>
      </c>
      <c r="U1523" s="17">
        <v>0.37368519059935101</v>
      </c>
      <c r="V1523" s="17">
        <v>0.30266148323303099</v>
      </c>
      <c r="W1523" s="17">
        <v>0.294945176108108</v>
      </c>
      <c r="X1523" s="17">
        <v>0.33378524782170199</v>
      </c>
      <c r="Y1523" s="17">
        <v>0.22471546981389301</v>
      </c>
      <c r="Z1523" s="17">
        <v>0.26970852612264501</v>
      </c>
      <c r="AA1523" s="17">
        <v>0.25975857520749301</v>
      </c>
      <c r="AB1523" s="17">
        <v>0.24429046225540699</v>
      </c>
      <c r="AC1523" s="17">
        <v>0.20502863130219001</v>
      </c>
      <c r="AD1523" s="17">
        <v>0.263975397335932</v>
      </c>
      <c r="AE1523" s="17"/>
      <c r="AF1523" s="17">
        <v>0.22753568853206499</v>
      </c>
      <c r="AG1523" s="17">
        <v>0.25586626183835898</v>
      </c>
      <c r="AH1523" s="17">
        <v>0.28080920123442998</v>
      </c>
      <c r="AI1523" s="17">
        <v>0.36209501761255702</v>
      </c>
      <c r="AJ1523" s="17">
        <v>0.31072714457809097</v>
      </c>
      <c r="AK1523" s="17"/>
      <c r="AL1523" s="17">
        <v>0.27938692617769101</v>
      </c>
      <c r="AM1523" s="17">
        <v>0.28122857546998498</v>
      </c>
      <c r="AN1523" s="17">
        <v>0.24772311194626401</v>
      </c>
      <c r="AO1523" s="17">
        <v>0.26423839916407099</v>
      </c>
      <c r="AP1523" s="17"/>
      <c r="AQ1523" s="17">
        <v>0.24713814525328201</v>
      </c>
      <c r="AR1523" s="17">
        <v>0.31219763118084198</v>
      </c>
      <c r="AS1523" s="17"/>
      <c r="AT1523" s="17">
        <v>0.282503045110366</v>
      </c>
      <c r="AU1523" s="17">
        <v>0.24186561621980701</v>
      </c>
      <c r="AV1523" s="17"/>
      <c r="AW1523" s="17">
        <v>0.26221439398811203</v>
      </c>
      <c r="AX1523" s="17">
        <v>0.27548007921387502</v>
      </c>
      <c r="AY1523" s="17">
        <v>0.27329622785798702</v>
      </c>
      <c r="AZ1523" s="17"/>
      <c r="BA1523" s="17">
        <v>0.252025988733724</v>
      </c>
      <c r="BB1523" s="17">
        <v>0.27881090671805397</v>
      </c>
      <c r="BC1523" s="17">
        <v>0.29447325832773802</v>
      </c>
      <c r="BD1523" s="17">
        <v>0.251444925749294</v>
      </c>
      <c r="BE1523" s="17">
        <v>0.26809710282355198</v>
      </c>
      <c r="BF1523" s="17"/>
      <c r="BG1523" s="17">
        <v>0.27251955121011101</v>
      </c>
      <c r="BH1523" s="17">
        <v>0.27453047276652898</v>
      </c>
      <c r="BI1523" s="17"/>
      <c r="BJ1523" s="17">
        <v>0.28470386406287101</v>
      </c>
      <c r="BK1523" s="17">
        <v>0.23268820779292401</v>
      </c>
      <c r="BL1523" s="17"/>
      <c r="BM1523" s="17">
        <v>0.308191418328079</v>
      </c>
      <c r="BN1523" s="17">
        <v>0.24665643520418201</v>
      </c>
      <c r="BO1523" s="17">
        <v>0.28987343624178802</v>
      </c>
      <c r="BP1523" s="17">
        <v>0.29386667591311799</v>
      </c>
      <c r="BQ1523" s="17">
        <v>0.21785318668249601</v>
      </c>
      <c r="BR1523" s="17"/>
      <c r="BS1523" s="17">
        <v>0.225354586953179</v>
      </c>
      <c r="BT1523" s="17"/>
      <c r="BU1523" s="17">
        <v>0.22237871235158199</v>
      </c>
      <c r="BV1523" s="17">
        <v>0.32667398596229802</v>
      </c>
      <c r="BW1523" s="17">
        <v>0.29194838865015899</v>
      </c>
      <c r="BX1523" s="17">
        <v>0.19798371981945601</v>
      </c>
      <c r="BY1523" s="17">
        <v>0.27114937416666202</v>
      </c>
      <c r="BZ1523" s="17"/>
      <c r="CA1523" s="17">
        <v>0.24637848776771201</v>
      </c>
      <c r="CB1523" s="17"/>
      <c r="CC1523" s="17">
        <v>0.26405723170559497</v>
      </c>
      <c r="CD1523" s="17">
        <v>0.325254058924762</v>
      </c>
      <c r="CE1523" s="17"/>
      <c r="CF1523" s="17">
        <v>0.230281401943218</v>
      </c>
      <c r="CG1523" s="17"/>
      <c r="CH1523" s="17">
        <v>0.27099443664463102</v>
      </c>
      <c r="CI1523" s="17">
        <v>0.29369230203491098</v>
      </c>
    </row>
    <row r="1524" spans="2:87" x14ac:dyDescent="0.35">
      <c r="B1524" t="s">
        <v>455</v>
      </c>
      <c r="C1524" s="17">
        <v>0.46165466250255899</v>
      </c>
      <c r="D1524" s="17">
        <v>0.44150155809053399</v>
      </c>
      <c r="E1524" s="17">
        <v>0.48212945676848501</v>
      </c>
      <c r="F1524" s="17"/>
      <c r="G1524" s="17">
        <v>0.23876267507170401</v>
      </c>
      <c r="H1524" s="17">
        <v>0.24461531989479099</v>
      </c>
      <c r="I1524" s="17">
        <v>0.38609058088520098</v>
      </c>
      <c r="J1524" s="17">
        <v>0.48876143220729401</v>
      </c>
      <c r="K1524" s="17">
        <v>0.628383181669108</v>
      </c>
      <c r="L1524" s="17">
        <v>0.71585835913305795</v>
      </c>
      <c r="M1524" s="17"/>
      <c r="N1524" s="17">
        <v>0.391391027032859</v>
      </c>
      <c r="O1524" s="17">
        <v>0.43856370581051701</v>
      </c>
      <c r="P1524" s="17">
        <v>0.50368013389885002</v>
      </c>
      <c r="Q1524" s="17">
        <v>0.527355132384836</v>
      </c>
      <c r="R1524" s="17"/>
      <c r="S1524" s="17">
        <v>0.38558015881613</v>
      </c>
      <c r="T1524" s="17">
        <v>0.49071004844498201</v>
      </c>
      <c r="U1524" s="17">
        <v>0.44221049998335099</v>
      </c>
      <c r="V1524" s="17">
        <v>0.39876089563081102</v>
      </c>
      <c r="W1524" s="17">
        <v>0.47221012935632301</v>
      </c>
      <c r="X1524" s="17">
        <v>0.35689001947016202</v>
      </c>
      <c r="Y1524" s="17">
        <v>0.513482426842644</v>
      </c>
      <c r="Z1524" s="17">
        <v>0.46886524901960502</v>
      </c>
      <c r="AA1524" s="17">
        <v>0.42666583675835701</v>
      </c>
      <c r="AB1524" s="17">
        <v>0.60725168344704095</v>
      </c>
      <c r="AC1524" s="17">
        <v>0.63098888009560505</v>
      </c>
      <c r="AD1524" s="17">
        <v>0.48176351847861099</v>
      </c>
      <c r="AE1524" s="17"/>
      <c r="AF1524" s="17">
        <v>0.55177386016365904</v>
      </c>
      <c r="AG1524" s="17">
        <v>0.51676358801611699</v>
      </c>
      <c r="AH1524" s="17">
        <v>0.447949517883032</v>
      </c>
      <c r="AI1524" s="17">
        <v>0.34425618789463203</v>
      </c>
      <c r="AJ1524" s="17">
        <v>0.30518676841794501</v>
      </c>
      <c r="AK1524" s="17"/>
      <c r="AL1524" s="17">
        <v>0.45814780363152902</v>
      </c>
      <c r="AM1524" s="17">
        <v>0.47692392423264601</v>
      </c>
      <c r="AN1524" s="17">
        <v>0.456729593504621</v>
      </c>
      <c r="AO1524" s="17">
        <v>0.403372952157599</v>
      </c>
      <c r="AP1524" s="17"/>
      <c r="AQ1524" s="17">
        <v>0.54723283502678599</v>
      </c>
      <c r="AR1524" s="17">
        <v>0.33747971944687999</v>
      </c>
      <c r="AS1524" s="17"/>
      <c r="AT1524" s="17">
        <v>0.39291977454820698</v>
      </c>
      <c r="AU1524" s="17">
        <v>0.71910753682778195</v>
      </c>
      <c r="AV1524" s="17"/>
      <c r="AW1524" s="17">
        <v>0.58223670726627896</v>
      </c>
      <c r="AX1524" s="17">
        <v>0.41759428515767499</v>
      </c>
      <c r="AY1524" s="17">
        <v>0.38012799127739499</v>
      </c>
      <c r="AZ1524" s="17"/>
      <c r="BA1524" s="17">
        <v>0.36919606142525802</v>
      </c>
      <c r="BB1524" s="17">
        <v>0.46703525955307201</v>
      </c>
      <c r="BC1524" s="17">
        <v>0.48862984818172001</v>
      </c>
      <c r="BD1524" s="17">
        <v>0.54751729027249396</v>
      </c>
      <c r="BE1524" s="17">
        <v>0.55139091470355195</v>
      </c>
      <c r="BF1524" s="17"/>
      <c r="BG1524" s="17">
        <v>0.41287872522299501</v>
      </c>
      <c r="BH1524" s="17">
        <v>0.49725085240611</v>
      </c>
      <c r="BI1524" s="17"/>
      <c r="BJ1524" s="17">
        <v>0.40169399068551798</v>
      </c>
      <c r="BK1524" s="17">
        <v>0.67879192573827796</v>
      </c>
      <c r="BL1524" s="17"/>
      <c r="BM1524" s="17">
        <v>0.40346839382962502</v>
      </c>
      <c r="BN1524" s="17">
        <v>0.587662875163798</v>
      </c>
      <c r="BO1524" s="17">
        <v>0.37810051276663798</v>
      </c>
      <c r="BP1524" s="17">
        <v>0.380913704482224</v>
      </c>
      <c r="BQ1524" s="17">
        <v>0.61209402800371704</v>
      </c>
      <c r="BR1524" s="17"/>
      <c r="BS1524" s="17">
        <v>0.55293332565559605</v>
      </c>
      <c r="BT1524" s="17"/>
      <c r="BU1524" s="17">
        <v>0.55373119696183004</v>
      </c>
      <c r="BV1524" s="17">
        <v>0.291372723550756</v>
      </c>
      <c r="BW1524" s="17">
        <v>0.43777073236557501</v>
      </c>
      <c r="BX1524" s="17">
        <v>0.64277642945640201</v>
      </c>
      <c r="BY1524" s="17">
        <v>0.41475295026102998</v>
      </c>
      <c r="BZ1524" s="17"/>
      <c r="CA1524" s="17">
        <v>0.38784747742408499</v>
      </c>
      <c r="CB1524" s="17"/>
      <c r="CC1524" s="17">
        <v>0.50867741186020399</v>
      </c>
      <c r="CD1524" s="17">
        <v>0.28702394789166302</v>
      </c>
      <c r="CE1524" s="17"/>
      <c r="CF1524" s="17">
        <v>0.60188565707376895</v>
      </c>
      <c r="CG1524" s="17"/>
      <c r="CH1524" s="17">
        <v>0.59139241466348402</v>
      </c>
      <c r="CI1524" s="17">
        <v>0.23896315344732399</v>
      </c>
    </row>
    <row r="1525" spans="2:87" x14ac:dyDescent="0.35">
      <c r="B1525" t="s">
        <v>115</v>
      </c>
      <c r="C1525" s="17">
        <v>6.7208949513474794E-2</v>
      </c>
      <c r="D1525" s="17">
        <v>5.7621598015085901E-2</v>
      </c>
      <c r="E1525" s="17">
        <v>7.4075035232943204E-2</v>
      </c>
      <c r="F1525" s="17"/>
      <c r="G1525" s="17">
        <v>8.8276130563321106E-2</v>
      </c>
      <c r="H1525" s="17">
        <v>0.10217325282409701</v>
      </c>
      <c r="I1525" s="17">
        <v>8.5186694402292096E-2</v>
      </c>
      <c r="J1525" s="17">
        <v>8.2364339612125595E-2</v>
      </c>
      <c r="K1525" s="17">
        <v>3.9569584599393297E-2</v>
      </c>
      <c r="L1525" s="17">
        <v>1.6149098348870301E-2</v>
      </c>
      <c r="M1525" s="17"/>
      <c r="N1525" s="17">
        <v>5.0161549925414599E-2</v>
      </c>
      <c r="O1525" s="17">
        <v>5.9827763751488502E-2</v>
      </c>
      <c r="P1525" s="17">
        <v>7.4367033626098505E-2</v>
      </c>
      <c r="Q1525" s="17">
        <v>8.5829886173213202E-2</v>
      </c>
      <c r="R1525" s="17"/>
      <c r="S1525" s="17">
        <v>9.3574462185651297E-2</v>
      </c>
      <c r="T1525" s="17">
        <v>8.7433287600462095E-2</v>
      </c>
      <c r="U1525" s="17">
        <v>5.8427457049273199E-2</v>
      </c>
      <c r="V1525" s="17">
        <v>8.7433627387050294E-2</v>
      </c>
      <c r="W1525" s="17">
        <v>3.57447083118849E-2</v>
      </c>
      <c r="X1525" s="17">
        <v>6.3852132419423793E-2</v>
      </c>
      <c r="Y1525" s="17">
        <v>9.7170517820805893E-2</v>
      </c>
      <c r="Z1525" s="17">
        <v>7.0084468684064302E-2</v>
      </c>
      <c r="AA1525" s="17">
        <v>5.4490404678620798E-2</v>
      </c>
      <c r="AB1525" s="17">
        <v>1.46099884820896E-2</v>
      </c>
      <c r="AC1525" s="17">
        <v>3.83822993035269E-2</v>
      </c>
      <c r="AD1525" s="17">
        <v>7.1603081215348002E-2</v>
      </c>
      <c r="AE1525" s="17"/>
      <c r="AF1525" s="17">
        <v>5.97246830603122E-2</v>
      </c>
      <c r="AG1525" s="17">
        <v>5.8119219576254301E-2</v>
      </c>
      <c r="AH1525" s="17">
        <v>7.4668852758159501E-2</v>
      </c>
      <c r="AI1525" s="17">
        <v>5.7326156279962903E-2</v>
      </c>
      <c r="AJ1525" s="17">
        <v>8.4144054451866998E-2</v>
      </c>
      <c r="AK1525" s="17"/>
      <c r="AL1525" s="17">
        <v>8.21405474837264E-2</v>
      </c>
      <c r="AM1525" s="17">
        <v>5.4409467805893702E-2</v>
      </c>
      <c r="AN1525" s="17">
        <v>6.6828654010547703E-2</v>
      </c>
      <c r="AO1525" s="17">
        <v>5.5262238698192301E-2</v>
      </c>
      <c r="AP1525" s="17"/>
      <c r="AQ1525" s="17">
        <v>6.1652965603201902E-2</v>
      </c>
      <c r="AR1525" s="17">
        <v>7.5270748046051494E-2</v>
      </c>
      <c r="AS1525" s="17"/>
      <c r="AT1525" s="17">
        <v>8.0720706948094606E-2</v>
      </c>
      <c r="AU1525" s="17">
        <v>1.3025888165804E-2</v>
      </c>
      <c r="AV1525" s="17"/>
      <c r="AW1525" s="17">
        <v>3.7391326399179803E-2</v>
      </c>
      <c r="AX1525" s="17">
        <v>6.6155130678493004E-2</v>
      </c>
      <c r="AY1525" s="17">
        <v>9.3466003335085798E-2</v>
      </c>
      <c r="AZ1525" s="17"/>
      <c r="BA1525" s="17">
        <v>8.26748227669164E-2</v>
      </c>
      <c r="BB1525" s="17">
        <v>5.9326777442202099E-2</v>
      </c>
      <c r="BC1525" s="17">
        <v>5.9713369439980298E-2</v>
      </c>
      <c r="BD1525" s="17">
        <v>6.7993483782673503E-2</v>
      </c>
      <c r="BE1525" s="17">
        <v>7.9158755706765602E-2</v>
      </c>
      <c r="BF1525" s="17"/>
      <c r="BG1525" s="17">
        <v>8.8340498388420299E-2</v>
      </c>
      <c r="BH1525" s="17">
        <v>5.1787357050834801E-2</v>
      </c>
      <c r="BI1525" s="17"/>
      <c r="BJ1525" s="17">
        <v>7.7554034070021094E-2</v>
      </c>
      <c r="BK1525" s="17">
        <v>3.0249469425526199E-2</v>
      </c>
      <c r="BL1525" s="17"/>
      <c r="BM1525" s="17">
        <v>0.110633424784861</v>
      </c>
      <c r="BN1525" s="17">
        <v>4.47287344695802E-2</v>
      </c>
      <c r="BO1525" s="17">
        <v>4.7473964094040803E-2</v>
      </c>
      <c r="BP1525" s="17">
        <v>7.0487053174434794E-2</v>
      </c>
      <c r="BQ1525" s="17">
        <v>4.1372674802821897E-2</v>
      </c>
      <c r="BR1525" s="17"/>
      <c r="BS1525" s="17">
        <v>3.5506974503151399E-2</v>
      </c>
      <c r="BT1525" s="17"/>
      <c r="BU1525" s="17">
        <v>4.42193054580447E-2</v>
      </c>
      <c r="BV1525" s="17">
        <v>5.3314271065665997E-2</v>
      </c>
      <c r="BW1525" s="17">
        <v>6.45908841907014E-2</v>
      </c>
      <c r="BX1525" s="17">
        <v>3.2165277658463998E-2</v>
      </c>
      <c r="BY1525" s="17">
        <v>0.119119589743287</v>
      </c>
      <c r="BZ1525" s="17"/>
      <c r="CA1525" s="17">
        <v>2.9379924555837902E-2</v>
      </c>
      <c r="CB1525" s="17"/>
      <c r="CC1525" s="17">
        <v>5.7253169277303E-2</v>
      </c>
      <c r="CD1525" s="17">
        <v>7.53658405653434E-2</v>
      </c>
      <c r="CE1525" s="17"/>
      <c r="CF1525" s="17">
        <v>3.95144445736186E-2</v>
      </c>
      <c r="CG1525" s="17"/>
      <c r="CH1525" s="17">
        <v>2.6477876138836301E-2</v>
      </c>
      <c r="CI1525" s="17">
        <v>5.6513106523067798E-2</v>
      </c>
    </row>
    <row r="1526" spans="2:87" x14ac:dyDescent="0.35">
      <c r="B1526" t="s">
        <v>456</v>
      </c>
      <c r="C1526" s="17">
        <v>0.19745431323693999</v>
      </c>
      <c r="D1526" s="17">
        <v>0.22891701312872401</v>
      </c>
      <c r="E1526" s="17">
        <v>0.16680933557262301</v>
      </c>
      <c r="F1526" s="17"/>
      <c r="G1526" s="17">
        <v>0.375488256312208</v>
      </c>
      <c r="H1526" s="17">
        <v>0.34144755089587298</v>
      </c>
      <c r="I1526" s="17">
        <v>0.22572475516244001</v>
      </c>
      <c r="J1526" s="17">
        <v>0.188031926066072</v>
      </c>
      <c r="K1526" s="17">
        <v>7.5458960059592406E-2</v>
      </c>
      <c r="L1526" s="17">
        <v>2.7049842823225902E-2</v>
      </c>
      <c r="M1526" s="17"/>
      <c r="N1526" s="17">
        <v>0.26243526481145402</v>
      </c>
      <c r="O1526" s="17">
        <v>0.20398623036539901</v>
      </c>
      <c r="P1526" s="17">
        <v>0.15578042648695001</v>
      </c>
      <c r="Q1526" s="17">
        <v>0.15986671912332001</v>
      </c>
      <c r="R1526" s="17"/>
      <c r="S1526" s="17">
        <v>0.26166414421386702</v>
      </c>
      <c r="T1526" s="17">
        <v>0.17489210200554101</v>
      </c>
      <c r="U1526" s="17">
        <v>0.125676852368025</v>
      </c>
      <c r="V1526" s="17">
        <v>0.211143993749108</v>
      </c>
      <c r="W1526" s="17">
        <v>0.19709998622368499</v>
      </c>
      <c r="X1526" s="17">
        <v>0.24547260028871201</v>
      </c>
      <c r="Y1526" s="17">
        <v>0.164631585522657</v>
      </c>
      <c r="Z1526" s="17">
        <v>0.19134175617368601</v>
      </c>
      <c r="AA1526" s="17">
        <v>0.25908518335552799</v>
      </c>
      <c r="AB1526" s="17">
        <v>0.13384786581546201</v>
      </c>
      <c r="AC1526" s="17">
        <v>0.125600189298678</v>
      </c>
      <c r="AD1526" s="17">
        <v>0.18265800297010901</v>
      </c>
      <c r="AE1526" s="17"/>
      <c r="AF1526" s="17">
        <v>0.160965768243963</v>
      </c>
      <c r="AG1526" s="17">
        <v>0.16925093056926999</v>
      </c>
      <c r="AH1526" s="17">
        <v>0.196572428124378</v>
      </c>
      <c r="AI1526" s="17">
        <v>0.23632263821284799</v>
      </c>
      <c r="AJ1526" s="17">
        <v>0.299942032552097</v>
      </c>
      <c r="AK1526" s="17"/>
      <c r="AL1526" s="17">
        <v>0.18032472270705299</v>
      </c>
      <c r="AM1526" s="17">
        <v>0.187438032491475</v>
      </c>
      <c r="AN1526" s="17">
        <v>0.228718640538567</v>
      </c>
      <c r="AO1526" s="17">
        <v>0.27712640998013799</v>
      </c>
      <c r="AP1526" s="17"/>
      <c r="AQ1526" s="17">
        <v>0.14397605411673001</v>
      </c>
      <c r="AR1526" s="17">
        <v>0.27505190132622698</v>
      </c>
      <c r="AS1526" s="17"/>
      <c r="AT1526" s="17">
        <v>0.243856473393333</v>
      </c>
      <c r="AU1526" s="17">
        <v>2.60009587866066E-2</v>
      </c>
      <c r="AV1526" s="17"/>
      <c r="AW1526" s="17">
        <v>0.118157572346429</v>
      </c>
      <c r="AX1526" s="17">
        <v>0.240770504949957</v>
      </c>
      <c r="AY1526" s="17">
        <v>0.25310977752953201</v>
      </c>
      <c r="AZ1526" s="17"/>
      <c r="BA1526" s="17">
        <v>0.29610312707410102</v>
      </c>
      <c r="BB1526" s="17">
        <v>0.19482705628667199</v>
      </c>
      <c r="BC1526" s="17">
        <v>0.15718352405056099</v>
      </c>
      <c r="BD1526" s="17">
        <v>0.13304430019553901</v>
      </c>
      <c r="BE1526" s="17">
        <v>0.101353226766131</v>
      </c>
      <c r="BF1526" s="17"/>
      <c r="BG1526" s="17">
        <v>0.226261225178474</v>
      </c>
      <c r="BH1526" s="17">
        <v>0.17643131777652599</v>
      </c>
      <c r="BI1526" s="17"/>
      <c r="BJ1526" s="17">
        <v>0.23604811118159</v>
      </c>
      <c r="BK1526" s="17">
        <v>5.82703970432722E-2</v>
      </c>
      <c r="BL1526" s="17"/>
      <c r="BM1526" s="17">
        <v>0.17770676305743499</v>
      </c>
      <c r="BN1526" s="17">
        <v>0.12095195516243901</v>
      </c>
      <c r="BO1526" s="17">
        <v>0.28455208689753198</v>
      </c>
      <c r="BP1526" s="17">
        <v>0.25473256643022402</v>
      </c>
      <c r="BQ1526" s="17">
        <v>0.12868011051096601</v>
      </c>
      <c r="BR1526" s="17"/>
      <c r="BS1526" s="17">
        <v>0.18620511288807301</v>
      </c>
      <c r="BT1526" s="17"/>
      <c r="BU1526" s="17">
        <v>0.17967078522854299</v>
      </c>
      <c r="BV1526" s="17">
        <v>0.32863901942127999</v>
      </c>
      <c r="BW1526" s="17">
        <v>0.20568999479356401</v>
      </c>
      <c r="BX1526" s="17">
        <v>0.12707457306567899</v>
      </c>
      <c r="BY1526" s="17">
        <v>0.19497808582902099</v>
      </c>
      <c r="BZ1526" s="17"/>
      <c r="CA1526" s="17">
        <v>0.33639411025236399</v>
      </c>
      <c r="CB1526" s="17"/>
      <c r="CC1526" s="17">
        <v>0.170012187156898</v>
      </c>
      <c r="CD1526" s="17">
        <v>0.31235615261823202</v>
      </c>
      <c r="CE1526" s="17"/>
      <c r="CF1526" s="17">
        <v>0.12831849640939499</v>
      </c>
      <c r="CG1526" s="17"/>
      <c r="CH1526" s="17">
        <v>0.111135272553049</v>
      </c>
      <c r="CI1526" s="17">
        <v>0.41083143799469701</v>
      </c>
    </row>
    <row r="1527" spans="2:87" x14ac:dyDescent="0.35">
      <c r="B1527" t="s">
        <v>457</v>
      </c>
      <c r="C1527" s="17">
        <v>0.73533673724958504</v>
      </c>
      <c r="D1527" s="17">
        <v>0.71346138885619004</v>
      </c>
      <c r="E1527" s="17">
        <v>0.75911562919443398</v>
      </c>
      <c r="F1527" s="17"/>
      <c r="G1527" s="17">
        <v>0.53623561312447099</v>
      </c>
      <c r="H1527" s="17">
        <v>0.55637919628003096</v>
      </c>
      <c r="I1527" s="17">
        <v>0.68908855043526795</v>
      </c>
      <c r="J1527" s="17">
        <v>0.72960373432180203</v>
      </c>
      <c r="K1527" s="17">
        <v>0.88497145534101396</v>
      </c>
      <c r="L1527" s="17">
        <v>0.95680105882790401</v>
      </c>
      <c r="M1527" s="17"/>
      <c r="N1527" s="17">
        <v>0.68740318526313204</v>
      </c>
      <c r="O1527" s="17">
        <v>0.736186005883113</v>
      </c>
      <c r="P1527" s="17">
        <v>0.76985253988695201</v>
      </c>
      <c r="Q1527" s="17">
        <v>0.75430339470346697</v>
      </c>
      <c r="R1527" s="17"/>
      <c r="S1527" s="17">
        <v>0.64476139360048201</v>
      </c>
      <c r="T1527" s="17">
        <v>0.73767461039399695</v>
      </c>
      <c r="U1527" s="17">
        <v>0.81589569058270195</v>
      </c>
      <c r="V1527" s="17">
        <v>0.70142237886384196</v>
      </c>
      <c r="W1527" s="17">
        <v>0.76715530546443</v>
      </c>
      <c r="X1527" s="17">
        <v>0.69067526729186401</v>
      </c>
      <c r="Y1527" s="17">
        <v>0.73819789665653701</v>
      </c>
      <c r="Z1527" s="17">
        <v>0.73857377514224998</v>
      </c>
      <c r="AA1527" s="17">
        <v>0.68642441196585102</v>
      </c>
      <c r="AB1527" s="17">
        <v>0.85154214570244802</v>
      </c>
      <c r="AC1527" s="17">
        <v>0.83601751139779601</v>
      </c>
      <c r="AD1527" s="17">
        <v>0.74573891581454299</v>
      </c>
      <c r="AE1527" s="17"/>
      <c r="AF1527" s="17">
        <v>0.779309548695724</v>
      </c>
      <c r="AG1527" s="17">
        <v>0.77262984985447503</v>
      </c>
      <c r="AH1527" s="17">
        <v>0.72875871911746204</v>
      </c>
      <c r="AI1527" s="17">
        <v>0.706351205507189</v>
      </c>
      <c r="AJ1527" s="17">
        <v>0.61591391299603604</v>
      </c>
      <c r="AK1527" s="17"/>
      <c r="AL1527" s="17">
        <v>0.73753472980921997</v>
      </c>
      <c r="AM1527" s="17">
        <v>0.75815249970263099</v>
      </c>
      <c r="AN1527" s="17">
        <v>0.70445270545088501</v>
      </c>
      <c r="AO1527" s="17">
        <v>0.66761135132167004</v>
      </c>
      <c r="AP1527" s="17"/>
      <c r="AQ1527" s="17">
        <v>0.79437098028006803</v>
      </c>
      <c r="AR1527" s="17">
        <v>0.64967735062772103</v>
      </c>
      <c r="AS1527" s="17"/>
      <c r="AT1527" s="17">
        <v>0.67542281965857298</v>
      </c>
      <c r="AU1527" s="17">
        <v>0.96097315304758901</v>
      </c>
      <c r="AV1527" s="17"/>
      <c r="AW1527" s="17">
        <v>0.84445110125439204</v>
      </c>
      <c r="AX1527" s="17">
        <v>0.69307436437155001</v>
      </c>
      <c r="AY1527" s="17">
        <v>0.65342421913538196</v>
      </c>
      <c r="AZ1527" s="17"/>
      <c r="BA1527" s="17">
        <v>0.62122205015898202</v>
      </c>
      <c r="BB1527" s="17">
        <v>0.74584616627112599</v>
      </c>
      <c r="BC1527" s="17">
        <v>0.78310310650945902</v>
      </c>
      <c r="BD1527" s="17">
        <v>0.79896221602178796</v>
      </c>
      <c r="BE1527" s="17">
        <v>0.81948801752710398</v>
      </c>
      <c r="BF1527" s="17"/>
      <c r="BG1527" s="17">
        <v>0.68539827643310602</v>
      </c>
      <c r="BH1527" s="17">
        <v>0.77178132517263998</v>
      </c>
      <c r="BI1527" s="17"/>
      <c r="BJ1527" s="17">
        <v>0.68639785474838899</v>
      </c>
      <c r="BK1527" s="17">
        <v>0.91148013353120205</v>
      </c>
      <c r="BL1527" s="17"/>
      <c r="BM1527" s="17">
        <v>0.71165981215770402</v>
      </c>
      <c r="BN1527" s="17">
        <v>0.83431931036798102</v>
      </c>
      <c r="BO1527" s="17">
        <v>0.66797394900842699</v>
      </c>
      <c r="BP1527" s="17">
        <v>0.67478038039534105</v>
      </c>
      <c r="BQ1527" s="17">
        <v>0.82994721468621302</v>
      </c>
      <c r="BR1527" s="17"/>
      <c r="BS1527" s="17">
        <v>0.77828791260877495</v>
      </c>
      <c r="BT1527" s="17"/>
      <c r="BU1527" s="17">
        <v>0.77610990931341195</v>
      </c>
      <c r="BV1527" s="17">
        <v>0.61804670951305396</v>
      </c>
      <c r="BW1527" s="17">
        <v>0.729719121015734</v>
      </c>
      <c r="BX1527" s="17">
        <v>0.84076014927585696</v>
      </c>
      <c r="BY1527" s="17">
        <v>0.68590232442769195</v>
      </c>
      <c r="BZ1527" s="17"/>
      <c r="CA1527" s="17">
        <v>0.63422596519179797</v>
      </c>
      <c r="CB1527" s="17"/>
      <c r="CC1527" s="17">
        <v>0.77273464356579902</v>
      </c>
      <c r="CD1527" s="17">
        <v>0.61227800681642497</v>
      </c>
      <c r="CE1527" s="17"/>
      <c r="CF1527" s="17">
        <v>0.83216705901698595</v>
      </c>
      <c r="CG1527" s="17"/>
      <c r="CH1527" s="17">
        <v>0.86238685130811499</v>
      </c>
      <c r="CI1527" s="17">
        <v>0.53265545548223503</v>
      </c>
    </row>
    <row r="1528" spans="2:87" x14ac:dyDescent="0.35">
      <c r="B1528" t="s">
        <v>281</v>
      </c>
      <c r="C1528" s="17">
        <v>-0.53788242401264497</v>
      </c>
      <c r="D1528" s="17">
        <v>-0.484544375727466</v>
      </c>
      <c r="E1528" s="17">
        <v>-0.59230629362181098</v>
      </c>
      <c r="F1528" s="17"/>
      <c r="G1528" s="17">
        <v>-0.16074735681226399</v>
      </c>
      <c r="H1528" s="17">
        <v>-0.21493164538415799</v>
      </c>
      <c r="I1528" s="17">
        <v>-0.46336379527282701</v>
      </c>
      <c r="J1528" s="17">
        <v>-0.54157180825573004</v>
      </c>
      <c r="K1528" s="17">
        <v>-0.809512495281422</v>
      </c>
      <c r="L1528" s="17">
        <v>-0.92975121600467803</v>
      </c>
      <c r="M1528" s="17"/>
      <c r="N1528" s="17">
        <v>-0.42496792045167803</v>
      </c>
      <c r="O1528" s="17">
        <v>-0.53219977551771402</v>
      </c>
      <c r="P1528" s="17">
        <v>-0.61407211340000201</v>
      </c>
      <c r="Q1528" s="17">
        <v>-0.59443667558014801</v>
      </c>
      <c r="R1528" s="17"/>
      <c r="S1528" s="17">
        <v>-0.38309724938661499</v>
      </c>
      <c r="T1528" s="17">
        <v>-0.56278250838845501</v>
      </c>
      <c r="U1528" s="17">
        <v>-0.690218838214677</v>
      </c>
      <c r="V1528" s="17">
        <v>-0.49027838511473398</v>
      </c>
      <c r="W1528" s="17">
        <v>-0.57005531924074604</v>
      </c>
      <c r="X1528" s="17">
        <v>-0.44520266700315198</v>
      </c>
      <c r="Y1528" s="17">
        <v>-0.57356631113387901</v>
      </c>
      <c r="Z1528" s="17">
        <v>-0.54723201896856299</v>
      </c>
      <c r="AA1528" s="17">
        <v>-0.42733922861032198</v>
      </c>
      <c r="AB1528" s="17">
        <v>-0.71769427988698598</v>
      </c>
      <c r="AC1528" s="17">
        <v>-0.71041732209911801</v>
      </c>
      <c r="AD1528" s="17">
        <v>-0.56308091284443496</v>
      </c>
      <c r="AE1528" s="17"/>
      <c r="AF1528" s="17">
        <v>-0.61834378045176097</v>
      </c>
      <c r="AG1528" s="17">
        <v>-0.60337891928520504</v>
      </c>
      <c r="AH1528" s="17">
        <v>-0.53218629099308401</v>
      </c>
      <c r="AI1528" s="17">
        <v>-0.470028567294341</v>
      </c>
      <c r="AJ1528" s="17">
        <v>-0.31597188044393898</v>
      </c>
      <c r="AK1528" s="17"/>
      <c r="AL1528" s="17">
        <v>-0.55721000710216695</v>
      </c>
      <c r="AM1528" s="17">
        <v>-0.57071446721115604</v>
      </c>
      <c r="AN1528" s="17">
        <v>-0.47573406491231801</v>
      </c>
      <c r="AO1528" s="17">
        <v>-0.390484941341532</v>
      </c>
      <c r="AP1528" s="17"/>
      <c r="AQ1528" s="17">
        <v>-0.65039492616333905</v>
      </c>
      <c r="AR1528" s="17">
        <v>-0.374625449301494</v>
      </c>
      <c r="AS1528" s="17"/>
      <c r="AT1528" s="17">
        <v>-0.43156634626523899</v>
      </c>
      <c r="AU1528" s="17">
        <v>-0.93497219426098299</v>
      </c>
      <c r="AV1528" s="17"/>
      <c r="AW1528" s="17">
        <v>-0.72629352890796295</v>
      </c>
      <c r="AX1528" s="17">
        <v>-0.45230385942159301</v>
      </c>
      <c r="AY1528" s="17">
        <v>-0.40031444160585</v>
      </c>
      <c r="AZ1528" s="17"/>
      <c r="BA1528" s="17">
        <v>-0.325118923084881</v>
      </c>
      <c r="BB1528" s="17">
        <v>-0.55101910998445502</v>
      </c>
      <c r="BC1528" s="17">
        <v>-0.62591958245889801</v>
      </c>
      <c r="BD1528" s="17">
        <v>-0.66591791582624904</v>
      </c>
      <c r="BE1528" s="17">
        <v>-0.71813479076097297</v>
      </c>
      <c r="BF1528" s="17"/>
      <c r="BG1528" s="17">
        <v>-0.459137051254631</v>
      </c>
      <c r="BH1528" s="17">
        <v>-0.59535000739611399</v>
      </c>
      <c r="BI1528" s="17"/>
      <c r="BJ1528" s="17">
        <v>-0.45034974356679902</v>
      </c>
      <c r="BK1528" s="17">
        <v>-0.85320973648792897</v>
      </c>
      <c r="BL1528" s="17"/>
      <c r="BM1528" s="17">
        <v>-0.53395304910026997</v>
      </c>
      <c r="BN1528" s="17">
        <v>-0.71336735520554195</v>
      </c>
      <c r="BO1528" s="17">
        <v>-0.38342186211089402</v>
      </c>
      <c r="BP1528" s="17">
        <v>-0.42004781396511698</v>
      </c>
      <c r="BQ1528" s="17">
        <v>-0.70126710417524696</v>
      </c>
      <c r="BR1528" s="17"/>
      <c r="BS1528" s="17">
        <v>-0.59208279972070199</v>
      </c>
      <c r="BT1528" s="17"/>
      <c r="BU1528" s="17">
        <v>-0.59643912408486899</v>
      </c>
      <c r="BV1528" s="17">
        <v>-0.28940769009177397</v>
      </c>
      <c r="BW1528" s="17">
        <v>-0.52402912622217002</v>
      </c>
      <c r="BX1528" s="17">
        <v>-0.71368557621017903</v>
      </c>
      <c r="BY1528" s="17">
        <v>-0.49092423859867101</v>
      </c>
      <c r="BZ1528" s="17"/>
      <c r="CA1528" s="17">
        <v>-0.29783185493943298</v>
      </c>
      <c r="CB1528" s="17"/>
      <c r="CC1528" s="17">
        <v>-0.60272245640889999</v>
      </c>
      <c r="CD1528" s="17">
        <v>-0.299921854198194</v>
      </c>
      <c r="CE1528" s="17"/>
      <c r="CF1528" s="17">
        <v>-0.70384856260759099</v>
      </c>
      <c r="CG1528" s="17"/>
      <c r="CH1528" s="17">
        <v>-0.75125157875506599</v>
      </c>
      <c r="CI1528" s="17">
        <v>-0.121824017487537</v>
      </c>
    </row>
    <row r="1529" spans="2:87" x14ac:dyDescent="0.35">
      <c r="C1529" s="17"/>
      <c r="D1529" s="17"/>
      <c r="E1529" s="17"/>
      <c r="F1529" s="17"/>
      <c r="G1529" s="17"/>
      <c r="H1529" s="17"/>
      <c r="I1529" s="17"/>
      <c r="J1529" s="17"/>
      <c r="K1529" s="17"/>
      <c r="L1529" s="17"/>
      <c r="M1529" s="17"/>
      <c r="N1529" s="17"/>
      <c r="O1529" s="17"/>
      <c r="P1529" s="17"/>
      <c r="Q1529" s="17"/>
      <c r="R1529" s="17"/>
      <c r="S1529" s="17"/>
      <c r="T1529" s="17"/>
      <c r="U1529" s="17"/>
      <c r="V1529" s="17"/>
      <c r="W1529" s="17"/>
      <c r="X1529" s="17"/>
      <c r="Y1529" s="17"/>
      <c r="Z1529" s="17"/>
      <c r="AA1529" s="17"/>
      <c r="AB1529" s="17"/>
      <c r="AC1529" s="17"/>
      <c r="AD1529" s="17"/>
      <c r="AE1529" s="17"/>
      <c r="AF1529" s="17"/>
      <c r="AG1529" s="17"/>
      <c r="AH1529" s="17"/>
      <c r="AI1529" s="17"/>
      <c r="AJ1529" s="17"/>
      <c r="AK1529" s="17"/>
      <c r="AL1529" s="17"/>
      <c r="AM1529" s="17"/>
      <c r="AN1529" s="17"/>
      <c r="AO1529" s="17"/>
      <c r="AP1529" s="17"/>
      <c r="AQ1529" s="17"/>
      <c r="AR1529" s="17"/>
      <c r="AS1529" s="17"/>
      <c r="AT1529" s="17"/>
      <c r="AU1529" s="17"/>
      <c r="AV1529" s="17"/>
      <c r="AW1529" s="17"/>
      <c r="AX1529" s="17"/>
      <c r="AY1529" s="17"/>
      <c r="AZ1529" s="17"/>
      <c r="BA1529" s="17"/>
      <c r="BB1529" s="17"/>
      <c r="BC1529" s="17"/>
      <c r="BD1529" s="17"/>
      <c r="BE1529" s="17"/>
      <c r="BF1529" s="17"/>
      <c r="BG1529" s="17"/>
      <c r="BH1529" s="17"/>
      <c r="BI1529" s="17"/>
      <c r="BJ1529" s="17"/>
      <c r="BK1529" s="17"/>
      <c r="BL1529" s="17"/>
      <c r="BM1529" s="17"/>
      <c r="BN1529" s="17"/>
      <c r="BO1529" s="17"/>
      <c r="BP1529" s="17"/>
      <c r="BQ1529" s="17"/>
      <c r="BR1529" s="17"/>
      <c r="BS1529" s="17"/>
      <c r="BT1529" s="17"/>
      <c r="BU1529" s="17"/>
      <c r="BV1529" s="17"/>
      <c r="BW1529" s="17"/>
      <c r="BX1529" s="17"/>
      <c r="BY1529" s="17"/>
      <c r="BZ1529" s="17"/>
      <c r="CA1529" s="17"/>
      <c r="CB1529" s="17"/>
      <c r="CC1529" s="17"/>
      <c r="CD1529" s="17"/>
      <c r="CE1529" s="17"/>
      <c r="CF1529" s="17"/>
      <c r="CG1529" s="17"/>
      <c r="CH1529" s="17"/>
      <c r="CI1529" s="17"/>
    </row>
    <row r="1530" spans="2:87" x14ac:dyDescent="0.35">
      <c r="B1530" s="6" t="s">
        <v>462</v>
      </c>
      <c r="C1530" s="17"/>
      <c r="D1530" s="17"/>
      <c r="E1530" s="17"/>
      <c r="F1530" s="17"/>
      <c r="G1530" s="17"/>
      <c r="H1530" s="17"/>
      <c r="I1530" s="17"/>
      <c r="J1530" s="17"/>
      <c r="K1530" s="17"/>
      <c r="L1530" s="17"/>
      <c r="M1530" s="17"/>
      <c r="N1530" s="17"/>
      <c r="O1530" s="17"/>
      <c r="P1530" s="17"/>
      <c r="Q1530" s="17"/>
      <c r="R1530" s="17"/>
      <c r="S1530" s="17"/>
      <c r="T1530" s="17"/>
      <c r="U1530" s="17"/>
      <c r="V1530" s="17"/>
      <c r="W1530" s="17"/>
      <c r="X1530" s="17"/>
      <c r="Y1530" s="17"/>
      <c r="Z1530" s="17"/>
      <c r="AA1530" s="17"/>
      <c r="AB1530" s="17"/>
      <c r="AC1530" s="17"/>
      <c r="AD1530" s="17"/>
      <c r="AE1530" s="17"/>
      <c r="AF1530" s="17"/>
      <c r="AG1530" s="17"/>
      <c r="AH1530" s="17"/>
      <c r="AI1530" s="17"/>
      <c r="AJ1530" s="17"/>
      <c r="AK1530" s="17"/>
      <c r="AL1530" s="17"/>
      <c r="AM1530" s="17"/>
      <c r="AN1530" s="17"/>
      <c r="AO1530" s="17"/>
      <c r="AP1530" s="17"/>
      <c r="AQ1530" s="17"/>
      <c r="AR1530" s="17"/>
      <c r="AS1530" s="17"/>
      <c r="AT1530" s="17"/>
      <c r="AU1530" s="17"/>
      <c r="AV1530" s="17"/>
      <c r="AW1530" s="17"/>
      <c r="AX1530" s="17"/>
      <c r="AY1530" s="17"/>
      <c r="AZ1530" s="17"/>
      <c r="BA1530" s="17"/>
      <c r="BB1530" s="17"/>
      <c r="BC1530" s="17"/>
      <c r="BD1530" s="17"/>
      <c r="BE1530" s="17"/>
      <c r="BF1530" s="17"/>
      <c r="BG1530" s="17"/>
      <c r="BH1530" s="17"/>
      <c r="BI1530" s="17"/>
      <c r="BJ1530" s="17"/>
      <c r="BK1530" s="17"/>
      <c r="BL1530" s="17"/>
      <c r="BM1530" s="17"/>
      <c r="BN1530" s="17"/>
      <c r="BO1530" s="17"/>
      <c r="BP1530" s="17"/>
      <c r="BQ1530" s="17"/>
      <c r="BR1530" s="17"/>
      <c r="BS1530" s="17"/>
      <c r="BT1530" s="17"/>
      <c r="BU1530" s="17"/>
      <c r="BV1530" s="17"/>
      <c r="BW1530" s="17"/>
      <c r="BX1530" s="17"/>
      <c r="BY1530" s="17"/>
      <c r="BZ1530" s="17"/>
      <c r="CA1530" s="17"/>
      <c r="CB1530" s="17"/>
      <c r="CC1530" s="17"/>
      <c r="CD1530" s="17"/>
      <c r="CE1530" s="17"/>
      <c r="CF1530" s="17"/>
      <c r="CG1530" s="17"/>
      <c r="CH1530" s="17"/>
      <c r="CI1530" s="17"/>
    </row>
    <row r="1531" spans="2:87" x14ac:dyDescent="0.35">
      <c r="B1531" s="24" t="s">
        <v>117</v>
      </c>
      <c r="C1531" s="17"/>
      <c r="D1531" s="17"/>
      <c r="E1531" s="17"/>
      <c r="F1531" s="17"/>
      <c r="G1531" s="17"/>
      <c r="H1531" s="17"/>
      <c r="I1531" s="17"/>
      <c r="J1531" s="17"/>
      <c r="K1531" s="17"/>
      <c r="L1531" s="17"/>
      <c r="M1531" s="17"/>
      <c r="N1531" s="17"/>
      <c r="O1531" s="17"/>
      <c r="P1531" s="17"/>
      <c r="Q1531" s="17"/>
      <c r="R1531" s="17"/>
      <c r="S1531" s="17"/>
      <c r="T1531" s="17"/>
      <c r="U1531" s="17"/>
      <c r="V1531" s="17"/>
      <c r="W1531" s="17"/>
      <c r="X1531" s="17"/>
      <c r="Y1531" s="17"/>
      <c r="Z1531" s="17"/>
      <c r="AA1531" s="17"/>
      <c r="AB1531" s="17"/>
      <c r="AC1531" s="17"/>
      <c r="AD1531" s="17"/>
      <c r="AE1531" s="17"/>
      <c r="AF1531" s="17"/>
      <c r="AG1531" s="17"/>
      <c r="AH1531" s="17"/>
      <c r="AI1531" s="17"/>
      <c r="AJ1531" s="17"/>
      <c r="AK1531" s="17"/>
      <c r="AL1531" s="17"/>
      <c r="AM1531" s="17"/>
      <c r="AN1531" s="17"/>
      <c r="AO1531" s="17"/>
      <c r="AP1531" s="17"/>
      <c r="AQ1531" s="17"/>
      <c r="AR1531" s="17"/>
      <c r="AS1531" s="17"/>
      <c r="AT1531" s="17"/>
      <c r="AU1531" s="17"/>
      <c r="AV1531" s="17"/>
      <c r="AW1531" s="17"/>
      <c r="AX1531" s="17"/>
      <c r="AY1531" s="17"/>
      <c r="AZ1531" s="17"/>
      <c r="BA1531" s="17"/>
      <c r="BB1531" s="17"/>
      <c r="BC1531" s="17"/>
      <c r="BD1531" s="17"/>
      <c r="BE1531" s="17"/>
      <c r="BF1531" s="17"/>
      <c r="BG1531" s="17"/>
      <c r="BH1531" s="17"/>
      <c r="BI1531" s="17"/>
      <c r="BJ1531" s="17"/>
      <c r="BK1531" s="17"/>
      <c r="BL1531" s="17"/>
      <c r="BM1531" s="17"/>
      <c r="BN1531" s="17"/>
      <c r="BO1531" s="17"/>
      <c r="BP1531" s="17"/>
      <c r="BQ1531" s="17"/>
      <c r="BR1531" s="17"/>
      <c r="BS1531" s="17"/>
      <c r="BT1531" s="17"/>
      <c r="BU1531" s="17"/>
      <c r="BV1531" s="17"/>
      <c r="BW1531" s="17"/>
      <c r="BX1531" s="17"/>
      <c r="BY1531" s="17"/>
      <c r="BZ1531" s="17"/>
      <c r="CA1531" s="17"/>
      <c r="CB1531" s="17"/>
      <c r="CC1531" s="17"/>
      <c r="CD1531" s="17"/>
      <c r="CE1531" s="17"/>
      <c r="CF1531" s="17"/>
      <c r="CG1531" s="17"/>
      <c r="CH1531" s="17"/>
      <c r="CI1531" s="17"/>
    </row>
    <row r="1532" spans="2:87" x14ac:dyDescent="0.35">
      <c r="B1532" t="s">
        <v>452</v>
      </c>
      <c r="C1532" s="17">
        <v>0.38144648334597703</v>
      </c>
      <c r="D1532" s="17">
        <v>0.36270622393827801</v>
      </c>
      <c r="E1532" s="17">
        <v>0.40203867219313599</v>
      </c>
      <c r="F1532" s="17"/>
      <c r="G1532" s="17">
        <v>0.239625449517261</v>
      </c>
      <c r="H1532" s="17">
        <v>0.30158919677503099</v>
      </c>
      <c r="I1532" s="17">
        <v>0.34009150695637003</v>
      </c>
      <c r="J1532" s="17">
        <v>0.41395391461272901</v>
      </c>
      <c r="K1532" s="17">
        <v>0.47654993699927101</v>
      </c>
      <c r="L1532" s="17">
        <v>0.48508519932244498</v>
      </c>
      <c r="M1532" s="17"/>
      <c r="N1532" s="17">
        <v>0.31730112253235099</v>
      </c>
      <c r="O1532" s="17">
        <v>0.336599108851664</v>
      </c>
      <c r="P1532" s="17">
        <v>0.45483741876255002</v>
      </c>
      <c r="Q1532" s="17">
        <v>0.436151381403587</v>
      </c>
      <c r="R1532" s="17"/>
      <c r="S1532" s="17">
        <v>0.29464437880011402</v>
      </c>
      <c r="T1532" s="17">
        <v>0.41521416127924698</v>
      </c>
      <c r="U1532" s="17">
        <v>0.37557103816130699</v>
      </c>
      <c r="V1532" s="17">
        <v>0.33490378673148002</v>
      </c>
      <c r="W1532" s="17">
        <v>0.40531348155254099</v>
      </c>
      <c r="X1532" s="17">
        <v>0.36140375155188897</v>
      </c>
      <c r="Y1532" s="17">
        <v>0.38660218715447298</v>
      </c>
      <c r="Z1532" s="17">
        <v>0.32968954101856901</v>
      </c>
      <c r="AA1532" s="17">
        <v>0.38254318369781198</v>
      </c>
      <c r="AB1532" s="17">
        <v>0.46860161251695098</v>
      </c>
      <c r="AC1532" s="17">
        <v>0.54023375698867104</v>
      </c>
      <c r="AD1532" s="17">
        <v>0.324192248869899</v>
      </c>
      <c r="AE1532" s="17"/>
      <c r="AF1532" s="17">
        <v>0.47237517970332399</v>
      </c>
      <c r="AG1532" s="17">
        <v>0.41555736591775699</v>
      </c>
      <c r="AH1532" s="17">
        <v>0.33984021897294298</v>
      </c>
      <c r="AI1532" s="17">
        <v>0.33626962807145599</v>
      </c>
      <c r="AJ1532" s="17">
        <v>0.28407464359520002</v>
      </c>
      <c r="AK1532" s="17"/>
      <c r="AL1532" s="17">
        <v>0.33940144528440003</v>
      </c>
      <c r="AM1532" s="17">
        <v>0.40113840882312402</v>
      </c>
      <c r="AN1532" s="17">
        <v>0.416224998641953</v>
      </c>
      <c r="AO1532" s="17">
        <v>0.42212616524944002</v>
      </c>
      <c r="AP1532" s="17"/>
      <c r="AQ1532" s="17">
        <v>0.44024858238876102</v>
      </c>
      <c r="AR1532" s="17">
        <v>0.296123940402858</v>
      </c>
      <c r="AS1532" s="17"/>
      <c r="AT1532" s="17">
        <v>0.361212758478833</v>
      </c>
      <c r="AU1532" s="17">
        <v>0.47034371494407201</v>
      </c>
      <c r="AV1532" s="17"/>
      <c r="AW1532" s="17">
        <v>0.43137921732511098</v>
      </c>
      <c r="AX1532" s="17">
        <v>0.34637203996103</v>
      </c>
      <c r="AY1532" s="17">
        <v>0.35500540600679997</v>
      </c>
      <c r="AZ1532" s="17"/>
      <c r="BA1532" s="17">
        <v>0.32387146234196201</v>
      </c>
      <c r="BB1532" s="17">
        <v>0.38063744247984099</v>
      </c>
      <c r="BC1532" s="17">
        <v>0.39939034868350098</v>
      </c>
      <c r="BD1532" s="17">
        <v>0.432661716969933</v>
      </c>
      <c r="BE1532" s="17">
        <v>0.45415722695193</v>
      </c>
      <c r="BF1532" s="17"/>
      <c r="BG1532" s="17">
        <v>0.35234027948719698</v>
      </c>
      <c r="BH1532" s="17">
        <v>0.40268789904631103</v>
      </c>
      <c r="BI1532" s="17"/>
      <c r="BJ1532" s="17">
        <v>0.34993634266329099</v>
      </c>
      <c r="BK1532" s="17">
        <v>0.497453573909592</v>
      </c>
      <c r="BL1532" s="17"/>
      <c r="BM1532" s="17">
        <v>0.31848323277769702</v>
      </c>
      <c r="BN1532" s="17">
        <v>0.46359340222898399</v>
      </c>
      <c r="BO1532" s="17">
        <v>0.33598142203051301</v>
      </c>
      <c r="BP1532" s="17">
        <v>0.352072515513424</v>
      </c>
      <c r="BQ1532" s="17">
        <v>0.52670854233392395</v>
      </c>
      <c r="BR1532" s="17"/>
      <c r="BS1532" s="17">
        <v>0.46834495396668702</v>
      </c>
      <c r="BT1532" s="17"/>
      <c r="BU1532" s="17">
        <v>0.451144376383113</v>
      </c>
      <c r="BV1532" s="17">
        <v>0.27341081988016303</v>
      </c>
      <c r="BW1532" s="17">
        <v>0.380627050266795</v>
      </c>
      <c r="BX1532" s="17">
        <v>0.53370665682889995</v>
      </c>
      <c r="BY1532" s="17">
        <v>0.28072325329750902</v>
      </c>
      <c r="BZ1532" s="17"/>
      <c r="CA1532" s="17">
        <v>0.37114179539525799</v>
      </c>
      <c r="CB1532" s="17"/>
      <c r="CC1532" s="17">
        <v>0.43642875809533099</v>
      </c>
      <c r="CD1532" s="17">
        <v>0.17131810260600999</v>
      </c>
      <c r="CE1532" s="17"/>
      <c r="CF1532" s="17">
        <v>0.45126479783619</v>
      </c>
      <c r="CG1532" s="17"/>
      <c r="CH1532" s="17">
        <v>0.43718426051380499</v>
      </c>
      <c r="CI1532" s="17">
        <v>0.270066536563772</v>
      </c>
    </row>
    <row r="1533" spans="2:87" x14ac:dyDescent="0.35">
      <c r="B1533" t="s">
        <v>453</v>
      </c>
      <c r="C1533" s="17">
        <v>0.40452930798924702</v>
      </c>
      <c r="D1533" s="17">
        <v>0.40230870116234302</v>
      </c>
      <c r="E1533" s="17">
        <v>0.40609116562314701</v>
      </c>
      <c r="F1533" s="17"/>
      <c r="G1533" s="17">
        <v>0.45335291722764598</v>
      </c>
      <c r="H1533" s="17">
        <v>0.44202946282914202</v>
      </c>
      <c r="I1533" s="17">
        <v>0.422404285761038</v>
      </c>
      <c r="J1533" s="17">
        <v>0.37807872581430702</v>
      </c>
      <c r="K1533" s="17">
        <v>0.35742024005050399</v>
      </c>
      <c r="L1533" s="17">
        <v>0.37977014300434297</v>
      </c>
      <c r="M1533" s="17"/>
      <c r="N1533" s="17">
        <v>0.42971816707780702</v>
      </c>
      <c r="O1533" s="17">
        <v>0.436142354664659</v>
      </c>
      <c r="P1533" s="17">
        <v>0.36563998932382202</v>
      </c>
      <c r="Q1533" s="17">
        <v>0.37235301672156401</v>
      </c>
      <c r="R1533" s="17"/>
      <c r="S1533" s="17">
        <v>0.48184232775387598</v>
      </c>
      <c r="T1533" s="17">
        <v>0.37679163370940599</v>
      </c>
      <c r="U1533" s="17">
        <v>0.39501399999481801</v>
      </c>
      <c r="V1533" s="17">
        <v>0.442106977411794</v>
      </c>
      <c r="W1533" s="17">
        <v>0.38942476835877299</v>
      </c>
      <c r="X1533" s="17">
        <v>0.409659074687867</v>
      </c>
      <c r="Y1533" s="17">
        <v>0.39340835283599901</v>
      </c>
      <c r="Z1533" s="17">
        <v>0.46258121701104199</v>
      </c>
      <c r="AA1533" s="17">
        <v>0.40749174326029503</v>
      </c>
      <c r="AB1533" s="17">
        <v>0.34663663316534599</v>
      </c>
      <c r="AC1533" s="17">
        <v>0.29048720931329902</v>
      </c>
      <c r="AD1533" s="17">
        <v>0.40166684495529698</v>
      </c>
      <c r="AE1533" s="17"/>
      <c r="AF1533" s="17">
        <v>0.36223361056550502</v>
      </c>
      <c r="AG1533" s="17">
        <v>0.398279841031007</v>
      </c>
      <c r="AH1533" s="17">
        <v>0.43007444103473602</v>
      </c>
      <c r="AI1533" s="17">
        <v>0.465591452724887</v>
      </c>
      <c r="AJ1533" s="17">
        <v>0.39673270202206001</v>
      </c>
      <c r="AK1533" s="17"/>
      <c r="AL1533" s="17">
        <v>0.39904755929535701</v>
      </c>
      <c r="AM1533" s="17">
        <v>0.40369143485071401</v>
      </c>
      <c r="AN1533" s="17">
        <v>0.43676964550923902</v>
      </c>
      <c r="AO1533" s="17">
        <v>0.354344585456141</v>
      </c>
      <c r="AP1533" s="17"/>
      <c r="AQ1533" s="17">
        <v>0.37349306285484601</v>
      </c>
      <c r="AR1533" s="17">
        <v>0.449563267684229</v>
      </c>
      <c r="AS1533" s="17"/>
      <c r="AT1533" s="17">
        <v>0.41761534420947799</v>
      </c>
      <c r="AU1533" s="17">
        <v>0.38429477313124599</v>
      </c>
      <c r="AV1533" s="17"/>
      <c r="AW1533" s="17">
        <v>0.39550422473156999</v>
      </c>
      <c r="AX1533" s="17">
        <v>0.42587258757840901</v>
      </c>
      <c r="AY1533" s="17">
        <v>0.402832955018951</v>
      </c>
      <c r="AZ1533" s="17"/>
      <c r="BA1533" s="17">
        <v>0.435178901665012</v>
      </c>
      <c r="BB1533" s="17">
        <v>0.40135928928325398</v>
      </c>
      <c r="BC1533" s="17">
        <v>0.40272317065012903</v>
      </c>
      <c r="BD1533" s="17">
        <v>0.38364099517189298</v>
      </c>
      <c r="BE1533" s="17">
        <v>0.324620271264002</v>
      </c>
      <c r="BF1533" s="17"/>
      <c r="BG1533" s="17">
        <v>0.387897486057316</v>
      </c>
      <c r="BH1533" s="17">
        <v>0.41666704485195</v>
      </c>
      <c r="BI1533" s="17"/>
      <c r="BJ1533" s="17">
        <v>0.411626626768897</v>
      </c>
      <c r="BK1533" s="17">
        <v>0.38095054458608602</v>
      </c>
      <c r="BL1533" s="17"/>
      <c r="BM1533" s="17">
        <v>0.44325130014650499</v>
      </c>
      <c r="BN1533" s="17">
        <v>0.367913851692663</v>
      </c>
      <c r="BO1533" s="17">
        <v>0.43559246035061899</v>
      </c>
      <c r="BP1533" s="17">
        <v>0.39380101554082902</v>
      </c>
      <c r="BQ1533" s="17">
        <v>0.34593961525565797</v>
      </c>
      <c r="BR1533" s="17"/>
      <c r="BS1533" s="17">
        <v>0.38988356766509102</v>
      </c>
      <c r="BT1533" s="17"/>
      <c r="BU1533" s="17">
        <v>0.362136018744249</v>
      </c>
      <c r="BV1533" s="17">
        <v>0.45363204193245199</v>
      </c>
      <c r="BW1533" s="17">
        <v>0.38854087862308601</v>
      </c>
      <c r="BX1533" s="17">
        <v>0.34900721727092998</v>
      </c>
      <c r="BY1533" s="17">
        <v>0.42642565670447302</v>
      </c>
      <c r="BZ1533" s="17"/>
      <c r="CA1533" s="17">
        <v>0.46414825405944599</v>
      </c>
      <c r="CB1533" s="17"/>
      <c r="CC1533" s="17">
        <v>0.406211128603297</v>
      </c>
      <c r="CD1533" s="17">
        <v>0.41583363889755898</v>
      </c>
      <c r="CE1533" s="17"/>
      <c r="CF1533" s="17">
        <v>0.40006604180977801</v>
      </c>
      <c r="CG1533" s="17"/>
      <c r="CH1533" s="17">
        <v>0.42358249385139202</v>
      </c>
      <c r="CI1533" s="17">
        <v>0.41189916533402499</v>
      </c>
    </row>
    <row r="1534" spans="2:87" x14ac:dyDescent="0.35">
      <c r="B1534" t="s">
        <v>454</v>
      </c>
      <c r="C1534" s="17">
        <v>0.116904883847482</v>
      </c>
      <c r="D1534" s="17">
        <v>0.13810366178012001</v>
      </c>
      <c r="E1534" s="17">
        <v>9.6855386631640394E-2</v>
      </c>
      <c r="F1534" s="17"/>
      <c r="G1534" s="17">
        <v>0.188747501635398</v>
      </c>
      <c r="H1534" s="17">
        <v>0.12965237134678501</v>
      </c>
      <c r="I1534" s="17">
        <v>0.10563661080660899</v>
      </c>
      <c r="J1534" s="17">
        <v>0.119234710093008</v>
      </c>
      <c r="K1534" s="17">
        <v>8.9032077007192206E-2</v>
      </c>
      <c r="L1534" s="17">
        <v>8.4320677079502998E-2</v>
      </c>
      <c r="M1534" s="17"/>
      <c r="N1534" s="17">
        <v>0.161228791529159</v>
      </c>
      <c r="O1534" s="17">
        <v>0.123110355102097</v>
      </c>
      <c r="P1534" s="17">
        <v>8.7142263208857901E-2</v>
      </c>
      <c r="Q1534" s="17">
        <v>9.0372684505227202E-2</v>
      </c>
      <c r="R1534" s="17"/>
      <c r="S1534" s="17">
        <v>0.10678745786451201</v>
      </c>
      <c r="T1534" s="17">
        <v>0.10875630804191801</v>
      </c>
      <c r="U1534" s="17">
        <v>0.167495109309027</v>
      </c>
      <c r="V1534" s="17">
        <v>0.149776057476774</v>
      </c>
      <c r="W1534" s="17">
        <v>9.7662181283264496E-2</v>
      </c>
      <c r="X1534" s="17">
        <v>0.131732405100289</v>
      </c>
      <c r="Y1534" s="17">
        <v>9.6403712589614998E-2</v>
      </c>
      <c r="Z1534" s="17">
        <v>5.3480309789920702E-2</v>
      </c>
      <c r="AA1534" s="17">
        <v>0.12769912974661901</v>
      </c>
      <c r="AB1534" s="17">
        <v>0.118362497240468</v>
      </c>
      <c r="AC1534" s="17">
        <v>7.0813674564630905E-2</v>
      </c>
      <c r="AD1534" s="17">
        <v>0.13951286849025199</v>
      </c>
      <c r="AE1534" s="17"/>
      <c r="AF1534" s="17">
        <v>8.4004063929009706E-2</v>
      </c>
      <c r="AG1534" s="17">
        <v>0.11389259610482</v>
      </c>
      <c r="AH1534" s="17">
        <v>0.11192127017221</v>
      </c>
      <c r="AI1534" s="17">
        <v>0.104713692063317</v>
      </c>
      <c r="AJ1534" s="17">
        <v>0.20199978748369901</v>
      </c>
      <c r="AK1534" s="17"/>
      <c r="AL1534" s="17">
        <v>0.14015158832560001</v>
      </c>
      <c r="AM1534" s="17">
        <v>0.112141892768677</v>
      </c>
      <c r="AN1534" s="17">
        <v>7.6143964396815506E-2</v>
      </c>
      <c r="AO1534" s="17">
        <v>0.116293755126367</v>
      </c>
      <c r="AP1534" s="17"/>
      <c r="AQ1534" s="17">
        <v>9.7994307081973805E-2</v>
      </c>
      <c r="AR1534" s="17">
        <v>0.144344354961945</v>
      </c>
      <c r="AS1534" s="17"/>
      <c r="AT1534" s="17">
        <v>0.123027708453241</v>
      </c>
      <c r="AU1534" s="17">
        <v>8.40406243131437E-2</v>
      </c>
      <c r="AV1534" s="17"/>
      <c r="AW1534" s="17">
        <v>9.4460930746071994E-2</v>
      </c>
      <c r="AX1534" s="17">
        <v>0.137913399310826</v>
      </c>
      <c r="AY1534" s="17">
        <v>0.128487023050606</v>
      </c>
      <c r="AZ1534" s="17"/>
      <c r="BA1534" s="17">
        <v>0.12115529908584</v>
      </c>
      <c r="BB1534" s="17">
        <v>0.117477419577945</v>
      </c>
      <c r="BC1534" s="17">
        <v>0.10751777801845699</v>
      </c>
      <c r="BD1534" s="17">
        <v>0.110827973990582</v>
      </c>
      <c r="BE1534" s="17">
        <v>0.164879092059213</v>
      </c>
      <c r="BF1534" s="17"/>
      <c r="BG1534" s="17">
        <v>0.14461943004404801</v>
      </c>
      <c r="BH1534" s="17">
        <v>9.6679085953547905E-2</v>
      </c>
      <c r="BI1534" s="17"/>
      <c r="BJ1534" s="17">
        <v>0.13082159346529401</v>
      </c>
      <c r="BK1534" s="17">
        <v>6.3470356350961002E-2</v>
      </c>
      <c r="BL1534" s="17"/>
      <c r="BM1534" s="17">
        <v>9.2302879270681898E-2</v>
      </c>
      <c r="BN1534" s="17">
        <v>9.9587904534696001E-2</v>
      </c>
      <c r="BO1534" s="17">
        <v>0.14191662149999801</v>
      </c>
      <c r="BP1534" s="17">
        <v>0.152048233138768</v>
      </c>
      <c r="BQ1534" s="17">
        <v>9.3498089503370699E-2</v>
      </c>
      <c r="BR1534" s="17"/>
      <c r="BS1534" s="17">
        <v>9.0072546123019195E-2</v>
      </c>
      <c r="BT1534" s="17"/>
      <c r="BU1534" s="17">
        <v>0.114908361839726</v>
      </c>
      <c r="BV1534" s="17">
        <v>0.175570860304301</v>
      </c>
      <c r="BW1534" s="17">
        <v>0.12101319240330401</v>
      </c>
      <c r="BX1534" s="17">
        <v>7.5747945869303404E-2</v>
      </c>
      <c r="BY1534" s="17">
        <v>8.5580288915782704E-2</v>
      </c>
      <c r="BZ1534" s="17"/>
      <c r="CA1534" s="17">
        <v>9.4492164932513806E-2</v>
      </c>
      <c r="CB1534" s="17"/>
      <c r="CC1534" s="17">
        <v>8.1928336857082298E-2</v>
      </c>
      <c r="CD1534" s="17">
        <v>0.26902781583722102</v>
      </c>
      <c r="CE1534" s="17"/>
      <c r="CF1534" s="17">
        <v>9.8369859302397694E-2</v>
      </c>
      <c r="CG1534" s="17"/>
      <c r="CH1534" s="17">
        <v>7.8591408580165403E-2</v>
      </c>
      <c r="CI1534" s="17">
        <v>0.227443672102425</v>
      </c>
    </row>
    <row r="1535" spans="2:87" x14ac:dyDescent="0.35">
      <c r="B1535" t="s">
        <v>455</v>
      </c>
      <c r="C1535" s="17">
        <v>3.02457018501072E-2</v>
      </c>
      <c r="D1535" s="17">
        <v>3.8838404784101499E-2</v>
      </c>
      <c r="E1535" s="17">
        <v>2.2017448871200499E-2</v>
      </c>
      <c r="F1535" s="17"/>
      <c r="G1535" s="17">
        <v>3.8871802548762303E-2</v>
      </c>
      <c r="H1535" s="17">
        <v>3.8819089800080697E-2</v>
      </c>
      <c r="I1535" s="17">
        <v>5.02525992104201E-2</v>
      </c>
      <c r="J1535" s="17">
        <v>1.87555972561733E-2</v>
      </c>
      <c r="K1535" s="17">
        <v>1.95136814340067E-2</v>
      </c>
      <c r="L1535" s="17">
        <v>1.7742448160324699E-2</v>
      </c>
      <c r="M1535" s="17"/>
      <c r="N1535" s="17">
        <v>3.5902039579802598E-2</v>
      </c>
      <c r="O1535" s="17">
        <v>3.2656065475427501E-2</v>
      </c>
      <c r="P1535" s="17">
        <v>1.9707753247881099E-2</v>
      </c>
      <c r="Q1535" s="17">
        <v>3.1311459588394902E-2</v>
      </c>
      <c r="R1535" s="17"/>
      <c r="S1535" s="17">
        <v>4.1966943080288699E-2</v>
      </c>
      <c r="T1535" s="17">
        <v>1.6756171681996199E-2</v>
      </c>
      <c r="U1535" s="17">
        <v>2.2557699411549999E-2</v>
      </c>
      <c r="V1535" s="17">
        <v>1.6180189081364701E-2</v>
      </c>
      <c r="W1535" s="17">
        <v>3.2463541921421799E-2</v>
      </c>
      <c r="X1535" s="17">
        <v>4.4135167904141202E-2</v>
      </c>
      <c r="Y1535" s="17">
        <v>4.2437744285477703E-2</v>
      </c>
      <c r="Z1535" s="17">
        <v>3.40634912907875E-2</v>
      </c>
      <c r="AA1535" s="17">
        <v>2.09885387262722E-2</v>
      </c>
      <c r="AB1535" s="17">
        <v>3.1227695317810798E-2</v>
      </c>
      <c r="AC1535" s="17">
        <v>4.1720607961851702E-2</v>
      </c>
      <c r="AD1535" s="17">
        <v>2.4110640196923799E-2</v>
      </c>
      <c r="AE1535" s="17"/>
      <c r="AF1535" s="17">
        <v>2.17695909269854E-2</v>
      </c>
      <c r="AG1535" s="17">
        <v>2.2456291750338201E-2</v>
      </c>
      <c r="AH1535" s="17">
        <v>2.8514251170961898E-2</v>
      </c>
      <c r="AI1535" s="17">
        <v>3.45466717524536E-2</v>
      </c>
      <c r="AJ1535" s="17">
        <v>3.5129513190174697E-2</v>
      </c>
      <c r="AK1535" s="17"/>
      <c r="AL1535" s="17">
        <v>3.8233990131295602E-2</v>
      </c>
      <c r="AM1535" s="17">
        <v>2.58172856376674E-2</v>
      </c>
      <c r="AN1535" s="17">
        <v>1.65352922935229E-2</v>
      </c>
      <c r="AO1535" s="17">
        <v>4.6269475183713299E-2</v>
      </c>
      <c r="AP1535" s="17"/>
      <c r="AQ1535" s="17">
        <v>2.0791178892020201E-2</v>
      </c>
      <c r="AR1535" s="17">
        <v>4.3964326767070801E-2</v>
      </c>
      <c r="AS1535" s="17"/>
      <c r="AT1535" s="17">
        <v>3.1663319198435E-2</v>
      </c>
      <c r="AU1535" s="17">
        <v>2.3401799943363499E-2</v>
      </c>
      <c r="AV1535" s="17"/>
      <c r="AW1535" s="17">
        <v>2.77944570745631E-2</v>
      </c>
      <c r="AX1535" s="17">
        <v>2.1983497153648099E-2</v>
      </c>
      <c r="AY1535" s="17">
        <v>3.8316050004817297E-2</v>
      </c>
      <c r="AZ1535" s="17"/>
      <c r="BA1535" s="17">
        <v>4.3797718162752498E-2</v>
      </c>
      <c r="BB1535" s="17">
        <v>2.6413407528097101E-2</v>
      </c>
      <c r="BC1535" s="17">
        <v>3.00696598706661E-2</v>
      </c>
      <c r="BD1535" s="17">
        <v>1.19858943813991E-2</v>
      </c>
      <c r="BE1535" s="17">
        <v>2.0124969914669399E-2</v>
      </c>
      <c r="BF1535" s="17"/>
      <c r="BG1535" s="17">
        <v>3.1370354393484297E-2</v>
      </c>
      <c r="BH1535" s="17">
        <v>2.9424941701919598E-2</v>
      </c>
      <c r="BI1535" s="17"/>
      <c r="BJ1535" s="17">
        <v>3.1917697862218798E-2</v>
      </c>
      <c r="BK1535" s="17">
        <v>2.4745677301030299E-2</v>
      </c>
      <c r="BL1535" s="17"/>
      <c r="BM1535" s="17">
        <v>4.1142144055585701E-2</v>
      </c>
      <c r="BN1535" s="17">
        <v>1.9413771923676802E-2</v>
      </c>
      <c r="BO1535" s="17">
        <v>3.5879380066329E-2</v>
      </c>
      <c r="BP1535" s="17">
        <v>2.98227911254796E-2</v>
      </c>
      <c r="BQ1535" s="17">
        <v>0</v>
      </c>
      <c r="BR1535" s="17"/>
      <c r="BS1535" s="17">
        <v>2.4347892355879398E-2</v>
      </c>
      <c r="BT1535" s="17"/>
      <c r="BU1535" s="17">
        <v>2.2947508758510999E-2</v>
      </c>
      <c r="BV1535" s="17">
        <v>4.8744769275521203E-2</v>
      </c>
      <c r="BW1535" s="17">
        <v>2.9312315867384801E-2</v>
      </c>
      <c r="BX1535" s="17">
        <v>2.0778320885355701E-2</v>
      </c>
      <c r="BY1535" s="17">
        <v>6.9394350806462196E-2</v>
      </c>
      <c r="BZ1535" s="17"/>
      <c r="CA1535" s="17">
        <v>4.41969348195125E-2</v>
      </c>
      <c r="CB1535" s="17"/>
      <c r="CC1535" s="17">
        <v>1.8875185500634498E-2</v>
      </c>
      <c r="CD1535" s="17">
        <v>6.9921914957690207E-2</v>
      </c>
      <c r="CE1535" s="17"/>
      <c r="CF1535" s="17">
        <v>9.5010812991452396E-3</v>
      </c>
      <c r="CG1535" s="17"/>
      <c r="CH1535" s="17">
        <v>1.6085073294137799E-2</v>
      </c>
      <c r="CI1535" s="17">
        <v>3.5666511063965602E-2</v>
      </c>
    </row>
    <row r="1536" spans="2:87" x14ac:dyDescent="0.35">
      <c r="B1536" t="s">
        <v>115</v>
      </c>
      <c r="C1536" s="17">
        <v>6.68736229671862E-2</v>
      </c>
      <c r="D1536" s="17">
        <v>5.8043008335157797E-2</v>
      </c>
      <c r="E1536" s="17">
        <v>7.2997326680876107E-2</v>
      </c>
      <c r="F1536" s="17"/>
      <c r="G1536" s="17">
        <v>7.9402329070933197E-2</v>
      </c>
      <c r="H1536" s="17">
        <v>8.7909879248961403E-2</v>
      </c>
      <c r="I1536" s="17">
        <v>8.1614997265562303E-2</v>
      </c>
      <c r="J1536" s="17">
        <v>6.9977052223783295E-2</v>
      </c>
      <c r="K1536" s="17">
        <v>5.74840645090266E-2</v>
      </c>
      <c r="L1536" s="17">
        <v>3.3081532433384499E-2</v>
      </c>
      <c r="M1536" s="17"/>
      <c r="N1536" s="17">
        <v>5.5849879280881198E-2</v>
      </c>
      <c r="O1536" s="17">
        <v>7.1492115906152606E-2</v>
      </c>
      <c r="P1536" s="17">
        <v>7.2672575456889196E-2</v>
      </c>
      <c r="Q1536" s="17">
        <v>6.9811457781226494E-2</v>
      </c>
      <c r="R1536" s="17"/>
      <c r="S1536" s="17">
        <v>7.4758892501209498E-2</v>
      </c>
      <c r="T1536" s="17">
        <v>8.2481725287433E-2</v>
      </c>
      <c r="U1536" s="17">
        <v>3.9362153123297799E-2</v>
      </c>
      <c r="V1536" s="17">
        <v>5.70329892985873E-2</v>
      </c>
      <c r="W1536" s="17">
        <v>7.5136026883998994E-2</v>
      </c>
      <c r="X1536" s="17">
        <v>5.3069600755812803E-2</v>
      </c>
      <c r="Y1536" s="17">
        <v>8.1148003134435598E-2</v>
      </c>
      <c r="Z1536" s="17">
        <v>0.12018544088968</v>
      </c>
      <c r="AA1536" s="17">
        <v>6.12774045690022E-2</v>
      </c>
      <c r="AB1536" s="17">
        <v>3.5171561759424402E-2</v>
      </c>
      <c r="AC1536" s="17">
        <v>5.67447511715473E-2</v>
      </c>
      <c r="AD1536" s="17">
        <v>0.110517397487628</v>
      </c>
      <c r="AE1536" s="17"/>
      <c r="AF1536" s="17">
        <v>5.96175548751759E-2</v>
      </c>
      <c r="AG1536" s="17">
        <v>4.9813905196077798E-2</v>
      </c>
      <c r="AH1536" s="17">
        <v>8.9649818649149504E-2</v>
      </c>
      <c r="AI1536" s="17">
        <v>5.88785553878865E-2</v>
      </c>
      <c r="AJ1536" s="17">
        <v>8.2063353708866194E-2</v>
      </c>
      <c r="AK1536" s="17"/>
      <c r="AL1536" s="17">
        <v>8.31654169633462E-2</v>
      </c>
      <c r="AM1536" s="17">
        <v>5.7210977919817198E-2</v>
      </c>
      <c r="AN1536" s="17">
        <v>5.4326099158469199E-2</v>
      </c>
      <c r="AO1536" s="17">
        <v>6.0966018984338198E-2</v>
      </c>
      <c r="AP1536" s="17"/>
      <c r="AQ1536" s="17">
        <v>6.7472868782398901E-2</v>
      </c>
      <c r="AR1536" s="17">
        <v>6.6004110183896597E-2</v>
      </c>
      <c r="AS1536" s="17"/>
      <c r="AT1536" s="17">
        <v>6.6480869660012806E-2</v>
      </c>
      <c r="AU1536" s="17">
        <v>3.7919087668174999E-2</v>
      </c>
      <c r="AV1536" s="17"/>
      <c r="AW1536" s="17">
        <v>5.0861170122683701E-2</v>
      </c>
      <c r="AX1536" s="17">
        <v>6.7858475996087103E-2</v>
      </c>
      <c r="AY1536" s="17">
        <v>7.5358565918826198E-2</v>
      </c>
      <c r="AZ1536" s="17"/>
      <c r="BA1536" s="17">
        <v>7.59966187444336E-2</v>
      </c>
      <c r="BB1536" s="17">
        <v>7.41124411308626E-2</v>
      </c>
      <c r="BC1536" s="17">
        <v>6.0299042777246702E-2</v>
      </c>
      <c r="BD1536" s="17">
        <v>6.0883419486192102E-2</v>
      </c>
      <c r="BE1536" s="17">
        <v>3.6218439810186E-2</v>
      </c>
      <c r="BF1536" s="17"/>
      <c r="BG1536" s="17">
        <v>8.3772450017955094E-2</v>
      </c>
      <c r="BH1536" s="17">
        <v>5.45410284462714E-2</v>
      </c>
      <c r="BI1536" s="17"/>
      <c r="BJ1536" s="17">
        <v>7.5697739240298906E-2</v>
      </c>
      <c r="BK1536" s="17">
        <v>3.3379847852331002E-2</v>
      </c>
      <c r="BL1536" s="17"/>
      <c r="BM1536" s="17">
        <v>0.10482044374953001</v>
      </c>
      <c r="BN1536" s="17">
        <v>4.9491069619980198E-2</v>
      </c>
      <c r="BO1536" s="17">
        <v>5.0630116052541398E-2</v>
      </c>
      <c r="BP1536" s="17">
        <v>7.2255444681499095E-2</v>
      </c>
      <c r="BQ1536" s="17">
        <v>3.3853752907047702E-2</v>
      </c>
      <c r="BR1536" s="17"/>
      <c r="BS1536" s="17">
        <v>2.73510398893228E-2</v>
      </c>
      <c r="BT1536" s="17"/>
      <c r="BU1536" s="17">
        <v>4.8863734274401202E-2</v>
      </c>
      <c r="BV1536" s="17">
        <v>4.86415086075625E-2</v>
      </c>
      <c r="BW1536" s="17">
        <v>8.0506562839429405E-2</v>
      </c>
      <c r="BX1536" s="17">
        <v>2.0759859145511001E-2</v>
      </c>
      <c r="BY1536" s="17">
        <v>0.137876450275774</v>
      </c>
      <c r="BZ1536" s="17"/>
      <c r="CA1536" s="17">
        <v>2.6020850793269601E-2</v>
      </c>
      <c r="CB1536" s="17"/>
      <c r="CC1536" s="17">
        <v>5.65565909436559E-2</v>
      </c>
      <c r="CD1536" s="17">
        <v>7.3898527701519195E-2</v>
      </c>
      <c r="CE1536" s="17"/>
      <c r="CF1536" s="17">
        <v>4.0798219752489102E-2</v>
      </c>
      <c r="CG1536" s="17"/>
      <c r="CH1536" s="17">
        <v>4.45567637604996E-2</v>
      </c>
      <c r="CI1536" s="17">
        <v>5.4924114935812597E-2</v>
      </c>
    </row>
    <row r="1537" spans="2:87" x14ac:dyDescent="0.35">
      <c r="B1537" t="s">
        <v>456</v>
      </c>
      <c r="C1537" s="17">
        <v>0.78597579133522399</v>
      </c>
      <c r="D1537" s="17">
        <v>0.76501492510061997</v>
      </c>
      <c r="E1537" s="17">
        <v>0.808129837816283</v>
      </c>
      <c r="F1537" s="17"/>
      <c r="G1537" s="17">
        <v>0.69297836674490698</v>
      </c>
      <c r="H1537" s="17">
        <v>0.74361865960417295</v>
      </c>
      <c r="I1537" s="17">
        <v>0.76249579271740797</v>
      </c>
      <c r="J1537" s="17">
        <v>0.79203264042703603</v>
      </c>
      <c r="K1537" s="17">
        <v>0.83397017704977405</v>
      </c>
      <c r="L1537" s="17">
        <v>0.86485534232678796</v>
      </c>
      <c r="M1537" s="17"/>
      <c r="N1537" s="17">
        <v>0.74701928961015696</v>
      </c>
      <c r="O1537" s="17">
        <v>0.772741463516323</v>
      </c>
      <c r="P1537" s="17">
        <v>0.82047740808637204</v>
      </c>
      <c r="Q1537" s="17">
        <v>0.80850439812515096</v>
      </c>
      <c r="R1537" s="17"/>
      <c r="S1537" s="17">
        <v>0.77648670655398999</v>
      </c>
      <c r="T1537" s="17">
        <v>0.79200579498865298</v>
      </c>
      <c r="U1537" s="17">
        <v>0.770585038156125</v>
      </c>
      <c r="V1537" s="17">
        <v>0.77701076414327397</v>
      </c>
      <c r="W1537" s="17">
        <v>0.79473824991131503</v>
      </c>
      <c r="X1537" s="17">
        <v>0.77106282623975697</v>
      </c>
      <c r="Y1537" s="17">
        <v>0.78001053999047198</v>
      </c>
      <c r="Z1537" s="17">
        <v>0.792270758029612</v>
      </c>
      <c r="AA1537" s="17">
        <v>0.79003492695810695</v>
      </c>
      <c r="AB1537" s="17">
        <v>0.81523824568229697</v>
      </c>
      <c r="AC1537" s="17">
        <v>0.83072096630197001</v>
      </c>
      <c r="AD1537" s="17">
        <v>0.72585909382519498</v>
      </c>
      <c r="AE1537" s="17"/>
      <c r="AF1537" s="17">
        <v>0.83460879026882895</v>
      </c>
      <c r="AG1537" s="17">
        <v>0.81383720694876405</v>
      </c>
      <c r="AH1537" s="17">
        <v>0.76991466000767905</v>
      </c>
      <c r="AI1537" s="17">
        <v>0.801861080796343</v>
      </c>
      <c r="AJ1537" s="17">
        <v>0.68080734561726097</v>
      </c>
      <c r="AK1537" s="17"/>
      <c r="AL1537" s="17">
        <v>0.73844900457975804</v>
      </c>
      <c r="AM1537" s="17">
        <v>0.80482984367383803</v>
      </c>
      <c r="AN1537" s="17">
        <v>0.85299464415119197</v>
      </c>
      <c r="AO1537" s="17">
        <v>0.77647075070558202</v>
      </c>
      <c r="AP1537" s="17"/>
      <c r="AQ1537" s="17">
        <v>0.81374164524360704</v>
      </c>
      <c r="AR1537" s="17">
        <v>0.74568720808708699</v>
      </c>
      <c r="AS1537" s="17"/>
      <c r="AT1537" s="17">
        <v>0.77882810268831204</v>
      </c>
      <c r="AU1537" s="17">
        <v>0.85463848807531795</v>
      </c>
      <c r="AV1537" s="17"/>
      <c r="AW1537" s="17">
        <v>0.82688344205668096</v>
      </c>
      <c r="AX1537" s="17">
        <v>0.77224462753943901</v>
      </c>
      <c r="AY1537" s="17">
        <v>0.75783836102574997</v>
      </c>
      <c r="AZ1537" s="17"/>
      <c r="BA1537" s="17">
        <v>0.75905036400697401</v>
      </c>
      <c r="BB1537" s="17">
        <v>0.78199673176309503</v>
      </c>
      <c r="BC1537" s="17">
        <v>0.80211351933362995</v>
      </c>
      <c r="BD1537" s="17">
        <v>0.81630271214182604</v>
      </c>
      <c r="BE1537" s="17">
        <v>0.77877749821593101</v>
      </c>
      <c r="BF1537" s="17"/>
      <c r="BG1537" s="17">
        <v>0.74023776554451304</v>
      </c>
      <c r="BH1537" s="17">
        <v>0.81935494389826102</v>
      </c>
      <c r="BI1537" s="17"/>
      <c r="BJ1537" s="17">
        <v>0.76156296943218804</v>
      </c>
      <c r="BK1537" s="17">
        <v>0.87840411849567801</v>
      </c>
      <c r="BL1537" s="17"/>
      <c r="BM1537" s="17">
        <v>0.76173453292420201</v>
      </c>
      <c r="BN1537" s="17">
        <v>0.83150725392164704</v>
      </c>
      <c r="BO1537" s="17">
        <v>0.771573882381132</v>
      </c>
      <c r="BP1537" s="17">
        <v>0.74587353105425303</v>
      </c>
      <c r="BQ1537" s="17">
        <v>0.87264815758958203</v>
      </c>
      <c r="BR1537" s="17"/>
      <c r="BS1537" s="17">
        <v>0.85822852163177898</v>
      </c>
      <c r="BT1537" s="17"/>
      <c r="BU1537" s="17">
        <v>0.81328039512736205</v>
      </c>
      <c r="BV1537" s="17">
        <v>0.72704286181261502</v>
      </c>
      <c r="BW1537" s="17">
        <v>0.76916792888988095</v>
      </c>
      <c r="BX1537" s="17">
        <v>0.88271387409983004</v>
      </c>
      <c r="BY1537" s="17">
        <v>0.70714891000198099</v>
      </c>
      <c r="BZ1537" s="17"/>
      <c r="CA1537" s="17">
        <v>0.83529004945470398</v>
      </c>
      <c r="CB1537" s="17"/>
      <c r="CC1537" s="17">
        <v>0.84263988669862699</v>
      </c>
      <c r="CD1537" s="17">
        <v>0.58715174150356897</v>
      </c>
      <c r="CE1537" s="17"/>
      <c r="CF1537" s="17">
        <v>0.85133083964596801</v>
      </c>
      <c r="CG1537" s="17"/>
      <c r="CH1537" s="17">
        <v>0.86076675436519701</v>
      </c>
      <c r="CI1537" s="17">
        <v>0.68196570189779704</v>
      </c>
    </row>
    <row r="1538" spans="2:87" x14ac:dyDescent="0.35">
      <c r="B1538" t="s">
        <v>457</v>
      </c>
      <c r="C1538" s="17">
        <v>0.14715058569758999</v>
      </c>
      <c r="D1538" s="17">
        <v>0.17694206656422201</v>
      </c>
      <c r="E1538" s="17">
        <v>0.118872835502841</v>
      </c>
      <c r="F1538" s="17"/>
      <c r="G1538" s="17">
        <v>0.22761930418415999</v>
      </c>
      <c r="H1538" s="17">
        <v>0.16847146114686501</v>
      </c>
      <c r="I1538" s="17">
        <v>0.15588921001702899</v>
      </c>
      <c r="J1538" s="17">
        <v>0.137990307349181</v>
      </c>
      <c r="K1538" s="17">
        <v>0.108545758441199</v>
      </c>
      <c r="L1538" s="17">
        <v>0.102063125239828</v>
      </c>
      <c r="M1538" s="17"/>
      <c r="N1538" s="17">
        <v>0.19713083110896201</v>
      </c>
      <c r="O1538" s="17">
        <v>0.15576642057752499</v>
      </c>
      <c r="P1538" s="17">
        <v>0.106850016456739</v>
      </c>
      <c r="Q1538" s="17">
        <v>0.12168414409362199</v>
      </c>
      <c r="R1538" s="17"/>
      <c r="S1538" s="17">
        <v>0.148754400944801</v>
      </c>
      <c r="T1538" s="17">
        <v>0.12551247972391399</v>
      </c>
      <c r="U1538" s="17">
        <v>0.190052808720577</v>
      </c>
      <c r="V1538" s="17">
        <v>0.16595624655813901</v>
      </c>
      <c r="W1538" s="17">
        <v>0.13012572320468599</v>
      </c>
      <c r="X1538" s="17">
        <v>0.17586757300443101</v>
      </c>
      <c r="Y1538" s="17">
        <v>0.138841456875093</v>
      </c>
      <c r="Z1538" s="17">
        <v>8.7543801080708306E-2</v>
      </c>
      <c r="AA1538" s="17">
        <v>0.148687668472891</v>
      </c>
      <c r="AB1538" s="17">
        <v>0.14959019255827899</v>
      </c>
      <c r="AC1538" s="17">
        <v>0.112534282526483</v>
      </c>
      <c r="AD1538" s="17">
        <v>0.16362350868717601</v>
      </c>
      <c r="AE1538" s="17"/>
      <c r="AF1538" s="17">
        <v>0.10577365485599501</v>
      </c>
      <c r="AG1538" s="17">
        <v>0.136348887855159</v>
      </c>
      <c r="AH1538" s="17">
        <v>0.140435521343172</v>
      </c>
      <c r="AI1538" s="17">
        <v>0.139260363815771</v>
      </c>
      <c r="AJ1538" s="17">
        <v>0.237129300673873</v>
      </c>
      <c r="AK1538" s="17"/>
      <c r="AL1538" s="17">
        <v>0.17838557845689601</v>
      </c>
      <c r="AM1538" s="17">
        <v>0.137959178406344</v>
      </c>
      <c r="AN1538" s="17">
        <v>9.2679256690338399E-2</v>
      </c>
      <c r="AO1538" s="17">
        <v>0.16256323031007999</v>
      </c>
      <c r="AP1538" s="17"/>
      <c r="AQ1538" s="17">
        <v>0.11878548597399401</v>
      </c>
      <c r="AR1538" s="17">
        <v>0.18830868172901599</v>
      </c>
      <c r="AS1538" s="17"/>
      <c r="AT1538" s="17">
        <v>0.154691027651676</v>
      </c>
      <c r="AU1538" s="17">
        <v>0.107442424256507</v>
      </c>
      <c r="AV1538" s="17"/>
      <c r="AW1538" s="17">
        <v>0.122255387820635</v>
      </c>
      <c r="AX1538" s="17">
        <v>0.159896896464474</v>
      </c>
      <c r="AY1538" s="17">
        <v>0.166803073055423</v>
      </c>
      <c r="AZ1538" s="17"/>
      <c r="BA1538" s="17">
        <v>0.16495301724859199</v>
      </c>
      <c r="BB1538" s="17">
        <v>0.14389082710604201</v>
      </c>
      <c r="BC1538" s="17">
        <v>0.137587437889123</v>
      </c>
      <c r="BD1538" s="17">
        <v>0.12281386837198099</v>
      </c>
      <c r="BE1538" s="17">
        <v>0.185004061973883</v>
      </c>
      <c r="BF1538" s="17"/>
      <c r="BG1538" s="17">
        <v>0.17598978443753199</v>
      </c>
      <c r="BH1538" s="17">
        <v>0.12610402765546699</v>
      </c>
      <c r="BI1538" s="17"/>
      <c r="BJ1538" s="17">
        <v>0.162739291327513</v>
      </c>
      <c r="BK1538" s="17">
        <v>8.8216033651991294E-2</v>
      </c>
      <c r="BL1538" s="17"/>
      <c r="BM1538" s="17">
        <v>0.13344502332626801</v>
      </c>
      <c r="BN1538" s="17">
        <v>0.11900167645837301</v>
      </c>
      <c r="BO1538" s="17">
        <v>0.17779600156632699</v>
      </c>
      <c r="BP1538" s="17">
        <v>0.181871024264248</v>
      </c>
      <c r="BQ1538" s="17">
        <v>9.3498089503370699E-2</v>
      </c>
      <c r="BR1538" s="17"/>
      <c r="BS1538" s="17">
        <v>0.114420438478899</v>
      </c>
      <c r="BT1538" s="17"/>
      <c r="BU1538" s="17">
        <v>0.13785587059823701</v>
      </c>
      <c r="BV1538" s="17">
        <v>0.22431562957982301</v>
      </c>
      <c r="BW1538" s="17">
        <v>0.150325508270689</v>
      </c>
      <c r="BX1538" s="17">
        <v>9.6526266754659099E-2</v>
      </c>
      <c r="BY1538" s="17">
        <v>0.15497463972224501</v>
      </c>
      <c r="BZ1538" s="17"/>
      <c r="CA1538" s="17">
        <v>0.13868909975202601</v>
      </c>
      <c r="CB1538" s="17"/>
      <c r="CC1538" s="17">
        <v>0.100803522357717</v>
      </c>
      <c r="CD1538" s="17">
        <v>0.33894973079491098</v>
      </c>
      <c r="CE1538" s="17"/>
      <c r="CF1538" s="17">
        <v>0.10787094060154299</v>
      </c>
      <c r="CG1538" s="17"/>
      <c r="CH1538" s="17">
        <v>9.4676481874303095E-2</v>
      </c>
      <c r="CI1538" s="17">
        <v>0.26311018316639001</v>
      </c>
    </row>
    <row r="1539" spans="2:87" x14ac:dyDescent="0.35">
      <c r="B1539" t="s">
        <v>281</v>
      </c>
      <c r="C1539" s="17">
        <v>0.63882520563763501</v>
      </c>
      <c r="D1539" s="17">
        <v>0.58807285853639901</v>
      </c>
      <c r="E1539" s="17">
        <v>0.689257002313442</v>
      </c>
      <c r="F1539" s="17"/>
      <c r="G1539" s="17">
        <v>0.465359062560746</v>
      </c>
      <c r="H1539" s="17">
        <v>0.575147198457308</v>
      </c>
      <c r="I1539" s="17">
        <v>0.60660658270037904</v>
      </c>
      <c r="J1539" s="17">
        <v>0.65404233307785498</v>
      </c>
      <c r="K1539" s="17">
        <v>0.72542441860857598</v>
      </c>
      <c r="L1539" s="17">
        <v>0.76279221708695999</v>
      </c>
      <c r="M1539" s="17"/>
      <c r="N1539" s="17">
        <v>0.54988845850119505</v>
      </c>
      <c r="O1539" s="17">
        <v>0.61697504293879801</v>
      </c>
      <c r="P1539" s="17">
        <v>0.71362739162963296</v>
      </c>
      <c r="Q1539" s="17">
        <v>0.68682025403152902</v>
      </c>
      <c r="R1539" s="17"/>
      <c r="S1539" s="17">
        <v>0.62773230560918902</v>
      </c>
      <c r="T1539" s="17">
        <v>0.66649331526473998</v>
      </c>
      <c r="U1539" s="17">
        <v>0.58053222943554905</v>
      </c>
      <c r="V1539" s="17">
        <v>0.61105451758513496</v>
      </c>
      <c r="W1539" s="17">
        <v>0.66461252670662896</v>
      </c>
      <c r="X1539" s="17">
        <v>0.59519525323532596</v>
      </c>
      <c r="Y1539" s="17">
        <v>0.64116908311537901</v>
      </c>
      <c r="Z1539" s="17">
        <v>0.70472695694890297</v>
      </c>
      <c r="AA1539" s="17">
        <v>0.64134725848521601</v>
      </c>
      <c r="AB1539" s="17">
        <v>0.66564805312401798</v>
      </c>
      <c r="AC1539" s="17">
        <v>0.718186683775488</v>
      </c>
      <c r="AD1539" s="17">
        <v>0.56223558513801897</v>
      </c>
      <c r="AE1539" s="17"/>
      <c r="AF1539" s="17">
        <v>0.72883513541283396</v>
      </c>
      <c r="AG1539" s="17">
        <v>0.67748831909360496</v>
      </c>
      <c r="AH1539" s="17">
        <v>0.629479138664507</v>
      </c>
      <c r="AI1539" s="17">
        <v>0.66260071698057299</v>
      </c>
      <c r="AJ1539" s="17">
        <v>0.44367804494338697</v>
      </c>
      <c r="AK1539" s="17"/>
      <c r="AL1539" s="17">
        <v>0.56006342612286197</v>
      </c>
      <c r="AM1539" s="17">
        <v>0.66687066526749395</v>
      </c>
      <c r="AN1539" s="17">
        <v>0.76031538746085403</v>
      </c>
      <c r="AO1539" s="17">
        <v>0.61390752039550101</v>
      </c>
      <c r="AP1539" s="17"/>
      <c r="AQ1539" s="17">
        <v>0.69495615926961296</v>
      </c>
      <c r="AR1539" s="17">
        <v>0.55737852635807095</v>
      </c>
      <c r="AS1539" s="17"/>
      <c r="AT1539" s="17">
        <v>0.62413707503663596</v>
      </c>
      <c r="AU1539" s="17">
        <v>0.74719606381880999</v>
      </c>
      <c r="AV1539" s="17"/>
      <c r="AW1539" s="17">
        <v>0.70462805423604602</v>
      </c>
      <c r="AX1539" s="17">
        <v>0.61234773107496498</v>
      </c>
      <c r="AY1539" s="17">
        <v>0.59103528797032701</v>
      </c>
      <c r="AZ1539" s="17"/>
      <c r="BA1539" s="17">
        <v>0.59409734675838199</v>
      </c>
      <c r="BB1539" s="17">
        <v>0.63810590465705297</v>
      </c>
      <c r="BC1539" s="17">
        <v>0.66452608144450698</v>
      </c>
      <c r="BD1539" s="17">
        <v>0.69348884376984499</v>
      </c>
      <c r="BE1539" s="17">
        <v>0.59377343624204904</v>
      </c>
      <c r="BF1539" s="17"/>
      <c r="BG1539" s="17">
        <v>0.56424798110698104</v>
      </c>
      <c r="BH1539" s="17">
        <v>0.693250916242794</v>
      </c>
      <c r="BI1539" s="17"/>
      <c r="BJ1539" s="17">
        <v>0.59882367810467596</v>
      </c>
      <c r="BK1539" s="17">
        <v>0.79018808484368597</v>
      </c>
      <c r="BL1539" s="17"/>
      <c r="BM1539" s="17">
        <v>0.62828950959793395</v>
      </c>
      <c r="BN1539" s="17">
        <v>0.71250557746327403</v>
      </c>
      <c r="BO1539" s="17">
        <v>0.59377788081480398</v>
      </c>
      <c r="BP1539" s="17">
        <v>0.56400250679000496</v>
      </c>
      <c r="BQ1539" s="17">
        <v>0.77915006808621101</v>
      </c>
      <c r="BR1539" s="17"/>
      <c r="BS1539" s="17">
        <v>0.74380808315288005</v>
      </c>
      <c r="BT1539" s="17"/>
      <c r="BU1539" s="17">
        <v>0.67542452452912505</v>
      </c>
      <c r="BV1539" s="17">
        <v>0.50272723223279203</v>
      </c>
      <c r="BW1539" s="17">
        <v>0.61884242061919204</v>
      </c>
      <c r="BX1539" s="17">
        <v>0.78618760734517101</v>
      </c>
      <c r="BY1539" s="17">
        <v>0.55217427027973698</v>
      </c>
      <c r="BZ1539" s="17"/>
      <c r="CA1539" s="17">
        <v>0.69660094970267805</v>
      </c>
      <c r="CB1539" s="17"/>
      <c r="CC1539" s="17">
        <v>0.74183636434091005</v>
      </c>
      <c r="CD1539" s="17">
        <v>0.24820201070865799</v>
      </c>
      <c r="CE1539" s="17"/>
      <c r="CF1539" s="17">
        <v>0.743459899044425</v>
      </c>
      <c r="CG1539" s="17"/>
      <c r="CH1539" s="17">
        <v>0.76609027249089401</v>
      </c>
      <c r="CI1539" s="17">
        <v>0.41885551873140597</v>
      </c>
    </row>
    <row r="1540" spans="2:87" x14ac:dyDescent="0.35">
      <c r="C1540" s="17"/>
      <c r="D1540" s="17"/>
      <c r="E1540" s="17"/>
      <c r="F1540" s="17"/>
      <c r="G1540" s="17"/>
      <c r="H1540" s="17"/>
      <c r="I1540" s="17"/>
      <c r="J1540" s="17"/>
      <c r="K1540" s="17"/>
      <c r="L1540" s="17"/>
      <c r="M1540" s="17"/>
      <c r="N1540" s="17"/>
      <c r="O1540" s="17"/>
      <c r="P1540" s="17"/>
      <c r="Q1540" s="17"/>
      <c r="R1540" s="17"/>
      <c r="S1540" s="17"/>
      <c r="T1540" s="17"/>
      <c r="U1540" s="17"/>
      <c r="V1540" s="17"/>
      <c r="W1540" s="17"/>
      <c r="X1540" s="17"/>
      <c r="Y1540" s="17"/>
      <c r="Z1540" s="17"/>
      <c r="AA1540" s="17"/>
      <c r="AB1540" s="17"/>
      <c r="AC1540" s="17"/>
      <c r="AD1540" s="17"/>
      <c r="AE1540" s="17"/>
      <c r="AF1540" s="17"/>
      <c r="AG1540" s="17"/>
      <c r="AH1540" s="17"/>
      <c r="AI1540" s="17"/>
      <c r="AJ1540" s="17"/>
      <c r="AK1540" s="17"/>
      <c r="AL1540" s="17"/>
      <c r="AM1540" s="17"/>
      <c r="AN1540" s="17"/>
      <c r="AO1540" s="17"/>
      <c r="AP1540" s="17"/>
      <c r="AQ1540" s="17"/>
      <c r="AR1540" s="17"/>
      <c r="AS1540" s="17"/>
      <c r="AT1540" s="17"/>
      <c r="AU1540" s="17"/>
      <c r="AV1540" s="17"/>
      <c r="AW1540" s="17"/>
      <c r="AX1540" s="17"/>
      <c r="AY1540" s="17"/>
      <c r="AZ1540" s="17"/>
      <c r="BA1540" s="17"/>
      <c r="BB1540" s="17"/>
      <c r="BC1540" s="17"/>
      <c r="BD1540" s="17"/>
      <c r="BE1540" s="17"/>
      <c r="BF1540" s="17"/>
      <c r="BG1540" s="17"/>
      <c r="BH1540" s="17"/>
      <c r="BI1540" s="17"/>
      <c r="BJ1540" s="17"/>
      <c r="BK1540" s="17"/>
      <c r="BL1540" s="17"/>
      <c r="BM1540" s="17"/>
      <c r="BN1540" s="17"/>
      <c r="BO1540" s="17"/>
      <c r="BP1540" s="17"/>
      <c r="BQ1540" s="17"/>
      <c r="BR1540" s="17"/>
      <c r="BS1540" s="17"/>
      <c r="BT1540" s="17"/>
      <c r="BU1540" s="17"/>
      <c r="BV1540" s="17"/>
      <c r="BW1540" s="17"/>
      <c r="BX1540" s="17"/>
      <c r="BY1540" s="17"/>
      <c r="BZ1540" s="17"/>
      <c r="CA1540" s="17"/>
      <c r="CB1540" s="17"/>
      <c r="CC1540" s="17"/>
      <c r="CD1540" s="17"/>
      <c r="CE1540" s="17"/>
      <c r="CF1540" s="17"/>
      <c r="CG1540" s="17"/>
      <c r="CH1540" s="17"/>
      <c r="CI1540" s="17"/>
    </row>
    <row r="1541" spans="2:87" x14ac:dyDescent="0.35">
      <c r="B1541" s="6" t="s">
        <v>463</v>
      </c>
      <c r="C1541" s="17"/>
      <c r="D1541" s="17"/>
      <c r="E1541" s="17"/>
      <c r="F1541" s="17"/>
      <c r="G1541" s="17"/>
      <c r="H1541" s="17"/>
      <c r="I1541" s="17"/>
      <c r="J1541" s="17"/>
      <c r="K1541" s="17"/>
      <c r="L1541" s="17"/>
      <c r="M1541" s="17"/>
      <c r="N1541" s="17"/>
      <c r="O1541" s="17"/>
      <c r="P1541" s="17"/>
      <c r="Q1541" s="17"/>
      <c r="R1541" s="17"/>
      <c r="S1541" s="17"/>
      <c r="T1541" s="17"/>
      <c r="U1541" s="17"/>
      <c r="V1541" s="17"/>
      <c r="W1541" s="17"/>
      <c r="X1541" s="17"/>
      <c r="Y1541" s="17"/>
      <c r="Z1541" s="17"/>
      <c r="AA1541" s="17"/>
      <c r="AB1541" s="17"/>
      <c r="AC1541" s="17"/>
      <c r="AD1541" s="17"/>
      <c r="AE1541" s="17"/>
      <c r="AF1541" s="17"/>
      <c r="AG1541" s="17"/>
      <c r="AH1541" s="17"/>
      <c r="AI1541" s="17"/>
      <c r="AJ1541" s="17"/>
      <c r="AK1541" s="17"/>
      <c r="AL1541" s="17"/>
      <c r="AM1541" s="17"/>
      <c r="AN1541" s="17"/>
      <c r="AO1541" s="17"/>
      <c r="AP1541" s="17"/>
      <c r="AQ1541" s="17"/>
      <c r="AR1541" s="17"/>
      <c r="AS1541" s="17"/>
      <c r="AT1541" s="17"/>
      <c r="AU1541" s="17"/>
      <c r="AV1541" s="17"/>
      <c r="AW1541" s="17"/>
      <c r="AX1541" s="17"/>
      <c r="AY1541" s="17"/>
      <c r="AZ1541" s="17"/>
      <c r="BA1541" s="17"/>
      <c r="BB1541" s="17"/>
      <c r="BC1541" s="17"/>
      <c r="BD1541" s="17"/>
      <c r="BE1541" s="17"/>
      <c r="BF1541" s="17"/>
      <c r="BG1541" s="17"/>
      <c r="BH1541" s="17"/>
      <c r="BI1541" s="17"/>
      <c r="BJ1541" s="17"/>
      <c r="BK1541" s="17"/>
      <c r="BL1541" s="17"/>
      <c r="BM1541" s="17"/>
      <c r="BN1541" s="17"/>
      <c r="BO1541" s="17"/>
      <c r="BP1541" s="17"/>
      <c r="BQ1541" s="17"/>
      <c r="BR1541" s="17"/>
      <c r="BS1541" s="17"/>
      <c r="BT1541" s="17"/>
      <c r="BU1541" s="17"/>
      <c r="BV1541" s="17"/>
      <c r="BW1541" s="17"/>
      <c r="BX1541" s="17"/>
      <c r="BY1541" s="17"/>
      <c r="BZ1541" s="17"/>
      <c r="CA1541" s="17"/>
      <c r="CB1541" s="17"/>
      <c r="CC1541" s="17"/>
      <c r="CD1541" s="17"/>
      <c r="CE1541" s="17"/>
      <c r="CF1541" s="17"/>
      <c r="CG1541" s="17"/>
      <c r="CH1541" s="17"/>
      <c r="CI1541" s="17"/>
    </row>
    <row r="1542" spans="2:87" x14ac:dyDescent="0.35">
      <c r="B1542" s="24" t="s">
        <v>117</v>
      </c>
      <c r="C1542" s="17"/>
      <c r="D1542" s="17"/>
      <c r="E1542" s="17"/>
      <c r="F1542" s="17"/>
      <c r="G1542" s="17"/>
      <c r="H1542" s="17"/>
      <c r="I1542" s="17"/>
      <c r="J1542" s="17"/>
      <c r="K1542" s="17"/>
      <c r="L1542" s="17"/>
      <c r="M1542" s="17"/>
      <c r="N1542" s="17"/>
      <c r="O1542" s="17"/>
      <c r="P1542" s="17"/>
      <c r="Q1542" s="17"/>
      <c r="R1542" s="17"/>
      <c r="S1542" s="17"/>
      <c r="T1542" s="17"/>
      <c r="U1542" s="17"/>
      <c r="V1542" s="17"/>
      <c r="W1542" s="17"/>
      <c r="X1542" s="17"/>
      <c r="Y1542" s="17"/>
      <c r="Z1542" s="17"/>
      <c r="AA1542" s="17"/>
      <c r="AB1542" s="17"/>
      <c r="AC1542" s="17"/>
      <c r="AD1542" s="17"/>
      <c r="AE1542" s="17"/>
      <c r="AF1542" s="17"/>
      <c r="AG1542" s="17"/>
      <c r="AH1542" s="17"/>
      <c r="AI1542" s="17"/>
      <c r="AJ1542" s="17"/>
      <c r="AK1542" s="17"/>
      <c r="AL1542" s="17"/>
      <c r="AM1542" s="17"/>
      <c r="AN1542" s="17"/>
      <c r="AO1542" s="17"/>
      <c r="AP1542" s="17"/>
      <c r="AQ1542" s="17"/>
      <c r="AR1542" s="17"/>
      <c r="AS1542" s="17"/>
      <c r="AT1542" s="17"/>
      <c r="AU1542" s="17"/>
      <c r="AV1542" s="17"/>
      <c r="AW1542" s="17"/>
      <c r="AX1542" s="17"/>
      <c r="AY1542" s="17"/>
      <c r="AZ1542" s="17"/>
      <c r="BA1542" s="17"/>
      <c r="BB1542" s="17"/>
      <c r="BC1542" s="17"/>
      <c r="BD1542" s="17"/>
      <c r="BE1542" s="17"/>
      <c r="BF1542" s="17"/>
      <c r="BG1542" s="17"/>
      <c r="BH1542" s="17"/>
      <c r="BI1542" s="17"/>
      <c r="BJ1542" s="17"/>
      <c r="BK1542" s="17"/>
      <c r="BL1542" s="17"/>
      <c r="BM1542" s="17"/>
      <c r="BN1542" s="17"/>
      <c r="BO1542" s="17"/>
      <c r="BP1542" s="17"/>
      <c r="BQ1542" s="17"/>
      <c r="BR1542" s="17"/>
      <c r="BS1542" s="17"/>
      <c r="BT1542" s="17"/>
      <c r="BU1542" s="17"/>
      <c r="BV1542" s="17"/>
      <c r="BW1542" s="17"/>
      <c r="BX1542" s="17"/>
      <c r="BY1542" s="17"/>
      <c r="BZ1542" s="17"/>
      <c r="CA1542" s="17"/>
      <c r="CB1542" s="17"/>
      <c r="CC1542" s="17"/>
      <c r="CD1542" s="17"/>
      <c r="CE1542" s="17"/>
      <c r="CF1542" s="17"/>
      <c r="CG1542" s="17"/>
      <c r="CH1542" s="17"/>
      <c r="CI1542" s="17"/>
    </row>
    <row r="1543" spans="2:87" x14ac:dyDescent="0.35">
      <c r="B1543" t="s">
        <v>452</v>
      </c>
      <c r="C1543" s="17">
        <v>0.50366514619756098</v>
      </c>
      <c r="D1543" s="17">
        <v>0.50146641981055395</v>
      </c>
      <c r="E1543" s="17">
        <v>0.50682173634394401</v>
      </c>
      <c r="F1543" s="17"/>
      <c r="G1543" s="17">
        <v>0.354928318040304</v>
      </c>
      <c r="H1543" s="17">
        <v>0.45149651497835802</v>
      </c>
      <c r="I1543" s="17">
        <v>0.445443654603909</v>
      </c>
      <c r="J1543" s="17">
        <v>0.50871079629833704</v>
      </c>
      <c r="K1543" s="17">
        <v>0.60721395993203797</v>
      </c>
      <c r="L1543" s="17">
        <v>0.61964705627705696</v>
      </c>
      <c r="M1543" s="17"/>
      <c r="N1543" s="17">
        <v>0.47971155064523902</v>
      </c>
      <c r="O1543" s="17">
        <v>0.44928640892921301</v>
      </c>
      <c r="P1543" s="17">
        <v>0.53394129241393495</v>
      </c>
      <c r="Q1543" s="17">
        <v>0.55884964715488605</v>
      </c>
      <c r="R1543" s="17"/>
      <c r="S1543" s="17">
        <v>0.50934831859886398</v>
      </c>
      <c r="T1543" s="17">
        <v>0.513106226276003</v>
      </c>
      <c r="U1543" s="17">
        <v>0.48764877990167499</v>
      </c>
      <c r="V1543" s="17">
        <v>0.47827292887599199</v>
      </c>
      <c r="W1543" s="17">
        <v>0.41978644081466399</v>
      </c>
      <c r="X1543" s="17">
        <v>0.49670533134322498</v>
      </c>
      <c r="Y1543" s="17">
        <v>0.48096848812958298</v>
      </c>
      <c r="Z1543" s="17">
        <v>0.50252000559489196</v>
      </c>
      <c r="AA1543" s="17">
        <v>0.522038633227631</v>
      </c>
      <c r="AB1543" s="17">
        <v>0.56715765002156104</v>
      </c>
      <c r="AC1543" s="17">
        <v>0.57759994526337799</v>
      </c>
      <c r="AD1543" s="17">
        <v>0.45186918244516699</v>
      </c>
      <c r="AE1543" s="17"/>
      <c r="AF1543" s="17">
        <v>0.55724760276526697</v>
      </c>
      <c r="AG1543" s="17">
        <v>0.52282853411629604</v>
      </c>
      <c r="AH1543" s="17">
        <v>0.50183717924103999</v>
      </c>
      <c r="AI1543" s="17">
        <v>0.44197785215524199</v>
      </c>
      <c r="AJ1543" s="17">
        <v>0.47667751444657103</v>
      </c>
      <c r="AK1543" s="17"/>
      <c r="AL1543" s="17">
        <v>0.46698502404513698</v>
      </c>
      <c r="AM1543" s="17">
        <v>0.52319885799541899</v>
      </c>
      <c r="AN1543" s="17">
        <v>0.54398997242668301</v>
      </c>
      <c r="AO1543" s="17">
        <v>0.49728499438492102</v>
      </c>
      <c r="AP1543" s="17"/>
      <c r="AQ1543" s="17">
        <v>0.55066748132046195</v>
      </c>
      <c r="AR1543" s="17">
        <v>0.43546420061511398</v>
      </c>
      <c r="AS1543" s="17"/>
      <c r="AT1543" s="17">
        <v>0.46626387637415001</v>
      </c>
      <c r="AU1543" s="17">
        <v>0.62432225230203497</v>
      </c>
      <c r="AV1543" s="17"/>
      <c r="AW1543" s="17">
        <v>0.55195646429115197</v>
      </c>
      <c r="AX1543" s="17">
        <v>0.47777811858844099</v>
      </c>
      <c r="AY1543" s="17">
        <v>0.47099461309628499</v>
      </c>
      <c r="AZ1543" s="17"/>
      <c r="BA1543" s="17">
        <v>0.48333900661893398</v>
      </c>
      <c r="BB1543" s="17">
        <v>0.50691595064247796</v>
      </c>
      <c r="BC1543" s="17">
        <v>0.501825974505969</v>
      </c>
      <c r="BD1543" s="17">
        <v>0.524668005712983</v>
      </c>
      <c r="BE1543" s="17">
        <v>0.55366464541517701</v>
      </c>
      <c r="BF1543" s="17"/>
      <c r="BG1543" s="17">
        <v>0.45821868393672499</v>
      </c>
      <c r="BH1543" s="17">
        <v>0.536831518620282</v>
      </c>
      <c r="BI1543" s="17"/>
      <c r="BJ1543" s="17">
        <v>0.47377732058251898</v>
      </c>
      <c r="BK1543" s="17">
        <v>0.61176123276567995</v>
      </c>
      <c r="BL1543" s="17"/>
      <c r="BM1543" s="17">
        <v>0.49777302753214497</v>
      </c>
      <c r="BN1543" s="17">
        <v>0.556501354125161</v>
      </c>
      <c r="BO1543" s="17">
        <v>0.48378550737494402</v>
      </c>
      <c r="BP1543" s="17">
        <v>0.464488372238678</v>
      </c>
      <c r="BQ1543" s="17">
        <v>0.57000651432557903</v>
      </c>
      <c r="BR1543" s="17"/>
      <c r="BS1543" s="17">
        <v>0.57377181988743997</v>
      </c>
      <c r="BT1543" s="17"/>
      <c r="BU1543" s="17">
        <v>0.55978937760640002</v>
      </c>
      <c r="BV1543" s="17">
        <v>0.46851857341735198</v>
      </c>
      <c r="BW1543" s="17">
        <v>0.49930587582188701</v>
      </c>
      <c r="BX1543" s="17">
        <v>0.58927120828850499</v>
      </c>
      <c r="BY1543" s="17">
        <v>0.37466405182836099</v>
      </c>
      <c r="BZ1543" s="17"/>
      <c r="CA1543" s="17">
        <v>0.50817701749690103</v>
      </c>
      <c r="CB1543" s="17"/>
      <c r="CC1543" s="17">
        <v>0.55780151009499102</v>
      </c>
      <c r="CD1543" s="17">
        <v>0.30647255574591598</v>
      </c>
      <c r="CE1543" s="17"/>
      <c r="CF1543" s="17">
        <v>0.62161668074293996</v>
      </c>
      <c r="CG1543" s="17"/>
      <c r="CH1543" s="17">
        <v>0.56338741797149605</v>
      </c>
      <c r="CI1543" s="17">
        <v>0.36918879862342002</v>
      </c>
    </row>
    <row r="1544" spans="2:87" x14ac:dyDescent="0.35">
      <c r="B1544" t="s">
        <v>453</v>
      </c>
      <c r="C1544" s="17">
        <v>0.37830051869683101</v>
      </c>
      <c r="D1544" s="17">
        <v>0.36985423351014801</v>
      </c>
      <c r="E1544" s="17">
        <v>0.38665620425998798</v>
      </c>
      <c r="F1544" s="17"/>
      <c r="G1544" s="17">
        <v>0.405999205713376</v>
      </c>
      <c r="H1544" s="17">
        <v>0.36885927929151102</v>
      </c>
      <c r="I1544" s="17">
        <v>0.42554676730852897</v>
      </c>
      <c r="J1544" s="17">
        <v>0.38433897459511601</v>
      </c>
      <c r="K1544" s="17">
        <v>0.347154262214246</v>
      </c>
      <c r="L1544" s="17">
        <v>0.34508092244948202</v>
      </c>
      <c r="M1544" s="17"/>
      <c r="N1544" s="17">
        <v>0.42459774730621602</v>
      </c>
      <c r="O1544" s="17">
        <v>0.41734903219922898</v>
      </c>
      <c r="P1544" s="17">
        <v>0.33758909583415098</v>
      </c>
      <c r="Q1544" s="17">
        <v>0.32245435308647902</v>
      </c>
      <c r="R1544" s="17"/>
      <c r="S1544" s="17">
        <v>0.352606839342542</v>
      </c>
      <c r="T1544" s="17">
        <v>0.36518704740694002</v>
      </c>
      <c r="U1544" s="17">
        <v>0.39194260828977301</v>
      </c>
      <c r="V1544" s="17">
        <v>0.42026588819314398</v>
      </c>
      <c r="W1544" s="17">
        <v>0.41959960034633598</v>
      </c>
      <c r="X1544" s="17">
        <v>0.36479281318977202</v>
      </c>
      <c r="Y1544" s="17">
        <v>0.38487820030294001</v>
      </c>
      <c r="Z1544" s="17">
        <v>0.36717265631127199</v>
      </c>
      <c r="AA1544" s="17">
        <v>0.381770281071734</v>
      </c>
      <c r="AB1544" s="17">
        <v>0.38776654054263299</v>
      </c>
      <c r="AC1544" s="17">
        <v>0.34224056784684198</v>
      </c>
      <c r="AD1544" s="17">
        <v>0.353491571630135</v>
      </c>
      <c r="AE1544" s="17"/>
      <c r="AF1544" s="17">
        <v>0.307747725484599</v>
      </c>
      <c r="AG1544" s="17">
        <v>0.36370218420919498</v>
      </c>
      <c r="AH1544" s="17">
        <v>0.39516379569147803</v>
      </c>
      <c r="AI1544" s="17">
        <v>0.47487979846516798</v>
      </c>
      <c r="AJ1544" s="17">
        <v>0.39533618830592998</v>
      </c>
      <c r="AK1544" s="17"/>
      <c r="AL1544" s="17">
        <v>0.41396196139938102</v>
      </c>
      <c r="AM1544" s="17">
        <v>0.36685325874695601</v>
      </c>
      <c r="AN1544" s="17">
        <v>0.35188233112970402</v>
      </c>
      <c r="AO1544" s="17">
        <v>0.30322384834949401</v>
      </c>
      <c r="AP1544" s="17"/>
      <c r="AQ1544" s="17">
        <v>0.34079568239734997</v>
      </c>
      <c r="AR1544" s="17">
        <v>0.43272048087214199</v>
      </c>
      <c r="AS1544" s="17"/>
      <c r="AT1544" s="17">
        <v>0.39695931120237299</v>
      </c>
      <c r="AU1544" s="17">
        <v>0.34134941090243298</v>
      </c>
      <c r="AV1544" s="17"/>
      <c r="AW1544" s="17">
        <v>0.38107820296169198</v>
      </c>
      <c r="AX1544" s="17">
        <v>0.39225138864900999</v>
      </c>
      <c r="AY1544" s="17">
        <v>0.37442466979362798</v>
      </c>
      <c r="AZ1544" s="17"/>
      <c r="BA1544" s="17">
        <v>0.38021918986257303</v>
      </c>
      <c r="BB1544" s="17">
        <v>0.37472057308557599</v>
      </c>
      <c r="BC1544" s="17">
        <v>0.384524427837241</v>
      </c>
      <c r="BD1544" s="17">
        <v>0.379053159229779</v>
      </c>
      <c r="BE1544" s="17">
        <v>0.35082192345477398</v>
      </c>
      <c r="BF1544" s="17"/>
      <c r="BG1544" s="17">
        <v>0.3948428633744</v>
      </c>
      <c r="BH1544" s="17">
        <v>0.36622808143708702</v>
      </c>
      <c r="BI1544" s="17"/>
      <c r="BJ1544" s="17">
        <v>0.39076872523616601</v>
      </c>
      <c r="BK1544" s="17">
        <v>0.33462799875472499</v>
      </c>
      <c r="BL1544" s="17"/>
      <c r="BM1544" s="17">
        <v>0.33890100273757101</v>
      </c>
      <c r="BN1544" s="17">
        <v>0.366702536588289</v>
      </c>
      <c r="BO1544" s="17">
        <v>0.40427953437123598</v>
      </c>
      <c r="BP1544" s="17">
        <v>0.43973182565260299</v>
      </c>
      <c r="BQ1544" s="17">
        <v>0.32461399668820101</v>
      </c>
      <c r="BR1544" s="17"/>
      <c r="BS1544" s="17">
        <v>0.347007906785817</v>
      </c>
      <c r="BT1544" s="17"/>
      <c r="BU1544" s="17">
        <v>0.37502651422156402</v>
      </c>
      <c r="BV1544" s="17">
        <v>0.40268767473494199</v>
      </c>
      <c r="BW1544" s="17">
        <v>0.39789881450056802</v>
      </c>
      <c r="BX1544" s="17">
        <v>0.33006031974995698</v>
      </c>
      <c r="BY1544" s="17">
        <v>0.38005776922521101</v>
      </c>
      <c r="BZ1544" s="17"/>
      <c r="CA1544" s="17">
        <v>0.40782972083531099</v>
      </c>
      <c r="CB1544" s="17"/>
      <c r="CC1544" s="17">
        <v>0.35339846072671399</v>
      </c>
      <c r="CD1544" s="17">
        <v>0.480825981095025</v>
      </c>
      <c r="CE1544" s="17"/>
      <c r="CF1544" s="17">
        <v>0.32120666436427803</v>
      </c>
      <c r="CG1544" s="17"/>
      <c r="CH1544" s="17">
        <v>0.35474287102388502</v>
      </c>
      <c r="CI1544" s="17">
        <v>0.52514890777499801</v>
      </c>
    </row>
    <row r="1545" spans="2:87" x14ac:dyDescent="0.35">
      <c r="B1545" t="s">
        <v>454</v>
      </c>
      <c r="C1545" s="17">
        <v>5.9527416735631999E-2</v>
      </c>
      <c r="D1545" s="17">
        <v>7.0475695222636706E-2</v>
      </c>
      <c r="E1545" s="17">
        <v>4.9167670716025201E-2</v>
      </c>
      <c r="F1545" s="17"/>
      <c r="G1545" s="17">
        <v>0.119663992051438</v>
      </c>
      <c r="H1545" s="17">
        <v>0.11230070083113899</v>
      </c>
      <c r="I1545" s="17">
        <v>5.5968260776487103E-2</v>
      </c>
      <c r="J1545" s="17">
        <v>4.5336447781974501E-2</v>
      </c>
      <c r="K1545" s="17">
        <v>1.6199344915378801E-2</v>
      </c>
      <c r="L1545" s="17">
        <v>1.9612588241788399E-2</v>
      </c>
      <c r="M1545" s="17"/>
      <c r="N1545" s="17">
        <v>5.5624463878832298E-2</v>
      </c>
      <c r="O1545" s="17">
        <v>7.1990806633537602E-2</v>
      </c>
      <c r="P1545" s="17">
        <v>6.3410918547796999E-2</v>
      </c>
      <c r="Q1545" s="17">
        <v>4.8199883946116899E-2</v>
      </c>
      <c r="R1545" s="17"/>
      <c r="S1545" s="17">
        <v>5.8186735389402701E-2</v>
      </c>
      <c r="T1545" s="17">
        <v>5.1694140132652798E-2</v>
      </c>
      <c r="U1545" s="17">
        <v>8.0226164170465797E-2</v>
      </c>
      <c r="V1545" s="17">
        <v>4.5677288446476803E-2</v>
      </c>
      <c r="W1545" s="17">
        <v>6.4603281751015998E-2</v>
      </c>
      <c r="X1545" s="17">
        <v>9.70660573137751E-2</v>
      </c>
      <c r="Y1545" s="17">
        <v>4.3713417642071803E-2</v>
      </c>
      <c r="Z1545" s="17">
        <v>6.1959253115903903E-2</v>
      </c>
      <c r="AA1545" s="17">
        <v>6.1003146815913602E-2</v>
      </c>
      <c r="AB1545" s="17">
        <v>2.9461833576518701E-2</v>
      </c>
      <c r="AC1545" s="17">
        <v>3.3588631640095602E-2</v>
      </c>
      <c r="AD1545" s="17">
        <v>0.12916219595290299</v>
      </c>
      <c r="AE1545" s="17"/>
      <c r="AF1545" s="17">
        <v>7.4103205468598596E-2</v>
      </c>
      <c r="AG1545" s="17">
        <v>5.24585321277624E-2</v>
      </c>
      <c r="AH1545" s="17">
        <v>4.9220591998421201E-2</v>
      </c>
      <c r="AI1545" s="17">
        <v>4.5816527444447398E-2</v>
      </c>
      <c r="AJ1545" s="17">
        <v>8.3271406836595493E-2</v>
      </c>
      <c r="AK1545" s="17"/>
      <c r="AL1545" s="17">
        <v>5.5999229299713398E-2</v>
      </c>
      <c r="AM1545" s="17">
        <v>5.3278475969359002E-2</v>
      </c>
      <c r="AN1545" s="17">
        <v>5.9418873439838003E-2</v>
      </c>
      <c r="AO1545" s="17">
        <v>0.11953107078684</v>
      </c>
      <c r="AP1545" s="17"/>
      <c r="AQ1545" s="17">
        <v>5.7150505603619499E-2</v>
      </c>
      <c r="AR1545" s="17">
        <v>6.2976342971846205E-2</v>
      </c>
      <c r="AS1545" s="17"/>
      <c r="AT1545" s="17">
        <v>6.9235204233709699E-2</v>
      </c>
      <c r="AU1545" s="17">
        <v>1.7730370896627799E-2</v>
      </c>
      <c r="AV1545" s="17"/>
      <c r="AW1545" s="17">
        <v>3.56808310597461E-2</v>
      </c>
      <c r="AX1545" s="17">
        <v>7.2989854742576202E-2</v>
      </c>
      <c r="AY1545" s="17">
        <v>7.6113877499905905E-2</v>
      </c>
      <c r="AZ1545" s="17"/>
      <c r="BA1545" s="17">
        <v>7.4807725980645001E-2</v>
      </c>
      <c r="BB1545" s="17">
        <v>6.2925333316792995E-2</v>
      </c>
      <c r="BC1545" s="17">
        <v>5.4888188060675303E-2</v>
      </c>
      <c r="BD1545" s="17">
        <v>3.1726933306757701E-2</v>
      </c>
      <c r="BE1545" s="17">
        <v>4.8799257105200902E-2</v>
      </c>
      <c r="BF1545" s="17"/>
      <c r="BG1545" s="17">
        <v>7.1266532699350502E-2</v>
      </c>
      <c r="BH1545" s="17">
        <v>5.0960327624677899E-2</v>
      </c>
      <c r="BI1545" s="17"/>
      <c r="BJ1545" s="17">
        <v>6.86416238691505E-2</v>
      </c>
      <c r="BK1545" s="17">
        <v>2.46651557418439E-2</v>
      </c>
      <c r="BL1545" s="17"/>
      <c r="BM1545" s="17">
        <v>8.6200935737803797E-2</v>
      </c>
      <c r="BN1545" s="17">
        <v>3.7348169222879903E-2</v>
      </c>
      <c r="BO1545" s="17">
        <v>7.3396193247161401E-2</v>
      </c>
      <c r="BP1545" s="17">
        <v>3.4435713677880099E-2</v>
      </c>
      <c r="BQ1545" s="17">
        <v>4.6763475750195599E-2</v>
      </c>
      <c r="BR1545" s="17"/>
      <c r="BS1545" s="17">
        <v>4.26458894894549E-2</v>
      </c>
      <c r="BT1545" s="17"/>
      <c r="BU1545" s="17">
        <v>4.4089669178547397E-2</v>
      </c>
      <c r="BV1545" s="17">
        <v>8.1520161425914103E-2</v>
      </c>
      <c r="BW1545" s="17">
        <v>4.0511078820005701E-2</v>
      </c>
      <c r="BX1545" s="17">
        <v>3.4015929176515802E-2</v>
      </c>
      <c r="BY1545" s="17">
        <v>9.7124791342991401E-2</v>
      </c>
      <c r="BZ1545" s="17"/>
      <c r="CA1545" s="17">
        <v>7.2920837700730795E-2</v>
      </c>
      <c r="CB1545" s="17"/>
      <c r="CC1545" s="17">
        <v>4.4769363183789802E-2</v>
      </c>
      <c r="CD1545" s="17">
        <v>0.123858834397037</v>
      </c>
      <c r="CE1545" s="17"/>
      <c r="CF1545" s="17">
        <v>2.9841953737449699E-2</v>
      </c>
      <c r="CG1545" s="17"/>
      <c r="CH1545" s="17">
        <v>4.8277961822652198E-2</v>
      </c>
      <c r="CI1545" s="17">
        <v>5.4338618346722101E-2</v>
      </c>
    </row>
    <row r="1546" spans="2:87" x14ac:dyDescent="0.35">
      <c r="B1546" t="s">
        <v>455</v>
      </c>
      <c r="C1546" s="17">
        <v>1.9436560508388299E-2</v>
      </c>
      <c r="D1546" s="17">
        <v>2.0687993413760899E-2</v>
      </c>
      <c r="E1546" s="17">
        <v>1.8327129162290599E-2</v>
      </c>
      <c r="F1546" s="17"/>
      <c r="G1546" s="17">
        <v>5.1874686070445299E-2</v>
      </c>
      <c r="H1546" s="17">
        <v>2.4299113257751699E-2</v>
      </c>
      <c r="I1546" s="17">
        <v>1.70975348149538E-2</v>
      </c>
      <c r="J1546" s="17">
        <v>1.7497699484892899E-2</v>
      </c>
      <c r="K1546" s="17">
        <v>6.1742665845363597E-3</v>
      </c>
      <c r="L1546" s="17">
        <v>6.1060279744714896E-3</v>
      </c>
      <c r="M1546" s="17"/>
      <c r="N1546" s="17">
        <v>1.3233802276924901E-2</v>
      </c>
      <c r="O1546" s="17">
        <v>2.34386293679739E-2</v>
      </c>
      <c r="P1546" s="17">
        <v>1.6238612665654101E-2</v>
      </c>
      <c r="Q1546" s="17">
        <v>2.5052428912678899E-2</v>
      </c>
      <c r="R1546" s="17"/>
      <c r="S1546" s="17">
        <v>2.65165832709587E-2</v>
      </c>
      <c r="T1546" s="17">
        <v>2.6551093240452E-2</v>
      </c>
      <c r="U1546" s="17">
        <v>1.2087126623742299E-2</v>
      </c>
      <c r="V1546" s="17">
        <v>1.15197415467868E-2</v>
      </c>
      <c r="W1546" s="17">
        <v>3.1591032074673397E-2</v>
      </c>
      <c r="X1546" s="17">
        <v>1.7060549744449399E-2</v>
      </c>
      <c r="Y1546" s="17">
        <v>2.1573764044025001E-2</v>
      </c>
      <c r="Z1546" s="17">
        <v>2.31466562962119E-2</v>
      </c>
      <c r="AA1546" s="17">
        <v>1.57098788851559E-2</v>
      </c>
      <c r="AB1546" s="17">
        <v>1.03856481438714E-2</v>
      </c>
      <c r="AC1546" s="17">
        <v>9.6630505111349307E-3</v>
      </c>
      <c r="AD1546" s="17">
        <v>2.4110640196923799E-2</v>
      </c>
      <c r="AE1546" s="17"/>
      <c r="AF1546" s="17">
        <v>2.0599878104718802E-2</v>
      </c>
      <c r="AG1546" s="17">
        <v>2.2852696287275199E-2</v>
      </c>
      <c r="AH1546" s="17">
        <v>1.6714893776188601E-2</v>
      </c>
      <c r="AI1546" s="17">
        <v>1.3658760151524601E-2</v>
      </c>
      <c r="AJ1546" s="17">
        <v>4.1415629540265501E-3</v>
      </c>
      <c r="AK1546" s="17"/>
      <c r="AL1546" s="17">
        <v>1.6544763096435301E-2</v>
      </c>
      <c r="AM1546" s="17">
        <v>2.2681534557217001E-2</v>
      </c>
      <c r="AN1546" s="17">
        <v>1.7276855181152601E-2</v>
      </c>
      <c r="AO1546" s="17">
        <v>2.3220792296233101E-2</v>
      </c>
      <c r="AP1546" s="17"/>
      <c r="AQ1546" s="17">
        <v>1.50349138144471E-2</v>
      </c>
      <c r="AR1546" s="17">
        <v>2.5823402052785899E-2</v>
      </c>
      <c r="AS1546" s="17"/>
      <c r="AT1546" s="17">
        <v>2.1357617858603201E-2</v>
      </c>
      <c r="AU1546" s="17">
        <v>6.4731088016809803E-3</v>
      </c>
      <c r="AV1546" s="17"/>
      <c r="AW1546" s="17">
        <v>1.0242150872561299E-2</v>
      </c>
      <c r="AX1546" s="17">
        <v>1.8133987287899399E-2</v>
      </c>
      <c r="AY1546" s="17">
        <v>2.47549522408444E-2</v>
      </c>
      <c r="AZ1546" s="17"/>
      <c r="BA1546" s="17">
        <v>2.1106120369136901E-2</v>
      </c>
      <c r="BB1546" s="17">
        <v>2.0741468430940099E-2</v>
      </c>
      <c r="BC1546" s="17">
        <v>1.6307805840428902E-2</v>
      </c>
      <c r="BD1546" s="17">
        <v>2.1998638895984201E-2</v>
      </c>
      <c r="BE1546" s="17">
        <v>1.9098255124334398E-2</v>
      </c>
      <c r="BF1546" s="17"/>
      <c r="BG1546" s="17">
        <v>2.2143545375096899E-2</v>
      </c>
      <c r="BH1546" s="17">
        <v>1.74610300981962E-2</v>
      </c>
      <c r="BI1546" s="17"/>
      <c r="BJ1546" s="17">
        <v>1.94922118718222E-2</v>
      </c>
      <c r="BK1546" s="17">
        <v>1.9703658711834601E-2</v>
      </c>
      <c r="BL1546" s="17"/>
      <c r="BM1546" s="17">
        <v>1.8244054099880998E-2</v>
      </c>
      <c r="BN1546" s="17">
        <v>2.29665975427072E-2</v>
      </c>
      <c r="BO1546" s="17">
        <v>1.05944729798499E-2</v>
      </c>
      <c r="BP1546" s="17">
        <v>6.2607739625129902E-3</v>
      </c>
      <c r="BQ1546" s="17">
        <v>3.05457466582413E-2</v>
      </c>
      <c r="BR1546" s="17"/>
      <c r="BS1546" s="17">
        <v>1.7852670957468099E-2</v>
      </c>
      <c r="BT1546" s="17"/>
      <c r="BU1546" s="17">
        <v>7.9522346565163698E-3</v>
      </c>
      <c r="BV1546" s="17">
        <v>2.0959532454928102E-2</v>
      </c>
      <c r="BW1546" s="17">
        <v>1.07576671276133E-2</v>
      </c>
      <c r="BX1546" s="17">
        <v>3.0235798365343299E-2</v>
      </c>
      <c r="BY1546" s="17">
        <v>5.4943623321855303E-2</v>
      </c>
      <c r="BZ1546" s="17"/>
      <c r="CA1546" s="17">
        <v>5.5237011465782996E-3</v>
      </c>
      <c r="CB1546" s="17"/>
      <c r="CC1546" s="17">
        <v>1.2456093325175799E-2</v>
      </c>
      <c r="CD1546" s="17">
        <v>4.2774700610289901E-2</v>
      </c>
      <c r="CE1546" s="17"/>
      <c r="CF1546" s="17">
        <v>2.9254499680013298E-3</v>
      </c>
      <c r="CG1546" s="17"/>
      <c r="CH1546" s="17">
        <v>1.6984688151687698E-2</v>
      </c>
      <c r="CI1546" s="17">
        <v>2.8020034063487301E-2</v>
      </c>
    </row>
    <row r="1547" spans="2:87" x14ac:dyDescent="0.35">
      <c r="B1547" t="s">
        <v>115</v>
      </c>
      <c r="C1547" s="17">
        <v>3.9070357861587197E-2</v>
      </c>
      <c r="D1547" s="17">
        <v>3.7515658042901003E-2</v>
      </c>
      <c r="E1547" s="17">
        <v>3.9027259517752599E-2</v>
      </c>
      <c r="F1547" s="17"/>
      <c r="G1547" s="17">
        <v>6.7533798124436495E-2</v>
      </c>
      <c r="H1547" s="17">
        <v>4.3044391641239403E-2</v>
      </c>
      <c r="I1547" s="17">
        <v>5.5943782496120802E-2</v>
      </c>
      <c r="J1547" s="17">
        <v>4.4116081839679099E-2</v>
      </c>
      <c r="K1547" s="17">
        <v>2.32581663538011E-2</v>
      </c>
      <c r="L1547" s="17">
        <v>9.5534050572014303E-3</v>
      </c>
      <c r="M1547" s="17"/>
      <c r="N1547" s="17">
        <v>2.68324358927877E-2</v>
      </c>
      <c r="O1547" s="17">
        <v>3.7935122870046002E-2</v>
      </c>
      <c r="P1547" s="17">
        <v>4.8820080538463498E-2</v>
      </c>
      <c r="Q1547" s="17">
        <v>4.5443686899839401E-2</v>
      </c>
      <c r="R1547" s="17"/>
      <c r="S1547" s="17">
        <v>5.3341523398231901E-2</v>
      </c>
      <c r="T1547" s="17">
        <v>4.3461492943952199E-2</v>
      </c>
      <c r="U1547" s="17">
        <v>2.8095321014343699E-2</v>
      </c>
      <c r="V1547" s="17">
        <v>4.4264152937600602E-2</v>
      </c>
      <c r="W1547" s="17">
        <v>6.4419645013310795E-2</v>
      </c>
      <c r="X1547" s="17">
        <v>2.4375248408777899E-2</v>
      </c>
      <c r="Y1547" s="17">
        <v>6.8866129881379898E-2</v>
      </c>
      <c r="Z1547" s="17">
        <v>4.52014286817198E-2</v>
      </c>
      <c r="AA1547" s="17">
        <v>1.9478059999565599E-2</v>
      </c>
      <c r="AB1547" s="17">
        <v>5.2283277154156699E-3</v>
      </c>
      <c r="AC1547" s="17">
        <v>3.6907804738549502E-2</v>
      </c>
      <c r="AD1547" s="17">
        <v>4.1366409774871403E-2</v>
      </c>
      <c r="AE1547" s="17"/>
      <c r="AF1547" s="17">
        <v>4.03015881768157E-2</v>
      </c>
      <c r="AG1547" s="17">
        <v>3.8158053259471199E-2</v>
      </c>
      <c r="AH1547" s="17">
        <v>3.7063539292872302E-2</v>
      </c>
      <c r="AI1547" s="17">
        <v>2.3667061783618298E-2</v>
      </c>
      <c r="AJ1547" s="17">
        <v>4.0573327456877202E-2</v>
      </c>
      <c r="AK1547" s="17"/>
      <c r="AL1547" s="17">
        <v>4.6509022159333398E-2</v>
      </c>
      <c r="AM1547" s="17">
        <v>3.3987872731049397E-2</v>
      </c>
      <c r="AN1547" s="17">
        <v>2.7431967822622499E-2</v>
      </c>
      <c r="AO1547" s="17">
        <v>5.6739294182512799E-2</v>
      </c>
      <c r="AP1547" s="17"/>
      <c r="AQ1547" s="17">
        <v>3.6351416864121702E-2</v>
      </c>
      <c r="AR1547" s="17">
        <v>4.3015573488112302E-2</v>
      </c>
      <c r="AS1547" s="17"/>
      <c r="AT1547" s="17">
        <v>4.6183990331164403E-2</v>
      </c>
      <c r="AU1547" s="17">
        <v>1.01248570972233E-2</v>
      </c>
      <c r="AV1547" s="17"/>
      <c r="AW1547" s="17">
        <v>2.10423508148486E-2</v>
      </c>
      <c r="AX1547" s="17">
        <v>3.8846650732072802E-2</v>
      </c>
      <c r="AY1547" s="17">
        <v>5.3711887369337297E-2</v>
      </c>
      <c r="AZ1547" s="17"/>
      <c r="BA1547" s="17">
        <v>4.0527957168710597E-2</v>
      </c>
      <c r="BB1547" s="17">
        <v>3.4696674524212698E-2</v>
      </c>
      <c r="BC1547" s="17">
        <v>4.2453603755686201E-2</v>
      </c>
      <c r="BD1547" s="17">
        <v>4.2553262854496003E-2</v>
      </c>
      <c r="BE1547" s="17">
        <v>2.7615918900513799E-2</v>
      </c>
      <c r="BF1547" s="17"/>
      <c r="BG1547" s="17">
        <v>5.3528374614427603E-2</v>
      </c>
      <c r="BH1547" s="17">
        <v>2.8519042219756301E-2</v>
      </c>
      <c r="BI1547" s="17"/>
      <c r="BJ1547" s="17">
        <v>4.7320118440341903E-2</v>
      </c>
      <c r="BK1547" s="17">
        <v>9.2419540259163005E-3</v>
      </c>
      <c r="BL1547" s="17"/>
      <c r="BM1547" s="17">
        <v>5.8880979892599099E-2</v>
      </c>
      <c r="BN1547" s="17">
        <v>1.6481342520963099E-2</v>
      </c>
      <c r="BO1547" s="17">
        <v>2.79442920268081E-2</v>
      </c>
      <c r="BP1547" s="17">
        <v>5.5083314468326497E-2</v>
      </c>
      <c r="BQ1547" s="17">
        <v>2.8070266577782998E-2</v>
      </c>
      <c r="BR1547" s="17"/>
      <c r="BS1547" s="17">
        <v>1.8721712879819899E-2</v>
      </c>
      <c r="BT1547" s="17"/>
      <c r="BU1547" s="17">
        <v>1.31422043369729E-2</v>
      </c>
      <c r="BV1547" s="17">
        <v>2.63140579668633E-2</v>
      </c>
      <c r="BW1547" s="17">
        <v>5.1526563729925902E-2</v>
      </c>
      <c r="BX1547" s="17">
        <v>1.6416744419679299E-2</v>
      </c>
      <c r="BY1547" s="17">
        <v>9.3209764281581606E-2</v>
      </c>
      <c r="BZ1547" s="17"/>
      <c r="CA1547" s="17">
        <v>5.5487228204792001E-3</v>
      </c>
      <c r="CB1547" s="17"/>
      <c r="CC1547" s="17">
        <v>3.1574572669330003E-2</v>
      </c>
      <c r="CD1547" s="17">
        <v>4.6067928151733002E-2</v>
      </c>
      <c r="CE1547" s="17"/>
      <c r="CF1547" s="17">
        <v>2.44092511873308E-2</v>
      </c>
      <c r="CG1547" s="17"/>
      <c r="CH1547" s="17">
        <v>1.6607061030279001E-2</v>
      </c>
      <c r="CI1547" s="17">
        <v>2.3303641191372401E-2</v>
      </c>
    </row>
    <row r="1548" spans="2:87" x14ac:dyDescent="0.35">
      <c r="B1548" t="s">
        <v>456</v>
      </c>
      <c r="C1548" s="17">
        <v>0.88196566489439199</v>
      </c>
      <c r="D1548" s="17">
        <v>0.87132065332070097</v>
      </c>
      <c r="E1548" s="17">
        <v>0.89347794060393204</v>
      </c>
      <c r="F1548" s="17"/>
      <c r="G1548" s="17">
        <v>0.76092752375368</v>
      </c>
      <c r="H1548" s="17">
        <v>0.82035579426987004</v>
      </c>
      <c r="I1548" s="17">
        <v>0.87099042191243803</v>
      </c>
      <c r="J1548" s="17">
        <v>0.89304977089345305</v>
      </c>
      <c r="K1548" s="17">
        <v>0.95436822214628403</v>
      </c>
      <c r="L1548" s="17">
        <v>0.96472797872653904</v>
      </c>
      <c r="M1548" s="17"/>
      <c r="N1548" s="17">
        <v>0.90430929795145498</v>
      </c>
      <c r="O1548" s="17">
        <v>0.86663544112844204</v>
      </c>
      <c r="P1548" s="17">
        <v>0.87153038824808504</v>
      </c>
      <c r="Q1548" s="17">
        <v>0.88130400024136502</v>
      </c>
      <c r="R1548" s="17"/>
      <c r="S1548" s="17">
        <v>0.86195515794140698</v>
      </c>
      <c r="T1548" s="17">
        <v>0.87829327368294297</v>
      </c>
      <c r="U1548" s="17">
        <v>0.879591388191448</v>
      </c>
      <c r="V1548" s="17">
        <v>0.89853881706913596</v>
      </c>
      <c r="W1548" s="17">
        <v>0.83938604116100002</v>
      </c>
      <c r="X1548" s="17">
        <v>0.861498144532998</v>
      </c>
      <c r="Y1548" s="17">
        <v>0.86584668843252299</v>
      </c>
      <c r="Z1548" s="17">
        <v>0.86969266190616401</v>
      </c>
      <c r="AA1548" s="17">
        <v>0.90380891429936505</v>
      </c>
      <c r="AB1548" s="17">
        <v>0.95492419056419398</v>
      </c>
      <c r="AC1548" s="17">
        <v>0.91984051311021997</v>
      </c>
      <c r="AD1548" s="17">
        <v>0.80536075407530205</v>
      </c>
      <c r="AE1548" s="17"/>
      <c r="AF1548" s="17">
        <v>0.86499532824986702</v>
      </c>
      <c r="AG1548" s="17">
        <v>0.88653071832549102</v>
      </c>
      <c r="AH1548" s="17">
        <v>0.89700097493251796</v>
      </c>
      <c r="AI1548" s="17">
        <v>0.91685765062041003</v>
      </c>
      <c r="AJ1548" s="17">
        <v>0.87201370275250101</v>
      </c>
      <c r="AK1548" s="17"/>
      <c r="AL1548" s="17">
        <v>0.88094698544451799</v>
      </c>
      <c r="AM1548" s="17">
        <v>0.89005211674237505</v>
      </c>
      <c r="AN1548" s="17">
        <v>0.89587230355638703</v>
      </c>
      <c r="AO1548" s="17">
        <v>0.80050884273441403</v>
      </c>
      <c r="AP1548" s="17"/>
      <c r="AQ1548" s="17">
        <v>0.89146316371781198</v>
      </c>
      <c r="AR1548" s="17">
        <v>0.86818468148725603</v>
      </c>
      <c r="AS1548" s="17"/>
      <c r="AT1548" s="17">
        <v>0.86322318757652305</v>
      </c>
      <c r="AU1548" s="17">
        <v>0.96567166320446796</v>
      </c>
      <c r="AV1548" s="17"/>
      <c r="AW1548" s="17">
        <v>0.93303466725284401</v>
      </c>
      <c r="AX1548" s="17">
        <v>0.87002950723745198</v>
      </c>
      <c r="AY1548" s="17">
        <v>0.84541928288991197</v>
      </c>
      <c r="AZ1548" s="17"/>
      <c r="BA1548" s="17">
        <v>0.863558196481508</v>
      </c>
      <c r="BB1548" s="17">
        <v>0.88163652372805401</v>
      </c>
      <c r="BC1548" s="17">
        <v>0.88635040234320905</v>
      </c>
      <c r="BD1548" s="17">
        <v>0.903721164942762</v>
      </c>
      <c r="BE1548" s="17">
        <v>0.90448656886995105</v>
      </c>
      <c r="BF1548" s="17"/>
      <c r="BG1548" s="17">
        <v>0.85306154731112505</v>
      </c>
      <c r="BH1548" s="17">
        <v>0.90305960005736996</v>
      </c>
      <c r="BI1548" s="17"/>
      <c r="BJ1548" s="17">
        <v>0.86454604581868499</v>
      </c>
      <c r="BK1548" s="17">
        <v>0.94638923152040499</v>
      </c>
      <c r="BL1548" s="17"/>
      <c r="BM1548" s="17">
        <v>0.83667403026971598</v>
      </c>
      <c r="BN1548" s="17">
        <v>0.92320389071344999</v>
      </c>
      <c r="BO1548" s="17">
        <v>0.88806504174618095</v>
      </c>
      <c r="BP1548" s="17">
        <v>0.90422019789128005</v>
      </c>
      <c r="BQ1548" s="17">
        <v>0.89462051101378004</v>
      </c>
      <c r="BR1548" s="17"/>
      <c r="BS1548" s="17">
        <v>0.92077972667325703</v>
      </c>
      <c r="BT1548" s="17"/>
      <c r="BU1548" s="17">
        <v>0.93481589182796299</v>
      </c>
      <c r="BV1548" s="17">
        <v>0.87120624815229497</v>
      </c>
      <c r="BW1548" s="17">
        <v>0.89720469032245498</v>
      </c>
      <c r="BX1548" s="17">
        <v>0.91933152803846196</v>
      </c>
      <c r="BY1548" s="17">
        <v>0.754721821053572</v>
      </c>
      <c r="BZ1548" s="17"/>
      <c r="CA1548" s="17">
        <v>0.91600673833221202</v>
      </c>
      <c r="CB1548" s="17"/>
      <c r="CC1548" s="17">
        <v>0.91119997082170401</v>
      </c>
      <c r="CD1548" s="17">
        <v>0.78729853684093998</v>
      </c>
      <c r="CE1548" s="17"/>
      <c r="CF1548" s="17">
        <v>0.94282334510721799</v>
      </c>
      <c r="CG1548" s="17"/>
      <c r="CH1548" s="17">
        <v>0.91813028899538096</v>
      </c>
      <c r="CI1548" s="17">
        <v>0.89433770639841803</v>
      </c>
    </row>
    <row r="1549" spans="2:87" x14ac:dyDescent="0.35">
      <c r="B1549" t="s">
        <v>457</v>
      </c>
      <c r="C1549" s="17">
        <v>7.8963977244020295E-2</v>
      </c>
      <c r="D1549" s="17">
        <v>9.1163688636397594E-2</v>
      </c>
      <c r="E1549" s="17">
        <v>6.7494799878315803E-2</v>
      </c>
      <c r="F1549" s="17"/>
      <c r="G1549" s="17">
        <v>0.171538678121884</v>
      </c>
      <c r="H1549" s="17">
        <v>0.13659981408889099</v>
      </c>
      <c r="I1549" s="17">
        <v>7.3065795591440899E-2</v>
      </c>
      <c r="J1549" s="17">
        <v>6.2834147266867396E-2</v>
      </c>
      <c r="K1549" s="17">
        <v>2.23736114999151E-2</v>
      </c>
      <c r="L1549" s="17">
        <v>2.5718616216259899E-2</v>
      </c>
      <c r="M1549" s="17"/>
      <c r="N1549" s="17">
        <v>6.88582661557572E-2</v>
      </c>
      <c r="O1549" s="17">
        <v>9.5429436001511603E-2</v>
      </c>
      <c r="P1549" s="17">
        <v>7.96495312134511E-2</v>
      </c>
      <c r="Q1549" s="17">
        <v>7.3252312858795701E-2</v>
      </c>
      <c r="R1549" s="17"/>
      <c r="S1549" s="17">
        <v>8.4703318660361404E-2</v>
      </c>
      <c r="T1549" s="17">
        <v>7.8245233373104794E-2</v>
      </c>
      <c r="U1549" s="17">
        <v>9.2313290794208094E-2</v>
      </c>
      <c r="V1549" s="17">
        <v>5.71970299932636E-2</v>
      </c>
      <c r="W1549" s="17">
        <v>9.6194313825689506E-2</v>
      </c>
      <c r="X1549" s="17">
        <v>0.114126607058224</v>
      </c>
      <c r="Y1549" s="17">
        <v>6.5287181686096804E-2</v>
      </c>
      <c r="Z1549" s="17">
        <v>8.5105909412115793E-2</v>
      </c>
      <c r="AA1549" s="17">
        <v>7.6713025701069401E-2</v>
      </c>
      <c r="AB1549" s="17">
        <v>3.9847481720390099E-2</v>
      </c>
      <c r="AC1549" s="17">
        <v>4.32516821512305E-2</v>
      </c>
      <c r="AD1549" s="17">
        <v>0.15327283614982701</v>
      </c>
      <c r="AE1549" s="17"/>
      <c r="AF1549" s="17">
        <v>9.4703083573317401E-2</v>
      </c>
      <c r="AG1549" s="17">
        <v>7.5311228415037595E-2</v>
      </c>
      <c r="AH1549" s="17">
        <v>6.5935485774609795E-2</v>
      </c>
      <c r="AI1549" s="17">
        <v>5.9475287595972003E-2</v>
      </c>
      <c r="AJ1549" s="17">
        <v>8.7412969790622103E-2</v>
      </c>
      <c r="AK1549" s="17"/>
      <c r="AL1549" s="17">
        <v>7.2543992396148699E-2</v>
      </c>
      <c r="AM1549" s="17">
        <v>7.5960010526575902E-2</v>
      </c>
      <c r="AN1549" s="17">
        <v>7.6695728620990597E-2</v>
      </c>
      <c r="AO1549" s="17">
        <v>0.142751863083073</v>
      </c>
      <c r="AP1549" s="17"/>
      <c r="AQ1549" s="17">
        <v>7.2185419418066499E-2</v>
      </c>
      <c r="AR1549" s="17">
        <v>8.8799745024632101E-2</v>
      </c>
      <c r="AS1549" s="17"/>
      <c r="AT1549" s="17">
        <v>9.0592822092312897E-2</v>
      </c>
      <c r="AU1549" s="17">
        <v>2.42034796983088E-2</v>
      </c>
      <c r="AV1549" s="17"/>
      <c r="AW1549" s="17">
        <v>4.59229819323074E-2</v>
      </c>
      <c r="AX1549" s="17">
        <v>9.1123842030475605E-2</v>
      </c>
      <c r="AY1549" s="17">
        <v>0.10086882974075</v>
      </c>
      <c r="AZ1549" s="17"/>
      <c r="BA1549" s="17">
        <v>9.5913846349781895E-2</v>
      </c>
      <c r="BB1549" s="17">
        <v>8.3666801747733097E-2</v>
      </c>
      <c r="BC1549" s="17">
        <v>7.1195993901104301E-2</v>
      </c>
      <c r="BD1549" s="17">
        <v>5.3725572202741899E-2</v>
      </c>
      <c r="BE1549" s="17">
        <v>6.7897512229535398E-2</v>
      </c>
      <c r="BF1549" s="17"/>
      <c r="BG1549" s="17">
        <v>9.34100780744474E-2</v>
      </c>
      <c r="BH1549" s="17">
        <v>6.8421357722874096E-2</v>
      </c>
      <c r="BI1549" s="17"/>
      <c r="BJ1549" s="17">
        <v>8.8133835740972694E-2</v>
      </c>
      <c r="BK1549" s="17">
        <v>4.43688144536784E-2</v>
      </c>
      <c r="BL1549" s="17"/>
      <c r="BM1549" s="17">
        <v>0.10444498983768501</v>
      </c>
      <c r="BN1549" s="17">
        <v>6.0314766765587099E-2</v>
      </c>
      <c r="BO1549" s="17">
        <v>8.3990666227011304E-2</v>
      </c>
      <c r="BP1549" s="17">
        <v>4.0696487640393103E-2</v>
      </c>
      <c r="BQ1549" s="17">
        <v>7.7309222408436906E-2</v>
      </c>
      <c r="BR1549" s="17"/>
      <c r="BS1549" s="17">
        <v>6.0498560446922998E-2</v>
      </c>
      <c r="BT1549" s="17"/>
      <c r="BU1549" s="17">
        <v>5.2041903835063803E-2</v>
      </c>
      <c r="BV1549" s="17">
        <v>0.10247969388084199</v>
      </c>
      <c r="BW1549" s="17">
        <v>5.1268745947619099E-2</v>
      </c>
      <c r="BX1549" s="17">
        <v>6.4251727541859094E-2</v>
      </c>
      <c r="BY1549" s="17">
        <v>0.152068414664847</v>
      </c>
      <c r="BZ1549" s="17"/>
      <c r="CA1549" s="17">
        <v>7.8444538847309106E-2</v>
      </c>
      <c r="CB1549" s="17"/>
      <c r="CC1549" s="17">
        <v>5.7225456508965697E-2</v>
      </c>
      <c r="CD1549" s="17">
        <v>0.166633535007327</v>
      </c>
      <c r="CE1549" s="17"/>
      <c r="CF1549" s="17">
        <v>3.2767403705450997E-2</v>
      </c>
      <c r="CG1549" s="17"/>
      <c r="CH1549" s="17">
        <v>6.5262649974339906E-2</v>
      </c>
      <c r="CI1549" s="17">
        <v>8.2358652410209399E-2</v>
      </c>
    </row>
    <row r="1550" spans="2:87" x14ac:dyDescent="0.35">
      <c r="B1550" t="s">
        <v>281</v>
      </c>
      <c r="C1550" s="17">
        <v>0.80300168765037205</v>
      </c>
      <c r="D1550" s="17">
        <v>0.78015696468430396</v>
      </c>
      <c r="E1550" s="17">
        <v>0.82598314072561596</v>
      </c>
      <c r="F1550" s="17"/>
      <c r="G1550" s="17">
        <v>0.58938884563179605</v>
      </c>
      <c r="H1550" s="17">
        <v>0.68375598018097905</v>
      </c>
      <c r="I1550" s="17">
        <v>0.79792462632099703</v>
      </c>
      <c r="J1550" s="17">
        <v>0.83021562362658596</v>
      </c>
      <c r="K1550" s="17">
        <v>0.93199461064636901</v>
      </c>
      <c r="L1550" s="17">
        <v>0.939009362510279</v>
      </c>
      <c r="M1550" s="17"/>
      <c r="N1550" s="17">
        <v>0.83545103179569802</v>
      </c>
      <c r="O1550" s="17">
        <v>0.77120600512693105</v>
      </c>
      <c r="P1550" s="17">
        <v>0.79188085703463396</v>
      </c>
      <c r="Q1550" s="17">
        <v>0.80805168738256905</v>
      </c>
      <c r="R1550" s="17"/>
      <c r="S1550" s="17">
        <v>0.77725183928104502</v>
      </c>
      <c r="T1550" s="17">
        <v>0.800048040309838</v>
      </c>
      <c r="U1550" s="17">
        <v>0.78727809739723997</v>
      </c>
      <c r="V1550" s="17">
        <v>0.84134178707587204</v>
      </c>
      <c r="W1550" s="17">
        <v>0.74319172733531003</v>
      </c>
      <c r="X1550" s="17">
        <v>0.74737153747477303</v>
      </c>
      <c r="Y1550" s="17">
        <v>0.80055950674642695</v>
      </c>
      <c r="Z1550" s="17">
        <v>0.78458675249404897</v>
      </c>
      <c r="AA1550" s="17">
        <v>0.82709588859829597</v>
      </c>
      <c r="AB1550" s="17">
        <v>0.91507670884380399</v>
      </c>
      <c r="AC1550" s="17">
        <v>0.87658883095898998</v>
      </c>
      <c r="AD1550" s="17">
        <v>0.65208791792547505</v>
      </c>
      <c r="AE1550" s="17"/>
      <c r="AF1550" s="17">
        <v>0.770292244676549</v>
      </c>
      <c r="AG1550" s="17">
        <v>0.81121948991045401</v>
      </c>
      <c r="AH1550" s="17">
        <v>0.83106548915790801</v>
      </c>
      <c r="AI1550" s="17">
        <v>0.85738236302443804</v>
      </c>
      <c r="AJ1550" s="17">
        <v>0.78460073296187904</v>
      </c>
      <c r="AK1550" s="17"/>
      <c r="AL1550" s="17">
        <v>0.80840299304836905</v>
      </c>
      <c r="AM1550" s="17">
        <v>0.81409210621579897</v>
      </c>
      <c r="AN1550" s="17">
        <v>0.81917657493539597</v>
      </c>
      <c r="AO1550" s="17">
        <v>0.65775697965134206</v>
      </c>
      <c r="AP1550" s="17"/>
      <c r="AQ1550" s="17">
        <v>0.81927774429974498</v>
      </c>
      <c r="AR1550" s="17">
        <v>0.77938493646262397</v>
      </c>
      <c r="AS1550" s="17"/>
      <c r="AT1550" s="17">
        <v>0.77263036548421005</v>
      </c>
      <c r="AU1550" s="17">
        <v>0.94146818350615902</v>
      </c>
      <c r="AV1550" s="17"/>
      <c r="AW1550" s="17">
        <v>0.88711168532053697</v>
      </c>
      <c r="AX1550" s="17">
        <v>0.77890566520697602</v>
      </c>
      <c r="AY1550" s="17">
        <v>0.74455045314916202</v>
      </c>
      <c r="AZ1550" s="17"/>
      <c r="BA1550" s="17">
        <v>0.76764435013172605</v>
      </c>
      <c r="BB1550" s="17">
        <v>0.79796972198032101</v>
      </c>
      <c r="BC1550" s="17">
        <v>0.81515440844210496</v>
      </c>
      <c r="BD1550" s="17">
        <v>0.84999559274002001</v>
      </c>
      <c r="BE1550" s="17">
        <v>0.83658905664041505</v>
      </c>
      <c r="BF1550" s="17"/>
      <c r="BG1550" s="17">
        <v>0.75965146923667703</v>
      </c>
      <c r="BH1550" s="17">
        <v>0.83463824233449502</v>
      </c>
      <c r="BI1550" s="17"/>
      <c r="BJ1550" s="17">
        <v>0.77641221007771299</v>
      </c>
      <c r="BK1550" s="17">
        <v>0.90202041706672698</v>
      </c>
      <c r="BL1550" s="17"/>
      <c r="BM1550" s="17">
        <v>0.73222904043203096</v>
      </c>
      <c r="BN1550" s="17">
        <v>0.86288912394786299</v>
      </c>
      <c r="BO1550" s="17">
        <v>0.80407437551916905</v>
      </c>
      <c r="BP1550" s="17">
        <v>0.86352371025088703</v>
      </c>
      <c r="BQ1550" s="17">
        <v>0.81731128860534297</v>
      </c>
      <c r="BR1550" s="17"/>
      <c r="BS1550" s="17">
        <v>0.86028116622633399</v>
      </c>
      <c r="BT1550" s="17"/>
      <c r="BU1550" s="17">
        <v>0.88277398799289997</v>
      </c>
      <c r="BV1550" s="17">
        <v>0.76872655427145198</v>
      </c>
      <c r="BW1550" s="17">
        <v>0.84593594437483599</v>
      </c>
      <c r="BX1550" s="17">
        <v>0.85507980049660304</v>
      </c>
      <c r="BY1550" s="17">
        <v>0.602653406388725</v>
      </c>
      <c r="BZ1550" s="17"/>
      <c r="CA1550" s="17">
        <v>0.83756219948490296</v>
      </c>
      <c r="CB1550" s="17"/>
      <c r="CC1550" s="17">
        <v>0.85397451431273896</v>
      </c>
      <c r="CD1550" s="17">
        <v>0.62066500183361395</v>
      </c>
      <c r="CE1550" s="17"/>
      <c r="CF1550" s="17">
        <v>0.91005594140176704</v>
      </c>
      <c r="CG1550" s="17"/>
      <c r="CH1550" s="17">
        <v>0.85286763902104101</v>
      </c>
      <c r="CI1550" s="17">
        <v>0.81197905398820902</v>
      </c>
    </row>
    <row r="1551" spans="2:87" x14ac:dyDescent="0.35">
      <c r="C1551" s="17"/>
      <c r="D1551" s="17"/>
      <c r="E1551" s="17"/>
      <c r="F1551" s="17"/>
      <c r="G1551" s="17"/>
      <c r="H1551" s="17"/>
      <c r="I1551" s="17"/>
      <c r="J1551" s="17"/>
      <c r="K1551" s="17"/>
      <c r="L1551" s="17"/>
      <c r="M1551" s="17"/>
      <c r="N1551" s="17"/>
      <c r="O1551" s="17"/>
      <c r="P1551" s="17"/>
      <c r="Q1551" s="17"/>
      <c r="R1551" s="17"/>
      <c r="S1551" s="17"/>
      <c r="T1551" s="17"/>
      <c r="U1551" s="17"/>
      <c r="V1551" s="17"/>
      <c r="W1551" s="17"/>
      <c r="X1551" s="17"/>
      <c r="Y1551" s="17"/>
      <c r="Z1551" s="17"/>
      <c r="AA1551" s="17"/>
      <c r="AB1551" s="17"/>
      <c r="AC1551" s="17"/>
      <c r="AD1551" s="17"/>
      <c r="AE1551" s="17"/>
      <c r="AF1551" s="17"/>
      <c r="AG1551" s="17"/>
      <c r="AH1551" s="17"/>
      <c r="AI1551" s="17"/>
      <c r="AJ1551" s="17"/>
      <c r="AK1551" s="17"/>
      <c r="AL1551" s="17"/>
      <c r="AM1551" s="17"/>
      <c r="AN1551" s="17"/>
      <c r="AO1551" s="17"/>
      <c r="AP1551" s="17"/>
      <c r="AQ1551" s="17"/>
      <c r="AR1551" s="17"/>
      <c r="AS1551" s="17"/>
      <c r="AT1551" s="17"/>
      <c r="AU1551" s="17"/>
      <c r="AV1551" s="17"/>
      <c r="AW1551" s="17"/>
      <c r="AX1551" s="17"/>
      <c r="AY1551" s="17"/>
      <c r="AZ1551" s="17"/>
      <c r="BA1551" s="17"/>
      <c r="BB1551" s="17"/>
      <c r="BC1551" s="17"/>
      <c r="BD1551" s="17"/>
      <c r="BE1551" s="17"/>
      <c r="BF1551" s="17"/>
      <c r="BG1551" s="17"/>
      <c r="BH1551" s="17"/>
      <c r="BI1551" s="17"/>
      <c r="BJ1551" s="17"/>
      <c r="BK1551" s="17"/>
      <c r="BL1551" s="17"/>
      <c r="BM1551" s="17"/>
      <c r="BN1551" s="17"/>
      <c r="BO1551" s="17"/>
      <c r="BP1551" s="17"/>
      <c r="BQ1551" s="17"/>
      <c r="BR1551" s="17"/>
      <c r="BS1551" s="17"/>
      <c r="BT1551" s="17"/>
      <c r="BU1551" s="17"/>
      <c r="BV1551" s="17"/>
      <c r="BW1551" s="17"/>
      <c r="BX1551" s="17"/>
      <c r="BY1551" s="17"/>
      <c r="BZ1551" s="17"/>
      <c r="CA1551" s="17"/>
      <c r="CB1551" s="17"/>
      <c r="CC1551" s="17"/>
      <c r="CD1551" s="17"/>
      <c r="CE1551" s="17"/>
      <c r="CF1551" s="17"/>
      <c r="CG1551" s="17"/>
      <c r="CH1551" s="17"/>
      <c r="CI1551" s="17"/>
    </row>
    <row r="1552" spans="2:87" x14ac:dyDescent="0.35">
      <c r="B1552" s="6" t="s">
        <v>464</v>
      </c>
      <c r="C1552" s="17"/>
      <c r="D1552" s="17"/>
      <c r="E1552" s="17"/>
      <c r="F1552" s="17"/>
      <c r="G1552" s="17"/>
      <c r="H1552" s="17"/>
      <c r="I1552" s="17"/>
      <c r="J1552" s="17"/>
      <c r="K1552" s="17"/>
      <c r="L1552" s="17"/>
      <c r="M1552" s="17"/>
      <c r="N1552" s="17"/>
      <c r="O1552" s="17"/>
      <c r="P1552" s="17"/>
      <c r="Q1552" s="17"/>
      <c r="R1552" s="17"/>
      <c r="S1552" s="17"/>
      <c r="T1552" s="17"/>
      <c r="U1552" s="17"/>
      <c r="V1552" s="17"/>
      <c r="W1552" s="17"/>
      <c r="X1552" s="17"/>
      <c r="Y1552" s="17"/>
      <c r="Z1552" s="17"/>
      <c r="AA1552" s="17"/>
      <c r="AB1552" s="17"/>
      <c r="AC1552" s="17"/>
      <c r="AD1552" s="17"/>
      <c r="AE1552" s="17"/>
      <c r="AF1552" s="17"/>
      <c r="AG1552" s="17"/>
      <c r="AH1552" s="17"/>
      <c r="AI1552" s="17"/>
      <c r="AJ1552" s="17"/>
      <c r="AK1552" s="17"/>
      <c r="AL1552" s="17"/>
      <c r="AM1552" s="17"/>
      <c r="AN1552" s="17"/>
      <c r="AO1552" s="17"/>
      <c r="AP1552" s="17"/>
      <c r="AQ1552" s="17"/>
      <c r="AR1552" s="17"/>
      <c r="AS1552" s="17"/>
      <c r="AT1552" s="17"/>
      <c r="AU1552" s="17"/>
      <c r="AV1552" s="17"/>
      <c r="AW1552" s="17"/>
      <c r="AX1552" s="17"/>
      <c r="AY1552" s="17"/>
      <c r="AZ1552" s="17"/>
      <c r="BA1552" s="17"/>
      <c r="BB1552" s="17"/>
      <c r="BC1552" s="17"/>
      <c r="BD1552" s="17"/>
      <c r="BE1552" s="17"/>
      <c r="BF1552" s="17"/>
      <c r="BG1552" s="17"/>
      <c r="BH1552" s="17"/>
      <c r="BI1552" s="17"/>
      <c r="BJ1552" s="17"/>
      <c r="BK1552" s="17"/>
      <c r="BL1552" s="17"/>
      <c r="BM1552" s="17"/>
      <c r="BN1552" s="17"/>
      <c r="BO1552" s="17"/>
      <c r="BP1552" s="17"/>
      <c r="BQ1552" s="17"/>
      <c r="BR1552" s="17"/>
      <c r="BS1552" s="17"/>
      <c r="BT1552" s="17"/>
      <c r="BU1552" s="17"/>
      <c r="BV1552" s="17"/>
      <c r="BW1552" s="17"/>
      <c r="BX1552" s="17"/>
      <c r="BY1552" s="17"/>
      <c r="BZ1552" s="17"/>
      <c r="CA1552" s="17"/>
      <c r="CB1552" s="17"/>
      <c r="CC1552" s="17"/>
      <c r="CD1552" s="17"/>
      <c r="CE1552" s="17"/>
      <c r="CF1552" s="17"/>
      <c r="CG1552" s="17"/>
      <c r="CH1552" s="17"/>
      <c r="CI1552" s="17"/>
    </row>
    <row r="1553" spans="2:87" x14ac:dyDescent="0.35">
      <c r="B1553" s="24" t="s">
        <v>117</v>
      </c>
      <c r="C1553" s="17"/>
      <c r="D1553" s="17"/>
      <c r="E1553" s="17"/>
      <c r="F1553" s="17"/>
      <c r="G1553" s="17"/>
      <c r="H1553" s="17"/>
      <c r="I1553" s="17"/>
      <c r="J1553" s="17"/>
      <c r="K1553" s="17"/>
      <c r="L1553" s="17"/>
      <c r="M1553" s="17"/>
      <c r="N1553" s="17"/>
      <c r="O1553" s="17"/>
      <c r="P1553" s="17"/>
      <c r="Q1553" s="17"/>
      <c r="R1553" s="17"/>
      <c r="S1553" s="17"/>
      <c r="T1553" s="17"/>
      <c r="U1553" s="17"/>
      <c r="V1553" s="17"/>
      <c r="W1553" s="17"/>
      <c r="X1553" s="17"/>
      <c r="Y1553" s="17"/>
      <c r="Z1553" s="17"/>
      <c r="AA1553" s="17"/>
      <c r="AB1553" s="17"/>
      <c r="AC1553" s="17"/>
      <c r="AD1553" s="17"/>
      <c r="AE1553" s="17"/>
      <c r="AF1553" s="17"/>
      <c r="AG1553" s="17"/>
      <c r="AH1553" s="17"/>
      <c r="AI1553" s="17"/>
      <c r="AJ1553" s="17"/>
      <c r="AK1553" s="17"/>
      <c r="AL1553" s="17"/>
      <c r="AM1553" s="17"/>
      <c r="AN1553" s="17"/>
      <c r="AO1553" s="17"/>
      <c r="AP1553" s="17"/>
      <c r="AQ1553" s="17"/>
      <c r="AR1553" s="17"/>
      <c r="AS1553" s="17"/>
      <c r="AT1553" s="17"/>
      <c r="AU1553" s="17"/>
      <c r="AV1553" s="17"/>
      <c r="AW1553" s="17"/>
      <c r="AX1553" s="17"/>
      <c r="AY1553" s="17"/>
      <c r="AZ1553" s="17"/>
      <c r="BA1553" s="17"/>
      <c r="BB1553" s="17"/>
      <c r="BC1553" s="17"/>
      <c r="BD1553" s="17"/>
      <c r="BE1553" s="17"/>
      <c r="BF1553" s="17"/>
      <c r="BG1553" s="17"/>
      <c r="BH1553" s="17"/>
      <c r="BI1553" s="17"/>
      <c r="BJ1553" s="17"/>
      <c r="BK1553" s="17"/>
      <c r="BL1553" s="17"/>
      <c r="BM1553" s="17"/>
      <c r="BN1553" s="17"/>
      <c r="BO1553" s="17"/>
      <c r="BP1553" s="17"/>
      <c r="BQ1553" s="17"/>
      <c r="BR1553" s="17"/>
      <c r="BS1553" s="17"/>
      <c r="BT1553" s="17"/>
      <c r="BU1553" s="17"/>
      <c r="BV1553" s="17"/>
      <c r="BW1553" s="17"/>
      <c r="BX1553" s="17"/>
      <c r="BY1553" s="17"/>
      <c r="BZ1553" s="17"/>
      <c r="CA1553" s="17"/>
      <c r="CB1553" s="17"/>
      <c r="CC1553" s="17"/>
      <c r="CD1553" s="17"/>
      <c r="CE1553" s="17"/>
      <c r="CF1553" s="17"/>
      <c r="CG1553" s="17"/>
      <c r="CH1553" s="17"/>
      <c r="CI1553" s="17"/>
    </row>
    <row r="1554" spans="2:87" x14ac:dyDescent="0.35">
      <c r="B1554" t="s">
        <v>452</v>
      </c>
      <c r="C1554" s="17">
        <v>0.46028234313570698</v>
      </c>
      <c r="D1554" s="17">
        <v>0.44779540792421901</v>
      </c>
      <c r="E1554" s="17">
        <v>0.47429319284798699</v>
      </c>
      <c r="F1554" s="17"/>
      <c r="G1554" s="17">
        <v>0.33374642953206102</v>
      </c>
      <c r="H1554" s="17">
        <v>0.41196795010537202</v>
      </c>
      <c r="I1554" s="17">
        <v>0.39810089889931</v>
      </c>
      <c r="J1554" s="17">
        <v>0.47596966299293098</v>
      </c>
      <c r="K1554" s="17">
        <v>0.53758624666923505</v>
      </c>
      <c r="L1554" s="17">
        <v>0.57044460067164804</v>
      </c>
      <c r="M1554" s="17"/>
      <c r="N1554" s="17">
        <v>0.42042286680489799</v>
      </c>
      <c r="O1554" s="17">
        <v>0.40140388352447098</v>
      </c>
      <c r="P1554" s="17">
        <v>0.51539763535437899</v>
      </c>
      <c r="Q1554" s="17">
        <v>0.51700231487132897</v>
      </c>
      <c r="R1554" s="17"/>
      <c r="S1554" s="17">
        <v>0.44799189456900401</v>
      </c>
      <c r="T1554" s="17">
        <v>0.44174648335935202</v>
      </c>
      <c r="U1554" s="17">
        <v>0.44350405379185398</v>
      </c>
      <c r="V1554" s="17">
        <v>0.36931649080331702</v>
      </c>
      <c r="W1554" s="17">
        <v>0.42361233543342203</v>
      </c>
      <c r="X1554" s="17">
        <v>0.46399756755475702</v>
      </c>
      <c r="Y1554" s="17">
        <v>0.43674544762016898</v>
      </c>
      <c r="Z1554" s="17">
        <v>0.44714370187488001</v>
      </c>
      <c r="AA1554" s="17">
        <v>0.48076293686789501</v>
      </c>
      <c r="AB1554" s="17">
        <v>0.56826221746958705</v>
      </c>
      <c r="AC1554" s="17">
        <v>0.60107261877499996</v>
      </c>
      <c r="AD1554" s="17">
        <v>0.43571276110669599</v>
      </c>
      <c r="AE1554" s="17"/>
      <c r="AF1554" s="17">
        <v>0.54218126675294298</v>
      </c>
      <c r="AG1554" s="17">
        <v>0.48407836023123102</v>
      </c>
      <c r="AH1554" s="17">
        <v>0.42347008239053202</v>
      </c>
      <c r="AI1554" s="17">
        <v>0.44884502980893398</v>
      </c>
      <c r="AJ1554" s="17">
        <v>0.356706538957964</v>
      </c>
      <c r="AK1554" s="17"/>
      <c r="AL1554" s="17">
        <v>0.40609653073088098</v>
      </c>
      <c r="AM1554" s="17">
        <v>0.48205045172203198</v>
      </c>
      <c r="AN1554" s="17">
        <v>0.51305920344951395</v>
      </c>
      <c r="AO1554" s="17">
        <v>0.51285015513617804</v>
      </c>
      <c r="AP1554" s="17"/>
      <c r="AQ1554" s="17">
        <v>0.50389025099957296</v>
      </c>
      <c r="AR1554" s="17">
        <v>0.39700675175474098</v>
      </c>
      <c r="AS1554" s="17"/>
      <c r="AT1554" s="17">
        <v>0.43198120571552101</v>
      </c>
      <c r="AU1554" s="17">
        <v>0.56235155249985402</v>
      </c>
      <c r="AV1554" s="17"/>
      <c r="AW1554" s="17">
        <v>0.50727150850468905</v>
      </c>
      <c r="AX1554" s="17">
        <v>0.406146999299691</v>
      </c>
      <c r="AY1554" s="17">
        <v>0.44642789329712501</v>
      </c>
      <c r="AZ1554" s="17"/>
      <c r="BA1554" s="17">
        <v>0.45074617230464498</v>
      </c>
      <c r="BB1554" s="17">
        <v>0.46105389294857801</v>
      </c>
      <c r="BC1554" s="17">
        <v>0.461182558290753</v>
      </c>
      <c r="BD1554" s="17">
        <v>0.44960015149402799</v>
      </c>
      <c r="BE1554" s="17">
        <v>0.51347549268506398</v>
      </c>
      <c r="BF1554" s="17"/>
      <c r="BG1554" s="17">
        <v>0.41017142433494203</v>
      </c>
      <c r="BH1554" s="17">
        <v>0.496852789166291</v>
      </c>
      <c r="BI1554" s="17"/>
      <c r="BJ1554" s="17">
        <v>0.42684589125177702</v>
      </c>
      <c r="BK1554" s="17">
        <v>0.58540279698108699</v>
      </c>
      <c r="BL1554" s="17"/>
      <c r="BM1554" s="17">
        <v>0.42466899588610302</v>
      </c>
      <c r="BN1554" s="17">
        <v>0.52126697143302803</v>
      </c>
      <c r="BO1554" s="17">
        <v>0.44454442681284201</v>
      </c>
      <c r="BP1554" s="17">
        <v>0.36296010667878398</v>
      </c>
      <c r="BQ1554" s="17">
        <v>0.55931382837001997</v>
      </c>
      <c r="BR1554" s="17"/>
      <c r="BS1554" s="17">
        <v>0.54652734316357399</v>
      </c>
      <c r="BT1554" s="17"/>
      <c r="BU1554" s="17">
        <v>0.50627493677274205</v>
      </c>
      <c r="BV1554" s="17">
        <v>0.41020452665473101</v>
      </c>
      <c r="BW1554" s="17">
        <v>0.38155487302841201</v>
      </c>
      <c r="BX1554" s="17">
        <v>0.58216376523987301</v>
      </c>
      <c r="BY1554" s="17">
        <v>0.36959327495415001</v>
      </c>
      <c r="BZ1554" s="17"/>
      <c r="CA1554" s="17">
        <v>0.52298810229820403</v>
      </c>
      <c r="CB1554" s="17"/>
      <c r="CC1554" s="17">
        <v>0.52137312565607996</v>
      </c>
      <c r="CD1554" s="17">
        <v>0.22150190845791101</v>
      </c>
      <c r="CE1554" s="17"/>
      <c r="CF1554" s="17">
        <v>0.54608207840058498</v>
      </c>
      <c r="CG1554" s="17"/>
      <c r="CH1554" s="17">
        <v>0.513821626476891</v>
      </c>
      <c r="CI1554" s="17">
        <v>0.378480926427752</v>
      </c>
    </row>
    <row r="1555" spans="2:87" x14ac:dyDescent="0.35">
      <c r="B1555" t="s">
        <v>453</v>
      </c>
      <c r="C1555" s="17">
        <v>0.39934135722622</v>
      </c>
      <c r="D1555" s="17">
        <v>0.39620070341859998</v>
      </c>
      <c r="E1555" s="17">
        <v>0.40158561293940498</v>
      </c>
      <c r="F1555" s="17"/>
      <c r="G1555" s="17">
        <v>0.42160493716460401</v>
      </c>
      <c r="H1555" s="17">
        <v>0.42614523293125001</v>
      </c>
      <c r="I1555" s="17">
        <v>0.43854882906662801</v>
      </c>
      <c r="J1555" s="17">
        <v>0.38217051365165799</v>
      </c>
      <c r="K1555" s="17">
        <v>0.34732797108700503</v>
      </c>
      <c r="L1555" s="17">
        <v>0.37955226871391301</v>
      </c>
      <c r="M1555" s="17"/>
      <c r="N1555" s="17">
        <v>0.43082299649393402</v>
      </c>
      <c r="O1555" s="17">
        <v>0.45929725945681499</v>
      </c>
      <c r="P1555" s="17">
        <v>0.35450820691478502</v>
      </c>
      <c r="Q1555" s="17">
        <v>0.34158808479168401</v>
      </c>
      <c r="R1555" s="17"/>
      <c r="S1555" s="17">
        <v>0.38994209219068499</v>
      </c>
      <c r="T1555" s="17">
        <v>0.40987129653471699</v>
      </c>
      <c r="U1555" s="17">
        <v>0.41361604087862902</v>
      </c>
      <c r="V1555" s="17">
        <v>0.47491918059427501</v>
      </c>
      <c r="W1555" s="17">
        <v>0.43469585082531598</v>
      </c>
      <c r="X1555" s="17">
        <v>0.38663211224796601</v>
      </c>
      <c r="Y1555" s="17">
        <v>0.43030615766729502</v>
      </c>
      <c r="Z1555" s="17">
        <v>0.35974507026832098</v>
      </c>
      <c r="AA1555" s="17">
        <v>0.378070024990941</v>
      </c>
      <c r="AB1555" s="17">
        <v>0.34368982351550798</v>
      </c>
      <c r="AC1555" s="17">
        <v>0.32466807649121898</v>
      </c>
      <c r="AD1555" s="17">
        <v>0.42917378536523398</v>
      </c>
      <c r="AE1555" s="17"/>
      <c r="AF1555" s="17">
        <v>0.34896657782197699</v>
      </c>
      <c r="AG1555" s="17">
        <v>0.37414050683411598</v>
      </c>
      <c r="AH1555" s="17">
        <v>0.43429948943265601</v>
      </c>
      <c r="AI1555" s="17">
        <v>0.459805576131392</v>
      </c>
      <c r="AJ1555" s="17">
        <v>0.45042478279405801</v>
      </c>
      <c r="AK1555" s="17"/>
      <c r="AL1555" s="17">
        <v>0.43196439906775103</v>
      </c>
      <c r="AM1555" s="17">
        <v>0.38092408634288299</v>
      </c>
      <c r="AN1555" s="17">
        <v>0.378898529714424</v>
      </c>
      <c r="AO1555" s="17">
        <v>0.36893041799549597</v>
      </c>
      <c r="AP1555" s="17"/>
      <c r="AQ1555" s="17">
        <v>0.37059012201366398</v>
      </c>
      <c r="AR1555" s="17">
        <v>0.441059740430639</v>
      </c>
      <c r="AS1555" s="17"/>
      <c r="AT1555" s="17">
        <v>0.40799079532209098</v>
      </c>
      <c r="AU1555" s="17">
        <v>0.38027148546545497</v>
      </c>
      <c r="AV1555" s="17"/>
      <c r="AW1555" s="17">
        <v>0.40023665535990899</v>
      </c>
      <c r="AX1555" s="17">
        <v>0.44057116477515001</v>
      </c>
      <c r="AY1555" s="17">
        <v>0.37379720134730399</v>
      </c>
      <c r="AZ1555" s="17"/>
      <c r="BA1555" s="17">
        <v>0.39526609688456099</v>
      </c>
      <c r="BB1555" s="17">
        <v>0.41101213887426702</v>
      </c>
      <c r="BC1555" s="17">
        <v>0.3979403447646</v>
      </c>
      <c r="BD1555" s="17">
        <v>0.41006543190438599</v>
      </c>
      <c r="BE1555" s="17">
        <v>0.34865468110068198</v>
      </c>
      <c r="BF1555" s="17"/>
      <c r="BG1555" s="17">
        <v>0.42518702109488299</v>
      </c>
      <c r="BH1555" s="17">
        <v>0.380479450914114</v>
      </c>
      <c r="BI1555" s="17"/>
      <c r="BJ1555" s="17">
        <v>0.41150124266803301</v>
      </c>
      <c r="BK1555" s="17">
        <v>0.35018237754373499</v>
      </c>
      <c r="BL1555" s="17"/>
      <c r="BM1555" s="17">
        <v>0.42209531713801102</v>
      </c>
      <c r="BN1555" s="17">
        <v>0.37984127801135098</v>
      </c>
      <c r="BO1555" s="17">
        <v>0.41343189960568399</v>
      </c>
      <c r="BP1555" s="17">
        <v>0.498754345381687</v>
      </c>
      <c r="BQ1555" s="17">
        <v>0.30986220756414901</v>
      </c>
      <c r="BR1555" s="17"/>
      <c r="BS1555" s="17">
        <v>0.34419727163951003</v>
      </c>
      <c r="BT1555" s="17"/>
      <c r="BU1555" s="17">
        <v>0.40544477160644699</v>
      </c>
      <c r="BV1555" s="17">
        <v>0.42617992576639102</v>
      </c>
      <c r="BW1555" s="17">
        <v>0.47696127615016198</v>
      </c>
      <c r="BX1555" s="17">
        <v>0.31828197217269599</v>
      </c>
      <c r="BY1555" s="17">
        <v>0.385360939471521</v>
      </c>
      <c r="BZ1555" s="17"/>
      <c r="CA1555" s="17">
        <v>0.36362487097135499</v>
      </c>
      <c r="CB1555" s="17"/>
      <c r="CC1555" s="17">
        <v>0.38488575610474801</v>
      </c>
      <c r="CD1555" s="17">
        <v>0.46871462855959101</v>
      </c>
      <c r="CE1555" s="17"/>
      <c r="CF1555" s="17">
        <v>0.385245516048834</v>
      </c>
      <c r="CG1555" s="17"/>
      <c r="CH1555" s="17">
        <v>0.39651388932311099</v>
      </c>
      <c r="CI1555" s="17">
        <v>0.42867596808167502</v>
      </c>
    </row>
    <row r="1556" spans="2:87" x14ac:dyDescent="0.35">
      <c r="B1556" t="s">
        <v>454</v>
      </c>
      <c r="C1556" s="17">
        <v>8.0987232379919102E-2</v>
      </c>
      <c r="D1556" s="17">
        <v>0.1005608264392</v>
      </c>
      <c r="E1556" s="17">
        <v>6.2315349653967997E-2</v>
      </c>
      <c r="F1556" s="17"/>
      <c r="G1556" s="17">
        <v>0.14827229945925999</v>
      </c>
      <c r="H1556" s="17">
        <v>0.101114696058002</v>
      </c>
      <c r="I1556" s="17">
        <v>8.0657339252445406E-2</v>
      </c>
      <c r="J1556" s="17">
        <v>8.2795358988981493E-2</v>
      </c>
      <c r="K1556" s="17">
        <v>6.6776629312959704E-2</v>
      </c>
      <c r="L1556" s="17">
        <v>2.7771545257036501E-2</v>
      </c>
      <c r="M1556" s="17"/>
      <c r="N1556" s="17">
        <v>0.103445576791054</v>
      </c>
      <c r="O1556" s="17">
        <v>8.7677916134686201E-2</v>
      </c>
      <c r="P1556" s="17">
        <v>7.0729301373457204E-2</v>
      </c>
      <c r="Q1556" s="17">
        <v>5.7891056130666203E-2</v>
      </c>
      <c r="R1556" s="17"/>
      <c r="S1556" s="17">
        <v>8.4237835487511695E-2</v>
      </c>
      <c r="T1556" s="17">
        <v>7.4761844521184298E-2</v>
      </c>
      <c r="U1556" s="17">
        <v>8.1929792815567601E-2</v>
      </c>
      <c r="V1556" s="17">
        <v>9.4447583101892496E-2</v>
      </c>
      <c r="W1556" s="17">
        <v>8.4845583437582403E-2</v>
      </c>
      <c r="X1556" s="17">
        <v>0.101400229817267</v>
      </c>
      <c r="Y1556" s="17">
        <v>6.3042147905846294E-2</v>
      </c>
      <c r="Z1556" s="17">
        <v>9.7498024062087199E-2</v>
      </c>
      <c r="AA1556" s="17">
        <v>0.102786008563898</v>
      </c>
      <c r="AB1556" s="17">
        <v>7.2787987388130304E-2</v>
      </c>
      <c r="AC1556" s="17">
        <v>1.7615691334855701E-2</v>
      </c>
      <c r="AD1556" s="17">
        <v>5.5747416850998301E-2</v>
      </c>
      <c r="AE1556" s="17"/>
      <c r="AF1556" s="17">
        <v>4.5264498405134801E-2</v>
      </c>
      <c r="AG1556" s="17">
        <v>8.7906842929109094E-2</v>
      </c>
      <c r="AH1556" s="17">
        <v>7.7939895248082106E-2</v>
      </c>
      <c r="AI1556" s="17">
        <v>6.3658891833319395E-2</v>
      </c>
      <c r="AJ1556" s="17">
        <v>0.12761069797888999</v>
      </c>
      <c r="AK1556" s="17"/>
      <c r="AL1556" s="17">
        <v>8.1380818078304995E-2</v>
      </c>
      <c r="AM1556" s="17">
        <v>8.2077894479346797E-2</v>
      </c>
      <c r="AN1556" s="17">
        <v>8.4124774926836801E-2</v>
      </c>
      <c r="AO1556" s="17">
        <v>6.3284431712320593E-2</v>
      </c>
      <c r="AP1556" s="17"/>
      <c r="AQ1556" s="17">
        <v>6.8708925022684594E-2</v>
      </c>
      <c r="AR1556" s="17">
        <v>9.8803201942404106E-2</v>
      </c>
      <c r="AS1556" s="17"/>
      <c r="AT1556" s="17">
        <v>9.3282449033507006E-2</v>
      </c>
      <c r="AU1556" s="17">
        <v>3.1443022564567498E-2</v>
      </c>
      <c r="AV1556" s="17"/>
      <c r="AW1556" s="17">
        <v>5.2591171074515698E-2</v>
      </c>
      <c r="AX1556" s="17">
        <v>9.3642172682095695E-2</v>
      </c>
      <c r="AY1556" s="17">
        <v>0.104240379957924</v>
      </c>
      <c r="AZ1556" s="17"/>
      <c r="BA1556" s="17">
        <v>8.4459413471580702E-2</v>
      </c>
      <c r="BB1556" s="17">
        <v>8.4347680247752396E-2</v>
      </c>
      <c r="BC1556" s="17">
        <v>7.9491568793329997E-2</v>
      </c>
      <c r="BD1556" s="17">
        <v>7.6349966679114006E-2</v>
      </c>
      <c r="BE1556" s="17">
        <v>6.4783373642347694E-2</v>
      </c>
      <c r="BF1556" s="17"/>
      <c r="BG1556" s="17">
        <v>9.03755060069725E-2</v>
      </c>
      <c r="BH1556" s="17">
        <v>7.4135764432113796E-2</v>
      </c>
      <c r="BI1556" s="17"/>
      <c r="BJ1556" s="17">
        <v>9.1394891975390094E-2</v>
      </c>
      <c r="BK1556" s="17">
        <v>4.41308081094526E-2</v>
      </c>
      <c r="BL1556" s="17"/>
      <c r="BM1556" s="17">
        <v>7.9435872590559897E-2</v>
      </c>
      <c r="BN1556" s="17">
        <v>5.9918950831218898E-2</v>
      </c>
      <c r="BO1556" s="17">
        <v>9.3456959298253595E-2</v>
      </c>
      <c r="BP1556" s="17">
        <v>6.6060766809077007E-2</v>
      </c>
      <c r="BQ1556" s="17">
        <v>9.6872100835041802E-2</v>
      </c>
      <c r="BR1556" s="17"/>
      <c r="BS1556" s="17">
        <v>7.6134975747692304E-2</v>
      </c>
      <c r="BT1556" s="17"/>
      <c r="BU1556" s="17">
        <v>5.8032140655175597E-2</v>
      </c>
      <c r="BV1556" s="17">
        <v>0.108109856042203</v>
      </c>
      <c r="BW1556" s="17">
        <v>7.3036637028669096E-2</v>
      </c>
      <c r="BX1556" s="17">
        <v>6.2487763763827101E-2</v>
      </c>
      <c r="BY1556" s="17">
        <v>0.120340292019986</v>
      </c>
      <c r="BZ1556" s="17"/>
      <c r="CA1556" s="17">
        <v>6.7207373176918203E-2</v>
      </c>
      <c r="CB1556" s="17"/>
      <c r="CC1556" s="17">
        <v>5.16801556088742E-2</v>
      </c>
      <c r="CD1556" s="17">
        <v>0.200587558513909</v>
      </c>
      <c r="CE1556" s="17"/>
      <c r="CF1556" s="17">
        <v>4.9442539435204297E-2</v>
      </c>
      <c r="CG1556" s="17"/>
      <c r="CH1556" s="17">
        <v>5.94880810295976E-2</v>
      </c>
      <c r="CI1556" s="17">
        <v>0.12240427729483599</v>
      </c>
    </row>
    <row r="1557" spans="2:87" x14ac:dyDescent="0.35">
      <c r="B1557" t="s">
        <v>455</v>
      </c>
      <c r="C1557" s="17">
        <v>1.79939437456836E-2</v>
      </c>
      <c r="D1557" s="17">
        <v>2.19803215576976E-2</v>
      </c>
      <c r="E1557" s="17">
        <v>1.42000830298113E-2</v>
      </c>
      <c r="F1557" s="17"/>
      <c r="G1557" s="17">
        <v>2.74001467632672E-2</v>
      </c>
      <c r="H1557" s="17">
        <v>2.0687182836714401E-2</v>
      </c>
      <c r="I1557" s="17">
        <v>2.7718609713289301E-2</v>
      </c>
      <c r="J1557" s="17">
        <v>1.6215796993110199E-2</v>
      </c>
      <c r="K1557" s="17">
        <v>1.3296365748692E-2</v>
      </c>
      <c r="L1557" s="17">
        <v>6.1842364979489001E-3</v>
      </c>
      <c r="M1557" s="17"/>
      <c r="N1557" s="17">
        <v>1.4518375698711001E-2</v>
      </c>
      <c r="O1557" s="17">
        <v>1.5578381604015999E-2</v>
      </c>
      <c r="P1557" s="17">
        <v>8.9839361908836905E-3</v>
      </c>
      <c r="Q1557" s="17">
        <v>3.2424326728345103E-2</v>
      </c>
      <c r="R1557" s="17"/>
      <c r="S1557" s="17">
        <v>1.31772277739408E-2</v>
      </c>
      <c r="T1557" s="17">
        <v>2.0951471082748401E-2</v>
      </c>
      <c r="U1557" s="17">
        <v>2.1008167559835499E-2</v>
      </c>
      <c r="V1557" s="17">
        <v>5.0407730087529802E-3</v>
      </c>
      <c r="W1557" s="17">
        <v>1.9672685092697501E-2</v>
      </c>
      <c r="X1557" s="17">
        <v>2.8856938793722298E-2</v>
      </c>
      <c r="Y1557" s="17">
        <v>6.9185719593294198E-3</v>
      </c>
      <c r="Z1557" s="17">
        <v>3.7957529272790697E-2</v>
      </c>
      <c r="AA1557" s="17">
        <v>2.3923132307379798E-2</v>
      </c>
      <c r="AB1557" s="17">
        <v>5.6538837860109197E-3</v>
      </c>
      <c r="AC1557" s="17">
        <v>2.7458077344026E-2</v>
      </c>
      <c r="AD1557" s="17">
        <v>2.4110640196923799E-2</v>
      </c>
      <c r="AE1557" s="17"/>
      <c r="AF1557" s="17">
        <v>2.5210232318057E-2</v>
      </c>
      <c r="AG1557" s="17">
        <v>1.56986995143285E-2</v>
      </c>
      <c r="AH1557" s="17">
        <v>1.7192714295819998E-2</v>
      </c>
      <c r="AI1557" s="17">
        <v>8.2807856667345796E-3</v>
      </c>
      <c r="AJ1557" s="17">
        <v>1.1980821867396E-2</v>
      </c>
      <c r="AK1557" s="17"/>
      <c r="AL1557" s="17">
        <v>2.41360125364019E-2</v>
      </c>
      <c r="AM1557" s="17">
        <v>1.8982313113293601E-2</v>
      </c>
      <c r="AN1557" s="17">
        <v>6.23813967712172E-3</v>
      </c>
      <c r="AO1557" s="17">
        <v>6.8262134937124401E-3</v>
      </c>
      <c r="AP1557" s="17"/>
      <c r="AQ1557" s="17">
        <v>1.20210445745328E-2</v>
      </c>
      <c r="AR1557" s="17">
        <v>2.6660691265268498E-2</v>
      </c>
      <c r="AS1557" s="17"/>
      <c r="AT1557" s="17">
        <v>2.06168960846425E-2</v>
      </c>
      <c r="AU1557" s="17">
        <v>6.5560190477205798E-3</v>
      </c>
      <c r="AV1557" s="17"/>
      <c r="AW1557" s="17">
        <v>1.6039164710555501E-2</v>
      </c>
      <c r="AX1557" s="17">
        <v>1.6525891605493399E-2</v>
      </c>
      <c r="AY1557" s="17">
        <v>2.1026750641946201E-2</v>
      </c>
      <c r="AZ1557" s="17"/>
      <c r="BA1557" s="17">
        <v>2.5190414513318899E-2</v>
      </c>
      <c r="BB1557" s="17">
        <v>9.7429302033606099E-3</v>
      </c>
      <c r="BC1557" s="17">
        <v>2.1224054298167101E-2</v>
      </c>
      <c r="BD1557" s="17">
        <v>1.6471700921391001E-2</v>
      </c>
      <c r="BE1557" s="17">
        <v>9.2992100082991604E-3</v>
      </c>
      <c r="BF1557" s="17"/>
      <c r="BG1557" s="17">
        <v>1.7349752155054101E-2</v>
      </c>
      <c r="BH1557" s="17">
        <v>1.84640683085984E-2</v>
      </c>
      <c r="BI1557" s="17"/>
      <c r="BJ1557" s="17">
        <v>2.0575007821811601E-2</v>
      </c>
      <c r="BK1557" s="17">
        <v>8.8026114237529408E-3</v>
      </c>
      <c r="BL1557" s="17"/>
      <c r="BM1557" s="17">
        <v>1.9880394894396601E-2</v>
      </c>
      <c r="BN1557" s="17">
        <v>1.3733550238756199E-2</v>
      </c>
      <c r="BO1557" s="17">
        <v>1.8187784713628599E-2</v>
      </c>
      <c r="BP1557" s="17">
        <v>1.7012552463112798E-2</v>
      </c>
      <c r="BQ1557" s="17">
        <v>1.38861104330951E-2</v>
      </c>
      <c r="BR1557" s="17"/>
      <c r="BS1557" s="17">
        <v>1.6299968979106998E-2</v>
      </c>
      <c r="BT1557" s="17"/>
      <c r="BU1557" s="17">
        <v>9.4848351579153601E-3</v>
      </c>
      <c r="BV1557" s="17">
        <v>2.3374328476273201E-2</v>
      </c>
      <c r="BW1557" s="17">
        <v>1.88180947972885E-2</v>
      </c>
      <c r="BX1557" s="17">
        <v>2.0622101793121399E-2</v>
      </c>
      <c r="BY1557" s="17">
        <v>3.2647336914603302E-2</v>
      </c>
      <c r="BZ1557" s="17"/>
      <c r="CA1557" s="17">
        <v>2.34044169732621E-2</v>
      </c>
      <c r="CB1557" s="17"/>
      <c r="CC1557" s="17">
        <v>9.9381778014485805E-3</v>
      </c>
      <c r="CD1557" s="17">
        <v>4.9669449455075697E-2</v>
      </c>
      <c r="CE1557" s="17"/>
      <c r="CF1557" s="17">
        <v>2.6666941417005001E-3</v>
      </c>
      <c r="CG1557" s="17"/>
      <c r="CH1557" s="17">
        <v>1.16325459610574E-2</v>
      </c>
      <c r="CI1557" s="17">
        <v>2.7555221488641299E-2</v>
      </c>
    </row>
    <row r="1558" spans="2:87" x14ac:dyDescent="0.35">
      <c r="B1558" t="s">
        <v>115</v>
      </c>
      <c r="C1558" s="17">
        <v>4.1395123512470301E-2</v>
      </c>
      <c r="D1558" s="17">
        <v>3.3462740660282798E-2</v>
      </c>
      <c r="E1558" s="17">
        <v>4.7605761528828797E-2</v>
      </c>
      <c r="F1558" s="17"/>
      <c r="G1558" s="17">
        <v>6.8976187080808396E-2</v>
      </c>
      <c r="H1558" s="17">
        <v>4.0084938068662902E-2</v>
      </c>
      <c r="I1558" s="17">
        <v>5.4974323068327002E-2</v>
      </c>
      <c r="J1558" s="17">
        <v>4.28486673733195E-2</v>
      </c>
      <c r="K1558" s="17">
        <v>3.5012787182108797E-2</v>
      </c>
      <c r="L1558" s="17">
        <v>1.60473488594534E-2</v>
      </c>
      <c r="M1558" s="17"/>
      <c r="N1558" s="17">
        <v>3.0790184211403299E-2</v>
      </c>
      <c r="O1558" s="17">
        <v>3.6042559280012397E-2</v>
      </c>
      <c r="P1558" s="17">
        <v>5.0380920166495202E-2</v>
      </c>
      <c r="Q1558" s="17">
        <v>5.1094217477975802E-2</v>
      </c>
      <c r="R1558" s="17"/>
      <c r="S1558" s="17">
        <v>6.4650949978857605E-2</v>
      </c>
      <c r="T1558" s="17">
        <v>5.26689045019983E-2</v>
      </c>
      <c r="U1558" s="17">
        <v>3.9941944954113802E-2</v>
      </c>
      <c r="V1558" s="17">
        <v>5.6275972491761701E-2</v>
      </c>
      <c r="W1558" s="17">
        <v>3.7173545210981603E-2</v>
      </c>
      <c r="X1558" s="17">
        <v>1.9113151586287399E-2</v>
      </c>
      <c r="Y1558" s="17">
        <v>6.2987674847360203E-2</v>
      </c>
      <c r="Z1558" s="17">
        <v>5.7655674521921801E-2</v>
      </c>
      <c r="AA1558" s="17">
        <v>1.44578972698855E-2</v>
      </c>
      <c r="AB1558" s="17">
        <v>9.6060878407632708E-3</v>
      </c>
      <c r="AC1558" s="17">
        <v>2.9185536054899298E-2</v>
      </c>
      <c r="AD1558" s="17">
        <v>5.5255396480147302E-2</v>
      </c>
      <c r="AE1558" s="17"/>
      <c r="AF1558" s="17">
        <v>3.8377424701888402E-2</v>
      </c>
      <c r="AG1558" s="17">
        <v>3.8175590491215702E-2</v>
      </c>
      <c r="AH1558" s="17">
        <v>4.7097818632910203E-2</v>
      </c>
      <c r="AI1558" s="17">
        <v>1.940971655962E-2</v>
      </c>
      <c r="AJ1558" s="17">
        <v>5.32771584016924E-2</v>
      </c>
      <c r="AK1558" s="17"/>
      <c r="AL1558" s="17">
        <v>5.6422239586660497E-2</v>
      </c>
      <c r="AM1558" s="17">
        <v>3.5965254342444297E-2</v>
      </c>
      <c r="AN1558" s="17">
        <v>1.7679352232104099E-2</v>
      </c>
      <c r="AO1558" s="17">
        <v>4.8108781662292703E-2</v>
      </c>
      <c r="AP1558" s="17"/>
      <c r="AQ1558" s="17">
        <v>4.47896573895461E-2</v>
      </c>
      <c r="AR1558" s="17">
        <v>3.6469614606947399E-2</v>
      </c>
      <c r="AS1558" s="17"/>
      <c r="AT1558" s="17">
        <v>4.6128653844238698E-2</v>
      </c>
      <c r="AU1558" s="17">
        <v>1.9377920422403098E-2</v>
      </c>
      <c r="AV1558" s="17"/>
      <c r="AW1558" s="17">
        <v>2.3861500350330699E-2</v>
      </c>
      <c r="AX1558" s="17">
        <v>4.31137716375702E-2</v>
      </c>
      <c r="AY1558" s="17">
        <v>5.4507774755701101E-2</v>
      </c>
      <c r="AZ1558" s="17"/>
      <c r="BA1558" s="17">
        <v>4.4337902825895198E-2</v>
      </c>
      <c r="BB1558" s="17">
        <v>3.3843357726041502E-2</v>
      </c>
      <c r="BC1558" s="17">
        <v>4.0161473853149797E-2</v>
      </c>
      <c r="BD1558" s="17">
        <v>4.75127490010811E-2</v>
      </c>
      <c r="BE1558" s="17">
        <v>6.3787242563607405E-2</v>
      </c>
      <c r="BF1558" s="17"/>
      <c r="BG1558" s="17">
        <v>5.6916296408148499E-2</v>
      </c>
      <c r="BH1558" s="17">
        <v>3.0067927178882001E-2</v>
      </c>
      <c r="BI1558" s="17"/>
      <c r="BJ1558" s="17">
        <v>4.96829662829881E-2</v>
      </c>
      <c r="BK1558" s="17">
        <v>1.1481405941973E-2</v>
      </c>
      <c r="BL1558" s="17"/>
      <c r="BM1558" s="17">
        <v>5.39194194909293E-2</v>
      </c>
      <c r="BN1558" s="17">
        <v>2.52392494856459E-2</v>
      </c>
      <c r="BO1558" s="17">
        <v>3.0378929569591599E-2</v>
      </c>
      <c r="BP1558" s="17">
        <v>5.5212228667339103E-2</v>
      </c>
      <c r="BQ1558" s="17">
        <v>2.0065752797693799E-2</v>
      </c>
      <c r="BR1558" s="17"/>
      <c r="BS1558" s="17">
        <v>1.6840440470116499E-2</v>
      </c>
      <c r="BT1558" s="17"/>
      <c r="BU1558" s="17">
        <v>2.0763315807719999E-2</v>
      </c>
      <c r="BV1558" s="17">
        <v>3.2131363060401499E-2</v>
      </c>
      <c r="BW1558" s="17">
        <v>4.9629118995468798E-2</v>
      </c>
      <c r="BX1558" s="17">
        <v>1.64443970304828E-2</v>
      </c>
      <c r="BY1558" s="17">
        <v>9.2058156639739805E-2</v>
      </c>
      <c r="BZ1558" s="17"/>
      <c r="CA1558" s="17">
        <v>2.2775236580261201E-2</v>
      </c>
      <c r="CB1558" s="17"/>
      <c r="CC1558" s="17">
        <v>3.21227848288494E-2</v>
      </c>
      <c r="CD1558" s="17">
        <v>5.95264550135138E-2</v>
      </c>
      <c r="CE1558" s="17"/>
      <c r="CF1558" s="17">
        <v>1.65631719736767E-2</v>
      </c>
      <c r="CG1558" s="17"/>
      <c r="CH1558" s="17">
        <v>1.85438572093427E-2</v>
      </c>
      <c r="CI1558" s="17">
        <v>4.2883606707095803E-2</v>
      </c>
    </row>
    <row r="1559" spans="2:87" x14ac:dyDescent="0.35">
      <c r="B1559" t="s">
        <v>456</v>
      </c>
      <c r="C1559" s="17">
        <v>0.85962370036192703</v>
      </c>
      <c r="D1559" s="17">
        <v>0.84399611134281904</v>
      </c>
      <c r="E1559" s="17">
        <v>0.87587880578739197</v>
      </c>
      <c r="F1559" s="17"/>
      <c r="G1559" s="17">
        <v>0.75535136669666503</v>
      </c>
      <c r="H1559" s="17">
        <v>0.83811318303662097</v>
      </c>
      <c r="I1559" s="17">
        <v>0.83664972796593795</v>
      </c>
      <c r="J1559" s="17">
        <v>0.85814017664458897</v>
      </c>
      <c r="K1559" s="17">
        <v>0.88491421775623902</v>
      </c>
      <c r="L1559" s="17">
        <v>0.94999686938556105</v>
      </c>
      <c r="M1559" s="17"/>
      <c r="N1559" s="17">
        <v>0.85124586329883201</v>
      </c>
      <c r="O1559" s="17">
        <v>0.86070114298128497</v>
      </c>
      <c r="P1559" s="17">
        <v>0.86990584226916401</v>
      </c>
      <c r="Q1559" s="17">
        <v>0.85859039966301298</v>
      </c>
      <c r="R1559" s="17"/>
      <c r="S1559" s="17">
        <v>0.83793398675969</v>
      </c>
      <c r="T1559" s="17">
        <v>0.85161777989406895</v>
      </c>
      <c r="U1559" s="17">
        <v>0.857120094670483</v>
      </c>
      <c r="V1559" s="17">
        <v>0.84423567139759303</v>
      </c>
      <c r="W1559" s="17">
        <v>0.85830818625873895</v>
      </c>
      <c r="X1559" s="17">
        <v>0.85062967980272297</v>
      </c>
      <c r="Y1559" s="17">
        <v>0.86705160528746394</v>
      </c>
      <c r="Z1559" s="17">
        <v>0.80688877214319998</v>
      </c>
      <c r="AA1559" s="17">
        <v>0.85883296185883595</v>
      </c>
      <c r="AB1559" s="17">
        <v>0.91195204098509497</v>
      </c>
      <c r="AC1559" s="17">
        <v>0.92574069526621905</v>
      </c>
      <c r="AD1559" s="17">
        <v>0.86488654647193097</v>
      </c>
      <c r="AE1559" s="17"/>
      <c r="AF1559" s="17">
        <v>0.89114784457492002</v>
      </c>
      <c r="AG1559" s="17">
        <v>0.858218867065347</v>
      </c>
      <c r="AH1559" s="17">
        <v>0.85776957182318803</v>
      </c>
      <c r="AI1559" s="17">
        <v>0.90865060594032598</v>
      </c>
      <c r="AJ1559" s="17">
        <v>0.80713132175202196</v>
      </c>
      <c r="AK1559" s="17"/>
      <c r="AL1559" s="17">
        <v>0.838060929798633</v>
      </c>
      <c r="AM1559" s="17">
        <v>0.86297453806491498</v>
      </c>
      <c r="AN1559" s="17">
        <v>0.89195773316393701</v>
      </c>
      <c r="AO1559" s="17">
        <v>0.88178057313167402</v>
      </c>
      <c r="AP1559" s="17"/>
      <c r="AQ1559" s="17">
        <v>0.874480373013237</v>
      </c>
      <c r="AR1559" s="17">
        <v>0.83806649218537999</v>
      </c>
      <c r="AS1559" s="17"/>
      <c r="AT1559" s="17">
        <v>0.83997200103761205</v>
      </c>
      <c r="AU1559" s="17">
        <v>0.942623037965309</v>
      </c>
      <c r="AV1559" s="17"/>
      <c r="AW1559" s="17">
        <v>0.90750816386459798</v>
      </c>
      <c r="AX1559" s="17">
        <v>0.84671816407484102</v>
      </c>
      <c r="AY1559" s="17">
        <v>0.82022509464442905</v>
      </c>
      <c r="AZ1559" s="17"/>
      <c r="BA1559" s="17">
        <v>0.84601226918920502</v>
      </c>
      <c r="BB1559" s="17">
        <v>0.87206603182284503</v>
      </c>
      <c r="BC1559" s="17">
        <v>0.85912290305535299</v>
      </c>
      <c r="BD1559" s="17">
        <v>0.85966558339841403</v>
      </c>
      <c r="BE1559" s="17">
        <v>0.86213017378574597</v>
      </c>
      <c r="BF1559" s="17"/>
      <c r="BG1559" s="17">
        <v>0.83535844542982496</v>
      </c>
      <c r="BH1559" s="17">
        <v>0.877332240080406</v>
      </c>
      <c r="BI1559" s="17"/>
      <c r="BJ1559" s="17">
        <v>0.83834713391980997</v>
      </c>
      <c r="BK1559" s="17">
        <v>0.93558517452482104</v>
      </c>
      <c r="BL1559" s="17"/>
      <c r="BM1559" s="17">
        <v>0.84676431302411403</v>
      </c>
      <c r="BN1559" s="17">
        <v>0.90110824944437895</v>
      </c>
      <c r="BO1559" s="17">
        <v>0.85797632641852595</v>
      </c>
      <c r="BP1559" s="17">
        <v>0.86171445206047104</v>
      </c>
      <c r="BQ1559" s="17">
        <v>0.86917603593416903</v>
      </c>
      <c r="BR1559" s="17"/>
      <c r="BS1559" s="17">
        <v>0.89072461480308396</v>
      </c>
      <c r="BT1559" s="17"/>
      <c r="BU1559" s="17">
        <v>0.91171970837918903</v>
      </c>
      <c r="BV1559" s="17">
        <v>0.83638445242112203</v>
      </c>
      <c r="BW1559" s="17">
        <v>0.858516149178574</v>
      </c>
      <c r="BX1559" s="17">
        <v>0.90044573741256895</v>
      </c>
      <c r="BY1559" s="17">
        <v>0.75495421442567101</v>
      </c>
      <c r="BZ1559" s="17"/>
      <c r="CA1559" s="17">
        <v>0.88661297326955801</v>
      </c>
      <c r="CB1559" s="17"/>
      <c r="CC1559" s="17">
        <v>0.90625888176082803</v>
      </c>
      <c r="CD1559" s="17">
        <v>0.69021653701750096</v>
      </c>
      <c r="CE1559" s="17"/>
      <c r="CF1559" s="17">
        <v>0.93132759444941804</v>
      </c>
      <c r="CG1559" s="17"/>
      <c r="CH1559" s="17">
        <v>0.91033551580000205</v>
      </c>
      <c r="CI1559" s="17">
        <v>0.80715689450942696</v>
      </c>
    </row>
    <row r="1560" spans="2:87" x14ac:dyDescent="0.35">
      <c r="B1560" t="s">
        <v>457</v>
      </c>
      <c r="C1560" s="17">
        <v>9.8981176125602699E-2</v>
      </c>
      <c r="D1560" s="17">
        <v>0.122541147996898</v>
      </c>
      <c r="E1560" s="17">
        <v>7.6515432683779305E-2</v>
      </c>
      <c r="F1560" s="17"/>
      <c r="G1560" s="17">
        <v>0.17567244622252701</v>
      </c>
      <c r="H1560" s="17">
        <v>0.121801878894716</v>
      </c>
      <c r="I1560" s="17">
        <v>0.10837594896573501</v>
      </c>
      <c r="J1560" s="17">
        <v>9.9011155982091606E-2</v>
      </c>
      <c r="K1560" s="17">
        <v>8.0072995061651706E-2</v>
      </c>
      <c r="L1560" s="17">
        <v>3.3955781754985398E-2</v>
      </c>
      <c r="M1560" s="17"/>
      <c r="N1560" s="17">
        <v>0.117963952489765</v>
      </c>
      <c r="O1560" s="17">
        <v>0.103256297738702</v>
      </c>
      <c r="P1560" s="17">
        <v>7.97132375643409E-2</v>
      </c>
      <c r="Q1560" s="17">
        <v>9.0315382859011306E-2</v>
      </c>
      <c r="R1560" s="17"/>
      <c r="S1560" s="17">
        <v>9.7415063261452495E-2</v>
      </c>
      <c r="T1560" s="17">
        <v>9.5713315603932703E-2</v>
      </c>
      <c r="U1560" s="17">
        <v>0.102937960375403</v>
      </c>
      <c r="V1560" s="17">
        <v>9.9488356110645507E-2</v>
      </c>
      <c r="W1560" s="17">
        <v>0.10451826853028</v>
      </c>
      <c r="X1560" s="17">
        <v>0.13025716861098999</v>
      </c>
      <c r="Y1560" s="17">
        <v>6.99607198651757E-2</v>
      </c>
      <c r="Z1560" s="17">
        <v>0.13545555333487799</v>
      </c>
      <c r="AA1560" s="17">
        <v>0.12670914087127799</v>
      </c>
      <c r="AB1560" s="17">
        <v>7.8441871174141198E-2</v>
      </c>
      <c r="AC1560" s="17">
        <v>4.5073768678881701E-2</v>
      </c>
      <c r="AD1560" s="17">
        <v>7.9858057047922107E-2</v>
      </c>
      <c r="AE1560" s="17"/>
      <c r="AF1560" s="17">
        <v>7.0474730723191895E-2</v>
      </c>
      <c r="AG1560" s="17">
        <v>0.103605542443438</v>
      </c>
      <c r="AH1560" s="17">
        <v>9.5132609543902097E-2</v>
      </c>
      <c r="AI1560" s="17">
        <v>7.1939677500053895E-2</v>
      </c>
      <c r="AJ1560" s="17">
        <v>0.13959151984628601</v>
      </c>
      <c r="AK1560" s="17"/>
      <c r="AL1560" s="17">
        <v>0.105516830614707</v>
      </c>
      <c r="AM1560" s="17">
        <v>0.10106020759264001</v>
      </c>
      <c r="AN1560" s="17">
        <v>9.0362914603958594E-2</v>
      </c>
      <c r="AO1560" s="17">
        <v>7.0110645206032995E-2</v>
      </c>
      <c r="AP1560" s="17"/>
      <c r="AQ1560" s="17">
        <v>8.0729969597217302E-2</v>
      </c>
      <c r="AR1560" s="17">
        <v>0.12546389320767301</v>
      </c>
      <c r="AS1560" s="17"/>
      <c r="AT1560" s="17">
        <v>0.11389934511815</v>
      </c>
      <c r="AU1560" s="17">
        <v>3.7999041612288002E-2</v>
      </c>
      <c r="AV1560" s="17"/>
      <c r="AW1560" s="17">
        <v>6.86303357850713E-2</v>
      </c>
      <c r="AX1560" s="17">
        <v>0.110168064287589</v>
      </c>
      <c r="AY1560" s="17">
        <v>0.12526713059986999</v>
      </c>
      <c r="AZ1560" s="17"/>
      <c r="BA1560" s="17">
        <v>0.1096498279849</v>
      </c>
      <c r="BB1560" s="17">
        <v>9.4090610451112999E-2</v>
      </c>
      <c r="BC1560" s="17">
        <v>0.10071562309149699</v>
      </c>
      <c r="BD1560" s="17">
        <v>9.2821667600505003E-2</v>
      </c>
      <c r="BE1560" s="17">
        <v>7.4082583650646794E-2</v>
      </c>
      <c r="BF1560" s="17"/>
      <c r="BG1560" s="17">
        <v>0.10772525816202699</v>
      </c>
      <c r="BH1560" s="17">
        <v>9.2599832740712207E-2</v>
      </c>
      <c r="BI1560" s="17"/>
      <c r="BJ1560" s="17">
        <v>0.111969899797202</v>
      </c>
      <c r="BK1560" s="17">
        <v>5.29334195332056E-2</v>
      </c>
      <c r="BL1560" s="17"/>
      <c r="BM1560" s="17">
        <v>9.9316267484956394E-2</v>
      </c>
      <c r="BN1560" s="17">
        <v>7.3652501069975104E-2</v>
      </c>
      <c r="BO1560" s="17">
        <v>0.111644744011882</v>
      </c>
      <c r="BP1560" s="17">
        <v>8.3073319272189805E-2</v>
      </c>
      <c r="BQ1560" s="17">
        <v>0.11075821126813699</v>
      </c>
      <c r="BR1560" s="17"/>
      <c r="BS1560" s="17">
        <v>9.2434944726799306E-2</v>
      </c>
      <c r="BT1560" s="17"/>
      <c r="BU1560" s="17">
        <v>6.7516975813091004E-2</v>
      </c>
      <c r="BV1560" s="17">
        <v>0.13148418451847599</v>
      </c>
      <c r="BW1560" s="17">
        <v>9.1854731825957603E-2</v>
      </c>
      <c r="BX1560" s="17">
        <v>8.3109865556948395E-2</v>
      </c>
      <c r="BY1560" s="17">
        <v>0.15298762893459</v>
      </c>
      <c r="BZ1560" s="17"/>
      <c r="CA1560" s="17">
        <v>9.0611790150180296E-2</v>
      </c>
      <c r="CB1560" s="17"/>
      <c r="CC1560" s="17">
        <v>6.1618333410322697E-2</v>
      </c>
      <c r="CD1560" s="17">
        <v>0.25025700796898498</v>
      </c>
      <c r="CE1560" s="17"/>
      <c r="CF1560" s="17">
        <v>5.21092335769048E-2</v>
      </c>
      <c r="CG1560" s="17"/>
      <c r="CH1560" s="17">
        <v>7.1120626990655106E-2</v>
      </c>
      <c r="CI1560" s="17">
        <v>0.149959498783477</v>
      </c>
    </row>
    <row r="1561" spans="2:87" x14ac:dyDescent="0.35">
      <c r="B1561" t="s">
        <v>281</v>
      </c>
      <c r="C1561" s="17">
        <v>0.76064252423632395</v>
      </c>
      <c r="D1561" s="17">
        <v>0.72145496334592196</v>
      </c>
      <c r="E1561" s="17">
        <v>0.79936337310361305</v>
      </c>
      <c r="F1561" s="17"/>
      <c r="G1561" s="17">
        <v>0.57967892047413805</v>
      </c>
      <c r="H1561" s="17">
        <v>0.71631130414190503</v>
      </c>
      <c r="I1561" s="17">
        <v>0.72827377900020396</v>
      </c>
      <c r="J1561" s="17">
        <v>0.75912902066249699</v>
      </c>
      <c r="K1561" s="17">
        <v>0.80484122269458802</v>
      </c>
      <c r="L1561" s="17">
        <v>0.91604108763057601</v>
      </c>
      <c r="M1561" s="17"/>
      <c r="N1561" s="17">
        <v>0.73328191080906702</v>
      </c>
      <c r="O1561" s="17">
        <v>0.75744484524258304</v>
      </c>
      <c r="P1561" s="17">
        <v>0.790192604704823</v>
      </c>
      <c r="Q1561" s="17">
        <v>0.76827501680400201</v>
      </c>
      <c r="R1561" s="17"/>
      <c r="S1561" s="17">
        <v>0.740518923498237</v>
      </c>
      <c r="T1561" s="17">
        <v>0.75590446429013602</v>
      </c>
      <c r="U1561" s="17">
        <v>0.75418213429507996</v>
      </c>
      <c r="V1561" s="17">
        <v>0.74474731528694704</v>
      </c>
      <c r="W1561" s="17">
        <v>0.75378991772845905</v>
      </c>
      <c r="X1561" s="17">
        <v>0.72037251119173296</v>
      </c>
      <c r="Y1561" s="17">
        <v>0.79709088542228801</v>
      </c>
      <c r="Z1561" s="17">
        <v>0.67143321880832296</v>
      </c>
      <c r="AA1561" s="17">
        <v>0.73212382098755802</v>
      </c>
      <c r="AB1561" s="17">
        <v>0.83351016981095405</v>
      </c>
      <c r="AC1561" s="17">
        <v>0.88066692658733703</v>
      </c>
      <c r="AD1561" s="17">
        <v>0.78502848942400805</v>
      </c>
      <c r="AE1561" s="17"/>
      <c r="AF1561" s="17">
        <v>0.82067311385172803</v>
      </c>
      <c r="AG1561" s="17">
        <v>0.754613324621909</v>
      </c>
      <c r="AH1561" s="17">
        <v>0.76263696227928601</v>
      </c>
      <c r="AI1561" s="17">
        <v>0.83671092844027195</v>
      </c>
      <c r="AJ1561" s="17">
        <v>0.66753980190573703</v>
      </c>
      <c r="AK1561" s="17"/>
      <c r="AL1561" s="17">
        <v>0.73254409918392605</v>
      </c>
      <c r="AM1561" s="17">
        <v>0.76191433047227497</v>
      </c>
      <c r="AN1561" s="17">
        <v>0.80159481855997905</v>
      </c>
      <c r="AO1561" s="17">
        <v>0.81166992792564097</v>
      </c>
      <c r="AP1561" s="17"/>
      <c r="AQ1561" s="17">
        <v>0.79375040341601899</v>
      </c>
      <c r="AR1561" s="17">
        <v>0.71260259897770695</v>
      </c>
      <c r="AS1561" s="17"/>
      <c r="AT1561" s="17">
        <v>0.72607265591946202</v>
      </c>
      <c r="AU1561" s="17">
        <v>0.90462399635302104</v>
      </c>
      <c r="AV1561" s="17"/>
      <c r="AW1561" s="17">
        <v>0.83887782807952704</v>
      </c>
      <c r="AX1561" s="17">
        <v>0.73655009978725094</v>
      </c>
      <c r="AY1561" s="17">
        <v>0.69495796404455901</v>
      </c>
      <c r="AZ1561" s="17"/>
      <c r="BA1561" s="17">
        <v>0.73636244120430505</v>
      </c>
      <c r="BB1561" s="17">
        <v>0.77797542137173203</v>
      </c>
      <c r="BC1561" s="17">
        <v>0.75840727996385604</v>
      </c>
      <c r="BD1561" s="17">
        <v>0.766843915797909</v>
      </c>
      <c r="BE1561" s="17">
        <v>0.78804759013509895</v>
      </c>
      <c r="BF1561" s="17"/>
      <c r="BG1561" s="17">
        <v>0.72763318726779802</v>
      </c>
      <c r="BH1561" s="17">
        <v>0.78473240733969396</v>
      </c>
      <c r="BI1561" s="17"/>
      <c r="BJ1561" s="17">
        <v>0.72637723412260802</v>
      </c>
      <c r="BK1561" s="17">
        <v>0.88265175499161597</v>
      </c>
      <c r="BL1561" s="17"/>
      <c r="BM1561" s="17">
        <v>0.747448045539158</v>
      </c>
      <c r="BN1561" s="17">
        <v>0.82745574837440405</v>
      </c>
      <c r="BO1561" s="17">
        <v>0.74633158240664399</v>
      </c>
      <c r="BP1561" s="17">
        <v>0.77864113278828095</v>
      </c>
      <c r="BQ1561" s="17">
        <v>0.75841782466603203</v>
      </c>
      <c r="BR1561" s="17"/>
      <c r="BS1561" s="17">
        <v>0.79828967007628504</v>
      </c>
      <c r="BT1561" s="17"/>
      <c r="BU1561" s="17">
        <v>0.84420273256609801</v>
      </c>
      <c r="BV1561" s="17">
        <v>0.70490026790264604</v>
      </c>
      <c r="BW1561" s="17">
        <v>0.76666141735261595</v>
      </c>
      <c r="BX1561" s="17">
        <v>0.81733587185561996</v>
      </c>
      <c r="BY1561" s="17">
        <v>0.60196658549108095</v>
      </c>
      <c r="BZ1561" s="17"/>
      <c r="CA1561" s="17">
        <v>0.79600118311937795</v>
      </c>
      <c r="CB1561" s="17"/>
      <c r="CC1561" s="17">
        <v>0.84464054835050495</v>
      </c>
      <c r="CD1561" s="17">
        <v>0.43995952904851698</v>
      </c>
      <c r="CE1561" s="17"/>
      <c r="CF1561" s="17">
        <v>0.87921836087251404</v>
      </c>
      <c r="CG1561" s="17"/>
      <c r="CH1561" s="17">
        <v>0.83921488880934703</v>
      </c>
      <c r="CI1561" s="17">
        <v>0.65719739572595004</v>
      </c>
    </row>
    <row r="1562" spans="2:87" x14ac:dyDescent="0.35">
      <c r="C1562" s="17"/>
      <c r="D1562" s="17"/>
      <c r="E1562" s="17"/>
      <c r="F1562" s="17"/>
      <c r="G1562" s="17"/>
      <c r="H1562" s="17"/>
      <c r="I1562" s="17"/>
      <c r="J1562" s="17"/>
      <c r="K1562" s="17"/>
      <c r="L1562" s="17"/>
      <c r="M1562" s="17"/>
      <c r="N1562" s="17"/>
      <c r="O1562" s="17"/>
      <c r="P1562" s="17"/>
      <c r="Q1562" s="17"/>
      <c r="R1562" s="17"/>
      <c r="S1562" s="17"/>
      <c r="T1562" s="17"/>
      <c r="U1562" s="17"/>
      <c r="V1562" s="17"/>
      <c r="W1562" s="17"/>
      <c r="X1562" s="17"/>
      <c r="Y1562" s="17"/>
      <c r="Z1562" s="17"/>
      <c r="AA1562" s="17"/>
      <c r="AB1562" s="17"/>
      <c r="AC1562" s="17"/>
      <c r="AD1562" s="17"/>
      <c r="AE1562" s="17"/>
      <c r="AF1562" s="17"/>
      <c r="AG1562" s="17"/>
      <c r="AH1562" s="17"/>
      <c r="AI1562" s="17"/>
      <c r="AJ1562" s="17"/>
      <c r="AK1562" s="17"/>
      <c r="AL1562" s="17"/>
      <c r="AM1562" s="17"/>
      <c r="AN1562" s="17"/>
      <c r="AO1562" s="17"/>
      <c r="AP1562" s="17"/>
      <c r="AQ1562" s="17"/>
      <c r="AR1562" s="17"/>
      <c r="AS1562" s="17"/>
      <c r="AT1562" s="17"/>
      <c r="AU1562" s="17"/>
      <c r="AV1562" s="17"/>
      <c r="AW1562" s="17"/>
      <c r="AX1562" s="17"/>
      <c r="AY1562" s="17"/>
      <c r="AZ1562" s="17"/>
      <c r="BA1562" s="17"/>
      <c r="BB1562" s="17"/>
      <c r="BC1562" s="17"/>
      <c r="BD1562" s="17"/>
      <c r="BE1562" s="17"/>
      <c r="BF1562" s="17"/>
      <c r="BG1562" s="17"/>
      <c r="BH1562" s="17"/>
      <c r="BI1562" s="17"/>
      <c r="BJ1562" s="17"/>
      <c r="BK1562" s="17"/>
      <c r="BL1562" s="17"/>
      <c r="BM1562" s="17"/>
      <c r="BN1562" s="17"/>
      <c r="BO1562" s="17"/>
      <c r="BP1562" s="17"/>
      <c r="BQ1562" s="17"/>
      <c r="BR1562" s="17"/>
      <c r="BS1562" s="17"/>
      <c r="BT1562" s="17"/>
      <c r="BU1562" s="17"/>
      <c r="BV1562" s="17"/>
      <c r="BW1562" s="17"/>
      <c r="BX1562" s="17"/>
      <c r="BY1562" s="17"/>
      <c r="BZ1562" s="17"/>
      <c r="CA1562" s="17"/>
      <c r="CB1562" s="17"/>
      <c r="CC1562" s="17"/>
      <c r="CD1562" s="17"/>
      <c r="CE1562" s="17"/>
      <c r="CF1562" s="17"/>
      <c r="CG1562" s="17"/>
      <c r="CH1562" s="17"/>
      <c r="CI1562" s="17"/>
    </row>
    <row r="1563" spans="2:87" x14ac:dyDescent="0.35">
      <c r="B1563" s="6" t="s">
        <v>470</v>
      </c>
      <c r="C1563" s="17"/>
      <c r="D1563" s="17"/>
      <c r="E1563" s="17"/>
      <c r="F1563" s="17"/>
      <c r="G1563" s="17"/>
      <c r="H1563" s="17"/>
      <c r="I1563" s="17"/>
      <c r="J1563" s="17"/>
      <c r="K1563" s="17"/>
      <c r="L1563" s="17"/>
      <c r="M1563" s="17"/>
      <c r="N1563" s="17"/>
      <c r="O1563" s="17"/>
      <c r="P1563" s="17"/>
      <c r="Q1563" s="17"/>
      <c r="R1563" s="17"/>
      <c r="S1563" s="17"/>
      <c r="T1563" s="17"/>
      <c r="U1563" s="17"/>
      <c r="V1563" s="17"/>
      <c r="W1563" s="17"/>
      <c r="X1563" s="17"/>
      <c r="Y1563" s="17"/>
      <c r="Z1563" s="17"/>
      <c r="AA1563" s="17"/>
      <c r="AB1563" s="17"/>
      <c r="AC1563" s="17"/>
      <c r="AD1563" s="17"/>
      <c r="AE1563" s="17"/>
      <c r="AF1563" s="17"/>
      <c r="AG1563" s="17"/>
      <c r="AH1563" s="17"/>
      <c r="AI1563" s="17"/>
      <c r="AJ1563" s="17"/>
      <c r="AK1563" s="17"/>
      <c r="AL1563" s="17"/>
      <c r="AM1563" s="17"/>
      <c r="AN1563" s="17"/>
      <c r="AO1563" s="17"/>
      <c r="AP1563" s="17"/>
      <c r="AQ1563" s="17"/>
      <c r="AR1563" s="17"/>
      <c r="AS1563" s="17"/>
      <c r="AT1563" s="17"/>
      <c r="AU1563" s="17"/>
      <c r="AV1563" s="17"/>
      <c r="AW1563" s="17"/>
      <c r="AX1563" s="17"/>
      <c r="AY1563" s="17"/>
      <c r="AZ1563" s="17"/>
      <c r="BA1563" s="17"/>
      <c r="BB1563" s="17"/>
      <c r="BC1563" s="17"/>
      <c r="BD1563" s="17"/>
      <c r="BE1563" s="17"/>
      <c r="BF1563" s="17"/>
      <c r="BG1563" s="17"/>
      <c r="BH1563" s="17"/>
      <c r="BI1563" s="17"/>
      <c r="BJ1563" s="17"/>
      <c r="BK1563" s="17"/>
      <c r="BL1563" s="17"/>
      <c r="BM1563" s="17"/>
      <c r="BN1563" s="17"/>
      <c r="BO1563" s="17"/>
      <c r="BP1563" s="17"/>
      <c r="BQ1563" s="17"/>
      <c r="BR1563" s="17"/>
      <c r="BS1563" s="17"/>
      <c r="BT1563" s="17"/>
      <c r="BU1563" s="17"/>
      <c r="BV1563" s="17"/>
      <c r="BW1563" s="17"/>
      <c r="BX1563" s="17"/>
      <c r="BY1563" s="17"/>
      <c r="BZ1563" s="17"/>
      <c r="CA1563" s="17"/>
      <c r="CB1563" s="17"/>
      <c r="CC1563" s="17"/>
      <c r="CD1563" s="17"/>
      <c r="CE1563" s="17"/>
      <c r="CF1563" s="17"/>
      <c r="CG1563" s="17"/>
      <c r="CH1563" s="17"/>
      <c r="CI1563" s="17"/>
    </row>
    <row r="1564" spans="2:87" x14ac:dyDescent="0.35">
      <c r="B1564" s="24" t="s">
        <v>117</v>
      </c>
      <c r="C1564" s="17"/>
      <c r="D1564" s="17"/>
      <c r="E1564" s="17"/>
      <c r="F1564" s="17"/>
      <c r="G1564" s="17"/>
      <c r="H1564" s="17"/>
      <c r="I1564" s="17"/>
      <c r="J1564" s="17"/>
      <c r="K1564" s="17"/>
      <c r="L1564" s="17"/>
      <c r="M1564" s="17"/>
      <c r="N1564" s="17"/>
      <c r="O1564" s="17"/>
      <c r="P1564" s="17"/>
      <c r="Q1564" s="17"/>
      <c r="R1564" s="17"/>
      <c r="S1564" s="17"/>
      <c r="T1564" s="17"/>
      <c r="U1564" s="17"/>
      <c r="V1564" s="17"/>
      <c r="W1564" s="17"/>
      <c r="X1564" s="17"/>
      <c r="Y1564" s="17"/>
      <c r="Z1564" s="17"/>
      <c r="AA1564" s="17"/>
      <c r="AB1564" s="17"/>
      <c r="AC1564" s="17"/>
      <c r="AD1564" s="17"/>
      <c r="AE1564" s="17"/>
      <c r="AF1564" s="17"/>
      <c r="AG1564" s="17"/>
      <c r="AH1564" s="17"/>
      <c r="AI1564" s="17"/>
      <c r="AJ1564" s="17"/>
      <c r="AK1564" s="17"/>
      <c r="AL1564" s="17"/>
      <c r="AM1564" s="17"/>
      <c r="AN1564" s="17"/>
      <c r="AO1564" s="17"/>
      <c r="AP1564" s="17"/>
      <c r="AQ1564" s="17"/>
      <c r="AR1564" s="17"/>
      <c r="AS1564" s="17"/>
      <c r="AT1564" s="17"/>
      <c r="AU1564" s="17"/>
      <c r="AV1564" s="17"/>
      <c r="AW1564" s="17"/>
      <c r="AX1564" s="17"/>
      <c r="AY1564" s="17"/>
      <c r="AZ1564" s="17"/>
      <c r="BA1564" s="17"/>
      <c r="BB1564" s="17"/>
      <c r="BC1564" s="17"/>
      <c r="BD1564" s="17"/>
      <c r="BE1564" s="17"/>
      <c r="BF1564" s="17"/>
      <c r="BG1564" s="17"/>
      <c r="BH1564" s="17"/>
      <c r="BI1564" s="17"/>
      <c r="BJ1564" s="17"/>
      <c r="BK1564" s="17"/>
      <c r="BL1564" s="17"/>
      <c r="BM1564" s="17"/>
      <c r="BN1564" s="17"/>
      <c r="BO1564" s="17"/>
      <c r="BP1564" s="17"/>
      <c r="BQ1564" s="17"/>
      <c r="BR1564" s="17"/>
      <c r="BS1564" s="17"/>
      <c r="BT1564" s="17"/>
      <c r="BU1564" s="17"/>
      <c r="BV1564" s="17"/>
      <c r="BW1564" s="17"/>
      <c r="BX1564" s="17"/>
      <c r="BY1564" s="17"/>
      <c r="BZ1564" s="17"/>
      <c r="CA1564" s="17"/>
      <c r="CB1564" s="17"/>
      <c r="CC1564" s="17"/>
      <c r="CD1564" s="17"/>
      <c r="CE1564" s="17"/>
      <c r="CF1564" s="17"/>
      <c r="CG1564" s="17"/>
      <c r="CH1564" s="17"/>
      <c r="CI1564" s="17"/>
    </row>
    <row r="1565" spans="2:87" x14ac:dyDescent="0.35">
      <c r="B1565" t="s">
        <v>465</v>
      </c>
      <c r="C1565" s="17">
        <v>0.13731543181291</v>
      </c>
      <c r="D1565" s="17">
        <v>0.139850705297103</v>
      </c>
      <c r="E1565" s="17">
        <v>0.134617546176899</v>
      </c>
      <c r="F1565" s="17"/>
      <c r="G1565" s="17">
        <v>0.13522228754356699</v>
      </c>
      <c r="H1565" s="17">
        <v>0.160168912377777</v>
      </c>
      <c r="I1565" s="17">
        <v>0.130407523061081</v>
      </c>
      <c r="J1565" s="17">
        <v>0.103323132791624</v>
      </c>
      <c r="K1565" s="17">
        <v>0.140681224250743</v>
      </c>
      <c r="L1565" s="17">
        <v>0.151006366880689</v>
      </c>
      <c r="M1565" s="17"/>
      <c r="N1565" s="17">
        <v>0.14058026433210799</v>
      </c>
      <c r="O1565" s="17">
        <v>0.115204833683661</v>
      </c>
      <c r="P1565" s="17">
        <v>0.159058790337234</v>
      </c>
      <c r="Q1565" s="17">
        <v>0.139595471477303</v>
      </c>
      <c r="R1565" s="17"/>
      <c r="S1565" s="17">
        <v>0.137005824495013</v>
      </c>
      <c r="T1565" s="17">
        <v>0.100538294701259</v>
      </c>
      <c r="U1565" s="17">
        <v>0.104272593764884</v>
      </c>
      <c r="V1565" s="17">
        <v>0.16222008189668999</v>
      </c>
      <c r="W1565" s="17">
        <v>9.0363600739957001E-2</v>
      </c>
      <c r="X1565" s="17">
        <v>0.12445883664482001</v>
      </c>
      <c r="Y1565" s="17">
        <v>0.15837446185714099</v>
      </c>
      <c r="Z1565" s="17">
        <v>0.15425293805742299</v>
      </c>
      <c r="AA1565" s="17">
        <v>0.158311498500221</v>
      </c>
      <c r="AB1565" s="17">
        <v>0.154483215006256</v>
      </c>
      <c r="AC1565" s="17">
        <v>0.19271745994848599</v>
      </c>
      <c r="AD1565" s="17">
        <v>0.15988910858955399</v>
      </c>
      <c r="AE1565" s="17"/>
      <c r="AF1565" s="17">
        <v>0.12688567042286</v>
      </c>
      <c r="AG1565" s="17">
        <v>0.144530668618707</v>
      </c>
      <c r="AH1565" s="17">
        <v>0.112017068899726</v>
      </c>
      <c r="AI1565" s="17">
        <v>0.16121216538375499</v>
      </c>
      <c r="AJ1565" s="17">
        <v>0.14978114406124801</v>
      </c>
      <c r="AK1565" s="17"/>
      <c r="AL1565" s="17">
        <v>0.104842583540829</v>
      </c>
      <c r="AM1565" s="17">
        <v>0.123681263663493</v>
      </c>
      <c r="AN1565" s="17">
        <v>0.195216440422597</v>
      </c>
      <c r="AO1565" s="17">
        <v>0.25941850029220098</v>
      </c>
      <c r="AP1565" s="17"/>
      <c r="AQ1565" s="17">
        <v>0.130115654038022</v>
      </c>
      <c r="AR1565" s="17">
        <v>0.14776239473394001</v>
      </c>
      <c r="AS1565" s="17"/>
      <c r="AT1565" s="17">
        <v>0.14098284134005401</v>
      </c>
      <c r="AU1565" s="17">
        <v>0.141572836414735</v>
      </c>
      <c r="AV1565" s="17"/>
      <c r="AW1565" s="17">
        <v>0.14520222514661901</v>
      </c>
      <c r="AX1565" s="17">
        <v>0.114838022120148</v>
      </c>
      <c r="AY1565" s="17">
        <v>0.152026215023575</v>
      </c>
      <c r="AZ1565" s="17"/>
      <c r="BA1565" s="17">
        <v>0.163803994662338</v>
      </c>
      <c r="BB1565" s="17">
        <v>0.138248536407648</v>
      </c>
      <c r="BC1565" s="17">
        <v>0.11154655093468301</v>
      </c>
      <c r="BD1565" s="17">
        <v>0.116615170358739</v>
      </c>
      <c r="BE1565" s="17">
        <v>0.19512708527398301</v>
      </c>
      <c r="BF1565" s="17"/>
      <c r="BG1565" s="17">
        <v>0.118514377944774</v>
      </c>
      <c r="BH1565" s="17">
        <v>0.15103625238968699</v>
      </c>
      <c r="BI1565" s="17"/>
      <c r="BJ1565" s="17">
        <v>0.13346683310457599</v>
      </c>
      <c r="BK1565" s="17">
        <v>0.15502992673084501</v>
      </c>
      <c r="BL1565" s="17"/>
      <c r="BM1565" s="17">
        <v>8.9964533467344204E-2</v>
      </c>
      <c r="BN1565" s="17">
        <v>0.137785880437967</v>
      </c>
      <c r="BO1565" s="17">
        <v>0.14579536832887699</v>
      </c>
      <c r="BP1565" s="17">
        <v>0.13279637640174799</v>
      </c>
      <c r="BQ1565" s="17">
        <v>0.21866294207902201</v>
      </c>
      <c r="BR1565" s="17"/>
      <c r="BS1565" s="17">
        <v>0.195025151202872</v>
      </c>
      <c r="BT1565" s="17"/>
      <c r="BU1565" s="17">
        <v>0.13333671702740199</v>
      </c>
      <c r="BV1565" s="17">
        <v>0.143677382759618</v>
      </c>
      <c r="BW1565" s="17">
        <v>9.5196198676244806E-2</v>
      </c>
      <c r="BX1565" s="17">
        <v>0.212289064073102</v>
      </c>
      <c r="BY1565" s="17">
        <v>0.105232099550852</v>
      </c>
      <c r="BZ1565" s="17"/>
      <c r="CA1565" s="17">
        <v>0.23926864488439401</v>
      </c>
      <c r="CB1565" s="17"/>
      <c r="CC1565" s="17">
        <v>0.15714906532011599</v>
      </c>
      <c r="CD1565" s="17">
        <v>7.2914468912264899E-2</v>
      </c>
      <c r="CE1565" s="17"/>
      <c r="CF1565" s="17">
        <v>0.165777910822623</v>
      </c>
      <c r="CG1565" s="17"/>
      <c r="CH1565" s="17">
        <v>0.128120369250942</v>
      </c>
      <c r="CI1565" s="17">
        <v>0.16689580372879201</v>
      </c>
    </row>
    <row r="1566" spans="2:87" x14ac:dyDescent="0.35">
      <c r="B1566" t="s">
        <v>466</v>
      </c>
      <c r="C1566" s="17">
        <v>0.48164177239703798</v>
      </c>
      <c r="D1566" s="17">
        <v>0.48370964503488101</v>
      </c>
      <c r="E1566" s="17">
        <v>0.48160383671548401</v>
      </c>
      <c r="F1566" s="17"/>
      <c r="G1566" s="17">
        <v>0.43937223320878199</v>
      </c>
      <c r="H1566" s="17">
        <v>0.46351501877434997</v>
      </c>
      <c r="I1566" s="17">
        <v>0.46579112143495</v>
      </c>
      <c r="J1566" s="17">
        <v>0.47535754531882402</v>
      </c>
      <c r="K1566" s="17">
        <v>0.47391014137439302</v>
      </c>
      <c r="L1566" s="17">
        <v>0.54799171426846405</v>
      </c>
      <c r="M1566" s="17"/>
      <c r="N1566" s="17">
        <v>0.517365359422569</v>
      </c>
      <c r="O1566" s="17">
        <v>0.47769091136928299</v>
      </c>
      <c r="P1566" s="17">
        <v>0.49274890606088001</v>
      </c>
      <c r="Q1566" s="17">
        <v>0.435857678267562</v>
      </c>
      <c r="R1566" s="17"/>
      <c r="S1566" s="17">
        <v>0.49618586678610499</v>
      </c>
      <c r="T1566" s="17">
        <v>0.49189723264780899</v>
      </c>
      <c r="U1566" s="17">
        <v>0.48037121925273701</v>
      </c>
      <c r="V1566" s="17">
        <v>0.48705036749087299</v>
      </c>
      <c r="W1566" s="17">
        <v>0.464799754858922</v>
      </c>
      <c r="X1566" s="17">
        <v>0.44987306505208602</v>
      </c>
      <c r="Y1566" s="17">
        <v>0.44840501357182999</v>
      </c>
      <c r="Z1566" s="17">
        <v>0.51931224056417102</v>
      </c>
      <c r="AA1566" s="17">
        <v>0.48541033934597499</v>
      </c>
      <c r="AB1566" s="17">
        <v>0.50881717038393204</v>
      </c>
      <c r="AC1566" s="17">
        <v>0.50568968813223103</v>
      </c>
      <c r="AD1566" s="17">
        <v>0.39294040049086698</v>
      </c>
      <c r="AE1566" s="17"/>
      <c r="AF1566" s="17">
        <v>0.473627384210911</v>
      </c>
      <c r="AG1566" s="17">
        <v>0.47369674664452599</v>
      </c>
      <c r="AH1566" s="17">
        <v>0.495379007055472</v>
      </c>
      <c r="AI1566" s="17">
        <v>0.51094673517063105</v>
      </c>
      <c r="AJ1566" s="17">
        <v>0.49333539855070502</v>
      </c>
      <c r="AK1566" s="17"/>
      <c r="AL1566" s="17">
        <v>0.46854841535485098</v>
      </c>
      <c r="AM1566" s="17">
        <v>0.50572933119448904</v>
      </c>
      <c r="AN1566" s="17">
        <v>0.45647068535448199</v>
      </c>
      <c r="AO1566" s="17">
        <v>0.48377906386531999</v>
      </c>
      <c r="AP1566" s="17"/>
      <c r="AQ1566" s="17">
        <v>0.47636342781562202</v>
      </c>
      <c r="AR1566" s="17">
        <v>0.48930071297140099</v>
      </c>
      <c r="AS1566" s="17"/>
      <c r="AT1566" s="17">
        <v>0.465625278558221</v>
      </c>
      <c r="AU1566" s="17">
        <v>0.54243978989625097</v>
      </c>
      <c r="AV1566" s="17"/>
      <c r="AW1566" s="17">
        <v>0.52281296467462501</v>
      </c>
      <c r="AX1566" s="17">
        <v>0.50885648425889396</v>
      </c>
      <c r="AY1566" s="17">
        <v>0.42503398789076202</v>
      </c>
      <c r="AZ1566" s="17"/>
      <c r="BA1566" s="17">
        <v>0.44369899155181902</v>
      </c>
      <c r="BB1566" s="17">
        <v>0.51249186038551597</v>
      </c>
      <c r="BC1566" s="17">
        <v>0.48708729869477202</v>
      </c>
      <c r="BD1566" s="17">
        <v>0.53678189855698999</v>
      </c>
      <c r="BE1566" s="17">
        <v>0.36784546254775002</v>
      </c>
      <c r="BF1566" s="17"/>
      <c r="BG1566" s="17">
        <v>0.43449473662313598</v>
      </c>
      <c r="BH1566" s="17">
        <v>0.51604920631631401</v>
      </c>
      <c r="BI1566" s="17"/>
      <c r="BJ1566" s="17">
        <v>0.46308506297535301</v>
      </c>
      <c r="BK1566" s="17">
        <v>0.55193761473264202</v>
      </c>
      <c r="BL1566" s="17"/>
      <c r="BM1566" s="17">
        <v>0.37268579059004397</v>
      </c>
      <c r="BN1566" s="17">
        <v>0.54347497442828296</v>
      </c>
      <c r="BO1566" s="17">
        <v>0.51637922537234004</v>
      </c>
      <c r="BP1566" s="17">
        <v>0.48931611634604399</v>
      </c>
      <c r="BQ1566" s="17">
        <v>0.47339839915763698</v>
      </c>
      <c r="BR1566" s="17"/>
      <c r="BS1566" s="17">
        <v>0.51320967392917305</v>
      </c>
      <c r="BT1566" s="17"/>
      <c r="BU1566" s="17">
        <v>0.52546106739373799</v>
      </c>
      <c r="BV1566" s="17">
        <v>0.50562567256875601</v>
      </c>
      <c r="BW1566" s="17">
        <v>0.51790134519581899</v>
      </c>
      <c r="BX1566" s="17">
        <v>0.49054864625507599</v>
      </c>
      <c r="BY1566" s="17">
        <v>0.331171673501654</v>
      </c>
      <c r="BZ1566" s="17"/>
      <c r="CA1566" s="17">
        <v>0.51218258189029398</v>
      </c>
      <c r="CB1566" s="17"/>
      <c r="CC1566" s="17">
        <v>0.50764505277691296</v>
      </c>
      <c r="CD1566" s="17">
        <v>0.419906606248581</v>
      </c>
      <c r="CE1566" s="17"/>
      <c r="CF1566" s="17">
        <v>0.52391682934164596</v>
      </c>
      <c r="CG1566" s="17"/>
      <c r="CH1566" s="17">
        <v>0.51943710553213296</v>
      </c>
      <c r="CI1566" s="17">
        <v>0.48054408317566299</v>
      </c>
    </row>
    <row r="1567" spans="2:87" x14ac:dyDescent="0.35">
      <c r="B1567" t="s">
        <v>467</v>
      </c>
      <c r="C1567" s="17">
        <v>0.28472570819876802</v>
      </c>
      <c r="D1567" s="17">
        <v>0.27446410089830298</v>
      </c>
      <c r="E1567" s="17">
        <v>0.29335940383544301</v>
      </c>
      <c r="F1567" s="17"/>
      <c r="G1567" s="17">
        <v>0.31077078400643399</v>
      </c>
      <c r="H1567" s="17">
        <v>0.26963638041540999</v>
      </c>
      <c r="I1567" s="17">
        <v>0.31696574913025199</v>
      </c>
      <c r="J1567" s="17">
        <v>0.31019857899664099</v>
      </c>
      <c r="K1567" s="17">
        <v>0.29059950708100701</v>
      </c>
      <c r="L1567" s="17">
        <v>0.22874820244699201</v>
      </c>
      <c r="M1567" s="17"/>
      <c r="N1567" s="17">
        <v>0.26776035021514699</v>
      </c>
      <c r="O1567" s="17">
        <v>0.32013288451033201</v>
      </c>
      <c r="P1567" s="17">
        <v>0.24269043969523901</v>
      </c>
      <c r="Q1567" s="17">
        <v>0.303308085657989</v>
      </c>
      <c r="R1567" s="17"/>
      <c r="S1567" s="17">
        <v>0.25797310255308997</v>
      </c>
      <c r="T1567" s="17">
        <v>0.29206755335314899</v>
      </c>
      <c r="U1567" s="17">
        <v>0.33182842898501302</v>
      </c>
      <c r="V1567" s="17">
        <v>0.25955624912382103</v>
      </c>
      <c r="W1567" s="17">
        <v>0.32730648714814597</v>
      </c>
      <c r="X1567" s="17">
        <v>0.31091545013451299</v>
      </c>
      <c r="Y1567" s="17">
        <v>0.26694359254593197</v>
      </c>
      <c r="Z1567" s="17">
        <v>0.23580844402874199</v>
      </c>
      <c r="AA1567" s="17">
        <v>0.30596764964242801</v>
      </c>
      <c r="AB1567" s="17">
        <v>0.25743437802954899</v>
      </c>
      <c r="AC1567" s="17">
        <v>0.24401846011000999</v>
      </c>
      <c r="AD1567" s="17">
        <v>0.33488247122218601</v>
      </c>
      <c r="AE1567" s="17"/>
      <c r="AF1567" s="17">
        <v>0.27020095211221401</v>
      </c>
      <c r="AG1567" s="17">
        <v>0.29417478210488002</v>
      </c>
      <c r="AH1567" s="17">
        <v>0.30546692768234102</v>
      </c>
      <c r="AI1567" s="17">
        <v>0.278962536199303</v>
      </c>
      <c r="AJ1567" s="17">
        <v>0.26304549808605199</v>
      </c>
      <c r="AK1567" s="17"/>
      <c r="AL1567" s="17">
        <v>0.300369840039239</v>
      </c>
      <c r="AM1567" s="17">
        <v>0.28369036315325202</v>
      </c>
      <c r="AN1567" s="17">
        <v>0.29431841848104601</v>
      </c>
      <c r="AO1567" s="17">
        <v>0.16912271968815301</v>
      </c>
      <c r="AP1567" s="17"/>
      <c r="AQ1567" s="17">
        <v>0.27956177957578499</v>
      </c>
      <c r="AR1567" s="17">
        <v>0.29221862986078301</v>
      </c>
      <c r="AS1567" s="17"/>
      <c r="AT1567" s="17">
        <v>0.29414996495012002</v>
      </c>
      <c r="AU1567" s="17">
        <v>0.24179461904210101</v>
      </c>
      <c r="AV1567" s="17"/>
      <c r="AW1567" s="17">
        <v>0.26154009802929401</v>
      </c>
      <c r="AX1567" s="17">
        <v>0.29985943797118503</v>
      </c>
      <c r="AY1567" s="17">
        <v>0.29580041160092901</v>
      </c>
      <c r="AZ1567" s="17"/>
      <c r="BA1567" s="17">
        <v>0.28613737537058898</v>
      </c>
      <c r="BB1567" s="17">
        <v>0.26255663660655798</v>
      </c>
      <c r="BC1567" s="17">
        <v>0.30639186941933799</v>
      </c>
      <c r="BD1567" s="17">
        <v>0.23977276102087899</v>
      </c>
      <c r="BE1567" s="17">
        <v>0.34986780872936102</v>
      </c>
      <c r="BF1567" s="17"/>
      <c r="BG1567" s="17">
        <v>0.32201859711081399</v>
      </c>
      <c r="BH1567" s="17">
        <v>0.25750973184229897</v>
      </c>
      <c r="BI1567" s="17"/>
      <c r="BJ1567" s="17">
        <v>0.29729235583028202</v>
      </c>
      <c r="BK1567" s="17">
        <v>0.23107421821319901</v>
      </c>
      <c r="BL1567" s="17"/>
      <c r="BM1567" s="17">
        <v>0.36558273950986198</v>
      </c>
      <c r="BN1567" s="17">
        <v>0.22444560412428599</v>
      </c>
      <c r="BO1567" s="17">
        <v>0.27507827878686902</v>
      </c>
      <c r="BP1567" s="17">
        <v>0.30723870803134301</v>
      </c>
      <c r="BQ1567" s="17">
        <v>0.239860737376204</v>
      </c>
      <c r="BR1567" s="17"/>
      <c r="BS1567" s="17">
        <v>0.22583853880982699</v>
      </c>
      <c r="BT1567" s="17"/>
      <c r="BU1567" s="17">
        <v>0.25083371941258098</v>
      </c>
      <c r="BV1567" s="17">
        <v>0.28134877774255002</v>
      </c>
      <c r="BW1567" s="17">
        <v>0.29864391503659399</v>
      </c>
      <c r="BX1567" s="17">
        <v>0.236934483642254</v>
      </c>
      <c r="BY1567" s="17">
        <v>0.33388901605388599</v>
      </c>
      <c r="BZ1567" s="17"/>
      <c r="CA1567" s="17">
        <v>0.20188516486997199</v>
      </c>
      <c r="CB1567" s="17"/>
      <c r="CC1567" s="17">
        <v>0.26292337338872401</v>
      </c>
      <c r="CD1567" s="17">
        <v>0.36428868317289298</v>
      </c>
      <c r="CE1567" s="17"/>
      <c r="CF1567" s="17">
        <v>0.24702823671988799</v>
      </c>
      <c r="CG1567" s="17"/>
      <c r="CH1567" s="17">
        <v>0.28526391820417601</v>
      </c>
      <c r="CI1567" s="17">
        <v>0.26930188536663302</v>
      </c>
    </row>
    <row r="1568" spans="2:87" x14ac:dyDescent="0.35">
      <c r="B1568" t="s">
        <v>468</v>
      </c>
      <c r="C1568" s="17">
        <v>7.2171797027310594E-2</v>
      </c>
      <c r="D1568" s="17">
        <v>7.3452086801566202E-2</v>
      </c>
      <c r="E1568" s="17">
        <v>7.04147279578827E-2</v>
      </c>
      <c r="F1568" s="17"/>
      <c r="G1568" s="17">
        <v>7.4235299685487505E-2</v>
      </c>
      <c r="H1568" s="17">
        <v>7.5276335268174094E-2</v>
      </c>
      <c r="I1568" s="17">
        <v>6.9633634295319394E-2</v>
      </c>
      <c r="J1568" s="17">
        <v>7.50701058027895E-2</v>
      </c>
      <c r="K1568" s="17">
        <v>7.9281071236816894E-2</v>
      </c>
      <c r="L1568" s="17">
        <v>6.3177886308525902E-2</v>
      </c>
      <c r="M1568" s="17"/>
      <c r="N1568" s="17">
        <v>6.0549659747730099E-2</v>
      </c>
      <c r="O1568" s="17">
        <v>7.14914338955321E-2</v>
      </c>
      <c r="P1568" s="17">
        <v>6.8492810807597601E-2</v>
      </c>
      <c r="Q1568" s="17">
        <v>8.7817152287234398E-2</v>
      </c>
      <c r="R1568" s="17"/>
      <c r="S1568" s="17">
        <v>8.6681835684827596E-2</v>
      </c>
      <c r="T1568" s="17">
        <v>0.10153455855268199</v>
      </c>
      <c r="U1568" s="17">
        <v>4.7446350332958999E-2</v>
      </c>
      <c r="V1568" s="17">
        <v>4.0234137627098897E-2</v>
      </c>
      <c r="W1568" s="17">
        <v>9.9798370667544101E-2</v>
      </c>
      <c r="X1568" s="17">
        <v>0.10283020385217</v>
      </c>
      <c r="Y1568" s="17">
        <v>8.3020295925746598E-2</v>
      </c>
      <c r="Z1568" s="17">
        <v>4.60547916004687E-2</v>
      </c>
      <c r="AA1568" s="17">
        <v>2.64347417247618E-2</v>
      </c>
      <c r="AB1568" s="17">
        <v>6.9731835562188302E-2</v>
      </c>
      <c r="AC1568" s="17">
        <v>4.9621750985552701E-2</v>
      </c>
      <c r="AD1568" s="17">
        <v>0.10175046604733699</v>
      </c>
      <c r="AE1568" s="17"/>
      <c r="AF1568" s="17">
        <v>9.2782952875200095E-2</v>
      </c>
      <c r="AG1568" s="17">
        <v>6.8982830782444104E-2</v>
      </c>
      <c r="AH1568" s="17">
        <v>6.2144146586923098E-2</v>
      </c>
      <c r="AI1568" s="17">
        <v>4.3590172578803203E-2</v>
      </c>
      <c r="AJ1568" s="17">
        <v>6.2120907276103303E-2</v>
      </c>
      <c r="AK1568" s="17"/>
      <c r="AL1568" s="17">
        <v>9.2141508291565394E-2</v>
      </c>
      <c r="AM1568" s="17">
        <v>6.50702969913734E-2</v>
      </c>
      <c r="AN1568" s="17">
        <v>4.7438762168060401E-2</v>
      </c>
      <c r="AO1568" s="17">
        <v>6.1718915921598998E-2</v>
      </c>
      <c r="AP1568" s="17"/>
      <c r="AQ1568" s="17">
        <v>8.7610453284808196E-2</v>
      </c>
      <c r="AR1568" s="17">
        <v>4.9770123737451197E-2</v>
      </c>
      <c r="AS1568" s="17"/>
      <c r="AT1568" s="17">
        <v>7.2548982135218099E-2</v>
      </c>
      <c r="AU1568" s="17">
        <v>6.4571305823183101E-2</v>
      </c>
      <c r="AV1568" s="17"/>
      <c r="AW1568" s="17">
        <v>5.4836087931027802E-2</v>
      </c>
      <c r="AX1568" s="17">
        <v>5.6055763059001402E-2</v>
      </c>
      <c r="AY1568" s="17">
        <v>9.5362659612016204E-2</v>
      </c>
      <c r="AZ1568" s="17"/>
      <c r="BA1568" s="17">
        <v>8.1197508321065495E-2</v>
      </c>
      <c r="BB1568" s="17">
        <v>7.2992668700769495E-2</v>
      </c>
      <c r="BC1568" s="17">
        <v>6.9565361796235806E-2</v>
      </c>
      <c r="BD1568" s="17">
        <v>6.1889778579234701E-2</v>
      </c>
      <c r="BE1568" s="17">
        <v>5.9852016725399998E-2</v>
      </c>
      <c r="BF1568" s="17"/>
      <c r="BG1568" s="17">
        <v>9.6846324732070693E-2</v>
      </c>
      <c r="BH1568" s="17">
        <v>5.4164574143516497E-2</v>
      </c>
      <c r="BI1568" s="17"/>
      <c r="BJ1568" s="17">
        <v>7.9522122750120203E-2</v>
      </c>
      <c r="BK1568" s="17">
        <v>4.6508025463420297E-2</v>
      </c>
      <c r="BL1568" s="17"/>
      <c r="BM1568" s="17">
        <v>0.117397949993434</v>
      </c>
      <c r="BN1568" s="17">
        <v>8.0746526120064596E-2</v>
      </c>
      <c r="BO1568" s="17">
        <v>4.9231113533621598E-2</v>
      </c>
      <c r="BP1568" s="17">
        <v>7.0648799220865297E-2</v>
      </c>
      <c r="BQ1568" s="17">
        <v>4.4695974798741898E-2</v>
      </c>
      <c r="BR1568" s="17"/>
      <c r="BS1568" s="17">
        <v>5.39714625023495E-2</v>
      </c>
      <c r="BT1568" s="17"/>
      <c r="BU1568" s="17">
        <v>7.9193077761516004E-2</v>
      </c>
      <c r="BV1568" s="17">
        <v>5.2520050858014797E-2</v>
      </c>
      <c r="BW1568" s="17">
        <v>8.8258541091342305E-2</v>
      </c>
      <c r="BX1568" s="17">
        <v>4.63455640998095E-2</v>
      </c>
      <c r="BY1568" s="17">
        <v>0.14879749630060399</v>
      </c>
      <c r="BZ1568" s="17"/>
      <c r="CA1568" s="17">
        <v>4.6663608355339899E-2</v>
      </c>
      <c r="CB1568" s="17"/>
      <c r="CC1568" s="17">
        <v>5.46220558855188E-2</v>
      </c>
      <c r="CD1568" s="17">
        <v>0.11343900497572799</v>
      </c>
      <c r="CE1568" s="17"/>
      <c r="CF1568" s="17">
        <v>5.0968215803621202E-2</v>
      </c>
      <c r="CG1568" s="17"/>
      <c r="CH1568" s="17">
        <v>5.2780340185241997E-2</v>
      </c>
      <c r="CI1568" s="17">
        <v>6.5047589879319495E-2</v>
      </c>
    </row>
    <row r="1569" spans="2:87" x14ac:dyDescent="0.35">
      <c r="B1569" t="s">
        <v>469</v>
      </c>
      <c r="C1569" s="17">
        <v>2.4145290563973801E-2</v>
      </c>
      <c r="D1569" s="17">
        <v>2.8523461968147101E-2</v>
      </c>
      <c r="E1569" s="17">
        <v>2.0004485314290599E-2</v>
      </c>
      <c r="F1569" s="17"/>
      <c r="G1569" s="17">
        <v>4.0399395555729599E-2</v>
      </c>
      <c r="H1569" s="17">
        <v>3.1403353164289098E-2</v>
      </c>
      <c r="I1569" s="17">
        <v>1.7201972078398201E-2</v>
      </c>
      <c r="J1569" s="17">
        <v>3.6050637090121997E-2</v>
      </c>
      <c r="K1569" s="17">
        <v>1.5528056057040201E-2</v>
      </c>
      <c r="L1569" s="17">
        <v>9.0758300953289305E-3</v>
      </c>
      <c r="M1569" s="17"/>
      <c r="N1569" s="17">
        <v>1.37443662824449E-2</v>
      </c>
      <c r="O1569" s="17">
        <v>1.5479936541191701E-2</v>
      </c>
      <c r="P1569" s="17">
        <v>3.7009053099049498E-2</v>
      </c>
      <c r="Q1569" s="17">
        <v>3.3421612309910899E-2</v>
      </c>
      <c r="R1569" s="17"/>
      <c r="S1569" s="17">
        <v>2.2153370480964302E-2</v>
      </c>
      <c r="T1569" s="17">
        <v>1.39623607450998E-2</v>
      </c>
      <c r="U1569" s="17">
        <v>3.6081407664406699E-2</v>
      </c>
      <c r="V1569" s="17">
        <v>5.0939163861516402E-2</v>
      </c>
      <c r="W1569" s="17">
        <v>1.7731786585430599E-2</v>
      </c>
      <c r="X1569" s="17">
        <v>1.19224443164123E-2</v>
      </c>
      <c r="Y1569" s="17">
        <v>4.3256636099351098E-2</v>
      </c>
      <c r="Z1569" s="17">
        <v>4.45715857491953E-2</v>
      </c>
      <c r="AA1569" s="17">
        <v>2.3875770786614198E-2</v>
      </c>
      <c r="AB1569" s="17">
        <v>9.5334010180742595E-3</v>
      </c>
      <c r="AC1569" s="17">
        <v>7.9526408237207396E-3</v>
      </c>
      <c r="AD1569" s="17">
        <v>1.0537553650055599E-2</v>
      </c>
      <c r="AE1569" s="17"/>
      <c r="AF1569" s="17">
        <v>3.65030403788143E-2</v>
      </c>
      <c r="AG1569" s="17">
        <v>1.8614971849443499E-2</v>
      </c>
      <c r="AH1569" s="17">
        <v>2.4992849775537201E-2</v>
      </c>
      <c r="AI1569" s="17">
        <v>5.2883906675077899E-3</v>
      </c>
      <c r="AJ1569" s="17">
        <v>3.1717052025892201E-2</v>
      </c>
      <c r="AK1569" s="17"/>
      <c r="AL1569" s="17">
        <v>3.4097652773514897E-2</v>
      </c>
      <c r="AM1569" s="17">
        <v>2.18287449973932E-2</v>
      </c>
      <c r="AN1569" s="17">
        <v>6.5556935738148997E-3</v>
      </c>
      <c r="AO1569" s="17">
        <v>2.5960800232727298E-2</v>
      </c>
      <c r="AP1569" s="17"/>
      <c r="AQ1569" s="17">
        <v>2.63486852857624E-2</v>
      </c>
      <c r="AR1569" s="17">
        <v>2.0948138696424701E-2</v>
      </c>
      <c r="AS1569" s="17"/>
      <c r="AT1569" s="17">
        <v>2.66929330163868E-2</v>
      </c>
      <c r="AU1569" s="17">
        <v>9.6214488237289508E-3</v>
      </c>
      <c r="AV1569" s="17"/>
      <c r="AW1569" s="17">
        <v>1.5608624218434E-2</v>
      </c>
      <c r="AX1569" s="17">
        <v>2.0390292590770999E-2</v>
      </c>
      <c r="AY1569" s="17">
        <v>3.1776725872717501E-2</v>
      </c>
      <c r="AZ1569" s="17"/>
      <c r="BA1569" s="17">
        <v>2.51621300941881E-2</v>
      </c>
      <c r="BB1569" s="17">
        <v>1.37102978995092E-2</v>
      </c>
      <c r="BC1569" s="17">
        <v>2.5408919154971201E-2</v>
      </c>
      <c r="BD1569" s="17">
        <v>4.4940391484157703E-2</v>
      </c>
      <c r="BE1569" s="17">
        <v>2.7307626723505798E-2</v>
      </c>
      <c r="BF1569" s="17"/>
      <c r="BG1569" s="17">
        <v>2.81259635892054E-2</v>
      </c>
      <c r="BH1569" s="17">
        <v>2.12402353081837E-2</v>
      </c>
      <c r="BI1569" s="17"/>
      <c r="BJ1569" s="17">
        <v>2.6633625339668499E-2</v>
      </c>
      <c r="BK1569" s="17">
        <v>1.54502148598937E-2</v>
      </c>
      <c r="BL1569" s="17"/>
      <c r="BM1569" s="17">
        <v>5.4368986439316203E-2</v>
      </c>
      <c r="BN1569" s="17">
        <v>1.3547014889399399E-2</v>
      </c>
      <c r="BO1569" s="17">
        <v>1.35160139782923E-2</v>
      </c>
      <c r="BP1569" s="17">
        <v>0</v>
      </c>
      <c r="BQ1569" s="17">
        <v>2.33819465883956E-2</v>
      </c>
      <c r="BR1569" s="17"/>
      <c r="BS1569" s="17">
        <v>1.1955173555778201E-2</v>
      </c>
      <c r="BT1569" s="17"/>
      <c r="BU1569" s="17">
        <v>1.11754184047641E-2</v>
      </c>
      <c r="BV1569" s="17">
        <v>1.6828116071061699E-2</v>
      </c>
      <c r="BW1569" s="17">
        <v>0</v>
      </c>
      <c r="BX1569" s="17">
        <v>1.38822419297581E-2</v>
      </c>
      <c r="BY1569" s="17">
        <v>8.0909714593002904E-2</v>
      </c>
      <c r="BZ1569" s="17"/>
      <c r="CA1569" s="17">
        <v>0</v>
      </c>
      <c r="CB1569" s="17"/>
      <c r="CC1569" s="17">
        <v>1.76604526287279E-2</v>
      </c>
      <c r="CD1569" s="17">
        <v>2.9451236690532599E-2</v>
      </c>
      <c r="CE1569" s="17"/>
      <c r="CF1569" s="17">
        <v>1.23088073122215E-2</v>
      </c>
      <c r="CG1569" s="17"/>
      <c r="CH1569" s="17">
        <v>1.4398266827507099E-2</v>
      </c>
      <c r="CI1569" s="17">
        <v>1.8210637849592599E-2</v>
      </c>
    </row>
    <row r="1570" spans="2:87" x14ac:dyDescent="0.35">
      <c r="C1570" s="17"/>
      <c r="D1570" s="17"/>
      <c r="E1570" s="17"/>
      <c r="F1570" s="17"/>
      <c r="G1570" s="17"/>
      <c r="H1570" s="17"/>
      <c r="I1570" s="17"/>
      <c r="J1570" s="17"/>
      <c r="K1570" s="17"/>
      <c r="L1570" s="17"/>
      <c r="M1570" s="17"/>
      <c r="N1570" s="17"/>
      <c r="O1570" s="17"/>
      <c r="P1570" s="17"/>
      <c r="Q1570" s="17"/>
      <c r="R1570" s="17"/>
      <c r="S1570" s="17"/>
      <c r="T1570" s="17"/>
      <c r="U1570" s="17"/>
      <c r="V1570" s="17"/>
      <c r="W1570" s="17"/>
      <c r="X1570" s="17"/>
      <c r="Y1570" s="17"/>
      <c r="Z1570" s="17"/>
      <c r="AA1570" s="17"/>
      <c r="AB1570" s="17"/>
      <c r="AC1570" s="17"/>
      <c r="AD1570" s="17"/>
      <c r="AE1570" s="17"/>
      <c r="AF1570" s="17"/>
      <c r="AG1570" s="17"/>
      <c r="AH1570" s="17"/>
      <c r="AI1570" s="17"/>
      <c r="AJ1570" s="17"/>
      <c r="AK1570" s="17"/>
      <c r="AL1570" s="17"/>
      <c r="AM1570" s="17"/>
      <c r="AN1570" s="17"/>
      <c r="AO1570" s="17"/>
      <c r="AP1570" s="17"/>
      <c r="AQ1570" s="17"/>
      <c r="AR1570" s="17"/>
      <c r="AS1570" s="17"/>
      <c r="AT1570" s="17"/>
      <c r="AU1570" s="17"/>
      <c r="AV1570" s="17"/>
      <c r="AW1570" s="17"/>
      <c r="AX1570" s="17"/>
      <c r="AY1570" s="17"/>
      <c r="AZ1570" s="17"/>
      <c r="BA1570" s="17"/>
      <c r="BB1570" s="17"/>
      <c r="BC1570" s="17"/>
      <c r="BD1570" s="17"/>
      <c r="BE1570" s="17"/>
      <c r="BF1570" s="17"/>
      <c r="BG1570" s="17"/>
      <c r="BH1570" s="17"/>
      <c r="BI1570" s="17"/>
      <c r="BJ1570" s="17"/>
      <c r="BK1570" s="17"/>
      <c r="BL1570" s="17"/>
      <c r="BM1570" s="17"/>
      <c r="BN1570" s="17"/>
      <c r="BO1570" s="17"/>
      <c r="BP1570" s="17"/>
      <c r="BQ1570" s="17"/>
      <c r="BR1570" s="17"/>
      <c r="BS1570" s="17"/>
      <c r="BT1570" s="17"/>
      <c r="BU1570" s="17"/>
      <c r="BV1570" s="17"/>
      <c r="BW1570" s="17"/>
      <c r="BX1570" s="17"/>
      <c r="BY1570" s="17"/>
      <c r="BZ1570" s="17"/>
      <c r="CA1570" s="17"/>
      <c r="CB1570" s="17"/>
      <c r="CC1570" s="17"/>
      <c r="CD1570" s="17"/>
      <c r="CE1570" s="17"/>
      <c r="CF1570" s="17"/>
      <c r="CG1570" s="17"/>
      <c r="CH1570" s="17"/>
      <c r="CI1570" s="17"/>
    </row>
    <row r="1571" spans="2:87" x14ac:dyDescent="0.35">
      <c r="B1571" s="6" t="s">
        <v>483</v>
      </c>
      <c r="C1571" s="17"/>
      <c r="D1571" s="17"/>
      <c r="E1571" s="17"/>
      <c r="F1571" s="17"/>
      <c r="G1571" s="17"/>
      <c r="H1571" s="17"/>
      <c r="I1571" s="17"/>
      <c r="J1571" s="17"/>
      <c r="K1571" s="17"/>
      <c r="L1571" s="17"/>
      <c r="M1571" s="17"/>
      <c r="N1571" s="17"/>
      <c r="O1571" s="17"/>
      <c r="P1571" s="17"/>
      <c r="Q1571" s="17"/>
      <c r="R1571" s="17"/>
      <c r="S1571" s="17"/>
      <c r="T1571" s="17"/>
      <c r="U1571" s="17"/>
      <c r="V1571" s="17"/>
      <c r="W1571" s="17"/>
      <c r="X1571" s="17"/>
      <c r="Y1571" s="17"/>
      <c r="Z1571" s="17"/>
      <c r="AA1571" s="17"/>
      <c r="AB1571" s="17"/>
      <c r="AC1571" s="17"/>
      <c r="AD1571" s="17"/>
      <c r="AE1571" s="17"/>
      <c r="AF1571" s="17"/>
      <c r="AG1571" s="17"/>
      <c r="AH1571" s="17"/>
      <c r="AI1571" s="17"/>
      <c r="AJ1571" s="17"/>
      <c r="AK1571" s="17"/>
      <c r="AL1571" s="17"/>
      <c r="AM1571" s="17"/>
      <c r="AN1571" s="17"/>
      <c r="AO1571" s="17"/>
      <c r="AP1571" s="17"/>
      <c r="AQ1571" s="17"/>
      <c r="AR1571" s="17"/>
      <c r="AS1571" s="17"/>
      <c r="AT1571" s="17"/>
      <c r="AU1571" s="17"/>
      <c r="AV1571" s="17"/>
      <c r="AW1571" s="17"/>
      <c r="AX1571" s="17"/>
      <c r="AY1571" s="17"/>
      <c r="AZ1571" s="17"/>
      <c r="BA1571" s="17"/>
      <c r="BB1571" s="17"/>
      <c r="BC1571" s="17"/>
      <c r="BD1571" s="17"/>
      <c r="BE1571" s="17"/>
      <c r="BF1571" s="17"/>
      <c r="BG1571" s="17"/>
      <c r="BH1571" s="17"/>
      <c r="BI1571" s="17"/>
      <c r="BJ1571" s="17"/>
      <c r="BK1571" s="17"/>
      <c r="BL1571" s="17"/>
      <c r="BM1571" s="17"/>
      <c r="BN1571" s="17"/>
      <c r="BO1571" s="17"/>
      <c r="BP1571" s="17"/>
      <c r="BQ1571" s="17"/>
      <c r="BR1571" s="17"/>
      <c r="BS1571" s="17"/>
      <c r="BT1571" s="17"/>
      <c r="BU1571" s="17"/>
      <c r="BV1571" s="17"/>
      <c r="BW1571" s="17"/>
      <c r="BX1571" s="17"/>
      <c r="BY1571" s="17"/>
      <c r="BZ1571" s="17"/>
      <c r="CA1571" s="17"/>
      <c r="CB1571" s="17"/>
      <c r="CC1571" s="17"/>
      <c r="CD1571" s="17"/>
      <c r="CE1571" s="17"/>
      <c r="CF1571" s="17"/>
      <c r="CG1571" s="17"/>
      <c r="CH1571" s="17"/>
      <c r="CI1571" s="17"/>
    </row>
    <row r="1572" spans="2:87" x14ac:dyDescent="0.35">
      <c r="B1572" s="24" t="s">
        <v>117</v>
      </c>
      <c r="C1572" s="17"/>
      <c r="D1572" s="17"/>
      <c r="E1572" s="17"/>
      <c r="F1572" s="17"/>
      <c r="G1572" s="17"/>
      <c r="H1572" s="17"/>
      <c r="I1572" s="17"/>
      <c r="J1572" s="17"/>
      <c r="K1572" s="17"/>
      <c r="L1572" s="17"/>
      <c r="M1572" s="17"/>
      <c r="N1572" s="17"/>
      <c r="O1572" s="17"/>
      <c r="P1572" s="17"/>
      <c r="Q1572" s="17"/>
      <c r="R1572" s="17"/>
      <c r="S1572" s="17"/>
      <c r="T1572" s="17"/>
      <c r="U1572" s="17"/>
      <c r="V1572" s="17"/>
      <c r="W1572" s="17"/>
      <c r="X1572" s="17"/>
      <c r="Y1572" s="17"/>
      <c r="Z1572" s="17"/>
      <c r="AA1572" s="17"/>
      <c r="AB1572" s="17"/>
      <c r="AC1572" s="17"/>
      <c r="AD1572" s="17"/>
      <c r="AE1572" s="17"/>
      <c r="AF1572" s="17"/>
      <c r="AG1572" s="17"/>
      <c r="AH1572" s="17"/>
      <c r="AI1572" s="17"/>
      <c r="AJ1572" s="17"/>
      <c r="AK1572" s="17"/>
      <c r="AL1572" s="17"/>
      <c r="AM1572" s="17"/>
      <c r="AN1572" s="17"/>
      <c r="AO1572" s="17"/>
      <c r="AP1572" s="17"/>
      <c r="AQ1572" s="17"/>
      <c r="AR1572" s="17"/>
      <c r="AS1572" s="17"/>
      <c r="AT1572" s="17"/>
      <c r="AU1572" s="17"/>
      <c r="AV1572" s="17"/>
      <c r="AW1572" s="17"/>
      <c r="AX1572" s="17"/>
      <c r="AY1572" s="17"/>
      <c r="AZ1572" s="17"/>
      <c r="BA1572" s="17"/>
      <c r="BB1572" s="17"/>
      <c r="BC1572" s="17"/>
      <c r="BD1572" s="17"/>
      <c r="BE1572" s="17"/>
      <c r="BF1572" s="17"/>
      <c r="BG1572" s="17"/>
      <c r="BH1572" s="17"/>
      <c r="BI1572" s="17"/>
      <c r="BJ1572" s="17"/>
      <c r="BK1572" s="17"/>
      <c r="BL1572" s="17"/>
      <c r="BM1572" s="17"/>
      <c r="BN1572" s="17"/>
      <c r="BO1572" s="17"/>
      <c r="BP1572" s="17"/>
      <c r="BQ1572" s="17"/>
      <c r="BR1572" s="17"/>
      <c r="BS1572" s="17"/>
      <c r="BT1572" s="17"/>
      <c r="BU1572" s="17"/>
      <c r="BV1572" s="17"/>
      <c r="BW1572" s="17"/>
      <c r="BX1572" s="17"/>
      <c r="BY1572" s="17"/>
      <c r="BZ1572" s="17"/>
      <c r="CA1572" s="17"/>
      <c r="CB1572" s="17"/>
      <c r="CC1572" s="17"/>
      <c r="CD1572" s="17"/>
      <c r="CE1572" s="17"/>
      <c r="CF1572" s="17"/>
      <c r="CG1572" s="17"/>
      <c r="CH1572" s="17"/>
      <c r="CI1572" s="17"/>
    </row>
    <row r="1573" spans="2:87" x14ac:dyDescent="0.35">
      <c r="B1573" t="s">
        <v>471</v>
      </c>
      <c r="C1573" s="17">
        <v>0.76837003164807205</v>
      </c>
      <c r="D1573" s="17">
        <v>0.76186692484194096</v>
      </c>
      <c r="E1573" s="17">
        <v>0.77644000970323401</v>
      </c>
      <c r="F1573" s="17"/>
      <c r="G1573" s="17">
        <v>0.60696751543137195</v>
      </c>
      <c r="H1573" s="17">
        <v>0.70005246594168802</v>
      </c>
      <c r="I1573" s="17">
        <v>0.75418888108208204</v>
      </c>
      <c r="J1573" s="17">
        <v>0.78203632545297297</v>
      </c>
      <c r="K1573" s="17">
        <v>0.87259076577460504</v>
      </c>
      <c r="L1573" s="17">
        <v>0.86279435153994999</v>
      </c>
      <c r="M1573" s="17"/>
      <c r="N1573" s="17">
        <v>0.77637148656465005</v>
      </c>
      <c r="O1573" s="17">
        <v>0.77880318131910897</v>
      </c>
      <c r="P1573" s="17">
        <v>0.76119158066362602</v>
      </c>
      <c r="Q1573" s="17">
        <v>0.75634784667474397</v>
      </c>
      <c r="R1573" s="17"/>
      <c r="S1573" s="17">
        <v>0.74242869790493504</v>
      </c>
      <c r="T1573" s="17">
        <v>0.72893426563779895</v>
      </c>
      <c r="U1573" s="17">
        <v>0.79054518166670096</v>
      </c>
      <c r="V1573" s="17">
        <v>0.75273792628931502</v>
      </c>
      <c r="W1573" s="17">
        <v>0.72914888953611001</v>
      </c>
      <c r="X1573" s="17">
        <v>0.71989588487389</v>
      </c>
      <c r="Y1573" s="17">
        <v>0.75437226153613901</v>
      </c>
      <c r="Z1573" s="17">
        <v>0.79361848163811699</v>
      </c>
      <c r="AA1573" s="17">
        <v>0.76920343561629001</v>
      </c>
      <c r="AB1573" s="17">
        <v>0.88154770144405503</v>
      </c>
      <c r="AC1573" s="17">
        <v>0.88355133356575799</v>
      </c>
      <c r="AD1573" s="17">
        <v>0.75357483895671795</v>
      </c>
      <c r="AE1573" s="17"/>
      <c r="AF1573" s="17">
        <v>0.77708448210451297</v>
      </c>
      <c r="AG1573" s="17">
        <v>0.75252343175714298</v>
      </c>
      <c r="AH1573" s="17">
        <v>0.81072037549226805</v>
      </c>
      <c r="AI1573" s="17">
        <v>0.78254930271855905</v>
      </c>
      <c r="AJ1573" s="17">
        <v>0.742115907074683</v>
      </c>
      <c r="AK1573" s="17"/>
      <c r="AL1573" s="17">
        <v>0.75887030135819</v>
      </c>
      <c r="AM1573" s="17">
        <v>0.77468235137089603</v>
      </c>
      <c r="AN1573" s="17">
        <v>0.78846008810976498</v>
      </c>
      <c r="AO1573" s="17">
        <v>0.73250312987769095</v>
      </c>
      <c r="AP1573" s="17"/>
      <c r="AQ1573" s="17">
        <v>0.782769425208933</v>
      </c>
      <c r="AR1573" s="17">
        <v>0.74747634085384296</v>
      </c>
      <c r="AS1573" s="17"/>
      <c r="AT1573" s="17">
        <v>0.73707028797275398</v>
      </c>
      <c r="AU1573" s="17">
        <v>0.86999025921566997</v>
      </c>
      <c r="AV1573" s="17"/>
      <c r="AW1573" s="17">
        <v>0.82465095909492503</v>
      </c>
      <c r="AX1573" s="17">
        <v>0.78634243250437896</v>
      </c>
      <c r="AY1573" s="17">
        <v>0.71857835762696998</v>
      </c>
      <c r="AZ1573" s="17"/>
      <c r="BA1573" s="17">
        <v>0.73652259751816396</v>
      </c>
      <c r="BB1573" s="17">
        <v>0.78098332230308698</v>
      </c>
      <c r="BC1573" s="17">
        <v>0.76306280950806005</v>
      </c>
      <c r="BD1573" s="17">
        <v>0.79748948747235804</v>
      </c>
      <c r="BE1573" s="17">
        <v>0.83405351596895405</v>
      </c>
      <c r="BF1573" s="17"/>
      <c r="BG1573" s="17">
        <v>0.751020828193386</v>
      </c>
      <c r="BH1573" s="17">
        <v>0.78103130635220896</v>
      </c>
      <c r="BI1573" s="17"/>
      <c r="BJ1573" s="17">
        <v>0.74795555455166096</v>
      </c>
      <c r="BK1573" s="17">
        <v>0.83888581010575702</v>
      </c>
      <c r="BL1573" s="17"/>
      <c r="BM1573" s="17">
        <v>0.75875307846309004</v>
      </c>
      <c r="BN1573" s="17">
        <v>0.78102269299618099</v>
      </c>
      <c r="BO1573" s="17">
        <v>0.77748193225824203</v>
      </c>
      <c r="BP1573" s="17">
        <v>0.72797209600596002</v>
      </c>
      <c r="BQ1573" s="17">
        <v>0.78013103055891397</v>
      </c>
      <c r="BR1573" s="17"/>
      <c r="BS1573" s="17">
        <v>0.78368295915903097</v>
      </c>
      <c r="BT1573" s="17"/>
      <c r="BU1573" s="17">
        <v>0.77274098465560803</v>
      </c>
      <c r="BV1573" s="17">
        <v>0.73417667333313796</v>
      </c>
      <c r="BW1573" s="17">
        <v>0.79890791047874199</v>
      </c>
      <c r="BX1573" s="17">
        <v>0.82449404481379396</v>
      </c>
      <c r="BY1573" s="17">
        <v>0.63131162648304096</v>
      </c>
      <c r="BZ1573" s="17"/>
      <c r="CA1573" s="17">
        <v>0.77342711280722698</v>
      </c>
      <c r="CB1573" s="17"/>
      <c r="CC1573" s="17">
        <v>0.80974057186609705</v>
      </c>
      <c r="CD1573" s="17">
        <v>0.62630794676287105</v>
      </c>
      <c r="CE1573" s="17"/>
      <c r="CF1573" s="17">
        <v>0.85511610429727902</v>
      </c>
      <c r="CG1573" s="17"/>
      <c r="CH1573" s="17">
        <v>0.82267859199837801</v>
      </c>
      <c r="CI1573" s="17">
        <v>0.67015821587480695</v>
      </c>
    </row>
    <row r="1574" spans="2:87" x14ac:dyDescent="0.35">
      <c r="B1574" t="s">
        <v>472</v>
      </c>
      <c r="C1574" s="17">
        <v>0.56576124519855897</v>
      </c>
      <c r="D1574" s="17">
        <v>0.563063239100978</v>
      </c>
      <c r="E1574" s="17">
        <v>0.56977368101648396</v>
      </c>
      <c r="F1574" s="17"/>
      <c r="G1574" s="17">
        <v>0.39864048832348697</v>
      </c>
      <c r="H1574" s="17">
        <v>0.523450101010977</v>
      </c>
      <c r="I1574" s="17">
        <v>0.55785337607702601</v>
      </c>
      <c r="J1574" s="17">
        <v>0.60250192679954295</v>
      </c>
      <c r="K1574" s="17">
        <v>0.60402109123300796</v>
      </c>
      <c r="L1574" s="17">
        <v>0.66325170042137405</v>
      </c>
      <c r="M1574" s="17"/>
      <c r="N1574" s="17">
        <v>0.53138974044945098</v>
      </c>
      <c r="O1574" s="17">
        <v>0.56235134393955499</v>
      </c>
      <c r="P1574" s="17">
        <v>0.57567799305103695</v>
      </c>
      <c r="Q1574" s="17">
        <v>0.59802277716520302</v>
      </c>
      <c r="R1574" s="17"/>
      <c r="S1574" s="17">
        <v>0.54510062752580801</v>
      </c>
      <c r="T1574" s="17">
        <v>0.53904988060455405</v>
      </c>
      <c r="U1574" s="17">
        <v>0.63340510498495195</v>
      </c>
      <c r="V1574" s="17">
        <v>0.549461744408973</v>
      </c>
      <c r="W1574" s="17">
        <v>0.520335477227445</v>
      </c>
      <c r="X1574" s="17">
        <v>0.49090029074032299</v>
      </c>
      <c r="Y1574" s="17">
        <v>0.55100884025563801</v>
      </c>
      <c r="Z1574" s="17">
        <v>0.57874039188967197</v>
      </c>
      <c r="AA1574" s="17">
        <v>0.59758848956852995</v>
      </c>
      <c r="AB1574" s="17">
        <v>0.61536884815812798</v>
      </c>
      <c r="AC1574" s="17">
        <v>0.60686861760952204</v>
      </c>
      <c r="AD1574" s="17">
        <v>0.66517440147138396</v>
      </c>
      <c r="AE1574" s="17"/>
      <c r="AF1574" s="17">
        <v>0.57459106724862297</v>
      </c>
      <c r="AG1574" s="17">
        <v>0.57429047111770104</v>
      </c>
      <c r="AH1574" s="17">
        <v>0.58716288753095702</v>
      </c>
      <c r="AI1574" s="17">
        <v>0.57787094720156595</v>
      </c>
      <c r="AJ1574" s="17">
        <v>0.50128416937741904</v>
      </c>
      <c r="AK1574" s="17"/>
      <c r="AL1574" s="17">
        <v>0.54324466498155299</v>
      </c>
      <c r="AM1574" s="17">
        <v>0.57027058223236005</v>
      </c>
      <c r="AN1574" s="17">
        <v>0.62417336986927796</v>
      </c>
      <c r="AO1574" s="17">
        <v>0.51486322790195505</v>
      </c>
      <c r="AP1574" s="17"/>
      <c r="AQ1574" s="17">
        <v>0.57953553392070201</v>
      </c>
      <c r="AR1574" s="17">
        <v>0.54577458893734399</v>
      </c>
      <c r="AS1574" s="17"/>
      <c r="AT1574" s="17">
        <v>0.54637635329464795</v>
      </c>
      <c r="AU1574" s="17">
        <v>0.658009890651439</v>
      </c>
      <c r="AV1574" s="17"/>
      <c r="AW1574" s="17">
        <v>0.59023483766167395</v>
      </c>
      <c r="AX1574" s="17">
        <v>0.55948350083294696</v>
      </c>
      <c r="AY1574" s="17">
        <v>0.55326689552865504</v>
      </c>
      <c r="AZ1574" s="17"/>
      <c r="BA1574" s="17">
        <v>0.49925678088217901</v>
      </c>
      <c r="BB1574" s="17">
        <v>0.60130411933846695</v>
      </c>
      <c r="BC1574" s="17">
        <v>0.57736660028069697</v>
      </c>
      <c r="BD1574" s="17">
        <v>0.59158871140333003</v>
      </c>
      <c r="BE1574" s="17">
        <v>0.57802464453262903</v>
      </c>
      <c r="BF1574" s="17"/>
      <c r="BG1574" s="17">
        <v>0.54887738508621997</v>
      </c>
      <c r="BH1574" s="17">
        <v>0.57808291699789505</v>
      </c>
      <c r="BI1574" s="17"/>
      <c r="BJ1574" s="17">
        <v>0.54825080880293797</v>
      </c>
      <c r="BK1574" s="17">
        <v>0.62502240290259403</v>
      </c>
      <c r="BL1574" s="17"/>
      <c r="BM1574" s="17">
        <v>0.57959676032584995</v>
      </c>
      <c r="BN1574" s="17">
        <v>0.59321892294835299</v>
      </c>
      <c r="BO1574" s="17">
        <v>0.53235375309887201</v>
      </c>
      <c r="BP1574" s="17">
        <v>0.56544891577226497</v>
      </c>
      <c r="BQ1574" s="17">
        <v>0.584357055588965</v>
      </c>
      <c r="BR1574" s="17"/>
      <c r="BS1574" s="17">
        <v>0.567669288505533</v>
      </c>
      <c r="BT1574" s="17"/>
      <c r="BU1574" s="17">
        <v>0.56878132930987302</v>
      </c>
      <c r="BV1574" s="17">
        <v>0.52239542126518201</v>
      </c>
      <c r="BW1574" s="17">
        <v>0.60922649456174005</v>
      </c>
      <c r="BX1574" s="17">
        <v>0.60405679154255798</v>
      </c>
      <c r="BY1574" s="17">
        <v>0.48237317243659</v>
      </c>
      <c r="BZ1574" s="17"/>
      <c r="CA1574" s="17">
        <v>0.49207643831713999</v>
      </c>
      <c r="CB1574" s="17"/>
      <c r="CC1574" s="17">
        <v>0.59771318375775795</v>
      </c>
      <c r="CD1574" s="17">
        <v>0.46648454705696402</v>
      </c>
      <c r="CE1574" s="17"/>
      <c r="CF1574" s="17">
        <v>0.62261179601162198</v>
      </c>
      <c r="CG1574" s="17"/>
      <c r="CH1574" s="17">
        <v>0.59924218960261799</v>
      </c>
      <c r="CI1574" s="17">
        <v>0.47286861982776102</v>
      </c>
    </row>
    <row r="1575" spans="2:87" x14ac:dyDescent="0.35">
      <c r="B1575" t="s">
        <v>473</v>
      </c>
      <c r="C1575" s="17">
        <v>0.47355587610746602</v>
      </c>
      <c r="D1575" s="17">
        <v>0.44318756072618098</v>
      </c>
      <c r="E1575" s="17">
        <v>0.50427656649726305</v>
      </c>
      <c r="F1575" s="17"/>
      <c r="G1575" s="17">
        <v>0.36727465847957502</v>
      </c>
      <c r="H1575" s="17">
        <v>0.45619732444125399</v>
      </c>
      <c r="I1575" s="17">
        <v>0.460349345752533</v>
      </c>
      <c r="J1575" s="17">
        <v>0.439119102737419</v>
      </c>
      <c r="K1575" s="17">
        <v>0.51573795793101096</v>
      </c>
      <c r="L1575" s="17">
        <v>0.56936335353231904</v>
      </c>
      <c r="M1575" s="17"/>
      <c r="N1575" s="17">
        <v>0.49945039738615998</v>
      </c>
      <c r="O1575" s="17">
        <v>0.458898941125848</v>
      </c>
      <c r="P1575" s="17">
        <v>0.43265683230330398</v>
      </c>
      <c r="Q1575" s="17">
        <v>0.49966317624837098</v>
      </c>
      <c r="R1575" s="17"/>
      <c r="S1575" s="17">
        <v>0.47564027510777401</v>
      </c>
      <c r="T1575" s="17">
        <v>0.459277547618203</v>
      </c>
      <c r="U1575" s="17">
        <v>0.47292879283922601</v>
      </c>
      <c r="V1575" s="17">
        <v>0.440730689031542</v>
      </c>
      <c r="W1575" s="17">
        <v>0.481282156783712</v>
      </c>
      <c r="X1575" s="17">
        <v>0.420968655340896</v>
      </c>
      <c r="Y1575" s="17">
        <v>0.46281692898307902</v>
      </c>
      <c r="Z1575" s="17">
        <v>0.45173004961305102</v>
      </c>
      <c r="AA1575" s="17">
        <v>0.51848446084373501</v>
      </c>
      <c r="AB1575" s="17">
        <v>0.44532313622508801</v>
      </c>
      <c r="AC1575" s="17">
        <v>0.54740580780181503</v>
      </c>
      <c r="AD1575" s="17">
        <v>0.62018542356793405</v>
      </c>
      <c r="AE1575" s="17"/>
      <c r="AF1575" s="17">
        <v>0.437485511779303</v>
      </c>
      <c r="AG1575" s="17">
        <v>0.49525252427186001</v>
      </c>
      <c r="AH1575" s="17">
        <v>0.48135925918390698</v>
      </c>
      <c r="AI1575" s="17">
        <v>0.45426110807095699</v>
      </c>
      <c r="AJ1575" s="17">
        <v>0.48017251304177899</v>
      </c>
      <c r="AK1575" s="17"/>
      <c r="AL1575" s="17">
        <v>0.45003753789230699</v>
      </c>
      <c r="AM1575" s="17">
        <v>0.467380752138084</v>
      </c>
      <c r="AN1575" s="17">
        <v>0.51524534854253101</v>
      </c>
      <c r="AO1575" s="17">
        <v>0.54007050218090302</v>
      </c>
      <c r="AP1575" s="17"/>
      <c r="AQ1575" s="17">
        <v>0.470420001740598</v>
      </c>
      <c r="AR1575" s="17">
        <v>0.47810606699668501</v>
      </c>
      <c r="AS1575" s="17"/>
      <c r="AT1575" s="17">
        <v>0.44315338890049</v>
      </c>
      <c r="AU1575" s="17">
        <v>0.55821917465597803</v>
      </c>
      <c r="AV1575" s="17"/>
      <c r="AW1575" s="17">
        <v>0.53560995132371603</v>
      </c>
      <c r="AX1575" s="17">
        <v>0.44004380190109299</v>
      </c>
      <c r="AY1575" s="17">
        <v>0.44100657715199099</v>
      </c>
      <c r="AZ1575" s="17"/>
      <c r="BA1575" s="17">
        <v>0.47242263275970398</v>
      </c>
      <c r="BB1575" s="17">
        <v>0.48589328273490701</v>
      </c>
      <c r="BC1575" s="17">
        <v>0.471063803634657</v>
      </c>
      <c r="BD1575" s="17">
        <v>0.464226183016339</v>
      </c>
      <c r="BE1575" s="17">
        <v>0.44151735428294803</v>
      </c>
      <c r="BF1575" s="17"/>
      <c r="BG1575" s="17">
        <v>0.439134387243166</v>
      </c>
      <c r="BH1575" s="17">
        <v>0.49867633350337098</v>
      </c>
      <c r="BI1575" s="17"/>
      <c r="BJ1575" s="17">
        <v>0.44861243211708701</v>
      </c>
      <c r="BK1575" s="17">
        <v>0.57117603105416304</v>
      </c>
      <c r="BL1575" s="17"/>
      <c r="BM1575" s="17">
        <v>0.43981484652439701</v>
      </c>
      <c r="BN1575" s="17">
        <v>0.49693515789579201</v>
      </c>
      <c r="BO1575" s="17">
        <v>0.48402663912495902</v>
      </c>
      <c r="BP1575" s="17">
        <v>0.502807479381294</v>
      </c>
      <c r="BQ1575" s="17">
        <v>0.40862483198190203</v>
      </c>
      <c r="BR1575" s="17"/>
      <c r="BS1575" s="17">
        <v>0.46800945358077201</v>
      </c>
      <c r="BT1575" s="17"/>
      <c r="BU1575" s="17">
        <v>0.50807585068043604</v>
      </c>
      <c r="BV1575" s="17">
        <v>0.50745918878868201</v>
      </c>
      <c r="BW1575" s="17">
        <v>0.50173545799431996</v>
      </c>
      <c r="BX1575" s="17">
        <v>0.43469678333123701</v>
      </c>
      <c r="BY1575" s="17">
        <v>0.39315679039402102</v>
      </c>
      <c r="BZ1575" s="17"/>
      <c r="CA1575" s="17">
        <v>0.47312150602104902</v>
      </c>
      <c r="CB1575" s="17"/>
      <c r="CC1575" s="17">
        <v>0.50291913473607897</v>
      </c>
      <c r="CD1575" s="17">
        <v>0.389777133932659</v>
      </c>
      <c r="CE1575" s="17"/>
      <c r="CF1575" s="17">
        <v>0.51677970579283194</v>
      </c>
      <c r="CG1575" s="17"/>
      <c r="CH1575" s="17">
        <v>0.498295610982252</v>
      </c>
      <c r="CI1575" s="17">
        <v>0.44066086442409902</v>
      </c>
    </row>
    <row r="1576" spans="2:87" x14ac:dyDescent="0.35">
      <c r="B1576" t="s">
        <v>474</v>
      </c>
      <c r="C1576" s="17">
        <v>0.428678508461588</v>
      </c>
      <c r="D1576" s="17">
        <v>0.40256079313659898</v>
      </c>
      <c r="E1576" s="17">
        <v>0.45480920131344399</v>
      </c>
      <c r="F1576" s="17"/>
      <c r="G1576" s="17">
        <v>0.28238403947722301</v>
      </c>
      <c r="H1576" s="17">
        <v>0.29765765618765699</v>
      </c>
      <c r="I1576" s="17">
        <v>0.36769230789165902</v>
      </c>
      <c r="J1576" s="17">
        <v>0.48392551354595897</v>
      </c>
      <c r="K1576" s="17">
        <v>0.52741586439208299</v>
      </c>
      <c r="L1576" s="17">
        <v>0.57218739321940404</v>
      </c>
      <c r="M1576" s="17"/>
      <c r="N1576" s="17">
        <v>0.39204691124070801</v>
      </c>
      <c r="O1576" s="17">
        <v>0.43946634451246902</v>
      </c>
      <c r="P1576" s="17">
        <v>0.41767813606760301</v>
      </c>
      <c r="Q1576" s="17">
        <v>0.464680858152351</v>
      </c>
      <c r="R1576" s="17"/>
      <c r="S1576" s="17">
        <v>0.32876431073948198</v>
      </c>
      <c r="T1576" s="17">
        <v>0.46674464316325198</v>
      </c>
      <c r="U1576" s="17">
        <v>0.46863531442652101</v>
      </c>
      <c r="V1576" s="17">
        <v>0.418133236009473</v>
      </c>
      <c r="W1576" s="17">
        <v>0.45577350263297201</v>
      </c>
      <c r="X1576" s="17">
        <v>0.413643941168511</v>
      </c>
      <c r="Y1576" s="17">
        <v>0.44135633078236303</v>
      </c>
      <c r="Z1576" s="17">
        <v>0.40860738156465398</v>
      </c>
      <c r="AA1576" s="17">
        <v>0.44668979584673701</v>
      </c>
      <c r="AB1576" s="17">
        <v>0.46249987482091698</v>
      </c>
      <c r="AC1576" s="17">
        <v>0.47622836083751502</v>
      </c>
      <c r="AD1576" s="17">
        <v>0.38263195969762298</v>
      </c>
      <c r="AE1576" s="17"/>
      <c r="AF1576" s="17">
        <v>0.46354522075760801</v>
      </c>
      <c r="AG1576" s="17">
        <v>0.45261689619670697</v>
      </c>
      <c r="AH1576" s="17">
        <v>0.41325064130135802</v>
      </c>
      <c r="AI1576" s="17">
        <v>0.42595336626874097</v>
      </c>
      <c r="AJ1576" s="17">
        <v>0.34339357011295601</v>
      </c>
      <c r="AK1576" s="17"/>
      <c r="AL1576" s="17">
        <v>0.403996331792429</v>
      </c>
      <c r="AM1576" s="17">
        <v>0.42907266749464101</v>
      </c>
      <c r="AN1576" s="17">
        <v>0.47731255795827998</v>
      </c>
      <c r="AO1576" s="17">
        <v>0.44305752493223199</v>
      </c>
      <c r="AP1576" s="17"/>
      <c r="AQ1576" s="17">
        <v>0.45213677561218701</v>
      </c>
      <c r="AR1576" s="17">
        <v>0.39464028467519202</v>
      </c>
      <c r="AS1576" s="17"/>
      <c r="AT1576" s="17">
        <v>0.37487311775752802</v>
      </c>
      <c r="AU1576" s="17">
        <v>0.57494001508460701</v>
      </c>
      <c r="AV1576" s="17"/>
      <c r="AW1576" s="17">
        <v>0.48479915419580999</v>
      </c>
      <c r="AX1576" s="17">
        <v>0.40535526022319002</v>
      </c>
      <c r="AY1576" s="17">
        <v>0.400108087130432</v>
      </c>
      <c r="AZ1576" s="17"/>
      <c r="BA1576" s="17">
        <v>0.33816665508086302</v>
      </c>
      <c r="BB1576" s="17">
        <v>0.45812759335702002</v>
      </c>
      <c r="BC1576" s="17">
        <v>0.453534509720808</v>
      </c>
      <c r="BD1576" s="17">
        <v>0.46893774089419099</v>
      </c>
      <c r="BE1576" s="17">
        <v>0.48035540215343903</v>
      </c>
      <c r="BF1576" s="17"/>
      <c r="BG1576" s="17">
        <v>0.40266197673002602</v>
      </c>
      <c r="BH1576" s="17">
        <v>0.44766511242658202</v>
      </c>
      <c r="BI1576" s="17"/>
      <c r="BJ1576" s="17">
        <v>0.38669314302711699</v>
      </c>
      <c r="BK1576" s="17">
        <v>0.57535991183150303</v>
      </c>
      <c r="BL1576" s="17"/>
      <c r="BM1576" s="17">
        <v>0.36573881589732898</v>
      </c>
      <c r="BN1576" s="17">
        <v>0.46886540827476603</v>
      </c>
      <c r="BO1576" s="17">
        <v>0.41070436891335599</v>
      </c>
      <c r="BP1576" s="17">
        <v>0.46205235649575799</v>
      </c>
      <c r="BQ1576" s="17">
        <v>0.45322376954974403</v>
      </c>
      <c r="BR1576" s="17"/>
      <c r="BS1576" s="17">
        <v>0.40333394033834402</v>
      </c>
      <c r="BT1576" s="17"/>
      <c r="BU1576" s="17">
        <v>0.411301841224957</v>
      </c>
      <c r="BV1576" s="17">
        <v>0.38505300468139803</v>
      </c>
      <c r="BW1576" s="17">
        <v>0.45054476010968703</v>
      </c>
      <c r="BX1576" s="17">
        <v>0.46468607361084802</v>
      </c>
      <c r="BY1576" s="17">
        <v>0.39056602061969498</v>
      </c>
      <c r="BZ1576" s="17"/>
      <c r="CA1576" s="17">
        <v>0.32379529355958198</v>
      </c>
      <c r="CB1576" s="17"/>
      <c r="CC1576" s="17">
        <v>0.46839390908907802</v>
      </c>
      <c r="CD1576" s="17">
        <v>0.29738038369568298</v>
      </c>
      <c r="CE1576" s="17"/>
      <c r="CF1576" s="17">
        <v>0.51552071992804005</v>
      </c>
      <c r="CG1576" s="17"/>
      <c r="CH1576" s="17">
        <v>0.47593464820025999</v>
      </c>
      <c r="CI1576" s="17">
        <v>0.28985504681574098</v>
      </c>
    </row>
    <row r="1577" spans="2:87" x14ac:dyDescent="0.35">
      <c r="B1577" t="s">
        <v>475</v>
      </c>
      <c r="C1577" s="17">
        <v>0.374612530741466</v>
      </c>
      <c r="D1577" s="17">
        <v>0.36236612632537901</v>
      </c>
      <c r="E1577" s="17">
        <v>0.38685156420186001</v>
      </c>
      <c r="F1577" s="17"/>
      <c r="G1577" s="17">
        <v>0.228801704019722</v>
      </c>
      <c r="H1577" s="17">
        <v>0.36640484797864098</v>
      </c>
      <c r="I1577" s="17">
        <v>0.386407964151182</v>
      </c>
      <c r="J1577" s="17">
        <v>0.397917666042921</v>
      </c>
      <c r="K1577" s="17">
        <v>0.419293665688732</v>
      </c>
      <c r="L1577" s="17">
        <v>0.420515272252448</v>
      </c>
      <c r="M1577" s="17"/>
      <c r="N1577" s="17">
        <v>0.44757094586481699</v>
      </c>
      <c r="O1577" s="17">
        <v>0.35893931462544099</v>
      </c>
      <c r="P1577" s="17">
        <v>0.32472967474368097</v>
      </c>
      <c r="Q1577" s="17">
        <v>0.35162857408150799</v>
      </c>
      <c r="R1577" s="17"/>
      <c r="S1577" s="17">
        <v>0.36548667057439799</v>
      </c>
      <c r="T1577" s="17">
        <v>0.41086801654427002</v>
      </c>
      <c r="U1577" s="17">
        <v>0.360021943898445</v>
      </c>
      <c r="V1577" s="17">
        <v>0.35673932489814802</v>
      </c>
      <c r="W1577" s="17">
        <v>0.32457662356042999</v>
      </c>
      <c r="X1577" s="17">
        <v>0.346287675580851</v>
      </c>
      <c r="Y1577" s="17">
        <v>0.36707904561444998</v>
      </c>
      <c r="Z1577" s="17">
        <v>0.39696322339621698</v>
      </c>
      <c r="AA1577" s="17">
        <v>0.41213212471462601</v>
      </c>
      <c r="AB1577" s="17">
        <v>0.38732630694231701</v>
      </c>
      <c r="AC1577" s="17">
        <v>0.30209077105707399</v>
      </c>
      <c r="AD1577" s="17">
        <v>0.49024898940147799</v>
      </c>
      <c r="AE1577" s="17"/>
      <c r="AF1577" s="17">
        <v>0.36066170452030399</v>
      </c>
      <c r="AG1577" s="17">
        <v>0.36299666698588501</v>
      </c>
      <c r="AH1577" s="17">
        <v>0.354842861637581</v>
      </c>
      <c r="AI1577" s="17">
        <v>0.45821633192560801</v>
      </c>
      <c r="AJ1577" s="17">
        <v>0.42783435716052398</v>
      </c>
      <c r="AK1577" s="17"/>
      <c r="AL1577" s="17">
        <v>0.37594222796681398</v>
      </c>
      <c r="AM1577" s="17">
        <v>0.39449343613208698</v>
      </c>
      <c r="AN1577" s="17">
        <v>0.36905628134290103</v>
      </c>
      <c r="AO1577" s="17">
        <v>0.26037517022737</v>
      </c>
      <c r="AP1577" s="17"/>
      <c r="AQ1577" s="17">
        <v>0.34039685008503301</v>
      </c>
      <c r="AR1577" s="17">
        <v>0.42425988907832501</v>
      </c>
      <c r="AS1577" s="17"/>
      <c r="AT1577" s="17">
        <v>0.36541839984191599</v>
      </c>
      <c r="AU1577" s="17">
        <v>0.42104987644764902</v>
      </c>
      <c r="AV1577" s="17"/>
      <c r="AW1577" s="17">
        <v>0.403287757758582</v>
      </c>
      <c r="AX1577" s="17">
        <v>0.35347444605205602</v>
      </c>
      <c r="AY1577" s="17">
        <v>0.364086128064812</v>
      </c>
      <c r="AZ1577" s="17"/>
      <c r="BA1577" s="17">
        <v>0.39012618204898297</v>
      </c>
      <c r="BB1577" s="17">
        <v>0.37645782988552801</v>
      </c>
      <c r="BC1577" s="17">
        <v>0.35126971868679502</v>
      </c>
      <c r="BD1577" s="17">
        <v>0.390935156063628</v>
      </c>
      <c r="BE1577" s="17">
        <v>0.39744792624365799</v>
      </c>
      <c r="BF1577" s="17"/>
      <c r="BG1577" s="17">
        <v>0.34294869166784703</v>
      </c>
      <c r="BH1577" s="17">
        <v>0.39772048297372897</v>
      </c>
      <c r="BI1577" s="17"/>
      <c r="BJ1577" s="17">
        <v>0.36447227816970301</v>
      </c>
      <c r="BK1577" s="17">
        <v>0.41942292733685099</v>
      </c>
      <c r="BL1577" s="17"/>
      <c r="BM1577" s="17">
        <v>0.37312640723210899</v>
      </c>
      <c r="BN1577" s="17">
        <v>0.43569201700834498</v>
      </c>
      <c r="BO1577" s="17">
        <v>0.38428876047956601</v>
      </c>
      <c r="BP1577" s="17">
        <v>0.362395945625205</v>
      </c>
      <c r="BQ1577" s="17">
        <v>0.28809232202719198</v>
      </c>
      <c r="BR1577" s="17"/>
      <c r="BS1577" s="17">
        <v>0.36147869696981899</v>
      </c>
      <c r="BT1577" s="17"/>
      <c r="BU1577" s="17">
        <v>0.43646554376219998</v>
      </c>
      <c r="BV1577" s="17">
        <v>0.39900814162415899</v>
      </c>
      <c r="BW1577" s="17">
        <v>0.368065948695665</v>
      </c>
      <c r="BX1577" s="17">
        <v>0.33335797570975001</v>
      </c>
      <c r="BY1577" s="17">
        <v>0.32504427406708197</v>
      </c>
      <c r="BZ1577" s="17"/>
      <c r="CA1577" s="17">
        <v>0.39890998382438198</v>
      </c>
      <c r="CB1577" s="17"/>
      <c r="CC1577" s="17">
        <v>0.36950398336769702</v>
      </c>
      <c r="CD1577" s="17">
        <v>0.41458845771131803</v>
      </c>
      <c r="CE1577" s="17"/>
      <c r="CF1577" s="17">
        <v>0.429620702590023</v>
      </c>
      <c r="CG1577" s="17"/>
      <c r="CH1577" s="17">
        <v>0.35494357755535499</v>
      </c>
      <c r="CI1577" s="17">
        <v>0.43938036675306003</v>
      </c>
    </row>
    <row r="1578" spans="2:87" x14ac:dyDescent="0.35">
      <c r="B1578" t="s">
        <v>476</v>
      </c>
      <c r="C1578" s="17">
        <v>0.35859700168470998</v>
      </c>
      <c r="D1578" s="17">
        <v>0.34729380632425999</v>
      </c>
      <c r="E1578" s="17">
        <v>0.37084812305752901</v>
      </c>
      <c r="F1578" s="17"/>
      <c r="G1578" s="17">
        <v>0.26577069322911001</v>
      </c>
      <c r="H1578" s="17">
        <v>0.287653677052643</v>
      </c>
      <c r="I1578" s="17">
        <v>0.30990219575040201</v>
      </c>
      <c r="J1578" s="17">
        <v>0.38156660487643501</v>
      </c>
      <c r="K1578" s="17">
        <v>0.39142571574581703</v>
      </c>
      <c r="L1578" s="17">
        <v>0.47768440703270798</v>
      </c>
      <c r="M1578" s="17"/>
      <c r="N1578" s="17">
        <v>0.34182189448017603</v>
      </c>
      <c r="O1578" s="17">
        <v>0.35932014867555601</v>
      </c>
      <c r="P1578" s="17">
        <v>0.36224289207493798</v>
      </c>
      <c r="Q1578" s="17">
        <v>0.37404595072521202</v>
      </c>
      <c r="R1578" s="17"/>
      <c r="S1578" s="17">
        <v>0.27767060143287398</v>
      </c>
      <c r="T1578" s="17">
        <v>0.37715271353430302</v>
      </c>
      <c r="U1578" s="17">
        <v>0.44058684570138401</v>
      </c>
      <c r="V1578" s="17">
        <v>0.367893158329404</v>
      </c>
      <c r="W1578" s="17">
        <v>0.33565379083563401</v>
      </c>
      <c r="X1578" s="17">
        <v>0.31570190849339302</v>
      </c>
      <c r="Y1578" s="17">
        <v>0.38650449072355902</v>
      </c>
      <c r="Z1578" s="17">
        <v>0.37773731120208998</v>
      </c>
      <c r="AA1578" s="17">
        <v>0.34344584222414298</v>
      </c>
      <c r="AB1578" s="17">
        <v>0.38001480298474</v>
      </c>
      <c r="AC1578" s="17">
        <v>0.42614057812519202</v>
      </c>
      <c r="AD1578" s="17">
        <v>0.37015558418407002</v>
      </c>
      <c r="AE1578" s="17"/>
      <c r="AF1578" s="17">
        <v>0.37981975465082701</v>
      </c>
      <c r="AG1578" s="17">
        <v>0.39067256278505602</v>
      </c>
      <c r="AH1578" s="17">
        <v>0.33476532399338998</v>
      </c>
      <c r="AI1578" s="17">
        <v>0.32410165017548798</v>
      </c>
      <c r="AJ1578" s="17">
        <v>0.30798262177814001</v>
      </c>
      <c r="AK1578" s="17"/>
      <c r="AL1578" s="17">
        <v>0.31974584070235101</v>
      </c>
      <c r="AM1578" s="17">
        <v>0.36131540268238799</v>
      </c>
      <c r="AN1578" s="17">
        <v>0.409828412513073</v>
      </c>
      <c r="AO1578" s="17">
        <v>0.438137068865183</v>
      </c>
      <c r="AP1578" s="17"/>
      <c r="AQ1578" s="17">
        <v>0.36493053338884501</v>
      </c>
      <c r="AR1578" s="17">
        <v>0.34940697208365001</v>
      </c>
      <c r="AS1578" s="17"/>
      <c r="AT1578" s="17">
        <v>0.31593636316637003</v>
      </c>
      <c r="AU1578" s="17">
        <v>0.47484252790127701</v>
      </c>
      <c r="AV1578" s="17"/>
      <c r="AW1578" s="17">
        <v>0.38784442884411902</v>
      </c>
      <c r="AX1578" s="17">
        <v>0.350263275609833</v>
      </c>
      <c r="AY1578" s="17">
        <v>0.33409910951583</v>
      </c>
      <c r="AZ1578" s="17"/>
      <c r="BA1578" s="17">
        <v>0.31096204412661599</v>
      </c>
      <c r="BB1578" s="17">
        <v>0.382977860195932</v>
      </c>
      <c r="BC1578" s="17">
        <v>0.37349560380770203</v>
      </c>
      <c r="BD1578" s="17">
        <v>0.37057195449505098</v>
      </c>
      <c r="BE1578" s="17">
        <v>0.34102088976526601</v>
      </c>
      <c r="BF1578" s="17"/>
      <c r="BG1578" s="17">
        <v>0.32968135109424601</v>
      </c>
      <c r="BH1578" s="17">
        <v>0.37969935352068601</v>
      </c>
      <c r="BI1578" s="17"/>
      <c r="BJ1578" s="17">
        <v>0.32862811073187098</v>
      </c>
      <c r="BK1578" s="17">
        <v>0.46589048470479599</v>
      </c>
      <c r="BL1578" s="17"/>
      <c r="BM1578" s="17">
        <v>0.36191124596733298</v>
      </c>
      <c r="BN1578" s="17">
        <v>0.377361365851552</v>
      </c>
      <c r="BO1578" s="17">
        <v>0.34875146450393102</v>
      </c>
      <c r="BP1578" s="17">
        <v>0.39204031596190098</v>
      </c>
      <c r="BQ1578" s="17">
        <v>0.28887422966690701</v>
      </c>
      <c r="BR1578" s="17"/>
      <c r="BS1578" s="17">
        <v>0.33340254320353702</v>
      </c>
      <c r="BT1578" s="17"/>
      <c r="BU1578" s="17">
        <v>0.359222911823802</v>
      </c>
      <c r="BV1578" s="17">
        <v>0.34521387189178299</v>
      </c>
      <c r="BW1578" s="17">
        <v>0.37008905046314799</v>
      </c>
      <c r="BX1578" s="17">
        <v>0.37159030403117799</v>
      </c>
      <c r="BY1578" s="17">
        <v>0.31715926343520001</v>
      </c>
      <c r="BZ1578" s="17"/>
      <c r="CA1578" s="17">
        <v>0.25203337659785702</v>
      </c>
      <c r="CB1578" s="17"/>
      <c r="CC1578" s="17">
        <v>0.39474675094922501</v>
      </c>
      <c r="CD1578" s="17">
        <v>0.23702376877897599</v>
      </c>
      <c r="CE1578" s="17"/>
      <c r="CF1578" s="17">
        <v>0.44345268721428899</v>
      </c>
      <c r="CG1578" s="17"/>
      <c r="CH1578" s="17">
        <v>0.38837889866747999</v>
      </c>
      <c r="CI1578" s="17">
        <v>0.276875518241332</v>
      </c>
    </row>
    <row r="1579" spans="2:87" x14ac:dyDescent="0.35">
      <c r="B1579" t="s">
        <v>477</v>
      </c>
      <c r="C1579" s="17">
        <v>0.32756928373889099</v>
      </c>
      <c r="D1579" s="17">
        <v>0.33249508222428398</v>
      </c>
      <c r="E1579" s="17">
        <v>0.322713431945511</v>
      </c>
      <c r="F1579" s="17"/>
      <c r="G1579" s="17">
        <v>0.32767959677404601</v>
      </c>
      <c r="H1579" s="17">
        <v>0.38122816721755598</v>
      </c>
      <c r="I1579" s="17">
        <v>0.31287904825764101</v>
      </c>
      <c r="J1579" s="17">
        <v>0.33076194995984598</v>
      </c>
      <c r="K1579" s="17">
        <v>0.29732372478157099</v>
      </c>
      <c r="L1579" s="17">
        <v>0.313299976886112</v>
      </c>
      <c r="M1579" s="17"/>
      <c r="N1579" s="17">
        <v>0.37264140099418003</v>
      </c>
      <c r="O1579" s="17">
        <v>0.326825582919477</v>
      </c>
      <c r="P1579" s="17">
        <v>0.26953543922909401</v>
      </c>
      <c r="Q1579" s="17">
        <v>0.327256983290658</v>
      </c>
      <c r="R1579" s="17"/>
      <c r="S1579" s="17">
        <v>0.36295079864676399</v>
      </c>
      <c r="T1579" s="17">
        <v>0.25047175996815602</v>
      </c>
      <c r="U1579" s="17">
        <v>0.31830924627188301</v>
      </c>
      <c r="V1579" s="17">
        <v>0.31345801935242801</v>
      </c>
      <c r="W1579" s="17">
        <v>0.33696349985773899</v>
      </c>
      <c r="X1579" s="17">
        <v>0.35655026965852898</v>
      </c>
      <c r="Y1579" s="17">
        <v>0.31815316367081398</v>
      </c>
      <c r="Z1579" s="17">
        <v>0.31498062669168198</v>
      </c>
      <c r="AA1579" s="17">
        <v>0.36789738288714102</v>
      </c>
      <c r="AB1579" s="17">
        <v>0.33165064883895001</v>
      </c>
      <c r="AC1579" s="17">
        <v>0.34068832807025401</v>
      </c>
      <c r="AD1579" s="17">
        <v>0.314504799763617</v>
      </c>
      <c r="AE1579" s="17"/>
      <c r="AF1579" s="17">
        <v>0.29443744885392797</v>
      </c>
      <c r="AG1579" s="17">
        <v>0.29539855510839802</v>
      </c>
      <c r="AH1579" s="17">
        <v>0.35685164511031903</v>
      </c>
      <c r="AI1579" s="17">
        <v>0.43989081357534998</v>
      </c>
      <c r="AJ1579" s="17">
        <v>0.32680544340574702</v>
      </c>
      <c r="AK1579" s="17"/>
      <c r="AL1579" s="17">
        <v>0.292099539480907</v>
      </c>
      <c r="AM1579" s="17">
        <v>0.32949760981174298</v>
      </c>
      <c r="AN1579" s="17">
        <v>0.37125377869553799</v>
      </c>
      <c r="AO1579" s="17">
        <v>0.41206920232446398</v>
      </c>
      <c r="AP1579" s="17"/>
      <c r="AQ1579" s="17">
        <v>0.29348483896146199</v>
      </c>
      <c r="AR1579" s="17">
        <v>0.37702621725921698</v>
      </c>
      <c r="AS1579" s="17"/>
      <c r="AT1579" s="17">
        <v>0.33278838620395201</v>
      </c>
      <c r="AU1579" s="17">
        <v>0.31412152338794203</v>
      </c>
      <c r="AV1579" s="17"/>
      <c r="AW1579" s="17">
        <v>0.32321157062766998</v>
      </c>
      <c r="AX1579" s="17">
        <v>0.35534804673639903</v>
      </c>
      <c r="AY1579" s="17">
        <v>0.31837656825694899</v>
      </c>
      <c r="AZ1579" s="17"/>
      <c r="BA1579" s="17">
        <v>0.385726508935201</v>
      </c>
      <c r="BB1579" s="17">
        <v>0.32869951044116802</v>
      </c>
      <c r="BC1579" s="17">
        <v>0.28751524219334701</v>
      </c>
      <c r="BD1579" s="17">
        <v>0.29268991447023102</v>
      </c>
      <c r="BE1579" s="17">
        <v>0.34613695605533701</v>
      </c>
      <c r="BF1579" s="17"/>
      <c r="BG1579" s="17">
        <v>0.32562866687939102</v>
      </c>
      <c r="BH1579" s="17">
        <v>0.32898552646252999</v>
      </c>
      <c r="BI1579" s="17"/>
      <c r="BJ1579" s="17">
        <v>0.32841847126335599</v>
      </c>
      <c r="BK1579" s="17">
        <v>0.32178150292708102</v>
      </c>
      <c r="BL1579" s="17"/>
      <c r="BM1579" s="17">
        <v>0.34900156547848898</v>
      </c>
      <c r="BN1579" s="17">
        <v>0.32957085727318602</v>
      </c>
      <c r="BO1579" s="17">
        <v>0.35645481815982499</v>
      </c>
      <c r="BP1579" s="17">
        <v>0.28506710038573002</v>
      </c>
      <c r="BQ1579" s="17">
        <v>0.24704310983903399</v>
      </c>
      <c r="BR1579" s="17"/>
      <c r="BS1579" s="17">
        <v>0.28880683840851301</v>
      </c>
      <c r="BT1579" s="17"/>
      <c r="BU1579" s="17">
        <v>0.33515014704603302</v>
      </c>
      <c r="BV1579" s="17">
        <v>0.38181908368275003</v>
      </c>
      <c r="BW1579" s="17">
        <v>0.33906224117685402</v>
      </c>
      <c r="BX1579" s="17">
        <v>0.29363489806641802</v>
      </c>
      <c r="BY1579" s="17">
        <v>0.26973286829563498</v>
      </c>
      <c r="BZ1579" s="17"/>
      <c r="CA1579" s="17">
        <v>0.333193162489336</v>
      </c>
      <c r="CB1579" s="17"/>
      <c r="CC1579" s="17">
        <v>0.34501228492214697</v>
      </c>
      <c r="CD1579" s="17">
        <v>0.26547518586168301</v>
      </c>
      <c r="CE1579" s="17"/>
      <c r="CF1579" s="17">
        <v>0.35399207610939598</v>
      </c>
      <c r="CG1579" s="17"/>
      <c r="CH1579" s="17">
        <v>0.30699949724598102</v>
      </c>
      <c r="CI1579" s="17">
        <v>0.374976357380642</v>
      </c>
    </row>
    <row r="1580" spans="2:87" x14ac:dyDescent="0.35">
      <c r="B1580" t="s">
        <v>478</v>
      </c>
      <c r="C1580" s="17">
        <v>0.30406084311570503</v>
      </c>
      <c r="D1580" s="17">
        <v>0.32577689072886301</v>
      </c>
      <c r="E1580" s="17">
        <v>0.28246624117394598</v>
      </c>
      <c r="F1580" s="17"/>
      <c r="G1580" s="17">
        <v>0.19393333748709199</v>
      </c>
      <c r="H1580" s="17">
        <v>0.26957102052154103</v>
      </c>
      <c r="I1580" s="17">
        <v>0.27430033258529801</v>
      </c>
      <c r="J1580" s="17">
        <v>0.33332872499666</v>
      </c>
      <c r="K1580" s="17">
        <v>0.32872689757632101</v>
      </c>
      <c r="L1580" s="17">
        <v>0.38991961360744398</v>
      </c>
      <c r="M1580" s="17"/>
      <c r="N1580" s="17">
        <v>0.35139789089708301</v>
      </c>
      <c r="O1580" s="17">
        <v>0.34084964828724901</v>
      </c>
      <c r="P1580" s="17">
        <v>0.244201203185374</v>
      </c>
      <c r="Q1580" s="17">
        <v>0.26151961266121898</v>
      </c>
      <c r="R1580" s="17"/>
      <c r="S1580" s="17">
        <v>0.294834079799485</v>
      </c>
      <c r="T1580" s="17">
        <v>0.30577145539879602</v>
      </c>
      <c r="U1580" s="17">
        <v>0.34540216556261799</v>
      </c>
      <c r="V1580" s="17">
        <v>0.28549863417313498</v>
      </c>
      <c r="W1580" s="17">
        <v>0.25737555866308298</v>
      </c>
      <c r="X1580" s="17">
        <v>0.25909021461405701</v>
      </c>
      <c r="Y1580" s="17">
        <v>0.351341357985476</v>
      </c>
      <c r="Z1580" s="17">
        <v>0.29958283003283498</v>
      </c>
      <c r="AA1580" s="17">
        <v>0.32058020900654799</v>
      </c>
      <c r="AB1580" s="17">
        <v>0.29956934226568599</v>
      </c>
      <c r="AC1580" s="17">
        <v>0.32597585339602497</v>
      </c>
      <c r="AD1580" s="17">
        <v>0.325091641499624</v>
      </c>
      <c r="AE1580" s="17"/>
      <c r="AF1580" s="17">
        <v>0.25558977150856599</v>
      </c>
      <c r="AG1580" s="17">
        <v>0.27845255362155502</v>
      </c>
      <c r="AH1580" s="17">
        <v>0.36206023003633198</v>
      </c>
      <c r="AI1580" s="17">
        <v>0.34823266445331502</v>
      </c>
      <c r="AJ1580" s="17">
        <v>0.31304668325810697</v>
      </c>
      <c r="AK1580" s="17"/>
      <c r="AL1580" s="17">
        <v>0.33432497278381101</v>
      </c>
      <c r="AM1580" s="17">
        <v>0.28609990066505198</v>
      </c>
      <c r="AN1580" s="17">
        <v>0.27654406343604898</v>
      </c>
      <c r="AO1580" s="17">
        <v>0.30474241215880399</v>
      </c>
      <c r="AP1580" s="17"/>
      <c r="AQ1580" s="17">
        <v>0.28490491234829701</v>
      </c>
      <c r="AR1580" s="17">
        <v>0.33185632579615099</v>
      </c>
      <c r="AS1580" s="17"/>
      <c r="AT1580" s="17">
        <v>0.28264486456057097</v>
      </c>
      <c r="AU1580" s="17">
        <v>0.39119941914085199</v>
      </c>
      <c r="AV1580" s="17"/>
      <c r="AW1580" s="17">
        <v>0.37233219425366298</v>
      </c>
      <c r="AX1580" s="17">
        <v>0.27735011953696298</v>
      </c>
      <c r="AY1580" s="17">
        <v>0.255447759698818</v>
      </c>
      <c r="AZ1580" s="17"/>
      <c r="BA1580" s="17">
        <v>0.27007249495216401</v>
      </c>
      <c r="BB1580" s="17">
        <v>0.33303047658775298</v>
      </c>
      <c r="BC1580" s="17">
        <v>0.28946535143372898</v>
      </c>
      <c r="BD1580" s="17">
        <v>0.32031724598487499</v>
      </c>
      <c r="BE1580" s="17">
        <v>0.37147391665596402</v>
      </c>
      <c r="BF1580" s="17"/>
      <c r="BG1580" s="17">
        <v>0.29479964101825101</v>
      </c>
      <c r="BH1580" s="17">
        <v>0.31081957553547701</v>
      </c>
      <c r="BI1580" s="17"/>
      <c r="BJ1580" s="17">
        <v>0.29613242510128102</v>
      </c>
      <c r="BK1580" s="17">
        <v>0.334753345721229</v>
      </c>
      <c r="BL1580" s="17"/>
      <c r="BM1580" s="17">
        <v>0.25199139541273602</v>
      </c>
      <c r="BN1580" s="17">
        <v>0.383475397980929</v>
      </c>
      <c r="BO1580" s="17">
        <v>0.30113777342590903</v>
      </c>
      <c r="BP1580" s="17">
        <v>0.30261484542809303</v>
      </c>
      <c r="BQ1580" s="17">
        <v>0.27710194176946501</v>
      </c>
      <c r="BR1580" s="17"/>
      <c r="BS1580" s="17">
        <v>0.27375783199864401</v>
      </c>
      <c r="BT1580" s="17"/>
      <c r="BU1580" s="17">
        <v>0.34607793835940998</v>
      </c>
      <c r="BV1580" s="17">
        <v>0.31406380423220998</v>
      </c>
      <c r="BW1580" s="17">
        <v>0.31041463164091898</v>
      </c>
      <c r="BX1580" s="17">
        <v>0.28435298069742398</v>
      </c>
      <c r="BY1580" s="17">
        <v>0.250307351852805</v>
      </c>
      <c r="BZ1580" s="17"/>
      <c r="CA1580" s="17">
        <v>0.22846793262172499</v>
      </c>
      <c r="CB1580" s="17"/>
      <c r="CC1580" s="17">
        <v>0.290502582447627</v>
      </c>
      <c r="CD1580" s="17">
        <v>0.36995691248530299</v>
      </c>
      <c r="CE1580" s="17"/>
      <c r="CF1580" s="17">
        <v>0.31293172526596602</v>
      </c>
      <c r="CG1580" s="17"/>
      <c r="CH1580" s="17">
        <v>0.32279622536960501</v>
      </c>
      <c r="CI1580" s="17">
        <v>0.30100006152863201</v>
      </c>
    </row>
    <row r="1581" spans="2:87" x14ac:dyDescent="0.35">
      <c r="B1581" t="s">
        <v>479</v>
      </c>
      <c r="C1581" s="17">
        <v>0.21102294635358701</v>
      </c>
      <c r="D1581" s="17">
        <v>0.21918876650201799</v>
      </c>
      <c r="E1581" s="17">
        <v>0.20316529750312201</v>
      </c>
      <c r="F1581" s="17"/>
      <c r="G1581" s="17">
        <v>0.195395715055381</v>
      </c>
      <c r="H1581" s="17">
        <v>0.31573123691812799</v>
      </c>
      <c r="I1581" s="17">
        <v>0.22733323985231901</v>
      </c>
      <c r="J1581" s="17">
        <v>0.18596701789463699</v>
      </c>
      <c r="K1581" s="17">
        <v>0.205087032161165</v>
      </c>
      <c r="L1581" s="17">
        <v>0.14697534901183801</v>
      </c>
      <c r="M1581" s="17"/>
      <c r="N1581" s="17">
        <v>0.26951133419805101</v>
      </c>
      <c r="O1581" s="17">
        <v>0.190350856126173</v>
      </c>
      <c r="P1581" s="17">
        <v>0.204856315430264</v>
      </c>
      <c r="Q1581" s="17">
        <v>0.1758810232993</v>
      </c>
      <c r="R1581" s="17"/>
      <c r="S1581" s="17">
        <v>0.27864855997624399</v>
      </c>
      <c r="T1581" s="17">
        <v>0.23498889591275701</v>
      </c>
      <c r="U1581" s="17">
        <v>0.227897048774724</v>
      </c>
      <c r="V1581" s="17">
        <v>0.182490277602634</v>
      </c>
      <c r="W1581" s="17">
        <v>0.17806596782474901</v>
      </c>
      <c r="X1581" s="17">
        <v>0.22240609975881101</v>
      </c>
      <c r="Y1581" s="17">
        <v>0.22348699219240001</v>
      </c>
      <c r="Z1581" s="17">
        <v>0.22343241356934199</v>
      </c>
      <c r="AA1581" s="17">
        <v>0.20364399459334101</v>
      </c>
      <c r="AB1581" s="17">
        <v>0.124036987552855</v>
      </c>
      <c r="AC1581" s="17">
        <v>0.15252166560585501</v>
      </c>
      <c r="AD1581" s="17">
        <v>0.210482717325716</v>
      </c>
      <c r="AE1581" s="17"/>
      <c r="AF1581" s="17">
        <v>0.19767153325200501</v>
      </c>
      <c r="AG1581" s="17">
        <v>0.18440051252411199</v>
      </c>
      <c r="AH1581" s="17">
        <v>0.211955658901676</v>
      </c>
      <c r="AI1581" s="17">
        <v>0.26639965870457999</v>
      </c>
      <c r="AJ1581" s="17">
        <v>0.28116997093047902</v>
      </c>
      <c r="AK1581" s="17"/>
      <c r="AL1581" s="17">
        <v>0.176468103811668</v>
      </c>
      <c r="AM1581" s="17">
        <v>0.226128280209239</v>
      </c>
      <c r="AN1581" s="17">
        <v>0.24241644091613501</v>
      </c>
      <c r="AO1581" s="17">
        <v>0.24330369591825299</v>
      </c>
      <c r="AP1581" s="17"/>
      <c r="AQ1581" s="17">
        <v>0.156086927242614</v>
      </c>
      <c r="AR1581" s="17">
        <v>0.29073576147451802</v>
      </c>
      <c r="AS1581" s="17"/>
      <c r="AT1581" s="17">
        <v>0.22700545830855001</v>
      </c>
      <c r="AU1581" s="17">
        <v>0.147342051411122</v>
      </c>
      <c r="AV1581" s="17"/>
      <c r="AW1581" s="17">
        <v>0.18927334440212701</v>
      </c>
      <c r="AX1581" s="17">
        <v>0.22545823199811699</v>
      </c>
      <c r="AY1581" s="17">
        <v>0.22414655433185299</v>
      </c>
      <c r="AZ1581" s="17"/>
      <c r="BA1581" s="17">
        <v>0.256575277908204</v>
      </c>
      <c r="BB1581" s="17">
        <v>0.22190232999902601</v>
      </c>
      <c r="BC1581" s="17">
        <v>0.20345007671565701</v>
      </c>
      <c r="BD1581" s="17">
        <v>0.13419047672349699</v>
      </c>
      <c r="BE1581" s="17">
        <v>0.114534063607533</v>
      </c>
      <c r="BF1581" s="17"/>
      <c r="BG1581" s="17">
        <v>0.222374744758631</v>
      </c>
      <c r="BH1581" s="17">
        <v>0.20273851771295001</v>
      </c>
      <c r="BI1581" s="17"/>
      <c r="BJ1581" s="17">
        <v>0.22988109969443199</v>
      </c>
      <c r="BK1581" s="17">
        <v>0.143723467305377</v>
      </c>
      <c r="BL1581" s="17"/>
      <c r="BM1581" s="17">
        <v>0.21807061347453699</v>
      </c>
      <c r="BN1581" s="17">
        <v>0.18263331609189001</v>
      </c>
      <c r="BO1581" s="17">
        <v>0.22394497085937701</v>
      </c>
      <c r="BP1581" s="17">
        <v>0.31739337727959299</v>
      </c>
      <c r="BQ1581" s="17">
        <v>0.13829029726584699</v>
      </c>
      <c r="BR1581" s="17"/>
      <c r="BS1581" s="17">
        <v>0.197493638579574</v>
      </c>
      <c r="BT1581" s="17"/>
      <c r="BU1581" s="17">
        <v>0.18414905643629401</v>
      </c>
      <c r="BV1581" s="17">
        <v>0.26490259397004301</v>
      </c>
      <c r="BW1581" s="17">
        <v>0.26471134783697903</v>
      </c>
      <c r="BX1581" s="17">
        <v>0.15869701986885101</v>
      </c>
      <c r="BY1581" s="17">
        <v>0.16173600288603199</v>
      </c>
      <c r="BZ1581" s="17"/>
      <c r="CA1581" s="17">
        <v>0.240755119230533</v>
      </c>
      <c r="CB1581" s="17"/>
      <c r="CC1581" s="17">
        <v>0.217059880919206</v>
      </c>
      <c r="CD1581" s="17">
        <v>0.18798031475733801</v>
      </c>
      <c r="CE1581" s="17"/>
      <c r="CF1581" s="17">
        <v>0.236389479806319</v>
      </c>
      <c r="CG1581" s="17"/>
      <c r="CH1581" s="17">
        <v>0.20030960371659901</v>
      </c>
      <c r="CI1581" s="17">
        <v>0.234130401154381</v>
      </c>
    </row>
    <row r="1582" spans="2:87" x14ac:dyDescent="0.35">
      <c r="B1582" t="s">
        <v>480</v>
      </c>
      <c r="C1582" s="17">
        <v>0.19760158081045001</v>
      </c>
      <c r="D1582" s="17">
        <v>0.200767629079803</v>
      </c>
      <c r="E1582" s="17">
        <v>0.19480886548232401</v>
      </c>
      <c r="F1582" s="17"/>
      <c r="G1582" s="17">
        <v>0.13185638123567001</v>
      </c>
      <c r="H1582" s="17">
        <v>0.20070563733570199</v>
      </c>
      <c r="I1582" s="17">
        <v>0.24107659689892499</v>
      </c>
      <c r="J1582" s="17">
        <v>0.19039830195719001</v>
      </c>
      <c r="K1582" s="17">
        <v>0.20821431074211899</v>
      </c>
      <c r="L1582" s="17">
        <v>0.20252245348037201</v>
      </c>
      <c r="M1582" s="17"/>
      <c r="N1582" s="17">
        <v>0.22986688725702001</v>
      </c>
      <c r="O1582" s="17">
        <v>0.18618251173427</v>
      </c>
      <c r="P1582" s="17">
        <v>0.176112298606831</v>
      </c>
      <c r="Q1582" s="17">
        <v>0.190581450934703</v>
      </c>
      <c r="R1582" s="17"/>
      <c r="S1582" s="17">
        <v>0.20400552835043301</v>
      </c>
      <c r="T1582" s="17">
        <v>0.19022331999731301</v>
      </c>
      <c r="U1582" s="17">
        <v>0.17116399650163899</v>
      </c>
      <c r="V1582" s="17">
        <v>0.153493414115837</v>
      </c>
      <c r="W1582" s="17">
        <v>0.17446080285545601</v>
      </c>
      <c r="X1582" s="17">
        <v>0.22184708983337001</v>
      </c>
      <c r="Y1582" s="17">
        <v>0.22823746810546999</v>
      </c>
      <c r="Z1582" s="17">
        <v>0.258598078778495</v>
      </c>
      <c r="AA1582" s="17">
        <v>0.17894111459093601</v>
      </c>
      <c r="AB1582" s="17">
        <v>0.24548160570335301</v>
      </c>
      <c r="AC1582" s="17">
        <v>0.15258574155702201</v>
      </c>
      <c r="AD1582" s="17">
        <v>0.220788557597104</v>
      </c>
      <c r="AE1582" s="17"/>
      <c r="AF1582" s="17">
        <v>0.182907160100688</v>
      </c>
      <c r="AG1582" s="17">
        <v>0.201637626139926</v>
      </c>
      <c r="AH1582" s="17">
        <v>0.197961803032003</v>
      </c>
      <c r="AI1582" s="17">
        <v>0.20425851322805899</v>
      </c>
      <c r="AJ1582" s="17">
        <v>0.208752925088664</v>
      </c>
      <c r="AK1582" s="17"/>
      <c r="AL1582" s="17">
        <v>0.18917329343372899</v>
      </c>
      <c r="AM1582" s="17">
        <v>0.204904762546081</v>
      </c>
      <c r="AN1582" s="17">
        <v>0.205888791815248</v>
      </c>
      <c r="AO1582" s="17">
        <v>0.18163944150280101</v>
      </c>
      <c r="AP1582" s="17"/>
      <c r="AQ1582" s="17">
        <v>0.17930520098630101</v>
      </c>
      <c r="AR1582" s="17">
        <v>0.22414984488030401</v>
      </c>
      <c r="AS1582" s="17"/>
      <c r="AT1582" s="17">
        <v>0.19407019652423299</v>
      </c>
      <c r="AU1582" s="17">
        <v>0.21002390981054</v>
      </c>
      <c r="AV1582" s="17"/>
      <c r="AW1582" s="17">
        <v>0.20589271325185299</v>
      </c>
      <c r="AX1582" s="17">
        <v>0.17696323703515501</v>
      </c>
      <c r="AY1582" s="17">
        <v>0.21346548787178901</v>
      </c>
      <c r="AZ1582" s="17"/>
      <c r="BA1582" s="17">
        <v>0.21733951653842101</v>
      </c>
      <c r="BB1582" s="17">
        <v>0.21970806928605399</v>
      </c>
      <c r="BC1582" s="17">
        <v>0.18081328701878999</v>
      </c>
      <c r="BD1582" s="17">
        <v>0.162317559399311</v>
      </c>
      <c r="BE1582" s="17">
        <v>0.146947299336498</v>
      </c>
      <c r="BF1582" s="17"/>
      <c r="BG1582" s="17">
        <v>0.18060537509660801</v>
      </c>
      <c r="BH1582" s="17">
        <v>0.210005241303166</v>
      </c>
      <c r="BI1582" s="17"/>
      <c r="BJ1582" s="17">
        <v>0.191680563184459</v>
      </c>
      <c r="BK1582" s="17">
        <v>0.22452152691284299</v>
      </c>
      <c r="BL1582" s="17"/>
      <c r="BM1582" s="17">
        <v>0.17814895974667999</v>
      </c>
      <c r="BN1582" s="17">
        <v>0.20566024492955001</v>
      </c>
      <c r="BO1582" s="17">
        <v>0.21487090138874099</v>
      </c>
      <c r="BP1582" s="17">
        <v>0.21341482883539001</v>
      </c>
      <c r="BQ1582" s="17">
        <v>0.14880668601532099</v>
      </c>
      <c r="BR1582" s="17"/>
      <c r="BS1582" s="17">
        <v>0.173847091715323</v>
      </c>
      <c r="BT1582" s="17"/>
      <c r="BU1582" s="17">
        <v>0.20676273184265601</v>
      </c>
      <c r="BV1582" s="17">
        <v>0.244299110710825</v>
      </c>
      <c r="BW1582" s="17">
        <v>0.203513314076679</v>
      </c>
      <c r="BX1582" s="17">
        <v>0.163529755984962</v>
      </c>
      <c r="BY1582" s="17">
        <v>0.126618484581934</v>
      </c>
      <c r="BZ1582" s="17"/>
      <c r="CA1582" s="17">
        <v>0.148921612912778</v>
      </c>
      <c r="CB1582" s="17"/>
      <c r="CC1582" s="17">
        <v>0.20127505482267999</v>
      </c>
      <c r="CD1582" s="17">
        <v>0.18543444739548201</v>
      </c>
      <c r="CE1582" s="17"/>
      <c r="CF1582" s="17">
        <v>0.20793702600091599</v>
      </c>
      <c r="CG1582" s="17"/>
      <c r="CH1582" s="17">
        <v>0.18607107856969399</v>
      </c>
      <c r="CI1582" s="17">
        <v>0.18002978825179</v>
      </c>
    </row>
    <row r="1583" spans="2:87" x14ac:dyDescent="0.35">
      <c r="B1583" t="s">
        <v>481</v>
      </c>
      <c r="C1583" s="17">
        <v>0.115298882460261</v>
      </c>
      <c r="D1583" s="17">
        <v>0.12511427021706001</v>
      </c>
      <c r="E1583" s="17">
        <v>0.10544809426504199</v>
      </c>
      <c r="F1583" s="17"/>
      <c r="G1583" s="17">
        <v>0.14999729829956299</v>
      </c>
      <c r="H1583" s="17">
        <v>0.13999468939746501</v>
      </c>
      <c r="I1583" s="17">
        <v>0.117234665276996</v>
      </c>
      <c r="J1583" s="17">
        <v>0.123228216142379</v>
      </c>
      <c r="K1583" s="17">
        <v>9.2260211225348304E-2</v>
      </c>
      <c r="L1583" s="17">
        <v>7.9314678340767997E-2</v>
      </c>
      <c r="M1583" s="17"/>
      <c r="N1583" s="17">
        <v>0.134125119629384</v>
      </c>
      <c r="O1583" s="17">
        <v>0.119039641094598</v>
      </c>
      <c r="P1583" s="17">
        <v>0.10718932991615</v>
      </c>
      <c r="Q1583" s="17">
        <v>9.6106280845480896E-2</v>
      </c>
      <c r="R1583" s="17"/>
      <c r="S1583" s="17">
        <v>0.1212542155719</v>
      </c>
      <c r="T1583" s="17">
        <v>9.91352323873608E-2</v>
      </c>
      <c r="U1583" s="17">
        <v>8.0069529067273604E-2</v>
      </c>
      <c r="V1583" s="17">
        <v>8.2638068395098005E-2</v>
      </c>
      <c r="W1583" s="17">
        <v>0.104543746280806</v>
      </c>
      <c r="X1583" s="17">
        <v>8.4535642459270102E-2</v>
      </c>
      <c r="Y1583" s="17">
        <v>9.0515614828444904E-2</v>
      </c>
      <c r="Z1583" s="17">
        <v>0.14656304436281301</v>
      </c>
      <c r="AA1583" s="17">
        <v>0.16105838956419</v>
      </c>
      <c r="AB1583" s="17">
        <v>0.14761211423052401</v>
      </c>
      <c r="AC1583" s="17">
        <v>0.12752583822821401</v>
      </c>
      <c r="AD1583" s="17">
        <v>0.205947377660922</v>
      </c>
      <c r="AE1583" s="17"/>
      <c r="AF1583" s="17">
        <v>0.109107882093915</v>
      </c>
      <c r="AG1583" s="17">
        <v>0.10588578639195</v>
      </c>
      <c r="AH1583" s="17">
        <v>0.12978199236025101</v>
      </c>
      <c r="AI1583" s="17">
        <v>0.13176052953884501</v>
      </c>
      <c r="AJ1583" s="17">
        <v>0.121111022866757</v>
      </c>
      <c r="AK1583" s="17"/>
      <c r="AL1583" s="17">
        <v>9.7107808339868901E-2</v>
      </c>
      <c r="AM1583" s="17">
        <v>0.117549034559043</v>
      </c>
      <c r="AN1583" s="17">
        <v>0.121518805306339</v>
      </c>
      <c r="AO1583" s="17">
        <v>0.19549457153653099</v>
      </c>
      <c r="AP1583" s="17"/>
      <c r="AQ1583" s="17">
        <v>9.0151510497943496E-2</v>
      </c>
      <c r="AR1583" s="17">
        <v>0.151788017356625</v>
      </c>
      <c r="AS1583" s="17"/>
      <c r="AT1583" s="17">
        <v>0.11899046258436199</v>
      </c>
      <c r="AU1583" s="17">
        <v>8.5547384090201406E-2</v>
      </c>
      <c r="AV1583" s="17"/>
      <c r="AW1583" s="17">
        <v>0.11440541937634199</v>
      </c>
      <c r="AX1583" s="17">
        <v>0.11110658580429</v>
      </c>
      <c r="AY1583" s="17">
        <v>0.114773023806073</v>
      </c>
      <c r="AZ1583" s="17"/>
      <c r="BA1583" s="17">
        <v>0.15018964171821</v>
      </c>
      <c r="BB1583" s="17">
        <v>0.11901647049506101</v>
      </c>
      <c r="BC1583" s="17">
        <v>9.5764421179699397E-2</v>
      </c>
      <c r="BD1583" s="17">
        <v>9.1944678325993207E-2</v>
      </c>
      <c r="BE1583" s="17">
        <v>9.1268987266986804E-2</v>
      </c>
      <c r="BF1583" s="17"/>
      <c r="BG1583" s="17">
        <v>0.12437686892823401</v>
      </c>
      <c r="BH1583" s="17">
        <v>0.108673858969606</v>
      </c>
      <c r="BI1583" s="17"/>
      <c r="BJ1583" s="17">
        <v>0.122449287707736</v>
      </c>
      <c r="BK1583" s="17">
        <v>9.1434495679162897E-2</v>
      </c>
      <c r="BL1583" s="17"/>
      <c r="BM1583" s="17">
        <v>0.124044410432119</v>
      </c>
      <c r="BN1583" s="17">
        <v>8.9650575892828904E-2</v>
      </c>
      <c r="BO1583" s="17">
        <v>0.130731120222914</v>
      </c>
      <c r="BP1583" s="17">
        <v>0.11615828978369599</v>
      </c>
      <c r="BQ1583" s="17">
        <v>6.9690976209090497E-2</v>
      </c>
      <c r="BR1583" s="17"/>
      <c r="BS1583" s="17">
        <v>8.5019676788438206E-2</v>
      </c>
      <c r="BT1583" s="17"/>
      <c r="BU1583" s="17">
        <v>8.5821913638667993E-2</v>
      </c>
      <c r="BV1583" s="17">
        <v>0.16860262001986401</v>
      </c>
      <c r="BW1583" s="17">
        <v>0.11651566895733199</v>
      </c>
      <c r="BX1583" s="17">
        <v>9.2673635304127505E-2</v>
      </c>
      <c r="BY1583" s="17">
        <v>6.8156493667041407E-2</v>
      </c>
      <c r="BZ1583" s="17"/>
      <c r="CA1583" s="17">
        <v>0.107043135810283</v>
      </c>
      <c r="CB1583" s="17"/>
      <c r="CC1583" s="17">
        <v>0.120151944271778</v>
      </c>
      <c r="CD1583" s="17">
        <v>9.5181028000866294E-2</v>
      </c>
      <c r="CE1583" s="17"/>
      <c r="CF1583" s="17">
        <v>0.11452691437608099</v>
      </c>
      <c r="CG1583" s="17"/>
      <c r="CH1583" s="17">
        <v>0.109728986255414</v>
      </c>
      <c r="CI1583" s="17">
        <v>0.13864268673217001</v>
      </c>
    </row>
    <row r="1584" spans="2:87" x14ac:dyDescent="0.35">
      <c r="B1584" t="s">
        <v>131</v>
      </c>
      <c r="C1584" s="17">
        <v>3.9597370002413902E-2</v>
      </c>
      <c r="D1584" s="17">
        <v>3.8336633630079699E-2</v>
      </c>
      <c r="E1584" s="17">
        <v>4.0133761630470097E-2</v>
      </c>
      <c r="F1584" s="17"/>
      <c r="G1584" s="17">
        <v>6.7851138812944106E-2</v>
      </c>
      <c r="H1584" s="17">
        <v>3.8091038382101601E-2</v>
      </c>
      <c r="I1584" s="17">
        <v>4.1832630857943399E-2</v>
      </c>
      <c r="J1584" s="17">
        <v>4.0995762038579998E-2</v>
      </c>
      <c r="K1584" s="17">
        <v>3.3834097857810601E-2</v>
      </c>
      <c r="L1584" s="17">
        <v>2.2808190478150501E-2</v>
      </c>
      <c r="M1584" s="17"/>
      <c r="N1584" s="17">
        <v>2.4859667307713901E-2</v>
      </c>
      <c r="O1584" s="17">
        <v>3.4514216543490003E-2</v>
      </c>
      <c r="P1584" s="17">
        <v>5.4124727202767203E-2</v>
      </c>
      <c r="Q1584" s="17">
        <v>4.6476157126960897E-2</v>
      </c>
      <c r="R1584" s="17"/>
      <c r="S1584" s="17">
        <v>3.6230139445031402E-2</v>
      </c>
      <c r="T1584" s="17">
        <v>5.5445682146650098E-2</v>
      </c>
      <c r="U1584" s="17">
        <v>4.4468466140117999E-2</v>
      </c>
      <c r="V1584" s="17">
        <v>7.7017498971577406E-2</v>
      </c>
      <c r="W1584" s="17">
        <v>3.8998086689164498E-2</v>
      </c>
      <c r="X1584" s="17">
        <v>3.4221841794822502E-2</v>
      </c>
      <c r="Y1584" s="17">
        <v>3.7332947219258499E-2</v>
      </c>
      <c r="Z1584" s="17">
        <v>1.29640189449094E-2</v>
      </c>
      <c r="AA1584" s="17">
        <v>3.6090567818044698E-2</v>
      </c>
      <c r="AB1584" s="17">
        <v>2.0706870364110001E-2</v>
      </c>
      <c r="AC1584" s="17">
        <v>1.83016883161773E-2</v>
      </c>
      <c r="AD1584" s="17">
        <v>2.57409760373099E-2</v>
      </c>
      <c r="AE1584" s="17"/>
      <c r="AF1584" s="17">
        <v>5.0839437406091897E-2</v>
      </c>
      <c r="AG1584" s="17">
        <v>4.0628673754352897E-2</v>
      </c>
      <c r="AH1584" s="17">
        <v>3.5589614390334E-2</v>
      </c>
      <c r="AI1584" s="17">
        <v>3.0393830861707299E-2</v>
      </c>
      <c r="AJ1584" s="17">
        <v>1.9770234012105401E-2</v>
      </c>
      <c r="AK1584" s="17"/>
      <c r="AL1584" s="17">
        <v>4.7228617142404998E-2</v>
      </c>
      <c r="AM1584" s="17">
        <v>4.77354561259812E-2</v>
      </c>
      <c r="AN1584" s="17">
        <v>9.5774155500210692E-3</v>
      </c>
      <c r="AO1584" s="17">
        <v>2.5960800232727298E-2</v>
      </c>
      <c r="AP1584" s="17"/>
      <c r="AQ1584" s="17">
        <v>4.0047647565409697E-2</v>
      </c>
      <c r="AR1584" s="17">
        <v>3.8944011919446797E-2</v>
      </c>
      <c r="AS1584" s="17"/>
      <c r="AT1584" s="17">
        <v>4.5799637075902302E-2</v>
      </c>
      <c r="AU1584" s="17">
        <v>1.90970754129265E-2</v>
      </c>
      <c r="AV1584" s="17"/>
      <c r="AW1584" s="17">
        <v>2.06797696692777E-2</v>
      </c>
      <c r="AX1584" s="17">
        <v>3.3358587136811502E-2</v>
      </c>
      <c r="AY1584" s="17">
        <v>5.3746615598306402E-2</v>
      </c>
      <c r="AZ1584" s="17"/>
      <c r="BA1584" s="17">
        <v>3.6514263328328099E-2</v>
      </c>
      <c r="BB1584" s="17">
        <v>4.1353565097952703E-2</v>
      </c>
      <c r="BC1584" s="17">
        <v>4.1499762889594401E-2</v>
      </c>
      <c r="BD1584" s="17">
        <v>4.7599954402408898E-2</v>
      </c>
      <c r="BE1584" s="17">
        <v>1.8351543793892901E-2</v>
      </c>
      <c r="BF1584" s="17"/>
      <c r="BG1584" s="17">
        <v>4.8319858842227101E-2</v>
      </c>
      <c r="BH1584" s="17">
        <v>3.3231785115874303E-2</v>
      </c>
      <c r="BI1584" s="17"/>
      <c r="BJ1584" s="17">
        <v>4.4419204825120497E-2</v>
      </c>
      <c r="BK1584" s="17">
        <v>2.2572622532398098E-2</v>
      </c>
      <c r="BL1584" s="17"/>
      <c r="BM1584" s="17">
        <v>5.9046916994821202E-2</v>
      </c>
      <c r="BN1584" s="17">
        <v>3.5219310478382303E-2</v>
      </c>
      <c r="BO1584" s="17">
        <v>2.6613273279170201E-2</v>
      </c>
      <c r="BP1584" s="17">
        <v>5.3607243536482399E-2</v>
      </c>
      <c r="BQ1584" s="17">
        <v>1.72116096932074E-2</v>
      </c>
      <c r="BR1584" s="17"/>
      <c r="BS1584" s="17">
        <v>2.1012625943183399E-2</v>
      </c>
      <c r="BT1584" s="17"/>
      <c r="BU1584" s="17">
        <v>3.6667662996455803E-2</v>
      </c>
      <c r="BV1584" s="17">
        <v>2.7344397228216299E-2</v>
      </c>
      <c r="BW1584" s="17">
        <v>1.87120999038662E-2</v>
      </c>
      <c r="BX1584" s="17">
        <v>9.6950896220520406E-3</v>
      </c>
      <c r="BY1584" s="17">
        <v>0.11386222903632801</v>
      </c>
      <c r="BZ1584" s="17"/>
      <c r="CA1584" s="17">
        <v>6.1720172412654904E-3</v>
      </c>
      <c r="CB1584" s="17"/>
      <c r="CC1584" s="17">
        <v>3.1533993674811897E-2</v>
      </c>
      <c r="CD1584" s="17">
        <v>3.7218570597019399E-2</v>
      </c>
      <c r="CE1584" s="17"/>
      <c r="CF1584" s="17">
        <v>2.3374460133740001E-2</v>
      </c>
      <c r="CG1584" s="17"/>
      <c r="CH1584" s="17">
        <v>3.86548633739177E-2</v>
      </c>
      <c r="CI1584" s="17">
        <v>1.49449288120981E-2</v>
      </c>
    </row>
    <row r="1585" spans="2:87" x14ac:dyDescent="0.35">
      <c r="B1585" t="s">
        <v>482</v>
      </c>
      <c r="C1585" s="17">
        <v>1.00508367329613E-2</v>
      </c>
      <c r="D1585" s="17">
        <v>1.2965584610079101E-2</v>
      </c>
      <c r="E1585" s="17">
        <v>7.2584790371688001E-3</v>
      </c>
      <c r="F1585" s="17"/>
      <c r="G1585" s="17">
        <v>1.4850659620203601E-2</v>
      </c>
      <c r="H1585" s="17">
        <v>1.54199036984956E-2</v>
      </c>
      <c r="I1585" s="17">
        <v>1.1880917602708299E-2</v>
      </c>
      <c r="J1585" s="17">
        <v>8.8935122572363409E-3</v>
      </c>
      <c r="K1585" s="17">
        <v>1.2870189492913801E-2</v>
      </c>
      <c r="L1585" s="17">
        <v>0</v>
      </c>
      <c r="M1585" s="17"/>
      <c r="N1585" s="17">
        <v>1.6233664893095601E-3</v>
      </c>
      <c r="O1585" s="17">
        <v>1.76884209580821E-2</v>
      </c>
      <c r="P1585" s="17">
        <v>1.8336690335729301E-2</v>
      </c>
      <c r="Q1585" s="17">
        <v>4.0690923601648197E-3</v>
      </c>
      <c r="R1585" s="17"/>
      <c r="S1585" s="17">
        <v>6.4755561954056998E-3</v>
      </c>
      <c r="T1585" s="17">
        <v>3.6905224742318902E-3</v>
      </c>
      <c r="U1585" s="17">
        <v>1.25995608181817E-2</v>
      </c>
      <c r="V1585" s="17">
        <v>1.0945929166218501E-2</v>
      </c>
      <c r="W1585" s="17">
        <v>1.28233184680799E-2</v>
      </c>
      <c r="X1585" s="17">
        <v>1.79608863976615E-2</v>
      </c>
      <c r="Y1585" s="17">
        <v>1.4633671106640401E-2</v>
      </c>
      <c r="Z1585" s="17">
        <v>3.9015863025150102E-2</v>
      </c>
      <c r="AA1585" s="17">
        <v>5.02016272968012E-3</v>
      </c>
      <c r="AB1585" s="17">
        <v>5.2283277154156699E-3</v>
      </c>
      <c r="AC1585" s="17">
        <v>7.9526408237207396E-3</v>
      </c>
      <c r="AD1585" s="17">
        <v>0</v>
      </c>
      <c r="AE1585" s="17"/>
      <c r="AF1585" s="17">
        <v>3.2905117551843802E-3</v>
      </c>
      <c r="AG1585" s="17">
        <v>1.38866098281461E-2</v>
      </c>
      <c r="AH1585" s="17">
        <v>5.2085271727746801E-3</v>
      </c>
      <c r="AI1585" s="17">
        <v>0</v>
      </c>
      <c r="AJ1585" s="17">
        <v>1.43630089017835E-2</v>
      </c>
      <c r="AK1585" s="17"/>
      <c r="AL1585" s="17">
        <v>1.5729118449232599E-2</v>
      </c>
      <c r="AM1585" s="17">
        <v>6.6496840708303497E-3</v>
      </c>
      <c r="AN1585" s="17">
        <v>8.6541305528112806E-3</v>
      </c>
      <c r="AO1585" s="17">
        <v>0</v>
      </c>
      <c r="AP1585" s="17"/>
      <c r="AQ1585" s="17">
        <v>1.14778306327475E-2</v>
      </c>
      <c r="AR1585" s="17">
        <v>7.9802516641272903E-3</v>
      </c>
      <c r="AS1585" s="17"/>
      <c r="AT1585" s="17">
        <v>1.1957552061044201E-2</v>
      </c>
      <c r="AU1585" s="17">
        <v>0</v>
      </c>
      <c r="AV1585" s="17"/>
      <c r="AW1585" s="17">
        <v>3.7338884267290101E-3</v>
      </c>
      <c r="AX1585" s="17">
        <v>1.4645031056315899E-2</v>
      </c>
      <c r="AY1585" s="17">
        <v>8.3937444960642208E-3</v>
      </c>
      <c r="AZ1585" s="17"/>
      <c r="BA1585" s="17">
        <v>4.0740578182283703E-3</v>
      </c>
      <c r="BB1585" s="17">
        <v>9.4811522593647793E-3</v>
      </c>
      <c r="BC1585" s="17">
        <v>1.25865422622708E-2</v>
      </c>
      <c r="BD1585" s="17">
        <v>1.3758539436683599E-2</v>
      </c>
      <c r="BE1585" s="17">
        <v>1.9781440796241299E-2</v>
      </c>
      <c r="BF1585" s="17"/>
      <c r="BG1585" s="17">
        <v>1.5493670508443601E-2</v>
      </c>
      <c r="BH1585" s="17">
        <v>6.0787112241254496E-3</v>
      </c>
      <c r="BI1585" s="17"/>
      <c r="BJ1585" s="17">
        <v>1.21414602990464E-2</v>
      </c>
      <c r="BK1585" s="17">
        <v>2.4954921531836699E-3</v>
      </c>
      <c r="BL1585" s="17"/>
      <c r="BM1585" s="17">
        <v>1.4158437788813901E-2</v>
      </c>
      <c r="BN1585" s="17">
        <v>2.2879510661614898E-3</v>
      </c>
      <c r="BO1585" s="17">
        <v>1.06559720901088E-2</v>
      </c>
      <c r="BP1585" s="17">
        <v>5.47675598795148E-3</v>
      </c>
      <c r="BQ1585" s="17">
        <v>2.1130907083596901E-2</v>
      </c>
      <c r="BR1585" s="17"/>
      <c r="BS1585" s="17">
        <v>1.2224277630116799E-2</v>
      </c>
      <c r="BT1585" s="17"/>
      <c r="BU1585" s="17">
        <v>0</v>
      </c>
      <c r="BV1585" s="17">
        <v>1.50693111742952E-2</v>
      </c>
      <c r="BW1585" s="17">
        <v>0</v>
      </c>
      <c r="BX1585" s="17">
        <v>1.22503502907742E-2</v>
      </c>
      <c r="BY1585" s="17">
        <v>1.8990291027419001E-2</v>
      </c>
      <c r="BZ1585" s="17"/>
      <c r="CA1585" s="17">
        <v>5.7966623688459496E-3</v>
      </c>
      <c r="CB1585" s="17"/>
      <c r="CC1585" s="17">
        <v>7.8152878576152399E-3</v>
      </c>
      <c r="CD1585" s="17">
        <v>1.8265982210676698E-2</v>
      </c>
      <c r="CE1585" s="17"/>
      <c r="CF1585" s="17">
        <v>2.4698306076759899E-3</v>
      </c>
      <c r="CG1585" s="17"/>
      <c r="CH1585" s="17">
        <v>4.1563047270775696E-3</v>
      </c>
      <c r="CI1585" s="17">
        <v>1.7852826917594398E-2</v>
      </c>
    </row>
    <row r="1586" spans="2:87" x14ac:dyDescent="0.35">
      <c r="C1586" s="17"/>
      <c r="D1586" s="17"/>
      <c r="E1586" s="17"/>
      <c r="F1586" s="17"/>
      <c r="G1586" s="17"/>
      <c r="H1586" s="17"/>
      <c r="I1586" s="17"/>
      <c r="J1586" s="17"/>
      <c r="K1586" s="17"/>
      <c r="L1586" s="17"/>
      <c r="M1586" s="17"/>
      <c r="N1586" s="17"/>
      <c r="O1586" s="17"/>
      <c r="P1586" s="17"/>
      <c r="Q1586" s="17"/>
      <c r="R1586" s="17"/>
      <c r="S1586" s="17"/>
      <c r="T1586" s="17"/>
      <c r="U1586" s="17"/>
      <c r="V1586" s="17"/>
      <c r="W1586" s="17"/>
      <c r="X1586" s="17"/>
      <c r="Y1586" s="17"/>
      <c r="Z1586" s="17"/>
      <c r="AA1586" s="17"/>
      <c r="AB1586" s="17"/>
      <c r="AC1586" s="17"/>
      <c r="AD1586" s="17"/>
      <c r="AE1586" s="17"/>
      <c r="AF1586" s="17"/>
      <c r="AG1586" s="17"/>
      <c r="AH1586" s="17"/>
      <c r="AI1586" s="17"/>
      <c r="AJ1586" s="17"/>
      <c r="AK1586" s="17"/>
      <c r="AL1586" s="17"/>
      <c r="AM1586" s="17"/>
      <c r="AN1586" s="17"/>
      <c r="AO1586" s="17"/>
      <c r="AP1586" s="17"/>
      <c r="AQ1586" s="17"/>
      <c r="AR1586" s="17"/>
      <c r="AS1586" s="17"/>
      <c r="AT1586" s="17"/>
      <c r="AU1586" s="17"/>
      <c r="AV1586" s="17"/>
      <c r="AW1586" s="17"/>
      <c r="AX1586" s="17"/>
      <c r="AY1586" s="17"/>
      <c r="AZ1586" s="17"/>
      <c r="BA1586" s="17"/>
      <c r="BB1586" s="17"/>
      <c r="BC1586" s="17"/>
      <c r="BD1586" s="17"/>
      <c r="BE1586" s="17"/>
      <c r="BF1586" s="17"/>
      <c r="BG1586" s="17"/>
      <c r="BH1586" s="17"/>
      <c r="BI1586" s="17"/>
      <c r="BJ1586" s="17"/>
      <c r="BK1586" s="17"/>
      <c r="BL1586" s="17"/>
      <c r="BM1586" s="17"/>
      <c r="BN1586" s="17"/>
      <c r="BO1586" s="17"/>
      <c r="BP1586" s="17"/>
      <c r="BQ1586" s="17"/>
      <c r="BR1586" s="17"/>
      <c r="BS1586" s="17"/>
      <c r="BT1586" s="17"/>
      <c r="BU1586" s="17"/>
      <c r="BV1586" s="17"/>
      <c r="BW1586" s="17"/>
      <c r="BX1586" s="17"/>
      <c r="BY1586" s="17"/>
      <c r="BZ1586" s="17"/>
      <c r="CA1586" s="17"/>
      <c r="CB1586" s="17"/>
      <c r="CC1586" s="17"/>
      <c r="CD1586" s="17"/>
      <c r="CE1586" s="17"/>
      <c r="CF1586" s="17"/>
      <c r="CG1586" s="17"/>
      <c r="CH1586" s="17"/>
      <c r="CI1586" s="17"/>
    </row>
    <row r="1587" spans="2:87" x14ac:dyDescent="0.35">
      <c r="B1587" s="6" t="s">
        <v>494</v>
      </c>
      <c r="C1587" s="17"/>
      <c r="D1587" s="17"/>
      <c r="E1587" s="17"/>
      <c r="F1587" s="17"/>
      <c r="G1587" s="17"/>
      <c r="H1587" s="17"/>
      <c r="I1587" s="17"/>
      <c r="J1587" s="17"/>
      <c r="K1587" s="17"/>
      <c r="L1587" s="17"/>
      <c r="M1587" s="17"/>
      <c r="N1587" s="17"/>
      <c r="O1587" s="17"/>
      <c r="P1587" s="17"/>
      <c r="Q1587" s="17"/>
      <c r="R1587" s="17"/>
      <c r="S1587" s="17"/>
      <c r="T1587" s="17"/>
      <c r="U1587" s="17"/>
      <c r="V1587" s="17"/>
      <c r="W1587" s="17"/>
      <c r="X1587" s="17"/>
      <c r="Y1587" s="17"/>
      <c r="Z1587" s="17"/>
      <c r="AA1587" s="17"/>
      <c r="AB1587" s="17"/>
      <c r="AC1587" s="17"/>
      <c r="AD1587" s="17"/>
      <c r="AE1587" s="17"/>
      <c r="AF1587" s="17"/>
      <c r="AG1587" s="17"/>
      <c r="AH1587" s="17"/>
      <c r="AI1587" s="17"/>
      <c r="AJ1587" s="17"/>
      <c r="AK1587" s="17"/>
      <c r="AL1587" s="17"/>
      <c r="AM1587" s="17"/>
      <c r="AN1587" s="17"/>
      <c r="AO1587" s="17"/>
      <c r="AP1587" s="17"/>
      <c r="AQ1587" s="17"/>
      <c r="AR1587" s="17"/>
      <c r="AS1587" s="17"/>
      <c r="AT1587" s="17"/>
      <c r="AU1587" s="17"/>
      <c r="AV1587" s="17"/>
      <c r="AW1587" s="17"/>
      <c r="AX1587" s="17"/>
      <c r="AY1587" s="17"/>
      <c r="AZ1587" s="17"/>
      <c r="BA1587" s="17"/>
      <c r="BB1587" s="17"/>
      <c r="BC1587" s="17"/>
      <c r="BD1587" s="17"/>
      <c r="BE1587" s="17"/>
      <c r="BF1587" s="17"/>
      <c r="BG1587" s="17"/>
      <c r="BH1587" s="17"/>
      <c r="BI1587" s="17"/>
      <c r="BJ1587" s="17"/>
      <c r="BK1587" s="17"/>
      <c r="BL1587" s="17"/>
      <c r="BM1587" s="17"/>
      <c r="BN1587" s="17"/>
      <c r="BO1587" s="17"/>
      <c r="BP1587" s="17"/>
      <c r="BQ1587" s="17"/>
      <c r="BR1587" s="17"/>
      <c r="BS1587" s="17"/>
      <c r="BT1587" s="17"/>
      <c r="BU1587" s="17"/>
      <c r="BV1587" s="17"/>
      <c r="BW1587" s="17"/>
      <c r="BX1587" s="17"/>
      <c r="BY1587" s="17"/>
      <c r="BZ1587" s="17"/>
      <c r="CA1587" s="17"/>
      <c r="CB1587" s="17"/>
      <c r="CC1587" s="17"/>
      <c r="CD1587" s="17"/>
      <c r="CE1587" s="17"/>
      <c r="CF1587" s="17"/>
      <c r="CG1587" s="17"/>
      <c r="CH1587" s="17"/>
      <c r="CI1587" s="17"/>
    </row>
    <row r="1588" spans="2:87" x14ac:dyDescent="0.35">
      <c r="B1588" s="24" t="s">
        <v>117</v>
      </c>
      <c r="C1588" s="17"/>
      <c r="D1588" s="17"/>
      <c r="E1588" s="17"/>
      <c r="F1588" s="17"/>
      <c r="G1588" s="17"/>
      <c r="H1588" s="17"/>
      <c r="I1588" s="17"/>
      <c r="J1588" s="17"/>
      <c r="K1588" s="17"/>
      <c r="L1588" s="17"/>
      <c r="M1588" s="17"/>
      <c r="N1588" s="17"/>
      <c r="O1588" s="17"/>
      <c r="P1588" s="17"/>
      <c r="Q1588" s="17"/>
      <c r="R1588" s="17"/>
      <c r="S1588" s="17"/>
      <c r="T1588" s="17"/>
      <c r="U1588" s="17"/>
      <c r="V1588" s="17"/>
      <c r="W1588" s="17"/>
      <c r="X1588" s="17"/>
      <c r="Y1588" s="17"/>
      <c r="Z1588" s="17"/>
      <c r="AA1588" s="17"/>
      <c r="AB1588" s="17"/>
      <c r="AC1588" s="17"/>
      <c r="AD1588" s="17"/>
      <c r="AE1588" s="17"/>
      <c r="AF1588" s="17"/>
      <c r="AG1588" s="17"/>
      <c r="AH1588" s="17"/>
      <c r="AI1588" s="17"/>
      <c r="AJ1588" s="17"/>
      <c r="AK1588" s="17"/>
      <c r="AL1588" s="17"/>
      <c r="AM1588" s="17"/>
      <c r="AN1588" s="17"/>
      <c r="AO1588" s="17"/>
      <c r="AP1588" s="17"/>
      <c r="AQ1588" s="17"/>
      <c r="AR1588" s="17"/>
      <c r="AS1588" s="17"/>
      <c r="AT1588" s="17"/>
      <c r="AU1588" s="17"/>
      <c r="AV1588" s="17"/>
      <c r="AW1588" s="17"/>
      <c r="AX1588" s="17"/>
      <c r="AY1588" s="17"/>
      <c r="AZ1588" s="17"/>
      <c r="BA1588" s="17"/>
      <c r="BB1588" s="17"/>
      <c r="BC1588" s="17"/>
      <c r="BD1588" s="17"/>
      <c r="BE1588" s="17"/>
      <c r="BF1588" s="17"/>
      <c r="BG1588" s="17"/>
      <c r="BH1588" s="17"/>
      <c r="BI1588" s="17"/>
      <c r="BJ1588" s="17"/>
      <c r="BK1588" s="17"/>
      <c r="BL1588" s="17"/>
      <c r="BM1588" s="17"/>
      <c r="BN1588" s="17"/>
      <c r="BO1588" s="17"/>
      <c r="BP1588" s="17"/>
      <c r="BQ1588" s="17"/>
      <c r="BR1588" s="17"/>
      <c r="BS1588" s="17"/>
      <c r="BT1588" s="17"/>
      <c r="BU1588" s="17"/>
      <c r="BV1588" s="17"/>
      <c r="BW1588" s="17"/>
      <c r="BX1588" s="17"/>
      <c r="BY1588" s="17"/>
      <c r="BZ1588" s="17"/>
      <c r="CA1588" s="17"/>
      <c r="CB1588" s="17"/>
      <c r="CC1588" s="17"/>
      <c r="CD1588" s="17"/>
      <c r="CE1588" s="17"/>
      <c r="CF1588" s="17"/>
      <c r="CG1588" s="17"/>
      <c r="CH1588" s="17"/>
      <c r="CI1588" s="17"/>
    </row>
    <row r="1589" spans="2:87" x14ac:dyDescent="0.35">
      <c r="B1589" t="s">
        <v>484</v>
      </c>
      <c r="C1589" s="17">
        <v>0.79302462787522499</v>
      </c>
      <c r="D1589" s="17">
        <v>0.77328271391322201</v>
      </c>
      <c r="E1589" s="17">
        <v>0.81395606627585704</v>
      </c>
      <c r="F1589" s="17"/>
      <c r="G1589" s="17">
        <v>0.66512398902104397</v>
      </c>
      <c r="H1589" s="17">
        <v>0.70372446882135298</v>
      </c>
      <c r="I1589" s="17">
        <v>0.74050372638616202</v>
      </c>
      <c r="J1589" s="17">
        <v>0.859216951464704</v>
      </c>
      <c r="K1589" s="17">
        <v>0.86857071126440699</v>
      </c>
      <c r="L1589" s="17">
        <v>0.88990387437940899</v>
      </c>
      <c r="M1589" s="17"/>
      <c r="N1589" s="17">
        <v>0.78876939884006503</v>
      </c>
      <c r="O1589" s="17">
        <v>0.79108347448626404</v>
      </c>
      <c r="P1589" s="17">
        <v>0.79570879336945799</v>
      </c>
      <c r="Q1589" s="17">
        <v>0.79878267637929601</v>
      </c>
      <c r="R1589" s="17"/>
      <c r="S1589" s="17">
        <v>0.76786146303462599</v>
      </c>
      <c r="T1589" s="17">
        <v>0.82741224490952603</v>
      </c>
      <c r="U1589" s="17">
        <v>0.82999327722225302</v>
      </c>
      <c r="V1589" s="17">
        <v>0.75076875117492703</v>
      </c>
      <c r="W1589" s="17">
        <v>0.76200557653548495</v>
      </c>
      <c r="X1589" s="17">
        <v>0.77677588593577196</v>
      </c>
      <c r="Y1589" s="17">
        <v>0.76108777414238604</v>
      </c>
      <c r="Z1589" s="17">
        <v>0.71339282213639699</v>
      </c>
      <c r="AA1589" s="17">
        <v>0.811555243699559</v>
      </c>
      <c r="AB1589" s="17">
        <v>0.81479364524299802</v>
      </c>
      <c r="AC1589" s="17">
        <v>0.87365301108048699</v>
      </c>
      <c r="AD1589" s="17">
        <v>0.83453612178903502</v>
      </c>
      <c r="AE1589" s="17"/>
      <c r="AF1589" s="17">
        <v>0.78195370059596603</v>
      </c>
      <c r="AG1589" s="17">
        <v>0.79852692943638603</v>
      </c>
      <c r="AH1589" s="17">
        <v>0.80941105388690504</v>
      </c>
      <c r="AI1589" s="17">
        <v>0.80700371461749498</v>
      </c>
      <c r="AJ1589" s="17">
        <v>0.75225468691270203</v>
      </c>
      <c r="AK1589" s="17"/>
      <c r="AL1589" s="17">
        <v>0.76139624793536498</v>
      </c>
      <c r="AM1589" s="17">
        <v>0.80366236216058595</v>
      </c>
      <c r="AN1589" s="17">
        <v>0.84405701286560997</v>
      </c>
      <c r="AO1589" s="17">
        <v>0.78064943679919097</v>
      </c>
      <c r="AP1589" s="17"/>
      <c r="AQ1589" s="17">
        <v>0.80773518143381895</v>
      </c>
      <c r="AR1589" s="17">
        <v>0.77167944023477997</v>
      </c>
      <c r="AS1589" s="17"/>
      <c r="AT1589" s="17">
        <v>0.77130447462381202</v>
      </c>
      <c r="AU1589" s="17">
        <v>0.87790790473679203</v>
      </c>
      <c r="AV1589" s="17"/>
      <c r="AW1589" s="17">
        <v>0.83627781820805902</v>
      </c>
      <c r="AX1589" s="17">
        <v>0.78353070869874097</v>
      </c>
      <c r="AY1589" s="17">
        <v>0.76984109196386896</v>
      </c>
      <c r="AZ1589" s="17"/>
      <c r="BA1589" s="17">
        <v>0.75436814053629297</v>
      </c>
      <c r="BB1589" s="17">
        <v>0.81372258772639094</v>
      </c>
      <c r="BC1589" s="17">
        <v>0.79938679458714801</v>
      </c>
      <c r="BD1589" s="17">
        <v>0.82720386092470899</v>
      </c>
      <c r="BE1589" s="17">
        <v>0.76570991945080003</v>
      </c>
      <c r="BF1589" s="17"/>
      <c r="BG1589" s="17">
        <v>0.78067282104332802</v>
      </c>
      <c r="BH1589" s="17">
        <v>0.802038852637737</v>
      </c>
      <c r="BI1589" s="17"/>
      <c r="BJ1589" s="17">
        <v>0.773176508589275</v>
      </c>
      <c r="BK1589" s="17">
        <v>0.86202933558888095</v>
      </c>
      <c r="BL1589" s="17"/>
      <c r="BM1589" s="17">
        <v>0.79337046482943596</v>
      </c>
      <c r="BN1589" s="17">
        <v>0.840067857274857</v>
      </c>
      <c r="BO1589" s="17">
        <v>0.79659347610089204</v>
      </c>
      <c r="BP1589" s="17">
        <v>0.75530544226599095</v>
      </c>
      <c r="BQ1589" s="17">
        <v>0.78868431729005495</v>
      </c>
      <c r="BR1589" s="17"/>
      <c r="BS1589" s="17">
        <v>0.78141991257719501</v>
      </c>
      <c r="BT1589" s="17"/>
      <c r="BU1589" s="17">
        <v>0.82108429795209603</v>
      </c>
      <c r="BV1589" s="17">
        <v>0.78366669662478605</v>
      </c>
      <c r="BW1589" s="17">
        <v>0.74760549702749002</v>
      </c>
      <c r="BX1589" s="17">
        <v>0.82174850467396199</v>
      </c>
      <c r="BY1589" s="17">
        <v>0.73664653348435205</v>
      </c>
      <c r="BZ1589" s="17"/>
      <c r="CA1589" s="17">
        <v>0.73490793671745303</v>
      </c>
      <c r="CB1589" s="17"/>
      <c r="CC1589" s="17">
        <v>0.81981382604448105</v>
      </c>
      <c r="CD1589" s="17">
        <v>0.70807710638385601</v>
      </c>
      <c r="CE1589" s="17"/>
      <c r="CF1589" s="17">
        <v>0.86502678000284405</v>
      </c>
      <c r="CG1589" s="17"/>
      <c r="CH1589" s="17">
        <v>0.84473743043889404</v>
      </c>
      <c r="CI1589" s="17">
        <v>0.73689222154179701</v>
      </c>
    </row>
    <row r="1590" spans="2:87" x14ac:dyDescent="0.35">
      <c r="B1590" t="s">
        <v>485</v>
      </c>
      <c r="C1590" s="17">
        <v>0.62991352293145197</v>
      </c>
      <c r="D1590" s="17">
        <v>0.58133993102364501</v>
      </c>
      <c r="E1590" s="17">
        <v>0.67834172135201998</v>
      </c>
      <c r="F1590" s="17"/>
      <c r="G1590" s="17">
        <v>0.378333739328851</v>
      </c>
      <c r="H1590" s="17">
        <v>0.44632089051247698</v>
      </c>
      <c r="I1590" s="17">
        <v>0.60443545342872895</v>
      </c>
      <c r="J1590" s="17">
        <v>0.66976863542765397</v>
      </c>
      <c r="K1590" s="17">
        <v>0.76027240174986199</v>
      </c>
      <c r="L1590" s="17">
        <v>0.84938332529293004</v>
      </c>
      <c r="M1590" s="17"/>
      <c r="N1590" s="17">
        <v>0.59114159101111696</v>
      </c>
      <c r="O1590" s="17">
        <v>0.63520550982026502</v>
      </c>
      <c r="P1590" s="17">
        <v>0.62314740537382896</v>
      </c>
      <c r="Q1590" s="17">
        <v>0.66705540031848898</v>
      </c>
      <c r="R1590" s="17"/>
      <c r="S1590" s="17">
        <v>0.52969377434289899</v>
      </c>
      <c r="T1590" s="17">
        <v>0.66086947197689805</v>
      </c>
      <c r="U1590" s="17">
        <v>0.721332171748718</v>
      </c>
      <c r="V1590" s="17">
        <v>0.61577592916194102</v>
      </c>
      <c r="W1590" s="17">
        <v>0.58966431688641197</v>
      </c>
      <c r="X1590" s="17">
        <v>0.562150964255268</v>
      </c>
      <c r="Y1590" s="17">
        <v>0.66107030525049304</v>
      </c>
      <c r="Z1590" s="17">
        <v>0.59122464538845498</v>
      </c>
      <c r="AA1590" s="17">
        <v>0.55847425756076696</v>
      </c>
      <c r="AB1590" s="17">
        <v>0.74690803266356098</v>
      </c>
      <c r="AC1590" s="17">
        <v>0.76643819861779205</v>
      </c>
      <c r="AD1590" s="17">
        <v>0.71222168497207095</v>
      </c>
      <c r="AE1590" s="17"/>
      <c r="AF1590" s="17">
        <v>0.68470482534055099</v>
      </c>
      <c r="AG1590" s="17">
        <v>0.67239299641623396</v>
      </c>
      <c r="AH1590" s="17">
        <v>0.61853913007128303</v>
      </c>
      <c r="AI1590" s="17">
        <v>0.60546793535387999</v>
      </c>
      <c r="AJ1590" s="17">
        <v>0.48200509232723598</v>
      </c>
      <c r="AK1590" s="17"/>
      <c r="AL1590" s="17">
        <v>0.62866570321916804</v>
      </c>
      <c r="AM1590" s="17">
        <v>0.63478015424218304</v>
      </c>
      <c r="AN1590" s="17">
        <v>0.643376755915678</v>
      </c>
      <c r="AO1590" s="17">
        <v>0.57074078750645396</v>
      </c>
      <c r="AP1590" s="17"/>
      <c r="AQ1590" s="17">
        <v>0.687994547482769</v>
      </c>
      <c r="AR1590" s="17">
        <v>0.54563726762542097</v>
      </c>
      <c r="AS1590" s="17"/>
      <c r="AT1590" s="17">
        <v>0.56790274737834401</v>
      </c>
      <c r="AU1590" s="17">
        <v>0.83511826929474497</v>
      </c>
      <c r="AV1590" s="17"/>
      <c r="AW1590" s="17">
        <v>0.72639387487922102</v>
      </c>
      <c r="AX1590" s="17">
        <v>0.61831057191013405</v>
      </c>
      <c r="AY1590" s="17">
        <v>0.55876035440971805</v>
      </c>
      <c r="AZ1590" s="17"/>
      <c r="BA1590" s="17">
        <v>0.50052040742307702</v>
      </c>
      <c r="BB1590" s="17">
        <v>0.67123696232013297</v>
      </c>
      <c r="BC1590" s="17">
        <v>0.66530184060174602</v>
      </c>
      <c r="BD1590" s="17">
        <v>0.73896097148666595</v>
      </c>
      <c r="BE1590" s="17">
        <v>0.613481165223009</v>
      </c>
      <c r="BF1590" s="17"/>
      <c r="BG1590" s="17">
        <v>0.58622249960625405</v>
      </c>
      <c r="BH1590" s="17">
        <v>0.66179879362241301</v>
      </c>
      <c r="BI1590" s="17"/>
      <c r="BJ1590" s="17">
        <v>0.58901458324425104</v>
      </c>
      <c r="BK1590" s="17">
        <v>0.77579003838273097</v>
      </c>
      <c r="BL1590" s="17"/>
      <c r="BM1590" s="17">
        <v>0.55449543046171601</v>
      </c>
      <c r="BN1590" s="17">
        <v>0.70701473480941002</v>
      </c>
      <c r="BO1590" s="17">
        <v>0.58660731905524099</v>
      </c>
      <c r="BP1590" s="17">
        <v>0.64825676371352403</v>
      </c>
      <c r="BQ1590" s="17">
        <v>0.68491620374869899</v>
      </c>
      <c r="BR1590" s="17"/>
      <c r="BS1590" s="17">
        <v>0.65171518775910298</v>
      </c>
      <c r="BT1590" s="17"/>
      <c r="BU1590" s="17">
        <v>0.67564373036803105</v>
      </c>
      <c r="BV1590" s="17">
        <v>0.50059431064736304</v>
      </c>
      <c r="BW1590" s="17">
        <v>0.69741030180994301</v>
      </c>
      <c r="BX1590" s="17">
        <v>0.70937057276085602</v>
      </c>
      <c r="BY1590" s="17">
        <v>0.53176283812707703</v>
      </c>
      <c r="BZ1590" s="17"/>
      <c r="CA1590" s="17">
        <v>0.51552814585663798</v>
      </c>
      <c r="CB1590" s="17"/>
      <c r="CC1590" s="17">
        <v>0.67491976630131001</v>
      </c>
      <c r="CD1590" s="17">
        <v>0.47214167447788402</v>
      </c>
      <c r="CE1590" s="17"/>
      <c r="CF1590" s="17">
        <v>0.74508700570625197</v>
      </c>
      <c r="CG1590" s="17"/>
      <c r="CH1590" s="17">
        <v>0.72670962617227497</v>
      </c>
      <c r="CI1590" s="17">
        <v>0.425800445426116</v>
      </c>
    </row>
    <row r="1591" spans="2:87" x14ac:dyDescent="0.35">
      <c r="B1591" t="s">
        <v>486</v>
      </c>
      <c r="C1591" s="17">
        <v>0.494768159607616</v>
      </c>
      <c r="D1591" s="17">
        <v>0.49026832964595002</v>
      </c>
      <c r="E1591" s="17">
        <v>0.50012353813820798</v>
      </c>
      <c r="F1591" s="17"/>
      <c r="G1591" s="17">
        <v>0.37942611432572498</v>
      </c>
      <c r="H1591" s="17">
        <v>0.393056050756108</v>
      </c>
      <c r="I1591" s="17">
        <v>0.46194939790956302</v>
      </c>
      <c r="J1591" s="17">
        <v>0.53216988394235198</v>
      </c>
      <c r="K1591" s="17">
        <v>0.54059384889363105</v>
      </c>
      <c r="L1591" s="17">
        <v>0.62073998278568399</v>
      </c>
      <c r="M1591" s="17"/>
      <c r="N1591" s="17">
        <v>0.46185987063260497</v>
      </c>
      <c r="O1591" s="17">
        <v>0.47394159120084201</v>
      </c>
      <c r="P1591" s="17">
        <v>0.53123746322669196</v>
      </c>
      <c r="Q1591" s="17">
        <v>0.52114194146727</v>
      </c>
      <c r="R1591" s="17"/>
      <c r="S1591" s="17">
        <v>0.469710913519643</v>
      </c>
      <c r="T1591" s="17">
        <v>0.46789255910731298</v>
      </c>
      <c r="U1591" s="17">
        <v>0.451965732163087</v>
      </c>
      <c r="V1591" s="17">
        <v>0.45846971234244099</v>
      </c>
      <c r="W1591" s="17">
        <v>0.44745021765491699</v>
      </c>
      <c r="X1591" s="17">
        <v>0.49368944335035497</v>
      </c>
      <c r="Y1591" s="17">
        <v>0.46844268480048701</v>
      </c>
      <c r="Z1591" s="17">
        <v>0.41773173726790103</v>
      </c>
      <c r="AA1591" s="17">
        <v>0.51286633538485404</v>
      </c>
      <c r="AB1591" s="17">
        <v>0.64980019290778601</v>
      </c>
      <c r="AC1591" s="17">
        <v>0.62344203299823397</v>
      </c>
      <c r="AD1591" s="17">
        <v>0.49203331264483102</v>
      </c>
      <c r="AE1591" s="17"/>
      <c r="AF1591" s="17">
        <v>0.50592975744375301</v>
      </c>
      <c r="AG1591" s="17">
        <v>0.52861604028786902</v>
      </c>
      <c r="AH1591" s="17">
        <v>0.47885229122873202</v>
      </c>
      <c r="AI1591" s="17">
        <v>0.51302121319663796</v>
      </c>
      <c r="AJ1591" s="17">
        <v>0.402662096481892</v>
      </c>
      <c r="AK1591" s="17"/>
      <c r="AL1591" s="17">
        <v>0.48972371751628702</v>
      </c>
      <c r="AM1591" s="17">
        <v>0.47869227784087198</v>
      </c>
      <c r="AN1591" s="17">
        <v>0.55496540317793097</v>
      </c>
      <c r="AO1591" s="17">
        <v>0.45799959054323403</v>
      </c>
      <c r="AP1591" s="17"/>
      <c r="AQ1591" s="17">
        <v>0.52071715905645699</v>
      </c>
      <c r="AR1591" s="17">
        <v>0.45711585372319902</v>
      </c>
      <c r="AS1591" s="17"/>
      <c r="AT1591" s="17">
        <v>0.47183953717482102</v>
      </c>
      <c r="AU1591" s="17">
        <v>0.60517992086111105</v>
      </c>
      <c r="AV1591" s="17"/>
      <c r="AW1591" s="17">
        <v>0.53975193356834805</v>
      </c>
      <c r="AX1591" s="17">
        <v>0.491123034862949</v>
      </c>
      <c r="AY1591" s="17">
        <v>0.45950122756504103</v>
      </c>
      <c r="AZ1591" s="17"/>
      <c r="BA1591" s="17">
        <v>0.44987447576676298</v>
      </c>
      <c r="BB1591" s="17">
        <v>0.47986453652855598</v>
      </c>
      <c r="BC1591" s="17">
        <v>0.52015446249130404</v>
      </c>
      <c r="BD1591" s="17">
        <v>0.54201691267053398</v>
      </c>
      <c r="BE1591" s="17">
        <v>0.54195189551462297</v>
      </c>
      <c r="BF1591" s="17"/>
      <c r="BG1591" s="17">
        <v>0.46062370344999998</v>
      </c>
      <c r="BH1591" s="17">
        <v>0.51968644131225505</v>
      </c>
      <c r="BI1591" s="17"/>
      <c r="BJ1591" s="17">
        <v>0.46134126363762601</v>
      </c>
      <c r="BK1591" s="17">
        <v>0.61141017954116395</v>
      </c>
      <c r="BL1591" s="17"/>
      <c r="BM1591" s="17">
        <v>0.49170385719209098</v>
      </c>
      <c r="BN1591" s="17">
        <v>0.51171962479372901</v>
      </c>
      <c r="BO1591" s="17">
        <v>0.49087852997249998</v>
      </c>
      <c r="BP1591" s="17">
        <v>0.45853880666376501</v>
      </c>
      <c r="BQ1591" s="17">
        <v>0.53244832331405201</v>
      </c>
      <c r="BR1591" s="17"/>
      <c r="BS1591" s="17">
        <v>0.520147440815106</v>
      </c>
      <c r="BT1591" s="17"/>
      <c r="BU1591" s="17">
        <v>0.50420233074961196</v>
      </c>
      <c r="BV1591" s="17">
        <v>0.43499312624688302</v>
      </c>
      <c r="BW1591" s="17">
        <v>0.52292089774447503</v>
      </c>
      <c r="BX1591" s="17">
        <v>0.57471895230680103</v>
      </c>
      <c r="BY1591" s="17">
        <v>0.47584021008850702</v>
      </c>
      <c r="BZ1591" s="17"/>
      <c r="CA1591" s="17">
        <v>0.485627849672781</v>
      </c>
      <c r="CB1591" s="17"/>
      <c r="CC1591" s="17">
        <v>0.54094218102179203</v>
      </c>
      <c r="CD1591" s="17">
        <v>0.33031089978697298</v>
      </c>
      <c r="CE1591" s="17"/>
      <c r="CF1591" s="17">
        <v>0.55980560604459195</v>
      </c>
      <c r="CG1591" s="17"/>
      <c r="CH1591" s="17">
        <v>0.56016097045283897</v>
      </c>
      <c r="CI1591" s="17">
        <v>0.40009850561074001</v>
      </c>
    </row>
    <row r="1592" spans="2:87" x14ac:dyDescent="0.35">
      <c r="B1592" t="s">
        <v>487</v>
      </c>
      <c r="C1592" s="17">
        <v>0.48101028799010098</v>
      </c>
      <c r="D1592" s="17">
        <v>0.42331360547514402</v>
      </c>
      <c r="E1592" s="17">
        <v>0.53937739089058501</v>
      </c>
      <c r="F1592" s="17"/>
      <c r="G1592" s="17">
        <v>0.33041947303507302</v>
      </c>
      <c r="H1592" s="17">
        <v>0.404148463468185</v>
      </c>
      <c r="I1592" s="17">
        <v>0.412472445115106</v>
      </c>
      <c r="J1592" s="17">
        <v>0.54517534048601801</v>
      </c>
      <c r="K1592" s="17">
        <v>0.56442938582977398</v>
      </c>
      <c r="L1592" s="17">
        <v>0.59230431358577396</v>
      </c>
      <c r="M1592" s="17"/>
      <c r="N1592" s="17">
        <v>0.50411323387927998</v>
      </c>
      <c r="O1592" s="17">
        <v>0.49547687220445003</v>
      </c>
      <c r="P1592" s="17">
        <v>0.45519283119725701</v>
      </c>
      <c r="Q1592" s="17">
        <v>0.46270491086351501</v>
      </c>
      <c r="R1592" s="17"/>
      <c r="S1592" s="17">
        <v>0.382490569855509</v>
      </c>
      <c r="T1592" s="17">
        <v>0.51111031772124604</v>
      </c>
      <c r="U1592" s="17">
        <v>0.52053813288293105</v>
      </c>
      <c r="V1592" s="17">
        <v>0.485687647451719</v>
      </c>
      <c r="W1592" s="17">
        <v>0.56340390122676798</v>
      </c>
      <c r="X1592" s="17">
        <v>0.44135060422342798</v>
      </c>
      <c r="Y1592" s="17">
        <v>0.52934656183770801</v>
      </c>
      <c r="Z1592" s="17">
        <v>0.49909481447599102</v>
      </c>
      <c r="AA1592" s="17">
        <v>0.46084035084082398</v>
      </c>
      <c r="AB1592" s="17">
        <v>0.50419644383216899</v>
      </c>
      <c r="AC1592" s="17">
        <v>0.54169925463452795</v>
      </c>
      <c r="AD1592" s="17">
        <v>0.36679529564430402</v>
      </c>
      <c r="AE1592" s="17"/>
      <c r="AF1592" s="17">
        <v>0.47791559551289597</v>
      </c>
      <c r="AG1592" s="17">
        <v>0.502061847511033</v>
      </c>
      <c r="AH1592" s="17">
        <v>0.473065202324638</v>
      </c>
      <c r="AI1592" s="17">
        <v>0.50100182941773497</v>
      </c>
      <c r="AJ1592" s="17">
        <v>0.43897083814117099</v>
      </c>
      <c r="AK1592" s="17"/>
      <c r="AL1592" s="17">
        <v>0.46804434502779602</v>
      </c>
      <c r="AM1592" s="17">
        <v>0.48694499562705301</v>
      </c>
      <c r="AN1592" s="17">
        <v>0.503514735931337</v>
      </c>
      <c r="AO1592" s="17">
        <v>0.46196441496832402</v>
      </c>
      <c r="AP1592" s="17"/>
      <c r="AQ1592" s="17">
        <v>0.48865461596994902</v>
      </c>
      <c r="AR1592" s="17">
        <v>0.469918277450524</v>
      </c>
      <c r="AS1592" s="17"/>
      <c r="AT1592" s="17">
        <v>0.44145800225967302</v>
      </c>
      <c r="AU1592" s="17">
        <v>0.60728141330980201</v>
      </c>
      <c r="AV1592" s="17"/>
      <c r="AW1592" s="17">
        <v>0.55626308204191599</v>
      </c>
      <c r="AX1592" s="17">
        <v>0.46540518556926003</v>
      </c>
      <c r="AY1592" s="17">
        <v>0.41916488393399698</v>
      </c>
      <c r="AZ1592" s="17"/>
      <c r="BA1592" s="17">
        <v>0.41750175884860202</v>
      </c>
      <c r="BB1592" s="17">
        <v>0.510591707592293</v>
      </c>
      <c r="BC1592" s="17">
        <v>0.487582731167157</v>
      </c>
      <c r="BD1592" s="17">
        <v>0.56209001307572903</v>
      </c>
      <c r="BE1592" s="17">
        <v>0.43456049374987199</v>
      </c>
      <c r="BF1592" s="17"/>
      <c r="BG1592" s="17">
        <v>0.46268354357195901</v>
      </c>
      <c r="BH1592" s="17">
        <v>0.49438496228662898</v>
      </c>
      <c r="BI1592" s="17"/>
      <c r="BJ1592" s="17">
        <v>0.45325079695618098</v>
      </c>
      <c r="BK1592" s="17">
        <v>0.58300742680324602</v>
      </c>
      <c r="BL1592" s="17"/>
      <c r="BM1592" s="17">
        <v>0.44688637193603598</v>
      </c>
      <c r="BN1592" s="17">
        <v>0.50353626263128204</v>
      </c>
      <c r="BO1592" s="17">
        <v>0.47366758442569001</v>
      </c>
      <c r="BP1592" s="17">
        <v>0.52529324093118201</v>
      </c>
      <c r="BQ1592" s="17">
        <v>0.47626137091593101</v>
      </c>
      <c r="BR1592" s="17"/>
      <c r="BS1592" s="17">
        <v>0.47612590906757402</v>
      </c>
      <c r="BT1592" s="17"/>
      <c r="BU1592" s="17">
        <v>0.504762374908032</v>
      </c>
      <c r="BV1592" s="17">
        <v>0.42604112257368798</v>
      </c>
      <c r="BW1592" s="17">
        <v>0.57923271261541098</v>
      </c>
      <c r="BX1592" s="17">
        <v>0.49440709370307301</v>
      </c>
      <c r="BY1592" s="17">
        <v>0.34178034200697899</v>
      </c>
      <c r="BZ1592" s="17"/>
      <c r="CA1592" s="17">
        <v>0.41674500265351599</v>
      </c>
      <c r="CB1592" s="17"/>
      <c r="CC1592" s="17">
        <v>0.52328218526000303</v>
      </c>
      <c r="CD1592" s="17">
        <v>0.34333193239394599</v>
      </c>
      <c r="CE1592" s="17"/>
      <c r="CF1592" s="17">
        <v>0.577760044289233</v>
      </c>
      <c r="CG1592" s="17"/>
      <c r="CH1592" s="17">
        <v>0.54964524671715698</v>
      </c>
      <c r="CI1592" s="17">
        <v>0.35345219581369203</v>
      </c>
    </row>
    <row r="1593" spans="2:87" x14ac:dyDescent="0.35">
      <c r="B1593" t="s">
        <v>488</v>
      </c>
      <c r="C1593" s="17">
        <v>0.428105678491016</v>
      </c>
      <c r="D1593" s="17">
        <v>0.42820561405676899</v>
      </c>
      <c r="E1593" s="17">
        <v>0.42858139243083498</v>
      </c>
      <c r="F1593" s="17"/>
      <c r="G1593" s="17">
        <v>0.224885037211838</v>
      </c>
      <c r="H1593" s="17">
        <v>0.27502581871784099</v>
      </c>
      <c r="I1593" s="17">
        <v>0.34086031775296899</v>
      </c>
      <c r="J1593" s="17">
        <v>0.42901678604160498</v>
      </c>
      <c r="K1593" s="17">
        <v>0.54162476290891304</v>
      </c>
      <c r="L1593" s="17">
        <v>0.68337779583755298</v>
      </c>
      <c r="M1593" s="17"/>
      <c r="N1593" s="17">
        <v>0.42351507056785398</v>
      </c>
      <c r="O1593" s="17">
        <v>0.42148403749084701</v>
      </c>
      <c r="P1593" s="17">
        <v>0.41781385490172401</v>
      </c>
      <c r="Q1593" s="17">
        <v>0.445154933530443</v>
      </c>
      <c r="R1593" s="17"/>
      <c r="S1593" s="17">
        <v>0.36995144415592002</v>
      </c>
      <c r="T1593" s="17">
        <v>0.453735368297009</v>
      </c>
      <c r="U1593" s="17">
        <v>0.511117429811069</v>
      </c>
      <c r="V1593" s="17">
        <v>0.428901449136257</v>
      </c>
      <c r="W1593" s="17">
        <v>0.368467739615704</v>
      </c>
      <c r="X1593" s="17">
        <v>0.38567346327920898</v>
      </c>
      <c r="Y1593" s="17">
        <v>0.44534043753116298</v>
      </c>
      <c r="Z1593" s="17">
        <v>0.32644033783929599</v>
      </c>
      <c r="AA1593" s="17">
        <v>0.43847890320229299</v>
      </c>
      <c r="AB1593" s="17">
        <v>0.49579160753006801</v>
      </c>
      <c r="AC1593" s="17">
        <v>0.49081824629867199</v>
      </c>
      <c r="AD1593" s="17">
        <v>0.37534136642743199</v>
      </c>
      <c r="AE1593" s="17"/>
      <c r="AF1593" s="17">
        <v>0.45808585842855298</v>
      </c>
      <c r="AG1593" s="17">
        <v>0.44939984235981201</v>
      </c>
      <c r="AH1593" s="17">
        <v>0.40223447613670599</v>
      </c>
      <c r="AI1593" s="17">
        <v>0.42507573922432301</v>
      </c>
      <c r="AJ1593" s="17">
        <v>0.36229072679179197</v>
      </c>
      <c r="AK1593" s="17"/>
      <c r="AL1593" s="17">
        <v>0.44855004776839902</v>
      </c>
      <c r="AM1593" s="17">
        <v>0.437973007190196</v>
      </c>
      <c r="AN1593" s="17">
        <v>0.383270768371344</v>
      </c>
      <c r="AO1593" s="17">
        <v>0.36647026866572302</v>
      </c>
      <c r="AP1593" s="17"/>
      <c r="AQ1593" s="17">
        <v>0.44507208139118298</v>
      </c>
      <c r="AR1593" s="17">
        <v>0.403487226707747</v>
      </c>
      <c r="AS1593" s="17"/>
      <c r="AT1593" s="17">
        <v>0.36402326602032298</v>
      </c>
      <c r="AU1593" s="17">
        <v>0.68147132401038402</v>
      </c>
      <c r="AV1593" s="17"/>
      <c r="AW1593" s="17">
        <v>0.57375480879248097</v>
      </c>
      <c r="AX1593" s="17">
        <v>0.38942525118715599</v>
      </c>
      <c r="AY1593" s="17">
        <v>0.30832225693743598</v>
      </c>
      <c r="AZ1593" s="17"/>
      <c r="BA1593" s="17">
        <v>0.32361333885863097</v>
      </c>
      <c r="BB1593" s="17">
        <v>0.47149517190394102</v>
      </c>
      <c r="BC1593" s="17">
        <v>0.434564947544886</v>
      </c>
      <c r="BD1593" s="17">
        <v>0.505995853799309</v>
      </c>
      <c r="BE1593" s="17">
        <v>0.51780329150887305</v>
      </c>
      <c r="BF1593" s="17"/>
      <c r="BG1593" s="17">
        <v>0.41014945079502801</v>
      </c>
      <c r="BH1593" s="17">
        <v>0.44120995339924302</v>
      </c>
      <c r="BI1593" s="17"/>
      <c r="BJ1593" s="17">
        <v>0.38183720162274398</v>
      </c>
      <c r="BK1593" s="17">
        <v>0.59850925805366595</v>
      </c>
      <c r="BL1593" s="17"/>
      <c r="BM1593" s="17">
        <v>0.37955248865986402</v>
      </c>
      <c r="BN1593" s="17">
        <v>0.56328353836533895</v>
      </c>
      <c r="BO1593" s="17">
        <v>0.405284568718838</v>
      </c>
      <c r="BP1593" s="17">
        <v>0.39425853274254102</v>
      </c>
      <c r="BQ1593" s="17">
        <v>0.41871806049272697</v>
      </c>
      <c r="BR1593" s="17"/>
      <c r="BS1593" s="17">
        <v>0.40999877710326099</v>
      </c>
      <c r="BT1593" s="17"/>
      <c r="BU1593" s="17">
        <v>0.54042325810393899</v>
      </c>
      <c r="BV1593" s="17">
        <v>0.362461574347271</v>
      </c>
      <c r="BW1593" s="17">
        <v>0.45255643447038402</v>
      </c>
      <c r="BX1593" s="17">
        <v>0.46188241937659402</v>
      </c>
      <c r="BY1593" s="17">
        <v>0.30361435456478503</v>
      </c>
      <c r="BZ1593" s="17"/>
      <c r="CA1593" s="17">
        <v>0.27767383026810899</v>
      </c>
      <c r="CB1593" s="17"/>
      <c r="CC1593" s="17">
        <v>0.46535652786635801</v>
      </c>
      <c r="CD1593" s="17">
        <v>0.29500245272046999</v>
      </c>
      <c r="CE1593" s="17"/>
      <c r="CF1593" s="17">
        <v>0.51092450388632504</v>
      </c>
      <c r="CG1593" s="17"/>
      <c r="CH1593" s="17">
        <v>0.513128998906214</v>
      </c>
      <c r="CI1593" s="17">
        <v>0.25665057353695903</v>
      </c>
    </row>
    <row r="1594" spans="2:87" x14ac:dyDescent="0.35">
      <c r="B1594" t="s">
        <v>489</v>
      </c>
      <c r="C1594" s="17">
        <v>0.39736388055730898</v>
      </c>
      <c r="D1594" s="17">
        <v>0.39465762129835702</v>
      </c>
      <c r="E1594" s="17">
        <v>0.40143301644734303</v>
      </c>
      <c r="F1594" s="17"/>
      <c r="G1594" s="17">
        <v>0.34231449332240799</v>
      </c>
      <c r="H1594" s="17">
        <v>0.42668947053192202</v>
      </c>
      <c r="I1594" s="17">
        <v>0.38416880217125698</v>
      </c>
      <c r="J1594" s="17">
        <v>0.41226658062961302</v>
      </c>
      <c r="K1594" s="17">
        <v>0.40536523062192797</v>
      </c>
      <c r="L1594" s="17">
        <v>0.40352748171689601</v>
      </c>
      <c r="M1594" s="17"/>
      <c r="N1594" s="17">
        <v>0.415285982676381</v>
      </c>
      <c r="O1594" s="17">
        <v>0.36437050127774201</v>
      </c>
      <c r="P1594" s="17">
        <v>0.38968116989649099</v>
      </c>
      <c r="Q1594" s="17">
        <v>0.418622906567581</v>
      </c>
      <c r="R1594" s="17"/>
      <c r="S1594" s="17">
        <v>0.37920428573024001</v>
      </c>
      <c r="T1594" s="17">
        <v>0.42732616817985197</v>
      </c>
      <c r="U1594" s="17">
        <v>0.34730133569794702</v>
      </c>
      <c r="V1594" s="17">
        <v>0.39199875902424403</v>
      </c>
      <c r="W1594" s="17">
        <v>0.36736426205553802</v>
      </c>
      <c r="X1594" s="17">
        <v>0.35676354190807003</v>
      </c>
      <c r="Y1594" s="17">
        <v>0.39837147532230299</v>
      </c>
      <c r="Z1594" s="17">
        <v>0.40834400573697799</v>
      </c>
      <c r="AA1594" s="17">
        <v>0.44147875193522501</v>
      </c>
      <c r="AB1594" s="17">
        <v>0.40425257676619902</v>
      </c>
      <c r="AC1594" s="17">
        <v>0.427362253047947</v>
      </c>
      <c r="AD1594" s="17">
        <v>0.44333455050518999</v>
      </c>
      <c r="AE1594" s="17"/>
      <c r="AF1594" s="17">
        <v>0.39577101705090401</v>
      </c>
      <c r="AG1594" s="17">
        <v>0.39622633638744698</v>
      </c>
      <c r="AH1594" s="17">
        <v>0.40209015708206902</v>
      </c>
      <c r="AI1594" s="17">
        <v>0.38706628772624602</v>
      </c>
      <c r="AJ1594" s="17">
        <v>0.43264123649149799</v>
      </c>
      <c r="AK1594" s="17"/>
      <c r="AL1594" s="17">
        <v>0.37918816821791401</v>
      </c>
      <c r="AM1594" s="17">
        <v>0.37553935299985303</v>
      </c>
      <c r="AN1594" s="17">
        <v>0.46253665862872501</v>
      </c>
      <c r="AO1594" s="17">
        <v>0.462175765799059</v>
      </c>
      <c r="AP1594" s="17"/>
      <c r="AQ1594" s="17">
        <v>0.38982874636913101</v>
      </c>
      <c r="AR1594" s="17">
        <v>0.40829744961043202</v>
      </c>
      <c r="AS1594" s="17"/>
      <c r="AT1594" s="17">
        <v>0.39385780228575601</v>
      </c>
      <c r="AU1594" s="17">
        <v>0.41493897699885102</v>
      </c>
      <c r="AV1594" s="17"/>
      <c r="AW1594" s="17">
        <v>0.39067279482592598</v>
      </c>
      <c r="AX1594" s="17">
        <v>0.39139577461050601</v>
      </c>
      <c r="AY1594" s="17">
        <v>0.41431760407470603</v>
      </c>
      <c r="AZ1594" s="17"/>
      <c r="BA1594" s="17">
        <v>0.39566780148783398</v>
      </c>
      <c r="BB1594" s="17">
        <v>0.401538277892389</v>
      </c>
      <c r="BC1594" s="17">
        <v>0.39865334238445799</v>
      </c>
      <c r="BD1594" s="17">
        <v>0.410424872074513</v>
      </c>
      <c r="BE1594" s="17">
        <v>0.34414783665423598</v>
      </c>
      <c r="BF1594" s="17"/>
      <c r="BG1594" s="17">
        <v>0.38213254400618801</v>
      </c>
      <c r="BH1594" s="17">
        <v>0.40847955723310497</v>
      </c>
      <c r="BI1594" s="17"/>
      <c r="BJ1594" s="17">
        <v>0.39708853212836798</v>
      </c>
      <c r="BK1594" s="17">
        <v>0.394314651723216</v>
      </c>
      <c r="BL1594" s="17"/>
      <c r="BM1594" s="17">
        <v>0.415034263656064</v>
      </c>
      <c r="BN1594" s="17">
        <v>0.41267415453964901</v>
      </c>
      <c r="BO1594" s="17">
        <v>0.41250148052734398</v>
      </c>
      <c r="BP1594" s="17">
        <v>0.40472940878175201</v>
      </c>
      <c r="BQ1594" s="17">
        <v>0.37670523557969299</v>
      </c>
      <c r="BR1594" s="17"/>
      <c r="BS1594" s="17">
        <v>0.390693054242578</v>
      </c>
      <c r="BT1594" s="17"/>
      <c r="BU1594" s="17">
        <v>0.42814693471394499</v>
      </c>
      <c r="BV1594" s="17">
        <v>0.39413244387545499</v>
      </c>
      <c r="BW1594" s="17">
        <v>0.433222884234439</v>
      </c>
      <c r="BX1594" s="17">
        <v>0.389220579058073</v>
      </c>
      <c r="BY1594" s="17">
        <v>0.34423421687857098</v>
      </c>
      <c r="BZ1594" s="17"/>
      <c r="CA1594" s="17">
        <v>0.37052827836478702</v>
      </c>
      <c r="CB1594" s="17"/>
      <c r="CC1594" s="17">
        <v>0.41935693610680702</v>
      </c>
      <c r="CD1594" s="17">
        <v>0.32070552637368799</v>
      </c>
      <c r="CE1594" s="17"/>
      <c r="CF1594" s="17">
        <v>0.42942206967826302</v>
      </c>
      <c r="CG1594" s="17"/>
      <c r="CH1594" s="17">
        <v>0.40594254853460998</v>
      </c>
      <c r="CI1594" s="17">
        <v>0.35020044005374501</v>
      </c>
    </row>
    <row r="1595" spans="2:87" x14ac:dyDescent="0.35">
      <c r="B1595" t="s">
        <v>490</v>
      </c>
      <c r="C1595" s="17">
        <v>0.39045734793192299</v>
      </c>
      <c r="D1595" s="17">
        <v>0.34402720703455902</v>
      </c>
      <c r="E1595" s="17">
        <v>0.43535666050961702</v>
      </c>
      <c r="F1595" s="17"/>
      <c r="G1595" s="17">
        <v>0.37866522068524699</v>
      </c>
      <c r="H1595" s="17">
        <v>0.37476604782220502</v>
      </c>
      <c r="I1595" s="17">
        <v>0.36974101094200901</v>
      </c>
      <c r="J1595" s="17">
        <v>0.40228361536639301</v>
      </c>
      <c r="K1595" s="17">
        <v>0.37301545554119098</v>
      </c>
      <c r="L1595" s="17">
        <v>0.43014907119036899</v>
      </c>
      <c r="M1595" s="17"/>
      <c r="N1595" s="17">
        <v>0.3887561538414</v>
      </c>
      <c r="O1595" s="17">
        <v>0.40300178269572501</v>
      </c>
      <c r="P1595" s="17">
        <v>0.37195950698519897</v>
      </c>
      <c r="Q1595" s="17">
        <v>0.39908488251022101</v>
      </c>
      <c r="R1595" s="17"/>
      <c r="S1595" s="17">
        <v>0.37913715294738498</v>
      </c>
      <c r="T1595" s="17">
        <v>0.38654330168213702</v>
      </c>
      <c r="U1595" s="17">
        <v>0.39358102771651798</v>
      </c>
      <c r="V1595" s="17">
        <v>0.38073632145438002</v>
      </c>
      <c r="W1595" s="17">
        <v>0.39691120954683801</v>
      </c>
      <c r="X1595" s="17">
        <v>0.41328490735647799</v>
      </c>
      <c r="Y1595" s="17">
        <v>0.40018906075558103</v>
      </c>
      <c r="Z1595" s="17">
        <v>0.417328707454245</v>
      </c>
      <c r="AA1595" s="17">
        <v>0.38416579569220899</v>
      </c>
      <c r="AB1595" s="17">
        <v>0.36105453059598702</v>
      </c>
      <c r="AC1595" s="17">
        <v>0.42564974829471502</v>
      </c>
      <c r="AD1595" s="17">
        <v>0.38799783711779301</v>
      </c>
      <c r="AE1595" s="17"/>
      <c r="AF1595" s="17">
        <v>0.38718667452350902</v>
      </c>
      <c r="AG1595" s="17">
        <v>0.40180195349208803</v>
      </c>
      <c r="AH1595" s="17">
        <v>0.38519400024739098</v>
      </c>
      <c r="AI1595" s="17">
        <v>0.400299710295763</v>
      </c>
      <c r="AJ1595" s="17">
        <v>0.35946009938594498</v>
      </c>
      <c r="AK1595" s="17"/>
      <c r="AL1595" s="17">
        <v>0.34094428864767201</v>
      </c>
      <c r="AM1595" s="17">
        <v>0.41651697478795802</v>
      </c>
      <c r="AN1595" s="17">
        <v>0.441740312505007</v>
      </c>
      <c r="AO1595" s="17">
        <v>0.39240006382463499</v>
      </c>
      <c r="AP1595" s="17"/>
      <c r="AQ1595" s="17">
        <v>0.38117871537803599</v>
      </c>
      <c r="AR1595" s="17">
        <v>0.40392075378681402</v>
      </c>
      <c r="AS1595" s="17"/>
      <c r="AT1595" s="17">
        <v>0.37957171906050302</v>
      </c>
      <c r="AU1595" s="17">
        <v>0.41171238341196897</v>
      </c>
      <c r="AV1595" s="17"/>
      <c r="AW1595" s="17">
        <v>0.40487017715590001</v>
      </c>
      <c r="AX1595" s="17">
        <v>0.39047499572449801</v>
      </c>
      <c r="AY1595" s="17">
        <v>0.37906753332439702</v>
      </c>
      <c r="AZ1595" s="17"/>
      <c r="BA1595" s="17">
        <v>0.42898852955389299</v>
      </c>
      <c r="BB1595" s="17">
        <v>0.37701610624979298</v>
      </c>
      <c r="BC1595" s="17">
        <v>0.38589184291189998</v>
      </c>
      <c r="BD1595" s="17">
        <v>0.38110714540616902</v>
      </c>
      <c r="BE1595" s="17">
        <v>0.31210043155433098</v>
      </c>
      <c r="BF1595" s="17"/>
      <c r="BG1595" s="17">
        <v>0.39356018579302099</v>
      </c>
      <c r="BH1595" s="17">
        <v>0.38819292797602301</v>
      </c>
      <c r="BI1595" s="17"/>
      <c r="BJ1595" s="17">
        <v>0.39167913313240399</v>
      </c>
      <c r="BK1595" s="17">
        <v>0.38260515731125799</v>
      </c>
      <c r="BL1595" s="17"/>
      <c r="BM1595" s="17">
        <v>0.36514675681884301</v>
      </c>
      <c r="BN1595" s="17">
        <v>0.39018560001126701</v>
      </c>
      <c r="BO1595" s="17">
        <v>0.39641962866514702</v>
      </c>
      <c r="BP1595" s="17">
        <v>0.33484972836578403</v>
      </c>
      <c r="BQ1595" s="17">
        <v>0.39237349042930397</v>
      </c>
      <c r="BR1595" s="17"/>
      <c r="BS1595" s="17">
        <v>0.37784939042642401</v>
      </c>
      <c r="BT1595" s="17"/>
      <c r="BU1595" s="17">
        <v>0.42419333455512198</v>
      </c>
      <c r="BV1595" s="17">
        <v>0.390820057597844</v>
      </c>
      <c r="BW1595" s="17">
        <v>0.37746093698546102</v>
      </c>
      <c r="BX1595" s="17">
        <v>0.39270752958263999</v>
      </c>
      <c r="BY1595" s="17">
        <v>0.28070465601459299</v>
      </c>
      <c r="BZ1595" s="17"/>
      <c r="CA1595" s="17">
        <v>0.36349670168985498</v>
      </c>
      <c r="CB1595" s="17"/>
      <c r="CC1595" s="17">
        <v>0.42698021956020799</v>
      </c>
      <c r="CD1595" s="17">
        <v>0.26727830856812901</v>
      </c>
      <c r="CE1595" s="17"/>
      <c r="CF1595" s="17">
        <v>0.45844783168050202</v>
      </c>
      <c r="CG1595" s="17"/>
      <c r="CH1595" s="17">
        <v>0.40061101470700899</v>
      </c>
      <c r="CI1595" s="17">
        <v>0.39526852004556801</v>
      </c>
    </row>
    <row r="1596" spans="2:87" x14ac:dyDescent="0.35">
      <c r="B1596" t="s">
        <v>491</v>
      </c>
      <c r="C1596" s="17">
        <v>0.27497102783888899</v>
      </c>
      <c r="D1596" s="17">
        <v>0.25937792149460498</v>
      </c>
      <c r="E1596" s="17">
        <v>0.29185412966395602</v>
      </c>
      <c r="F1596" s="17"/>
      <c r="G1596" s="17">
        <v>0.22028246753665501</v>
      </c>
      <c r="H1596" s="17">
        <v>0.253964365822475</v>
      </c>
      <c r="I1596" s="17">
        <v>0.21804525909948899</v>
      </c>
      <c r="J1596" s="17">
        <v>0.30585961122559502</v>
      </c>
      <c r="K1596" s="17">
        <v>0.25647803071987901</v>
      </c>
      <c r="L1596" s="17">
        <v>0.36241677262737898</v>
      </c>
      <c r="M1596" s="17"/>
      <c r="N1596" s="17">
        <v>0.25047449993064402</v>
      </c>
      <c r="O1596" s="17">
        <v>0.25765855543661098</v>
      </c>
      <c r="P1596" s="17">
        <v>0.30003948477133202</v>
      </c>
      <c r="Q1596" s="17">
        <v>0.30123365016542503</v>
      </c>
      <c r="R1596" s="17"/>
      <c r="S1596" s="17">
        <v>0.26385705236245699</v>
      </c>
      <c r="T1596" s="17">
        <v>0.25038541898072703</v>
      </c>
      <c r="U1596" s="17">
        <v>0.25798992662438103</v>
      </c>
      <c r="V1596" s="17">
        <v>0.34632254822405101</v>
      </c>
      <c r="W1596" s="17">
        <v>0.226623030357197</v>
      </c>
      <c r="X1596" s="17">
        <v>0.26293151977392298</v>
      </c>
      <c r="Y1596" s="17">
        <v>0.31459305268967702</v>
      </c>
      <c r="Z1596" s="17">
        <v>0.17067503727663599</v>
      </c>
      <c r="AA1596" s="17">
        <v>0.25312307293931702</v>
      </c>
      <c r="AB1596" s="17">
        <v>0.32508802882126298</v>
      </c>
      <c r="AC1596" s="17">
        <v>0.34370528644744802</v>
      </c>
      <c r="AD1596" s="17">
        <v>0.26322479422519102</v>
      </c>
      <c r="AE1596" s="17"/>
      <c r="AF1596" s="17">
        <v>0.34167835457068801</v>
      </c>
      <c r="AG1596" s="17">
        <v>0.27123959725118901</v>
      </c>
      <c r="AH1596" s="17">
        <v>0.26263412997811802</v>
      </c>
      <c r="AI1596" s="17">
        <v>0.231700022895862</v>
      </c>
      <c r="AJ1596" s="17">
        <v>0.259588807827979</v>
      </c>
      <c r="AK1596" s="17"/>
      <c r="AL1596" s="17">
        <v>0.26401247145478202</v>
      </c>
      <c r="AM1596" s="17">
        <v>0.26503531161025701</v>
      </c>
      <c r="AN1596" s="17">
        <v>0.281383978835613</v>
      </c>
      <c r="AO1596" s="17">
        <v>0.38489989359344501</v>
      </c>
      <c r="AP1596" s="17"/>
      <c r="AQ1596" s="17">
        <v>0.28000019970536399</v>
      </c>
      <c r="AR1596" s="17">
        <v>0.26767363982841103</v>
      </c>
      <c r="AS1596" s="17"/>
      <c r="AT1596" s="17">
        <v>0.242958655843935</v>
      </c>
      <c r="AU1596" s="17">
        <v>0.35880967095491201</v>
      </c>
      <c r="AV1596" s="17"/>
      <c r="AW1596" s="17">
        <v>0.30625916998538699</v>
      </c>
      <c r="AX1596" s="17">
        <v>0.22910589282583199</v>
      </c>
      <c r="AY1596" s="17">
        <v>0.281024122110476</v>
      </c>
      <c r="AZ1596" s="17"/>
      <c r="BA1596" s="17">
        <v>0.26123681207558502</v>
      </c>
      <c r="BB1596" s="17">
        <v>0.28892570790080402</v>
      </c>
      <c r="BC1596" s="17">
        <v>0.26900332316332298</v>
      </c>
      <c r="BD1596" s="17">
        <v>0.31239734630737098</v>
      </c>
      <c r="BE1596" s="17">
        <v>0.22659041505004601</v>
      </c>
      <c r="BF1596" s="17"/>
      <c r="BG1596" s="17">
        <v>0.24048265735694199</v>
      </c>
      <c r="BH1596" s="17">
        <v>0.30014029476866499</v>
      </c>
      <c r="BI1596" s="17"/>
      <c r="BJ1596" s="17">
        <v>0.25630215714368798</v>
      </c>
      <c r="BK1596" s="17">
        <v>0.33827680578510699</v>
      </c>
      <c r="BL1596" s="17"/>
      <c r="BM1596" s="17">
        <v>0.244552384938586</v>
      </c>
      <c r="BN1596" s="17">
        <v>0.28979850634210103</v>
      </c>
      <c r="BO1596" s="17">
        <v>0.290863404349953</v>
      </c>
      <c r="BP1596" s="17">
        <v>0.25378057666209702</v>
      </c>
      <c r="BQ1596" s="17">
        <v>0.23264865243423699</v>
      </c>
      <c r="BR1596" s="17"/>
      <c r="BS1596" s="17">
        <v>0.28259007394122898</v>
      </c>
      <c r="BT1596" s="17"/>
      <c r="BU1596" s="17">
        <v>0.27955403233715997</v>
      </c>
      <c r="BV1596" s="17">
        <v>0.27953421486756902</v>
      </c>
      <c r="BW1596" s="17">
        <v>0.24591278647525899</v>
      </c>
      <c r="BX1596" s="17">
        <v>0.291778674485068</v>
      </c>
      <c r="BY1596" s="17">
        <v>0.21545738190608599</v>
      </c>
      <c r="BZ1596" s="17"/>
      <c r="CA1596" s="17">
        <v>0.30077940207999199</v>
      </c>
      <c r="CB1596" s="17"/>
      <c r="CC1596" s="17">
        <v>0.30140588623350401</v>
      </c>
      <c r="CD1596" s="17">
        <v>0.17161791584807101</v>
      </c>
      <c r="CE1596" s="17"/>
      <c r="CF1596" s="17">
        <v>0.33414761290880501</v>
      </c>
      <c r="CG1596" s="17"/>
      <c r="CH1596" s="17">
        <v>0.29042638882955801</v>
      </c>
      <c r="CI1596" s="17">
        <v>0.24830827408676301</v>
      </c>
    </row>
    <row r="1597" spans="2:87" x14ac:dyDescent="0.35">
      <c r="B1597" t="s">
        <v>492</v>
      </c>
      <c r="C1597" s="17">
        <v>0.19140996056765799</v>
      </c>
      <c r="D1597" s="17">
        <v>0.17846294294929399</v>
      </c>
      <c r="E1597" s="17">
        <v>0.20323554971520399</v>
      </c>
      <c r="F1597" s="17"/>
      <c r="G1597" s="17">
        <v>0.17504393768401699</v>
      </c>
      <c r="H1597" s="17">
        <v>0.197722588587459</v>
      </c>
      <c r="I1597" s="17">
        <v>0.18690848285626099</v>
      </c>
      <c r="J1597" s="17">
        <v>0.208796839693384</v>
      </c>
      <c r="K1597" s="17">
        <v>0.20529339352928799</v>
      </c>
      <c r="L1597" s="17">
        <v>0.17741643986029701</v>
      </c>
      <c r="M1597" s="17"/>
      <c r="N1597" s="17">
        <v>0.20239170709507801</v>
      </c>
      <c r="O1597" s="17">
        <v>0.191916870318185</v>
      </c>
      <c r="P1597" s="17">
        <v>0.19816636750934499</v>
      </c>
      <c r="Q1597" s="17">
        <v>0.175759723027924</v>
      </c>
      <c r="R1597" s="17"/>
      <c r="S1597" s="17">
        <v>0.21623149816456599</v>
      </c>
      <c r="T1597" s="17">
        <v>0.221784031729371</v>
      </c>
      <c r="U1597" s="17">
        <v>0.18592579695780401</v>
      </c>
      <c r="V1597" s="17">
        <v>0.17574417979965101</v>
      </c>
      <c r="W1597" s="17">
        <v>0.161653779395562</v>
      </c>
      <c r="X1597" s="17">
        <v>0.196453612942324</v>
      </c>
      <c r="Y1597" s="17">
        <v>0.15485357742815101</v>
      </c>
      <c r="Z1597" s="17">
        <v>0.21939051235646601</v>
      </c>
      <c r="AA1597" s="17">
        <v>0.179041047295037</v>
      </c>
      <c r="AB1597" s="17">
        <v>0.17189917722482401</v>
      </c>
      <c r="AC1597" s="17">
        <v>0.215392317292638</v>
      </c>
      <c r="AD1597" s="17">
        <v>0.18338778581107101</v>
      </c>
      <c r="AE1597" s="17"/>
      <c r="AF1597" s="17">
        <v>0.22143879622541701</v>
      </c>
      <c r="AG1597" s="17">
        <v>0.179566961562621</v>
      </c>
      <c r="AH1597" s="17">
        <v>0.184023931491478</v>
      </c>
      <c r="AI1597" s="17">
        <v>0.18446699858183799</v>
      </c>
      <c r="AJ1597" s="17">
        <v>0.21960590844980099</v>
      </c>
      <c r="AK1597" s="17"/>
      <c r="AL1597" s="17">
        <v>0.17680327564706499</v>
      </c>
      <c r="AM1597" s="17">
        <v>0.19469841069286001</v>
      </c>
      <c r="AN1597" s="17">
        <v>0.20108478852060899</v>
      </c>
      <c r="AO1597" s="17">
        <v>0.23386769995819801</v>
      </c>
      <c r="AP1597" s="17"/>
      <c r="AQ1597" s="17">
        <v>0.17804698742507399</v>
      </c>
      <c r="AR1597" s="17">
        <v>0.210799793045856</v>
      </c>
      <c r="AS1597" s="17"/>
      <c r="AT1597" s="17">
        <v>0.19267163197105799</v>
      </c>
      <c r="AU1597" s="17">
        <v>0.17236244623042701</v>
      </c>
      <c r="AV1597" s="17"/>
      <c r="AW1597" s="17">
        <v>0.194301696127817</v>
      </c>
      <c r="AX1597" s="17">
        <v>0.18783727645384399</v>
      </c>
      <c r="AY1597" s="17">
        <v>0.1911905127936</v>
      </c>
      <c r="AZ1597" s="17"/>
      <c r="BA1597" s="17">
        <v>0.19811488631379401</v>
      </c>
      <c r="BB1597" s="17">
        <v>0.201007263414724</v>
      </c>
      <c r="BC1597" s="17">
        <v>0.17795378592781499</v>
      </c>
      <c r="BD1597" s="17">
        <v>0.18482435403754</v>
      </c>
      <c r="BE1597" s="17">
        <v>0.196425404159005</v>
      </c>
      <c r="BF1597" s="17"/>
      <c r="BG1597" s="17">
        <v>0.204270818721414</v>
      </c>
      <c r="BH1597" s="17">
        <v>0.18202423525519901</v>
      </c>
      <c r="BI1597" s="17"/>
      <c r="BJ1597" s="17">
        <v>0.19282592149511299</v>
      </c>
      <c r="BK1597" s="17">
        <v>0.18861441501743501</v>
      </c>
      <c r="BL1597" s="17"/>
      <c r="BM1597" s="17">
        <v>0.19089631605340601</v>
      </c>
      <c r="BN1597" s="17">
        <v>0.19945651180955901</v>
      </c>
      <c r="BO1597" s="17">
        <v>0.195219984827119</v>
      </c>
      <c r="BP1597" s="17">
        <v>0.20252191779091</v>
      </c>
      <c r="BQ1597" s="17">
        <v>0.18110252091913601</v>
      </c>
      <c r="BR1597" s="17"/>
      <c r="BS1597" s="17">
        <v>0.19946967797329901</v>
      </c>
      <c r="BT1597" s="17"/>
      <c r="BU1597" s="17">
        <v>0.177623048083733</v>
      </c>
      <c r="BV1597" s="17">
        <v>0.207377090121277</v>
      </c>
      <c r="BW1597" s="17">
        <v>0.20290250882272601</v>
      </c>
      <c r="BX1597" s="17">
        <v>0.20703231689051599</v>
      </c>
      <c r="BY1597" s="17">
        <v>0.173588452760611</v>
      </c>
      <c r="BZ1597" s="17"/>
      <c r="CA1597" s="17">
        <v>0.188905791236475</v>
      </c>
      <c r="CB1597" s="17"/>
      <c r="CC1597" s="17">
        <v>0.20146916652588601</v>
      </c>
      <c r="CD1597" s="17">
        <v>0.149269751425265</v>
      </c>
      <c r="CE1597" s="17"/>
      <c r="CF1597" s="17">
        <v>0.218872157487223</v>
      </c>
      <c r="CG1597" s="17"/>
      <c r="CH1597" s="17">
        <v>0.17537789816534799</v>
      </c>
      <c r="CI1597" s="17">
        <v>0.17958659167982199</v>
      </c>
    </row>
    <row r="1598" spans="2:87" x14ac:dyDescent="0.35">
      <c r="B1598" t="s">
        <v>493</v>
      </c>
      <c r="C1598" s="17">
        <v>0.146274612479834</v>
      </c>
      <c r="D1598" s="17">
        <v>0.148936831430765</v>
      </c>
      <c r="E1598" s="17">
        <v>0.143671210185603</v>
      </c>
      <c r="F1598" s="17"/>
      <c r="G1598" s="17">
        <v>0.12676155336946901</v>
      </c>
      <c r="H1598" s="17">
        <v>0.14409900635539699</v>
      </c>
      <c r="I1598" s="17">
        <v>0.141833853420026</v>
      </c>
      <c r="J1598" s="17">
        <v>0.17432476640927</v>
      </c>
      <c r="K1598" s="17">
        <v>0.16398985313998499</v>
      </c>
      <c r="L1598" s="17">
        <v>0.130041009970012</v>
      </c>
      <c r="M1598" s="17"/>
      <c r="N1598" s="17">
        <v>0.14078892210667299</v>
      </c>
      <c r="O1598" s="17">
        <v>0.15895167672309601</v>
      </c>
      <c r="P1598" s="17">
        <v>0.12848812502755</v>
      </c>
      <c r="Q1598" s="17">
        <v>0.154820430639205</v>
      </c>
      <c r="R1598" s="17"/>
      <c r="S1598" s="17">
        <v>0.13779042488753601</v>
      </c>
      <c r="T1598" s="17">
        <v>0.19762415498757799</v>
      </c>
      <c r="U1598" s="17">
        <v>9.2468023615940004E-2</v>
      </c>
      <c r="V1598" s="17">
        <v>0.133735479781456</v>
      </c>
      <c r="W1598" s="17">
        <v>0.14083776951285101</v>
      </c>
      <c r="X1598" s="17">
        <v>0.175281250788167</v>
      </c>
      <c r="Y1598" s="17">
        <v>0.12905313331602999</v>
      </c>
      <c r="Z1598" s="17">
        <v>0.160190696793516</v>
      </c>
      <c r="AA1598" s="17">
        <v>0.15219063947342801</v>
      </c>
      <c r="AB1598" s="17">
        <v>0.118885714171388</v>
      </c>
      <c r="AC1598" s="17">
        <v>0.20836950388483899</v>
      </c>
      <c r="AD1598" s="17">
        <v>5.3027801233128599E-2</v>
      </c>
      <c r="AE1598" s="17"/>
      <c r="AF1598" s="17">
        <v>0.14539216737546001</v>
      </c>
      <c r="AG1598" s="17">
        <v>0.14781370848602399</v>
      </c>
      <c r="AH1598" s="17">
        <v>0.14449949252357899</v>
      </c>
      <c r="AI1598" s="17">
        <v>0.152517838762941</v>
      </c>
      <c r="AJ1598" s="17">
        <v>0.15672340196967799</v>
      </c>
      <c r="AK1598" s="17"/>
      <c r="AL1598" s="17">
        <v>0.13849132475032999</v>
      </c>
      <c r="AM1598" s="17">
        <v>0.127130757061268</v>
      </c>
      <c r="AN1598" s="17">
        <v>0.200703071338723</v>
      </c>
      <c r="AO1598" s="17">
        <v>0.16084833794446499</v>
      </c>
      <c r="AP1598" s="17"/>
      <c r="AQ1598" s="17">
        <v>0.13035804984660801</v>
      </c>
      <c r="AR1598" s="17">
        <v>0.16936973358753801</v>
      </c>
      <c r="AS1598" s="17"/>
      <c r="AT1598" s="17">
        <v>0.13778353839920901</v>
      </c>
      <c r="AU1598" s="17">
        <v>0.146579788310777</v>
      </c>
      <c r="AV1598" s="17"/>
      <c r="AW1598" s="17">
        <v>0.14737439248954601</v>
      </c>
      <c r="AX1598" s="17">
        <v>0.15535327224835099</v>
      </c>
      <c r="AY1598" s="17">
        <v>0.14550749210727501</v>
      </c>
      <c r="AZ1598" s="17"/>
      <c r="BA1598" s="17">
        <v>0.15783593056839601</v>
      </c>
      <c r="BB1598" s="17">
        <v>0.15594868434162101</v>
      </c>
      <c r="BC1598" s="17">
        <v>0.128112827094509</v>
      </c>
      <c r="BD1598" s="17">
        <v>0.15319816071776099</v>
      </c>
      <c r="BE1598" s="17">
        <v>0.12986390069224699</v>
      </c>
      <c r="BF1598" s="17"/>
      <c r="BG1598" s="17">
        <v>0.14958107144559801</v>
      </c>
      <c r="BH1598" s="17">
        <v>0.14386159188365299</v>
      </c>
      <c r="BI1598" s="17"/>
      <c r="BJ1598" s="17">
        <v>0.147511051592013</v>
      </c>
      <c r="BK1598" s="17">
        <v>0.138801816151428</v>
      </c>
      <c r="BL1598" s="17"/>
      <c r="BM1598" s="17">
        <v>0.16647957212887399</v>
      </c>
      <c r="BN1598" s="17">
        <v>0.14942515069920201</v>
      </c>
      <c r="BO1598" s="17">
        <v>0.14326758799028899</v>
      </c>
      <c r="BP1598" s="17">
        <v>0.15728905986580599</v>
      </c>
      <c r="BQ1598" s="17">
        <v>0.14220375147297101</v>
      </c>
      <c r="BR1598" s="17"/>
      <c r="BS1598" s="17">
        <v>0.13655848487508099</v>
      </c>
      <c r="BT1598" s="17"/>
      <c r="BU1598" s="17">
        <v>0.16692293595643101</v>
      </c>
      <c r="BV1598" s="17">
        <v>0.14610880907586901</v>
      </c>
      <c r="BW1598" s="17">
        <v>0.13930165410485701</v>
      </c>
      <c r="BX1598" s="17">
        <v>0.15992189476546101</v>
      </c>
      <c r="BY1598" s="17">
        <v>0.14202894530696999</v>
      </c>
      <c r="BZ1598" s="17"/>
      <c r="CA1598" s="17">
        <v>0.12470117758013601</v>
      </c>
      <c r="CB1598" s="17"/>
      <c r="CC1598" s="17">
        <v>0.161395467380749</v>
      </c>
      <c r="CD1598" s="17">
        <v>8.4337539610141704E-2</v>
      </c>
      <c r="CE1598" s="17"/>
      <c r="CF1598" s="17">
        <v>0.15643909438819201</v>
      </c>
      <c r="CG1598" s="17"/>
      <c r="CH1598" s="17">
        <v>0.13833488188316501</v>
      </c>
      <c r="CI1598" s="17">
        <v>0.120940169501881</v>
      </c>
    </row>
    <row r="1599" spans="2:87" x14ac:dyDescent="0.35">
      <c r="B1599" t="s">
        <v>161</v>
      </c>
      <c r="C1599" s="17">
        <v>3.9174140005753998E-2</v>
      </c>
      <c r="D1599" s="17">
        <v>4.7661323141475802E-2</v>
      </c>
      <c r="E1599" s="17">
        <v>3.0170574018862199E-2</v>
      </c>
      <c r="F1599" s="17"/>
      <c r="G1599" s="17">
        <v>5.1082807853627503E-2</v>
      </c>
      <c r="H1599" s="17">
        <v>5.2071260573062002E-2</v>
      </c>
      <c r="I1599" s="17">
        <v>4.6759207792274299E-2</v>
      </c>
      <c r="J1599" s="17">
        <v>3.9806348564969403E-2</v>
      </c>
      <c r="K1599" s="17">
        <v>3.03361244296954E-2</v>
      </c>
      <c r="L1599" s="17">
        <v>1.9907199911501298E-2</v>
      </c>
      <c r="M1599" s="17"/>
      <c r="N1599" s="17">
        <v>3.4112359482381401E-2</v>
      </c>
      <c r="O1599" s="17">
        <v>2.97904656558453E-2</v>
      </c>
      <c r="P1599" s="17">
        <v>5.0679309482893703E-2</v>
      </c>
      <c r="Q1599" s="17">
        <v>4.48358975653994E-2</v>
      </c>
      <c r="R1599" s="17"/>
      <c r="S1599" s="17">
        <v>4.9821380597322301E-2</v>
      </c>
      <c r="T1599" s="17">
        <v>4.83175748931347E-2</v>
      </c>
      <c r="U1599" s="17">
        <v>3.5519970012423199E-2</v>
      </c>
      <c r="V1599" s="17">
        <v>5.5722967127577003E-2</v>
      </c>
      <c r="W1599" s="17">
        <v>3.1991479126462601E-2</v>
      </c>
      <c r="X1599" s="17">
        <v>1.7994771729623198E-2</v>
      </c>
      <c r="Y1599" s="17">
        <v>2.8011413254680501E-2</v>
      </c>
      <c r="Z1599" s="17">
        <v>7.2382721780270304E-2</v>
      </c>
      <c r="AA1599" s="17">
        <v>3.1364698547313101E-2</v>
      </c>
      <c r="AB1599" s="17">
        <v>2.04571377956126E-2</v>
      </c>
      <c r="AC1599" s="17">
        <v>2.7034823913092799E-2</v>
      </c>
      <c r="AD1599" s="17">
        <v>8.0786654016973505E-2</v>
      </c>
      <c r="AE1599" s="17"/>
      <c r="AF1599" s="17">
        <v>3.6776971817770697E-2</v>
      </c>
      <c r="AG1599" s="17">
        <v>3.8691630131190799E-2</v>
      </c>
      <c r="AH1599" s="17">
        <v>3.96984563226861E-2</v>
      </c>
      <c r="AI1599" s="17">
        <v>2.48086609185874E-2</v>
      </c>
      <c r="AJ1599" s="17">
        <v>3.1370343289255802E-2</v>
      </c>
      <c r="AK1599" s="17"/>
      <c r="AL1599" s="17">
        <v>5.7067035821850499E-2</v>
      </c>
      <c r="AM1599" s="17">
        <v>3.6482489389819198E-2</v>
      </c>
      <c r="AN1599" s="17">
        <v>1.04566119351454E-2</v>
      </c>
      <c r="AO1599" s="17">
        <v>2.54398681483455E-2</v>
      </c>
      <c r="AP1599" s="17"/>
      <c r="AQ1599" s="17">
        <v>3.8044993830840403E-2</v>
      </c>
      <c r="AR1599" s="17">
        <v>4.0812544494138403E-2</v>
      </c>
      <c r="AS1599" s="17"/>
      <c r="AT1599" s="17">
        <v>4.6334779290552998E-2</v>
      </c>
      <c r="AU1599" s="17">
        <v>1.6246318685441598E-2</v>
      </c>
      <c r="AV1599" s="17"/>
      <c r="AW1599" s="17">
        <v>2.6205980574200399E-2</v>
      </c>
      <c r="AX1599" s="17">
        <v>3.8101094658305301E-2</v>
      </c>
      <c r="AY1599" s="17">
        <v>4.9295844355525101E-2</v>
      </c>
      <c r="AZ1599" s="17"/>
      <c r="BA1599" s="17">
        <v>4.0226082015604799E-2</v>
      </c>
      <c r="BB1599" s="17">
        <v>4.0894474143837102E-2</v>
      </c>
      <c r="BC1599" s="17">
        <v>3.5472711022246903E-2</v>
      </c>
      <c r="BD1599" s="17">
        <v>3.6056157993697803E-2</v>
      </c>
      <c r="BE1599" s="17">
        <v>5.4476314455438102E-2</v>
      </c>
      <c r="BF1599" s="17"/>
      <c r="BG1599" s="17">
        <v>5.2068102926191601E-2</v>
      </c>
      <c r="BH1599" s="17">
        <v>2.9764255166543602E-2</v>
      </c>
      <c r="BI1599" s="17"/>
      <c r="BJ1599" s="17">
        <v>4.39308279027356E-2</v>
      </c>
      <c r="BK1599" s="17">
        <v>2.2382140667316398E-2</v>
      </c>
      <c r="BL1599" s="17"/>
      <c r="BM1599" s="17">
        <v>5.9033614277981997E-2</v>
      </c>
      <c r="BN1599" s="17">
        <v>2.9727985863894898E-2</v>
      </c>
      <c r="BO1599" s="17">
        <v>2.0518998600510902E-2</v>
      </c>
      <c r="BP1599" s="17">
        <v>6.6649617556050797E-2</v>
      </c>
      <c r="BQ1599" s="17">
        <v>3.3706754458763699E-2</v>
      </c>
      <c r="BR1599" s="17"/>
      <c r="BS1599" s="17">
        <v>2.4121945097710901E-2</v>
      </c>
      <c r="BT1599" s="17"/>
      <c r="BU1599" s="17">
        <v>3.8156557120205603E-2</v>
      </c>
      <c r="BV1599" s="17">
        <v>1.8739168120329899E-2</v>
      </c>
      <c r="BW1599" s="17">
        <v>5.3993550776724103E-2</v>
      </c>
      <c r="BX1599" s="17">
        <v>1.40546446070531E-2</v>
      </c>
      <c r="BY1599" s="17">
        <v>8.4543081016847502E-2</v>
      </c>
      <c r="BZ1599" s="17"/>
      <c r="CA1599" s="17">
        <v>2.9998712388971199E-2</v>
      </c>
      <c r="CB1599" s="17"/>
      <c r="CC1599" s="17">
        <v>3.1488622661191797E-2</v>
      </c>
      <c r="CD1599" s="17">
        <v>5.0554097039444502E-2</v>
      </c>
      <c r="CE1599" s="17"/>
      <c r="CF1599" s="17">
        <v>1.41799590972872E-2</v>
      </c>
      <c r="CG1599" s="17"/>
      <c r="CH1599" s="17">
        <v>2.40250964227256E-2</v>
      </c>
      <c r="CI1599" s="17">
        <v>3.3968011886075199E-2</v>
      </c>
    </row>
    <row r="1600" spans="2:87" x14ac:dyDescent="0.35">
      <c r="B1600" t="s">
        <v>252</v>
      </c>
      <c r="C1600" s="17">
        <v>1.8370963849242101E-2</v>
      </c>
      <c r="D1600" s="17">
        <v>2.37362218168032E-2</v>
      </c>
      <c r="E1600" s="17">
        <v>1.3230224499265201E-2</v>
      </c>
      <c r="F1600" s="17"/>
      <c r="G1600" s="17">
        <v>0</v>
      </c>
      <c r="H1600" s="17">
        <v>0</v>
      </c>
      <c r="I1600" s="17">
        <v>2.4313384754228801E-2</v>
      </c>
      <c r="J1600" s="17">
        <v>1.6416066455378301E-2</v>
      </c>
      <c r="K1600" s="17">
        <v>3.72697972331184E-2</v>
      </c>
      <c r="L1600" s="17">
        <v>2.9761625086983101E-2</v>
      </c>
      <c r="M1600" s="17"/>
      <c r="N1600" s="17">
        <v>2.4304430686630601E-2</v>
      </c>
      <c r="O1600" s="17">
        <v>1.99494187884388E-2</v>
      </c>
      <c r="P1600" s="17">
        <v>1.5994850953615001E-2</v>
      </c>
      <c r="Q1600" s="17">
        <v>1.2666920083885799E-2</v>
      </c>
      <c r="R1600" s="17"/>
      <c r="S1600" s="17">
        <v>1.79362434675093E-2</v>
      </c>
      <c r="T1600" s="17">
        <v>1.6880280208916101E-2</v>
      </c>
      <c r="U1600" s="17">
        <v>2.24624828079419E-2</v>
      </c>
      <c r="V1600" s="17">
        <v>3.2355603539114E-2</v>
      </c>
      <c r="W1600" s="17">
        <v>1.54355923128012E-2</v>
      </c>
      <c r="X1600" s="17">
        <v>1.15516846309565E-2</v>
      </c>
      <c r="Y1600" s="17">
        <v>2.3373970327115499E-2</v>
      </c>
      <c r="Z1600" s="17">
        <v>2.33710808347776E-2</v>
      </c>
      <c r="AA1600" s="17">
        <v>1.21240114213682E-2</v>
      </c>
      <c r="AB1600" s="17">
        <v>8.2290221305381106E-3</v>
      </c>
      <c r="AC1600" s="17">
        <v>7.9526408237207396E-3</v>
      </c>
      <c r="AD1600" s="17">
        <v>5.2301588339733703E-2</v>
      </c>
      <c r="AE1600" s="17"/>
      <c r="AF1600" s="17">
        <v>1.5268489758857501E-2</v>
      </c>
      <c r="AG1600" s="17">
        <v>1.72040626702805E-2</v>
      </c>
      <c r="AH1600" s="17">
        <v>2.8152490982635298E-2</v>
      </c>
      <c r="AI1600" s="17">
        <v>1.2443996337726099E-2</v>
      </c>
      <c r="AJ1600" s="17">
        <v>1.35616405445195E-2</v>
      </c>
      <c r="AK1600" s="17"/>
      <c r="AL1600" s="17">
        <v>1.8169658755874101E-2</v>
      </c>
      <c r="AM1600" s="17">
        <v>2.7388301352495901E-2</v>
      </c>
      <c r="AN1600" s="17">
        <v>2.7901953561475599E-3</v>
      </c>
      <c r="AO1600" s="17">
        <v>7.4288006807705998E-3</v>
      </c>
      <c r="AP1600" s="17"/>
      <c r="AQ1600" s="17">
        <v>1.7946874775317E-2</v>
      </c>
      <c r="AR1600" s="17">
        <v>1.89863221240439E-2</v>
      </c>
      <c r="AS1600" s="17"/>
      <c r="AT1600" s="17">
        <v>1.6220090613307901E-2</v>
      </c>
      <c r="AU1600" s="17">
        <v>2.9544347642760298E-2</v>
      </c>
      <c r="AV1600" s="17"/>
      <c r="AW1600" s="17">
        <v>2.9794482429257099E-2</v>
      </c>
      <c r="AX1600" s="17">
        <v>1.9579256844822299E-2</v>
      </c>
      <c r="AY1600" s="17">
        <v>7.7699438685609901E-3</v>
      </c>
      <c r="AZ1600" s="17"/>
      <c r="BA1600" s="17">
        <v>6.7662626050034799E-3</v>
      </c>
      <c r="BB1600" s="17">
        <v>1.8264818843491099E-2</v>
      </c>
      <c r="BC1600" s="17">
        <v>2.5061830997146001E-2</v>
      </c>
      <c r="BD1600" s="17">
        <v>2.7765973009578102E-2</v>
      </c>
      <c r="BE1600" s="17">
        <v>1.64374500500989E-2</v>
      </c>
      <c r="BF1600" s="17"/>
      <c r="BG1600" s="17">
        <v>1.56905741686925E-2</v>
      </c>
      <c r="BH1600" s="17">
        <v>2.0327085359270799E-2</v>
      </c>
      <c r="BI1600" s="17"/>
      <c r="BJ1600" s="17">
        <v>1.6267742497350302E-2</v>
      </c>
      <c r="BK1600" s="17">
        <v>2.6667539291251201E-2</v>
      </c>
      <c r="BL1600" s="17"/>
      <c r="BM1600" s="17">
        <v>1.08211489398459E-2</v>
      </c>
      <c r="BN1600" s="17">
        <v>2.3824795745700799E-2</v>
      </c>
      <c r="BO1600" s="17">
        <v>1.6247802884904201E-2</v>
      </c>
      <c r="BP1600" s="17">
        <v>1.6788740501734501E-2</v>
      </c>
      <c r="BQ1600" s="17">
        <v>2.3537410286227599E-2</v>
      </c>
      <c r="BR1600" s="17"/>
      <c r="BS1600" s="17">
        <v>1.6862429044326201E-2</v>
      </c>
      <c r="BT1600" s="17"/>
      <c r="BU1600" s="17">
        <v>2.0778137445975099E-2</v>
      </c>
      <c r="BV1600" s="17">
        <v>1.7331410352304101E-2</v>
      </c>
      <c r="BW1600" s="17">
        <v>1.01273117111271E-2</v>
      </c>
      <c r="BX1600" s="17">
        <v>1.31046734182588E-2</v>
      </c>
      <c r="BY1600" s="17">
        <v>1.4677949596383799E-2</v>
      </c>
      <c r="BZ1600" s="17"/>
      <c r="CA1600" s="17">
        <v>8.9150565424369107E-3</v>
      </c>
      <c r="CB1600" s="17"/>
      <c r="CC1600" s="17">
        <v>1.51709966760077E-2</v>
      </c>
      <c r="CD1600" s="17">
        <v>3.05460751189695E-2</v>
      </c>
      <c r="CE1600" s="17"/>
      <c r="CF1600" s="17">
        <v>1.7509038998201401E-2</v>
      </c>
      <c r="CG1600" s="17"/>
      <c r="CH1600" s="17">
        <v>1.9209525371344301E-2</v>
      </c>
      <c r="CI1600" s="17">
        <v>2.4172690760503299E-2</v>
      </c>
    </row>
    <row r="1601" spans="2:87" x14ac:dyDescent="0.35">
      <c r="C1601" s="17"/>
      <c r="D1601" s="17"/>
      <c r="E1601" s="17"/>
      <c r="F1601" s="17"/>
      <c r="G1601" s="17"/>
      <c r="H1601" s="17"/>
      <c r="I1601" s="17"/>
      <c r="J1601" s="17"/>
      <c r="K1601" s="17"/>
      <c r="L1601" s="17"/>
      <c r="M1601" s="17"/>
      <c r="N1601" s="17"/>
      <c r="O1601" s="17"/>
      <c r="P1601" s="17"/>
      <c r="Q1601" s="17"/>
      <c r="R1601" s="17"/>
      <c r="S1601" s="17"/>
      <c r="T1601" s="17"/>
      <c r="U1601" s="17"/>
      <c r="V1601" s="17"/>
      <c r="W1601" s="17"/>
      <c r="X1601" s="17"/>
      <c r="Y1601" s="17"/>
      <c r="Z1601" s="17"/>
      <c r="AA1601" s="17"/>
      <c r="AB1601" s="17"/>
      <c r="AC1601" s="17"/>
      <c r="AD1601" s="17"/>
      <c r="AE1601" s="17"/>
      <c r="AF1601" s="17"/>
      <c r="AG1601" s="17"/>
      <c r="AH1601" s="17"/>
      <c r="AI1601" s="17"/>
      <c r="AJ1601" s="17"/>
      <c r="AK1601" s="17"/>
      <c r="AL1601" s="17"/>
      <c r="AM1601" s="17"/>
      <c r="AN1601" s="17"/>
      <c r="AO1601" s="17"/>
      <c r="AP1601" s="17"/>
      <c r="AQ1601" s="17"/>
      <c r="AR1601" s="17"/>
      <c r="AS1601" s="17"/>
      <c r="AT1601" s="17"/>
      <c r="AU1601" s="17"/>
      <c r="AV1601" s="17"/>
      <c r="AW1601" s="17"/>
      <c r="AX1601" s="17"/>
      <c r="AY1601" s="17"/>
      <c r="AZ1601" s="17"/>
      <c r="BA1601" s="17"/>
      <c r="BB1601" s="17"/>
      <c r="BC1601" s="17"/>
      <c r="BD1601" s="17"/>
      <c r="BE1601" s="17"/>
      <c r="BF1601" s="17"/>
      <c r="BG1601" s="17"/>
      <c r="BH1601" s="17"/>
      <c r="BI1601" s="17"/>
      <c r="BJ1601" s="17"/>
      <c r="BK1601" s="17"/>
      <c r="BL1601" s="17"/>
      <c r="BM1601" s="17"/>
      <c r="BN1601" s="17"/>
      <c r="BO1601" s="17"/>
      <c r="BP1601" s="17"/>
      <c r="BQ1601" s="17"/>
      <c r="BR1601" s="17"/>
      <c r="BS1601" s="17"/>
      <c r="BT1601" s="17"/>
      <c r="BU1601" s="17"/>
      <c r="BV1601" s="17"/>
      <c r="BW1601" s="17"/>
      <c r="BX1601" s="17"/>
      <c r="BY1601" s="17"/>
      <c r="BZ1601" s="17"/>
      <c r="CA1601" s="17"/>
      <c r="CB1601" s="17"/>
      <c r="CC1601" s="17"/>
      <c r="CD1601" s="17"/>
      <c r="CE1601" s="17"/>
      <c r="CF1601" s="17"/>
      <c r="CG1601" s="17"/>
      <c r="CH1601" s="17"/>
      <c r="CI1601" s="17"/>
    </row>
    <row r="1602" spans="2:87" x14ac:dyDescent="0.35">
      <c r="B1602" s="6" t="s">
        <v>495</v>
      </c>
      <c r="C1602" s="17"/>
      <c r="D1602" s="17"/>
      <c r="E1602" s="17"/>
      <c r="F1602" s="17"/>
      <c r="G1602" s="17"/>
      <c r="H1602" s="17"/>
      <c r="I1602" s="17"/>
      <c r="J1602" s="17"/>
      <c r="K1602" s="17"/>
      <c r="L1602" s="17"/>
      <c r="M1602" s="17"/>
      <c r="N1602" s="17"/>
      <c r="O1602" s="17"/>
      <c r="P1602" s="17"/>
      <c r="Q1602" s="17"/>
      <c r="R1602" s="17"/>
      <c r="S1602" s="17"/>
      <c r="T1602" s="17"/>
      <c r="U1602" s="17"/>
      <c r="V1602" s="17"/>
      <c r="W1602" s="17"/>
      <c r="X1602" s="17"/>
      <c r="Y1602" s="17"/>
      <c r="Z1602" s="17"/>
      <c r="AA1602" s="17"/>
      <c r="AB1602" s="17"/>
      <c r="AC1602" s="17"/>
      <c r="AD1602" s="17"/>
      <c r="AE1602" s="17"/>
      <c r="AF1602" s="17"/>
      <c r="AG1602" s="17"/>
      <c r="AH1602" s="17"/>
      <c r="AI1602" s="17"/>
      <c r="AJ1602" s="17"/>
      <c r="AK1602" s="17"/>
      <c r="AL1602" s="17"/>
      <c r="AM1602" s="17"/>
      <c r="AN1602" s="17"/>
      <c r="AO1602" s="17"/>
      <c r="AP1602" s="17"/>
      <c r="AQ1602" s="17"/>
      <c r="AR1602" s="17"/>
      <c r="AS1602" s="17"/>
      <c r="AT1602" s="17"/>
      <c r="AU1602" s="17"/>
      <c r="AV1602" s="17"/>
      <c r="AW1602" s="17"/>
      <c r="AX1602" s="17"/>
      <c r="AY1602" s="17"/>
      <c r="AZ1602" s="17"/>
      <c r="BA1602" s="17"/>
      <c r="BB1602" s="17"/>
      <c r="BC1602" s="17"/>
      <c r="BD1602" s="17"/>
      <c r="BE1602" s="17"/>
      <c r="BF1602" s="17"/>
      <c r="BG1602" s="17"/>
      <c r="BH1602" s="17"/>
      <c r="BI1602" s="17"/>
      <c r="BJ1602" s="17"/>
      <c r="BK1602" s="17"/>
      <c r="BL1602" s="17"/>
      <c r="BM1602" s="17"/>
      <c r="BN1602" s="17"/>
      <c r="BO1602" s="17"/>
      <c r="BP1602" s="17"/>
      <c r="BQ1602" s="17"/>
      <c r="BR1602" s="17"/>
      <c r="BS1602" s="17"/>
      <c r="BT1602" s="17"/>
      <c r="BU1602" s="17"/>
      <c r="BV1602" s="17"/>
      <c r="BW1602" s="17"/>
      <c r="BX1602" s="17"/>
      <c r="BY1602" s="17"/>
      <c r="BZ1602" s="17"/>
      <c r="CA1602" s="17"/>
      <c r="CB1602" s="17"/>
      <c r="CC1602" s="17"/>
      <c r="CD1602" s="17"/>
      <c r="CE1602" s="17"/>
      <c r="CF1602" s="17"/>
      <c r="CG1602" s="17"/>
      <c r="CH1602" s="17"/>
      <c r="CI1602" s="17"/>
    </row>
    <row r="1603" spans="2:87" x14ac:dyDescent="0.35">
      <c r="B1603" s="24" t="s">
        <v>117</v>
      </c>
      <c r="C1603" s="17"/>
      <c r="D1603" s="17"/>
      <c r="E1603" s="17"/>
      <c r="F1603" s="17"/>
      <c r="G1603" s="17"/>
      <c r="H1603" s="17"/>
      <c r="I1603" s="17"/>
      <c r="J1603" s="17"/>
      <c r="K1603" s="17"/>
      <c r="L1603" s="17"/>
      <c r="M1603" s="17"/>
      <c r="N1603" s="17"/>
      <c r="O1603" s="17"/>
      <c r="P1603" s="17"/>
      <c r="Q1603" s="17"/>
      <c r="R1603" s="17"/>
      <c r="S1603" s="17"/>
      <c r="T1603" s="17"/>
      <c r="U1603" s="17"/>
      <c r="V1603" s="17"/>
      <c r="W1603" s="17"/>
      <c r="X1603" s="17"/>
      <c r="Y1603" s="17"/>
      <c r="Z1603" s="17"/>
      <c r="AA1603" s="17"/>
      <c r="AB1603" s="17"/>
      <c r="AC1603" s="17"/>
      <c r="AD1603" s="17"/>
      <c r="AE1603" s="17"/>
      <c r="AF1603" s="17"/>
      <c r="AG1603" s="17"/>
      <c r="AH1603" s="17"/>
      <c r="AI1603" s="17"/>
      <c r="AJ1603" s="17"/>
      <c r="AK1603" s="17"/>
      <c r="AL1603" s="17"/>
      <c r="AM1603" s="17"/>
      <c r="AN1603" s="17"/>
      <c r="AO1603" s="17"/>
      <c r="AP1603" s="17"/>
      <c r="AQ1603" s="17"/>
      <c r="AR1603" s="17"/>
      <c r="AS1603" s="17"/>
      <c r="AT1603" s="17"/>
      <c r="AU1603" s="17"/>
      <c r="AV1603" s="17"/>
      <c r="AW1603" s="17"/>
      <c r="AX1603" s="17"/>
      <c r="AY1603" s="17"/>
      <c r="AZ1603" s="17"/>
      <c r="BA1603" s="17"/>
      <c r="BB1603" s="17"/>
      <c r="BC1603" s="17"/>
      <c r="BD1603" s="17"/>
      <c r="BE1603" s="17"/>
      <c r="BF1603" s="17"/>
      <c r="BG1603" s="17"/>
      <c r="BH1603" s="17"/>
      <c r="BI1603" s="17"/>
      <c r="BJ1603" s="17"/>
      <c r="BK1603" s="17"/>
      <c r="BL1603" s="17"/>
      <c r="BM1603" s="17"/>
      <c r="BN1603" s="17"/>
      <c r="BO1603" s="17"/>
      <c r="BP1603" s="17"/>
      <c r="BQ1603" s="17"/>
      <c r="BR1603" s="17"/>
      <c r="BS1603" s="17"/>
      <c r="BT1603" s="17"/>
      <c r="BU1603" s="17"/>
      <c r="BV1603" s="17"/>
      <c r="BW1603" s="17"/>
      <c r="BX1603" s="17"/>
      <c r="BY1603" s="17"/>
      <c r="BZ1603" s="17"/>
      <c r="CA1603" s="17"/>
      <c r="CB1603" s="17"/>
      <c r="CC1603" s="17"/>
      <c r="CD1603" s="17"/>
      <c r="CE1603" s="17"/>
      <c r="CF1603" s="17"/>
      <c r="CG1603" s="17"/>
      <c r="CH1603" s="17"/>
      <c r="CI1603" s="17"/>
    </row>
    <row r="1604" spans="2:87" x14ac:dyDescent="0.35">
      <c r="B1604" t="s">
        <v>429</v>
      </c>
      <c r="C1604" s="17">
        <v>0.562173079658981</v>
      </c>
      <c r="D1604" s="17">
        <v>0.52941775303674798</v>
      </c>
      <c r="E1604" s="17">
        <v>0.59470865809843099</v>
      </c>
      <c r="F1604" s="17"/>
      <c r="G1604" s="17">
        <v>0.39346570618600601</v>
      </c>
      <c r="H1604" s="17">
        <v>0.48021941684561498</v>
      </c>
      <c r="I1604" s="17">
        <v>0.55369586668190396</v>
      </c>
      <c r="J1604" s="17">
        <v>0.61823190332353195</v>
      </c>
      <c r="K1604" s="17">
        <v>0.60502664720319099</v>
      </c>
      <c r="L1604" s="17">
        <v>0.67481866555824799</v>
      </c>
      <c r="M1604" s="17"/>
      <c r="N1604" s="17">
        <v>0.57508890041789895</v>
      </c>
      <c r="O1604" s="17">
        <v>0.54626980018612104</v>
      </c>
      <c r="P1604" s="17">
        <v>0.54106155041429105</v>
      </c>
      <c r="Q1604" s="17">
        <v>0.58485502924631605</v>
      </c>
      <c r="R1604" s="17"/>
      <c r="S1604" s="17">
        <v>0.55779413990636195</v>
      </c>
      <c r="T1604" s="17">
        <v>0.60062843304788605</v>
      </c>
      <c r="U1604" s="17">
        <v>0.53722715273362198</v>
      </c>
      <c r="V1604" s="17">
        <v>0.55142579992003904</v>
      </c>
      <c r="W1604" s="17">
        <v>0.51733912165646001</v>
      </c>
      <c r="X1604" s="17">
        <v>0.56254741169077005</v>
      </c>
      <c r="Y1604" s="17">
        <v>0.54275259099770501</v>
      </c>
      <c r="Z1604" s="17">
        <v>0.46022563470010802</v>
      </c>
      <c r="AA1604" s="17">
        <v>0.52968544218995195</v>
      </c>
      <c r="AB1604" s="17">
        <v>0.64260331845743301</v>
      </c>
      <c r="AC1604" s="17">
        <v>0.61289040755429502</v>
      </c>
      <c r="AD1604" s="17">
        <v>0.60035045433608603</v>
      </c>
      <c r="AE1604" s="17"/>
      <c r="AF1604" s="17">
        <v>0.57334318233170001</v>
      </c>
      <c r="AG1604" s="17">
        <v>0.55932308348217796</v>
      </c>
      <c r="AH1604" s="17">
        <v>0.55880944665002696</v>
      </c>
      <c r="AI1604" s="17">
        <v>0.59805693959683404</v>
      </c>
      <c r="AJ1604" s="17">
        <v>0.51305119284930401</v>
      </c>
      <c r="AK1604" s="17"/>
      <c r="AL1604" s="17">
        <v>0.54083670336085898</v>
      </c>
      <c r="AM1604" s="17">
        <v>0.57521814666698701</v>
      </c>
      <c r="AN1604" s="17">
        <v>0.54791347922968603</v>
      </c>
      <c r="AO1604" s="17">
        <v>0.65203294459548999</v>
      </c>
      <c r="AP1604" s="17"/>
      <c r="AQ1604" s="17">
        <v>0.59342520134431898</v>
      </c>
      <c r="AR1604" s="17">
        <v>0.51682588052888301</v>
      </c>
      <c r="AS1604" s="17"/>
      <c r="AT1604" s="17">
        <v>0.53715557167730399</v>
      </c>
      <c r="AU1604" s="17">
        <v>0.66904757252135605</v>
      </c>
      <c r="AV1604" s="17"/>
      <c r="AW1604" s="17">
        <v>0.62240461451194196</v>
      </c>
      <c r="AX1604" s="17">
        <v>0.54934001571119995</v>
      </c>
      <c r="AY1604" s="17">
        <v>0.52774165643818105</v>
      </c>
      <c r="AZ1604" s="17"/>
      <c r="BA1604" s="17">
        <v>0.51295852148216803</v>
      </c>
      <c r="BB1604" s="17">
        <v>0.57746006486889001</v>
      </c>
      <c r="BC1604" s="17">
        <v>0.56484233671692397</v>
      </c>
      <c r="BD1604" s="17">
        <v>0.60601000492008095</v>
      </c>
      <c r="BE1604" s="17">
        <v>0.62860139393245495</v>
      </c>
      <c r="BF1604" s="17"/>
      <c r="BG1604" s="17">
        <v>0.54016536122515202</v>
      </c>
      <c r="BH1604" s="17">
        <v>0.57823409187950203</v>
      </c>
      <c r="BI1604" s="17"/>
      <c r="BJ1604" s="17">
        <v>0.54537574633699604</v>
      </c>
      <c r="BK1604" s="17">
        <v>0.62936110525280897</v>
      </c>
      <c r="BL1604" s="17"/>
      <c r="BM1604" s="17">
        <v>0.56705682678045799</v>
      </c>
      <c r="BN1604" s="17">
        <v>0.60912038628660103</v>
      </c>
      <c r="BO1604" s="17">
        <v>0.55222615597158498</v>
      </c>
      <c r="BP1604" s="17">
        <v>0.526480400020927</v>
      </c>
      <c r="BQ1604" s="17">
        <v>0.59019047050662499</v>
      </c>
      <c r="BR1604" s="17"/>
      <c r="BS1604" s="17">
        <v>0.57475931879301401</v>
      </c>
      <c r="BT1604" s="17"/>
      <c r="BU1604" s="17">
        <v>0.57560585793171803</v>
      </c>
      <c r="BV1604" s="17">
        <v>0.50336530394187595</v>
      </c>
      <c r="BW1604" s="17">
        <v>0.58521956938536901</v>
      </c>
      <c r="BX1604" s="17">
        <v>0.58948428110545803</v>
      </c>
      <c r="BY1604" s="17">
        <v>0.54244568100130097</v>
      </c>
      <c r="BZ1604" s="17"/>
      <c r="CA1604" s="17">
        <v>0.52860213628364805</v>
      </c>
      <c r="CB1604" s="17"/>
      <c r="CC1604" s="17">
        <v>0.58650707976183802</v>
      </c>
      <c r="CD1604" s="17">
        <v>0.46967676340319398</v>
      </c>
      <c r="CE1604" s="17"/>
      <c r="CF1604" s="17">
        <v>0.63208107096564403</v>
      </c>
      <c r="CG1604" s="17"/>
      <c r="CH1604" s="17">
        <v>0.59566730598654205</v>
      </c>
      <c r="CI1604" s="17">
        <v>0.43276966758548802</v>
      </c>
    </row>
    <row r="1605" spans="2:87" x14ac:dyDescent="0.35">
      <c r="B1605" t="s">
        <v>432</v>
      </c>
      <c r="C1605" s="17">
        <v>0.28492355440964601</v>
      </c>
      <c r="D1605" s="17">
        <v>0.31202335289025901</v>
      </c>
      <c r="E1605" s="17">
        <v>0.25813532319193599</v>
      </c>
      <c r="F1605" s="17"/>
      <c r="G1605" s="17">
        <v>0.18178283304733101</v>
      </c>
      <c r="H1605" s="17">
        <v>0.20494832120334</v>
      </c>
      <c r="I1605" s="17">
        <v>0.246469474117638</v>
      </c>
      <c r="J1605" s="17">
        <v>0.29172922288291098</v>
      </c>
      <c r="K1605" s="17">
        <v>0.33174345988128101</v>
      </c>
      <c r="L1605" s="17">
        <v>0.41371600087934302</v>
      </c>
      <c r="M1605" s="17"/>
      <c r="N1605" s="17">
        <v>0.23237991027268001</v>
      </c>
      <c r="O1605" s="17">
        <v>0.29405049871644201</v>
      </c>
      <c r="P1605" s="17">
        <v>0.292388916579924</v>
      </c>
      <c r="Q1605" s="17">
        <v>0.32205518424122498</v>
      </c>
      <c r="R1605" s="17"/>
      <c r="S1605" s="17">
        <v>0.22950122839617099</v>
      </c>
      <c r="T1605" s="17">
        <v>0.27166760328582001</v>
      </c>
      <c r="U1605" s="17">
        <v>0.28793055747560797</v>
      </c>
      <c r="V1605" s="17">
        <v>0.25198650314033599</v>
      </c>
      <c r="W1605" s="17">
        <v>0.219179752985841</v>
      </c>
      <c r="X1605" s="17">
        <v>0.27864942223081801</v>
      </c>
      <c r="Y1605" s="17">
        <v>0.28047142996662999</v>
      </c>
      <c r="Z1605" s="17">
        <v>0.19381305041867999</v>
      </c>
      <c r="AA1605" s="17">
        <v>0.32543336576347298</v>
      </c>
      <c r="AB1605" s="17">
        <v>0.42488617170252002</v>
      </c>
      <c r="AC1605" s="17">
        <v>0.37526057730602302</v>
      </c>
      <c r="AD1605" s="17">
        <v>0.27871481721652502</v>
      </c>
      <c r="AE1605" s="17"/>
      <c r="AF1605" s="17">
        <v>0.28376284313004202</v>
      </c>
      <c r="AG1605" s="17">
        <v>0.32155610559655301</v>
      </c>
      <c r="AH1605" s="17">
        <v>0.27549419099512001</v>
      </c>
      <c r="AI1605" s="17">
        <v>0.25401058961357698</v>
      </c>
      <c r="AJ1605" s="17">
        <v>0.22396798287150299</v>
      </c>
      <c r="AK1605" s="17"/>
      <c r="AL1605" s="17">
        <v>0.29355982895841698</v>
      </c>
      <c r="AM1605" s="17">
        <v>0.28850644187880398</v>
      </c>
      <c r="AN1605" s="17">
        <v>0.26787776016683201</v>
      </c>
      <c r="AO1605" s="17">
        <v>0.25724773273468698</v>
      </c>
      <c r="AP1605" s="17"/>
      <c r="AQ1605" s="17">
        <v>0.32412229414957899</v>
      </c>
      <c r="AR1605" s="17">
        <v>0.22804571825717801</v>
      </c>
      <c r="AS1605" s="17"/>
      <c r="AT1605" s="17">
        <v>0.26292621539962102</v>
      </c>
      <c r="AU1605" s="17">
        <v>0.39610704117373302</v>
      </c>
      <c r="AV1605" s="17"/>
      <c r="AW1605" s="17">
        <v>0.33360895447783201</v>
      </c>
      <c r="AX1605" s="17">
        <v>0.26911693042016699</v>
      </c>
      <c r="AY1605" s="17">
        <v>0.25729642431141098</v>
      </c>
      <c r="AZ1605" s="17"/>
      <c r="BA1605" s="17">
        <v>0.24248830096354801</v>
      </c>
      <c r="BB1605" s="17">
        <v>0.25987402400260201</v>
      </c>
      <c r="BC1605" s="17">
        <v>0.30779092794951102</v>
      </c>
      <c r="BD1605" s="17">
        <v>0.35671496098201599</v>
      </c>
      <c r="BE1605" s="17">
        <v>0.35048908562456699</v>
      </c>
      <c r="BF1605" s="17"/>
      <c r="BG1605" s="17">
        <v>0.25431581024413602</v>
      </c>
      <c r="BH1605" s="17">
        <v>0.30726077916844702</v>
      </c>
      <c r="BI1605" s="17"/>
      <c r="BJ1605" s="17">
        <v>0.25353302715874199</v>
      </c>
      <c r="BK1605" s="17">
        <v>0.40244400237029199</v>
      </c>
      <c r="BL1605" s="17"/>
      <c r="BM1605" s="17">
        <v>0.307786986346549</v>
      </c>
      <c r="BN1605" s="17">
        <v>0.29507778037611399</v>
      </c>
      <c r="BO1605" s="17">
        <v>0.25076655834032802</v>
      </c>
      <c r="BP1605" s="17">
        <v>0.25507629461341202</v>
      </c>
      <c r="BQ1605" s="17">
        <v>0.38230479494334202</v>
      </c>
      <c r="BR1605" s="17"/>
      <c r="BS1605" s="17">
        <v>0.31484282327558299</v>
      </c>
      <c r="BT1605" s="17"/>
      <c r="BU1605" s="17">
        <v>0.28687590234175198</v>
      </c>
      <c r="BV1605" s="17">
        <v>0.23098220486381299</v>
      </c>
      <c r="BW1605" s="17">
        <v>0.27722370440713501</v>
      </c>
      <c r="BX1605" s="17">
        <v>0.37335812921681899</v>
      </c>
      <c r="BY1605" s="17">
        <v>0.26928587799263998</v>
      </c>
      <c r="BZ1605" s="17"/>
      <c r="CA1605" s="17">
        <v>0.21809155765542901</v>
      </c>
      <c r="CB1605" s="17"/>
      <c r="CC1605" s="17">
        <v>0.30159613392561901</v>
      </c>
      <c r="CD1605" s="17">
        <v>0.22887413838881801</v>
      </c>
      <c r="CE1605" s="17"/>
      <c r="CF1605" s="17">
        <v>0.319819082952988</v>
      </c>
      <c r="CG1605" s="17"/>
      <c r="CH1605" s="17">
        <v>0.31726025367643901</v>
      </c>
      <c r="CI1605" s="17">
        <v>0.16421924364224</v>
      </c>
    </row>
    <row r="1606" spans="2:87" x14ac:dyDescent="0.35">
      <c r="B1606" t="s">
        <v>430</v>
      </c>
      <c r="C1606" s="17">
        <v>0.28242995885921302</v>
      </c>
      <c r="D1606" s="17">
        <v>0.26546368876878801</v>
      </c>
      <c r="E1606" s="17">
        <v>0.29880703675168402</v>
      </c>
      <c r="F1606" s="17"/>
      <c r="G1606" s="17">
        <v>0.27817860584830201</v>
      </c>
      <c r="H1606" s="17">
        <v>0.267372735133243</v>
      </c>
      <c r="I1606" s="17">
        <v>0.30107181730743998</v>
      </c>
      <c r="J1606" s="17">
        <v>0.28867318710840301</v>
      </c>
      <c r="K1606" s="17">
        <v>0.28927682860278298</v>
      </c>
      <c r="L1606" s="17">
        <v>0.27276318179558501</v>
      </c>
      <c r="M1606" s="17"/>
      <c r="N1606" s="17">
        <v>0.29058369986739402</v>
      </c>
      <c r="O1606" s="17">
        <v>0.29277581918388201</v>
      </c>
      <c r="P1606" s="17">
        <v>0.266309627253698</v>
      </c>
      <c r="Q1606" s="17">
        <v>0.277027564110845</v>
      </c>
      <c r="R1606" s="17"/>
      <c r="S1606" s="17">
        <v>0.272207634178394</v>
      </c>
      <c r="T1606" s="17">
        <v>0.242693172051798</v>
      </c>
      <c r="U1606" s="17">
        <v>0.26817216530398702</v>
      </c>
      <c r="V1606" s="17">
        <v>0.28906668429712801</v>
      </c>
      <c r="W1606" s="17">
        <v>0.32669474610960803</v>
      </c>
      <c r="X1606" s="17">
        <v>0.26346748140850601</v>
      </c>
      <c r="Y1606" s="17">
        <v>0.33007595711166199</v>
      </c>
      <c r="Z1606" s="17">
        <v>0.240016689310493</v>
      </c>
      <c r="AA1606" s="17">
        <v>0.27871101024963202</v>
      </c>
      <c r="AB1606" s="17">
        <v>0.29968558983090499</v>
      </c>
      <c r="AC1606" s="17">
        <v>0.33494162458315702</v>
      </c>
      <c r="AD1606" s="17">
        <v>0.27810432060009999</v>
      </c>
      <c r="AE1606" s="17"/>
      <c r="AF1606" s="17">
        <v>0.31642142124621397</v>
      </c>
      <c r="AG1606" s="17">
        <v>0.27711553751406898</v>
      </c>
      <c r="AH1606" s="17">
        <v>0.27022235220674601</v>
      </c>
      <c r="AI1606" s="17">
        <v>0.27073678574746302</v>
      </c>
      <c r="AJ1606" s="17">
        <v>0.26830838759103798</v>
      </c>
      <c r="AK1606" s="17"/>
      <c r="AL1606" s="17">
        <v>0.28898497992748901</v>
      </c>
      <c r="AM1606" s="17">
        <v>0.281632483577195</v>
      </c>
      <c r="AN1606" s="17">
        <v>0.27194224719237498</v>
      </c>
      <c r="AO1606" s="17">
        <v>0.27615603071532502</v>
      </c>
      <c r="AP1606" s="17"/>
      <c r="AQ1606" s="17">
        <v>0.276694601360915</v>
      </c>
      <c r="AR1606" s="17">
        <v>0.29075203059489402</v>
      </c>
      <c r="AS1606" s="17"/>
      <c r="AT1606" s="17">
        <v>0.285931647571807</v>
      </c>
      <c r="AU1606" s="17">
        <v>0.27750934630388802</v>
      </c>
      <c r="AV1606" s="17"/>
      <c r="AW1606" s="17">
        <v>0.24575178789110799</v>
      </c>
      <c r="AX1606" s="17">
        <v>0.30297148395455797</v>
      </c>
      <c r="AY1606" s="17">
        <v>0.31047260683373301</v>
      </c>
      <c r="AZ1606" s="17"/>
      <c r="BA1606" s="17">
        <v>0.27930420018059698</v>
      </c>
      <c r="BB1606" s="17">
        <v>0.286490413113344</v>
      </c>
      <c r="BC1606" s="17">
        <v>0.29622342784095201</v>
      </c>
      <c r="BD1606" s="17">
        <v>0.26139057198478199</v>
      </c>
      <c r="BE1606" s="17">
        <v>0.222782826908798</v>
      </c>
      <c r="BF1606" s="17"/>
      <c r="BG1606" s="17">
        <v>0.302849753207593</v>
      </c>
      <c r="BH1606" s="17">
        <v>0.26752779771261498</v>
      </c>
      <c r="BI1606" s="17"/>
      <c r="BJ1606" s="17">
        <v>0.288699257917856</v>
      </c>
      <c r="BK1606" s="17">
        <v>0.25503966120668498</v>
      </c>
      <c r="BL1606" s="17"/>
      <c r="BM1606" s="17">
        <v>0.29052101978698702</v>
      </c>
      <c r="BN1606" s="17">
        <v>0.305439948961793</v>
      </c>
      <c r="BO1606" s="17">
        <v>0.28163982487064498</v>
      </c>
      <c r="BP1606" s="17">
        <v>0.23910372952103801</v>
      </c>
      <c r="BQ1606" s="17">
        <v>0.23033871855416099</v>
      </c>
      <c r="BR1606" s="17"/>
      <c r="BS1606" s="17">
        <v>0.28739390758592198</v>
      </c>
      <c r="BT1606" s="17"/>
      <c r="BU1606" s="17">
        <v>0.32377563720728197</v>
      </c>
      <c r="BV1606" s="17">
        <v>0.26355398536484198</v>
      </c>
      <c r="BW1606" s="17">
        <v>0.25755499417799399</v>
      </c>
      <c r="BX1606" s="17">
        <v>0.28767326479320598</v>
      </c>
      <c r="BY1606" s="17">
        <v>0.26515532071203501</v>
      </c>
      <c r="BZ1606" s="17"/>
      <c r="CA1606" s="17">
        <v>0.31337959868931903</v>
      </c>
      <c r="CB1606" s="17"/>
      <c r="CC1606" s="17">
        <v>0.28705965237995701</v>
      </c>
      <c r="CD1606" s="17">
        <v>0.27487241915583699</v>
      </c>
      <c r="CE1606" s="17"/>
      <c r="CF1606" s="17">
        <v>0.30674605017812401</v>
      </c>
      <c r="CG1606" s="17"/>
      <c r="CH1606" s="17">
        <v>0.28561487738630698</v>
      </c>
      <c r="CI1606" s="17">
        <v>0.27819612275447803</v>
      </c>
    </row>
    <row r="1607" spans="2:87" x14ac:dyDescent="0.35">
      <c r="B1607" t="s">
        <v>431</v>
      </c>
      <c r="C1607" s="17">
        <v>0.25992782573802797</v>
      </c>
      <c r="D1607" s="17">
        <v>0.23972178667473201</v>
      </c>
      <c r="E1607" s="17">
        <v>0.28030586758874498</v>
      </c>
      <c r="F1607" s="17"/>
      <c r="G1607" s="17">
        <v>0.20090367168169601</v>
      </c>
      <c r="H1607" s="17">
        <v>0.215347058259382</v>
      </c>
      <c r="I1607" s="17">
        <v>0.24813120369757599</v>
      </c>
      <c r="J1607" s="17">
        <v>0.32464750072415399</v>
      </c>
      <c r="K1607" s="17">
        <v>0.27306099388828903</v>
      </c>
      <c r="L1607" s="17">
        <v>0.28411980947486098</v>
      </c>
      <c r="M1607" s="17"/>
      <c r="N1607" s="17">
        <v>0.27051442111943802</v>
      </c>
      <c r="O1607" s="17">
        <v>0.29121784194977801</v>
      </c>
      <c r="P1607" s="17">
        <v>0.26851638927016402</v>
      </c>
      <c r="Q1607" s="17">
        <v>0.20589668963499599</v>
      </c>
      <c r="R1607" s="17"/>
      <c r="S1607" s="17">
        <v>0.22396250660692901</v>
      </c>
      <c r="T1607" s="17">
        <v>0.29091041403679602</v>
      </c>
      <c r="U1607" s="17">
        <v>0.32036159335582398</v>
      </c>
      <c r="V1607" s="17">
        <v>0.29426743783708598</v>
      </c>
      <c r="W1607" s="17">
        <v>0.29915989958762101</v>
      </c>
      <c r="X1607" s="17">
        <v>0.22197589660726399</v>
      </c>
      <c r="Y1607" s="17">
        <v>0.25751864877130798</v>
      </c>
      <c r="Z1607" s="17">
        <v>0.30443176159048202</v>
      </c>
      <c r="AA1607" s="17">
        <v>0.23784263409170001</v>
      </c>
      <c r="AB1607" s="17">
        <v>0.236294577232325</v>
      </c>
      <c r="AC1607" s="17">
        <v>0.24335880055401601</v>
      </c>
      <c r="AD1607" s="17">
        <v>0.177489909531625</v>
      </c>
      <c r="AE1607" s="17"/>
      <c r="AF1607" s="17">
        <v>0.24827708156825901</v>
      </c>
      <c r="AG1607" s="17">
        <v>0.24524075850770399</v>
      </c>
      <c r="AH1607" s="17">
        <v>0.25457973610914397</v>
      </c>
      <c r="AI1607" s="17">
        <v>0.28830718843430603</v>
      </c>
      <c r="AJ1607" s="17">
        <v>0.31678551420159501</v>
      </c>
      <c r="AK1607" s="17"/>
      <c r="AL1607" s="17">
        <v>0.24250020187431601</v>
      </c>
      <c r="AM1607" s="17">
        <v>0.27260517474430701</v>
      </c>
      <c r="AN1607" s="17">
        <v>0.275933263125344</v>
      </c>
      <c r="AO1607" s="17">
        <v>0.244837624266802</v>
      </c>
      <c r="AP1607" s="17"/>
      <c r="AQ1607" s="17">
        <v>0.24715465279663201</v>
      </c>
      <c r="AR1607" s="17">
        <v>0.27846185113088301</v>
      </c>
      <c r="AS1607" s="17"/>
      <c r="AT1607" s="17">
        <v>0.25242232194473202</v>
      </c>
      <c r="AU1607" s="17">
        <v>0.29199527295843802</v>
      </c>
      <c r="AV1607" s="17"/>
      <c r="AW1607" s="17">
        <v>0.28985143186582102</v>
      </c>
      <c r="AX1607" s="17">
        <v>0.25285968740449599</v>
      </c>
      <c r="AY1607" s="17">
        <v>0.22912734582351599</v>
      </c>
      <c r="AZ1607" s="17"/>
      <c r="BA1607" s="17">
        <v>0.24455265349757699</v>
      </c>
      <c r="BB1607" s="17">
        <v>0.26495528380841499</v>
      </c>
      <c r="BC1607" s="17">
        <v>0.25666931989574099</v>
      </c>
      <c r="BD1607" s="17">
        <v>0.30493890255752798</v>
      </c>
      <c r="BE1607" s="17">
        <v>0.245397801744484</v>
      </c>
      <c r="BF1607" s="17"/>
      <c r="BG1607" s="17">
        <v>0.24446562718491599</v>
      </c>
      <c r="BH1607" s="17">
        <v>0.27121198318780299</v>
      </c>
      <c r="BI1607" s="17"/>
      <c r="BJ1607" s="17">
        <v>0.25216968180447102</v>
      </c>
      <c r="BK1607" s="17">
        <v>0.28846507676095001</v>
      </c>
      <c r="BL1607" s="17"/>
      <c r="BM1607" s="17">
        <v>0.21710455066745701</v>
      </c>
      <c r="BN1607" s="17">
        <v>0.27077212316646998</v>
      </c>
      <c r="BO1607" s="17">
        <v>0.26117199162858401</v>
      </c>
      <c r="BP1607" s="17">
        <v>0.31194382314478403</v>
      </c>
      <c r="BQ1607" s="17">
        <v>0.22291653805044501</v>
      </c>
      <c r="BR1607" s="17"/>
      <c r="BS1607" s="17">
        <v>0.22243205833142601</v>
      </c>
      <c r="BT1607" s="17"/>
      <c r="BU1607" s="17">
        <v>0.26495311955888901</v>
      </c>
      <c r="BV1607" s="17">
        <v>0.25013691808084898</v>
      </c>
      <c r="BW1607" s="17">
        <v>0.30894500091852201</v>
      </c>
      <c r="BX1607" s="17">
        <v>0.21206818788338599</v>
      </c>
      <c r="BY1607" s="17">
        <v>0.242874772523959</v>
      </c>
      <c r="BZ1607" s="17"/>
      <c r="CA1607" s="17">
        <v>0.20387467326083</v>
      </c>
      <c r="CB1607" s="17"/>
      <c r="CC1607" s="17">
        <v>0.27042124276317198</v>
      </c>
      <c r="CD1607" s="17">
        <v>0.23710440010241501</v>
      </c>
      <c r="CE1607" s="17"/>
      <c r="CF1607" s="17">
        <v>0.28736592331842298</v>
      </c>
      <c r="CG1607" s="17"/>
      <c r="CH1607" s="17">
        <v>0.298221694381191</v>
      </c>
      <c r="CI1607" s="17">
        <v>0.25787108364434802</v>
      </c>
    </row>
    <row r="1608" spans="2:87" x14ac:dyDescent="0.35">
      <c r="B1608" t="s">
        <v>433</v>
      </c>
      <c r="C1608" s="17">
        <v>0.202018610560392</v>
      </c>
      <c r="D1608" s="17">
        <v>0.20114285956151901</v>
      </c>
      <c r="E1608" s="17">
        <v>0.204070547649188</v>
      </c>
      <c r="F1608" s="17"/>
      <c r="G1608" s="17">
        <v>0.223688306665109</v>
      </c>
      <c r="H1608" s="17">
        <v>0.19617833966704001</v>
      </c>
      <c r="I1608" s="17">
        <v>0.18979737699002699</v>
      </c>
      <c r="J1608" s="17">
        <v>0.17723243666770599</v>
      </c>
      <c r="K1608" s="17">
        <v>0.20879052720935101</v>
      </c>
      <c r="L1608" s="17">
        <v>0.217788322251114</v>
      </c>
      <c r="M1608" s="17"/>
      <c r="N1608" s="17">
        <v>0.22405998478412401</v>
      </c>
      <c r="O1608" s="17">
        <v>0.19829398862935399</v>
      </c>
      <c r="P1608" s="17">
        <v>0.195441379300966</v>
      </c>
      <c r="Q1608" s="17">
        <v>0.182467972818466</v>
      </c>
      <c r="R1608" s="17"/>
      <c r="S1608" s="17">
        <v>0.208942326325531</v>
      </c>
      <c r="T1608" s="17">
        <v>0.20986525513228499</v>
      </c>
      <c r="U1608" s="17">
        <v>0.23572427722865</v>
      </c>
      <c r="V1608" s="17">
        <v>0.204377468584098</v>
      </c>
      <c r="W1608" s="17">
        <v>0.16535597408948699</v>
      </c>
      <c r="X1608" s="17">
        <v>0.26189961487065999</v>
      </c>
      <c r="Y1608" s="17">
        <v>0.137429972466693</v>
      </c>
      <c r="Z1608" s="17">
        <v>0.106254262511962</v>
      </c>
      <c r="AA1608" s="17">
        <v>0.220469856946649</v>
      </c>
      <c r="AB1608" s="17">
        <v>0.15856631037068999</v>
      </c>
      <c r="AC1608" s="17">
        <v>0.24513455156040201</v>
      </c>
      <c r="AD1608" s="17">
        <v>0.23600563455903301</v>
      </c>
      <c r="AE1608" s="17"/>
      <c r="AF1608" s="17">
        <v>0.21845886069464701</v>
      </c>
      <c r="AG1608" s="17">
        <v>0.17212441553830601</v>
      </c>
      <c r="AH1608" s="17">
        <v>0.21394001415470601</v>
      </c>
      <c r="AI1608" s="17">
        <v>0.25738533116375401</v>
      </c>
      <c r="AJ1608" s="17">
        <v>0.21364511824839599</v>
      </c>
      <c r="AK1608" s="17"/>
      <c r="AL1608" s="17">
        <v>0.2002956444441</v>
      </c>
      <c r="AM1608" s="17">
        <v>0.200911514442871</v>
      </c>
      <c r="AN1608" s="17">
        <v>0.19409516702783999</v>
      </c>
      <c r="AO1608" s="17">
        <v>0.241115605872703</v>
      </c>
      <c r="AP1608" s="17"/>
      <c r="AQ1608" s="17">
        <v>0.19383513645793801</v>
      </c>
      <c r="AR1608" s="17">
        <v>0.213892928516669</v>
      </c>
      <c r="AS1608" s="17"/>
      <c r="AT1608" s="17">
        <v>0.20352461826132601</v>
      </c>
      <c r="AU1608" s="17">
        <v>0.20882995261678899</v>
      </c>
      <c r="AV1608" s="17"/>
      <c r="AW1608" s="17">
        <v>0.22335022602311699</v>
      </c>
      <c r="AX1608" s="17">
        <v>0.182836708845001</v>
      </c>
      <c r="AY1608" s="17">
        <v>0.191219007714896</v>
      </c>
      <c r="AZ1608" s="17"/>
      <c r="BA1608" s="17">
        <v>0.206539750015278</v>
      </c>
      <c r="BB1608" s="17">
        <v>0.191572200611209</v>
      </c>
      <c r="BC1608" s="17">
        <v>0.201596436613242</v>
      </c>
      <c r="BD1608" s="17">
        <v>0.207585833527414</v>
      </c>
      <c r="BE1608" s="17">
        <v>0.229610086919143</v>
      </c>
      <c r="BF1608" s="17"/>
      <c r="BG1608" s="17">
        <v>0.19942374776909599</v>
      </c>
      <c r="BH1608" s="17">
        <v>0.20391231540430299</v>
      </c>
      <c r="BI1608" s="17"/>
      <c r="BJ1608" s="17">
        <v>0.20053273374427699</v>
      </c>
      <c r="BK1608" s="17">
        <v>0.21029602619208199</v>
      </c>
      <c r="BL1608" s="17"/>
      <c r="BM1608" s="17">
        <v>0.20415661822671599</v>
      </c>
      <c r="BN1608" s="17">
        <v>0.232881166818205</v>
      </c>
      <c r="BO1608" s="17">
        <v>0.20850119707485101</v>
      </c>
      <c r="BP1608" s="17">
        <v>0.17925621961170199</v>
      </c>
      <c r="BQ1608" s="17">
        <v>0.176591523374032</v>
      </c>
      <c r="BR1608" s="17"/>
      <c r="BS1608" s="17">
        <v>0.213211239039098</v>
      </c>
      <c r="BT1608" s="17"/>
      <c r="BU1608" s="17">
        <v>0.25338890612832399</v>
      </c>
      <c r="BV1608" s="17">
        <v>0.22158348840139699</v>
      </c>
      <c r="BW1608" s="17">
        <v>0.150631311456879</v>
      </c>
      <c r="BX1608" s="17">
        <v>0.20688046324411499</v>
      </c>
      <c r="BY1608" s="17">
        <v>0.159380380219698</v>
      </c>
      <c r="BZ1608" s="17"/>
      <c r="CA1608" s="17">
        <v>0.24854801324797099</v>
      </c>
      <c r="CB1608" s="17"/>
      <c r="CC1608" s="17">
        <v>0.198600763353525</v>
      </c>
      <c r="CD1608" s="17">
        <v>0.21964256816275299</v>
      </c>
      <c r="CE1608" s="17"/>
      <c r="CF1608" s="17">
        <v>0.217568403693153</v>
      </c>
      <c r="CG1608" s="17"/>
      <c r="CH1608" s="17">
        <v>0.20724528375926801</v>
      </c>
      <c r="CI1608" s="17">
        <v>0.20847043610305599</v>
      </c>
    </row>
    <row r="1609" spans="2:87" x14ac:dyDescent="0.35">
      <c r="B1609" t="s">
        <v>434</v>
      </c>
      <c r="C1609" s="17">
        <v>0.201956231388629</v>
      </c>
      <c r="D1609" s="17">
        <v>0.18831888042706599</v>
      </c>
      <c r="E1609" s="17">
        <v>0.216493865951637</v>
      </c>
      <c r="F1609" s="17"/>
      <c r="G1609" s="17">
        <v>0.19639739588135499</v>
      </c>
      <c r="H1609" s="17">
        <v>0.191106038419011</v>
      </c>
      <c r="I1609" s="17">
        <v>0.203462057632078</v>
      </c>
      <c r="J1609" s="17">
        <v>0.159436641710968</v>
      </c>
      <c r="K1609" s="17">
        <v>0.222564637342613</v>
      </c>
      <c r="L1609" s="17">
        <v>0.234027776094517</v>
      </c>
      <c r="M1609" s="17"/>
      <c r="N1609" s="17">
        <v>0.22221557752933099</v>
      </c>
      <c r="O1609" s="17">
        <v>0.18038106741603399</v>
      </c>
      <c r="P1609" s="17">
        <v>0.19642124577127801</v>
      </c>
      <c r="Q1609" s="17">
        <v>0.21019585740935801</v>
      </c>
      <c r="R1609" s="17"/>
      <c r="S1609" s="17">
        <v>0.19691007566499599</v>
      </c>
      <c r="T1609" s="17">
        <v>0.22351398157753999</v>
      </c>
      <c r="U1609" s="17">
        <v>0.20192038040052601</v>
      </c>
      <c r="V1609" s="17">
        <v>0.16736571712501</v>
      </c>
      <c r="W1609" s="17">
        <v>0.24076887859198601</v>
      </c>
      <c r="X1609" s="17">
        <v>0.226208487931712</v>
      </c>
      <c r="Y1609" s="17">
        <v>0.18602314501987299</v>
      </c>
      <c r="Z1609" s="17">
        <v>0.15033295377484199</v>
      </c>
      <c r="AA1609" s="17">
        <v>0.162420042488016</v>
      </c>
      <c r="AB1609" s="17">
        <v>0.21453668799657299</v>
      </c>
      <c r="AC1609" s="17">
        <v>0.210358401009619</v>
      </c>
      <c r="AD1609" s="17">
        <v>0.27824513178979299</v>
      </c>
      <c r="AE1609" s="17"/>
      <c r="AF1609" s="17">
        <v>0.199413074194847</v>
      </c>
      <c r="AG1609" s="17">
        <v>0.19255319836990001</v>
      </c>
      <c r="AH1609" s="17">
        <v>0.22675526282432601</v>
      </c>
      <c r="AI1609" s="17">
        <v>0.201791217272623</v>
      </c>
      <c r="AJ1609" s="17">
        <v>0.21045949934040101</v>
      </c>
      <c r="AK1609" s="17"/>
      <c r="AL1609" s="17">
        <v>0.21575559846312101</v>
      </c>
      <c r="AM1609" s="17">
        <v>0.204857725381383</v>
      </c>
      <c r="AN1609" s="17">
        <v>0.17995283862088299</v>
      </c>
      <c r="AO1609" s="17">
        <v>0.16056928694476999</v>
      </c>
      <c r="AP1609" s="17"/>
      <c r="AQ1609" s="17">
        <v>0.195063416419613</v>
      </c>
      <c r="AR1609" s="17">
        <v>0.21195778763859999</v>
      </c>
      <c r="AS1609" s="17"/>
      <c r="AT1609" s="17">
        <v>0.19559178755630399</v>
      </c>
      <c r="AU1609" s="17">
        <v>0.228336155101552</v>
      </c>
      <c r="AV1609" s="17"/>
      <c r="AW1609" s="17">
        <v>0.24052454912759799</v>
      </c>
      <c r="AX1609" s="17">
        <v>0.15326212265512901</v>
      </c>
      <c r="AY1609" s="17">
        <v>0.194343062837321</v>
      </c>
      <c r="AZ1609" s="17"/>
      <c r="BA1609" s="17">
        <v>0.18300326770150299</v>
      </c>
      <c r="BB1609" s="17">
        <v>0.18996456707905901</v>
      </c>
      <c r="BC1609" s="17">
        <v>0.221726684389148</v>
      </c>
      <c r="BD1609" s="17">
        <v>0.211584306022229</v>
      </c>
      <c r="BE1609" s="17">
        <v>0.219269523403299</v>
      </c>
      <c r="BF1609" s="17"/>
      <c r="BG1609" s="17">
        <v>0.21125126971421199</v>
      </c>
      <c r="BH1609" s="17">
        <v>0.19517280562887701</v>
      </c>
      <c r="BI1609" s="17"/>
      <c r="BJ1609" s="17">
        <v>0.19983134583658099</v>
      </c>
      <c r="BK1609" s="17">
        <v>0.205774063203571</v>
      </c>
      <c r="BL1609" s="17"/>
      <c r="BM1609" s="17">
        <v>0.16504109107920101</v>
      </c>
      <c r="BN1609" s="17">
        <v>0.195641922496607</v>
      </c>
      <c r="BO1609" s="17">
        <v>0.185295356372877</v>
      </c>
      <c r="BP1609" s="17">
        <v>0.278555432233622</v>
      </c>
      <c r="BQ1609" s="17">
        <v>0.24223102835406299</v>
      </c>
      <c r="BR1609" s="17"/>
      <c r="BS1609" s="17">
        <v>0.21328366949211999</v>
      </c>
      <c r="BT1609" s="17"/>
      <c r="BU1609" s="17">
        <v>0.205064810517499</v>
      </c>
      <c r="BV1609" s="17">
        <v>0.19919242806543</v>
      </c>
      <c r="BW1609" s="17">
        <v>0.22453716770089799</v>
      </c>
      <c r="BX1609" s="17">
        <v>0.203343811011229</v>
      </c>
      <c r="BY1609" s="17">
        <v>0.170656892648888</v>
      </c>
      <c r="BZ1609" s="17"/>
      <c r="CA1609" s="17">
        <v>0.18868605759573101</v>
      </c>
      <c r="CB1609" s="17"/>
      <c r="CC1609" s="17">
        <v>0.212977722603956</v>
      </c>
      <c r="CD1609" s="17">
        <v>0.174732814600743</v>
      </c>
      <c r="CE1609" s="17"/>
      <c r="CF1609" s="17">
        <v>0.21674836831866201</v>
      </c>
      <c r="CG1609" s="17"/>
      <c r="CH1609" s="17">
        <v>0.20933189556592299</v>
      </c>
      <c r="CI1609" s="17">
        <v>0.22695748324805601</v>
      </c>
    </row>
    <row r="1610" spans="2:87" x14ac:dyDescent="0.35">
      <c r="B1610" t="s">
        <v>437</v>
      </c>
      <c r="C1610" s="17">
        <v>0.19075848265277601</v>
      </c>
      <c r="D1610" s="17">
        <v>0.211072388397468</v>
      </c>
      <c r="E1610" s="17">
        <v>0.169937152478702</v>
      </c>
      <c r="F1610" s="17"/>
      <c r="G1610" s="17">
        <v>0.24442966759196899</v>
      </c>
      <c r="H1610" s="17">
        <v>0.22108139552872</v>
      </c>
      <c r="I1610" s="17">
        <v>0.18763530372967099</v>
      </c>
      <c r="J1610" s="17">
        <v>0.194400119815476</v>
      </c>
      <c r="K1610" s="17">
        <v>0.166794744309371</v>
      </c>
      <c r="L1610" s="17">
        <v>0.14567116920444101</v>
      </c>
      <c r="M1610" s="17"/>
      <c r="N1610" s="17">
        <v>0.195975789038321</v>
      </c>
      <c r="O1610" s="17">
        <v>0.17087107417454001</v>
      </c>
      <c r="P1610" s="17">
        <v>0.20407597866244701</v>
      </c>
      <c r="Q1610" s="17">
        <v>0.196765934451539</v>
      </c>
      <c r="R1610" s="17"/>
      <c r="S1610" s="17">
        <v>0.197990453956436</v>
      </c>
      <c r="T1610" s="17">
        <v>0.16013001587065401</v>
      </c>
      <c r="U1610" s="17">
        <v>0.20057985937298201</v>
      </c>
      <c r="V1610" s="17">
        <v>0.16974607215822601</v>
      </c>
      <c r="W1610" s="17">
        <v>0.180809787511447</v>
      </c>
      <c r="X1610" s="17">
        <v>0.13600975372757701</v>
      </c>
      <c r="Y1610" s="17">
        <v>0.20452468996763601</v>
      </c>
      <c r="Z1610" s="17">
        <v>0.24594768723709401</v>
      </c>
      <c r="AA1610" s="17">
        <v>0.285206971438206</v>
      </c>
      <c r="AB1610" s="17">
        <v>0.17728084364441099</v>
      </c>
      <c r="AC1610" s="17">
        <v>0.164940008283533</v>
      </c>
      <c r="AD1610" s="17">
        <v>0.139304289553462</v>
      </c>
      <c r="AE1610" s="17"/>
      <c r="AF1610" s="17">
        <v>0.225555559837886</v>
      </c>
      <c r="AG1610" s="17">
        <v>0.17076179777051001</v>
      </c>
      <c r="AH1610" s="17">
        <v>0.18196434097751099</v>
      </c>
      <c r="AI1610" s="17">
        <v>0.22122301122743401</v>
      </c>
      <c r="AJ1610" s="17">
        <v>0.21736014780310101</v>
      </c>
      <c r="AK1610" s="17"/>
      <c r="AL1610" s="17">
        <v>0.16689578841097299</v>
      </c>
      <c r="AM1610" s="17">
        <v>0.19271116086556001</v>
      </c>
      <c r="AN1610" s="17">
        <v>0.21960419625187</v>
      </c>
      <c r="AO1610" s="17">
        <v>0.24510089432655199</v>
      </c>
      <c r="AP1610" s="17"/>
      <c r="AQ1610" s="17">
        <v>0.18470331297002701</v>
      </c>
      <c r="AR1610" s="17">
        <v>0.199544605660195</v>
      </c>
      <c r="AS1610" s="17"/>
      <c r="AT1610" s="17">
        <v>0.195786187789631</v>
      </c>
      <c r="AU1610" s="17">
        <v>0.152422149386579</v>
      </c>
      <c r="AV1610" s="17"/>
      <c r="AW1610" s="17">
        <v>0.17471081117266399</v>
      </c>
      <c r="AX1610" s="17">
        <v>0.216065292341625</v>
      </c>
      <c r="AY1610" s="17">
        <v>0.19293990775927999</v>
      </c>
      <c r="AZ1610" s="17"/>
      <c r="BA1610" s="17">
        <v>0.23810302197418501</v>
      </c>
      <c r="BB1610" s="17">
        <v>0.18515770960501199</v>
      </c>
      <c r="BC1610" s="17">
        <v>0.16601345708848</v>
      </c>
      <c r="BD1610" s="17">
        <v>0.16451480669351801</v>
      </c>
      <c r="BE1610" s="17">
        <v>0.18464328880563999</v>
      </c>
      <c r="BF1610" s="17"/>
      <c r="BG1610" s="17">
        <v>0.180236218733551</v>
      </c>
      <c r="BH1610" s="17">
        <v>0.198437525344201</v>
      </c>
      <c r="BI1610" s="17"/>
      <c r="BJ1610" s="17">
        <v>0.19919907782349</v>
      </c>
      <c r="BK1610" s="17">
        <v>0.16183556280445299</v>
      </c>
      <c r="BL1610" s="17"/>
      <c r="BM1610" s="17">
        <v>0.19466708329913099</v>
      </c>
      <c r="BN1610" s="17">
        <v>0.196628486804997</v>
      </c>
      <c r="BO1610" s="17">
        <v>0.23218512918543799</v>
      </c>
      <c r="BP1610" s="17">
        <v>0.17399323070273601</v>
      </c>
      <c r="BQ1610" s="17">
        <v>0.130836644410257</v>
      </c>
      <c r="BR1610" s="17"/>
      <c r="BS1610" s="17">
        <v>0.21963160317970701</v>
      </c>
      <c r="BT1610" s="17"/>
      <c r="BU1610" s="17">
        <v>0.19760680891895199</v>
      </c>
      <c r="BV1610" s="17">
        <v>0.241743725634119</v>
      </c>
      <c r="BW1610" s="17">
        <v>0.21187905692754699</v>
      </c>
      <c r="BX1610" s="17">
        <v>0.17291011092293901</v>
      </c>
      <c r="BY1610" s="17">
        <v>0.16193801951359099</v>
      </c>
      <c r="BZ1610" s="17"/>
      <c r="CA1610" s="17">
        <v>0.247319402170292</v>
      </c>
      <c r="CB1610" s="17"/>
      <c r="CC1610" s="17">
        <v>0.20519675521966799</v>
      </c>
      <c r="CD1610" s="17">
        <v>0.15048982451149001</v>
      </c>
      <c r="CE1610" s="17"/>
      <c r="CF1610" s="17">
        <v>0.179839636690206</v>
      </c>
      <c r="CG1610" s="17"/>
      <c r="CH1610" s="17">
        <v>0.18371664657385101</v>
      </c>
      <c r="CI1610" s="17">
        <v>0.21347145796490499</v>
      </c>
    </row>
    <row r="1611" spans="2:87" x14ac:dyDescent="0.35">
      <c r="B1611" t="s">
        <v>438</v>
      </c>
      <c r="C1611" s="17">
        <v>0.15451716972719301</v>
      </c>
      <c r="D1611" s="17">
        <v>0.141813002291685</v>
      </c>
      <c r="E1611" s="17">
        <v>0.16786113070754899</v>
      </c>
      <c r="F1611" s="17"/>
      <c r="G1611" s="17">
        <v>0.15191350591750499</v>
      </c>
      <c r="H1611" s="17">
        <v>0.13462125517850801</v>
      </c>
      <c r="I1611" s="17">
        <v>0.110686455937168</v>
      </c>
      <c r="J1611" s="17">
        <v>0.15439339970527799</v>
      </c>
      <c r="K1611" s="17">
        <v>0.20302646749167899</v>
      </c>
      <c r="L1611" s="17">
        <v>0.175644537633349</v>
      </c>
      <c r="M1611" s="17"/>
      <c r="N1611" s="17">
        <v>0.112895020503414</v>
      </c>
      <c r="O1611" s="17">
        <v>0.154918973679634</v>
      </c>
      <c r="P1611" s="17">
        <v>0.176943483228587</v>
      </c>
      <c r="Q1611" s="17">
        <v>0.18149143098234999</v>
      </c>
      <c r="R1611" s="17"/>
      <c r="S1611" s="17">
        <v>0.156098182507691</v>
      </c>
      <c r="T1611" s="17">
        <v>0.14626758777007001</v>
      </c>
      <c r="U1611" s="17">
        <v>0.130897551214647</v>
      </c>
      <c r="V1611" s="17">
        <v>0.17063079981644799</v>
      </c>
      <c r="W1611" s="17">
        <v>0.14635656792527199</v>
      </c>
      <c r="X1611" s="17">
        <v>0.15280030856099</v>
      </c>
      <c r="Y1611" s="17">
        <v>0.14614476990336001</v>
      </c>
      <c r="Z1611" s="17">
        <v>0.17807331530352399</v>
      </c>
      <c r="AA1611" s="17">
        <v>0.18325406250458701</v>
      </c>
      <c r="AB1611" s="17">
        <v>0.13606995971408101</v>
      </c>
      <c r="AC1611" s="17">
        <v>0.14459179459576799</v>
      </c>
      <c r="AD1611" s="17">
        <v>0.17893672702007901</v>
      </c>
      <c r="AE1611" s="17"/>
      <c r="AF1611" s="17">
        <v>0.170813837013471</v>
      </c>
      <c r="AG1611" s="17">
        <v>0.169555694404424</v>
      </c>
      <c r="AH1611" s="17">
        <v>0.140310726785252</v>
      </c>
      <c r="AI1611" s="17">
        <v>0.11086246165717301</v>
      </c>
      <c r="AJ1611" s="17">
        <v>0.14006296212293701</v>
      </c>
      <c r="AK1611" s="17"/>
      <c r="AL1611" s="17">
        <v>0.15668188755352</v>
      </c>
      <c r="AM1611" s="17">
        <v>0.139076422550895</v>
      </c>
      <c r="AN1611" s="17">
        <v>0.18372935216939201</v>
      </c>
      <c r="AO1611" s="17">
        <v>0.15516870265730001</v>
      </c>
      <c r="AP1611" s="17"/>
      <c r="AQ1611" s="17">
        <v>0.171746368889692</v>
      </c>
      <c r="AR1611" s="17">
        <v>0.129517397451235</v>
      </c>
      <c r="AS1611" s="17"/>
      <c r="AT1611" s="17">
        <v>0.146088409794628</v>
      </c>
      <c r="AU1611" s="17">
        <v>0.166700324893538</v>
      </c>
      <c r="AV1611" s="17"/>
      <c r="AW1611" s="17">
        <v>0.16149030851787299</v>
      </c>
      <c r="AX1611" s="17">
        <v>0.15036110056634999</v>
      </c>
      <c r="AY1611" s="17">
        <v>0.154561553485217</v>
      </c>
      <c r="AZ1611" s="17"/>
      <c r="BA1611" s="17">
        <v>0.15049011654005101</v>
      </c>
      <c r="BB1611" s="17">
        <v>0.13077810953959801</v>
      </c>
      <c r="BC1611" s="17">
        <v>0.18264230702010001</v>
      </c>
      <c r="BD1611" s="17">
        <v>0.13921769585959801</v>
      </c>
      <c r="BE1611" s="17">
        <v>0.15574051081934601</v>
      </c>
      <c r="BF1611" s="17"/>
      <c r="BG1611" s="17">
        <v>0.15070875604928699</v>
      </c>
      <c r="BH1611" s="17">
        <v>0.15729651183871399</v>
      </c>
      <c r="BI1611" s="17"/>
      <c r="BJ1611" s="17">
        <v>0.14340410805373</v>
      </c>
      <c r="BK1611" s="17">
        <v>0.19076180484152899</v>
      </c>
      <c r="BL1611" s="17"/>
      <c r="BM1611" s="17">
        <v>0.189096745581742</v>
      </c>
      <c r="BN1611" s="17">
        <v>0.14766501381216299</v>
      </c>
      <c r="BO1611" s="17">
        <v>0.15993988189529901</v>
      </c>
      <c r="BP1611" s="17">
        <v>0.13666540879830699</v>
      </c>
      <c r="BQ1611" s="17">
        <v>0.15269414012978699</v>
      </c>
      <c r="BR1611" s="17"/>
      <c r="BS1611" s="17">
        <v>0.150597201563197</v>
      </c>
      <c r="BT1611" s="17"/>
      <c r="BU1611" s="17">
        <v>0.118933341455859</v>
      </c>
      <c r="BV1611" s="17">
        <v>0.163723877814235</v>
      </c>
      <c r="BW1611" s="17">
        <v>0.16906202493528899</v>
      </c>
      <c r="BX1611" s="17">
        <v>0.16330884672495699</v>
      </c>
      <c r="BY1611" s="17">
        <v>0.18168562246282399</v>
      </c>
      <c r="BZ1611" s="17"/>
      <c r="CA1611" s="17">
        <v>0.13446016413111</v>
      </c>
      <c r="CB1611" s="17"/>
      <c r="CC1611" s="17">
        <v>0.15827139980558599</v>
      </c>
      <c r="CD1611" s="17">
        <v>0.13605089951184701</v>
      </c>
      <c r="CE1611" s="17"/>
      <c r="CF1611" s="17">
        <v>0.178537318642668</v>
      </c>
      <c r="CG1611" s="17"/>
      <c r="CH1611" s="17">
        <v>0.16412421487846501</v>
      </c>
      <c r="CI1611" s="17">
        <v>0.13841448387914901</v>
      </c>
    </row>
    <row r="1612" spans="2:87" x14ac:dyDescent="0.35">
      <c r="B1612" t="s">
        <v>435</v>
      </c>
      <c r="C1612" s="17">
        <v>0.14618069857563301</v>
      </c>
      <c r="D1612" s="17">
        <v>0.143686834590666</v>
      </c>
      <c r="E1612" s="17">
        <v>0.14948548838784501</v>
      </c>
      <c r="F1612" s="17"/>
      <c r="G1612" s="17">
        <v>0.13530215218136199</v>
      </c>
      <c r="H1612" s="17">
        <v>0.168898262299537</v>
      </c>
      <c r="I1612" s="17">
        <v>0.13204659950914299</v>
      </c>
      <c r="J1612" s="17">
        <v>0.13761875148790401</v>
      </c>
      <c r="K1612" s="17">
        <v>0.13502009019220301</v>
      </c>
      <c r="L1612" s="17">
        <v>0.16084784404694499</v>
      </c>
      <c r="M1612" s="17"/>
      <c r="N1612" s="17">
        <v>0.14806780168230399</v>
      </c>
      <c r="O1612" s="17">
        <v>0.12948682394347399</v>
      </c>
      <c r="P1612" s="17">
        <v>0.12921171775224999</v>
      </c>
      <c r="Q1612" s="17">
        <v>0.17633860935867901</v>
      </c>
      <c r="R1612" s="17"/>
      <c r="S1612" s="17">
        <v>0.16297795543117999</v>
      </c>
      <c r="T1612" s="17">
        <v>0.141575732579417</v>
      </c>
      <c r="U1612" s="17">
        <v>0.14424633626939401</v>
      </c>
      <c r="V1612" s="17">
        <v>0.12570206783317101</v>
      </c>
      <c r="W1612" s="17">
        <v>0.112559716468301</v>
      </c>
      <c r="X1612" s="17">
        <v>0.190492994373996</v>
      </c>
      <c r="Y1612" s="17">
        <v>0.15498845764234201</v>
      </c>
      <c r="Z1612" s="17">
        <v>0.21858410688590199</v>
      </c>
      <c r="AA1612" s="17">
        <v>0.112677977910075</v>
      </c>
      <c r="AB1612" s="17">
        <v>0.16029733010448999</v>
      </c>
      <c r="AC1612" s="17">
        <v>9.2387542294922895E-2</v>
      </c>
      <c r="AD1612" s="17">
        <v>0.15019954753203699</v>
      </c>
      <c r="AE1612" s="17"/>
      <c r="AF1612" s="17">
        <v>0.135093866365706</v>
      </c>
      <c r="AG1612" s="17">
        <v>0.160528235395626</v>
      </c>
      <c r="AH1612" s="17">
        <v>0.161958794474757</v>
      </c>
      <c r="AI1612" s="17">
        <v>0.152055683671627</v>
      </c>
      <c r="AJ1612" s="17">
        <v>9.8363284133843099E-2</v>
      </c>
      <c r="AK1612" s="17"/>
      <c r="AL1612" s="17">
        <v>0.135684009587374</v>
      </c>
      <c r="AM1612" s="17">
        <v>0.15694615165456899</v>
      </c>
      <c r="AN1612" s="17">
        <v>0.161261356094588</v>
      </c>
      <c r="AO1612" s="17">
        <v>0.10299706511213499</v>
      </c>
      <c r="AP1612" s="17"/>
      <c r="AQ1612" s="17">
        <v>0.14665448367859599</v>
      </c>
      <c r="AR1612" s="17">
        <v>0.14549323077343801</v>
      </c>
      <c r="AS1612" s="17"/>
      <c r="AT1612" s="17">
        <v>0.140698075225447</v>
      </c>
      <c r="AU1612" s="17">
        <v>0.157707468266818</v>
      </c>
      <c r="AV1612" s="17"/>
      <c r="AW1612" s="17">
        <v>0.15021380855991801</v>
      </c>
      <c r="AX1612" s="17">
        <v>0.138560914305245</v>
      </c>
      <c r="AY1612" s="17">
        <v>0.150234629931562</v>
      </c>
      <c r="AZ1612" s="17"/>
      <c r="BA1612" s="17">
        <v>0.14925216268631999</v>
      </c>
      <c r="BB1612" s="17">
        <v>0.15933380581325801</v>
      </c>
      <c r="BC1612" s="17">
        <v>0.14243476551786299</v>
      </c>
      <c r="BD1612" s="17">
        <v>0.1113090800978</v>
      </c>
      <c r="BE1612" s="17">
        <v>0.15256491339039099</v>
      </c>
      <c r="BF1612" s="17"/>
      <c r="BG1612" s="17">
        <v>0.132126578371909</v>
      </c>
      <c r="BH1612" s="17">
        <v>0.15643725456617699</v>
      </c>
      <c r="BI1612" s="17"/>
      <c r="BJ1612" s="17">
        <v>0.141386194713289</v>
      </c>
      <c r="BK1612" s="17">
        <v>0.159345170939314</v>
      </c>
      <c r="BL1612" s="17"/>
      <c r="BM1612" s="17">
        <v>0.146009345064294</v>
      </c>
      <c r="BN1612" s="17">
        <v>0.13109126911105701</v>
      </c>
      <c r="BO1612" s="17">
        <v>0.15116250506005699</v>
      </c>
      <c r="BP1612" s="17">
        <v>0.15085954750108399</v>
      </c>
      <c r="BQ1612" s="17">
        <v>0.161395013957433</v>
      </c>
      <c r="BR1612" s="17"/>
      <c r="BS1612" s="17">
        <v>0.154131344670496</v>
      </c>
      <c r="BT1612" s="17"/>
      <c r="BU1612" s="17">
        <v>0.13006650268075301</v>
      </c>
      <c r="BV1612" s="17">
        <v>0.152426365853018</v>
      </c>
      <c r="BW1612" s="17">
        <v>0.146406319319347</v>
      </c>
      <c r="BX1612" s="17">
        <v>0.161321722213917</v>
      </c>
      <c r="BY1612" s="17">
        <v>0.122154003833983</v>
      </c>
      <c r="BZ1612" s="17"/>
      <c r="CA1612" s="17">
        <v>0.16929032599320001</v>
      </c>
      <c r="CB1612" s="17"/>
      <c r="CC1612" s="17">
        <v>0.14611696734239699</v>
      </c>
      <c r="CD1612" s="17">
        <v>0.14742428801006099</v>
      </c>
      <c r="CE1612" s="17"/>
      <c r="CF1612" s="17">
        <v>0.14532903319496701</v>
      </c>
      <c r="CG1612" s="17"/>
      <c r="CH1612" s="17">
        <v>0.137811527363699</v>
      </c>
      <c r="CI1612" s="17">
        <v>0.14971636325635501</v>
      </c>
    </row>
    <row r="1613" spans="2:87" x14ac:dyDescent="0.35">
      <c r="B1613" t="s">
        <v>436</v>
      </c>
      <c r="C1613" s="17">
        <v>0.109534671557745</v>
      </c>
      <c r="D1613" s="17">
        <v>0.10330238046482799</v>
      </c>
      <c r="E1613" s="17">
        <v>0.116280383532823</v>
      </c>
      <c r="F1613" s="17"/>
      <c r="G1613" s="17">
        <v>8.9524327954625102E-2</v>
      </c>
      <c r="H1613" s="17">
        <v>0.125214785470358</v>
      </c>
      <c r="I1613" s="17">
        <v>9.4935889203586199E-2</v>
      </c>
      <c r="J1613" s="17">
        <v>0.116229734842952</v>
      </c>
      <c r="K1613" s="17">
        <v>0.13773252645856801</v>
      </c>
      <c r="L1613" s="17">
        <v>9.7596424567215706E-2</v>
      </c>
      <c r="M1613" s="17"/>
      <c r="N1613" s="17">
        <v>0.13311440836945901</v>
      </c>
      <c r="O1613" s="17">
        <v>0.119716384777969</v>
      </c>
      <c r="P1613" s="17">
        <v>8.9382826645136304E-2</v>
      </c>
      <c r="Q1613" s="17">
        <v>9.0687371891703894E-2</v>
      </c>
      <c r="R1613" s="17"/>
      <c r="S1613" s="17">
        <v>0.112484258088868</v>
      </c>
      <c r="T1613" s="17">
        <v>0.121793913110462</v>
      </c>
      <c r="U1613" s="17">
        <v>0.13417768229556701</v>
      </c>
      <c r="V1613" s="17">
        <v>0.11392428495008</v>
      </c>
      <c r="W1613" s="17">
        <v>0.161848770159328</v>
      </c>
      <c r="X1613" s="17">
        <v>6.6723178350881998E-2</v>
      </c>
      <c r="Y1613" s="17">
        <v>9.5198469575893396E-2</v>
      </c>
      <c r="Z1613" s="17">
        <v>0.13744419015556</v>
      </c>
      <c r="AA1613" s="17">
        <v>0.106085624899385</v>
      </c>
      <c r="AB1613" s="17">
        <v>9.7806874763192095E-2</v>
      </c>
      <c r="AC1613" s="17">
        <v>7.8791848883735097E-2</v>
      </c>
      <c r="AD1613" s="17">
        <v>6.9679859828123802E-2</v>
      </c>
      <c r="AE1613" s="17"/>
      <c r="AF1613" s="17">
        <v>9.1472875774662302E-2</v>
      </c>
      <c r="AG1613" s="17">
        <v>0.11953054501167699</v>
      </c>
      <c r="AH1613" s="17">
        <v>8.9349344808084805E-2</v>
      </c>
      <c r="AI1613" s="17">
        <v>0.123631668770074</v>
      </c>
      <c r="AJ1613" s="17">
        <v>0.14666270482730301</v>
      </c>
      <c r="AK1613" s="17"/>
      <c r="AL1613" s="17">
        <v>9.3775491369903596E-2</v>
      </c>
      <c r="AM1613" s="17">
        <v>0.113051757089307</v>
      </c>
      <c r="AN1613" s="17">
        <v>0.14678998837582</v>
      </c>
      <c r="AO1613" s="17">
        <v>8.1692802797232594E-2</v>
      </c>
      <c r="AP1613" s="17"/>
      <c r="AQ1613" s="17">
        <v>0.103461792411933</v>
      </c>
      <c r="AR1613" s="17">
        <v>0.11834649120605099</v>
      </c>
      <c r="AS1613" s="17"/>
      <c r="AT1613" s="17">
        <v>0.107169400977861</v>
      </c>
      <c r="AU1613" s="17">
        <v>0.12063878013325301</v>
      </c>
      <c r="AV1613" s="17"/>
      <c r="AW1613" s="17">
        <v>0.12521911627196899</v>
      </c>
      <c r="AX1613" s="17">
        <v>0.12846732269494601</v>
      </c>
      <c r="AY1613" s="17">
        <v>8.0624756029839206E-2</v>
      </c>
      <c r="AZ1613" s="17"/>
      <c r="BA1613" s="17">
        <v>8.9072210661491499E-2</v>
      </c>
      <c r="BB1613" s="17">
        <v>0.124947774956698</v>
      </c>
      <c r="BC1613" s="17">
        <v>0.10857726331670101</v>
      </c>
      <c r="BD1613" s="17">
        <v>0.117488572672832</v>
      </c>
      <c r="BE1613" s="17">
        <v>0.110595784414073</v>
      </c>
      <c r="BF1613" s="17"/>
      <c r="BG1613" s="17">
        <v>0.121595125373248</v>
      </c>
      <c r="BH1613" s="17">
        <v>0.10073307330492</v>
      </c>
      <c r="BI1613" s="17"/>
      <c r="BJ1613" s="17">
        <v>0.11426061743344799</v>
      </c>
      <c r="BK1613" s="17">
        <v>9.4575991003575804E-2</v>
      </c>
      <c r="BL1613" s="17"/>
      <c r="BM1613" s="17">
        <v>7.45339806459515E-2</v>
      </c>
      <c r="BN1613" s="17">
        <v>0.104307465615443</v>
      </c>
      <c r="BO1613" s="17">
        <v>0.111631028679346</v>
      </c>
      <c r="BP1613" s="17">
        <v>0.146781112683323</v>
      </c>
      <c r="BQ1613" s="17">
        <v>0.107231910073427</v>
      </c>
      <c r="BR1613" s="17"/>
      <c r="BS1613" s="17">
        <v>0.104926773452462</v>
      </c>
      <c r="BT1613" s="17"/>
      <c r="BU1613" s="17">
        <v>0.10655349431028401</v>
      </c>
      <c r="BV1613" s="17">
        <v>0.111137582488351</v>
      </c>
      <c r="BW1613" s="17">
        <v>0.104478786116409</v>
      </c>
      <c r="BX1613" s="17">
        <v>0.10884019325687</v>
      </c>
      <c r="BY1613" s="17">
        <v>6.6626386014887906E-2</v>
      </c>
      <c r="BZ1613" s="17"/>
      <c r="CA1613" s="17">
        <v>8.0467095357315097E-2</v>
      </c>
      <c r="CB1613" s="17"/>
      <c r="CC1613" s="17">
        <v>0.119187982464718</v>
      </c>
      <c r="CD1613" s="17">
        <v>8.4162088513155195E-2</v>
      </c>
      <c r="CE1613" s="17"/>
      <c r="CF1613" s="17">
        <v>0.124755580614945</v>
      </c>
      <c r="CG1613" s="17"/>
      <c r="CH1613" s="17">
        <v>9.7545513269692394E-2</v>
      </c>
      <c r="CI1613" s="17">
        <v>0.13035601866105401</v>
      </c>
    </row>
    <row r="1614" spans="2:87" x14ac:dyDescent="0.35">
      <c r="B1614" t="s">
        <v>441</v>
      </c>
      <c r="C1614" s="17">
        <v>8.8190006507849097E-2</v>
      </c>
      <c r="D1614" s="17">
        <v>8.7402418705204404E-2</v>
      </c>
      <c r="E1614" s="17">
        <v>8.7573487967814501E-2</v>
      </c>
      <c r="F1614" s="17"/>
      <c r="G1614" s="17">
        <v>0.124226903078292</v>
      </c>
      <c r="H1614" s="17">
        <v>0.13270451240886799</v>
      </c>
      <c r="I1614" s="17">
        <v>0.118230935248106</v>
      </c>
      <c r="J1614" s="17">
        <v>7.1083046502068106E-2</v>
      </c>
      <c r="K1614" s="17">
        <v>5.7471345823752101E-2</v>
      </c>
      <c r="L1614" s="17">
        <v>3.7766722421728197E-2</v>
      </c>
      <c r="M1614" s="17"/>
      <c r="N1614" s="17">
        <v>0.112306369787796</v>
      </c>
      <c r="O1614" s="17">
        <v>9.1216303957791497E-2</v>
      </c>
      <c r="P1614" s="17">
        <v>7.5430786953012405E-2</v>
      </c>
      <c r="Q1614" s="17">
        <v>6.9583971682260104E-2</v>
      </c>
      <c r="R1614" s="17"/>
      <c r="S1614" s="17">
        <v>0.104175151165615</v>
      </c>
      <c r="T1614" s="17">
        <v>9.6663050416178703E-2</v>
      </c>
      <c r="U1614" s="17">
        <v>7.9497405461938994E-2</v>
      </c>
      <c r="V1614" s="17">
        <v>6.4718271219772E-2</v>
      </c>
      <c r="W1614" s="17">
        <v>0.15597471074472399</v>
      </c>
      <c r="X1614" s="17">
        <v>7.0859732213556806E-2</v>
      </c>
      <c r="Y1614" s="17">
        <v>5.96034536878726E-2</v>
      </c>
      <c r="Z1614" s="17">
        <v>0.16000767325815701</v>
      </c>
      <c r="AA1614" s="17">
        <v>8.9124416274747806E-2</v>
      </c>
      <c r="AB1614" s="17">
        <v>6.5676097573535097E-2</v>
      </c>
      <c r="AC1614" s="17">
        <v>2.58767149335478E-2</v>
      </c>
      <c r="AD1614" s="17">
        <v>0.112313398875834</v>
      </c>
      <c r="AE1614" s="17"/>
      <c r="AF1614" s="17">
        <v>7.9813895134916005E-2</v>
      </c>
      <c r="AG1614" s="17">
        <v>7.6457019285699798E-2</v>
      </c>
      <c r="AH1614" s="17">
        <v>9.2497586828820394E-2</v>
      </c>
      <c r="AI1614" s="17">
        <v>0.111474115526664</v>
      </c>
      <c r="AJ1614" s="17">
        <v>0.115420485323788</v>
      </c>
      <c r="AK1614" s="17"/>
      <c r="AL1614" s="17">
        <v>8.8501317057602502E-2</v>
      </c>
      <c r="AM1614" s="17">
        <v>7.6332062609578297E-2</v>
      </c>
      <c r="AN1614" s="17">
        <v>0.113912552264367</v>
      </c>
      <c r="AO1614" s="17">
        <v>8.7884593893871696E-2</v>
      </c>
      <c r="AP1614" s="17"/>
      <c r="AQ1614" s="17">
        <v>6.4962062198167095E-2</v>
      </c>
      <c r="AR1614" s="17">
        <v>0.121894029121077</v>
      </c>
      <c r="AS1614" s="17"/>
      <c r="AT1614" s="17">
        <v>0.101646187507233</v>
      </c>
      <c r="AU1614" s="17">
        <v>3.70728646983641E-2</v>
      </c>
      <c r="AV1614" s="17"/>
      <c r="AW1614" s="17">
        <v>5.4802042198677299E-2</v>
      </c>
      <c r="AX1614" s="17">
        <v>9.1608628316796004E-2</v>
      </c>
      <c r="AY1614" s="17">
        <v>0.112980203474159</v>
      </c>
      <c r="AZ1614" s="17"/>
      <c r="BA1614" s="17">
        <v>0.132428779782508</v>
      </c>
      <c r="BB1614" s="17">
        <v>7.6453732666248997E-2</v>
      </c>
      <c r="BC1614" s="17">
        <v>7.3733772003434006E-2</v>
      </c>
      <c r="BD1614" s="17">
        <v>5.7952469101349699E-2</v>
      </c>
      <c r="BE1614" s="17">
        <v>8.1823249077648305E-2</v>
      </c>
      <c r="BF1614" s="17"/>
      <c r="BG1614" s="17">
        <v>0.100824120298263</v>
      </c>
      <c r="BH1614" s="17">
        <v>7.8969756957973897E-2</v>
      </c>
      <c r="BI1614" s="17"/>
      <c r="BJ1614" s="17">
        <v>9.8164456963026697E-2</v>
      </c>
      <c r="BK1614" s="17">
        <v>5.04899808604218E-2</v>
      </c>
      <c r="BL1614" s="17"/>
      <c r="BM1614" s="17">
        <v>9.3419135904115005E-2</v>
      </c>
      <c r="BN1614" s="17">
        <v>5.3273987395843402E-2</v>
      </c>
      <c r="BO1614" s="17">
        <v>0.115817160140973</v>
      </c>
      <c r="BP1614" s="17">
        <v>0.102808772966353</v>
      </c>
      <c r="BQ1614" s="17">
        <v>6.8497513652914302E-2</v>
      </c>
      <c r="BR1614" s="17"/>
      <c r="BS1614" s="17">
        <v>9.4820585868459206E-2</v>
      </c>
      <c r="BT1614" s="17"/>
      <c r="BU1614" s="17">
        <v>5.9064600296080898E-2</v>
      </c>
      <c r="BV1614" s="17">
        <v>0.13909365862118001</v>
      </c>
      <c r="BW1614" s="17">
        <v>7.93666917253672E-2</v>
      </c>
      <c r="BX1614" s="17">
        <v>7.8637703793888902E-2</v>
      </c>
      <c r="BY1614" s="17">
        <v>6.7956687815752606E-2</v>
      </c>
      <c r="BZ1614" s="17"/>
      <c r="CA1614" s="17">
        <v>0.16013694611146501</v>
      </c>
      <c r="CB1614" s="17"/>
      <c r="CC1614" s="17">
        <v>8.7262506648477706E-2</v>
      </c>
      <c r="CD1614" s="17">
        <v>9.9772306193412097E-2</v>
      </c>
      <c r="CE1614" s="17"/>
      <c r="CF1614" s="17">
        <v>6.6615771377418406E-2</v>
      </c>
      <c r="CG1614" s="17"/>
      <c r="CH1614" s="17">
        <v>7.1618845235030204E-2</v>
      </c>
      <c r="CI1614" s="17">
        <v>0.101495518324054</v>
      </c>
    </row>
    <row r="1615" spans="2:87" x14ac:dyDescent="0.35">
      <c r="B1615" t="s">
        <v>439</v>
      </c>
      <c r="C1615" s="17">
        <v>7.8139763211243399E-2</v>
      </c>
      <c r="D1615" s="17">
        <v>7.79319834107665E-2</v>
      </c>
      <c r="E1615" s="17">
        <v>7.8805313215611697E-2</v>
      </c>
      <c r="F1615" s="17"/>
      <c r="G1615" s="17">
        <v>0.11175816429407399</v>
      </c>
      <c r="H1615" s="17">
        <v>0.10616274324579</v>
      </c>
      <c r="I1615" s="17">
        <v>0.104669780161618</v>
      </c>
      <c r="J1615" s="17">
        <v>6.0365172426078202E-2</v>
      </c>
      <c r="K1615" s="17">
        <v>4.9117367808953698E-2</v>
      </c>
      <c r="L1615" s="17">
        <v>4.5078751478520897E-2</v>
      </c>
      <c r="M1615" s="17"/>
      <c r="N1615" s="17">
        <v>9.3021578443768793E-2</v>
      </c>
      <c r="O1615" s="17">
        <v>9.2401995083976202E-2</v>
      </c>
      <c r="P1615" s="17">
        <v>5.8310589128131397E-2</v>
      </c>
      <c r="Q1615" s="17">
        <v>6.5750948907529805E-2</v>
      </c>
      <c r="R1615" s="17"/>
      <c r="S1615" s="17">
        <v>0.11653706927364001</v>
      </c>
      <c r="T1615" s="17">
        <v>4.6337107222751903E-2</v>
      </c>
      <c r="U1615" s="17">
        <v>8.3779013972798494E-2</v>
      </c>
      <c r="V1615" s="17">
        <v>7.7319142360810403E-2</v>
      </c>
      <c r="W1615" s="17">
        <v>7.0790555105532296E-2</v>
      </c>
      <c r="X1615" s="17">
        <v>7.7099225043175998E-2</v>
      </c>
      <c r="Y1615" s="17">
        <v>8.09125230046778E-2</v>
      </c>
      <c r="Z1615" s="17">
        <v>9.0476057289777895E-2</v>
      </c>
      <c r="AA1615" s="17">
        <v>7.0943619635967806E-2</v>
      </c>
      <c r="AB1615" s="17">
        <v>3.41262578209083E-2</v>
      </c>
      <c r="AC1615" s="17">
        <v>0.115203073712746</v>
      </c>
      <c r="AD1615" s="17">
        <v>0.117223322391922</v>
      </c>
      <c r="AE1615" s="17"/>
      <c r="AF1615" s="17">
        <v>5.6438369857955799E-2</v>
      </c>
      <c r="AG1615" s="17">
        <v>7.8961888919054604E-2</v>
      </c>
      <c r="AH1615" s="17">
        <v>7.2794257114378397E-2</v>
      </c>
      <c r="AI1615" s="17">
        <v>8.3617266305728105E-2</v>
      </c>
      <c r="AJ1615" s="17">
        <v>0.12472745632096301</v>
      </c>
      <c r="AK1615" s="17"/>
      <c r="AL1615" s="17">
        <v>7.8081369622339802E-2</v>
      </c>
      <c r="AM1615" s="17">
        <v>8.4398487560230703E-2</v>
      </c>
      <c r="AN1615" s="17">
        <v>5.9698049733872403E-2</v>
      </c>
      <c r="AO1615" s="17">
        <v>9.1049874479008003E-2</v>
      </c>
      <c r="AP1615" s="17"/>
      <c r="AQ1615" s="17">
        <v>5.7549157427645298E-2</v>
      </c>
      <c r="AR1615" s="17">
        <v>0.10801697635150299</v>
      </c>
      <c r="AS1615" s="17"/>
      <c r="AT1615" s="17">
        <v>8.8427497791589094E-2</v>
      </c>
      <c r="AU1615" s="17">
        <v>5.06154924393908E-2</v>
      </c>
      <c r="AV1615" s="17"/>
      <c r="AW1615" s="17">
        <v>6.6419883064222501E-2</v>
      </c>
      <c r="AX1615" s="17">
        <v>8.9954375191573996E-2</v>
      </c>
      <c r="AY1615" s="17">
        <v>8.8842679048669701E-2</v>
      </c>
      <c r="AZ1615" s="17"/>
      <c r="BA1615" s="17">
        <v>9.9975005840211795E-2</v>
      </c>
      <c r="BB1615" s="17">
        <v>8.4474924866054402E-2</v>
      </c>
      <c r="BC1615" s="17">
        <v>6.5666171532661202E-2</v>
      </c>
      <c r="BD1615" s="17">
        <v>6.3854306391986498E-2</v>
      </c>
      <c r="BE1615" s="17">
        <v>4.2488699572984998E-2</v>
      </c>
      <c r="BF1615" s="17"/>
      <c r="BG1615" s="17">
        <v>7.0708080089326303E-2</v>
      </c>
      <c r="BH1615" s="17">
        <v>8.3563331029008606E-2</v>
      </c>
      <c r="BI1615" s="17"/>
      <c r="BJ1615" s="17">
        <v>8.5968963238882798E-2</v>
      </c>
      <c r="BK1615" s="17">
        <v>4.8747373315883302E-2</v>
      </c>
      <c r="BL1615" s="17"/>
      <c r="BM1615" s="17">
        <v>8.4688442981567302E-2</v>
      </c>
      <c r="BN1615" s="17">
        <v>7.8498880932686102E-2</v>
      </c>
      <c r="BO1615" s="17">
        <v>7.9043237882159806E-2</v>
      </c>
      <c r="BP1615" s="17">
        <v>9.8945733526384902E-2</v>
      </c>
      <c r="BQ1615" s="17">
        <v>7.3516286339909406E-2</v>
      </c>
      <c r="BR1615" s="17"/>
      <c r="BS1615" s="17">
        <v>6.7454020946716403E-2</v>
      </c>
      <c r="BT1615" s="17"/>
      <c r="BU1615" s="17">
        <v>8.8901210305312603E-2</v>
      </c>
      <c r="BV1615" s="17">
        <v>9.4598974260677204E-2</v>
      </c>
      <c r="BW1615" s="17">
        <v>0.107393922011204</v>
      </c>
      <c r="BX1615" s="17">
        <v>7.0319302701328204E-2</v>
      </c>
      <c r="BY1615" s="17">
        <v>3.59286891510084E-2</v>
      </c>
      <c r="BZ1615" s="17"/>
      <c r="CA1615" s="17">
        <v>7.3690532940351605E-2</v>
      </c>
      <c r="CB1615" s="17"/>
      <c r="CC1615" s="17">
        <v>7.1399659674188196E-2</v>
      </c>
      <c r="CD1615" s="17">
        <v>0.10802568291145501</v>
      </c>
      <c r="CE1615" s="17"/>
      <c r="CF1615" s="17">
        <v>6.4225872213430693E-2</v>
      </c>
      <c r="CG1615" s="17"/>
      <c r="CH1615" s="17">
        <v>6.9754943213075904E-2</v>
      </c>
      <c r="CI1615" s="17">
        <v>0.12767323747144799</v>
      </c>
    </row>
    <row r="1616" spans="2:87" x14ac:dyDescent="0.35">
      <c r="B1616" t="s">
        <v>440</v>
      </c>
      <c r="C1616" s="17">
        <v>6.6172320863344694E-2</v>
      </c>
      <c r="D1616" s="17">
        <v>7.3180794433559099E-2</v>
      </c>
      <c r="E1616" s="17">
        <v>5.9706625802873198E-2</v>
      </c>
      <c r="F1616" s="17"/>
      <c r="G1616" s="17">
        <v>6.2820587904978797E-2</v>
      </c>
      <c r="H1616" s="17">
        <v>9.013370827726E-2</v>
      </c>
      <c r="I1616" s="17">
        <v>7.4208399295731101E-2</v>
      </c>
      <c r="J1616" s="17">
        <v>5.1389382736453201E-2</v>
      </c>
      <c r="K1616" s="17">
        <v>7.32492068842511E-2</v>
      </c>
      <c r="L1616" s="17">
        <v>4.9549401326151002E-2</v>
      </c>
      <c r="M1616" s="17"/>
      <c r="N1616" s="17">
        <v>7.2181875333459794E-2</v>
      </c>
      <c r="O1616" s="17">
        <v>5.5131568952108002E-2</v>
      </c>
      <c r="P1616" s="17">
        <v>6.5604365307609602E-2</v>
      </c>
      <c r="Q1616" s="17">
        <v>7.2586202578455605E-2</v>
      </c>
      <c r="R1616" s="17"/>
      <c r="S1616" s="17">
        <v>6.8967158764866296E-2</v>
      </c>
      <c r="T1616" s="17">
        <v>8.2440965141764105E-2</v>
      </c>
      <c r="U1616" s="17">
        <v>6.6156533034113396E-2</v>
      </c>
      <c r="V1616" s="17">
        <v>6.3655024355110404E-2</v>
      </c>
      <c r="W1616" s="17">
        <v>8.8378869434905402E-2</v>
      </c>
      <c r="X1616" s="17">
        <v>8.4123334342230793E-2</v>
      </c>
      <c r="Y1616" s="17">
        <v>7.3252568261981801E-2</v>
      </c>
      <c r="Z1616" s="17">
        <v>5.8086619442022001E-2</v>
      </c>
      <c r="AA1616" s="17">
        <v>5.1042039458388498E-2</v>
      </c>
      <c r="AB1616" s="17">
        <v>2.3864741496290899E-2</v>
      </c>
      <c r="AC1616" s="17">
        <v>5.9880864736111802E-2</v>
      </c>
      <c r="AD1616" s="17">
        <v>6.9422316449070098E-2</v>
      </c>
      <c r="AE1616" s="17"/>
      <c r="AF1616" s="17">
        <v>4.9283185884247398E-2</v>
      </c>
      <c r="AG1616" s="17">
        <v>7.4706210879747603E-2</v>
      </c>
      <c r="AH1616" s="17">
        <v>6.6847185582334795E-2</v>
      </c>
      <c r="AI1616" s="17">
        <v>5.8474745886214798E-2</v>
      </c>
      <c r="AJ1616" s="17">
        <v>7.0696343248488003E-2</v>
      </c>
      <c r="AK1616" s="17"/>
      <c r="AL1616" s="17">
        <v>5.5958636520904902E-2</v>
      </c>
      <c r="AM1616" s="17">
        <v>6.2510137835019006E-2</v>
      </c>
      <c r="AN1616" s="17">
        <v>9.9759571225587207E-2</v>
      </c>
      <c r="AO1616" s="17">
        <v>5.8418129463199603E-2</v>
      </c>
      <c r="AP1616" s="17"/>
      <c r="AQ1616" s="17">
        <v>6.4784892435301E-2</v>
      </c>
      <c r="AR1616" s="17">
        <v>6.8185495963541801E-2</v>
      </c>
      <c r="AS1616" s="17"/>
      <c r="AT1616" s="17">
        <v>6.8756797007378204E-2</v>
      </c>
      <c r="AU1616" s="17">
        <v>4.8427894195951698E-2</v>
      </c>
      <c r="AV1616" s="17"/>
      <c r="AW1616" s="17">
        <v>6.1078346340503097E-2</v>
      </c>
      <c r="AX1616" s="17">
        <v>7.0140112088118198E-2</v>
      </c>
      <c r="AY1616" s="17">
        <v>6.6116581556670898E-2</v>
      </c>
      <c r="AZ1616" s="17"/>
      <c r="BA1616" s="17">
        <v>7.1644918548654901E-2</v>
      </c>
      <c r="BB1616" s="17">
        <v>6.4904485968022702E-2</v>
      </c>
      <c r="BC1616" s="17">
        <v>6.2510286963683506E-2</v>
      </c>
      <c r="BD1616" s="17">
        <v>6.66217692660903E-2</v>
      </c>
      <c r="BE1616" s="17">
        <v>6.8658557453555202E-2</v>
      </c>
      <c r="BF1616" s="17"/>
      <c r="BG1616" s="17">
        <v>5.5397594475031203E-2</v>
      </c>
      <c r="BH1616" s="17">
        <v>7.4035608133026801E-2</v>
      </c>
      <c r="BI1616" s="17"/>
      <c r="BJ1616" s="17">
        <v>6.7381361540393397E-2</v>
      </c>
      <c r="BK1616" s="17">
        <v>6.3277278797883293E-2</v>
      </c>
      <c r="BL1616" s="17"/>
      <c r="BM1616" s="17">
        <v>3.1567903068756502E-2</v>
      </c>
      <c r="BN1616" s="17">
        <v>7.0215596641277397E-2</v>
      </c>
      <c r="BO1616" s="17">
        <v>8.1807461263935094E-2</v>
      </c>
      <c r="BP1616" s="17">
        <v>5.01421891744867E-2</v>
      </c>
      <c r="BQ1616" s="17">
        <v>6.2838134925321407E-2</v>
      </c>
      <c r="BR1616" s="17"/>
      <c r="BS1616" s="17">
        <v>6.4089852020803598E-2</v>
      </c>
      <c r="BT1616" s="17"/>
      <c r="BU1616" s="17">
        <v>5.9057220464447897E-2</v>
      </c>
      <c r="BV1616" s="17">
        <v>6.9415895799361901E-2</v>
      </c>
      <c r="BW1616" s="17">
        <v>4.60781683709197E-2</v>
      </c>
      <c r="BX1616" s="17">
        <v>7.9462942634028505E-2</v>
      </c>
      <c r="BY1616" s="17">
        <v>7.6540653067929093E-2</v>
      </c>
      <c r="BZ1616" s="17"/>
      <c r="CA1616" s="17">
        <v>0.11127317430938501</v>
      </c>
      <c r="CB1616" s="17"/>
      <c r="CC1616" s="17">
        <v>6.3732233631174903E-2</v>
      </c>
      <c r="CD1616" s="17">
        <v>7.4466698261127395E-2</v>
      </c>
      <c r="CE1616" s="17"/>
      <c r="CF1616" s="17">
        <v>6.0448875135023603E-2</v>
      </c>
      <c r="CG1616" s="17"/>
      <c r="CH1616" s="17">
        <v>5.91167506445162E-2</v>
      </c>
      <c r="CI1616" s="17">
        <v>9.8769470359346301E-2</v>
      </c>
    </row>
    <row r="1617" spans="2:87" x14ac:dyDescent="0.35">
      <c r="B1617" t="s">
        <v>443</v>
      </c>
      <c r="C1617" s="17">
        <v>6.0335993458580303E-2</v>
      </c>
      <c r="D1617" s="17">
        <v>7.2549785123767002E-2</v>
      </c>
      <c r="E1617" s="17">
        <v>4.8742841082493202E-2</v>
      </c>
      <c r="F1617" s="17"/>
      <c r="G1617" s="17">
        <v>9.2378917418632397E-2</v>
      </c>
      <c r="H1617" s="17">
        <v>9.1794555357464697E-2</v>
      </c>
      <c r="I1617" s="17">
        <v>5.9506841483554403E-2</v>
      </c>
      <c r="J1617" s="17">
        <v>4.1203843079682702E-2</v>
      </c>
      <c r="K1617" s="17">
        <v>4.9547264082987402E-2</v>
      </c>
      <c r="L1617" s="17">
        <v>3.6604336060895699E-2</v>
      </c>
      <c r="M1617" s="17"/>
      <c r="N1617" s="17">
        <v>6.2940950364300294E-2</v>
      </c>
      <c r="O1617" s="17">
        <v>5.9494703054079001E-2</v>
      </c>
      <c r="P1617" s="17">
        <v>7.0378221143128999E-2</v>
      </c>
      <c r="Q1617" s="17">
        <v>4.8569024079396297E-2</v>
      </c>
      <c r="R1617" s="17"/>
      <c r="S1617" s="17">
        <v>6.6805868348776803E-2</v>
      </c>
      <c r="T1617" s="17">
        <v>5.7470565981373102E-2</v>
      </c>
      <c r="U1617" s="17">
        <v>4.55889589787246E-2</v>
      </c>
      <c r="V1617" s="17">
        <v>9.8025859485421404E-2</v>
      </c>
      <c r="W1617" s="17">
        <v>1.9052347701134599E-2</v>
      </c>
      <c r="X1617" s="17">
        <v>7.3064973112435899E-2</v>
      </c>
      <c r="Y1617" s="17">
        <v>4.2382845662496602E-2</v>
      </c>
      <c r="Z1617" s="17">
        <v>8.0204467614919797E-2</v>
      </c>
      <c r="AA1617" s="17">
        <v>5.0520869752708801E-2</v>
      </c>
      <c r="AB1617" s="17">
        <v>8.5748018247692098E-2</v>
      </c>
      <c r="AC1617" s="17">
        <v>4.6729611162954501E-2</v>
      </c>
      <c r="AD1617" s="17">
        <v>3.0846717894502901E-2</v>
      </c>
      <c r="AE1617" s="17"/>
      <c r="AF1617" s="17">
        <v>5.7646712734751401E-2</v>
      </c>
      <c r="AG1617" s="17">
        <v>6.6691909491113505E-2</v>
      </c>
      <c r="AH1617" s="17">
        <v>6.8108050609545903E-2</v>
      </c>
      <c r="AI1617" s="17">
        <v>3.97245329962055E-2</v>
      </c>
      <c r="AJ1617" s="17">
        <v>4.8131356119368703E-2</v>
      </c>
      <c r="AK1617" s="17"/>
      <c r="AL1617" s="17">
        <v>5.1277951481523601E-2</v>
      </c>
      <c r="AM1617" s="17">
        <v>6.8821782453674998E-2</v>
      </c>
      <c r="AN1617" s="17">
        <v>6.4709437643989301E-2</v>
      </c>
      <c r="AO1617" s="17">
        <v>5.1772395845309301E-2</v>
      </c>
      <c r="AP1617" s="17"/>
      <c r="AQ1617" s="17">
        <v>5.4384716049785599E-2</v>
      </c>
      <c r="AR1617" s="17">
        <v>6.8971367544611598E-2</v>
      </c>
      <c r="AS1617" s="17"/>
      <c r="AT1617" s="17">
        <v>6.9376796218826503E-2</v>
      </c>
      <c r="AU1617" s="17">
        <v>3.6738628135757803E-2</v>
      </c>
      <c r="AV1617" s="17"/>
      <c r="AW1617" s="17">
        <v>5.54876413151505E-2</v>
      </c>
      <c r="AX1617" s="17">
        <v>4.6190572384141301E-2</v>
      </c>
      <c r="AY1617" s="17">
        <v>7.3192121390661696E-2</v>
      </c>
      <c r="AZ1617" s="17"/>
      <c r="BA1617" s="17">
        <v>8.1342706884338603E-2</v>
      </c>
      <c r="BB1617" s="17">
        <v>5.7737570256693203E-2</v>
      </c>
      <c r="BC1617" s="17">
        <v>5.9589630854539999E-2</v>
      </c>
      <c r="BD1617" s="17">
        <v>2.8840424695892299E-2</v>
      </c>
      <c r="BE1617" s="17">
        <v>3.5936721639583599E-2</v>
      </c>
      <c r="BF1617" s="17"/>
      <c r="BG1617" s="17">
        <v>6.7532338730044203E-2</v>
      </c>
      <c r="BH1617" s="17">
        <v>5.5084172844117603E-2</v>
      </c>
      <c r="BI1617" s="17"/>
      <c r="BJ1617" s="17">
        <v>6.3979695810126497E-2</v>
      </c>
      <c r="BK1617" s="17">
        <v>4.5905839291186502E-2</v>
      </c>
      <c r="BL1617" s="17"/>
      <c r="BM1617" s="17">
        <v>4.6952590383348099E-2</v>
      </c>
      <c r="BN1617" s="17">
        <v>6.8130691948931094E-2</v>
      </c>
      <c r="BO1617" s="17">
        <v>6.7215092649624705E-2</v>
      </c>
      <c r="BP1617" s="17">
        <v>5.3241959445526302E-2</v>
      </c>
      <c r="BQ1617" s="17">
        <v>6.0224695555815E-2</v>
      </c>
      <c r="BR1617" s="17"/>
      <c r="BS1617" s="17">
        <v>5.3844413515059697E-2</v>
      </c>
      <c r="BT1617" s="17"/>
      <c r="BU1617" s="17">
        <v>6.8756380841383399E-2</v>
      </c>
      <c r="BV1617" s="17">
        <v>7.4105651902565906E-2</v>
      </c>
      <c r="BW1617" s="17">
        <v>4.4540917392107401E-2</v>
      </c>
      <c r="BX1617" s="17">
        <v>5.7941385303057598E-2</v>
      </c>
      <c r="BY1617" s="17">
        <v>5.1963610292690303E-2</v>
      </c>
      <c r="BZ1617" s="17"/>
      <c r="CA1617" s="17">
        <v>6.2334446114596903E-2</v>
      </c>
      <c r="CB1617" s="17"/>
      <c r="CC1617" s="17">
        <v>5.9736042187498298E-2</v>
      </c>
      <c r="CD1617" s="17">
        <v>6.5649479572051403E-2</v>
      </c>
      <c r="CE1617" s="17"/>
      <c r="CF1617" s="17">
        <v>4.73812235992968E-2</v>
      </c>
      <c r="CG1617" s="17"/>
      <c r="CH1617" s="17">
        <v>4.7540497037363003E-2</v>
      </c>
      <c r="CI1617" s="17">
        <v>0.112893345559662</v>
      </c>
    </row>
    <row r="1618" spans="2:87" x14ac:dyDescent="0.35">
      <c r="B1618" t="s">
        <v>442</v>
      </c>
      <c r="C1618" s="17">
        <v>5.4610755054693302E-2</v>
      </c>
      <c r="D1618" s="17">
        <v>5.8473696401395998E-2</v>
      </c>
      <c r="E1618" s="17">
        <v>5.1154282096457698E-2</v>
      </c>
      <c r="F1618" s="17"/>
      <c r="G1618" s="17">
        <v>9.8094399169410901E-2</v>
      </c>
      <c r="H1618" s="17">
        <v>6.0875509461215602E-2</v>
      </c>
      <c r="I1618" s="17">
        <v>4.8008022788836598E-2</v>
      </c>
      <c r="J1618" s="17">
        <v>4.5208700990320302E-2</v>
      </c>
      <c r="K1618" s="17">
        <v>4.1242281899478497E-2</v>
      </c>
      <c r="L1618" s="17">
        <v>4.2330032179588098E-2</v>
      </c>
      <c r="M1618" s="17"/>
      <c r="N1618" s="17">
        <v>6.1379950242424999E-2</v>
      </c>
      <c r="O1618" s="17">
        <v>5.7452406456211198E-2</v>
      </c>
      <c r="P1618" s="17">
        <v>4.8411444069139303E-2</v>
      </c>
      <c r="Q1618" s="17">
        <v>4.8695110476181101E-2</v>
      </c>
      <c r="R1618" s="17"/>
      <c r="S1618" s="17">
        <v>5.17658386920965E-2</v>
      </c>
      <c r="T1618" s="17">
        <v>7.4016977730986394E-2</v>
      </c>
      <c r="U1618" s="17">
        <v>5.31268993515445E-2</v>
      </c>
      <c r="V1618" s="17">
        <v>4.6906717495264198E-2</v>
      </c>
      <c r="W1618" s="17">
        <v>4.1195834696644E-2</v>
      </c>
      <c r="X1618" s="17">
        <v>3.4196228951691797E-2</v>
      </c>
      <c r="Y1618" s="17">
        <v>5.3867179602163903E-2</v>
      </c>
      <c r="Z1618" s="17">
        <v>7.37403954687125E-2</v>
      </c>
      <c r="AA1618" s="17">
        <v>6.3368361864263006E-2</v>
      </c>
      <c r="AB1618" s="17">
        <v>6.1881798069606003E-2</v>
      </c>
      <c r="AC1618" s="17">
        <v>6.1890410719236399E-2</v>
      </c>
      <c r="AD1618" s="17">
        <v>1.3149709776240699E-2</v>
      </c>
      <c r="AE1618" s="17"/>
      <c r="AF1618" s="17">
        <v>6.3712956088398207E-2</v>
      </c>
      <c r="AG1618" s="17">
        <v>5.4791714598030901E-2</v>
      </c>
      <c r="AH1618" s="17">
        <v>6.2858401508702796E-2</v>
      </c>
      <c r="AI1618" s="17">
        <v>2.7868887745062E-2</v>
      </c>
      <c r="AJ1618" s="17">
        <v>6.4307124093405305E-2</v>
      </c>
      <c r="AK1618" s="17"/>
      <c r="AL1618" s="17">
        <v>4.5470253281937302E-2</v>
      </c>
      <c r="AM1618" s="17">
        <v>5.46973912277504E-2</v>
      </c>
      <c r="AN1618" s="17">
        <v>7.4101955924095603E-2</v>
      </c>
      <c r="AO1618" s="17">
        <v>5.62212641959094E-2</v>
      </c>
      <c r="AP1618" s="17"/>
      <c r="AQ1618" s="17">
        <v>4.7689859653133403E-2</v>
      </c>
      <c r="AR1618" s="17">
        <v>6.4653056345244E-2</v>
      </c>
      <c r="AS1618" s="17"/>
      <c r="AT1618" s="17">
        <v>5.1591443467509102E-2</v>
      </c>
      <c r="AU1618" s="17">
        <v>4.7840160496814201E-2</v>
      </c>
      <c r="AV1618" s="17"/>
      <c r="AW1618" s="17">
        <v>5.1797064410188699E-2</v>
      </c>
      <c r="AX1618" s="17">
        <v>4.0281439653904003E-2</v>
      </c>
      <c r="AY1618" s="17">
        <v>6.2406478518550898E-2</v>
      </c>
      <c r="AZ1618" s="17"/>
      <c r="BA1618" s="17">
        <v>5.5972936281150597E-2</v>
      </c>
      <c r="BB1618" s="17">
        <v>6.4575809180830807E-2</v>
      </c>
      <c r="BC1618" s="17">
        <v>5.1614051566368703E-2</v>
      </c>
      <c r="BD1618" s="17">
        <v>2.0194598718663099E-2</v>
      </c>
      <c r="BE1618" s="17">
        <v>8.0200061756875704E-2</v>
      </c>
      <c r="BF1618" s="17"/>
      <c r="BG1618" s="17">
        <v>6.14368710622318E-2</v>
      </c>
      <c r="BH1618" s="17">
        <v>4.96291240443998E-2</v>
      </c>
      <c r="BI1618" s="17"/>
      <c r="BJ1618" s="17">
        <v>5.7700743828776803E-2</v>
      </c>
      <c r="BK1618" s="17">
        <v>4.22382306673234E-2</v>
      </c>
      <c r="BL1618" s="17"/>
      <c r="BM1618" s="17">
        <v>7.5847639617013199E-2</v>
      </c>
      <c r="BN1618" s="17">
        <v>4.4252410532733003E-2</v>
      </c>
      <c r="BO1618" s="17">
        <v>5.9167556136095201E-2</v>
      </c>
      <c r="BP1618" s="17">
        <v>6.7630561923342603E-2</v>
      </c>
      <c r="BQ1618" s="17">
        <v>4.0451092760056297E-2</v>
      </c>
      <c r="BR1618" s="17"/>
      <c r="BS1618" s="17">
        <v>4.2369455618530699E-2</v>
      </c>
      <c r="BT1618" s="17"/>
      <c r="BU1618" s="17">
        <v>4.2667430279673998E-2</v>
      </c>
      <c r="BV1618" s="17">
        <v>7.1417524492425305E-2</v>
      </c>
      <c r="BW1618" s="17">
        <v>6.0292514304931599E-2</v>
      </c>
      <c r="BX1618" s="17">
        <v>4.80794961886961E-2</v>
      </c>
      <c r="BY1618" s="17">
        <v>5.6171572201238397E-2</v>
      </c>
      <c r="BZ1618" s="17"/>
      <c r="CA1618" s="17">
        <v>3.9446600643467999E-2</v>
      </c>
      <c r="CB1618" s="17"/>
      <c r="CC1618" s="17">
        <v>5.3896473570930498E-2</v>
      </c>
      <c r="CD1618" s="17">
        <v>6.1104454821000499E-2</v>
      </c>
      <c r="CE1618" s="17"/>
      <c r="CF1618" s="17">
        <v>4.7014361354580203E-2</v>
      </c>
      <c r="CG1618" s="17"/>
      <c r="CH1618" s="17">
        <v>6.70175927221352E-2</v>
      </c>
      <c r="CI1618" s="17">
        <v>5.70209492607427E-2</v>
      </c>
    </row>
    <row r="1619" spans="2:87" x14ac:dyDescent="0.35">
      <c r="B1619" t="s">
        <v>161</v>
      </c>
      <c r="C1619" s="17">
        <v>3.1574251216848502E-2</v>
      </c>
      <c r="D1619" s="17">
        <v>3.1013885984362902E-2</v>
      </c>
      <c r="E1619" s="17">
        <v>3.0261433135320301E-2</v>
      </c>
      <c r="F1619" s="17"/>
      <c r="G1619" s="17">
        <v>3.2158549271999397E-2</v>
      </c>
      <c r="H1619" s="17">
        <v>4.1289017761444002E-2</v>
      </c>
      <c r="I1619" s="17">
        <v>5.3398169095002501E-2</v>
      </c>
      <c r="J1619" s="17">
        <v>2.8785480649171798E-2</v>
      </c>
      <c r="K1619" s="17">
        <v>1.5243094874100501E-2</v>
      </c>
      <c r="L1619" s="17">
        <v>1.8745940174212401E-2</v>
      </c>
      <c r="M1619" s="17"/>
      <c r="N1619" s="17">
        <v>2.46940719876809E-2</v>
      </c>
      <c r="O1619" s="17">
        <v>2.5840536627812799E-2</v>
      </c>
      <c r="P1619" s="17">
        <v>3.5838240163154601E-2</v>
      </c>
      <c r="Q1619" s="17">
        <v>4.1659224903865102E-2</v>
      </c>
      <c r="R1619" s="17"/>
      <c r="S1619" s="17">
        <v>2.64604629268268E-2</v>
      </c>
      <c r="T1619" s="17">
        <v>4.1497778070372103E-2</v>
      </c>
      <c r="U1619" s="17">
        <v>1.7959925799973301E-2</v>
      </c>
      <c r="V1619" s="17">
        <v>5.3426643166600701E-2</v>
      </c>
      <c r="W1619" s="17">
        <v>1.7345317897354402E-2</v>
      </c>
      <c r="X1619" s="17">
        <v>3.0287557488243501E-2</v>
      </c>
      <c r="Y1619" s="17">
        <v>5.4177634642707799E-2</v>
      </c>
      <c r="Z1619" s="17">
        <v>6.0752964598126902E-2</v>
      </c>
      <c r="AA1619" s="17">
        <v>3.0309095751086802E-2</v>
      </c>
      <c r="AB1619" s="17">
        <v>9.1829582208393396E-3</v>
      </c>
      <c r="AC1619" s="17">
        <v>2.7053329595371801E-2</v>
      </c>
      <c r="AD1619" s="17">
        <v>0</v>
      </c>
      <c r="AE1619" s="17"/>
      <c r="AF1619" s="17">
        <v>2.8821063969342399E-2</v>
      </c>
      <c r="AG1619" s="17">
        <v>3.0352395192667001E-2</v>
      </c>
      <c r="AH1619" s="17">
        <v>2.9333440835581901E-2</v>
      </c>
      <c r="AI1619" s="17">
        <v>1.7431377472684102E-2</v>
      </c>
      <c r="AJ1619" s="17">
        <v>3.2996716637629403E-2</v>
      </c>
      <c r="AK1619" s="17"/>
      <c r="AL1619" s="17">
        <v>5.0525532502784E-2</v>
      </c>
      <c r="AM1619" s="17">
        <v>2.83976441419358E-2</v>
      </c>
      <c r="AN1619" s="17">
        <v>8.0648063959430499E-3</v>
      </c>
      <c r="AO1619" s="17">
        <v>0</v>
      </c>
      <c r="AP1619" s="17"/>
      <c r="AQ1619" s="17">
        <v>3.3075586525351502E-2</v>
      </c>
      <c r="AR1619" s="17">
        <v>2.9395795882480698E-2</v>
      </c>
      <c r="AS1619" s="17"/>
      <c r="AT1619" s="17">
        <v>3.4196580542057202E-2</v>
      </c>
      <c r="AU1619" s="17">
        <v>1.71785939321435E-2</v>
      </c>
      <c r="AV1619" s="17"/>
      <c r="AW1619" s="17">
        <v>1.43666245023045E-2</v>
      </c>
      <c r="AX1619" s="17">
        <v>4.09382369663829E-2</v>
      </c>
      <c r="AY1619" s="17">
        <v>3.7538869312944201E-2</v>
      </c>
      <c r="AZ1619" s="17"/>
      <c r="BA1619" s="17">
        <v>3.3253778654374497E-2</v>
      </c>
      <c r="BB1619" s="17">
        <v>4.1298194034218201E-2</v>
      </c>
      <c r="BC1619" s="17">
        <v>2.2403264549873701E-2</v>
      </c>
      <c r="BD1619" s="17">
        <v>3.7535299248949799E-2</v>
      </c>
      <c r="BE1619" s="17">
        <v>1.75611855466252E-2</v>
      </c>
      <c r="BF1619" s="17"/>
      <c r="BG1619" s="17">
        <v>3.8196901428182203E-2</v>
      </c>
      <c r="BH1619" s="17">
        <v>2.6741107504278501E-2</v>
      </c>
      <c r="BI1619" s="17"/>
      <c r="BJ1619" s="17">
        <v>3.5393293871733698E-2</v>
      </c>
      <c r="BK1619" s="17">
        <v>1.8095299440895701E-2</v>
      </c>
      <c r="BL1619" s="17"/>
      <c r="BM1619" s="17">
        <v>5.00918787204487E-2</v>
      </c>
      <c r="BN1619" s="17">
        <v>2.7946352686166302E-2</v>
      </c>
      <c r="BO1619" s="17">
        <v>1.0702870557833E-2</v>
      </c>
      <c r="BP1619" s="17">
        <v>3.4933041668808201E-2</v>
      </c>
      <c r="BQ1619" s="17">
        <v>3.9108555867027398E-2</v>
      </c>
      <c r="BR1619" s="17"/>
      <c r="BS1619" s="17">
        <v>1.8195154084328601E-2</v>
      </c>
      <c r="BT1619" s="17"/>
      <c r="BU1619" s="17">
        <v>3.4319652800258497E-2</v>
      </c>
      <c r="BV1619" s="17">
        <v>1.2761051883800801E-2</v>
      </c>
      <c r="BW1619" s="17">
        <v>2.8011149689614601E-2</v>
      </c>
      <c r="BX1619" s="17">
        <v>1.23305675976272E-2</v>
      </c>
      <c r="BY1619" s="17">
        <v>7.9243439499308899E-2</v>
      </c>
      <c r="BZ1619" s="17"/>
      <c r="CA1619" s="17">
        <v>5.9695904724196003E-3</v>
      </c>
      <c r="CB1619" s="17"/>
      <c r="CC1619" s="17">
        <v>1.9105619836186499E-2</v>
      </c>
      <c r="CD1619" s="17">
        <v>4.4204257941952201E-2</v>
      </c>
      <c r="CE1619" s="17"/>
      <c r="CF1619" s="17">
        <v>1.3010533994865099E-2</v>
      </c>
      <c r="CG1619" s="17"/>
      <c r="CH1619" s="17">
        <v>2.21134443722764E-2</v>
      </c>
      <c r="CI1619" s="17">
        <v>2.00575430557745E-2</v>
      </c>
    </row>
    <row r="1620" spans="2:87" x14ac:dyDescent="0.35">
      <c r="B1620" t="s">
        <v>444</v>
      </c>
      <c r="C1620" s="17">
        <v>3.2112979061535798E-3</v>
      </c>
      <c r="D1620" s="17">
        <v>2.0536034792694698E-3</v>
      </c>
      <c r="E1620" s="17">
        <v>4.3629940337791898E-3</v>
      </c>
      <c r="F1620" s="17"/>
      <c r="G1620" s="17">
        <v>5.1274954854074401E-3</v>
      </c>
      <c r="H1620" s="17">
        <v>5.9265007857086296E-3</v>
      </c>
      <c r="I1620" s="17">
        <v>0</v>
      </c>
      <c r="J1620" s="17">
        <v>6.1791748099762397E-3</v>
      </c>
      <c r="K1620" s="17">
        <v>3.0698077899462199E-3</v>
      </c>
      <c r="L1620" s="17">
        <v>0</v>
      </c>
      <c r="M1620" s="17"/>
      <c r="N1620" s="17">
        <v>0</v>
      </c>
      <c r="O1620" s="17">
        <v>4.9053355033593302E-3</v>
      </c>
      <c r="P1620" s="17">
        <v>8.8593397964619805E-3</v>
      </c>
      <c r="Q1620" s="17">
        <v>0</v>
      </c>
      <c r="R1620" s="17"/>
      <c r="S1620" s="17">
        <v>0</v>
      </c>
      <c r="T1620" s="17">
        <v>3.6905224742318902E-3</v>
      </c>
      <c r="U1620" s="17">
        <v>0</v>
      </c>
      <c r="V1620" s="17">
        <v>0</v>
      </c>
      <c r="W1620" s="17">
        <v>6.1598834505307096E-3</v>
      </c>
      <c r="X1620" s="17">
        <v>5.9248373761060496E-3</v>
      </c>
      <c r="Y1620" s="17">
        <v>6.9185719593294198E-3</v>
      </c>
      <c r="Z1620" s="17">
        <v>1.2334176012384899E-2</v>
      </c>
      <c r="AA1620" s="17">
        <v>0</v>
      </c>
      <c r="AB1620" s="17">
        <v>0</v>
      </c>
      <c r="AC1620" s="17">
        <v>0</v>
      </c>
      <c r="AD1620" s="17">
        <v>2.4110640196923799E-2</v>
      </c>
      <c r="AE1620" s="17"/>
      <c r="AF1620" s="17">
        <v>0</v>
      </c>
      <c r="AG1620" s="17">
        <v>1.4568556307754E-3</v>
      </c>
      <c r="AH1620" s="17">
        <v>7.6479626684355997E-3</v>
      </c>
      <c r="AI1620" s="17">
        <v>0</v>
      </c>
      <c r="AJ1620" s="17">
        <v>0</v>
      </c>
      <c r="AK1620" s="17"/>
      <c r="AL1620" s="17">
        <v>6.0145640090642398E-3</v>
      </c>
      <c r="AM1620" s="17">
        <v>1.1274057556439701E-3</v>
      </c>
      <c r="AN1620" s="17">
        <v>0</v>
      </c>
      <c r="AO1620" s="17">
        <v>7.6650181027076696E-3</v>
      </c>
      <c r="AP1620" s="17"/>
      <c r="AQ1620" s="17">
        <v>3.2768377132905901E-3</v>
      </c>
      <c r="AR1620" s="17">
        <v>3.11619886887494E-3</v>
      </c>
      <c r="AS1620" s="17"/>
      <c r="AT1620" s="17">
        <v>3.4493417600082398E-3</v>
      </c>
      <c r="AU1620" s="17">
        <v>0</v>
      </c>
      <c r="AV1620" s="17"/>
      <c r="AW1620" s="17">
        <v>0</v>
      </c>
      <c r="AX1620" s="17">
        <v>2.1202635257968399E-3</v>
      </c>
      <c r="AY1620" s="17">
        <v>4.1210799272849803E-3</v>
      </c>
      <c r="AZ1620" s="17"/>
      <c r="BA1620" s="17">
        <v>6.1721768754455803E-3</v>
      </c>
      <c r="BB1620" s="17">
        <v>0</v>
      </c>
      <c r="BC1620" s="17">
        <v>1.3393468045018999E-3</v>
      </c>
      <c r="BD1620" s="17">
        <v>1.23230680502964E-2</v>
      </c>
      <c r="BE1620" s="17">
        <v>0</v>
      </c>
      <c r="BF1620" s="17"/>
      <c r="BG1620" s="17">
        <v>5.4135753433791197E-3</v>
      </c>
      <c r="BH1620" s="17">
        <v>1.6040979168131101E-3</v>
      </c>
      <c r="BI1620" s="17"/>
      <c r="BJ1620" s="17">
        <v>3.5432989291660699E-3</v>
      </c>
      <c r="BK1620" s="17">
        <v>2.0509249731584401E-3</v>
      </c>
      <c r="BL1620" s="17"/>
      <c r="BM1620" s="17">
        <v>6.61670528048735E-3</v>
      </c>
      <c r="BN1620" s="17">
        <v>0</v>
      </c>
      <c r="BO1620" s="17">
        <v>0</v>
      </c>
      <c r="BP1620" s="17">
        <v>0</v>
      </c>
      <c r="BQ1620" s="17">
        <v>4.7045439506940801E-3</v>
      </c>
      <c r="BR1620" s="17"/>
      <c r="BS1620" s="17">
        <v>4.9941103491728204E-3</v>
      </c>
      <c r="BT1620" s="17"/>
      <c r="BU1620" s="17">
        <v>0</v>
      </c>
      <c r="BV1620" s="17">
        <v>0</v>
      </c>
      <c r="BW1620" s="17">
        <v>0</v>
      </c>
      <c r="BX1620" s="17">
        <v>7.8604308310626092E-3</v>
      </c>
      <c r="BY1620" s="17">
        <v>2.09570055804209E-2</v>
      </c>
      <c r="BZ1620" s="17"/>
      <c r="CA1620" s="17">
        <v>0</v>
      </c>
      <c r="CB1620" s="17"/>
      <c r="CC1620" s="17">
        <v>2.14100176508386E-3</v>
      </c>
      <c r="CD1620" s="17">
        <v>8.3195845214051201E-3</v>
      </c>
      <c r="CE1620" s="17"/>
      <c r="CF1620" s="17">
        <v>0</v>
      </c>
      <c r="CG1620" s="17"/>
      <c r="CH1620" s="17">
        <v>0</v>
      </c>
      <c r="CI1620" s="17">
        <v>4.4885941377457803E-3</v>
      </c>
    </row>
    <row r="1621" spans="2:87" x14ac:dyDescent="0.35">
      <c r="B1621" t="s">
        <v>252</v>
      </c>
      <c r="C1621" s="17">
        <v>4.3771248500898601E-3</v>
      </c>
      <c r="D1621" s="17">
        <v>7.9427503220079205E-3</v>
      </c>
      <c r="E1621" s="17">
        <v>9.1437820720469696E-4</v>
      </c>
      <c r="F1621" s="17"/>
      <c r="G1621" s="17">
        <v>0</v>
      </c>
      <c r="H1621" s="17">
        <v>0</v>
      </c>
      <c r="I1621" s="17">
        <v>1.04629180178725E-2</v>
      </c>
      <c r="J1621" s="17">
        <v>2.5359416139315999E-3</v>
      </c>
      <c r="K1621" s="17">
        <v>8.6357525598350204E-3</v>
      </c>
      <c r="L1621" s="17">
        <v>4.5771763956022598E-3</v>
      </c>
      <c r="M1621" s="17"/>
      <c r="N1621" s="17">
        <v>1.5988730648078501E-3</v>
      </c>
      <c r="O1621" s="17">
        <v>6.9940887870481201E-3</v>
      </c>
      <c r="P1621" s="17">
        <v>5.9312813171744699E-3</v>
      </c>
      <c r="Q1621" s="17">
        <v>3.3512566518766299E-3</v>
      </c>
      <c r="R1621" s="17"/>
      <c r="S1621" s="17">
        <v>9.7947622653440803E-3</v>
      </c>
      <c r="T1621" s="17">
        <v>3.54229413312715E-3</v>
      </c>
      <c r="U1621" s="17">
        <v>5.3824737187598603E-3</v>
      </c>
      <c r="V1621" s="17">
        <v>5.5284249029430499E-3</v>
      </c>
      <c r="W1621" s="17">
        <v>5.7810932253938201E-3</v>
      </c>
      <c r="X1621" s="17">
        <v>0</v>
      </c>
      <c r="Y1621" s="17">
        <v>0</v>
      </c>
      <c r="Z1621" s="17">
        <v>1.0916834994575599E-2</v>
      </c>
      <c r="AA1621" s="17">
        <v>0</v>
      </c>
      <c r="AB1621" s="17">
        <v>0</v>
      </c>
      <c r="AC1621" s="17">
        <v>7.9526408237207396E-3</v>
      </c>
      <c r="AD1621" s="17">
        <v>1.2594273424056701E-2</v>
      </c>
      <c r="AE1621" s="17"/>
      <c r="AF1621" s="17">
        <v>2.56043482378917E-3</v>
      </c>
      <c r="AG1621" s="17">
        <v>6.8914897168983504E-3</v>
      </c>
      <c r="AH1621" s="17">
        <v>4.5618508910062203E-3</v>
      </c>
      <c r="AI1621" s="17">
        <v>3.9424278033670596E-3</v>
      </c>
      <c r="AJ1621" s="17">
        <v>0</v>
      </c>
      <c r="AK1621" s="17"/>
      <c r="AL1621" s="17">
        <v>6.94356188188479E-3</v>
      </c>
      <c r="AM1621" s="17">
        <v>3.24362360572389E-3</v>
      </c>
      <c r="AN1621" s="17">
        <v>2.7901953561475599E-3</v>
      </c>
      <c r="AO1621" s="17">
        <v>0</v>
      </c>
      <c r="AP1621" s="17"/>
      <c r="AQ1621" s="17">
        <v>5.9931356984246403E-3</v>
      </c>
      <c r="AR1621" s="17">
        <v>2.0322739476880802E-3</v>
      </c>
      <c r="AS1621" s="17"/>
      <c r="AT1621" s="17">
        <v>3.9678498817610599E-3</v>
      </c>
      <c r="AU1621" s="17">
        <v>4.8523460647564298E-3</v>
      </c>
      <c r="AV1621" s="17"/>
      <c r="AW1621" s="17">
        <v>8.1176475150790302E-3</v>
      </c>
      <c r="AX1621" s="17">
        <v>1.8390160507984401E-3</v>
      </c>
      <c r="AY1621" s="17">
        <v>2.6508335826547799E-3</v>
      </c>
      <c r="AZ1621" s="17"/>
      <c r="BA1621" s="17">
        <v>3.5943592697511698E-3</v>
      </c>
      <c r="BB1621" s="17">
        <v>4.7177588960572604E-3</v>
      </c>
      <c r="BC1621" s="17">
        <v>4.33784617133971E-3</v>
      </c>
      <c r="BD1621" s="17">
        <v>7.8550398304690697E-3</v>
      </c>
      <c r="BE1621" s="17">
        <v>0</v>
      </c>
      <c r="BF1621" s="17"/>
      <c r="BG1621" s="17">
        <v>4.0175702500817997E-3</v>
      </c>
      <c r="BH1621" s="17">
        <v>4.6395241915771403E-3</v>
      </c>
      <c r="BI1621" s="17"/>
      <c r="BJ1621" s="17">
        <v>3.8816723835800098E-3</v>
      </c>
      <c r="BK1621" s="17">
        <v>6.3327449984580597E-3</v>
      </c>
      <c r="BL1621" s="17"/>
      <c r="BM1621" s="17">
        <v>2.7433566342191002E-3</v>
      </c>
      <c r="BN1621" s="17">
        <v>7.2637200418467097E-3</v>
      </c>
      <c r="BO1621" s="17">
        <v>3.7943072871255501E-3</v>
      </c>
      <c r="BP1621" s="17">
        <v>0</v>
      </c>
      <c r="BQ1621" s="17">
        <v>7.7753141869886201E-3</v>
      </c>
      <c r="BR1621" s="17"/>
      <c r="BS1621" s="17">
        <v>4.2300892262387198E-3</v>
      </c>
      <c r="BT1621" s="17"/>
      <c r="BU1621" s="17">
        <v>7.4949871612201499E-3</v>
      </c>
      <c r="BV1621" s="17">
        <v>5.3657795569551896E-3</v>
      </c>
      <c r="BW1621" s="17">
        <v>0</v>
      </c>
      <c r="BX1621" s="17">
        <v>2.0973666715883598E-3</v>
      </c>
      <c r="BY1621" s="17">
        <v>0</v>
      </c>
      <c r="BZ1621" s="17"/>
      <c r="CA1621" s="17">
        <v>0</v>
      </c>
      <c r="CB1621" s="17"/>
      <c r="CC1621" s="17">
        <v>2.8241788273204401E-3</v>
      </c>
      <c r="CD1621" s="17">
        <v>1.1742061645957799E-2</v>
      </c>
      <c r="CE1621" s="17"/>
      <c r="CF1621" s="17">
        <v>2.2502683802990702E-3</v>
      </c>
      <c r="CG1621" s="17"/>
      <c r="CH1621" s="17">
        <v>5.0316473343804497E-3</v>
      </c>
      <c r="CI1621" s="17">
        <v>3.62707490150057E-3</v>
      </c>
    </row>
    <row r="1622" spans="2:87" x14ac:dyDescent="0.35">
      <c r="C1622" s="17"/>
      <c r="D1622" s="17"/>
      <c r="E1622" s="17"/>
      <c r="F1622" s="17"/>
      <c r="G1622" s="17"/>
      <c r="H1622" s="17"/>
      <c r="I1622" s="17"/>
      <c r="J1622" s="17"/>
      <c r="K1622" s="17"/>
      <c r="L1622" s="17"/>
      <c r="M1622" s="17"/>
      <c r="N1622" s="17"/>
      <c r="O1622" s="17"/>
      <c r="P1622" s="17"/>
      <c r="Q1622" s="17"/>
      <c r="R1622" s="17"/>
      <c r="S1622" s="17"/>
      <c r="T1622" s="17"/>
      <c r="U1622" s="17"/>
      <c r="V1622" s="17"/>
      <c r="W1622" s="17"/>
      <c r="X1622" s="17"/>
      <c r="Y1622" s="17"/>
      <c r="Z1622" s="17"/>
      <c r="AA1622" s="17"/>
      <c r="AB1622" s="17"/>
      <c r="AC1622" s="17"/>
      <c r="AD1622" s="17"/>
      <c r="AE1622" s="17"/>
      <c r="AF1622" s="17"/>
      <c r="AG1622" s="17"/>
      <c r="AH1622" s="17"/>
      <c r="AI1622" s="17"/>
      <c r="AJ1622" s="17"/>
      <c r="AK1622" s="17"/>
      <c r="AL1622" s="17"/>
      <c r="AM1622" s="17"/>
      <c r="AN1622" s="17"/>
      <c r="AO1622" s="17"/>
      <c r="AP1622" s="17"/>
      <c r="AQ1622" s="17"/>
      <c r="AR1622" s="17"/>
      <c r="AS1622" s="17"/>
      <c r="AT1622" s="17"/>
      <c r="AU1622" s="17"/>
      <c r="AV1622" s="17"/>
      <c r="AW1622" s="17"/>
      <c r="AX1622" s="17"/>
      <c r="AY1622" s="17"/>
      <c r="AZ1622" s="17"/>
      <c r="BA1622" s="17"/>
      <c r="BB1622" s="17"/>
      <c r="BC1622" s="17"/>
      <c r="BD1622" s="17"/>
      <c r="BE1622" s="17"/>
      <c r="BF1622" s="17"/>
      <c r="BG1622" s="17"/>
      <c r="BH1622" s="17"/>
      <c r="BI1622" s="17"/>
      <c r="BJ1622" s="17"/>
      <c r="BK1622" s="17"/>
      <c r="BL1622" s="17"/>
      <c r="BM1622" s="17"/>
      <c r="BN1622" s="17"/>
      <c r="BO1622" s="17"/>
      <c r="BP1622" s="17"/>
      <c r="BQ1622" s="17"/>
      <c r="BR1622" s="17"/>
      <c r="BS1622" s="17"/>
      <c r="BT1622" s="17"/>
      <c r="BU1622" s="17"/>
      <c r="BV1622" s="17"/>
      <c r="BW1622" s="17"/>
      <c r="BX1622" s="17"/>
      <c r="BY1622" s="17"/>
      <c r="BZ1622" s="17"/>
      <c r="CA1622" s="17"/>
      <c r="CB1622" s="17"/>
      <c r="CC1622" s="17"/>
      <c r="CD1622" s="17"/>
      <c r="CE1622" s="17"/>
      <c r="CF1622" s="17"/>
      <c r="CG1622" s="17"/>
      <c r="CH1622" s="17"/>
      <c r="CI1622" s="17"/>
    </row>
    <row r="1623" spans="2:87" x14ac:dyDescent="0.35">
      <c r="B1623" s="6" t="s">
        <v>503</v>
      </c>
      <c r="C1623" s="17"/>
      <c r="D1623" s="17"/>
      <c r="E1623" s="17"/>
      <c r="F1623" s="17"/>
      <c r="G1623" s="17"/>
      <c r="H1623" s="17"/>
      <c r="I1623" s="17"/>
      <c r="J1623" s="17"/>
      <c r="K1623" s="17"/>
      <c r="L1623" s="17"/>
      <c r="M1623" s="17"/>
      <c r="N1623" s="17"/>
      <c r="O1623" s="17"/>
      <c r="P1623" s="17"/>
      <c r="Q1623" s="17"/>
      <c r="R1623" s="17"/>
      <c r="S1623" s="17"/>
      <c r="T1623" s="17"/>
      <c r="U1623" s="17"/>
      <c r="V1623" s="17"/>
      <c r="W1623" s="17"/>
      <c r="X1623" s="17"/>
      <c r="Y1623" s="17"/>
      <c r="Z1623" s="17"/>
      <c r="AA1623" s="17"/>
      <c r="AB1623" s="17"/>
      <c r="AC1623" s="17"/>
      <c r="AD1623" s="17"/>
      <c r="AE1623" s="17"/>
      <c r="AF1623" s="17"/>
      <c r="AG1623" s="17"/>
      <c r="AH1623" s="17"/>
      <c r="AI1623" s="17"/>
      <c r="AJ1623" s="17"/>
      <c r="AK1623" s="17"/>
      <c r="AL1623" s="17"/>
      <c r="AM1623" s="17"/>
      <c r="AN1623" s="17"/>
      <c r="AO1623" s="17"/>
      <c r="AP1623" s="17"/>
      <c r="AQ1623" s="17"/>
      <c r="AR1623" s="17"/>
      <c r="AS1623" s="17"/>
      <c r="AT1623" s="17"/>
      <c r="AU1623" s="17"/>
      <c r="AV1623" s="17"/>
      <c r="AW1623" s="17"/>
      <c r="AX1623" s="17"/>
      <c r="AY1623" s="17"/>
      <c r="AZ1623" s="17"/>
      <c r="BA1623" s="17"/>
      <c r="BB1623" s="17"/>
      <c r="BC1623" s="17"/>
      <c r="BD1623" s="17"/>
      <c r="BE1623" s="17"/>
      <c r="BF1623" s="17"/>
      <c r="BG1623" s="17"/>
      <c r="BH1623" s="17"/>
      <c r="BI1623" s="17"/>
      <c r="BJ1623" s="17"/>
      <c r="BK1623" s="17"/>
      <c r="BL1623" s="17"/>
      <c r="BM1623" s="17"/>
      <c r="BN1623" s="17"/>
      <c r="BO1623" s="17"/>
      <c r="BP1623" s="17"/>
      <c r="BQ1623" s="17"/>
      <c r="BR1623" s="17"/>
      <c r="BS1623" s="17"/>
      <c r="BT1623" s="17"/>
      <c r="BU1623" s="17"/>
      <c r="BV1623" s="17"/>
      <c r="BW1623" s="17"/>
      <c r="BX1623" s="17"/>
      <c r="BY1623" s="17"/>
      <c r="BZ1623" s="17"/>
      <c r="CA1623" s="17"/>
      <c r="CB1623" s="17"/>
      <c r="CC1623" s="17"/>
      <c r="CD1623" s="17"/>
      <c r="CE1623" s="17"/>
      <c r="CF1623" s="17"/>
      <c r="CG1623" s="17"/>
      <c r="CH1623" s="17"/>
      <c r="CI1623" s="17"/>
    </row>
    <row r="1624" spans="2:87" x14ac:dyDescent="0.35">
      <c r="B1624" s="24" t="s">
        <v>117</v>
      </c>
      <c r="C1624" s="17"/>
      <c r="D1624" s="17"/>
      <c r="E1624" s="17"/>
      <c r="F1624" s="17"/>
      <c r="G1624" s="17"/>
      <c r="H1624" s="17"/>
      <c r="I1624" s="17"/>
      <c r="J1624" s="17"/>
      <c r="K1624" s="17"/>
      <c r="L1624" s="17"/>
      <c r="M1624" s="17"/>
      <c r="N1624" s="17"/>
      <c r="O1624" s="17"/>
      <c r="P1624" s="17"/>
      <c r="Q1624" s="17"/>
      <c r="R1624" s="17"/>
      <c r="S1624" s="17"/>
      <c r="T1624" s="17"/>
      <c r="U1624" s="17"/>
      <c r="V1624" s="17"/>
      <c r="W1624" s="17"/>
      <c r="X1624" s="17"/>
      <c r="Y1624" s="17"/>
      <c r="Z1624" s="17"/>
      <c r="AA1624" s="17"/>
      <c r="AB1624" s="17"/>
      <c r="AC1624" s="17"/>
      <c r="AD1624" s="17"/>
      <c r="AE1624" s="17"/>
      <c r="AF1624" s="17"/>
      <c r="AG1624" s="17"/>
      <c r="AH1624" s="17"/>
      <c r="AI1624" s="17"/>
      <c r="AJ1624" s="17"/>
      <c r="AK1624" s="17"/>
      <c r="AL1624" s="17"/>
      <c r="AM1624" s="17"/>
      <c r="AN1624" s="17"/>
      <c r="AO1624" s="17"/>
      <c r="AP1624" s="17"/>
      <c r="AQ1624" s="17"/>
      <c r="AR1624" s="17"/>
      <c r="AS1624" s="17"/>
      <c r="AT1624" s="17"/>
      <c r="AU1624" s="17"/>
      <c r="AV1624" s="17"/>
      <c r="AW1624" s="17"/>
      <c r="AX1624" s="17"/>
      <c r="AY1624" s="17"/>
      <c r="AZ1624" s="17"/>
      <c r="BA1624" s="17"/>
      <c r="BB1624" s="17"/>
      <c r="BC1624" s="17"/>
      <c r="BD1624" s="17"/>
      <c r="BE1624" s="17"/>
      <c r="BF1624" s="17"/>
      <c r="BG1624" s="17"/>
      <c r="BH1624" s="17"/>
      <c r="BI1624" s="17"/>
      <c r="BJ1624" s="17"/>
      <c r="BK1624" s="17"/>
      <c r="BL1624" s="17"/>
      <c r="BM1624" s="17"/>
      <c r="BN1624" s="17"/>
      <c r="BO1624" s="17"/>
      <c r="BP1624" s="17"/>
      <c r="BQ1624" s="17"/>
      <c r="BR1624" s="17"/>
      <c r="BS1624" s="17"/>
      <c r="BT1624" s="17"/>
      <c r="BU1624" s="17"/>
      <c r="BV1624" s="17"/>
      <c r="BW1624" s="17"/>
      <c r="BX1624" s="17"/>
      <c r="BY1624" s="17"/>
      <c r="BZ1624" s="17"/>
      <c r="CA1624" s="17"/>
      <c r="CB1624" s="17"/>
      <c r="CC1624" s="17"/>
      <c r="CD1624" s="17"/>
      <c r="CE1624" s="17"/>
      <c r="CF1624" s="17"/>
      <c r="CG1624" s="17"/>
      <c r="CH1624" s="17"/>
      <c r="CI1624" s="17"/>
    </row>
    <row r="1625" spans="2:87" x14ac:dyDescent="0.35">
      <c r="B1625" t="s">
        <v>497</v>
      </c>
      <c r="C1625" s="17">
        <v>0.111436372840679</v>
      </c>
      <c r="D1625" s="17">
        <v>0.13031523159102101</v>
      </c>
      <c r="E1625" s="17">
        <v>9.2694951773041503E-2</v>
      </c>
      <c r="F1625" s="17"/>
      <c r="G1625" s="17">
        <v>0.111451419384187</v>
      </c>
      <c r="H1625" s="17">
        <v>0.18776250240916001</v>
      </c>
      <c r="I1625" s="17">
        <v>0.110574585508843</v>
      </c>
      <c r="J1625" s="17">
        <v>0.107412098145066</v>
      </c>
      <c r="K1625" s="17">
        <v>8.7468696817472893E-2</v>
      </c>
      <c r="L1625" s="17">
        <v>6.9099851663976794E-2</v>
      </c>
      <c r="M1625" s="17"/>
      <c r="N1625" s="17">
        <v>0.129930405502827</v>
      </c>
      <c r="O1625" s="17">
        <v>0.103491860713888</v>
      </c>
      <c r="P1625" s="17">
        <v>0.10752988168019401</v>
      </c>
      <c r="Q1625" s="17">
        <v>0.10471543028880299</v>
      </c>
      <c r="R1625" s="17"/>
      <c r="S1625" s="17">
        <v>0.15011292121613501</v>
      </c>
      <c r="T1625" s="17">
        <v>0.108447051442462</v>
      </c>
      <c r="U1625" s="17">
        <v>0.10395285140845301</v>
      </c>
      <c r="V1625" s="17">
        <v>9.08364769254143E-2</v>
      </c>
      <c r="W1625" s="17">
        <v>7.7632235109436898E-2</v>
      </c>
      <c r="X1625" s="17">
        <v>0.15930252227879799</v>
      </c>
      <c r="Y1625" s="17">
        <v>8.96109599481449E-2</v>
      </c>
      <c r="Z1625" s="17">
        <v>9.0701747749484404E-2</v>
      </c>
      <c r="AA1625" s="17">
        <v>0.118784080503301</v>
      </c>
      <c r="AB1625" s="17">
        <v>9.1906106337435803E-2</v>
      </c>
      <c r="AC1625" s="17">
        <v>7.8818758778413003E-2</v>
      </c>
      <c r="AD1625" s="17">
        <v>0.13319886540561701</v>
      </c>
      <c r="AE1625" s="17"/>
      <c r="AF1625" s="17">
        <v>0.115436350079154</v>
      </c>
      <c r="AG1625" s="17">
        <v>0.108608425041017</v>
      </c>
      <c r="AH1625" s="17">
        <v>0.104160983816546</v>
      </c>
      <c r="AI1625" s="17">
        <v>0.12874657676302501</v>
      </c>
      <c r="AJ1625" s="17">
        <v>0.123385123345935</v>
      </c>
      <c r="AK1625" s="17"/>
      <c r="AL1625" s="17">
        <v>9.2311593134239894E-2</v>
      </c>
      <c r="AM1625" s="17">
        <v>0.12041719951598399</v>
      </c>
      <c r="AN1625" s="17">
        <v>0.11757483607303</v>
      </c>
      <c r="AO1625" s="17">
        <v>0.15645112958166901</v>
      </c>
      <c r="AP1625" s="17"/>
      <c r="AQ1625" s="17">
        <v>9.2385691203453593E-2</v>
      </c>
      <c r="AR1625" s="17">
        <v>0.13907913778526301</v>
      </c>
      <c r="AS1625" s="17"/>
      <c r="AT1625" s="17">
        <v>0.120555112083768</v>
      </c>
      <c r="AU1625" s="17">
        <v>7.8034739126371502E-2</v>
      </c>
      <c r="AV1625" s="17"/>
      <c r="AW1625" s="17">
        <v>9.2942299539247999E-2</v>
      </c>
      <c r="AX1625" s="17">
        <v>9.8706347254440094E-2</v>
      </c>
      <c r="AY1625" s="17">
        <v>0.14245589273001999</v>
      </c>
      <c r="AZ1625" s="17"/>
      <c r="BA1625" s="17">
        <v>0.16226078924849999</v>
      </c>
      <c r="BB1625" s="17">
        <v>9.2576887589930795E-2</v>
      </c>
      <c r="BC1625" s="17">
        <v>0.101097974299937</v>
      </c>
      <c r="BD1625" s="17">
        <v>8.8459939245395705E-2</v>
      </c>
      <c r="BE1625" s="17">
        <v>7.0777312999640907E-2</v>
      </c>
      <c r="BF1625" s="17"/>
      <c r="BG1625" s="17">
        <v>0.106369690978264</v>
      </c>
      <c r="BH1625" s="17">
        <v>0.11513398645539299</v>
      </c>
      <c r="BI1625" s="17"/>
      <c r="BJ1625" s="17">
        <v>0.112437026321914</v>
      </c>
      <c r="BK1625" s="17">
        <v>0.104142159741133</v>
      </c>
      <c r="BL1625" s="17"/>
      <c r="BM1625" s="17">
        <v>6.40151024916054E-2</v>
      </c>
      <c r="BN1625" s="17">
        <v>8.15608465687373E-2</v>
      </c>
      <c r="BO1625" s="17">
        <v>0.16496641062662501</v>
      </c>
      <c r="BP1625" s="17">
        <v>8.1986869037789595E-2</v>
      </c>
      <c r="BQ1625" s="17">
        <v>9.8641955513645199E-2</v>
      </c>
      <c r="BR1625" s="17"/>
      <c r="BS1625" s="17">
        <v>0.102998675676147</v>
      </c>
      <c r="BT1625" s="17"/>
      <c r="BU1625" s="17">
        <v>0.10000100035847601</v>
      </c>
      <c r="BV1625" s="17">
        <v>0.182388043447343</v>
      </c>
      <c r="BW1625" s="17">
        <v>8.2950102554055105E-2</v>
      </c>
      <c r="BX1625" s="17">
        <v>8.5435230465553999E-2</v>
      </c>
      <c r="BY1625" s="17">
        <v>5.3025954416946297E-2</v>
      </c>
      <c r="BZ1625" s="17"/>
      <c r="CA1625" s="17">
        <v>0.16047148010144899</v>
      </c>
      <c r="CB1625" s="17"/>
      <c r="CC1625" s="17">
        <v>0.11603345229192399</v>
      </c>
      <c r="CD1625" s="17">
        <v>0.105104613862623</v>
      </c>
      <c r="CE1625" s="17"/>
      <c r="CF1625" s="17">
        <v>0.10632843202494099</v>
      </c>
      <c r="CG1625" s="17"/>
      <c r="CH1625" s="17">
        <v>6.8674873247333706E-2</v>
      </c>
      <c r="CI1625" s="17">
        <v>0.182902073143864</v>
      </c>
    </row>
    <row r="1626" spans="2:87" x14ac:dyDescent="0.35">
      <c r="B1626" t="s">
        <v>498</v>
      </c>
      <c r="C1626" s="17">
        <v>0.23332871921696699</v>
      </c>
      <c r="D1626" s="17">
        <v>0.25280651801142401</v>
      </c>
      <c r="E1626" s="17">
        <v>0.215651779629423</v>
      </c>
      <c r="F1626" s="17"/>
      <c r="G1626" s="17">
        <v>0.28754182939008799</v>
      </c>
      <c r="H1626" s="17">
        <v>0.30785611846897298</v>
      </c>
      <c r="I1626" s="17">
        <v>0.28081848752129501</v>
      </c>
      <c r="J1626" s="17">
        <v>0.205568504713148</v>
      </c>
      <c r="K1626" s="17">
        <v>0.18700058519739099</v>
      </c>
      <c r="L1626" s="17">
        <v>0.15114694946256599</v>
      </c>
      <c r="M1626" s="17"/>
      <c r="N1626" s="17">
        <v>0.27956259725383398</v>
      </c>
      <c r="O1626" s="17">
        <v>0.251930984039275</v>
      </c>
      <c r="P1626" s="17">
        <v>0.22002210119483701</v>
      </c>
      <c r="Q1626" s="17">
        <v>0.17289872941369999</v>
      </c>
      <c r="R1626" s="17"/>
      <c r="S1626" s="17">
        <v>0.22051004285115899</v>
      </c>
      <c r="T1626" s="17">
        <v>0.21736598215526901</v>
      </c>
      <c r="U1626" s="17">
        <v>0.167036882980556</v>
      </c>
      <c r="V1626" s="17">
        <v>0.23558592417045701</v>
      </c>
      <c r="W1626" s="17">
        <v>0.26671871154461102</v>
      </c>
      <c r="X1626" s="17">
        <v>0.25574035996975603</v>
      </c>
      <c r="Y1626" s="17">
        <v>0.18980238095360299</v>
      </c>
      <c r="Z1626" s="17">
        <v>0.30308919409833801</v>
      </c>
      <c r="AA1626" s="17">
        <v>0.29547127000734902</v>
      </c>
      <c r="AB1626" s="17">
        <v>0.244392428909329</v>
      </c>
      <c r="AC1626" s="17">
        <v>0.19107360465624501</v>
      </c>
      <c r="AD1626" s="17">
        <v>0.21872680231173799</v>
      </c>
      <c r="AE1626" s="17"/>
      <c r="AF1626" s="17">
        <v>0.193734339491446</v>
      </c>
      <c r="AG1626" s="17">
        <v>0.212509661627097</v>
      </c>
      <c r="AH1626" s="17">
        <v>0.23934604932112599</v>
      </c>
      <c r="AI1626" s="17">
        <v>0.28504024177843701</v>
      </c>
      <c r="AJ1626" s="17">
        <v>0.34535703721092198</v>
      </c>
      <c r="AK1626" s="17"/>
      <c r="AL1626" s="17">
        <v>0.200816700929867</v>
      </c>
      <c r="AM1626" s="17">
        <v>0.25324097756998898</v>
      </c>
      <c r="AN1626" s="17">
        <v>0.23902985860128301</v>
      </c>
      <c r="AO1626" s="17">
        <v>0.29452111416603199</v>
      </c>
      <c r="AP1626" s="17"/>
      <c r="AQ1626" s="17">
        <v>0.200620159927832</v>
      </c>
      <c r="AR1626" s="17">
        <v>0.28078922657953997</v>
      </c>
      <c r="AS1626" s="17"/>
      <c r="AT1626" s="17">
        <v>0.26563805352452602</v>
      </c>
      <c r="AU1626" s="17">
        <v>0.158114255935322</v>
      </c>
      <c r="AV1626" s="17"/>
      <c r="AW1626" s="17">
        <v>0.204886572226399</v>
      </c>
      <c r="AX1626" s="17">
        <v>0.288757630572133</v>
      </c>
      <c r="AY1626" s="17">
        <v>0.23004735249271199</v>
      </c>
      <c r="AZ1626" s="17"/>
      <c r="BA1626" s="17">
        <v>0.24719120315416701</v>
      </c>
      <c r="BB1626" s="17">
        <v>0.24972844707674999</v>
      </c>
      <c r="BC1626" s="17">
        <v>0.228150582811533</v>
      </c>
      <c r="BD1626" s="17">
        <v>0.18023303977579999</v>
      </c>
      <c r="BE1626" s="17">
        <v>0.213614043685244</v>
      </c>
      <c r="BF1626" s="17"/>
      <c r="BG1626" s="17">
        <v>0.22040604978300299</v>
      </c>
      <c r="BH1626" s="17">
        <v>0.24275955378188099</v>
      </c>
      <c r="BI1626" s="17"/>
      <c r="BJ1626" s="17">
        <v>0.25113236353942903</v>
      </c>
      <c r="BK1626" s="17">
        <v>0.16569954638493101</v>
      </c>
      <c r="BL1626" s="17"/>
      <c r="BM1626" s="17">
        <v>0.192590587423938</v>
      </c>
      <c r="BN1626" s="17">
        <v>0.140761082196009</v>
      </c>
      <c r="BO1626" s="17">
        <v>0.31761885255296401</v>
      </c>
      <c r="BP1626" s="17">
        <v>0.27916656979469601</v>
      </c>
      <c r="BQ1626" s="17">
        <v>0.17649860748545401</v>
      </c>
      <c r="BR1626" s="17"/>
      <c r="BS1626" s="17">
        <v>0.20097523940040499</v>
      </c>
      <c r="BT1626" s="17"/>
      <c r="BU1626" s="17">
        <v>0.17236089341090799</v>
      </c>
      <c r="BV1626" s="17">
        <v>0.35984376055492601</v>
      </c>
      <c r="BW1626" s="17">
        <v>0.28968256592617397</v>
      </c>
      <c r="BX1626" s="17">
        <v>0.19196649663608201</v>
      </c>
      <c r="BY1626" s="17">
        <v>0.11621960584331199</v>
      </c>
      <c r="BZ1626" s="17"/>
      <c r="CA1626" s="17">
        <v>0.31326935015780699</v>
      </c>
      <c r="CB1626" s="17"/>
      <c r="CC1626" s="17">
        <v>0.238722269692005</v>
      </c>
      <c r="CD1626" s="17">
        <v>0.227030016032609</v>
      </c>
      <c r="CE1626" s="17"/>
      <c r="CF1626" s="17">
        <v>0.22497244571975</v>
      </c>
      <c r="CG1626" s="17"/>
      <c r="CH1626" s="17">
        <v>0.196553880043458</v>
      </c>
      <c r="CI1626" s="17">
        <v>0.37064267691444802</v>
      </c>
    </row>
    <row r="1627" spans="2:87" x14ac:dyDescent="0.35">
      <c r="B1627" t="s">
        <v>499</v>
      </c>
      <c r="C1627" s="17">
        <v>0.351672690543888</v>
      </c>
      <c r="D1627" s="17">
        <v>0.36268262707847299</v>
      </c>
      <c r="E1627" s="17">
        <v>0.34195120361994802</v>
      </c>
      <c r="F1627" s="17"/>
      <c r="G1627" s="17">
        <v>0.28833890725822597</v>
      </c>
      <c r="H1627" s="17">
        <v>0.23966830675331399</v>
      </c>
      <c r="I1627" s="17">
        <v>0.29904041790445102</v>
      </c>
      <c r="J1627" s="17">
        <v>0.419932942078791</v>
      </c>
      <c r="K1627" s="17">
        <v>0.39769305711763597</v>
      </c>
      <c r="L1627" s="17">
        <v>0.442089800592328</v>
      </c>
      <c r="M1627" s="17"/>
      <c r="N1627" s="17">
        <v>0.35291151584401997</v>
      </c>
      <c r="O1627" s="17">
        <v>0.368795218972859</v>
      </c>
      <c r="P1627" s="17">
        <v>0.37657534696862299</v>
      </c>
      <c r="Q1627" s="17">
        <v>0.307725408727546</v>
      </c>
      <c r="R1627" s="17"/>
      <c r="S1627" s="17">
        <v>0.31763718848133399</v>
      </c>
      <c r="T1627" s="17">
        <v>0.366588739756181</v>
      </c>
      <c r="U1627" s="17">
        <v>0.41289753283936498</v>
      </c>
      <c r="V1627" s="17">
        <v>0.37094921541200498</v>
      </c>
      <c r="W1627" s="17">
        <v>0.29813890067210502</v>
      </c>
      <c r="X1627" s="17">
        <v>0.32228534341804999</v>
      </c>
      <c r="Y1627" s="17">
        <v>0.419298993053136</v>
      </c>
      <c r="Z1627" s="17">
        <v>0.28348701116233799</v>
      </c>
      <c r="AA1627" s="17">
        <v>0.34924458072134601</v>
      </c>
      <c r="AB1627" s="17">
        <v>0.36638934739609103</v>
      </c>
      <c r="AC1627" s="17">
        <v>0.370315394674464</v>
      </c>
      <c r="AD1627" s="17">
        <v>0.282293191742788</v>
      </c>
      <c r="AE1627" s="17"/>
      <c r="AF1627" s="17">
        <v>0.32432027530503499</v>
      </c>
      <c r="AG1627" s="17">
        <v>0.34531522443438001</v>
      </c>
      <c r="AH1627" s="17">
        <v>0.40296641130197403</v>
      </c>
      <c r="AI1627" s="17">
        <v>0.39793489982512897</v>
      </c>
      <c r="AJ1627" s="17">
        <v>0.31675271608376498</v>
      </c>
      <c r="AK1627" s="17"/>
      <c r="AL1627" s="17">
        <v>0.37845732092265699</v>
      </c>
      <c r="AM1627" s="17">
        <v>0.34194607998847698</v>
      </c>
      <c r="AN1627" s="17">
        <v>0.33078935342408999</v>
      </c>
      <c r="AO1627" s="17">
        <v>0.305044497327977</v>
      </c>
      <c r="AP1627" s="17"/>
      <c r="AQ1627" s="17">
        <v>0.36421707394555503</v>
      </c>
      <c r="AR1627" s="17">
        <v>0.33347064148599798</v>
      </c>
      <c r="AS1627" s="17"/>
      <c r="AT1627" s="17">
        <v>0.339434321724779</v>
      </c>
      <c r="AU1627" s="17">
        <v>0.431892918521875</v>
      </c>
      <c r="AV1627" s="17"/>
      <c r="AW1627" s="17">
        <v>0.40953640031816602</v>
      </c>
      <c r="AX1627" s="17">
        <v>0.336115157095904</v>
      </c>
      <c r="AY1627" s="17">
        <v>0.30733656638690698</v>
      </c>
      <c r="AZ1627" s="17"/>
      <c r="BA1627" s="17">
        <v>0.31044459970928001</v>
      </c>
      <c r="BB1627" s="17">
        <v>0.38724002478534703</v>
      </c>
      <c r="BC1627" s="17">
        <v>0.34119371380455799</v>
      </c>
      <c r="BD1627" s="17">
        <v>0.37824609837985901</v>
      </c>
      <c r="BE1627" s="17">
        <v>0.38357232123067903</v>
      </c>
      <c r="BF1627" s="17"/>
      <c r="BG1627" s="17">
        <v>0.34405503916101798</v>
      </c>
      <c r="BH1627" s="17">
        <v>0.35723197613361501</v>
      </c>
      <c r="BI1627" s="17"/>
      <c r="BJ1627" s="17">
        <v>0.33947870351088999</v>
      </c>
      <c r="BK1627" s="17">
        <v>0.40103903990755202</v>
      </c>
      <c r="BL1627" s="17"/>
      <c r="BM1627" s="17">
        <v>0.32614941108346202</v>
      </c>
      <c r="BN1627" s="17">
        <v>0.437463377320081</v>
      </c>
      <c r="BO1627" s="17">
        <v>0.30302368491632697</v>
      </c>
      <c r="BP1627" s="17">
        <v>0.36418794827547102</v>
      </c>
      <c r="BQ1627" s="17">
        <v>0.39580472262566202</v>
      </c>
      <c r="BR1627" s="17"/>
      <c r="BS1627" s="17">
        <v>0.402976780342017</v>
      </c>
      <c r="BT1627" s="17"/>
      <c r="BU1627" s="17">
        <v>0.445420512363217</v>
      </c>
      <c r="BV1627" s="17">
        <v>0.27832337282111203</v>
      </c>
      <c r="BW1627" s="17">
        <v>0.38326120200719199</v>
      </c>
      <c r="BX1627" s="17">
        <v>0.40165935576046802</v>
      </c>
      <c r="BY1627" s="17">
        <v>0.30466960628626999</v>
      </c>
      <c r="BZ1627" s="17"/>
      <c r="CA1627" s="17">
        <v>0.35374039648831002</v>
      </c>
      <c r="CB1627" s="17"/>
      <c r="CC1627" s="17">
        <v>0.34559704139171099</v>
      </c>
      <c r="CD1627" s="17">
        <v>0.40692769291911601</v>
      </c>
      <c r="CE1627" s="17"/>
      <c r="CF1627" s="17">
        <v>0.370714885292737</v>
      </c>
      <c r="CG1627" s="17"/>
      <c r="CH1627" s="17">
        <v>0.41241190465584499</v>
      </c>
      <c r="CI1627" s="17">
        <v>0.27831499295861301</v>
      </c>
    </row>
    <row r="1628" spans="2:87" x14ac:dyDescent="0.35">
      <c r="B1628" t="s">
        <v>500</v>
      </c>
      <c r="C1628" s="17">
        <v>5.0848337542524498E-2</v>
      </c>
      <c r="D1628" s="17">
        <v>5.5266483545774299E-2</v>
      </c>
      <c r="E1628" s="17">
        <v>4.6826389682844798E-2</v>
      </c>
      <c r="F1628" s="17"/>
      <c r="G1628" s="17">
        <v>9.5470861503543794E-2</v>
      </c>
      <c r="H1628" s="17">
        <v>5.5472973362954502E-2</v>
      </c>
      <c r="I1628" s="17">
        <v>3.2727078615361602E-2</v>
      </c>
      <c r="J1628" s="17">
        <v>4.06988507201822E-2</v>
      </c>
      <c r="K1628" s="17">
        <v>3.4913043049223901E-2</v>
      </c>
      <c r="L1628" s="17">
        <v>5.08408189922364E-2</v>
      </c>
      <c r="M1628" s="17"/>
      <c r="N1628" s="17">
        <v>5.88358721832829E-2</v>
      </c>
      <c r="O1628" s="17">
        <v>5.5162703585597203E-2</v>
      </c>
      <c r="P1628" s="17">
        <v>3.4848802090255503E-2</v>
      </c>
      <c r="Q1628" s="17">
        <v>5.2502502178925603E-2</v>
      </c>
      <c r="R1628" s="17"/>
      <c r="S1628" s="17">
        <v>6.2135617946551397E-2</v>
      </c>
      <c r="T1628" s="17">
        <v>4.0558085001631002E-2</v>
      </c>
      <c r="U1628" s="17">
        <v>7.1164125393623504E-2</v>
      </c>
      <c r="V1628" s="17">
        <v>4.3594450142751102E-2</v>
      </c>
      <c r="W1628" s="17">
        <v>8.6879166849997996E-2</v>
      </c>
      <c r="X1628" s="17">
        <v>3.84172096026036E-2</v>
      </c>
      <c r="Y1628" s="17">
        <v>4.3999194276530297E-2</v>
      </c>
      <c r="Z1628" s="17">
        <v>6.2657807584060699E-2</v>
      </c>
      <c r="AA1628" s="17">
        <v>5.3631718994436299E-2</v>
      </c>
      <c r="AB1628" s="17">
        <v>3.47153154197401E-2</v>
      </c>
      <c r="AC1628" s="17">
        <v>1.8676805755469001E-2</v>
      </c>
      <c r="AD1628" s="17">
        <v>5.79046792157085E-2</v>
      </c>
      <c r="AE1628" s="17"/>
      <c r="AF1628" s="17">
        <v>5.8198360352718602E-2</v>
      </c>
      <c r="AG1628" s="17">
        <v>5.3456162684346199E-2</v>
      </c>
      <c r="AH1628" s="17">
        <v>3.6375305382512997E-2</v>
      </c>
      <c r="AI1628" s="17">
        <v>3.9653600603699997E-2</v>
      </c>
      <c r="AJ1628" s="17">
        <v>5.5585109177398201E-2</v>
      </c>
      <c r="AK1628" s="17"/>
      <c r="AL1628" s="17">
        <v>5.3246544853659698E-2</v>
      </c>
      <c r="AM1628" s="17">
        <v>5.2929560567008697E-2</v>
      </c>
      <c r="AN1628" s="17">
        <v>5.4483274980139801E-2</v>
      </c>
      <c r="AO1628" s="17">
        <v>1.34874061765869E-2</v>
      </c>
      <c r="AP1628" s="17"/>
      <c r="AQ1628" s="17">
        <v>5.16330074135515E-2</v>
      </c>
      <c r="AR1628" s="17">
        <v>4.97097722556262E-2</v>
      </c>
      <c r="AS1628" s="17"/>
      <c r="AT1628" s="17">
        <v>4.8743858923861898E-2</v>
      </c>
      <c r="AU1628" s="17">
        <v>5.11431640015464E-2</v>
      </c>
      <c r="AV1628" s="17"/>
      <c r="AW1628" s="17">
        <v>4.62912157452606E-2</v>
      </c>
      <c r="AX1628" s="17">
        <v>4.5405505607264002E-2</v>
      </c>
      <c r="AY1628" s="17">
        <v>5.2630163377271E-2</v>
      </c>
      <c r="AZ1628" s="17"/>
      <c r="BA1628" s="17">
        <v>4.9064962085769298E-2</v>
      </c>
      <c r="BB1628" s="17">
        <v>4.938233581063E-2</v>
      </c>
      <c r="BC1628" s="17">
        <v>5.2979558659709297E-2</v>
      </c>
      <c r="BD1628" s="17">
        <v>4.1018243591911502E-2</v>
      </c>
      <c r="BE1628" s="17">
        <v>7.3665359468764499E-2</v>
      </c>
      <c r="BF1628" s="17"/>
      <c r="BG1628" s="17">
        <v>5.8480758010732402E-2</v>
      </c>
      <c r="BH1628" s="17">
        <v>4.5278273622422101E-2</v>
      </c>
      <c r="BI1628" s="17"/>
      <c r="BJ1628" s="17">
        <v>5.3073268696934101E-2</v>
      </c>
      <c r="BK1628" s="17">
        <v>4.3788354670395803E-2</v>
      </c>
      <c r="BL1628" s="17"/>
      <c r="BM1628" s="17">
        <v>2.29468797810547E-2</v>
      </c>
      <c r="BN1628" s="17">
        <v>8.7476465523684502E-2</v>
      </c>
      <c r="BO1628" s="17">
        <v>3.8199108239833399E-2</v>
      </c>
      <c r="BP1628" s="17">
        <v>4.9495190133126497E-2</v>
      </c>
      <c r="BQ1628" s="17">
        <v>8.2679136401356504E-2</v>
      </c>
      <c r="BR1628" s="17"/>
      <c r="BS1628" s="17">
        <v>7.3284376611579896E-2</v>
      </c>
      <c r="BT1628" s="17"/>
      <c r="BU1628" s="17">
        <v>6.03140641666823E-2</v>
      </c>
      <c r="BV1628" s="17">
        <v>4.6108925391596903E-2</v>
      </c>
      <c r="BW1628" s="17">
        <v>7.8848237261188905E-2</v>
      </c>
      <c r="BX1628" s="17">
        <v>6.8435550369160894E-2</v>
      </c>
      <c r="BY1628" s="17">
        <v>2.4205227109440001E-2</v>
      </c>
      <c r="BZ1628" s="17"/>
      <c r="CA1628" s="17">
        <v>3.8909739037511999E-2</v>
      </c>
      <c r="CB1628" s="17"/>
      <c r="CC1628" s="17">
        <v>4.4947225674580801E-2</v>
      </c>
      <c r="CD1628" s="17">
        <v>8.0091894096960395E-2</v>
      </c>
      <c r="CE1628" s="17"/>
      <c r="CF1628" s="17">
        <v>3.7917808769816701E-2</v>
      </c>
      <c r="CG1628" s="17"/>
      <c r="CH1628" s="17">
        <v>4.82374879340874E-2</v>
      </c>
      <c r="CI1628" s="17">
        <v>7.0355698087291696E-2</v>
      </c>
    </row>
    <row r="1629" spans="2:87" x14ac:dyDescent="0.35">
      <c r="B1629" t="s">
        <v>501</v>
      </c>
      <c r="C1629" s="17">
        <v>3.6069463884033502E-2</v>
      </c>
      <c r="D1629" s="17">
        <v>4.8498880430181399E-2</v>
      </c>
      <c r="E1629" s="17">
        <v>2.41217871016456E-2</v>
      </c>
      <c r="F1629" s="17"/>
      <c r="G1629" s="17">
        <v>1.3286735097873099E-2</v>
      </c>
      <c r="H1629" s="17">
        <v>2.00434107537391E-2</v>
      </c>
      <c r="I1629" s="17">
        <v>3.3809327474697698E-2</v>
      </c>
      <c r="J1629" s="17">
        <v>3.1144224679230101E-2</v>
      </c>
      <c r="K1629" s="17">
        <v>6.9325843177456395E-2</v>
      </c>
      <c r="L1629" s="17">
        <v>4.7928538209878899E-2</v>
      </c>
      <c r="M1629" s="17"/>
      <c r="N1629" s="17">
        <v>3.65497530557614E-2</v>
      </c>
      <c r="O1629" s="17">
        <v>3.2051915870981197E-2</v>
      </c>
      <c r="P1629" s="17">
        <v>3.55539791690185E-2</v>
      </c>
      <c r="Q1629" s="17">
        <v>4.0684321131536902E-2</v>
      </c>
      <c r="R1629" s="17"/>
      <c r="S1629" s="17">
        <v>3.1147240311608999E-2</v>
      </c>
      <c r="T1629" s="17">
        <v>4.2890540965721702E-2</v>
      </c>
      <c r="U1629" s="17">
        <v>4.3255355931855401E-2</v>
      </c>
      <c r="V1629" s="17">
        <v>3.7871276010749098E-2</v>
      </c>
      <c r="W1629" s="17">
        <v>4.0136375500226203E-2</v>
      </c>
      <c r="X1629" s="17">
        <v>1.55314269274215E-2</v>
      </c>
      <c r="Y1629" s="17">
        <v>1.9378151350406301E-2</v>
      </c>
      <c r="Z1629" s="17">
        <v>5.0172517272109501E-2</v>
      </c>
      <c r="AA1629" s="17">
        <v>2.9815299540007001E-2</v>
      </c>
      <c r="AB1629" s="17">
        <v>3.4369049426170403E-2</v>
      </c>
      <c r="AC1629" s="17">
        <v>7.1286048368636196E-2</v>
      </c>
      <c r="AD1629" s="17">
        <v>5.1830774980607897E-2</v>
      </c>
      <c r="AE1629" s="17"/>
      <c r="AF1629" s="17">
        <v>4.4549102977047797E-2</v>
      </c>
      <c r="AG1629" s="17">
        <v>4.5874601413498202E-2</v>
      </c>
      <c r="AH1629" s="17">
        <v>3.5700398910559601E-2</v>
      </c>
      <c r="AI1629" s="17">
        <v>8.5450793716302393E-3</v>
      </c>
      <c r="AJ1629" s="17">
        <v>2.4591491338110699E-2</v>
      </c>
      <c r="AK1629" s="17"/>
      <c r="AL1629" s="17">
        <v>4.0993412894598097E-2</v>
      </c>
      <c r="AM1629" s="17">
        <v>2.5355374184047701E-2</v>
      </c>
      <c r="AN1629" s="17">
        <v>4.9155384448252598E-2</v>
      </c>
      <c r="AO1629" s="17">
        <v>3.5409759483729097E-2</v>
      </c>
      <c r="AP1629" s="17"/>
      <c r="AQ1629" s="17">
        <v>4.1922726765036097E-2</v>
      </c>
      <c r="AR1629" s="17">
        <v>2.7576310040012798E-2</v>
      </c>
      <c r="AS1629" s="17"/>
      <c r="AT1629" s="17">
        <v>2.8216265886855E-2</v>
      </c>
      <c r="AU1629" s="17">
        <v>5.5127957427569901E-2</v>
      </c>
      <c r="AV1629" s="17"/>
      <c r="AW1629" s="17">
        <v>4.6650907409855703E-2</v>
      </c>
      <c r="AX1629" s="17">
        <v>2.74428001856022E-2</v>
      </c>
      <c r="AY1629" s="17">
        <v>3.3583358225577398E-2</v>
      </c>
      <c r="AZ1629" s="17"/>
      <c r="BA1629" s="17">
        <v>1.7910568653524198E-2</v>
      </c>
      <c r="BB1629" s="17">
        <v>3.1381677285574401E-2</v>
      </c>
      <c r="BC1629" s="17">
        <v>4.7304050338920101E-2</v>
      </c>
      <c r="BD1629" s="17">
        <v>4.40939569174209E-2</v>
      </c>
      <c r="BE1629" s="17">
        <v>6.5567238789603702E-2</v>
      </c>
      <c r="BF1629" s="17"/>
      <c r="BG1629" s="17">
        <v>3.42504673999732E-2</v>
      </c>
      <c r="BH1629" s="17">
        <v>3.7396949277279497E-2</v>
      </c>
      <c r="BI1629" s="17"/>
      <c r="BJ1629" s="17">
        <v>3.3687948337745799E-2</v>
      </c>
      <c r="BK1629" s="17">
        <v>4.37024828715184E-2</v>
      </c>
      <c r="BL1629" s="17"/>
      <c r="BM1629" s="17">
        <v>3.3554505756893102E-2</v>
      </c>
      <c r="BN1629" s="17">
        <v>7.6608483247494794E-2</v>
      </c>
      <c r="BO1629" s="17">
        <v>8.6355824400512499E-3</v>
      </c>
      <c r="BP1629" s="17">
        <v>1.0363676690923E-2</v>
      </c>
      <c r="BQ1629" s="17">
        <v>7.1315032131894496E-2</v>
      </c>
      <c r="BR1629" s="17"/>
      <c r="BS1629" s="17">
        <v>6.7311355233961007E-2</v>
      </c>
      <c r="BT1629" s="17"/>
      <c r="BU1629" s="17">
        <v>5.2321844734223202E-2</v>
      </c>
      <c r="BV1629" s="17">
        <v>5.7958131415801802E-3</v>
      </c>
      <c r="BW1629" s="17">
        <v>8.0032336242917106E-3</v>
      </c>
      <c r="BX1629" s="17">
        <v>8.1997048393753297E-2</v>
      </c>
      <c r="BY1629" s="17">
        <v>5.4255516817220302E-2</v>
      </c>
      <c r="BZ1629" s="17"/>
      <c r="CA1629" s="17">
        <v>1.8955261512473801E-2</v>
      </c>
      <c r="CB1629" s="17"/>
      <c r="CC1629" s="17">
        <v>3.4838474663801897E-2</v>
      </c>
      <c r="CD1629" s="17">
        <v>3.8140698800067797E-2</v>
      </c>
      <c r="CE1629" s="17"/>
      <c r="CF1629" s="17">
        <v>3.9216260136461401E-2</v>
      </c>
      <c r="CG1629" s="17"/>
      <c r="CH1629" s="17">
        <v>4.4684093925773501E-2</v>
      </c>
      <c r="CI1629" s="17">
        <v>9.7472049734141E-3</v>
      </c>
    </row>
    <row r="1630" spans="2:87" x14ac:dyDescent="0.35">
      <c r="B1630" t="s">
        <v>161</v>
      </c>
      <c r="C1630" s="17">
        <v>0.21664441597190801</v>
      </c>
      <c r="D1630" s="17">
        <v>0.15043025934312701</v>
      </c>
      <c r="E1630" s="17">
        <v>0.27875388819309699</v>
      </c>
      <c r="F1630" s="17"/>
      <c r="G1630" s="17">
        <v>0.20391024736608199</v>
      </c>
      <c r="H1630" s="17">
        <v>0.18919668825186001</v>
      </c>
      <c r="I1630" s="17">
        <v>0.24303010297535199</v>
      </c>
      <c r="J1630" s="17">
        <v>0.19524337966358199</v>
      </c>
      <c r="K1630" s="17">
        <v>0.22359877464081901</v>
      </c>
      <c r="L1630" s="17">
        <v>0.23889404107901299</v>
      </c>
      <c r="M1630" s="17"/>
      <c r="N1630" s="17">
        <v>0.14220985616027501</v>
      </c>
      <c r="O1630" s="17">
        <v>0.18856731681739899</v>
      </c>
      <c r="P1630" s="17">
        <v>0.22546988889707101</v>
      </c>
      <c r="Q1630" s="17">
        <v>0.32147360825948801</v>
      </c>
      <c r="R1630" s="17"/>
      <c r="S1630" s="17">
        <v>0.21845698919321199</v>
      </c>
      <c r="T1630" s="17">
        <v>0.22414960067873499</v>
      </c>
      <c r="U1630" s="17">
        <v>0.201693251446147</v>
      </c>
      <c r="V1630" s="17">
        <v>0.221162657338623</v>
      </c>
      <c r="W1630" s="17">
        <v>0.23049461032362301</v>
      </c>
      <c r="X1630" s="17">
        <v>0.20872313780337101</v>
      </c>
      <c r="Y1630" s="17">
        <v>0.23791032041818</v>
      </c>
      <c r="Z1630" s="17">
        <v>0.209891722133669</v>
      </c>
      <c r="AA1630" s="17">
        <v>0.15305305023356</v>
      </c>
      <c r="AB1630" s="17">
        <v>0.22822775251123401</v>
      </c>
      <c r="AC1630" s="17">
        <v>0.26982938776677301</v>
      </c>
      <c r="AD1630" s="17">
        <v>0.25604568634354002</v>
      </c>
      <c r="AE1630" s="17"/>
      <c r="AF1630" s="17">
        <v>0.26376157179459803</v>
      </c>
      <c r="AG1630" s="17">
        <v>0.23423592479966199</v>
      </c>
      <c r="AH1630" s="17">
        <v>0.181450851267281</v>
      </c>
      <c r="AI1630" s="17">
        <v>0.14007960165807901</v>
      </c>
      <c r="AJ1630" s="17">
        <v>0.13432852284387001</v>
      </c>
      <c r="AK1630" s="17"/>
      <c r="AL1630" s="17">
        <v>0.234174427264978</v>
      </c>
      <c r="AM1630" s="17">
        <v>0.20611080817449401</v>
      </c>
      <c r="AN1630" s="17">
        <v>0.208967292473205</v>
      </c>
      <c r="AO1630" s="17">
        <v>0.195086093264006</v>
      </c>
      <c r="AP1630" s="17"/>
      <c r="AQ1630" s="17">
        <v>0.249221340744572</v>
      </c>
      <c r="AR1630" s="17">
        <v>0.16937491185355899</v>
      </c>
      <c r="AS1630" s="17"/>
      <c r="AT1630" s="17">
        <v>0.19741238785621101</v>
      </c>
      <c r="AU1630" s="17">
        <v>0.225686964987315</v>
      </c>
      <c r="AV1630" s="17"/>
      <c r="AW1630" s="17">
        <v>0.19969260476107101</v>
      </c>
      <c r="AX1630" s="17">
        <v>0.20357255928465601</v>
      </c>
      <c r="AY1630" s="17">
        <v>0.233946666787512</v>
      </c>
      <c r="AZ1630" s="17"/>
      <c r="BA1630" s="17">
        <v>0.21312787714876</v>
      </c>
      <c r="BB1630" s="17">
        <v>0.18969062745176801</v>
      </c>
      <c r="BC1630" s="17">
        <v>0.22927412008534301</v>
      </c>
      <c r="BD1630" s="17">
        <v>0.26794872208961301</v>
      </c>
      <c r="BE1630" s="17">
        <v>0.192803723826067</v>
      </c>
      <c r="BF1630" s="17"/>
      <c r="BG1630" s="17">
        <v>0.23643799466700899</v>
      </c>
      <c r="BH1630" s="17">
        <v>0.202199260729409</v>
      </c>
      <c r="BI1630" s="17"/>
      <c r="BJ1630" s="17">
        <v>0.21019068959308701</v>
      </c>
      <c r="BK1630" s="17">
        <v>0.241628416424471</v>
      </c>
      <c r="BL1630" s="17"/>
      <c r="BM1630" s="17">
        <v>0.36074351346304601</v>
      </c>
      <c r="BN1630" s="17">
        <v>0.17612974514399399</v>
      </c>
      <c r="BO1630" s="17">
        <v>0.16755636122419801</v>
      </c>
      <c r="BP1630" s="17">
        <v>0.21479974606799301</v>
      </c>
      <c r="BQ1630" s="17">
        <v>0.17506054584198699</v>
      </c>
      <c r="BR1630" s="17"/>
      <c r="BS1630" s="17">
        <v>0.15245357273589</v>
      </c>
      <c r="BT1630" s="17"/>
      <c r="BU1630" s="17">
        <v>0.16958168496649401</v>
      </c>
      <c r="BV1630" s="17">
        <v>0.12754008464344199</v>
      </c>
      <c r="BW1630" s="17">
        <v>0.157254658627098</v>
      </c>
      <c r="BX1630" s="17">
        <v>0.17050631837498201</v>
      </c>
      <c r="BY1630" s="17">
        <v>0.44762408952681099</v>
      </c>
      <c r="BZ1630" s="17"/>
      <c r="CA1630" s="17">
        <v>0.114653772702448</v>
      </c>
      <c r="CB1630" s="17"/>
      <c r="CC1630" s="17">
        <v>0.21986153628597799</v>
      </c>
      <c r="CD1630" s="17">
        <v>0.14270508428862499</v>
      </c>
      <c r="CE1630" s="17"/>
      <c r="CF1630" s="17">
        <v>0.22085016805629401</v>
      </c>
      <c r="CG1630" s="17"/>
      <c r="CH1630" s="17">
        <v>0.22943776019350201</v>
      </c>
      <c r="CI1630" s="17">
        <v>8.8037353922369901E-2</v>
      </c>
    </row>
    <row r="1631" spans="2:87" x14ac:dyDescent="0.35">
      <c r="C1631" s="17"/>
      <c r="D1631" s="17"/>
      <c r="E1631" s="17"/>
      <c r="F1631" s="17"/>
      <c r="G1631" s="17"/>
      <c r="H1631" s="17"/>
      <c r="I1631" s="17"/>
      <c r="J1631" s="17"/>
      <c r="K1631" s="17"/>
      <c r="L1631" s="17"/>
      <c r="M1631" s="17"/>
      <c r="N1631" s="17"/>
      <c r="O1631" s="17"/>
      <c r="P1631" s="17"/>
      <c r="Q1631" s="17"/>
      <c r="R1631" s="17"/>
      <c r="S1631" s="17"/>
      <c r="T1631" s="17"/>
      <c r="U1631" s="17"/>
      <c r="V1631" s="17"/>
      <c r="W1631" s="17"/>
      <c r="X1631" s="17"/>
      <c r="Y1631" s="17"/>
      <c r="Z1631" s="17"/>
      <c r="AA1631" s="17"/>
      <c r="AB1631" s="17"/>
      <c r="AC1631" s="17"/>
      <c r="AD1631" s="17"/>
      <c r="AE1631" s="17"/>
      <c r="AF1631" s="17"/>
      <c r="AG1631" s="17"/>
      <c r="AH1631" s="17"/>
      <c r="AI1631" s="17"/>
      <c r="AJ1631" s="17"/>
      <c r="AK1631" s="17"/>
      <c r="AL1631" s="17"/>
      <c r="AM1631" s="17"/>
      <c r="AN1631" s="17"/>
      <c r="AO1631" s="17"/>
      <c r="AP1631" s="17"/>
      <c r="AQ1631" s="17"/>
      <c r="AR1631" s="17"/>
      <c r="AS1631" s="17"/>
      <c r="AT1631" s="17"/>
      <c r="AU1631" s="17"/>
      <c r="AV1631" s="17"/>
      <c r="AW1631" s="17"/>
      <c r="AX1631" s="17"/>
      <c r="AY1631" s="17"/>
      <c r="AZ1631" s="17"/>
      <c r="BA1631" s="17"/>
      <c r="BB1631" s="17"/>
      <c r="BC1631" s="17"/>
      <c r="BD1631" s="17"/>
      <c r="BE1631" s="17"/>
      <c r="BF1631" s="17"/>
      <c r="BG1631" s="17"/>
      <c r="BH1631" s="17"/>
      <c r="BI1631" s="17"/>
      <c r="BJ1631" s="17"/>
      <c r="BK1631" s="17"/>
      <c r="BL1631" s="17"/>
      <c r="BM1631" s="17"/>
      <c r="BN1631" s="17"/>
      <c r="BO1631" s="17"/>
      <c r="BP1631" s="17"/>
      <c r="BQ1631" s="17"/>
      <c r="BR1631" s="17"/>
      <c r="BS1631" s="17"/>
      <c r="BT1631" s="17"/>
      <c r="BU1631" s="17"/>
      <c r="BV1631" s="17"/>
      <c r="BW1631" s="17"/>
      <c r="BX1631" s="17"/>
      <c r="BY1631" s="17"/>
      <c r="BZ1631" s="17"/>
      <c r="CA1631" s="17"/>
      <c r="CB1631" s="17"/>
      <c r="CC1631" s="17"/>
      <c r="CD1631" s="17"/>
      <c r="CE1631" s="17"/>
      <c r="CF1631" s="17"/>
      <c r="CG1631" s="17"/>
      <c r="CH1631" s="17"/>
      <c r="CI1631" s="17"/>
    </row>
    <row r="1632" spans="2:87" x14ac:dyDescent="0.35">
      <c r="B1632" s="6" t="s">
        <v>504</v>
      </c>
      <c r="C1632" s="17"/>
      <c r="D1632" s="17"/>
      <c r="E1632" s="17"/>
      <c r="F1632" s="17"/>
      <c r="G1632" s="17"/>
      <c r="H1632" s="17"/>
      <c r="I1632" s="17"/>
      <c r="J1632" s="17"/>
      <c r="K1632" s="17"/>
      <c r="L1632" s="17"/>
      <c r="M1632" s="17"/>
      <c r="N1632" s="17"/>
      <c r="O1632" s="17"/>
      <c r="P1632" s="17"/>
      <c r="Q1632" s="17"/>
      <c r="R1632" s="17"/>
      <c r="S1632" s="17"/>
      <c r="T1632" s="17"/>
      <c r="U1632" s="17"/>
      <c r="V1632" s="17"/>
      <c r="W1632" s="17"/>
      <c r="X1632" s="17"/>
      <c r="Y1632" s="17"/>
      <c r="Z1632" s="17"/>
      <c r="AA1632" s="17"/>
      <c r="AB1632" s="17"/>
      <c r="AC1632" s="17"/>
      <c r="AD1632" s="17"/>
      <c r="AE1632" s="17"/>
      <c r="AF1632" s="17"/>
      <c r="AG1632" s="17"/>
      <c r="AH1632" s="17"/>
      <c r="AI1632" s="17"/>
      <c r="AJ1632" s="17"/>
      <c r="AK1632" s="17"/>
      <c r="AL1632" s="17"/>
      <c r="AM1632" s="17"/>
      <c r="AN1632" s="17"/>
      <c r="AO1632" s="17"/>
      <c r="AP1632" s="17"/>
      <c r="AQ1632" s="17"/>
      <c r="AR1632" s="17"/>
      <c r="AS1632" s="17"/>
      <c r="AT1632" s="17"/>
      <c r="AU1632" s="17"/>
      <c r="AV1632" s="17"/>
      <c r="AW1632" s="17"/>
      <c r="AX1632" s="17"/>
      <c r="AY1632" s="17"/>
      <c r="AZ1632" s="17"/>
      <c r="BA1632" s="17"/>
      <c r="BB1632" s="17"/>
      <c r="BC1632" s="17"/>
      <c r="BD1632" s="17"/>
      <c r="BE1632" s="17"/>
      <c r="BF1632" s="17"/>
      <c r="BG1632" s="17"/>
      <c r="BH1632" s="17"/>
      <c r="BI1632" s="17"/>
      <c r="BJ1632" s="17"/>
      <c r="BK1632" s="17"/>
      <c r="BL1632" s="17"/>
      <c r="BM1632" s="17"/>
      <c r="BN1632" s="17"/>
      <c r="BO1632" s="17"/>
      <c r="BP1632" s="17"/>
      <c r="BQ1632" s="17"/>
      <c r="BR1632" s="17"/>
      <c r="BS1632" s="17"/>
      <c r="BT1632" s="17"/>
      <c r="BU1632" s="17"/>
      <c r="BV1632" s="17"/>
      <c r="BW1632" s="17"/>
      <c r="BX1632" s="17"/>
      <c r="BY1632" s="17"/>
      <c r="BZ1632" s="17"/>
      <c r="CA1632" s="17"/>
      <c r="CB1632" s="17"/>
      <c r="CC1632" s="17"/>
      <c r="CD1632" s="17"/>
      <c r="CE1632" s="17"/>
      <c r="CF1632" s="17"/>
      <c r="CG1632" s="17"/>
      <c r="CH1632" s="17"/>
      <c r="CI1632" s="17"/>
    </row>
    <row r="1633" spans="2:87" x14ac:dyDescent="0.35">
      <c r="B1633" s="24" t="s">
        <v>117</v>
      </c>
      <c r="C1633" s="17"/>
      <c r="D1633" s="17"/>
      <c r="E1633" s="17"/>
      <c r="F1633" s="17"/>
      <c r="G1633" s="17"/>
      <c r="H1633" s="17"/>
      <c r="I1633" s="17"/>
      <c r="J1633" s="17"/>
      <c r="K1633" s="17"/>
      <c r="L1633" s="17"/>
      <c r="M1633" s="17"/>
      <c r="N1633" s="17"/>
      <c r="O1633" s="17"/>
      <c r="P1633" s="17"/>
      <c r="Q1633" s="17"/>
      <c r="R1633" s="17"/>
      <c r="S1633" s="17"/>
      <c r="T1633" s="17"/>
      <c r="U1633" s="17"/>
      <c r="V1633" s="17"/>
      <c r="W1633" s="17"/>
      <c r="X1633" s="17"/>
      <c r="Y1633" s="17"/>
      <c r="Z1633" s="17"/>
      <c r="AA1633" s="17"/>
      <c r="AB1633" s="17"/>
      <c r="AC1633" s="17"/>
      <c r="AD1633" s="17"/>
      <c r="AE1633" s="17"/>
      <c r="AF1633" s="17"/>
      <c r="AG1633" s="17"/>
      <c r="AH1633" s="17"/>
      <c r="AI1633" s="17"/>
      <c r="AJ1633" s="17"/>
      <c r="AK1633" s="17"/>
      <c r="AL1633" s="17"/>
      <c r="AM1633" s="17"/>
      <c r="AN1633" s="17"/>
      <c r="AO1633" s="17"/>
      <c r="AP1633" s="17"/>
      <c r="AQ1633" s="17"/>
      <c r="AR1633" s="17"/>
      <c r="AS1633" s="17"/>
      <c r="AT1633" s="17"/>
      <c r="AU1633" s="17"/>
      <c r="AV1633" s="17"/>
      <c r="AW1633" s="17"/>
      <c r="AX1633" s="17"/>
      <c r="AY1633" s="17"/>
      <c r="AZ1633" s="17"/>
      <c r="BA1633" s="17"/>
      <c r="BB1633" s="17"/>
      <c r="BC1633" s="17"/>
      <c r="BD1633" s="17"/>
      <c r="BE1633" s="17"/>
      <c r="BF1633" s="17"/>
      <c r="BG1633" s="17"/>
      <c r="BH1633" s="17"/>
      <c r="BI1633" s="17"/>
      <c r="BJ1633" s="17"/>
      <c r="BK1633" s="17"/>
      <c r="BL1633" s="17"/>
      <c r="BM1633" s="17"/>
      <c r="BN1633" s="17"/>
      <c r="BO1633" s="17"/>
      <c r="BP1633" s="17"/>
      <c r="BQ1633" s="17"/>
      <c r="BR1633" s="17"/>
      <c r="BS1633" s="17"/>
      <c r="BT1633" s="17"/>
      <c r="BU1633" s="17"/>
      <c r="BV1633" s="17"/>
      <c r="BW1633" s="17"/>
      <c r="BX1633" s="17"/>
      <c r="BY1633" s="17"/>
      <c r="BZ1633" s="17"/>
      <c r="CA1633" s="17"/>
      <c r="CB1633" s="17"/>
      <c r="CC1633" s="17"/>
      <c r="CD1633" s="17"/>
      <c r="CE1633" s="17"/>
      <c r="CF1633" s="17"/>
      <c r="CG1633" s="17"/>
      <c r="CH1633" s="17"/>
      <c r="CI1633" s="17"/>
    </row>
    <row r="1634" spans="2:87" x14ac:dyDescent="0.35">
      <c r="B1634" t="s">
        <v>497</v>
      </c>
      <c r="C1634" s="17">
        <v>8.3215321595166702E-2</v>
      </c>
      <c r="D1634" s="17">
        <v>9.3335530164523894E-2</v>
      </c>
      <c r="E1634" s="17">
        <v>7.3805898818267102E-2</v>
      </c>
      <c r="F1634" s="17"/>
      <c r="G1634" s="17">
        <v>8.4608332186370303E-2</v>
      </c>
      <c r="H1634" s="17">
        <v>0.15282215225423701</v>
      </c>
      <c r="I1634" s="17">
        <v>7.3431252559426702E-2</v>
      </c>
      <c r="J1634" s="17">
        <v>6.5242345697399104E-2</v>
      </c>
      <c r="K1634" s="17">
        <v>5.9087113954399001E-2</v>
      </c>
      <c r="L1634" s="17">
        <v>6.4144387103603095E-2</v>
      </c>
      <c r="M1634" s="17"/>
      <c r="N1634" s="17">
        <v>0.102594847864898</v>
      </c>
      <c r="O1634" s="17">
        <v>7.0524111956207503E-2</v>
      </c>
      <c r="P1634" s="17">
        <v>8.2258604654826498E-2</v>
      </c>
      <c r="Q1634" s="17">
        <v>7.7489280987993001E-2</v>
      </c>
      <c r="R1634" s="17"/>
      <c r="S1634" s="17">
        <v>0.11394098498378299</v>
      </c>
      <c r="T1634" s="17">
        <v>0.10022544116243599</v>
      </c>
      <c r="U1634" s="17">
        <v>5.7423866209617702E-2</v>
      </c>
      <c r="V1634" s="17">
        <v>5.2876538516793602E-2</v>
      </c>
      <c r="W1634" s="17">
        <v>7.8076834384818106E-2</v>
      </c>
      <c r="X1634" s="17">
        <v>7.0223258661587198E-2</v>
      </c>
      <c r="Y1634" s="17">
        <v>5.3860430860273797E-2</v>
      </c>
      <c r="Z1634" s="17">
        <v>9.2767157599485395E-2</v>
      </c>
      <c r="AA1634" s="17">
        <v>0.102651966080595</v>
      </c>
      <c r="AB1634" s="17">
        <v>8.4394084508286699E-2</v>
      </c>
      <c r="AC1634" s="17">
        <v>9.7699046538491305E-2</v>
      </c>
      <c r="AD1634" s="17">
        <v>4.25642048292749E-2</v>
      </c>
      <c r="AE1634" s="17"/>
      <c r="AF1634" s="17">
        <v>7.2004074873608798E-2</v>
      </c>
      <c r="AG1634" s="17">
        <v>7.9580895210634703E-2</v>
      </c>
      <c r="AH1634" s="17">
        <v>7.3459066940758197E-2</v>
      </c>
      <c r="AI1634" s="17">
        <v>9.2486411308685207E-2</v>
      </c>
      <c r="AJ1634" s="17">
        <v>0.13921994266971899</v>
      </c>
      <c r="AK1634" s="17"/>
      <c r="AL1634" s="17">
        <v>6.3854487873799104E-2</v>
      </c>
      <c r="AM1634" s="17">
        <v>8.61230981318689E-2</v>
      </c>
      <c r="AN1634" s="17">
        <v>0.110773321535984</v>
      </c>
      <c r="AO1634" s="17">
        <v>0.107784634098242</v>
      </c>
      <c r="AP1634" s="17"/>
      <c r="AQ1634" s="17">
        <v>6.3937083306155496E-2</v>
      </c>
      <c r="AR1634" s="17">
        <v>0.111188273939692</v>
      </c>
      <c r="AS1634" s="17"/>
      <c r="AT1634" s="17">
        <v>9.2153905616721002E-2</v>
      </c>
      <c r="AU1634" s="17">
        <v>6.5888008738180195E-2</v>
      </c>
      <c r="AV1634" s="17"/>
      <c r="AW1634" s="17">
        <v>7.8804324638172205E-2</v>
      </c>
      <c r="AX1634" s="17">
        <v>8.2350662702553895E-2</v>
      </c>
      <c r="AY1634" s="17">
        <v>8.9653677416811406E-2</v>
      </c>
      <c r="AZ1634" s="17"/>
      <c r="BA1634" s="17">
        <v>0.120526635972916</v>
      </c>
      <c r="BB1634" s="17">
        <v>5.7399517553691E-2</v>
      </c>
      <c r="BC1634" s="17">
        <v>8.2908864193264306E-2</v>
      </c>
      <c r="BD1634" s="17">
        <v>6.2392297084187198E-2</v>
      </c>
      <c r="BE1634" s="17">
        <v>7.9490521319013005E-2</v>
      </c>
      <c r="BF1634" s="17"/>
      <c r="BG1634" s="17">
        <v>7.2806729526805003E-2</v>
      </c>
      <c r="BH1634" s="17">
        <v>9.0811407709727801E-2</v>
      </c>
      <c r="BI1634" s="17"/>
      <c r="BJ1634" s="17">
        <v>8.5160946733901302E-2</v>
      </c>
      <c r="BK1634" s="17">
        <v>7.6190365779619698E-2</v>
      </c>
      <c r="BL1634" s="17"/>
      <c r="BM1634" s="17">
        <v>6.1133278394317002E-2</v>
      </c>
      <c r="BN1634" s="17">
        <v>5.7496770538627902E-2</v>
      </c>
      <c r="BO1634" s="17">
        <v>0.122983170071741</v>
      </c>
      <c r="BP1634" s="17">
        <v>6.2211289577185899E-2</v>
      </c>
      <c r="BQ1634" s="17">
        <v>3.9694934357786898E-2</v>
      </c>
      <c r="BR1634" s="17"/>
      <c r="BS1634" s="17">
        <v>7.7587138875540598E-2</v>
      </c>
      <c r="BT1634" s="17"/>
      <c r="BU1634" s="17">
        <v>6.3659184261712506E-2</v>
      </c>
      <c r="BV1634" s="17">
        <v>0.14753185322184501</v>
      </c>
      <c r="BW1634" s="17">
        <v>6.8066301833640097E-2</v>
      </c>
      <c r="BX1634" s="17">
        <v>5.5790850330435598E-2</v>
      </c>
      <c r="BY1634" s="17">
        <v>6.3379791159164395E-2</v>
      </c>
      <c r="BZ1634" s="17"/>
      <c r="CA1634" s="17">
        <v>0.121601702952384</v>
      </c>
      <c r="CB1634" s="17"/>
      <c r="CC1634" s="17">
        <v>8.4556001646156106E-2</v>
      </c>
      <c r="CD1634" s="17">
        <v>8.6594517045198299E-2</v>
      </c>
      <c r="CE1634" s="17"/>
      <c r="CF1634" s="17">
        <v>7.17476973511154E-2</v>
      </c>
      <c r="CG1634" s="17"/>
      <c r="CH1634" s="17">
        <v>4.6982102709507902E-2</v>
      </c>
      <c r="CI1634" s="17">
        <v>0.16306324947144599</v>
      </c>
    </row>
    <row r="1635" spans="2:87" x14ac:dyDescent="0.35">
      <c r="B1635" t="s">
        <v>498</v>
      </c>
      <c r="C1635" s="17">
        <v>0.15920421241346899</v>
      </c>
      <c r="D1635" s="17">
        <v>0.175314871878536</v>
      </c>
      <c r="E1635" s="17">
        <v>0.14242412977115701</v>
      </c>
      <c r="F1635" s="17"/>
      <c r="G1635" s="17">
        <v>0.234360036022636</v>
      </c>
      <c r="H1635" s="17">
        <v>0.20478143507824501</v>
      </c>
      <c r="I1635" s="17">
        <v>0.15531293989207201</v>
      </c>
      <c r="J1635" s="17">
        <v>0.137380737651671</v>
      </c>
      <c r="K1635" s="17">
        <v>0.116974347655402</v>
      </c>
      <c r="L1635" s="17">
        <v>0.120837929480651</v>
      </c>
      <c r="M1635" s="17"/>
      <c r="N1635" s="17">
        <v>0.19849451442695601</v>
      </c>
      <c r="O1635" s="17">
        <v>0.16959000417958101</v>
      </c>
      <c r="P1635" s="17">
        <v>0.14589322527976401</v>
      </c>
      <c r="Q1635" s="17">
        <v>0.119897136356969</v>
      </c>
      <c r="R1635" s="17"/>
      <c r="S1635" s="17">
        <v>0.19011202287916201</v>
      </c>
      <c r="T1635" s="17">
        <v>0.17131319560233299</v>
      </c>
      <c r="U1635" s="17">
        <v>0.14889620406649701</v>
      </c>
      <c r="V1635" s="17">
        <v>0.15739202958268</v>
      </c>
      <c r="W1635" s="17">
        <v>0.11530014431061</v>
      </c>
      <c r="X1635" s="17">
        <v>0.16392758060135501</v>
      </c>
      <c r="Y1635" s="17">
        <v>0.14862432186199001</v>
      </c>
      <c r="Z1635" s="17">
        <v>0.12264206186663799</v>
      </c>
      <c r="AA1635" s="17">
        <v>0.21309320448491001</v>
      </c>
      <c r="AB1635" s="17">
        <v>0.15378843143082199</v>
      </c>
      <c r="AC1635" s="17">
        <v>8.9312147343755699E-2</v>
      </c>
      <c r="AD1635" s="17">
        <v>9.5500485701785903E-2</v>
      </c>
      <c r="AE1635" s="17"/>
      <c r="AF1635" s="17">
        <v>0.116674256293718</v>
      </c>
      <c r="AG1635" s="17">
        <v>0.14092893194883499</v>
      </c>
      <c r="AH1635" s="17">
        <v>0.17127935981053199</v>
      </c>
      <c r="AI1635" s="17">
        <v>0.23054878007533799</v>
      </c>
      <c r="AJ1635" s="17">
        <v>0.216758074767361</v>
      </c>
      <c r="AK1635" s="17"/>
      <c r="AL1635" s="17">
        <v>0.137890867872623</v>
      </c>
      <c r="AM1635" s="17">
        <v>0.15631876871158601</v>
      </c>
      <c r="AN1635" s="17">
        <v>0.214874585323165</v>
      </c>
      <c r="AO1635" s="17">
        <v>0.15367078602534401</v>
      </c>
      <c r="AP1635" s="17"/>
      <c r="AQ1635" s="17">
        <v>0.13581692647881899</v>
      </c>
      <c r="AR1635" s="17">
        <v>0.193139441613879</v>
      </c>
      <c r="AS1635" s="17"/>
      <c r="AT1635" s="17">
        <v>0.17925977345606101</v>
      </c>
      <c r="AU1635" s="17">
        <v>0.12252573435851601</v>
      </c>
      <c r="AV1635" s="17"/>
      <c r="AW1635" s="17">
        <v>0.13764055210454201</v>
      </c>
      <c r="AX1635" s="17">
        <v>0.19810239647769601</v>
      </c>
      <c r="AY1635" s="17">
        <v>0.16494498230642901</v>
      </c>
      <c r="AZ1635" s="17"/>
      <c r="BA1635" s="17">
        <v>0.17710837713028901</v>
      </c>
      <c r="BB1635" s="17">
        <v>0.166872021544611</v>
      </c>
      <c r="BC1635" s="17">
        <v>0.14993517309846399</v>
      </c>
      <c r="BD1635" s="17">
        <v>0.167434109598954</v>
      </c>
      <c r="BE1635" s="17">
        <v>7.2887002921108501E-2</v>
      </c>
      <c r="BF1635" s="17"/>
      <c r="BG1635" s="17">
        <v>0.16630930615901299</v>
      </c>
      <c r="BH1635" s="17">
        <v>0.154018986247556</v>
      </c>
      <c r="BI1635" s="17"/>
      <c r="BJ1635" s="17">
        <v>0.17269369334016099</v>
      </c>
      <c r="BK1635" s="17">
        <v>0.105878382550471</v>
      </c>
      <c r="BL1635" s="17"/>
      <c r="BM1635" s="17">
        <v>0.12089464574844801</v>
      </c>
      <c r="BN1635" s="17">
        <v>0.115485321099677</v>
      </c>
      <c r="BO1635" s="17">
        <v>0.20088177775181201</v>
      </c>
      <c r="BP1635" s="17">
        <v>0.237425171047941</v>
      </c>
      <c r="BQ1635" s="17">
        <v>0.108830470809595</v>
      </c>
      <c r="BR1635" s="17"/>
      <c r="BS1635" s="17">
        <v>0.136624425187721</v>
      </c>
      <c r="BT1635" s="17"/>
      <c r="BU1635" s="17">
        <v>0.122510803774596</v>
      </c>
      <c r="BV1635" s="17">
        <v>0.229508398833003</v>
      </c>
      <c r="BW1635" s="17">
        <v>0.21918514070800499</v>
      </c>
      <c r="BX1635" s="17">
        <v>0.124179919043857</v>
      </c>
      <c r="BY1635" s="17">
        <v>8.6204451888997294E-2</v>
      </c>
      <c r="BZ1635" s="17"/>
      <c r="CA1635" s="17">
        <v>0.21063682762007699</v>
      </c>
      <c r="CB1635" s="17"/>
      <c r="CC1635" s="17">
        <v>0.163906211030864</v>
      </c>
      <c r="CD1635" s="17">
        <v>0.149945469146223</v>
      </c>
      <c r="CE1635" s="17"/>
      <c r="CF1635" s="17">
        <v>0.16031558434790999</v>
      </c>
      <c r="CG1635" s="17"/>
      <c r="CH1635" s="17">
        <v>0.13008699762936499</v>
      </c>
      <c r="CI1635" s="17">
        <v>0.25556197161190602</v>
      </c>
    </row>
    <row r="1636" spans="2:87" x14ac:dyDescent="0.35">
      <c r="B1636" t="s">
        <v>499</v>
      </c>
      <c r="C1636" s="17">
        <v>0.51130151113933497</v>
      </c>
      <c r="D1636" s="17">
        <v>0.50385256840956505</v>
      </c>
      <c r="E1636" s="17">
        <v>0.52161436375179304</v>
      </c>
      <c r="F1636" s="17"/>
      <c r="G1636" s="17">
        <v>0.43548128129084701</v>
      </c>
      <c r="H1636" s="17">
        <v>0.37938016280977099</v>
      </c>
      <c r="I1636" s="17">
        <v>0.48914725807690501</v>
      </c>
      <c r="J1636" s="17">
        <v>0.56428590582943094</v>
      </c>
      <c r="K1636" s="17">
        <v>0.58713752181087397</v>
      </c>
      <c r="L1636" s="17">
        <v>0.59397027953765802</v>
      </c>
      <c r="M1636" s="17"/>
      <c r="N1636" s="17">
        <v>0.49536046904929698</v>
      </c>
      <c r="O1636" s="17">
        <v>0.53537534376495899</v>
      </c>
      <c r="P1636" s="17">
        <v>0.52770894662566703</v>
      </c>
      <c r="Q1636" s="17">
        <v>0.48423455712049002</v>
      </c>
      <c r="R1636" s="17"/>
      <c r="S1636" s="17">
        <v>0.43112466153310602</v>
      </c>
      <c r="T1636" s="17">
        <v>0.47995234709809997</v>
      </c>
      <c r="U1636" s="17">
        <v>0.56060521700713295</v>
      </c>
      <c r="V1636" s="17">
        <v>0.54459854680874997</v>
      </c>
      <c r="W1636" s="17">
        <v>0.50415295934402304</v>
      </c>
      <c r="X1636" s="17">
        <v>0.50886933779769605</v>
      </c>
      <c r="Y1636" s="17">
        <v>0.480918697141483</v>
      </c>
      <c r="Z1636" s="17">
        <v>0.570648657609377</v>
      </c>
      <c r="AA1636" s="17">
        <v>0.50816782480285705</v>
      </c>
      <c r="AB1636" s="17">
        <v>0.59480463098018199</v>
      </c>
      <c r="AC1636" s="17">
        <v>0.566992456515515</v>
      </c>
      <c r="AD1636" s="17">
        <v>0.48370097591782502</v>
      </c>
      <c r="AE1636" s="17"/>
      <c r="AF1636" s="17">
        <v>0.487955123819033</v>
      </c>
      <c r="AG1636" s="17">
        <v>0.52484440300184998</v>
      </c>
      <c r="AH1636" s="17">
        <v>0.54102023381111297</v>
      </c>
      <c r="AI1636" s="17">
        <v>0.51408086331723801</v>
      </c>
      <c r="AJ1636" s="17">
        <v>0.46786355079824798</v>
      </c>
      <c r="AK1636" s="17"/>
      <c r="AL1636" s="17">
        <v>0.52103620036224396</v>
      </c>
      <c r="AM1636" s="17">
        <v>0.52471444423729197</v>
      </c>
      <c r="AN1636" s="17">
        <v>0.463874396011693</v>
      </c>
      <c r="AO1636" s="17">
        <v>0.50053643959878602</v>
      </c>
      <c r="AP1636" s="17"/>
      <c r="AQ1636" s="17">
        <v>0.53988408439997204</v>
      </c>
      <c r="AR1636" s="17">
        <v>0.46982785842702002</v>
      </c>
      <c r="AS1636" s="17"/>
      <c r="AT1636" s="17">
        <v>0.482743559546991</v>
      </c>
      <c r="AU1636" s="17">
        <v>0.59177470631694895</v>
      </c>
      <c r="AV1636" s="17"/>
      <c r="AW1636" s="17">
        <v>0.58782943836991997</v>
      </c>
      <c r="AX1636" s="17">
        <v>0.498203188825526</v>
      </c>
      <c r="AY1636" s="17">
        <v>0.444015324166188</v>
      </c>
      <c r="AZ1636" s="17"/>
      <c r="BA1636" s="17">
        <v>0.45381910067345699</v>
      </c>
      <c r="BB1636" s="17">
        <v>0.55776887501490702</v>
      </c>
      <c r="BC1636" s="17">
        <v>0.50451877441246895</v>
      </c>
      <c r="BD1636" s="17">
        <v>0.52058506263142201</v>
      </c>
      <c r="BE1636" s="17">
        <v>0.57704495229964903</v>
      </c>
      <c r="BF1636" s="17"/>
      <c r="BG1636" s="17">
        <v>0.49734804073081601</v>
      </c>
      <c r="BH1636" s="17">
        <v>0.52148461391864998</v>
      </c>
      <c r="BI1636" s="17"/>
      <c r="BJ1636" s="17">
        <v>0.49513937369119199</v>
      </c>
      <c r="BK1636" s="17">
        <v>0.57487262408995898</v>
      </c>
      <c r="BL1636" s="17"/>
      <c r="BM1636" s="17">
        <v>0.45339518814913998</v>
      </c>
      <c r="BN1636" s="17">
        <v>0.60618257253764296</v>
      </c>
      <c r="BO1636" s="17">
        <v>0.49055152233793903</v>
      </c>
      <c r="BP1636" s="17">
        <v>0.46265653574433901</v>
      </c>
      <c r="BQ1636" s="17">
        <v>0.55932438107636995</v>
      </c>
      <c r="BR1636" s="17"/>
      <c r="BS1636" s="17">
        <v>0.57050778163622495</v>
      </c>
      <c r="BT1636" s="17"/>
      <c r="BU1636" s="17">
        <v>0.60560454672555797</v>
      </c>
      <c r="BV1636" s="17">
        <v>0.47222306892807098</v>
      </c>
      <c r="BW1636" s="17">
        <v>0.49638937225817398</v>
      </c>
      <c r="BX1636" s="17">
        <v>0.570103970577166</v>
      </c>
      <c r="BY1636" s="17">
        <v>0.38220170255744701</v>
      </c>
      <c r="BZ1636" s="17"/>
      <c r="CA1636" s="17">
        <v>0.52154296937767097</v>
      </c>
      <c r="CB1636" s="17"/>
      <c r="CC1636" s="17">
        <v>0.50763221345395504</v>
      </c>
      <c r="CD1636" s="17">
        <v>0.56309930868514102</v>
      </c>
      <c r="CE1636" s="17"/>
      <c r="CF1636" s="17">
        <v>0.54165097697862197</v>
      </c>
      <c r="CG1636" s="17"/>
      <c r="CH1636" s="17">
        <v>0.55751317524182598</v>
      </c>
      <c r="CI1636" s="17">
        <v>0.44605637027985001</v>
      </c>
    </row>
    <row r="1637" spans="2:87" x14ac:dyDescent="0.35">
      <c r="B1637" t="s">
        <v>500</v>
      </c>
      <c r="C1637" s="17">
        <v>5.0404023882393303E-2</v>
      </c>
      <c r="D1637" s="17">
        <v>6.4872025881061196E-2</v>
      </c>
      <c r="E1637" s="17">
        <v>3.6546576252219597E-2</v>
      </c>
      <c r="F1637" s="17"/>
      <c r="G1637" s="17">
        <v>6.4291714198507294E-2</v>
      </c>
      <c r="H1637" s="17">
        <v>5.6597763110329102E-2</v>
      </c>
      <c r="I1637" s="17">
        <v>5.34679911047444E-2</v>
      </c>
      <c r="J1637" s="17">
        <v>4.8275661503750997E-2</v>
      </c>
      <c r="K1637" s="17">
        <v>3.8106686708973103E-2</v>
      </c>
      <c r="L1637" s="17">
        <v>4.3535504367240997E-2</v>
      </c>
      <c r="M1637" s="17"/>
      <c r="N1637" s="17">
        <v>5.0108582661314197E-2</v>
      </c>
      <c r="O1637" s="17">
        <v>4.6245893486983901E-2</v>
      </c>
      <c r="P1637" s="17">
        <v>4.6164712075231699E-2</v>
      </c>
      <c r="Q1637" s="17">
        <v>5.9473820460806903E-2</v>
      </c>
      <c r="R1637" s="17"/>
      <c r="S1637" s="17">
        <v>6.2868989829562599E-2</v>
      </c>
      <c r="T1637" s="17">
        <v>4.91295704849843E-2</v>
      </c>
      <c r="U1637" s="17">
        <v>7.0332556024901099E-2</v>
      </c>
      <c r="V1637" s="17">
        <v>3.93519822580373E-2</v>
      </c>
      <c r="W1637" s="17">
        <v>4.3477897507442603E-2</v>
      </c>
      <c r="X1637" s="17">
        <v>7.8683258387737903E-2</v>
      </c>
      <c r="Y1637" s="17">
        <v>4.0489586628165201E-2</v>
      </c>
      <c r="Z1637" s="17">
        <v>4.0515496880018799E-2</v>
      </c>
      <c r="AA1637" s="17">
        <v>4.1408452165491202E-2</v>
      </c>
      <c r="AB1637" s="17">
        <v>2.4984894019021198E-2</v>
      </c>
      <c r="AC1637" s="17">
        <v>4.6361298150605301E-2</v>
      </c>
      <c r="AD1637" s="17">
        <v>6.4948673695207404E-2</v>
      </c>
      <c r="AE1637" s="17"/>
      <c r="AF1637" s="17">
        <v>7.0359409329187605E-2</v>
      </c>
      <c r="AG1637" s="17">
        <v>4.9060039910257501E-2</v>
      </c>
      <c r="AH1637" s="17">
        <v>4.2638711042401599E-2</v>
      </c>
      <c r="AI1637" s="17">
        <v>4.7349972211562501E-2</v>
      </c>
      <c r="AJ1637" s="17">
        <v>5.4099249286880501E-2</v>
      </c>
      <c r="AK1637" s="17"/>
      <c r="AL1637" s="17">
        <v>5.1522573836112501E-2</v>
      </c>
      <c r="AM1637" s="17">
        <v>5.0223474604207903E-2</v>
      </c>
      <c r="AN1637" s="17">
        <v>5.2311003204272302E-2</v>
      </c>
      <c r="AO1637" s="17">
        <v>3.9426839479113698E-2</v>
      </c>
      <c r="AP1637" s="17"/>
      <c r="AQ1637" s="17">
        <v>4.8692739535678597E-2</v>
      </c>
      <c r="AR1637" s="17">
        <v>5.2887117760627302E-2</v>
      </c>
      <c r="AS1637" s="17"/>
      <c r="AT1637" s="17">
        <v>5.0376639633945501E-2</v>
      </c>
      <c r="AU1637" s="17">
        <v>4.5815818916774602E-2</v>
      </c>
      <c r="AV1637" s="17"/>
      <c r="AW1637" s="17">
        <v>3.9475149963832598E-2</v>
      </c>
      <c r="AX1637" s="17">
        <v>5.4575888166365098E-2</v>
      </c>
      <c r="AY1637" s="17">
        <v>6.0522987189948099E-2</v>
      </c>
      <c r="AZ1637" s="17"/>
      <c r="BA1637" s="17">
        <v>4.02757888191414E-2</v>
      </c>
      <c r="BB1637" s="17">
        <v>4.8522319723320897E-2</v>
      </c>
      <c r="BC1637" s="17">
        <v>5.9053309524302502E-2</v>
      </c>
      <c r="BD1637" s="17">
        <v>2.5940944512902402E-2</v>
      </c>
      <c r="BE1637" s="17">
        <v>0.10413264975691</v>
      </c>
      <c r="BF1637" s="17"/>
      <c r="BG1637" s="17">
        <v>4.5042947678935803E-2</v>
      </c>
      <c r="BH1637" s="17">
        <v>5.4316483535026903E-2</v>
      </c>
      <c r="BI1637" s="17"/>
      <c r="BJ1637" s="17">
        <v>4.7882817188679698E-2</v>
      </c>
      <c r="BK1637" s="17">
        <v>6.1042679971118001E-2</v>
      </c>
      <c r="BL1637" s="17"/>
      <c r="BM1637" s="17">
        <v>4.0137896053172598E-2</v>
      </c>
      <c r="BN1637" s="17">
        <v>5.7605163999436097E-2</v>
      </c>
      <c r="BO1637" s="17">
        <v>4.3992498671439298E-2</v>
      </c>
      <c r="BP1637" s="17">
        <v>3.8066681681359398E-2</v>
      </c>
      <c r="BQ1637" s="17">
        <v>9.5194182015131301E-2</v>
      </c>
      <c r="BR1637" s="17"/>
      <c r="BS1637" s="17">
        <v>6.1654247207023498E-2</v>
      </c>
      <c r="BT1637" s="17"/>
      <c r="BU1637" s="17">
        <v>6.7215373440786E-2</v>
      </c>
      <c r="BV1637" s="17">
        <v>3.4300729977513801E-2</v>
      </c>
      <c r="BW1637" s="17">
        <v>4.5026317002169497E-2</v>
      </c>
      <c r="BX1637" s="17">
        <v>8.1402386817044495E-2</v>
      </c>
      <c r="BY1637" s="17">
        <v>3.9744474963078903E-2</v>
      </c>
      <c r="BZ1637" s="17"/>
      <c r="CA1637" s="17">
        <v>2.78741579288798E-2</v>
      </c>
      <c r="CB1637" s="17"/>
      <c r="CC1637" s="17">
        <v>4.9255208802544498E-2</v>
      </c>
      <c r="CD1637" s="17">
        <v>4.9714336519307199E-2</v>
      </c>
      <c r="CE1637" s="17"/>
      <c r="CF1637" s="17">
        <v>3.7235333232669802E-2</v>
      </c>
      <c r="CG1637" s="17"/>
      <c r="CH1637" s="17">
        <v>6.0380406894667601E-2</v>
      </c>
      <c r="CI1637" s="17">
        <v>2.8305173694578301E-2</v>
      </c>
    </row>
    <row r="1638" spans="2:87" x14ac:dyDescent="0.35">
      <c r="B1638" t="s">
        <v>501</v>
      </c>
      <c r="C1638" s="17">
        <v>3.4501902464278901E-2</v>
      </c>
      <c r="D1638" s="17">
        <v>4.9020704582985498E-2</v>
      </c>
      <c r="E1638" s="17">
        <v>2.0500678344751298E-2</v>
      </c>
      <c r="F1638" s="17"/>
      <c r="G1638" s="17">
        <v>2.6151946093581901E-2</v>
      </c>
      <c r="H1638" s="17">
        <v>2.4463082175228999E-2</v>
      </c>
      <c r="I1638" s="17">
        <v>3.4123047249694699E-2</v>
      </c>
      <c r="J1638" s="17">
        <v>2.7484690865188399E-2</v>
      </c>
      <c r="K1638" s="17">
        <v>4.5444203187643702E-2</v>
      </c>
      <c r="L1638" s="17">
        <v>4.6962146649792202E-2</v>
      </c>
      <c r="M1638" s="17"/>
      <c r="N1638" s="17">
        <v>2.87635190739234E-2</v>
      </c>
      <c r="O1638" s="17">
        <v>4.0824474097942598E-2</v>
      </c>
      <c r="P1638" s="17">
        <v>3.3657174327264797E-2</v>
      </c>
      <c r="Q1638" s="17">
        <v>3.5346244756058597E-2</v>
      </c>
      <c r="R1638" s="17"/>
      <c r="S1638" s="17">
        <v>4.21983381426526E-2</v>
      </c>
      <c r="T1638" s="17">
        <v>5.6113204134187002E-2</v>
      </c>
      <c r="U1638" s="17">
        <v>2.63755394690856E-2</v>
      </c>
      <c r="V1638" s="17">
        <v>2.3169937296370801E-2</v>
      </c>
      <c r="W1638" s="17">
        <v>3.6907872028781798E-2</v>
      </c>
      <c r="X1638" s="17">
        <v>3.66756810127149E-2</v>
      </c>
      <c r="Y1638" s="17">
        <v>3.75839433905506E-2</v>
      </c>
      <c r="Z1638" s="17">
        <v>2.3537175440250201E-2</v>
      </c>
      <c r="AA1638" s="17">
        <v>1.8886903551297698E-2</v>
      </c>
      <c r="AB1638" s="17">
        <v>3.93980576019528E-2</v>
      </c>
      <c r="AC1638" s="17">
        <v>1.7185398059165701E-2</v>
      </c>
      <c r="AD1638" s="17">
        <v>2.6435892957768201E-2</v>
      </c>
      <c r="AE1638" s="17"/>
      <c r="AF1638" s="17">
        <v>4.7769236012082397E-2</v>
      </c>
      <c r="AG1638" s="17">
        <v>3.60911187506016E-2</v>
      </c>
      <c r="AH1638" s="17">
        <v>3.6865707922601999E-2</v>
      </c>
      <c r="AI1638" s="17">
        <v>2.1936133935992499E-2</v>
      </c>
      <c r="AJ1638" s="17">
        <v>1.60331995961321E-2</v>
      </c>
      <c r="AK1638" s="17"/>
      <c r="AL1638" s="17">
        <v>4.0022115521425601E-2</v>
      </c>
      <c r="AM1638" s="17">
        <v>3.94536663484987E-2</v>
      </c>
      <c r="AN1638" s="17">
        <v>1.85455255147111E-2</v>
      </c>
      <c r="AO1638" s="17">
        <v>1.4491231596420099E-2</v>
      </c>
      <c r="AP1638" s="17"/>
      <c r="AQ1638" s="17">
        <v>3.8506022580779301E-2</v>
      </c>
      <c r="AR1638" s="17">
        <v>2.8691876697325699E-2</v>
      </c>
      <c r="AS1638" s="17"/>
      <c r="AT1638" s="17">
        <v>3.2720733350436501E-2</v>
      </c>
      <c r="AU1638" s="17">
        <v>4.9933195710397102E-2</v>
      </c>
      <c r="AV1638" s="17"/>
      <c r="AW1638" s="17">
        <v>3.9899655860912701E-2</v>
      </c>
      <c r="AX1638" s="17">
        <v>2.2319971472491498E-2</v>
      </c>
      <c r="AY1638" s="17">
        <v>3.5437131688044902E-2</v>
      </c>
      <c r="AZ1638" s="17"/>
      <c r="BA1638" s="17">
        <v>4.3312775870665503E-2</v>
      </c>
      <c r="BB1638" s="17">
        <v>2.8346680219246401E-2</v>
      </c>
      <c r="BC1638" s="17">
        <v>3.1860511096618097E-2</v>
      </c>
      <c r="BD1638" s="17">
        <v>4.1550247170833103E-2</v>
      </c>
      <c r="BE1638" s="17">
        <v>2.7168951377632099E-2</v>
      </c>
      <c r="BF1638" s="17"/>
      <c r="BG1638" s="17">
        <v>3.5018639492158103E-2</v>
      </c>
      <c r="BH1638" s="17">
        <v>3.4124792963150102E-2</v>
      </c>
      <c r="BI1638" s="17"/>
      <c r="BJ1638" s="17">
        <v>3.0837122422398801E-2</v>
      </c>
      <c r="BK1638" s="17">
        <v>4.6884938895584899E-2</v>
      </c>
      <c r="BL1638" s="17"/>
      <c r="BM1638" s="17">
        <v>3.0117415711957699E-2</v>
      </c>
      <c r="BN1638" s="17">
        <v>6.2819390466967606E-2</v>
      </c>
      <c r="BO1638" s="17">
        <v>1.24977452289674E-2</v>
      </c>
      <c r="BP1638" s="17">
        <v>3.6967200267609697E-2</v>
      </c>
      <c r="BQ1638" s="17">
        <v>7.9677490942642398E-2</v>
      </c>
      <c r="BR1638" s="17"/>
      <c r="BS1638" s="17">
        <v>5.4678030955109203E-2</v>
      </c>
      <c r="BT1638" s="17"/>
      <c r="BU1638" s="17">
        <v>4.2488613561419503E-2</v>
      </c>
      <c r="BV1638" s="17">
        <v>9.3226370261600602E-3</v>
      </c>
      <c r="BW1638" s="17">
        <v>2.6151459788128901E-2</v>
      </c>
      <c r="BX1638" s="17">
        <v>6.3936117950061197E-2</v>
      </c>
      <c r="BY1638" s="17">
        <v>5.0683554384726298E-2</v>
      </c>
      <c r="BZ1638" s="17"/>
      <c r="CA1638" s="17">
        <v>2.4212967775596402E-2</v>
      </c>
      <c r="CB1638" s="17"/>
      <c r="CC1638" s="17">
        <v>3.1788019914122799E-2</v>
      </c>
      <c r="CD1638" s="17">
        <v>4.2122979544589503E-2</v>
      </c>
      <c r="CE1638" s="17"/>
      <c r="CF1638" s="17">
        <v>3.0481525561784999E-2</v>
      </c>
      <c r="CG1638" s="17"/>
      <c r="CH1638" s="17">
        <v>4.4966453384654298E-2</v>
      </c>
      <c r="CI1638" s="17">
        <v>2.21245510815401E-2</v>
      </c>
    </row>
    <row r="1639" spans="2:87" x14ac:dyDescent="0.35">
      <c r="B1639" t="s">
        <v>161</v>
      </c>
      <c r="C1639" s="17">
        <v>0.16137302850535801</v>
      </c>
      <c r="D1639" s="17">
        <v>0.113604299083328</v>
      </c>
      <c r="E1639" s="17">
        <v>0.20510835306181199</v>
      </c>
      <c r="F1639" s="17"/>
      <c r="G1639" s="17">
        <v>0.15510669020805801</v>
      </c>
      <c r="H1639" s="17">
        <v>0.18195540457218901</v>
      </c>
      <c r="I1639" s="17">
        <v>0.19451751111715701</v>
      </c>
      <c r="J1639" s="17">
        <v>0.15733065845256</v>
      </c>
      <c r="K1639" s="17">
        <v>0.15325012668270799</v>
      </c>
      <c r="L1639" s="17">
        <v>0.130549752861055</v>
      </c>
      <c r="M1639" s="17"/>
      <c r="N1639" s="17">
        <v>0.124678066923612</v>
      </c>
      <c r="O1639" s="17">
        <v>0.137440172514326</v>
      </c>
      <c r="P1639" s="17">
        <v>0.16431733703724599</v>
      </c>
      <c r="Q1639" s="17">
        <v>0.22355896031768199</v>
      </c>
      <c r="R1639" s="17"/>
      <c r="S1639" s="17">
        <v>0.15975500263173401</v>
      </c>
      <c r="T1639" s="17">
        <v>0.14326624151796</v>
      </c>
      <c r="U1639" s="17">
        <v>0.136366617222765</v>
      </c>
      <c r="V1639" s="17">
        <v>0.182610965537368</v>
      </c>
      <c r="W1639" s="17">
        <v>0.22208429242432501</v>
      </c>
      <c r="X1639" s="17">
        <v>0.141620883538909</v>
      </c>
      <c r="Y1639" s="17">
        <v>0.23852302011753701</v>
      </c>
      <c r="Z1639" s="17">
        <v>0.14988945060423101</v>
      </c>
      <c r="AA1639" s="17">
        <v>0.115791648914849</v>
      </c>
      <c r="AB1639" s="17">
        <v>0.102629901459735</v>
      </c>
      <c r="AC1639" s="17">
        <v>0.18244965339246699</v>
      </c>
      <c r="AD1639" s="17">
        <v>0.28684976689813801</v>
      </c>
      <c r="AE1639" s="17"/>
      <c r="AF1639" s="17">
        <v>0.20523789967236999</v>
      </c>
      <c r="AG1639" s="17">
        <v>0.16949461117782</v>
      </c>
      <c r="AH1639" s="17">
        <v>0.134736920472594</v>
      </c>
      <c r="AI1639" s="17">
        <v>9.3597839151183193E-2</v>
      </c>
      <c r="AJ1639" s="17">
        <v>0.106025982881659</v>
      </c>
      <c r="AK1639" s="17"/>
      <c r="AL1639" s="17">
        <v>0.185673754533796</v>
      </c>
      <c r="AM1639" s="17">
        <v>0.14316654796654699</v>
      </c>
      <c r="AN1639" s="17">
        <v>0.139621168410174</v>
      </c>
      <c r="AO1639" s="17">
        <v>0.184090069202094</v>
      </c>
      <c r="AP1639" s="17"/>
      <c r="AQ1639" s="17">
        <v>0.17316314369859501</v>
      </c>
      <c r="AR1639" s="17">
        <v>0.14426543156145599</v>
      </c>
      <c r="AS1639" s="17"/>
      <c r="AT1639" s="17">
        <v>0.16274538839584399</v>
      </c>
      <c r="AU1639" s="17">
        <v>0.124062535959184</v>
      </c>
      <c r="AV1639" s="17"/>
      <c r="AW1639" s="17">
        <v>0.116350879062621</v>
      </c>
      <c r="AX1639" s="17">
        <v>0.14444789235536801</v>
      </c>
      <c r="AY1639" s="17">
        <v>0.20542589723257801</v>
      </c>
      <c r="AZ1639" s="17"/>
      <c r="BA1639" s="17">
        <v>0.16495732153352999</v>
      </c>
      <c r="BB1639" s="17">
        <v>0.141090585944223</v>
      </c>
      <c r="BC1639" s="17">
        <v>0.171723367674882</v>
      </c>
      <c r="BD1639" s="17">
        <v>0.182097339001701</v>
      </c>
      <c r="BE1639" s="17">
        <v>0.139275922325688</v>
      </c>
      <c r="BF1639" s="17"/>
      <c r="BG1639" s="17">
        <v>0.18347433641227301</v>
      </c>
      <c r="BH1639" s="17">
        <v>0.145243715625889</v>
      </c>
      <c r="BI1639" s="17"/>
      <c r="BJ1639" s="17">
        <v>0.168286046623667</v>
      </c>
      <c r="BK1639" s="17">
        <v>0.13513100871324699</v>
      </c>
      <c r="BL1639" s="17"/>
      <c r="BM1639" s="17">
        <v>0.29432157594296499</v>
      </c>
      <c r="BN1639" s="17">
        <v>0.100410781357648</v>
      </c>
      <c r="BO1639" s="17">
        <v>0.12909328593810099</v>
      </c>
      <c r="BP1639" s="17">
        <v>0.162673121681565</v>
      </c>
      <c r="BQ1639" s="17">
        <v>0.117278540798474</v>
      </c>
      <c r="BR1639" s="17"/>
      <c r="BS1639" s="17">
        <v>9.89483761383807E-2</v>
      </c>
      <c r="BT1639" s="17"/>
      <c r="BU1639" s="17">
        <v>9.8521478235927995E-2</v>
      </c>
      <c r="BV1639" s="17">
        <v>0.107113312013407</v>
      </c>
      <c r="BW1639" s="17">
        <v>0.145181408409882</v>
      </c>
      <c r="BX1639" s="17">
        <v>0.104586755281436</v>
      </c>
      <c r="BY1639" s="17">
        <v>0.37778602504658598</v>
      </c>
      <c r="BZ1639" s="17"/>
      <c r="CA1639" s="17">
        <v>9.4131374345391997E-2</v>
      </c>
      <c r="CB1639" s="17"/>
      <c r="CC1639" s="17">
        <v>0.16286234515235801</v>
      </c>
      <c r="CD1639" s="17">
        <v>0.108523389059541</v>
      </c>
      <c r="CE1639" s="17"/>
      <c r="CF1639" s="17">
        <v>0.158568882527897</v>
      </c>
      <c r="CG1639" s="17"/>
      <c r="CH1639" s="17">
        <v>0.16007086413997901</v>
      </c>
      <c r="CI1639" s="17">
        <v>8.4888683860679298E-2</v>
      </c>
    </row>
    <row r="1640" spans="2:87" x14ac:dyDescent="0.35">
      <c r="C1640" s="17"/>
      <c r="D1640" s="17"/>
      <c r="E1640" s="17"/>
      <c r="F1640" s="17"/>
      <c r="G1640" s="17"/>
      <c r="H1640" s="17"/>
      <c r="I1640" s="17"/>
      <c r="J1640" s="17"/>
      <c r="K1640" s="17"/>
      <c r="L1640" s="17"/>
      <c r="M1640" s="17"/>
      <c r="N1640" s="17"/>
      <c r="O1640" s="17"/>
      <c r="P1640" s="17"/>
      <c r="Q1640" s="17"/>
      <c r="R1640" s="17"/>
      <c r="S1640" s="17"/>
      <c r="T1640" s="17"/>
      <c r="U1640" s="17"/>
      <c r="V1640" s="17"/>
      <c r="W1640" s="17"/>
      <c r="X1640" s="17"/>
      <c r="Y1640" s="17"/>
      <c r="Z1640" s="17"/>
      <c r="AA1640" s="17"/>
      <c r="AB1640" s="17"/>
      <c r="AC1640" s="17"/>
      <c r="AD1640" s="17"/>
      <c r="AE1640" s="17"/>
      <c r="AF1640" s="17"/>
      <c r="AG1640" s="17"/>
      <c r="AH1640" s="17"/>
      <c r="AI1640" s="17"/>
      <c r="AJ1640" s="17"/>
      <c r="AK1640" s="17"/>
      <c r="AL1640" s="17"/>
      <c r="AM1640" s="17"/>
      <c r="AN1640" s="17"/>
      <c r="AO1640" s="17"/>
      <c r="AP1640" s="17"/>
      <c r="AQ1640" s="17"/>
      <c r="AR1640" s="17"/>
      <c r="AS1640" s="17"/>
      <c r="AT1640" s="17"/>
      <c r="AU1640" s="17"/>
      <c r="AV1640" s="17"/>
      <c r="AW1640" s="17"/>
      <c r="AX1640" s="17"/>
      <c r="AY1640" s="17"/>
      <c r="AZ1640" s="17"/>
      <c r="BA1640" s="17"/>
      <c r="BB1640" s="17"/>
      <c r="BC1640" s="17"/>
      <c r="BD1640" s="17"/>
      <c r="BE1640" s="17"/>
      <c r="BF1640" s="17"/>
      <c r="BG1640" s="17"/>
      <c r="BH1640" s="17"/>
      <c r="BI1640" s="17"/>
      <c r="BJ1640" s="17"/>
      <c r="BK1640" s="17"/>
      <c r="BL1640" s="17"/>
      <c r="BM1640" s="17"/>
      <c r="BN1640" s="17"/>
      <c r="BO1640" s="17"/>
      <c r="BP1640" s="17"/>
      <c r="BQ1640" s="17"/>
      <c r="BR1640" s="17"/>
      <c r="BS1640" s="17"/>
      <c r="BT1640" s="17"/>
      <c r="BU1640" s="17"/>
      <c r="BV1640" s="17"/>
      <c r="BW1640" s="17"/>
      <c r="BX1640" s="17"/>
      <c r="BY1640" s="17"/>
      <c r="BZ1640" s="17"/>
      <c r="CA1640" s="17"/>
      <c r="CB1640" s="17"/>
      <c r="CC1640" s="17"/>
      <c r="CD1640" s="17"/>
      <c r="CE1640" s="17"/>
      <c r="CF1640" s="17"/>
      <c r="CG1640" s="17"/>
      <c r="CH1640" s="17"/>
      <c r="CI1640" s="17"/>
    </row>
    <row r="1641" spans="2:87" x14ac:dyDescent="0.35">
      <c r="B1641" s="6" t="s">
        <v>505</v>
      </c>
      <c r="C1641" s="17"/>
      <c r="D1641" s="17"/>
      <c r="E1641" s="17"/>
      <c r="F1641" s="17"/>
      <c r="G1641" s="17"/>
      <c r="H1641" s="17"/>
      <c r="I1641" s="17"/>
      <c r="J1641" s="17"/>
      <c r="K1641" s="17"/>
      <c r="L1641" s="17"/>
      <c r="M1641" s="17"/>
      <c r="N1641" s="17"/>
      <c r="O1641" s="17"/>
      <c r="P1641" s="17"/>
      <c r="Q1641" s="17"/>
      <c r="R1641" s="17"/>
      <c r="S1641" s="17"/>
      <c r="T1641" s="17"/>
      <c r="U1641" s="17"/>
      <c r="V1641" s="17"/>
      <c r="W1641" s="17"/>
      <c r="X1641" s="17"/>
      <c r="Y1641" s="17"/>
      <c r="Z1641" s="17"/>
      <c r="AA1641" s="17"/>
      <c r="AB1641" s="17"/>
      <c r="AC1641" s="17"/>
      <c r="AD1641" s="17"/>
      <c r="AE1641" s="17"/>
      <c r="AF1641" s="17"/>
      <c r="AG1641" s="17"/>
      <c r="AH1641" s="17"/>
      <c r="AI1641" s="17"/>
      <c r="AJ1641" s="17"/>
      <c r="AK1641" s="17"/>
      <c r="AL1641" s="17"/>
      <c r="AM1641" s="17"/>
      <c r="AN1641" s="17"/>
      <c r="AO1641" s="17"/>
      <c r="AP1641" s="17"/>
      <c r="AQ1641" s="17"/>
      <c r="AR1641" s="17"/>
      <c r="AS1641" s="17"/>
      <c r="AT1641" s="17"/>
      <c r="AU1641" s="17"/>
      <c r="AV1641" s="17"/>
      <c r="AW1641" s="17"/>
      <c r="AX1641" s="17"/>
      <c r="AY1641" s="17"/>
      <c r="AZ1641" s="17"/>
      <c r="BA1641" s="17"/>
      <c r="BB1641" s="17"/>
      <c r="BC1641" s="17"/>
      <c r="BD1641" s="17"/>
      <c r="BE1641" s="17"/>
      <c r="BF1641" s="17"/>
      <c r="BG1641" s="17"/>
      <c r="BH1641" s="17"/>
      <c r="BI1641" s="17"/>
      <c r="BJ1641" s="17"/>
      <c r="BK1641" s="17"/>
      <c r="BL1641" s="17"/>
      <c r="BM1641" s="17"/>
      <c r="BN1641" s="17"/>
      <c r="BO1641" s="17"/>
      <c r="BP1641" s="17"/>
      <c r="BQ1641" s="17"/>
      <c r="BR1641" s="17"/>
      <c r="BS1641" s="17"/>
      <c r="BT1641" s="17"/>
      <c r="BU1641" s="17"/>
      <c r="BV1641" s="17"/>
      <c r="BW1641" s="17"/>
      <c r="BX1641" s="17"/>
      <c r="BY1641" s="17"/>
      <c r="BZ1641" s="17"/>
      <c r="CA1641" s="17"/>
      <c r="CB1641" s="17"/>
      <c r="CC1641" s="17"/>
      <c r="CD1641" s="17"/>
      <c r="CE1641" s="17"/>
      <c r="CF1641" s="17"/>
      <c r="CG1641" s="17"/>
      <c r="CH1641" s="17"/>
      <c r="CI1641" s="17"/>
    </row>
    <row r="1642" spans="2:87" x14ac:dyDescent="0.35">
      <c r="B1642" s="24" t="s">
        <v>117</v>
      </c>
      <c r="C1642" s="17"/>
      <c r="D1642" s="17"/>
      <c r="E1642" s="17"/>
      <c r="F1642" s="17"/>
      <c r="G1642" s="17"/>
      <c r="H1642" s="17"/>
      <c r="I1642" s="17"/>
      <c r="J1642" s="17"/>
      <c r="K1642" s="17"/>
      <c r="L1642" s="17"/>
      <c r="M1642" s="17"/>
      <c r="N1642" s="17"/>
      <c r="O1642" s="17"/>
      <c r="P1642" s="17"/>
      <c r="Q1642" s="17"/>
      <c r="R1642" s="17"/>
      <c r="S1642" s="17"/>
      <c r="T1642" s="17"/>
      <c r="U1642" s="17"/>
      <c r="V1642" s="17"/>
      <c r="W1642" s="17"/>
      <c r="X1642" s="17"/>
      <c r="Y1642" s="17"/>
      <c r="Z1642" s="17"/>
      <c r="AA1642" s="17"/>
      <c r="AB1642" s="17"/>
      <c r="AC1642" s="17"/>
      <c r="AD1642" s="17"/>
      <c r="AE1642" s="17"/>
      <c r="AF1642" s="17"/>
      <c r="AG1642" s="17"/>
      <c r="AH1642" s="17"/>
      <c r="AI1642" s="17"/>
      <c r="AJ1642" s="17"/>
      <c r="AK1642" s="17"/>
      <c r="AL1642" s="17"/>
      <c r="AM1642" s="17"/>
      <c r="AN1642" s="17"/>
      <c r="AO1642" s="17"/>
      <c r="AP1642" s="17"/>
      <c r="AQ1642" s="17"/>
      <c r="AR1642" s="17"/>
      <c r="AS1642" s="17"/>
      <c r="AT1642" s="17"/>
      <c r="AU1642" s="17"/>
      <c r="AV1642" s="17"/>
      <c r="AW1642" s="17"/>
      <c r="AX1642" s="17"/>
      <c r="AY1642" s="17"/>
      <c r="AZ1642" s="17"/>
      <c r="BA1642" s="17"/>
      <c r="BB1642" s="17"/>
      <c r="BC1642" s="17"/>
      <c r="BD1642" s="17"/>
      <c r="BE1642" s="17"/>
      <c r="BF1642" s="17"/>
      <c r="BG1642" s="17"/>
      <c r="BH1642" s="17"/>
      <c r="BI1642" s="17"/>
      <c r="BJ1642" s="17"/>
      <c r="BK1642" s="17"/>
      <c r="BL1642" s="17"/>
      <c r="BM1642" s="17"/>
      <c r="BN1642" s="17"/>
      <c r="BO1642" s="17"/>
      <c r="BP1642" s="17"/>
      <c r="BQ1642" s="17"/>
      <c r="BR1642" s="17"/>
      <c r="BS1642" s="17"/>
      <c r="BT1642" s="17"/>
      <c r="BU1642" s="17"/>
      <c r="BV1642" s="17"/>
      <c r="BW1642" s="17"/>
      <c r="BX1642" s="17"/>
      <c r="BY1642" s="17"/>
      <c r="BZ1642" s="17"/>
      <c r="CA1642" s="17"/>
      <c r="CB1642" s="17"/>
      <c r="CC1642" s="17"/>
      <c r="CD1642" s="17"/>
      <c r="CE1642" s="17"/>
      <c r="CF1642" s="17"/>
      <c r="CG1642" s="17"/>
      <c r="CH1642" s="17"/>
      <c r="CI1642" s="17"/>
    </row>
    <row r="1643" spans="2:87" x14ac:dyDescent="0.35">
      <c r="B1643" t="s">
        <v>497</v>
      </c>
      <c r="C1643" s="17">
        <v>0.134994482849491</v>
      </c>
      <c r="D1643" s="17">
        <v>0.13961836757254201</v>
      </c>
      <c r="E1643" s="17">
        <v>0.130339623365301</v>
      </c>
      <c r="F1643" s="17"/>
      <c r="G1643" s="17">
        <v>0.15576390754025801</v>
      </c>
      <c r="H1643" s="17">
        <v>0.16931846381944901</v>
      </c>
      <c r="I1643" s="17">
        <v>0.10911385081106199</v>
      </c>
      <c r="J1643" s="17">
        <v>0.141903999318128</v>
      </c>
      <c r="K1643" s="17">
        <v>0.123493235358256</v>
      </c>
      <c r="L1643" s="17">
        <v>0.116157573415118</v>
      </c>
      <c r="M1643" s="17"/>
      <c r="N1643" s="17">
        <v>0.140461334445563</v>
      </c>
      <c r="O1643" s="17">
        <v>0.122005335111028</v>
      </c>
      <c r="P1643" s="17">
        <v>0.135234415833696</v>
      </c>
      <c r="Q1643" s="17">
        <v>0.14242164891800799</v>
      </c>
      <c r="R1643" s="17"/>
      <c r="S1643" s="17">
        <v>0.178132500573351</v>
      </c>
      <c r="T1643" s="17">
        <v>0.16678202594208999</v>
      </c>
      <c r="U1643" s="17">
        <v>0.103718383431883</v>
      </c>
      <c r="V1643" s="17">
        <v>0.15275028851081501</v>
      </c>
      <c r="W1643" s="17">
        <v>8.5928587197438899E-2</v>
      </c>
      <c r="X1643" s="17">
        <v>0.130077211042466</v>
      </c>
      <c r="Y1643" s="17">
        <v>0.112042981240857</v>
      </c>
      <c r="Z1643" s="17">
        <v>7.8838475928310794E-2</v>
      </c>
      <c r="AA1643" s="17">
        <v>0.15159787674117001</v>
      </c>
      <c r="AB1643" s="17">
        <v>0.12449778858322801</v>
      </c>
      <c r="AC1643" s="17">
        <v>0.115488707437163</v>
      </c>
      <c r="AD1643" s="17">
        <v>9.4444391088127994E-2</v>
      </c>
      <c r="AE1643" s="17"/>
      <c r="AF1643" s="17">
        <v>0.122204728592208</v>
      </c>
      <c r="AG1643" s="17">
        <v>0.14604098734000401</v>
      </c>
      <c r="AH1643" s="17">
        <v>9.9045168354565297E-2</v>
      </c>
      <c r="AI1643" s="17">
        <v>0.16139990512312199</v>
      </c>
      <c r="AJ1643" s="17">
        <v>0.161622490168498</v>
      </c>
      <c r="AK1643" s="17"/>
      <c r="AL1643" s="17">
        <v>0.11649263309286299</v>
      </c>
      <c r="AM1643" s="17">
        <v>0.13748730495536801</v>
      </c>
      <c r="AN1643" s="17">
        <v>0.162858926783121</v>
      </c>
      <c r="AO1643" s="17">
        <v>0.156009824932656</v>
      </c>
      <c r="AP1643" s="17"/>
      <c r="AQ1643" s="17">
        <v>0.13183431766943501</v>
      </c>
      <c r="AR1643" s="17">
        <v>0.139579919996667</v>
      </c>
      <c r="AS1643" s="17"/>
      <c r="AT1643" s="17">
        <v>0.143470089777849</v>
      </c>
      <c r="AU1643" s="17">
        <v>0.110784764293084</v>
      </c>
      <c r="AV1643" s="17"/>
      <c r="AW1643" s="17">
        <v>0.11296343848927801</v>
      </c>
      <c r="AX1643" s="17">
        <v>9.4468788156674102E-2</v>
      </c>
      <c r="AY1643" s="17">
        <v>0.187784830261536</v>
      </c>
      <c r="AZ1643" s="17"/>
      <c r="BA1643" s="17">
        <v>0.17910546541399</v>
      </c>
      <c r="BB1643" s="17">
        <v>0.12711898707184299</v>
      </c>
      <c r="BC1643" s="17">
        <v>0.11826988463089699</v>
      </c>
      <c r="BD1643" s="17">
        <v>0.103783052455569</v>
      </c>
      <c r="BE1643" s="17">
        <v>0.12513290621987599</v>
      </c>
      <c r="BF1643" s="17"/>
      <c r="BG1643" s="17">
        <v>0.129828327940336</v>
      </c>
      <c r="BH1643" s="17">
        <v>0.13876469089620599</v>
      </c>
      <c r="BI1643" s="17"/>
      <c r="BJ1643" s="17">
        <v>0.13338781943500899</v>
      </c>
      <c r="BK1643" s="17">
        <v>0.13799367469201901</v>
      </c>
      <c r="BL1643" s="17"/>
      <c r="BM1643" s="17">
        <v>0.118244859599893</v>
      </c>
      <c r="BN1643" s="17">
        <v>0.119856826327588</v>
      </c>
      <c r="BO1643" s="17">
        <v>0.171451355601622</v>
      </c>
      <c r="BP1643" s="17">
        <v>9.3026937758441994E-2</v>
      </c>
      <c r="BQ1643" s="17">
        <v>0.112349011114821</v>
      </c>
      <c r="BR1643" s="17"/>
      <c r="BS1643" s="17">
        <v>0.12546346999906599</v>
      </c>
      <c r="BT1643" s="17"/>
      <c r="BU1643" s="17">
        <v>0.11942180568484199</v>
      </c>
      <c r="BV1643" s="17">
        <v>0.19423129441342499</v>
      </c>
      <c r="BW1643" s="17">
        <v>0.117761663610732</v>
      </c>
      <c r="BX1643" s="17">
        <v>0.12288739890132799</v>
      </c>
      <c r="BY1643" s="17">
        <v>8.3360300129093706E-2</v>
      </c>
      <c r="BZ1643" s="17"/>
      <c r="CA1643" s="17">
        <v>0.181624339076456</v>
      </c>
      <c r="CB1643" s="17"/>
      <c r="CC1643" s="17">
        <v>0.14226983900655499</v>
      </c>
      <c r="CD1643" s="17">
        <v>0.108286298376738</v>
      </c>
      <c r="CE1643" s="17"/>
      <c r="CF1643" s="17">
        <v>0.14134713988523001</v>
      </c>
      <c r="CG1643" s="17"/>
      <c r="CH1643" s="17">
        <v>0.11803788672895001</v>
      </c>
      <c r="CI1643" s="17">
        <v>0.16563415118064301</v>
      </c>
    </row>
    <row r="1644" spans="2:87" x14ac:dyDescent="0.35">
      <c r="B1644" t="s">
        <v>498</v>
      </c>
      <c r="C1644" s="17">
        <v>0.363291124270331</v>
      </c>
      <c r="D1644" s="17">
        <v>0.35186690780715402</v>
      </c>
      <c r="E1644" s="17">
        <v>0.37454332633447601</v>
      </c>
      <c r="F1644" s="17"/>
      <c r="G1644" s="17">
        <v>0.33318938469199499</v>
      </c>
      <c r="H1644" s="17">
        <v>0.36098620443105001</v>
      </c>
      <c r="I1644" s="17">
        <v>0.35076149636665199</v>
      </c>
      <c r="J1644" s="17">
        <v>0.35359638661724802</v>
      </c>
      <c r="K1644" s="17">
        <v>0.35132814362647702</v>
      </c>
      <c r="L1644" s="17">
        <v>0.411462785961896</v>
      </c>
      <c r="M1644" s="17"/>
      <c r="N1644" s="17">
        <v>0.40444115795261598</v>
      </c>
      <c r="O1644" s="17">
        <v>0.34266942272280398</v>
      </c>
      <c r="P1644" s="17">
        <v>0.37268751046862703</v>
      </c>
      <c r="Q1644" s="17">
        <v>0.33325319183617202</v>
      </c>
      <c r="R1644" s="17"/>
      <c r="S1644" s="17">
        <v>0.34033102034767798</v>
      </c>
      <c r="T1644" s="17">
        <v>0.34089124611742699</v>
      </c>
      <c r="U1644" s="17">
        <v>0.35528218556999203</v>
      </c>
      <c r="V1644" s="17">
        <v>0.34352969329104399</v>
      </c>
      <c r="W1644" s="17">
        <v>0.39873612318331297</v>
      </c>
      <c r="X1644" s="17">
        <v>0.35574342520405799</v>
      </c>
      <c r="Y1644" s="17">
        <v>0.35516898819557102</v>
      </c>
      <c r="Z1644" s="17">
        <v>0.40279235758962101</v>
      </c>
      <c r="AA1644" s="17">
        <v>0.36655568285308998</v>
      </c>
      <c r="AB1644" s="17">
        <v>0.40964044689634199</v>
      </c>
      <c r="AC1644" s="17">
        <v>0.34485646649675</v>
      </c>
      <c r="AD1644" s="17">
        <v>0.43717651335832602</v>
      </c>
      <c r="AE1644" s="17"/>
      <c r="AF1644" s="17">
        <v>0.31617578277095398</v>
      </c>
      <c r="AG1644" s="17">
        <v>0.36422956363465098</v>
      </c>
      <c r="AH1644" s="17">
        <v>0.375791721266441</v>
      </c>
      <c r="AI1644" s="17">
        <v>0.399454548373675</v>
      </c>
      <c r="AJ1644" s="17">
        <v>0.411378506334239</v>
      </c>
      <c r="AK1644" s="17"/>
      <c r="AL1644" s="17">
        <v>0.33440004649204402</v>
      </c>
      <c r="AM1644" s="17">
        <v>0.39505494712461198</v>
      </c>
      <c r="AN1644" s="17">
        <v>0.34950166919475401</v>
      </c>
      <c r="AO1644" s="17">
        <v>0.38366096712541298</v>
      </c>
      <c r="AP1644" s="17"/>
      <c r="AQ1644" s="17">
        <v>0.34365829783743201</v>
      </c>
      <c r="AR1644" s="17">
        <v>0.39177858821608302</v>
      </c>
      <c r="AS1644" s="17"/>
      <c r="AT1644" s="17">
        <v>0.363782978301113</v>
      </c>
      <c r="AU1644" s="17">
        <v>0.39831704319810102</v>
      </c>
      <c r="AV1644" s="17"/>
      <c r="AW1644" s="17">
        <v>0.38566352021829498</v>
      </c>
      <c r="AX1644" s="17">
        <v>0.39676064241926501</v>
      </c>
      <c r="AY1644" s="17">
        <v>0.32788622205589901</v>
      </c>
      <c r="AZ1644" s="17"/>
      <c r="BA1644" s="17">
        <v>0.31899095692052898</v>
      </c>
      <c r="BB1644" s="17">
        <v>0.40153179855198201</v>
      </c>
      <c r="BC1644" s="17">
        <v>0.36526302353450801</v>
      </c>
      <c r="BD1644" s="17">
        <v>0.36978178458259497</v>
      </c>
      <c r="BE1644" s="17">
        <v>0.35633219441765801</v>
      </c>
      <c r="BF1644" s="17"/>
      <c r="BG1644" s="17">
        <v>0.351456669276351</v>
      </c>
      <c r="BH1644" s="17">
        <v>0.371927790849514</v>
      </c>
      <c r="BI1644" s="17"/>
      <c r="BJ1644" s="17">
        <v>0.36370354377637998</v>
      </c>
      <c r="BK1644" s="17">
        <v>0.36637059276038603</v>
      </c>
      <c r="BL1644" s="17"/>
      <c r="BM1644" s="17">
        <v>0.32386104095997098</v>
      </c>
      <c r="BN1644" s="17">
        <v>0.33143195035940798</v>
      </c>
      <c r="BO1644" s="17">
        <v>0.40948986937852599</v>
      </c>
      <c r="BP1644" s="17">
        <v>0.42525231807396302</v>
      </c>
      <c r="BQ1644" s="17">
        <v>0.31741679933879102</v>
      </c>
      <c r="BR1644" s="17"/>
      <c r="BS1644" s="17">
        <v>0.342775505036788</v>
      </c>
      <c r="BT1644" s="17"/>
      <c r="BU1644" s="17">
        <v>0.35387252257927498</v>
      </c>
      <c r="BV1644" s="17">
        <v>0.42268344615940801</v>
      </c>
      <c r="BW1644" s="17">
        <v>0.428099262627338</v>
      </c>
      <c r="BX1644" s="17">
        <v>0.32761896112530398</v>
      </c>
      <c r="BY1644" s="17">
        <v>0.29735975384385699</v>
      </c>
      <c r="BZ1644" s="17"/>
      <c r="CA1644" s="17">
        <v>0.39709156282602198</v>
      </c>
      <c r="CB1644" s="17"/>
      <c r="CC1644" s="17">
        <v>0.38305715779330402</v>
      </c>
      <c r="CD1644" s="17">
        <v>0.30783470159402698</v>
      </c>
      <c r="CE1644" s="17"/>
      <c r="CF1644" s="17">
        <v>0.400725441871296</v>
      </c>
      <c r="CG1644" s="17"/>
      <c r="CH1644" s="17">
        <v>0.35850922764075399</v>
      </c>
      <c r="CI1644" s="17">
        <v>0.42921624428435601</v>
      </c>
    </row>
    <row r="1645" spans="2:87" x14ac:dyDescent="0.35">
      <c r="B1645" t="s">
        <v>499</v>
      </c>
      <c r="C1645" s="17">
        <v>0.29430594465145998</v>
      </c>
      <c r="D1645" s="17">
        <v>0.324115673649569</v>
      </c>
      <c r="E1645" s="17">
        <v>0.26688087658495402</v>
      </c>
      <c r="F1645" s="17"/>
      <c r="G1645" s="17">
        <v>0.26360018156526799</v>
      </c>
      <c r="H1645" s="17">
        <v>0.24650382840603799</v>
      </c>
      <c r="I1645" s="17">
        <v>0.281274423134521</v>
      </c>
      <c r="J1645" s="17">
        <v>0.32912512027463697</v>
      </c>
      <c r="K1645" s="17">
        <v>0.33736618697993298</v>
      </c>
      <c r="L1645" s="17">
        <v>0.307326803110689</v>
      </c>
      <c r="M1645" s="17"/>
      <c r="N1645" s="17">
        <v>0.27753322236390199</v>
      </c>
      <c r="O1645" s="17">
        <v>0.33507728526354402</v>
      </c>
      <c r="P1645" s="17">
        <v>0.28111468288701802</v>
      </c>
      <c r="Q1645" s="17">
        <v>0.27975997708155798</v>
      </c>
      <c r="R1645" s="17"/>
      <c r="S1645" s="17">
        <v>0.24747579740504</v>
      </c>
      <c r="T1645" s="17">
        <v>0.29461055323223301</v>
      </c>
      <c r="U1645" s="17">
        <v>0.30005874025495699</v>
      </c>
      <c r="V1645" s="17">
        <v>0.34271922236353702</v>
      </c>
      <c r="W1645" s="17">
        <v>0.267360348480294</v>
      </c>
      <c r="X1645" s="17">
        <v>0.30069485460440998</v>
      </c>
      <c r="Y1645" s="17">
        <v>0.30494476611128302</v>
      </c>
      <c r="Z1645" s="17">
        <v>0.24224541642185299</v>
      </c>
      <c r="AA1645" s="17">
        <v>0.30187580925443402</v>
      </c>
      <c r="AB1645" s="17">
        <v>0.32977976981975998</v>
      </c>
      <c r="AC1645" s="17">
        <v>0.35414253228929699</v>
      </c>
      <c r="AD1645" s="17">
        <v>0.20159089960271001</v>
      </c>
      <c r="AE1645" s="17"/>
      <c r="AF1645" s="17">
        <v>0.29073718527397802</v>
      </c>
      <c r="AG1645" s="17">
        <v>0.28902891520572799</v>
      </c>
      <c r="AH1645" s="17">
        <v>0.34014510592671299</v>
      </c>
      <c r="AI1645" s="17">
        <v>0.29460181270649999</v>
      </c>
      <c r="AJ1645" s="17">
        <v>0.260320580659824</v>
      </c>
      <c r="AK1645" s="17"/>
      <c r="AL1645" s="17">
        <v>0.31248406041877802</v>
      </c>
      <c r="AM1645" s="17">
        <v>0.28185482429856101</v>
      </c>
      <c r="AN1645" s="17">
        <v>0.30127523699090403</v>
      </c>
      <c r="AO1645" s="17">
        <v>0.24017417174560701</v>
      </c>
      <c r="AP1645" s="17"/>
      <c r="AQ1645" s="17">
        <v>0.31680782167289401</v>
      </c>
      <c r="AR1645" s="17">
        <v>0.26165545428265202</v>
      </c>
      <c r="AS1645" s="17"/>
      <c r="AT1645" s="17">
        <v>0.286926353980412</v>
      </c>
      <c r="AU1645" s="17">
        <v>0.32161705533477197</v>
      </c>
      <c r="AV1645" s="17"/>
      <c r="AW1645" s="17">
        <v>0.32922235188986299</v>
      </c>
      <c r="AX1645" s="17">
        <v>0.29524526610071999</v>
      </c>
      <c r="AY1645" s="17">
        <v>0.25783531394234099</v>
      </c>
      <c r="AZ1645" s="17"/>
      <c r="BA1645" s="17">
        <v>0.28792228602251102</v>
      </c>
      <c r="BB1645" s="17">
        <v>0.286029184767984</v>
      </c>
      <c r="BC1645" s="17">
        <v>0.29272385277470198</v>
      </c>
      <c r="BD1645" s="17">
        <v>0.32388769427648001</v>
      </c>
      <c r="BE1645" s="17">
        <v>0.32626734085542403</v>
      </c>
      <c r="BF1645" s="17"/>
      <c r="BG1645" s="17">
        <v>0.27833966338029797</v>
      </c>
      <c r="BH1645" s="17">
        <v>0.30595797661394802</v>
      </c>
      <c r="BI1645" s="17"/>
      <c r="BJ1645" s="17">
        <v>0.28501571199696502</v>
      </c>
      <c r="BK1645" s="17">
        <v>0.32467837614408601</v>
      </c>
      <c r="BL1645" s="17"/>
      <c r="BM1645" s="17">
        <v>0.24901786229126199</v>
      </c>
      <c r="BN1645" s="17">
        <v>0.34842695374350502</v>
      </c>
      <c r="BO1645" s="17">
        <v>0.25646548779836098</v>
      </c>
      <c r="BP1645" s="17">
        <v>0.30275695325519703</v>
      </c>
      <c r="BQ1645" s="17">
        <v>0.38338335342338797</v>
      </c>
      <c r="BR1645" s="17"/>
      <c r="BS1645" s="17">
        <v>0.35572084594883402</v>
      </c>
      <c r="BT1645" s="17"/>
      <c r="BU1645" s="17">
        <v>0.34816321263461603</v>
      </c>
      <c r="BV1645" s="17">
        <v>0.22353835033064001</v>
      </c>
      <c r="BW1645" s="17">
        <v>0.29288898528504198</v>
      </c>
      <c r="BX1645" s="17">
        <v>0.37799228519453898</v>
      </c>
      <c r="BY1645" s="17">
        <v>0.21921474158061099</v>
      </c>
      <c r="BZ1645" s="17"/>
      <c r="CA1645" s="17">
        <v>0.29031576159150302</v>
      </c>
      <c r="CB1645" s="17"/>
      <c r="CC1645" s="17">
        <v>0.27954296109607801</v>
      </c>
      <c r="CD1645" s="17">
        <v>0.37763695017990601</v>
      </c>
      <c r="CE1645" s="17"/>
      <c r="CF1645" s="17">
        <v>0.299184985456389</v>
      </c>
      <c r="CG1645" s="17"/>
      <c r="CH1645" s="17">
        <v>0.33584784981930199</v>
      </c>
      <c r="CI1645" s="17">
        <v>0.259477158087563</v>
      </c>
    </row>
    <row r="1646" spans="2:87" x14ac:dyDescent="0.35">
      <c r="B1646" t="s">
        <v>500</v>
      </c>
      <c r="C1646" s="17">
        <v>4.4246108693529899E-2</v>
      </c>
      <c r="D1646" s="17">
        <v>4.4882478816316601E-2</v>
      </c>
      <c r="E1646" s="17">
        <v>4.3885227831185203E-2</v>
      </c>
      <c r="F1646" s="17"/>
      <c r="G1646" s="17">
        <v>6.0603809845459301E-2</v>
      </c>
      <c r="H1646" s="17">
        <v>6.4912797770884906E-2</v>
      </c>
      <c r="I1646" s="17">
        <v>4.5231311057199901E-2</v>
      </c>
      <c r="J1646" s="17">
        <v>2.6402796938434701E-2</v>
      </c>
      <c r="K1646" s="17">
        <v>3.1580911457736803E-2</v>
      </c>
      <c r="L1646" s="17">
        <v>3.8594406389416497E-2</v>
      </c>
      <c r="M1646" s="17"/>
      <c r="N1646" s="17">
        <v>4.59795032826915E-2</v>
      </c>
      <c r="O1646" s="17">
        <v>5.7151927789226099E-2</v>
      </c>
      <c r="P1646" s="17">
        <v>3.5069375681542302E-2</v>
      </c>
      <c r="Q1646" s="17">
        <v>3.7633209458195802E-2</v>
      </c>
      <c r="R1646" s="17"/>
      <c r="S1646" s="17">
        <v>5.49991351005912E-2</v>
      </c>
      <c r="T1646" s="17">
        <v>5.8920081911476498E-2</v>
      </c>
      <c r="U1646" s="17">
        <v>6.3921597455672899E-2</v>
      </c>
      <c r="V1646" s="17">
        <v>1.55931126263833E-2</v>
      </c>
      <c r="W1646" s="17">
        <v>3.3140242265695299E-2</v>
      </c>
      <c r="X1646" s="17">
        <v>4.7901946983279597E-2</v>
      </c>
      <c r="Y1646" s="17">
        <v>4.0186511703466897E-2</v>
      </c>
      <c r="Z1646" s="17">
        <v>3.8969390955368201E-2</v>
      </c>
      <c r="AA1646" s="17">
        <v>5.5646923094382197E-2</v>
      </c>
      <c r="AB1646" s="17">
        <v>1.56305633131722E-2</v>
      </c>
      <c r="AC1646" s="17">
        <v>2.5547958670242499E-2</v>
      </c>
      <c r="AD1646" s="17">
        <v>7.1988660805632695E-2</v>
      </c>
      <c r="AE1646" s="17"/>
      <c r="AF1646" s="17">
        <v>4.3397810144266601E-2</v>
      </c>
      <c r="AG1646" s="17">
        <v>5.0844095552535599E-2</v>
      </c>
      <c r="AH1646" s="17">
        <v>5.39917872324467E-2</v>
      </c>
      <c r="AI1646" s="17">
        <v>4.0585377486235003E-2</v>
      </c>
      <c r="AJ1646" s="17">
        <v>1.9796316488944199E-2</v>
      </c>
      <c r="AK1646" s="17"/>
      <c r="AL1646" s="17">
        <v>4.6347454298613699E-2</v>
      </c>
      <c r="AM1646" s="17">
        <v>4.5280161504334698E-2</v>
      </c>
      <c r="AN1646" s="17">
        <v>3.7171765724384701E-2</v>
      </c>
      <c r="AO1646" s="17">
        <v>4.45797374717656E-2</v>
      </c>
      <c r="AP1646" s="17"/>
      <c r="AQ1646" s="17">
        <v>3.5518867288605399E-2</v>
      </c>
      <c r="AR1646" s="17">
        <v>5.6909439453284902E-2</v>
      </c>
      <c r="AS1646" s="17"/>
      <c r="AT1646" s="17">
        <v>4.4170912965952699E-2</v>
      </c>
      <c r="AU1646" s="17">
        <v>4.3044109376610698E-2</v>
      </c>
      <c r="AV1646" s="17"/>
      <c r="AW1646" s="17">
        <v>3.1317059721859102E-2</v>
      </c>
      <c r="AX1646" s="17">
        <v>4.5276285275743101E-2</v>
      </c>
      <c r="AY1646" s="17">
        <v>5.5285591064355197E-2</v>
      </c>
      <c r="AZ1646" s="17"/>
      <c r="BA1646" s="17">
        <v>5.23334024187092E-2</v>
      </c>
      <c r="BB1646" s="17">
        <v>3.8755547932058897E-2</v>
      </c>
      <c r="BC1646" s="17">
        <v>4.0907644341605598E-2</v>
      </c>
      <c r="BD1646" s="17">
        <v>3.0054499696114598E-2</v>
      </c>
      <c r="BE1646" s="17">
        <v>8.2544215691871606E-2</v>
      </c>
      <c r="BF1646" s="17"/>
      <c r="BG1646" s="17">
        <v>4.9980176563890401E-2</v>
      </c>
      <c r="BH1646" s="17">
        <v>4.0061443462735401E-2</v>
      </c>
      <c r="BI1646" s="17"/>
      <c r="BJ1646" s="17">
        <v>4.6743956035822598E-2</v>
      </c>
      <c r="BK1646" s="17">
        <v>3.3610544828221199E-2</v>
      </c>
      <c r="BL1646" s="17"/>
      <c r="BM1646" s="17">
        <v>3.5774920364442998E-2</v>
      </c>
      <c r="BN1646" s="17">
        <v>6.2862439336414305E-2</v>
      </c>
      <c r="BO1646" s="17">
        <v>3.9322920969843703E-2</v>
      </c>
      <c r="BP1646" s="17">
        <v>5.5537382307879697E-2</v>
      </c>
      <c r="BQ1646" s="17">
        <v>4.6141493639668303E-2</v>
      </c>
      <c r="BR1646" s="17"/>
      <c r="BS1646" s="17">
        <v>5.2409313273981503E-2</v>
      </c>
      <c r="BT1646" s="17"/>
      <c r="BU1646" s="17">
        <v>5.3464071535315197E-2</v>
      </c>
      <c r="BV1646" s="17">
        <v>4.9252613240258002E-2</v>
      </c>
      <c r="BW1646" s="17">
        <v>5.3852594705177101E-2</v>
      </c>
      <c r="BX1646" s="17">
        <v>3.6606165376459297E-2</v>
      </c>
      <c r="BY1646" s="17">
        <v>4.7453656921697097E-2</v>
      </c>
      <c r="BZ1646" s="17"/>
      <c r="CA1646" s="17">
        <v>5.0513191017531898E-2</v>
      </c>
      <c r="CB1646" s="17"/>
      <c r="CC1646" s="17">
        <v>3.8613619207010001E-2</v>
      </c>
      <c r="CD1646" s="17">
        <v>6.8075944441013295E-2</v>
      </c>
      <c r="CE1646" s="17"/>
      <c r="CF1646" s="17">
        <v>2.9431960071171499E-2</v>
      </c>
      <c r="CG1646" s="17"/>
      <c r="CH1646" s="17">
        <v>4.33909743518524E-2</v>
      </c>
      <c r="CI1646" s="17">
        <v>5.05541787100122E-2</v>
      </c>
    </row>
    <row r="1647" spans="2:87" x14ac:dyDescent="0.35">
      <c r="B1647" t="s">
        <v>501</v>
      </c>
      <c r="C1647" s="17">
        <v>2.3591002541232101E-2</v>
      </c>
      <c r="D1647" s="17">
        <v>3.01983794763311E-2</v>
      </c>
      <c r="E1647" s="17">
        <v>1.7265843109801698E-2</v>
      </c>
      <c r="F1647" s="17"/>
      <c r="G1647" s="17">
        <v>1.84380435421823E-2</v>
      </c>
      <c r="H1647" s="17">
        <v>1.3675390519954899E-2</v>
      </c>
      <c r="I1647" s="17">
        <v>3.6090811426377101E-2</v>
      </c>
      <c r="J1647" s="17">
        <v>1.64225812569152E-2</v>
      </c>
      <c r="K1647" s="17">
        <v>4.0982555524417603E-2</v>
      </c>
      <c r="L1647" s="17">
        <v>1.91258944332377E-2</v>
      </c>
      <c r="M1647" s="17"/>
      <c r="N1647" s="17">
        <v>2.3012024912427299E-2</v>
      </c>
      <c r="O1647" s="17">
        <v>2.48489181568009E-2</v>
      </c>
      <c r="P1647" s="17">
        <v>2.5417621464936601E-2</v>
      </c>
      <c r="Q1647" s="17">
        <v>1.93519789543097E-2</v>
      </c>
      <c r="R1647" s="17"/>
      <c r="S1647" s="17">
        <v>1.9409275526587801E-2</v>
      </c>
      <c r="T1647" s="17">
        <v>2.72275523812485E-2</v>
      </c>
      <c r="U1647" s="17">
        <v>4.7484584208978199E-2</v>
      </c>
      <c r="V1647" s="17">
        <v>5.1071715997521704E-3</v>
      </c>
      <c r="W1647" s="17">
        <v>1.68930814954537E-2</v>
      </c>
      <c r="X1647" s="17">
        <v>1.60233016835498E-2</v>
      </c>
      <c r="Y1647" s="17">
        <v>2.4472647616257299E-2</v>
      </c>
      <c r="Z1647" s="17">
        <v>1.13380793998469E-2</v>
      </c>
      <c r="AA1647" s="17">
        <v>2.36851676396438E-2</v>
      </c>
      <c r="AB1647" s="17">
        <v>2.9839560867362801E-2</v>
      </c>
      <c r="AC1647" s="17">
        <v>3.6485026509921803E-2</v>
      </c>
      <c r="AD1647" s="17">
        <v>3.0846717894502901E-2</v>
      </c>
      <c r="AE1647" s="17"/>
      <c r="AF1647" s="17">
        <v>2.7149001358541099E-2</v>
      </c>
      <c r="AG1647" s="17">
        <v>2.5435246993172199E-2</v>
      </c>
      <c r="AH1647" s="17">
        <v>2.49742210046296E-2</v>
      </c>
      <c r="AI1647" s="17">
        <v>1.9912454220940901E-2</v>
      </c>
      <c r="AJ1647" s="17">
        <v>1.2284122677285301E-2</v>
      </c>
      <c r="AK1647" s="17"/>
      <c r="AL1647" s="17">
        <v>2.5150542496326901E-2</v>
      </c>
      <c r="AM1647" s="17">
        <v>2.30337726887412E-2</v>
      </c>
      <c r="AN1647" s="17">
        <v>2.2053198708867999E-2</v>
      </c>
      <c r="AO1647" s="17">
        <v>2.1706694369152402E-2</v>
      </c>
      <c r="AP1647" s="17"/>
      <c r="AQ1647" s="17">
        <v>2.6106561743282498E-2</v>
      </c>
      <c r="AR1647" s="17">
        <v>1.9940896311406098E-2</v>
      </c>
      <c r="AS1647" s="17"/>
      <c r="AT1647" s="17">
        <v>2.56478299165308E-2</v>
      </c>
      <c r="AU1647" s="17">
        <v>2.05412535533296E-2</v>
      </c>
      <c r="AV1647" s="17"/>
      <c r="AW1647" s="17">
        <v>2.9978067976617E-2</v>
      </c>
      <c r="AX1647" s="17">
        <v>2.9246560160463401E-2</v>
      </c>
      <c r="AY1647" s="17">
        <v>1.5903245989429601E-2</v>
      </c>
      <c r="AZ1647" s="17"/>
      <c r="BA1647" s="17">
        <v>2.0340533674896199E-2</v>
      </c>
      <c r="BB1647" s="17">
        <v>2.3942882302844099E-2</v>
      </c>
      <c r="BC1647" s="17">
        <v>2.8451455353898598E-2</v>
      </c>
      <c r="BD1647" s="17">
        <v>1.8095228578681798E-2</v>
      </c>
      <c r="BE1647" s="17">
        <v>1.8013402821340601E-2</v>
      </c>
      <c r="BF1647" s="17"/>
      <c r="BG1647" s="17">
        <v>1.9644208996142699E-2</v>
      </c>
      <c r="BH1647" s="17">
        <v>2.6471332892156401E-2</v>
      </c>
      <c r="BI1647" s="17"/>
      <c r="BJ1647" s="17">
        <v>2.3133258584219701E-2</v>
      </c>
      <c r="BK1647" s="17">
        <v>2.5875232726514E-2</v>
      </c>
      <c r="BL1647" s="17"/>
      <c r="BM1647" s="17">
        <v>1.21032552933392E-2</v>
      </c>
      <c r="BN1647" s="17">
        <v>3.77845037006267E-2</v>
      </c>
      <c r="BO1647" s="17">
        <v>1.9645565274937399E-2</v>
      </c>
      <c r="BP1647" s="17">
        <v>4.8428167221717198E-3</v>
      </c>
      <c r="BQ1647" s="17">
        <v>4.0718527646103397E-2</v>
      </c>
      <c r="BR1647" s="17"/>
      <c r="BS1647" s="17">
        <v>3.7426689658727301E-2</v>
      </c>
      <c r="BT1647" s="17"/>
      <c r="BU1647" s="17">
        <v>4.0660085175846697E-2</v>
      </c>
      <c r="BV1647" s="17">
        <v>1.53963238485199E-2</v>
      </c>
      <c r="BW1647" s="17">
        <v>9.8835276902600102E-3</v>
      </c>
      <c r="BX1647" s="17">
        <v>4.2545955984388498E-2</v>
      </c>
      <c r="BY1647" s="17">
        <v>5.8116328040609903E-3</v>
      </c>
      <c r="BZ1647" s="17"/>
      <c r="CA1647" s="17">
        <v>2.8210230528828598E-2</v>
      </c>
      <c r="CB1647" s="17"/>
      <c r="CC1647" s="17">
        <v>2.3225981036604601E-2</v>
      </c>
      <c r="CD1647" s="17">
        <v>2.64611161888718E-2</v>
      </c>
      <c r="CE1647" s="17"/>
      <c r="CF1647" s="17">
        <v>1.8947306316557801E-2</v>
      </c>
      <c r="CG1647" s="17"/>
      <c r="CH1647" s="17">
        <v>2.77713943049329E-2</v>
      </c>
      <c r="CI1647" s="17">
        <v>0</v>
      </c>
    </row>
    <row r="1648" spans="2:87" x14ac:dyDescent="0.35">
      <c r="B1648" t="s">
        <v>161</v>
      </c>
      <c r="C1648" s="17">
        <v>0.13957133699395599</v>
      </c>
      <c r="D1648" s="17">
        <v>0.109318192678088</v>
      </c>
      <c r="E1648" s="17">
        <v>0.16708510277428101</v>
      </c>
      <c r="F1648" s="17"/>
      <c r="G1648" s="17">
        <v>0.16840467281483801</v>
      </c>
      <c r="H1648" s="17">
        <v>0.144603315052623</v>
      </c>
      <c r="I1648" s="17">
        <v>0.17752810720418799</v>
      </c>
      <c r="J1648" s="17">
        <v>0.132549115594637</v>
      </c>
      <c r="K1648" s="17">
        <v>0.115248967053179</v>
      </c>
      <c r="L1648" s="17">
        <v>0.107332536689642</v>
      </c>
      <c r="M1648" s="17"/>
      <c r="N1648" s="17">
        <v>0.108572757042801</v>
      </c>
      <c r="O1648" s="17">
        <v>0.118247110956596</v>
      </c>
      <c r="P1648" s="17">
        <v>0.15047639366418</v>
      </c>
      <c r="Q1648" s="17">
        <v>0.18757999375175699</v>
      </c>
      <c r="R1648" s="17"/>
      <c r="S1648" s="17">
        <v>0.159652271046752</v>
      </c>
      <c r="T1648" s="17">
        <v>0.111568540415525</v>
      </c>
      <c r="U1648" s="17">
        <v>0.12953450907851599</v>
      </c>
      <c r="V1648" s="17">
        <v>0.14030051160846899</v>
      </c>
      <c r="W1648" s="17">
        <v>0.197941617377805</v>
      </c>
      <c r="X1648" s="17">
        <v>0.149559260482237</v>
      </c>
      <c r="Y1648" s="17">
        <v>0.16318410513256401</v>
      </c>
      <c r="Z1648" s="17">
        <v>0.22581627970500001</v>
      </c>
      <c r="AA1648" s="17">
        <v>0.100638540417279</v>
      </c>
      <c r="AB1648" s="17">
        <v>9.0611870520134905E-2</v>
      </c>
      <c r="AC1648" s="17">
        <v>0.12347930859662599</v>
      </c>
      <c r="AD1648" s="17">
        <v>0.16395281725069999</v>
      </c>
      <c r="AE1648" s="17"/>
      <c r="AF1648" s="17">
        <v>0.20033549186005201</v>
      </c>
      <c r="AG1648" s="17">
        <v>0.12442119127390899</v>
      </c>
      <c r="AH1648" s="17">
        <v>0.106051996215204</v>
      </c>
      <c r="AI1648" s="17">
        <v>8.40459020895271E-2</v>
      </c>
      <c r="AJ1648" s="17">
        <v>0.13459798367121001</v>
      </c>
      <c r="AK1648" s="17"/>
      <c r="AL1648" s="17">
        <v>0.16512526320137499</v>
      </c>
      <c r="AM1648" s="17">
        <v>0.11728898942838301</v>
      </c>
      <c r="AN1648" s="17">
        <v>0.12713920259796899</v>
      </c>
      <c r="AO1648" s="17">
        <v>0.153868604355406</v>
      </c>
      <c r="AP1648" s="17"/>
      <c r="AQ1648" s="17">
        <v>0.14607413378835099</v>
      </c>
      <c r="AR1648" s="17">
        <v>0.13013570173990699</v>
      </c>
      <c r="AS1648" s="17"/>
      <c r="AT1648" s="17">
        <v>0.13600183505814201</v>
      </c>
      <c r="AU1648" s="17">
        <v>0.10569577424410299</v>
      </c>
      <c r="AV1648" s="17"/>
      <c r="AW1648" s="17">
        <v>0.110855561704088</v>
      </c>
      <c r="AX1648" s="17">
        <v>0.139002457887135</v>
      </c>
      <c r="AY1648" s="17">
        <v>0.15530479668644001</v>
      </c>
      <c r="AZ1648" s="17"/>
      <c r="BA1648" s="17">
        <v>0.14130735554936399</v>
      </c>
      <c r="BB1648" s="17">
        <v>0.122621599373288</v>
      </c>
      <c r="BC1648" s="17">
        <v>0.154384139364388</v>
      </c>
      <c r="BD1648" s="17">
        <v>0.15439774041056101</v>
      </c>
      <c r="BE1648" s="17">
        <v>9.1709939993829398E-2</v>
      </c>
      <c r="BF1648" s="17"/>
      <c r="BG1648" s="17">
        <v>0.170750953842982</v>
      </c>
      <c r="BH1648" s="17">
        <v>0.11681676528543999</v>
      </c>
      <c r="BI1648" s="17"/>
      <c r="BJ1648" s="17">
        <v>0.148015710171603</v>
      </c>
      <c r="BK1648" s="17">
        <v>0.111471578848774</v>
      </c>
      <c r="BL1648" s="17"/>
      <c r="BM1648" s="17">
        <v>0.260998061491092</v>
      </c>
      <c r="BN1648" s="17">
        <v>9.9637326532458298E-2</v>
      </c>
      <c r="BO1648" s="17">
        <v>0.10362480097670999</v>
      </c>
      <c r="BP1648" s="17">
        <v>0.118583591882347</v>
      </c>
      <c r="BQ1648" s="17">
        <v>9.9990814837228506E-2</v>
      </c>
      <c r="BR1648" s="17"/>
      <c r="BS1648" s="17">
        <v>8.6204176082602404E-2</v>
      </c>
      <c r="BT1648" s="17"/>
      <c r="BU1648" s="17">
        <v>8.4418302390104602E-2</v>
      </c>
      <c r="BV1648" s="17">
        <v>9.4897972007749007E-2</v>
      </c>
      <c r="BW1648" s="17">
        <v>9.75139660814517E-2</v>
      </c>
      <c r="BX1648" s="17">
        <v>9.2349233417981902E-2</v>
      </c>
      <c r="BY1648" s="17">
        <v>0.346799914720681</v>
      </c>
      <c r="BZ1648" s="17"/>
      <c r="CA1648" s="17">
        <v>5.2244914959659203E-2</v>
      </c>
      <c r="CB1648" s="17"/>
      <c r="CC1648" s="17">
        <v>0.133290441860449</v>
      </c>
      <c r="CD1648" s="17">
        <v>0.111704989219444</v>
      </c>
      <c r="CE1648" s="17"/>
      <c r="CF1648" s="17">
        <v>0.11036316639935601</v>
      </c>
      <c r="CG1648" s="17"/>
      <c r="CH1648" s="17">
        <v>0.11644266715420901</v>
      </c>
      <c r="CI1648" s="17">
        <v>9.5118267737425599E-2</v>
      </c>
    </row>
    <row r="1649" spans="2:87" x14ac:dyDescent="0.35">
      <c r="C1649" s="17"/>
      <c r="D1649" s="17"/>
      <c r="E1649" s="17"/>
      <c r="F1649" s="17"/>
      <c r="G1649" s="17"/>
      <c r="H1649" s="17"/>
      <c r="I1649" s="17"/>
      <c r="J1649" s="17"/>
      <c r="K1649" s="17"/>
      <c r="L1649" s="17"/>
      <c r="M1649" s="17"/>
      <c r="N1649" s="17"/>
      <c r="O1649" s="17"/>
      <c r="P1649" s="17"/>
      <c r="Q1649" s="17"/>
      <c r="R1649" s="17"/>
      <c r="S1649" s="17"/>
      <c r="T1649" s="17"/>
      <c r="U1649" s="17"/>
      <c r="V1649" s="17"/>
      <c r="W1649" s="17"/>
      <c r="X1649" s="17"/>
      <c r="Y1649" s="17"/>
      <c r="Z1649" s="17"/>
      <c r="AA1649" s="17"/>
      <c r="AB1649" s="17"/>
      <c r="AC1649" s="17"/>
      <c r="AD1649" s="17"/>
      <c r="AE1649" s="17"/>
      <c r="AF1649" s="17"/>
      <c r="AG1649" s="17"/>
      <c r="AH1649" s="17"/>
      <c r="AI1649" s="17"/>
      <c r="AJ1649" s="17"/>
      <c r="AK1649" s="17"/>
      <c r="AL1649" s="17"/>
      <c r="AM1649" s="17"/>
      <c r="AN1649" s="17"/>
      <c r="AO1649" s="17"/>
      <c r="AP1649" s="17"/>
      <c r="AQ1649" s="17"/>
      <c r="AR1649" s="17"/>
      <c r="AS1649" s="17"/>
      <c r="AT1649" s="17"/>
      <c r="AU1649" s="17"/>
      <c r="AV1649" s="17"/>
      <c r="AW1649" s="17"/>
      <c r="AX1649" s="17"/>
      <c r="AY1649" s="17"/>
      <c r="AZ1649" s="17"/>
      <c r="BA1649" s="17"/>
      <c r="BB1649" s="17"/>
      <c r="BC1649" s="17"/>
      <c r="BD1649" s="17"/>
      <c r="BE1649" s="17"/>
      <c r="BF1649" s="17"/>
      <c r="BG1649" s="17"/>
      <c r="BH1649" s="17"/>
      <c r="BI1649" s="17"/>
      <c r="BJ1649" s="17"/>
      <c r="BK1649" s="17"/>
      <c r="BL1649" s="17"/>
      <c r="BM1649" s="17"/>
      <c r="BN1649" s="17"/>
      <c r="BO1649" s="17"/>
      <c r="BP1649" s="17"/>
      <c r="BQ1649" s="17"/>
      <c r="BR1649" s="17"/>
      <c r="BS1649" s="17"/>
      <c r="BT1649" s="17"/>
      <c r="BU1649" s="17"/>
      <c r="BV1649" s="17"/>
      <c r="BW1649" s="17"/>
      <c r="BX1649" s="17"/>
      <c r="BY1649" s="17"/>
      <c r="BZ1649" s="17"/>
      <c r="CA1649" s="17"/>
      <c r="CB1649" s="17"/>
      <c r="CC1649" s="17"/>
      <c r="CD1649" s="17"/>
      <c r="CE1649" s="17"/>
      <c r="CF1649" s="17"/>
      <c r="CG1649" s="17"/>
      <c r="CH1649" s="17"/>
      <c r="CI1649" s="17"/>
    </row>
    <row r="1650" spans="2:87" x14ac:dyDescent="0.35">
      <c r="B1650" s="6" t="s">
        <v>506</v>
      </c>
      <c r="C1650" s="17"/>
      <c r="D1650" s="17"/>
      <c r="E1650" s="17"/>
      <c r="F1650" s="17"/>
      <c r="G1650" s="17"/>
      <c r="H1650" s="17"/>
      <c r="I1650" s="17"/>
      <c r="J1650" s="17"/>
      <c r="K1650" s="17"/>
      <c r="L1650" s="17"/>
      <c r="M1650" s="17"/>
      <c r="N1650" s="17"/>
      <c r="O1650" s="17"/>
      <c r="P1650" s="17"/>
      <c r="Q1650" s="17"/>
      <c r="R1650" s="17"/>
      <c r="S1650" s="17"/>
      <c r="T1650" s="17"/>
      <c r="U1650" s="17"/>
      <c r="V1650" s="17"/>
      <c r="W1650" s="17"/>
      <c r="X1650" s="17"/>
      <c r="Y1650" s="17"/>
      <c r="Z1650" s="17"/>
      <c r="AA1650" s="17"/>
      <c r="AB1650" s="17"/>
      <c r="AC1650" s="17"/>
      <c r="AD1650" s="17"/>
      <c r="AE1650" s="17"/>
      <c r="AF1650" s="17"/>
      <c r="AG1650" s="17"/>
      <c r="AH1650" s="17"/>
      <c r="AI1650" s="17"/>
      <c r="AJ1650" s="17"/>
      <c r="AK1650" s="17"/>
      <c r="AL1650" s="17"/>
      <c r="AM1650" s="17"/>
      <c r="AN1650" s="17"/>
      <c r="AO1650" s="17"/>
      <c r="AP1650" s="17"/>
      <c r="AQ1650" s="17"/>
      <c r="AR1650" s="17"/>
      <c r="AS1650" s="17"/>
      <c r="AT1650" s="17"/>
      <c r="AU1650" s="17"/>
      <c r="AV1650" s="17"/>
      <c r="AW1650" s="17"/>
      <c r="AX1650" s="17"/>
      <c r="AY1650" s="17"/>
      <c r="AZ1650" s="17"/>
      <c r="BA1650" s="17"/>
      <c r="BB1650" s="17"/>
      <c r="BC1650" s="17"/>
      <c r="BD1650" s="17"/>
      <c r="BE1650" s="17"/>
      <c r="BF1650" s="17"/>
      <c r="BG1650" s="17"/>
      <c r="BH1650" s="17"/>
      <c r="BI1650" s="17"/>
      <c r="BJ1650" s="17"/>
      <c r="BK1650" s="17"/>
      <c r="BL1650" s="17"/>
      <c r="BM1650" s="17"/>
      <c r="BN1650" s="17"/>
      <c r="BO1650" s="17"/>
      <c r="BP1650" s="17"/>
      <c r="BQ1650" s="17"/>
      <c r="BR1650" s="17"/>
      <c r="BS1650" s="17"/>
      <c r="BT1650" s="17"/>
      <c r="BU1650" s="17"/>
      <c r="BV1650" s="17"/>
      <c r="BW1650" s="17"/>
      <c r="BX1650" s="17"/>
      <c r="BY1650" s="17"/>
      <c r="BZ1650" s="17"/>
      <c r="CA1650" s="17"/>
      <c r="CB1650" s="17"/>
      <c r="CC1650" s="17"/>
      <c r="CD1650" s="17"/>
      <c r="CE1650" s="17"/>
      <c r="CF1650" s="17"/>
      <c r="CG1650" s="17"/>
      <c r="CH1650" s="17"/>
      <c r="CI1650" s="17"/>
    </row>
    <row r="1651" spans="2:87" x14ac:dyDescent="0.35">
      <c r="B1651" s="24" t="s">
        <v>117</v>
      </c>
      <c r="C1651" s="17"/>
      <c r="D1651" s="17"/>
      <c r="E1651" s="17"/>
      <c r="F1651" s="17"/>
      <c r="G1651" s="17"/>
      <c r="H1651" s="17"/>
      <c r="I1651" s="17"/>
      <c r="J1651" s="17"/>
      <c r="K1651" s="17"/>
      <c r="L1651" s="17"/>
      <c r="M1651" s="17"/>
      <c r="N1651" s="17"/>
      <c r="O1651" s="17"/>
      <c r="P1651" s="17"/>
      <c r="Q1651" s="17"/>
      <c r="R1651" s="17"/>
      <c r="S1651" s="17"/>
      <c r="T1651" s="17"/>
      <c r="U1651" s="17"/>
      <c r="V1651" s="17"/>
      <c r="W1651" s="17"/>
      <c r="X1651" s="17"/>
      <c r="Y1651" s="17"/>
      <c r="Z1651" s="17"/>
      <c r="AA1651" s="17"/>
      <c r="AB1651" s="17"/>
      <c r="AC1651" s="17"/>
      <c r="AD1651" s="17"/>
      <c r="AE1651" s="17"/>
      <c r="AF1651" s="17"/>
      <c r="AG1651" s="17"/>
      <c r="AH1651" s="17"/>
      <c r="AI1651" s="17"/>
      <c r="AJ1651" s="17"/>
      <c r="AK1651" s="17"/>
      <c r="AL1651" s="17"/>
      <c r="AM1651" s="17"/>
      <c r="AN1651" s="17"/>
      <c r="AO1651" s="17"/>
      <c r="AP1651" s="17"/>
      <c r="AQ1651" s="17"/>
      <c r="AR1651" s="17"/>
      <c r="AS1651" s="17"/>
      <c r="AT1651" s="17"/>
      <c r="AU1651" s="17"/>
      <c r="AV1651" s="17"/>
      <c r="AW1651" s="17"/>
      <c r="AX1651" s="17"/>
      <c r="AY1651" s="17"/>
      <c r="AZ1651" s="17"/>
      <c r="BA1651" s="17"/>
      <c r="BB1651" s="17"/>
      <c r="BC1651" s="17"/>
      <c r="BD1651" s="17"/>
      <c r="BE1651" s="17"/>
      <c r="BF1651" s="17"/>
      <c r="BG1651" s="17"/>
      <c r="BH1651" s="17"/>
      <c r="BI1651" s="17"/>
      <c r="BJ1651" s="17"/>
      <c r="BK1651" s="17"/>
      <c r="BL1651" s="17"/>
      <c r="BM1651" s="17"/>
      <c r="BN1651" s="17"/>
      <c r="BO1651" s="17"/>
      <c r="BP1651" s="17"/>
      <c r="BQ1651" s="17"/>
      <c r="BR1651" s="17"/>
      <c r="BS1651" s="17"/>
      <c r="BT1651" s="17"/>
      <c r="BU1651" s="17"/>
      <c r="BV1651" s="17"/>
      <c r="BW1651" s="17"/>
      <c r="BX1651" s="17"/>
      <c r="BY1651" s="17"/>
      <c r="BZ1651" s="17"/>
      <c r="CA1651" s="17"/>
      <c r="CB1651" s="17"/>
      <c r="CC1651" s="17"/>
      <c r="CD1651" s="17"/>
      <c r="CE1651" s="17"/>
      <c r="CF1651" s="17"/>
      <c r="CG1651" s="17"/>
      <c r="CH1651" s="17"/>
      <c r="CI1651" s="17"/>
    </row>
    <row r="1652" spans="2:87" x14ac:dyDescent="0.35">
      <c r="B1652" t="s">
        <v>497</v>
      </c>
      <c r="C1652" s="17">
        <v>7.5428999563303803E-2</v>
      </c>
      <c r="D1652" s="17">
        <v>8.2568023830977597E-2</v>
      </c>
      <c r="E1652" s="17">
        <v>6.8890332822457406E-2</v>
      </c>
      <c r="F1652" s="17"/>
      <c r="G1652" s="17">
        <v>8.1996843252001697E-2</v>
      </c>
      <c r="H1652" s="17">
        <v>0.113669599719404</v>
      </c>
      <c r="I1652" s="17">
        <v>9.8155275451387705E-2</v>
      </c>
      <c r="J1652" s="17">
        <v>7.3572882622605307E-2</v>
      </c>
      <c r="K1652" s="17">
        <v>5.1656636549271703E-2</v>
      </c>
      <c r="L1652" s="17">
        <v>3.8775322267053103E-2</v>
      </c>
      <c r="M1652" s="17"/>
      <c r="N1652" s="17">
        <v>8.9046758631355902E-2</v>
      </c>
      <c r="O1652" s="17">
        <v>7.9125404621822201E-2</v>
      </c>
      <c r="P1652" s="17">
        <v>6.0286022503150002E-2</v>
      </c>
      <c r="Q1652" s="17">
        <v>7.1237180888085103E-2</v>
      </c>
      <c r="R1652" s="17"/>
      <c r="S1652" s="17">
        <v>9.5758493168701303E-2</v>
      </c>
      <c r="T1652" s="17">
        <v>7.9558774382052097E-2</v>
      </c>
      <c r="U1652" s="17">
        <v>5.20804057974864E-2</v>
      </c>
      <c r="V1652" s="17">
        <v>7.1264126295861596E-2</v>
      </c>
      <c r="W1652" s="17">
        <v>2.22104401812942E-2</v>
      </c>
      <c r="X1652" s="17">
        <v>8.8169716792287398E-2</v>
      </c>
      <c r="Y1652" s="17">
        <v>5.3635479386641101E-2</v>
      </c>
      <c r="Z1652" s="17">
        <v>0.13334279268732999</v>
      </c>
      <c r="AA1652" s="17">
        <v>8.9936541866525804E-2</v>
      </c>
      <c r="AB1652" s="17">
        <v>6.9540986800665797E-2</v>
      </c>
      <c r="AC1652" s="17">
        <v>8.2766457498651802E-2</v>
      </c>
      <c r="AD1652" s="17">
        <v>5.5727990407466503E-2</v>
      </c>
      <c r="AE1652" s="17"/>
      <c r="AF1652" s="17">
        <v>6.3218073771998007E-2</v>
      </c>
      <c r="AG1652" s="17">
        <v>7.7635233137455698E-2</v>
      </c>
      <c r="AH1652" s="17">
        <v>6.9086294567718004E-2</v>
      </c>
      <c r="AI1652" s="17">
        <v>8.1791955729442603E-2</v>
      </c>
      <c r="AJ1652" s="17">
        <v>8.7008421465766206E-2</v>
      </c>
      <c r="AK1652" s="17"/>
      <c r="AL1652" s="17">
        <v>5.0712750009481201E-2</v>
      </c>
      <c r="AM1652" s="17">
        <v>7.8526946103967404E-2</v>
      </c>
      <c r="AN1652" s="17">
        <v>0.103402018276347</v>
      </c>
      <c r="AO1652" s="17">
        <v>0.13039113996184101</v>
      </c>
      <c r="AP1652" s="17"/>
      <c r="AQ1652" s="17">
        <v>6.38453308939642E-2</v>
      </c>
      <c r="AR1652" s="17">
        <v>9.2237040153138702E-2</v>
      </c>
      <c r="AS1652" s="17"/>
      <c r="AT1652" s="17">
        <v>8.7711772460495496E-2</v>
      </c>
      <c r="AU1652" s="17">
        <v>4.1459997249937403E-2</v>
      </c>
      <c r="AV1652" s="17"/>
      <c r="AW1652" s="17">
        <v>5.3788024868429603E-2</v>
      </c>
      <c r="AX1652" s="17">
        <v>5.7546762927102001E-2</v>
      </c>
      <c r="AY1652" s="17">
        <v>0.110232293498585</v>
      </c>
      <c r="AZ1652" s="17"/>
      <c r="BA1652" s="17">
        <v>9.0593975293487103E-2</v>
      </c>
      <c r="BB1652" s="17">
        <v>7.6622812481506597E-2</v>
      </c>
      <c r="BC1652" s="17">
        <v>6.9458274386894905E-2</v>
      </c>
      <c r="BD1652" s="17">
        <v>5.2631152339542998E-2</v>
      </c>
      <c r="BE1652" s="17">
        <v>7.6042850518045907E-2</v>
      </c>
      <c r="BF1652" s="17"/>
      <c r="BG1652" s="17">
        <v>6.64087194529622E-2</v>
      </c>
      <c r="BH1652" s="17">
        <v>8.2011909532836602E-2</v>
      </c>
      <c r="BI1652" s="17"/>
      <c r="BJ1652" s="17">
        <v>8.1033938509904299E-2</v>
      </c>
      <c r="BK1652" s="17">
        <v>5.0170880759396498E-2</v>
      </c>
      <c r="BL1652" s="17"/>
      <c r="BM1652" s="17">
        <v>4.9115951948994298E-2</v>
      </c>
      <c r="BN1652" s="17">
        <v>4.5157620704735897E-2</v>
      </c>
      <c r="BO1652" s="17">
        <v>0.10688669888494</v>
      </c>
      <c r="BP1652" s="17">
        <v>7.92157597367244E-2</v>
      </c>
      <c r="BQ1652" s="17">
        <v>7.3940466568760396E-2</v>
      </c>
      <c r="BR1652" s="17"/>
      <c r="BS1652" s="17">
        <v>9.4848751359688996E-2</v>
      </c>
      <c r="BT1652" s="17"/>
      <c r="BU1652" s="17">
        <v>6.3097602982713705E-2</v>
      </c>
      <c r="BV1652" s="17">
        <v>0.124402466689498</v>
      </c>
      <c r="BW1652" s="17">
        <v>8.0672815785467603E-2</v>
      </c>
      <c r="BX1652" s="17">
        <v>6.6617300625042106E-2</v>
      </c>
      <c r="BY1652" s="17">
        <v>4.9793995236695199E-2</v>
      </c>
      <c r="BZ1652" s="17"/>
      <c r="CA1652" s="17">
        <v>0.156728092222227</v>
      </c>
      <c r="CB1652" s="17"/>
      <c r="CC1652" s="17">
        <v>7.6154357244403503E-2</v>
      </c>
      <c r="CD1652" s="17">
        <v>7.1690423598756603E-2</v>
      </c>
      <c r="CE1652" s="17"/>
      <c r="CF1652" s="17">
        <v>5.8220963967619999E-2</v>
      </c>
      <c r="CG1652" s="17"/>
      <c r="CH1652" s="17">
        <v>4.8297424532176801E-2</v>
      </c>
      <c r="CI1652" s="17">
        <v>0.160139437471367</v>
      </c>
    </row>
    <row r="1653" spans="2:87" x14ac:dyDescent="0.35">
      <c r="B1653" t="s">
        <v>498</v>
      </c>
      <c r="C1653" s="17">
        <v>0.14478947439923401</v>
      </c>
      <c r="D1653" s="17">
        <v>0.15252217844534699</v>
      </c>
      <c r="E1653" s="17">
        <v>0.13610603836850499</v>
      </c>
      <c r="F1653" s="17"/>
      <c r="G1653" s="17">
        <v>0.28728331663655499</v>
      </c>
      <c r="H1653" s="17">
        <v>0.215407932041383</v>
      </c>
      <c r="I1653" s="17">
        <v>0.15460726139785999</v>
      </c>
      <c r="J1653" s="17">
        <v>0.110565337641406</v>
      </c>
      <c r="K1653" s="17">
        <v>8.1490353982778402E-2</v>
      </c>
      <c r="L1653" s="17">
        <v>5.3900434283662799E-2</v>
      </c>
      <c r="M1653" s="17"/>
      <c r="N1653" s="17">
        <v>0.18065873977577199</v>
      </c>
      <c r="O1653" s="17">
        <v>0.124256004446351</v>
      </c>
      <c r="P1653" s="17">
        <v>0.117281067096818</v>
      </c>
      <c r="Q1653" s="17">
        <v>0.151317963614227</v>
      </c>
      <c r="R1653" s="17"/>
      <c r="S1653" s="17">
        <v>0.22984422913988001</v>
      </c>
      <c r="T1653" s="17">
        <v>0.15421633900470799</v>
      </c>
      <c r="U1653" s="17">
        <v>0.13758958329961499</v>
      </c>
      <c r="V1653" s="17">
        <v>0.12538189407238201</v>
      </c>
      <c r="W1653" s="17">
        <v>0.14442771550487901</v>
      </c>
      <c r="X1653" s="17">
        <v>0.149262020681766</v>
      </c>
      <c r="Y1653" s="17">
        <v>0.132736368643047</v>
      </c>
      <c r="Z1653" s="17">
        <v>0.103138742393074</v>
      </c>
      <c r="AA1653" s="17">
        <v>0.14888102762157701</v>
      </c>
      <c r="AB1653" s="17">
        <v>6.4472074294560505E-2</v>
      </c>
      <c r="AC1653" s="17">
        <v>8.1137430743666805E-2</v>
      </c>
      <c r="AD1653" s="17">
        <v>0.19203702259365199</v>
      </c>
      <c r="AE1653" s="17"/>
      <c r="AF1653" s="17">
        <v>0.15183736872086701</v>
      </c>
      <c r="AG1653" s="17">
        <v>0.10999973688968399</v>
      </c>
      <c r="AH1653" s="17">
        <v>0.16142122574050299</v>
      </c>
      <c r="AI1653" s="17">
        <v>0.182492637293515</v>
      </c>
      <c r="AJ1653" s="17">
        <v>0.20643972704566499</v>
      </c>
      <c r="AK1653" s="17"/>
      <c r="AL1653" s="17">
        <v>0.1125519167772</v>
      </c>
      <c r="AM1653" s="17">
        <v>0.145172942742512</v>
      </c>
      <c r="AN1653" s="17">
        <v>0.210353495521902</v>
      </c>
      <c r="AO1653" s="17">
        <v>0.15874765575331101</v>
      </c>
      <c r="AP1653" s="17"/>
      <c r="AQ1653" s="17">
        <v>0.10267677733080099</v>
      </c>
      <c r="AR1653" s="17">
        <v>0.20589549718691799</v>
      </c>
      <c r="AS1653" s="17"/>
      <c r="AT1653" s="17">
        <v>0.16736553791129699</v>
      </c>
      <c r="AU1653" s="17">
        <v>5.6754817008503398E-2</v>
      </c>
      <c r="AV1653" s="17"/>
      <c r="AW1653" s="17">
        <v>9.5075773908566905E-2</v>
      </c>
      <c r="AX1653" s="17">
        <v>0.169556329266842</v>
      </c>
      <c r="AY1653" s="17">
        <v>0.17208395595372999</v>
      </c>
      <c r="AZ1653" s="17"/>
      <c r="BA1653" s="17">
        <v>0.22015553023780099</v>
      </c>
      <c r="BB1653" s="17">
        <v>0.144733037460165</v>
      </c>
      <c r="BC1653" s="17">
        <v>0.120776452388852</v>
      </c>
      <c r="BD1653" s="17">
        <v>6.7595981969145999E-2</v>
      </c>
      <c r="BE1653" s="17">
        <v>7.2256946191934401E-2</v>
      </c>
      <c r="BF1653" s="17"/>
      <c r="BG1653" s="17">
        <v>0.14816082080262899</v>
      </c>
      <c r="BH1653" s="17">
        <v>0.14232909960175899</v>
      </c>
      <c r="BI1653" s="17"/>
      <c r="BJ1653" s="17">
        <v>0.167173708214609</v>
      </c>
      <c r="BK1653" s="17">
        <v>6.4802703026977104E-2</v>
      </c>
      <c r="BL1653" s="17"/>
      <c r="BM1653" s="17">
        <v>0.1189528182497</v>
      </c>
      <c r="BN1653" s="17">
        <v>0.10708629370620799</v>
      </c>
      <c r="BO1653" s="17">
        <v>0.21290206810732901</v>
      </c>
      <c r="BP1653" s="17">
        <v>0.11865382381044</v>
      </c>
      <c r="BQ1653" s="17">
        <v>0.100416528228237</v>
      </c>
      <c r="BR1653" s="17"/>
      <c r="BS1653" s="17">
        <v>0.13850730399944799</v>
      </c>
      <c r="BT1653" s="17"/>
      <c r="BU1653" s="17">
        <v>0.11591073209368701</v>
      </c>
      <c r="BV1653" s="17">
        <v>0.25356612889084901</v>
      </c>
      <c r="BW1653" s="17">
        <v>0.12355385773913501</v>
      </c>
      <c r="BX1653" s="17">
        <v>0.11434054317966399</v>
      </c>
      <c r="BY1653" s="17">
        <v>6.0225065492047702E-2</v>
      </c>
      <c r="BZ1653" s="17"/>
      <c r="CA1653" s="17">
        <v>0.22030693660692699</v>
      </c>
      <c r="CB1653" s="17"/>
      <c r="CC1653" s="17">
        <v>0.142438454963557</v>
      </c>
      <c r="CD1653" s="17">
        <v>0.16837257281915199</v>
      </c>
      <c r="CE1653" s="17"/>
      <c r="CF1653" s="17">
        <v>0.13310936742160201</v>
      </c>
      <c r="CG1653" s="17"/>
      <c r="CH1653" s="17">
        <v>9.3796681337450505E-2</v>
      </c>
      <c r="CI1653" s="17">
        <v>0.23211758709873001</v>
      </c>
    </row>
    <row r="1654" spans="2:87" x14ac:dyDescent="0.35">
      <c r="B1654" t="s">
        <v>499</v>
      </c>
      <c r="C1654" s="17">
        <v>0.56858010624498501</v>
      </c>
      <c r="D1654" s="17">
        <v>0.5625237996122</v>
      </c>
      <c r="E1654" s="17">
        <v>0.57683956114622903</v>
      </c>
      <c r="F1654" s="17"/>
      <c r="G1654" s="17">
        <v>0.423820597879984</v>
      </c>
      <c r="H1654" s="17">
        <v>0.43352524502770201</v>
      </c>
      <c r="I1654" s="17">
        <v>0.495672757552932</v>
      </c>
      <c r="J1654" s="17">
        <v>0.621065314054421</v>
      </c>
      <c r="K1654" s="17">
        <v>0.65802514798741496</v>
      </c>
      <c r="L1654" s="17">
        <v>0.73254001261859403</v>
      </c>
      <c r="M1654" s="17"/>
      <c r="N1654" s="17">
        <v>0.58033889252485704</v>
      </c>
      <c r="O1654" s="17">
        <v>0.57596845866475499</v>
      </c>
      <c r="P1654" s="17">
        <v>0.58327370057596395</v>
      </c>
      <c r="Q1654" s="17">
        <v>0.53155812487745002</v>
      </c>
      <c r="R1654" s="17"/>
      <c r="S1654" s="17">
        <v>0.45827073835190701</v>
      </c>
      <c r="T1654" s="17">
        <v>0.56584070247170004</v>
      </c>
      <c r="U1654" s="17">
        <v>0.61218499980598096</v>
      </c>
      <c r="V1654" s="17">
        <v>0.56772320566180501</v>
      </c>
      <c r="W1654" s="17">
        <v>0.59066453284767495</v>
      </c>
      <c r="X1654" s="17">
        <v>0.55858000155624898</v>
      </c>
      <c r="Y1654" s="17">
        <v>0.56702744317814002</v>
      </c>
      <c r="Z1654" s="17">
        <v>0.54575685272011598</v>
      </c>
      <c r="AA1654" s="17">
        <v>0.53296268315751005</v>
      </c>
      <c r="AB1654" s="17">
        <v>0.70070314778725795</v>
      </c>
      <c r="AC1654" s="17">
        <v>0.70915560927247401</v>
      </c>
      <c r="AD1654" s="17">
        <v>0.49429210895291098</v>
      </c>
      <c r="AE1654" s="17"/>
      <c r="AF1654" s="17">
        <v>0.53286466449336201</v>
      </c>
      <c r="AG1654" s="17">
        <v>0.58566965214841704</v>
      </c>
      <c r="AH1654" s="17">
        <v>0.59088006650906399</v>
      </c>
      <c r="AI1654" s="17">
        <v>0.60269052719079597</v>
      </c>
      <c r="AJ1654" s="17">
        <v>0.52594164941285004</v>
      </c>
      <c r="AK1654" s="17"/>
      <c r="AL1654" s="17">
        <v>0.59221242244271399</v>
      </c>
      <c r="AM1654" s="17">
        <v>0.58465293966444498</v>
      </c>
      <c r="AN1654" s="17">
        <v>0.490839080224721</v>
      </c>
      <c r="AO1654" s="17">
        <v>0.54018570615352102</v>
      </c>
      <c r="AP1654" s="17"/>
      <c r="AQ1654" s="17">
        <v>0.61329753638647899</v>
      </c>
      <c r="AR1654" s="17">
        <v>0.503694584883281</v>
      </c>
      <c r="AS1654" s="17"/>
      <c r="AT1654" s="17">
        <v>0.53004068392578796</v>
      </c>
      <c r="AU1654" s="17">
        <v>0.72323407924329097</v>
      </c>
      <c r="AV1654" s="17"/>
      <c r="AW1654" s="17">
        <v>0.67600047201763702</v>
      </c>
      <c r="AX1654" s="17">
        <v>0.57987682426828602</v>
      </c>
      <c r="AY1654" s="17">
        <v>0.46599274259578999</v>
      </c>
      <c r="AZ1654" s="17"/>
      <c r="BA1654" s="17">
        <v>0.46523639193121602</v>
      </c>
      <c r="BB1654" s="17">
        <v>0.59030677733361303</v>
      </c>
      <c r="BC1654" s="17">
        <v>0.59297224408334803</v>
      </c>
      <c r="BD1654" s="17">
        <v>0.66483909451407697</v>
      </c>
      <c r="BE1654" s="17">
        <v>0.63120515377581399</v>
      </c>
      <c r="BF1654" s="17"/>
      <c r="BG1654" s="17">
        <v>0.54435703943904601</v>
      </c>
      <c r="BH1654" s="17">
        <v>0.58625785749205095</v>
      </c>
      <c r="BI1654" s="17"/>
      <c r="BJ1654" s="17">
        <v>0.531447544898621</v>
      </c>
      <c r="BK1654" s="17">
        <v>0.70517937616531101</v>
      </c>
      <c r="BL1654" s="17"/>
      <c r="BM1654" s="17">
        <v>0.55546908694391905</v>
      </c>
      <c r="BN1654" s="17">
        <v>0.63869624007443304</v>
      </c>
      <c r="BO1654" s="17">
        <v>0.499343714451985</v>
      </c>
      <c r="BP1654" s="17">
        <v>0.63797903403870704</v>
      </c>
      <c r="BQ1654" s="17">
        <v>0.56677456440469598</v>
      </c>
      <c r="BR1654" s="17"/>
      <c r="BS1654" s="17">
        <v>0.56167780902756304</v>
      </c>
      <c r="BT1654" s="17"/>
      <c r="BU1654" s="17">
        <v>0.63063746088477002</v>
      </c>
      <c r="BV1654" s="17">
        <v>0.46242186203397401</v>
      </c>
      <c r="BW1654" s="17">
        <v>0.64649746416266296</v>
      </c>
      <c r="BX1654" s="17">
        <v>0.60934113990307903</v>
      </c>
      <c r="BY1654" s="17">
        <v>0.48295943508025801</v>
      </c>
      <c r="BZ1654" s="17"/>
      <c r="CA1654" s="17">
        <v>0.43997041938673498</v>
      </c>
      <c r="CB1654" s="17"/>
      <c r="CC1654" s="17">
        <v>0.57847758971235497</v>
      </c>
      <c r="CD1654" s="17">
        <v>0.57142227227554099</v>
      </c>
      <c r="CE1654" s="17"/>
      <c r="CF1654" s="17">
        <v>0.62046110013813105</v>
      </c>
      <c r="CG1654" s="17"/>
      <c r="CH1654" s="17">
        <v>0.64664908264129595</v>
      </c>
      <c r="CI1654" s="17">
        <v>0.45393586290525001</v>
      </c>
    </row>
    <row r="1655" spans="2:87" x14ac:dyDescent="0.35">
      <c r="B1655" t="s">
        <v>500</v>
      </c>
      <c r="C1655" s="17">
        <v>5.5469244225162598E-2</v>
      </c>
      <c r="D1655" s="17">
        <v>7.1813500339494907E-2</v>
      </c>
      <c r="E1655" s="17">
        <v>3.98060169975432E-2</v>
      </c>
      <c r="F1655" s="17"/>
      <c r="G1655" s="17">
        <v>5.57212361327395E-2</v>
      </c>
      <c r="H1655" s="17">
        <v>5.1286256093729797E-2</v>
      </c>
      <c r="I1655" s="17">
        <v>5.0258395520064898E-2</v>
      </c>
      <c r="J1655" s="17">
        <v>5.8648692583040798E-2</v>
      </c>
      <c r="K1655" s="17">
        <v>6.0803508026844297E-2</v>
      </c>
      <c r="L1655" s="17">
        <v>5.6786143820880798E-2</v>
      </c>
      <c r="M1655" s="17"/>
      <c r="N1655" s="17">
        <v>4.21270457230443E-2</v>
      </c>
      <c r="O1655" s="17">
        <v>7.7693664917522595E-2</v>
      </c>
      <c r="P1655" s="17">
        <v>6.8040434434597202E-2</v>
      </c>
      <c r="Q1655" s="17">
        <v>3.6494570547775398E-2</v>
      </c>
      <c r="R1655" s="17"/>
      <c r="S1655" s="17">
        <v>4.4342879699404897E-2</v>
      </c>
      <c r="T1655" s="17">
        <v>5.2527925875521103E-2</v>
      </c>
      <c r="U1655" s="17">
        <v>6.3702779463614898E-2</v>
      </c>
      <c r="V1655" s="17">
        <v>6.0892308334885001E-2</v>
      </c>
      <c r="W1655" s="17">
        <v>3.4578164063295599E-2</v>
      </c>
      <c r="X1655" s="17">
        <v>4.2981520088530102E-2</v>
      </c>
      <c r="Y1655" s="17">
        <v>5.1619927272815697E-2</v>
      </c>
      <c r="Z1655" s="17">
        <v>8.6458076616000107E-2</v>
      </c>
      <c r="AA1655" s="17">
        <v>8.43202338042187E-2</v>
      </c>
      <c r="AB1655" s="17">
        <v>6.7598846685893693E-2</v>
      </c>
      <c r="AC1655" s="17">
        <v>2.5648495022935099E-2</v>
      </c>
      <c r="AD1655" s="17">
        <v>4.4270587648738098E-2</v>
      </c>
      <c r="AE1655" s="17"/>
      <c r="AF1655" s="17">
        <v>5.0291041087912498E-2</v>
      </c>
      <c r="AG1655" s="17">
        <v>6.6988492564064001E-2</v>
      </c>
      <c r="AH1655" s="17">
        <v>5.1880440009203499E-2</v>
      </c>
      <c r="AI1655" s="17">
        <v>4.5092694827551703E-2</v>
      </c>
      <c r="AJ1655" s="17">
        <v>5.0377720473718801E-2</v>
      </c>
      <c r="AK1655" s="17"/>
      <c r="AL1655" s="17">
        <v>5.6967506449661698E-2</v>
      </c>
      <c r="AM1655" s="17">
        <v>5.2340926420720697E-2</v>
      </c>
      <c r="AN1655" s="17">
        <v>6.1247431381018402E-2</v>
      </c>
      <c r="AO1655" s="17">
        <v>4.95175768004067E-2</v>
      </c>
      <c r="AP1655" s="17"/>
      <c r="AQ1655" s="17">
        <v>5.6586004200536298E-2</v>
      </c>
      <c r="AR1655" s="17">
        <v>5.3848812259177002E-2</v>
      </c>
      <c r="AS1655" s="17"/>
      <c r="AT1655" s="17">
        <v>5.8579125294985802E-2</v>
      </c>
      <c r="AU1655" s="17">
        <v>5.7964126594091503E-2</v>
      </c>
      <c r="AV1655" s="17"/>
      <c r="AW1655" s="17">
        <v>5.1310490823885398E-2</v>
      </c>
      <c r="AX1655" s="17">
        <v>5.02939831454179E-2</v>
      </c>
      <c r="AY1655" s="17">
        <v>6.0607762295280997E-2</v>
      </c>
      <c r="AZ1655" s="17"/>
      <c r="BA1655" s="17">
        <v>4.9663285643338703E-2</v>
      </c>
      <c r="BB1655" s="17">
        <v>5.1028222362613E-2</v>
      </c>
      <c r="BC1655" s="17">
        <v>6.2576146755241396E-2</v>
      </c>
      <c r="BD1655" s="17">
        <v>5.5621690893062903E-2</v>
      </c>
      <c r="BE1655" s="17">
        <v>6.3618572360750206E-2</v>
      </c>
      <c r="BF1655" s="17"/>
      <c r="BG1655" s="17">
        <v>6.0924657442145799E-2</v>
      </c>
      <c r="BH1655" s="17">
        <v>5.1487938366065501E-2</v>
      </c>
      <c r="BI1655" s="17"/>
      <c r="BJ1655" s="17">
        <v>5.6815315027104303E-2</v>
      </c>
      <c r="BK1655" s="17">
        <v>4.9405493014498703E-2</v>
      </c>
      <c r="BL1655" s="17"/>
      <c r="BM1655" s="17">
        <v>2.7147875807936799E-2</v>
      </c>
      <c r="BN1655" s="17">
        <v>7.64351930800381E-2</v>
      </c>
      <c r="BO1655" s="17">
        <v>5.6563203277139797E-2</v>
      </c>
      <c r="BP1655" s="17">
        <v>2.0492455405091099E-2</v>
      </c>
      <c r="BQ1655" s="17">
        <v>0.107758357851893</v>
      </c>
      <c r="BR1655" s="17"/>
      <c r="BS1655" s="17">
        <v>7.6433645752381998E-2</v>
      </c>
      <c r="BT1655" s="17"/>
      <c r="BU1655" s="17">
        <v>6.4240317886352205E-2</v>
      </c>
      <c r="BV1655" s="17">
        <v>6.0787127505912301E-2</v>
      </c>
      <c r="BW1655" s="17">
        <v>4.8293764879458703E-2</v>
      </c>
      <c r="BX1655" s="17">
        <v>8.2249289582509696E-2</v>
      </c>
      <c r="BY1655" s="17">
        <v>3.5905676949198502E-2</v>
      </c>
      <c r="BZ1655" s="17"/>
      <c r="CA1655" s="17">
        <v>5.2822451787458799E-2</v>
      </c>
      <c r="CB1655" s="17"/>
      <c r="CC1655" s="17">
        <v>5.3051838268456802E-2</v>
      </c>
      <c r="CD1655" s="17">
        <v>6.7723287313163003E-2</v>
      </c>
      <c r="CE1655" s="17"/>
      <c r="CF1655" s="17">
        <v>4.7458810047779201E-2</v>
      </c>
      <c r="CG1655" s="17"/>
      <c r="CH1655" s="17">
        <v>7.1044488474296993E-2</v>
      </c>
      <c r="CI1655" s="17">
        <v>7.4785636000899297E-2</v>
      </c>
    </row>
    <row r="1656" spans="2:87" x14ac:dyDescent="0.35">
      <c r="B1656" t="s">
        <v>501</v>
      </c>
      <c r="C1656" s="17">
        <v>3.5527717116900802E-2</v>
      </c>
      <c r="D1656" s="17">
        <v>3.53874247007245E-2</v>
      </c>
      <c r="E1656" s="17">
        <v>3.5875154068102197E-2</v>
      </c>
      <c r="F1656" s="17"/>
      <c r="G1656" s="17">
        <v>3.1358307015929697E-2</v>
      </c>
      <c r="H1656" s="17">
        <v>4.2120060824592E-2</v>
      </c>
      <c r="I1656" s="17">
        <v>4.3520852501363803E-2</v>
      </c>
      <c r="J1656" s="17">
        <v>1.7382846112921398E-2</v>
      </c>
      <c r="K1656" s="17">
        <v>3.66957719013494E-2</v>
      </c>
      <c r="L1656" s="17">
        <v>4.0395063222015498E-2</v>
      </c>
      <c r="M1656" s="17"/>
      <c r="N1656" s="17">
        <v>2.93661479043421E-2</v>
      </c>
      <c r="O1656" s="17">
        <v>3.9578270198058797E-2</v>
      </c>
      <c r="P1656" s="17">
        <v>4.6201279457237503E-2</v>
      </c>
      <c r="Q1656" s="17">
        <v>2.9087149054295599E-2</v>
      </c>
      <c r="R1656" s="17"/>
      <c r="S1656" s="17">
        <v>3.3713388924136001E-2</v>
      </c>
      <c r="T1656" s="17">
        <v>4.5934092157930498E-2</v>
      </c>
      <c r="U1656" s="17">
        <v>3.93249919843549E-2</v>
      </c>
      <c r="V1656" s="17">
        <v>4.1320419627371999E-2</v>
      </c>
      <c r="W1656" s="17">
        <v>3.01163752088731E-2</v>
      </c>
      <c r="X1656" s="17">
        <v>3.2737459940186599E-2</v>
      </c>
      <c r="Y1656" s="17">
        <v>2.6000689231375301E-2</v>
      </c>
      <c r="Z1656" s="17">
        <v>2.6583338937264601E-2</v>
      </c>
      <c r="AA1656" s="17">
        <v>4.4470303886551099E-2</v>
      </c>
      <c r="AB1656" s="17">
        <v>2.46089653833905E-2</v>
      </c>
      <c r="AC1656" s="17">
        <v>2.8584376779739899E-2</v>
      </c>
      <c r="AD1656" s="17">
        <v>4.1267155789317597E-2</v>
      </c>
      <c r="AE1656" s="17"/>
      <c r="AF1656" s="17">
        <v>3.6147781528110802E-2</v>
      </c>
      <c r="AG1656" s="17">
        <v>4.7333809137439301E-2</v>
      </c>
      <c r="AH1656" s="17">
        <v>2.8120053603809099E-2</v>
      </c>
      <c r="AI1656" s="17">
        <v>2.20268582692036E-2</v>
      </c>
      <c r="AJ1656" s="17">
        <v>3.19326190640115E-2</v>
      </c>
      <c r="AK1656" s="17"/>
      <c r="AL1656" s="17">
        <v>4.2828514244829002E-2</v>
      </c>
      <c r="AM1656" s="17">
        <v>3.2425814760652302E-2</v>
      </c>
      <c r="AN1656" s="17">
        <v>3.39451191529778E-2</v>
      </c>
      <c r="AO1656" s="17">
        <v>1.4255014174483001E-2</v>
      </c>
      <c r="AP1656" s="17"/>
      <c r="AQ1656" s="17">
        <v>3.7902927682790098E-2</v>
      </c>
      <c r="AR1656" s="17">
        <v>3.2081258422295603E-2</v>
      </c>
      <c r="AS1656" s="17"/>
      <c r="AT1656" s="17">
        <v>3.51630091210254E-2</v>
      </c>
      <c r="AU1656" s="17">
        <v>4.3631964276458997E-2</v>
      </c>
      <c r="AV1656" s="17"/>
      <c r="AW1656" s="17">
        <v>4.0069160693860503E-2</v>
      </c>
      <c r="AX1656" s="17">
        <v>3.6334092083906602E-2</v>
      </c>
      <c r="AY1656" s="17">
        <v>3.43161437236532E-2</v>
      </c>
      <c r="AZ1656" s="17"/>
      <c r="BA1656" s="17">
        <v>3.55810236233099E-2</v>
      </c>
      <c r="BB1656" s="17">
        <v>2.54522373153575E-2</v>
      </c>
      <c r="BC1656" s="17">
        <v>3.6061814984402599E-2</v>
      </c>
      <c r="BD1656" s="17">
        <v>5.0450166007217703E-2</v>
      </c>
      <c r="BE1656" s="17">
        <v>5.76402548706101E-2</v>
      </c>
      <c r="BF1656" s="17"/>
      <c r="BG1656" s="17">
        <v>4.2858522504804202E-2</v>
      </c>
      <c r="BH1656" s="17">
        <v>3.01777688578211E-2</v>
      </c>
      <c r="BI1656" s="17"/>
      <c r="BJ1656" s="17">
        <v>3.6048841951137903E-2</v>
      </c>
      <c r="BK1656" s="17">
        <v>3.44510106097193E-2</v>
      </c>
      <c r="BL1656" s="17"/>
      <c r="BM1656" s="17">
        <v>5.2012998632413002E-2</v>
      </c>
      <c r="BN1656" s="17">
        <v>5.5041050371250802E-2</v>
      </c>
      <c r="BO1656" s="17">
        <v>1.9295192713883101E-2</v>
      </c>
      <c r="BP1656" s="17">
        <v>2.3256921265715099E-2</v>
      </c>
      <c r="BQ1656" s="17">
        <v>5.0317627103712098E-2</v>
      </c>
      <c r="BR1656" s="17"/>
      <c r="BS1656" s="17">
        <v>5.11949217680659E-2</v>
      </c>
      <c r="BT1656" s="17"/>
      <c r="BU1656" s="17">
        <v>5.0323762918494899E-2</v>
      </c>
      <c r="BV1656" s="17">
        <v>1.32984505559205E-2</v>
      </c>
      <c r="BW1656" s="17">
        <v>1.58464275409585E-2</v>
      </c>
      <c r="BX1656" s="17">
        <v>4.9566213862036503E-2</v>
      </c>
      <c r="BY1656" s="17">
        <v>7.2567007083007895E-2</v>
      </c>
      <c r="BZ1656" s="17"/>
      <c r="CA1656" s="17">
        <v>3.5866508415469602E-2</v>
      </c>
      <c r="CB1656" s="17"/>
      <c r="CC1656" s="17">
        <v>3.4770587531125899E-2</v>
      </c>
      <c r="CD1656" s="17">
        <v>3.2189247687089403E-2</v>
      </c>
      <c r="CE1656" s="17"/>
      <c r="CF1656" s="17">
        <v>3.85856543782057E-2</v>
      </c>
      <c r="CG1656" s="17"/>
      <c r="CH1656" s="17">
        <v>3.6891860406909102E-2</v>
      </c>
      <c r="CI1656" s="17">
        <v>2.4783418918071599E-2</v>
      </c>
    </row>
    <row r="1657" spans="2:87" x14ac:dyDescent="0.35">
      <c r="B1657" t="s">
        <v>161</v>
      </c>
      <c r="C1657" s="17">
        <v>0.120204458450413</v>
      </c>
      <c r="D1657" s="17">
        <v>9.5185073071255594E-2</v>
      </c>
      <c r="E1657" s="17">
        <v>0.14248289659716301</v>
      </c>
      <c r="F1657" s="17"/>
      <c r="G1657" s="17">
        <v>0.11981969908279</v>
      </c>
      <c r="H1657" s="17">
        <v>0.143990906293189</v>
      </c>
      <c r="I1657" s="17">
        <v>0.15778545757639101</v>
      </c>
      <c r="J1657" s="17">
        <v>0.11876492698560601</v>
      </c>
      <c r="K1657" s="17">
        <v>0.111328581552341</v>
      </c>
      <c r="L1657" s="17">
        <v>7.7603023787793698E-2</v>
      </c>
      <c r="M1657" s="17"/>
      <c r="N1657" s="17">
        <v>7.8462415440628097E-2</v>
      </c>
      <c r="O1657" s="17">
        <v>0.10337819715149001</v>
      </c>
      <c r="P1657" s="17">
        <v>0.124917495932233</v>
      </c>
      <c r="Q1657" s="17">
        <v>0.18030501101816601</v>
      </c>
      <c r="R1657" s="17"/>
      <c r="S1657" s="17">
        <v>0.138070270715971</v>
      </c>
      <c r="T1657" s="17">
        <v>0.101922166108089</v>
      </c>
      <c r="U1657" s="17">
        <v>9.5117239648947305E-2</v>
      </c>
      <c r="V1657" s="17">
        <v>0.133418046007695</v>
      </c>
      <c r="W1657" s="17">
        <v>0.178002772193983</v>
      </c>
      <c r="X1657" s="17">
        <v>0.12826928094098</v>
      </c>
      <c r="Y1657" s="17">
        <v>0.168980092287981</v>
      </c>
      <c r="Z1657" s="17">
        <v>0.104720196646216</v>
      </c>
      <c r="AA1657" s="17">
        <v>9.9429209663617901E-2</v>
      </c>
      <c r="AB1657" s="17">
        <v>7.3075979048231099E-2</v>
      </c>
      <c r="AC1657" s="17">
        <v>7.2707630682532803E-2</v>
      </c>
      <c r="AD1657" s="17">
        <v>0.17240513460791501</v>
      </c>
      <c r="AE1657" s="17"/>
      <c r="AF1657" s="17">
        <v>0.16564107039775</v>
      </c>
      <c r="AG1657" s="17">
        <v>0.11237307612293999</v>
      </c>
      <c r="AH1657" s="17">
        <v>9.8611919569702E-2</v>
      </c>
      <c r="AI1657" s="17">
        <v>6.5905326689491395E-2</v>
      </c>
      <c r="AJ1657" s="17">
        <v>9.8299862537988697E-2</v>
      </c>
      <c r="AK1657" s="17"/>
      <c r="AL1657" s="17">
        <v>0.144726890076114</v>
      </c>
      <c r="AM1657" s="17">
        <v>0.106880430307703</v>
      </c>
      <c r="AN1657" s="17">
        <v>0.100212855443034</v>
      </c>
      <c r="AO1657" s="17">
        <v>0.10690290715643801</v>
      </c>
      <c r="AP1657" s="17"/>
      <c r="AQ1657" s="17">
        <v>0.125691423505429</v>
      </c>
      <c r="AR1657" s="17">
        <v>0.112242807095189</v>
      </c>
      <c r="AS1657" s="17"/>
      <c r="AT1657" s="17">
        <v>0.121139871286408</v>
      </c>
      <c r="AU1657" s="17">
        <v>7.6955015627717699E-2</v>
      </c>
      <c r="AV1657" s="17"/>
      <c r="AW1657" s="17">
        <v>8.3756077687621E-2</v>
      </c>
      <c r="AX1657" s="17">
        <v>0.106392008308446</v>
      </c>
      <c r="AY1657" s="17">
        <v>0.15676710193296101</v>
      </c>
      <c r="AZ1657" s="17"/>
      <c r="BA1657" s="17">
        <v>0.13876979327084801</v>
      </c>
      <c r="BB1657" s="17">
        <v>0.111856913046745</v>
      </c>
      <c r="BC1657" s="17">
        <v>0.118155067401261</v>
      </c>
      <c r="BD1657" s="17">
        <v>0.10886191427695401</v>
      </c>
      <c r="BE1657" s="17">
        <v>9.9236222282845302E-2</v>
      </c>
      <c r="BF1657" s="17"/>
      <c r="BG1657" s="17">
        <v>0.137290240358413</v>
      </c>
      <c r="BH1657" s="17">
        <v>0.107735426149467</v>
      </c>
      <c r="BI1657" s="17"/>
      <c r="BJ1657" s="17">
        <v>0.127480651398623</v>
      </c>
      <c r="BK1657" s="17">
        <v>9.5990536424097703E-2</v>
      </c>
      <c r="BL1657" s="17"/>
      <c r="BM1657" s="17">
        <v>0.19730126841703699</v>
      </c>
      <c r="BN1657" s="17">
        <v>7.75836020633347E-2</v>
      </c>
      <c r="BO1657" s="17">
        <v>0.105009122564723</v>
      </c>
      <c r="BP1657" s="17">
        <v>0.12040200574332301</v>
      </c>
      <c r="BQ1657" s="17">
        <v>0.10079245584270199</v>
      </c>
      <c r="BR1657" s="17"/>
      <c r="BS1657" s="17">
        <v>7.7337568092852596E-2</v>
      </c>
      <c r="BT1657" s="17"/>
      <c r="BU1657" s="17">
        <v>7.5790123233982404E-2</v>
      </c>
      <c r="BV1657" s="17">
        <v>8.5523964323845098E-2</v>
      </c>
      <c r="BW1657" s="17">
        <v>8.5135669892316898E-2</v>
      </c>
      <c r="BX1657" s="17">
        <v>7.7885512847668301E-2</v>
      </c>
      <c r="BY1657" s="17">
        <v>0.29854882015879303</v>
      </c>
      <c r="BZ1657" s="17"/>
      <c r="CA1657" s="17">
        <v>9.4305591581182902E-2</v>
      </c>
      <c r="CB1657" s="17"/>
      <c r="CC1657" s="17">
        <v>0.115107172280102</v>
      </c>
      <c r="CD1657" s="17">
        <v>8.8602196306297898E-2</v>
      </c>
      <c r="CE1657" s="17"/>
      <c r="CF1657" s="17">
        <v>0.102164104046662</v>
      </c>
      <c r="CG1657" s="17"/>
      <c r="CH1657" s="17">
        <v>0.10332046260787101</v>
      </c>
      <c r="CI1657" s="17">
        <v>5.4238057605681497E-2</v>
      </c>
    </row>
    <row r="1658" spans="2:87" x14ac:dyDescent="0.35">
      <c r="C1658" s="17"/>
      <c r="D1658" s="17"/>
      <c r="E1658" s="17"/>
      <c r="F1658" s="17"/>
      <c r="G1658" s="17"/>
      <c r="H1658" s="17"/>
      <c r="I1658" s="17"/>
      <c r="J1658" s="17"/>
      <c r="K1658" s="17"/>
      <c r="L1658" s="17"/>
      <c r="M1658" s="17"/>
      <c r="N1658" s="17"/>
      <c r="O1658" s="17"/>
      <c r="P1658" s="17"/>
      <c r="Q1658" s="17"/>
      <c r="R1658" s="17"/>
      <c r="S1658" s="17"/>
      <c r="T1658" s="17"/>
      <c r="U1658" s="17"/>
      <c r="V1658" s="17"/>
      <c r="W1658" s="17"/>
      <c r="X1658" s="17"/>
      <c r="Y1658" s="17"/>
      <c r="Z1658" s="17"/>
      <c r="AA1658" s="17"/>
      <c r="AB1658" s="17"/>
      <c r="AC1658" s="17"/>
      <c r="AD1658" s="17"/>
      <c r="AE1658" s="17"/>
      <c r="AF1658" s="17"/>
      <c r="AG1658" s="17"/>
      <c r="AH1658" s="17"/>
      <c r="AI1658" s="17"/>
      <c r="AJ1658" s="17"/>
      <c r="AK1658" s="17"/>
      <c r="AL1658" s="17"/>
      <c r="AM1658" s="17"/>
      <c r="AN1658" s="17"/>
      <c r="AO1658" s="17"/>
      <c r="AP1658" s="17"/>
      <c r="AQ1658" s="17"/>
      <c r="AR1658" s="17"/>
      <c r="AS1658" s="17"/>
      <c r="AT1658" s="17"/>
      <c r="AU1658" s="17"/>
      <c r="AV1658" s="17"/>
      <c r="AW1658" s="17"/>
      <c r="AX1658" s="17"/>
      <c r="AY1658" s="17"/>
      <c r="AZ1658" s="17"/>
      <c r="BA1658" s="17"/>
      <c r="BB1658" s="17"/>
      <c r="BC1658" s="17"/>
      <c r="BD1658" s="17"/>
      <c r="BE1658" s="17"/>
      <c r="BF1658" s="17"/>
      <c r="BG1658" s="17"/>
      <c r="BH1658" s="17"/>
      <c r="BI1658" s="17"/>
      <c r="BJ1658" s="17"/>
      <c r="BK1658" s="17"/>
      <c r="BL1658" s="17"/>
      <c r="BM1658" s="17"/>
      <c r="BN1658" s="17"/>
      <c r="BO1658" s="17"/>
      <c r="BP1658" s="17"/>
      <c r="BQ1658" s="17"/>
      <c r="BR1658" s="17"/>
      <c r="BS1658" s="17"/>
      <c r="BT1658" s="17"/>
      <c r="BU1658" s="17"/>
      <c r="BV1658" s="17"/>
      <c r="BW1658" s="17"/>
      <c r="BX1658" s="17"/>
      <c r="BY1658" s="17"/>
      <c r="BZ1658" s="17"/>
      <c r="CA1658" s="17"/>
      <c r="CB1658" s="17"/>
      <c r="CC1658" s="17"/>
      <c r="CD1658" s="17"/>
      <c r="CE1658" s="17"/>
      <c r="CF1658" s="17"/>
      <c r="CG1658" s="17"/>
      <c r="CH1658" s="17"/>
      <c r="CI1658" s="17"/>
    </row>
    <row r="1659" spans="2:87" x14ac:dyDescent="0.35">
      <c r="B1659" s="6" t="s">
        <v>507</v>
      </c>
      <c r="C1659" s="17"/>
      <c r="D1659" s="17"/>
      <c r="E1659" s="17"/>
      <c r="F1659" s="17"/>
      <c r="G1659" s="17"/>
      <c r="H1659" s="17"/>
      <c r="I1659" s="17"/>
      <c r="J1659" s="17"/>
      <c r="K1659" s="17"/>
      <c r="L1659" s="17"/>
      <c r="M1659" s="17"/>
      <c r="N1659" s="17"/>
      <c r="O1659" s="17"/>
      <c r="P1659" s="17"/>
      <c r="Q1659" s="17"/>
      <c r="R1659" s="17"/>
      <c r="S1659" s="17"/>
      <c r="T1659" s="17"/>
      <c r="U1659" s="17"/>
      <c r="V1659" s="17"/>
      <c r="W1659" s="17"/>
      <c r="X1659" s="17"/>
      <c r="Y1659" s="17"/>
      <c r="Z1659" s="17"/>
      <c r="AA1659" s="17"/>
      <c r="AB1659" s="17"/>
      <c r="AC1659" s="17"/>
      <c r="AD1659" s="17"/>
      <c r="AE1659" s="17"/>
      <c r="AF1659" s="17"/>
      <c r="AG1659" s="17"/>
      <c r="AH1659" s="17"/>
      <c r="AI1659" s="17"/>
      <c r="AJ1659" s="17"/>
      <c r="AK1659" s="17"/>
      <c r="AL1659" s="17"/>
      <c r="AM1659" s="17"/>
      <c r="AN1659" s="17"/>
      <c r="AO1659" s="17"/>
      <c r="AP1659" s="17"/>
      <c r="AQ1659" s="17"/>
      <c r="AR1659" s="17"/>
      <c r="AS1659" s="17"/>
      <c r="AT1659" s="17"/>
      <c r="AU1659" s="17"/>
      <c r="AV1659" s="17"/>
      <c r="AW1659" s="17"/>
      <c r="AX1659" s="17"/>
      <c r="AY1659" s="17"/>
      <c r="AZ1659" s="17"/>
      <c r="BA1659" s="17"/>
      <c r="BB1659" s="17"/>
      <c r="BC1659" s="17"/>
      <c r="BD1659" s="17"/>
      <c r="BE1659" s="17"/>
      <c r="BF1659" s="17"/>
      <c r="BG1659" s="17"/>
      <c r="BH1659" s="17"/>
      <c r="BI1659" s="17"/>
      <c r="BJ1659" s="17"/>
      <c r="BK1659" s="17"/>
      <c r="BL1659" s="17"/>
      <c r="BM1659" s="17"/>
      <c r="BN1659" s="17"/>
      <c r="BO1659" s="17"/>
      <c r="BP1659" s="17"/>
      <c r="BQ1659" s="17"/>
      <c r="BR1659" s="17"/>
      <c r="BS1659" s="17"/>
      <c r="BT1659" s="17"/>
      <c r="BU1659" s="17"/>
      <c r="BV1659" s="17"/>
      <c r="BW1659" s="17"/>
      <c r="BX1659" s="17"/>
      <c r="BY1659" s="17"/>
      <c r="BZ1659" s="17"/>
      <c r="CA1659" s="17"/>
      <c r="CB1659" s="17"/>
      <c r="CC1659" s="17"/>
      <c r="CD1659" s="17"/>
      <c r="CE1659" s="17"/>
      <c r="CF1659" s="17"/>
      <c r="CG1659" s="17"/>
      <c r="CH1659" s="17"/>
      <c r="CI1659" s="17"/>
    </row>
    <row r="1660" spans="2:87" x14ac:dyDescent="0.35">
      <c r="B1660" s="24" t="s">
        <v>117</v>
      </c>
      <c r="C1660" s="17"/>
      <c r="D1660" s="17"/>
      <c r="E1660" s="17"/>
      <c r="F1660" s="17"/>
      <c r="G1660" s="17"/>
      <c r="H1660" s="17"/>
      <c r="I1660" s="17"/>
      <c r="J1660" s="17"/>
      <c r="K1660" s="17"/>
      <c r="L1660" s="17"/>
      <c r="M1660" s="17"/>
      <c r="N1660" s="17"/>
      <c r="O1660" s="17"/>
      <c r="P1660" s="17"/>
      <c r="Q1660" s="17"/>
      <c r="R1660" s="17"/>
      <c r="S1660" s="17"/>
      <c r="T1660" s="17"/>
      <c r="U1660" s="17"/>
      <c r="V1660" s="17"/>
      <c r="W1660" s="17"/>
      <c r="X1660" s="17"/>
      <c r="Y1660" s="17"/>
      <c r="Z1660" s="17"/>
      <c r="AA1660" s="17"/>
      <c r="AB1660" s="17"/>
      <c r="AC1660" s="17"/>
      <c r="AD1660" s="17"/>
      <c r="AE1660" s="17"/>
      <c r="AF1660" s="17"/>
      <c r="AG1660" s="17"/>
      <c r="AH1660" s="17"/>
      <c r="AI1660" s="17"/>
      <c r="AJ1660" s="17"/>
      <c r="AK1660" s="17"/>
      <c r="AL1660" s="17"/>
      <c r="AM1660" s="17"/>
      <c r="AN1660" s="17"/>
      <c r="AO1660" s="17"/>
      <c r="AP1660" s="17"/>
      <c r="AQ1660" s="17"/>
      <c r="AR1660" s="17"/>
      <c r="AS1660" s="17"/>
      <c r="AT1660" s="17"/>
      <c r="AU1660" s="17"/>
      <c r="AV1660" s="17"/>
      <c r="AW1660" s="17"/>
      <c r="AX1660" s="17"/>
      <c r="AY1660" s="17"/>
      <c r="AZ1660" s="17"/>
      <c r="BA1660" s="17"/>
      <c r="BB1660" s="17"/>
      <c r="BC1660" s="17"/>
      <c r="BD1660" s="17"/>
      <c r="BE1660" s="17"/>
      <c r="BF1660" s="17"/>
      <c r="BG1660" s="17"/>
      <c r="BH1660" s="17"/>
      <c r="BI1660" s="17"/>
      <c r="BJ1660" s="17"/>
      <c r="BK1660" s="17"/>
      <c r="BL1660" s="17"/>
      <c r="BM1660" s="17"/>
      <c r="BN1660" s="17"/>
      <c r="BO1660" s="17"/>
      <c r="BP1660" s="17"/>
      <c r="BQ1660" s="17"/>
      <c r="BR1660" s="17"/>
      <c r="BS1660" s="17"/>
      <c r="BT1660" s="17"/>
      <c r="BU1660" s="17"/>
      <c r="BV1660" s="17"/>
      <c r="BW1660" s="17"/>
      <c r="BX1660" s="17"/>
      <c r="BY1660" s="17"/>
      <c r="BZ1660" s="17"/>
      <c r="CA1660" s="17"/>
      <c r="CB1660" s="17"/>
      <c r="CC1660" s="17"/>
      <c r="CD1660" s="17"/>
      <c r="CE1660" s="17"/>
      <c r="CF1660" s="17"/>
      <c r="CG1660" s="17"/>
      <c r="CH1660" s="17"/>
      <c r="CI1660" s="17"/>
    </row>
    <row r="1661" spans="2:87" x14ac:dyDescent="0.35">
      <c r="B1661" t="s">
        <v>497</v>
      </c>
      <c r="C1661" s="17">
        <v>8.9958944664018603E-2</v>
      </c>
      <c r="D1661" s="17">
        <v>9.8459316159907204E-2</v>
      </c>
      <c r="E1661" s="17">
        <v>8.2174279019902499E-2</v>
      </c>
      <c r="F1661" s="17"/>
      <c r="G1661" s="17">
        <v>0.115642906822223</v>
      </c>
      <c r="H1661" s="17">
        <v>0.16550743201572499</v>
      </c>
      <c r="I1661" s="17">
        <v>9.2559427799531094E-2</v>
      </c>
      <c r="J1661" s="17">
        <v>6.8290554230469105E-2</v>
      </c>
      <c r="K1661" s="17">
        <v>5.4569991249448002E-2</v>
      </c>
      <c r="L1661" s="17">
        <v>5.0251346374968399E-2</v>
      </c>
      <c r="M1661" s="17"/>
      <c r="N1661" s="17">
        <v>0.122275646378664</v>
      </c>
      <c r="O1661" s="17">
        <v>8.1717566371922304E-2</v>
      </c>
      <c r="P1661" s="17">
        <v>5.1861033377625397E-2</v>
      </c>
      <c r="Q1661" s="17">
        <v>9.6511182726091396E-2</v>
      </c>
      <c r="R1661" s="17"/>
      <c r="S1661" s="17">
        <v>0.16539862027413199</v>
      </c>
      <c r="T1661" s="17">
        <v>9.5549332729738895E-2</v>
      </c>
      <c r="U1661" s="17">
        <v>6.5114991332483899E-2</v>
      </c>
      <c r="V1661" s="17">
        <v>5.98492536750539E-2</v>
      </c>
      <c r="W1661" s="17">
        <v>7.0139830016284904E-2</v>
      </c>
      <c r="X1661" s="17">
        <v>9.5807019496081197E-2</v>
      </c>
      <c r="Y1661" s="17">
        <v>6.6342717387628494E-2</v>
      </c>
      <c r="Z1661" s="17">
        <v>7.9293837619011903E-2</v>
      </c>
      <c r="AA1661" s="17">
        <v>0.106186053401421</v>
      </c>
      <c r="AB1661" s="17">
        <v>7.0622148982006E-2</v>
      </c>
      <c r="AC1661" s="17">
        <v>3.4683870231681797E-2</v>
      </c>
      <c r="AD1661" s="17">
        <v>6.6574684649725893E-2</v>
      </c>
      <c r="AE1661" s="17"/>
      <c r="AF1661" s="17">
        <v>8.5495362141070702E-2</v>
      </c>
      <c r="AG1661" s="17">
        <v>6.6418921020483301E-2</v>
      </c>
      <c r="AH1661" s="17">
        <v>8.5783383601110597E-2</v>
      </c>
      <c r="AI1661" s="17">
        <v>0.13803611530345999</v>
      </c>
      <c r="AJ1661" s="17">
        <v>0.12930074240400799</v>
      </c>
      <c r="AK1661" s="17"/>
      <c r="AL1661" s="17">
        <v>6.4200403978768306E-2</v>
      </c>
      <c r="AM1661" s="17">
        <v>9.4207805599337599E-2</v>
      </c>
      <c r="AN1661" s="17">
        <v>0.110709753470897</v>
      </c>
      <c r="AO1661" s="17">
        <v>0.16414130216605399</v>
      </c>
      <c r="AP1661" s="17"/>
      <c r="AQ1661" s="17">
        <v>6.1692495500340602E-2</v>
      </c>
      <c r="AR1661" s="17">
        <v>0.13097389756327901</v>
      </c>
      <c r="AS1661" s="17"/>
      <c r="AT1661" s="17">
        <v>0.107603921633139</v>
      </c>
      <c r="AU1661" s="17">
        <v>4.3945006077728499E-2</v>
      </c>
      <c r="AV1661" s="17"/>
      <c r="AW1661" s="17">
        <v>6.6794342436763396E-2</v>
      </c>
      <c r="AX1661" s="17">
        <v>6.9479931994113994E-2</v>
      </c>
      <c r="AY1661" s="17">
        <v>0.12971020761698601</v>
      </c>
      <c r="AZ1661" s="17"/>
      <c r="BA1661" s="17">
        <v>0.141189673860276</v>
      </c>
      <c r="BB1661" s="17">
        <v>8.0118462043097097E-2</v>
      </c>
      <c r="BC1661" s="17">
        <v>7.7930972765732895E-2</v>
      </c>
      <c r="BD1661" s="17">
        <v>4.0543060170496303E-2</v>
      </c>
      <c r="BE1661" s="17">
        <v>6.0321422946937903E-2</v>
      </c>
      <c r="BF1661" s="17"/>
      <c r="BG1661" s="17">
        <v>7.9690658190779598E-2</v>
      </c>
      <c r="BH1661" s="17">
        <v>9.7452637162237898E-2</v>
      </c>
      <c r="BI1661" s="17"/>
      <c r="BJ1661" s="17">
        <v>0.10188224349041999</v>
      </c>
      <c r="BK1661" s="17">
        <v>4.5868534867035501E-2</v>
      </c>
      <c r="BL1661" s="17"/>
      <c r="BM1661" s="17">
        <v>6.9002920705028697E-2</v>
      </c>
      <c r="BN1661" s="17">
        <v>6.9298742400405802E-2</v>
      </c>
      <c r="BO1661" s="17">
        <v>0.126473206148846</v>
      </c>
      <c r="BP1661" s="17">
        <v>7.6831342419971402E-2</v>
      </c>
      <c r="BQ1661" s="17">
        <v>6.1034941034829898E-2</v>
      </c>
      <c r="BR1661" s="17"/>
      <c r="BS1661" s="17">
        <v>8.5721907254683594E-2</v>
      </c>
      <c r="BT1661" s="17"/>
      <c r="BU1661" s="17">
        <v>9.6048900644490898E-2</v>
      </c>
      <c r="BV1661" s="17">
        <v>0.154241304333816</v>
      </c>
      <c r="BW1661" s="17">
        <v>7.6697808693943006E-2</v>
      </c>
      <c r="BX1661" s="17">
        <v>6.8179027586444702E-2</v>
      </c>
      <c r="BY1661" s="17">
        <v>4.0790344597856097E-2</v>
      </c>
      <c r="BZ1661" s="17"/>
      <c r="CA1661" s="17">
        <v>0.13973182632065501</v>
      </c>
      <c r="CB1661" s="17"/>
      <c r="CC1661" s="17">
        <v>8.8940665781230097E-2</v>
      </c>
      <c r="CD1661" s="17">
        <v>9.5378255804753106E-2</v>
      </c>
      <c r="CE1661" s="17"/>
      <c r="CF1661" s="17">
        <v>8.4994323492720097E-2</v>
      </c>
      <c r="CG1661" s="17"/>
      <c r="CH1661" s="17">
        <v>5.1753074446186501E-2</v>
      </c>
      <c r="CI1661" s="17">
        <v>0.16720606469570701</v>
      </c>
    </row>
    <row r="1662" spans="2:87" x14ac:dyDescent="0.35">
      <c r="B1662" t="s">
        <v>498</v>
      </c>
      <c r="C1662" s="17">
        <v>0.18643638958664099</v>
      </c>
      <c r="D1662" s="17">
        <v>0.18832981508164101</v>
      </c>
      <c r="E1662" s="17">
        <v>0.185686758255383</v>
      </c>
      <c r="F1662" s="17"/>
      <c r="G1662" s="17">
        <v>0.260156365242041</v>
      </c>
      <c r="H1662" s="17">
        <v>0.28757601450475601</v>
      </c>
      <c r="I1662" s="17">
        <v>0.21949948037894301</v>
      </c>
      <c r="J1662" s="17">
        <v>0.17232612266845901</v>
      </c>
      <c r="K1662" s="17">
        <v>0.122939308679441</v>
      </c>
      <c r="L1662" s="17">
        <v>8.1593145674322701E-2</v>
      </c>
      <c r="M1662" s="17"/>
      <c r="N1662" s="17">
        <v>0.215407018068139</v>
      </c>
      <c r="O1662" s="17">
        <v>0.190258686036373</v>
      </c>
      <c r="P1662" s="17">
        <v>0.18505669547688899</v>
      </c>
      <c r="Q1662" s="17">
        <v>0.154994517964678</v>
      </c>
      <c r="R1662" s="17"/>
      <c r="S1662" s="17">
        <v>0.26482285356236002</v>
      </c>
      <c r="T1662" s="17">
        <v>0.17287960775535699</v>
      </c>
      <c r="U1662" s="17">
        <v>0.16135515754431601</v>
      </c>
      <c r="V1662" s="17">
        <v>0.119519274092258</v>
      </c>
      <c r="W1662" s="17">
        <v>0.15068151496492499</v>
      </c>
      <c r="X1662" s="17">
        <v>0.19668234550403299</v>
      </c>
      <c r="Y1662" s="17">
        <v>0.145213058354206</v>
      </c>
      <c r="Z1662" s="17">
        <v>0.156588451911363</v>
      </c>
      <c r="AA1662" s="17">
        <v>0.236574465228611</v>
      </c>
      <c r="AB1662" s="17">
        <v>0.177266514763365</v>
      </c>
      <c r="AC1662" s="17">
        <v>0.17057769785767099</v>
      </c>
      <c r="AD1662" s="17">
        <v>0.21930638683985099</v>
      </c>
      <c r="AE1662" s="17"/>
      <c r="AF1662" s="17">
        <v>0.16463565998558399</v>
      </c>
      <c r="AG1662" s="17">
        <v>0.171376066722009</v>
      </c>
      <c r="AH1662" s="17">
        <v>0.202199910795656</v>
      </c>
      <c r="AI1662" s="17">
        <v>0.191037591754011</v>
      </c>
      <c r="AJ1662" s="17">
        <v>0.253685933930206</v>
      </c>
      <c r="AK1662" s="17"/>
      <c r="AL1662" s="17">
        <v>0.14467221611434899</v>
      </c>
      <c r="AM1662" s="17">
        <v>0.181771306462716</v>
      </c>
      <c r="AN1662" s="17">
        <v>0.246173340131527</v>
      </c>
      <c r="AO1662" s="17">
        <v>0.30543526312882302</v>
      </c>
      <c r="AP1662" s="17"/>
      <c r="AQ1662" s="17">
        <v>0.142104011314197</v>
      </c>
      <c r="AR1662" s="17">
        <v>0.25076319612068998</v>
      </c>
      <c r="AS1662" s="17"/>
      <c r="AT1662" s="17">
        <v>0.22117404423808701</v>
      </c>
      <c r="AU1662" s="17">
        <v>8.0723375800338407E-2</v>
      </c>
      <c r="AV1662" s="17"/>
      <c r="AW1662" s="17">
        <v>0.149678652028543</v>
      </c>
      <c r="AX1662" s="17">
        <v>0.19249701433204</v>
      </c>
      <c r="AY1662" s="17">
        <v>0.223537533989566</v>
      </c>
      <c r="AZ1662" s="17"/>
      <c r="BA1662" s="17">
        <v>0.2742584728345</v>
      </c>
      <c r="BB1662" s="17">
        <v>0.18163054700862599</v>
      </c>
      <c r="BC1662" s="17">
        <v>0.14952857848457601</v>
      </c>
      <c r="BD1662" s="17">
        <v>0.109082570383969</v>
      </c>
      <c r="BE1662" s="17">
        <v>0.15969334866646701</v>
      </c>
      <c r="BF1662" s="17"/>
      <c r="BG1662" s="17">
        <v>0.20317835978341101</v>
      </c>
      <c r="BH1662" s="17">
        <v>0.17421826762482001</v>
      </c>
      <c r="BI1662" s="17"/>
      <c r="BJ1662" s="17">
        <v>0.20745224432763101</v>
      </c>
      <c r="BK1662" s="17">
        <v>0.11037140800737</v>
      </c>
      <c r="BL1662" s="17"/>
      <c r="BM1662" s="17">
        <v>0.20047630839803701</v>
      </c>
      <c r="BN1662" s="17">
        <v>0.120834556476141</v>
      </c>
      <c r="BO1662" s="17">
        <v>0.26709446906447099</v>
      </c>
      <c r="BP1662" s="17">
        <v>0.15677264020158699</v>
      </c>
      <c r="BQ1662" s="17">
        <v>0.10150940060447</v>
      </c>
      <c r="BR1662" s="17"/>
      <c r="BS1662" s="17">
        <v>0.18091760373455701</v>
      </c>
      <c r="BT1662" s="17"/>
      <c r="BU1662" s="17">
        <v>0.141743283093657</v>
      </c>
      <c r="BV1662" s="17">
        <v>0.307555894358575</v>
      </c>
      <c r="BW1662" s="17">
        <v>0.197353831370712</v>
      </c>
      <c r="BX1662" s="17">
        <v>0.14187807529204399</v>
      </c>
      <c r="BY1662" s="17">
        <v>0.126030841996462</v>
      </c>
      <c r="BZ1662" s="17"/>
      <c r="CA1662" s="17">
        <v>0.31957833588155898</v>
      </c>
      <c r="CB1662" s="17"/>
      <c r="CC1662" s="17">
        <v>0.18714018606521199</v>
      </c>
      <c r="CD1662" s="17">
        <v>0.19607808187380099</v>
      </c>
      <c r="CE1662" s="17"/>
      <c r="CF1662" s="17">
        <v>0.16322366563437499</v>
      </c>
      <c r="CG1662" s="17"/>
      <c r="CH1662" s="17">
        <v>0.14444307382830801</v>
      </c>
      <c r="CI1662" s="17">
        <v>0.32828309030618902</v>
      </c>
    </row>
    <row r="1663" spans="2:87" x14ac:dyDescent="0.35">
      <c r="B1663" t="s">
        <v>499</v>
      </c>
      <c r="C1663" s="17">
        <v>0.47645124991667998</v>
      </c>
      <c r="D1663" s="17">
        <v>0.48529043520522602</v>
      </c>
      <c r="E1663" s="17">
        <v>0.47062148273274301</v>
      </c>
      <c r="F1663" s="17"/>
      <c r="G1663" s="17">
        <v>0.335228863265916</v>
      </c>
      <c r="H1663" s="17">
        <v>0.31871027391821399</v>
      </c>
      <c r="I1663" s="17">
        <v>0.43918010415543501</v>
      </c>
      <c r="J1663" s="17">
        <v>0.53216733678809003</v>
      </c>
      <c r="K1663" s="17">
        <v>0.57156186577520296</v>
      </c>
      <c r="L1663" s="17">
        <v>0.62118946066380698</v>
      </c>
      <c r="M1663" s="17"/>
      <c r="N1663" s="17">
        <v>0.49063481680479998</v>
      </c>
      <c r="O1663" s="17">
        <v>0.47876123881697502</v>
      </c>
      <c r="P1663" s="17">
        <v>0.491476145701228</v>
      </c>
      <c r="Q1663" s="17">
        <v>0.44008449169166097</v>
      </c>
      <c r="R1663" s="17"/>
      <c r="S1663" s="17">
        <v>0.35356889614285603</v>
      </c>
      <c r="T1663" s="17">
        <v>0.47351204077237902</v>
      </c>
      <c r="U1663" s="17">
        <v>0.52159149935467597</v>
      </c>
      <c r="V1663" s="17">
        <v>0.54801999543491497</v>
      </c>
      <c r="W1663" s="17">
        <v>0.47824961422506401</v>
      </c>
      <c r="X1663" s="17">
        <v>0.464828567756846</v>
      </c>
      <c r="Y1663" s="17">
        <v>0.49448815132316698</v>
      </c>
      <c r="Z1663" s="17">
        <v>0.52284207835643104</v>
      </c>
      <c r="AA1663" s="17">
        <v>0.44517381982873699</v>
      </c>
      <c r="AB1663" s="17">
        <v>0.57889949734017998</v>
      </c>
      <c r="AC1663" s="17">
        <v>0.52938180575435601</v>
      </c>
      <c r="AD1663" s="17">
        <v>0.36709799213787497</v>
      </c>
      <c r="AE1663" s="17"/>
      <c r="AF1663" s="17">
        <v>0.42586457406865902</v>
      </c>
      <c r="AG1663" s="17">
        <v>0.49410031988400099</v>
      </c>
      <c r="AH1663" s="17">
        <v>0.52055945043434304</v>
      </c>
      <c r="AI1663" s="17">
        <v>0.48871042482614502</v>
      </c>
      <c r="AJ1663" s="17">
        <v>0.47360955089886198</v>
      </c>
      <c r="AK1663" s="17"/>
      <c r="AL1663" s="17">
        <v>0.53077488354048497</v>
      </c>
      <c r="AM1663" s="17">
        <v>0.483714578756402</v>
      </c>
      <c r="AN1663" s="17">
        <v>0.38591451906002</v>
      </c>
      <c r="AO1663" s="17">
        <v>0.34970741536485001</v>
      </c>
      <c r="AP1663" s="17"/>
      <c r="AQ1663" s="17">
        <v>0.52242732250734203</v>
      </c>
      <c r="AR1663" s="17">
        <v>0.40973942343717701</v>
      </c>
      <c r="AS1663" s="17"/>
      <c r="AT1663" s="17">
        <v>0.44689758576225502</v>
      </c>
      <c r="AU1663" s="17">
        <v>0.62128032030208802</v>
      </c>
      <c r="AV1663" s="17"/>
      <c r="AW1663" s="17">
        <v>0.55959717601761405</v>
      </c>
      <c r="AX1663" s="17">
        <v>0.50269432636400202</v>
      </c>
      <c r="AY1663" s="17">
        <v>0.38075236244489502</v>
      </c>
      <c r="AZ1663" s="17"/>
      <c r="BA1663" s="17">
        <v>0.361620047618332</v>
      </c>
      <c r="BB1663" s="17">
        <v>0.51544618588220004</v>
      </c>
      <c r="BC1663" s="17">
        <v>0.50587923360478904</v>
      </c>
      <c r="BD1663" s="17">
        <v>0.56432468496475896</v>
      </c>
      <c r="BE1663" s="17">
        <v>0.48675203341094497</v>
      </c>
      <c r="BF1663" s="17"/>
      <c r="BG1663" s="17">
        <v>0.44214209848772201</v>
      </c>
      <c r="BH1663" s="17">
        <v>0.50148972457878704</v>
      </c>
      <c r="BI1663" s="17"/>
      <c r="BJ1663" s="17">
        <v>0.44802323448528603</v>
      </c>
      <c r="BK1663" s="17">
        <v>0.58014635369088596</v>
      </c>
      <c r="BL1663" s="17"/>
      <c r="BM1663" s="17">
        <v>0.39122374185977998</v>
      </c>
      <c r="BN1663" s="17">
        <v>0.57410624106533903</v>
      </c>
      <c r="BO1663" s="17">
        <v>0.43117592974742802</v>
      </c>
      <c r="BP1663" s="17">
        <v>0.52992390161590697</v>
      </c>
      <c r="BQ1663" s="17">
        <v>0.52714963209445997</v>
      </c>
      <c r="BR1663" s="17"/>
      <c r="BS1663" s="17">
        <v>0.52893132182362601</v>
      </c>
      <c r="BT1663" s="17"/>
      <c r="BU1663" s="17">
        <v>0.54097810815716996</v>
      </c>
      <c r="BV1663" s="17">
        <v>0.38964894637147002</v>
      </c>
      <c r="BW1663" s="17">
        <v>0.53318758991721504</v>
      </c>
      <c r="BX1663" s="17">
        <v>0.54686807400729298</v>
      </c>
      <c r="BY1663" s="17">
        <v>0.35286622063291401</v>
      </c>
      <c r="BZ1663" s="17"/>
      <c r="CA1663" s="17">
        <v>0.42288669722197902</v>
      </c>
      <c r="CB1663" s="17"/>
      <c r="CC1663" s="17">
        <v>0.48146702838829197</v>
      </c>
      <c r="CD1663" s="17">
        <v>0.50219666452198597</v>
      </c>
      <c r="CE1663" s="17"/>
      <c r="CF1663" s="17">
        <v>0.51569109732560203</v>
      </c>
      <c r="CG1663" s="17"/>
      <c r="CH1663" s="17">
        <v>0.55030193399394001</v>
      </c>
      <c r="CI1663" s="17">
        <v>0.37069318762037001</v>
      </c>
    </row>
    <row r="1664" spans="2:87" x14ac:dyDescent="0.35">
      <c r="B1664" t="s">
        <v>500</v>
      </c>
      <c r="C1664" s="17">
        <v>6.3899574513355997E-2</v>
      </c>
      <c r="D1664" s="17">
        <v>7.3774412912237505E-2</v>
      </c>
      <c r="E1664" s="17">
        <v>5.3586280390260303E-2</v>
      </c>
      <c r="F1664" s="17"/>
      <c r="G1664" s="17">
        <v>9.7507852110242293E-2</v>
      </c>
      <c r="H1664" s="17">
        <v>6.49677011281658E-2</v>
      </c>
      <c r="I1664" s="17">
        <v>4.4251577389304103E-2</v>
      </c>
      <c r="J1664" s="17">
        <v>4.78242591993659E-2</v>
      </c>
      <c r="K1664" s="17">
        <v>7.1944497484996303E-2</v>
      </c>
      <c r="L1664" s="17">
        <v>6.4118413216256595E-2</v>
      </c>
      <c r="M1664" s="17"/>
      <c r="N1664" s="17">
        <v>4.8619943797294597E-2</v>
      </c>
      <c r="O1664" s="17">
        <v>8.1782956956387903E-2</v>
      </c>
      <c r="P1664" s="17">
        <v>6.9670928979372396E-2</v>
      </c>
      <c r="Q1664" s="17">
        <v>5.7621813387704397E-2</v>
      </c>
      <c r="R1664" s="17"/>
      <c r="S1664" s="17">
        <v>3.7790755843625803E-2</v>
      </c>
      <c r="T1664" s="17">
        <v>7.5506385784598395E-2</v>
      </c>
      <c r="U1664" s="17">
        <v>7.9720495314124007E-2</v>
      </c>
      <c r="V1664" s="17">
        <v>7.7926736218570603E-2</v>
      </c>
      <c r="W1664" s="17">
        <v>6.8986278713407803E-2</v>
      </c>
      <c r="X1664" s="17">
        <v>5.3892502102859299E-2</v>
      </c>
      <c r="Y1664" s="17">
        <v>8.4134657824353601E-2</v>
      </c>
      <c r="Z1664" s="17">
        <v>3.7053129045844999E-2</v>
      </c>
      <c r="AA1664" s="17">
        <v>7.0743092717546904E-2</v>
      </c>
      <c r="AB1664" s="17">
        <v>3.12163061057639E-2</v>
      </c>
      <c r="AC1664" s="17">
        <v>8.0514745208628793E-2</v>
      </c>
      <c r="AD1664" s="17">
        <v>9.6632695967132004E-2</v>
      </c>
      <c r="AE1664" s="17"/>
      <c r="AF1664" s="17">
        <v>7.8639222584867094E-2</v>
      </c>
      <c r="AG1664" s="17">
        <v>7.6809642068017506E-2</v>
      </c>
      <c r="AH1664" s="17">
        <v>5.0192603157254899E-2</v>
      </c>
      <c r="AI1664" s="17">
        <v>4.6040541546890502E-2</v>
      </c>
      <c r="AJ1664" s="17">
        <v>3.6782646778621197E-2</v>
      </c>
      <c r="AK1664" s="17"/>
      <c r="AL1664" s="17">
        <v>5.49042880702015E-2</v>
      </c>
      <c r="AM1664" s="17">
        <v>6.4906002534908094E-2</v>
      </c>
      <c r="AN1664" s="17">
        <v>8.7746614319895805E-2</v>
      </c>
      <c r="AO1664" s="17">
        <v>4.7012789646171102E-2</v>
      </c>
      <c r="AP1664" s="17"/>
      <c r="AQ1664" s="17">
        <v>7.2318946197889603E-2</v>
      </c>
      <c r="AR1664" s="17">
        <v>5.1682966368381003E-2</v>
      </c>
      <c r="AS1664" s="17"/>
      <c r="AT1664" s="17">
        <v>5.95021491407575E-2</v>
      </c>
      <c r="AU1664" s="17">
        <v>6.8472150118926295E-2</v>
      </c>
      <c r="AV1664" s="17"/>
      <c r="AW1664" s="17">
        <v>6.0212715025783001E-2</v>
      </c>
      <c r="AX1664" s="17">
        <v>7.2471012640502694E-2</v>
      </c>
      <c r="AY1664" s="17">
        <v>5.7805887513088801E-2</v>
      </c>
      <c r="AZ1664" s="17"/>
      <c r="BA1664" s="17">
        <v>4.4900895727352598E-2</v>
      </c>
      <c r="BB1664" s="17">
        <v>5.6456592395589401E-2</v>
      </c>
      <c r="BC1664" s="17">
        <v>7.6420942950668105E-2</v>
      </c>
      <c r="BD1664" s="17">
        <v>7.0003727686170497E-2</v>
      </c>
      <c r="BE1664" s="17">
        <v>0.108273522878746</v>
      </c>
      <c r="BF1664" s="17"/>
      <c r="BG1664" s="17">
        <v>7.0971213417463E-2</v>
      </c>
      <c r="BH1664" s="17">
        <v>5.8738763355240101E-2</v>
      </c>
      <c r="BI1664" s="17"/>
      <c r="BJ1664" s="17">
        <v>5.9240407339205797E-2</v>
      </c>
      <c r="BK1664" s="17">
        <v>8.0757800330921406E-2</v>
      </c>
      <c r="BL1664" s="17"/>
      <c r="BM1664" s="17">
        <v>3.8974832912203702E-2</v>
      </c>
      <c r="BN1664" s="17">
        <v>7.6282457970069995E-2</v>
      </c>
      <c r="BO1664" s="17">
        <v>5.2556750987729599E-2</v>
      </c>
      <c r="BP1664" s="17">
        <v>6.5633525589911895E-2</v>
      </c>
      <c r="BQ1664" s="17">
        <v>0.10564509984937701</v>
      </c>
      <c r="BR1664" s="17"/>
      <c r="BS1664" s="17">
        <v>7.2497211384334098E-2</v>
      </c>
      <c r="BT1664" s="17"/>
      <c r="BU1664" s="17">
        <v>6.6302298201048201E-2</v>
      </c>
      <c r="BV1664" s="17">
        <v>5.2788110712279797E-2</v>
      </c>
      <c r="BW1664" s="17">
        <v>5.9581214086105699E-2</v>
      </c>
      <c r="BX1664" s="17">
        <v>9.0889490142898405E-2</v>
      </c>
      <c r="BY1664" s="17">
        <v>8.05428341439232E-2</v>
      </c>
      <c r="BZ1664" s="17"/>
      <c r="CA1664" s="17">
        <v>5.47446535654324E-2</v>
      </c>
      <c r="CB1664" s="17"/>
      <c r="CC1664" s="17">
        <v>6.5106136740351706E-2</v>
      </c>
      <c r="CD1664" s="17">
        <v>6.0035795005696398E-2</v>
      </c>
      <c r="CE1664" s="17"/>
      <c r="CF1664" s="17">
        <v>5.8549946930490003E-2</v>
      </c>
      <c r="CG1664" s="17"/>
      <c r="CH1664" s="17">
        <v>6.2146621943880501E-2</v>
      </c>
      <c r="CI1664" s="17">
        <v>5.8033090742622501E-2</v>
      </c>
    </row>
    <row r="1665" spans="2:87" x14ac:dyDescent="0.35">
      <c r="B1665" t="s">
        <v>501</v>
      </c>
      <c r="C1665" s="17">
        <v>3.0663524609258801E-2</v>
      </c>
      <c r="D1665" s="17">
        <v>3.3391212883969901E-2</v>
      </c>
      <c r="E1665" s="17">
        <v>2.8176127526621901E-2</v>
      </c>
      <c r="F1665" s="17"/>
      <c r="G1665" s="17">
        <v>1.3005019071926201E-2</v>
      </c>
      <c r="H1665" s="17">
        <v>2.2004895817159999E-2</v>
      </c>
      <c r="I1665" s="17">
        <v>2.8486911844735702E-2</v>
      </c>
      <c r="J1665" s="17">
        <v>2.7569513617150401E-2</v>
      </c>
      <c r="K1665" s="17">
        <v>4.8897909605855099E-2</v>
      </c>
      <c r="L1665" s="17">
        <v>4.1606556266611402E-2</v>
      </c>
      <c r="M1665" s="17"/>
      <c r="N1665" s="17">
        <v>2.1805386046526501E-2</v>
      </c>
      <c r="O1665" s="17">
        <v>3.52012193832884E-2</v>
      </c>
      <c r="P1665" s="17">
        <v>3.5603074898586801E-2</v>
      </c>
      <c r="Q1665" s="17">
        <v>3.1597264496965198E-2</v>
      </c>
      <c r="R1665" s="17"/>
      <c r="S1665" s="17">
        <v>2.22906748826565E-2</v>
      </c>
      <c r="T1665" s="17">
        <v>4.6324687025942099E-2</v>
      </c>
      <c r="U1665" s="17">
        <v>2.2413249402053199E-2</v>
      </c>
      <c r="V1665" s="17">
        <v>3.9414761468438399E-2</v>
      </c>
      <c r="W1665" s="17">
        <v>2.64331747739882E-2</v>
      </c>
      <c r="X1665" s="17">
        <v>5.0402796997339003E-2</v>
      </c>
      <c r="Y1665" s="17">
        <v>2.39993231916018E-2</v>
      </c>
      <c r="Z1665" s="17">
        <v>5.2409394983919701E-2</v>
      </c>
      <c r="AA1665" s="17">
        <v>9.0146207787545497E-3</v>
      </c>
      <c r="AB1665" s="17">
        <v>2.5075862074560001E-2</v>
      </c>
      <c r="AC1665" s="17">
        <v>4.2820549805272397E-2</v>
      </c>
      <c r="AD1665" s="17">
        <v>1.27739210911938E-2</v>
      </c>
      <c r="AE1665" s="17"/>
      <c r="AF1665" s="17">
        <v>4.2441372309204702E-2</v>
      </c>
      <c r="AG1665" s="17">
        <v>3.3640113816327803E-2</v>
      </c>
      <c r="AH1665" s="17">
        <v>3.1585620429172401E-2</v>
      </c>
      <c r="AI1665" s="17">
        <v>1.6123295845696099E-2</v>
      </c>
      <c r="AJ1665" s="17">
        <v>1.66936337959353E-2</v>
      </c>
      <c r="AK1665" s="17"/>
      <c r="AL1665" s="17">
        <v>2.9821521340109999E-2</v>
      </c>
      <c r="AM1665" s="17">
        <v>3.10943169658266E-2</v>
      </c>
      <c r="AN1665" s="17">
        <v>3.7859477547781302E-2</v>
      </c>
      <c r="AO1665" s="17">
        <v>1.3360103813014401E-2</v>
      </c>
      <c r="AP1665" s="17"/>
      <c r="AQ1665" s="17">
        <v>3.4449362312540997E-2</v>
      </c>
      <c r="AR1665" s="17">
        <v>2.5170229212117399E-2</v>
      </c>
      <c r="AS1665" s="17"/>
      <c r="AT1665" s="17">
        <v>2.23110465098991E-2</v>
      </c>
      <c r="AU1665" s="17">
        <v>5.1421637264728898E-2</v>
      </c>
      <c r="AV1665" s="17"/>
      <c r="AW1665" s="17">
        <v>3.7611646292766802E-2</v>
      </c>
      <c r="AX1665" s="17">
        <v>3.2606721377122602E-2</v>
      </c>
      <c r="AY1665" s="17">
        <v>2.2621943658777101E-2</v>
      </c>
      <c r="AZ1665" s="17"/>
      <c r="BA1665" s="17">
        <v>2.03536918828599E-2</v>
      </c>
      <c r="BB1665" s="17">
        <v>2.6719420331356301E-2</v>
      </c>
      <c r="BC1665" s="17">
        <v>3.4944159560358401E-2</v>
      </c>
      <c r="BD1665" s="17">
        <v>3.5407882747189902E-2</v>
      </c>
      <c r="BE1665" s="17">
        <v>6.7321588430879195E-2</v>
      </c>
      <c r="BF1665" s="17"/>
      <c r="BG1665" s="17">
        <v>3.1829664819990097E-2</v>
      </c>
      <c r="BH1665" s="17">
        <v>2.9812487177472698E-2</v>
      </c>
      <c r="BI1665" s="17"/>
      <c r="BJ1665" s="17">
        <v>2.7482067891610399E-2</v>
      </c>
      <c r="BK1665" s="17">
        <v>4.1149358248140602E-2</v>
      </c>
      <c r="BL1665" s="17"/>
      <c r="BM1665" s="17">
        <v>2.1463236069436099E-2</v>
      </c>
      <c r="BN1665" s="17">
        <v>5.4857772433478197E-2</v>
      </c>
      <c r="BO1665" s="17">
        <v>1.78768614308394E-2</v>
      </c>
      <c r="BP1665" s="17">
        <v>2.27264462142935E-2</v>
      </c>
      <c r="BQ1665" s="17">
        <v>6.78914664203812E-2</v>
      </c>
      <c r="BR1665" s="17"/>
      <c r="BS1665" s="17">
        <v>4.3827104592031603E-2</v>
      </c>
      <c r="BT1665" s="17"/>
      <c r="BU1665" s="17">
        <v>4.6185239590515098E-2</v>
      </c>
      <c r="BV1665" s="17">
        <v>1.7459904117758E-2</v>
      </c>
      <c r="BW1665" s="17">
        <v>1.5334329387070101E-2</v>
      </c>
      <c r="BX1665" s="17">
        <v>5.6583158725764297E-2</v>
      </c>
      <c r="BY1665" s="17">
        <v>2.4796417397791599E-2</v>
      </c>
      <c r="BZ1665" s="17"/>
      <c r="CA1665" s="17">
        <v>1.6891759943053E-2</v>
      </c>
      <c r="CB1665" s="17"/>
      <c r="CC1665" s="17">
        <v>3.0682665141782101E-2</v>
      </c>
      <c r="CD1665" s="17">
        <v>2.7859161710109801E-2</v>
      </c>
      <c r="CE1665" s="17"/>
      <c r="CF1665" s="17">
        <v>2.7288384026410501E-2</v>
      </c>
      <c r="CG1665" s="17"/>
      <c r="CH1665" s="17">
        <v>4.1545802481045502E-2</v>
      </c>
      <c r="CI1665" s="17">
        <v>2.3863355893663799E-2</v>
      </c>
    </row>
    <row r="1666" spans="2:87" x14ac:dyDescent="0.35">
      <c r="B1666" t="s">
        <v>161</v>
      </c>
      <c r="C1666" s="17">
        <v>0.152590316710046</v>
      </c>
      <c r="D1666" s="17">
        <v>0.12075480775701899</v>
      </c>
      <c r="E1666" s="17">
        <v>0.17975507207508901</v>
      </c>
      <c r="F1666" s="17"/>
      <c r="G1666" s="17">
        <v>0.17845899348765201</v>
      </c>
      <c r="H1666" s="17">
        <v>0.14123368261597899</v>
      </c>
      <c r="I1666" s="17">
        <v>0.17602249843205101</v>
      </c>
      <c r="J1666" s="17">
        <v>0.15182221349646599</v>
      </c>
      <c r="K1666" s="17">
        <v>0.130086427205056</v>
      </c>
      <c r="L1666" s="17">
        <v>0.141241077804033</v>
      </c>
      <c r="M1666" s="17"/>
      <c r="N1666" s="17">
        <v>0.101257188904576</v>
      </c>
      <c r="O1666" s="17">
        <v>0.13227833243505299</v>
      </c>
      <c r="P1666" s="17">
        <v>0.16633212156629901</v>
      </c>
      <c r="Q1666" s="17">
        <v>0.21919072973289999</v>
      </c>
      <c r="R1666" s="17"/>
      <c r="S1666" s="17">
        <v>0.15612819929437</v>
      </c>
      <c r="T1666" s="17">
        <v>0.13622794593198501</v>
      </c>
      <c r="U1666" s="17">
        <v>0.14980460705234699</v>
      </c>
      <c r="V1666" s="17">
        <v>0.15526997911076401</v>
      </c>
      <c r="W1666" s="17">
        <v>0.20550958730632901</v>
      </c>
      <c r="X1666" s="17">
        <v>0.13838676814284101</v>
      </c>
      <c r="Y1666" s="17">
        <v>0.185822091919043</v>
      </c>
      <c r="Z1666" s="17">
        <v>0.15181310808342999</v>
      </c>
      <c r="AA1666" s="17">
        <v>0.13230794804492901</v>
      </c>
      <c r="AB1666" s="17">
        <v>0.116919670734125</v>
      </c>
      <c r="AC1666" s="17">
        <v>0.14202133114239099</v>
      </c>
      <c r="AD1666" s="17">
        <v>0.237614319314223</v>
      </c>
      <c r="AE1666" s="17"/>
      <c r="AF1666" s="17">
        <v>0.20292380891061501</v>
      </c>
      <c r="AG1666" s="17">
        <v>0.15765493648916101</v>
      </c>
      <c r="AH1666" s="17">
        <v>0.109679031582463</v>
      </c>
      <c r="AI1666" s="17">
        <v>0.120052030723797</v>
      </c>
      <c r="AJ1666" s="17">
        <v>8.9927492192366495E-2</v>
      </c>
      <c r="AK1666" s="17"/>
      <c r="AL1666" s="17">
        <v>0.17562668695608699</v>
      </c>
      <c r="AM1666" s="17">
        <v>0.14430598968080899</v>
      </c>
      <c r="AN1666" s="17">
        <v>0.131596295469878</v>
      </c>
      <c r="AO1666" s="17">
        <v>0.120343125881087</v>
      </c>
      <c r="AP1666" s="17"/>
      <c r="AQ1666" s="17">
        <v>0.16700786216768901</v>
      </c>
      <c r="AR1666" s="17">
        <v>0.131670287298355</v>
      </c>
      <c r="AS1666" s="17"/>
      <c r="AT1666" s="17">
        <v>0.14251125271586301</v>
      </c>
      <c r="AU1666" s="17">
        <v>0.13415751043619001</v>
      </c>
      <c r="AV1666" s="17"/>
      <c r="AW1666" s="17">
        <v>0.12610546819853</v>
      </c>
      <c r="AX1666" s="17">
        <v>0.13025099329221801</v>
      </c>
      <c r="AY1666" s="17">
        <v>0.185572064776687</v>
      </c>
      <c r="AZ1666" s="17"/>
      <c r="BA1666" s="17">
        <v>0.15767721807668</v>
      </c>
      <c r="BB1666" s="17">
        <v>0.139628792339131</v>
      </c>
      <c r="BC1666" s="17">
        <v>0.15529611263387499</v>
      </c>
      <c r="BD1666" s="17">
        <v>0.180638074047416</v>
      </c>
      <c r="BE1666" s="17">
        <v>0.117638083666025</v>
      </c>
      <c r="BF1666" s="17"/>
      <c r="BG1666" s="17">
        <v>0.172188005300634</v>
      </c>
      <c r="BH1666" s="17">
        <v>0.13828812010144201</v>
      </c>
      <c r="BI1666" s="17"/>
      <c r="BJ1666" s="17">
        <v>0.155919802465847</v>
      </c>
      <c r="BK1666" s="17">
        <v>0.14170654485564699</v>
      </c>
      <c r="BL1666" s="17"/>
      <c r="BM1666" s="17">
        <v>0.27885896005551503</v>
      </c>
      <c r="BN1666" s="17">
        <v>0.10462022965456599</v>
      </c>
      <c r="BO1666" s="17">
        <v>0.10482278262068601</v>
      </c>
      <c r="BP1666" s="17">
        <v>0.148112143958329</v>
      </c>
      <c r="BQ1666" s="17">
        <v>0.13676945999648199</v>
      </c>
      <c r="BR1666" s="17"/>
      <c r="BS1666" s="17">
        <v>8.8104851210767707E-2</v>
      </c>
      <c r="BT1666" s="17"/>
      <c r="BU1666" s="17">
        <v>0.108742170313119</v>
      </c>
      <c r="BV1666" s="17">
        <v>7.8305840106101102E-2</v>
      </c>
      <c r="BW1666" s="17">
        <v>0.117845226544954</v>
      </c>
      <c r="BX1666" s="17">
        <v>9.5602174245555296E-2</v>
      </c>
      <c r="BY1666" s="17">
        <v>0.37497334123105402</v>
      </c>
      <c r="BZ1666" s="17"/>
      <c r="CA1666" s="17">
        <v>4.6166727067321098E-2</v>
      </c>
      <c r="CB1666" s="17"/>
      <c r="CC1666" s="17">
        <v>0.146663317883133</v>
      </c>
      <c r="CD1666" s="17">
        <v>0.118452041083653</v>
      </c>
      <c r="CE1666" s="17"/>
      <c r="CF1666" s="17">
        <v>0.150252582590403</v>
      </c>
      <c r="CG1666" s="17"/>
      <c r="CH1666" s="17">
        <v>0.14980949330664001</v>
      </c>
      <c r="CI1666" s="17">
        <v>5.1921210741448703E-2</v>
      </c>
    </row>
    <row r="1667" spans="2:87" x14ac:dyDescent="0.35">
      <c r="C1667" s="17"/>
      <c r="D1667" s="17"/>
      <c r="E1667" s="17"/>
      <c r="F1667" s="17"/>
      <c r="G1667" s="17"/>
      <c r="H1667" s="17"/>
      <c r="I1667" s="17"/>
      <c r="J1667" s="17"/>
      <c r="K1667" s="17"/>
      <c r="L1667" s="17"/>
      <c r="M1667" s="17"/>
      <c r="N1667" s="17"/>
      <c r="O1667" s="17"/>
      <c r="P1667" s="17"/>
      <c r="Q1667" s="17"/>
      <c r="R1667" s="17"/>
      <c r="S1667" s="17"/>
      <c r="T1667" s="17"/>
      <c r="U1667" s="17"/>
      <c r="V1667" s="17"/>
      <c r="W1667" s="17"/>
      <c r="X1667" s="17"/>
      <c r="Y1667" s="17"/>
      <c r="Z1667" s="17"/>
      <c r="AA1667" s="17"/>
      <c r="AB1667" s="17"/>
      <c r="AC1667" s="17"/>
      <c r="AD1667" s="17"/>
      <c r="AE1667" s="17"/>
      <c r="AF1667" s="17"/>
      <c r="AG1667" s="17"/>
      <c r="AH1667" s="17"/>
      <c r="AI1667" s="17"/>
      <c r="AJ1667" s="17"/>
      <c r="AK1667" s="17"/>
      <c r="AL1667" s="17"/>
      <c r="AM1667" s="17"/>
      <c r="AN1667" s="17"/>
      <c r="AO1667" s="17"/>
      <c r="AP1667" s="17"/>
      <c r="AQ1667" s="17"/>
      <c r="AR1667" s="17"/>
      <c r="AS1667" s="17"/>
      <c r="AT1667" s="17"/>
      <c r="AU1667" s="17"/>
      <c r="AV1667" s="17"/>
      <c r="AW1667" s="17"/>
      <c r="AX1667" s="17"/>
      <c r="AY1667" s="17"/>
      <c r="AZ1667" s="17"/>
      <c r="BA1667" s="17"/>
      <c r="BB1667" s="17"/>
      <c r="BC1667" s="17"/>
      <c r="BD1667" s="17"/>
      <c r="BE1667" s="17"/>
      <c r="BF1667" s="17"/>
      <c r="BG1667" s="17"/>
      <c r="BH1667" s="17"/>
      <c r="BI1667" s="17"/>
      <c r="BJ1667" s="17"/>
      <c r="BK1667" s="17"/>
      <c r="BL1667" s="17"/>
      <c r="BM1667" s="17"/>
      <c r="BN1667" s="17"/>
      <c r="BO1667" s="17"/>
      <c r="BP1667" s="17"/>
      <c r="BQ1667" s="17"/>
      <c r="BR1667" s="17"/>
      <c r="BS1667" s="17"/>
      <c r="BT1667" s="17"/>
      <c r="BU1667" s="17"/>
      <c r="BV1667" s="17"/>
      <c r="BW1667" s="17"/>
      <c r="BX1667" s="17"/>
      <c r="BY1667" s="17"/>
      <c r="BZ1667" s="17"/>
      <c r="CA1667" s="17"/>
      <c r="CB1667" s="17"/>
      <c r="CC1667" s="17"/>
      <c r="CD1667" s="17"/>
      <c r="CE1667" s="17"/>
      <c r="CF1667" s="17"/>
      <c r="CG1667" s="17"/>
      <c r="CH1667" s="17"/>
      <c r="CI1667" s="17"/>
    </row>
    <row r="1668" spans="2:87" x14ac:dyDescent="0.35">
      <c r="B1668" s="6" t="s">
        <v>508</v>
      </c>
      <c r="C1668" s="17"/>
      <c r="D1668" s="17"/>
      <c r="E1668" s="17"/>
      <c r="F1668" s="17"/>
      <c r="G1668" s="17"/>
      <c r="H1668" s="17"/>
      <c r="I1668" s="17"/>
      <c r="J1668" s="17"/>
      <c r="K1668" s="17"/>
      <c r="L1668" s="17"/>
      <c r="M1668" s="17"/>
      <c r="N1668" s="17"/>
      <c r="O1668" s="17"/>
      <c r="P1668" s="17"/>
      <c r="Q1668" s="17"/>
      <c r="R1668" s="17"/>
      <c r="S1668" s="17"/>
      <c r="T1668" s="17"/>
      <c r="U1668" s="17"/>
      <c r="V1668" s="17"/>
      <c r="W1668" s="17"/>
      <c r="X1668" s="17"/>
      <c r="Y1668" s="17"/>
      <c r="Z1668" s="17"/>
      <c r="AA1668" s="17"/>
      <c r="AB1668" s="17"/>
      <c r="AC1668" s="17"/>
      <c r="AD1668" s="17"/>
      <c r="AE1668" s="17"/>
      <c r="AF1668" s="17"/>
      <c r="AG1668" s="17"/>
      <c r="AH1668" s="17"/>
      <c r="AI1668" s="17"/>
      <c r="AJ1668" s="17"/>
      <c r="AK1668" s="17"/>
      <c r="AL1668" s="17"/>
      <c r="AM1668" s="17"/>
      <c r="AN1668" s="17"/>
      <c r="AO1668" s="17"/>
      <c r="AP1668" s="17"/>
      <c r="AQ1668" s="17"/>
      <c r="AR1668" s="17"/>
      <c r="AS1668" s="17"/>
      <c r="AT1668" s="17"/>
      <c r="AU1668" s="17"/>
      <c r="AV1668" s="17"/>
      <c r="AW1668" s="17"/>
      <c r="AX1668" s="17"/>
      <c r="AY1668" s="17"/>
      <c r="AZ1668" s="17"/>
      <c r="BA1668" s="17"/>
      <c r="BB1668" s="17"/>
      <c r="BC1668" s="17"/>
      <c r="BD1668" s="17"/>
      <c r="BE1668" s="17"/>
      <c r="BF1668" s="17"/>
      <c r="BG1668" s="17"/>
      <c r="BH1668" s="17"/>
      <c r="BI1668" s="17"/>
      <c r="BJ1668" s="17"/>
      <c r="BK1668" s="17"/>
      <c r="BL1668" s="17"/>
      <c r="BM1668" s="17"/>
      <c r="BN1668" s="17"/>
      <c r="BO1668" s="17"/>
      <c r="BP1668" s="17"/>
      <c r="BQ1668" s="17"/>
      <c r="BR1668" s="17"/>
      <c r="BS1668" s="17"/>
      <c r="BT1668" s="17"/>
      <c r="BU1668" s="17"/>
      <c r="BV1668" s="17"/>
      <c r="BW1668" s="17"/>
      <c r="BX1668" s="17"/>
      <c r="BY1668" s="17"/>
      <c r="BZ1668" s="17"/>
      <c r="CA1668" s="17"/>
      <c r="CB1668" s="17"/>
      <c r="CC1668" s="17"/>
      <c r="CD1668" s="17"/>
      <c r="CE1668" s="17"/>
      <c r="CF1668" s="17"/>
      <c r="CG1668" s="17"/>
      <c r="CH1668" s="17"/>
      <c r="CI1668" s="17"/>
    </row>
    <row r="1669" spans="2:87" x14ac:dyDescent="0.35">
      <c r="B1669" s="24" t="s">
        <v>117</v>
      </c>
      <c r="C1669" s="17"/>
      <c r="D1669" s="17"/>
      <c r="E1669" s="17"/>
      <c r="F1669" s="17"/>
      <c r="G1669" s="17"/>
      <c r="H1669" s="17"/>
      <c r="I1669" s="17"/>
      <c r="J1669" s="17"/>
      <c r="K1669" s="17"/>
      <c r="L1669" s="17"/>
      <c r="M1669" s="17"/>
      <c r="N1669" s="17"/>
      <c r="O1669" s="17"/>
      <c r="P1669" s="17"/>
      <c r="Q1669" s="17"/>
      <c r="R1669" s="17"/>
      <c r="S1669" s="17"/>
      <c r="T1669" s="17"/>
      <c r="U1669" s="17"/>
      <c r="V1669" s="17"/>
      <c r="W1669" s="17"/>
      <c r="X1669" s="17"/>
      <c r="Y1669" s="17"/>
      <c r="Z1669" s="17"/>
      <c r="AA1669" s="17"/>
      <c r="AB1669" s="17"/>
      <c r="AC1669" s="17"/>
      <c r="AD1669" s="17"/>
      <c r="AE1669" s="17"/>
      <c r="AF1669" s="17"/>
      <c r="AG1669" s="17"/>
      <c r="AH1669" s="17"/>
      <c r="AI1669" s="17"/>
      <c r="AJ1669" s="17"/>
      <c r="AK1669" s="17"/>
      <c r="AL1669" s="17"/>
      <c r="AM1669" s="17"/>
      <c r="AN1669" s="17"/>
      <c r="AO1669" s="17"/>
      <c r="AP1669" s="17"/>
      <c r="AQ1669" s="17"/>
      <c r="AR1669" s="17"/>
      <c r="AS1669" s="17"/>
      <c r="AT1669" s="17"/>
      <c r="AU1669" s="17"/>
      <c r="AV1669" s="17"/>
      <c r="AW1669" s="17"/>
      <c r="AX1669" s="17"/>
      <c r="AY1669" s="17"/>
      <c r="AZ1669" s="17"/>
      <c r="BA1669" s="17"/>
      <c r="BB1669" s="17"/>
      <c r="BC1669" s="17"/>
      <c r="BD1669" s="17"/>
      <c r="BE1669" s="17"/>
      <c r="BF1669" s="17"/>
      <c r="BG1669" s="17"/>
      <c r="BH1669" s="17"/>
      <c r="BI1669" s="17"/>
      <c r="BJ1669" s="17"/>
      <c r="BK1669" s="17"/>
      <c r="BL1669" s="17"/>
      <c r="BM1669" s="17"/>
      <c r="BN1669" s="17"/>
      <c r="BO1669" s="17"/>
      <c r="BP1669" s="17"/>
      <c r="BQ1669" s="17"/>
      <c r="BR1669" s="17"/>
      <c r="BS1669" s="17"/>
      <c r="BT1669" s="17"/>
      <c r="BU1669" s="17"/>
      <c r="BV1669" s="17"/>
      <c r="BW1669" s="17"/>
      <c r="BX1669" s="17"/>
      <c r="BY1669" s="17"/>
      <c r="BZ1669" s="17"/>
      <c r="CA1669" s="17"/>
      <c r="CB1669" s="17"/>
      <c r="CC1669" s="17"/>
      <c r="CD1669" s="17"/>
      <c r="CE1669" s="17"/>
      <c r="CF1669" s="17"/>
      <c r="CG1669" s="17"/>
      <c r="CH1669" s="17"/>
      <c r="CI1669" s="17"/>
    </row>
    <row r="1670" spans="2:87" x14ac:dyDescent="0.35">
      <c r="B1670" t="s">
        <v>497</v>
      </c>
      <c r="C1670" s="17">
        <v>0.10127819050553299</v>
      </c>
      <c r="D1670" s="17">
        <v>0.112578566336758</v>
      </c>
      <c r="E1670" s="17">
        <v>9.0820936907722194E-2</v>
      </c>
      <c r="F1670" s="17"/>
      <c r="G1670" s="17">
        <v>0.123339672493209</v>
      </c>
      <c r="H1670" s="17">
        <v>0.180463319943061</v>
      </c>
      <c r="I1670" s="17">
        <v>0.123796741350974</v>
      </c>
      <c r="J1670" s="17">
        <v>7.8081363056320893E-2</v>
      </c>
      <c r="K1670" s="17">
        <v>7.1629703521993104E-2</v>
      </c>
      <c r="L1670" s="17">
        <v>4.2218294713478398E-2</v>
      </c>
      <c r="M1670" s="17"/>
      <c r="N1670" s="17">
        <v>0.12932496669207799</v>
      </c>
      <c r="O1670" s="17">
        <v>8.3166075369583994E-2</v>
      </c>
      <c r="P1670" s="17">
        <v>8.6716119172179806E-2</v>
      </c>
      <c r="Q1670" s="17">
        <v>0.104035147078054</v>
      </c>
      <c r="R1670" s="17"/>
      <c r="S1670" s="17">
        <v>0.16150125434495699</v>
      </c>
      <c r="T1670" s="17">
        <v>0.12780162306723999</v>
      </c>
      <c r="U1670" s="17">
        <v>6.31260418586784E-2</v>
      </c>
      <c r="V1670" s="17">
        <v>8.6205951518507004E-2</v>
      </c>
      <c r="W1670" s="17">
        <v>7.6837984492499303E-2</v>
      </c>
      <c r="X1670" s="17">
        <v>0.110601630351502</v>
      </c>
      <c r="Y1670" s="17">
        <v>8.2131181441449E-2</v>
      </c>
      <c r="Z1670" s="17">
        <v>7.8023967180405995E-2</v>
      </c>
      <c r="AA1670" s="17">
        <v>0.124064749072577</v>
      </c>
      <c r="AB1670" s="17">
        <v>6.3937087089065606E-2</v>
      </c>
      <c r="AC1670" s="17">
        <v>7.1820132837943904E-2</v>
      </c>
      <c r="AD1670" s="17">
        <v>4.0306749710983802E-2</v>
      </c>
      <c r="AE1670" s="17"/>
      <c r="AF1670" s="17">
        <v>8.6205111643460605E-2</v>
      </c>
      <c r="AG1670" s="17">
        <v>7.5418062180308706E-2</v>
      </c>
      <c r="AH1670" s="17">
        <v>0.106981071478307</v>
      </c>
      <c r="AI1670" s="17">
        <v>0.122133458159775</v>
      </c>
      <c r="AJ1670" s="17">
        <v>0.18718815200108699</v>
      </c>
      <c r="AK1670" s="17"/>
      <c r="AL1670" s="17">
        <v>7.0437363148143806E-2</v>
      </c>
      <c r="AM1670" s="17">
        <v>0.11227866361380801</v>
      </c>
      <c r="AN1670" s="17">
        <v>0.14103802546660399</v>
      </c>
      <c r="AO1670" s="17">
        <v>0.112917018915678</v>
      </c>
      <c r="AP1670" s="17"/>
      <c r="AQ1670" s="17">
        <v>8.0532148448618293E-2</v>
      </c>
      <c r="AR1670" s="17">
        <v>0.13138094352142399</v>
      </c>
      <c r="AS1670" s="17"/>
      <c r="AT1670" s="17">
        <v>0.124073048536224</v>
      </c>
      <c r="AU1670" s="17">
        <v>3.7274079631745997E-2</v>
      </c>
      <c r="AV1670" s="17"/>
      <c r="AW1670" s="17">
        <v>6.5937799536077105E-2</v>
      </c>
      <c r="AX1670" s="17">
        <v>9.6273955845504203E-2</v>
      </c>
      <c r="AY1670" s="17">
        <v>0.14312599691455699</v>
      </c>
      <c r="AZ1670" s="17"/>
      <c r="BA1670" s="17">
        <v>0.17360166641522401</v>
      </c>
      <c r="BB1670" s="17">
        <v>7.9545265467457396E-2</v>
      </c>
      <c r="BC1670" s="17">
        <v>7.8980311687183197E-2</v>
      </c>
      <c r="BD1670" s="17">
        <v>5.9707251852482303E-2</v>
      </c>
      <c r="BE1670" s="17">
        <v>8.05171033611361E-2</v>
      </c>
      <c r="BF1670" s="17"/>
      <c r="BG1670" s="17">
        <v>9.5292629384367403E-2</v>
      </c>
      <c r="BH1670" s="17">
        <v>0.10564639298880101</v>
      </c>
      <c r="BI1670" s="17"/>
      <c r="BJ1670" s="17">
        <v>0.11074660178461899</v>
      </c>
      <c r="BK1670" s="17">
        <v>6.4436864664095206E-2</v>
      </c>
      <c r="BL1670" s="17"/>
      <c r="BM1670" s="17">
        <v>6.8287336633505405E-2</v>
      </c>
      <c r="BN1670" s="17">
        <v>7.1848092074255895E-2</v>
      </c>
      <c r="BO1670" s="17">
        <v>0.14939101068485999</v>
      </c>
      <c r="BP1670" s="17">
        <v>7.7519793840184301E-2</v>
      </c>
      <c r="BQ1670" s="17">
        <v>7.0795364651208795E-2</v>
      </c>
      <c r="BR1670" s="17"/>
      <c r="BS1670" s="17">
        <v>0.11623641139311899</v>
      </c>
      <c r="BT1670" s="17"/>
      <c r="BU1670" s="17">
        <v>9.8261379249084402E-2</v>
      </c>
      <c r="BV1670" s="17">
        <v>0.16774117511513201</v>
      </c>
      <c r="BW1670" s="17">
        <v>8.7929334201974602E-2</v>
      </c>
      <c r="BX1670" s="17">
        <v>9.2539672675652399E-2</v>
      </c>
      <c r="BY1670" s="17">
        <v>4.1559749510821302E-2</v>
      </c>
      <c r="BZ1670" s="17"/>
      <c r="CA1670" s="17">
        <v>0.1717941274134</v>
      </c>
      <c r="CB1670" s="17"/>
      <c r="CC1670" s="17">
        <v>0.108961010553028</v>
      </c>
      <c r="CD1670" s="17">
        <v>8.0463882367683606E-2</v>
      </c>
      <c r="CE1670" s="17"/>
      <c r="CF1670" s="17">
        <v>9.6788639227754603E-2</v>
      </c>
      <c r="CG1670" s="17"/>
      <c r="CH1670" s="17">
        <v>5.6219583609766401E-2</v>
      </c>
      <c r="CI1670" s="17">
        <v>0.198665918513839</v>
      </c>
    </row>
    <row r="1671" spans="2:87" x14ac:dyDescent="0.35">
      <c r="B1671" t="s">
        <v>498</v>
      </c>
      <c r="C1671" s="17">
        <v>0.184747207121501</v>
      </c>
      <c r="D1671" s="17">
        <v>0.17019819390944399</v>
      </c>
      <c r="E1671" s="17">
        <v>0.199145612232382</v>
      </c>
      <c r="F1671" s="17"/>
      <c r="G1671" s="17">
        <v>0.25901425553657498</v>
      </c>
      <c r="H1671" s="17">
        <v>0.25112918301940002</v>
      </c>
      <c r="I1671" s="17">
        <v>0.21324275605554499</v>
      </c>
      <c r="J1671" s="17">
        <v>0.16685074846175901</v>
      </c>
      <c r="K1671" s="17">
        <v>0.16073725846199999</v>
      </c>
      <c r="L1671" s="17">
        <v>8.8199256377957502E-2</v>
      </c>
      <c r="M1671" s="17"/>
      <c r="N1671" s="17">
        <v>0.21908224119759001</v>
      </c>
      <c r="O1671" s="17">
        <v>0.18135687908831899</v>
      </c>
      <c r="P1671" s="17">
        <v>0.16697877697491201</v>
      </c>
      <c r="Q1671" s="17">
        <v>0.16710678694624501</v>
      </c>
      <c r="R1671" s="17"/>
      <c r="S1671" s="17">
        <v>0.18013350572224199</v>
      </c>
      <c r="T1671" s="17">
        <v>0.17422587956595101</v>
      </c>
      <c r="U1671" s="17">
        <v>0.17201731366148901</v>
      </c>
      <c r="V1671" s="17">
        <v>0.13656341586215701</v>
      </c>
      <c r="W1671" s="17">
        <v>0.22148135047886899</v>
      </c>
      <c r="X1671" s="17">
        <v>0.163801936237886</v>
      </c>
      <c r="Y1671" s="17">
        <v>0.21249672484423701</v>
      </c>
      <c r="Z1671" s="17">
        <v>0.254136666232813</v>
      </c>
      <c r="AA1671" s="17">
        <v>0.20219052312356101</v>
      </c>
      <c r="AB1671" s="17">
        <v>0.189744463773553</v>
      </c>
      <c r="AC1671" s="17">
        <v>0.132554933924771</v>
      </c>
      <c r="AD1671" s="17">
        <v>0.24885326681535999</v>
      </c>
      <c r="AE1671" s="17"/>
      <c r="AF1671" s="17">
        <v>0.180680060763003</v>
      </c>
      <c r="AG1671" s="17">
        <v>0.16976393108153801</v>
      </c>
      <c r="AH1671" s="17">
        <v>0.197213479798621</v>
      </c>
      <c r="AI1671" s="17">
        <v>0.19472010417937499</v>
      </c>
      <c r="AJ1671" s="17">
        <v>0.206868900874913</v>
      </c>
      <c r="AK1671" s="17"/>
      <c r="AL1671" s="17">
        <v>0.152939361398575</v>
      </c>
      <c r="AM1671" s="17">
        <v>0.18161007823098799</v>
      </c>
      <c r="AN1671" s="17">
        <v>0.217419135919385</v>
      </c>
      <c r="AO1671" s="17">
        <v>0.30814758114742602</v>
      </c>
      <c r="AP1671" s="17"/>
      <c r="AQ1671" s="17">
        <v>0.14822667313683699</v>
      </c>
      <c r="AR1671" s="17">
        <v>0.23773893496687801</v>
      </c>
      <c r="AS1671" s="17"/>
      <c r="AT1671" s="17">
        <v>0.20733314594227401</v>
      </c>
      <c r="AU1671" s="17">
        <v>9.1135619049214994E-2</v>
      </c>
      <c r="AV1671" s="17"/>
      <c r="AW1671" s="17">
        <v>0.14968518133825501</v>
      </c>
      <c r="AX1671" s="17">
        <v>0.196342073330843</v>
      </c>
      <c r="AY1671" s="17">
        <v>0.20682360787441301</v>
      </c>
      <c r="AZ1671" s="17"/>
      <c r="BA1671" s="17">
        <v>0.215273587183892</v>
      </c>
      <c r="BB1671" s="17">
        <v>0.19455751089453699</v>
      </c>
      <c r="BC1671" s="17">
        <v>0.16992174819782199</v>
      </c>
      <c r="BD1671" s="17">
        <v>0.15758256741048501</v>
      </c>
      <c r="BE1671" s="17">
        <v>0.127883539747256</v>
      </c>
      <c r="BF1671" s="17"/>
      <c r="BG1671" s="17">
        <v>0.189065124093138</v>
      </c>
      <c r="BH1671" s="17">
        <v>0.18159603461549201</v>
      </c>
      <c r="BI1671" s="17"/>
      <c r="BJ1671" s="17">
        <v>0.201860580501318</v>
      </c>
      <c r="BK1671" s="17">
        <v>0.120894496198449</v>
      </c>
      <c r="BL1671" s="17"/>
      <c r="BM1671" s="17">
        <v>0.19907419081277999</v>
      </c>
      <c r="BN1671" s="17">
        <v>0.130753954382925</v>
      </c>
      <c r="BO1671" s="17">
        <v>0.24117544674744101</v>
      </c>
      <c r="BP1671" s="17">
        <v>0.20022272874734001</v>
      </c>
      <c r="BQ1671" s="17">
        <v>9.2006131281692605E-2</v>
      </c>
      <c r="BR1671" s="17"/>
      <c r="BS1671" s="17">
        <v>0.15083171383320801</v>
      </c>
      <c r="BT1671" s="17"/>
      <c r="BU1671" s="17">
        <v>0.15970866473081</v>
      </c>
      <c r="BV1671" s="17">
        <v>0.268290616486279</v>
      </c>
      <c r="BW1671" s="17">
        <v>0.216131451284164</v>
      </c>
      <c r="BX1671" s="17">
        <v>0.13033727588836899</v>
      </c>
      <c r="BY1671" s="17">
        <v>0.16564527077611799</v>
      </c>
      <c r="BZ1671" s="17"/>
      <c r="CA1671" s="17">
        <v>0.22145524777365799</v>
      </c>
      <c r="CB1671" s="17"/>
      <c r="CC1671" s="17">
        <v>0.18987061023413801</v>
      </c>
      <c r="CD1671" s="17">
        <v>0.17187720054974101</v>
      </c>
      <c r="CE1671" s="17"/>
      <c r="CF1671" s="17">
        <v>0.16487252430229399</v>
      </c>
      <c r="CG1671" s="17"/>
      <c r="CH1671" s="17">
        <v>0.15504518173655199</v>
      </c>
      <c r="CI1671" s="17">
        <v>0.30043373804373902</v>
      </c>
    </row>
    <row r="1672" spans="2:87" x14ac:dyDescent="0.35">
      <c r="B1672" t="s">
        <v>499</v>
      </c>
      <c r="C1672" s="17">
        <v>0.50836645061313002</v>
      </c>
      <c r="D1672" s="17">
        <v>0.51766575662330305</v>
      </c>
      <c r="E1672" s="17">
        <v>0.50020079943241702</v>
      </c>
      <c r="F1672" s="17"/>
      <c r="G1672" s="17">
        <v>0.389469869873452</v>
      </c>
      <c r="H1672" s="17">
        <v>0.36337250448278802</v>
      </c>
      <c r="I1672" s="17">
        <v>0.43465337579596902</v>
      </c>
      <c r="J1672" s="17">
        <v>0.55099942666046597</v>
      </c>
      <c r="K1672" s="17">
        <v>0.574448066936462</v>
      </c>
      <c r="L1672" s="17">
        <v>0.68748278787973804</v>
      </c>
      <c r="M1672" s="17"/>
      <c r="N1672" s="17">
        <v>0.49121185438016701</v>
      </c>
      <c r="O1672" s="17">
        <v>0.544129648253729</v>
      </c>
      <c r="P1672" s="17">
        <v>0.521384418260182</v>
      </c>
      <c r="Q1672" s="17">
        <v>0.473688771825025</v>
      </c>
      <c r="R1672" s="17"/>
      <c r="S1672" s="17">
        <v>0.415143097946784</v>
      </c>
      <c r="T1672" s="17">
        <v>0.53686103867269197</v>
      </c>
      <c r="U1672" s="17">
        <v>0.59237821426286197</v>
      </c>
      <c r="V1672" s="17">
        <v>0.53933350842415895</v>
      </c>
      <c r="W1672" s="17">
        <v>0.50282594280228399</v>
      </c>
      <c r="X1672" s="17">
        <v>0.474853475542026</v>
      </c>
      <c r="Y1672" s="17">
        <v>0.47549058203877897</v>
      </c>
      <c r="Z1672" s="17">
        <v>0.476947545184851</v>
      </c>
      <c r="AA1672" s="17">
        <v>0.44343235775423301</v>
      </c>
      <c r="AB1672" s="17">
        <v>0.61555740663231095</v>
      </c>
      <c r="AC1672" s="17">
        <v>0.64431402416264205</v>
      </c>
      <c r="AD1672" s="17">
        <v>0.435958923247034</v>
      </c>
      <c r="AE1672" s="17"/>
      <c r="AF1672" s="17">
        <v>0.47720310184044101</v>
      </c>
      <c r="AG1672" s="17">
        <v>0.53422847989691902</v>
      </c>
      <c r="AH1672" s="17">
        <v>0.52857653482065403</v>
      </c>
      <c r="AI1672" s="17">
        <v>0.55322022440864105</v>
      </c>
      <c r="AJ1672" s="17">
        <v>0.45572297698123398</v>
      </c>
      <c r="AK1672" s="17"/>
      <c r="AL1672" s="17">
        <v>0.534900646787143</v>
      </c>
      <c r="AM1672" s="17">
        <v>0.51649570285645696</v>
      </c>
      <c r="AN1672" s="17">
        <v>0.46244524371944401</v>
      </c>
      <c r="AO1672" s="17">
        <v>0.42315606890325302</v>
      </c>
      <c r="AP1672" s="17"/>
      <c r="AQ1672" s="17">
        <v>0.54565884117255403</v>
      </c>
      <c r="AR1672" s="17">
        <v>0.45425474972566898</v>
      </c>
      <c r="AS1672" s="17"/>
      <c r="AT1672" s="17">
        <v>0.46844429874909599</v>
      </c>
      <c r="AU1672" s="17">
        <v>0.68081186563499396</v>
      </c>
      <c r="AV1672" s="17"/>
      <c r="AW1672" s="17">
        <v>0.60184085091471595</v>
      </c>
      <c r="AX1672" s="17">
        <v>0.51567683303390999</v>
      </c>
      <c r="AY1672" s="17">
        <v>0.42474824218876001</v>
      </c>
      <c r="AZ1672" s="17"/>
      <c r="BA1672" s="17">
        <v>0.40463526475776401</v>
      </c>
      <c r="BB1672" s="17">
        <v>0.537555817250568</v>
      </c>
      <c r="BC1672" s="17">
        <v>0.53167447893849795</v>
      </c>
      <c r="BD1672" s="17">
        <v>0.58168973001991897</v>
      </c>
      <c r="BE1672" s="17">
        <v>0.58337609595353201</v>
      </c>
      <c r="BF1672" s="17"/>
      <c r="BG1672" s="17">
        <v>0.49026221952959398</v>
      </c>
      <c r="BH1672" s="17">
        <v>0.52157873690941703</v>
      </c>
      <c r="BI1672" s="17"/>
      <c r="BJ1672" s="17">
        <v>0.476483230280766</v>
      </c>
      <c r="BK1672" s="17">
        <v>0.628350092168251</v>
      </c>
      <c r="BL1672" s="17"/>
      <c r="BM1672" s="17">
        <v>0.41960355011957401</v>
      </c>
      <c r="BN1672" s="17">
        <v>0.58554101977534601</v>
      </c>
      <c r="BO1672" s="17">
        <v>0.44875424533984398</v>
      </c>
      <c r="BP1672" s="17">
        <v>0.58495712552672996</v>
      </c>
      <c r="BQ1672" s="17">
        <v>0.62823461668375802</v>
      </c>
      <c r="BR1672" s="17"/>
      <c r="BS1672" s="17">
        <v>0.55026942222538799</v>
      </c>
      <c r="BT1672" s="17"/>
      <c r="BU1672" s="17">
        <v>0.56851894702285899</v>
      </c>
      <c r="BV1672" s="17">
        <v>0.43232289086600101</v>
      </c>
      <c r="BW1672" s="17">
        <v>0.56655438329239605</v>
      </c>
      <c r="BX1672" s="17">
        <v>0.58110729568351405</v>
      </c>
      <c r="BY1672" s="17">
        <v>0.36780486443114901</v>
      </c>
      <c r="BZ1672" s="17"/>
      <c r="CA1672" s="17">
        <v>0.45405142499164602</v>
      </c>
      <c r="CB1672" s="17"/>
      <c r="CC1672" s="17">
        <v>0.50937590490274998</v>
      </c>
      <c r="CD1672" s="17">
        <v>0.53314316545505203</v>
      </c>
      <c r="CE1672" s="17"/>
      <c r="CF1672" s="17">
        <v>0.55091774838437502</v>
      </c>
      <c r="CG1672" s="17"/>
      <c r="CH1672" s="17">
        <v>0.59766621939975695</v>
      </c>
      <c r="CI1672" s="17">
        <v>0.370235555807582</v>
      </c>
    </row>
    <row r="1673" spans="2:87" x14ac:dyDescent="0.35">
      <c r="B1673" t="s">
        <v>500</v>
      </c>
      <c r="C1673" s="17">
        <v>5.0452989270940003E-2</v>
      </c>
      <c r="D1673" s="17">
        <v>6.0591965766108001E-2</v>
      </c>
      <c r="E1673" s="17">
        <v>4.0831389581017001E-2</v>
      </c>
      <c r="F1673" s="17"/>
      <c r="G1673" s="17">
        <v>7.6079453107638598E-2</v>
      </c>
      <c r="H1673" s="17">
        <v>5.4769169134336403E-2</v>
      </c>
      <c r="I1673" s="17">
        <v>3.76687392361304E-2</v>
      </c>
      <c r="J1673" s="17">
        <v>5.2776628942883201E-2</v>
      </c>
      <c r="K1673" s="17">
        <v>4.2494164097002303E-2</v>
      </c>
      <c r="L1673" s="17">
        <v>4.3596704888464698E-2</v>
      </c>
      <c r="M1673" s="17"/>
      <c r="N1673" s="17">
        <v>5.3888215003720701E-2</v>
      </c>
      <c r="O1673" s="17">
        <v>5.1399599398623597E-2</v>
      </c>
      <c r="P1673" s="17">
        <v>5.8169639352090602E-2</v>
      </c>
      <c r="Q1673" s="17">
        <v>3.96842749388506E-2</v>
      </c>
      <c r="R1673" s="17"/>
      <c r="S1673" s="17">
        <v>8.2403846323832797E-2</v>
      </c>
      <c r="T1673" s="17">
        <v>3.4082066080233599E-2</v>
      </c>
      <c r="U1673" s="17">
        <v>3.2124050087617102E-2</v>
      </c>
      <c r="V1673" s="17">
        <v>6.3154006538392399E-2</v>
      </c>
      <c r="W1673" s="17">
        <v>1.22502247143512E-2</v>
      </c>
      <c r="X1673" s="17">
        <v>6.2679127420002506E-2</v>
      </c>
      <c r="Y1673" s="17">
        <v>4.0218698390109199E-2</v>
      </c>
      <c r="Z1673" s="17">
        <v>6.2090362058458998E-2</v>
      </c>
      <c r="AA1673" s="17">
        <v>8.6852544336348703E-2</v>
      </c>
      <c r="AB1673" s="17">
        <v>2.66659674279691E-2</v>
      </c>
      <c r="AC1673" s="17">
        <v>9.1948399300214399E-3</v>
      </c>
      <c r="AD1673" s="17">
        <v>5.38415528503507E-2</v>
      </c>
      <c r="AE1673" s="17"/>
      <c r="AF1673" s="17">
        <v>4.4262824637664802E-2</v>
      </c>
      <c r="AG1673" s="17">
        <v>6.3984359284166195E-2</v>
      </c>
      <c r="AH1673" s="17">
        <v>4.2614709684873603E-2</v>
      </c>
      <c r="AI1673" s="17">
        <v>5.3165991787007601E-2</v>
      </c>
      <c r="AJ1673" s="17">
        <v>3.6460422490028899E-2</v>
      </c>
      <c r="AK1673" s="17"/>
      <c r="AL1673" s="17">
        <v>5.8556351871325102E-2</v>
      </c>
      <c r="AM1673" s="17">
        <v>4.3181651832387299E-2</v>
      </c>
      <c r="AN1673" s="17">
        <v>5.81084865639791E-2</v>
      </c>
      <c r="AO1673" s="17">
        <v>2.4308020517334699E-2</v>
      </c>
      <c r="AP1673" s="17"/>
      <c r="AQ1673" s="17">
        <v>5.3342318105941401E-2</v>
      </c>
      <c r="AR1673" s="17">
        <v>4.6260538871816699E-2</v>
      </c>
      <c r="AS1673" s="17"/>
      <c r="AT1673" s="17">
        <v>5.4780479553858702E-2</v>
      </c>
      <c r="AU1673" s="17">
        <v>4.6218251403349099E-2</v>
      </c>
      <c r="AV1673" s="17"/>
      <c r="AW1673" s="17">
        <v>5.0114819525567997E-2</v>
      </c>
      <c r="AX1673" s="17">
        <v>5.5871295516829698E-2</v>
      </c>
      <c r="AY1673" s="17">
        <v>5.0224588725801197E-2</v>
      </c>
      <c r="AZ1673" s="17"/>
      <c r="BA1673" s="17">
        <v>5.36276399272268E-2</v>
      </c>
      <c r="BB1673" s="17">
        <v>4.43886456387498E-2</v>
      </c>
      <c r="BC1673" s="17">
        <v>5.7209623006240697E-2</v>
      </c>
      <c r="BD1673" s="17">
        <v>2.03783790090592E-2</v>
      </c>
      <c r="BE1673" s="17">
        <v>8.3278538382946493E-2</v>
      </c>
      <c r="BF1673" s="17"/>
      <c r="BG1673" s="17">
        <v>5.5846141167147999E-2</v>
      </c>
      <c r="BH1673" s="17">
        <v>4.6517121099390699E-2</v>
      </c>
      <c r="BI1673" s="17"/>
      <c r="BJ1673" s="17">
        <v>5.5904423824852403E-2</v>
      </c>
      <c r="BK1673" s="17">
        <v>2.8948171650107501E-2</v>
      </c>
      <c r="BL1673" s="17"/>
      <c r="BM1673" s="17">
        <v>1.98869871988262E-2</v>
      </c>
      <c r="BN1673" s="17">
        <v>6.2338080545030199E-2</v>
      </c>
      <c r="BO1673" s="17">
        <v>5.4269939330439297E-2</v>
      </c>
      <c r="BP1673" s="17">
        <v>2.3050759893762599E-2</v>
      </c>
      <c r="BQ1673" s="17">
        <v>9.0627732233292804E-2</v>
      </c>
      <c r="BR1673" s="17"/>
      <c r="BS1673" s="17">
        <v>6.3414106995268796E-2</v>
      </c>
      <c r="BT1673" s="17"/>
      <c r="BU1673" s="17">
        <v>5.1689210939800098E-2</v>
      </c>
      <c r="BV1673" s="17">
        <v>5.63437787619782E-2</v>
      </c>
      <c r="BW1673" s="17">
        <v>2.9386218362849801E-2</v>
      </c>
      <c r="BX1673" s="17">
        <v>6.1956111646943798E-2</v>
      </c>
      <c r="BY1673" s="17">
        <v>3.03175006214014E-2</v>
      </c>
      <c r="BZ1673" s="17"/>
      <c r="CA1673" s="17">
        <v>6.2585759503539798E-2</v>
      </c>
      <c r="CB1673" s="17"/>
      <c r="CC1673" s="17">
        <v>4.0293301493211399E-2</v>
      </c>
      <c r="CD1673" s="17">
        <v>9.9645042975938805E-2</v>
      </c>
      <c r="CE1673" s="17"/>
      <c r="CF1673" s="17">
        <v>3.7473787106840697E-2</v>
      </c>
      <c r="CG1673" s="17"/>
      <c r="CH1673" s="17">
        <v>5.5871879664783797E-2</v>
      </c>
      <c r="CI1673" s="17">
        <v>5.1844828188924802E-2</v>
      </c>
    </row>
    <row r="1674" spans="2:87" x14ac:dyDescent="0.35">
      <c r="B1674" t="s">
        <v>501</v>
      </c>
      <c r="C1674" s="17">
        <v>2.58874041530395E-2</v>
      </c>
      <c r="D1674" s="17">
        <v>3.7214484666368099E-2</v>
      </c>
      <c r="E1674" s="17">
        <v>1.4958028404421699E-2</v>
      </c>
      <c r="F1674" s="17"/>
      <c r="G1674" s="17">
        <v>0</v>
      </c>
      <c r="H1674" s="17">
        <v>2.4840337897862799E-2</v>
      </c>
      <c r="I1674" s="17">
        <v>3.2782702118934699E-2</v>
      </c>
      <c r="J1674" s="17">
        <v>2.2101096658681599E-2</v>
      </c>
      <c r="K1674" s="17">
        <v>3.0122115746496099E-2</v>
      </c>
      <c r="L1674" s="17">
        <v>3.8724595203303701E-2</v>
      </c>
      <c r="M1674" s="17"/>
      <c r="N1674" s="17">
        <v>2.3226344249272401E-2</v>
      </c>
      <c r="O1674" s="17">
        <v>2.5792335358808399E-2</v>
      </c>
      <c r="P1674" s="17">
        <v>2.7463664867503401E-2</v>
      </c>
      <c r="Q1674" s="17">
        <v>2.78356137793805E-2</v>
      </c>
      <c r="R1674" s="17"/>
      <c r="S1674" s="17">
        <v>9.8852392833557803E-3</v>
      </c>
      <c r="T1674" s="17">
        <v>2.7612121596382801E-2</v>
      </c>
      <c r="U1674" s="17">
        <v>3.8347144785741902E-2</v>
      </c>
      <c r="V1674" s="17">
        <v>2.1534350112737799E-2</v>
      </c>
      <c r="W1674" s="17">
        <v>2.06272775724478E-2</v>
      </c>
      <c r="X1674" s="17">
        <v>3.9501104200877803E-2</v>
      </c>
      <c r="Y1674" s="17">
        <v>2.9308509754105601E-2</v>
      </c>
      <c r="Z1674" s="17">
        <v>0</v>
      </c>
      <c r="AA1674" s="17">
        <v>1.5090972553529E-2</v>
      </c>
      <c r="AB1674" s="17">
        <v>3.4096883449162098E-2</v>
      </c>
      <c r="AC1674" s="17">
        <v>4.54074621377617E-2</v>
      </c>
      <c r="AD1674" s="17">
        <v>5.2634196166418797E-2</v>
      </c>
      <c r="AE1674" s="17"/>
      <c r="AF1674" s="17">
        <v>3.4586522935854402E-2</v>
      </c>
      <c r="AG1674" s="17">
        <v>3.10724273297062E-2</v>
      </c>
      <c r="AH1674" s="17">
        <v>2.9119728173908999E-2</v>
      </c>
      <c r="AI1674" s="17">
        <v>4.3908442022597997E-3</v>
      </c>
      <c r="AJ1674" s="17">
        <v>1.4312175328119001E-2</v>
      </c>
      <c r="AK1674" s="17"/>
      <c r="AL1674" s="17">
        <v>3.2833736088123698E-2</v>
      </c>
      <c r="AM1674" s="17">
        <v>2.2812001916758699E-2</v>
      </c>
      <c r="AN1674" s="17">
        <v>2.1226120409283102E-2</v>
      </c>
      <c r="AO1674" s="17">
        <v>1.50938187834783E-2</v>
      </c>
      <c r="AP1674" s="17"/>
      <c r="AQ1674" s="17">
        <v>2.8814106364306102E-2</v>
      </c>
      <c r="AR1674" s="17">
        <v>2.16407245418095E-2</v>
      </c>
      <c r="AS1674" s="17"/>
      <c r="AT1674" s="17">
        <v>2.2475176170989701E-2</v>
      </c>
      <c r="AU1674" s="17">
        <v>4.3451447265377398E-2</v>
      </c>
      <c r="AV1674" s="17"/>
      <c r="AW1674" s="17">
        <v>3.4500785343290201E-2</v>
      </c>
      <c r="AX1674" s="17">
        <v>1.83375828921255E-2</v>
      </c>
      <c r="AY1674" s="17">
        <v>2.3234606786201199E-2</v>
      </c>
      <c r="AZ1674" s="17"/>
      <c r="BA1674" s="17">
        <v>1.97959591840088E-2</v>
      </c>
      <c r="BB1674" s="17">
        <v>2.50965636179361E-2</v>
      </c>
      <c r="BC1674" s="17">
        <v>2.9324041679367599E-2</v>
      </c>
      <c r="BD1674" s="17">
        <v>2.8028280631921899E-2</v>
      </c>
      <c r="BE1674" s="17">
        <v>3.4867114122887399E-2</v>
      </c>
      <c r="BF1674" s="17"/>
      <c r="BG1674" s="17">
        <v>2.53378018313625E-2</v>
      </c>
      <c r="BH1674" s="17">
        <v>2.6288498416010098E-2</v>
      </c>
      <c r="BI1674" s="17"/>
      <c r="BJ1674" s="17">
        <v>2.1712216241252601E-2</v>
      </c>
      <c r="BK1674" s="17">
        <v>4.20988025233738E-2</v>
      </c>
      <c r="BL1674" s="17"/>
      <c r="BM1674" s="17">
        <v>4.4940081146503399E-2</v>
      </c>
      <c r="BN1674" s="17">
        <v>5.0539666585564899E-2</v>
      </c>
      <c r="BO1674" s="17">
        <v>8.7212157269744503E-3</v>
      </c>
      <c r="BP1674" s="17">
        <v>0</v>
      </c>
      <c r="BQ1674" s="17">
        <v>3.7326199863460398E-2</v>
      </c>
      <c r="BR1674" s="17"/>
      <c r="BS1674" s="17">
        <v>4.7600143410157697E-2</v>
      </c>
      <c r="BT1674" s="17"/>
      <c r="BU1674" s="17">
        <v>3.3119121507072601E-2</v>
      </c>
      <c r="BV1674" s="17">
        <v>1.09311486392743E-2</v>
      </c>
      <c r="BW1674" s="17">
        <v>0</v>
      </c>
      <c r="BX1674" s="17">
        <v>5.3931416535628399E-2</v>
      </c>
      <c r="BY1674" s="17">
        <v>3.5636993651463E-2</v>
      </c>
      <c r="BZ1674" s="17"/>
      <c r="CA1674" s="17">
        <v>1.6585612713744799E-2</v>
      </c>
      <c r="CB1674" s="17"/>
      <c r="CC1674" s="17">
        <v>2.4604957138869999E-2</v>
      </c>
      <c r="CD1674" s="17">
        <v>2.5730384486766001E-2</v>
      </c>
      <c r="CE1674" s="17"/>
      <c r="CF1674" s="17">
        <v>3.08835033017596E-2</v>
      </c>
      <c r="CG1674" s="17"/>
      <c r="CH1674" s="17">
        <v>3.1731024847783798E-2</v>
      </c>
      <c r="CI1674" s="17">
        <v>7.8104143373672399E-3</v>
      </c>
    </row>
    <row r="1675" spans="2:87" x14ac:dyDescent="0.35">
      <c r="B1675" t="s">
        <v>161</v>
      </c>
      <c r="C1675" s="17">
        <v>0.12926775833585599</v>
      </c>
      <c r="D1675" s="17">
        <v>0.101751032698018</v>
      </c>
      <c r="E1675" s="17">
        <v>0.15404323344203999</v>
      </c>
      <c r="F1675" s="17"/>
      <c r="G1675" s="17">
        <v>0.15209674898912501</v>
      </c>
      <c r="H1675" s="17">
        <v>0.12542548552255101</v>
      </c>
      <c r="I1675" s="17">
        <v>0.15785568544244599</v>
      </c>
      <c r="J1675" s="17">
        <v>0.12919073621989</v>
      </c>
      <c r="K1675" s="17">
        <v>0.12056869123604599</v>
      </c>
      <c r="L1675" s="17">
        <v>9.9778360937057095E-2</v>
      </c>
      <c r="M1675" s="17"/>
      <c r="N1675" s="17">
        <v>8.3266378477172498E-2</v>
      </c>
      <c r="O1675" s="17">
        <v>0.114155462530935</v>
      </c>
      <c r="P1675" s="17">
        <v>0.13928738137313301</v>
      </c>
      <c r="Q1675" s="17">
        <v>0.18764940543244499</v>
      </c>
      <c r="R1675" s="17"/>
      <c r="S1675" s="17">
        <v>0.15093305637883001</v>
      </c>
      <c r="T1675" s="17">
        <v>9.9417271017500905E-2</v>
      </c>
      <c r="U1675" s="17">
        <v>0.102007235343611</v>
      </c>
      <c r="V1675" s="17">
        <v>0.153208767544047</v>
      </c>
      <c r="W1675" s="17">
        <v>0.165977219939548</v>
      </c>
      <c r="X1675" s="17">
        <v>0.148562726247706</v>
      </c>
      <c r="Y1675" s="17">
        <v>0.16035430353131999</v>
      </c>
      <c r="Z1675" s="17">
        <v>0.12880145934347001</v>
      </c>
      <c r="AA1675" s="17">
        <v>0.128368853159751</v>
      </c>
      <c r="AB1675" s="17">
        <v>6.9998191627938799E-2</v>
      </c>
      <c r="AC1675" s="17">
        <v>9.6708607006859695E-2</v>
      </c>
      <c r="AD1675" s="17">
        <v>0.168405311209852</v>
      </c>
      <c r="AE1675" s="17"/>
      <c r="AF1675" s="17">
        <v>0.17706237817957701</v>
      </c>
      <c r="AG1675" s="17">
        <v>0.12553274022736099</v>
      </c>
      <c r="AH1675" s="17">
        <v>9.5494476043635701E-2</v>
      </c>
      <c r="AI1675" s="17">
        <v>7.2369377262941598E-2</v>
      </c>
      <c r="AJ1675" s="17">
        <v>9.9447372324618394E-2</v>
      </c>
      <c r="AK1675" s="17"/>
      <c r="AL1675" s="17">
        <v>0.150332540706689</v>
      </c>
      <c r="AM1675" s="17">
        <v>0.123621901549601</v>
      </c>
      <c r="AN1675" s="17">
        <v>9.9762987921304599E-2</v>
      </c>
      <c r="AO1675" s="17">
        <v>0.116377491732831</v>
      </c>
      <c r="AP1675" s="17"/>
      <c r="AQ1675" s="17">
        <v>0.14342591277174299</v>
      </c>
      <c r="AR1675" s="17">
        <v>0.108724108372403</v>
      </c>
      <c r="AS1675" s="17"/>
      <c r="AT1675" s="17">
        <v>0.122893851047558</v>
      </c>
      <c r="AU1675" s="17">
        <v>0.101108737015319</v>
      </c>
      <c r="AV1675" s="17"/>
      <c r="AW1675" s="17">
        <v>9.7920563342093495E-2</v>
      </c>
      <c r="AX1675" s="17">
        <v>0.11749825938078801</v>
      </c>
      <c r="AY1675" s="17">
        <v>0.151842957510268</v>
      </c>
      <c r="AZ1675" s="17"/>
      <c r="BA1675" s="17">
        <v>0.133065882531885</v>
      </c>
      <c r="BB1675" s="17">
        <v>0.118856197130751</v>
      </c>
      <c r="BC1675" s="17">
        <v>0.132889796490888</v>
      </c>
      <c r="BD1675" s="17">
        <v>0.15261379107613299</v>
      </c>
      <c r="BE1675" s="17">
        <v>9.0077608432241593E-2</v>
      </c>
      <c r="BF1675" s="17"/>
      <c r="BG1675" s="17">
        <v>0.14419608399438899</v>
      </c>
      <c r="BH1675" s="17">
        <v>0.118373215970889</v>
      </c>
      <c r="BI1675" s="17"/>
      <c r="BJ1675" s="17">
        <v>0.13329294736719199</v>
      </c>
      <c r="BK1675" s="17">
        <v>0.115271572795724</v>
      </c>
      <c r="BL1675" s="17"/>
      <c r="BM1675" s="17">
        <v>0.24820785408881099</v>
      </c>
      <c r="BN1675" s="17">
        <v>9.8979186636877797E-2</v>
      </c>
      <c r="BO1675" s="17">
        <v>9.7688142170440501E-2</v>
      </c>
      <c r="BP1675" s="17">
        <v>0.11424959199198401</v>
      </c>
      <c r="BQ1675" s="17">
        <v>8.1009955286587804E-2</v>
      </c>
      <c r="BR1675" s="17"/>
      <c r="BS1675" s="17">
        <v>7.1648202142858206E-2</v>
      </c>
      <c r="BT1675" s="17"/>
      <c r="BU1675" s="17">
        <v>8.8702676550373602E-2</v>
      </c>
      <c r="BV1675" s="17">
        <v>6.4370390131334707E-2</v>
      </c>
      <c r="BW1675" s="17">
        <v>9.9998612858615596E-2</v>
      </c>
      <c r="BX1675" s="17">
        <v>8.0128227569892005E-2</v>
      </c>
      <c r="BY1675" s="17">
        <v>0.35903562100904701</v>
      </c>
      <c r="BZ1675" s="17"/>
      <c r="CA1675" s="17">
        <v>7.3527827604012497E-2</v>
      </c>
      <c r="CB1675" s="17"/>
      <c r="CC1675" s="17">
        <v>0.12689421567800199</v>
      </c>
      <c r="CD1675" s="17">
        <v>8.9140324164817999E-2</v>
      </c>
      <c r="CE1675" s="17"/>
      <c r="CF1675" s="17">
        <v>0.119063797676976</v>
      </c>
      <c r="CG1675" s="17"/>
      <c r="CH1675" s="17">
        <v>0.103466110741358</v>
      </c>
      <c r="CI1675" s="17">
        <v>7.1009545108547997E-2</v>
      </c>
    </row>
    <row r="1676" spans="2:87" x14ac:dyDescent="0.35">
      <c r="C1676" s="17"/>
      <c r="D1676" s="17"/>
      <c r="E1676" s="17"/>
      <c r="F1676" s="17"/>
      <c r="G1676" s="17"/>
      <c r="H1676" s="17"/>
      <c r="I1676" s="17"/>
      <c r="J1676" s="17"/>
      <c r="K1676" s="17"/>
      <c r="L1676" s="17"/>
      <c r="M1676" s="17"/>
      <c r="N1676" s="17"/>
      <c r="O1676" s="17"/>
      <c r="P1676" s="17"/>
      <c r="Q1676" s="17"/>
      <c r="R1676" s="17"/>
      <c r="S1676" s="17"/>
      <c r="T1676" s="17"/>
      <c r="U1676" s="17"/>
      <c r="V1676" s="17"/>
      <c r="W1676" s="17"/>
      <c r="X1676" s="17"/>
      <c r="Y1676" s="17"/>
      <c r="Z1676" s="17"/>
      <c r="AA1676" s="17"/>
      <c r="AB1676" s="17"/>
      <c r="AC1676" s="17"/>
      <c r="AD1676" s="17"/>
      <c r="AE1676" s="17"/>
      <c r="AF1676" s="17"/>
      <c r="AG1676" s="17"/>
      <c r="AH1676" s="17"/>
      <c r="AI1676" s="17"/>
      <c r="AJ1676" s="17"/>
      <c r="AK1676" s="17"/>
      <c r="AL1676" s="17"/>
      <c r="AM1676" s="17"/>
      <c r="AN1676" s="17"/>
      <c r="AO1676" s="17"/>
      <c r="AP1676" s="17"/>
      <c r="AQ1676" s="17"/>
      <c r="AR1676" s="17"/>
      <c r="AS1676" s="17"/>
      <c r="AT1676" s="17"/>
      <c r="AU1676" s="17"/>
      <c r="AV1676" s="17"/>
      <c r="AW1676" s="17"/>
      <c r="AX1676" s="17"/>
      <c r="AY1676" s="17"/>
      <c r="AZ1676" s="17"/>
      <c r="BA1676" s="17"/>
      <c r="BB1676" s="17"/>
      <c r="BC1676" s="17"/>
      <c r="BD1676" s="17"/>
      <c r="BE1676" s="17"/>
      <c r="BF1676" s="17"/>
      <c r="BG1676" s="17"/>
      <c r="BH1676" s="17"/>
      <c r="BI1676" s="17"/>
      <c r="BJ1676" s="17"/>
      <c r="BK1676" s="17"/>
      <c r="BL1676" s="17"/>
      <c r="BM1676" s="17"/>
      <c r="BN1676" s="17"/>
      <c r="BO1676" s="17"/>
      <c r="BP1676" s="17"/>
      <c r="BQ1676" s="17"/>
      <c r="BR1676" s="17"/>
      <c r="BS1676" s="17"/>
      <c r="BT1676" s="17"/>
      <c r="BU1676" s="17"/>
      <c r="BV1676" s="17"/>
      <c r="BW1676" s="17"/>
      <c r="BX1676" s="17"/>
      <c r="BY1676" s="17"/>
      <c r="BZ1676" s="17"/>
      <c r="CA1676" s="17"/>
      <c r="CB1676" s="17"/>
      <c r="CC1676" s="17"/>
      <c r="CD1676" s="17"/>
      <c r="CE1676" s="17"/>
      <c r="CF1676" s="17"/>
      <c r="CG1676" s="17"/>
      <c r="CH1676" s="17"/>
      <c r="CI1676" s="17"/>
    </row>
    <row r="1677" spans="2:87" x14ac:dyDescent="0.35">
      <c r="B1677" s="6" t="s">
        <v>509</v>
      </c>
      <c r="C1677" s="17"/>
      <c r="D1677" s="17"/>
      <c r="E1677" s="17"/>
      <c r="F1677" s="17"/>
      <c r="G1677" s="17"/>
      <c r="H1677" s="17"/>
      <c r="I1677" s="17"/>
      <c r="J1677" s="17"/>
      <c r="K1677" s="17"/>
      <c r="L1677" s="17"/>
      <c r="M1677" s="17"/>
      <c r="N1677" s="17"/>
      <c r="O1677" s="17"/>
      <c r="P1677" s="17"/>
      <c r="Q1677" s="17"/>
      <c r="R1677" s="17"/>
      <c r="S1677" s="17"/>
      <c r="T1677" s="17"/>
      <c r="U1677" s="17"/>
      <c r="V1677" s="17"/>
      <c r="W1677" s="17"/>
      <c r="X1677" s="17"/>
      <c r="Y1677" s="17"/>
      <c r="Z1677" s="17"/>
      <c r="AA1677" s="17"/>
      <c r="AB1677" s="17"/>
      <c r="AC1677" s="17"/>
      <c r="AD1677" s="17"/>
      <c r="AE1677" s="17"/>
      <c r="AF1677" s="17"/>
      <c r="AG1677" s="17"/>
      <c r="AH1677" s="17"/>
      <c r="AI1677" s="17"/>
      <c r="AJ1677" s="17"/>
      <c r="AK1677" s="17"/>
      <c r="AL1677" s="17"/>
      <c r="AM1677" s="17"/>
      <c r="AN1677" s="17"/>
      <c r="AO1677" s="17"/>
      <c r="AP1677" s="17"/>
      <c r="AQ1677" s="17"/>
      <c r="AR1677" s="17"/>
      <c r="AS1677" s="17"/>
      <c r="AT1677" s="17"/>
      <c r="AU1677" s="17"/>
      <c r="AV1677" s="17"/>
      <c r="AW1677" s="17"/>
      <c r="AX1677" s="17"/>
      <c r="AY1677" s="17"/>
      <c r="AZ1677" s="17"/>
      <c r="BA1677" s="17"/>
      <c r="BB1677" s="17"/>
      <c r="BC1677" s="17"/>
      <c r="BD1677" s="17"/>
      <c r="BE1677" s="17"/>
      <c r="BF1677" s="17"/>
      <c r="BG1677" s="17"/>
      <c r="BH1677" s="17"/>
      <c r="BI1677" s="17"/>
      <c r="BJ1677" s="17"/>
      <c r="BK1677" s="17"/>
      <c r="BL1677" s="17"/>
      <c r="BM1677" s="17"/>
      <c r="BN1677" s="17"/>
      <c r="BO1677" s="17"/>
      <c r="BP1677" s="17"/>
      <c r="BQ1677" s="17"/>
      <c r="BR1677" s="17"/>
      <c r="BS1677" s="17"/>
      <c r="BT1677" s="17"/>
      <c r="BU1677" s="17"/>
      <c r="BV1677" s="17"/>
      <c r="BW1677" s="17"/>
      <c r="BX1677" s="17"/>
      <c r="BY1677" s="17"/>
      <c r="BZ1677" s="17"/>
      <c r="CA1677" s="17"/>
      <c r="CB1677" s="17"/>
      <c r="CC1677" s="17"/>
      <c r="CD1677" s="17"/>
      <c r="CE1677" s="17"/>
      <c r="CF1677" s="17"/>
      <c r="CG1677" s="17"/>
      <c r="CH1677" s="17"/>
      <c r="CI1677" s="17"/>
    </row>
    <row r="1678" spans="2:87" x14ac:dyDescent="0.35">
      <c r="B1678" s="24" t="s">
        <v>117</v>
      </c>
      <c r="C1678" s="17"/>
      <c r="D1678" s="17"/>
      <c r="E1678" s="17"/>
      <c r="F1678" s="17"/>
      <c r="G1678" s="17"/>
      <c r="H1678" s="17"/>
      <c r="I1678" s="17"/>
      <c r="J1678" s="17"/>
      <c r="K1678" s="17"/>
      <c r="L1678" s="17"/>
      <c r="M1678" s="17"/>
      <c r="N1678" s="17"/>
      <c r="O1678" s="17"/>
      <c r="P1678" s="17"/>
      <c r="Q1678" s="17"/>
      <c r="R1678" s="17"/>
      <c r="S1678" s="17"/>
      <c r="T1678" s="17"/>
      <c r="U1678" s="17"/>
      <c r="V1678" s="17"/>
      <c r="W1678" s="17"/>
      <c r="X1678" s="17"/>
      <c r="Y1678" s="17"/>
      <c r="Z1678" s="17"/>
      <c r="AA1678" s="17"/>
      <c r="AB1678" s="17"/>
      <c r="AC1678" s="17"/>
      <c r="AD1678" s="17"/>
      <c r="AE1678" s="17"/>
      <c r="AF1678" s="17"/>
      <c r="AG1678" s="17"/>
      <c r="AH1678" s="17"/>
      <c r="AI1678" s="17"/>
      <c r="AJ1678" s="17"/>
      <c r="AK1678" s="17"/>
      <c r="AL1678" s="17"/>
      <c r="AM1678" s="17"/>
      <c r="AN1678" s="17"/>
      <c r="AO1678" s="17"/>
      <c r="AP1678" s="17"/>
      <c r="AQ1678" s="17"/>
      <c r="AR1678" s="17"/>
      <c r="AS1678" s="17"/>
      <c r="AT1678" s="17"/>
      <c r="AU1678" s="17"/>
      <c r="AV1678" s="17"/>
      <c r="AW1678" s="17"/>
      <c r="AX1678" s="17"/>
      <c r="AY1678" s="17"/>
      <c r="AZ1678" s="17"/>
      <c r="BA1678" s="17"/>
      <c r="BB1678" s="17"/>
      <c r="BC1678" s="17"/>
      <c r="BD1678" s="17"/>
      <c r="BE1678" s="17"/>
      <c r="BF1678" s="17"/>
      <c r="BG1678" s="17"/>
      <c r="BH1678" s="17"/>
      <c r="BI1678" s="17"/>
      <c r="BJ1678" s="17"/>
      <c r="BK1678" s="17"/>
      <c r="BL1678" s="17"/>
      <c r="BM1678" s="17"/>
      <c r="BN1678" s="17"/>
      <c r="BO1678" s="17"/>
      <c r="BP1678" s="17"/>
      <c r="BQ1678" s="17"/>
      <c r="BR1678" s="17"/>
      <c r="BS1678" s="17"/>
      <c r="BT1678" s="17"/>
      <c r="BU1678" s="17"/>
      <c r="BV1678" s="17"/>
      <c r="BW1678" s="17"/>
      <c r="BX1678" s="17"/>
      <c r="BY1678" s="17"/>
      <c r="BZ1678" s="17"/>
      <c r="CA1678" s="17"/>
      <c r="CB1678" s="17"/>
      <c r="CC1678" s="17"/>
      <c r="CD1678" s="17"/>
      <c r="CE1678" s="17"/>
      <c r="CF1678" s="17"/>
      <c r="CG1678" s="17"/>
      <c r="CH1678" s="17"/>
      <c r="CI1678" s="17"/>
    </row>
    <row r="1679" spans="2:87" x14ac:dyDescent="0.35">
      <c r="B1679" t="s">
        <v>497</v>
      </c>
      <c r="C1679" s="17">
        <v>5.8202875467684198E-2</v>
      </c>
      <c r="D1679" s="17">
        <v>5.4652801530526998E-2</v>
      </c>
      <c r="E1679" s="17">
        <v>6.2020614813597698E-2</v>
      </c>
      <c r="F1679" s="17"/>
      <c r="G1679" s="17">
        <v>9.10555455432146E-2</v>
      </c>
      <c r="H1679" s="17">
        <v>8.5162648388808604E-2</v>
      </c>
      <c r="I1679" s="17">
        <v>7.2835273304945103E-2</v>
      </c>
      <c r="J1679" s="17">
        <v>5.2539028047688903E-2</v>
      </c>
      <c r="K1679" s="17">
        <v>2.3064057222542799E-2</v>
      </c>
      <c r="L1679" s="17">
        <v>3.04661204697581E-2</v>
      </c>
      <c r="M1679" s="17"/>
      <c r="N1679" s="17">
        <v>7.39716721097715E-2</v>
      </c>
      <c r="O1679" s="17">
        <v>4.7211406164060402E-2</v>
      </c>
      <c r="P1679" s="17">
        <v>5.3438521656372799E-2</v>
      </c>
      <c r="Q1679" s="17">
        <v>5.5495011844812099E-2</v>
      </c>
      <c r="R1679" s="17"/>
      <c r="S1679" s="17">
        <v>6.1707228024819399E-2</v>
      </c>
      <c r="T1679" s="17">
        <v>6.3659948824647206E-2</v>
      </c>
      <c r="U1679" s="17">
        <v>4.0735847420320798E-2</v>
      </c>
      <c r="V1679" s="17">
        <v>5.76962843441182E-2</v>
      </c>
      <c r="W1679" s="17">
        <v>6.3017024881890094E-2</v>
      </c>
      <c r="X1679" s="17">
        <v>7.4702429403636805E-2</v>
      </c>
      <c r="Y1679" s="17">
        <v>4.3412132947660102E-2</v>
      </c>
      <c r="Z1679" s="17">
        <v>5.6864239341117701E-2</v>
      </c>
      <c r="AA1679" s="17">
        <v>8.5097126857290706E-2</v>
      </c>
      <c r="AB1679" s="17">
        <v>4.0262504497995802E-2</v>
      </c>
      <c r="AC1679" s="17">
        <v>3.3921344833061903E-2</v>
      </c>
      <c r="AD1679" s="17">
        <v>4.22074709153554E-2</v>
      </c>
      <c r="AE1679" s="17"/>
      <c r="AF1679" s="17">
        <v>2.9990807002210601E-2</v>
      </c>
      <c r="AG1679" s="17">
        <v>5.5144135083840598E-2</v>
      </c>
      <c r="AH1679" s="17">
        <v>7.3912305725151603E-2</v>
      </c>
      <c r="AI1679" s="17">
        <v>7.5053226590884495E-2</v>
      </c>
      <c r="AJ1679" s="17">
        <v>6.7850803103068999E-2</v>
      </c>
      <c r="AK1679" s="17"/>
      <c r="AL1679" s="17">
        <v>4.8557897301043602E-2</v>
      </c>
      <c r="AM1679" s="17">
        <v>5.54417611313201E-2</v>
      </c>
      <c r="AN1679" s="17">
        <v>8.5665189772417605E-2</v>
      </c>
      <c r="AO1679" s="17">
        <v>5.8337770781951001E-2</v>
      </c>
      <c r="AP1679" s="17"/>
      <c r="AQ1679" s="17">
        <v>4.2654014563585897E-2</v>
      </c>
      <c r="AR1679" s="17">
        <v>8.0764457006486795E-2</v>
      </c>
      <c r="AS1679" s="17"/>
      <c r="AT1679" s="17">
        <v>6.6787219374399895E-2</v>
      </c>
      <c r="AU1679" s="17">
        <v>2.7851582305277602E-2</v>
      </c>
      <c r="AV1679" s="17"/>
      <c r="AW1679" s="17">
        <v>4.9242381156143898E-2</v>
      </c>
      <c r="AX1679" s="17">
        <v>5.8569985298395202E-2</v>
      </c>
      <c r="AY1679" s="17">
        <v>6.7841908155097594E-2</v>
      </c>
      <c r="AZ1679" s="17"/>
      <c r="BA1679" s="17">
        <v>8.4048757657020204E-2</v>
      </c>
      <c r="BB1679" s="17">
        <v>5.7297928880931499E-2</v>
      </c>
      <c r="BC1679" s="17">
        <v>4.8734135874258601E-2</v>
      </c>
      <c r="BD1679" s="17">
        <v>2.6823641773548301E-2</v>
      </c>
      <c r="BE1679" s="17">
        <v>4.59604695450547E-2</v>
      </c>
      <c r="BF1679" s="17"/>
      <c r="BG1679" s="17">
        <v>5.1268314005962601E-2</v>
      </c>
      <c r="BH1679" s="17">
        <v>6.3263648882954104E-2</v>
      </c>
      <c r="BI1679" s="17"/>
      <c r="BJ1679" s="17">
        <v>6.5085917848306196E-2</v>
      </c>
      <c r="BK1679" s="17">
        <v>3.3941499082751903E-2</v>
      </c>
      <c r="BL1679" s="17"/>
      <c r="BM1679" s="17">
        <v>5.3442395867627897E-2</v>
      </c>
      <c r="BN1679" s="17">
        <v>6.1373179031497201E-2</v>
      </c>
      <c r="BO1679" s="17">
        <v>7.0769435904418698E-2</v>
      </c>
      <c r="BP1679" s="17">
        <v>6.4380403003305497E-2</v>
      </c>
      <c r="BQ1679" s="17">
        <v>3.2840434367205899E-2</v>
      </c>
      <c r="BR1679" s="17"/>
      <c r="BS1679" s="17">
        <v>7.0078975163086199E-2</v>
      </c>
      <c r="BT1679" s="17"/>
      <c r="BU1679" s="17">
        <v>5.06115403396937E-2</v>
      </c>
      <c r="BV1679" s="17">
        <v>9.5727136580674499E-2</v>
      </c>
      <c r="BW1679" s="17">
        <v>5.9742827960214698E-2</v>
      </c>
      <c r="BX1679" s="17">
        <v>4.9889678567281E-2</v>
      </c>
      <c r="BY1679" s="17">
        <v>4.1215447563217399E-2</v>
      </c>
      <c r="BZ1679" s="17"/>
      <c r="CA1679" s="17">
        <v>0.119147634119444</v>
      </c>
      <c r="CB1679" s="17"/>
      <c r="CC1679" s="17">
        <v>5.9236945273231797E-2</v>
      </c>
      <c r="CD1679" s="17">
        <v>5.7914749120686199E-2</v>
      </c>
      <c r="CE1679" s="17"/>
      <c r="CF1679" s="17">
        <v>6.1426172755360602E-2</v>
      </c>
      <c r="CG1679" s="17"/>
      <c r="CH1679" s="17">
        <v>2.8259285787491699E-2</v>
      </c>
      <c r="CI1679" s="17">
        <v>0.118269251524874</v>
      </c>
    </row>
    <row r="1680" spans="2:87" x14ac:dyDescent="0.35">
      <c r="B1680" t="s">
        <v>498</v>
      </c>
      <c r="C1680" s="17">
        <v>8.9054247839118902E-2</v>
      </c>
      <c r="D1680" s="17">
        <v>0.109259173084665</v>
      </c>
      <c r="E1680" s="17">
        <v>6.9812387441645293E-2</v>
      </c>
      <c r="F1680" s="17"/>
      <c r="G1680" s="17">
        <v>0.142849327684448</v>
      </c>
      <c r="H1680" s="17">
        <v>0.194717714593417</v>
      </c>
      <c r="I1680" s="17">
        <v>9.6189808186474796E-2</v>
      </c>
      <c r="J1680" s="17">
        <v>5.9093093927531898E-2</v>
      </c>
      <c r="K1680" s="17">
        <v>3.2877624959740198E-2</v>
      </c>
      <c r="L1680" s="17">
        <v>2.29037981764014E-2</v>
      </c>
      <c r="M1680" s="17"/>
      <c r="N1680" s="17">
        <v>0.119731333706122</v>
      </c>
      <c r="O1680" s="17">
        <v>9.7847786806567097E-2</v>
      </c>
      <c r="P1680" s="17">
        <v>6.8760623434157106E-2</v>
      </c>
      <c r="Q1680" s="17">
        <v>6.3826521005907494E-2</v>
      </c>
      <c r="R1680" s="17"/>
      <c r="S1680" s="17">
        <v>0.13360338089401499</v>
      </c>
      <c r="T1680" s="17">
        <v>8.4549475394981602E-2</v>
      </c>
      <c r="U1680" s="17">
        <v>3.6258281504279302E-2</v>
      </c>
      <c r="V1680" s="17">
        <v>6.4510387157721297E-2</v>
      </c>
      <c r="W1680" s="17">
        <v>9.9586887584740297E-2</v>
      </c>
      <c r="X1680" s="17">
        <v>0.113752795032321</v>
      </c>
      <c r="Y1680" s="17">
        <v>8.5041868222806405E-2</v>
      </c>
      <c r="Z1680" s="17">
        <v>9.7417248231103801E-2</v>
      </c>
      <c r="AA1680" s="17">
        <v>0.114760201357005</v>
      </c>
      <c r="AB1680" s="17">
        <v>5.2879883303863499E-2</v>
      </c>
      <c r="AC1680" s="17">
        <v>4.6563738894551399E-2</v>
      </c>
      <c r="AD1680" s="17">
        <v>0.100847480572506</v>
      </c>
      <c r="AE1680" s="17"/>
      <c r="AF1680" s="17">
        <v>8.1483244224387505E-2</v>
      </c>
      <c r="AG1680" s="17">
        <v>6.7606568057709301E-2</v>
      </c>
      <c r="AH1680" s="17">
        <v>9.4577752612977406E-2</v>
      </c>
      <c r="AI1680" s="17">
        <v>0.10472624151361699</v>
      </c>
      <c r="AJ1680" s="17">
        <v>0.16832726792823599</v>
      </c>
      <c r="AK1680" s="17"/>
      <c r="AL1680" s="17">
        <v>7.80462832338399E-2</v>
      </c>
      <c r="AM1680" s="17">
        <v>7.1884779488457604E-2</v>
      </c>
      <c r="AN1680" s="17">
        <v>0.125863371324476</v>
      </c>
      <c r="AO1680" s="17">
        <v>0.159770672567279</v>
      </c>
      <c r="AP1680" s="17"/>
      <c r="AQ1680" s="17">
        <v>5.6209667524846803E-2</v>
      </c>
      <c r="AR1680" s="17">
        <v>0.136712123322003</v>
      </c>
      <c r="AS1680" s="17"/>
      <c r="AT1680" s="17">
        <v>0.11503063026538</v>
      </c>
      <c r="AU1680" s="17">
        <v>2.2246387987943698E-2</v>
      </c>
      <c r="AV1680" s="17"/>
      <c r="AW1680" s="17">
        <v>6.4136507067540496E-2</v>
      </c>
      <c r="AX1680" s="17">
        <v>9.7208648984481505E-2</v>
      </c>
      <c r="AY1680" s="17">
        <v>0.10720917730309</v>
      </c>
      <c r="AZ1680" s="17"/>
      <c r="BA1680" s="17">
        <v>0.134864519071971</v>
      </c>
      <c r="BB1680" s="17">
        <v>0.103286127719527</v>
      </c>
      <c r="BC1680" s="17">
        <v>6.5335027401829601E-2</v>
      </c>
      <c r="BD1680" s="17">
        <v>2.76170622269904E-2</v>
      </c>
      <c r="BE1680" s="17">
        <v>5.3880197760714198E-2</v>
      </c>
      <c r="BF1680" s="17"/>
      <c r="BG1680" s="17">
        <v>8.3870532600558795E-2</v>
      </c>
      <c r="BH1680" s="17">
        <v>9.2837271238138799E-2</v>
      </c>
      <c r="BI1680" s="17"/>
      <c r="BJ1680" s="17">
        <v>0.102638559708414</v>
      </c>
      <c r="BK1680" s="17">
        <v>3.8145700398326897E-2</v>
      </c>
      <c r="BL1680" s="17"/>
      <c r="BM1680" s="17">
        <v>7.5052324406917406E-2</v>
      </c>
      <c r="BN1680" s="17">
        <v>6.5815211456298206E-2</v>
      </c>
      <c r="BO1680" s="17">
        <v>0.13669960039679199</v>
      </c>
      <c r="BP1680" s="17">
        <v>6.6912193852080498E-2</v>
      </c>
      <c r="BQ1680" s="17">
        <v>5.5495761371917897E-2</v>
      </c>
      <c r="BR1680" s="17"/>
      <c r="BS1680" s="17">
        <v>0.10098321538025599</v>
      </c>
      <c r="BT1680" s="17"/>
      <c r="BU1680" s="17">
        <v>6.8211342985657494E-2</v>
      </c>
      <c r="BV1680" s="17">
        <v>0.17990590845812199</v>
      </c>
      <c r="BW1680" s="17">
        <v>6.1354472335870699E-2</v>
      </c>
      <c r="BX1680" s="17">
        <v>5.6880041412553498E-2</v>
      </c>
      <c r="BY1680" s="17">
        <v>5.6141327736570601E-2</v>
      </c>
      <c r="BZ1680" s="17"/>
      <c r="CA1680" s="17">
        <v>0.20032323519194301</v>
      </c>
      <c r="CB1680" s="17"/>
      <c r="CC1680" s="17">
        <v>7.8869630885574499E-2</v>
      </c>
      <c r="CD1680" s="17">
        <v>0.13958700442088001</v>
      </c>
      <c r="CE1680" s="17"/>
      <c r="CF1680" s="17">
        <v>6.4060686815303497E-2</v>
      </c>
      <c r="CG1680" s="17"/>
      <c r="CH1680" s="17">
        <v>4.1516503198001001E-2</v>
      </c>
      <c r="CI1680" s="17">
        <v>0.23722834239714999</v>
      </c>
    </row>
    <row r="1681" spans="2:87" x14ac:dyDescent="0.35">
      <c r="B1681" t="s">
        <v>499</v>
      </c>
      <c r="C1681" s="17">
        <v>8.4768472198774994E-2</v>
      </c>
      <c r="D1681" s="17">
        <v>0.10899598391842399</v>
      </c>
      <c r="E1681" s="17">
        <v>6.1565522652603601E-2</v>
      </c>
      <c r="F1681" s="17"/>
      <c r="G1681" s="17">
        <v>0.162375046047497</v>
      </c>
      <c r="H1681" s="17">
        <v>0.12990217229804499</v>
      </c>
      <c r="I1681" s="17">
        <v>8.7349160915315402E-2</v>
      </c>
      <c r="J1681" s="17">
        <v>8.2265020935529704E-2</v>
      </c>
      <c r="K1681" s="17">
        <v>3.92610665307759E-2</v>
      </c>
      <c r="L1681" s="17">
        <v>2.6365017523118098E-2</v>
      </c>
      <c r="M1681" s="17"/>
      <c r="N1681" s="17">
        <v>0.11289901322916999</v>
      </c>
      <c r="O1681" s="17">
        <v>7.7927185814583896E-2</v>
      </c>
      <c r="P1681" s="17">
        <v>7.9551416689959298E-2</v>
      </c>
      <c r="Q1681" s="17">
        <v>6.7275442395692803E-2</v>
      </c>
      <c r="R1681" s="17"/>
      <c r="S1681" s="17">
        <v>0.126136966547474</v>
      </c>
      <c r="T1681" s="17">
        <v>8.7512037884353105E-2</v>
      </c>
      <c r="U1681" s="17">
        <v>3.8770543545253999E-2</v>
      </c>
      <c r="V1681" s="17">
        <v>6.3497733990875493E-2</v>
      </c>
      <c r="W1681" s="17">
        <v>7.8782695599489402E-2</v>
      </c>
      <c r="X1681" s="17">
        <v>7.9917770507607497E-2</v>
      </c>
      <c r="Y1681" s="17">
        <v>9.1325226451605804E-2</v>
      </c>
      <c r="Z1681" s="17">
        <v>6.9136473680886296E-2</v>
      </c>
      <c r="AA1681" s="17">
        <v>0.136859780508617</v>
      </c>
      <c r="AB1681" s="17">
        <v>5.4392601290411298E-2</v>
      </c>
      <c r="AC1681" s="17">
        <v>1.7615691334855701E-2</v>
      </c>
      <c r="AD1681" s="17">
        <v>0.110139418663651</v>
      </c>
      <c r="AE1681" s="17"/>
      <c r="AF1681" s="17">
        <v>7.1689486190323795E-2</v>
      </c>
      <c r="AG1681" s="17">
        <v>8.0294751243684098E-2</v>
      </c>
      <c r="AH1681" s="17">
        <v>6.9615178026818395E-2</v>
      </c>
      <c r="AI1681" s="17">
        <v>8.3206376567554099E-2</v>
      </c>
      <c r="AJ1681" s="17">
        <v>0.15182072116918499</v>
      </c>
      <c r="AK1681" s="17"/>
      <c r="AL1681" s="17">
        <v>8.2182537011439294E-2</v>
      </c>
      <c r="AM1681" s="17">
        <v>8.4038363769901203E-2</v>
      </c>
      <c r="AN1681" s="17">
        <v>8.36093154881246E-2</v>
      </c>
      <c r="AO1681" s="17">
        <v>0.108207192734963</v>
      </c>
      <c r="AP1681" s="17"/>
      <c r="AQ1681" s="17">
        <v>5.9264343164941301E-2</v>
      </c>
      <c r="AR1681" s="17">
        <v>0.121775265836071</v>
      </c>
      <c r="AS1681" s="17"/>
      <c r="AT1681" s="17">
        <v>0.10476139294570599</v>
      </c>
      <c r="AU1681" s="17">
        <v>2.4036951574005299E-2</v>
      </c>
      <c r="AV1681" s="17"/>
      <c r="AW1681" s="17">
        <v>6.1577939225836403E-2</v>
      </c>
      <c r="AX1681" s="17">
        <v>0.110110228505192</v>
      </c>
      <c r="AY1681" s="17">
        <v>9.2137051776934306E-2</v>
      </c>
      <c r="AZ1681" s="17"/>
      <c r="BA1681" s="17">
        <v>0.121112931422382</v>
      </c>
      <c r="BB1681" s="17">
        <v>7.92341151914637E-2</v>
      </c>
      <c r="BC1681" s="17">
        <v>7.6972633994344494E-2</v>
      </c>
      <c r="BD1681" s="17">
        <v>6.0943634784535301E-2</v>
      </c>
      <c r="BE1681" s="17">
        <v>2.9745796181175899E-2</v>
      </c>
      <c r="BF1681" s="17"/>
      <c r="BG1681" s="17">
        <v>8.0186428612027599E-2</v>
      </c>
      <c r="BH1681" s="17">
        <v>8.8112401659840398E-2</v>
      </c>
      <c r="BI1681" s="17"/>
      <c r="BJ1681" s="17">
        <v>9.8171138941796507E-2</v>
      </c>
      <c r="BK1681" s="17">
        <v>3.6828993856198103E-2</v>
      </c>
      <c r="BL1681" s="17"/>
      <c r="BM1681" s="17">
        <v>7.2538446156296996E-2</v>
      </c>
      <c r="BN1681" s="17">
        <v>6.9759321213029704E-2</v>
      </c>
      <c r="BO1681" s="17">
        <v>0.101681768895303</v>
      </c>
      <c r="BP1681" s="17">
        <v>0.108514058912173</v>
      </c>
      <c r="BQ1681" s="17">
        <v>5.2369968801622001E-2</v>
      </c>
      <c r="BR1681" s="17"/>
      <c r="BS1681" s="17">
        <v>8.4453552874607901E-2</v>
      </c>
      <c r="BT1681" s="17"/>
      <c r="BU1681" s="17">
        <v>7.28732944659779E-2</v>
      </c>
      <c r="BV1681" s="17">
        <v>0.128771106561478</v>
      </c>
      <c r="BW1681" s="17">
        <v>9.9896662212241902E-2</v>
      </c>
      <c r="BX1681" s="17">
        <v>7.44475273166368E-2</v>
      </c>
      <c r="BY1681" s="17">
        <v>5.90822830086584E-2</v>
      </c>
      <c r="BZ1681" s="17"/>
      <c r="CA1681" s="17">
        <v>6.3508555401429495E-2</v>
      </c>
      <c r="CB1681" s="17"/>
      <c r="CC1681" s="17">
        <v>6.8680855539559701E-2</v>
      </c>
      <c r="CD1681" s="17">
        <v>0.14972786490418599</v>
      </c>
      <c r="CE1681" s="17"/>
      <c r="CF1681" s="17">
        <v>5.3391875564222098E-2</v>
      </c>
      <c r="CG1681" s="17"/>
      <c r="CH1681" s="17">
        <v>5.5844887479614601E-2</v>
      </c>
      <c r="CI1681" s="17">
        <v>0.15355688197586401</v>
      </c>
    </row>
    <row r="1682" spans="2:87" x14ac:dyDescent="0.35">
      <c r="B1682" t="s">
        <v>500</v>
      </c>
      <c r="C1682" s="17">
        <v>0.21182754666870701</v>
      </c>
      <c r="D1682" s="17">
        <v>0.20345420835347999</v>
      </c>
      <c r="E1682" s="17">
        <v>0.22024354293896001</v>
      </c>
      <c r="F1682" s="17"/>
      <c r="G1682" s="17">
        <v>0.21768774234556201</v>
      </c>
      <c r="H1682" s="17">
        <v>0.189483364825455</v>
      </c>
      <c r="I1682" s="17">
        <v>0.21513909369782799</v>
      </c>
      <c r="J1682" s="17">
        <v>0.224144368798983</v>
      </c>
      <c r="K1682" s="17">
        <v>0.23229698121074499</v>
      </c>
      <c r="L1682" s="17">
        <v>0.19970655805618301</v>
      </c>
      <c r="M1682" s="17"/>
      <c r="N1682" s="17">
        <v>0.235980923241811</v>
      </c>
      <c r="O1682" s="17">
        <v>0.23314285326287301</v>
      </c>
      <c r="P1682" s="17">
        <v>0.18009008228368201</v>
      </c>
      <c r="Q1682" s="17">
        <v>0.188756473916462</v>
      </c>
      <c r="R1682" s="17"/>
      <c r="S1682" s="17">
        <v>0.19344747610604299</v>
      </c>
      <c r="T1682" s="17">
        <v>0.19277947491104799</v>
      </c>
      <c r="U1682" s="17">
        <v>0.32746520654009698</v>
      </c>
      <c r="V1682" s="17">
        <v>0.25042826393727302</v>
      </c>
      <c r="W1682" s="17">
        <v>0.21600347057125699</v>
      </c>
      <c r="X1682" s="17">
        <v>0.16425212335042</v>
      </c>
      <c r="Y1682" s="17">
        <v>0.21553505484260299</v>
      </c>
      <c r="Z1682" s="17">
        <v>0.27698804753367601</v>
      </c>
      <c r="AA1682" s="17">
        <v>0.19659356345102</v>
      </c>
      <c r="AB1682" s="17">
        <v>0.18101975053709199</v>
      </c>
      <c r="AC1682" s="17">
        <v>0.174722824730452</v>
      </c>
      <c r="AD1682" s="17">
        <v>0.20220107703901899</v>
      </c>
      <c r="AE1682" s="17"/>
      <c r="AF1682" s="17">
        <v>0.17638883019403701</v>
      </c>
      <c r="AG1682" s="17">
        <v>0.19324500272728901</v>
      </c>
      <c r="AH1682" s="17">
        <v>0.22565071329827999</v>
      </c>
      <c r="AI1682" s="17">
        <v>0.26236584401315999</v>
      </c>
      <c r="AJ1682" s="17">
        <v>0.277124355247784</v>
      </c>
      <c r="AK1682" s="17"/>
      <c r="AL1682" s="17">
        <v>0.21623867177484199</v>
      </c>
      <c r="AM1682" s="17">
        <v>0.223159756337132</v>
      </c>
      <c r="AN1682" s="17">
        <v>0.19550120210767699</v>
      </c>
      <c r="AO1682" s="17">
        <v>0.160640028916892</v>
      </c>
      <c r="AP1682" s="17"/>
      <c r="AQ1682" s="17">
        <v>0.201055354079238</v>
      </c>
      <c r="AR1682" s="17">
        <v>0.22745812584476299</v>
      </c>
      <c r="AS1682" s="17"/>
      <c r="AT1682" s="17">
        <v>0.22222119636701601</v>
      </c>
      <c r="AU1682" s="17">
        <v>0.19709083922378701</v>
      </c>
      <c r="AV1682" s="17"/>
      <c r="AW1682" s="17">
        <v>0.21268749455750699</v>
      </c>
      <c r="AX1682" s="17">
        <v>0.21869635514848901</v>
      </c>
      <c r="AY1682" s="17">
        <v>0.21352134875583301</v>
      </c>
      <c r="AZ1682" s="17"/>
      <c r="BA1682" s="17">
        <v>0.226502504628595</v>
      </c>
      <c r="BB1682" s="17">
        <v>0.21106287928495099</v>
      </c>
      <c r="BC1682" s="17">
        <v>0.20854497678633399</v>
      </c>
      <c r="BD1682" s="17">
        <v>0.178915054102709</v>
      </c>
      <c r="BE1682" s="17">
        <v>0.229312449345596</v>
      </c>
      <c r="BF1682" s="17"/>
      <c r="BG1682" s="17">
        <v>0.223792440362337</v>
      </c>
      <c r="BH1682" s="17">
        <v>0.20309568723455301</v>
      </c>
      <c r="BI1682" s="17"/>
      <c r="BJ1682" s="17">
        <v>0.21983180398100499</v>
      </c>
      <c r="BK1682" s="17">
        <v>0.18713492693856101</v>
      </c>
      <c r="BL1682" s="17"/>
      <c r="BM1682" s="17">
        <v>0.202531896209761</v>
      </c>
      <c r="BN1682" s="17">
        <v>0.160550078728394</v>
      </c>
      <c r="BO1682" s="17">
        <v>0.238760039853569</v>
      </c>
      <c r="BP1682" s="17">
        <v>0.286291440593963</v>
      </c>
      <c r="BQ1682" s="17">
        <v>0.18918155953477001</v>
      </c>
      <c r="BR1682" s="17"/>
      <c r="BS1682" s="17">
        <v>0.15666356682995899</v>
      </c>
      <c r="BT1682" s="17"/>
      <c r="BU1682" s="17">
        <v>0.192356858742502</v>
      </c>
      <c r="BV1682" s="17">
        <v>0.24893028554661201</v>
      </c>
      <c r="BW1682" s="17">
        <v>0.29443251848790702</v>
      </c>
      <c r="BX1682" s="17">
        <v>0.14793373701301701</v>
      </c>
      <c r="BY1682" s="17">
        <v>0.174562398603261</v>
      </c>
      <c r="BZ1682" s="17"/>
      <c r="CA1682" s="17">
        <v>0.15861230692645301</v>
      </c>
      <c r="CB1682" s="17"/>
      <c r="CC1682" s="17">
        <v>0.20142767533438</v>
      </c>
      <c r="CD1682" s="17">
        <v>0.25978668464547999</v>
      </c>
      <c r="CE1682" s="17"/>
      <c r="CF1682" s="17">
        <v>0.19098305483067801</v>
      </c>
      <c r="CG1682" s="17"/>
      <c r="CH1682" s="17">
        <v>0.189086284034162</v>
      </c>
      <c r="CI1682" s="17">
        <v>0.270616189731332</v>
      </c>
    </row>
    <row r="1683" spans="2:87" x14ac:dyDescent="0.35">
      <c r="B1683" t="s">
        <v>501</v>
      </c>
      <c r="C1683" s="17">
        <v>0.48159153572249702</v>
      </c>
      <c r="D1683" s="17">
        <v>0.45950384455587201</v>
      </c>
      <c r="E1683" s="17">
        <v>0.50407708924179695</v>
      </c>
      <c r="F1683" s="17"/>
      <c r="G1683" s="17">
        <v>0.240131445867733</v>
      </c>
      <c r="H1683" s="17">
        <v>0.29901914690790599</v>
      </c>
      <c r="I1683" s="17">
        <v>0.44803729164085099</v>
      </c>
      <c r="J1683" s="17">
        <v>0.52208182966354999</v>
      </c>
      <c r="K1683" s="17">
        <v>0.62147535929018305</v>
      </c>
      <c r="L1683" s="17">
        <v>0.69308689645548704</v>
      </c>
      <c r="M1683" s="17"/>
      <c r="N1683" s="17">
        <v>0.40111286431431598</v>
      </c>
      <c r="O1683" s="17">
        <v>0.476298998706291</v>
      </c>
      <c r="P1683" s="17">
        <v>0.52757039346689405</v>
      </c>
      <c r="Q1683" s="17">
        <v>0.53616975821021295</v>
      </c>
      <c r="R1683" s="17"/>
      <c r="S1683" s="17">
        <v>0.38756185377923502</v>
      </c>
      <c r="T1683" s="17">
        <v>0.50995162095940705</v>
      </c>
      <c r="U1683" s="17">
        <v>0.50384797541084403</v>
      </c>
      <c r="V1683" s="17">
        <v>0.46974238358547199</v>
      </c>
      <c r="W1683" s="17">
        <v>0.45537579175818399</v>
      </c>
      <c r="X1683" s="17">
        <v>0.45872454641163302</v>
      </c>
      <c r="Y1683" s="17">
        <v>0.45236990711737601</v>
      </c>
      <c r="Z1683" s="17">
        <v>0.45466374638375701</v>
      </c>
      <c r="AA1683" s="17">
        <v>0.42687839265900401</v>
      </c>
      <c r="AB1683" s="17">
        <v>0.62689322097496802</v>
      </c>
      <c r="AC1683" s="17">
        <v>0.68022064811361105</v>
      </c>
      <c r="AD1683" s="17">
        <v>0.45071519478649602</v>
      </c>
      <c r="AE1683" s="17"/>
      <c r="AF1683" s="17">
        <v>0.55889931806466697</v>
      </c>
      <c r="AG1683" s="17">
        <v>0.539091539937266</v>
      </c>
      <c r="AH1683" s="17">
        <v>0.45923584460142097</v>
      </c>
      <c r="AI1683" s="17">
        <v>0.43348843685345101</v>
      </c>
      <c r="AJ1683" s="17">
        <v>0.27975040338856799</v>
      </c>
      <c r="AK1683" s="17"/>
      <c r="AL1683" s="17">
        <v>0.475329096125647</v>
      </c>
      <c r="AM1683" s="17">
        <v>0.49985404403678602</v>
      </c>
      <c r="AN1683" s="17">
        <v>0.46271226729371601</v>
      </c>
      <c r="AO1683" s="17">
        <v>0.46027455037250897</v>
      </c>
      <c r="AP1683" s="17"/>
      <c r="AQ1683" s="17">
        <v>0.56424754143186695</v>
      </c>
      <c r="AR1683" s="17">
        <v>0.36165669136407902</v>
      </c>
      <c r="AS1683" s="17"/>
      <c r="AT1683" s="17">
        <v>0.41357956206481999</v>
      </c>
      <c r="AU1683" s="17">
        <v>0.70225091453051502</v>
      </c>
      <c r="AV1683" s="17"/>
      <c r="AW1683" s="17">
        <v>0.574703135701218</v>
      </c>
      <c r="AX1683" s="17">
        <v>0.44030202568737398</v>
      </c>
      <c r="AY1683" s="17">
        <v>0.42025790821385001</v>
      </c>
      <c r="AZ1683" s="17"/>
      <c r="BA1683" s="17">
        <v>0.33376716214024199</v>
      </c>
      <c r="BB1683" s="17">
        <v>0.49470456748077601</v>
      </c>
      <c r="BC1683" s="17">
        <v>0.53098676539945</v>
      </c>
      <c r="BD1683" s="17">
        <v>0.609142087754313</v>
      </c>
      <c r="BE1683" s="17">
        <v>0.59273356930758703</v>
      </c>
      <c r="BF1683" s="17"/>
      <c r="BG1683" s="17">
        <v>0.46058741249648499</v>
      </c>
      <c r="BH1683" s="17">
        <v>0.49692013422436399</v>
      </c>
      <c r="BI1683" s="17"/>
      <c r="BJ1683" s="17">
        <v>0.42999490048468197</v>
      </c>
      <c r="BK1683" s="17">
        <v>0.66384998352554203</v>
      </c>
      <c r="BL1683" s="17"/>
      <c r="BM1683" s="17">
        <v>0.44898691967370802</v>
      </c>
      <c r="BN1683" s="17">
        <v>0.59840265315776298</v>
      </c>
      <c r="BO1683" s="17">
        <v>0.39928971777935701</v>
      </c>
      <c r="BP1683" s="17">
        <v>0.41006780845144403</v>
      </c>
      <c r="BQ1683" s="17">
        <v>0.62508373957116303</v>
      </c>
      <c r="BR1683" s="17"/>
      <c r="BS1683" s="17">
        <v>0.54902523677469794</v>
      </c>
      <c r="BT1683" s="17"/>
      <c r="BU1683" s="17">
        <v>0.57108212284105297</v>
      </c>
      <c r="BV1683" s="17">
        <v>0.28944331285997699</v>
      </c>
      <c r="BW1683" s="17">
        <v>0.45092686475119698</v>
      </c>
      <c r="BX1683" s="17">
        <v>0.63954757991821198</v>
      </c>
      <c r="BY1683" s="17">
        <v>0.46610595468816401</v>
      </c>
      <c r="BZ1683" s="17"/>
      <c r="CA1683" s="17">
        <v>0.41149102918339198</v>
      </c>
      <c r="CB1683" s="17"/>
      <c r="CC1683" s="17">
        <v>0.53241002216177802</v>
      </c>
      <c r="CD1683" s="17">
        <v>0.29921283467774801</v>
      </c>
      <c r="CE1683" s="17"/>
      <c r="CF1683" s="17">
        <v>0.578731273453852</v>
      </c>
      <c r="CG1683" s="17"/>
      <c r="CH1683" s="17">
        <v>0.64709716666852501</v>
      </c>
      <c r="CI1683" s="17">
        <v>0.13865386132427299</v>
      </c>
    </row>
    <row r="1684" spans="2:87" x14ac:dyDescent="0.35">
      <c r="B1684" t="s">
        <v>161</v>
      </c>
      <c r="C1684" s="17">
        <v>7.4555322103218302E-2</v>
      </c>
      <c r="D1684" s="17">
        <v>6.4133988557033006E-2</v>
      </c>
      <c r="E1684" s="17">
        <v>8.2280842911396895E-2</v>
      </c>
      <c r="F1684" s="17"/>
      <c r="G1684" s="17">
        <v>0.14590089251154501</v>
      </c>
      <c r="H1684" s="17">
        <v>0.101714952986369</v>
      </c>
      <c r="I1684" s="17">
        <v>8.04493722545854E-2</v>
      </c>
      <c r="J1684" s="17">
        <v>5.9876658626716303E-2</v>
      </c>
      <c r="K1684" s="17">
        <v>5.1024910786012997E-2</v>
      </c>
      <c r="L1684" s="17">
        <v>2.7471609319051401E-2</v>
      </c>
      <c r="M1684" s="17"/>
      <c r="N1684" s="17">
        <v>5.6304193398809897E-2</v>
      </c>
      <c r="O1684" s="17">
        <v>6.7571769245624899E-2</v>
      </c>
      <c r="P1684" s="17">
        <v>9.0588962468934997E-2</v>
      </c>
      <c r="Q1684" s="17">
        <v>8.8476792626912701E-2</v>
      </c>
      <c r="R1684" s="17"/>
      <c r="S1684" s="17">
        <v>9.7543094648412904E-2</v>
      </c>
      <c r="T1684" s="17">
        <v>6.1547442025562601E-2</v>
      </c>
      <c r="U1684" s="17">
        <v>5.2922145579205403E-2</v>
      </c>
      <c r="V1684" s="17">
        <v>9.41249469845402E-2</v>
      </c>
      <c r="W1684" s="17">
        <v>8.7234129604438507E-2</v>
      </c>
      <c r="X1684" s="17">
        <v>0.10865033529438201</v>
      </c>
      <c r="Y1684" s="17">
        <v>0.112315810417949</v>
      </c>
      <c r="Z1684" s="17">
        <v>4.4930244829459398E-2</v>
      </c>
      <c r="AA1684" s="17">
        <v>3.9810935167063799E-2</v>
      </c>
      <c r="AB1684" s="17">
        <v>4.4552039395669402E-2</v>
      </c>
      <c r="AC1684" s="17">
        <v>4.6955752093468701E-2</v>
      </c>
      <c r="AD1684" s="17">
        <v>9.3889358022972297E-2</v>
      </c>
      <c r="AE1684" s="17"/>
      <c r="AF1684" s="17">
        <v>8.1548314324373899E-2</v>
      </c>
      <c r="AG1684" s="17">
        <v>6.4618002950210807E-2</v>
      </c>
      <c r="AH1684" s="17">
        <v>7.7008205735351304E-2</v>
      </c>
      <c r="AI1684" s="17">
        <v>4.1159874461333401E-2</v>
      </c>
      <c r="AJ1684" s="17">
        <v>5.5126449163157697E-2</v>
      </c>
      <c r="AK1684" s="17"/>
      <c r="AL1684" s="17">
        <v>9.9645514553188499E-2</v>
      </c>
      <c r="AM1684" s="17">
        <v>6.5621295236402505E-2</v>
      </c>
      <c r="AN1684" s="17">
        <v>4.6648654013588503E-2</v>
      </c>
      <c r="AO1684" s="17">
        <v>5.2769784626405601E-2</v>
      </c>
      <c r="AP1684" s="17"/>
      <c r="AQ1684" s="17">
        <v>7.6569079235520296E-2</v>
      </c>
      <c r="AR1684" s="17">
        <v>7.1633336626597197E-2</v>
      </c>
      <c r="AS1684" s="17"/>
      <c r="AT1684" s="17">
        <v>7.7619998982677296E-2</v>
      </c>
      <c r="AU1684" s="17">
        <v>2.6523324378471502E-2</v>
      </c>
      <c r="AV1684" s="17"/>
      <c r="AW1684" s="17">
        <v>3.76525422917545E-2</v>
      </c>
      <c r="AX1684" s="17">
        <v>7.5112756376067499E-2</v>
      </c>
      <c r="AY1684" s="17">
        <v>9.9032605795195197E-2</v>
      </c>
      <c r="AZ1684" s="17"/>
      <c r="BA1684" s="17">
        <v>9.9704125079790207E-2</v>
      </c>
      <c r="BB1684" s="17">
        <v>5.4414381442351001E-2</v>
      </c>
      <c r="BC1684" s="17">
        <v>6.9426460543783305E-2</v>
      </c>
      <c r="BD1684" s="17">
        <v>9.6558519357903494E-2</v>
      </c>
      <c r="BE1684" s="17">
        <v>4.8367517859872401E-2</v>
      </c>
      <c r="BF1684" s="17"/>
      <c r="BG1684" s="17">
        <v>0.10029487192262899</v>
      </c>
      <c r="BH1684" s="17">
        <v>5.5770856760149999E-2</v>
      </c>
      <c r="BI1684" s="17"/>
      <c r="BJ1684" s="17">
        <v>8.4277679035796998E-2</v>
      </c>
      <c r="BK1684" s="17">
        <v>4.0098896198620497E-2</v>
      </c>
      <c r="BL1684" s="17"/>
      <c r="BM1684" s="17">
        <v>0.14744801768568799</v>
      </c>
      <c r="BN1684" s="17">
        <v>4.4099556413018597E-2</v>
      </c>
      <c r="BO1684" s="17">
        <v>5.2799437170559703E-2</v>
      </c>
      <c r="BP1684" s="17">
        <v>6.3834095187033604E-2</v>
      </c>
      <c r="BQ1684" s="17">
        <v>4.5028536353320901E-2</v>
      </c>
      <c r="BR1684" s="17"/>
      <c r="BS1684" s="17">
        <v>3.8795452977393202E-2</v>
      </c>
      <c r="BT1684" s="17"/>
      <c r="BU1684" s="17">
        <v>4.4864840625116302E-2</v>
      </c>
      <c r="BV1684" s="17">
        <v>5.7222249993135597E-2</v>
      </c>
      <c r="BW1684" s="17">
        <v>3.3646654252568298E-2</v>
      </c>
      <c r="BX1684" s="17">
        <v>3.1301435772299303E-2</v>
      </c>
      <c r="BY1684" s="17">
        <v>0.202892588400128</v>
      </c>
      <c r="BZ1684" s="17"/>
      <c r="CA1684" s="17">
        <v>4.6917239177339198E-2</v>
      </c>
      <c r="CB1684" s="17"/>
      <c r="CC1684" s="17">
        <v>5.9374870805476203E-2</v>
      </c>
      <c r="CD1684" s="17">
        <v>9.3770862231020005E-2</v>
      </c>
      <c r="CE1684" s="17"/>
      <c r="CF1684" s="17">
        <v>5.14069365805832E-2</v>
      </c>
      <c r="CG1684" s="17"/>
      <c r="CH1684" s="17">
        <v>3.8195872832205102E-2</v>
      </c>
      <c r="CI1684" s="17">
        <v>8.1675473046507394E-2</v>
      </c>
    </row>
    <row r="1685" spans="2:87" x14ac:dyDescent="0.35">
      <c r="C1685" s="17"/>
      <c r="D1685" s="17"/>
      <c r="E1685" s="17"/>
      <c r="F1685" s="17"/>
      <c r="G1685" s="17"/>
      <c r="H1685" s="17"/>
      <c r="I1685" s="17"/>
      <c r="J1685" s="17"/>
      <c r="K1685" s="17"/>
      <c r="L1685" s="17"/>
      <c r="M1685" s="17"/>
      <c r="N1685" s="17"/>
      <c r="O1685" s="17"/>
      <c r="P1685" s="17"/>
      <c r="Q1685" s="17"/>
      <c r="R1685" s="17"/>
      <c r="S1685" s="17"/>
      <c r="T1685" s="17"/>
      <c r="U1685" s="17"/>
      <c r="V1685" s="17"/>
      <c r="W1685" s="17"/>
      <c r="X1685" s="17"/>
      <c r="Y1685" s="17"/>
      <c r="Z1685" s="17"/>
      <c r="AA1685" s="17"/>
      <c r="AB1685" s="17"/>
      <c r="AC1685" s="17"/>
      <c r="AD1685" s="17"/>
      <c r="AE1685" s="17"/>
      <c r="AF1685" s="17"/>
      <c r="AG1685" s="17"/>
      <c r="AH1685" s="17"/>
      <c r="AI1685" s="17"/>
      <c r="AJ1685" s="17"/>
      <c r="AK1685" s="17"/>
      <c r="AL1685" s="17"/>
      <c r="AM1685" s="17"/>
      <c r="AN1685" s="17"/>
      <c r="AO1685" s="17"/>
      <c r="AP1685" s="17"/>
      <c r="AQ1685" s="17"/>
      <c r="AR1685" s="17"/>
      <c r="AS1685" s="17"/>
      <c r="AT1685" s="17"/>
      <c r="AU1685" s="17"/>
      <c r="AV1685" s="17"/>
      <c r="AW1685" s="17"/>
      <c r="AX1685" s="17"/>
      <c r="AY1685" s="17"/>
      <c r="AZ1685" s="17"/>
      <c r="BA1685" s="17"/>
      <c r="BB1685" s="17"/>
      <c r="BC1685" s="17"/>
      <c r="BD1685" s="17"/>
      <c r="BE1685" s="17"/>
      <c r="BF1685" s="17"/>
      <c r="BG1685" s="17"/>
      <c r="BH1685" s="17"/>
      <c r="BI1685" s="17"/>
      <c r="BJ1685" s="17"/>
      <c r="BK1685" s="17"/>
      <c r="BL1685" s="17"/>
      <c r="BM1685" s="17"/>
      <c r="BN1685" s="17"/>
      <c r="BO1685" s="17"/>
      <c r="BP1685" s="17"/>
      <c r="BQ1685" s="17"/>
      <c r="BR1685" s="17"/>
      <c r="BS1685" s="17"/>
      <c r="BT1685" s="17"/>
      <c r="BU1685" s="17"/>
      <c r="BV1685" s="17"/>
      <c r="BW1685" s="17"/>
      <c r="BX1685" s="17"/>
      <c r="BY1685" s="17"/>
      <c r="BZ1685" s="17"/>
      <c r="CA1685" s="17"/>
      <c r="CB1685" s="17"/>
      <c r="CC1685" s="17"/>
      <c r="CD1685" s="17"/>
      <c r="CE1685" s="17"/>
      <c r="CF1685" s="17"/>
      <c r="CG1685" s="17"/>
      <c r="CH1685" s="17"/>
      <c r="CI1685" s="17"/>
    </row>
    <row r="1686" spans="2:87" x14ac:dyDescent="0.35">
      <c r="B1686" s="6" t="s">
        <v>510</v>
      </c>
      <c r="C1686" s="17"/>
      <c r="D1686" s="17"/>
      <c r="E1686" s="17"/>
      <c r="F1686" s="17"/>
      <c r="G1686" s="17"/>
      <c r="H1686" s="17"/>
      <c r="I1686" s="17"/>
      <c r="J1686" s="17"/>
      <c r="K1686" s="17"/>
      <c r="L1686" s="17"/>
      <c r="M1686" s="17"/>
      <c r="N1686" s="17"/>
      <c r="O1686" s="17"/>
      <c r="P1686" s="17"/>
      <c r="Q1686" s="17"/>
      <c r="R1686" s="17"/>
      <c r="S1686" s="17"/>
      <c r="T1686" s="17"/>
      <c r="U1686" s="17"/>
      <c r="V1686" s="17"/>
      <c r="W1686" s="17"/>
      <c r="X1686" s="17"/>
      <c r="Y1686" s="17"/>
      <c r="Z1686" s="17"/>
      <c r="AA1686" s="17"/>
      <c r="AB1686" s="17"/>
      <c r="AC1686" s="17"/>
      <c r="AD1686" s="17"/>
      <c r="AE1686" s="17"/>
      <c r="AF1686" s="17"/>
      <c r="AG1686" s="17"/>
      <c r="AH1686" s="17"/>
      <c r="AI1686" s="17"/>
      <c r="AJ1686" s="17"/>
      <c r="AK1686" s="17"/>
      <c r="AL1686" s="17"/>
      <c r="AM1686" s="17"/>
      <c r="AN1686" s="17"/>
      <c r="AO1686" s="17"/>
      <c r="AP1686" s="17"/>
      <c r="AQ1686" s="17"/>
      <c r="AR1686" s="17"/>
      <c r="AS1686" s="17"/>
      <c r="AT1686" s="17"/>
      <c r="AU1686" s="17"/>
      <c r="AV1686" s="17"/>
      <c r="AW1686" s="17"/>
      <c r="AX1686" s="17"/>
      <c r="AY1686" s="17"/>
      <c r="AZ1686" s="17"/>
      <c r="BA1686" s="17"/>
      <c r="BB1686" s="17"/>
      <c r="BC1686" s="17"/>
      <c r="BD1686" s="17"/>
      <c r="BE1686" s="17"/>
      <c r="BF1686" s="17"/>
      <c r="BG1686" s="17"/>
      <c r="BH1686" s="17"/>
      <c r="BI1686" s="17"/>
      <c r="BJ1686" s="17"/>
      <c r="BK1686" s="17"/>
      <c r="BL1686" s="17"/>
      <c r="BM1686" s="17"/>
      <c r="BN1686" s="17"/>
      <c r="BO1686" s="17"/>
      <c r="BP1686" s="17"/>
      <c r="BQ1686" s="17"/>
      <c r="BR1686" s="17"/>
      <c r="BS1686" s="17"/>
      <c r="BT1686" s="17"/>
      <c r="BU1686" s="17"/>
      <c r="BV1686" s="17"/>
      <c r="BW1686" s="17"/>
      <c r="BX1686" s="17"/>
      <c r="BY1686" s="17"/>
      <c r="BZ1686" s="17"/>
      <c r="CA1686" s="17"/>
      <c r="CB1686" s="17"/>
      <c r="CC1686" s="17"/>
      <c r="CD1686" s="17"/>
      <c r="CE1686" s="17"/>
      <c r="CF1686" s="17"/>
      <c r="CG1686" s="17"/>
      <c r="CH1686" s="17"/>
      <c r="CI1686" s="17"/>
    </row>
    <row r="1687" spans="2:87" x14ac:dyDescent="0.35">
      <c r="B1687" s="24" t="s">
        <v>117</v>
      </c>
      <c r="C1687" s="17"/>
      <c r="D1687" s="17"/>
      <c r="E1687" s="17"/>
      <c r="F1687" s="17"/>
      <c r="G1687" s="17"/>
      <c r="H1687" s="17"/>
      <c r="I1687" s="17"/>
      <c r="J1687" s="17"/>
      <c r="K1687" s="17"/>
      <c r="L1687" s="17"/>
      <c r="M1687" s="17"/>
      <c r="N1687" s="17"/>
      <c r="O1687" s="17"/>
      <c r="P1687" s="17"/>
      <c r="Q1687" s="17"/>
      <c r="R1687" s="17"/>
      <c r="S1687" s="17"/>
      <c r="T1687" s="17"/>
      <c r="U1687" s="17"/>
      <c r="V1687" s="17"/>
      <c r="W1687" s="17"/>
      <c r="X1687" s="17"/>
      <c r="Y1687" s="17"/>
      <c r="Z1687" s="17"/>
      <c r="AA1687" s="17"/>
      <c r="AB1687" s="17"/>
      <c r="AC1687" s="17"/>
      <c r="AD1687" s="17"/>
      <c r="AE1687" s="17"/>
      <c r="AF1687" s="17"/>
      <c r="AG1687" s="17"/>
      <c r="AH1687" s="17"/>
      <c r="AI1687" s="17"/>
      <c r="AJ1687" s="17"/>
      <c r="AK1687" s="17"/>
      <c r="AL1687" s="17"/>
      <c r="AM1687" s="17"/>
      <c r="AN1687" s="17"/>
      <c r="AO1687" s="17"/>
      <c r="AP1687" s="17"/>
      <c r="AQ1687" s="17"/>
      <c r="AR1687" s="17"/>
      <c r="AS1687" s="17"/>
      <c r="AT1687" s="17"/>
      <c r="AU1687" s="17"/>
      <c r="AV1687" s="17"/>
      <c r="AW1687" s="17"/>
      <c r="AX1687" s="17"/>
      <c r="AY1687" s="17"/>
      <c r="AZ1687" s="17"/>
      <c r="BA1687" s="17"/>
      <c r="BB1687" s="17"/>
      <c r="BC1687" s="17"/>
      <c r="BD1687" s="17"/>
      <c r="BE1687" s="17"/>
      <c r="BF1687" s="17"/>
      <c r="BG1687" s="17"/>
      <c r="BH1687" s="17"/>
      <c r="BI1687" s="17"/>
      <c r="BJ1687" s="17"/>
      <c r="BK1687" s="17"/>
      <c r="BL1687" s="17"/>
      <c r="BM1687" s="17"/>
      <c r="BN1687" s="17"/>
      <c r="BO1687" s="17"/>
      <c r="BP1687" s="17"/>
      <c r="BQ1687" s="17"/>
      <c r="BR1687" s="17"/>
      <c r="BS1687" s="17"/>
      <c r="BT1687" s="17"/>
      <c r="BU1687" s="17"/>
      <c r="BV1687" s="17"/>
      <c r="BW1687" s="17"/>
      <c r="BX1687" s="17"/>
      <c r="BY1687" s="17"/>
      <c r="BZ1687" s="17"/>
      <c r="CA1687" s="17"/>
      <c r="CB1687" s="17"/>
      <c r="CC1687" s="17"/>
      <c r="CD1687" s="17"/>
      <c r="CE1687" s="17"/>
      <c r="CF1687" s="17"/>
      <c r="CG1687" s="17"/>
      <c r="CH1687" s="17"/>
      <c r="CI1687" s="17"/>
    </row>
    <row r="1688" spans="2:87" x14ac:dyDescent="0.35">
      <c r="B1688" t="s">
        <v>497</v>
      </c>
      <c r="C1688" s="17">
        <v>6.6382462634004699E-2</v>
      </c>
      <c r="D1688" s="17">
        <v>7.7754574606556798E-2</v>
      </c>
      <c r="E1688" s="17">
        <v>5.5648586872092301E-2</v>
      </c>
      <c r="F1688" s="17"/>
      <c r="G1688" s="17">
        <v>9.0446819250022806E-2</v>
      </c>
      <c r="H1688" s="17">
        <v>0.14443768451837699</v>
      </c>
      <c r="I1688" s="17">
        <v>7.2496880132671707E-2</v>
      </c>
      <c r="J1688" s="17">
        <v>4.84255904149411E-2</v>
      </c>
      <c r="K1688" s="17">
        <v>3.4965221878149003E-2</v>
      </c>
      <c r="L1688" s="17">
        <v>1.7168436476708598E-2</v>
      </c>
      <c r="M1688" s="17"/>
      <c r="N1688" s="17">
        <v>9.7438575983602199E-2</v>
      </c>
      <c r="O1688" s="17">
        <v>5.14049295324134E-2</v>
      </c>
      <c r="P1688" s="17">
        <v>5.6830421943531897E-2</v>
      </c>
      <c r="Q1688" s="17">
        <v>5.7742992567242302E-2</v>
      </c>
      <c r="R1688" s="17"/>
      <c r="S1688" s="17">
        <v>0.103311987448411</v>
      </c>
      <c r="T1688" s="17">
        <v>5.7360789157902201E-2</v>
      </c>
      <c r="U1688" s="17">
        <v>4.0201377193793901E-2</v>
      </c>
      <c r="V1688" s="17">
        <v>6.1651279611397901E-2</v>
      </c>
      <c r="W1688" s="17">
        <v>3.07947905468491E-2</v>
      </c>
      <c r="X1688" s="17">
        <v>0.109580783016787</v>
      </c>
      <c r="Y1688" s="17">
        <v>3.4947684364639603E-2</v>
      </c>
      <c r="Z1688" s="17">
        <v>8.7359958327924106E-2</v>
      </c>
      <c r="AA1688" s="17">
        <v>6.8944753690528104E-2</v>
      </c>
      <c r="AB1688" s="17">
        <v>8.5803560574150894E-2</v>
      </c>
      <c r="AC1688" s="17">
        <v>8.7516412791944498E-3</v>
      </c>
      <c r="AD1688" s="17">
        <v>5.5052158766198803E-2</v>
      </c>
      <c r="AE1688" s="17"/>
      <c r="AF1688" s="17">
        <v>5.9521841984780298E-2</v>
      </c>
      <c r="AG1688" s="17">
        <v>4.8681266344458997E-2</v>
      </c>
      <c r="AH1688" s="17">
        <v>7.2988919221788295E-2</v>
      </c>
      <c r="AI1688" s="17">
        <v>9.5438514260728205E-2</v>
      </c>
      <c r="AJ1688" s="17">
        <v>0.11453408920140599</v>
      </c>
      <c r="AK1688" s="17"/>
      <c r="AL1688" s="17">
        <v>4.8742246719079299E-2</v>
      </c>
      <c r="AM1688" s="17">
        <v>6.8219153960182605E-2</v>
      </c>
      <c r="AN1688" s="17">
        <v>7.8923455248958094E-2</v>
      </c>
      <c r="AO1688" s="17">
        <v>0.128335706131401</v>
      </c>
      <c r="AP1688" s="17"/>
      <c r="AQ1688" s="17">
        <v>3.9528690665437301E-2</v>
      </c>
      <c r="AR1688" s="17">
        <v>0.105347604172672</v>
      </c>
      <c r="AS1688" s="17"/>
      <c r="AT1688" s="17">
        <v>8.49503702568951E-2</v>
      </c>
      <c r="AU1688" s="17">
        <v>1.35823177313944E-2</v>
      </c>
      <c r="AV1688" s="17"/>
      <c r="AW1688" s="17">
        <v>5.0510136069656798E-2</v>
      </c>
      <c r="AX1688" s="17">
        <v>6.3252811726244307E-2</v>
      </c>
      <c r="AY1688" s="17">
        <v>8.6840648443791593E-2</v>
      </c>
      <c r="AZ1688" s="17"/>
      <c r="BA1688" s="17">
        <v>0.115318718309721</v>
      </c>
      <c r="BB1688" s="17">
        <v>5.7402399109534298E-2</v>
      </c>
      <c r="BC1688" s="17">
        <v>4.6469572089118401E-2</v>
      </c>
      <c r="BD1688" s="17">
        <v>1.9918470392672302E-2</v>
      </c>
      <c r="BE1688" s="17">
        <v>8.7462576094367001E-2</v>
      </c>
      <c r="BF1688" s="17"/>
      <c r="BG1688" s="17">
        <v>6.8468232405436605E-2</v>
      </c>
      <c r="BH1688" s="17">
        <v>6.4860288770826294E-2</v>
      </c>
      <c r="BI1688" s="17"/>
      <c r="BJ1688" s="17">
        <v>7.9065865754974096E-2</v>
      </c>
      <c r="BK1688" s="17">
        <v>1.88799657050128E-2</v>
      </c>
      <c r="BL1688" s="17"/>
      <c r="BM1688" s="17">
        <v>6.2720445749507206E-2</v>
      </c>
      <c r="BN1688" s="17">
        <v>4.8494490836967802E-2</v>
      </c>
      <c r="BO1688" s="17">
        <v>9.8535726146835201E-2</v>
      </c>
      <c r="BP1688" s="17">
        <v>4.9023250979889701E-2</v>
      </c>
      <c r="BQ1688" s="17">
        <v>4.2804420451288898E-2</v>
      </c>
      <c r="BR1688" s="17"/>
      <c r="BS1688" s="17">
        <v>7.6728810276116999E-2</v>
      </c>
      <c r="BT1688" s="17"/>
      <c r="BU1688" s="17">
        <v>4.3376895483884598E-2</v>
      </c>
      <c r="BV1688" s="17">
        <v>0.12660343825793299</v>
      </c>
      <c r="BW1688" s="17">
        <v>3.6260377063480502E-2</v>
      </c>
      <c r="BX1688" s="17">
        <v>6.0987897842405499E-2</v>
      </c>
      <c r="BY1688" s="17">
        <v>4.9133231375816697E-2</v>
      </c>
      <c r="BZ1688" s="17"/>
      <c r="CA1688" s="17">
        <v>0.144245816487579</v>
      </c>
      <c r="CB1688" s="17"/>
      <c r="CC1688" s="17">
        <v>6.6844711951091595E-2</v>
      </c>
      <c r="CD1688" s="17">
        <v>7.3130006686117605E-2</v>
      </c>
      <c r="CE1688" s="17"/>
      <c r="CF1688" s="17">
        <v>6.2016913661912101E-2</v>
      </c>
      <c r="CG1688" s="17"/>
      <c r="CH1688" s="17">
        <v>2.3858982460315301E-2</v>
      </c>
      <c r="CI1688" s="17">
        <v>0.14852925431005501</v>
      </c>
    </row>
    <row r="1689" spans="2:87" x14ac:dyDescent="0.35">
      <c r="B1689" t="s">
        <v>498</v>
      </c>
      <c r="C1689" s="17">
        <v>0.134699681187609</v>
      </c>
      <c r="D1689" s="17">
        <v>0.14981337808696099</v>
      </c>
      <c r="E1689" s="17">
        <v>0.120709152895504</v>
      </c>
      <c r="F1689" s="17"/>
      <c r="G1689" s="17">
        <v>0.223555397946298</v>
      </c>
      <c r="H1689" s="17">
        <v>0.206974753784434</v>
      </c>
      <c r="I1689" s="17">
        <v>0.174551738929457</v>
      </c>
      <c r="J1689" s="17">
        <v>0.14979079535016601</v>
      </c>
      <c r="K1689" s="17">
        <v>5.3891543658388497E-2</v>
      </c>
      <c r="L1689" s="17">
        <v>2.5702065923035401E-2</v>
      </c>
      <c r="M1689" s="17"/>
      <c r="N1689" s="17">
        <v>0.18581565743387399</v>
      </c>
      <c r="O1689" s="17">
        <v>0.14108822430274501</v>
      </c>
      <c r="P1689" s="17">
        <v>0.12488053409740101</v>
      </c>
      <c r="Q1689" s="17">
        <v>8.3371918246412297E-2</v>
      </c>
      <c r="R1689" s="17"/>
      <c r="S1689" s="17">
        <v>0.17214790016849299</v>
      </c>
      <c r="T1689" s="17">
        <v>0.17704980243099799</v>
      </c>
      <c r="U1689" s="17">
        <v>0.11678166120080501</v>
      </c>
      <c r="V1689" s="17">
        <v>8.8559431032503397E-2</v>
      </c>
      <c r="W1689" s="17">
        <v>0.140305461780213</v>
      </c>
      <c r="X1689" s="17">
        <v>0.12593993565998701</v>
      </c>
      <c r="Y1689" s="17">
        <v>0.123266046780242</v>
      </c>
      <c r="Z1689" s="17">
        <v>0.17799060314971701</v>
      </c>
      <c r="AA1689" s="17">
        <v>0.15733204893990901</v>
      </c>
      <c r="AB1689" s="17">
        <v>8.9693884799889795E-2</v>
      </c>
      <c r="AC1689" s="17">
        <v>7.2718883574839105E-2</v>
      </c>
      <c r="AD1689" s="17">
        <v>0.10292962966809301</v>
      </c>
      <c r="AE1689" s="17"/>
      <c r="AF1689" s="17">
        <v>0.128875605767413</v>
      </c>
      <c r="AG1689" s="17">
        <v>0.100718476706826</v>
      </c>
      <c r="AH1689" s="17">
        <v>0.121538150351632</v>
      </c>
      <c r="AI1689" s="17">
        <v>0.17037865853286999</v>
      </c>
      <c r="AJ1689" s="17">
        <v>0.25627127477877798</v>
      </c>
      <c r="AK1689" s="17"/>
      <c r="AL1689" s="17">
        <v>0.100412846931907</v>
      </c>
      <c r="AM1689" s="17">
        <v>0.13575154611965101</v>
      </c>
      <c r="AN1689" s="17">
        <v>0.20788808094304001</v>
      </c>
      <c r="AO1689" s="17">
        <v>0.13609459906169899</v>
      </c>
      <c r="AP1689" s="17"/>
      <c r="AQ1689" s="17">
        <v>0.101241635907412</v>
      </c>
      <c r="AR1689" s="17">
        <v>0.18324770161006701</v>
      </c>
      <c r="AS1689" s="17"/>
      <c r="AT1689" s="17">
        <v>0.17489488963935801</v>
      </c>
      <c r="AU1689" s="17">
        <v>3.20458012840205E-2</v>
      </c>
      <c r="AV1689" s="17"/>
      <c r="AW1689" s="17">
        <v>0.103533141249024</v>
      </c>
      <c r="AX1689" s="17">
        <v>0.162914364166932</v>
      </c>
      <c r="AY1689" s="17">
        <v>0.143863204172586</v>
      </c>
      <c r="AZ1689" s="17"/>
      <c r="BA1689" s="17">
        <v>0.18335871051293101</v>
      </c>
      <c r="BB1689" s="17">
        <v>0.12272952041115</v>
      </c>
      <c r="BC1689" s="17">
        <v>0.12649542751951801</v>
      </c>
      <c r="BD1689" s="17">
        <v>9.4189897699257605E-2</v>
      </c>
      <c r="BE1689" s="17">
        <v>8.8360575619259502E-2</v>
      </c>
      <c r="BF1689" s="17"/>
      <c r="BG1689" s="17">
        <v>0.15397347819839699</v>
      </c>
      <c r="BH1689" s="17">
        <v>0.120633857405973</v>
      </c>
      <c r="BI1689" s="17"/>
      <c r="BJ1689" s="17">
        <v>0.15964059004683701</v>
      </c>
      <c r="BK1689" s="17">
        <v>4.2530643512524703E-2</v>
      </c>
      <c r="BL1689" s="17"/>
      <c r="BM1689" s="17">
        <v>0.137513978023239</v>
      </c>
      <c r="BN1689" s="17">
        <v>0.113486055349264</v>
      </c>
      <c r="BO1689" s="17">
        <v>0.183704684494776</v>
      </c>
      <c r="BP1689" s="17">
        <v>0.10577283506161</v>
      </c>
      <c r="BQ1689" s="17">
        <v>7.9932885827826594E-2</v>
      </c>
      <c r="BR1689" s="17"/>
      <c r="BS1689" s="17">
        <v>0.15747015483587101</v>
      </c>
      <c r="BT1689" s="17"/>
      <c r="BU1689" s="17">
        <v>0.14630992241274399</v>
      </c>
      <c r="BV1689" s="17">
        <v>0.20197325881658301</v>
      </c>
      <c r="BW1689" s="17">
        <v>0.119542485093926</v>
      </c>
      <c r="BX1689" s="17">
        <v>0.11149821508746099</v>
      </c>
      <c r="BY1689" s="17">
        <v>7.8615866590305103E-2</v>
      </c>
      <c r="BZ1689" s="17"/>
      <c r="CA1689" s="17">
        <v>0.23788517001511</v>
      </c>
      <c r="CB1689" s="17"/>
      <c r="CC1689" s="17">
        <v>0.12885755396668599</v>
      </c>
      <c r="CD1689" s="17">
        <v>0.15257260812958001</v>
      </c>
      <c r="CE1689" s="17"/>
      <c r="CF1689" s="17">
        <v>0.114821677114101</v>
      </c>
      <c r="CG1689" s="17"/>
      <c r="CH1689" s="17">
        <v>8.6850736697208802E-2</v>
      </c>
      <c r="CI1689" s="17">
        <v>0.24946911703765101</v>
      </c>
    </row>
    <row r="1690" spans="2:87" x14ac:dyDescent="0.35">
      <c r="B1690" t="s">
        <v>499</v>
      </c>
      <c r="C1690" s="17">
        <v>0.51352060982745695</v>
      </c>
      <c r="D1690" s="17">
        <v>0.50122481764895299</v>
      </c>
      <c r="E1690" s="17">
        <v>0.52662971203993603</v>
      </c>
      <c r="F1690" s="17"/>
      <c r="G1690" s="17">
        <v>0.40343774786807302</v>
      </c>
      <c r="H1690" s="17">
        <v>0.379250629939064</v>
      </c>
      <c r="I1690" s="17">
        <v>0.463232376348575</v>
      </c>
      <c r="J1690" s="17">
        <v>0.53323233119980495</v>
      </c>
      <c r="K1690" s="17">
        <v>0.62147515748079096</v>
      </c>
      <c r="L1690" s="17">
        <v>0.649392592215983</v>
      </c>
      <c r="M1690" s="17"/>
      <c r="N1690" s="17">
        <v>0.48288150302502503</v>
      </c>
      <c r="O1690" s="17">
        <v>0.53115393377152198</v>
      </c>
      <c r="P1690" s="17">
        <v>0.51583628800788806</v>
      </c>
      <c r="Q1690" s="17">
        <v>0.52172776683123001</v>
      </c>
      <c r="R1690" s="17"/>
      <c r="S1690" s="17">
        <v>0.40932929512071198</v>
      </c>
      <c r="T1690" s="17">
        <v>0.49005446963425198</v>
      </c>
      <c r="U1690" s="17">
        <v>0.56808239029816499</v>
      </c>
      <c r="V1690" s="17">
        <v>0.56421516286781703</v>
      </c>
      <c r="W1690" s="17">
        <v>0.53659476822574903</v>
      </c>
      <c r="X1690" s="17">
        <v>0.49123128271821598</v>
      </c>
      <c r="Y1690" s="17">
        <v>0.55651803759839302</v>
      </c>
      <c r="Z1690" s="17">
        <v>0.40946605146588599</v>
      </c>
      <c r="AA1690" s="17">
        <v>0.51336262816294398</v>
      </c>
      <c r="AB1690" s="17">
        <v>0.575817502526344</v>
      </c>
      <c r="AC1690" s="17">
        <v>0.62954911457263196</v>
      </c>
      <c r="AD1690" s="17">
        <v>0.46171724375545897</v>
      </c>
      <c r="AE1690" s="17"/>
      <c r="AF1690" s="17">
        <v>0.48236860075832899</v>
      </c>
      <c r="AG1690" s="17">
        <v>0.53845470590678701</v>
      </c>
      <c r="AH1690" s="17">
        <v>0.54728649776550398</v>
      </c>
      <c r="AI1690" s="17">
        <v>0.54217216344919805</v>
      </c>
      <c r="AJ1690" s="17">
        <v>0.43788987766846998</v>
      </c>
      <c r="AK1690" s="17"/>
      <c r="AL1690" s="17">
        <v>0.55669387695649297</v>
      </c>
      <c r="AM1690" s="17">
        <v>0.51694466235691405</v>
      </c>
      <c r="AN1690" s="17">
        <v>0.45016560112058102</v>
      </c>
      <c r="AO1690" s="17">
        <v>0.40345984242056099</v>
      </c>
      <c r="AP1690" s="17"/>
      <c r="AQ1690" s="17">
        <v>0.54805420014170303</v>
      </c>
      <c r="AR1690" s="17">
        <v>0.46341196080757402</v>
      </c>
      <c r="AS1690" s="17"/>
      <c r="AT1690" s="17">
        <v>0.47761374967005399</v>
      </c>
      <c r="AU1690" s="17">
        <v>0.65489001954036197</v>
      </c>
      <c r="AV1690" s="17"/>
      <c r="AW1690" s="17">
        <v>0.58043714356158305</v>
      </c>
      <c r="AX1690" s="17">
        <v>0.51298388931258598</v>
      </c>
      <c r="AY1690" s="17">
        <v>0.456885000877089</v>
      </c>
      <c r="AZ1690" s="17"/>
      <c r="BA1690" s="17">
        <v>0.40585254687752098</v>
      </c>
      <c r="BB1690" s="17">
        <v>0.56853951600771302</v>
      </c>
      <c r="BC1690" s="17">
        <v>0.53099684686878701</v>
      </c>
      <c r="BD1690" s="17">
        <v>0.595915814516221</v>
      </c>
      <c r="BE1690" s="17">
        <v>0.48831431081558802</v>
      </c>
      <c r="BF1690" s="17"/>
      <c r="BG1690" s="17">
        <v>0.48299427974827902</v>
      </c>
      <c r="BH1690" s="17">
        <v>0.53579841940247097</v>
      </c>
      <c r="BI1690" s="17"/>
      <c r="BJ1690" s="17">
        <v>0.479518996436962</v>
      </c>
      <c r="BK1690" s="17">
        <v>0.63490491656260595</v>
      </c>
      <c r="BL1690" s="17"/>
      <c r="BM1690" s="17">
        <v>0.38663876620785997</v>
      </c>
      <c r="BN1690" s="17">
        <v>0.54387332956933698</v>
      </c>
      <c r="BO1690" s="17">
        <v>0.50106004259714099</v>
      </c>
      <c r="BP1690" s="17">
        <v>0.57749923271552805</v>
      </c>
      <c r="BQ1690" s="17">
        <v>0.56042777131557397</v>
      </c>
      <c r="BR1690" s="17"/>
      <c r="BS1690" s="17">
        <v>0.51002308511821604</v>
      </c>
      <c r="BT1690" s="17"/>
      <c r="BU1690" s="17">
        <v>0.54205593306724997</v>
      </c>
      <c r="BV1690" s="17">
        <v>0.499453393131219</v>
      </c>
      <c r="BW1690" s="17">
        <v>0.57156710458672</v>
      </c>
      <c r="BX1690" s="17">
        <v>0.52647452588272703</v>
      </c>
      <c r="BY1690" s="17">
        <v>0.42993922879539798</v>
      </c>
      <c r="BZ1690" s="17"/>
      <c r="CA1690" s="17">
        <v>0.43733954232143002</v>
      </c>
      <c r="CB1690" s="17"/>
      <c r="CC1690" s="17">
        <v>0.51507116905696704</v>
      </c>
      <c r="CD1690" s="17">
        <v>0.54407586055132495</v>
      </c>
      <c r="CE1690" s="17"/>
      <c r="CF1690" s="17">
        <v>0.54838258827499398</v>
      </c>
      <c r="CG1690" s="17"/>
      <c r="CH1690" s="17">
        <v>0.57899839162064504</v>
      </c>
      <c r="CI1690" s="17">
        <v>0.40998443194116102</v>
      </c>
    </row>
    <row r="1691" spans="2:87" x14ac:dyDescent="0.35">
      <c r="B1691" t="s">
        <v>500</v>
      </c>
      <c r="C1691" s="17">
        <v>8.2397694218032599E-2</v>
      </c>
      <c r="D1691" s="17">
        <v>9.0784951576156195E-2</v>
      </c>
      <c r="E1691" s="17">
        <v>7.4678969916493601E-2</v>
      </c>
      <c r="F1691" s="17"/>
      <c r="G1691" s="17">
        <v>8.2933271564360297E-2</v>
      </c>
      <c r="H1691" s="17">
        <v>8.8062319673993597E-2</v>
      </c>
      <c r="I1691" s="17">
        <v>6.06027098313257E-2</v>
      </c>
      <c r="J1691" s="17">
        <v>7.0330933926634198E-2</v>
      </c>
      <c r="K1691" s="17">
        <v>9.3989778906765103E-2</v>
      </c>
      <c r="L1691" s="17">
        <v>9.7134140989315304E-2</v>
      </c>
      <c r="M1691" s="17"/>
      <c r="N1691" s="17">
        <v>9.3496255860526595E-2</v>
      </c>
      <c r="O1691" s="17">
        <v>7.6900986666565502E-2</v>
      </c>
      <c r="P1691" s="17">
        <v>9.0410604261306496E-2</v>
      </c>
      <c r="Q1691" s="17">
        <v>6.79598249461629E-2</v>
      </c>
      <c r="R1691" s="17"/>
      <c r="S1691" s="17">
        <v>7.9493382348224798E-2</v>
      </c>
      <c r="T1691" s="17">
        <v>0.108289275115575</v>
      </c>
      <c r="U1691" s="17">
        <v>7.8568649911333693E-2</v>
      </c>
      <c r="V1691" s="17">
        <v>9.2592316620133897E-2</v>
      </c>
      <c r="W1691" s="17">
        <v>5.3681081171212203E-2</v>
      </c>
      <c r="X1691" s="17">
        <v>5.7111753781944399E-2</v>
      </c>
      <c r="Y1691" s="17">
        <v>6.4368747006484595E-2</v>
      </c>
      <c r="Z1691" s="17">
        <v>0.11971740248759</v>
      </c>
      <c r="AA1691" s="17">
        <v>0.102699383282587</v>
      </c>
      <c r="AB1691" s="17">
        <v>6.1158774454626197E-2</v>
      </c>
      <c r="AC1691" s="17">
        <v>7.1228695880366094E-2</v>
      </c>
      <c r="AD1691" s="17">
        <v>0.112033051573079</v>
      </c>
      <c r="AE1691" s="17"/>
      <c r="AF1691" s="17">
        <v>6.3372791733170106E-2</v>
      </c>
      <c r="AG1691" s="17">
        <v>9.7441842187893493E-2</v>
      </c>
      <c r="AH1691" s="17">
        <v>7.0362607077489994E-2</v>
      </c>
      <c r="AI1691" s="17">
        <v>9.5566368926574899E-2</v>
      </c>
      <c r="AJ1691" s="17">
        <v>7.7109594844426504E-2</v>
      </c>
      <c r="AK1691" s="17"/>
      <c r="AL1691" s="17">
        <v>7.8335831217572899E-2</v>
      </c>
      <c r="AM1691" s="17">
        <v>8.1532561005867296E-2</v>
      </c>
      <c r="AN1691" s="17">
        <v>8.6761336627033003E-2</v>
      </c>
      <c r="AO1691" s="17">
        <v>0.10046577651614499</v>
      </c>
      <c r="AP1691" s="17"/>
      <c r="AQ1691" s="17">
        <v>8.05127650760422E-2</v>
      </c>
      <c r="AR1691" s="17">
        <v>8.5132748753164095E-2</v>
      </c>
      <c r="AS1691" s="17"/>
      <c r="AT1691" s="17">
        <v>7.8847397900424401E-2</v>
      </c>
      <c r="AU1691" s="17">
        <v>9.6752846532463799E-2</v>
      </c>
      <c r="AV1691" s="17"/>
      <c r="AW1691" s="17">
        <v>8.7656110773796606E-2</v>
      </c>
      <c r="AX1691" s="17">
        <v>7.9781204167272607E-2</v>
      </c>
      <c r="AY1691" s="17">
        <v>7.7522161257177702E-2</v>
      </c>
      <c r="AZ1691" s="17"/>
      <c r="BA1691" s="17">
        <v>8.2928950535426996E-2</v>
      </c>
      <c r="BB1691" s="17">
        <v>6.9789119216077194E-2</v>
      </c>
      <c r="BC1691" s="17">
        <v>9.1144448306759801E-2</v>
      </c>
      <c r="BD1691" s="17">
        <v>6.13347801239316E-2</v>
      </c>
      <c r="BE1691" s="17">
        <v>0.133938175218973</v>
      </c>
      <c r="BF1691" s="17"/>
      <c r="BG1691" s="17">
        <v>7.6034543484871903E-2</v>
      </c>
      <c r="BH1691" s="17">
        <v>8.7041457813681902E-2</v>
      </c>
      <c r="BI1691" s="17"/>
      <c r="BJ1691" s="17">
        <v>7.9180656252134204E-2</v>
      </c>
      <c r="BK1691" s="17">
        <v>9.6414208668705897E-2</v>
      </c>
      <c r="BL1691" s="17"/>
      <c r="BM1691" s="17">
        <v>7.8828939986902297E-2</v>
      </c>
      <c r="BN1691" s="17">
        <v>9.0837765017630898E-2</v>
      </c>
      <c r="BO1691" s="17">
        <v>6.6730336832976897E-2</v>
      </c>
      <c r="BP1691" s="17">
        <v>8.7587295440941904E-2</v>
      </c>
      <c r="BQ1691" s="17">
        <v>0.12776796951903199</v>
      </c>
      <c r="BR1691" s="17"/>
      <c r="BS1691" s="17">
        <v>9.9223627865567293E-2</v>
      </c>
      <c r="BT1691" s="17"/>
      <c r="BU1691" s="17">
        <v>8.9293319435632998E-2</v>
      </c>
      <c r="BV1691" s="17">
        <v>5.69365917278827E-2</v>
      </c>
      <c r="BW1691" s="17">
        <v>0.104427318040683</v>
      </c>
      <c r="BX1691" s="17">
        <v>0.115027352794667</v>
      </c>
      <c r="BY1691" s="17">
        <v>6.1868815142406199E-2</v>
      </c>
      <c r="BZ1691" s="17"/>
      <c r="CA1691" s="17">
        <v>6.4332660926393004E-2</v>
      </c>
      <c r="CB1691" s="17"/>
      <c r="CC1691" s="17">
        <v>8.5505818083241605E-2</v>
      </c>
      <c r="CD1691" s="17">
        <v>7.3616216176902699E-2</v>
      </c>
      <c r="CE1691" s="17"/>
      <c r="CF1691" s="17">
        <v>7.5514536592382595E-2</v>
      </c>
      <c r="CG1691" s="17"/>
      <c r="CH1691" s="17">
        <v>0.110106211162684</v>
      </c>
      <c r="CI1691" s="17">
        <v>8.3254728302314299E-2</v>
      </c>
    </row>
    <row r="1692" spans="2:87" x14ac:dyDescent="0.35">
      <c r="B1692" t="s">
        <v>501</v>
      </c>
      <c r="C1692" s="17">
        <v>5.45028293619138E-2</v>
      </c>
      <c r="D1692" s="17">
        <v>7.1787457570954102E-2</v>
      </c>
      <c r="E1692" s="17">
        <v>3.7913816367112198E-2</v>
      </c>
      <c r="F1692" s="17"/>
      <c r="G1692" s="17">
        <v>3.41423687092509E-2</v>
      </c>
      <c r="H1692" s="17">
        <v>3.3303521967892102E-2</v>
      </c>
      <c r="I1692" s="17">
        <v>4.9957868120722199E-2</v>
      </c>
      <c r="J1692" s="17">
        <v>3.5046769969933597E-2</v>
      </c>
      <c r="K1692" s="17">
        <v>6.3969611042801397E-2</v>
      </c>
      <c r="L1692" s="17">
        <v>9.8627596919095006E-2</v>
      </c>
      <c r="M1692" s="17"/>
      <c r="N1692" s="17">
        <v>3.5925550031312203E-2</v>
      </c>
      <c r="O1692" s="17">
        <v>6.3121037183058296E-2</v>
      </c>
      <c r="P1692" s="17">
        <v>5.9617473111003801E-2</v>
      </c>
      <c r="Q1692" s="17">
        <v>6.18656636781156E-2</v>
      </c>
      <c r="R1692" s="17"/>
      <c r="S1692" s="17">
        <v>5.9738934054588702E-2</v>
      </c>
      <c r="T1692" s="17">
        <v>5.6041329074994303E-2</v>
      </c>
      <c r="U1692" s="17">
        <v>6.1268230035278003E-2</v>
      </c>
      <c r="V1692" s="17">
        <v>3.7683596307224503E-2</v>
      </c>
      <c r="W1692" s="17">
        <v>3.7164308467723298E-2</v>
      </c>
      <c r="X1692" s="17">
        <v>6.2074941295047002E-2</v>
      </c>
      <c r="Y1692" s="17">
        <v>5.0255970716084002E-2</v>
      </c>
      <c r="Z1692" s="17">
        <v>4.4294676848734497E-2</v>
      </c>
      <c r="AA1692" s="17">
        <v>3.9867825282392799E-2</v>
      </c>
      <c r="AB1692" s="17">
        <v>6.9797211640768506E-2</v>
      </c>
      <c r="AC1692" s="17">
        <v>7.8986785709596705E-2</v>
      </c>
      <c r="AD1692" s="17">
        <v>6.5630047556125906E-2</v>
      </c>
      <c r="AE1692" s="17"/>
      <c r="AF1692" s="17">
        <v>6.9715550428858603E-2</v>
      </c>
      <c r="AG1692" s="17">
        <v>6.9751413616044602E-2</v>
      </c>
      <c r="AH1692" s="17">
        <v>5.0103045047534801E-2</v>
      </c>
      <c r="AI1692" s="17">
        <v>2.4219495935857201E-2</v>
      </c>
      <c r="AJ1692" s="17">
        <v>2.1803245062132701E-2</v>
      </c>
      <c r="AK1692" s="17"/>
      <c r="AL1692" s="17">
        <v>5.94502011788113E-2</v>
      </c>
      <c r="AM1692" s="17">
        <v>5.5782974308954299E-2</v>
      </c>
      <c r="AN1692" s="17">
        <v>4.3789397992140301E-2</v>
      </c>
      <c r="AO1692" s="17">
        <v>4.5977202145618297E-2</v>
      </c>
      <c r="AP1692" s="17"/>
      <c r="AQ1692" s="17">
        <v>6.7469955330866402E-2</v>
      </c>
      <c r="AR1692" s="17">
        <v>3.5687375826321303E-2</v>
      </c>
      <c r="AS1692" s="17"/>
      <c r="AT1692" s="17">
        <v>4.61807613731701E-2</v>
      </c>
      <c r="AU1692" s="17">
        <v>9.2806079236658096E-2</v>
      </c>
      <c r="AV1692" s="17"/>
      <c r="AW1692" s="17">
        <v>7.3949753924642397E-2</v>
      </c>
      <c r="AX1692" s="17">
        <v>4.1819128942756099E-2</v>
      </c>
      <c r="AY1692" s="17">
        <v>4.5996225941564897E-2</v>
      </c>
      <c r="AZ1692" s="17"/>
      <c r="BA1692" s="17">
        <v>4.33652550983743E-2</v>
      </c>
      <c r="BB1692" s="17">
        <v>4.4984830052692798E-2</v>
      </c>
      <c r="BC1692" s="17">
        <v>5.7205178251858599E-2</v>
      </c>
      <c r="BD1692" s="17">
        <v>6.7776287031635296E-2</v>
      </c>
      <c r="BE1692" s="17">
        <v>0.119023345023032</v>
      </c>
      <c r="BF1692" s="17"/>
      <c r="BG1692" s="17">
        <v>5.1707610266308102E-2</v>
      </c>
      <c r="BH1692" s="17">
        <v>5.6542752227545699E-2</v>
      </c>
      <c r="BI1692" s="17"/>
      <c r="BJ1692" s="17">
        <v>4.5123163780670203E-2</v>
      </c>
      <c r="BK1692" s="17">
        <v>9.08328983081515E-2</v>
      </c>
      <c r="BL1692" s="17"/>
      <c r="BM1692" s="17">
        <v>6.5246364588549502E-2</v>
      </c>
      <c r="BN1692" s="17">
        <v>0.106526641067629</v>
      </c>
      <c r="BO1692" s="17">
        <v>2.5567349719107599E-2</v>
      </c>
      <c r="BP1692" s="17">
        <v>2.3588078149153799E-2</v>
      </c>
      <c r="BQ1692" s="17">
        <v>9.6473743337352896E-2</v>
      </c>
      <c r="BR1692" s="17"/>
      <c r="BS1692" s="17">
        <v>8.5959288820756E-2</v>
      </c>
      <c r="BT1692" s="17"/>
      <c r="BU1692" s="17">
        <v>8.1253211892017493E-2</v>
      </c>
      <c r="BV1692" s="17">
        <v>1.96225244154976E-2</v>
      </c>
      <c r="BW1692" s="17">
        <v>2.83082101804445E-2</v>
      </c>
      <c r="BX1692" s="17">
        <v>0.10910198049698</v>
      </c>
      <c r="BY1692" s="17">
        <v>3.9480245717580201E-2</v>
      </c>
      <c r="BZ1692" s="17"/>
      <c r="CA1692" s="17">
        <v>4.66530247954898E-2</v>
      </c>
      <c r="CB1692" s="17"/>
      <c r="CC1692" s="17">
        <v>5.4443792351144701E-2</v>
      </c>
      <c r="CD1692" s="17">
        <v>5.89340278316514E-2</v>
      </c>
      <c r="CE1692" s="17"/>
      <c r="CF1692" s="17">
        <v>5.0258393086547302E-2</v>
      </c>
      <c r="CG1692" s="17"/>
      <c r="CH1692" s="17">
        <v>6.5873662356085202E-2</v>
      </c>
      <c r="CI1692" s="17">
        <v>3.5462590516230297E-2</v>
      </c>
    </row>
    <row r="1693" spans="2:87" x14ac:dyDescent="0.35">
      <c r="B1693" t="s">
        <v>161</v>
      </c>
      <c r="C1693" s="17">
        <v>0.148496722770982</v>
      </c>
      <c r="D1693" s="17">
        <v>0.10863482051041901</v>
      </c>
      <c r="E1693" s="17">
        <v>0.184419761908862</v>
      </c>
      <c r="F1693" s="17"/>
      <c r="G1693" s="17">
        <v>0.16548439466199499</v>
      </c>
      <c r="H1693" s="17">
        <v>0.14797109011623999</v>
      </c>
      <c r="I1693" s="17">
        <v>0.17915842663724901</v>
      </c>
      <c r="J1693" s="17">
        <v>0.16317357913851999</v>
      </c>
      <c r="K1693" s="17">
        <v>0.13170868703310501</v>
      </c>
      <c r="L1693" s="17">
        <v>0.111975167475863</v>
      </c>
      <c r="M1693" s="17"/>
      <c r="N1693" s="17">
        <v>0.10444245766566</v>
      </c>
      <c r="O1693" s="17">
        <v>0.13633088854369599</v>
      </c>
      <c r="P1693" s="17">
        <v>0.15242467857886899</v>
      </c>
      <c r="Q1693" s="17">
        <v>0.207331833730837</v>
      </c>
      <c r="R1693" s="17"/>
      <c r="S1693" s="17">
        <v>0.17597850085957101</v>
      </c>
      <c r="T1693" s="17">
        <v>0.111204334586279</v>
      </c>
      <c r="U1693" s="17">
        <v>0.13509769136062499</v>
      </c>
      <c r="V1693" s="17">
        <v>0.15529821356092299</v>
      </c>
      <c r="W1693" s="17">
        <v>0.20145958980825401</v>
      </c>
      <c r="X1693" s="17">
        <v>0.154061303528019</v>
      </c>
      <c r="Y1693" s="17">
        <v>0.17064351353415699</v>
      </c>
      <c r="Z1693" s="17">
        <v>0.16117130772014801</v>
      </c>
      <c r="AA1693" s="17">
        <v>0.11779336064164</v>
      </c>
      <c r="AB1693" s="17">
        <v>0.11772906600422001</v>
      </c>
      <c r="AC1693" s="17">
        <v>0.138764878983372</v>
      </c>
      <c r="AD1693" s="17">
        <v>0.202637868681044</v>
      </c>
      <c r="AE1693" s="17"/>
      <c r="AF1693" s="17">
        <v>0.19614560932745001</v>
      </c>
      <c r="AG1693" s="17">
        <v>0.144952295237989</v>
      </c>
      <c r="AH1693" s="17">
        <v>0.13772078053605</v>
      </c>
      <c r="AI1693" s="17">
        <v>7.2224798894771597E-2</v>
      </c>
      <c r="AJ1693" s="17">
        <v>9.2391918444787099E-2</v>
      </c>
      <c r="AK1693" s="17"/>
      <c r="AL1693" s="17">
        <v>0.15636499699613701</v>
      </c>
      <c r="AM1693" s="17">
        <v>0.14176910224843101</v>
      </c>
      <c r="AN1693" s="17">
        <v>0.13247212806824701</v>
      </c>
      <c r="AO1693" s="17">
        <v>0.18566687372457599</v>
      </c>
      <c r="AP1693" s="17"/>
      <c r="AQ1693" s="17">
        <v>0.16319275287853899</v>
      </c>
      <c r="AR1693" s="17">
        <v>0.12717260883020201</v>
      </c>
      <c r="AS1693" s="17"/>
      <c r="AT1693" s="17">
        <v>0.13751283116009799</v>
      </c>
      <c r="AU1693" s="17">
        <v>0.109922935675101</v>
      </c>
      <c r="AV1693" s="17"/>
      <c r="AW1693" s="17">
        <v>0.103913714421297</v>
      </c>
      <c r="AX1693" s="17">
        <v>0.13924860168420899</v>
      </c>
      <c r="AY1693" s="17">
        <v>0.18889275930779101</v>
      </c>
      <c r="AZ1693" s="17"/>
      <c r="BA1693" s="17">
        <v>0.16917581866602499</v>
      </c>
      <c r="BB1693" s="17">
        <v>0.13655461520283199</v>
      </c>
      <c r="BC1693" s="17">
        <v>0.14768852696395801</v>
      </c>
      <c r="BD1693" s="17">
        <v>0.16086475023628199</v>
      </c>
      <c r="BE1693" s="17">
        <v>8.2901017228780599E-2</v>
      </c>
      <c r="BF1693" s="17"/>
      <c r="BG1693" s="17">
        <v>0.16682185589670701</v>
      </c>
      <c r="BH1693" s="17">
        <v>0.135123224379502</v>
      </c>
      <c r="BI1693" s="17"/>
      <c r="BJ1693" s="17">
        <v>0.15747072772842199</v>
      </c>
      <c r="BK1693" s="17">
        <v>0.116437367242999</v>
      </c>
      <c r="BL1693" s="17"/>
      <c r="BM1693" s="17">
        <v>0.26905150544394202</v>
      </c>
      <c r="BN1693" s="17">
        <v>9.6781718159171595E-2</v>
      </c>
      <c r="BO1693" s="17">
        <v>0.124401860209163</v>
      </c>
      <c r="BP1693" s="17">
        <v>0.15652930765287601</v>
      </c>
      <c r="BQ1693" s="17">
        <v>9.25932095489259E-2</v>
      </c>
      <c r="BR1693" s="17"/>
      <c r="BS1693" s="17">
        <v>7.0595033083472203E-2</v>
      </c>
      <c r="BT1693" s="17"/>
      <c r="BU1693" s="17">
        <v>9.7710717708470202E-2</v>
      </c>
      <c r="BV1693" s="17">
        <v>9.5410793650884798E-2</v>
      </c>
      <c r="BW1693" s="17">
        <v>0.13989450503474599</v>
      </c>
      <c r="BX1693" s="17">
        <v>7.6910027895760097E-2</v>
      </c>
      <c r="BY1693" s="17">
        <v>0.34096261237849301</v>
      </c>
      <c r="BZ1693" s="17"/>
      <c r="CA1693" s="17">
        <v>6.9543785453997697E-2</v>
      </c>
      <c r="CB1693" s="17"/>
      <c r="CC1693" s="17">
        <v>0.14927695459086901</v>
      </c>
      <c r="CD1693" s="17">
        <v>9.7671280624422693E-2</v>
      </c>
      <c r="CE1693" s="17"/>
      <c r="CF1693" s="17">
        <v>0.149005891270063</v>
      </c>
      <c r="CG1693" s="17"/>
      <c r="CH1693" s="17">
        <v>0.134312015703062</v>
      </c>
      <c r="CI1693" s="17">
        <v>7.3299877892588294E-2</v>
      </c>
    </row>
    <row r="1694" spans="2:87" x14ac:dyDescent="0.35">
      <c r="C1694" s="17"/>
      <c r="D1694" s="17"/>
      <c r="E1694" s="17"/>
      <c r="F1694" s="17"/>
      <c r="G1694" s="17"/>
      <c r="H1694" s="17"/>
      <c r="I1694" s="17"/>
      <c r="J1694" s="17"/>
      <c r="K1694" s="17"/>
      <c r="L1694" s="17"/>
      <c r="M1694" s="17"/>
      <c r="N1694" s="17"/>
      <c r="O1694" s="17"/>
      <c r="P1694" s="17"/>
      <c r="Q1694" s="17"/>
      <c r="R1694" s="17"/>
      <c r="S1694" s="17"/>
      <c r="T1694" s="17"/>
      <c r="U1694" s="17"/>
      <c r="V1694" s="17"/>
      <c r="W1694" s="17"/>
      <c r="X1694" s="17"/>
      <c r="Y1694" s="17"/>
      <c r="Z1694" s="17"/>
      <c r="AA1694" s="17"/>
      <c r="AB1694" s="17"/>
      <c r="AC1694" s="17"/>
      <c r="AD1694" s="17"/>
      <c r="AE1694" s="17"/>
      <c r="AF1694" s="17"/>
      <c r="AG1694" s="17"/>
      <c r="AH1694" s="17"/>
      <c r="AI1694" s="17"/>
      <c r="AJ1694" s="17"/>
      <c r="AK1694" s="17"/>
      <c r="AL1694" s="17"/>
      <c r="AM1694" s="17"/>
      <c r="AN1694" s="17"/>
      <c r="AO1694" s="17"/>
      <c r="AP1694" s="17"/>
      <c r="AQ1694" s="17"/>
      <c r="AR1694" s="17"/>
      <c r="AS1694" s="17"/>
      <c r="AT1694" s="17"/>
      <c r="AU1694" s="17"/>
      <c r="AV1694" s="17"/>
      <c r="AW1694" s="17"/>
      <c r="AX1694" s="17"/>
      <c r="AY1694" s="17"/>
      <c r="AZ1694" s="17"/>
      <c r="BA1694" s="17"/>
      <c r="BB1694" s="17"/>
      <c r="BC1694" s="17"/>
      <c r="BD1694" s="17"/>
      <c r="BE1694" s="17"/>
      <c r="BF1694" s="17"/>
      <c r="BG1694" s="17"/>
      <c r="BH1694" s="17"/>
      <c r="BI1694" s="17"/>
      <c r="BJ1694" s="17"/>
      <c r="BK1694" s="17"/>
      <c r="BL1694" s="17"/>
      <c r="BM1694" s="17"/>
      <c r="BN1694" s="17"/>
      <c r="BO1694" s="17"/>
      <c r="BP1694" s="17"/>
      <c r="BQ1694" s="17"/>
      <c r="BR1694" s="17"/>
      <c r="BS1694" s="17"/>
      <c r="BT1694" s="17"/>
      <c r="BU1694" s="17"/>
      <c r="BV1694" s="17"/>
      <c r="BW1694" s="17"/>
      <c r="BX1694" s="17"/>
      <c r="BY1694" s="17"/>
      <c r="BZ1694" s="17"/>
      <c r="CA1694" s="17"/>
      <c r="CB1694" s="17"/>
      <c r="CC1694" s="17"/>
      <c r="CD1694" s="17"/>
      <c r="CE1694" s="17"/>
      <c r="CF1694" s="17"/>
      <c r="CG1694" s="17"/>
      <c r="CH1694" s="17"/>
      <c r="CI1694" s="17"/>
    </row>
    <row r="1695" spans="2:87" x14ac:dyDescent="0.35">
      <c r="B1695" s="6" t="s">
        <v>511</v>
      </c>
      <c r="C1695" s="17"/>
      <c r="D1695" s="17"/>
      <c r="E1695" s="17"/>
      <c r="F1695" s="17"/>
      <c r="G1695" s="17"/>
      <c r="H1695" s="17"/>
      <c r="I1695" s="17"/>
      <c r="J1695" s="17"/>
      <c r="K1695" s="17"/>
      <c r="L1695" s="17"/>
      <c r="M1695" s="17"/>
      <c r="N1695" s="17"/>
      <c r="O1695" s="17"/>
      <c r="P1695" s="17"/>
      <c r="Q1695" s="17"/>
      <c r="R1695" s="17"/>
      <c r="S1695" s="17"/>
      <c r="T1695" s="17"/>
      <c r="U1695" s="17"/>
      <c r="V1695" s="17"/>
      <c r="W1695" s="17"/>
      <c r="X1695" s="17"/>
      <c r="Y1695" s="17"/>
      <c r="Z1695" s="17"/>
      <c r="AA1695" s="17"/>
      <c r="AB1695" s="17"/>
      <c r="AC1695" s="17"/>
      <c r="AD1695" s="17"/>
      <c r="AE1695" s="17"/>
      <c r="AF1695" s="17"/>
      <c r="AG1695" s="17"/>
      <c r="AH1695" s="17"/>
      <c r="AI1695" s="17"/>
      <c r="AJ1695" s="17"/>
      <c r="AK1695" s="17"/>
      <c r="AL1695" s="17"/>
      <c r="AM1695" s="17"/>
      <c r="AN1695" s="17"/>
      <c r="AO1695" s="17"/>
      <c r="AP1695" s="17"/>
      <c r="AQ1695" s="17"/>
      <c r="AR1695" s="17"/>
      <c r="AS1695" s="17"/>
      <c r="AT1695" s="17"/>
      <c r="AU1695" s="17"/>
      <c r="AV1695" s="17"/>
      <c r="AW1695" s="17"/>
      <c r="AX1695" s="17"/>
      <c r="AY1695" s="17"/>
      <c r="AZ1695" s="17"/>
      <c r="BA1695" s="17"/>
      <c r="BB1695" s="17"/>
      <c r="BC1695" s="17"/>
      <c r="BD1695" s="17"/>
      <c r="BE1695" s="17"/>
      <c r="BF1695" s="17"/>
      <c r="BG1695" s="17"/>
      <c r="BH1695" s="17"/>
      <c r="BI1695" s="17"/>
      <c r="BJ1695" s="17"/>
      <c r="BK1695" s="17"/>
      <c r="BL1695" s="17"/>
      <c r="BM1695" s="17"/>
      <c r="BN1695" s="17"/>
      <c r="BO1695" s="17"/>
      <c r="BP1695" s="17"/>
      <c r="BQ1695" s="17"/>
      <c r="BR1695" s="17"/>
      <c r="BS1695" s="17"/>
      <c r="BT1695" s="17"/>
      <c r="BU1695" s="17"/>
      <c r="BV1695" s="17"/>
      <c r="BW1695" s="17"/>
      <c r="BX1695" s="17"/>
      <c r="BY1695" s="17"/>
      <c r="BZ1695" s="17"/>
      <c r="CA1695" s="17"/>
      <c r="CB1695" s="17"/>
      <c r="CC1695" s="17"/>
      <c r="CD1695" s="17"/>
      <c r="CE1695" s="17"/>
      <c r="CF1695" s="17"/>
      <c r="CG1695" s="17"/>
      <c r="CH1695" s="17"/>
      <c r="CI1695" s="17"/>
    </row>
    <row r="1696" spans="2:87" x14ac:dyDescent="0.35">
      <c r="B1696" s="24" t="s">
        <v>117</v>
      </c>
      <c r="C1696" s="17"/>
      <c r="D1696" s="17"/>
      <c r="E1696" s="17"/>
      <c r="F1696" s="17"/>
      <c r="G1696" s="17"/>
      <c r="H1696" s="17"/>
      <c r="I1696" s="17"/>
      <c r="J1696" s="17"/>
      <c r="K1696" s="17"/>
      <c r="L1696" s="17"/>
      <c r="M1696" s="17"/>
      <c r="N1696" s="17"/>
      <c r="O1696" s="17"/>
      <c r="P1696" s="17"/>
      <c r="Q1696" s="17"/>
      <c r="R1696" s="17"/>
      <c r="S1696" s="17"/>
      <c r="T1696" s="17"/>
      <c r="U1696" s="17"/>
      <c r="V1696" s="17"/>
      <c r="W1696" s="17"/>
      <c r="X1696" s="17"/>
      <c r="Y1696" s="17"/>
      <c r="Z1696" s="17"/>
      <c r="AA1696" s="17"/>
      <c r="AB1696" s="17"/>
      <c r="AC1696" s="17"/>
      <c r="AD1696" s="17"/>
      <c r="AE1696" s="17"/>
      <c r="AF1696" s="17"/>
      <c r="AG1696" s="17"/>
      <c r="AH1696" s="17"/>
      <c r="AI1696" s="17"/>
      <c r="AJ1696" s="17"/>
      <c r="AK1696" s="17"/>
      <c r="AL1696" s="17"/>
      <c r="AM1696" s="17"/>
      <c r="AN1696" s="17"/>
      <c r="AO1696" s="17"/>
      <c r="AP1696" s="17"/>
      <c r="AQ1696" s="17"/>
      <c r="AR1696" s="17"/>
      <c r="AS1696" s="17"/>
      <c r="AT1696" s="17"/>
      <c r="AU1696" s="17"/>
      <c r="AV1696" s="17"/>
      <c r="AW1696" s="17"/>
      <c r="AX1696" s="17"/>
      <c r="AY1696" s="17"/>
      <c r="AZ1696" s="17"/>
      <c r="BA1696" s="17"/>
      <c r="BB1696" s="17"/>
      <c r="BC1696" s="17"/>
      <c r="BD1696" s="17"/>
      <c r="BE1696" s="17"/>
      <c r="BF1696" s="17"/>
      <c r="BG1696" s="17"/>
      <c r="BH1696" s="17"/>
      <c r="BI1696" s="17"/>
      <c r="BJ1696" s="17"/>
      <c r="BK1696" s="17"/>
      <c r="BL1696" s="17"/>
      <c r="BM1696" s="17"/>
      <c r="BN1696" s="17"/>
      <c r="BO1696" s="17"/>
      <c r="BP1696" s="17"/>
      <c r="BQ1696" s="17"/>
      <c r="BR1696" s="17"/>
      <c r="BS1696" s="17"/>
      <c r="BT1696" s="17"/>
      <c r="BU1696" s="17"/>
      <c r="BV1696" s="17"/>
      <c r="BW1696" s="17"/>
      <c r="BX1696" s="17"/>
      <c r="BY1696" s="17"/>
      <c r="BZ1696" s="17"/>
      <c r="CA1696" s="17"/>
      <c r="CB1696" s="17"/>
      <c r="CC1696" s="17"/>
      <c r="CD1696" s="17"/>
      <c r="CE1696" s="17"/>
      <c r="CF1696" s="17"/>
      <c r="CG1696" s="17"/>
      <c r="CH1696" s="17"/>
      <c r="CI1696" s="17"/>
    </row>
    <row r="1697" spans="2:87" x14ac:dyDescent="0.35">
      <c r="B1697" t="s">
        <v>497</v>
      </c>
      <c r="C1697" s="17">
        <v>7.3409853690008894E-2</v>
      </c>
      <c r="D1697" s="17">
        <v>7.9517767470134407E-2</v>
      </c>
      <c r="E1697" s="17">
        <v>6.7868090121902799E-2</v>
      </c>
      <c r="F1697" s="17"/>
      <c r="G1697" s="17">
        <v>8.7098906163918494E-2</v>
      </c>
      <c r="H1697" s="17">
        <v>0.10882433248757099</v>
      </c>
      <c r="I1697" s="17">
        <v>6.1748080492939603E-2</v>
      </c>
      <c r="J1697" s="17">
        <v>8.38628349396775E-2</v>
      </c>
      <c r="K1697" s="17">
        <v>8.2312933996584806E-2</v>
      </c>
      <c r="L1697" s="17">
        <v>3.02729333933889E-2</v>
      </c>
      <c r="M1697" s="17"/>
      <c r="N1697" s="17">
        <v>8.6286038357894598E-2</v>
      </c>
      <c r="O1697" s="17">
        <v>6.3601620381920299E-2</v>
      </c>
      <c r="P1697" s="17">
        <v>6.8355117593120795E-2</v>
      </c>
      <c r="Q1697" s="17">
        <v>7.5170836342172101E-2</v>
      </c>
      <c r="R1697" s="17"/>
      <c r="S1697" s="17">
        <v>7.7926239138306402E-2</v>
      </c>
      <c r="T1697" s="17">
        <v>7.7846761487022395E-2</v>
      </c>
      <c r="U1697" s="17">
        <v>4.3808224081261497E-2</v>
      </c>
      <c r="V1697" s="17">
        <v>7.1303780260843497E-2</v>
      </c>
      <c r="W1697" s="17">
        <v>0.108152120385964</v>
      </c>
      <c r="X1697" s="17">
        <v>9.8516477749910694E-2</v>
      </c>
      <c r="Y1697" s="17">
        <v>4.1454175122467997E-2</v>
      </c>
      <c r="Z1697" s="17">
        <v>4.9287852191516199E-2</v>
      </c>
      <c r="AA1697" s="17">
        <v>0.10014593825696699</v>
      </c>
      <c r="AB1697" s="17">
        <v>6.1424394434124799E-2</v>
      </c>
      <c r="AC1697" s="17">
        <v>5.02751655641481E-2</v>
      </c>
      <c r="AD1697" s="17">
        <v>5.5713914605515599E-2</v>
      </c>
      <c r="AE1697" s="17"/>
      <c r="AF1697" s="17">
        <v>6.2983970723474905E-2</v>
      </c>
      <c r="AG1697" s="17">
        <v>6.5423392916341194E-2</v>
      </c>
      <c r="AH1697" s="17">
        <v>7.5489761067370806E-2</v>
      </c>
      <c r="AI1697" s="17">
        <v>6.4419105869857302E-2</v>
      </c>
      <c r="AJ1697" s="17">
        <v>0.117988521945265</v>
      </c>
      <c r="AK1697" s="17"/>
      <c r="AL1697" s="17">
        <v>6.3393242839237293E-2</v>
      </c>
      <c r="AM1697" s="17">
        <v>7.1311232586584006E-2</v>
      </c>
      <c r="AN1697" s="17">
        <v>0.10343448310679</v>
      </c>
      <c r="AO1697" s="17">
        <v>6.4712666009817205E-2</v>
      </c>
      <c r="AP1697" s="17"/>
      <c r="AQ1697" s="17">
        <v>6.7026475784697295E-2</v>
      </c>
      <c r="AR1697" s="17">
        <v>8.2672210720016195E-2</v>
      </c>
      <c r="AS1697" s="17"/>
      <c r="AT1697" s="17">
        <v>8.1534822344312904E-2</v>
      </c>
      <c r="AU1697" s="17">
        <v>3.1564713721566197E-2</v>
      </c>
      <c r="AV1697" s="17"/>
      <c r="AW1697" s="17">
        <v>6.5716659949370204E-2</v>
      </c>
      <c r="AX1697" s="17">
        <v>6.0901135776456498E-2</v>
      </c>
      <c r="AY1697" s="17">
        <v>8.9864944417586606E-2</v>
      </c>
      <c r="AZ1697" s="17"/>
      <c r="BA1697" s="17">
        <v>9.6323976058306296E-2</v>
      </c>
      <c r="BB1697" s="17">
        <v>6.96525074105174E-2</v>
      </c>
      <c r="BC1697" s="17">
        <v>6.18761999974013E-2</v>
      </c>
      <c r="BD1697" s="17">
        <v>5.5399919746564497E-2</v>
      </c>
      <c r="BE1697" s="17">
        <v>8.79931090360552E-2</v>
      </c>
      <c r="BF1697" s="17"/>
      <c r="BG1697" s="17">
        <v>7.23145543818038E-2</v>
      </c>
      <c r="BH1697" s="17">
        <v>7.4209192141520997E-2</v>
      </c>
      <c r="BI1697" s="17"/>
      <c r="BJ1697" s="17">
        <v>7.4995491216520299E-2</v>
      </c>
      <c r="BK1697" s="17">
        <v>6.5312020414270699E-2</v>
      </c>
      <c r="BL1697" s="17"/>
      <c r="BM1697" s="17">
        <v>6.5442829891046397E-2</v>
      </c>
      <c r="BN1697" s="17">
        <v>4.05450687204836E-2</v>
      </c>
      <c r="BO1697" s="17">
        <v>9.6028581838439694E-2</v>
      </c>
      <c r="BP1697" s="17">
        <v>5.9002248961407697E-2</v>
      </c>
      <c r="BQ1697" s="17">
        <v>8.0458931067237796E-2</v>
      </c>
      <c r="BR1697" s="17"/>
      <c r="BS1697" s="17">
        <v>7.8004654773737303E-2</v>
      </c>
      <c r="BT1697" s="17"/>
      <c r="BU1697" s="17">
        <v>4.37581342913127E-2</v>
      </c>
      <c r="BV1697" s="17">
        <v>0.10214981236694</v>
      </c>
      <c r="BW1697" s="17">
        <v>5.0857208627732298E-2</v>
      </c>
      <c r="BX1697" s="17">
        <v>8.3677072229557406E-2</v>
      </c>
      <c r="BY1697" s="17">
        <v>5.4597100619556402E-2</v>
      </c>
      <c r="BZ1697" s="17"/>
      <c r="CA1697" s="17">
        <v>0.113357413350266</v>
      </c>
      <c r="CB1697" s="17"/>
      <c r="CC1697" s="17">
        <v>7.6816544468727002E-2</v>
      </c>
      <c r="CD1697" s="17">
        <v>6.0192693047275897E-2</v>
      </c>
      <c r="CE1697" s="17"/>
      <c r="CF1697" s="17">
        <v>6.8825841372649896E-2</v>
      </c>
      <c r="CG1697" s="17"/>
      <c r="CH1697" s="17">
        <v>4.7703576326046798E-2</v>
      </c>
      <c r="CI1697" s="17">
        <v>0.148891662749397</v>
      </c>
    </row>
    <row r="1698" spans="2:87" x14ac:dyDescent="0.35">
      <c r="B1698" t="s">
        <v>498</v>
      </c>
      <c r="C1698" s="17">
        <v>9.3225842269524198E-2</v>
      </c>
      <c r="D1698" s="17">
        <v>9.9753185818519399E-2</v>
      </c>
      <c r="E1698" s="17">
        <v>8.7390931464575494E-2</v>
      </c>
      <c r="F1698" s="17"/>
      <c r="G1698" s="17">
        <v>0.104087232039293</v>
      </c>
      <c r="H1698" s="17">
        <v>0.14581041024764499</v>
      </c>
      <c r="I1698" s="17">
        <v>0.130036299713604</v>
      </c>
      <c r="J1698" s="17">
        <v>8.1153992463741498E-2</v>
      </c>
      <c r="K1698" s="17">
        <v>6.6539084438982696E-2</v>
      </c>
      <c r="L1698" s="17">
        <v>4.0777613757456997E-2</v>
      </c>
      <c r="M1698" s="17"/>
      <c r="N1698" s="17">
        <v>0.118329774332617</v>
      </c>
      <c r="O1698" s="17">
        <v>0.10466027518332099</v>
      </c>
      <c r="P1698" s="17">
        <v>8.5938098955447795E-2</v>
      </c>
      <c r="Q1698" s="17">
        <v>5.9653349643309997E-2</v>
      </c>
      <c r="R1698" s="17"/>
      <c r="S1698" s="17">
        <v>0.116786783455962</v>
      </c>
      <c r="T1698" s="17">
        <v>0.107917668236183</v>
      </c>
      <c r="U1698" s="17">
        <v>7.3960968951854097E-2</v>
      </c>
      <c r="V1698" s="17">
        <v>8.7021995700594296E-2</v>
      </c>
      <c r="W1698" s="17">
        <v>4.2653913269441603E-2</v>
      </c>
      <c r="X1698" s="17">
        <v>0.12269211923625301</v>
      </c>
      <c r="Y1698" s="17">
        <v>0.115446322701028</v>
      </c>
      <c r="Z1698" s="17">
        <v>6.6573362326368707E-2</v>
      </c>
      <c r="AA1698" s="17">
        <v>0.10491237492187799</v>
      </c>
      <c r="AB1698" s="17">
        <v>8.0175025118180698E-2</v>
      </c>
      <c r="AC1698" s="17">
        <v>4.6166366420257503E-2</v>
      </c>
      <c r="AD1698" s="17">
        <v>7.0424079338897397E-2</v>
      </c>
      <c r="AE1698" s="17"/>
      <c r="AF1698" s="17">
        <v>9.2594138639669699E-2</v>
      </c>
      <c r="AG1698" s="17">
        <v>7.7912811265206702E-2</v>
      </c>
      <c r="AH1698" s="17">
        <v>9.1732140117573399E-2</v>
      </c>
      <c r="AI1698" s="17">
        <v>0.11728101723098799</v>
      </c>
      <c r="AJ1698" s="17">
        <v>0.151307903032629</v>
      </c>
      <c r="AK1698" s="17"/>
      <c r="AL1698" s="17">
        <v>8.0599926061437802E-2</v>
      </c>
      <c r="AM1698" s="17">
        <v>0.10191698440710401</v>
      </c>
      <c r="AN1698" s="17">
        <v>9.11595314025649E-2</v>
      </c>
      <c r="AO1698" s="17">
        <v>0.122922526331567</v>
      </c>
      <c r="AP1698" s="17"/>
      <c r="AQ1698" s="17">
        <v>7.5863949240185899E-2</v>
      </c>
      <c r="AR1698" s="17">
        <v>0.11841815491965201</v>
      </c>
      <c r="AS1698" s="17"/>
      <c r="AT1698" s="17">
        <v>0.112662141639815</v>
      </c>
      <c r="AU1698" s="17">
        <v>4.0461361895598999E-2</v>
      </c>
      <c r="AV1698" s="17"/>
      <c r="AW1698" s="17">
        <v>7.1257940063021302E-2</v>
      </c>
      <c r="AX1698" s="17">
        <v>0.11256485597709399</v>
      </c>
      <c r="AY1698" s="17">
        <v>0.108749214827425</v>
      </c>
      <c r="AZ1698" s="17"/>
      <c r="BA1698" s="17">
        <v>0.11356727559217999</v>
      </c>
      <c r="BB1698" s="17">
        <v>0.104604262813017</v>
      </c>
      <c r="BC1698" s="17">
        <v>8.9575681346280495E-2</v>
      </c>
      <c r="BD1698" s="17">
        <v>3.9253623011280998E-2</v>
      </c>
      <c r="BE1698" s="17">
        <v>5.8994614317727199E-2</v>
      </c>
      <c r="BF1698" s="17"/>
      <c r="BG1698" s="17">
        <v>9.0977832132375799E-2</v>
      </c>
      <c r="BH1698" s="17">
        <v>9.4866417524662697E-2</v>
      </c>
      <c r="BI1698" s="17"/>
      <c r="BJ1698" s="17">
        <v>0.10712035067288</v>
      </c>
      <c r="BK1698" s="17">
        <v>4.1261738005036797E-2</v>
      </c>
      <c r="BL1698" s="17"/>
      <c r="BM1698" s="17">
        <v>6.9867492663645503E-2</v>
      </c>
      <c r="BN1698" s="17">
        <v>6.46279325030992E-2</v>
      </c>
      <c r="BO1698" s="17">
        <v>0.13315595301926</v>
      </c>
      <c r="BP1698" s="17">
        <v>9.2934353766937594E-2</v>
      </c>
      <c r="BQ1698" s="17">
        <v>8.9724380445811394E-2</v>
      </c>
      <c r="BR1698" s="17"/>
      <c r="BS1698" s="17">
        <v>8.7824770259436302E-2</v>
      </c>
      <c r="BT1698" s="17"/>
      <c r="BU1698" s="17">
        <v>8.5507127756155404E-2</v>
      </c>
      <c r="BV1698" s="17">
        <v>0.145376997020119</v>
      </c>
      <c r="BW1698" s="17">
        <v>9.01294119757024E-2</v>
      </c>
      <c r="BX1698" s="17">
        <v>8.5154359340777405E-2</v>
      </c>
      <c r="BY1698" s="17">
        <v>6.6461737854509706E-2</v>
      </c>
      <c r="BZ1698" s="17"/>
      <c r="CA1698" s="17">
        <v>0.127439543895804</v>
      </c>
      <c r="CB1698" s="17"/>
      <c r="CC1698" s="17">
        <v>9.1580394003029503E-2</v>
      </c>
      <c r="CD1698" s="17">
        <v>0.105128104570055</v>
      </c>
      <c r="CE1698" s="17"/>
      <c r="CF1698" s="17">
        <v>7.3496985874106996E-2</v>
      </c>
      <c r="CG1698" s="17"/>
      <c r="CH1698" s="17">
        <v>6.9942261072644202E-2</v>
      </c>
      <c r="CI1698" s="17">
        <v>0.14018537406119499</v>
      </c>
    </row>
    <row r="1699" spans="2:87" x14ac:dyDescent="0.35">
      <c r="B1699" t="s">
        <v>499</v>
      </c>
      <c r="C1699" s="17">
        <v>0.58734639048909199</v>
      </c>
      <c r="D1699" s="17">
        <v>0.58460159133688805</v>
      </c>
      <c r="E1699" s="17">
        <v>0.59050262528548603</v>
      </c>
      <c r="F1699" s="17"/>
      <c r="G1699" s="17">
        <v>0.49273560004293598</v>
      </c>
      <c r="H1699" s="17">
        <v>0.46919819143567199</v>
      </c>
      <c r="I1699" s="17">
        <v>0.53155377098114098</v>
      </c>
      <c r="J1699" s="17">
        <v>0.62656443076314206</v>
      </c>
      <c r="K1699" s="17">
        <v>0.63642590475236405</v>
      </c>
      <c r="L1699" s="17">
        <v>0.72786886584813504</v>
      </c>
      <c r="M1699" s="17"/>
      <c r="N1699" s="17">
        <v>0.59406069567557696</v>
      </c>
      <c r="O1699" s="17">
        <v>0.60292069139093396</v>
      </c>
      <c r="P1699" s="17">
        <v>0.59886557296119103</v>
      </c>
      <c r="Q1699" s="17">
        <v>0.55215775252070398</v>
      </c>
      <c r="R1699" s="17"/>
      <c r="S1699" s="17">
        <v>0.51174164157644897</v>
      </c>
      <c r="T1699" s="17">
        <v>0.55606899673200205</v>
      </c>
      <c r="U1699" s="17">
        <v>0.62610561215371197</v>
      </c>
      <c r="V1699" s="17">
        <v>0.63150165598864705</v>
      </c>
      <c r="W1699" s="17">
        <v>0.56896906453158802</v>
      </c>
      <c r="X1699" s="17">
        <v>0.56891730596752599</v>
      </c>
      <c r="Y1699" s="17">
        <v>0.60967467855424895</v>
      </c>
      <c r="Z1699" s="17">
        <v>0.630774671959901</v>
      </c>
      <c r="AA1699" s="17">
        <v>0.56125233109132699</v>
      </c>
      <c r="AB1699" s="17">
        <v>0.63532370619309397</v>
      </c>
      <c r="AC1699" s="17">
        <v>0.67977332846752003</v>
      </c>
      <c r="AD1699" s="17">
        <v>0.61845451970383103</v>
      </c>
      <c r="AE1699" s="17"/>
      <c r="AF1699" s="17">
        <v>0.51907030475962701</v>
      </c>
      <c r="AG1699" s="17">
        <v>0.59958150803047205</v>
      </c>
      <c r="AH1699" s="17">
        <v>0.62224702256615305</v>
      </c>
      <c r="AI1699" s="17">
        <v>0.65839996903164699</v>
      </c>
      <c r="AJ1699" s="17">
        <v>0.570318813572955</v>
      </c>
      <c r="AK1699" s="17"/>
      <c r="AL1699" s="17">
        <v>0.60082155055298203</v>
      </c>
      <c r="AM1699" s="17">
        <v>0.60081724100810596</v>
      </c>
      <c r="AN1699" s="17">
        <v>0.52613701544979596</v>
      </c>
      <c r="AO1699" s="17">
        <v>0.59133841238482099</v>
      </c>
      <c r="AP1699" s="17"/>
      <c r="AQ1699" s="17">
        <v>0.60747550676511597</v>
      </c>
      <c r="AR1699" s="17">
        <v>0.55813880409632399</v>
      </c>
      <c r="AS1699" s="17"/>
      <c r="AT1699" s="17">
        <v>0.55958332656301502</v>
      </c>
      <c r="AU1699" s="17">
        <v>0.73953466413330005</v>
      </c>
      <c r="AV1699" s="17"/>
      <c r="AW1699" s="17">
        <v>0.66925257927959403</v>
      </c>
      <c r="AX1699" s="17">
        <v>0.60494656751804499</v>
      </c>
      <c r="AY1699" s="17">
        <v>0.49340499157686901</v>
      </c>
      <c r="AZ1699" s="17"/>
      <c r="BA1699" s="17">
        <v>0.50777936589055706</v>
      </c>
      <c r="BB1699" s="17">
        <v>0.610122448402176</v>
      </c>
      <c r="BC1699" s="17">
        <v>0.59722580790473101</v>
      </c>
      <c r="BD1699" s="17">
        <v>0.68292038258146204</v>
      </c>
      <c r="BE1699" s="17">
        <v>0.619141358322844</v>
      </c>
      <c r="BF1699" s="17"/>
      <c r="BG1699" s="17">
        <v>0.56938533442949502</v>
      </c>
      <c r="BH1699" s="17">
        <v>0.60045418908866</v>
      </c>
      <c r="BI1699" s="17"/>
      <c r="BJ1699" s="17">
        <v>0.56482843637399505</v>
      </c>
      <c r="BK1699" s="17">
        <v>0.67435645269737099</v>
      </c>
      <c r="BL1699" s="17"/>
      <c r="BM1699" s="17">
        <v>0.533341449617871</v>
      </c>
      <c r="BN1699" s="17">
        <v>0.65048938648444898</v>
      </c>
      <c r="BO1699" s="17">
        <v>0.56708203655580003</v>
      </c>
      <c r="BP1699" s="17">
        <v>0.63067523593518704</v>
      </c>
      <c r="BQ1699" s="17">
        <v>0.57389824010860002</v>
      </c>
      <c r="BR1699" s="17"/>
      <c r="BS1699" s="17">
        <v>0.609673637040545</v>
      </c>
      <c r="BT1699" s="17"/>
      <c r="BU1699" s="17">
        <v>0.65344690094837499</v>
      </c>
      <c r="BV1699" s="17">
        <v>0.55016187746430101</v>
      </c>
      <c r="BW1699" s="17">
        <v>0.694803949791307</v>
      </c>
      <c r="BX1699" s="17">
        <v>0.59188815616993395</v>
      </c>
      <c r="BY1699" s="17">
        <v>0.39735123756728502</v>
      </c>
      <c r="BZ1699" s="17"/>
      <c r="CA1699" s="17">
        <v>0.55053654400401097</v>
      </c>
      <c r="CB1699" s="17"/>
      <c r="CC1699" s="17">
        <v>0.59304865123990802</v>
      </c>
      <c r="CD1699" s="17">
        <v>0.61084059819491099</v>
      </c>
      <c r="CE1699" s="17"/>
      <c r="CF1699" s="17">
        <v>0.64520391489023399</v>
      </c>
      <c r="CG1699" s="17"/>
      <c r="CH1699" s="17">
        <v>0.65368006277033297</v>
      </c>
      <c r="CI1699" s="17">
        <v>0.49140568004837398</v>
      </c>
    </row>
    <row r="1700" spans="2:87" x14ac:dyDescent="0.35">
      <c r="B1700" t="s">
        <v>500</v>
      </c>
      <c r="C1700" s="17">
        <v>6.6681746154009E-2</v>
      </c>
      <c r="D1700" s="17">
        <v>7.4807630392322896E-2</v>
      </c>
      <c r="E1700" s="17">
        <v>5.9125779882747503E-2</v>
      </c>
      <c r="F1700" s="17"/>
      <c r="G1700" s="17">
        <v>9.1105162789192007E-2</v>
      </c>
      <c r="H1700" s="17">
        <v>0.111716992920682</v>
      </c>
      <c r="I1700" s="17">
        <v>6.0189304258900102E-2</v>
      </c>
      <c r="J1700" s="17">
        <v>4.7555952526132199E-2</v>
      </c>
      <c r="K1700" s="17">
        <v>4.65808750069392E-2</v>
      </c>
      <c r="L1700" s="17">
        <v>4.7815871023797099E-2</v>
      </c>
      <c r="M1700" s="17"/>
      <c r="N1700" s="17">
        <v>7.2341012108511099E-2</v>
      </c>
      <c r="O1700" s="17">
        <v>6.8098249730890195E-2</v>
      </c>
      <c r="P1700" s="17">
        <v>6.9594164529513405E-2</v>
      </c>
      <c r="Q1700" s="17">
        <v>5.5621275203978401E-2</v>
      </c>
      <c r="R1700" s="17"/>
      <c r="S1700" s="17">
        <v>0.104731311007897</v>
      </c>
      <c r="T1700" s="17">
        <v>8.2969631080523298E-2</v>
      </c>
      <c r="U1700" s="17">
        <v>7.4824849630658594E-2</v>
      </c>
      <c r="V1700" s="17">
        <v>3.6659750214495003E-2</v>
      </c>
      <c r="W1700" s="17">
        <v>6.1651362304429698E-2</v>
      </c>
      <c r="X1700" s="17">
        <v>7.5388538789277093E-2</v>
      </c>
      <c r="Y1700" s="17">
        <v>4.3195800240613598E-2</v>
      </c>
      <c r="Z1700" s="17">
        <v>8.7649607136235194E-2</v>
      </c>
      <c r="AA1700" s="17">
        <v>7.66729350676537E-2</v>
      </c>
      <c r="AB1700" s="17">
        <v>3.0233768325310901E-2</v>
      </c>
      <c r="AC1700" s="17">
        <v>3.6522512079769802E-2</v>
      </c>
      <c r="AD1700" s="17">
        <v>2.9496030827564301E-2</v>
      </c>
      <c r="AE1700" s="17"/>
      <c r="AF1700" s="17">
        <v>6.5412730603871094E-2</v>
      </c>
      <c r="AG1700" s="17">
        <v>6.7500842495525501E-2</v>
      </c>
      <c r="AH1700" s="17">
        <v>7.1428105185474697E-2</v>
      </c>
      <c r="AI1700" s="17">
        <v>4.5118659199790398E-2</v>
      </c>
      <c r="AJ1700" s="17">
        <v>6.1493580322430602E-2</v>
      </c>
      <c r="AK1700" s="17"/>
      <c r="AL1700" s="17">
        <v>5.8946130500137001E-2</v>
      </c>
      <c r="AM1700" s="17">
        <v>6.0631867283781497E-2</v>
      </c>
      <c r="AN1700" s="17">
        <v>9.6113646103601402E-2</v>
      </c>
      <c r="AO1700" s="17">
        <v>6.9821478401974196E-2</v>
      </c>
      <c r="AP1700" s="17"/>
      <c r="AQ1700" s="17">
        <v>6.36933490121699E-2</v>
      </c>
      <c r="AR1700" s="17">
        <v>7.1017945841032798E-2</v>
      </c>
      <c r="AS1700" s="17"/>
      <c r="AT1700" s="17">
        <v>6.6171995567359601E-2</v>
      </c>
      <c r="AU1700" s="17">
        <v>5.1173296539867699E-2</v>
      </c>
      <c r="AV1700" s="17"/>
      <c r="AW1700" s="17">
        <v>5.2820854950663701E-2</v>
      </c>
      <c r="AX1700" s="17">
        <v>5.3430282863437699E-2</v>
      </c>
      <c r="AY1700" s="17">
        <v>8.4308921758120797E-2</v>
      </c>
      <c r="AZ1700" s="17"/>
      <c r="BA1700" s="17">
        <v>8.7210701069705396E-2</v>
      </c>
      <c r="BB1700" s="17">
        <v>6.0784888632469398E-2</v>
      </c>
      <c r="BC1700" s="17">
        <v>6.1263078533479801E-2</v>
      </c>
      <c r="BD1700" s="17">
        <v>3.6028550622395399E-2</v>
      </c>
      <c r="BE1700" s="17">
        <v>9.0414260374458794E-2</v>
      </c>
      <c r="BF1700" s="17"/>
      <c r="BG1700" s="17">
        <v>6.5217371931429804E-2</v>
      </c>
      <c r="BH1700" s="17">
        <v>6.7750431776963396E-2</v>
      </c>
      <c r="BI1700" s="17"/>
      <c r="BJ1700" s="17">
        <v>7.1783218661695597E-2</v>
      </c>
      <c r="BK1700" s="17">
        <v>4.9275129714658701E-2</v>
      </c>
      <c r="BL1700" s="17"/>
      <c r="BM1700" s="17">
        <v>5.39858320905185E-2</v>
      </c>
      <c r="BN1700" s="17">
        <v>6.8623679282977607E-2</v>
      </c>
      <c r="BO1700" s="17">
        <v>7.5216419576315696E-2</v>
      </c>
      <c r="BP1700" s="17">
        <v>3.0452848232381299E-2</v>
      </c>
      <c r="BQ1700" s="17">
        <v>9.4653921310396502E-2</v>
      </c>
      <c r="BR1700" s="17"/>
      <c r="BS1700" s="17">
        <v>8.9653544979048497E-2</v>
      </c>
      <c r="BT1700" s="17"/>
      <c r="BU1700" s="17">
        <v>5.8333938640669797E-2</v>
      </c>
      <c r="BV1700" s="17">
        <v>8.0566693597787994E-2</v>
      </c>
      <c r="BW1700" s="17">
        <v>2.94115851090073E-2</v>
      </c>
      <c r="BX1700" s="17">
        <v>8.6631832787213703E-2</v>
      </c>
      <c r="BY1700" s="17">
        <v>8.1714126548995805E-2</v>
      </c>
      <c r="BZ1700" s="17"/>
      <c r="CA1700" s="17">
        <v>0.106385738601837</v>
      </c>
      <c r="CB1700" s="17"/>
      <c r="CC1700" s="17">
        <v>5.9425096687156502E-2</v>
      </c>
      <c r="CD1700" s="17">
        <v>9.6476310647428204E-2</v>
      </c>
      <c r="CE1700" s="17"/>
      <c r="CF1700" s="17">
        <v>4.3349238366448203E-2</v>
      </c>
      <c r="CG1700" s="17"/>
      <c r="CH1700" s="17">
        <v>5.7189909240527297E-2</v>
      </c>
      <c r="CI1700" s="17">
        <v>0.115924960963426</v>
      </c>
    </row>
    <row r="1701" spans="2:87" x14ac:dyDescent="0.35">
      <c r="B1701" t="s">
        <v>501</v>
      </c>
      <c r="C1701" s="17">
        <v>3.6339177549039703E-2</v>
      </c>
      <c r="D1701" s="17">
        <v>4.3030958908726699E-2</v>
      </c>
      <c r="E1701" s="17">
        <v>3.0006851239631999E-2</v>
      </c>
      <c r="F1701" s="17"/>
      <c r="G1701" s="17">
        <v>3.9260565055836701E-2</v>
      </c>
      <c r="H1701" s="17">
        <v>2.3259402663208899E-2</v>
      </c>
      <c r="I1701" s="17">
        <v>4.1984766490214001E-2</v>
      </c>
      <c r="J1701" s="17">
        <v>2.1553270637127999E-2</v>
      </c>
      <c r="K1701" s="17">
        <v>4.4657287735233399E-2</v>
      </c>
      <c r="L1701" s="17">
        <v>4.6909700878200601E-2</v>
      </c>
      <c r="M1701" s="17"/>
      <c r="N1701" s="17">
        <v>3.3414411789992202E-2</v>
      </c>
      <c r="O1701" s="17">
        <v>3.6122642397960099E-2</v>
      </c>
      <c r="P1701" s="17">
        <v>3.2551900311057098E-2</v>
      </c>
      <c r="Q1701" s="17">
        <v>4.3555946264300503E-2</v>
      </c>
      <c r="R1701" s="17"/>
      <c r="S1701" s="17">
        <v>3.80634494824591E-2</v>
      </c>
      <c r="T1701" s="17">
        <v>3.7530163301139501E-2</v>
      </c>
      <c r="U1701" s="17">
        <v>4.7054547768071303E-2</v>
      </c>
      <c r="V1701" s="17">
        <v>2.6215708514898701E-2</v>
      </c>
      <c r="W1701" s="17">
        <v>4.1592942292802901E-2</v>
      </c>
      <c r="X1701" s="17">
        <v>1.08706191059132E-2</v>
      </c>
      <c r="Y1701" s="17">
        <v>2.5349751698528999E-2</v>
      </c>
      <c r="Z1701" s="17">
        <v>1.48108729765788E-2</v>
      </c>
      <c r="AA1701" s="17">
        <v>4.7690472067738202E-2</v>
      </c>
      <c r="AB1701" s="17">
        <v>6.7016019375462199E-2</v>
      </c>
      <c r="AC1701" s="17">
        <v>3.5472726771136102E-2</v>
      </c>
      <c r="AD1701" s="17">
        <v>1.47745568211738E-2</v>
      </c>
      <c r="AE1701" s="17"/>
      <c r="AF1701" s="17">
        <v>4.5817725696897897E-2</v>
      </c>
      <c r="AG1701" s="17">
        <v>5.1666353269272998E-2</v>
      </c>
      <c r="AH1701" s="17">
        <v>2.19251768292891E-2</v>
      </c>
      <c r="AI1701" s="17">
        <v>1.52886193759316E-2</v>
      </c>
      <c r="AJ1701" s="17">
        <v>2.73865725278938E-2</v>
      </c>
      <c r="AK1701" s="17"/>
      <c r="AL1701" s="17">
        <v>3.7118968994235599E-2</v>
      </c>
      <c r="AM1701" s="17">
        <v>3.20519118249636E-2</v>
      </c>
      <c r="AN1701" s="17">
        <v>4.9782662338060002E-2</v>
      </c>
      <c r="AO1701" s="17">
        <v>2.07465179164909E-2</v>
      </c>
      <c r="AP1701" s="17"/>
      <c r="AQ1701" s="17">
        <v>3.3959469045962302E-2</v>
      </c>
      <c r="AR1701" s="17">
        <v>3.9792162803838099E-2</v>
      </c>
      <c r="AS1701" s="17"/>
      <c r="AT1701" s="17">
        <v>3.75401206938357E-2</v>
      </c>
      <c r="AU1701" s="17">
        <v>3.4418392037505997E-2</v>
      </c>
      <c r="AV1701" s="17"/>
      <c r="AW1701" s="17">
        <v>3.7465743244463799E-2</v>
      </c>
      <c r="AX1701" s="17">
        <v>3.5486042953827797E-2</v>
      </c>
      <c r="AY1701" s="17">
        <v>3.9870011241424599E-2</v>
      </c>
      <c r="AZ1701" s="17"/>
      <c r="BA1701" s="17">
        <v>3.6716666043014899E-2</v>
      </c>
      <c r="BB1701" s="17">
        <v>3.9163898507085203E-2</v>
      </c>
      <c r="BC1701" s="17">
        <v>3.7953076495671402E-2</v>
      </c>
      <c r="BD1701" s="17">
        <v>2.1316389579806701E-2</v>
      </c>
      <c r="BE1701" s="17">
        <v>3.8450929525396201E-2</v>
      </c>
      <c r="BF1701" s="17"/>
      <c r="BG1701" s="17">
        <v>3.1344534477124E-2</v>
      </c>
      <c r="BH1701" s="17">
        <v>3.9984217976850402E-2</v>
      </c>
      <c r="BI1701" s="17"/>
      <c r="BJ1701" s="17">
        <v>3.0279345172393599E-2</v>
      </c>
      <c r="BK1701" s="17">
        <v>5.5342710306350899E-2</v>
      </c>
      <c r="BL1701" s="17"/>
      <c r="BM1701" s="17">
        <v>1.7679841725049598E-2</v>
      </c>
      <c r="BN1701" s="17">
        <v>7.1424935648581198E-2</v>
      </c>
      <c r="BO1701" s="17">
        <v>2.1260273516310602E-2</v>
      </c>
      <c r="BP1701" s="17">
        <v>4.3886511667054699E-2</v>
      </c>
      <c r="BQ1701" s="17">
        <v>5.5628895066270903E-2</v>
      </c>
      <c r="BR1701" s="17"/>
      <c r="BS1701" s="17">
        <v>4.6299160460998599E-2</v>
      </c>
      <c r="BT1701" s="17"/>
      <c r="BU1701" s="17">
        <v>5.2826158774505902E-2</v>
      </c>
      <c r="BV1701" s="17">
        <v>2.42776559423768E-2</v>
      </c>
      <c r="BW1701" s="17">
        <v>2.5884314982016401E-2</v>
      </c>
      <c r="BX1701" s="17">
        <v>6.1884833611703702E-2</v>
      </c>
      <c r="BY1701" s="17">
        <v>3.5146890505982298E-2</v>
      </c>
      <c r="BZ1701" s="17"/>
      <c r="CA1701" s="17">
        <v>2.01826832581888E-2</v>
      </c>
      <c r="CB1701" s="17"/>
      <c r="CC1701" s="17">
        <v>3.8862477571546698E-2</v>
      </c>
      <c r="CD1701" s="17">
        <v>2.6681148866676E-2</v>
      </c>
      <c r="CE1701" s="17"/>
      <c r="CF1701" s="17">
        <v>3.9053204241085E-2</v>
      </c>
      <c r="CG1701" s="17"/>
      <c r="CH1701" s="17">
        <v>4.5990766229541298E-2</v>
      </c>
      <c r="CI1701" s="17">
        <v>1.7247894887274101E-2</v>
      </c>
    </row>
    <row r="1702" spans="2:87" x14ac:dyDescent="0.35">
      <c r="B1702" t="s">
        <v>161</v>
      </c>
      <c r="C1702" s="17">
        <v>0.14299698984832701</v>
      </c>
      <c r="D1702" s="17">
        <v>0.11828886607340899</v>
      </c>
      <c r="E1702" s="17">
        <v>0.16510572200565701</v>
      </c>
      <c r="F1702" s="17"/>
      <c r="G1702" s="17">
        <v>0.185712533908824</v>
      </c>
      <c r="H1702" s="17">
        <v>0.14119067024522</v>
      </c>
      <c r="I1702" s="17">
        <v>0.17448777806320201</v>
      </c>
      <c r="J1702" s="17">
        <v>0.13930951867017899</v>
      </c>
      <c r="K1702" s="17">
        <v>0.12348391406989601</v>
      </c>
      <c r="L1702" s="17">
        <v>0.106355015099021</v>
      </c>
      <c r="M1702" s="17"/>
      <c r="N1702" s="17">
        <v>9.5568067735407394E-2</v>
      </c>
      <c r="O1702" s="17">
        <v>0.124596520914974</v>
      </c>
      <c r="P1702" s="17">
        <v>0.14469514564966901</v>
      </c>
      <c r="Q1702" s="17">
        <v>0.213840840025535</v>
      </c>
      <c r="R1702" s="17"/>
      <c r="S1702" s="17">
        <v>0.150750575338927</v>
      </c>
      <c r="T1702" s="17">
        <v>0.137666779163129</v>
      </c>
      <c r="U1702" s="17">
        <v>0.13424579741444301</v>
      </c>
      <c r="V1702" s="17">
        <v>0.14729710932052101</v>
      </c>
      <c r="W1702" s="17">
        <v>0.176980597215774</v>
      </c>
      <c r="X1702" s="17">
        <v>0.123614939151121</v>
      </c>
      <c r="Y1702" s="17">
        <v>0.16487927168311201</v>
      </c>
      <c r="Z1702" s="17">
        <v>0.1509036334094</v>
      </c>
      <c r="AA1702" s="17">
        <v>0.10932594859443499</v>
      </c>
      <c r="AB1702" s="17">
        <v>0.12582708655382799</v>
      </c>
      <c r="AC1702" s="17">
        <v>0.151789900697168</v>
      </c>
      <c r="AD1702" s="17">
        <v>0.211136898703017</v>
      </c>
      <c r="AE1702" s="17"/>
      <c r="AF1702" s="17">
        <v>0.21412112957646001</v>
      </c>
      <c r="AG1702" s="17">
        <v>0.137915092023182</v>
      </c>
      <c r="AH1702" s="17">
        <v>0.117177794234138</v>
      </c>
      <c r="AI1702" s="17">
        <v>9.9492629291785498E-2</v>
      </c>
      <c r="AJ1702" s="17">
        <v>7.1504608598826805E-2</v>
      </c>
      <c r="AK1702" s="17"/>
      <c r="AL1702" s="17">
        <v>0.15912018105197001</v>
      </c>
      <c r="AM1702" s="17">
        <v>0.13327076288946199</v>
      </c>
      <c r="AN1702" s="17">
        <v>0.13337266159918801</v>
      </c>
      <c r="AO1702" s="17">
        <v>0.13045839895533001</v>
      </c>
      <c r="AP1702" s="17"/>
      <c r="AQ1702" s="17">
        <v>0.151981250151869</v>
      </c>
      <c r="AR1702" s="17">
        <v>0.12996072161913699</v>
      </c>
      <c r="AS1702" s="17"/>
      <c r="AT1702" s="17">
        <v>0.14250759319166301</v>
      </c>
      <c r="AU1702" s="17">
        <v>0.10284757167216101</v>
      </c>
      <c r="AV1702" s="17"/>
      <c r="AW1702" s="17">
        <v>0.103486222512887</v>
      </c>
      <c r="AX1702" s="17">
        <v>0.132671114911139</v>
      </c>
      <c r="AY1702" s="17">
        <v>0.183801916178574</v>
      </c>
      <c r="AZ1702" s="17"/>
      <c r="BA1702" s="17">
        <v>0.15840201534623599</v>
      </c>
      <c r="BB1702" s="17">
        <v>0.115671994234735</v>
      </c>
      <c r="BC1702" s="17">
        <v>0.15210615572243599</v>
      </c>
      <c r="BD1702" s="17">
        <v>0.16508113445848999</v>
      </c>
      <c r="BE1702" s="17">
        <v>0.105005728423518</v>
      </c>
      <c r="BF1702" s="17"/>
      <c r="BG1702" s="17">
        <v>0.170760372647771</v>
      </c>
      <c r="BH1702" s="17">
        <v>0.12273555149134199</v>
      </c>
      <c r="BI1702" s="17"/>
      <c r="BJ1702" s="17">
        <v>0.150993157902515</v>
      </c>
      <c r="BK1702" s="17">
        <v>0.114451948862312</v>
      </c>
      <c r="BL1702" s="17"/>
      <c r="BM1702" s="17">
        <v>0.25968255401186902</v>
      </c>
      <c r="BN1702" s="17">
        <v>0.104288997360409</v>
      </c>
      <c r="BO1702" s="17">
        <v>0.107256735493874</v>
      </c>
      <c r="BP1702" s="17">
        <v>0.143048801437032</v>
      </c>
      <c r="BQ1702" s="17">
        <v>0.10563563200168299</v>
      </c>
      <c r="BR1702" s="17"/>
      <c r="BS1702" s="17">
        <v>8.8544232486233998E-2</v>
      </c>
      <c r="BT1702" s="17"/>
      <c r="BU1702" s="17">
        <v>0.106127739588981</v>
      </c>
      <c r="BV1702" s="17">
        <v>9.7466963608475302E-2</v>
      </c>
      <c r="BW1702" s="17">
        <v>0.108913529514235</v>
      </c>
      <c r="BX1702" s="17">
        <v>9.0763745860814093E-2</v>
      </c>
      <c r="BY1702" s="17">
        <v>0.36472890690367099</v>
      </c>
      <c r="BZ1702" s="17"/>
      <c r="CA1702" s="17">
        <v>8.2098076889893304E-2</v>
      </c>
      <c r="CB1702" s="17"/>
      <c r="CC1702" s="17">
        <v>0.140266836029632</v>
      </c>
      <c r="CD1702" s="17">
        <v>0.10068114467365499</v>
      </c>
      <c r="CE1702" s="17"/>
      <c r="CF1702" s="17">
        <v>0.13007081525547601</v>
      </c>
      <c r="CG1702" s="17"/>
      <c r="CH1702" s="17">
        <v>0.12549342436090699</v>
      </c>
      <c r="CI1702" s="17">
        <v>8.6344427290333106E-2</v>
      </c>
    </row>
    <row r="1703" spans="2:87" x14ac:dyDescent="0.35">
      <c r="C1703" s="17"/>
      <c r="D1703" s="17"/>
      <c r="E1703" s="17"/>
      <c r="F1703" s="17"/>
      <c r="G1703" s="17"/>
      <c r="H1703" s="17"/>
      <c r="I1703" s="17"/>
      <c r="J1703" s="17"/>
      <c r="K1703" s="17"/>
      <c r="L1703" s="17"/>
      <c r="M1703" s="17"/>
      <c r="N1703" s="17"/>
      <c r="O1703" s="17"/>
      <c r="P1703" s="17"/>
      <c r="Q1703" s="17"/>
      <c r="R1703" s="17"/>
      <c r="S1703" s="17"/>
      <c r="T1703" s="17"/>
      <c r="U1703" s="17"/>
      <c r="V1703" s="17"/>
      <c r="W1703" s="17"/>
      <c r="X1703" s="17"/>
      <c r="Y1703" s="17"/>
      <c r="Z1703" s="17"/>
      <c r="AA1703" s="17"/>
      <c r="AB1703" s="17"/>
      <c r="AC1703" s="17"/>
      <c r="AD1703" s="17"/>
      <c r="AE1703" s="17"/>
      <c r="AF1703" s="17"/>
      <c r="AG1703" s="17"/>
      <c r="AH1703" s="17"/>
      <c r="AI1703" s="17"/>
      <c r="AJ1703" s="17"/>
      <c r="AK1703" s="17"/>
      <c r="AL1703" s="17"/>
      <c r="AM1703" s="17"/>
      <c r="AN1703" s="17"/>
      <c r="AO1703" s="17"/>
      <c r="AP1703" s="17"/>
      <c r="AQ1703" s="17"/>
      <c r="AR1703" s="17"/>
      <c r="AS1703" s="17"/>
      <c r="AT1703" s="17"/>
      <c r="AU1703" s="17"/>
      <c r="AV1703" s="17"/>
      <c r="AW1703" s="17"/>
      <c r="AX1703" s="17"/>
      <c r="AY1703" s="17"/>
      <c r="AZ1703" s="17"/>
      <c r="BA1703" s="17"/>
      <c r="BB1703" s="17"/>
      <c r="BC1703" s="17"/>
      <c r="BD1703" s="17"/>
      <c r="BE1703" s="17"/>
      <c r="BF1703" s="17"/>
      <c r="BG1703" s="17"/>
      <c r="BH1703" s="17"/>
      <c r="BI1703" s="17"/>
      <c r="BJ1703" s="17"/>
      <c r="BK1703" s="17"/>
      <c r="BL1703" s="17"/>
      <c r="BM1703" s="17"/>
      <c r="BN1703" s="17"/>
      <c r="BO1703" s="17"/>
      <c r="BP1703" s="17"/>
      <c r="BQ1703" s="17"/>
      <c r="BR1703" s="17"/>
      <c r="BS1703" s="17"/>
      <c r="BT1703" s="17"/>
      <c r="BU1703" s="17"/>
      <c r="BV1703" s="17"/>
      <c r="BW1703" s="17"/>
      <c r="BX1703" s="17"/>
      <c r="BY1703" s="17"/>
      <c r="BZ1703" s="17"/>
      <c r="CA1703" s="17"/>
      <c r="CB1703" s="17"/>
      <c r="CC1703" s="17"/>
      <c r="CD1703" s="17"/>
      <c r="CE1703" s="17"/>
      <c r="CF1703" s="17"/>
      <c r="CG1703" s="17"/>
      <c r="CH1703" s="17"/>
      <c r="CI1703" s="17"/>
    </row>
    <row r="1704" spans="2:87" x14ac:dyDescent="0.35">
      <c r="B1704" s="6" t="s">
        <v>512</v>
      </c>
      <c r="C1704" s="17"/>
      <c r="D1704" s="17"/>
      <c r="E1704" s="17"/>
      <c r="F1704" s="17"/>
      <c r="G1704" s="17"/>
      <c r="H1704" s="17"/>
      <c r="I1704" s="17"/>
      <c r="J1704" s="17"/>
      <c r="K1704" s="17"/>
      <c r="L1704" s="17"/>
      <c r="M1704" s="17"/>
      <c r="N1704" s="17"/>
      <c r="O1704" s="17"/>
      <c r="P1704" s="17"/>
      <c r="Q1704" s="17"/>
      <c r="R1704" s="17"/>
      <c r="S1704" s="17"/>
      <c r="T1704" s="17"/>
      <c r="U1704" s="17"/>
      <c r="V1704" s="17"/>
      <c r="W1704" s="17"/>
      <c r="X1704" s="17"/>
      <c r="Y1704" s="17"/>
      <c r="Z1704" s="17"/>
      <c r="AA1704" s="17"/>
      <c r="AB1704" s="17"/>
      <c r="AC1704" s="17"/>
      <c r="AD1704" s="17"/>
      <c r="AE1704" s="17"/>
      <c r="AF1704" s="17"/>
      <c r="AG1704" s="17"/>
      <c r="AH1704" s="17"/>
      <c r="AI1704" s="17"/>
      <c r="AJ1704" s="17"/>
      <c r="AK1704" s="17"/>
      <c r="AL1704" s="17"/>
      <c r="AM1704" s="17"/>
      <c r="AN1704" s="17"/>
      <c r="AO1704" s="17"/>
      <c r="AP1704" s="17"/>
      <c r="AQ1704" s="17"/>
      <c r="AR1704" s="17"/>
      <c r="AS1704" s="17"/>
      <c r="AT1704" s="17"/>
      <c r="AU1704" s="17"/>
      <c r="AV1704" s="17"/>
      <c r="AW1704" s="17"/>
      <c r="AX1704" s="17"/>
      <c r="AY1704" s="17"/>
      <c r="AZ1704" s="17"/>
      <c r="BA1704" s="17"/>
      <c r="BB1704" s="17"/>
      <c r="BC1704" s="17"/>
      <c r="BD1704" s="17"/>
      <c r="BE1704" s="17"/>
      <c r="BF1704" s="17"/>
      <c r="BG1704" s="17"/>
      <c r="BH1704" s="17"/>
      <c r="BI1704" s="17"/>
      <c r="BJ1704" s="17"/>
      <c r="BK1704" s="17"/>
      <c r="BL1704" s="17"/>
      <c r="BM1704" s="17"/>
      <c r="BN1704" s="17"/>
      <c r="BO1704" s="17"/>
      <c r="BP1704" s="17"/>
      <c r="BQ1704" s="17"/>
      <c r="BR1704" s="17"/>
      <c r="BS1704" s="17"/>
      <c r="BT1704" s="17"/>
      <c r="BU1704" s="17"/>
      <c r="BV1704" s="17"/>
      <c r="BW1704" s="17"/>
      <c r="BX1704" s="17"/>
      <c r="BY1704" s="17"/>
      <c r="BZ1704" s="17"/>
      <c r="CA1704" s="17"/>
      <c r="CB1704" s="17"/>
      <c r="CC1704" s="17"/>
      <c r="CD1704" s="17"/>
      <c r="CE1704" s="17"/>
      <c r="CF1704" s="17"/>
      <c r="CG1704" s="17"/>
      <c r="CH1704" s="17"/>
      <c r="CI1704" s="17"/>
    </row>
    <row r="1705" spans="2:87" x14ac:dyDescent="0.35">
      <c r="B1705" s="24" t="s">
        <v>117</v>
      </c>
      <c r="C1705" s="17"/>
      <c r="D1705" s="17"/>
      <c r="E1705" s="17"/>
      <c r="F1705" s="17"/>
      <c r="G1705" s="17"/>
      <c r="H1705" s="17"/>
      <c r="I1705" s="17"/>
      <c r="J1705" s="17"/>
      <c r="K1705" s="17"/>
      <c r="L1705" s="17"/>
      <c r="M1705" s="17"/>
      <c r="N1705" s="17"/>
      <c r="O1705" s="17"/>
      <c r="P1705" s="17"/>
      <c r="Q1705" s="17"/>
      <c r="R1705" s="17"/>
      <c r="S1705" s="17"/>
      <c r="T1705" s="17"/>
      <c r="U1705" s="17"/>
      <c r="V1705" s="17"/>
      <c r="W1705" s="17"/>
      <c r="X1705" s="17"/>
      <c r="Y1705" s="17"/>
      <c r="Z1705" s="17"/>
      <c r="AA1705" s="17"/>
      <c r="AB1705" s="17"/>
      <c r="AC1705" s="17"/>
      <c r="AD1705" s="17"/>
      <c r="AE1705" s="17"/>
      <c r="AF1705" s="17"/>
      <c r="AG1705" s="17"/>
      <c r="AH1705" s="17"/>
      <c r="AI1705" s="17"/>
      <c r="AJ1705" s="17"/>
      <c r="AK1705" s="17"/>
      <c r="AL1705" s="17"/>
      <c r="AM1705" s="17"/>
      <c r="AN1705" s="17"/>
      <c r="AO1705" s="17"/>
      <c r="AP1705" s="17"/>
      <c r="AQ1705" s="17"/>
      <c r="AR1705" s="17"/>
      <c r="AS1705" s="17"/>
      <c r="AT1705" s="17"/>
      <c r="AU1705" s="17"/>
      <c r="AV1705" s="17"/>
      <c r="AW1705" s="17"/>
      <c r="AX1705" s="17"/>
      <c r="AY1705" s="17"/>
      <c r="AZ1705" s="17"/>
      <c r="BA1705" s="17"/>
      <c r="BB1705" s="17"/>
      <c r="BC1705" s="17"/>
      <c r="BD1705" s="17"/>
      <c r="BE1705" s="17"/>
      <c r="BF1705" s="17"/>
      <c r="BG1705" s="17"/>
      <c r="BH1705" s="17"/>
      <c r="BI1705" s="17"/>
      <c r="BJ1705" s="17"/>
      <c r="BK1705" s="17"/>
      <c r="BL1705" s="17"/>
      <c r="BM1705" s="17"/>
      <c r="BN1705" s="17"/>
      <c r="BO1705" s="17"/>
      <c r="BP1705" s="17"/>
      <c r="BQ1705" s="17"/>
      <c r="BR1705" s="17"/>
      <c r="BS1705" s="17"/>
      <c r="BT1705" s="17"/>
      <c r="BU1705" s="17"/>
      <c r="BV1705" s="17"/>
      <c r="BW1705" s="17"/>
      <c r="BX1705" s="17"/>
      <c r="BY1705" s="17"/>
      <c r="BZ1705" s="17"/>
      <c r="CA1705" s="17"/>
      <c r="CB1705" s="17"/>
      <c r="CC1705" s="17"/>
      <c r="CD1705" s="17"/>
      <c r="CE1705" s="17"/>
      <c r="CF1705" s="17"/>
      <c r="CG1705" s="17"/>
      <c r="CH1705" s="17"/>
      <c r="CI1705" s="17"/>
    </row>
    <row r="1706" spans="2:87" x14ac:dyDescent="0.35">
      <c r="B1706" t="s">
        <v>497</v>
      </c>
      <c r="C1706" s="17">
        <v>0.119304118044621</v>
      </c>
      <c r="D1706" s="17">
        <v>0.12936571291634799</v>
      </c>
      <c r="E1706" s="17">
        <v>0.110165536223779</v>
      </c>
      <c r="F1706" s="17"/>
      <c r="G1706" s="17">
        <v>0.133249346171083</v>
      </c>
      <c r="H1706" s="17">
        <v>0.16799027510586301</v>
      </c>
      <c r="I1706" s="17">
        <v>0.111182104655015</v>
      </c>
      <c r="J1706" s="17">
        <v>0.10170152017866101</v>
      </c>
      <c r="K1706" s="17">
        <v>9.1188085137643995E-2</v>
      </c>
      <c r="L1706" s="17">
        <v>0.109953520800151</v>
      </c>
      <c r="M1706" s="17"/>
      <c r="N1706" s="17">
        <v>0.1449544970304</v>
      </c>
      <c r="O1706" s="17">
        <v>0.103520381299069</v>
      </c>
      <c r="P1706" s="17">
        <v>0.108324302902243</v>
      </c>
      <c r="Q1706" s="17">
        <v>0.117299841925449</v>
      </c>
      <c r="R1706" s="17"/>
      <c r="S1706" s="17">
        <v>0.16422885512285701</v>
      </c>
      <c r="T1706" s="17">
        <v>0.100311594401055</v>
      </c>
      <c r="U1706" s="17">
        <v>0.15179115010501701</v>
      </c>
      <c r="V1706" s="17">
        <v>9.9560112255599603E-2</v>
      </c>
      <c r="W1706" s="17">
        <v>0.115496128407446</v>
      </c>
      <c r="X1706" s="17">
        <v>0.113448369101567</v>
      </c>
      <c r="Y1706" s="17">
        <v>8.60670794498824E-2</v>
      </c>
      <c r="Z1706" s="17">
        <v>0.109122074929492</v>
      </c>
      <c r="AA1706" s="17">
        <v>0.12644047733984701</v>
      </c>
      <c r="AB1706" s="17">
        <v>9.8119862266091804E-2</v>
      </c>
      <c r="AC1706" s="17">
        <v>0.122320700857182</v>
      </c>
      <c r="AD1706" s="17">
        <v>0.12547417422808399</v>
      </c>
      <c r="AE1706" s="17"/>
      <c r="AF1706" s="17">
        <v>0.11477057090779499</v>
      </c>
      <c r="AG1706" s="17">
        <v>0.10735457624971299</v>
      </c>
      <c r="AH1706" s="17">
        <v>0.129400321597896</v>
      </c>
      <c r="AI1706" s="17">
        <v>0.116772101439911</v>
      </c>
      <c r="AJ1706" s="17">
        <v>0.15298346258138801</v>
      </c>
      <c r="AK1706" s="17"/>
      <c r="AL1706" s="17">
        <v>0.117396906190173</v>
      </c>
      <c r="AM1706" s="17">
        <v>0.108903867698114</v>
      </c>
      <c r="AN1706" s="17">
        <v>0.13085899515312399</v>
      </c>
      <c r="AO1706" s="17">
        <v>0.16265023419574201</v>
      </c>
      <c r="AP1706" s="17"/>
      <c r="AQ1706" s="17">
        <v>0.110550794580299</v>
      </c>
      <c r="AR1706" s="17">
        <v>0.132005294181823</v>
      </c>
      <c r="AS1706" s="17"/>
      <c r="AT1706" s="17">
        <v>0.134617112027382</v>
      </c>
      <c r="AU1706" s="17">
        <v>9.5769643396044296E-2</v>
      </c>
      <c r="AV1706" s="17"/>
      <c r="AW1706" s="17">
        <v>0.115979647576353</v>
      </c>
      <c r="AX1706" s="17">
        <v>0.10017902777590799</v>
      </c>
      <c r="AY1706" s="17">
        <v>0.13111935910054201</v>
      </c>
      <c r="AZ1706" s="17"/>
      <c r="BA1706" s="17">
        <v>0.131067661791815</v>
      </c>
      <c r="BB1706" s="17">
        <v>0.134107991236813</v>
      </c>
      <c r="BC1706" s="17">
        <v>0.104611126182531</v>
      </c>
      <c r="BD1706" s="17">
        <v>9.0454915230521807E-2</v>
      </c>
      <c r="BE1706" s="17">
        <v>0.13080296594978599</v>
      </c>
      <c r="BF1706" s="17"/>
      <c r="BG1706" s="17">
        <v>0.121093343189347</v>
      </c>
      <c r="BH1706" s="17">
        <v>0.117998359476274</v>
      </c>
      <c r="BI1706" s="17"/>
      <c r="BJ1706" s="17">
        <v>0.123106302432861</v>
      </c>
      <c r="BK1706" s="17">
        <v>9.9561157220048893E-2</v>
      </c>
      <c r="BL1706" s="17"/>
      <c r="BM1706" s="17">
        <v>8.6437781399649499E-2</v>
      </c>
      <c r="BN1706" s="17">
        <v>0.13599426400818501</v>
      </c>
      <c r="BO1706" s="17">
        <v>0.14409900942370901</v>
      </c>
      <c r="BP1706" s="17">
        <v>8.0740588310858702E-2</v>
      </c>
      <c r="BQ1706" s="17">
        <v>9.9735701887802897E-2</v>
      </c>
      <c r="BR1706" s="17"/>
      <c r="BS1706" s="17">
        <v>0.13170253282533201</v>
      </c>
      <c r="BT1706" s="17"/>
      <c r="BU1706" s="17">
        <v>0.12803695528825099</v>
      </c>
      <c r="BV1706" s="17">
        <v>0.18671380244247501</v>
      </c>
      <c r="BW1706" s="17">
        <v>8.1265337178238806E-2</v>
      </c>
      <c r="BX1706" s="17">
        <v>0.11877234746187</v>
      </c>
      <c r="BY1706" s="17">
        <v>4.50723872066843E-2</v>
      </c>
      <c r="BZ1706" s="17"/>
      <c r="CA1706" s="17">
        <v>0.15634557968320401</v>
      </c>
      <c r="CB1706" s="17"/>
      <c r="CC1706" s="17">
        <v>0.122517008975118</v>
      </c>
      <c r="CD1706" s="17">
        <v>0.108483875299207</v>
      </c>
      <c r="CE1706" s="17"/>
      <c r="CF1706" s="17">
        <v>0.123599292668329</v>
      </c>
      <c r="CG1706" s="17"/>
      <c r="CH1706" s="17">
        <v>9.7330381473437505E-2</v>
      </c>
      <c r="CI1706" s="17">
        <v>0.16834463454767901</v>
      </c>
    </row>
    <row r="1707" spans="2:87" x14ac:dyDescent="0.35">
      <c r="B1707" t="s">
        <v>498</v>
      </c>
      <c r="C1707" s="17">
        <v>0.19831486876555901</v>
      </c>
      <c r="D1707" s="17">
        <v>0.21607034288778801</v>
      </c>
      <c r="E1707" s="17">
        <v>0.18108625740446399</v>
      </c>
      <c r="F1707" s="17"/>
      <c r="G1707" s="17">
        <v>0.21105297275481399</v>
      </c>
      <c r="H1707" s="17">
        <v>0.25836492008749901</v>
      </c>
      <c r="I1707" s="17">
        <v>0.207465388718996</v>
      </c>
      <c r="J1707" s="17">
        <v>0.17846334500590899</v>
      </c>
      <c r="K1707" s="17">
        <v>0.165008134810011</v>
      </c>
      <c r="L1707" s="17">
        <v>0.17175927078106401</v>
      </c>
      <c r="M1707" s="17"/>
      <c r="N1707" s="17">
        <v>0.22827382745718</v>
      </c>
      <c r="O1707" s="17">
        <v>0.18806067932541601</v>
      </c>
      <c r="P1707" s="17">
        <v>0.207442786468858</v>
      </c>
      <c r="Q1707" s="17">
        <v>0.167265978946741</v>
      </c>
      <c r="R1707" s="17"/>
      <c r="S1707" s="17">
        <v>0.248071416345647</v>
      </c>
      <c r="T1707" s="17">
        <v>0.198099852387013</v>
      </c>
      <c r="U1707" s="17">
        <v>0.17548452192074601</v>
      </c>
      <c r="V1707" s="17">
        <v>0.21387102470087199</v>
      </c>
      <c r="W1707" s="17">
        <v>0.17352505945396601</v>
      </c>
      <c r="X1707" s="17">
        <v>0.20821971606610501</v>
      </c>
      <c r="Y1707" s="17">
        <v>0.17804179182567101</v>
      </c>
      <c r="Z1707" s="17">
        <v>0.18851603007065901</v>
      </c>
      <c r="AA1707" s="17">
        <v>0.21194431200418401</v>
      </c>
      <c r="AB1707" s="17">
        <v>0.164598798448992</v>
      </c>
      <c r="AC1707" s="17">
        <v>0.18038620743620001</v>
      </c>
      <c r="AD1707" s="17">
        <v>0.157234582111832</v>
      </c>
      <c r="AE1707" s="17"/>
      <c r="AF1707" s="17">
        <v>0.15381723310002701</v>
      </c>
      <c r="AG1707" s="17">
        <v>0.193184744629293</v>
      </c>
      <c r="AH1707" s="17">
        <v>0.19390997788766301</v>
      </c>
      <c r="AI1707" s="17">
        <v>0.24546020105791599</v>
      </c>
      <c r="AJ1707" s="17">
        <v>0.285650951722831</v>
      </c>
      <c r="AK1707" s="17"/>
      <c r="AL1707" s="17">
        <v>0.186392530413556</v>
      </c>
      <c r="AM1707" s="17">
        <v>0.19691861655641901</v>
      </c>
      <c r="AN1707" s="17">
        <v>0.21549823972485899</v>
      </c>
      <c r="AO1707" s="17">
        <v>0.23232030503083201</v>
      </c>
      <c r="AP1707" s="17"/>
      <c r="AQ1707" s="17">
        <v>0.15512980701790599</v>
      </c>
      <c r="AR1707" s="17">
        <v>0.26097690541810098</v>
      </c>
      <c r="AS1707" s="17"/>
      <c r="AT1707" s="17">
        <v>0.20788639061533001</v>
      </c>
      <c r="AU1707" s="17">
        <v>0.180221543260385</v>
      </c>
      <c r="AV1707" s="17"/>
      <c r="AW1707" s="17">
        <v>0.19567426324936099</v>
      </c>
      <c r="AX1707" s="17">
        <v>0.198310619173903</v>
      </c>
      <c r="AY1707" s="17">
        <v>0.20241852662502599</v>
      </c>
      <c r="AZ1707" s="17"/>
      <c r="BA1707" s="17">
        <v>0.23569052695505999</v>
      </c>
      <c r="BB1707" s="17">
        <v>0.20428200363172</v>
      </c>
      <c r="BC1707" s="17">
        <v>0.16522837205105301</v>
      </c>
      <c r="BD1707" s="17">
        <v>0.18913319408145701</v>
      </c>
      <c r="BE1707" s="17">
        <v>0.20884155559800199</v>
      </c>
      <c r="BF1707" s="17"/>
      <c r="BG1707" s="17">
        <v>0.20761117161070999</v>
      </c>
      <c r="BH1707" s="17">
        <v>0.191530520172107</v>
      </c>
      <c r="BI1707" s="17"/>
      <c r="BJ1707" s="17">
        <v>0.213450530997048</v>
      </c>
      <c r="BK1707" s="17">
        <v>0.146682438557699</v>
      </c>
      <c r="BL1707" s="17"/>
      <c r="BM1707" s="17">
        <v>0.15684095115121399</v>
      </c>
      <c r="BN1707" s="17">
        <v>0.19424797601597499</v>
      </c>
      <c r="BO1707" s="17">
        <v>0.24288109953190401</v>
      </c>
      <c r="BP1707" s="17">
        <v>0.220190457371198</v>
      </c>
      <c r="BQ1707" s="17">
        <v>0.17718936386870701</v>
      </c>
      <c r="BR1707" s="17"/>
      <c r="BS1707" s="17">
        <v>0.21655049345785801</v>
      </c>
      <c r="BT1707" s="17"/>
      <c r="BU1707" s="17">
        <v>0.23011138040036799</v>
      </c>
      <c r="BV1707" s="17">
        <v>0.248124190501925</v>
      </c>
      <c r="BW1707" s="17">
        <v>0.19298011991673</v>
      </c>
      <c r="BX1707" s="17">
        <v>0.188281039568578</v>
      </c>
      <c r="BY1707" s="17">
        <v>0.13076811692448101</v>
      </c>
      <c r="BZ1707" s="17"/>
      <c r="CA1707" s="17">
        <v>0.32338107457535797</v>
      </c>
      <c r="CB1707" s="17"/>
      <c r="CC1707" s="17">
        <v>0.197192344832505</v>
      </c>
      <c r="CD1707" s="17">
        <v>0.22149291031611801</v>
      </c>
      <c r="CE1707" s="17"/>
      <c r="CF1707" s="17">
        <v>0.20924814638259001</v>
      </c>
      <c r="CG1707" s="17"/>
      <c r="CH1707" s="17">
        <v>0.18424969288740001</v>
      </c>
      <c r="CI1707" s="17">
        <v>0.33968535222337798</v>
      </c>
    </row>
    <row r="1708" spans="2:87" x14ac:dyDescent="0.35">
      <c r="B1708" t="s">
        <v>499</v>
      </c>
      <c r="C1708" s="17">
        <v>0.44622145806505598</v>
      </c>
      <c r="D1708" s="17">
        <v>0.44781030912044201</v>
      </c>
      <c r="E1708" s="17">
        <v>0.44730665212631698</v>
      </c>
      <c r="F1708" s="17"/>
      <c r="G1708" s="17">
        <v>0.39352143915453303</v>
      </c>
      <c r="H1708" s="17">
        <v>0.34309705861818401</v>
      </c>
      <c r="I1708" s="17">
        <v>0.40188754841638402</v>
      </c>
      <c r="J1708" s="17">
        <v>0.50518337854533601</v>
      </c>
      <c r="K1708" s="17">
        <v>0.469195703774829</v>
      </c>
      <c r="L1708" s="17">
        <v>0.53855359800221603</v>
      </c>
      <c r="M1708" s="17"/>
      <c r="N1708" s="17">
        <v>0.45577890972356899</v>
      </c>
      <c r="O1708" s="17">
        <v>0.46895813036201001</v>
      </c>
      <c r="P1708" s="17">
        <v>0.431046272082587</v>
      </c>
      <c r="Q1708" s="17">
        <v>0.42612201146740702</v>
      </c>
      <c r="R1708" s="17"/>
      <c r="S1708" s="17">
        <v>0.34313226971284799</v>
      </c>
      <c r="T1708" s="17">
        <v>0.46646204568017702</v>
      </c>
      <c r="U1708" s="17">
        <v>0.42760521270514701</v>
      </c>
      <c r="V1708" s="17">
        <v>0.49434995714013502</v>
      </c>
      <c r="W1708" s="17">
        <v>0.46073494730665898</v>
      </c>
      <c r="X1708" s="17">
        <v>0.41806634179569202</v>
      </c>
      <c r="Y1708" s="17">
        <v>0.45972162128272698</v>
      </c>
      <c r="Z1708" s="17">
        <v>0.42513675960085101</v>
      </c>
      <c r="AA1708" s="17">
        <v>0.44499935348277098</v>
      </c>
      <c r="AB1708" s="17">
        <v>0.57052781066741298</v>
      </c>
      <c r="AC1708" s="17">
        <v>0.44319563056088701</v>
      </c>
      <c r="AD1708" s="17">
        <v>0.424752936547584</v>
      </c>
      <c r="AE1708" s="17"/>
      <c r="AF1708" s="17">
        <v>0.42204427323480198</v>
      </c>
      <c r="AG1708" s="17">
        <v>0.461087782604091</v>
      </c>
      <c r="AH1708" s="17">
        <v>0.441495067153228</v>
      </c>
      <c r="AI1708" s="17">
        <v>0.52564917348105</v>
      </c>
      <c r="AJ1708" s="17">
        <v>0.39149022402882799</v>
      </c>
      <c r="AK1708" s="17"/>
      <c r="AL1708" s="17">
        <v>0.45958254436562002</v>
      </c>
      <c r="AM1708" s="17">
        <v>0.46075331726012397</v>
      </c>
      <c r="AN1708" s="17">
        <v>0.40800053734453601</v>
      </c>
      <c r="AO1708" s="17">
        <v>0.38113402995151302</v>
      </c>
      <c r="AP1708" s="17"/>
      <c r="AQ1708" s="17">
        <v>0.48800772582450302</v>
      </c>
      <c r="AR1708" s="17">
        <v>0.38558908807526898</v>
      </c>
      <c r="AS1708" s="17"/>
      <c r="AT1708" s="17">
        <v>0.42202222227231601</v>
      </c>
      <c r="AU1708" s="17">
        <v>0.52926377416451198</v>
      </c>
      <c r="AV1708" s="17"/>
      <c r="AW1708" s="17">
        <v>0.49430260990673802</v>
      </c>
      <c r="AX1708" s="17">
        <v>0.487059740628139</v>
      </c>
      <c r="AY1708" s="17">
        <v>0.38405941822456502</v>
      </c>
      <c r="AZ1708" s="17"/>
      <c r="BA1708" s="17">
        <v>0.384046860157646</v>
      </c>
      <c r="BB1708" s="17">
        <v>0.442872510814112</v>
      </c>
      <c r="BC1708" s="17">
        <v>0.48322519206443798</v>
      </c>
      <c r="BD1708" s="17">
        <v>0.50758740293808202</v>
      </c>
      <c r="BE1708" s="17">
        <v>0.42549851308124298</v>
      </c>
      <c r="BF1708" s="17"/>
      <c r="BG1708" s="17">
        <v>0.43401603427859797</v>
      </c>
      <c r="BH1708" s="17">
        <v>0.45512885394892899</v>
      </c>
      <c r="BI1708" s="17"/>
      <c r="BJ1708" s="17">
        <v>0.42626788520454301</v>
      </c>
      <c r="BK1708" s="17">
        <v>0.52021583754428802</v>
      </c>
      <c r="BL1708" s="17"/>
      <c r="BM1708" s="17">
        <v>0.43846494834012001</v>
      </c>
      <c r="BN1708" s="17">
        <v>0.48158030787998002</v>
      </c>
      <c r="BO1708" s="17">
        <v>0.41255584519990302</v>
      </c>
      <c r="BP1708" s="17">
        <v>0.42017354820916902</v>
      </c>
      <c r="BQ1708" s="17">
        <v>0.481001685030018</v>
      </c>
      <c r="BR1708" s="17"/>
      <c r="BS1708" s="17">
        <v>0.46112993229413302</v>
      </c>
      <c r="BT1708" s="17"/>
      <c r="BU1708" s="17">
        <v>0.47945732538819202</v>
      </c>
      <c r="BV1708" s="17">
        <v>0.38139862920221002</v>
      </c>
      <c r="BW1708" s="17">
        <v>0.49010033379416401</v>
      </c>
      <c r="BX1708" s="17">
        <v>0.494206325006186</v>
      </c>
      <c r="BY1708" s="17">
        <v>0.369883890614285</v>
      </c>
      <c r="BZ1708" s="17"/>
      <c r="CA1708" s="17">
        <v>0.38515749824294998</v>
      </c>
      <c r="CB1708" s="17"/>
      <c r="CC1708" s="17">
        <v>0.45223110994235199</v>
      </c>
      <c r="CD1708" s="17">
        <v>0.45552274163991702</v>
      </c>
      <c r="CE1708" s="17"/>
      <c r="CF1708" s="17">
        <v>0.45490646205277702</v>
      </c>
      <c r="CG1708" s="17"/>
      <c r="CH1708" s="17">
        <v>0.481585703400225</v>
      </c>
      <c r="CI1708" s="17">
        <v>0.34551110227038601</v>
      </c>
    </row>
    <row r="1709" spans="2:87" x14ac:dyDescent="0.35">
      <c r="B1709" t="s">
        <v>500</v>
      </c>
      <c r="C1709" s="17">
        <v>5.74855598767526E-2</v>
      </c>
      <c r="D1709" s="17">
        <v>6.8735326330198507E-2</v>
      </c>
      <c r="E1709" s="17">
        <v>4.6818756122737198E-2</v>
      </c>
      <c r="F1709" s="17"/>
      <c r="G1709" s="17">
        <v>6.8756750479409601E-2</v>
      </c>
      <c r="H1709" s="17">
        <v>5.9165626478011303E-2</v>
      </c>
      <c r="I1709" s="17">
        <v>6.2470597915115098E-2</v>
      </c>
      <c r="J1709" s="17">
        <v>4.7704281104394099E-2</v>
      </c>
      <c r="K1709" s="17">
        <v>6.7495568768031297E-2</v>
      </c>
      <c r="L1709" s="17">
        <v>4.5721592176883798E-2</v>
      </c>
      <c r="M1709" s="17"/>
      <c r="N1709" s="17">
        <v>5.3120860876367797E-2</v>
      </c>
      <c r="O1709" s="17">
        <v>5.9500249848282102E-2</v>
      </c>
      <c r="P1709" s="17">
        <v>6.2336025065852799E-2</v>
      </c>
      <c r="Q1709" s="17">
        <v>5.6643612593513998E-2</v>
      </c>
      <c r="R1709" s="17"/>
      <c r="S1709" s="17">
        <v>5.6997374140556799E-2</v>
      </c>
      <c r="T1709" s="17">
        <v>5.7879597806923498E-2</v>
      </c>
      <c r="U1709" s="17">
        <v>6.4422436454003307E-2</v>
      </c>
      <c r="V1709" s="17">
        <v>4.3457379298577299E-2</v>
      </c>
      <c r="W1709" s="17">
        <v>3.53481837842353E-2</v>
      </c>
      <c r="X1709" s="17">
        <v>5.9520346673730802E-2</v>
      </c>
      <c r="Y1709" s="17">
        <v>6.8495678305094607E-2</v>
      </c>
      <c r="Z1709" s="17">
        <v>9.6245311449476095E-2</v>
      </c>
      <c r="AA1709" s="17">
        <v>6.7013172986561301E-2</v>
      </c>
      <c r="AB1709" s="17">
        <v>4.8962156847036503E-2</v>
      </c>
      <c r="AC1709" s="17">
        <v>7.0538225713967104E-2</v>
      </c>
      <c r="AD1709" s="17">
        <v>1.42595499202563E-2</v>
      </c>
      <c r="AE1709" s="17"/>
      <c r="AF1709" s="17">
        <v>6.7246641292647499E-2</v>
      </c>
      <c r="AG1709" s="17">
        <v>5.6417315687969101E-2</v>
      </c>
      <c r="AH1709" s="17">
        <v>6.2014780559533397E-2</v>
      </c>
      <c r="AI1709" s="17">
        <v>3.5681832157458501E-2</v>
      </c>
      <c r="AJ1709" s="17">
        <v>6.8028791536646593E-2</v>
      </c>
      <c r="AK1709" s="17"/>
      <c r="AL1709" s="17">
        <v>4.5140573620767503E-2</v>
      </c>
      <c r="AM1709" s="17">
        <v>6.6895083422996507E-2</v>
      </c>
      <c r="AN1709" s="17">
        <v>7.4209782767764396E-2</v>
      </c>
      <c r="AO1709" s="17">
        <v>2.9342140589210301E-2</v>
      </c>
      <c r="AP1709" s="17"/>
      <c r="AQ1709" s="17">
        <v>5.53593138477542E-2</v>
      </c>
      <c r="AR1709" s="17">
        <v>6.05707680762907E-2</v>
      </c>
      <c r="AS1709" s="17"/>
      <c r="AT1709" s="17">
        <v>6.2856461024060298E-2</v>
      </c>
      <c r="AU1709" s="17">
        <v>4.8676658084760703E-2</v>
      </c>
      <c r="AV1709" s="17"/>
      <c r="AW1709" s="17">
        <v>5.6476294947333402E-2</v>
      </c>
      <c r="AX1709" s="17">
        <v>6.7380310059665396E-2</v>
      </c>
      <c r="AY1709" s="17">
        <v>5.2633300281696202E-2</v>
      </c>
      <c r="AZ1709" s="17"/>
      <c r="BA1709" s="17">
        <v>5.9294267337060898E-2</v>
      </c>
      <c r="BB1709" s="17">
        <v>4.9405720516893098E-2</v>
      </c>
      <c r="BC1709" s="17">
        <v>6.0006002371462697E-2</v>
      </c>
      <c r="BD1709" s="17">
        <v>2.8282768376757701E-2</v>
      </c>
      <c r="BE1709" s="17">
        <v>0.133145532896152</v>
      </c>
      <c r="BF1709" s="17"/>
      <c r="BG1709" s="17">
        <v>4.9168419143282002E-2</v>
      </c>
      <c r="BH1709" s="17">
        <v>6.3555325780097302E-2</v>
      </c>
      <c r="BI1709" s="17"/>
      <c r="BJ1709" s="17">
        <v>5.8324157498708097E-2</v>
      </c>
      <c r="BK1709" s="17">
        <v>5.5760588982598301E-2</v>
      </c>
      <c r="BL1709" s="17"/>
      <c r="BM1709" s="17">
        <v>2.2288154020453501E-2</v>
      </c>
      <c r="BN1709" s="17">
        <v>4.8730899241732198E-2</v>
      </c>
      <c r="BO1709" s="17">
        <v>6.1344623215686497E-2</v>
      </c>
      <c r="BP1709" s="17">
        <v>0.112634370824372</v>
      </c>
      <c r="BQ1709" s="17">
        <v>9.1312542442260503E-2</v>
      </c>
      <c r="BR1709" s="17"/>
      <c r="BS1709" s="17">
        <v>6.13115417813824E-2</v>
      </c>
      <c r="BT1709" s="17"/>
      <c r="BU1709" s="17">
        <v>4.5935706340205697E-2</v>
      </c>
      <c r="BV1709" s="17">
        <v>6.9706080361819703E-2</v>
      </c>
      <c r="BW1709" s="17">
        <v>8.7844247481627197E-2</v>
      </c>
      <c r="BX1709" s="17">
        <v>7.5202655107337396E-2</v>
      </c>
      <c r="BY1709" s="17">
        <v>1.07375566438994E-2</v>
      </c>
      <c r="BZ1709" s="17"/>
      <c r="CA1709" s="17">
        <v>4.3677889622391199E-2</v>
      </c>
      <c r="CB1709" s="17"/>
      <c r="CC1709" s="17">
        <v>5.6075444758864799E-2</v>
      </c>
      <c r="CD1709" s="17">
        <v>6.7878254175009797E-2</v>
      </c>
      <c r="CE1709" s="17"/>
      <c r="CF1709" s="17">
        <v>5.3195927179151302E-2</v>
      </c>
      <c r="CG1709" s="17"/>
      <c r="CH1709" s="17">
        <v>6.1846220837586799E-2</v>
      </c>
      <c r="CI1709" s="17">
        <v>7.5759295149776404E-2</v>
      </c>
    </row>
    <row r="1710" spans="2:87" x14ac:dyDescent="0.35">
      <c r="B1710" t="s">
        <v>501</v>
      </c>
      <c r="C1710" s="17">
        <v>2.7818210867556498E-2</v>
      </c>
      <c r="D1710" s="17">
        <v>3.1357812539713099E-2</v>
      </c>
      <c r="E1710" s="17">
        <v>2.45195980648086E-2</v>
      </c>
      <c r="F1710" s="17"/>
      <c r="G1710" s="17">
        <v>3.26843626991987E-2</v>
      </c>
      <c r="H1710" s="17">
        <v>2.1067828926443301E-2</v>
      </c>
      <c r="I1710" s="17">
        <v>2.4534575440625799E-2</v>
      </c>
      <c r="J1710" s="17">
        <v>2.2631205041358599E-2</v>
      </c>
      <c r="K1710" s="17">
        <v>5.9936489742198798E-2</v>
      </c>
      <c r="L1710" s="17">
        <v>1.53655300534735E-2</v>
      </c>
      <c r="M1710" s="17"/>
      <c r="N1710" s="17">
        <v>2.1727121553745999E-2</v>
      </c>
      <c r="O1710" s="17">
        <v>3.2457095420680898E-2</v>
      </c>
      <c r="P1710" s="17">
        <v>2.8167252099537899E-2</v>
      </c>
      <c r="Q1710" s="17">
        <v>2.9652220756248598E-2</v>
      </c>
      <c r="R1710" s="17"/>
      <c r="S1710" s="17">
        <v>1.6361525929485799E-2</v>
      </c>
      <c r="T1710" s="17">
        <v>5.7135244951833898E-2</v>
      </c>
      <c r="U1710" s="17">
        <v>3.8679323274482202E-2</v>
      </c>
      <c r="V1710" s="17">
        <v>1.69631547498331E-2</v>
      </c>
      <c r="W1710" s="17">
        <v>1.06258384971041E-2</v>
      </c>
      <c r="X1710" s="17">
        <v>3.1646398060760299E-2</v>
      </c>
      <c r="Y1710" s="17">
        <v>2.7401837479617001E-2</v>
      </c>
      <c r="Z1710" s="17">
        <v>1.48108729765788E-2</v>
      </c>
      <c r="AA1710" s="17">
        <v>3.3454539875111003E-2</v>
      </c>
      <c r="AB1710" s="17">
        <v>1.9771854154059802E-2</v>
      </c>
      <c r="AC1710" s="17">
        <v>1.6565760106737999E-2</v>
      </c>
      <c r="AD1710" s="17">
        <v>2.7141837935211299E-2</v>
      </c>
      <c r="AE1710" s="17"/>
      <c r="AF1710" s="17">
        <v>4.4878582932653101E-2</v>
      </c>
      <c r="AG1710" s="17">
        <v>3.0955269687713699E-2</v>
      </c>
      <c r="AH1710" s="17">
        <v>3.04096124018325E-2</v>
      </c>
      <c r="AI1710" s="17">
        <v>7.4793780753694E-3</v>
      </c>
      <c r="AJ1710" s="17">
        <v>2.7703656947445101E-3</v>
      </c>
      <c r="AK1710" s="17"/>
      <c r="AL1710" s="17">
        <v>2.6534910751063599E-2</v>
      </c>
      <c r="AM1710" s="17">
        <v>3.4110383843752402E-2</v>
      </c>
      <c r="AN1710" s="17">
        <v>2.2581766947611701E-2</v>
      </c>
      <c r="AO1710" s="17">
        <v>1.1643387733981899E-2</v>
      </c>
      <c r="AP1710" s="17"/>
      <c r="AQ1710" s="17">
        <v>3.1496286398068299E-2</v>
      </c>
      <c r="AR1710" s="17">
        <v>2.2481279660869401E-2</v>
      </c>
      <c r="AS1710" s="17"/>
      <c r="AT1710" s="17">
        <v>2.3636361331680698E-2</v>
      </c>
      <c r="AU1710" s="17">
        <v>2.7027798296188298E-2</v>
      </c>
      <c r="AV1710" s="17"/>
      <c r="AW1710" s="17">
        <v>2.2081498471639399E-2</v>
      </c>
      <c r="AX1710" s="17">
        <v>1.73862597635356E-2</v>
      </c>
      <c r="AY1710" s="17">
        <v>3.447865897671E-2</v>
      </c>
      <c r="AZ1710" s="17"/>
      <c r="BA1710" s="17">
        <v>3.20562680368357E-2</v>
      </c>
      <c r="BB1710" s="17">
        <v>2.3109913067562E-2</v>
      </c>
      <c r="BC1710" s="17">
        <v>2.6769044032537499E-2</v>
      </c>
      <c r="BD1710" s="17">
        <v>3.8551049376589E-2</v>
      </c>
      <c r="BE1710" s="17">
        <v>1.8205592765734899E-2</v>
      </c>
      <c r="BF1710" s="17"/>
      <c r="BG1710" s="17">
        <v>2.8398805081228801E-2</v>
      </c>
      <c r="BH1710" s="17">
        <v>2.7394499032593101E-2</v>
      </c>
      <c r="BI1710" s="17"/>
      <c r="BJ1710" s="17">
        <v>2.8000944229285299E-2</v>
      </c>
      <c r="BK1710" s="17">
        <v>2.5419878849291502E-2</v>
      </c>
      <c r="BL1710" s="17"/>
      <c r="BM1710" s="17">
        <v>2.3159026643932299E-2</v>
      </c>
      <c r="BN1710" s="17">
        <v>4.3164240860389197E-2</v>
      </c>
      <c r="BO1710" s="17">
        <v>1.24643441197666E-2</v>
      </c>
      <c r="BP1710" s="17">
        <v>2.2510466081759599E-2</v>
      </c>
      <c r="BQ1710" s="17">
        <v>4.9588763782943301E-2</v>
      </c>
      <c r="BR1710" s="17"/>
      <c r="BS1710" s="17">
        <v>3.3042354035886401E-2</v>
      </c>
      <c r="BT1710" s="17"/>
      <c r="BU1710" s="17">
        <v>3.6171576894793299E-2</v>
      </c>
      <c r="BV1710" s="17">
        <v>7.64545241945477E-3</v>
      </c>
      <c r="BW1710" s="17">
        <v>1.7902244794909102E-2</v>
      </c>
      <c r="BX1710" s="17">
        <v>3.6746113630425799E-2</v>
      </c>
      <c r="BY1710" s="17">
        <v>5.4191224974214802E-2</v>
      </c>
      <c r="BZ1710" s="17"/>
      <c r="CA1710" s="17">
        <v>6.48778796855111E-3</v>
      </c>
      <c r="CB1710" s="17"/>
      <c r="CC1710" s="17">
        <v>2.68219259235573E-2</v>
      </c>
      <c r="CD1710" s="17">
        <v>2.5552498886601799E-2</v>
      </c>
      <c r="CE1710" s="17"/>
      <c r="CF1710" s="17">
        <v>2.0256816736432499E-2</v>
      </c>
      <c r="CG1710" s="17"/>
      <c r="CH1710" s="17">
        <v>4.01772405324793E-2</v>
      </c>
      <c r="CI1710" s="17">
        <v>1.15066200433465E-2</v>
      </c>
    </row>
    <row r="1711" spans="2:87" x14ac:dyDescent="0.35">
      <c r="B1711" t="s">
        <v>161</v>
      </c>
      <c r="C1711" s="17">
        <v>0.15085578438045599</v>
      </c>
      <c r="D1711" s="17">
        <v>0.10666049620551001</v>
      </c>
      <c r="E1711" s="17">
        <v>0.190103200057894</v>
      </c>
      <c r="F1711" s="17"/>
      <c r="G1711" s="17">
        <v>0.16073512874096199</v>
      </c>
      <c r="H1711" s="17">
        <v>0.15031429078399899</v>
      </c>
      <c r="I1711" s="17">
        <v>0.192459784853865</v>
      </c>
      <c r="J1711" s="17">
        <v>0.14431627012434101</v>
      </c>
      <c r="K1711" s="17">
        <v>0.147176017767287</v>
      </c>
      <c r="L1711" s="17">
        <v>0.118646488186212</v>
      </c>
      <c r="M1711" s="17"/>
      <c r="N1711" s="17">
        <v>9.6144783358736205E-2</v>
      </c>
      <c r="O1711" s="17">
        <v>0.14750346374454201</v>
      </c>
      <c r="P1711" s="17">
        <v>0.16268336138092099</v>
      </c>
      <c r="Q1711" s="17">
        <v>0.20301633431064101</v>
      </c>
      <c r="R1711" s="17"/>
      <c r="S1711" s="17">
        <v>0.17120855874860599</v>
      </c>
      <c r="T1711" s="17">
        <v>0.12011166477299701</v>
      </c>
      <c r="U1711" s="17">
        <v>0.14201735554060399</v>
      </c>
      <c r="V1711" s="17">
        <v>0.131798371854983</v>
      </c>
      <c r="W1711" s="17">
        <v>0.20426984255059</v>
      </c>
      <c r="X1711" s="17">
        <v>0.16909882830214501</v>
      </c>
      <c r="Y1711" s="17">
        <v>0.180271991657009</v>
      </c>
      <c r="Z1711" s="17">
        <v>0.16616895097294301</v>
      </c>
      <c r="AA1711" s="17">
        <v>0.11614814431152699</v>
      </c>
      <c r="AB1711" s="17">
        <v>9.8019517616407301E-2</v>
      </c>
      <c r="AC1711" s="17">
        <v>0.16699347532502501</v>
      </c>
      <c r="AD1711" s="17">
        <v>0.25113691925703202</v>
      </c>
      <c r="AE1711" s="17"/>
      <c r="AF1711" s="17">
        <v>0.19724269853207499</v>
      </c>
      <c r="AG1711" s="17">
        <v>0.15100031114122001</v>
      </c>
      <c r="AH1711" s="17">
        <v>0.14277024039984601</v>
      </c>
      <c r="AI1711" s="17">
        <v>6.89573137882947E-2</v>
      </c>
      <c r="AJ1711" s="17">
        <v>9.9076204435561005E-2</v>
      </c>
      <c r="AK1711" s="17"/>
      <c r="AL1711" s="17">
        <v>0.16495253465882001</v>
      </c>
      <c r="AM1711" s="17">
        <v>0.13241873121859399</v>
      </c>
      <c r="AN1711" s="17">
        <v>0.148850678062105</v>
      </c>
      <c r="AO1711" s="17">
        <v>0.18290990249872</v>
      </c>
      <c r="AP1711" s="17"/>
      <c r="AQ1711" s="17">
        <v>0.159456072331469</v>
      </c>
      <c r="AR1711" s="17">
        <v>0.138376664587647</v>
      </c>
      <c r="AS1711" s="17"/>
      <c r="AT1711" s="17">
        <v>0.14898145272923</v>
      </c>
      <c r="AU1711" s="17">
        <v>0.119040582798109</v>
      </c>
      <c r="AV1711" s="17"/>
      <c r="AW1711" s="17">
        <v>0.11548568584857601</v>
      </c>
      <c r="AX1711" s="17">
        <v>0.129684042598848</v>
      </c>
      <c r="AY1711" s="17">
        <v>0.195290736791461</v>
      </c>
      <c r="AZ1711" s="17"/>
      <c r="BA1711" s="17">
        <v>0.157844415721583</v>
      </c>
      <c r="BB1711" s="17">
        <v>0.1462218607329</v>
      </c>
      <c r="BC1711" s="17">
        <v>0.160160263297978</v>
      </c>
      <c r="BD1711" s="17">
        <v>0.14599066999659299</v>
      </c>
      <c r="BE1711" s="17">
        <v>8.3505839709081806E-2</v>
      </c>
      <c r="BF1711" s="17"/>
      <c r="BG1711" s="17">
        <v>0.15971222669683399</v>
      </c>
      <c r="BH1711" s="17">
        <v>0.144392441589999</v>
      </c>
      <c r="BI1711" s="17"/>
      <c r="BJ1711" s="17">
        <v>0.15085017963755401</v>
      </c>
      <c r="BK1711" s="17">
        <v>0.15236009884607399</v>
      </c>
      <c r="BL1711" s="17"/>
      <c r="BM1711" s="17">
        <v>0.27280913844463101</v>
      </c>
      <c r="BN1711" s="17">
        <v>9.6282311993738406E-2</v>
      </c>
      <c r="BO1711" s="17">
        <v>0.12665507850903099</v>
      </c>
      <c r="BP1711" s="17">
        <v>0.14375056920264201</v>
      </c>
      <c r="BQ1711" s="17">
        <v>0.101171942988268</v>
      </c>
      <c r="BR1711" s="17"/>
      <c r="BS1711" s="17">
        <v>9.6263145605407496E-2</v>
      </c>
      <c r="BT1711" s="17"/>
      <c r="BU1711" s="17">
        <v>8.0287055688190404E-2</v>
      </c>
      <c r="BV1711" s="17">
        <v>0.106411845072115</v>
      </c>
      <c r="BW1711" s="17">
        <v>0.129907716834332</v>
      </c>
      <c r="BX1711" s="17">
        <v>8.6791519225602604E-2</v>
      </c>
      <c r="BY1711" s="17">
        <v>0.38934682363643502</v>
      </c>
      <c r="BZ1711" s="17"/>
      <c r="CA1711" s="17">
        <v>8.4950169907546003E-2</v>
      </c>
      <c r="CB1711" s="17"/>
      <c r="CC1711" s="17">
        <v>0.145162165567602</v>
      </c>
      <c r="CD1711" s="17">
        <v>0.121069719683147</v>
      </c>
      <c r="CE1711" s="17"/>
      <c r="CF1711" s="17">
        <v>0.13879335498072001</v>
      </c>
      <c r="CG1711" s="17"/>
      <c r="CH1711" s="17">
        <v>0.134810760868872</v>
      </c>
      <c r="CI1711" s="17">
        <v>5.9192995765434298E-2</v>
      </c>
    </row>
    <row r="1712" spans="2:87" x14ac:dyDescent="0.35">
      <c r="C1712" s="17"/>
      <c r="D1712" s="17"/>
      <c r="E1712" s="17"/>
      <c r="F1712" s="17"/>
      <c r="G1712" s="17"/>
      <c r="H1712" s="17"/>
      <c r="I1712" s="17"/>
      <c r="J1712" s="17"/>
      <c r="K1712" s="17"/>
      <c r="L1712" s="17"/>
      <c r="M1712" s="17"/>
      <c r="N1712" s="17"/>
      <c r="O1712" s="17"/>
      <c r="P1712" s="17"/>
      <c r="Q1712" s="17"/>
      <c r="R1712" s="17"/>
      <c r="S1712" s="17"/>
      <c r="T1712" s="17"/>
      <c r="U1712" s="17"/>
      <c r="V1712" s="17"/>
      <c r="W1712" s="17"/>
      <c r="X1712" s="17"/>
      <c r="Y1712" s="17"/>
      <c r="Z1712" s="17"/>
      <c r="AA1712" s="17"/>
      <c r="AB1712" s="17"/>
      <c r="AC1712" s="17"/>
      <c r="AD1712" s="17"/>
      <c r="AE1712" s="17"/>
      <c r="AF1712" s="17"/>
      <c r="AG1712" s="17"/>
      <c r="AH1712" s="17"/>
      <c r="AI1712" s="17"/>
      <c r="AJ1712" s="17"/>
      <c r="AK1712" s="17"/>
      <c r="AL1712" s="17"/>
      <c r="AM1712" s="17"/>
      <c r="AN1712" s="17"/>
      <c r="AO1712" s="17"/>
      <c r="AP1712" s="17"/>
      <c r="AQ1712" s="17"/>
      <c r="AR1712" s="17"/>
      <c r="AS1712" s="17"/>
      <c r="AT1712" s="17"/>
      <c r="AU1712" s="17"/>
      <c r="AV1712" s="17"/>
      <c r="AW1712" s="17"/>
      <c r="AX1712" s="17"/>
      <c r="AY1712" s="17"/>
      <c r="AZ1712" s="17"/>
      <c r="BA1712" s="17"/>
      <c r="BB1712" s="17"/>
      <c r="BC1712" s="17"/>
      <c r="BD1712" s="17"/>
      <c r="BE1712" s="17"/>
      <c r="BF1712" s="17"/>
      <c r="BG1712" s="17"/>
      <c r="BH1712" s="17"/>
      <c r="BI1712" s="17"/>
      <c r="BJ1712" s="17"/>
      <c r="BK1712" s="17"/>
      <c r="BL1712" s="17"/>
      <c r="BM1712" s="17"/>
      <c r="BN1712" s="17"/>
      <c r="BO1712" s="17"/>
      <c r="BP1712" s="17"/>
      <c r="BQ1712" s="17"/>
      <c r="BR1712" s="17"/>
      <c r="BS1712" s="17"/>
      <c r="BT1712" s="17"/>
      <c r="BU1712" s="17"/>
      <c r="BV1712" s="17"/>
      <c r="BW1712" s="17"/>
      <c r="BX1712" s="17"/>
      <c r="BY1712" s="17"/>
      <c r="BZ1712" s="17"/>
      <c r="CA1712" s="17"/>
      <c r="CB1712" s="17"/>
      <c r="CC1712" s="17"/>
      <c r="CD1712" s="17"/>
      <c r="CE1712" s="17"/>
      <c r="CF1712" s="17"/>
      <c r="CG1712" s="17"/>
      <c r="CH1712" s="17"/>
      <c r="CI1712" s="17"/>
    </row>
    <row r="1713" spans="2:87" x14ac:dyDescent="0.35">
      <c r="B1713" s="6" t="s">
        <v>513</v>
      </c>
      <c r="C1713" s="17"/>
      <c r="D1713" s="17"/>
      <c r="E1713" s="17"/>
      <c r="F1713" s="17"/>
      <c r="G1713" s="17"/>
      <c r="H1713" s="17"/>
      <c r="I1713" s="17"/>
      <c r="J1713" s="17"/>
      <c r="K1713" s="17"/>
      <c r="L1713" s="17"/>
      <c r="M1713" s="17"/>
      <c r="N1713" s="17"/>
      <c r="O1713" s="17"/>
      <c r="P1713" s="17"/>
      <c r="Q1713" s="17"/>
      <c r="R1713" s="17"/>
      <c r="S1713" s="17"/>
      <c r="T1713" s="17"/>
      <c r="U1713" s="17"/>
      <c r="V1713" s="17"/>
      <c r="W1713" s="17"/>
      <c r="X1713" s="17"/>
      <c r="Y1713" s="17"/>
      <c r="Z1713" s="17"/>
      <c r="AA1713" s="17"/>
      <c r="AB1713" s="17"/>
      <c r="AC1713" s="17"/>
      <c r="AD1713" s="17"/>
      <c r="AE1713" s="17"/>
      <c r="AF1713" s="17"/>
      <c r="AG1713" s="17"/>
      <c r="AH1713" s="17"/>
      <c r="AI1713" s="17"/>
      <c r="AJ1713" s="17"/>
      <c r="AK1713" s="17"/>
      <c r="AL1713" s="17"/>
      <c r="AM1713" s="17"/>
      <c r="AN1713" s="17"/>
      <c r="AO1713" s="17"/>
      <c r="AP1713" s="17"/>
      <c r="AQ1713" s="17"/>
      <c r="AR1713" s="17"/>
      <c r="AS1713" s="17"/>
      <c r="AT1713" s="17"/>
      <c r="AU1713" s="17"/>
      <c r="AV1713" s="17"/>
      <c r="AW1713" s="17"/>
      <c r="AX1713" s="17"/>
      <c r="AY1713" s="17"/>
      <c r="AZ1713" s="17"/>
      <c r="BA1713" s="17"/>
      <c r="BB1713" s="17"/>
      <c r="BC1713" s="17"/>
      <c r="BD1713" s="17"/>
      <c r="BE1713" s="17"/>
      <c r="BF1713" s="17"/>
      <c r="BG1713" s="17"/>
      <c r="BH1713" s="17"/>
      <c r="BI1713" s="17"/>
      <c r="BJ1713" s="17"/>
      <c r="BK1713" s="17"/>
      <c r="BL1713" s="17"/>
      <c r="BM1713" s="17"/>
      <c r="BN1713" s="17"/>
      <c r="BO1713" s="17"/>
      <c r="BP1713" s="17"/>
      <c r="BQ1713" s="17"/>
      <c r="BR1713" s="17"/>
      <c r="BS1713" s="17"/>
      <c r="BT1713" s="17"/>
      <c r="BU1713" s="17"/>
      <c r="BV1713" s="17"/>
      <c r="BW1713" s="17"/>
      <c r="BX1713" s="17"/>
      <c r="BY1713" s="17"/>
      <c r="BZ1713" s="17"/>
      <c r="CA1713" s="17"/>
      <c r="CB1713" s="17"/>
      <c r="CC1713" s="17"/>
      <c r="CD1713" s="17"/>
      <c r="CE1713" s="17"/>
      <c r="CF1713" s="17"/>
      <c r="CG1713" s="17"/>
      <c r="CH1713" s="17"/>
      <c r="CI1713" s="17"/>
    </row>
    <row r="1714" spans="2:87" x14ac:dyDescent="0.35">
      <c r="B1714" s="24" t="s">
        <v>117</v>
      </c>
      <c r="C1714" s="17"/>
      <c r="D1714" s="17"/>
      <c r="E1714" s="17"/>
      <c r="F1714" s="17"/>
      <c r="G1714" s="17"/>
      <c r="H1714" s="17"/>
      <c r="I1714" s="17"/>
      <c r="J1714" s="17"/>
      <c r="K1714" s="17"/>
      <c r="L1714" s="17"/>
      <c r="M1714" s="17"/>
      <c r="N1714" s="17"/>
      <c r="O1714" s="17"/>
      <c r="P1714" s="17"/>
      <c r="Q1714" s="17"/>
      <c r="R1714" s="17"/>
      <c r="S1714" s="17"/>
      <c r="T1714" s="17"/>
      <c r="U1714" s="17"/>
      <c r="V1714" s="17"/>
      <c r="W1714" s="17"/>
      <c r="X1714" s="17"/>
      <c r="Y1714" s="17"/>
      <c r="Z1714" s="17"/>
      <c r="AA1714" s="17"/>
      <c r="AB1714" s="17"/>
      <c r="AC1714" s="17"/>
      <c r="AD1714" s="17"/>
      <c r="AE1714" s="17"/>
      <c r="AF1714" s="17"/>
      <c r="AG1714" s="17"/>
      <c r="AH1714" s="17"/>
      <c r="AI1714" s="17"/>
      <c r="AJ1714" s="17"/>
      <c r="AK1714" s="17"/>
      <c r="AL1714" s="17"/>
      <c r="AM1714" s="17"/>
      <c r="AN1714" s="17"/>
      <c r="AO1714" s="17"/>
      <c r="AP1714" s="17"/>
      <c r="AQ1714" s="17"/>
      <c r="AR1714" s="17"/>
      <c r="AS1714" s="17"/>
      <c r="AT1714" s="17"/>
      <c r="AU1714" s="17"/>
      <c r="AV1714" s="17"/>
      <c r="AW1714" s="17"/>
      <c r="AX1714" s="17"/>
      <c r="AY1714" s="17"/>
      <c r="AZ1714" s="17"/>
      <c r="BA1714" s="17"/>
      <c r="BB1714" s="17"/>
      <c r="BC1714" s="17"/>
      <c r="BD1714" s="17"/>
      <c r="BE1714" s="17"/>
      <c r="BF1714" s="17"/>
      <c r="BG1714" s="17"/>
      <c r="BH1714" s="17"/>
      <c r="BI1714" s="17"/>
      <c r="BJ1714" s="17"/>
      <c r="BK1714" s="17"/>
      <c r="BL1714" s="17"/>
      <c r="BM1714" s="17"/>
      <c r="BN1714" s="17"/>
      <c r="BO1714" s="17"/>
      <c r="BP1714" s="17"/>
      <c r="BQ1714" s="17"/>
      <c r="BR1714" s="17"/>
      <c r="BS1714" s="17"/>
      <c r="BT1714" s="17"/>
      <c r="BU1714" s="17"/>
      <c r="BV1714" s="17"/>
      <c r="BW1714" s="17"/>
      <c r="BX1714" s="17"/>
      <c r="BY1714" s="17"/>
      <c r="BZ1714" s="17"/>
      <c r="CA1714" s="17"/>
      <c r="CB1714" s="17"/>
      <c r="CC1714" s="17"/>
      <c r="CD1714" s="17"/>
      <c r="CE1714" s="17"/>
      <c r="CF1714" s="17"/>
      <c r="CG1714" s="17"/>
      <c r="CH1714" s="17"/>
      <c r="CI1714" s="17"/>
    </row>
    <row r="1715" spans="2:87" x14ac:dyDescent="0.35">
      <c r="B1715" t="s">
        <v>497</v>
      </c>
      <c r="C1715" s="17">
        <v>0.316843120242151</v>
      </c>
      <c r="D1715" s="17">
        <v>0.29672243566067402</v>
      </c>
      <c r="E1715" s="17">
        <v>0.33642952384560498</v>
      </c>
      <c r="F1715" s="17"/>
      <c r="G1715" s="17">
        <v>0.32023222635288101</v>
      </c>
      <c r="H1715" s="17">
        <v>0.35194143273270201</v>
      </c>
      <c r="I1715" s="17">
        <v>0.302113409805773</v>
      </c>
      <c r="J1715" s="17">
        <v>0.28519089591941899</v>
      </c>
      <c r="K1715" s="17">
        <v>0.32927763264392801</v>
      </c>
      <c r="L1715" s="17">
        <v>0.31520503908127301</v>
      </c>
      <c r="M1715" s="17"/>
      <c r="N1715" s="17">
        <v>0.32440462904592499</v>
      </c>
      <c r="O1715" s="17">
        <v>0.28543650477520399</v>
      </c>
      <c r="P1715" s="17">
        <v>0.31731544874504602</v>
      </c>
      <c r="Q1715" s="17">
        <v>0.34349153727819698</v>
      </c>
      <c r="R1715" s="17"/>
      <c r="S1715" s="17">
        <v>0.32625705916005399</v>
      </c>
      <c r="T1715" s="17">
        <v>0.33854841659895502</v>
      </c>
      <c r="U1715" s="17">
        <v>0.28333239931624599</v>
      </c>
      <c r="V1715" s="17">
        <v>0.29728603292863798</v>
      </c>
      <c r="W1715" s="17">
        <v>0.341233693060919</v>
      </c>
      <c r="X1715" s="17">
        <v>0.32776049334767099</v>
      </c>
      <c r="Y1715" s="17">
        <v>0.22343574641221201</v>
      </c>
      <c r="Z1715" s="17">
        <v>0.36877027690080399</v>
      </c>
      <c r="AA1715" s="17">
        <v>0.35411611661028303</v>
      </c>
      <c r="AB1715" s="17">
        <v>0.28514058828627398</v>
      </c>
      <c r="AC1715" s="17">
        <v>0.30755443132191201</v>
      </c>
      <c r="AD1715" s="17">
        <v>0.39040895382024499</v>
      </c>
      <c r="AE1715" s="17"/>
      <c r="AF1715" s="17">
        <v>0.31422132571155698</v>
      </c>
      <c r="AG1715" s="17">
        <v>0.32650643073400998</v>
      </c>
      <c r="AH1715" s="17">
        <v>0.298068431903589</v>
      </c>
      <c r="AI1715" s="17">
        <v>0.32959785079262</v>
      </c>
      <c r="AJ1715" s="17">
        <v>0.318392205926187</v>
      </c>
      <c r="AK1715" s="17"/>
      <c r="AL1715" s="17">
        <v>0.27269077599523101</v>
      </c>
      <c r="AM1715" s="17">
        <v>0.335278651688318</v>
      </c>
      <c r="AN1715" s="17">
        <v>0.33626035060989501</v>
      </c>
      <c r="AO1715" s="17">
        <v>0.42035739046110399</v>
      </c>
      <c r="AP1715" s="17"/>
      <c r="AQ1715" s="17">
        <v>0.32605925950348102</v>
      </c>
      <c r="AR1715" s="17">
        <v>0.30347039289576</v>
      </c>
      <c r="AS1715" s="17"/>
      <c r="AT1715" s="17">
        <v>0.30950565645135297</v>
      </c>
      <c r="AU1715" s="17">
        <v>0.31354103424698798</v>
      </c>
      <c r="AV1715" s="17"/>
      <c r="AW1715" s="17">
        <v>0.321898001428223</v>
      </c>
      <c r="AX1715" s="17">
        <v>0.31739062558471898</v>
      </c>
      <c r="AY1715" s="17">
        <v>0.310227270145158</v>
      </c>
      <c r="AZ1715" s="17"/>
      <c r="BA1715" s="17">
        <v>0.32975551140042503</v>
      </c>
      <c r="BB1715" s="17">
        <v>0.31101418298642403</v>
      </c>
      <c r="BC1715" s="17">
        <v>0.30746870170313501</v>
      </c>
      <c r="BD1715" s="17">
        <v>0.322505504880436</v>
      </c>
      <c r="BE1715" s="17">
        <v>0.33526606153820399</v>
      </c>
      <c r="BF1715" s="17"/>
      <c r="BG1715" s="17">
        <v>0.309541719011726</v>
      </c>
      <c r="BH1715" s="17">
        <v>0.32217160964196601</v>
      </c>
      <c r="BI1715" s="17"/>
      <c r="BJ1715" s="17">
        <v>0.31288083069751599</v>
      </c>
      <c r="BK1715" s="17">
        <v>0.328949825997987</v>
      </c>
      <c r="BL1715" s="17"/>
      <c r="BM1715" s="17">
        <v>0.27389457757266</v>
      </c>
      <c r="BN1715" s="17">
        <v>0.29894125336099903</v>
      </c>
      <c r="BO1715" s="17">
        <v>0.37585581484881903</v>
      </c>
      <c r="BP1715" s="17">
        <v>0.25870425863225999</v>
      </c>
      <c r="BQ1715" s="17">
        <v>0.25126285056835201</v>
      </c>
      <c r="BR1715" s="17"/>
      <c r="BS1715" s="17">
        <v>0.276725061837577</v>
      </c>
      <c r="BT1715" s="17"/>
      <c r="BU1715" s="17">
        <v>0.29901527552009399</v>
      </c>
      <c r="BV1715" s="17">
        <v>0.41556783618413401</v>
      </c>
      <c r="BW1715" s="17">
        <v>0.32840116149320597</v>
      </c>
      <c r="BX1715" s="17">
        <v>0.28285060693685299</v>
      </c>
      <c r="BY1715" s="17">
        <v>0.18435956851857099</v>
      </c>
      <c r="BZ1715" s="17"/>
      <c r="CA1715" s="17">
        <v>0.31690928260164702</v>
      </c>
      <c r="CB1715" s="17"/>
      <c r="CC1715" s="17">
        <v>0.333733767855668</v>
      </c>
      <c r="CD1715" s="17">
        <v>0.27091392763483102</v>
      </c>
      <c r="CE1715" s="17"/>
      <c r="CF1715" s="17">
        <v>0.35384616451642198</v>
      </c>
      <c r="CG1715" s="17"/>
      <c r="CH1715" s="17">
        <v>0.283297790831681</v>
      </c>
      <c r="CI1715" s="17">
        <v>0.38646691527859001</v>
      </c>
    </row>
    <row r="1716" spans="2:87" x14ac:dyDescent="0.35">
      <c r="B1716" t="s">
        <v>498</v>
      </c>
      <c r="C1716" s="17">
        <v>0.43448817728401401</v>
      </c>
      <c r="D1716" s="17">
        <v>0.42905132471233098</v>
      </c>
      <c r="E1716" s="17">
        <v>0.44134829654004298</v>
      </c>
      <c r="F1716" s="17"/>
      <c r="G1716" s="17">
        <v>0.30834464715864002</v>
      </c>
      <c r="H1716" s="17">
        <v>0.39252629886671803</v>
      </c>
      <c r="I1716" s="17">
        <v>0.45627423014103902</v>
      </c>
      <c r="J1716" s="17">
        <v>0.45018454708933198</v>
      </c>
      <c r="K1716" s="17">
        <v>0.42703489191317501</v>
      </c>
      <c r="L1716" s="17">
        <v>0.52791951092173495</v>
      </c>
      <c r="M1716" s="17"/>
      <c r="N1716" s="17">
        <v>0.468546060060061</v>
      </c>
      <c r="O1716" s="17">
        <v>0.46026417546665999</v>
      </c>
      <c r="P1716" s="17">
        <v>0.42277079135135798</v>
      </c>
      <c r="Q1716" s="17">
        <v>0.37886156320419101</v>
      </c>
      <c r="R1716" s="17"/>
      <c r="S1716" s="17">
        <v>0.39179164033650199</v>
      </c>
      <c r="T1716" s="17">
        <v>0.42093295645929701</v>
      </c>
      <c r="U1716" s="17">
        <v>0.47159273618782199</v>
      </c>
      <c r="V1716" s="17">
        <v>0.47107562687981502</v>
      </c>
      <c r="W1716" s="17">
        <v>0.35319614173065</v>
      </c>
      <c r="X1716" s="17">
        <v>0.45870477798335801</v>
      </c>
      <c r="Y1716" s="17">
        <v>0.44070325983964698</v>
      </c>
      <c r="Z1716" s="17">
        <v>0.43684256625402601</v>
      </c>
      <c r="AA1716" s="17">
        <v>0.40864045612178901</v>
      </c>
      <c r="AB1716" s="17">
        <v>0.52957675749613897</v>
      </c>
      <c r="AC1716" s="17">
        <v>0.47517925610798101</v>
      </c>
      <c r="AD1716" s="17">
        <v>0.32278314754874798</v>
      </c>
      <c r="AE1716" s="17"/>
      <c r="AF1716" s="17">
        <v>0.39412622621417998</v>
      </c>
      <c r="AG1716" s="17">
        <v>0.41682469432493302</v>
      </c>
      <c r="AH1716" s="17">
        <v>0.487366495271911</v>
      </c>
      <c r="AI1716" s="17">
        <v>0.49264367371256601</v>
      </c>
      <c r="AJ1716" s="17">
        <v>0.45911016276694999</v>
      </c>
      <c r="AK1716" s="17"/>
      <c r="AL1716" s="17">
        <v>0.45279075608694602</v>
      </c>
      <c r="AM1716" s="17">
        <v>0.44048606224912001</v>
      </c>
      <c r="AN1716" s="17">
        <v>0.41500240390493298</v>
      </c>
      <c r="AO1716" s="17">
        <v>0.33976493991434698</v>
      </c>
      <c r="AP1716" s="17"/>
      <c r="AQ1716" s="17">
        <v>0.41407940962885997</v>
      </c>
      <c r="AR1716" s="17">
        <v>0.46410154114379898</v>
      </c>
      <c r="AS1716" s="17"/>
      <c r="AT1716" s="17">
        <v>0.42529688480656502</v>
      </c>
      <c r="AU1716" s="17">
        <v>0.52094983543639595</v>
      </c>
      <c r="AV1716" s="17"/>
      <c r="AW1716" s="17">
        <v>0.474906683584501</v>
      </c>
      <c r="AX1716" s="17">
        <v>0.45072641906724098</v>
      </c>
      <c r="AY1716" s="17">
        <v>0.39723640274259198</v>
      </c>
      <c r="AZ1716" s="17"/>
      <c r="BA1716" s="17">
        <v>0.40455441066712799</v>
      </c>
      <c r="BB1716" s="17">
        <v>0.44366189133422002</v>
      </c>
      <c r="BC1716" s="17">
        <v>0.44615472960090202</v>
      </c>
      <c r="BD1716" s="17">
        <v>0.44186688679540798</v>
      </c>
      <c r="BE1716" s="17">
        <v>0.45025680963998399</v>
      </c>
      <c r="BF1716" s="17"/>
      <c r="BG1716" s="17">
        <v>0.41925551698092201</v>
      </c>
      <c r="BH1716" s="17">
        <v>0.44560482002072599</v>
      </c>
      <c r="BI1716" s="17"/>
      <c r="BJ1716" s="17">
        <v>0.42431978744016102</v>
      </c>
      <c r="BK1716" s="17">
        <v>0.47167001897116401</v>
      </c>
      <c r="BL1716" s="17"/>
      <c r="BM1716" s="17">
        <v>0.40586494728959799</v>
      </c>
      <c r="BN1716" s="17">
        <v>0.456354683559341</v>
      </c>
      <c r="BO1716" s="17">
        <v>0.42018774565639599</v>
      </c>
      <c r="BP1716" s="17">
        <v>0.53824896795632404</v>
      </c>
      <c r="BQ1716" s="17">
        <v>0.445782316524509</v>
      </c>
      <c r="BR1716" s="17"/>
      <c r="BS1716" s="17">
        <v>0.43165682279874401</v>
      </c>
      <c r="BT1716" s="17"/>
      <c r="BU1716" s="17">
        <v>0.45851577174962499</v>
      </c>
      <c r="BV1716" s="17">
        <v>0.39378854849316097</v>
      </c>
      <c r="BW1716" s="17">
        <v>0.47625856457372601</v>
      </c>
      <c r="BX1716" s="17">
        <v>0.438524503143358</v>
      </c>
      <c r="BY1716" s="17">
        <v>0.34386923326234198</v>
      </c>
      <c r="BZ1716" s="17"/>
      <c r="CA1716" s="17">
        <v>0.40765924888244998</v>
      </c>
      <c r="CB1716" s="17"/>
      <c r="CC1716" s="17">
        <v>0.443649043325271</v>
      </c>
      <c r="CD1716" s="17">
        <v>0.42742947676590198</v>
      </c>
      <c r="CE1716" s="17"/>
      <c r="CF1716" s="17">
        <v>0.46795879758777698</v>
      </c>
      <c r="CG1716" s="17"/>
      <c r="CH1716" s="17">
        <v>0.48836940051104899</v>
      </c>
      <c r="CI1716" s="17">
        <v>0.40728027194487898</v>
      </c>
    </row>
    <row r="1717" spans="2:87" x14ac:dyDescent="0.35">
      <c r="B1717" t="s">
        <v>499</v>
      </c>
      <c r="C1717" s="17">
        <v>0.10757159270658199</v>
      </c>
      <c r="D1717" s="17">
        <v>0.12624242740312</v>
      </c>
      <c r="E1717" s="17">
        <v>8.9940244806582803E-2</v>
      </c>
      <c r="F1717" s="17"/>
      <c r="G1717" s="17">
        <v>0.15166674235427</v>
      </c>
      <c r="H1717" s="17">
        <v>0.113513428345655</v>
      </c>
      <c r="I1717" s="17">
        <v>8.8730608793914395E-2</v>
      </c>
      <c r="J1717" s="17">
        <v>0.118127200223032</v>
      </c>
      <c r="K1717" s="17">
        <v>0.11025914458792101</v>
      </c>
      <c r="L1717" s="17">
        <v>7.8079628477553897E-2</v>
      </c>
      <c r="M1717" s="17"/>
      <c r="N1717" s="17">
        <v>0.104502782574043</v>
      </c>
      <c r="O1717" s="17">
        <v>0.102036633550314</v>
      </c>
      <c r="P1717" s="17">
        <v>0.108041131157326</v>
      </c>
      <c r="Q1717" s="17">
        <v>0.114036522537066</v>
      </c>
      <c r="R1717" s="17"/>
      <c r="S1717" s="17">
        <v>0.140347843553177</v>
      </c>
      <c r="T1717" s="17">
        <v>0.10944634476221</v>
      </c>
      <c r="U1717" s="17">
        <v>9.21738518197876E-2</v>
      </c>
      <c r="V1717" s="17">
        <v>7.8804425959795102E-2</v>
      </c>
      <c r="W1717" s="17">
        <v>0.113142599530791</v>
      </c>
      <c r="X1717" s="17">
        <v>7.6531636395827898E-2</v>
      </c>
      <c r="Y1717" s="17">
        <v>0.16500837314198299</v>
      </c>
      <c r="Z1717" s="17">
        <v>6.0402495780859898E-2</v>
      </c>
      <c r="AA1717" s="17">
        <v>0.13550292572851</v>
      </c>
      <c r="AB1717" s="17">
        <v>8.5901782151841993E-2</v>
      </c>
      <c r="AC1717" s="17">
        <v>7.5830395648337504E-2</v>
      </c>
      <c r="AD1717" s="17">
        <v>7.9018438327193297E-2</v>
      </c>
      <c r="AE1717" s="17"/>
      <c r="AF1717" s="17">
        <v>0.115755480923349</v>
      </c>
      <c r="AG1717" s="17">
        <v>0.10557566165293999</v>
      </c>
      <c r="AH1717" s="17">
        <v>0.10510188011504699</v>
      </c>
      <c r="AI1717" s="17">
        <v>0.100181087558087</v>
      </c>
      <c r="AJ1717" s="17">
        <v>0.106188288232805</v>
      </c>
      <c r="AK1717" s="17"/>
      <c r="AL1717" s="17">
        <v>0.10421029299097501</v>
      </c>
      <c r="AM1717" s="17">
        <v>9.5212961461615606E-2</v>
      </c>
      <c r="AN1717" s="17">
        <v>0.133276914337213</v>
      </c>
      <c r="AO1717" s="17">
        <v>0.13279417425111301</v>
      </c>
      <c r="AP1717" s="17"/>
      <c r="AQ1717" s="17">
        <v>0.104585757316759</v>
      </c>
      <c r="AR1717" s="17">
        <v>0.111904075261056</v>
      </c>
      <c r="AS1717" s="17"/>
      <c r="AT1717" s="17">
        <v>0.113530304374068</v>
      </c>
      <c r="AU1717" s="17">
        <v>8.1474787632189904E-2</v>
      </c>
      <c r="AV1717" s="17"/>
      <c r="AW1717" s="17">
        <v>9.7492053917561203E-2</v>
      </c>
      <c r="AX1717" s="17">
        <v>0.104514947701822</v>
      </c>
      <c r="AY1717" s="17">
        <v>0.11760384752771399</v>
      </c>
      <c r="AZ1717" s="17"/>
      <c r="BA1717" s="17">
        <v>0.106649544625809</v>
      </c>
      <c r="BB1717" s="17">
        <v>0.11270355747058999</v>
      </c>
      <c r="BC1717" s="17">
        <v>0.110119287314225</v>
      </c>
      <c r="BD1717" s="17">
        <v>9.6915109884186904E-2</v>
      </c>
      <c r="BE1717" s="17">
        <v>9.0046161302126296E-2</v>
      </c>
      <c r="BF1717" s="17"/>
      <c r="BG1717" s="17">
        <v>0.12279242569472899</v>
      </c>
      <c r="BH1717" s="17">
        <v>9.6463581425714401E-2</v>
      </c>
      <c r="BI1717" s="17"/>
      <c r="BJ1717" s="17">
        <v>0.113435550329839</v>
      </c>
      <c r="BK1717" s="17">
        <v>8.5682656015025893E-2</v>
      </c>
      <c r="BL1717" s="17"/>
      <c r="BM1717" s="17">
        <v>9.5302694164451196E-2</v>
      </c>
      <c r="BN1717" s="17">
        <v>0.10994197022141899</v>
      </c>
      <c r="BO1717" s="17">
        <v>0.10420565699484299</v>
      </c>
      <c r="BP1717" s="17">
        <v>0.113004226231358</v>
      </c>
      <c r="BQ1717" s="17">
        <v>0.15186126544693701</v>
      </c>
      <c r="BR1717" s="17"/>
      <c r="BS1717" s="17">
        <v>0.15809882019492399</v>
      </c>
      <c r="BT1717" s="17"/>
      <c r="BU1717" s="17">
        <v>0.11166181347302</v>
      </c>
      <c r="BV1717" s="17">
        <v>9.3829860258280995E-2</v>
      </c>
      <c r="BW1717" s="17">
        <v>0.114505615910918</v>
      </c>
      <c r="BX1717" s="17">
        <v>0.14829190822966201</v>
      </c>
      <c r="BY1717" s="17">
        <v>0.156698771023209</v>
      </c>
      <c r="BZ1717" s="17"/>
      <c r="CA1717" s="17">
        <v>0.17032023481311701</v>
      </c>
      <c r="CB1717" s="17"/>
      <c r="CC1717" s="17">
        <v>9.5627533271895895E-2</v>
      </c>
      <c r="CD1717" s="17">
        <v>0.155019407016315</v>
      </c>
      <c r="CE1717" s="17"/>
      <c r="CF1717" s="17">
        <v>8.6352056479750597E-2</v>
      </c>
      <c r="CG1717" s="17"/>
      <c r="CH1717" s="17">
        <v>0.101377996700278</v>
      </c>
      <c r="CI1717" s="17">
        <v>0.116720278886445</v>
      </c>
    </row>
    <row r="1718" spans="2:87" x14ac:dyDescent="0.35">
      <c r="B1718" t="s">
        <v>500</v>
      </c>
      <c r="C1718" s="17">
        <v>2.9564663338596298E-2</v>
      </c>
      <c r="D1718" s="17">
        <v>4.0676784927392698E-2</v>
      </c>
      <c r="E1718" s="17">
        <v>1.8867359168871899E-2</v>
      </c>
      <c r="F1718" s="17"/>
      <c r="G1718" s="17">
        <v>6.6473553559311394E-2</v>
      </c>
      <c r="H1718" s="17">
        <v>4.0915157932448799E-2</v>
      </c>
      <c r="I1718" s="17">
        <v>3.0300435949764799E-2</v>
      </c>
      <c r="J1718" s="17">
        <v>2.1215036560126899E-2</v>
      </c>
      <c r="K1718" s="17">
        <v>1.2266134423131601E-2</v>
      </c>
      <c r="L1718" s="17">
        <v>1.33555151002458E-2</v>
      </c>
      <c r="M1718" s="17"/>
      <c r="N1718" s="17">
        <v>2.2921458398413402E-2</v>
      </c>
      <c r="O1718" s="17">
        <v>4.9370199202293401E-2</v>
      </c>
      <c r="P1718" s="17">
        <v>3.1631639341260599E-2</v>
      </c>
      <c r="Q1718" s="17">
        <v>1.4739052946015701E-2</v>
      </c>
      <c r="R1718" s="17"/>
      <c r="S1718" s="17">
        <v>3.1046924263313298E-2</v>
      </c>
      <c r="T1718" s="17">
        <v>3.6083527393205E-2</v>
      </c>
      <c r="U1718" s="17">
        <v>5.1647091497237799E-2</v>
      </c>
      <c r="V1718" s="17">
        <v>2.52748854255033E-2</v>
      </c>
      <c r="W1718" s="17">
        <v>3.6746936208956603E-2</v>
      </c>
      <c r="X1718" s="17">
        <v>4.6461903165233603E-2</v>
      </c>
      <c r="Y1718" s="17">
        <v>2.10111312226261E-2</v>
      </c>
      <c r="Z1718" s="17">
        <v>1.08937509268612E-2</v>
      </c>
      <c r="AA1718" s="17">
        <v>1.85610948058876E-2</v>
      </c>
      <c r="AB1718" s="17">
        <v>1.06397291642551E-2</v>
      </c>
      <c r="AC1718" s="17">
        <v>4.4967912789282402E-2</v>
      </c>
      <c r="AD1718" s="17">
        <v>0</v>
      </c>
      <c r="AE1718" s="17"/>
      <c r="AF1718" s="17">
        <v>3.4600886247139001E-2</v>
      </c>
      <c r="AG1718" s="17">
        <v>3.4803653396790098E-2</v>
      </c>
      <c r="AH1718" s="17">
        <v>1.1061213477103499E-2</v>
      </c>
      <c r="AI1718" s="17">
        <v>3.03218711315133E-2</v>
      </c>
      <c r="AJ1718" s="17">
        <v>3.3161739897426101E-2</v>
      </c>
      <c r="AK1718" s="17"/>
      <c r="AL1718" s="17">
        <v>3.0894101978574801E-2</v>
      </c>
      <c r="AM1718" s="17">
        <v>3.2883267444277997E-2</v>
      </c>
      <c r="AN1718" s="17">
        <v>1.9631125996602598E-2</v>
      </c>
      <c r="AO1718" s="17">
        <v>2.8531245866699601E-2</v>
      </c>
      <c r="AP1718" s="17"/>
      <c r="AQ1718" s="17">
        <v>3.07782392981697E-2</v>
      </c>
      <c r="AR1718" s="17">
        <v>2.7803750231564301E-2</v>
      </c>
      <c r="AS1718" s="17"/>
      <c r="AT1718" s="17">
        <v>3.4009237096894199E-2</v>
      </c>
      <c r="AU1718" s="17">
        <v>1.4158418976759899E-2</v>
      </c>
      <c r="AV1718" s="17"/>
      <c r="AW1718" s="17">
        <v>2.37580991379895E-2</v>
      </c>
      <c r="AX1718" s="17">
        <v>2.6982742957083E-2</v>
      </c>
      <c r="AY1718" s="17">
        <v>3.5484891742118899E-2</v>
      </c>
      <c r="AZ1718" s="17"/>
      <c r="BA1718" s="17">
        <v>3.1835675240964E-2</v>
      </c>
      <c r="BB1718" s="17">
        <v>2.8412779066099399E-2</v>
      </c>
      <c r="BC1718" s="17">
        <v>2.0875421012901098E-2</v>
      </c>
      <c r="BD1718" s="17">
        <v>4.5910060341463402E-2</v>
      </c>
      <c r="BE1718" s="17">
        <v>4.8052826784795298E-2</v>
      </c>
      <c r="BF1718" s="17"/>
      <c r="BG1718" s="17">
        <v>2.6172708067000498E-2</v>
      </c>
      <c r="BH1718" s="17">
        <v>3.2040078281420303E-2</v>
      </c>
      <c r="BI1718" s="17"/>
      <c r="BJ1718" s="17">
        <v>3.24134213422912E-2</v>
      </c>
      <c r="BK1718" s="17">
        <v>1.9657095477111301E-2</v>
      </c>
      <c r="BL1718" s="17"/>
      <c r="BM1718" s="17">
        <v>3.9597642069485198E-2</v>
      </c>
      <c r="BN1718" s="17">
        <v>4.4034024295495598E-2</v>
      </c>
      <c r="BO1718" s="17">
        <v>1.8971486655887201E-2</v>
      </c>
      <c r="BP1718" s="17">
        <v>1.94597057559888E-2</v>
      </c>
      <c r="BQ1718" s="17">
        <v>5.08400931403655E-2</v>
      </c>
      <c r="BR1718" s="17"/>
      <c r="BS1718" s="17">
        <v>3.9410818824785802E-2</v>
      </c>
      <c r="BT1718" s="17"/>
      <c r="BU1718" s="17">
        <v>3.9213726336778498E-2</v>
      </c>
      <c r="BV1718" s="17">
        <v>2.8923010604720301E-2</v>
      </c>
      <c r="BW1718" s="17">
        <v>1.59415026952076E-2</v>
      </c>
      <c r="BX1718" s="17">
        <v>4.4775958885741797E-2</v>
      </c>
      <c r="BY1718" s="17">
        <v>2.2901275117095801E-2</v>
      </c>
      <c r="BZ1718" s="17"/>
      <c r="CA1718" s="17">
        <v>1.7353133404150501E-2</v>
      </c>
      <c r="CB1718" s="17"/>
      <c r="CC1718" s="17">
        <v>2.2807592332686401E-2</v>
      </c>
      <c r="CD1718" s="17">
        <v>5.7844625256027897E-2</v>
      </c>
      <c r="CE1718" s="17"/>
      <c r="CF1718" s="17">
        <v>6.2715323334371796E-3</v>
      </c>
      <c r="CG1718" s="17"/>
      <c r="CH1718" s="17">
        <v>3.5466863348373297E-2</v>
      </c>
      <c r="CI1718" s="17">
        <v>1.9588197663583801E-2</v>
      </c>
    </row>
    <row r="1719" spans="2:87" x14ac:dyDescent="0.35">
      <c r="B1719" t="s">
        <v>501</v>
      </c>
      <c r="C1719" s="17">
        <v>1.55967654291089E-2</v>
      </c>
      <c r="D1719" s="17">
        <v>1.6001922283731099E-2</v>
      </c>
      <c r="E1719" s="17">
        <v>1.5292623017182001E-2</v>
      </c>
      <c r="F1719" s="17"/>
      <c r="G1719" s="17">
        <v>3.9196227497418801E-2</v>
      </c>
      <c r="H1719" s="17">
        <v>1.52739262056524E-2</v>
      </c>
      <c r="I1719" s="17">
        <v>1.0816503172586599E-2</v>
      </c>
      <c r="J1719" s="17">
        <v>1.31026840949863E-2</v>
      </c>
      <c r="K1719" s="17">
        <v>1.5794752941095301E-2</v>
      </c>
      <c r="L1719" s="17">
        <v>5.8178378522226E-3</v>
      </c>
      <c r="M1719" s="17"/>
      <c r="N1719" s="17">
        <v>1.5908135689627401E-2</v>
      </c>
      <c r="O1719" s="17">
        <v>1.28984304833541E-2</v>
      </c>
      <c r="P1719" s="17">
        <v>1.9215697888170898E-2</v>
      </c>
      <c r="Q1719" s="17">
        <v>1.51047261941295E-2</v>
      </c>
      <c r="R1719" s="17"/>
      <c r="S1719" s="17">
        <v>1.6669300768007701E-2</v>
      </c>
      <c r="T1719" s="17">
        <v>1.7808917057114598E-2</v>
      </c>
      <c r="U1719" s="17">
        <v>5.5921541820747201E-3</v>
      </c>
      <c r="V1719" s="17">
        <v>6.0040057558333297E-3</v>
      </c>
      <c r="W1719" s="17">
        <v>2.0774594160438999E-2</v>
      </c>
      <c r="X1719" s="17">
        <v>0</v>
      </c>
      <c r="Y1719" s="17">
        <v>1.1722998009181199E-2</v>
      </c>
      <c r="Z1719" s="17">
        <v>3.97193646569826E-2</v>
      </c>
      <c r="AA1719" s="17">
        <v>2.65442207112116E-2</v>
      </c>
      <c r="AB1719" s="17">
        <v>1.50082630282228E-2</v>
      </c>
      <c r="AC1719" s="17">
        <v>1.8248261667431001E-2</v>
      </c>
      <c r="AD1719" s="17">
        <v>2.6198303208650599E-2</v>
      </c>
      <c r="AE1719" s="17"/>
      <c r="AF1719" s="17">
        <v>2.13149132939221E-2</v>
      </c>
      <c r="AG1719" s="17">
        <v>2.1839249461471699E-2</v>
      </c>
      <c r="AH1719" s="17">
        <v>9.4329779112973609E-3</v>
      </c>
      <c r="AI1719" s="17">
        <v>4.94385388938822E-3</v>
      </c>
      <c r="AJ1719" s="17">
        <v>6.97831488326928E-3</v>
      </c>
      <c r="AK1719" s="17"/>
      <c r="AL1719" s="17">
        <v>1.18917959941277E-2</v>
      </c>
      <c r="AM1719" s="17">
        <v>2.0640584695185399E-2</v>
      </c>
      <c r="AN1719" s="17">
        <v>1.5809970736338601E-2</v>
      </c>
      <c r="AO1719" s="17">
        <v>6.8262134937124401E-3</v>
      </c>
      <c r="AP1719" s="17"/>
      <c r="AQ1719" s="17">
        <v>1.7870581112092099E-2</v>
      </c>
      <c r="AR1719" s="17">
        <v>1.2297431911866301E-2</v>
      </c>
      <c r="AS1719" s="17"/>
      <c r="AT1719" s="17">
        <v>1.6125860452059299E-2</v>
      </c>
      <c r="AU1719" s="17">
        <v>6.8967476126844396E-3</v>
      </c>
      <c r="AV1719" s="17"/>
      <c r="AW1719" s="17">
        <v>1.40073565733639E-2</v>
      </c>
      <c r="AX1719" s="17">
        <v>1.0134821055156999E-2</v>
      </c>
      <c r="AY1719" s="17">
        <v>1.8492340188782201E-2</v>
      </c>
      <c r="AZ1719" s="17"/>
      <c r="BA1719" s="17">
        <v>2.2455894831000901E-2</v>
      </c>
      <c r="BB1719" s="17">
        <v>8.1208042904297398E-3</v>
      </c>
      <c r="BC1719" s="17">
        <v>1.53529575866621E-2</v>
      </c>
      <c r="BD1719" s="17">
        <v>1.6581718346336299E-2</v>
      </c>
      <c r="BE1719" s="17">
        <v>2.1498328738973501E-2</v>
      </c>
      <c r="BF1719" s="17"/>
      <c r="BG1719" s="17">
        <v>1.53457423610127E-2</v>
      </c>
      <c r="BH1719" s="17">
        <v>1.5779959546956501E-2</v>
      </c>
      <c r="BI1719" s="17"/>
      <c r="BJ1719" s="17">
        <v>1.5657615540665099E-2</v>
      </c>
      <c r="BK1719" s="17">
        <v>1.5750675373269098E-2</v>
      </c>
      <c r="BL1719" s="17"/>
      <c r="BM1719" s="17">
        <v>8.3125952800141897E-3</v>
      </c>
      <c r="BN1719" s="17">
        <v>2.0701576698966499E-2</v>
      </c>
      <c r="BO1719" s="17">
        <v>1.35648491826422E-2</v>
      </c>
      <c r="BP1719" s="17">
        <v>0</v>
      </c>
      <c r="BQ1719" s="17">
        <v>2.5969418296783401E-2</v>
      </c>
      <c r="BR1719" s="17"/>
      <c r="BS1719" s="17">
        <v>2.4393519688761699E-2</v>
      </c>
      <c r="BT1719" s="17"/>
      <c r="BU1719" s="17">
        <v>1.68194047575469E-2</v>
      </c>
      <c r="BV1719" s="17">
        <v>1.5145964355457101E-2</v>
      </c>
      <c r="BW1719" s="17">
        <v>9.8835276902600102E-3</v>
      </c>
      <c r="BX1719" s="17">
        <v>2.65738708612148E-2</v>
      </c>
      <c r="BY1719" s="17">
        <v>2.15822814578807E-2</v>
      </c>
      <c r="BZ1719" s="17"/>
      <c r="CA1719" s="17">
        <v>1.8055880211987899E-2</v>
      </c>
      <c r="CB1719" s="17"/>
      <c r="CC1719" s="17">
        <v>1.7533525349632598E-2</v>
      </c>
      <c r="CD1719" s="17">
        <v>9.9118780383050005E-3</v>
      </c>
      <c r="CE1719" s="17"/>
      <c r="CF1719" s="17">
        <v>1.2981245061383101E-2</v>
      </c>
      <c r="CG1719" s="17"/>
      <c r="CH1719" s="17">
        <v>9.9192469746443909E-3</v>
      </c>
      <c r="CI1719" s="17">
        <v>2.7993208478503201E-2</v>
      </c>
    </row>
    <row r="1720" spans="2:87" x14ac:dyDescent="0.35">
      <c r="B1720" t="s">
        <v>161</v>
      </c>
      <c r="C1720" s="17">
        <v>9.5935680999547399E-2</v>
      </c>
      <c r="D1720" s="17">
        <v>9.1305105012751103E-2</v>
      </c>
      <c r="E1720" s="17">
        <v>9.8121952621715705E-2</v>
      </c>
      <c r="F1720" s="17"/>
      <c r="G1720" s="17">
        <v>0.11408660307748</v>
      </c>
      <c r="H1720" s="17">
        <v>8.5829755916823694E-2</v>
      </c>
      <c r="I1720" s="17">
        <v>0.11176481213692201</v>
      </c>
      <c r="J1720" s="17">
        <v>0.112179636113104</v>
      </c>
      <c r="K1720" s="17">
        <v>0.105367443490749</v>
      </c>
      <c r="L1720" s="17">
        <v>5.9622468566969698E-2</v>
      </c>
      <c r="M1720" s="17"/>
      <c r="N1720" s="17">
        <v>6.3716934231930006E-2</v>
      </c>
      <c r="O1720" s="17">
        <v>8.9994056522175001E-2</v>
      </c>
      <c r="P1720" s="17">
        <v>0.10102529151683901</v>
      </c>
      <c r="Q1720" s="17">
        <v>0.13376659784040101</v>
      </c>
      <c r="R1720" s="17"/>
      <c r="S1720" s="17">
        <v>9.3887231918945699E-2</v>
      </c>
      <c r="T1720" s="17">
        <v>7.7179837729219394E-2</v>
      </c>
      <c r="U1720" s="17">
        <v>9.5661766996831904E-2</v>
      </c>
      <c r="V1720" s="17">
        <v>0.121555023050415</v>
      </c>
      <c r="W1720" s="17">
        <v>0.13490603530824399</v>
      </c>
      <c r="X1720" s="17">
        <v>9.0541189107909995E-2</v>
      </c>
      <c r="Y1720" s="17">
        <v>0.138118491374351</v>
      </c>
      <c r="Z1720" s="17">
        <v>8.33715454804662E-2</v>
      </c>
      <c r="AA1720" s="17">
        <v>5.66351860223194E-2</v>
      </c>
      <c r="AB1720" s="17">
        <v>7.3732879873266696E-2</v>
      </c>
      <c r="AC1720" s="17">
        <v>7.8219742465056502E-2</v>
      </c>
      <c r="AD1720" s="17">
        <v>0.18159115709516299</v>
      </c>
      <c r="AE1720" s="17"/>
      <c r="AF1720" s="17">
        <v>0.119981167609854</v>
      </c>
      <c r="AG1720" s="17">
        <v>9.4450310429854994E-2</v>
      </c>
      <c r="AH1720" s="17">
        <v>8.8969001321052094E-2</v>
      </c>
      <c r="AI1720" s="17">
        <v>4.2311662915826199E-2</v>
      </c>
      <c r="AJ1720" s="17">
        <v>7.6169288293363502E-2</v>
      </c>
      <c r="AK1720" s="17"/>
      <c r="AL1720" s="17">
        <v>0.127522276954146</v>
      </c>
      <c r="AM1720" s="17">
        <v>7.5498472461482294E-2</v>
      </c>
      <c r="AN1720" s="17">
        <v>8.0019234415017904E-2</v>
      </c>
      <c r="AO1720" s="17">
        <v>7.1726036013024796E-2</v>
      </c>
      <c r="AP1720" s="17"/>
      <c r="AQ1720" s="17">
        <v>0.10662675314063801</v>
      </c>
      <c r="AR1720" s="17">
        <v>8.0422808555954697E-2</v>
      </c>
      <c r="AS1720" s="17"/>
      <c r="AT1720" s="17">
        <v>0.101532056819061</v>
      </c>
      <c r="AU1720" s="17">
        <v>6.2979176094981701E-2</v>
      </c>
      <c r="AV1720" s="17"/>
      <c r="AW1720" s="17">
        <v>6.7937805358360498E-2</v>
      </c>
      <c r="AX1720" s="17">
        <v>9.0250443633977995E-2</v>
      </c>
      <c r="AY1720" s="17">
        <v>0.120955247653635</v>
      </c>
      <c r="AZ1720" s="17"/>
      <c r="BA1720" s="17">
        <v>0.104748963234673</v>
      </c>
      <c r="BB1720" s="17">
        <v>9.6086784852236401E-2</v>
      </c>
      <c r="BC1720" s="17">
        <v>0.100028902782174</v>
      </c>
      <c r="BD1720" s="17">
        <v>7.6220719752170096E-2</v>
      </c>
      <c r="BE1720" s="17">
        <v>5.4879811995916801E-2</v>
      </c>
      <c r="BF1720" s="17"/>
      <c r="BG1720" s="17">
        <v>0.10689188788461</v>
      </c>
      <c r="BH1720" s="17">
        <v>8.7939951083216603E-2</v>
      </c>
      <c r="BI1720" s="17"/>
      <c r="BJ1720" s="17">
        <v>0.10129279464952801</v>
      </c>
      <c r="BK1720" s="17">
        <v>7.8289728165443204E-2</v>
      </c>
      <c r="BL1720" s="17"/>
      <c r="BM1720" s="17">
        <v>0.177027543623791</v>
      </c>
      <c r="BN1720" s="17">
        <v>7.0026491863777796E-2</v>
      </c>
      <c r="BO1720" s="17">
        <v>6.7214446661412797E-2</v>
      </c>
      <c r="BP1720" s="17">
        <v>7.0582841424069398E-2</v>
      </c>
      <c r="BQ1720" s="17">
        <v>7.4284056023052797E-2</v>
      </c>
      <c r="BR1720" s="17"/>
      <c r="BS1720" s="17">
        <v>6.9714956655207605E-2</v>
      </c>
      <c r="BT1720" s="17"/>
      <c r="BU1720" s="17">
        <v>7.4774008162935696E-2</v>
      </c>
      <c r="BV1720" s="17">
        <v>5.27447801042467E-2</v>
      </c>
      <c r="BW1720" s="17">
        <v>5.5009627636682497E-2</v>
      </c>
      <c r="BX1720" s="17">
        <v>5.8983151943170602E-2</v>
      </c>
      <c r="BY1720" s="17">
        <v>0.27058887062090198</v>
      </c>
      <c r="BZ1720" s="17"/>
      <c r="CA1720" s="17">
        <v>6.9702220086647698E-2</v>
      </c>
      <c r="CB1720" s="17"/>
      <c r="CC1720" s="17">
        <v>8.6648537864846498E-2</v>
      </c>
      <c r="CD1720" s="17">
        <v>7.8880685288619398E-2</v>
      </c>
      <c r="CE1720" s="17"/>
      <c r="CF1720" s="17">
        <v>7.2590204021229995E-2</v>
      </c>
      <c r="CG1720" s="17"/>
      <c r="CH1720" s="17">
        <v>8.1568701633974394E-2</v>
      </c>
      <c r="CI1720" s="17">
        <v>4.1951127747999403E-2</v>
      </c>
    </row>
    <row r="1721" spans="2:87" x14ac:dyDescent="0.35">
      <c r="C1721" s="17"/>
      <c r="D1721" s="17"/>
      <c r="E1721" s="17"/>
      <c r="F1721" s="17"/>
      <c r="G1721" s="17"/>
      <c r="H1721" s="17"/>
      <c r="I1721" s="17"/>
      <c r="J1721" s="17"/>
      <c r="K1721" s="17"/>
      <c r="L1721" s="17"/>
      <c r="M1721" s="17"/>
      <c r="N1721" s="17"/>
      <c r="O1721" s="17"/>
      <c r="P1721" s="17"/>
      <c r="Q1721" s="17"/>
      <c r="R1721" s="17"/>
      <c r="S1721" s="17"/>
      <c r="T1721" s="17"/>
      <c r="U1721" s="17"/>
      <c r="V1721" s="17"/>
      <c r="W1721" s="17"/>
      <c r="X1721" s="17"/>
      <c r="Y1721" s="17"/>
      <c r="Z1721" s="17"/>
      <c r="AA1721" s="17"/>
      <c r="AB1721" s="17"/>
      <c r="AC1721" s="17"/>
      <c r="AD1721" s="17"/>
      <c r="AE1721" s="17"/>
      <c r="AF1721" s="17"/>
      <c r="AG1721" s="17"/>
      <c r="AH1721" s="17"/>
      <c r="AI1721" s="17"/>
      <c r="AJ1721" s="17"/>
      <c r="AK1721" s="17"/>
      <c r="AL1721" s="17"/>
      <c r="AM1721" s="17"/>
      <c r="AN1721" s="17"/>
      <c r="AO1721" s="17"/>
      <c r="AP1721" s="17"/>
      <c r="AQ1721" s="17"/>
      <c r="AR1721" s="17"/>
      <c r="AS1721" s="17"/>
      <c r="AT1721" s="17"/>
      <c r="AU1721" s="17"/>
      <c r="AV1721" s="17"/>
      <c r="AW1721" s="17"/>
      <c r="AX1721" s="17"/>
      <c r="AY1721" s="17"/>
      <c r="AZ1721" s="17"/>
      <c r="BA1721" s="17"/>
      <c r="BB1721" s="17"/>
      <c r="BC1721" s="17"/>
      <c r="BD1721" s="17"/>
      <c r="BE1721" s="17"/>
      <c r="BF1721" s="17"/>
      <c r="BG1721" s="17"/>
      <c r="BH1721" s="17"/>
      <c r="BI1721" s="17"/>
      <c r="BJ1721" s="17"/>
      <c r="BK1721" s="17"/>
      <c r="BL1721" s="17"/>
      <c r="BM1721" s="17"/>
      <c r="BN1721" s="17"/>
      <c r="BO1721" s="17"/>
      <c r="BP1721" s="17"/>
      <c r="BQ1721" s="17"/>
      <c r="BR1721" s="17"/>
      <c r="BS1721" s="17"/>
      <c r="BT1721" s="17"/>
      <c r="BU1721" s="17"/>
      <c r="BV1721" s="17"/>
      <c r="BW1721" s="17"/>
      <c r="BX1721" s="17"/>
      <c r="BY1721" s="17"/>
      <c r="BZ1721" s="17"/>
      <c r="CA1721" s="17"/>
      <c r="CB1721" s="17"/>
      <c r="CC1721" s="17"/>
      <c r="CD1721" s="17"/>
      <c r="CE1721" s="17"/>
      <c r="CF1721" s="17"/>
      <c r="CG1721" s="17"/>
      <c r="CH1721" s="17"/>
      <c r="CI1721" s="17"/>
    </row>
    <row r="1722" spans="2:87" x14ac:dyDescent="0.35">
      <c r="B1722" s="6" t="s">
        <v>514</v>
      </c>
      <c r="C1722" s="17"/>
      <c r="D1722" s="17"/>
      <c r="E1722" s="17"/>
      <c r="F1722" s="17"/>
      <c r="G1722" s="17"/>
      <c r="H1722" s="17"/>
      <c r="I1722" s="17"/>
      <c r="J1722" s="17"/>
      <c r="K1722" s="17"/>
      <c r="L1722" s="17"/>
      <c r="M1722" s="17"/>
      <c r="N1722" s="17"/>
      <c r="O1722" s="17"/>
      <c r="P1722" s="17"/>
      <c r="Q1722" s="17"/>
      <c r="R1722" s="17"/>
      <c r="S1722" s="17"/>
      <c r="T1722" s="17"/>
      <c r="U1722" s="17"/>
      <c r="V1722" s="17"/>
      <c r="W1722" s="17"/>
      <c r="X1722" s="17"/>
      <c r="Y1722" s="17"/>
      <c r="Z1722" s="17"/>
      <c r="AA1722" s="17"/>
      <c r="AB1722" s="17"/>
      <c r="AC1722" s="17"/>
      <c r="AD1722" s="17"/>
      <c r="AE1722" s="17"/>
      <c r="AF1722" s="17"/>
      <c r="AG1722" s="17"/>
      <c r="AH1722" s="17"/>
      <c r="AI1722" s="17"/>
      <c r="AJ1722" s="17"/>
      <c r="AK1722" s="17"/>
      <c r="AL1722" s="17"/>
      <c r="AM1722" s="17"/>
      <c r="AN1722" s="17"/>
      <c r="AO1722" s="17"/>
      <c r="AP1722" s="17"/>
      <c r="AQ1722" s="17"/>
      <c r="AR1722" s="17"/>
      <c r="AS1722" s="17"/>
      <c r="AT1722" s="17"/>
      <c r="AU1722" s="17"/>
      <c r="AV1722" s="17"/>
      <c r="AW1722" s="17"/>
      <c r="AX1722" s="17"/>
      <c r="AY1722" s="17"/>
      <c r="AZ1722" s="17"/>
      <c r="BA1722" s="17"/>
      <c r="BB1722" s="17"/>
      <c r="BC1722" s="17"/>
      <c r="BD1722" s="17"/>
      <c r="BE1722" s="17"/>
      <c r="BF1722" s="17"/>
      <c r="BG1722" s="17"/>
      <c r="BH1722" s="17"/>
      <c r="BI1722" s="17"/>
      <c r="BJ1722" s="17"/>
      <c r="BK1722" s="17"/>
      <c r="BL1722" s="17"/>
      <c r="BM1722" s="17"/>
      <c r="BN1722" s="17"/>
      <c r="BO1722" s="17"/>
      <c r="BP1722" s="17"/>
      <c r="BQ1722" s="17"/>
      <c r="BR1722" s="17"/>
      <c r="BS1722" s="17"/>
      <c r="BT1722" s="17"/>
      <c r="BU1722" s="17"/>
      <c r="BV1722" s="17"/>
      <c r="BW1722" s="17"/>
      <c r="BX1722" s="17"/>
      <c r="BY1722" s="17"/>
      <c r="BZ1722" s="17"/>
      <c r="CA1722" s="17"/>
      <c r="CB1722" s="17"/>
      <c r="CC1722" s="17"/>
      <c r="CD1722" s="17"/>
      <c r="CE1722" s="17"/>
      <c r="CF1722" s="17"/>
      <c r="CG1722" s="17"/>
      <c r="CH1722" s="17"/>
      <c r="CI1722" s="17"/>
    </row>
    <row r="1723" spans="2:87" x14ac:dyDescent="0.35">
      <c r="B1723" s="24" t="s">
        <v>117</v>
      </c>
      <c r="C1723" s="17"/>
      <c r="D1723" s="17"/>
      <c r="E1723" s="17"/>
      <c r="F1723" s="17"/>
      <c r="G1723" s="17"/>
      <c r="H1723" s="17"/>
      <c r="I1723" s="17"/>
      <c r="J1723" s="17"/>
      <c r="K1723" s="17"/>
      <c r="L1723" s="17"/>
      <c r="M1723" s="17"/>
      <c r="N1723" s="17"/>
      <c r="O1723" s="17"/>
      <c r="P1723" s="17"/>
      <c r="Q1723" s="17"/>
      <c r="R1723" s="17"/>
      <c r="S1723" s="17"/>
      <c r="T1723" s="17"/>
      <c r="U1723" s="17"/>
      <c r="V1723" s="17"/>
      <c r="W1723" s="17"/>
      <c r="X1723" s="17"/>
      <c r="Y1723" s="17"/>
      <c r="Z1723" s="17"/>
      <c r="AA1723" s="17"/>
      <c r="AB1723" s="17"/>
      <c r="AC1723" s="17"/>
      <c r="AD1723" s="17"/>
      <c r="AE1723" s="17"/>
      <c r="AF1723" s="17"/>
      <c r="AG1723" s="17"/>
      <c r="AH1723" s="17"/>
      <c r="AI1723" s="17"/>
      <c r="AJ1723" s="17"/>
      <c r="AK1723" s="17"/>
      <c r="AL1723" s="17"/>
      <c r="AM1723" s="17"/>
      <c r="AN1723" s="17"/>
      <c r="AO1723" s="17"/>
      <c r="AP1723" s="17"/>
      <c r="AQ1723" s="17"/>
      <c r="AR1723" s="17"/>
      <c r="AS1723" s="17"/>
      <c r="AT1723" s="17"/>
      <c r="AU1723" s="17"/>
      <c r="AV1723" s="17"/>
      <c r="AW1723" s="17"/>
      <c r="AX1723" s="17"/>
      <c r="AY1723" s="17"/>
      <c r="AZ1723" s="17"/>
      <c r="BA1723" s="17"/>
      <c r="BB1723" s="17"/>
      <c r="BC1723" s="17"/>
      <c r="BD1723" s="17"/>
      <c r="BE1723" s="17"/>
      <c r="BF1723" s="17"/>
      <c r="BG1723" s="17"/>
      <c r="BH1723" s="17"/>
      <c r="BI1723" s="17"/>
      <c r="BJ1723" s="17"/>
      <c r="BK1723" s="17"/>
      <c r="BL1723" s="17"/>
      <c r="BM1723" s="17"/>
      <c r="BN1723" s="17"/>
      <c r="BO1723" s="17"/>
      <c r="BP1723" s="17"/>
      <c r="BQ1723" s="17"/>
      <c r="BR1723" s="17"/>
      <c r="BS1723" s="17"/>
      <c r="BT1723" s="17"/>
      <c r="BU1723" s="17"/>
      <c r="BV1723" s="17"/>
      <c r="BW1723" s="17"/>
      <c r="BX1723" s="17"/>
      <c r="BY1723" s="17"/>
      <c r="BZ1723" s="17"/>
      <c r="CA1723" s="17"/>
      <c r="CB1723" s="17"/>
      <c r="CC1723" s="17"/>
      <c r="CD1723" s="17"/>
      <c r="CE1723" s="17"/>
      <c r="CF1723" s="17"/>
      <c r="CG1723" s="17"/>
      <c r="CH1723" s="17"/>
      <c r="CI1723" s="17"/>
    </row>
    <row r="1724" spans="2:87" x14ac:dyDescent="0.35">
      <c r="B1724" t="s">
        <v>497</v>
      </c>
      <c r="C1724" s="17">
        <v>5.1611051287417602E-2</v>
      </c>
      <c r="D1724" s="17">
        <v>6.5528793277106603E-2</v>
      </c>
      <c r="E1724" s="17">
        <v>3.8299123587202E-2</v>
      </c>
      <c r="F1724" s="17"/>
      <c r="G1724" s="17">
        <v>7.2798562467249001E-2</v>
      </c>
      <c r="H1724" s="17">
        <v>8.9066376183241203E-2</v>
      </c>
      <c r="I1724" s="17">
        <v>4.7262701429044103E-2</v>
      </c>
      <c r="J1724" s="17">
        <v>3.5351332380500103E-2</v>
      </c>
      <c r="K1724" s="17">
        <v>3.0285203313629799E-2</v>
      </c>
      <c r="L1724" s="17">
        <v>3.78644954803024E-2</v>
      </c>
      <c r="M1724" s="17"/>
      <c r="N1724" s="17">
        <v>6.0329394156082503E-2</v>
      </c>
      <c r="O1724" s="17">
        <v>4.0039520639939E-2</v>
      </c>
      <c r="P1724" s="17">
        <v>5.8108729092501699E-2</v>
      </c>
      <c r="Q1724" s="17">
        <v>4.9242124215977998E-2</v>
      </c>
      <c r="R1724" s="17"/>
      <c r="S1724" s="17">
        <v>5.6139046797139297E-2</v>
      </c>
      <c r="T1724" s="17">
        <v>5.1741864882975497E-2</v>
      </c>
      <c r="U1724" s="17">
        <v>5.1593694884630802E-2</v>
      </c>
      <c r="V1724" s="17">
        <v>5.05782279404789E-2</v>
      </c>
      <c r="W1724" s="17">
        <v>4.9851612851157599E-2</v>
      </c>
      <c r="X1724" s="17">
        <v>8.5604342551302698E-2</v>
      </c>
      <c r="Y1724" s="17">
        <v>3.8291460459367002E-2</v>
      </c>
      <c r="Z1724" s="17">
        <v>6.0725658235786503E-2</v>
      </c>
      <c r="AA1724" s="17">
        <v>4.2804316918084201E-2</v>
      </c>
      <c r="AB1724" s="17">
        <v>6.2056161309605902E-2</v>
      </c>
      <c r="AC1724" s="17">
        <v>1.91720979518437E-2</v>
      </c>
      <c r="AD1724" s="17">
        <v>1.36330831013016E-2</v>
      </c>
      <c r="AE1724" s="17"/>
      <c r="AF1724" s="17">
        <v>4.1086440665248601E-2</v>
      </c>
      <c r="AG1724" s="17">
        <v>5.3683901700466399E-2</v>
      </c>
      <c r="AH1724" s="17">
        <v>4.6822318170470598E-2</v>
      </c>
      <c r="AI1724" s="17">
        <v>5.4051557534717701E-2</v>
      </c>
      <c r="AJ1724" s="17">
        <v>6.7585594565645696E-2</v>
      </c>
      <c r="AK1724" s="17"/>
      <c r="AL1724" s="17">
        <v>4.7506881808628602E-2</v>
      </c>
      <c r="AM1724" s="17">
        <v>5.0544818971547598E-2</v>
      </c>
      <c r="AN1724" s="17">
        <v>5.6190619769876902E-2</v>
      </c>
      <c r="AO1724" s="17">
        <v>7.0571064922597404E-2</v>
      </c>
      <c r="AP1724" s="17"/>
      <c r="AQ1724" s="17">
        <v>5.0521264179406097E-2</v>
      </c>
      <c r="AR1724" s="17">
        <v>5.3192345303036202E-2</v>
      </c>
      <c r="AS1724" s="17"/>
      <c r="AT1724" s="17">
        <v>5.9663499773428802E-2</v>
      </c>
      <c r="AU1724" s="17">
        <v>3.06145928226105E-2</v>
      </c>
      <c r="AV1724" s="17"/>
      <c r="AW1724" s="17">
        <v>3.79626950222458E-2</v>
      </c>
      <c r="AX1724" s="17">
        <v>4.04602421366623E-2</v>
      </c>
      <c r="AY1724" s="17">
        <v>6.5024148290826506E-2</v>
      </c>
      <c r="AZ1724" s="17"/>
      <c r="BA1724" s="17">
        <v>6.6130122244020303E-2</v>
      </c>
      <c r="BB1724" s="17">
        <v>4.72852903533287E-2</v>
      </c>
      <c r="BC1724" s="17">
        <v>4.4654043097617599E-2</v>
      </c>
      <c r="BD1724" s="17">
        <v>5.06876274284788E-2</v>
      </c>
      <c r="BE1724" s="17">
        <v>4.8863107453341999E-2</v>
      </c>
      <c r="BF1724" s="17"/>
      <c r="BG1724" s="17">
        <v>5.1047443320956801E-2</v>
      </c>
      <c r="BH1724" s="17">
        <v>5.2022366729503403E-2</v>
      </c>
      <c r="BI1724" s="17"/>
      <c r="BJ1724" s="17">
        <v>5.3482680328345203E-2</v>
      </c>
      <c r="BK1724" s="17">
        <v>4.4090242269992801E-2</v>
      </c>
      <c r="BL1724" s="17"/>
      <c r="BM1724" s="17">
        <v>2.6381268153519499E-2</v>
      </c>
      <c r="BN1724" s="17">
        <v>3.3639335672127901E-2</v>
      </c>
      <c r="BO1724" s="17">
        <v>6.7335289783747795E-2</v>
      </c>
      <c r="BP1724" s="17">
        <v>5.9341853297494501E-2</v>
      </c>
      <c r="BQ1724" s="17">
        <v>5.8270194459202999E-2</v>
      </c>
      <c r="BR1724" s="17"/>
      <c r="BS1724" s="17">
        <v>5.7840875081780103E-2</v>
      </c>
      <c r="BT1724" s="17"/>
      <c r="BU1724" s="17">
        <v>2.74542104833886E-2</v>
      </c>
      <c r="BV1724" s="17">
        <v>7.0210123211620706E-2</v>
      </c>
      <c r="BW1724" s="17">
        <v>5.1607777931423598E-2</v>
      </c>
      <c r="BX1724" s="17">
        <v>7.0156355410265603E-2</v>
      </c>
      <c r="BY1724" s="17">
        <v>2.8608081322511102E-2</v>
      </c>
      <c r="BZ1724" s="17"/>
      <c r="CA1724" s="17">
        <v>9.0852087094737397E-2</v>
      </c>
      <c r="CB1724" s="17"/>
      <c r="CC1724" s="17">
        <v>5.2469406690365497E-2</v>
      </c>
      <c r="CD1724" s="17">
        <v>5.1177621217628699E-2</v>
      </c>
      <c r="CE1724" s="17"/>
      <c r="CF1724" s="17">
        <v>4.36701427971279E-2</v>
      </c>
      <c r="CG1724" s="17"/>
      <c r="CH1724" s="17">
        <v>3.5622204653210303E-2</v>
      </c>
      <c r="CI1724" s="17">
        <v>0.11140452708479</v>
      </c>
    </row>
    <row r="1725" spans="2:87" x14ac:dyDescent="0.35">
      <c r="B1725" t="s">
        <v>498</v>
      </c>
      <c r="C1725" s="17">
        <v>0.11285267078616899</v>
      </c>
      <c r="D1725" s="17">
        <v>0.124088135191517</v>
      </c>
      <c r="E1725" s="17">
        <v>0.10252739900833201</v>
      </c>
      <c r="F1725" s="17"/>
      <c r="G1725" s="17">
        <v>0.16339582025899799</v>
      </c>
      <c r="H1725" s="17">
        <v>0.174088243220924</v>
      </c>
      <c r="I1725" s="17">
        <v>0.13361679277970301</v>
      </c>
      <c r="J1725" s="17">
        <v>0.11058497746667401</v>
      </c>
      <c r="K1725" s="17">
        <v>6.0231193710328E-2</v>
      </c>
      <c r="L1725" s="17">
        <v>4.92387623622218E-2</v>
      </c>
      <c r="M1725" s="17"/>
      <c r="N1725" s="17">
        <v>0.122140351210616</v>
      </c>
      <c r="O1725" s="17">
        <v>0.115143641006453</v>
      </c>
      <c r="P1725" s="17">
        <v>0.11771330049701299</v>
      </c>
      <c r="Q1725" s="17">
        <v>9.5897703905809303E-2</v>
      </c>
      <c r="R1725" s="17"/>
      <c r="S1725" s="17">
        <v>0.114660018306664</v>
      </c>
      <c r="T1725" s="17">
        <v>0.118021111561875</v>
      </c>
      <c r="U1725" s="17">
        <v>8.6795330637134793E-2</v>
      </c>
      <c r="V1725" s="17">
        <v>7.0162282827447797E-2</v>
      </c>
      <c r="W1725" s="17">
        <v>0.16192240981530601</v>
      </c>
      <c r="X1725" s="17">
        <v>7.3840363145708396E-2</v>
      </c>
      <c r="Y1725" s="17">
        <v>0.13262119940280101</v>
      </c>
      <c r="Z1725" s="17">
        <v>0.16825722858701</v>
      </c>
      <c r="AA1725" s="17">
        <v>0.16250407766837099</v>
      </c>
      <c r="AB1725" s="17">
        <v>8.3007283397046397E-2</v>
      </c>
      <c r="AC1725" s="17">
        <v>8.0760257342544897E-2</v>
      </c>
      <c r="AD1725" s="17">
        <v>0.115380546433558</v>
      </c>
      <c r="AE1725" s="17"/>
      <c r="AF1725" s="17">
        <v>0.1102616793158</v>
      </c>
      <c r="AG1725" s="17">
        <v>9.81083246690546E-2</v>
      </c>
      <c r="AH1725" s="17">
        <v>9.3860530437657103E-2</v>
      </c>
      <c r="AI1725" s="17">
        <v>0.13468735828282799</v>
      </c>
      <c r="AJ1725" s="17">
        <v>0.191625610939929</v>
      </c>
      <c r="AK1725" s="17"/>
      <c r="AL1725" s="17">
        <v>9.1239333603379602E-2</v>
      </c>
      <c r="AM1725" s="17">
        <v>0.107038032633661</v>
      </c>
      <c r="AN1725" s="17">
        <v>0.15537200166846099</v>
      </c>
      <c r="AO1725" s="17">
        <v>0.16325001113708301</v>
      </c>
      <c r="AP1725" s="17"/>
      <c r="AQ1725" s="17">
        <v>9.2426340743403099E-2</v>
      </c>
      <c r="AR1725" s="17">
        <v>0.14249151787861999</v>
      </c>
      <c r="AS1725" s="17"/>
      <c r="AT1725" s="17">
        <v>0.13414485846333599</v>
      </c>
      <c r="AU1725" s="17">
        <v>5.7180467912667197E-2</v>
      </c>
      <c r="AV1725" s="17"/>
      <c r="AW1725" s="17">
        <v>8.7939434824419599E-2</v>
      </c>
      <c r="AX1725" s="17">
        <v>0.137611586445721</v>
      </c>
      <c r="AY1725" s="17">
        <v>0.127157104116464</v>
      </c>
      <c r="AZ1725" s="17"/>
      <c r="BA1725" s="17">
        <v>0.14719789351302501</v>
      </c>
      <c r="BB1725" s="17">
        <v>0.108615166831192</v>
      </c>
      <c r="BC1725" s="17">
        <v>0.10926452544349601</v>
      </c>
      <c r="BD1725" s="17">
        <v>7.3617957012251198E-2</v>
      </c>
      <c r="BE1725" s="17">
        <v>6.4284516713272094E-2</v>
      </c>
      <c r="BF1725" s="17"/>
      <c r="BG1725" s="17">
        <v>0.104353138205368</v>
      </c>
      <c r="BH1725" s="17">
        <v>0.11905554443067801</v>
      </c>
      <c r="BI1725" s="17"/>
      <c r="BJ1725" s="17">
        <v>0.126184957623241</v>
      </c>
      <c r="BK1725" s="17">
        <v>6.3465811046868603E-2</v>
      </c>
      <c r="BL1725" s="17"/>
      <c r="BM1725" s="17">
        <v>5.9564132908580099E-2</v>
      </c>
      <c r="BN1725" s="17">
        <v>0.106496693739695</v>
      </c>
      <c r="BO1725" s="17">
        <v>0.15145796030922301</v>
      </c>
      <c r="BP1725" s="17">
        <v>9.45865442464843E-2</v>
      </c>
      <c r="BQ1725" s="17">
        <v>9.31283914276409E-2</v>
      </c>
      <c r="BR1725" s="17"/>
      <c r="BS1725" s="17">
        <v>0.13515307020334499</v>
      </c>
      <c r="BT1725" s="17"/>
      <c r="BU1725" s="17">
        <v>0.11530319612452</v>
      </c>
      <c r="BV1725" s="17">
        <v>0.172366462479701</v>
      </c>
      <c r="BW1725" s="17">
        <v>0.119005004389062</v>
      </c>
      <c r="BX1725" s="17">
        <v>9.5453337681381006E-2</v>
      </c>
      <c r="BY1725" s="17">
        <v>6.1247140067667002E-2</v>
      </c>
      <c r="BZ1725" s="17"/>
      <c r="CA1725" s="17">
        <v>0.210522192320209</v>
      </c>
      <c r="CB1725" s="17"/>
      <c r="CC1725" s="17">
        <v>0.10346037240711201</v>
      </c>
      <c r="CD1725" s="17">
        <v>0.15921751588128599</v>
      </c>
      <c r="CE1725" s="17"/>
      <c r="CF1725" s="17">
        <v>8.7139407336957506E-2</v>
      </c>
      <c r="CG1725" s="17"/>
      <c r="CH1725" s="17">
        <v>7.4190805436326696E-2</v>
      </c>
      <c r="CI1725" s="17">
        <v>0.22610174199178301</v>
      </c>
    </row>
    <row r="1726" spans="2:87" x14ac:dyDescent="0.35">
      <c r="B1726" t="s">
        <v>499</v>
      </c>
      <c r="C1726" s="17">
        <v>0.184383959775069</v>
      </c>
      <c r="D1726" s="17">
        <v>0.22813203926714901</v>
      </c>
      <c r="E1726" s="17">
        <v>0.14267120925641</v>
      </c>
      <c r="F1726" s="17"/>
      <c r="G1726" s="17">
        <v>0.22180000875363301</v>
      </c>
      <c r="H1726" s="17">
        <v>0.23867016259940901</v>
      </c>
      <c r="I1726" s="17">
        <v>0.20198961060873599</v>
      </c>
      <c r="J1726" s="17">
        <v>0.20071250364274801</v>
      </c>
      <c r="K1726" s="17">
        <v>0.15168231880012201</v>
      </c>
      <c r="L1726" s="17">
        <v>0.10931643814294401</v>
      </c>
      <c r="M1726" s="17"/>
      <c r="N1726" s="17">
        <v>0.210358615640342</v>
      </c>
      <c r="O1726" s="17">
        <v>0.20894136477845701</v>
      </c>
      <c r="P1726" s="17">
        <v>0.16022758965261899</v>
      </c>
      <c r="Q1726" s="17">
        <v>0.15256411707560599</v>
      </c>
      <c r="R1726" s="17"/>
      <c r="S1726" s="17">
        <v>0.20686895479818199</v>
      </c>
      <c r="T1726" s="17">
        <v>0.143297169853081</v>
      </c>
      <c r="U1726" s="17">
        <v>0.18451954329949599</v>
      </c>
      <c r="V1726" s="17">
        <v>0.17339351335498601</v>
      </c>
      <c r="W1726" s="17">
        <v>0.23267441082062601</v>
      </c>
      <c r="X1726" s="17">
        <v>0.17157324264885401</v>
      </c>
      <c r="Y1726" s="17">
        <v>0.196793995293567</v>
      </c>
      <c r="Z1726" s="17">
        <v>0.22752835660680201</v>
      </c>
      <c r="AA1726" s="17">
        <v>0.17174571067328301</v>
      </c>
      <c r="AB1726" s="17">
        <v>0.15616221322319901</v>
      </c>
      <c r="AC1726" s="17">
        <v>0.18376026800599701</v>
      </c>
      <c r="AD1726" s="17">
        <v>0.257479096439101</v>
      </c>
      <c r="AE1726" s="17"/>
      <c r="AF1726" s="17">
        <v>0.15528034372426899</v>
      </c>
      <c r="AG1726" s="17">
        <v>0.159260894987</v>
      </c>
      <c r="AH1726" s="17">
        <v>0.21494330862232999</v>
      </c>
      <c r="AI1726" s="17">
        <v>0.24746358923185099</v>
      </c>
      <c r="AJ1726" s="17">
        <v>0.216792906632716</v>
      </c>
      <c r="AK1726" s="17"/>
      <c r="AL1726" s="17">
        <v>0.182848770374924</v>
      </c>
      <c r="AM1726" s="17">
        <v>0.167924052111282</v>
      </c>
      <c r="AN1726" s="17">
        <v>0.19236040830513601</v>
      </c>
      <c r="AO1726" s="17">
        <v>0.27231932533843201</v>
      </c>
      <c r="AP1726" s="17"/>
      <c r="AQ1726" s="17">
        <v>0.16728881759797501</v>
      </c>
      <c r="AR1726" s="17">
        <v>0.209189213775656</v>
      </c>
      <c r="AS1726" s="17"/>
      <c r="AT1726" s="17">
        <v>0.20334358605105099</v>
      </c>
      <c r="AU1726" s="17">
        <v>0.123902951755869</v>
      </c>
      <c r="AV1726" s="17"/>
      <c r="AW1726" s="17">
        <v>0.156183342738272</v>
      </c>
      <c r="AX1726" s="17">
        <v>0.20687626747928201</v>
      </c>
      <c r="AY1726" s="17">
        <v>0.19736112996166699</v>
      </c>
      <c r="AZ1726" s="17"/>
      <c r="BA1726" s="17">
        <v>0.214255808246955</v>
      </c>
      <c r="BB1726" s="17">
        <v>0.21170793872839</v>
      </c>
      <c r="BC1726" s="17">
        <v>0.15816118493412501</v>
      </c>
      <c r="BD1726" s="17">
        <v>0.13780086551359</v>
      </c>
      <c r="BE1726" s="17">
        <v>0.14604885975336501</v>
      </c>
      <c r="BF1726" s="17"/>
      <c r="BG1726" s="17">
        <v>0.19569556424007201</v>
      </c>
      <c r="BH1726" s="17">
        <v>0.176128864268811</v>
      </c>
      <c r="BI1726" s="17"/>
      <c r="BJ1726" s="17">
        <v>0.19663078229512301</v>
      </c>
      <c r="BK1726" s="17">
        <v>0.14055453393527501</v>
      </c>
      <c r="BL1726" s="17"/>
      <c r="BM1726" s="17">
        <v>0.20710532740090701</v>
      </c>
      <c r="BN1726" s="17">
        <v>0.196138890360156</v>
      </c>
      <c r="BO1726" s="17">
        <v>0.17504709919791001</v>
      </c>
      <c r="BP1726" s="17">
        <v>0.20483553769795301</v>
      </c>
      <c r="BQ1726" s="17">
        <v>0.20495431098915101</v>
      </c>
      <c r="BR1726" s="17"/>
      <c r="BS1726" s="17">
        <v>0.20053355585740401</v>
      </c>
      <c r="BT1726" s="17"/>
      <c r="BU1726" s="17">
        <v>0.203738664100062</v>
      </c>
      <c r="BV1726" s="17">
        <v>0.19308864700182601</v>
      </c>
      <c r="BW1726" s="17">
        <v>0.19608338422573099</v>
      </c>
      <c r="BX1726" s="17">
        <v>0.20323038573559801</v>
      </c>
      <c r="BY1726" s="17">
        <v>0.19015983889997701</v>
      </c>
      <c r="BZ1726" s="17"/>
      <c r="CA1726" s="17">
        <v>0.200254093348921</v>
      </c>
      <c r="CB1726" s="17"/>
      <c r="CC1726" s="17">
        <v>0.17440510646544599</v>
      </c>
      <c r="CD1726" s="17">
        <v>0.232412289754556</v>
      </c>
      <c r="CE1726" s="17"/>
      <c r="CF1726" s="17">
        <v>0.141448865165478</v>
      </c>
      <c r="CG1726" s="17"/>
      <c r="CH1726" s="17">
        <v>0.163962645231674</v>
      </c>
      <c r="CI1726" s="17">
        <v>0.19408123157791399</v>
      </c>
    </row>
    <row r="1727" spans="2:87" x14ac:dyDescent="0.35">
      <c r="B1727" t="s">
        <v>500</v>
      </c>
      <c r="C1727" s="17">
        <v>0.26721550538664102</v>
      </c>
      <c r="D1727" s="17">
        <v>0.25553753939965101</v>
      </c>
      <c r="E1727" s="17">
        <v>0.27919244174359298</v>
      </c>
      <c r="F1727" s="17"/>
      <c r="G1727" s="17">
        <v>0.22208369827970301</v>
      </c>
      <c r="H1727" s="17">
        <v>0.21280911920151699</v>
      </c>
      <c r="I1727" s="17">
        <v>0.25865851806360601</v>
      </c>
      <c r="J1727" s="17">
        <v>0.25405217298823002</v>
      </c>
      <c r="K1727" s="17">
        <v>0.28415356790812601</v>
      </c>
      <c r="L1727" s="17">
        <v>0.34822548244500701</v>
      </c>
      <c r="M1727" s="17"/>
      <c r="N1727" s="17">
        <v>0.29927906451744901</v>
      </c>
      <c r="O1727" s="17">
        <v>0.27120385567889999</v>
      </c>
      <c r="P1727" s="17">
        <v>0.25741877971647997</v>
      </c>
      <c r="Q1727" s="17">
        <v>0.23669027907340301</v>
      </c>
      <c r="R1727" s="17"/>
      <c r="S1727" s="17">
        <v>0.25993255296440099</v>
      </c>
      <c r="T1727" s="17">
        <v>0.26903718950841299</v>
      </c>
      <c r="U1727" s="17">
        <v>0.28444621038920098</v>
      </c>
      <c r="V1727" s="17">
        <v>0.33661239950989702</v>
      </c>
      <c r="W1727" s="17">
        <v>0.15727172193645</v>
      </c>
      <c r="X1727" s="17">
        <v>0.28502936308954402</v>
      </c>
      <c r="Y1727" s="17">
        <v>0.213375468967127</v>
      </c>
      <c r="Z1727" s="17">
        <v>0.22386241227817799</v>
      </c>
      <c r="AA1727" s="17">
        <v>0.26275100890775499</v>
      </c>
      <c r="AB1727" s="17">
        <v>0.311894678843958</v>
      </c>
      <c r="AC1727" s="17">
        <v>0.32001666459438199</v>
      </c>
      <c r="AD1727" s="17">
        <v>0.23837451085433101</v>
      </c>
      <c r="AE1727" s="17"/>
      <c r="AF1727" s="17">
        <v>0.239650945282782</v>
      </c>
      <c r="AG1727" s="17">
        <v>0.25676080484799801</v>
      </c>
      <c r="AH1727" s="17">
        <v>0.28529782156838601</v>
      </c>
      <c r="AI1727" s="17">
        <v>0.29328687815870902</v>
      </c>
      <c r="AJ1727" s="17">
        <v>0.285515228031751</v>
      </c>
      <c r="AK1727" s="17"/>
      <c r="AL1727" s="17">
        <v>0.26770898702269202</v>
      </c>
      <c r="AM1727" s="17">
        <v>0.29544273222199302</v>
      </c>
      <c r="AN1727" s="17">
        <v>0.23612178899869199</v>
      </c>
      <c r="AO1727" s="17">
        <v>0.17742505142224399</v>
      </c>
      <c r="AP1727" s="17"/>
      <c r="AQ1727" s="17">
        <v>0.264255161566609</v>
      </c>
      <c r="AR1727" s="17">
        <v>0.27151099937108703</v>
      </c>
      <c r="AS1727" s="17"/>
      <c r="AT1727" s="17">
        <v>0.25912254137444901</v>
      </c>
      <c r="AU1727" s="17">
        <v>0.33879130461942197</v>
      </c>
      <c r="AV1727" s="17"/>
      <c r="AW1727" s="17">
        <v>0.31104266830143001</v>
      </c>
      <c r="AX1727" s="17">
        <v>0.28128066067636598</v>
      </c>
      <c r="AY1727" s="17">
        <v>0.220253435941028</v>
      </c>
      <c r="AZ1727" s="17"/>
      <c r="BA1727" s="17">
        <v>0.22158219644536001</v>
      </c>
      <c r="BB1727" s="17">
        <v>0.26842106355420497</v>
      </c>
      <c r="BC1727" s="17">
        <v>0.28480100310445</v>
      </c>
      <c r="BD1727" s="17">
        <v>0.272126650576061</v>
      </c>
      <c r="BE1727" s="17">
        <v>0.36989243487706502</v>
      </c>
      <c r="BF1727" s="17"/>
      <c r="BG1727" s="17">
        <v>0.270762392755454</v>
      </c>
      <c r="BH1727" s="17">
        <v>0.26462702255292098</v>
      </c>
      <c r="BI1727" s="17"/>
      <c r="BJ1727" s="17">
        <v>0.25883190635275199</v>
      </c>
      <c r="BK1727" s="17">
        <v>0.29835586588846003</v>
      </c>
      <c r="BL1727" s="17"/>
      <c r="BM1727" s="17">
        <v>0.242454507256089</v>
      </c>
      <c r="BN1727" s="17">
        <v>0.249134220973424</v>
      </c>
      <c r="BO1727" s="17">
        <v>0.28123452625258</v>
      </c>
      <c r="BP1727" s="17">
        <v>0.29280286343120698</v>
      </c>
      <c r="BQ1727" s="17">
        <v>0.22889780927679301</v>
      </c>
      <c r="BR1727" s="17"/>
      <c r="BS1727" s="17">
        <v>0.24204613380547599</v>
      </c>
      <c r="BT1727" s="17"/>
      <c r="BU1727" s="17">
        <v>0.27650186444143299</v>
      </c>
      <c r="BV1727" s="17">
        <v>0.301728925394815</v>
      </c>
      <c r="BW1727" s="17">
        <v>0.26473319712681398</v>
      </c>
      <c r="BX1727" s="17">
        <v>0.21696700536455699</v>
      </c>
      <c r="BY1727" s="17">
        <v>0.19804581372096899</v>
      </c>
      <c r="BZ1727" s="17"/>
      <c r="CA1727" s="17">
        <v>0.22686720818016901</v>
      </c>
      <c r="CB1727" s="17"/>
      <c r="CC1727" s="17">
        <v>0.27233106924353501</v>
      </c>
      <c r="CD1727" s="17">
        <v>0.26614098552222798</v>
      </c>
      <c r="CE1727" s="17"/>
      <c r="CF1727" s="17">
        <v>0.31532051912748799</v>
      </c>
      <c r="CG1727" s="17"/>
      <c r="CH1727" s="17">
        <v>0.30038157660668702</v>
      </c>
      <c r="CI1727" s="17">
        <v>0.28359394195290699</v>
      </c>
    </row>
    <row r="1728" spans="2:87" x14ac:dyDescent="0.35">
      <c r="B1728" t="s">
        <v>501</v>
      </c>
      <c r="C1728" s="17">
        <v>0.21471911347181399</v>
      </c>
      <c r="D1728" s="17">
        <v>0.18994960377889</v>
      </c>
      <c r="E1728" s="17">
        <v>0.23929465281811901</v>
      </c>
      <c r="F1728" s="17"/>
      <c r="G1728" s="17">
        <v>9.0794329121324693E-2</v>
      </c>
      <c r="H1728" s="17">
        <v>9.5355204521248293E-2</v>
      </c>
      <c r="I1728" s="17">
        <v>0.156873734438193</v>
      </c>
      <c r="J1728" s="17">
        <v>0.23150365785267699</v>
      </c>
      <c r="K1728" s="17">
        <v>0.325410492244181</v>
      </c>
      <c r="L1728" s="17">
        <v>0.354363959890164</v>
      </c>
      <c r="M1728" s="17"/>
      <c r="N1728" s="17">
        <v>0.17759030835041401</v>
      </c>
      <c r="O1728" s="17">
        <v>0.219063830131283</v>
      </c>
      <c r="P1728" s="17">
        <v>0.22884736157448199</v>
      </c>
      <c r="Q1728" s="17">
        <v>0.23489939461793599</v>
      </c>
      <c r="R1728" s="17"/>
      <c r="S1728" s="17">
        <v>0.14671693282140399</v>
      </c>
      <c r="T1728" s="17">
        <v>0.24746031956459599</v>
      </c>
      <c r="U1728" s="17">
        <v>0.23611931209862699</v>
      </c>
      <c r="V1728" s="17">
        <v>0.18412762381841999</v>
      </c>
      <c r="W1728" s="17">
        <v>0.19315997029456899</v>
      </c>
      <c r="X1728" s="17">
        <v>0.21433156653770499</v>
      </c>
      <c r="Y1728" s="17">
        <v>0.20975916197894301</v>
      </c>
      <c r="Z1728" s="17">
        <v>0.154176749378057</v>
      </c>
      <c r="AA1728" s="17">
        <v>0.245118592934949</v>
      </c>
      <c r="AB1728" s="17">
        <v>0.27238993003940498</v>
      </c>
      <c r="AC1728" s="17">
        <v>0.28992036362940699</v>
      </c>
      <c r="AD1728" s="17">
        <v>0.160000602905436</v>
      </c>
      <c r="AE1728" s="17"/>
      <c r="AF1728" s="17">
        <v>0.23221665075103801</v>
      </c>
      <c r="AG1728" s="17">
        <v>0.25981863666871702</v>
      </c>
      <c r="AH1728" s="17">
        <v>0.19683328068310299</v>
      </c>
      <c r="AI1728" s="17">
        <v>0.152279050123975</v>
      </c>
      <c r="AJ1728" s="17">
        <v>0.15995399634243801</v>
      </c>
      <c r="AK1728" s="17"/>
      <c r="AL1728" s="17">
        <v>0.23065079528728899</v>
      </c>
      <c r="AM1728" s="17">
        <v>0.21376136604128301</v>
      </c>
      <c r="AN1728" s="17">
        <v>0.19488984847877</v>
      </c>
      <c r="AO1728" s="17">
        <v>0.177896651506006</v>
      </c>
      <c r="AP1728" s="17"/>
      <c r="AQ1728" s="17">
        <v>0.247059621698836</v>
      </c>
      <c r="AR1728" s="17">
        <v>0.167792652564446</v>
      </c>
      <c r="AS1728" s="17"/>
      <c r="AT1728" s="17">
        <v>0.175807564884815</v>
      </c>
      <c r="AU1728" s="17">
        <v>0.34033789977647999</v>
      </c>
      <c r="AV1728" s="17"/>
      <c r="AW1728" s="17">
        <v>0.29358200838058301</v>
      </c>
      <c r="AX1728" s="17">
        <v>0.169962135525076</v>
      </c>
      <c r="AY1728" s="17">
        <v>0.16981304462213401</v>
      </c>
      <c r="AZ1728" s="17"/>
      <c r="BA1728" s="17">
        <v>0.15176433099994099</v>
      </c>
      <c r="BB1728" s="17">
        <v>0.21414634754529299</v>
      </c>
      <c r="BC1728" s="17">
        <v>0.22798811698296501</v>
      </c>
      <c r="BD1728" s="17">
        <v>0.31031178234907703</v>
      </c>
      <c r="BE1728" s="17">
        <v>0.26456557161561101</v>
      </c>
      <c r="BF1728" s="17"/>
      <c r="BG1728" s="17">
        <v>0.17605733774223301</v>
      </c>
      <c r="BH1728" s="17">
        <v>0.24293408970058</v>
      </c>
      <c r="BI1728" s="17"/>
      <c r="BJ1728" s="17">
        <v>0.18254007788663401</v>
      </c>
      <c r="BK1728" s="17">
        <v>0.33129506002161602</v>
      </c>
      <c r="BL1728" s="17"/>
      <c r="BM1728" s="17">
        <v>0.165933766567543</v>
      </c>
      <c r="BN1728" s="17">
        <v>0.28781326427314002</v>
      </c>
      <c r="BO1728" s="17">
        <v>0.18443954805268301</v>
      </c>
      <c r="BP1728" s="17">
        <v>0.17530351485380899</v>
      </c>
      <c r="BQ1728" s="17">
        <v>0.28433589233863099</v>
      </c>
      <c r="BR1728" s="17"/>
      <c r="BS1728" s="17">
        <v>0.25672523873546399</v>
      </c>
      <c r="BT1728" s="17"/>
      <c r="BU1728" s="17">
        <v>0.24833886358211399</v>
      </c>
      <c r="BV1728" s="17">
        <v>0.12350768957753901</v>
      </c>
      <c r="BW1728" s="17">
        <v>0.21477355994813199</v>
      </c>
      <c r="BX1728" s="17">
        <v>0.30853591642668698</v>
      </c>
      <c r="BY1728" s="17">
        <v>0.13475373282679301</v>
      </c>
      <c r="BZ1728" s="17"/>
      <c r="CA1728" s="17">
        <v>0.18645528739838699</v>
      </c>
      <c r="CB1728" s="17"/>
      <c r="CC1728" s="17">
        <v>0.240990241969403</v>
      </c>
      <c r="CD1728" s="17">
        <v>0.11575446604591701</v>
      </c>
      <c r="CE1728" s="17"/>
      <c r="CF1728" s="17">
        <v>0.26328763153147999</v>
      </c>
      <c r="CG1728" s="17"/>
      <c r="CH1728" s="17">
        <v>0.278288316805404</v>
      </c>
      <c r="CI1728" s="17">
        <v>9.7027998750383301E-2</v>
      </c>
    </row>
    <row r="1729" spans="2:87" x14ac:dyDescent="0.35">
      <c r="B1729" t="s">
        <v>161</v>
      </c>
      <c r="C1729" s="17">
        <v>0.16921769929288799</v>
      </c>
      <c r="D1729" s="17">
        <v>0.13676388908568601</v>
      </c>
      <c r="E1729" s="17">
        <v>0.19801517358634399</v>
      </c>
      <c r="F1729" s="17"/>
      <c r="G1729" s="17">
        <v>0.22912758111909201</v>
      </c>
      <c r="H1729" s="17">
        <v>0.190010894273662</v>
      </c>
      <c r="I1729" s="17">
        <v>0.20159864268071701</v>
      </c>
      <c r="J1729" s="17">
        <v>0.167795355669171</v>
      </c>
      <c r="K1729" s="17">
        <v>0.148237224023614</v>
      </c>
      <c r="L1729" s="17">
        <v>0.100990861679362</v>
      </c>
      <c r="M1729" s="17"/>
      <c r="N1729" s="17">
        <v>0.13030226612509599</v>
      </c>
      <c r="O1729" s="17">
        <v>0.14560778776496899</v>
      </c>
      <c r="P1729" s="17">
        <v>0.17768423946690401</v>
      </c>
      <c r="Q1729" s="17">
        <v>0.23070638111126801</v>
      </c>
      <c r="R1729" s="17"/>
      <c r="S1729" s="17">
        <v>0.21568249431220901</v>
      </c>
      <c r="T1729" s="17">
        <v>0.17044234462905999</v>
      </c>
      <c r="U1729" s="17">
        <v>0.15652590869090899</v>
      </c>
      <c r="V1729" s="17">
        <v>0.18512595254877001</v>
      </c>
      <c r="W1729" s="17">
        <v>0.20511987428189199</v>
      </c>
      <c r="X1729" s="17">
        <v>0.16962112202688501</v>
      </c>
      <c r="Y1729" s="17">
        <v>0.20915871389819499</v>
      </c>
      <c r="Z1729" s="17">
        <v>0.165449594914167</v>
      </c>
      <c r="AA1729" s="17">
        <v>0.115076292897558</v>
      </c>
      <c r="AB1729" s="17">
        <v>0.114489733186786</v>
      </c>
      <c r="AC1729" s="17">
        <v>0.10637034847582599</v>
      </c>
      <c r="AD1729" s="17">
        <v>0.21513216026627299</v>
      </c>
      <c r="AE1729" s="17"/>
      <c r="AF1729" s="17">
        <v>0.22150394026086301</v>
      </c>
      <c r="AG1729" s="17">
        <v>0.172367437126764</v>
      </c>
      <c r="AH1729" s="17">
        <v>0.16224274051805301</v>
      </c>
      <c r="AI1729" s="17">
        <v>0.11823156666791899</v>
      </c>
      <c r="AJ1729" s="17">
        <v>7.8526663487519799E-2</v>
      </c>
      <c r="AK1729" s="17"/>
      <c r="AL1729" s="17">
        <v>0.18004523190308699</v>
      </c>
      <c r="AM1729" s="17">
        <v>0.165288998020233</v>
      </c>
      <c r="AN1729" s="17">
        <v>0.16506533277906499</v>
      </c>
      <c r="AO1729" s="17">
        <v>0.138537895673638</v>
      </c>
      <c r="AP1729" s="17"/>
      <c r="AQ1729" s="17">
        <v>0.17844879421377</v>
      </c>
      <c r="AR1729" s="17">
        <v>0.15582327110715499</v>
      </c>
      <c r="AS1729" s="17"/>
      <c r="AT1729" s="17">
        <v>0.16791794945291999</v>
      </c>
      <c r="AU1729" s="17">
        <v>0.109172783112952</v>
      </c>
      <c r="AV1729" s="17"/>
      <c r="AW1729" s="17">
        <v>0.11328985073304899</v>
      </c>
      <c r="AX1729" s="17">
        <v>0.163809107736892</v>
      </c>
      <c r="AY1729" s="17">
        <v>0.22039113706787999</v>
      </c>
      <c r="AZ1729" s="17"/>
      <c r="BA1729" s="17">
        <v>0.199069648550698</v>
      </c>
      <c r="BB1729" s="17">
        <v>0.149824192987592</v>
      </c>
      <c r="BC1729" s="17">
        <v>0.17513112643734499</v>
      </c>
      <c r="BD1729" s="17">
        <v>0.155455117120542</v>
      </c>
      <c r="BE1729" s="17">
        <v>0.106345509587346</v>
      </c>
      <c r="BF1729" s="17"/>
      <c r="BG1729" s="17">
        <v>0.202084123735917</v>
      </c>
      <c r="BH1729" s="17">
        <v>0.14523211231750599</v>
      </c>
      <c r="BI1729" s="17"/>
      <c r="BJ1729" s="17">
        <v>0.18232959551390501</v>
      </c>
      <c r="BK1729" s="17">
        <v>0.122238486837787</v>
      </c>
      <c r="BL1729" s="17"/>
      <c r="BM1729" s="17">
        <v>0.29856099771336098</v>
      </c>
      <c r="BN1729" s="17">
        <v>0.12677759498145699</v>
      </c>
      <c r="BO1729" s="17">
        <v>0.140485576403857</v>
      </c>
      <c r="BP1729" s="17">
        <v>0.17312968647305299</v>
      </c>
      <c r="BQ1729" s="17">
        <v>0.130413401508581</v>
      </c>
      <c r="BR1729" s="17"/>
      <c r="BS1729" s="17">
        <v>0.10770112631653</v>
      </c>
      <c r="BT1729" s="17"/>
      <c r="BU1729" s="17">
        <v>0.12866320126848299</v>
      </c>
      <c r="BV1729" s="17">
        <v>0.13909815233449899</v>
      </c>
      <c r="BW1729" s="17">
        <v>0.15379707637883699</v>
      </c>
      <c r="BX1729" s="17">
        <v>0.105656999381512</v>
      </c>
      <c r="BY1729" s="17">
        <v>0.387185393162082</v>
      </c>
      <c r="BZ1729" s="17"/>
      <c r="CA1729" s="17">
        <v>8.5049131657575994E-2</v>
      </c>
      <c r="CB1729" s="17"/>
      <c r="CC1729" s="17">
        <v>0.15634380322413799</v>
      </c>
      <c r="CD1729" s="17">
        <v>0.17529712157838301</v>
      </c>
      <c r="CE1729" s="17"/>
      <c r="CF1729" s="17">
        <v>0.149133434041469</v>
      </c>
      <c r="CG1729" s="17"/>
      <c r="CH1729" s="17">
        <v>0.147554451266698</v>
      </c>
      <c r="CI1729" s="17">
        <v>8.7790558642223196E-2</v>
      </c>
    </row>
    <row r="1730" spans="2:87" x14ac:dyDescent="0.35">
      <c r="C1730" s="17"/>
      <c r="D1730" s="17"/>
      <c r="E1730" s="17"/>
      <c r="F1730" s="17"/>
      <c r="G1730" s="17"/>
      <c r="H1730" s="17"/>
      <c r="I1730" s="17"/>
      <c r="J1730" s="17"/>
      <c r="K1730" s="17"/>
      <c r="L1730" s="17"/>
      <c r="M1730" s="17"/>
      <c r="N1730" s="17"/>
      <c r="O1730" s="17"/>
      <c r="P1730" s="17"/>
      <c r="Q1730" s="17"/>
      <c r="R1730" s="17"/>
      <c r="S1730" s="17"/>
      <c r="T1730" s="17"/>
      <c r="U1730" s="17"/>
      <c r="V1730" s="17"/>
      <c r="W1730" s="17"/>
      <c r="X1730" s="17"/>
      <c r="Y1730" s="17"/>
      <c r="Z1730" s="17"/>
      <c r="AA1730" s="17"/>
      <c r="AB1730" s="17"/>
      <c r="AC1730" s="17"/>
      <c r="AD1730" s="17"/>
      <c r="AE1730" s="17"/>
      <c r="AF1730" s="17"/>
      <c r="AG1730" s="17"/>
      <c r="AH1730" s="17"/>
      <c r="AI1730" s="17"/>
      <c r="AJ1730" s="17"/>
      <c r="AK1730" s="17"/>
      <c r="AL1730" s="17"/>
      <c r="AM1730" s="17"/>
      <c r="AN1730" s="17"/>
      <c r="AO1730" s="17"/>
      <c r="AP1730" s="17"/>
      <c r="AQ1730" s="17"/>
      <c r="AR1730" s="17"/>
      <c r="AS1730" s="17"/>
      <c r="AT1730" s="17"/>
      <c r="AU1730" s="17"/>
      <c r="AV1730" s="17"/>
      <c r="AW1730" s="17"/>
      <c r="AX1730" s="17"/>
      <c r="AY1730" s="17"/>
      <c r="AZ1730" s="17"/>
      <c r="BA1730" s="17"/>
      <c r="BB1730" s="17"/>
      <c r="BC1730" s="17"/>
      <c r="BD1730" s="17"/>
      <c r="BE1730" s="17"/>
      <c r="BF1730" s="17"/>
      <c r="BG1730" s="17"/>
      <c r="BH1730" s="17"/>
      <c r="BI1730" s="17"/>
      <c r="BJ1730" s="17"/>
      <c r="BK1730" s="17"/>
      <c r="BL1730" s="17"/>
      <c r="BM1730" s="17"/>
      <c r="BN1730" s="17"/>
      <c r="BO1730" s="17"/>
      <c r="BP1730" s="17"/>
      <c r="BQ1730" s="17"/>
      <c r="BR1730" s="17"/>
      <c r="BS1730" s="17"/>
      <c r="BT1730" s="17"/>
      <c r="BU1730" s="17"/>
      <c r="BV1730" s="17"/>
      <c r="BW1730" s="17"/>
      <c r="BX1730" s="17"/>
      <c r="BY1730" s="17"/>
      <c r="BZ1730" s="17"/>
      <c r="CA1730" s="17"/>
      <c r="CB1730" s="17"/>
      <c r="CC1730" s="17"/>
      <c r="CD1730" s="17"/>
      <c r="CE1730" s="17"/>
      <c r="CF1730" s="17"/>
      <c r="CG1730" s="17"/>
      <c r="CH1730" s="17"/>
      <c r="CI1730" s="17"/>
    </row>
    <row r="1731" spans="2:87" x14ac:dyDescent="0.35">
      <c r="B1731" s="6" t="s">
        <v>515</v>
      </c>
      <c r="C1731" s="17"/>
      <c r="D1731" s="17"/>
      <c r="E1731" s="17"/>
      <c r="F1731" s="17"/>
      <c r="G1731" s="17"/>
      <c r="H1731" s="17"/>
      <c r="I1731" s="17"/>
      <c r="J1731" s="17"/>
      <c r="K1731" s="17"/>
      <c r="L1731" s="17"/>
      <c r="M1731" s="17"/>
      <c r="N1731" s="17"/>
      <c r="O1731" s="17"/>
      <c r="P1731" s="17"/>
      <c r="Q1731" s="17"/>
      <c r="R1731" s="17"/>
      <c r="S1731" s="17"/>
      <c r="T1731" s="17"/>
      <c r="U1731" s="17"/>
      <c r="V1731" s="17"/>
      <c r="W1731" s="17"/>
      <c r="X1731" s="17"/>
      <c r="Y1731" s="17"/>
      <c r="Z1731" s="17"/>
      <c r="AA1731" s="17"/>
      <c r="AB1731" s="17"/>
      <c r="AC1731" s="17"/>
      <c r="AD1731" s="17"/>
      <c r="AE1731" s="17"/>
      <c r="AF1731" s="17"/>
      <c r="AG1731" s="17"/>
      <c r="AH1731" s="17"/>
      <c r="AI1731" s="17"/>
      <c r="AJ1731" s="17"/>
      <c r="AK1731" s="17"/>
      <c r="AL1731" s="17"/>
      <c r="AM1731" s="17"/>
      <c r="AN1731" s="17"/>
      <c r="AO1731" s="17"/>
      <c r="AP1731" s="17"/>
      <c r="AQ1731" s="17"/>
      <c r="AR1731" s="17"/>
      <c r="AS1731" s="17"/>
      <c r="AT1731" s="17"/>
      <c r="AU1731" s="17"/>
      <c r="AV1731" s="17"/>
      <c r="AW1731" s="17"/>
      <c r="AX1731" s="17"/>
      <c r="AY1731" s="17"/>
      <c r="AZ1731" s="17"/>
      <c r="BA1731" s="17"/>
      <c r="BB1731" s="17"/>
      <c r="BC1731" s="17"/>
      <c r="BD1731" s="17"/>
      <c r="BE1731" s="17"/>
      <c r="BF1731" s="17"/>
      <c r="BG1731" s="17"/>
      <c r="BH1731" s="17"/>
      <c r="BI1731" s="17"/>
      <c r="BJ1731" s="17"/>
      <c r="BK1731" s="17"/>
      <c r="BL1731" s="17"/>
      <c r="BM1731" s="17"/>
      <c r="BN1731" s="17"/>
      <c r="BO1731" s="17"/>
      <c r="BP1731" s="17"/>
      <c r="BQ1731" s="17"/>
      <c r="BR1731" s="17"/>
      <c r="BS1731" s="17"/>
      <c r="BT1731" s="17"/>
      <c r="BU1731" s="17"/>
      <c r="BV1731" s="17"/>
      <c r="BW1731" s="17"/>
      <c r="BX1731" s="17"/>
      <c r="BY1731" s="17"/>
      <c r="BZ1731" s="17"/>
      <c r="CA1731" s="17"/>
      <c r="CB1731" s="17"/>
      <c r="CC1731" s="17"/>
      <c r="CD1731" s="17"/>
      <c r="CE1731" s="17"/>
      <c r="CF1731" s="17"/>
      <c r="CG1731" s="17"/>
      <c r="CH1731" s="17"/>
      <c r="CI1731" s="17"/>
    </row>
    <row r="1732" spans="2:87" x14ac:dyDescent="0.35">
      <c r="B1732" s="24" t="s">
        <v>117</v>
      </c>
      <c r="C1732" s="17"/>
      <c r="D1732" s="17"/>
      <c r="E1732" s="17"/>
      <c r="F1732" s="17"/>
      <c r="G1732" s="17"/>
      <c r="H1732" s="17"/>
      <c r="I1732" s="17"/>
      <c r="J1732" s="17"/>
      <c r="K1732" s="17"/>
      <c r="L1732" s="17"/>
      <c r="M1732" s="17"/>
      <c r="N1732" s="17"/>
      <c r="O1732" s="17"/>
      <c r="P1732" s="17"/>
      <c r="Q1732" s="17"/>
      <c r="R1732" s="17"/>
      <c r="S1732" s="17"/>
      <c r="T1732" s="17"/>
      <c r="U1732" s="17"/>
      <c r="V1732" s="17"/>
      <c r="W1732" s="17"/>
      <c r="X1732" s="17"/>
      <c r="Y1732" s="17"/>
      <c r="Z1732" s="17"/>
      <c r="AA1732" s="17"/>
      <c r="AB1732" s="17"/>
      <c r="AC1732" s="17"/>
      <c r="AD1732" s="17"/>
      <c r="AE1732" s="17"/>
      <c r="AF1732" s="17"/>
      <c r="AG1732" s="17"/>
      <c r="AH1732" s="17"/>
      <c r="AI1732" s="17"/>
      <c r="AJ1732" s="17"/>
      <c r="AK1732" s="17"/>
      <c r="AL1732" s="17"/>
      <c r="AM1732" s="17"/>
      <c r="AN1732" s="17"/>
      <c r="AO1732" s="17"/>
      <c r="AP1732" s="17"/>
      <c r="AQ1732" s="17"/>
      <c r="AR1732" s="17"/>
      <c r="AS1732" s="17"/>
      <c r="AT1732" s="17"/>
      <c r="AU1732" s="17"/>
      <c r="AV1732" s="17"/>
      <c r="AW1732" s="17"/>
      <c r="AX1732" s="17"/>
      <c r="AY1732" s="17"/>
      <c r="AZ1732" s="17"/>
      <c r="BA1732" s="17"/>
      <c r="BB1732" s="17"/>
      <c r="BC1732" s="17"/>
      <c r="BD1732" s="17"/>
      <c r="BE1732" s="17"/>
      <c r="BF1732" s="17"/>
      <c r="BG1732" s="17"/>
      <c r="BH1732" s="17"/>
      <c r="BI1732" s="17"/>
      <c r="BJ1732" s="17"/>
      <c r="BK1732" s="17"/>
      <c r="BL1732" s="17"/>
      <c r="BM1732" s="17"/>
      <c r="BN1732" s="17"/>
      <c r="BO1732" s="17"/>
      <c r="BP1732" s="17"/>
      <c r="BQ1732" s="17"/>
      <c r="BR1732" s="17"/>
      <c r="BS1732" s="17"/>
      <c r="BT1732" s="17"/>
      <c r="BU1732" s="17"/>
      <c r="BV1732" s="17"/>
      <c r="BW1732" s="17"/>
      <c r="BX1732" s="17"/>
      <c r="BY1732" s="17"/>
      <c r="BZ1732" s="17"/>
      <c r="CA1732" s="17"/>
      <c r="CB1732" s="17"/>
      <c r="CC1732" s="17"/>
      <c r="CD1732" s="17"/>
      <c r="CE1732" s="17"/>
      <c r="CF1732" s="17"/>
      <c r="CG1732" s="17"/>
      <c r="CH1732" s="17"/>
      <c r="CI1732" s="17"/>
    </row>
    <row r="1733" spans="2:87" x14ac:dyDescent="0.35">
      <c r="B1733" t="s">
        <v>497</v>
      </c>
      <c r="C1733" s="17">
        <v>0.360908111249372</v>
      </c>
      <c r="D1733" s="17">
        <v>0.37663039153497102</v>
      </c>
      <c r="E1733" s="17">
        <v>0.34568610721328802</v>
      </c>
      <c r="F1733" s="17"/>
      <c r="G1733" s="17">
        <v>0.18554475581294699</v>
      </c>
      <c r="H1733" s="17">
        <v>0.27142410326120198</v>
      </c>
      <c r="I1733" s="17">
        <v>0.24919654960155899</v>
      </c>
      <c r="J1733" s="17">
        <v>0.33969135369586501</v>
      </c>
      <c r="K1733" s="17">
        <v>0.479978516592516</v>
      </c>
      <c r="L1733" s="17">
        <v>0.57963763427049397</v>
      </c>
      <c r="M1733" s="17"/>
      <c r="N1733" s="17">
        <v>0.394844589791506</v>
      </c>
      <c r="O1733" s="17">
        <v>0.33045871072862898</v>
      </c>
      <c r="P1733" s="17">
        <v>0.36195875028587898</v>
      </c>
      <c r="Q1733" s="17">
        <v>0.35615919980894001</v>
      </c>
      <c r="R1733" s="17"/>
      <c r="S1733" s="17">
        <v>0.30039729067840998</v>
      </c>
      <c r="T1733" s="17">
        <v>0.39914208710010302</v>
      </c>
      <c r="U1733" s="17">
        <v>0.40646519001966502</v>
      </c>
      <c r="V1733" s="17">
        <v>0.38993015158136202</v>
      </c>
      <c r="W1733" s="17">
        <v>0.32008206400553102</v>
      </c>
      <c r="X1733" s="17">
        <v>0.37770508494835597</v>
      </c>
      <c r="Y1733" s="17">
        <v>0.307912642144062</v>
      </c>
      <c r="Z1733" s="17">
        <v>0.32169660649255399</v>
      </c>
      <c r="AA1733" s="17">
        <v>0.36826010727887099</v>
      </c>
      <c r="AB1733" s="17">
        <v>0.41429005443915401</v>
      </c>
      <c r="AC1733" s="17">
        <v>0.38994345397422597</v>
      </c>
      <c r="AD1733" s="17">
        <v>0.271822541948751</v>
      </c>
      <c r="AE1733" s="17"/>
      <c r="AF1733" s="17">
        <v>0.34016693114853203</v>
      </c>
      <c r="AG1733" s="17">
        <v>0.37158675672491198</v>
      </c>
      <c r="AH1733" s="17">
        <v>0.37327924044805599</v>
      </c>
      <c r="AI1733" s="17">
        <v>0.350859432813172</v>
      </c>
      <c r="AJ1733" s="17">
        <v>0.363552389918116</v>
      </c>
      <c r="AK1733" s="17"/>
      <c r="AL1733" s="17">
        <v>0.38866943410294302</v>
      </c>
      <c r="AM1733" s="17">
        <v>0.35522932396712398</v>
      </c>
      <c r="AN1733" s="17">
        <v>0.340502506189581</v>
      </c>
      <c r="AO1733" s="17">
        <v>0.28228039907013602</v>
      </c>
      <c r="AP1733" s="17"/>
      <c r="AQ1733" s="17">
        <v>0.38893005866511299</v>
      </c>
      <c r="AR1733" s="17">
        <v>0.32024793328549001</v>
      </c>
      <c r="AS1733" s="17"/>
      <c r="AT1733" s="17">
        <v>0.31617215052358699</v>
      </c>
      <c r="AU1733" s="17">
        <v>0.57747354143903196</v>
      </c>
      <c r="AV1733" s="17"/>
      <c r="AW1733" s="17">
        <v>0.48943142058040301</v>
      </c>
      <c r="AX1733" s="17">
        <v>0.30643794685320302</v>
      </c>
      <c r="AY1733" s="17">
        <v>0.27108733804006901</v>
      </c>
      <c r="AZ1733" s="17"/>
      <c r="BA1733" s="17">
        <v>0.29637271537117199</v>
      </c>
      <c r="BB1733" s="17">
        <v>0.35544208495965601</v>
      </c>
      <c r="BC1733" s="17">
        <v>0.38412205695046903</v>
      </c>
      <c r="BD1733" s="17">
        <v>0.45599003397233201</v>
      </c>
      <c r="BE1733" s="17">
        <v>0.38449148189610899</v>
      </c>
      <c r="BF1733" s="17"/>
      <c r="BG1733" s="17">
        <v>0.29421489846777599</v>
      </c>
      <c r="BH1733" s="17">
        <v>0.40958014914061103</v>
      </c>
      <c r="BI1733" s="17"/>
      <c r="BJ1733" s="17">
        <v>0.309610319870465</v>
      </c>
      <c r="BK1733" s="17">
        <v>0.54840837948849197</v>
      </c>
      <c r="BL1733" s="17"/>
      <c r="BM1733" s="17">
        <v>0.23100468399301699</v>
      </c>
      <c r="BN1733" s="17">
        <v>0.43370062578108598</v>
      </c>
      <c r="BO1733" s="17">
        <v>0.370029627475984</v>
      </c>
      <c r="BP1733" s="17">
        <v>0.44796562568371501</v>
      </c>
      <c r="BQ1733" s="17">
        <v>0.36399759455527397</v>
      </c>
      <c r="BR1733" s="17"/>
      <c r="BS1733" s="17">
        <v>0.370727416418068</v>
      </c>
      <c r="BT1733" s="17"/>
      <c r="BU1733" s="17">
        <v>0.39556547213592702</v>
      </c>
      <c r="BV1733" s="17">
        <v>0.36286102609568199</v>
      </c>
      <c r="BW1733" s="17">
        <v>0.412484184339446</v>
      </c>
      <c r="BX1733" s="17">
        <v>0.39092597627515202</v>
      </c>
      <c r="BY1733" s="17">
        <v>0.212509735357958</v>
      </c>
      <c r="BZ1733" s="17"/>
      <c r="CA1733" s="17">
        <v>0.35744528013099902</v>
      </c>
      <c r="CB1733" s="17"/>
      <c r="CC1733" s="17">
        <v>0.381083518434437</v>
      </c>
      <c r="CD1733" s="17">
        <v>0.29970099904036201</v>
      </c>
      <c r="CE1733" s="17"/>
      <c r="CF1733" s="17">
        <v>0.39919124154396401</v>
      </c>
      <c r="CG1733" s="17"/>
      <c r="CH1733" s="17">
        <v>0.38475079008651197</v>
      </c>
      <c r="CI1733" s="17">
        <v>0.34670865017543501</v>
      </c>
    </row>
    <row r="1734" spans="2:87" x14ac:dyDescent="0.35">
      <c r="B1734" t="s">
        <v>498</v>
      </c>
      <c r="C1734" s="17">
        <v>0.346690847208036</v>
      </c>
      <c r="D1734" s="17">
        <v>0.34747037646677398</v>
      </c>
      <c r="E1734" s="17">
        <v>0.34694941322371198</v>
      </c>
      <c r="F1734" s="17"/>
      <c r="G1734" s="17">
        <v>0.31335936174474899</v>
      </c>
      <c r="H1734" s="17">
        <v>0.32239020458490503</v>
      </c>
      <c r="I1734" s="17">
        <v>0.36138353692868602</v>
      </c>
      <c r="J1734" s="17">
        <v>0.39353828209657699</v>
      </c>
      <c r="K1734" s="17">
        <v>0.35610564152246099</v>
      </c>
      <c r="L1734" s="17">
        <v>0.33256666298679699</v>
      </c>
      <c r="M1734" s="17"/>
      <c r="N1734" s="17">
        <v>0.37777727549651402</v>
      </c>
      <c r="O1734" s="17">
        <v>0.404452323757717</v>
      </c>
      <c r="P1734" s="17">
        <v>0.29262869395264901</v>
      </c>
      <c r="Q1734" s="17">
        <v>0.295328107832592</v>
      </c>
      <c r="R1734" s="17"/>
      <c r="S1734" s="17">
        <v>0.29763670817315102</v>
      </c>
      <c r="T1734" s="17">
        <v>0.32505226200986997</v>
      </c>
      <c r="U1734" s="17">
        <v>0.33591271467109401</v>
      </c>
      <c r="V1734" s="17">
        <v>0.37063698993115102</v>
      </c>
      <c r="W1734" s="17">
        <v>0.36418114813932401</v>
      </c>
      <c r="X1734" s="17">
        <v>0.330509462451549</v>
      </c>
      <c r="Y1734" s="17">
        <v>0.401120473646363</v>
      </c>
      <c r="Z1734" s="17">
        <v>0.30034934548153303</v>
      </c>
      <c r="AA1734" s="17">
        <v>0.33524254002325699</v>
      </c>
      <c r="AB1734" s="17">
        <v>0.39023752201121797</v>
      </c>
      <c r="AC1734" s="17">
        <v>0.39920903780132999</v>
      </c>
      <c r="AD1734" s="17">
        <v>0.375177359985781</v>
      </c>
      <c r="AE1734" s="17"/>
      <c r="AF1734" s="17">
        <v>0.33855455910859</v>
      </c>
      <c r="AG1734" s="17">
        <v>0.32565556346456198</v>
      </c>
      <c r="AH1734" s="17">
        <v>0.35980910406074101</v>
      </c>
      <c r="AI1734" s="17">
        <v>0.39035262494960699</v>
      </c>
      <c r="AJ1734" s="17">
        <v>0.39313257884978797</v>
      </c>
      <c r="AK1734" s="17"/>
      <c r="AL1734" s="17">
        <v>0.33590254996853203</v>
      </c>
      <c r="AM1734" s="17">
        <v>0.36453802036191901</v>
      </c>
      <c r="AN1734" s="17">
        <v>0.32559130574076101</v>
      </c>
      <c r="AO1734" s="17">
        <v>0.36165584793326899</v>
      </c>
      <c r="AP1734" s="17"/>
      <c r="AQ1734" s="17">
        <v>0.32223099067300398</v>
      </c>
      <c r="AR1734" s="17">
        <v>0.38218238906735402</v>
      </c>
      <c r="AS1734" s="17"/>
      <c r="AT1734" s="17">
        <v>0.34769900900068401</v>
      </c>
      <c r="AU1734" s="17">
        <v>0.33204540235669799</v>
      </c>
      <c r="AV1734" s="17"/>
      <c r="AW1734" s="17">
        <v>0.35363889869167398</v>
      </c>
      <c r="AX1734" s="17">
        <v>0.39178743640826802</v>
      </c>
      <c r="AY1734" s="17">
        <v>0.31940826670292199</v>
      </c>
      <c r="AZ1734" s="17"/>
      <c r="BA1734" s="17">
        <v>0.35298035486702001</v>
      </c>
      <c r="BB1734" s="17">
        <v>0.355371044646002</v>
      </c>
      <c r="BC1734" s="17">
        <v>0.33328904424211397</v>
      </c>
      <c r="BD1734" s="17">
        <v>0.32716994851138398</v>
      </c>
      <c r="BE1734" s="17">
        <v>0.394407764149661</v>
      </c>
      <c r="BF1734" s="17"/>
      <c r="BG1734" s="17">
        <v>0.36433338695061601</v>
      </c>
      <c r="BH1734" s="17">
        <v>0.333815498622556</v>
      </c>
      <c r="BI1734" s="17"/>
      <c r="BJ1734" s="17">
        <v>0.35832582383092298</v>
      </c>
      <c r="BK1734" s="17">
        <v>0.30507618255778202</v>
      </c>
      <c r="BL1734" s="17"/>
      <c r="BM1734" s="17">
        <v>0.34880692609297598</v>
      </c>
      <c r="BN1734" s="17">
        <v>0.32951274517191997</v>
      </c>
      <c r="BO1734" s="17">
        <v>0.35219824616399997</v>
      </c>
      <c r="BP1734" s="17">
        <v>0.32365782527243597</v>
      </c>
      <c r="BQ1734" s="17">
        <v>0.37008288710852899</v>
      </c>
      <c r="BR1734" s="17"/>
      <c r="BS1734" s="17">
        <v>0.36020463166445799</v>
      </c>
      <c r="BT1734" s="17"/>
      <c r="BU1734" s="17">
        <v>0.34975010781652399</v>
      </c>
      <c r="BV1734" s="17">
        <v>0.36787235267460799</v>
      </c>
      <c r="BW1734" s="17">
        <v>0.37016353003299601</v>
      </c>
      <c r="BX1734" s="17">
        <v>0.352646337609682</v>
      </c>
      <c r="BY1734" s="17">
        <v>0.28747046815147598</v>
      </c>
      <c r="BZ1734" s="17"/>
      <c r="CA1734" s="17">
        <v>0.31750947036947402</v>
      </c>
      <c r="CB1734" s="17"/>
      <c r="CC1734" s="17">
        <v>0.35208726193945</v>
      </c>
      <c r="CD1734" s="17">
        <v>0.358256806174169</v>
      </c>
      <c r="CE1734" s="17"/>
      <c r="CF1734" s="17">
        <v>0.366090699408396</v>
      </c>
      <c r="CG1734" s="17"/>
      <c r="CH1734" s="17">
        <v>0.35391892676790598</v>
      </c>
      <c r="CI1734" s="17">
        <v>0.37471814617453097</v>
      </c>
    </row>
    <row r="1735" spans="2:87" x14ac:dyDescent="0.35">
      <c r="B1735" t="s">
        <v>499</v>
      </c>
      <c r="C1735" s="17">
        <v>0.113344545476929</v>
      </c>
      <c r="D1735" s="17">
        <v>0.124869571263841</v>
      </c>
      <c r="E1735" s="17">
        <v>0.102738874000795</v>
      </c>
      <c r="F1735" s="17"/>
      <c r="G1735" s="17">
        <v>0.24790606500385301</v>
      </c>
      <c r="H1735" s="17">
        <v>0.15989553297162801</v>
      </c>
      <c r="I1735" s="17">
        <v>0.130160577898362</v>
      </c>
      <c r="J1735" s="17">
        <v>0.101872403538615</v>
      </c>
      <c r="K1735" s="17">
        <v>4.6738098335287803E-2</v>
      </c>
      <c r="L1735" s="17">
        <v>2.55000444740488E-2</v>
      </c>
      <c r="M1735" s="17"/>
      <c r="N1735" s="17">
        <v>9.8478118118715499E-2</v>
      </c>
      <c r="O1735" s="17">
        <v>0.109522582759184</v>
      </c>
      <c r="P1735" s="17">
        <v>0.13124396372316</v>
      </c>
      <c r="Q1735" s="17">
        <v>0.119225893163313</v>
      </c>
      <c r="R1735" s="17"/>
      <c r="S1735" s="17">
        <v>0.16289757881869599</v>
      </c>
      <c r="T1735" s="17">
        <v>9.9265197046943907E-2</v>
      </c>
      <c r="U1735" s="17">
        <v>8.6984071441377098E-2</v>
      </c>
      <c r="V1735" s="17">
        <v>0.110358030882861</v>
      </c>
      <c r="W1735" s="17">
        <v>0.123865720827164</v>
      </c>
      <c r="X1735" s="17">
        <v>9.32172477676141E-2</v>
      </c>
      <c r="Y1735" s="17">
        <v>0.117586531132797</v>
      </c>
      <c r="Z1735" s="17">
        <v>0.108582358878346</v>
      </c>
      <c r="AA1735" s="17">
        <v>0.126917877694532</v>
      </c>
      <c r="AB1735" s="17">
        <v>9.2064621665962701E-2</v>
      </c>
      <c r="AC1735" s="17">
        <v>7.0745454436507205E-2</v>
      </c>
      <c r="AD1735" s="17">
        <v>0.13842779704011199</v>
      </c>
      <c r="AE1735" s="17"/>
      <c r="AF1735" s="17">
        <v>9.5322486805649795E-2</v>
      </c>
      <c r="AG1735" s="17">
        <v>0.12402605145199901</v>
      </c>
      <c r="AH1735" s="17">
        <v>0.116932343030169</v>
      </c>
      <c r="AI1735" s="17">
        <v>8.1126090490653405E-2</v>
      </c>
      <c r="AJ1735" s="17">
        <v>0.12849182282527999</v>
      </c>
      <c r="AK1735" s="17"/>
      <c r="AL1735" s="17">
        <v>0.100920459800457</v>
      </c>
      <c r="AM1735" s="17">
        <v>0.101747463225398</v>
      </c>
      <c r="AN1735" s="17">
        <v>0.160245063941859</v>
      </c>
      <c r="AO1735" s="17">
        <v>0.13088953551587601</v>
      </c>
      <c r="AP1735" s="17"/>
      <c r="AQ1735" s="17">
        <v>0.105689751527208</v>
      </c>
      <c r="AR1735" s="17">
        <v>0.12445174226288901</v>
      </c>
      <c r="AS1735" s="17"/>
      <c r="AT1735" s="17">
        <v>0.13470851971946399</v>
      </c>
      <c r="AU1735" s="17">
        <v>2.4782397376661498E-2</v>
      </c>
      <c r="AV1735" s="17"/>
      <c r="AW1735" s="17">
        <v>7.0014101888918101E-2</v>
      </c>
      <c r="AX1735" s="17">
        <v>0.109099166219759</v>
      </c>
      <c r="AY1735" s="17">
        <v>0.15635261570164199</v>
      </c>
      <c r="AZ1735" s="17"/>
      <c r="BA1735" s="17">
        <v>0.14686602718483699</v>
      </c>
      <c r="BB1735" s="17">
        <v>9.8608946963204394E-2</v>
      </c>
      <c r="BC1735" s="17">
        <v>0.117485825630817</v>
      </c>
      <c r="BD1735" s="17">
        <v>6.0090754231285598E-2</v>
      </c>
      <c r="BE1735" s="17">
        <v>0.103714579209549</v>
      </c>
      <c r="BF1735" s="17"/>
      <c r="BG1735" s="17">
        <v>0.13127283003521201</v>
      </c>
      <c r="BH1735" s="17">
        <v>0.100260663190387</v>
      </c>
      <c r="BI1735" s="17"/>
      <c r="BJ1735" s="17">
        <v>0.128683515154185</v>
      </c>
      <c r="BK1735" s="17">
        <v>5.6242050891102201E-2</v>
      </c>
      <c r="BL1735" s="17"/>
      <c r="BM1735" s="17">
        <v>9.2762864201001799E-2</v>
      </c>
      <c r="BN1735" s="17">
        <v>0.114785776758043</v>
      </c>
      <c r="BO1735" s="17">
        <v>0.12900913583513901</v>
      </c>
      <c r="BP1735" s="17">
        <v>9.4043588606170195E-2</v>
      </c>
      <c r="BQ1735" s="17">
        <v>0.12139133057635</v>
      </c>
      <c r="BR1735" s="17"/>
      <c r="BS1735" s="17">
        <v>0.13302758019512301</v>
      </c>
      <c r="BT1735" s="17"/>
      <c r="BU1735" s="17">
        <v>0.121088404882866</v>
      </c>
      <c r="BV1735" s="17">
        <v>0.141287612009072</v>
      </c>
      <c r="BW1735" s="17">
        <v>0.11210848724259501</v>
      </c>
      <c r="BX1735" s="17">
        <v>0.11661029090371899</v>
      </c>
      <c r="BY1735" s="17">
        <v>9.0132034312436299E-2</v>
      </c>
      <c r="BZ1735" s="17"/>
      <c r="CA1735" s="17">
        <v>0.176862167997305</v>
      </c>
      <c r="CB1735" s="17"/>
      <c r="CC1735" s="17">
        <v>9.8364155995417604E-2</v>
      </c>
      <c r="CD1735" s="17">
        <v>0.17089625981225001</v>
      </c>
      <c r="CE1735" s="17"/>
      <c r="CF1735" s="17">
        <v>8.5815810425457106E-2</v>
      </c>
      <c r="CG1735" s="17"/>
      <c r="CH1735" s="17">
        <v>0.10153705691291</v>
      </c>
      <c r="CI1735" s="17">
        <v>0.14906059887586701</v>
      </c>
    </row>
    <row r="1736" spans="2:87" x14ac:dyDescent="0.35">
      <c r="B1736" t="s">
        <v>500</v>
      </c>
      <c r="C1736" s="17">
        <v>3.6024883127433502E-2</v>
      </c>
      <c r="D1736" s="17">
        <v>3.4260685290998599E-2</v>
      </c>
      <c r="E1736" s="17">
        <v>3.7964105158011401E-2</v>
      </c>
      <c r="F1736" s="17"/>
      <c r="G1736" s="17">
        <v>3.7160176024742697E-2</v>
      </c>
      <c r="H1736" s="17">
        <v>6.3415007833084E-2</v>
      </c>
      <c r="I1736" s="17">
        <v>4.8503844071602797E-2</v>
      </c>
      <c r="J1736" s="17">
        <v>3.9465254204190302E-2</v>
      </c>
      <c r="K1736" s="17">
        <v>2.3452106354301699E-2</v>
      </c>
      <c r="L1736" s="17">
        <v>8.3811968279871394E-3</v>
      </c>
      <c r="M1736" s="17"/>
      <c r="N1736" s="17">
        <v>3.0080711598118801E-2</v>
      </c>
      <c r="O1736" s="17">
        <v>4.1428205869092599E-2</v>
      </c>
      <c r="P1736" s="17">
        <v>3.7096374019568903E-2</v>
      </c>
      <c r="Q1736" s="17">
        <v>3.6385148458514698E-2</v>
      </c>
      <c r="R1736" s="17"/>
      <c r="S1736" s="17">
        <v>5.96388816712125E-2</v>
      </c>
      <c r="T1736" s="17">
        <v>4.3663585042458299E-2</v>
      </c>
      <c r="U1736" s="17">
        <v>3.4436793557441801E-2</v>
      </c>
      <c r="V1736" s="17">
        <v>0</v>
      </c>
      <c r="W1736" s="17">
        <v>3.1508795518036897E-2</v>
      </c>
      <c r="X1736" s="17">
        <v>3.8853843110644E-2</v>
      </c>
      <c r="Y1736" s="17">
        <v>2.0032444541102999E-2</v>
      </c>
      <c r="Z1736" s="17">
        <v>0.11555426334022301</v>
      </c>
      <c r="AA1736" s="17">
        <v>4.1815302878694199E-2</v>
      </c>
      <c r="AB1736" s="17">
        <v>2.0020381146835398E-2</v>
      </c>
      <c r="AC1736" s="17">
        <v>0</v>
      </c>
      <c r="AD1736" s="17">
        <v>2.9763649170278201E-2</v>
      </c>
      <c r="AE1736" s="17"/>
      <c r="AF1736" s="17">
        <v>3.0145819043449599E-2</v>
      </c>
      <c r="AG1736" s="17">
        <v>4.4266190979009898E-2</v>
      </c>
      <c r="AH1736" s="17">
        <v>1.9263429851846401E-2</v>
      </c>
      <c r="AI1736" s="17">
        <v>6.4220852788275898E-2</v>
      </c>
      <c r="AJ1736" s="17">
        <v>2.1880769899010302E-2</v>
      </c>
      <c r="AK1736" s="17"/>
      <c r="AL1736" s="17">
        <v>2.3419194311994001E-2</v>
      </c>
      <c r="AM1736" s="17">
        <v>4.0969862347294099E-2</v>
      </c>
      <c r="AN1736" s="17">
        <v>4.9902937803614898E-2</v>
      </c>
      <c r="AO1736" s="17">
        <v>4.4575813586891999E-2</v>
      </c>
      <c r="AP1736" s="17"/>
      <c r="AQ1736" s="17">
        <v>3.1886734515499199E-2</v>
      </c>
      <c r="AR1736" s="17">
        <v>4.2029385830472603E-2</v>
      </c>
      <c r="AS1736" s="17"/>
      <c r="AT1736" s="17">
        <v>4.2663843669090401E-2</v>
      </c>
      <c r="AU1736" s="17">
        <v>1.37780258721646E-2</v>
      </c>
      <c r="AV1736" s="17"/>
      <c r="AW1736" s="17">
        <v>1.4304850703329401E-2</v>
      </c>
      <c r="AX1736" s="17">
        <v>4.2271617645496001E-2</v>
      </c>
      <c r="AY1736" s="17">
        <v>5.7242584229029198E-2</v>
      </c>
      <c r="AZ1736" s="17"/>
      <c r="BA1736" s="17">
        <v>4.9773843072309101E-2</v>
      </c>
      <c r="BB1736" s="17">
        <v>4.3851168454655198E-2</v>
      </c>
      <c r="BC1736" s="17">
        <v>2.0268478227157299E-2</v>
      </c>
      <c r="BD1736" s="17">
        <v>3.3447807101275602E-2</v>
      </c>
      <c r="BE1736" s="17">
        <v>3.0320879562627901E-2</v>
      </c>
      <c r="BF1736" s="17"/>
      <c r="BG1736" s="17">
        <v>3.3115081433155301E-2</v>
      </c>
      <c r="BH1736" s="17">
        <v>3.8148427224547102E-2</v>
      </c>
      <c r="BI1736" s="17"/>
      <c r="BJ1736" s="17">
        <v>3.9152040462696998E-2</v>
      </c>
      <c r="BK1736" s="17">
        <v>2.2840335019089299E-2</v>
      </c>
      <c r="BL1736" s="17"/>
      <c r="BM1736" s="17">
        <v>4.5854689827446601E-2</v>
      </c>
      <c r="BN1736" s="17">
        <v>2.6499273230557299E-2</v>
      </c>
      <c r="BO1736" s="17">
        <v>3.8498938469816203E-2</v>
      </c>
      <c r="BP1736" s="17">
        <v>4.3571215396074003E-2</v>
      </c>
      <c r="BQ1736" s="17">
        <v>2.92689713163631E-2</v>
      </c>
      <c r="BR1736" s="17"/>
      <c r="BS1736" s="17">
        <v>3.8288967112286798E-2</v>
      </c>
      <c r="BT1736" s="17"/>
      <c r="BU1736" s="17">
        <v>3.3961498467888103E-2</v>
      </c>
      <c r="BV1736" s="17">
        <v>4.4806269095466901E-2</v>
      </c>
      <c r="BW1736" s="17">
        <v>3.5027434466714101E-2</v>
      </c>
      <c r="BX1736" s="17">
        <v>3.6269015011422802E-2</v>
      </c>
      <c r="BY1736" s="17">
        <v>4.0562761620207902E-2</v>
      </c>
      <c r="BZ1736" s="17"/>
      <c r="CA1736" s="17">
        <v>5.1023563450446202E-2</v>
      </c>
      <c r="CB1736" s="17"/>
      <c r="CC1736" s="17">
        <v>3.07311518181086E-2</v>
      </c>
      <c r="CD1736" s="17">
        <v>5.65016510241255E-2</v>
      </c>
      <c r="CE1736" s="17"/>
      <c r="CF1736" s="17">
        <v>2.26740188179042E-2</v>
      </c>
      <c r="CG1736" s="17"/>
      <c r="CH1736" s="17">
        <v>3.4882055240407502E-2</v>
      </c>
      <c r="CI1736" s="17">
        <v>4.7118896706471299E-2</v>
      </c>
    </row>
    <row r="1737" spans="2:87" x14ac:dyDescent="0.35">
      <c r="B1737" t="s">
        <v>501</v>
      </c>
      <c r="C1737" s="17">
        <v>2.1290641324566002E-2</v>
      </c>
      <c r="D1737" s="17">
        <v>2.3888833325791701E-2</v>
      </c>
      <c r="E1737" s="17">
        <v>1.80105079994691E-2</v>
      </c>
      <c r="F1737" s="17"/>
      <c r="G1737" s="17">
        <v>3.5085400939191401E-2</v>
      </c>
      <c r="H1737" s="17">
        <v>1.7344542283998999E-2</v>
      </c>
      <c r="I1737" s="17">
        <v>2.1945444883801599E-2</v>
      </c>
      <c r="J1737" s="17">
        <v>2.8678938989219999E-2</v>
      </c>
      <c r="K1737" s="17">
        <v>1.8645072109943001E-2</v>
      </c>
      <c r="L1737" s="17">
        <v>1.05113615780697E-2</v>
      </c>
      <c r="M1737" s="17"/>
      <c r="N1737" s="17">
        <v>1.5433900159001999E-2</v>
      </c>
      <c r="O1737" s="17">
        <v>1.0966228161430299E-2</v>
      </c>
      <c r="P1737" s="17">
        <v>3.0053210859976202E-2</v>
      </c>
      <c r="Q1737" s="17">
        <v>3.0948885760917699E-2</v>
      </c>
      <c r="R1737" s="17"/>
      <c r="S1737" s="17">
        <v>1.71435641421579E-2</v>
      </c>
      <c r="T1737" s="17">
        <v>2.8435764387736599E-2</v>
      </c>
      <c r="U1737" s="17">
        <v>2.61029480710399E-2</v>
      </c>
      <c r="V1737" s="17">
        <v>2.0713046366493699E-2</v>
      </c>
      <c r="W1737" s="17">
        <v>2.9573048023004301E-2</v>
      </c>
      <c r="X1737" s="17">
        <v>2.6230230115192599E-2</v>
      </c>
      <c r="Y1737" s="17">
        <v>2.1101041229390698E-2</v>
      </c>
      <c r="Z1737" s="17">
        <v>2.4218955319766301E-2</v>
      </c>
      <c r="AA1737" s="17">
        <v>8.8298216572612297E-3</v>
      </c>
      <c r="AB1737" s="17">
        <v>1.0216626797251299E-2</v>
      </c>
      <c r="AC1737" s="17">
        <v>3.6452954909132002E-2</v>
      </c>
      <c r="AD1737" s="17">
        <v>1.45861580408135E-2</v>
      </c>
      <c r="AE1737" s="17"/>
      <c r="AF1737" s="17">
        <v>3.8630906737386603E-2</v>
      </c>
      <c r="AG1737" s="17">
        <v>1.7788306265401298E-2</v>
      </c>
      <c r="AH1737" s="17">
        <v>2.5141874924678301E-2</v>
      </c>
      <c r="AI1737" s="17">
        <v>1.9545711019882801E-2</v>
      </c>
      <c r="AJ1737" s="17">
        <v>4.3275716842496601E-3</v>
      </c>
      <c r="AK1737" s="17"/>
      <c r="AL1737" s="17">
        <v>2.1619385175172201E-2</v>
      </c>
      <c r="AM1737" s="17">
        <v>2.6620204361464998E-2</v>
      </c>
      <c r="AN1737" s="17">
        <v>1.6472787551341302E-2</v>
      </c>
      <c r="AO1737" s="17">
        <v>0</v>
      </c>
      <c r="AP1737" s="17"/>
      <c r="AQ1737" s="17">
        <v>2.5140999366600199E-2</v>
      </c>
      <c r="AR1737" s="17">
        <v>1.57037261508607E-2</v>
      </c>
      <c r="AS1737" s="17"/>
      <c r="AT1737" s="17">
        <v>2.22601903972992E-2</v>
      </c>
      <c r="AU1737" s="17">
        <v>1.06284613108549E-2</v>
      </c>
      <c r="AV1737" s="17"/>
      <c r="AW1737" s="17">
        <v>1.7105542968681199E-2</v>
      </c>
      <c r="AX1737" s="17">
        <v>1.8773074610055202E-2</v>
      </c>
      <c r="AY1737" s="17">
        <v>2.7147558683916401E-2</v>
      </c>
      <c r="AZ1737" s="17"/>
      <c r="BA1737" s="17">
        <v>2.02302022555985E-2</v>
      </c>
      <c r="BB1737" s="17">
        <v>1.9864559877217001E-2</v>
      </c>
      <c r="BC1737" s="17">
        <v>2.4018892500897698E-2</v>
      </c>
      <c r="BD1737" s="17">
        <v>2.0709822513961602E-2</v>
      </c>
      <c r="BE1737" s="17">
        <v>1.8333283859712599E-2</v>
      </c>
      <c r="BF1737" s="17"/>
      <c r="BG1737" s="17">
        <v>2.4810439401527998E-2</v>
      </c>
      <c r="BH1737" s="17">
        <v>1.8721927984388199E-2</v>
      </c>
      <c r="BI1737" s="17"/>
      <c r="BJ1737" s="17">
        <v>2.32986642931916E-2</v>
      </c>
      <c r="BK1737" s="17">
        <v>1.43180491068609E-2</v>
      </c>
      <c r="BL1737" s="17"/>
      <c r="BM1737" s="17">
        <v>3.0576610821924699E-2</v>
      </c>
      <c r="BN1737" s="17">
        <v>2.1890580638009E-2</v>
      </c>
      <c r="BO1737" s="17">
        <v>1.43985820623649E-2</v>
      </c>
      <c r="BP1737" s="17">
        <v>5.7714462395948799E-3</v>
      </c>
      <c r="BQ1737" s="17">
        <v>3.5467019225471602E-2</v>
      </c>
      <c r="BR1737" s="17"/>
      <c r="BS1737" s="17">
        <v>2.51625155067421E-2</v>
      </c>
      <c r="BT1737" s="17"/>
      <c r="BU1737" s="17">
        <v>2.6316812218167701E-2</v>
      </c>
      <c r="BV1737" s="17">
        <v>1.5547327305623901E-2</v>
      </c>
      <c r="BW1737" s="17">
        <v>9.7181782954433998E-3</v>
      </c>
      <c r="BX1737" s="17">
        <v>2.80229066935886E-2</v>
      </c>
      <c r="BY1737" s="17">
        <v>3.2982941713746099E-2</v>
      </c>
      <c r="BZ1737" s="17"/>
      <c r="CA1737" s="17">
        <v>6.6924332883152504E-3</v>
      </c>
      <c r="CB1737" s="17"/>
      <c r="CC1737" s="17">
        <v>2.1394183046804401E-2</v>
      </c>
      <c r="CD1737" s="17">
        <v>1.3709593687369299E-2</v>
      </c>
      <c r="CE1737" s="17"/>
      <c r="CF1737" s="17">
        <v>1.67128577764372E-2</v>
      </c>
      <c r="CG1737" s="17"/>
      <c r="CH1737" s="17">
        <v>1.9053707215999999E-2</v>
      </c>
      <c r="CI1737" s="17">
        <v>1.57929667747627E-2</v>
      </c>
    </row>
    <row r="1738" spans="2:87" x14ac:dyDescent="0.35">
      <c r="B1738" t="s">
        <v>161</v>
      </c>
      <c r="C1738" s="17">
        <v>0.121740971613664</v>
      </c>
      <c r="D1738" s="17">
        <v>9.2880142117624104E-2</v>
      </c>
      <c r="E1738" s="17">
        <v>0.14865099240472501</v>
      </c>
      <c r="F1738" s="17"/>
      <c r="G1738" s="17">
        <v>0.18094424047451699</v>
      </c>
      <c r="H1738" s="17">
        <v>0.16553060906518199</v>
      </c>
      <c r="I1738" s="17">
        <v>0.18881004661598899</v>
      </c>
      <c r="J1738" s="17">
        <v>9.6753767475532604E-2</v>
      </c>
      <c r="K1738" s="17">
        <v>7.5080565085490505E-2</v>
      </c>
      <c r="L1738" s="17">
        <v>4.3403099862603697E-2</v>
      </c>
      <c r="M1738" s="17"/>
      <c r="N1738" s="17">
        <v>8.3385404836143803E-2</v>
      </c>
      <c r="O1738" s="17">
        <v>0.103171948723947</v>
      </c>
      <c r="P1738" s="17">
        <v>0.14701900715876701</v>
      </c>
      <c r="Q1738" s="17">
        <v>0.161952764975723</v>
      </c>
      <c r="R1738" s="17"/>
      <c r="S1738" s="17">
        <v>0.162285976516372</v>
      </c>
      <c r="T1738" s="17">
        <v>0.10444110441288799</v>
      </c>
      <c r="U1738" s="17">
        <v>0.11009828223938201</v>
      </c>
      <c r="V1738" s="17">
        <v>0.108361781238133</v>
      </c>
      <c r="W1738" s="17">
        <v>0.13078922348694</v>
      </c>
      <c r="X1738" s="17">
        <v>0.13348413160664399</v>
      </c>
      <c r="Y1738" s="17">
        <v>0.13224686730628399</v>
      </c>
      <c r="Z1738" s="17">
        <v>0.129598470487577</v>
      </c>
      <c r="AA1738" s="17">
        <v>0.118934350467385</v>
      </c>
      <c r="AB1738" s="17">
        <v>7.3170793939578094E-2</v>
      </c>
      <c r="AC1738" s="17">
        <v>0.103649098878805</v>
      </c>
      <c r="AD1738" s="17">
        <v>0.17022249381426499</v>
      </c>
      <c r="AE1738" s="17"/>
      <c r="AF1738" s="17">
        <v>0.15717929715639101</v>
      </c>
      <c r="AG1738" s="17">
        <v>0.116677131114116</v>
      </c>
      <c r="AH1738" s="17">
        <v>0.105574007684509</v>
      </c>
      <c r="AI1738" s="17">
        <v>9.3895287938409303E-2</v>
      </c>
      <c r="AJ1738" s="17">
        <v>8.8614866823556196E-2</v>
      </c>
      <c r="AK1738" s="17"/>
      <c r="AL1738" s="17">
        <v>0.12946897664090301</v>
      </c>
      <c r="AM1738" s="17">
        <v>0.11089512573679999</v>
      </c>
      <c r="AN1738" s="17">
        <v>0.107285398772843</v>
      </c>
      <c r="AO1738" s="17">
        <v>0.180598403893827</v>
      </c>
      <c r="AP1738" s="17"/>
      <c r="AQ1738" s="17">
        <v>0.126121465252575</v>
      </c>
      <c r="AR1738" s="17">
        <v>0.115384823402933</v>
      </c>
      <c r="AS1738" s="17"/>
      <c r="AT1738" s="17">
        <v>0.13649628668987601</v>
      </c>
      <c r="AU1738" s="17">
        <v>4.1292171644589197E-2</v>
      </c>
      <c r="AV1738" s="17"/>
      <c r="AW1738" s="17">
        <v>5.5505185166993501E-2</v>
      </c>
      <c r="AX1738" s="17">
        <v>0.13163075826321899</v>
      </c>
      <c r="AY1738" s="17">
        <v>0.168761636642422</v>
      </c>
      <c r="AZ1738" s="17"/>
      <c r="BA1738" s="17">
        <v>0.13377685724906399</v>
      </c>
      <c r="BB1738" s="17">
        <v>0.126862195099266</v>
      </c>
      <c r="BC1738" s="17">
        <v>0.120815702448545</v>
      </c>
      <c r="BD1738" s="17">
        <v>0.102591633669762</v>
      </c>
      <c r="BE1738" s="17">
        <v>6.87320113223404E-2</v>
      </c>
      <c r="BF1738" s="17"/>
      <c r="BG1738" s="17">
        <v>0.152253363711712</v>
      </c>
      <c r="BH1738" s="17">
        <v>9.9473333837510294E-2</v>
      </c>
      <c r="BI1738" s="17"/>
      <c r="BJ1738" s="17">
        <v>0.140929636388539</v>
      </c>
      <c r="BK1738" s="17">
        <v>5.31150029366739E-2</v>
      </c>
      <c r="BL1738" s="17"/>
      <c r="BM1738" s="17">
        <v>0.250994225063634</v>
      </c>
      <c r="BN1738" s="17">
        <v>7.3610998420385404E-2</v>
      </c>
      <c r="BO1738" s="17">
        <v>9.5865469992695601E-2</v>
      </c>
      <c r="BP1738" s="17">
        <v>8.4990298802009798E-2</v>
      </c>
      <c r="BQ1738" s="17">
        <v>7.9792197218012603E-2</v>
      </c>
      <c r="BR1738" s="17"/>
      <c r="BS1738" s="17">
        <v>7.2588889103320994E-2</v>
      </c>
      <c r="BT1738" s="17"/>
      <c r="BU1738" s="17">
        <v>7.3317704478627302E-2</v>
      </c>
      <c r="BV1738" s="17">
        <v>6.7625412819546593E-2</v>
      </c>
      <c r="BW1738" s="17">
        <v>6.0498185622806198E-2</v>
      </c>
      <c r="BX1738" s="17">
        <v>7.5525473506435306E-2</v>
      </c>
      <c r="BY1738" s="17">
        <v>0.33634205884417601</v>
      </c>
      <c r="BZ1738" s="17"/>
      <c r="CA1738" s="17">
        <v>9.0467084763460395E-2</v>
      </c>
      <c r="CB1738" s="17"/>
      <c r="CC1738" s="17">
        <v>0.116339728765782</v>
      </c>
      <c r="CD1738" s="17">
        <v>0.100934690261724</v>
      </c>
      <c r="CE1738" s="17"/>
      <c r="CF1738" s="17">
        <v>0.10951537202784201</v>
      </c>
      <c r="CG1738" s="17"/>
      <c r="CH1738" s="17">
        <v>0.105857463776265</v>
      </c>
      <c r="CI1738" s="17">
        <v>6.6600741292933002E-2</v>
      </c>
    </row>
    <row r="1739" spans="2:87" x14ac:dyDescent="0.35">
      <c r="C1739" s="17"/>
      <c r="D1739" s="17"/>
      <c r="E1739" s="17"/>
      <c r="F1739" s="17"/>
      <c r="G1739" s="17"/>
      <c r="H1739" s="17"/>
      <c r="I1739" s="17"/>
      <c r="J1739" s="17"/>
      <c r="K1739" s="17"/>
      <c r="L1739" s="17"/>
      <c r="M1739" s="17"/>
      <c r="N1739" s="17"/>
      <c r="O1739" s="17"/>
      <c r="P1739" s="17"/>
      <c r="Q1739" s="17"/>
      <c r="R1739" s="17"/>
      <c r="S1739" s="17"/>
      <c r="T1739" s="17"/>
      <c r="U1739" s="17"/>
      <c r="V1739" s="17"/>
      <c r="W1739" s="17"/>
      <c r="X1739" s="17"/>
      <c r="Y1739" s="17"/>
      <c r="Z1739" s="17"/>
      <c r="AA1739" s="17"/>
      <c r="AB1739" s="17"/>
      <c r="AC1739" s="17"/>
      <c r="AD1739" s="17"/>
      <c r="AE1739" s="17"/>
      <c r="AF1739" s="17"/>
      <c r="AG1739" s="17"/>
      <c r="AH1739" s="17"/>
      <c r="AI1739" s="17"/>
      <c r="AJ1739" s="17"/>
      <c r="AK1739" s="17"/>
      <c r="AL1739" s="17"/>
      <c r="AM1739" s="17"/>
      <c r="AN1739" s="17"/>
      <c r="AO1739" s="17"/>
      <c r="AP1739" s="17"/>
      <c r="AQ1739" s="17"/>
      <c r="AR1739" s="17"/>
      <c r="AS1739" s="17"/>
      <c r="AT1739" s="17"/>
      <c r="AU1739" s="17"/>
      <c r="AV1739" s="17"/>
      <c r="AW1739" s="17"/>
      <c r="AX1739" s="17"/>
      <c r="AY1739" s="17"/>
      <c r="AZ1739" s="17"/>
      <c r="BA1739" s="17"/>
      <c r="BB1739" s="17"/>
      <c r="BC1739" s="17"/>
      <c r="BD1739" s="17"/>
      <c r="BE1739" s="17"/>
      <c r="BF1739" s="17"/>
      <c r="BG1739" s="17"/>
      <c r="BH1739" s="17"/>
      <c r="BI1739" s="17"/>
      <c r="BJ1739" s="17"/>
      <c r="BK1739" s="17"/>
      <c r="BL1739" s="17"/>
      <c r="BM1739" s="17"/>
      <c r="BN1739" s="17"/>
      <c r="BO1739" s="17"/>
      <c r="BP1739" s="17"/>
      <c r="BQ1739" s="17"/>
      <c r="BR1739" s="17"/>
      <c r="BS1739" s="17"/>
      <c r="BT1739" s="17"/>
      <c r="BU1739" s="17"/>
      <c r="BV1739" s="17"/>
      <c r="BW1739" s="17"/>
      <c r="BX1739" s="17"/>
      <c r="BY1739" s="17"/>
      <c r="BZ1739" s="17"/>
      <c r="CA1739" s="17"/>
      <c r="CB1739" s="17"/>
      <c r="CC1739" s="17"/>
      <c r="CD1739" s="17"/>
      <c r="CE1739" s="17"/>
      <c r="CF1739" s="17"/>
      <c r="CG1739" s="17"/>
      <c r="CH1739" s="17"/>
      <c r="CI1739" s="17"/>
    </row>
    <row r="1740" spans="2:87" x14ac:dyDescent="0.35">
      <c r="B1740" s="6" t="s">
        <v>516</v>
      </c>
      <c r="C1740" s="17"/>
      <c r="D1740" s="17"/>
      <c r="E1740" s="17"/>
      <c r="F1740" s="17"/>
      <c r="G1740" s="17"/>
      <c r="H1740" s="17"/>
      <c r="I1740" s="17"/>
      <c r="J1740" s="17"/>
      <c r="K1740" s="17"/>
      <c r="L1740" s="17"/>
      <c r="M1740" s="17"/>
      <c r="N1740" s="17"/>
      <c r="O1740" s="17"/>
      <c r="P1740" s="17"/>
      <c r="Q1740" s="17"/>
      <c r="R1740" s="17"/>
      <c r="S1740" s="17"/>
      <c r="T1740" s="17"/>
      <c r="U1740" s="17"/>
      <c r="V1740" s="17"/>
      <c r="W1740" s="17"/>
      <c r="X1740" s="17"/>
      <c r="Y1740" s="17"/>
      <c r="Z1740" s="17"/>
      <c r="AA1740" s="17"/>
      <c r="AB1740" s="17"/>
      <c r="AC1740" s="17"/>
      <c r="AD1740" s="17"/>
      <c r="AE1740" s="17"/>
      <c r="AF1740" s="17"/>
      <c r="AG1740" s="17"/>
      <c r="AH1740" s="17"/>
      <c r="AI1740" s="17"/>
      <c r="AJ1740" s="17"/>
      <c r="AK1740" s="17"/>
      <c r="AL1740" s="17"/>
      <c r="AM1740" s="17"/>
      <c r="AN1740" s="17"/>
      <c r="AO1740" s="17"/>
      <c r="AP1740" s="17"/>
      <c r="AQ1740" s="17"/>
      <c r="AR1740" s="17"/>
      <c r="AS1740" s="17"/>
      <c r="AT1740" s="17"/>
      <c r="AU1740" s="17"/>
      <c r="AV1740" s="17"/>
      <c r="AW1740" s="17"/>
      <c r="AX1740" s="17"/>
      <c r="AY1740" s="17"/>
      <c r="AZ1740" s="17"/>
      <c r="BA1740" s="17"/>
      <c r="BB1740" s="17"/>
      <c r="BC1740" s="17"/>
      <c r="BD1740" s="17"/>
      <c r="BE1740" s="17"/>
      <c r="BF1740" s="17"/>
      <c r="BG1740" s="17"/>
      <c r="BH1740" s="17"/>
      <c r="BI1740" s="17"/>
      <c r="BJ1740" s="17"/>
      <c r="BK1740" s="17"/>
      <c r="BL1740" s="17"/>
      <c r="BM1740" s="17"/>
      <c r="BN1740" s="17"/>
      <c r="BO1740" s="17"/>
      <c r="BP1740" s="17"/>
      <c r="BQ1740" s="17"/>
      <c r="BR1740" s="17"/>
      <c r="BS1740" s="17"/>
      <c r="BT1740" s="17"/>
      <c r="BU1740" s="17"/>
      <c r="BV1740" s="17"/>
      <c r="BW1740" s="17"/>
      <c r="BX1740" s="17"/>
      <c r="BY1740" s="17"/>
      <c r="BZ1740" s="17"/>
      <c r="CA1740" s="17"/>
      <c r="CB1740" s="17"/>
      <c r="CC1740" s="17"/>
      <c r="CD1740" s="17"/>
      <c r="CE1740" s="17"/>
      <c r="CF1740" s="17"/>
      <c r="CG1740" s="17"/>
      <c r="CH1740" s="17"/>
      <c r="CI1740" s="17"/>
    </row>
    <row r="1741" spans="2:87" x14ac:dyDescent="0.35">
      <c r="B1741" s="24" t="s">
        <v>117</v>
      </c>
      <c r="C1741" s="17"/>
      <c r="D1741" s="17"/>
      <c r="E1741" s="17"/>
      <c r="F1741" s="17"/>
      <c r="G1741" s="17"/>
      <c r="H1741" s="17"/>
      <c r="I1741" s="17"/>
      <c r="J1741" s="17"/>
      <c r="K1741" s="17"/>
      <c r="L1741" s="17"/>
      <c r="M1741" s="17"/>
      <c r="N1741" s="17"/>
      <c r="O1741" s="17"/>
      <c r="P1741" s="17"/>
      <c r="Q1741" s="17"/>
      <c r="R1741" s="17"/>
      <c r="S1741" s="17"/>
      <c r="T1741" s="17"/>
      <c r="U1741" s="17"/>
      <c r="V1741" s="17"/>
      <c r="W1741" s="17"/>
      <c r="X1741" s="17"/>
      <c r="Y1741" s="17"/>
      <c r="Z1741" s="17"/>
      <c r="AA1741" s="17"/>
      <c r="AB1741" s="17"/>
      <c r="AC1741" s="17"/>
      <c r="AD1741" s="17"/>
      <c r="AE1741" s="17"/>
      <c r="AF1741" s="17"/>
      <c r="AG1741" s="17"/>
      <c r="AH1741" s="17"/>
      <c r="AI1741" s="17"/>
      <c r="AJ1741" s="17"/>
      <c r="AK1741" s="17"/>
      <c r="AL1741" s="17"/>
      <c r="AM1741" s="17"/>
      <c r="AN1741" s="17"/>
      <c r="AO1741" s="17"/>
      <c r="AP1741" s="17"/>
      <c r="AQ1741" s="17"/>
      <c r="AR1741" s="17"/>
      <c r="AS1741" s="17"/>
      <c r="AT1741" s="17"/>
      <c r="AU1741" s="17"/>
      <c r="AV1741" s="17"/>
      <c r="AW1741" s="17"/>
      <c r="AX1741" s="17"/>
      <c r="AY1741" s="17"/>
      <c r="AZ1741" s="17"/>
      <c r="BA1741" s="17"/>
      <c r="BB1741" s="17"/>
      <c r="BC1741" s="17"/>
      <c r="BD1741" s="17"/>
      <c r="BE1741" s="17"/>
      <c r="BF1741" s="17"/>
      <c r="BG1741" s="17"/>
      <c r="BH1741" s="17"/>
      <c r="BI1741" s="17"/>
      <c r="BJ1741" s="17"/>
      <c r="BK1741" s="17"/>
      <c r="BL1741" s="17"/>
      <c r="BM1741" s="17"/>
      <c r="BN1741" s="17"/>
      <c r="BO1741" s="17"/>
      <c r="BP1741" s="17"/>
      <c r="BQ1741" s="17"/>
      <c r="BR1741" s="17"/>
      <c r="BS1741" s="17"/>
      <c r="BT1741" s="17"/>
      <c r="BU1741" s="17"/>
      <c r="BV1741" s="17"/>
      <c r="BW1741" s="17"/>
      <c r="BX1741" s="17"/>
      <c r="BY1741" s="17"/>
      <c r="BZ1741" s="17"/>
      <c r="CA1741" s="17"/>
      <c r="CB1741" s="17"/>
      <c r="CC1741" s="17"/>
      <c r="CD1741" s="17"/>
      <c r="CE1741" s="17"/>
      <c r="CF1741" s="17"/>
      <c r="CG1741" s="17"/>
      <c r="CH1741" s="17"/>
      <c r="CI1741" s="17"/>
    </row>
    <row r="1742" spans="2:87" x14ac:dyDescent="0.35">
      <c r="B1742" t="s">
        <v>497</v>
      </c>
      <c r="C1742" s="17">
        <v>7.7387184718365601E-2</v>
      </c>
      <c r="D1742" s="17">
        <v>9.6878135240091701E-2</v>
      </c>
      <c r="E1742" s="17">
        <v>5.8774864158108099E-2</v>
      </c>
      <c r="F1742" s="17"/>
      <c r="G1742" s="17">
        <v>0.108429618905865</v>
      </c>
      <c r="H1742" s="17">
        <v>0.12404650221861099</v>
      </c>
      <c r="I1742" s="17">
        <v>8.3678858931818895E-2</v>
      </c>
      <c r="J1742" s="17">
        <v>6.7520759350731194E-2</v>
      </c>
      <c r="K1742" s="17">
        <v>2.8842986905419601E-2</v>
      </c>
      <c r="L1742" s="17">
        <v>5.3963357277189199E-2</v>
      </c>
      <c r="M1742" s="17"/>
      <c r="N1742" s="17">
        <v>8.6760753361836002E-2</v>
      </c>
      <c r="O1742" s="17">
        <v>7.1242708956675505E-2</v>
      </c>
      <c r="P1742" s="17">
        <v>6.5229661035483097E-2</v>
      </c>
      <c r="Q1742" s="17">
        <v>8.33834821151994E-2</v>
      </c>
      <c r="R1742" s="17"/>
      <c r="S1742" s="17">
        <v>8.5160281891354397E-2</v>
      </c>
      <c r="T1742" s="17">
        <v>8.4290130476859806E-2</v>
      </c>
      <c r="U1742" s="17">
        <v>5.2360795218137801E-2</v>
      </c>
      <c r="V1742" s="17">
        <v>8.8482618251123399E-2</v>
      </c>
      <c r="W1742" s="17">
        <v>8.2234085262017198E-2</v>
      </c>
      <c r="X1742" s="17">
        <v>8.8610401086308702E-2</v>
      </c>
      <c r="Y1742" s="17">
        <v>7.7964136376337104E-2</v>
      </c>
      <c r="Z1742" s="17">
        <v>8.0064006458116205E-2</v>
      </c>
      <c r="AA1742" s="17">
        <v>7.3592159819419106E-2</v>
      </c>
      <c r="AB1742" s="17">
        <v>5.5343701026014103E-2</v>
      </c>
      <c r="AC1742" s="17">
        <v>7.3149816783038293E-2</v>
      </c>
      <c r="AD1742" s="17">
        <v>8.1666187719411296E-2</v>
      </c>
      <c r="AE1742" s="17"/>
      <c r="AF1742" s="17">
        <v>9.0902175571422994E-2</v>
      </c>
      <c r="AG1742" s="17">
        <v>6.3858085020256597E-2</v>
      </c>
      <c r="AH1742" s="17">
        <v>7.0580145851976001E-2</v>
      </c>
      <c r="AI1742" s="17">
        <v>8.8926330358587199E-2</v>
      </c>
      <c r="AJ1742" s="17">
        <v>0.10853009096739</v>
      </c>
      <c r="AK1742" s="17"/>
      <c r="AL1742" s="17">
        <v>7.94543438340512E-2</v>
      </c>
      <c r="AM1742" s="17">
        <v>7.3540512491462401E-2</v>
      </c>
      <c r="AN1742" s="17">
        <v>8.2800097835215899E-2</v>
      </c>
      <c r="AO1742" s="17">
        <v>7.3355080397441805E-2</v>
      </c>
      <c r="AP1742" s="17"/>
      <c r="AQ1742" s="17">
        <v>6.2004546124865299E-2</v>
      </c>
      <c r="AR1742" s="17">
        <v>9.9707575713548893E-2</v>
      </c>
      <c r="AS1742" s="17"/>
      <c r="AT1742" s="17">
        <v>9.0141278515951703E-2</v>
      </c>
      <c r="AU1742" s="17">
        <v>5.2759732190603897E-2</v>
      </c>
      <c r="AV1742" s="17"/>
      <c r="AW1742" s="17">
        <v>7.15557028987691E-2</v>
      </c>
      <c r="AX1742" s="17">
        <v>8.0099910752218895E-2</v>
      </c>
      <c r="AY1742" s="17">
        <v>8.3425401774503902E-2</v>
      </c>
      <c r="AZ1742" s="17"/>
      <c r="BA1742" s="17">
        <v>0.110857361215766</v>
      </c>
      <c r="BB1742" s="17">
        <v>6.1743479492546501E-2</v>
      </c>
      <c r="BC1742" s="17">
        <v>6.8103378777984599E-2</v>
      </c>
      <c r="BD1742" s="17">
        <v>5.8513595272378198E-2</v>
      </c>
      <c r="BE1742" s="17">
        <v>9.0920779632045201E-2</v>
      </c>
      <c r="BF1742" s="17"/>
      <c r="BG1742" s="17">
        <v>7.4362220253026204E-2</v>
      </c>
      <c r="BH1742" s="17">
        <v>7.9594773450952297E-2</v>
      </c>
      <c r="BI1742" s="17"/>
      <c r="BJ1742" s="17">
        <v>8.1101487335476202E-2</v>
      </c>
      <c r="BK1742" s="17">
        <v>6.1432884328470702E-2</v>
      </c>
      <c r="BL1742" s="17"/>
      <c r="BM1742" s="17">
        <v>4.2101714108771997E-2</v>
      </c>
      <c r="BN1742" s="17">
        <v>7.5065795475612401E-2</v>
      </c>
      <c r="BO1742" s="17">
        <v>0.103030612870172</v>
      </c>
      <c r="BP1742" s="17">
        <v>7.2754779718499502E-2</v>
      </c>
      <c r="BQ1742" s="17">
        <v>6.3843712555211901E-2</v>
      </c>
      <c r="BR1742" s="17"/>
      <c r="BS1742" s="17">
        <v>8.6124284219328301E-2</v>
      </c>
      <c r="BT1742" s="17"/>
      <c r="BU1742" s="17">
        <v>8.0092627331890098E-2</v>
      </c>
      <c r="BV1742" s="17">
        <v>0.12933282355679901</v>
      </c>
      <c r="BW1742" s="17">
        <v>6.3165584141916406E-2</v>
      </c>
      <c r="BX1742" s="17">
        <v>6.9526944649401998E-2</v>
      </c>
      <c r="BY1742" s="17">
        <v>3.3014083435633897E-2</v>
      </c>
      <c r="BZ1742" s="17"/>
      <c r="CA1742" s="17">
        <v>0.14256309922952501</v>
      </c>
      <c r="CB1742" s="17"/>
      <c r="CC1742" s="17">
        <v>7.3245511335251298E-2</v>
      </c>
      <c r="CD1742" s="17">
        <v>0.100435497133588</v>
      </c>
      <c r="CE1742" s="17"/>
      <c r="CF1742" s="17">
        <v>6.1391633146580103E-2</v>
      </c>
      <c r="CG1742" s="17"/>
      <c r="CH1742" s="17">
        <v>4.46485663551359E-2</v>
      </c>
      <c r="CI1742" s="17">
        <v>0.14715803525041701</v>
      </c>
    </row>
    <row r="1743" spans="2:87" x14ac:dyDescent="0.35">
      <c r="B1743" t="s">
        <v>498</v>
      </c>
      <c r="C1743" s="17">
        <v>0.147744711772551</v>
      </c>
      <c r="D1743" s="17">
        <v>0.16343271916838401</v>
      </c>
      <c r="E1743" s="17">
        <v>0.133269444134027</v>
      </c>
      <c r="F1743" s="17"/>
      <c r="G1743" s="17">
        <v>0.18860579984122</v>
      </c>
      <c r="H1743" s="17">
        <v>0.220495443004535</v>
      </c>
      <c r="I1743" s="17">
        <v>0.18919458171955</v>
      </c>
      <c r="J1743" s="17">
        <v>0.122621711384964</v>
      </c>
      <c r="K1743" s="17">
        <v>7.9941733871809001E-2</v>
      </c>
      <c r="L1743" s="17">
        <v>9.3171902131244794E-2</v>
      </c>
      <c r="M1743" s="17"/>
      <c r="N1743" s="17">
        <v>0.19321198072204299</v>
      </c>
      <c r="O1743" s="17">
        <v>0.142077727909933</v>
      </c>
      <c r="P1743" s="17">
        <v>0.156937257285791</v>
      </c>
      <c r="Q1743" s="17">
        <v>9.6683339451450898E-2</v>
      </c>
      <c r="R1743" s="17"/>
      <c r="S1743" s="17">
        <v>0.21629569586841599</v>
      </c>
      <c r="T1743" s="17">
        <v>0.13486597814991899</v>
      </c>
      <c r="U1743" s="17">
        <v>0.120988412829393</v>
      </c>
      <c r="V1743" s="17">
        <v>0.12650442819670901</v>
      </c>
      <c r="W1743" s="17">
        <v>0.13350105149052999</v>
      </c>
      <c r="X1743" s="17">
        <v>0.205889746390645</v>
      </c>
      <c r="Y1743" s="17">
        <v>0.12311873016258899</v>
      </c>
      <c r="Z1743" s="17">
        <v>0.11938063975407701</v>
      </c>
      <c r="AA1743" s="17">
        <v>0.18874126039095299</v>
      </c>
      <c r="AB1743" s="17">
        <v>0.113348277197348</v>
      </c>
      <c r="AC1743" s="17">
        <v>7.1704429267124198E-2</v>
      </c>
      <c r="AD1743" s="17">
        <v>6.0236033671862199E-2</v>
      </c>
      <c r="AE1743" s="17"/>
      <c r="AF1743" s="17">
        <v>0.115746117635509</v>
      </c>
      <c r="AG1743" s="17">
        <v>0.12714291855125201</v>
      </c>
      <c r="AH1743" s="17">
        <v>0.13523868848416301</v>
      </c>
      <c r="AI1743" s="17">
        <v>0.20749787916162801</v>
      </c>
      <c r="AJ1743" s="17">
        <v>0.24312167501643001</v>
      </c>
      <c r="AK1743" s="17"/>
      <c r="AL1743" s="17">
        <v>0.114316459903906</v>
      </c>
      <c r="AM1743" s="17">
        <v>0.15823303987383999</v>
      </c>
      <c r="AN1743" s="17">
        <v>0.18430259442838701</v>
      </c>
      <c r="AO1743" s="17">
        <v>0.18712480184866601</v>
      </c>
      <c r="AP1743" s="17"/>
      <c r="AQ1743" s="17">
        <v>0.111954819500391</v>
      </c>
      <c r="AR1743" s="17">
        <v>0.19967626982967401</v>
      </c>
      <c r="AS1743" s="17"/>
      <c r="AT1743" s="17">
        <v>0.18207546802927399</v>
      </c>
      <c r="AU1743" s="17">
        <v>9.7730443290281993E-2</v>
      </c>
      <c r="AV1743" s="17"/>
      <c r="AW1743" s="17">
        <v>0.117661632425937</v>
      </c>
      <c r="AX1743" s="17">
        <v>0.17087319414692301</v>
      </c>
      <c r="AY1743" s="17">
        <v>0.16838097661293899</v>
      </c>
      <c r="AZ1743" s="17"/>
      <c r="BA1743" s="17">
        <v>0.18721850662339801</v>
      </c>
      <c r="BB1743" s="17">
        <v>0.140812118235905</v>
      </c>
      <c r="BC1743" s="17">
        <v>0.13606353662981999</v>
      </c>
      <c r="BD1743" s="17">
        <v>9.3774291005387506E-2</v>
      </c>
      <c r="BE1743" s="17">
        <v>0.16817956585687199</v>
      </c>
      <c r="BF1743" s="17"/>
      <c r="BG1743" s="17">
        <v>0.13932134735672499</v>
      </c>
      <c r="BH1743" s="17">
        <v>0.15389199865407199</v>
      </c>
      <c r="BI1743" s="17"/>
      <c r="BJ1743" s="17">
        <v>0.16417232745784999</v>
      </c>
      <c r="BK1743" s="17">
        <v>9.0056339086902401E-2</v>
      </c>
      <c r="BL1743" s="17"/>
      <c r="BM1743" s="17">
        <v>0.13205920990171</v>
      </c>
      <c r="BN1743" s="17">
        <v>0.15149747014491699</v>
      </c>
      <c r="BO1743" s="17">
        <v>0.19986933349984301</v>
      </c>
      <c r="BP1743" s="17">
        <v>9.7066123624092296E-2</v>
      </c>
      <c r="BQ1743" s="17">
        <v>0.116366381821849</v>
      </c>
      <c r="BR1743" s="17"/>
      <c r="BS1743" s="17">
        <v>0.16911382159730401</v>
      </c>
      <c r="BT1743" s="17"/>
      <c r="BU1743" s="17">
        <v>0.17231795074446299</v>
      </c>
      <c r="BV1743" s="17">
        <v>0.227144602287007</v>
      </c>
      <c r="BW1743" s="17">
        <v>9.8341899260553395E-2</v>
      </c>
      <c r="BX1743" s="17">
        <v>0.12771571097968501</v>
      </c>
      <c r="BY1743" s="17">
        <v>6.1965190413947498E-2</v>
      </c>
      <c r="BZ1743" s="17"/>
      <c r="CA1743" s="17">
        <v>0.23455435371500599</v>
      </c>
      <c r="CB1743" s="17"/>
      <c r="CC1743" s="17">
        <v>0.13871913211037401</v>
      </c>
      <c r="CD1743" s="17">
        <v>0.18969420157892999</v>
      </c>
      <c r="CE1743" s="17"/>
      <c r="CF1743" s="17">
        <v>0.13113816292244701</v>
      </c>
      <c r="CG1743" s="17"/>
      <c r="CH1743" s="17">
        <v>0.115044717195883</v>
      </c>
      <c r="CI1743" s="17">
        <v>0.27637345824874798</v>
      </c>
    </row>
    <row r="1744" spans="2:87" x14ac:dyDescent="0.35">
      <c r="B1744" t="s">
        <v>499</v>
      </c>
      <c r="C1744" s="17">
        <v>0.40578376209814299</v>
      </c>
      <c r="D1744" s="17">
        <v>0.41183791054676699</v>
      </c>
      <c r="E1744" s="17">
        <v>0.401231171997814</v>
      </c>
      <c r="F1744" s="17"/>
      <c r="G1744" s="17">
        <v>0.24516296517518499</v>
      </c>
      <c r="H1744" s="17">
        <v>0.29878283240701597</v>
      </c>
      <c r="I1744" s="17">
        <v>0.33168251943334298</v>
      </c>
      <c r="J1744" s="17">
        <v>0.42992273266480102</v>
      </c>
      <c r="K1744" s="17">
        <v>0.496762479826859</v>
      </c>
      <c r="L1744" s="17">
        <v>0.58041217630597097</v>
      </c>
      <c r="M1744" s="17"/>
      <c r="N1744" s="17">
        <v>0.39381070753071501</v>
      </c>
      <c r="O1744" s="17">
        <v>0.43542197876307698</v>
      </c>
      <c r="P1744" s="17">
        <v>0.39474266271641201</v>
      </c>
      <c r="Q1744" s="17">
        <v>0.39732597896836802</v>
      </c>
      <c r="R1744" s="17"/>
      <c r="S1744" s="17">
        <v>0.31068250296859201</v>
      </c>
      <c r="T1744" s="17">
        <v>0.41861614924554202</v>
      </c>
      <c r="U1744" s="17">
        <v>0.56662989229472804</v>
      </c>
      <c r="V1744" s="17">
        <v>0.40254884655144502</v>
      </c>
      <c r="W1744" s="17">
        <v>0.44549117831224599</v>
      </c>
      <c r="X1744" s="17">
        <v>0.31270366259971799</v>
      </c>
      <c r="Y1744" s="17">
        <v>0.35435578468001999</v>
      </c>
      <c r="Z1744" s="17">
        <v>0.372016973881659</v>
      </c>
      <c r="AA1744" s="17">
        <v>0.42049179824633498</v>
      </c>
      <c r="AB1744" s="17">
        <v>0.471753258272538</v>
      </c>
      <c r="AC1744" s="17">
        <v>0.47181188725908402</v>
      </c>
      <c r="AD1744" s="17">
        <v>0.38130780521271401</v>
      </c>
      <c r="AE1744" s="17"/>
      <c r="AF1744" s="17">
        <v>0.391014609151283</v>
      </c>
      <c r="AG1744" s="17">
        <v>0.40855230275837101</v>
      </c>
      <c r="AH1744" s="17">
        <v>0.47138037357243301</v>
      </c>
      <c r="AI1744" s="17">
        <v>0.39599390767668302</v>
      </c>
      <c r="AJ1744" s="17">
        <v>0.35035280305111899</v>
      </c>
      <c r="AK1744" s="17"/>
      <c r="AL1744" s="17">
        <v>0.45405084099611498</v>
      </c>
      <c r="AM1744" s="17">
        <v>0.40122876273324498</v>
      </c>
      <c r="AN1744" s="17">
        <v>0.352982759713035</v>
      </c>
      <c r="AO1744" s="17">
        <v>0.28429400527408999</v>
      </c>
      <c r="AP1744" s="17"/>
      <c r="AQ1744" s="17">
        <v>0.43191657109106601</v>
      </c>
      <c r="AR1744" s="17">
        <v>0.36786474638578498</v>
      </c>
      <c r="AS1744" s="17"/>
      <c r="AT1744" s="17">
        <v>0.37016588030346897</v>
      </c>
      <c r="AU1744" s="17">
        <v>0.56107535208229997</v>
      </c>
      <c r="AV1744" s="17"/>
      <c r="AW1744" s="17">
        <v>0.512243871818861</v>
      </c>
      <c r="AX1744" s="17">
        <v>0.41166159155514398</v>
      </c>
      <c r="AY1744" s="17">
        <v>0.31516307574720398</v>
      </c>
      <c r="AZ1744" s="17"/>
      <c r="BA1744" s="17">
        <v>0.31358683809885202</v>
      </c>
      <c r="BB1744" s="17">
        <v>0.45548970615446899</v>
      </c>
      <c r="BC1744" s="17">
        <v>0.405584046480849</v>
      </c>
      <c r="BD1744" s="17">
        <v>0.46311835682888203</v>
      </c>
      <c r="BE1744" s="17">
        <v>0.49138682190192201</v>
      </c>
      <c r="BF1744" s="17"/>
      <c r="BG1744" s="17">
        <v>0.39587428285944698</v>
      </c>
      <c r="BH1744" s="17">
        <v>0.413015600674697</v>
      </c>
      <c r="BI1744" s="17"/>
      <c r="BJ1744" s="17">
        <v>0.376518543995842</v>
      </c>
      <c r="BK1744" s="17">
        <v>0.51113943701513298</v>
      </c>
      <c r="BL1744" s="17"/>
      <c r="BM1744" s="17">
        <v>0.33860963827415902</v>
      </c>
      <c r="BN1744" s="17">
        <v>0.48034982111388702</v>
      </c>
      <c r="BO1744" s="17">
        <v>0.37132018356871499</v>
      </c>
      <c r="BP1744" s="17">
        <v>0.49415596307507298</v>
      </c>
      <c r="BQ1744" s="17">
        <v>0.42918430351936399</v>
      </c>
      <c r="BR1744" s="17"/>
      <c r="BS1744" s="17">
        <v>0.43482111017887898</v>
      </c>
      <c r="BT1744" s="17"/>
      <c r="BU1744" s="17">
        <v>0.47394706579142498</v>
      </c>
      <c r="BV1744" s="17">
        <v>0.353307784063849</v>
      </c>
      <c r="BW1744" s="17">
        <v>0.47282252173148998</v>
      </c>
      <c r="BX1744" s="17">
        <v>0.450843136616567</v>
      </c>
      <c r="BY1744" s="17">
        <v>0.34746791834773399</v>
      </c>
      <c r="BZ1744" s="17"/>
      <c r="CA1744" s="17">
        <v>0.38339692496044497</v>
      </c>
      <c r="CB1744" s="17"/>
      <c r="CC1744" s="17">
        <v>0.40627400435698902</v>
      </c>
      <c r="CD1744" s="17">
        <v>0.42408054900710002</v>
      </c>
      <c r="CE1744" s="17"/>
      <c r="CF1744" s="17">
        <v>0.438968736878874</v>
      </c>
      <c r="CG1744" s="17"/>
      <c r="CH1744" s="17">
        <v>0.45593085678023998</v>
      </c>
      <c r="CI1744" s="17">
        <v>0.32734072321525898</v>
      </c>
    </row>
    <row r="1745" spans="2:87" x14ac:dyDescent="0.35">
      <c r="B1745" t="s">
        <v>500</v>
      </c>
      <c r="C1745" s="17">
        <v>0.13762260456672101</v>
      </c>
      <c r="D1745" s="17">
        <v>0.133869181395705</v>
      </c>
      <c r="E1745" s="17">
        <v>0.141064306937319</v>
      </c>
      <c r="F1745" s="17"/>
      <c r="G1745" s="17">
        <v>0.175579178773276</v>
      </c>
      <c r="H1745" s="17">
        <v>0.14022434560890901</v>
      </c>
      <c r="I1745" s="17">
        <v>0.128072573761526</v>
      </c>
      <c r="J1745" s="17">
        <v>0.14449424241587799</v>
      </c>
      <c r="K1745" s="17">
        <v>0.13169008923825501</v>
      </c>
      <c r="L1745" s="17">
        <v>0.116214624092062</v>
      </c>
      <c r="M1745" s="17"/>
      <c r="N1745" s="17">
        <v>0.15292574182608301</v>
      </c>
      <c r="O1745" s="17">
        <v>0.143493714436882</v>
      </c>
      <c r="P1745" s="17">
        <v>0.12394202927688699</v>
      </c>
      <c r="Q1745" s="17">
        <v>0.12893231012047801</v>
      </c>
      <c r="R1745" s="17"/>
      <c r="S1745" s="17">
        <v>0.15811269741211501</v>
      </c>
      <c r="T1745" s="17">
        <v>0.13168145243475801</v>
      </c>
      <c r="U1745" s="17">
        <v>0.106107277684912</v>
      </c>
      <c r="V1745" s="17">
        <v>0.139195225263851</v>
      </c>
      <c r="W1745" s="17">
        <v>0.111499777591844</v>
      </c>
      <c r="X1745" s="17">
        <v>0.14954915473564101</v>
      </c>
      <c r="Y1745" s="17">
        <v>0.17034702151282799</v>
      </c>
      <c r="Z1745" s="17">
        <v>0.148026979249573</v>
      </c>
      <c r="AA1745" s="17">
        <v>0.111046144195032</v>
      </c>
      <c r="AB1745" s="17">
        <v>0.14509587585359299</v>
      </c>
      <c r="AC1745" s="17">
        <v>0.13230848154351399</v>
      </c>
      <c r="AD1745" s="17">
        <v>0.15537665687449401</v>
      </c>
      <c r="AE1745" s="17"/>
      <c r="AF1745" s="17">
        <v>0.107812647519792</v>
      </c>
      <c r="AG1745" s="17">
        <v>0.15428588773922999</v>
      </c>
      <c r="AH1745" s="17">
        <v>0.12138614987044</v>
      </c>
      <c r="AI1745" s="17">
        <v>0.150393725108388</v>
      </c>
      <c r="AJ1745" s="17">
        <v>0.129088078914568</v>
      </c>
      <c r="AK1745" s="17"/>
      <c r="AL1745" s="17">
        <v>0.123954733932058</v>
      </c>
      <c r="AM1745" s="17">
        <v>0.15160588727242599</v>
      </c>
      <c r="AN1745" s="17">
        <v>0.12594470823187201</v>
      </c>
      <c r="AO1745" s="17">
        <v>0.16782484648978399</v>
      </c>
      <c r="AP1745" s="17"/>
      <c r="AQ1745" s="17">
        <v>0.13396161207361601</v>
      </c>
      <c r="AR1745" s="17">
        <v>0.14293474808357301</v>
      </c>
      <c r="AS1745" s="17"/>
      <c r="AT1745" s="17">
        <v>0.130633347385331</v>
      </c>
      <c r="AU1745" s="17">
        <v>0.125957626428394</v>
      </c>
      <c r="AV1745" s="17"/>
      <c r="AW1745" s="17">
        <v>0.11879295376718101</v>
      </c>
      <c r="AX1745" s="17">
        <v>0.12673121913973201</v>
      </c>
      <c r="AY1745" s="17">
        <v>0.152615799299538</v>
      </c>
      <c r="AZ1745" s="17"/>
      <c r="BA1745" s="17">
        <v>0.151198660146669</v>
      </c>
      <c r="BB1745" s="17">
        <v>0.133982772710212</v>
      </c>
      <c r="BC1745" s="17">
        <v>0.13533443652602201</v>
      </c>
      <c r="BD1745" s="17">
        <v>0.14550457553815599</v>
      </c>
      <c r="BE1745" s="17">
        <v>9.0129136131826298E-2</v>
      </c>
      <c r="BF1745" s="17"/>
      <c r="BG1745" s="17">
        <v>0.139722774969636</v>
      </c>
      <c r="BH1745" s="17">
        <v>0.13608992126709599</v>
      </c>
      <c r="BI1745" s="17"/>
      <c r="BJ1745" s="17">
        <v>0.13833644026764599</v>
      </c>
      <c r="BK1745" s="17">
        <v>0.136012586655399</v>
      </c>
      <c r="BL1745" s="17"/>
      <c r="BM1745" s="17">
        <v>0.13898524688526301</v>
      </c>
      <c r="BN1745" s="17">
        <v>0.13102892917016801</v>
      </c>
      <c r="BO1745" s="17">
        <v>0.138516178196151</v>
      </c>
      <c r="BP1745" s="17">
        <v>6.5962594408724498E-2</v>
      </c>
      <c r="BQ1745" s="17">
        <v>0.175155304332579</v>
      </c>
      <c r="BR1745" s="17"/>
      <c r="BS1745" s="17">
        <v>0.13183330880743299</v>
      </c>
      <c r="BT1745" s="17"/>
      <c r="BU1745" s="17">
        <v>0.112906576939584</v>
      </c>
      <c r="BV1745" s="17">
        <v>0.13394446328407</v>
      </c>
      <c r="BW1745" s="17">
        <v>0.117811186411168</v>
      </c>
      <c r="BX1745" s="17">
        <v>0.15058631872379599</v>
      </c>
      <c r="BY1745" s="17">
        <v>0.13199974098772299</v>
      </c>
      <c r="BZ1745" s="17"/>
      <c r="CA1745" s="17">
        <v>0.109815772851064</v>
      </c>
      <c r="CB1745" s="17"/>
      <c r="CC1745" s="17">
        <v>0.14585501240724499</v>
      </c>
      <c r="CD1745" s="17">
        <v>0.116880979700358</v>
      </c>
      <c r="CE1745" s="17"/>
      <c r="CF1745" s="17">
        <v>0.14999594218469001</v>
      </c>
      <c r="CG1745" s="17"/>
      <c r="CH1745" s="17">
        <v>0.14499398093738899</v>
      </c>
      <c r="CI1745" s="17">
        <v>0.108205725006745</v>
      </c>
    </row>
    <row r="1746" spans="2:87" x14ac:dyDescent="0.35">
      <c r="B1746" t="s">
        <v>501</v>
      </c>
      <c r="C1746" s="17">
        <v>9.4232743116681797E-2</v>
      </c>
      <c r="D1746" s="17">
        <v>8.3267809413925198E-2</v>
      </c>
      <c r="E1746" s="17">
        <v>0.104588989809186</v>
      </c>
      <c r="F1746" s="17"/>
      <c r="G1746" s="17">
        <v>0.12595901876218801</v>
      </c>
      <c r="H1746" s="17">
        <v>8.5264096093302696E-2</v>
      </c>
      <c r="I1746" s="17">
        <v>8.4626931597282407E-2</v>
      </c>
      <c r="J1746" s="17">
        <v>9.5664256403796999E-2</v>
      </c>
      <c r="K1746" s="17">
        <v>0.127956891984464</v>
      </c>
      <c r="L1746" s="17">
        <v>6.4266620358848503E-2</v>
      </c>
      <c r="M1746" s="17"/>
      <c r="N1746" s="17">
        <v>6.1918072526370098E-2</v>
      </c>
      <c r="O1746" s="17">
        <v>9.0137282603032901E-2</v>
      </c>
      <c r="P1746" s="17">
        <v>0.104309521250762</v>
      </c>
      <c r="Q1746" s="17">
        <v>0.12170248588784401</v>
      </c>
      <c r="R1746" s="17"/>
      <c r="S1746" s="17">
        <v>8.6361800930086205E-2</v>
      </c>
      <c r="T1746" s="17">
        <v>0.10498734924436701</v>
      </c>
      <c r="U1746" s="17">
        <v>6.8192734597034302E-2</v>
      </c>
      <c r="V1746" s="17">
        <v>6.4000582534974704E-2</v>
      </c>
      <c r="W1746" s="17">
        <v>0.106039364333468</v>
      </c>
      <c r="X1746" s="17">
        <v>0.114686210549603</v>
      </c>
      <c r="Y1746" s="17">
        <v>8.7482477696557398E-2</v>
      </c>
      <c r="Z1746" s="17">
        <v>0.102356911150964</v>
      </c>
      <c r="AA1746" s="17">
        <v>8.5105779409287999E-2</v>
      </c>
      <c r="AB1746" s="17">
        <v>9.0069464694830306E-2</v>
      </c>
      <c r="AC1746" s="17">
        <v>0.15346872260949199</v>
      </c>
      <c r="AD1746" s="17">
        <v>0.109634783798659</v>
      </c>
      <c r="AE1746" s="17"/>
      <c r="AF1746" s="17">
        <v>0.14274276930976501</v>
      </c>
      <c r="AG1746" s="17">
        <v>0.10995469472104499</v>
      </c>
      <c r="AH1746" s="17">
        <v>7.7482653015326197E-2</v>
      </c>
      <c r="AI1746" s="17">
        <v>5.70838131802558E-2</v>
      </c>
      <c r="AJ1746" s="17">
        <v>4.3662789799217103E-2</v>
      </c>
      <c r="AK1746" s="17"/>
      <c r="AL1746" s="17">
        <v>6.4400190783472297E-2</v>
      </c>
      <c r="AM1746" s="17">
        <v>8.9749488931277793E-2</v>
      </c>
      <c r="AN1746" s="17">
        <v>0.126520097471985</v>
      </c>
      <c r="AO1746" s="17">
        <v>0.21485315972462601</v>
      </c>
      <c r="AP1746" s="17"/>
      <c r="AQ1746" s="17">
        <v>0.110621927363384</v>
      </c>
      <c r="AR1746" s="17">
        <v>7.0451842443824603E-2</v>
      </c>
      <c r="AS1746" s="17"/>
      <c r="AT1746" s="17">
        <v>9.4361331528761805E-2</v>
      </c>
      <c r="AU1746" s="17">
        <v>5.8058261692283897E-2</v>
      </c>
      <c r="AV1746" s="17"/>
      <c r="AW1746" s="17">
        <v>7.7301914360467197E-2</v>
      </c>
      <c r="AX1746" s="17">
        <v>7.3026255425016603E-2</v>
      </c>
      <c r="AY1746" s="17">
        <v>0.12030097147999499</v>
      </c>
      <c r="AZ1746" s="17"/>
      <c r="BA1746" s="17">
        <v>9.4960225653919206E-2</v>
      </c>
      <c r="BB1746" s="17">
        <v>8.5676182200078999E-2</v>
      </c>
      <c r="BC1746" s="17">
        <v>9.9379805883336905E-2</v>
      </c>
      <c r="BD1746" s="17">
        <v>0.108189581254268</v>
      </c>
      <c r="BE1746" s="17">
        <v>7.8058046675911999E-2</v>
      </c>
      <c r="BF1746" s="17"/>
      <c r="BG1746" s="17">
        <v>0.10346260034374199</v>
      </c>
      <c r="BH1746" s="17">
        <v>8.7496885868998495E-2</v>
      </c>
      <c r="BI1746" s="17"/>
      <c r="BJ1746" s="17">
        <v>9.3167196580239697E-2</v>
      </c>
      <c r="BK1746" s="17">
        <v>9.8333764085943895E-2</v>
      </c>
      <c r="BL1746" s="17"/>
      <c r="BM1746" s="17">
        <v>0.111624058652757</v>
      </c>
      <c r="BN1746" s="17">
        <v>7.3695998250220301E-2</v>
      </c>
      <c r="BO1746" s="17">
        <v>7.9216730255186593E-2</v>
      </c>
      <c r="BP1746" s="17">
        <v>0.101197497977934</v>
      </c>
      <c r="BQ1746" s="17">
        <v>0.123312641869535</v>
      </c>
      <c r="BR1746" s="17"/>
      <c r="BS1746" s="17">
        <v>9.9720268807556606E-2</v>
      </c>
      <c r="BT1746" s="17"/>
      <c r="BU1746" s="17">
        <v>6.89180351986136E-2</v>
      </c>
      <c r="BV1746" s="17">
        <v>4.97971362676961E-2</v>
      </c>
      <c r="BW1746" s="17">
        <v>0.11398204383756801</v>
      </c>
      <c r="BX1746" s="17">
        <v>0.12960638095253699</v>
      </c>
      <c r="BY1746" s="17">
        <v>9.9751739257224803E-2</v>
      </c>
      <c r="BZ1746" s="17"/>
      <c r="CA1746" s="17">
        <v>5.9828895895479003E-2</v>
      </c>
      <c r="CB1746" s="17"/>
      <c r="CC1746" s="17">
        <v>0.107763087232799</v>
      </c>
      <c r="CD1746" s="17">
        <v>4.4973489329292599E-2</v>
      </c>
      <c r="CE1746" s="17"/>
      <c r="CF1746" s="17">
        <v>9.9905349393623194E-2</v>
      </c>
      <c r="CG1746" s="17"/>
      <c r="CH1746" s="17">
        <v>0.124131845446097</v>
      </c>
      <c r="CI1746" s="17">
        <v>5.5451904332261201E-2</v>
      </c>
    </row>
    <row r="1747" spans="2:87" x14ac:dyDescent="0.35">
      <c r="B1747" t="s">
        <v>161</v>
      </c>
      <c r="C1747" s="17">
        <v>0.137228993727537</v>
      </c>
      <c r="D1747" s="17">
        <v>0.110714244235128</v>
      </c>
      <c r="E1747" s="17">
        <v>0.16107122296354601</v>
      </c>
      <c r="F1747" s="17"/>
      <c r="G1747" s="17">
        <v>0.156263418542266</v>
      </c>
      <c r="H1747" s="17">
        <v>0.13118678066762601</v>
      </c>
      <c r="I1747" s="17">
        <v>0.18274453455647999</v>
      </c>
      <c r="J1747" s="17">
        <v>0.139776297779829</v>
      </c>
      <c r="K1747" s="17">
        <v>0.13480581817319401</v>
      </c>
      <c r="L1747" s="17">
        <v>9.19713198346849E-2</v>
      </c>
      <c r="M1747" s="17"/>
      <c r="N1747" s="17">
        <v>0.111372744032953</v>
      </c>
      <c r="O1747" s="17">
        <v>0.117626587330401</v>
      </c>
      <c r="P1747" s="17">
        <v>0.15483886843466499</v>
      </c>
      <c r="Q1747" s="17">
        <v>0.17197240345665901</v>
      </c>
      <c r="R1747" s="17"/>
      <c r="S1747" s="17">
        <v>0.143387020929436</v>
      </c>
      <c r="T1747" s="17">
        <v>0.12555894044855401</v>
      </c>
      <c r="U1747" s="17">
        <v>8.5720887375794502E-2</v>
      </c>
      <c r="V1747" s="17">
        <v>0.17926829920189699</v>
      </c>
      <c r="W1747" s="17">
        <v>0.121234543009894</v>
      </c>
      <c r="X1747" s="17">
        <v>0.12856082463808499</v>
      </c>
      <c r="Y1747" s="17">
        <v>0.186731849571669</v>
      </c>
      <c r="Z1747" s="17">
        <v>0.178154489505611</v>
      </c>
      <c r="AA1747" s="17">
        <v>0.12102285793897199</v>
      </c>
      <c r="AB1747" s="17">
        <v>0.124389422955677</v>
      </c>
      <c r="AC1747" s="17">
        <v>9.7556662537747793E-2</v>
      </c>
      <c r="AD1747" s="17">
        <v>0.21177853272285899</v>
      </c>
      <c r="AE1747" s="17"/>
      <c r="AF1747" s="17">
        <v>0.15178168081222901</v>
      </c>
      <c r="AG1747" s="17">
        <v>0.13620611120984499</v>
      </c>
      <c r="AH1747" s="17">
        <v>0.12393198920566199</v>
      </c>
      <c r="AI1747" s="17">
        <v>0.100104344514458</v>
      </c>
      <c r="AJ1747" s="17">
        <v>0.125244562251276</v>
      </c>
      <c r="AK1747" s="17"/>
      <c r="AL1747" s="17">
        <v>0.163823430550397</v>
      </c>
      <c r="AM1747" s="17">
        <v>0.12564230869775</v>
      </c>
      <c r="AN1747" s="17">
        <v>0.12744974231950501</v>
      </c>
      <c r="AO1747" s="17">
        <v>7.2548106265391599E-2</v>
      </c>
      <c r="AP1747" s="17"/>
      <c r="AQ1747" s="17">
        <v>0.14954052384667799</v>
      </c>
      <c r="AR1747" s="17">
        <v>0.119364817543595</v>
      </c>
      <c r="AS1747" s="17"/>
      <c r="AT1747" s="17">
        <v>0.13262269423721301</v>
      </c>
      <c r="AU1747" s="17">
        <v>0.104418584316136</v>
      </c>
      <c r="AV1747" s="17"/>
      <c r="AW1747" s="17">
        <v>0.102443924728784</v>
      </c>
      <c r="AX1747" s="17">
        <v>0.13760782898096499</v>
      </c>
      <c r="AY1747" s="17">
        <v>0.16011377508582</v>
      </c>
      <c r="AZ1747" s="17"/>
      <c r="BA1747" s="17">
        <v>0.142178408261395</v>
      </c>
      <c r="BB1747" s="17">
        <v>0.122295741206789</v>
      </c>
      <c r="BC1747" s="17">
        <v>0.155534795701988</v>
      </c>
      <c r="BD1747" s="17">
        <v>0.13089960010092899</v>
      </c>
      <c r="BE1747" s="17">
        <v>8.1325649801423497E-2</v>
      </c>
      <c r="BF1747" s="17"/>
      <c r="BG1747" s="17">
        <v>0.147256774217424</v>
      </c>
      <c r="BH1747" s="17">
        <v>0.129910820084184</v>
      </c>
      <c r="BI1747" s="17"/>
      <c r="BJ1747" s="17">
        <v>0.14670400436294601</v>
      </c>
      <c r="BK1747" s="17">
        <v>0.10302498882815</v>
      </c>
      <c r="BL1747" s="17"/>
      <c r="BM1747" s="17">
        <v>0.23662013217733899</v>
      </c>
      <c r="BN1747" s="17">
        <v>8.8361985845195001E-2</v>
      </c>
      <c r="BO1747" s="17">
        <v>0.108046961609932</v>
      </c>
      <c r="BP1747" s="17">
        <v>0.16886304119567599</v>
      </c>
      <c r="BQ1747" s="17">
        <v>9.2137655901460405E-2</v>
      </c>
      <c r="BR1747" s="17"/>
      <c r="BS1747" s="17">
        <v>7.8387206389499198E-2</v>
      </c>
      <c r="BT1747" s="17"/>
      <c r="BU1747" s="17">
        <v>9.1817743994024301E-2</v>
      </c>
      <c r="BV1747" s="17">
        <v>0.10647319054057899</v>
      </c>
      <c r="BW1747" s="17">
        <v>0.13387676461730399</v>
      </c>
      <c r="BX1747" s="17">
        <v>7.1721508078013405E-2</v>
      </c>
      <c r="BY1747" s="17">
        <v>0.325801327557737</v>
      </c>
      <c r="BZ1747" s="17"/>
      <c r="CA1747" s="17">
        <v>6.9840953348481297E-2</v>
      </c>
      <c r="CB1747" s="17"/>
      <c r="CC1747" s="17">
        <v>0.12814325255734199</v>
      </c>
      <c r="CD1747" s="17">
        <v>0.123935283250732</v>
      </c>
      <c r="CE1747" s="17"/>
      <c r="CF1747" s="17">
        <v>0.118600175473786</v>
      </c>
      <c r="CG1747" s="17"/>
      <c r="CH1747" s="17">
        <v>0.115250033285255</v>
      </c>
      <c r="CI1747" s="17">
        <v>8.5470153946569094E-2</v>
      </c>
    </row>
    <row r="1748" spans="2:87" x14ac:dyDescent="0.35">
      <c r="C1748" s="17"/>
      <c r="D1748" s="17"/>
      <c r="E1748" s="17"/>
      <c r="F1748" s="17"/>
      <c r="G1748" s="17"/>
      <c r="H1748" s="17"/>
      <c r="I1748" s="17"/>
      <c r="J1748" s="17"/>
      <c r="K1748" s="17"/>
      <c r="L1748" s="17"/>
      <c r="M1748" s="17"/>
      <c r="N1748" s="17"/>
      <c r="O1748" s="17"/>
      <c r="P1748" s="17"/>
      <c r="Q1748" s="17"/>
      <c r="R1748" s="17"/>
      <c r="S1748" s="17"/>
      <c r="T1748" s="17"/>
      <c r="U1748" s="17"/>
      <c r="V1748" s="17"/>
      <c r="W1748" s="17"/>
      <c r="X1748" s="17"/>
      <c r="Y1748" s="17"/>
      <c r="Z1748" s="17"/>
      <c r="AA1748" s="17"/>
      <c r="AB1748" s="17"/>
      <c r="AC1748" s="17"/>
      <c r="AD1748" s="17"/>
      <c r="AE1748" s="17"/>
      <c r="AF1748" s="17"/>
      <c r="AG1748" s="17"/>
      <c r="AH1748" s="17"/>
      <c r="AI1748" s="17"/>
      <c r="AJ1748" s="17"/>
      <c r="AK1748" s="17"/>
      <c r="AL1748" s="17"/>
      <c r="AM1748" s="17"/>
      <c r="AN1748" s="17"/>
      <c r="AO1748" s="17"/>
      <c r="AP1748" s="17"/>
      <c r="AQ1748" s="17"/>
      <c r="AR1748" s="17"/>
      <c r="AS1748" s="17"/>
      <c r="AT1748" s="17"/>
      <c r="AU1748" s="17"/>
      <c r="AV1748" s="17"/>
      <c r="AW1748" s="17"/>
      <c r="AX1748" s="17"/>
      <c r="AY1748" s="17"/>
      <c r="AZ1748" s="17"/>
      <c r="BA1748" s="17"/>
      <c r="BB1748" s="17"/>
      <c r="BC1748" s="17"/>
      <c r="BD1748" s="17"/>
      <c r="BE1748" s="17"/>
      <c r="BF1748" s="17"/>
      <c r="BG1748" s="17"/>
      <c r="BH1748" s="17"/>
      <c r="BI1748" s="17"/>
      <c r="BJ1748" s="17"/>
      <c r="BK1748" s="17"/>
      <c r="BL1748" s="17"/>
      <c r="BM1748" s="17"/>
      <c r="BN1748" s="17"/>
      <c r="BO1748" s="17"/>
      <c r="BP1748" s="17"/>
      <c r="BQ1748" s="17"/>
      <c r="BR1748" s="17"/>
      <c r="BS1748" s="17"/>
      <c r="BT1748" s="17"/>
      <c r="BU1748" s="17"/>
      <c r="BV1748" s="17"/>
      <c r="BW1748" s="17"/>
      <c r="BX1748" s="17"/>
      <c r="BY1748" s="17"/>
      <c r="BZ1748" s="17"/>
      <c r="CA1748" s="17"/>
      <c r="CB1748" s="17"/>
      <c r="CC1748" s="17"/>
      <c r="CD1748" s="17"/>
      <c r="CE1748" s="17"/>
      <c r="CF1748" s="17"/>
      <c r="CG1748" s="17"/>
      <c r="CH1748" s="17"/>
      <c r="CI1748" s="17"/>
    </row>
    <row r="1749" spans="2:87" x14ac:dyDescent="0.35">
      <c r="B1749" s="6" t="s">
        <v>517</v>
      </c>
      <c r="C1749" s="17"/>
      <c r="D1749" s="17"/>
      <c r="E1749" s="17"/>
      <c r="F1749" s="17"/>
      <c r="G1749" s="17"/>
      <c r="H1749" s="17"/>
      <c r="I1749" s="17"/>
      <c r="J1749" s="17"/>
      <c r="K1749" s="17"/>
      <c r="L1749" s="17"/>
      <c r="M1749" s="17"/>
      <c r="N1749" s="17"/>
      <c r="O1749" s="17"/>
      <c r="P1749" s="17"/>
      <c r="Q1749" s="17"/>
      <c r="R1749" s="17"/>
      <c r="S1749" s="17"/>
      <c r="T1749" s="17"/>
      <c r="U1749" s="17"/>
      <c r="V1749" s="17"/>
      <c r="W1749" s="17"/>
      <c r="X1749" s="17"/>
      <c r="Y1749" s="17"/>
      <c r="Z1749" s="17"/>
      <c r="AA1749" s="17"/>
      <c r="AB1749" s="17"/>
      <c r="AC1749" s="17"/>
      <c r="AD1749" s="17"/>
      <c r="AE1749" s="17"/>
      <c r="AF1749" s="17"/>
      <c r="AG1749" s="17"/>
      <c r="AH1749" s="17"/>
      <c r="AI1749" s="17"/>
      <c r="AJ1749" s="17"/>
      <c r="AK1749" s="17"/>
      <c r="AL1749" s="17"/>
      <c r="AM1749" s="17"/>
      <c r="AN1749" s="17"/>
      <c r="AO1749" s="17"/>
      <c r="AP1749" s="17"/>
      <c r="AQ1749" s="17"/>
      <c r="AR1749" s="17"/>
      <c r="AS1749" s="17"/>
      <c r="AT1749" s="17"/>
      <c r="AU1749" s="17"/>
      <c r="AV1749" s="17"/>
      <c r="AW1749" s="17"/>
      <c r="AX1749" s="17"/>
      <c r="AY1749" s="17"/>
      <c r="AZ1749" s="17"/>
      <c r="BA1749" s="17"/>
      <c r="BB1749" s="17"/>
      <c r="BC1749" s="17"/>
      <c r="BD1749" s="17"/>
      <c r="BE1749" s="17"/>
      <c r="BF1749" s="17"/>
      <c r="BG1749" s="17"/>
      <c r="BH1749" s="17"/>
      <c r="BI1749" s="17"/>
      <c r="BJ1749" s="17"/>
      <c r="BK1749" s="17"/>
      <c r="BL1749" s="17"/>
      <c r="BM1749" s="17"/>
      <c r="BN1749" s="17"/>
      <c r="BO1749" s="17"/>
      <c r="BP1749" s="17"/>
      <c r="BQ1749" s="17"/>
      <c r="BR1749" s="17"/>
      <c r="BS1749" s="17"/>
      <c r="BT1749" s="17"/>
      <c r="BU1749" s="17"/>
      <c r="BV1749" s="17"/>
      <c r="BW1749" s="17"/>
      <c r="BX1749" s="17"/>
      <c r="BY1749" s="17"/>
      <c r="BZ1749" s="17"/>
      <c r="CA1749" s="17"/>
      <c r="CB1749" s="17"/>
      <c r="CC1749" s="17"/>
      <c r="CD1749" s="17"/>
      <c r="CE1749" s="17"/>
      <c r="CF1749" s="17"/>
      <c r="CG1749" s="17"/>
      <c r="CH1749" s="17"/>
      <c r="CI1749" s="17"/>
    </row>
    <row r="1750" spans="2:87" x14ac:dyDescent="0.35">
      <c r="B1750" s="24" t="s">
        <v>117</v>
      </c>
      <c r="C1750" s="17"/>
      <c r="D1750" s="17"/>
      <c r="E1750" s="17"/>
      <c r="F1750" s="17"/>
      <c r="G1750" s="17"/>
      <c r="H1750" s="17"/>
      <c r="I1750" s="17"/>
      <c r="J1750" s="17"/>
      <c r="K1750" s="17"/>
      <c r="L1750" s="17"/>
      <c r="M1750" s="17"/>
      <c r="N1750" s="17"/>
      <c r="O1750" s="17"/>
      <c r="P1750" s="17"/>
      <c r="Q1750" s="17"/>
      <c r="R1750" s="17"/>
      <c r="S1750" s="17"/>
      <c r="T1750" s="17"/>
      <c r="U1750" s="17"/>
      <c r="V1750" s="17"/>
      <c r="W1750" s="17"/>
      <c r="X1750" s="17"/>
      <c r="Y1750" s="17"/>
      <c r="Z1750" s="17"/>
      <c r="AA1750" s="17"/>
      <c r="AB1750" s="17"/>
      <c r="AC1750" s="17"/>
      <c r="AD1750" s="17"/>
      <c r="AE1750" s="17"/>
      <c r="AF1750" s="17"/>
      <c r="AG1750" s="17"/>
      <c r="AH1750" s="17"/>
      <c r="AI1750" s="17"/>
      <c r="AJ1750" s="17"/>
      <c r="AK1750" s="17"/>
      <c r="AL1750" s="17"/>
      <c r="AM1750" s="17"/>
      <c r="AN1750" s="17"/>
      <c r="AO1750" s="17"/>
      <c r="AP1750" s="17"/>
      <c r="AQ1750" s="17"/>
      <c r="AR1750" s="17"/>
      <c r="AS1750" s="17"/>
      <c r="AT1750" s="17"/>
      <c r="AU1750" s="17"/>
      <c r="AV1750" s="17"/>
      <c r="AW1750" s="17"/>
      <c r="AX1750" s="17"/>
      <c r="AY1750" s="17"/>
      <c r="AZ1750" s="17"/>
      <c r="BA1750" s="17"/>
      <c r="BB1750" s="17"/>
      <c r="BC1750" s="17"/>
      <c r="BD1750" s="17"/>
      <c r="BE1750" s="17"/>
      <c r="BF1750" s="17"/>
      <c r="BG1750" s="17"/>
      <c r="BH1750" s="17"/>
      <c r="BI1750" s="17"/>
      <c r="BJ1750" s="17"/>
      <c r="BK1750" s="17"/>
      <c r="BL1750" s="17"/>
      <c r="BM1750" s="17"/>
      <c r="BN1750" s="17"/>
      <c r="BO1750" s="17"/>
      <c r="BP1750" s="17"/>
      <c r="BQ1750" s="17"/>
      <c r="BR1750" s="17"/>
      <c r="BS1750" s="17"/>
      <c r="BT1750" s="17"/>
      <c r="BU1750" s="17"/>
      <c r="BV1750" s="17"/>
      <c r="BW1750" s="17"/>
      <c r="BX1750" s="17"/>
      <c r="BY1750" s="17"/>
      <c r="BZ1750" s="17"/>
      <c r="CA1750" s="17"/>
      <c r="CB1750" s="17"/>
      <c r="CC1750" s="17"/>
      <c r="CD1750" s="17"/>
      <c r="CE1750" s="17"/>
      <c r="CF1750" s="17"/>
      <c r="CG1750" s="17"/>
      <c r="CH1750" s="17"/>
      <c r="CI1750" s="17"/>
    </row>
    <row r="1751" spans="2:87" x14ac:dyDescent="0.35">
      <c r="B1751" t="s">
        <v>497</v>
      </c>
      <c r="C1751" s="17">
        <v>0.177583264694229</v>
      </c>
      <c r="D1751" s="17">
        <v>0.179916621285727</v>
      </c>
      <c r="E1751" s="17">
        <v>0.17635082775060801</v>
      </c>
      <c r="F1751" s="17"/>
      <c r="G1751" s="17">
        <v>0.156387552606922</v>
      </c>
      <c r="H1751" s="17">
        <v>0.21268947460920401</v>
      </c>
      <c r="I1751" s="17">
        <v>0.15627392144637101</v>
      </c>
      <c r="J1751" s="17">
        <v>0.17643050882824499</v>
      </c>
      <c r="K1751" s="17">
        <v>0.18933055207992799</v>
      </c>
      <c r="L1751" s="17">
        <v>0.173447120456518</v>
      </c>
      <c r="M1751" s="17"/>
      <c r="N1751" s="17">
        <v>0.19864287583771401</v>
      </c>
      <c r="O1751" s="17">
        <v>0.14958752942522899</v>
      </c>
      <c r="P1751" s="17">
        <v>0.189019727102579</v>
      </c>
      <c r="Q1751" s="17">
        <v>0.17453755230279999</v>
      </c>
      <c r="R1751" s="17"/>
      <c r="S1751" s="17">
        <v>0.20679824633963501</v>
      </c>
      <c r="T1751" s="17">
        <v>0.195787110022969</v>
      </c>
      <c r="U1751" s="17">
        <v>0.132690275479977</v>
      </c>
      <c r="V1751" s="17">
        <v>0.16160541841919701</v>
      </c>
      <c r="W1751" s="17">
        <v>0.17176580508033901</v>
      </c>
      <c r="X1751" s="17">
        <v>0.17394798964323599</v>
      </c>
      <c r="Y1751" s="17">
        <v>0.11345225827218799</v>
      </c>
      <c r="Z1751" s="17">
        <v>0.21182088502062399</v>
      </c>
      <c r="AA1751" s="17">
        <v>0.21116908290054601</v>
      </c>
      <c r="AB1751" s="17">
        <v>0.12603696099327</v>
      </c>
      <c r="AC1751" s="17">
        <v>0.24413235337236899</v>
      </c>
      <c r="AD1751" s="17">
        <v>0.19916787473910999</v>
      </c>
      <c r="AE1751" s="17"/>
      <c r="AF1751" s="17">
        <v>0.15501827227883899</v>
      </c>
      <c r="AG1751" s="17">
        <v>0.162117185497615</v>
      </c>
      <c r="AH1751" s="17">
        <v>0.18958906547055401</v>
      </c>
      <c r="AI1751" s="17">
        <v>0.22559249637159301</v>
      </c>
      <c r="AJ1751" s="17">
        <v>0.21242046998630201</v>
      </c>
      <c r="AK1751" s="17"/>
      <c r="AL1751" s="17">
        <v>0.16107241725041599</v>
      </c>
      <c r="AM1751" s="17">
        <v>0.19776774084099799</v>
      </c>
      <c r="AN1751" s="17">
        <v>0.17598753473652901</v>
      </c>
      <c r="AO1751" s="17">
        <v>0.15951072564566901</v>
      </c>
      <c r="AP1751" s="17"/>
      <c r="AQ1751" s="17">
        <v>0.16365670302673499</v>
      </c>
      <c r="AR1751" s="17">
        <v>0.19779087080468799</v>
      </c>
      <c r="AS1751" s="17"/>
      <c r="AT1751" s="17">
        <v>0.184466619852615</v>
      </c>
      <c r="AU1751" s="17">
        <v>0.17910040964607099</v>
      </c>
      <c r="AV1751" s="17"/>
      <c r="AW1751" s="17">
        <v>0.18889973891283801</v>
      </c>
      <c r="AX1751" s="17">
        <v>0.18314371420346601</v>
      </c>
      <c r="AY1751" s="17">
        <v>0.16678633603505599</v>
      </c>
      <c r="AZ1751" s="17"/>
      <c r="BA1751" s="17">
        <v>0.18936070455106499</v>
      </c>
      <c r="BB1751" s="17">
        <v>0.17125776551993399</v>
      </c>
      <c r="BC1751" s="17">
        <v>0.16577330745541999</v>
      </c>
      <c r="BD1751" s="17">
        <v>0.18765081732889599</v>
      </c>
      <c r="BE1751" s="17">
        <v>0.20988636540195499</v>
      </c>
      <c r="BF1751" s="17"/>
      <c r="BG1751" s="17">
        <v>0.160660404662923</v>
      </c>
      <c r="BH1751" s="17">
        <v>0.18993339824333799</v>
      </c>
      <c r="BI1751" s="17"/>
      <c r="BJ1751" s="17">
        <v>0.17752878887950299</v>
      </c>
      <c r="BK1751" s="17">
        <v>0.18032639037224599</v>
      </c>
      <c r="BL1751" s="17"/>
      <c r="BM1751" s="17">
        <v>0.163758550097378</v>
      </c>
      <c r="BN1751" s="17">
        <v>0.162574627045595</v>
      </c>
      <c r="BO1751" s="17">
        <v>0.22202855296423499</v>
      </c>
      <c r="BP1751" s="17">
        <v>0.139758819701637</v>
      </c>
      <c r="BQ1751" s="17">
        <v>0.13747903349149801</v>
      </c>
      <c r="BR1751" s="17"/>
      <c r="BS1751" s="17">
        <v>0.168783287358305</v>
      </c>
      <c r="BT1751" s="17"/>
      <c r="BU1751" s="17">
        <v>0.165709072686685</v>
      </c>
      <c r="BV1751" s="17">
        <v>0.262951117476665</v>
      </c>
      <c r="BW1751" s="17">
        <v>0.14714435410839</v>
      </c>
      <c r="BX1751" s="17">
        <v>0.151104005080825</v>
      </c>
      <c r="BY1751" s="17">
        <v>0.107301349398833</v>
      </c>
      <c r="BZ1751" s="17"/>
      <c r="CA1751" s="17">
        <v>0.19930808444647199</v>
      </c>
      <c r="CB1751" s="17"/>
      <c r="CC1751" s="17">
        <v>0.17911737699736999</v>
      </c>
      <c r="CD1751" s="17">
        <v>0.18788940719548999</v>
      </c>
      <c r="CE1751" s="17"/>
      <c r="CF1751" s="17">
        <v>0.194583297888553</v>
      </c>
      <c r="CG1751" s="17"/>
      <c r="CH1751" s="17">
        <v>0.135366359521119</v>
      </c>
      <c r="CI1751" s="17">
        <v>0.30305870368994697</v>
      </c>
    </row>
    <row r="1752" spans="2:87" x14ac:dyDescent="0.35">
      <c r="B1752" t="s">
        <v>498</v>
      </c>
      <c r="C1752" s="17">
        <v>0.36220839248337999</v>
      </c>
      <c r="D1752" s="17">
        <v>0.377334437515912</v>
      </c>
      <c r="E1752" s="17">
        <v>0.346547766260277</v>
      </c>
      <c r="F1752" s="17"/>
      <c r="G1752" s="17">
        <v>0.29131484273098401</v>
      </c>
      <c r="H1752" s="17">
        <v>0.366371621330706</v>
      </c>
      <c r="I1752" s="17">
        <v>0.35587885128556401</v>
      </c>
      <c r="J1752" s="17">
        <v>0.38268845722022299</v>
      </c>
      <c r="K1752" s="17">
        <v>0.344151924705348</v>
      </c>
      <c r="L1752" s="17">
        <v>0.40697628255389601</v>
      </c>
      <c r="M1752" s="17"/>
      <c r="N1752" s="17">
        <v>0.426631309500214</v>
      </c>
      <c r="O1752" s="17">
        <v>0.39706237190885901</v>
      </c>
      <c r="P1752" s="17">
        <v>0.31443962332181102</v>
      </c>
      <c r="Q1752" s="17">
        <v>0.29960984624634301</v>
      </c>
      <c r="R1752" s="17"/>
      <c r="S1752" s="17">
        <v>0.34940206036374299</v>
      </c>
      <c r="T1752" s="17">
        <v>0.36868079987029101</v>
      </c>
      <c r="U1752" s="17">
        <v>0.403149069094275</v>
      </c>
      <c r="V1752" s="17">
        <v>0.34556382493623899</v>
      </c>
      <c r="W1752" s="17">
        <v>0.32177664425083902</v>
      </c>
      <c r="X1752" s="17">
        <v>0.342602277776627</v>
      </c>
      <c r="Y1752" s="17">
        <v>0.38344369926903699</v>
      </c>
      <c r="Z1752" s="17">
        <v>0.27666037846685299</v>
      </c>
      <c r="AA1752" s="17">
        <v>0.39572857330144001</v>
      </c>
      <c r="AB1752" s="17">
        <v>0.404344109461932</v>
      </c>
      <c r="AC1752" s="17">
        <v>0.33450640058482101</v>
      </c>
      <c r="AD1752" s="17">
        <v>0.342652511483795</v>
      </c>
      <c r="AE1752" s="17"/>
      <c r="AF1752" s="17">
        <v>0.30306558645081999</v>
      </c>
      <c r="AG1752" s="17">
        <v>0.362199540778678</v>
      </c>
      <c r="AH1752" s="17">
        <v>0.366634653540934</v>
      </c>
      <c r="AI1752" s="17">
        <v>0.40675271054737799</v>
      </c>
      <c r="AJ1752" s="17">
        <v>0.43990503598184999</v>
      </c>
      <c r="AK1752" s="17"/>
      <c r="AL1752" s="17">
        <v>0.36608018498216299</v>
      </c>
      <c r="AM1752" s="17">
        <v>0.35681751224381297</v>
      </c>
      <c r="AN1752" s="17">
        <v>0.34674942749194099</v>
      </c>
      <c r="AO1752" s="17">
        <v>0.41405746316383102</v>
      </c>
      <c r="AP1752" s="17"/>
      <c r="AQ1752" s="17">
        <v>0.34076000968590098</v>
      </c>
      <c r="AR1752" s="17">
        <v>0.39333025024166801</v>
      </c>
      <c r="AS1752" s="17"/>
      <c r="AT1752" s="17">
        <v>0.36876208745941202</v>
      </c>
      <c r="AU1752" s="17">
        <v>0.392564783358818</v>
      </c>
      <c r="AV1752" s="17"/>
      <c r="AW1752" s="17">
        <v>0.392400200968124</v>
      </c>
      <c r="AX1752" s="17">
        <v>0.39374181279380199</v>
      </c>
      <c r="AY1752" s="17">
        <v>0.32866063050257399</v>
      </c>
      <c r="AZ1752" s="17"/>
      <c r="BA1752" s="17">
        <v>0.377912308643298</v>
      </c>
      <c r="BB1752" s="17">
        <v>0.39421914360275001</v>
      </c>
      <c r="BC1752" s="17">
        <v>0.34358970167180403</v>
      </c>
      <c r="BD1752" s="17">
        <v>0.31462666869686701</v>
      </c>
      <c r="BE1752" s="17">
        <v>0.32473871671333798</v>
      </c>
      <c r="BF1752" s="17"/>
      <c r="BG1752" s="17">
        <v>0.34325702875379999</v>
      </c>
      <c r="BH1752" s="17">
        <v>0.37603890768973802</v>
      </c>
      <c r="BI1752" s="17"/>
      <c r="BJ1752" s="17">
        <v>0.35574429497675097</v>
      </c>
      <c r="BK1752" s="17">
        <v>0.38669827990299199</v>
      </c>
      <c r="BL1752" s="17"/>
      <c r="BM1752" s="17">
        <v>0.30765226742287499</v>
      </c>
      <c r="BN1752" s="17">
        <v>0.35191308586036701</v>
      </c>
      <c r="BO1752" s="17">
        <v>0.41160892709204699</v>
      </c>
      <c r="BP1752" s="17">
        <v>0.34687213318079002</v>
      </c>
      <c r="BQ1752" s="17">
        <v>0.333999957757873</v>
      </c>
      <c r="BR1752" s="17"/>
      <c r="BS1752" s="17">
        <v>0.36292897838368798</v>
      </c>
      <c r="BT1752" s="17"/>
      <c r="BU1752" s="17">
        <v>0.39014985016912002</v>
      </c>
      <c r="BV1752" s="17">
        <v>0.42803343989489501</v>
      </c>
      <c r="BW1752" s="17">
        <v>0.35145986460981199</v>
      </c>
      <c r="BX1752" s="17">
        <v>0.34677360702665</v>
      </c>
      <c r="BY1752" s="17">
        <v>0.20600440653066501</v>
      </c>
      <c r="BZ1752" s="17"/>
      <c r="CA1752" s="17">
        <v>0.465995097112337</v>
      </c>
      <c r="CB1752" s="17"/>
      <c r="CC1752" s="17">
        <v>0.37176359646562301</v>
      </c>
      <c r="CD1752" s="17">
        <v>0.36703046160824299</v>
      </c>
      <c r="CE1752" s="17"/>
      <c r="CF1752" s="17">
        <v>0.37872916618896502</v>
      </c>
      <c r="CG1752" s="17"/>
      <c r="CH1752" s="17">
        <v>0.39107971914922501</v>
      </c>
      <c r="CI1752" s="17">
        <v>0.41946852022581399</v>
      </c>
    </row>
    <row r="1753" spans="2:87" x14ac:dyDescent="0.35">
      <c r="B1753" t="s">
        <v>499</v>
      </c>
      <c r="C1753" s="17">
        <v>0.18999437225079199</v>
      </c>
      <c r="D1753" s="17">
        <v>0.203173494119537</v>
      </c>
      <c r="E1753" s="17">
        <v>0.17822376022130901</v>
      </c>
      <c r="F1753" s="17"/>
      <c r="G1753" s="17">
        <v>0.22332950886821601</v>
      </c>
      <c r="H1753" s="17">
        <v>0.16460206360263099</v>
      </c>
      <c r="I1753" s="17">
        <v>0.201459151200264</v>
      </c>
      <c r="J1753" s="17">
        <v>0.17492753398187599</v>
      </c>
      <c r="K1753" s="17">
        <v>0.18525718573500599</v>
      </c>
      <c r="L1753" s="17">
        <v>0.19451789582399201</v>
      </c>
      <c r="M1753" s="17"/>
      <c r="N1753" s="17">
        <v>0.19610549118741399</v>
      </c>
      <c r="O1753" s="17">
        <v>0.19393734240859001</v>
      </c>
      <c r="P1753" s="17">
        <v>0.20616129647696399</v>
      </c>
      <c r="Q1753" s="17">
        <v>0.16588343789005899</v>
      </c>
      <c r="R1753" s="17"/>
      <c r="S1753" s="17">
        <v>0.17571079964151101</v>
      </c>
      <c r="T1753" s="17">
        <v>0.187375396035038</v>
      </c>
      <c r="U1753" s="17">
        <v>0.20562279248937099</v>
      </c>
      <c r="V1753" s="17">
        <v>0.211732748601931</v>
      </c>
      <c r="W1753" s="17">
        <v>0.19234999553544099</v>
      </c>
      <c r="X1753" s="17">
        <v>0.14572773648408099</v>
      </c>
      <c r="Y1753" s="17">
        <v>0.22732252559157301</v>
      </c>
      <c r="Z1753" s="17">
        <v>0.20873944436095601</v>
      </c>
      <c r="AA1753" s="17">
        <v>0.170929743275513</v>
      </c>
      <c r="AB1753" s="17">
        <v>0.23942097021485401</v>
      </c>
      <c r="AC1753" s="17">
        <v>0.12743580231885099</v>
      </c>
      <c r="AD1753" s="17">
        <v>0.19032334828038899</v>
      </c>
      <c r="AE1753" s="17"/>
      <c r="AF1753" s="17">
        <v>0.191928166058522</v>
      </c>
      <c r="AG1753" s="17">
        <v>0.19293393721317401</v>
      </c>
      <c r="AH1753" s="17">
        <v>0.198014935352055</v>
      </c>
      <c r="AI1753" s="17">
        <v>0.19001427330227599</v>
      </c>
      <c r="AJ1753" s="17">
        <v>0.18168062023232801</v>
      </c>
      <c r="AK1753" s="17"/>
      <c r="AL1753" s="17">
        <v>0.20765567765836901</v>
      </c>
      <c r="AM1753" s="17">
        <v>0.17945977174411501</v>
      </c>
      <c r="AN1753" s="17">
        <v>0.18354765762371</v>
      </c>
      <c r="AO1753" s="17">
        <v>0.16425271934239299</v>
      </c>
      <c r="AP1753" s="17"/>
      <c r="AQ1753" s="17">
        <v>0.204202077219935</v>
      </c>
      <c r="AR1753" s="17">
        <v>0.16937882387605099</v>
      </c>
      <c r="AS1753" s="17"/>
      <c r="AT1753" s="17">
        <v>0.196423255136918</v>
      </c>
      <c r="AU1753" s="17">
        <v>0.19470875603158</v>
      </c>
      <c r="AV1753" s="17"/>
      <c r="AW1753" s="17">
        <v>0.19621218113100999</v>
      </c>
      <c r="AX1753" s="17">
        <v>0.17789394752371601</v>
      </c>
      <c r="AY1753" s="17">
        <v>0.187443906160491</v>
      </c>
      <c r="AZ1753" s="17"/>
      <c r="BA1753" s="17">
        <v>0.18160886217772601</v>
      </c>
      <c r="BB1753" s="17">
        <v>0.196763240010734</v>
      </c>
      <c r="BC1753" s="17">
        <v>0.20298283265217101</v>
      </c>
      <c r="BD1753" s="17">
        <v>0.167765241316646</v>
      </c>
      <c r="BE1753" s="17">
        <v>0.15798811310199501</v>
      </c>
      <c r="BF1753" s="17"/>
      <c r="BG1753" s="17">
        <v>0.20445337925416099</v>
      </c>
      <c r="BH1753" s="17">
        <v>0.17944233393405601</v>
      </c>
      <c r="BI1753" s="17"/>
      <c r="BJ1753" s="17">
        <v>0.19166208348022701</v>
      </c>
      <c r="BK1753" s="17">
        <v>0.17862547853608299</v>
      </c>
      <c r="BL1753" s="17"/>
      <c r="BM1753" s="17">
        <v>0.144690832940012</v>
      </c>
      <c r="BN1753" s="17">
        <v>0.21917871520464399</v>
      </c>
      <c r="BO1753" s="17">
        <v>0.165438145675741</v>
      </c>
      <c r="BP1753" s="17">
        <v>0.24670721249649799</v>
      </c>
      <c r="BQ1753" s="17">
        <v>0.24252315216492601</v>
      </c>
      <c r="BR1753" s="17"/>
      <c r="BS1753" s="17">
        <v>0.233758869594521</v>
      </c>
      <c r="BT1753" s="17"/>
      <c r="BU1753" s="17">
        <v>0.21222441360254299</v>
      </c>
      <c r="BV1753" s="17">
        <v>0.139903859351376</v>
      </c>
      <c r="BW1753" s="17">
        <v>0.21905250207180599</v>
      </c>
      <c r="BX1753" s="17">
        <v>0.243882032362297</v>
      </c>
      <c r="BY1753" s="17">
        <v>0.21189510698658001</v>
      </c>
      <c r="BZ1753" s="17"/>
      <c r="CA1753" s="17">
        <v>0.172184362521138</v>
      </c>
      <c r="CB1753" s="17"/>
      <c r="CC1753" s="17">
        <v>0.18408132890853501</v>
      </c>
      <c r="CD1753" s="17">
        <v>0.216231093532195</v>
      </c>
      <c r="CE1753" s="17"/>
      <c r="CF1753" s="17">
        <v>0.16774715454335801</v>
      </c>
      <c r="CG1753" s="17"/>
      <c r="CH1753" s="17">
        <v>0.21364773574967999</v>
      </c>
      <c r="CI1753" s="17">
        <v>0.122278955268649</v>
      </c>
    </row>
    <row r="1754" spans="2:87" x14ac:dyDescent="0.35">
      <c r="B1754" t="s">
        <v>500</v>
      </c>
      <c r="C1754" s="17">
        <v>5.0225287383502203E-2</v>
      </c>
      <c r="D1754" s="17">
        <v>6.0700007065194399E-2</v>
      </c>
      <c r="E1754" s="17">
        <v>4.02738464488872E-2</v>
      </c>
      <c r="F1754" s="17"/>
      <c r="G1754" s="17">
        <v>6.1342662936873599E-2</v>
      </c>
      <c r="H1754" s="17">
        <v>6.9302257959172206E-2</v>
      </c>
      <c r="I1754" s="17">
        <v>4.3940685481875699E-2</v>
      </c>
      <c r="J1754" s="17">
        <v>6.1933712187060203E-2</v>
      </c>
      <c r="K1754" s="17">
        <v>4.3582438840651598E-2</v>
      </c>
      <c r="L1754" s="17">
        <v>2.72326438885786E-2</v>
      </c>
      <c r="M1754" s="17"/>
      <c r="N1754" s="17">
        <v>4.2612540272869197E-2</v>
      </c>
      <c r="O1754" s="17">
        <v>5.1097139050872598E-2</v>
      </c>
      <c r="P1754" s="17">
        <v>4.16176753294034E-2</v>
      </c>
      <c r="Q1754" s="17">
        <v>6.1487827956753401E-2</v>
      </c>
      <c r="R1754" s="17"/>
      <c r="S1754" s="17">
        <v>5.1849245134587003E-2</v>
      </c>
      <c r="T1754" s="17">
        <v>4.4090073847156498E-2</v>
      </c>
      <c r="U1754" s="17">
        <v>5.1137198596825598E-2</v>
      </c>
      <c r="V1754" s="17">
        <v>5.34041905502693E-2</v>
      </c>
      <c r="W1754" s="17">
        <v>5.0707021187492797E-2</v>
      </c>
      <c r="X1754" s="17">
        <v>7.4571964290171294E-2</v>
      </c>
      <c r="Y1754" s="17">
        <v>3.8178142341023499E-2</v>
      </c>
      <c r="Z1754" s="17">
        <v>6.3863493647081895E-2</v>
      </c>
      <c r="AA1754" s="17">
        <v>5.1818304047668497E-2</v>
      </c>
      <c r="AB1754" s="17">
        <v>3.0324266615468699E-2</v>
      </c>
      <c r="AC1754" s="17">
        <v>6.2862848017362E-2</v>
      </c>
      <c r="AD1754" s="17">
        <v>2.9549113642347701E-2</v>
      </c>
      <c r="AE1754" s="17"/>
      <c r="AF1754" s="17">
        <v>8.3668463416043601E-2</v>
      </c>
      <c r="AG1754" s="17">
        <v>4.8792524992325399E-2</v>
      </c>
      <c r="AH1754" s="17">
        <v>4.0871566872435199E-2</v>
      </c>
      <c r="AI1754" s="17">
        <v>3.4165662306457997E-2</v>
      </c>
      <c r="AJ1754" s="17">
        <v>4.8507038616354102E-2</v>
      </c>
      <c r="AK1754" s="17"/>
      <c r="AL1754" s="17">
        <v>3.5319622321448099E-2</v>
      </c>
      <c r="AM1754" s="17">
        <v>6.16652586012972E-2</v>
      </c>
      <c r="AN1754" s="17">
        <v>6.2359278739092402E-2</v>
      </c>
      <c r="AO1754" s="17">
        <v>3.7954072519802498E-2</v>
      </c>
      <c r="AP1754" s="17"/>
      <c r="AQ1754" s="17">
        <v>4.6770707993397602E-2</v>
      </c>
      <c r="AR1754" s="17">
        <v>5.52379230404055E-2</v>
      </c>
      <c r="AS1754" s="17"/>
      <c r="AT1754" s="17">
        <v>5.40716111306455E-2</v>
      </c>
      <c r="AU1754" s="17">
        <v>3.6205212968039503E-2</v>
      </c>
      <c r="AV1754" s="17"/>
      <c r="AW1754" s="17">
        <v>4.2644884277496499E-2</v>
      </c>
      <c r="AX1754" s="17">
        <v>4.81647398645699E-2</v>
      </c>
      <c r="AY1754" s="17">
        <v>6.0850807895926E-2</v>
      </c>
      <c r="AZ1754" s="17"/>
      <c r="BA1754" s="17">
        <v>4.3284272143545501E-2</v>
      </c>
      <c r="BB1754" s="17">
        <v>4.8428633189441399E-2</v>
      </c>
      <c r="BC1754" s="17">
        <v>4.9973289275007E-2</v>
      </c>
      <c r="BD1754" s="17">
        <v>5.7521888706438699E-2</v>
      </c>
      <c r="BE1754" s="17">
        <v>8.2436846737535902E-2</v>
      </c>
      <c r="BF1754" s="17"/>
      <c r="BG1754" s="17">
        <v>5.4456000690948199E-2</v>
      </c>
      <c r="BH1754" s="17">
        <v>4.7137755237145598E-2</v>
      </c>
      <c r="BI1754" s="17"/>
      <c r="BJ1754" s="17">
        <v>5.5817857986356599E-2</v>
      </c>
      <c r="BK1754" s="17">
        <v>3.05842515333377E-2</v>
      </c>
      <c r="BL1754" s="17"/>
      <c r="BM1754" s="17">
        <v>4.3885658953027998E-2</v>
      </c>
      <c r="BN1754" s="17">
        <v>7.0365397682598502E-2</v>
      </c>
      <c r="BO1754" s="17">
        <v>4.1829740790038102E-2</v>
      </c>
      <c r="BP1754" s="17">
        <v>4.3737905306229397E-2</v>
      </c>
      <c r="BQ1754" s="17">
        <v>6.2565814501315903E-2</v>
      </c>
      <c r="BR1754" s="17"/>
      <c r="BS1754" s="17">
        <v>8.1562009561091706E-2</v>
      </c>
      <c r="BT1754" s="17"/>
      <c r="BU1754" s="17">
        <v>7.0654822586353902E-2</v>
      </c>
      <c r="BV1754" s="17">
        <v>4.1850954573539802E-2</v>
      </c>
      <c r="BW1754" s="17">
        <v>6.5787460762425601E-2</v>
      </c>
      <c r="BX1754" s="17">
        <v>6.7140645718436004E-2</v>
      </c>
      <c r="BY1754" s="17">
        <v>1.6297239569267302E-2</v>
      </c>
      <c r="BZ1754" s="17"/>
      <c r="CA1754" s="17">
        <v>5.9878807033293402E-2</v>
      </c>
      <c r="CB1754" s="17"/>
      <c r="CC1754" s="17">
        <v>4.6986448867146702E-2</v>
      </c>
      <c r="CD1754" s="17">
        <v>6.1372143042696399E-2</v>
      </c>
      <c r="CE1754" s="17"/>
      <c r="CF1754" s="17">
        <v>4.9544584890991297E-2</v>
      </c>
      <c r="CG1754" s="17"/>
      <c r="CH1754" s="17">
        <v>4.71899819775616E-2</v>
      </c>
      <c r="CI1754" s="17">
        <v>4.1974218765115298E-2</v>
      </c>
    </row>
    <row r="1755" spans="2:87" x14ac:dyDescent="0.35">
      <c r="B1755" t="s">
        <v>501</v>
      </c>
      <c r="C1755" s="17">
        <v>2.4551478243435499E-2</v>
      </c>
      <c r="D1755" s="17">
        <v>2.8375925189610299E-2</v>
      </c>
      <c r="E1755" s="17">
        <v>2.0090856168254401E-2</v>
      </c>
      <c r="F1755" s="17"/>
      <c r="G1755" s="17">
        <v>4.3835743256126998E-2</v>
      </c>
      <c r="H1755" s="17">
        <v>2.11968832853081E-2</v>
      </c>
      <c r="I1755" s="17">
        <v>1.31772831722067E-2</v>
      </c>
      <c r="J1755" s="17">
        <v>1.9208070335844499E-2</v>
      </c>
      <c r="K1755" s="17">
        <v>3.80413078226211E-2</v>
      </c>
      <c r="L1755" s="17">
        <v>1.88833123719809E-2</v>
      </c>
      <c r="M1755" s="17"/>
      <c r="N1755" s="17">
        <v>2.13999931021834E-2</v>
      </c>
      <c r="O1755" s="17">
        <v>3.25193166091595E-2</v>
      </c>
      <c r="P1755" s="17">
        <v>1.7743470753767601E-2</v>
      </c>
      <c r="Q1755" s="17">
        <v>2.59918865508025E-2</v>
      </c>
      <c r="R1755" s="17"/>
      <c r="S1755" s="17">
        <v>1.6869630570502E-2</v>
      </c>
      <c r="T1755" s="17">
        <v>2.8425196408034099E-2</v>
      </c>
      <c r="U1755" s="17">
        <v>1.10387286583564E-2</v>
      </c>
      <c r="V1755" s="17">
        <v>3.7799445008964302E-2</v>
      </c>
      <c r="W1755" s="17">
        <v>3.13352947170717E-2</v>
      </c>
      <c r="X1755" s="17">
        <v>3.83361845851359E-2</v>
      </c>
      <c r="Y1755" s="17">
        <v>2.4120022026731601E-2</v>
      </c>
      <c r="Z1755" s="17">
        <v>6.4423042512387202E-2</v>
      </c>
      <c r="AA1755" s="17">
        <v>7.8410631355387492E-3</v>
      </c>
      <c r="AB1755" s="17">
        <v>2.02365907436385E-2</v>
      </c>
      <c r="AC1755" s="17">
        <v>2.73314113852276E-2</v>
      </c>
      <c r="AD1755" s="17">
        <v>0</v>
      </c>
      <c r="AE1755" s="17"/>
      <c r="AF1755" s="17">
        <v>2.7363647284939199E-2</v>
      </c>
      <c r="AG1755" s="17">
        <v>2.7032153474714601E-2</v>
      </c>
      <c r="AH1755" s="17">
        <v>2.0433002690524001E-2</v>
      </c>
      <c r="AI1755" s="17">
        <v>1.11315342570221E-2</v>
      </c>
      <c r="AJ1755" s="17">
        <v>2.4154041163990399E-2</v>
      </c>
      <c r="AK1755" s="17"/>
      <c r="AL1755" s="17">
        <v>2.05498215046367E-2</v>
      </c>
      <c r="AM1755" s="17">
        <v>3.3091492431800297E-2</v>
      </c>
      <c r="AN1755" s="17">
        <v>2.3399167450000299E-2</v>
      </c>
      <c r="AO1755" s="17">
        <v>0</v>
      </c>
      <c r="AP1755" s="17"/>
      <c r="AQ1755" s="17">
        <v>2.64640764845771E-2</v>
      </c>
      <c r="AR1755" s="17">
        <v>2.1776275517355701E-2</v>
      </c>
      <c r="AS1755" s="17"/>
      <c r="AT1755" s="17">
        <v>1.68596808208526E-2</v>
      </c>
      <c r="AU1755" s="17">
        <v>2.4895602540900098E-2</v>
      </c>
      <c r="AV1755" s="17"/>
      <c r="AW1755" s="17">
        <v>2.3796946973062699E-2</v>
      </c>
      <c r="AX1755" s="17">
        <v>1.9163528504605901E-2</v>
      </c>
      <c r="AY1755" s="17">
        <v>2.6076530568411901E-2</v>
      </c>
      <c r="AZ1755" s="17"/>
      <c r="BA1755" s="17">
        <v>2.7291814757300598E-2</v>
      </c>
      <c r="BB1755" s="17">
        <v>1.29426076545269E-2</v>
      </c>
      <c r="BC1755" s="17">
        <v>2.8651031476747801E-2</v>
      </c>
      <c r="BD1755" s="17">
        <v>2.9293595477991399E-2</v>
      </c>
      <c r="BE1755" s="17">
        <v>3.85929511738295E-2</v>
      </c>
      <c r="BF1755" s="17"/>
      <c r="BG1755" s="17">
        <v>2.75840879905857E-2</v>
      </c>
      <c r="BH1755" s="17">
        <v>2.2338310060849902E-2</v>
      </c>
      <c r="BI1755" s="17"/>
      <c r="BJ1755" s="17">
        <v>2.2364758519470899E-2</v>
      </c>
      <c r="BK1755" s="17">
        <v>3.3310578938085499E-2</v>
      </c>
      <c r="BL1755" s="17"/>
      <c r="BM1755" s="17">
        <v>1.8199399031632198E-2</v>
      </c>
      <c r="BN1755" s="17">
        <v>4.2372810718159702E-2</v>
      </c>
      <c r="BO1755" s="17">
        <v>1.45412428237048E-2</v>
      </c>
      <c r="BP1755" s="17">
        <v>0</v>
      </c>
      <c r="BQ1755" s="17">
        <v>4.8669924466059299E-2</v>
      </c>
      <c r="BR1755" s="17"/>
      <c r="BS1755" s="17">
        <v>2.0572548239609901E-2</v>
      </c>
      <c r="BT1755" s="17"/>
      <c r="BU1755" s="17">
        <v>3.1560679341620698E-2</v>
      </c>
      <c r="BV1755" s="17">
        <v>1.54526373431148E-2</v>
      </c>
      <c r="BW1755" s="17">
        <v>5.6288051474278804E-3</v>
      </c>
      <c r="BX1755" s="17">
        <v>3.2804067937119902E-2</v>
      </c>
      <c r="BY1755" s="17">
        <v>2.9694519147067999E-2</v>
      </c>
      <c r="BZ1755" s="17"/>
      <c r="CA1755" s="17">
        <v>5.7844051031909699E-3</v>
      </c>
      <c r="CB1755" s="17"/>
      <c r="CC1755" s="17">
        <v>2.3967757800237799E-2</v>
      </c>
      <c r="CD1755" s="17">
        <v>2.8386939272869598E-2</v>
      </c>
      <c r="CE1755" s="17"/>
      <c r="CF1755" s="17">
        <v>1.5819989289453201E-2</v>
      </c>
      <c r="CG1755" s="17"/>
      <c r="CH1755" s="17">
        <v>1.7927014389500302E-2</v>
      </c>
      <c r="CI1755" s="17">
        <v>3.6623985794102698E-2</v>
      </c>
    </row>
    <row r="1756" spans="2:87" x14ac:dyDescent="0.35">
      <c r="B1756" t="s">
        <v>161</v>
      </c>
      <c r="C1756" s="17">
        <v>0.19543720494466199</v>
      </c>
      <c r="D1756" s="17">
        <v>0.15049951482401999</v>
      </c>
      <c r="E1756" s="17">
        <v>0.23851294315066501</v>
      </c>
      <c r="F1756" s="17"/>
      <c r="G1756" s="17">
        <v>0.223789689600877</v>
      </c>
      <c r="H1756" s="17">
        <v>0.165837699212979</v>
      </c>
      <c r="I1756" s="17">
        <v>0.229270107413719</v>
      </c>
      <c r="J1756" s="17">
        <v>0.18481171744675101</v>
      </c>
      <c r="K1756" s="17">
        <v>0.199636590816446</v>
      </c>
      <c r="L1756" s="17">
        <v>0.17894274490503501</v>
      </c>
      <c r="M1756" s="17"/>
      <c r="N1756" s="17">
        <v>0.11460779009960501</v>
      </c>
      <c r="O1756" s="17">
        <v>0.17579630059729101</v>
      </c>
      <c r="P1756" s="17">
        <v>0.23101820701547601</v>
      </c>
      <c r="Q1756" s="17">
        <v>0.27248944905324202</v>
      </c>
      <c r="R1756" s="17"/>
      <c r="S1756" s="17">
        <v>0.19937001795002199</v>
      </c>
      <c r="T1756" s="17">
        <v>0.17564142381651099</v>
      </c>
      <c r="U1756" s="17">
        <v>0.196361935681195</v>
      </c>
      <c r="V1756" s="17">
        <v>0.18989437248339999</v>
      </c>
      <c r="W1756" s="17">
        <v>0.232065239228816</v>
      </c>
      <c r="X1756" s="17">
        <v>0.22481384722074901</v>
      </c>
      <c r="Y1756" s="17">
        <v>0.213483352499447</v>
      </c>
      <c r="Z1756" s="17">
        <v>0.17449275599209699</v>
      </c>
      <c r="AA1756" s="17">
        <v>0.16251323333929299</v>
      </c>
      <c r="AB1756" s="17">
        <v>0.17963710197083599</v>
      </c>
      <c r="AC1756" s="17">
        <v>0.203731184321369</v>
      </c>
      <c r="AD1756" s="17">
        <v>0.238307151854358</v>
      </c>
      <c r="AE1756" s="17"/>
      <c r="AF1756" s="17">
        <v>0.238955864510837</v>
      </c>
      <c r="AG1756" s="17">
        <v>0.206924658043493</v>
      </c>
      <c r="AH1756" s="17">
        <v>0.184456776073497</v>
      </c>
      <c r="AI1756" s="17">
        <v>0.13234332321527401</v>
      </c>
      <c r="AJ1756" s="17">
        <v>9.3332794019175394E-2</v>
      </c>
      <c r="AK1756" s="17"/>
      <c r="AL1756" s="17">
        <v>0.20932227628296701</v>
      </c>
      <c r="AM1756" s="17">
        <v>0.171198224137977</v>
      </c>
      <c r="AN1756" s="17">
        <v>0.207956933958727</v>
      </c>
      <c r="AO1756" s="17">
        <v>0.22422501932830399</v>
      </c>
      <c r="AP1756" s="17"/>
      <c r="AQ1756" s="17">
        <v>0.21814642558945399</v>
      </c>
      <c r="AR1756" s="17">
        <v>0.16248585651983199</v>
      </c>
      <c r="AS1756" s="17"/>
      <c r="AT1756" s="17">
        <v>0.179416745599557</v>
      </c>
      <c r="AU1756" s="17">
        <v>0.172525235454591</v>
      </c>
      <c r="AV1756" s="17"/>
      <c r="AW1756" s="17">
        <v>0.156046047737468</v>
      </c>
      <c r="AX1756" s="17">
        <v>0.17789225710984</v>
      </c>
      <c r="AY1756" s="17">
        <v>0.23018178883754101</v>
      </c>
      <c r="AZ1756" s="17"/>
      <c r="BA1756" s="17">
        <v>0.18054203772706501</v>
      </c>
      <c r="BB1756" s="17">
        <v>0.176388610022613</v>
      </c>
      <c r="BC1756" s="17">
        <v>0.20902983746885001</v>
      </c>
      <c r="BD1756" s="17">
        <v>0.24314178847316101</v>
      </c>
      <c r="BE1756" s="17">
        <v>0.18635700687134699</v>
      </c>
      <c r="BF1756" s="17"/>
      <c r="BG1756" s="17">
        <v>0.20958909864758199</v>
      </c>
      <c r="BH1756" s="17">
        <v>0.18510929483487301</v>
      </c>
      <c r="BI1756" s="17"/>
      <c r="BJ1756" s="17">
        <v>0.196882216157691</v>
      </c>
      <c r="BK1756" s="17">
        <v>0.19045502071725601</v>
      </c>
      <c r="BL1756" s="17"/>
      <c r="BM1756" s="17">
        <v>0.32181329155507399</v>
      </c>
      <c r="BN1756" s="17">
        <v>0.15359536348863601</v>
      </c>
      <c r="BO1756" s="17">
        <v>0.144553390654234</v>
      </c>
      <c r="BP1756" s="17">
        <v>0.222923929314845</v>
      </c>
      <c r="BQ1756" s="17">
        <v>0.17476211761832899</v>
      </c>
      <c r="BR1756" s="17"/>
      <c r="BS1756" s="17">
        <v>0.132394306862784</v>
      </c>
      <c r="BT1756" s="17"/>
      <c r="BU1756" s="17">
        <v>0.12970116161367701</v>
      </c>
      <c r="BV1756" s="17">
        <v>0.111807991360409</v>
      </c>
      <c r="BW1756" s="17">
        <v>0.21092701330013799</v>
      </c>
      <c r="BX1756" s="17">
        <v>0.15829564187467099</v>
      </c>
      <c r="BY1756" s="17">
        <v>0.42880737836758598</v>
      </c>
      <c r="BZ1756" s="17"/>
      <c r="CA1756" s="17">
        <v>9.68492437835691E-2</v>
      </c>
      <c r="CB1756" s="17"/>
      <c r="CC1756" s="17">
        <v>0.19408349096108801</v>
      </c>
      <c r="CD1756" s="17">
        <v>0.13908995534850599</v>
      </c>
      <c r="CE1756" s="17"/>
      <c r="CF1756" s="17">
        <v>0.19357580719868001</v>
      </c>
      <c r="CG1756" s="17"/>
      <c r="CH1756" s="17">
        <v>0.19478918921291299</v>
      </c>
      <c r="CI1756" s="17">
        <v>7.6595616256371998E-2</v>
      </c>
    </row>
    <row r="1757" spans="2:87" x14ac:dyDescent="0.35">
      <c r="C1757" s="17"/>
      <c r="D1757" s="17"/>
      <c r="E1757" s="17"/>
      <c r="F1757" s="17"/>
      <c r="G1757" s="17"/>
      <c r="H1757" s="17"/>
      <c r="I1757" s="17"/>
      <c r="J1757" s="17"/>
      <c r="K1757" s="17"/>
      <c r="L1757" s="17"/>
      <c r="M1757" s="17"/>
      <c r="N1757" s="17"/>
      <c r="O1757" s="17"/>
      <c r="P1757" s="17"/>
      <c r="Q1757" s="17"/>
      <c r="R1757" s="17"/>
      <c r="S1757" s="17"/>
      <c r="T1757" s="17"/>
      <c r="U1757" s="17"/>
      <c r="V1757" s="17"/>
      <c r="W1757" s="17"/>
      <c r="X1757" s="17"/>
      <c r="Y1757" s="17"/>
      <c r="Z1757" s="17"/>
      <c r="AA1757" s="17"/>
      <c r="AB1757" s="17"/>
      <c r="AC1757" s="17"/>
      <c r="AD1757" s="17"/>
      <c r="AE1757" s="17"/>
      <c r="AF1757" s="17"/>
      <c r="AG1757" s="17"/>
      <c r="AH1757" s="17"/>
      <c r="AI1757" s="17"/>
      <c r="AJ1757" s="17"/>
      <c r="AK1757" s="17"/>
      <c r="AL1757" s="17"/>
      <c r="AM1757" s="17"/>
      <c r="AN1757" s="17"/>
      <c r="AO1757" s="17"/>
      <c r="AP1757" s="17"/>
      <c r="AQ1757" s="17"/>
      <c r="AR1757" s="17"/>
      <c r="AS1757" s="17"/>
      <c r="AT1757" s="17"/>
      <c r="AU1757" s="17"/>
      <c r="AV1757" s="17"/>
      <c r="AW1757" s="17"/>
      <c r="AX1757" s="17"/>
      <c r="AY1757" s="17"/>
      <c r="AZ1757" s="17"/>
      <c r="BA1757" s="17"/>
      <c r="BB1757" s="17"/>
      <c r="BC1757" s="17"/>
      <c r="BD1757" s="17"/>
      <c r="BE1757" s="17"/>
      <c r="BF1757" s="17"/>
      <c r="BG1757" s="17"/>
      <c r="BH1757" s="17"/>
      <c r="BI1757" s="17"/>
      <c r="BJ1757" s="17"/>
      <c r="BK1757" s="17"/>
      <c r="BL1757" s="17"/>
      <c r="BM1757" s="17"/>
      <c r="BN1757" s="17"/>
      <c r="BO1757" s="17"/>
      <c r="BP1757" s="17"/>
      <c r="BQ1757" s="17"/>
      <c r="BR1757" s="17"/>
      <c r="BS1757" s="17"/>
      <c r="BT1757" s="17"/>
      <c r="BU1757" s="17"/>
      <c r="BV1757" s="17"/>
      <c r="BW1757" s="17"/>
      <c r="BX1757" s="17"/>
      <c r="BY1757" s="17"/>
      <c r="BZ1757" s="17"/>
      <c r="CA1757" s="17"/>
      <c r="CB1757" s="17"/>
      <c r="CC1757" s="17"/>
      <c r="CD1757" s="17"/>
      <c r="CE1757" s="17"/>
      <c r="CF1757" s="17"/>
      <c r="CG1757" s="17"/>
      <c r="CH1757" s="17"/>
      <c r="CI1757" s="17"/>
    </row>
    <row r="1758" spans="2:87" x14ac:dyDescent="0.35">
      <c r="B1758" s="6" t="s">
        <v>518</v>
      </c>
      <c r="C1758" s="17"/>
      <c r="D1758" s="17"/>
      <c r="E1758" s="17"/>
      <c r="F1758" s="17"/>
      <c r="G1758" s="17"/>
      <c r="H1758" s="17"/>
      <c r="I1758" s="17"/>
      <c r="J1758" s="17"/>
      <c r="K1758" s="17"/>
      <c r="L1758" s="17"/>
      <c r="M1758" s="17"/>
      <c r="N1758" s="17"/>
      <c r="O1758" s="17"/>
      <c r="P1758" s="17"/>
      <c r="Q1758" s="17"/>
      <c r="R1758" s="17"/>
      <c r="S1758" s="17"/>
      <c r="T1758" s="17"/>
      <c r="U1758" s="17"/>
      <c r="V1758" s="17"/>
      <c r="W1758" s="17"/>
      <c r="X1758" s="17"/>
      <c r="Y1758" s="17"/>
      <c r="Z1758" s="17"/>
      <c r="AA1758" s="17"/>
      <c r="AB1758" s="17"/>
      <c r="AC1758" s="17"/>
      <c r="AD1758" s="17"/>
      <c r="AE1758" s="17"/>
      <c r="AF1758" s="17"/>
      <c r="AG1758" s="17"/>
      <c r="AH1758" s="17"/>
      <c r="AI1758" s="17"/>
      <c r="AJ1758" s="17"/>
      <c r="AK1758" s="17"/>
      <c r="AL1758" s="17"/>
      <c r="AM1758" s="17"/>
      <c r="AN1758" s="17"/>
      <c r="AO1758" s="17"/>
      <c r="AP1758" s="17"/>
      <c r="AQ1758" s="17"/>
      <c r="AR1758" s="17"/>
      <c r="AS1758" s="17"/>
      <c r="AT1758" s="17"/>
      <c r="AU1758" s="17"/>
      <c r="AV1758" s="17"/>
      <c r="AW1758" s="17"/>
      <c r="AX1758" s="17"/>
      <c r="AY1758" s="17"/>
      <c r="AZ1758" s="17"/>
      <c r="BA1758" s="17"/>
      <c r="BB1758" s="17"/>
      <c r="BC1758" s="17"/>
      <c r="BD1758" s="17"/>
      <c r="BE1758" s="17"/>
      <c r="BF1758" s="17"/>
      <c r="BG1758" s="17"/>
      <c r="BH1758" s="17"/>
      <c r="BI1758" s="17"/>
      <c r="BJ1758" s="17"/>
      <c r="BK1758" s="17"/>
      <c r="BL1758" s="17"/>
      <c r="BM1758" s="17"/>
      <c r="BN1758" s="17"/>
      <c r="BO1758" s="17"/>
      <c r="BP1758" s="17"/>
      <c r="BQ1758" s="17"/>
      <c r="BR1758" s="17"/>
      <c r="BS1758" s="17"/>
      <c r="BT1758" s="17"/>
      <c r="BU1758" s="17"/>
      <c r="BV1758" s="17"/>
      <c r="BW1758" s="17"/>
      <c r="BX1758" s="17"/>
      <c r="BY1758" s="17"/>
      <c r="BZ1758" s="17"/>
      <c r="CA1758" s="17"/>
      <c r="CB1758" s="17"/>
      <c r="CC1758" s="17"/>
      <c r="CD1758" s="17"/>
      <c r="CE1758" s="17"/>
      <c r="CF1758" s="17"/>
      <c r="CG1758" s="17"/>
      <c r="CH1758" s="17"/>
      <c r="CI1758" s="17"/>
    </row>
    <row r="1759" spans="2:87" x14ac:dyDescent="0.35">
      <c r="B1759" s="24" t="s">
        <v>117</v>
      </c>
      <c r="C1759" s="17"/>
      <c r="D1759" s="17"/>
      <c r="E1759" s="17"/>
      <c r="F1759" s="17"/>
      <c r="G1759" s="17"/>
      <c r="H1759" s="17"/>
      <c r="I1759" s="17"/>
      <c r="J1759" s="17"/>
      <c r="K1759" s="17"/>
      <c r="L1759" s="17"/>
      <c r="M1759" s="17"/>
      <c r="N1759" s="17"/>
      <c r="O1759" s="17"/>
      <c r="P1759" s="17"/>
      <c r="Q1759" s="17"/>
      <c r="R1759" s="17"/>
      <c r="S1759" s="17"/>
      <c r="T1759" s="17"/>
      <c r="U1759" s="17"/>
      <c r="V1759" s="17"/>
      <c r="W1759" s="17"/>
      <c r="X1759" s="17"/>
      <c r="Y1759" s="17"/>
      <c r="Z1759" s="17"/>
      <c r="AA1759" s="17"/>
      <c r="AB1759" s="17"/>
      <c r="AC1759" s="17"/>
      <c r="AD1759" s="17"/>
      <c r="AE1759" s="17"/>
      <c r="AF1759" s="17"/>
      <c r="AG1759" s="17"/>
      <c r="AH1759" s="17"/>
      <c r="AI1759" s="17"/>
      <c r="AJ1759" s="17"/>
      <c r="AK1759" s="17"/>
      <c r="AL1759" s="17"/>
      <c r="AM1759" s="17"/>
      <c r="AN1759" s="17"/>
      <c r="AO1759" s="17"/>
      <c r="AP1759" s="17"/>
      <c r="AQ1759" s="17"/>
      <c r="AR1759" s="17"/>
      <c r="AS1759" s="17"/>
      <c r="AT1759" s="17"/>
      <c r="AU1759" s="17"/>
      <c r="AV1759" s="17"/>
      <c r="AW1759" s="17"/>
      <c r="AX1759" s="17"/>
      <c r="AY1759" s="17"/>
      <c r="AZ1759" s="17"/>
      <c r="BA1759" s="17"/>
      <c r="BB1759" s="17"/>
      <c r="BC1759" s="17"/>
      <c r="BD1759" s="17"/>
      <c r="BE1759" s="17"/>
      <c r="BF1759" s="17"/>
      <c r="BG1759" s="17"/>
      <c r="BH1759" s="17"/>
      <c r="BI1759" s="17"/>
      <c r="BJ1759" s="17"/>
      <c r="BK1759" s="17"/>
      <c r="BL1759" s="17"/>
      <c r="BM1759" s="17"/>
      <c r="BN1759" s="17"/>
      <c r="BO1759" s="17"/>
      <c r="BP1759" s="17"/>
      <c r="BQ1759" s="17"/>
      <c r="BR1759" s="17"/>
      <c r="BS1759" s="17"/>
      <c r="BT1759" s="17"/>
      <c r="BU1759" s="17"/>
      <c r="BV1759" s="17"/>
      <c r="BW1759" s="17"/>
      <c r="BX1759" s="17"/>
      <c r="BY1759" s="17"/>
      <c r="BZ1759" s="17"/>
      <c r="CA1759" s="17"/>
      <c r="CB1759" s="17"/>
      <c r="CC1759" s="17"/>
      <c r="CD1759" s="17"/>
      <c r="CE1759" s="17"/>
      <c r="CF1759" s="17"/>
      <c r="CG1759" s="17"/>
      <c r="CH1759" s="17"/>
      <c r="CI1759" s="17"/>
    </row>
    <row r="1760" spans="2:87" x14ac:dyDescent="0.35">
      <c r="B1760" t="s">
        <v>497</v>
      </c>
      <c r="C1760" s="17">
        <v>9.8918566652904993E-2</v>
      </c>
      <c r="D1760" s="17">
        <v>0.108247496051199</v>
      </c>
      <c r="E1760" s="17">
        <v>9.0376235357509105E-2</v>
      </c>
      <c r="F1760" s="17"/>
      <c r="G1760" s="17">
        <v>8.4983918949613296E-2</v>
      </c>
      <c r="H1760" s="17">
        <v>0.110673029922156</v>
      </c>
      <c r="I1760" s="17">
        <v>8.6020340151537603E-2</v>
      </c>
      <c r="J1760" s="17">
        <v>7.7528878107699498E-2</v>
      </c>
      <c r="K1760" s="17">
        <v>0.10047098064620801</v>
      </c>
      <c r="L1760" s="17">
        <v>0.125471258711259</v>
      </c>
      <c r="M1760" s="17"/>
      <c r="N1760" s="17">
        <v>9.4256618417684096E-2</v>
      </c>
      <c r="O1760" s="17">
        <v>8.3671582823782398E-2</v>
      </c>
      <c r="P1760" s="17">
        <v>0.111164541882636</v>
      </c>
      <c r="Q1760" s="17">
        <v>0.108596160057206</v>
      </c>
      <c r="R1760" s="17"/>
      <c r="S1760" s="17">
        <v>9.3672126823547294E-2</v>
      </c>
      <c r="T1760" s="17">
        <v>9.2970553958583599E-2</v>
      </c>
      <c r="U1760" s="17">
        <v>0.11479373040455899</v>
      </c>
      <c r="V1760" s="17">
        <v>0.125097797282749</v>
      </c>
      <c r="W1760" s="17">
        <v>7.1985547087178595E-2</v>
      </c>
      <c r="X1760" s="17">
        <v>8.2653949748779196E-2</v>
      </c>
      <c r="Y1760" s="17">
        <v>9.6625167039981794E-2</v>
      </c>
      <c r="Z1760" s="17">
        <v>0.12736633203196299</v>
      </c>
      <c r="AA1760" s="17">
        <v>0.110977278915011</v>
      </c>
      <c r="AB1760" s="17">
        <v>7.4914806765989994E-2</v>
      </c>
      <c r="AC1760" s="17">
        <v>0.11238697088734199</v>
      </c>
      <c r="AD1760" s="17">
        <v>0.11320261035590801</v>
      </c>
      <c r="AE1760" s="17"/>
      <c r="AF1760" s="17">
        <v>0.111939659343309</v>
      </c>
      <c r="AG1760" s="17">
        <v>0.106067523757728</v>
      </c>
      <c r="AH1760" s="17">
        <v>7.3370182625477301E-2</v>
      </c>
      <c r="AI1760" s="17">
        <v>0.10821248926392101</v>
      </c>
      <c r="AJ1760" s="17">
        <v>0.107697041313845</v>
      </c>
      <c r="AK1760" s="17"/>
      <c r="AL1760" s="17">
        <v>9.7232279307714498E-2</v>
      </c>
      <c r="AM1760" s="17">
        <v>9.0458068180678794E-2</v>
      </c>
      <c r="AN1760" s="17">
        <v>0.107440677104089</v>
      </c>
      <c r="AO1760" s="17">
        <v>0.13741968988154399</v>
      </c>
      <c r="AP1760" s="17"/>
      <c r="AQ1760" s="17">
        <v>0.107349797987995</v>
      </c>
      <c r="AR1760" s="17">
        <v>8.6684750014349901E-2</v>
      </c>
      <c r="AS1760" s="17"/>
      <c r="AT1760" s="17">
        <v>9.3619924549489197E-2</v>
      </c>
      <c r="AU1760" s="17">
        <v>0.12919326531622799</v>
      </c>
      <c r="AV1760" s="17"/>
      <c r="AW1760" s="17">
        <v>0.11428542146111299</v>
      </c>
      <c r="AX1760" s="17">
        <v>7.7655075590103206E-2</v>
      </c>
      <c r="AY1760" s="17">
        <v>0.10162915050565099</v>
      </c>
      <c r="AZ1760" s="17"/>
      <c r="BA1760" s="17">
        <v>9.6487715341733393E-2</v>
      </c>
      <c r="BB1760" s="17">
        <v>0.104508705765597</v>
      </c>
      <c r="BC1760" s="17">
        <v>0.101913017996482</v>
      </c>
      <c r="BD1760" s="17">
        <v>6.4237218479849201E-2</v>
      </c>
      <c r="BE1760" s="17">
        <v>0.130030422630521</v>
      </c>
      <c r="BF1760" s="17"/>
      <c r="BG1760" s="17">
        <v>8.4144004044240606E-2</v>
      </c>
      <c r="BH1760" s="17">
        <v>0.109700894286008</v>
      </c>
      <c r="BI1760" s="17"/>
      <c r="BJ1760" s="17">
        <v>8.9893012307077302E-2</v>
      </c>
      <c r="BK1760" s="17">
        <v>0.132824774773559</v>
      </c>
      <c r="BL1760" s="17"/>
      <c r="BM1760" s="17">
        <v>4.8957294769853998E-2</v>
      </c>
      <c r="BN1760" s="17">
        <v>0.113701544481142</v>
      </c>
      <c r="BO1760" s="17">
        <v>0.107205557812834</v>
      </c>
      <c r="BP1760" s="17">
        <v>7.7730669638250899E-2</v>
      </c>
      <c r="BQ1760" s="17">
        <v>0.164934358294128</v>
      </c>
      <c r="BR1760" s="17"/>
      <c r="BS1760" s="17">
        <v>0.14462396255960799</v>
      </c>
      <c r="BT1760" s="17"/>
      <c r="BU1760" s="17">
        <v>0.108078977971251</v>
      </c>
      <c r="BV1760" s="17">
        <v>0.113125420963895</v>
      </c>
      <c r="BW1760" s="17">
        <v>6.6921186548783096E-2</v>
      </c>
      <c r="BX1760" s="17">
        <v>0.16042697154247701</v>
      </c>
      <c r="BY1760" s="17">
        <v>3.37057633274256E-2</v>
      </c>
      <c r="BZ1760" s="17"/>
      <c r="CA1760" s="17">
        <v>0.15969318993002901</v>
      </c>
      <c r="CB1760" s="17"/>
      <c r="CC1760" s="17">
        <v>0.10496735144291</v>
      </c>
      <c r="CD1760" s="17">
        <v>7.7659389794325601E-2</v>
      </c>
      <c r="CE1760" s="17"/>
      <c r="CF1760" s="17">
        <v>9.57168128228746E-2</v>
      </c>
      <c r="CG1760" s="17"/>
      <c r="CH1760" s="17">
        <v>0.10011520292729199</v>
      </c>
      <c r="CI1760" s="17">
        <v>0.12933236681072499</v>
      </c>
    </row>
    <row r="1761" spans="2:87" x14ac:dyDescent="0.35">
      <c r="B1761" t="s">
        <v>498</v>
      </c>
      <c r="C1761" s="17">
        <v>0.123303371087538</v>
      </c>
      <c r="D1761" s="17">
        <v>0.12874860203201</v>
      </c>
      <c r="E1761" s="17">
        <v>0.118705140723771</v>
      </c>
      <c r="F1761" s="17"/>
      <c r="G1761" s="17">
        <v>0.188044934548425</v>
      </c>
      <c r="H1761" s="17">
        <v>0.175829976505083</v>
      </c>
      <c r="I1761" s="17">
        <v>0.112563698240847</v>
      </c>
      <c r="J1761" s="17">
        <v>0.106584971704935</v>
      </c>
      <c r="K1761" s="17">
        <v>7.0650607032380797E-2</v>
      </c>
      <c r="L1761" s="17">
        <v>9.4662449104312305E-2</v>
      </c>
      <c r="M1761" s="17"/>
      <c r="N1761" s="17">
        <v>0.146421812937121</v>
      </c>
      <c r="O1761" s="17">
        <v>0.14790795813760099</v>
      </c>
      <c r="P1761" s="17">
        <v>0.117018184990258</v>
      </c>
      <c r="Q1761" s="17">
        <v>7.7966960045898606E-2</v>
      </c>
      <c r="R1761" s="17"/>
      <c r="S1761" s="17">
        <v>0.16088565148395001</v>
      </c>
      <c r="T1761" s="17">
        <v>0.125433298776325</v>
      </c>
      <c r="U1761" s="17">
        <v>8.6102002132956795E-2</v>
      </c>
      <c r="V1761" s="17">
        <v>8.7432423586372002E-2</v>
      </c>
      <c r="W1761" s="17">
        <v>0.128629201040736</v>
      </c>
      <c r="X1761" s="17">
        <v>0.14711661414344401</v>
      </c>
      <c r="Y1761" s="17">
        <v>0.115315117280822</v>
      </c>
      <c r="Z1761" s="17">
        <v>0.12367482408298699</v>
      </c>
      <c r="AA1761" s="17">
        <v>0.16259739739689699</v>
      </c>
      <c r="AB1761" s="17">
        <v>9.7182997233212401E-2</v>
      </c>
      <c r="AC1761" s="17">
        <v>9.9673306101033796E-2</v>
      </c>
      <c r="AD1761" s="17">
        <v>5.5195681168295103E-2</v>
      </c>
      <c r="AE1761" s="17"/>
      <c r="AF1761" s="17">
        <v>0.10383956549921999</v>
      </c>
      <c r="AG1761" s="17">
        <v>0.121879909054623</v>
      </c>
      <c r="AH1761" s="17">
        <v>0.12760908562376699</v>
      </c>
      <c r="AI1761" s="17">
        <v>0.112789349953292</v>
      </c>
      <c r="AJ1761" s="17">
        <v>0.17131675659234699</v>
      </c>
      <c r="AK1761" s="17"/>
      <c r="AL1761" s="17">
        <v>0.115002447653849</v>
      </c>
      <c r="AM1761" s="17">
        <v>0.124821284326494</v>
      </c>
      <c r="AN1761" s="17">
        <v>0.14235428366988501</v>
      </c>
      <c r="AO1761" s="17">
        <v>0.11225904588325999</v>
      </c>
      <c r="AP1761" s="17"/>
      <c r="AQ1761" s="17">
        <v>0.10965111595261599</v>
      </c>
      <c r="AR1761" s="17">
        <v>0.14311295516671099</v>
      </c>
      <c r="AS1761" s="17"/>
      <c r="AT1761" s="17">
        <v>0.138450060073017</v>
      </c>
      <c r="AU1761" s="17">
        <v>0.10103462374340801</v>
      </c>
      <c r="AV1761" s="17"/>
      <c r="AW1761" s="17">
        <v>0.113341418267009</v>
      </c>
      <c r="AX1761" s="17">
        <v>0.13586789492067</v>
      </c>
      <c r="AY1761" s="17">
        <v>0.12748509191169699</v>
      </c>
      <c r="AZ1761" s="17"/>
      <c r="BA1761" s="17">
        <v>0.17228491539515201</v>
      </c>
      <c r="BB1761" s="17">
        <v>0.128016864398944</v>
      </c>
      <c r="BC1761" s="17">
        <v>9.5033839890073094E-2</v>
      </c>
      <c r="BD1761" s="17">
        <v>9.4320937680445499E-2</v>
      </c>
      <c r="BE1761" s="17">
        <v>8.9914355313739605E-2</v>
      </c>
      <c r="BF1761" s="17"/>
      <c r="BG1761" s="17">
        <v>0.11257029357268999</v>
      </c>
      <c r="BH1761" s="17">
        <v>0.13113626342701901</v>
      </c>
      <c r="BI1761" s="17"/>
      <c r="BJ1761" s="17">
        <v>0.13086129299663499</v>
      </c>
      <c r="BK1761" s="17">
        <v>9.3583674045944504E-2</v>
      </c>
      <c r="BL1761" s="17"/>
      <c r="BM1761" s="17">
        <v>0.111671978290458</v>
      </c>
      <c r="BN1761" s="17">
        <v>0.14508083976553601</v>
      </c>
      <c r="BO1761" s="17">
        <v>0.13821070730430601</v>
      </c>
      <c r="BP1761" s="17">
        <v>8.0783214107618503E-2</v>
      </c>
      <c r="BQ1761" s="17">
        <v>0.116358176053418</v>
      </c>
      <c r="BR1761" s="17"/>
      <c r="BS1761" s="17">
        <v>0.14697375500016899</v>
      </c>
      <c r="BT1761" s="17"/>
      <c r="BU1761" s="17">
        <v>0.14353451497125999</v>
      </c>
      <c r="BV1761" s="17">
        <v>0.155230241318046</v>
      </c>
      <c r="BW1761" s="17">
        <v>9.0212939110651896E-2</v>
      </c>
      <c r="BX1761" s="17">
        <v>0.12975504680418201</v>
      </c>
      <c r="BY1761" s="17">
        <v>0.10586760991911399</v>
      </c>
      <c r="BZ1761" s="17"/>
      <c r="CA1761" s="17">
        <v>0.19466474302657799</v>
      </c>
      <c r="CB1761" s="17"/>
      <c r="CC1761" s="17">
        <v>0.11703425149013499</v>
      </c>
      <c r="CD1761" s="17">
        <v>0.152823083757194</v>
      </c>
      <c r="CE1761" s="17"/>
      <c r="CF1761" s="17">
        <v>0.101185678692293</v>
      </c>
      <c r="CG1761" s="17"/>
      <c r="CH1761" s="17">
        <v>9.69254679659593E-2</v>
      </c>
      <c r="CI1761" s="17">
        <v>0.25747833160946698</v>
      </c>
    </row>
    <row r="1762" spans="2:87" x14ac:dyDescent="0.35">
      <c r="B1762" t="s">
        <v>499</v>
      </c>
      <c r="C1762" s="17">
        <v>0.51969006534657403</v>
      </c>
      <c r="D1762" s="17">
        <v>0.52628959851292501</v>
      </c>
      <c r="E1762" s="17">
        <v>0.51330348086244604</v>
      </c>
      <c r="F1762" s="17"/>
      <c r="G1762" s="17">
        <v>0.42007650849959799</v>
      </c>
      <c r="H1762" s="17">
        <v>0.41844703745734302</v>
      </c>
      <c r="I1762" s="17">
        <v>0.48852424135692701</v>
      </c>
      <c r="J1762" s="17">
        <v>0.56412741007880196</v>
      </c>
      <c r="K1762" s="17">
        <v>0.57436952092808002</v>
      </c>
      <c r="L1762" s="17">
        <v>0.62171986587421901</v>
      </c>
      <c r="M1762" s="17"/>
      <c r="N1762" s="17">
        <v>0.54771830150318501</v>
      </c>
      <c r="O1762" s="17">
        <v>0.532044499032445</v>
      </c>
      <c r="P1762" s="17">
        <v>0.50792076236821604</v>
      </c>
      <c r="Q1762" s="17">
        <v>0.48805569156108197</v>
      </c>
      <c r="R1762" s="17"/>
      <c r="S1762" s="17">
        <v>0.46226431725259898</v>
      </c>
      <c r="T1762" s="17">
        <v>0.51870090000451197</v>
      </c>
      <c r="U1762" s="17">
        <v>0.56866268342475002</v>
      </c>
      <c r="V1762" s="17">
        <v>0.53596529604173704</v>
      </c>
      <c r="W1762" s="17">
        <v>0.44714421115236103</v>
      </c>
      <c r="X1762" s="17">
        <v>0.51012279384575898</v>
      </c>
      <c r="Y1762" s="17">
        <v>0.53220956863996205</v>
      </c>
      <c r="Z1762" s="17">
        <v>0.537507230927188</v>
      </c>
      <c r="AA1762" s="17">
        <v>0.49701021283931501</v>
      </c>
      <c r="AB1762" s="17">
        <v>0.59750676851345297</v>
      </c>
      <c r="AC1762" s="17">
        <v>0.58436171823286398</v>
      </c>
      <c r="AD1762" s="17">
        <v>0.49534488697908102</v>
      </c>
      <c r="AE1762" s="17"/>
      <c r="AF1762" s="17">
        <v>0.474233175599863</v>
      </c>
      <c r="AG1762" s="17">
        <v>0.523962867314271</v>
      </c>
      <c r="AH1762" s="17">
        <v>0.526756025179969</v>
      </c>
      <c r="AI1762" s="17">
        <v>0.57808112724377503</v>
      </c>
      <c r="AJ1762" s="17">
        <v>0.52970079867137299</v>
      </c>
      <c r="AK1762" s="17"/>
      <c r="AL1762" s="17">
        <v>0.51615887804034599</v>
      </c>
      <c r="AM1762" s="17">
        <v>0.54017042189369802</v>
      </c>
      <c r="AN1762" s="17">
        <v>0.51029748814354903</v>
      </c>
      <c r="AO1762" s="17">
        <v>0.44203223858072699</v>
      </c>
      <c r="AP1762" s="17"/>
      <c r="AQ1762" s="17">
        <v>0.52779357079644396</v>
      </c>
      <c r="AR1762" s="17">
        <v>0.50793178285340701</v>
      </c>
      <c r="AS1762" s="17"/>
      <c r="AT1762" s="17">
        <v>0.50056750720913901</v>
      </c>
      <c r="AU1762" s="17">
        <v>0.60524340455556203</v>
      </c>
      <c r="AV1762" s="17"/>
      <c r="AW1762" s="17">
        <v>0.582720437221669</v>
      </c>
      <c r="AX1762" s="17">
        <v>0.55070730567891102</v>
      </c>
      <c r="AY1762" s="17">
        <v>0.43993972135200299</v>
      </c>
      <c r="AZ1762" s="17"/>
      <c r="BA1762" s="17">
        <v>0.44065781395833098</v>
      </c>
      <c r="BB1762" s="17">
        <v>0.53508062161081105</v>
      </c>
      <c r="BC1762" s="17">
        <v>0.54736424497256997</v>
      </c>
      <c r="BD1762" s="17">
        <v>0.59794350331164303</v>
      </c>
      <c r="BE1762" s="17">
        <v>0.50897256324531404</v>
      </c>
      <c r="BF1762" s="17"/>
      <c r="BG1762" s="17">
        <v>0.51417184454808396</v>
      </c>
      <c r="BH1762" s="17">
        <v>0.523717207548824</v>
      </c>
      <c r="BI1762" s="17"/>
      <c r="BJ1762" s="17">
        <v>0.51040742046954901</v>
      </c>
      <c r="BK1762" s="17">
        <v>0.55561968425788</v>
      </c>
      <c r="BL1762" s="17"/>
      <c r="BM1762" s="17">
        <v>0.47626132316201403</v>
      </c>
      <c r="BN1762" s="17">
        <v>0.53278243685445903</v>
      </c>
      <c r="BO1762" s="17">
        <v>0.53127338771747601</v>
      </c>
      <c r="BP1762" s="17">
        <v>0.56172525995896105</v>
      </c>
      <c r="BQ1762" s="17">
        <v>0.53251167268646704</v>
      </c>
      <c r="BR1762" s="17"/>
      <c r="BS1762" s="17">
        <v>0.51843193963927003</v>
      </c>
      <c r="BT1762" s="17"/>
      <c r="BU1762" s="17">
        <v>0.556564756970931</v>
      </c>
      <c r="BV1762" s="17">
        <v>0.50499387470489399</v>
      </c>
      <c r="BW1762" s="17">
        <v>0.59563328627009104</v>
      </c>
      <c r="BX1762" s="17">
        <v>0.53029799762846996</v>
      </c>
      <c r="BY1762" s="17">
        <v>0.38080263083608501</v>
      </c>
      <c r="BZ1762" s="17"/>
      <c r="CA1762" s="17">
        <v>0.47288129123913702</v>
      </c>
      <c r="CB1762" s="17"/>
      <c r="CC1762" s="17">
        <v>0.52944937273841797</v>
      </c>
      <c r="CD1762" s="17">
        <v>0.51884716191768498</v>
      </c>
      <c r="CE1762" s="17"/>
      <c r="CF1762" s="17">
        <v>0.56868974593788701</v>
      </c>
      <c r="CG1762" s="17"/>
      <c r="CH1762" s="17">
        <v>0.55317547778770204</v>
      </c>
      <c r="CI1762" s="17">
        <v>0.403368027579455</v>
      </c>
    </row>
    <row r="1763" spans="2:87" x14ac:dyDescent="0.35">
      <c r="B1763" t="s">
        <v>500</v>
      </c>
      <c r="C1763" s="17">
        <v>6.9939614457580193E-2</v>
      </c>
      <c r="D1763" s="17">
        <v>8.4223877909281597E-2</v>
      </c>
      <c r="E1763" s="17">
        <v>5.6377506236795501E-2</v>
      </c>
      <c r="F1763" s="17"/>
      <c r="G1763" s="17">
        <v>0.108957563243026</v>
      </c>
      <c r="H1763" s="17">
        <v>7.34678457563092E-2</v>
      </c>
      <c r="I1763" s="17">
        <v>8.5389913282755997E-2</v>
      </c>
      <c r="J1763" s="17">
        <v>5.6671036702193298E-2</v>
      </c>
      <c r="K1763" s="17">
        <v>6.9190544074046095E-2</v>
      </c>
      <c r="L1763" s="17">
        <v>3.9622925775810398E-2</v>
      </c>
      <c r="M1763" s="17"/>
      <c r="N1763" s="17">
        <v>8.0380522389009501E-2</v>
      </c>
      <c r="O1763" s="17">
        <v>7.2413133684735301E-2</v>
      </c>
      <c r="P1763" s="17">
        <v>5.2771557977430002E-2</v>
      </c>
      <c r="Q1763" s="17">
        <v>7.02921281796067E-2</v>
      </c>
      <c r="R1763" s="17"/>
      <c r="S1763" s="17">
        <v>9.4223071831714703E-2</v>
      </c>
      <c r="T1763" s="17">
        <v>8.1655612397795896E-2</v>
      </c>
      <c r="U1763" s="17">
        <v>0.118217768164605</v>
      </c>
      <c r="V1763" s="17">
        <v>3.67399626930104E-2</v>
      </c>
      <c r="W1763" s="17">
        <v>8.9647747288051596E-2</v>
      </c>
      <c r="X1763" s="17">
        <v>4.9194914521496998E-2</v>
      </c>
      <c r="Y1763" s="17">
        <v>5.2445540540934102E-2</v>
      </c>
      <c r="Z1763" s="17">
        <v>2.22318303267082E-2</v>
      </c>
      <c r="AA1763" s="17">
        <v>7.8584653108178304E-2</v>
      </c>
      <c r="AB1763" s="17">
        <v>6.0555183002941201E-2</v>
      </c>
      <c r="AC1763" s="17">
        <v>4.5017994913092697E-2</v>
      </c>
      <c r="AD1763" s="17">
        <v>4.1167853396217001E-2</v>
      </c>
      <c r="AE1763" s="17"/>
      <c r="AF1763" s="17">
        <v>9.28096958687403E-2</v>
      </c>
      <c r="AG1763" s="17">
        <v>4.9488740377214603E-2</v>
      </c>
      <c r="AH1763" s="17">
        <v>9.0480614037188795E-2</v>
      </c>
      <c r="AI1763" s="17">
        <v>8.9396483196895193E-2</v>
      </c>
      <c r="AJ1763" s="17">
        <v>5.8680060072145698E-2</v>
      </c>
      <c r="AK1763" s="17"/>
      <c r="AL1763" s="17">
        <v>6.1653531299181198E-2</v>
      </c>
      <c r="AM1763" s="17">
        <v>6.4920242790363097E-2</v>
      </c>
      <c r="AN1763" s="17">
        <v>0.104176594224497</v>
      </c>
      <c r="AO1763" s="17">
        <v>5.6916374846829702E-2</v>
      </c>
      <c r="AP1763" s="17"/>
      <c r="AQ1763" s="17">
        <v>5.60922883422037E-2</v>
      </c>
      <c r="AR1763" s="17">
        <v>9.0032248842399604E-2</v>
      </c>
      <c r="AS1763" s="17"/>
      <c r="AT1763" s="17">
        <v>7.9329605351543403E-2</v>
      </c>
      <c r="AU1763" s="17">
        <v>4.50455056080699E-2</v>
      </c>
      <c r="AV1763" s="17"/>
      <c r="AW1763" s="17">
        <v>5.3996436583509798E-2</v>
      </c>
      <c r="AX1763" s="17">
        <v>6.5800564682814297E-2</v>
      </c>
      <c r="AY1763" s="17">
        <v>9.0999394158293195E-2</v>
      </c>
      <c r="AZ1763" s="17"/>
      <c r="BA1763" s="17">
        <v>9.4561707098438794E-2</v>
      </c>
      <c r="BB1763" s="17">
        <v>7.1391587532872794E-2</v>
      </c>
      <c r="BC1763" s="17">
        <v>5.6607016739099299E-2</v>
      </c>
      <c r="BD1763" s="17">
        <v>3.5663332033877199E-2</v>
      </c>
      <c r="BE1763" s="17">
        <v>9.0764772111764994E-2</v>
      </c>
      <c r="BF1763" s="17"/>
      <c r="BG1763" s="17">
        <v>7.6197744996828104E-2</v>
      </c>
      <c r="BH1763" s="17">
        <v>6.5372493546310403E-2</v>
      </c>
      <c r="BI1763" s="17"/>
      <c r="BJ1763" s="17">
        <v>7.3676039719008296E-2</v>
      </c>
      <c r="BK1763" s="17">
        <v>5.3600305492387298E-2</v>
      </c>
      <c r="BL1763" s="17"/>
      <c r="BM1763" s="17">
        <v>7.2033684542249801E-2</v>
      </c>
      <c r="BN1763" s="17">
        <v>6.3914467864078298E-2</v>
      </c>
      <c r="BO1763" s="17">
        <v>7.5389245988367007E-2</v>
      </c>
      <c r="BP1763" s="17">
        <v>9.1288025704418296E-2</v>
      </c>
      <c r="BQ1763" s="17">
        <v>5.8220241007682402E-2</v>
      </c>
      <c r="BR1763" s="17"/>
      <c r="BS1763" s="17">
        <v>6.8272627733526006E-2</v>
      </c>
      <c r="BT1763" s="17"/>
      <c r="BU1763" s="17">
        <v>6.2569344650250103E-2</v>
      </c>
      <c r="BV1763" s="17">
        <v>8.5582792363694704E-2</v>
      </c>
      <c r="BW1763" s="17">
        <v>8.7585140757941299E-2</v>
      </c>
      <c r="BX1763" s="17">
        <v>6.9627742605613996E-2</v>
      </c>
      <c r="BY1763" s="17">
        <v>4.3401143545126503E-2</v>
      </c>
      <c r="BZ1763" s="17"/>
      <c r="CA1763" s="17">
        <v>6.5307444637151102E-2</v>
      </c>
      <c r="CB1763" s="17"/>
      <c r="CC1763" s="17">
        <v>6.8980611846057693E-2</v>
      </c>
      <c r="CD1763" s="17">
        <v>8.1170894878798194E-2</v>
      </c>
      <c r="CE1763" s="17"/>
      <c r="CF1763" s="17">
        <v>5.4516055330044201E-2</v>
      </c>
      <c r="CG1763" s="17"/>
      <c r="CH1763" s="17">
        <v>7.2663141342764997E-2</v>
      </c>
      <c r="CI1763" s="17">
        <v>7.5514751847099701E-2</v>
      </c>
    </row>
    <row r="1764" spans="2:87" x14ac:dyDescent="0.35">
      <c r="B1764" t="s">
        <v>501</v>
      </c>
      <c r="C1764" s="17">
        <v>4.6420267029807699E-2</v>
      </c>
      <c r="D1764" s="17">
        <v>5.0536085517703902E-2</v>
      </c>
      <c r="E1764" s="17">
        <v>4.2667923768189599E-2</v>
      </c>
      <c r="F1764" s="17"/>
      <c r="G1764" s="17">
        <v>5.4627181262035897E-2</v>
      </c>
      <c r="H1764" s="17">
        <v>6.7519974185880502E-2</v>
      </c>
      <c r="I1764" s="17">
        <v>5.7788630740481899E-2</v>
      </c>
      <c r="J1764" s="17">
        <v>5.0302176424603197E-2</v>
      </c>
      <c r="K1764" s="17">
        <v>3.9704619260480203E-2</v>
      </c>
      <c r="L1764" s="17">
        <v>1.5785108026083398E-2</v>
      </c>
      <c r="M1764" s="17"/>
      <c r="N1764" s="17">
        <v>2.9398048867748099E-2</v>
      </c>
      <c r="O1764" s="17">
        <v>4.5318371733258402E-2</v>
      </c>
      <c r="P1764" s="17">
        <v>5.3575597675446299E-2</v>
      </c>
      <c r="Q1764" s="17">
        <v>6.0306069107730099E-2</v>
      </c>
      <c r="R1764" s="17"/>
      <c r="S1764" s="17">
        <v>3.0045168941166499E-2</v>
      </c>
      <c r="T1764" s="17">
        <v>5.1254474258088802E-2</v>
      </c>
      <c r="U1764" s="17">
        <v>1.7434316861316499E-2</v>
      </c>
      <c r="V1764" s="17">
        <v>4.3313328724853398E-2</v>
      </c>
      <c r="W1764" s="17">
        <v>8.5515413413279007E-2</v>
      </c>
      <c r="X1764" s="17">
        <v>6.7844451192892299E-2</v>
      </c>
      <c r="Y1764" s="17">
        <v>2.66027539535321E-2</v>
      </c>
      <c r="Z1764" s="17">
        <v>8.1332909497415395E-2</v>
      </c>
      <c r="AA1764" s="17">
        <v>5.5926950731905102E-2</v>
      </c>
      <c r="AB1764" s="17">
        <v>4.0177967882093601E-2</v>
      </c>
      <c r="AC1764" s="17">
        <v>3.4512241315953901E-2</v>
      </c>
      <c r="AD1764" s="17">
        <v>4.2664480315930099E-2</v>
      </c>
      <c r="AE1764" s="17"/>
      <c r="AF1764" s="17">
        <v>4.7791014854782897E-2</v>
      </c>
      <c r="AG1764" s="17">
        <v>5.5622404295941098E-2</v>
      </c>
      <c r="AH1764" s="17">
        <v>4.8766415184110103E-2</v>
      </c>
      <c r="AI1764" s="17">
        <v>3.09157871470584E-2</v>
      </c>
      <c r="AJ1764" s="17">
        <v>3.8675529366543997E-2</v>
      </c>
      <c r="AK1764" s="17"/>
      <c r="AL1764" s="17">
        <v>4.0093407784334602E-2</v>
      </c>
      <c r="AM1764" s="17">
        <v>5.21871243634459E-2</v>
      </c>
      <c r="AN1764" s="17">
        <v>3.7582290373323703E-2</v>
      </c>
      <c r="AO1764" s="17">
        <v>7.4163022011658697E-2</v>
      </c>
      <c r="AP1764" s="17"/>
      <c r="AQ1764" s="17">
        <v>4.5233537371880003E-2</v>
      </c>
      <c r="AR1764" s="17">
        <v>4.8142225834828099E-2</v>
      </c>
      <c r="AS1764" s="17"/>
      <c r="AT1764" s="17">
        <v>4.7240941309578503E-2</v>
      </c>
      <c r="AU1764" s="17">
        <v>1.4691982621808E-2</v>
      </c>
      <c r="AV1764" s="17"/>
      <c r="AW1764" s="17">
        <v>3.0187030736774499E-2</v>
      </c>
      <c r="AX1764" s="17">
        <v>3.6073658519554297E-2</v>
      </c>
      <c r="AY1764" s="17">
        <v>6.6800221555040395E-2</v>
      </c>
      <c r="AZ1764" s="17"/>
      <c r="BA1764" s="17">
        <v>4.6649541380268902E-2</v>
      </c>
      <c r="BB1764" s="17">
        <v>3.8859789119508402E-2</v>
      </c>
      <c r="BC1764" s="17">
        <v>4.7418612266367302E-2</v>
      </c>
      <c r="BD1764" s="17">
        <v>4.8127038564562401E-2</v>
      </c>
      <c r="BE1764" s="17">
        <v>7.6847874999442206E-2</v>
      </c>
      <c r="BF1764" s="17"/>
      <c r="BG1764" s="17">
        <v>4.7865578612948899E-2</v>
      </c>
      <c r="BH1764" s="17">
        <v>4.5365493129955803E-2</v>
      </c>
      <c r="BI1764" s="17"/>
      <c r="BJ1764" s="17">
        <v>4.9707797314517903E-2</v>
      </c>
      <c r="BK1764" s="17">
        <v>3.30858318050588E-2</v>
      </c>
      <c r="BL1764" s="17"/>
      <c r="BM1764" s="17">
        <v>5.3612125581617702E-2</v>
      </c>
      <c r="BN1764" s="17">
        <v>4.35201148242014E-2</v>
      </c>
      <c r="BO1764" s="17">
        <v>3.5511653048011599E-2</v>
      </c>
      <c r="BP1764" s="17">
        <v>3.9061289045040297E-2</v>
      </c>
      <c r="BQ1764" s="17">
        <v>4.9464307337653203E-2</v>
      </c>
      <c r="BR1764" s="17"/>
      <c r="BS1764" s="17">
        <v>4.4387160082113103E-2</v>
      </c>
      <c r="BT1764" s="17"/>
      <c r="BU1764" s="17">
        <v>2.9431644310312699E-2</v>
      </c>
      <c r="BV1764" s="17">
        <v>3.5766606678470897E-2</v>
      </c>
      <c r="BW1764" s="17">
        <v>5.2509677971457301E-2</v>
      </c>
      <c r="BX1764" s="17">
        <v>5.2037049850796303E-2</v>
      </c>
      <c r="BY1764" s="17">
        <v>6.2821128901610304E-2</v>
      </c>
      <c r="BZ1764" s="17"/>
      <c r="CA1764" s="17">
        <v>4.5497006064824902E-2</v>
      </c>
      <c r="CB1764" s="17"/>
      <c r="CC1764" s="17">
        <v>4.6436579881589897E-2</v>
      </c>
      <c r="CD1764" s="17">
        <v>4.8999581918847901E-2</v>
      </c>
      <c r="CE1764" s="17"/>
      <c r="CF1764" s="17">
        <v>4.1739835854949697E-2</v>
      </c>
      <c r="CG1764" s="17"/>
      <c r="CH1764" s="17">
        <v>5.1612906571029703E-2</v>
      </c>
      <c r="CI1764" s="17">
        <v>6.2410772995714903E-2</v>
      </c>
    </row>
    <row r="1765" spans="2:87" x14ac:dyDescent="0.35">
      <c r="B1765" t="s">
        <v>161</v>
      </c>
      <c r="C1765" s="17">
        <v>0.14172811542559399</v>
      </c>
      <c r="D1765" s="17">
        <v>0.101954339976881</v>
      </c>
      <c r="E1765" s="17">
        <v>0.17856971305128899</v>
      </c>
      <c r="F1765" s="17"/>
      <c r="G1765" s="17">
        <v>0.143309893497303</v>
      </c>
      <c r="H1765" s="17">
        <v>0.154062136173229</v>
      </c>
      <c r="I1765" s="17">
        <v>0.169713176227451</v>
      </c>
      <c r="J1765" s="17">
        <v>0.144785526981767</v>
      </c>
      <c r="K1765" s="17">
        <v>0.14561372805880499</v>
      </c>
      <c r="L1765" s="17">
        <v>0.102738392508316</v>
      </c>
      <c r="M1765" s="17"/>
      <c r="N1765" s="17">
        <v>0.101824695885252</v>
      </c>
      <c r="O1765" s="17">
        <v>0.118644454588178</v>
      </c>
      <c r="P1765" s="17">
        <v>0.15754935510601301</v>
      </c>
      <c r="Q1765" s="17">
        <v>0.19478299104847699</v>
      </c>
      <c r="R1765" s="17"/>
      <c r="S1765" s="17">
        <v>0.158909663667023</v>
      </c>
      <c r="T1765" s="17">
        <v>0.129985160604696</v>
      </c>
      <c r="U1765" s="17">
        <v>9.4789499011811898E-2</v>
      </c>
      <c r="V1765" s="17">
        <v>0.17145119167127801</v>
      </c>
      <c r="W1765" s="17">
        <v>0.177077880018394</v>
      </c>
      <c r="X1765" s="17">
        <v>0.14306727654762899</v>
      </c>
      <c r="Y1765" s="17">
        <v>0.17680185254476899</v>
      </c>
      <c r="Z1765" s="17">
        <v>0.107886873133738</v>
      </c>
      <c r="AA1765" s="17">
        <v>9.4903507008694099E-2</v>
      </c>
      <c r="AB1765" s="17">
        <v>0.129662276602309</v>
      </c>
      <c r="AC1765" s="17">
        <v>0.124047768549714</v>
      </c>
      <c r="AD1765" s="17">
        <v>0.252424487784569</v>
      </c>
      <c r="AE1765" s="17"/>
      <c r="AF1765" s="17">
        <v>0.16938688883408501</v>
      </c>
      <c r="AG1765" s="17">
        <v>0.14297855520022201</v>
      </c>
      <c r="AH1765" s="17">
        <v>0.13301767734948799</v>
      </c>
      <c r="AI1765" s="17">
        <v>8.0604763195058299E-2</v>
      </c>
      <c r="AJ1765" s="17">
        <v>9.3929813983744503E-2</v>
      </c>
      <c r="AK1765" s="17"/>
      <c r="AL1765" s="17">
        <v>0.16985945591457399</v>
      </c>
      <c r="AM1765" s="17">
        <v>0.12744285844532</v>
      </c>
      <c r="AN1765" s="17">
        <v>9.8148666484656394E-2</v>
      </c>
      <c r="AO1765" s="17">
        <v>0.17720962879598001</v>
      </c>
      <c r="AP1765" s="17"/>
      <c r="AQ1765" s="17">
        <v>0.153879689548862</v>
      </c>
      <c r="AR1765" s="17">
        <v>0.124096037288305</v>
      </c>
      <c r="AS1765" s="17"/>
      <c r="AT1765" s="17">
        <v>0.140791961507233</v>
      </c>
      <c r="AU1765" s="17">
        <v>0.104791218154924</v>
      </c>
      <c r="AV1765" s="17"/>
      <c r="AW1765" s="17">
        <v>0.10546925572992499</v>
      </c>
      <c r="AX1765" s="17">
        <v>0.133895500607947</v>
      </c>
      <c r="AY1765" s="17">
        <v>0.17314642051731599</v>
      </c>
      <c r="AZ1765" s="17"/>
      <c r="BA1765" s="17">
        <v>0.14935830682607601</v>
      </c>
      <c r="BB1765" s="17">
        <v>0.12214243157226599</v>
      </c>
      <c r="BC1765" s="17">
        <v>0.15166326813540801</v>
      </c>
      <c r="BD1765" s="17">
        <v>0.15970796992962299</v>
      </c>
      <c r="BE1765" s="17">
        <v>0.103470011699218</v>
      </c>
      <c r="BF1765" s="17"/>
      <c r="BG1765" s="17">
        <v>0.16505053422520899</v>
      </c>
      <c r="BH1765" s="17">
        <v>0.124707648061883</v>
      </c>
      <c r="BI1765" s="17"/>
      <c r="BJ1765" s="17">
        <v>0.14545443719321299</v>
      </c>
      <c r="BK1765" s="17">
        <v>0.13128572962516999</v>
      </c>
      <c r="BL1765" s="17"/>
      <c r="BM1765" s="17">
        <v>0.23746359365380601</v>
      </c>
      <c r="BN1765" s="17">
        <v>0.10100059621058299</v>
      </c>
      <c r="BO1765" s="17">
        <v>0.112409448129005</v>
      </c>
      <c r="BP1765" s="17">
        <v>0.14941154154571101</v>
      </c>
      <c r="BQ1765" s="17">
        <v>7.8511244620651205E-2</v>
      </c>
      <c r="BR1765" s="17"/>
      <c r="BS1765" s="17">
        <v>7.7310554985313806E-2</v>
      </c>
      <c r="BT1765" s="17"/>
      <c r="BU1765" s="17">
        <v>9.98207611259945E-2</v>
      </c>
      <c r="BV1765" s="17">
        <v>0.105301063971001</v>
      </c>
      <c r="BW1765" s="17">
        <v>0.107137769341075</v>
      </c>
      <c r="BX1765" s="17">
        <v>5.7855191568460897E-2</v>
      </c>
      <c r="BY1765" s="17">
        <v>0.37340172347063899</v>
      </c>
      <c r="BZ1765" s="17"/>
      <c r="CA1765" s="17">
        <v>6.1956325102279997E-2</v>
      </c>
      <c r="CB1765" s="17"/>
      <c r="CC1765" s="17">
        <v>0.13313183260088901</v>
      </c>
      <c r="CD1765" s="17">
        <v>0.120499887733149</v>
      </c>
      <c r="CE1765" s="17"/>
      <c r="CF1765" s="17">
        <v>0.13815187136195101</v>
      </c>
      <c r="CG1765" s="17"/>
      <c r="CH1765" s="17">
        <v>0.125507803405252</v>
      </c>
      <c r="CI1765" s="17">
        <v>7.1895749157539199E-2</v>
      </c>
    </row>
    <row r="1766" spans="2:87" x14ac:dyDescent="0.35">
      <c r="C1766" s="17"/>
      <c r="D1766" s="17"/>
      <c r="E1766" s="17"/>
      <c r="F1766" s="17"/>
      <c r="G1766" s="17"/>
      <c r="H1766" s="17"/>
      <c r="I1766" s="17"/>
      <c r="J1766" s="17"/>
      <c r="K1766" s="17"/>
      <c r="L1766" s="17"/>
      <c r="M1766" s="17"/>
      <c r="N1766" s="17"/>
      <c r="O1766" s="17"/>
      <c r="P1766" s="17"/>
      <c r="Q1766" s="17"/>
      <c r="R1766" s="17"/>
      <c r="S1766" s="17"/>
      <c r="T1766" s="17"/>
      <c r="U1766" s="17"/>
      <c r="V1766" s="17"/>
      <c r="W1766" s="17"/>
      <c r="X1766" s="17"/>
      <c r="Y1766" s="17"/>
      <c r="Z1766" s="17"/>
      <c r="AA1766" s="17"/>
      <c r="AB1766" s="17"/>
      <c r="AC1766" s="17"/>
      <c r="AD1766" s="17"/>
      <c r="AE1766" s="17"/>
      <c r="AF1766" s="17"/>
      <c r="AG1766" s="17"/>
      <c r="AH1766" s="17"/>
      <c r="AI1766" s="17"/>
      <c r="AJ1766" s="17"/>
      <c r="AK1766" s="17"/>
      <c r="AL1766" s="17"/>
      <c r="AM1766" s="17"/>
      <c r="AN1766" s="17"/>
      <c r="AO1766" s="17"/>
      <c r="AP1766" s="17"/>
      <c r="AQ1766" s="17"/>
      <c r="AR1766" s="17"/>
      <c r="AS1766" s="17"/>
      <c r="AT1766" s="17"/>
      <c r="AU1766" s="17"/>
      <c r="AV1766" s="17"/>
      <c r="AW1766" s="17"/>
      <c r="AX1766" s="17"/>
      <c r="AY1766" s="17"/>
      <c r="AZ1766" s="17"/>
      <c r="BA1766" s="17"/>
      <c r="BB1766" s="17"/>
      <c r="BC1766" s="17"/>
      <c r="BD1766" s="17"/>
      <c r="BE1766" s="17"/>
      <c r="BF1766" s="17"/>
      <c r="BG1766" s="17"/>
      <c r="BH1766" s="17"/>
      <c r="BI1766" s="17"/>
      <c r="BJ1766" s="17"/>
      <c r="BK1766" s="17"/>
      <c r="BL1766" s="17"/>
      <c r="BM1766" s="17"/>
      <c r="BN1766" s="17"/>
      <c r="BO1766" s="17"/>
      <c r="BP1766" s="17"/>
      <c r="BQ1766" s="17"/>
      <c r="BR1766" s="17"/>
      <c r="BS1766" s="17"/>
      <c r="BT1766" s="17"/>
      <c r="BU1766" s="17"/>
      <c r="BV1766" s="17"/>
      <c r="BW1766" s="17"/>
      <c r="BX1766" s="17"/>
      <c r="BY1766" s="17"/>
      <c r="BZ1766" s="17"/>
      <c r="CA1766" s="17"/>
      <c r="CB1766" s="17"/>
      <c r="CC1766" s="17"/>
      <c r="CD1766" s="17"/>
      <c r="CE1766" s="17"/>
      <c r="CF1766" s="17"/>
      <c r="CG1766" s="17"/>
      <c r="CH1766" s="17"/>
      <c r="CI1766" s="17"/>
    </row>
    <row r="1767" spans="2:87" x14ac:dyDescent="0.35">
      <c r="B1767" s="6" t="s">
        <v>533</v>
      </c>
      <c r="C1767" s="17"/>
      <c r="D1767" s="17"/>
      <c r="E1767" s="17"/>
      <c r="F1767" s="17"/>
      <c r="G1767" s="17"/>
      <c r="H1767" s="17"/>
      <c r="I1767" s="17"/>
      <c r="J1767" s="17"/>
      <c r="K1767" s="17"/>
      <c r="L1767" s="17"/>
      <c r="M1767" s="17"/>
      <c r="N1767" s="17"/>
      <c r="O1767" s="17"/>
      <c r="P1767" s="17"/>
      <c r="Q1767" s="17"/>
      <c r="R1767" s="17"/>
      <c r="S1767" s="17"/>
      <c r="T1767" s="17"/>
      <c r="U1767" s="17"/>
      <c r="V1767" s="17"/>
      <c r="W1767" s="17"/>
      <c r="X1767" s="17"/>
      <c r="Y1767" s="17"/>
      <c r="Z1767" s="17"/>
      <c r="AA1767" s="17"/>
      <c r="AB1767" s="17"/>
      <c r="AC1767" s="17"/>
      <c r="AD1767" s="17"/>
      <c r="AE1767" s="17"/>
      <c r="AF1767" s="17"/>
      <c r="AG1767" s="17"/>
      <c r="AH1767" s="17"/>
      <c r="AI1767" s="17"/>
      <c r="AJ1767" s="17"/>
      <c r="AK1767" s="17"/>
      <c r="AL1767" s="17"/>
      <c r="AM1767" s="17"/>
      <c r="AN1767" s="17"/>
      <c r="AO1767" s="17"/>
      <c r="AP1767" s="17"/>
      <c r="AQ1767" s="17"/>
      <c r="AR1767" s="17"/>
      <c r="AS1767" s="17"/>
      <c r="AT1767" s="17"/>
      <c r="AU1767" s="17"/>
      <c r="AV1767" s="17"/>
      <c r="AW1767" s="17"/>
      <c r="AX1767" s="17"/>
      <c r="AY1767" s="17"/>
      <c r="AZ1767" s="17"/>
      <c r="BA1767" s="17"/>
      <c r="BB1767" s="17"/>
      <c r="BC1767" s="17"/>
      <c r="BD1767" s="17"/>
      <c r="BE1767" s="17"/>
      <c r="BF1767" s="17"/>
      <c r="BG1767" s="17"/>
      <c r="BH1767" s="17"/>
      <c r="BI1767" s="17"/>
      <c r="BJ1767" s="17"/>
      <c r="BK1767" s="17"/>
      <c r="BL1767" s="17"/>
      <c r="BM1767" s="17"/>
      <c r="BN1767" s="17"/>
      <c r="BO1767" s="17"/>
      <c r="BP1767" s="17"/>
      <c r="BQ1767" s="17"/>
      <c r="BR1767" s="17"/>
      <c r="BS1767" s="17"/>
      <c r="BT1767" s="17"/>
      <c r="BU1767" s="17"/>
      <c r="BV1767" s="17"/>
      <c r="BW1767" s="17"/>
      <c r="BX1767" s="17"/>
      <c r="BY1767" s="17"/>
      <c r="BZ1767" s="17"/>
      <c r="CA1767" s="17"/>
      <c r="CB1767" s="17"/>
      <c r="CC1767" s="17"/>
      <c r="CD1767" s="17"/>
      <c r="CE1767" s="17"/>
      <c r="CF1767" s="17"/>
      <c r="CG1767" s="17"/>
      <c r="CH1767" s="17"/>
      <c r="CI1767" s="17"/>
    </row>
    <row r="1768" spans="2:87" x14ac:dyDescent="0.35">
      <c r="B1768" s="24" t="s">
        <v>163</v>
      </c>
      <c r="C1768" s="17"/>
      <c r="D1768" s="17"/>
      <c r="E1768" s="17"/>
      <c r="F1768" s="17"/>
      <c r="G1768" s="17"/>
      <c r="H1768" s="17"/>
      <c r="I1768" s="17"/>
      <c r="J1768" s="17"/>
      <c r="K1768" s="17"/>
      <c r="L1768" s="17"/>
      <c r="M1768" s="17"/>
      <c r="N1768" s="17"/>
      <c r="O1768" s="17"/>
      <c r="P1768" s="17"/>
      <c r="Q1768" s="17"/>
      <c r="R1768" s="17"/>
      <c r="S1768" s="17"/>
      <c r="T1768" s="17"/>
      <c r="U1768" s="17"/>
      <c r="V1768" s="17"/>
      <c r="W1768" s="17"/>
      <c r="X1768" s="17"/>
      <c r="Y1768" s="17"/>
      <c r="Z1768" s="17"/>
      <c r="AA1768" s="17"/>
      <c r="AB1768" s="17"/>
      <c r="AC1768" s="17"/>
      <c r="AD1768" s="17"/>
      <c r="AE1768" s="17"/>
      <c r="AF1768" s="17"/>
      <c r="AG1768" s="17"/>
      <c r="AH1768" s="17"/>
      <c r="AI1768" s="17"/>
      <c r="AJ1768" s="17"/>
      <c r="AK1768" s="17"/>
      <c r="AL1768" s="17"/>
      <c r="AM1768" s="17"/>
      <c r="AN1768" s="17"/>
      <c r="AO1768" s="17"/>
      <c r="AP1768" s="17"/>
      <c r="AQ1768" s="17"/>
      <c r="AR1768" s="17"/>
      <c r="AS1768" s="17"/>
      <c r="AT1768" s="17"/>
      <c r="AU1768" s="17"/>
      <c r="AV1768" s="17"/>
      <c r="AW1768" s="17"/>
      <c r="AX1768" s="17"/>
      <c r="AY1768" s="17"/>
      <c r="AZ1768" s="17"/>
      <c r="BA1768" s="17"/>
      <c r="BB1768" s="17"/>
      <c r="BC1768" s="17"/>
      <c r="BD1768" s="17"/>
      <c r="BE1768" s="17"/>
      <c r="BF1768" s="17"/>
      <c r="BG1768" s="17"/>
      <c r="BH1768" s="17"/>
      <c r="BI1768" s="17"/>
      <c r="BJ1768" s="17"/>
      <c r="BK1768" s="17"/>
      <c r="BL1768" s="17"/>
      <c r="BM1768" s="17"/>
      <c r="BN1768" s="17"/>
      <c r="BO1768" s="17"/>
      <c r="BP1768" s="17"/>
      <c r="BQ1768" s="17"/>
      <c r="BR1768" s="17"/>
      <c r="BS1768" s="17"/>
      <c r="BT1768" s="17"/>
      <c r="BU1768" s="17"/>
      <c r="BV1768" s="17"/>
      <c r="BW1768" s="17"/>
      <c r="BX1768" s="17"/>
      <c r="BY1768" s="17"/>
      <c r="BZ1768" s="17"/>
      <c r="CA1768" s="17"/>
      <c r="CB1768" s="17"/>
      <c r="CC1768" s="17"/>
      <c r="CD1768" s="17"/>
      <c r="CE1768" s="17"/>
      <c r="CF1768" s="17"/>
      <c r="CG1768" s="17"/>
      <c r="CH1768" s="17"/>
      <c r="CI1768" s="17"/>
    </row>
    <row r="1769" spans="2:87" x14ac:dyDescent="0.35">
      <c r="B1769" t="s">
        <v>527</v>
      </c>
      <c r="C1769" s="17">
        <v>0.494788340837923</v>
      </c>
      <c r="D1769" s="17">
        <v>0.442190301718759</v>
      </c>
      <c r="E1769" s="17">
        <v>0.54670135529314201</v>
      </c>
      <c r="F1769" s="17"/>
      <c r="G1769" s="17">
        <v>0.38510685815942503</v>
      </c>
      <c r="H1769" s="17">
        <v>0.44987313764811898</v>
      </c>
      <c r="I1769" s="17">
        <v>0.452205849183268</v>
      </c>
      <c r="J1769" s="17">
        <v>0.49241833500107401</v>
      </c>
      <c r="K1769" s="17">
        <v>0.58854879975433305</v>
      </c>
      <c r="L1769" s="17">
        <v>0.59218355768430797</v>
      </c>
      <c r="M1769" s="17"/>
      <c r="N1769" s="17">
        <v>0.43132255523865398</v>
      </c>
      <c r="O1769" s="17">
        <v>0.45786336326108501</v>
      </c>
      <c r="P1769" s="17">
        <v>0.51678824538805401</v>
      </c>
      <c r="Q1769" s="17">
        <v>0.58013300280394997</v>
      </c>
      <c r="R1769" s="17"/>
      <c r="S1769" s="17">
        <v>0.44273529761900199</v>
      </c>
      <c r="T1769" s="17">
        <v>0.50924137439271</v>
      </c>
      <c r="U1769" s="17">
        <v>0.425885324365329</v>
      </c>
      <c r="V1769" s="17">
        <v>0.46645666470430802</v>
      </c>
      <c r="W1769" s="17">
        <v>0.50858109613290703</v>
      </c>
      <c r="X1769" s="17">
        <v>0.47545563743168601</v>
      </c>
      <c r="Y1769" s="17">
        <v>0.51311733307669605</v>
      </c>
      <c r="Z1769" s="17">
        <v>0.43722600543072798</v>
      </c>
      <c r="AA1769" s="17">
        <v>0.52415741532986904</v>
      </c>
      <c r="AB1769" s="17">
        <v>0.58396813294275995</v>
      </c>
      <c r="AC1769" s="17">
        <v>0.61470252982181095</v>
      </c>
      <c r="AD1769" s="17">
        <v>0.42364423842944898</v>
      </c>
      <c r="AE1769" s="17"/>
      <c r="AF1769" s="17">
        <v>0.55949265905156398</v>
      </c>
      <c r="AG1769" s="17">
        <v>0.52396920709917405</v>
      </c>
      <c r="AH1769" s="17">
        <v>0.46194263942725799</v>
      </c>
      <c r="AI1769" s="17">
        <v>0.460721879889751</v>
      </c>
      <c r="AJ1769" s="17">
        <v>0.41723873605900202</v>
      </c>
      <c r="AK1769" s="17"/>
      <c r="AL1769" s="17">
        <v>0.43188382306172401</v>
      </c>
      <c r="AM1769" s="17">
        <v>0.50821638927368096</v>
      </c>
      <c r="AN1769" s="17">
        <v>0.56998989896986796</v>
      </c>
      <c r="AO1769" s="17">
        <v>0.57142651823751001</v>
      </c>
      <c r="AP1769" s="17"/>
      <c r="AQ1769" s="17">
        <v>0.53452751706436996</v>
      </c>
      <c r="AR1769" s="17">
        <v>0.43738391225373502</v>
      </c>
      <c r="AS1769" s="17"/>
      <c r="AT1769" s="17">
        <v>0.45988360113360499</v>
      </c>
      <c r="AU1769" s="17">
        <v>0.58608068336140795</v>
      </c>
      <c r="AV1769" s="17"/>
      <c r="AW1769" s="17">
        <v>0.52746656128214298</v>
      </c>
      <c r="AX1769" s="17">
        <v>0.45651226597457101</v>
      </c>
      <c r="AY1769" s="17">
        <v>0.49848006360744401</v>
      </c>
      <c r="AZ1769" s="17"/>
      <c r="BA1769" s="17">
        <v>0.495240259394788</v>
      </c>
      <c r="BB1769" s="17">
        <v>0.49710001006750199</v>
      </c>
      <c r="BC1769" s="17">
        <v>0.49977769905466701</v>
      </c>
      <c r="BD1769" s="17">
        <v>0.48032140236709298</v>
      </c>
      <c r="BE1769" s="17">
        <v>0.47055410618141802</v>
      </c>
      <c r="BF1769" s="17"/>
      <c r="BG1769" s="17">
        <v>0.45511940270033302</v>
      </c>
      <c r="BH1769" s="17">
        <v>0.52452362452143098</v>
      </c>
      <c r="BI1769" s="17"/>
      <c r="BJ1769" s="17">
        <v>0.46144160703125697</v>
      </c>
      <c r="BK1769" s="17">
        <v>0.61902197313993101</v>
      </c>
      <c r="BL1769" s="17"/>
      <c r="BM1769" s="17">
        <v>0.47537852169165501</v>
      </c>
      <c r="BN1769" s="17">
        <v>0.49190236237489499</v>
      </c>
      <c r="BO1769" s="17">
        <v>0.51293121725677304</v>
      </c>
      <c r="BP1769" s="17">
        <v>0.42352580947825202</v>
      </c>
      <c r="BQ1769" s="17">
        <v>0.54039296551111404</v>
      </c>
      <c r="BR1769" s="17"/>
      <c r="BS1769" s="17">
        <v>0.525100821549212</v>
      </c>
      <c r="BT1769" s="17"/>
      <c r="BU1769" s="17">
        <v>0.510947080587422</v>
      </c>
      <c r="BV1769" s="17">
        <v>0.48407151623192801</v>
      </c>
      <c r="BW1769" s="17">
        <v>0.46781156799262602</v>
      </c>
      <c r="BX1769" s="17">
        <v>0.56203966500594704</v>
      </c>
      <c r="BY1769" s="17">
        <v>0.38832922303110301</v>
      </c>
      <c r="BZ1769" s="17"/>
      <c r="CA1769" s="17">
        <v>0.52193938379924698</v>
      </c>
      <c r="CB1769" s="17"/>
      <c r="CC1769" s="17">
        <v>0.55555153034187699</v>
      </c>
      <c r="CD1769" s="17">
        <v>0.27839306670642799</v>
      </c>
      <c r="CE1769" s="17"/>
      <c r="CF1769" s="17">
        <v>0.61594228726259204</v>
      </c>
      <c r="CG1769" s="17"/>
      <c r="CH1769" s="17">
        <v>0.53930029804852198</v>
      </c>
      <c r="CI1769" s="17">
        <v>0.40588657443846399</v>
      </c>
    </row>
    <row r="1770" spans="2:87" x14ac:dyDescent="0.35">
      <c r="B1770" t="s">
        <v>528</v>
      </c>
      <c r="C1770" s="17">
        <v>0.33967133878040101</v>
      </c>
      <c r="D1770" s="17">
        <v>0.37468210242023903</v>
      </c>
      <c r="E1770" s="17">
        <v>0.30603747015555099</v>
      </c>
      <c r="F1770" s="17"/>
      <c r="G1770" s="17">
        <v>0.332854494303233</v>
      </c>
      <c r="H1770" s="17">
        <v>0.32862002562236198</v>
      </c>
      <c r="I1770" s="17">
        <v>0.35809608775033003</v>
      </c>
      <c r="J1770" s="17">
        <v>0.37110948869877503</v>
      </c>
      <c r="K1770" s="17">
        <v>0.30555275539780002</v>
      </c>
      <c r="L1770" s="17">
        <v>0.33472498869005202</v>
      </c>
      <c r="M1770" s="17"/>
      <c r="N1770" s="17">
        <v>0.38143531409988701</v>
      </c>
      <c r="O1770" s="17">
        <v>0.36730264261645601</v>
      </c>
      <c r="P1770" s="17">
        <v>0.32665562646062102</v>
      </c>
      <c r="Q1770" s="17">
        <v>0.27875667197885201</v>
      </c>
      <c r="R1770" s="17"/>
      <c r="S1770" s="17">
        <v>0.33711968384403601</v>
      </c>
      <c r="T1770" s="17">
        <v>0.320837521024253</v>
      </c>
      <c r="U1770" s="17">
        <v>0.41132993215976499</v>
      </c>
      <c r="V1770" s="17">
        <v>0.350261606238223</v>
      </c>
      <c r="W1770" s="17">
        <v>0.33595601311775503</v>
      </c>
      <c r="X1770" s="17">
        <v>0.31872419893456899</v>
      </c>
      <c r="Y1770" s="17">
        <v>0.36087196975212699</v>
      </c>
      <c r="Z1770" s="17">
        <v>0.37856100959856998</v>
      </c>
      <c r="AA1770" s="17">
        <v>0.32456553456792597</v>
      </c>
      <c r="AB1770" s="17">
        <v>0.31217921715849201</v>
      </c>
      <c r="AC1770" s="17">
        <v>0.29909232680821102</v>
      </c>
      <c r="AD1770" s="17">
        <v>0.380878631921098</v>
      </c>
      <c r="AE1770" s="17"/>
      <c r="AF1770" s="17">
        <v>0.288875819050251</v>
      </c>
      <c r="AG1770" s="17">
        <v>0.32637953314830398</v>
      </c>
      <c r="AH1770" s="17">
        <v>0.382189793510961</v>
      </c>
      <c r="AI1770" s="17">
        <v>0.40898056941855199</v>
      </c>
      <c r="AJ1770" s="17">
        <v>0.35415500248701798</v>
      </c>
      <c r="AK1770" s="17"/>
      <c r="AL1770" s="17">
        <v>0.37753926464840198</v>
      </c>
      <c r="AM1770" s="17">
        <v>0.32580235914630101</v>
      </c>
      <c r="AN1770" s="17">
        <v>0.310323364678183</v>
      </c>
      <c r="AO1770" s="17">
        <v>0.28375094952886498</v>
      </c>
      <c r="AP1770" s="17"/>
      <c r="AQ1770" s="17">
        <v>0.30518984731229398</v>
      </c>
      <c r="AR1770" s="17">
        <v>0.389480884483562</v>
      </c>
      <c r="AS1770" s="17"/>
      <c r="AT1770" s="17">
        <v>0.35414385028491802</v>
      </c>
      <c r="AU1770" s="17">
        <v>0.33454120435255602</v>
      </c>
      <c r="AV1770" s="17"/>
      <c r="AW1770" s="17">
        <v>0.35093837668708</v>
      </c>
      <c r="AX1770" s="17">
        <v>0.37948862629631902</v>
      </c>
      <c r="AY1770" s="17">
        <v>0.31305426957126198</v>
      </c>
      <c r="AZ1770" s="17"/>
      <c r="BA1770" s="17">
        <v>0.32892069607389501</v>
      </c>
      <c r="BB1770" s="17">
        <v>0.34789715791117598</v>
      </c>
      <c r="BC1770" s="17">
        <v>0.34026538078334301</v>
      </c>
      <c r="BD1770" s="17">
        <v>0.34664642324664102</v>
      </c>
      <c r="BE1770" s="17">
        <v>0.33559098649297903</v>
      </c>
      <c r="BF1770" s="17"/>
      <c r="BG1770" s="17">
        <v>0.350391014040217</v>
      </c>
      <c r="BH1770" s="17">
        <v>0.33163601946481602</v>
      </c>
      <c r="BI1770" s="17"/>
      <c r="BJ1770" s="17">
        <v>0.35129438082866399</v>
      </c>
      <c r="BK1770" s="17">
        <v>0.29708906433927701</v>
      </c>
      <c r="BL1770" s="17"/>
      <c r="BM1770" s="17">
        <v>0.34771336286050097</v>
      </c>
      <c r="BN1770" s="17">
        <v>0.35715330710981602</v>
      </c>
      <c r="BO1770" s="17">
        <v>0.33405760046029198</v>
      </c>
      <c r="BP1770" s="17">
        <v>0.398596261075501</v>
      </c>
      <c r="BQ1770" s="17">
        <v>0.28762509890767202</v>
      </c>
      <c r="BR1770" s="17"/>
      <c r="BS1770" s="17">
        <v>0.313259496690452</v>
      </c>
      <c r="BT1770" s="17"/>
      <c r="BU1770" s="17">
        <v>0.32048306761010398</v>
      </c>
      <c r="BV1770" s="17">
        <v>0.36395097111638097</v>
      </c>
      <c r="BW1770" s="17">
        <v>0.36151562253743602</v>
      </c>
      <c r="BX1770" s="17">
        <v>0.295238262474941</v>
      </c>
      <c r="BY1770" s="17">
        <v>0.34585153030597199</v>
      </c>
      <c r="BZ1770" s="17"/>
      <c r="CA1770" s="17">
        <v>0.30738512453450301</v>
      </c>
      <c r="CB1770" s="17"/>
      <c r="CC1770" s="17">
        <v>0.31966749703303199</v>
      </c>
      <c r="CD1770" s="17">
        <v>0.42349331035327498</v>
      </c>
      <c r="CE1770" s="17"/>
      <c r="CF1770" s="17">
        <v>0.30312420649490901</v>
      </c>
      <c r="CG1770" s="17"/>
      <c r="CH1770" s="17">
        <v>0.35710026637928</v>
      </c>
      <c r="CI1770" s="17">
        <v>0.33974294007316602</v>
      </c>
    </row>
    <row r="1771" spans="2:87" x14ac:dyDescent="0.35">
      <c r="B1771" t="s">
        <v>529</v>
      </c>
      <c r="C1771" s="17">
        <v>6.7619870778172303E-2</v>
      </c>
      <c r="D1771" s="17">
        <v>7.2263776258742807E-2</v>
      </c>
      <c r="E1771" s="17">
        <v>6.3444215613815996E-2</v>
      </c>
      <c r="F1771" s="17"/>
      <c r="G1771" s="17">
        <v>0.10805930820441401</v>
      </c>
      <c r="H1771" s="17">
        <v>0.105181003412098</v>
      </c>
      <c r="I1771" s="17">
        <v>5.5232899994048401E-2</v>
      </c>
      <c r="J1771" s="17">
        <v>7.4148394174143706E-2</v>
      </c>
      <c r="K1771" s="17">
        <v>4.7823309196246402E-2</v>
      </c>
      <c r="L1771" s="17">
        <v>2.2964351675617899E-2</v>
      </c>
      <c r="M1771" s="17"/>
      <c r="N1771" s="17">
        <v>8.9399096195622502E-2</v>
      </c>
      <c r="O1771" s="17">
        <v>7.1040105165234596E-2</v>
      </c>
      <c r="P1771" s="17">
        <v>5.80448438986194E-2</v>
      </c>
      <c r="Q1771" s="17">
        <v>4.8475353898786301E-2</v>
      </c>
      <c r="R1771" s="17"/>
      <c r="S1771" s="17">
        <v>8.7616185348307299E-2</v>
      </c>
      <c r="T1771" s="17">
        <v>6.1458992356508903E-2</v>
      </c>
      <c r="U1771" s="17">
        <v>7.2891675538088604E-2</v>
      </c>
      <c r="V1771" s="17">
        <v>8.2281279768152804E-2</v>
      </c>
      <c r="W1771" s="17">
        <v>6.6172473828068207E-2</v>
      </c>
      <c r="X1771" s="17">
        <v>7.2623343461912196E-2</v>
      </c>
      <c r="Y1771" s="17">
        <v>3.2819545472698497E-2</v>
      </c>
      <c r="Z1771" s="17">
        <v>5.5922734587153598E-2</v>
      </c>
      <c r="AA1771" s="17">
        <v>9.6059444183663495E-2</v>
      </c>
      <c r="AB1771" s="17">
        <v>5.54599392774325E-2</v>
      </c>
      <c r="AC1771" s="17">
        <v>8.3229093526888294E-3</v>
      </c>
      <c r="AD1771" s="17">
        <v>7.1924978696607397E-2</v>
      </c>
      <c r="AE1771" s="17"/>
      <c r="AF1771" s="17">
        <v>5.8365395852076299E-2</v>
      </c>
      <c r="AG1771" s="17">
        <v>6.5733932619764998E-2</v>
      </c>
      <c r="AH1771" s="17">
        <v>6.4069420084499701E-2</v>
      </c>
      <c r="AI1771" s="17">
        <v>6.0003718361929602E-2</v>
      </c>
      <c r="AJ1771" s="17">
        <v>0.10294068201135299</v>
      </c>
      <c r="AK1771" s="17"/>
      <c r="AL1771" s="17">
        <v>7.5468855280622194E-2</v>
      </c>
      <c r="AM1771" s="17">
        <v>6.1714043325937197E-2</v>
      </c>
      <c r="AN1771" s="17">
        <v>6.94433795131911E-2</v>
      </c>
      <c r="AO1771" s="17">
        <v>5.21364604428948E-2</v>
      </c>
      <c r="AP1771" s="17"/>
      <c r="AQ1771" s="17">
        <v>5.9584923309281501E-2</v>
      </c>
      <c r="AR1771" s="17">
        <v>7.9226592707367094E-2</v>
      </c>
      <c r="AS1771" s="17"/>
      <c r="AT1771" s="17">
        <v>8.2174916137558701E-2</v>
      </c>
      <c r="AU1771" s="17">
        <v>3.0609606264082601E-2</v>
      </c>
      <c r="AV1771" s="17"/>
      <c r="AW1771" s="17">
        <v>5.8054946150509802E-2</v>
      </c>
      <c r="AX1771" s="17">
        <v>6.2865833006964494E-2</v>
      </c>
      <c r="AY1771" s="17">
        <v>7.6366307969241695E-2</v>
      </c>
      <c r="AZ1771" s="17"/>
      <c r="BA1771" s="17">
        <v>7.3964172762726405E-2</v>
      </c>
      <c r="BB1771" s="17">
        <v>6.6673116446764602E-2</v>
      </c>
      <c r="BC1771" s="17">
        <v>6.6039491718387994E-2</v>
      </c>
      <c r="BD1771" s="17">
        <v>5.6853161274765397E-2</v>
      </c>
      <c r="BE1771" s="17">
        <v>7.2248171981461898E-2</v>
      </c>
      <c r="BF1771" s="17"/>
      <c r="BG1771" s="17">
        <v>7.4273478242172702E-2</v>
      </c>
      <c r="BH1771" s="17">
        <v>6.2632419267003997E-2</v>
      </c>
      <c r="BI1771" s="17"/>
      <c r="BJ1771" s="17">
        <v>7.72881031066769E-2</v>
      </c>
      <c r="BK1771" s="17">
        <v>3.113259375079E-2</v>
      </c>
      <c r="BL1771" s="17"/>
      <c r="BM1771" s="17">
        <v>4.52183840394349E-2</v>
      </c>
      <c r="BN1771" s="17">
        <v>6.1982505727236001E-2</v>
      </c>
      <c r="BO1771" s="17">
        <v>7.2846662337762103E-2</v>
      </c>
      <c r="BP1771" s="17">
        <v>9.2603462347141896E-2</v>
      </c>
      <c r="BQ1771" s="17">
        <v>7.9445841469291303E-2</v>
      </c>
      <c r="BR1771" s="17"/>
      <c r="BS1771" s="17">
        <v>8.7938338585967599E-2</v>
      </c>
      <c r="BT1771" s="17"/>
      <c r="BU1771" s="17">
        <v>7.9173599991282595E-2</v>
      </c>
      <c r="BV1771" s="17">
        <v>7.1011849480665495E-2</v>
      </c>
      <c r="BW1771" s="17">
        <v>9.0984032302831794E-2</v>
      </c>
      <c r="BX1771" s="17">
        <v>7.5568785331219093E-2</v>
      </c>
      <c r="BY1771" s="17">
        <v>5.7009971898897401E-2</v>
      </c>
      <c r="BZ1771" s="17"/>
      <c r="CA1771" s="17">
        <v>9.4162035251794896E-2</v>
      </c>
      <c r="CB1771" s="17"/>
      <c r="CC1771" s="17">
        <v>5.1304974568726798E-2</v>
      </c>
      <c r="CD1771" s="17">
        <v>0.12738474972076</v>
      </c>
      <c r="CE1771" s="17"/>
      <c r="CF1771" s="17">
        <v>2.61014961972568E-2</v>
      </c>
      <c r="CG1771" s="17"/>
      <c r="CH1771" s="17">
        <v>4.9444731934890802E-2</v>
      </c>
      <c r="CI1771" s="17">
        <v>0.13044057235493001</v>
      </c>
    </row>
    <row r="1772" spans="2:87" x14ac:dyDescent="0.35">
      <c r="B1772" t="s">
        <v>530</v>
      </c>
      <c r="C1772" s="17">
        <v>2.2854109957088899E-2</v>
      </c>
      <c r="D1772" s="17">
        <v>3.0962553848240801E-2</v>
      </c>
      <c r="E1772" s="17">
        <v>1.4967566950194E-2</v>
      </c>
      <c r="F1772" s="17"/>
      <c r="G1772" s="17">
        <v>4.2969719018540103E-2</v>
      </c>
      <c r="H1772" s="17">
        <v>2.0173760752970199E-2</v>
      </c>
      <c r="I1772" s="17">
        <v>2.9230013566286399E-2</v>
      </c>
      <c r="J1772" s="17">
        <v>1.9992250843094899E-2</v>
      </c>
      <c r="K1772" s="17">
        <v>2.0614999606155201E-2</v>
      </c>
      <c r="L1772" s="17">
        <v>8.5826494549469199E-3</v>
      </c>
      <c r="M1772" s="17"/>
      <c r="N1772" s="17">
        <v>1.6961183166117701E-2</v>
      </c>
      <c r="O1772" s="17">
        <v>3.5352286232554798E-2</v>
      </c>
      <c r="P1772" s="17">
        <v>1.6707546030370099E-2</v>
      </c>
      <c r="Q1772" s="17">
        <v>2.20500919724969E-2</v>
      </c>
      <c r="R1772" s="17"/>
      <c r="S1772" s="17">
        <v>3.10287971133398E-2</v>
      </c>
      <c r="T1772" s="17">
        <v>1.81767296519455E-2</v>
      </c>
      <c r="U1772" s="17">
        <v>3.1614458623379603E-2</v>
      </c>
      <c r="V1772" s="17">
        <v>6.2200619700625804E-3</v>
      </c>
      <c r="W1772" s="17">
        <v>2.3780295010833698E-2</v>
      </c>
      <c r="X1772" s="17">
        <v>3.31876155390659E-2</v>
      </c>
      <c r="Y1772" s="17">
        <v>2.0854684089844099E-2</v>
      </c>
      <c r="Z1772" s="17">
        <v>1.23229703060621E-2</v>
      </c>
      <c r="AA1772" s="17">
        <v>3.5380151686362001E-2</v>
      </c>
      <c r="AB1772" s="17">
        <v>5.9128295894962796E-3</v>
      </c>
      <c r="AC1772" s="17">
        <v>2.88756419097412E-2</v>
      </c>
      <c r="AD1772" s="17">
        <v>1.3125057030913901E-2</v>
      </c>
      <c r="AE1772" s="17"/>
      <c r="AF1772" s="17">
        <v>2.67446081327243E-2</v>
      </c>
      <c r="AG1772" s="17">
        <v>2.3985198313165999E-2</v>
      </c>
      <c r="AH1772" s="17">
        <v>1.66642109672369E-2</v>
      </c>
      <c r="AI1772" s="17">
        <v>1.3920131577108599E-2</v>
      </c>
      <c r="AJ1772" s="17">
        <v>2.18792828944252E-2</v>
      </c>
      <c r="AK1772" s="17"/>
      <c r="AL1772" s="17">
        <v>2.1945969512159099E-2</v>
      </c>
      <c r="AM1772" s="17">
        <v>2.9764407902154601E-2</v>
      </c>
      <c r="AN1772" s="17">
        <v>5.28653089095691E-3</v>
      </c>
      <c r="AO1772" s="17">
        <v>3.5796428574681398E-2</v>
      </c>
      <c r="AP1772" s="17"/>
      <c r="AQ1772" s="17">
        <v>2.7002308351764402E-2</v>
      </c>
      <c r="AR1772" s="17">
        <v>1.6861913311056902E-2</v>
      </c>
      <c r="AS1772" s="17"/>
      <c r="AT1772" s="17">
        <v>2.5556965145522699E-2</v>
      </c>
      <c r="AU1772" s="17">
        <v>1.2442621580565E-2</v>
      </c>
      <c r="AV1772" s="17"/>
      <c r="AW1772" s="17">
        <v>1.62170939944782E-2</v>
      </c>
      <c r="AX1772" s="17">
        <v>1.7191444392378099E-2</v>
      </c>
      <c r="AY1772" s="17">
        <v>2.98376779285476E-2</v>
      </c>
      <c r="AZ1772" s="17"/>
      <c r="BA1772" s="17">
        <v>2.3576020958889801E-2</v>
      </c>
      <c r="BB1772" s="17">
        <v>1.7327670535361599E-2</v>
      </c>
      <c r="BC1772" s="17">
        <v>2.74774698869353E-2</v>
      </c>
      <c r="BD1772" s="17">
        <v>7.8278963778174292E-3</v>
      </c>
      <c r="BE1772" s="17">
        <v>5.05485084342722E-2</v>
      </c>
      <c r="BF1772" s="17"/>
      <c r="BG1772" s="17">
        <v>2.9650018261989101E-2</v>
      </c>
      <c r="BH1772" s="17">
        <v>1.7759991716957899E-2</v>
      </c>
      <c r="BI1772" s="17"/>
      <c r="BJ1772" s="17">
        <v>2.47818535159013E-2</v>
      </c>
      <c r="BK1772" s="17">
        <v>1.5807933038459999E-2</v>
      </c>
      <c r="BL1772" s="17"/>
      <c r="BM1772" s="17">
        <v>9.7691197687899897E-3</v>
      </c>
      <c r="BN1772" s="17">
        <v>2.5721418256228899E-2</v>
      </c>
      <c r="BO1772" s="17">
        <v>2.3257092133971199E-2</v>
      </c>
      <c r="BP1772" s="17">
        <v>5.9139140122082901E-3</v>
      </c>
      <c r="BQ1772" s="17">
        <v>4.78874109277454E-2</v>
      </c>
      <c r="BR1772" s="17"/>
      <c r="BS1772" s="17">
        <v>2.6336473070048001E-2</v>
      </c>
      <c r="BT1772" s="17"/>
      <c r="BU1772" s="17">
        <v>1.9965811527010002E-2</v>
      </c>
      <c r="BV1772" s="17">
        <v>2.6121399904812801E-2</v>
      </c>
      <c r="BW1772" s="17">
        <v>1.08446561972092E-2</v>
      </c>
      <c r="BX1772" s="17">
        <v>3.3734962232441101E-2</v>
      </c>
      <c r="BY1772" s="17">
        <v>2.0492713784173E-2</v>
      </c>
      <c r="BZ1772" s="17"/>
      <c r="CA1772" s="17">
        <v>1.8089442325999301E-2</v>
      </c>
      <c r="CB1772" s="17"/>
      <c r="CC1772" s="17">
        <v>1.58718200714618E-2</v>
      </c>
      <c r="CD1772" s="17">
        <v>5.3482035092692302E-2</v>
      </c>
      <c r="CE1772" s="17"/>
      <c r="CF1772" s="17">
        <v>6.7546372658903002E-3</v>
      </c>
      <c r="CG1772" s="17"/>
      <c r="CH1772" s="17">
        <v>2.1883604813514399E-2</v>
      </c>
      <c r="CI1772" s="17">
        <v>5.0113367010082302E-2</v>
      </c>
    </row>
    <row r="1773" spans="2:87" x14ac:dyDescent="0.35">
      <c r="B1773" t="s">
        <v>531</v>
      </c>
      <c r="C1773" s="17">
        <v>3.8079288282767798E-2</v>
      </c>
      <c r="D1773" s="17">
        <v>4.3236984775392499E-2</v>
      </c>
      <c r="E1773" s="17">
        <v>3.3210027228609301E-2</v>
      </c>
      <c r="F1773" s="17"/>
      <c r="G1773" s="17">
        <v>6.2631238837940903E-2</v>
      </c>
      <c r="H1773" s="17">
        <v>4.3624814606816303E-2</v>
      </c>
      <c r="I1773" s="17">
        <v>5.9625827528803202E-2</v>
      </c>
      <c r="J1773" s="17">
        <v>2.0086011353190901E-2</v>
      </c>
      <c r="K1773" s="17">
        <v>1.52391547598308E-2</v>
      </c>
      <c r="L1773" s="17">
        <v>2.6743258963506301E-2</v>
      </c>
      <c r="M1773" s="17"/>
      <c r="N1773" s="17">
        <v>5.3380015548189899E-2</v>
      </c>
      <c r="O1773" s="17">
        <v>3.7585816256595003E-2</v>
      </c>
      <c r="P1773" s="17">
        <v>3.7559389103389497E-2</v>
      </c>
      <c r="Q1773" s="17">
        <v>2.3354024587070199E-2</v>
      </c>
      <c r="R1773" s="17"/>
      <c r="S1773" s="17">
        <v>6.7009073742655606E-2</v>
      </c>
      <c r="T1773" s="17">
        <v>3.9314899575976003E-2</v>
      </c>
      <c r="U1773" s="17">
        <v>2.1930523012409699E-2</v>
      </c>
      <c r="V1773" s="17">
        <v>4.0189889699409002E-2</v>
      </c>
      <c r="W1773" s="17">
        <v>2.2916878966321101E-2</v>
      </c>
      <c r="X1773" s="17">
        <v>3.9206390315105498E-2</v>
      </c>
      <c r="Y1773" s="17">
        <v>3.0097435112109001E-2</v>
      </c>
      <c r="Z1773" s="17">
        <v>9.4090654736708204E-2</v>
      </c>
      <c r="AA1773" s="17">
        <v>1.5099509315695399E-2</v>
      </c>
      <c r="AB1773" s="17">
        <v>2.65660105244559E-2</v>
      </c>
      <c r="AC1773" s="17">
        <v>2.8281470344678102E-2</v>
      </c>
      <c r="AD1773" s="17">
        <v>4.4046991074530702E-2</v>
      </c>
      <c r="AE1773" s="17"/>
      <c r="AF1773" s="17">
        <v>2.8267307785302599E-2</v>
      </c>
      <c r="AG1773" s="17">
        <v>3.7402323670809402E-2</v>
      </c>
      <c r="AH1773" s="17">
        <v>3.73742766327637E-2</v>
      </c>
      <c r="AI1773" s="17">
        <v>3.9431182117828999E-2</v>
      </c>
      <c r="AJ1773" s="17">
        <v>4.2205291088370699E-2</v>
      </c>
      <c r="AK1773" s="17"/>
      <c r="AL1773" s="17">
        <v>4.5273599651761101E-2</v>
      </c>
      <c r="AM1773" s="17">
        <v>4.2791616681950501E-2</v>
      </c>
      <c r="AN1773" s="17">
        <v>1.48662512261893E-2</v>
      </c>
      <c r="AO1773" s="17">
        <v>3.2566749404225298E-2</v>
      </c>
      <c r="AP1773" s="17"/>
      <c r="AQ1773" s="17">
        <v>3.2324506924247501E-2</v>
      </c>
      <c r="AR1773" s="17">
        <v>4.6392242069991402E-2</v>
      </c>
      <c r="AS1773" s="17"/>
      <c r="AT1773" s="17">
        <v>3.89234021624296E-2</v>
      </c>
      <c r="AU1773" s="17">
        <v>2.0778724654417002E-2</v>
      </c>
      <c r="AV1773" s="17"/>
      <c r="AW1773" s="17">
        <v>2.7107627440434299E-2</v>
      </c>
      <c r="AX1773" s="17">
        <v>4.0603733787406199E-2</v>
      </c>
      <c r="AY1773" s="17">
        <v>4.04544293867816E-2</v>
      </c>
      <c r="AZ1773" s="17"/>
      <c r="BA1773" s="17">
        <v>4.3254871948135001E-2</v>
      </c>
      <c r="BB1773" s="17">
        <v>3.6719988763451603E-2</v>
      </c>
      <c r="BC1773" s="17">
        <v>3.2835098272373402E-2</v>
      </c>
      <c r="BD1773" s="17">
        <v>4.8577933229223602E-2</v>
      </c>
      <c r="BE1773" s="17">
        <v>3.1975217652334201E-2</v>
      </c>
      <c r="BF1773" s="17"/>
      <c r="BG1773" s="17">
        <v>4.24051639868449E-2</v>
      </c>
      <c r="BH1773" s="17">
        <v>3.4836672087845202E-2</v>
      </c>
      <c r="BI1773" s="17"/>
      <c r="BJ1773" s="17">
        <v>4.14143731760033E-2</v>
      </c>
      <c r="BK1773" s="17">
        <v>2.58534171998527E-2</v>
      </c>
      <c r="BL1773" s="17"/>
      <c r="BM1773" s="17">
        <v>5.4528230915071599E-2</v>
      </c>
      <c r="BN1773" s="17">
        <v>3.6258408199041602E-2</v>
      </c>
      <c r="BO1773" s="17">
        <v>3.5059030547809303E-2</v>
      </c>
      <c r="BP1773" s="17">
        <v>5.3907796575086001E-2</v>
      </c>
      <c r="BQ1773" s="17">
        <v>3.1203823612698599E-2</v>
      </c>
      <c r="BR1773" s="17"/>
      <c r="BS1773" s="17">
        <v>2.7292247837159798E-2</v>
      </c>
      <c r="BT1773" s="17"/>
      <c r="BU1773" s="17">
        <v>4.1692591759986797E-2</v>
      </c>
      <c r="BV1773" s="17">
        <v>3.4553738258420001E-2</v>
      </c>
      <c r="BW1773" s="17">
        <v>4.7552520038512597E-2</v>
      </c>
      <c r="BX1773" s="17">
        <v>2.40159544550748E-2</v>
      </c>
      <c r="BY1773" s="17">
        <v>6.5329687186883006E-2</v>
      </c>
      <c r="BZ1773" s="17"/>
      <c r="CA1773" s="17">
        <v>4.1360183764519998E-2</v>
      </c>
      <c r="CB1773" s="17"/>
      <c r="CC1773" s="17">
        <v>2.6622894869055402E-2</v>
      </c>
      <c r="CD1773" s="17">
        <v>6.9725813316122098E-2</v>
      </c>
      <c r="CE1773" s="17"/>
      <c r="CF1773" s="17">
        <v>2.38398052244987E-2</v>
      </c>
      <c r="CG1773" s="17"/>
      <c r="CH1773" s="17">
        <v>2.4846757841562098E-2</v>
      </c>
      <c r="CI1773" s="17">
        <v>5.42298732610694E-2</v>
      </c>
    </row>
    <row r="1774" spans="2:87" x14ac:dyDescent="0.35">
      <c r="B1774" t="s">
        <v>161</v>
      </c>
      <c r="C1774" s="17">
        <v>3.6987051363647203E-2</v>
      </c>
      <c r="D1774" s="17">
        <v>3.6664280978625903E-2</v>
      </c>
      <c r="E1774" s="17">
        <v>3.5639364758687501E-2</v>
      </c>
      <c r="F1774" s="17"/>
      <c r="G1774" s="17">
        <v>6.8378381476446495E-2</v>
      </c>
      <c r="H1774" s="17">
        <v>5.25272579576345E-2</v>
      </c>
      <c r="I1774" s="17">
        <v>4.5609321977264299E-2</v>
      </c>
      <c r="J1774" s="17">
        <v>2.2245519929721201E-2</v>
      </c>
      <c r="K1774" s="17">
        <v>2.2220981285634201E-2</v>
      </c>
      <c r="L1774" s="17">
        <v>1.48011935315694E-2</v>
      </c>
      <c r="M1774" s="17"/>
      <c r="N1774" s="17">
        <v>2.7501835751528699E-2</v>
      </c>
      <c r="O1774" s="17">
        <v>3.0855786468074201E-2</v>
      </c>
      <c r="P1774" s="17">
        <v>4.4244349118946001E-2</v>
      </c>
      <c r="Q1774" s="17">
        <v>4.7230854758844698E-2</v>
      </c>
      <c r="R1774" s="17"/>
      <c r="S1774" s="17">
        <v>3.44909623326594E-2</v>
      </c>
      <c r="T1774" s="17">
        <v>5.0970482998606501E-2</v>
      </c>
      <c r="U1774" s="17">
        <v>3.6348086301027503E-2</v>
      </c>
      <c r="V1774" s="17">
        <v>5.4590497619844601E-2</v>
      </c>
      <c r="W1774" s="17">
        <v>4.2593242944114998E-2</v>
      </c>
      <c r="X1774" s="17">
        <v>6.0802814317661699E-2</v>
      </c>
      <c r="Y1774" s="17">
        <v>4.2239032496524699E-2</v>
      </c>
      <c r="Z1774" s="17">
        <v>2.1876625340777899E-2</v>
      </c>
      <c r="AA1774" s="17">
        <v>4.7379449164838203E-3</v>
      </c>
      <c r="AB1774" s="17">
        <v>1.5913870507363499E-2</v>
      </c>
      <c r="AC1774" s="17">
        <v>2.0725121762869302E-2</v>
      </c>
      <c r="AD1774" s="17">
        <v>6.6380102847401506E-2</v>
      </c>
      <c r="AE1774" s="17"/>
      <c r="AF1774" s="17">
        <v>3.8254210128081202E-2</v>
      </c>
      <c r="AG1774" s="17">
        <v>2.2529805148781099E-2</v>
      </c>
      <c r="AH1774" s="17">
        <v>3.7759659377280999E-2</v>
      </c>
      <c r="AI1774" s="17">
        <v>1.6942518634830199E-2</v>
      </c>
      <c r="AJ1774" s="17">
        <v>6.1581005459831799E-2</v>
      </c>
      <c r="AK1774" s="17"/>
      <c r="AL1774" s="17">
        <v>4.7888487845331298E-2</v>
      </c>
      <c r="AM1774" s="17">
        <v>3.17111836699756E-2</v>
      </c>
      <c r="AN1774" s="17">
        <v>3.0090574721612098E-2</v>
      </c>
      <c r="AO1774" s="17">
        <v>2.4322893811823499E-2</v>
      </c>
      <c r="AP1774" s="17"/>
      <c r="AQ1774" s="17">
        <v>4.1370897038042302E-2</v>
      </c>
      <c r="AR1774" s="17">
        <v>3.0654455174286901E-2</v>
      </c>
      <c r="AS1774" s="17"/>
      <c r="AT1774" s="17">
        <v>3.9317265135966797E-2</v>
      </c>
      <c r="AU1774" s="17">
        <v>1.55471597869715E-2</v>
      </c>
      <c r="AV1774" s="17"/>
      <c r="AW1774" s="17">
        <v>2.02153944453544E-2</v>
      </c>
      <c r="AX1774" s="17">
        <v>4.3338096542360698E-2</v>
      </c>
      <c r="AY1774" s="17">
        <v>4.1807251536723301E-2</v>
      </c>
      <c r="AZ1774" s="17"/>
      <c r="BA1774" s="17">
        <v>3.5043978861566599E-2</v>
      </c>
      <c r="BB1774" s="17">
        <v>3.4282056275743898E-2</v>
      </c>
      <c r="BC1774" s="17">
        <v>3.3604860284293603E-2</v>
      </c>
      <c r="BD1774" s="17">
        <v>5.97731835044591E-2</v>
      </c>
      <c r="BE1774" s="17">
        <v>3.9083009257534301E-2</v>
      </c>
      <c r="BF1774" s="17"/>
      <c r="BG1774" s="17">
        <v>4.8160922768443401E-2</v>
      </c>
      <c r="BH1774" s="17">
        <v>2.8611272941945098E-2</v>
      </c>
      <c r="BI1774" s="17"/>
      <c r="BJ1774" s="17">
        <v>4.3779682341496901E-2</v>
      </c>
      <c r="BK1774" s="17">
        <v>1.1095018531689E-2</v>
      </c>
      <c r="BL1774" s="17"/>
      <c r="BM1774" s="17">
        <v>6.7392380724548201E-2</v>
      </c>
      <c r="BN1774" s="17">
        <v>2.6981998332782399E-2</v>
      </c>
      <c r="BO1774" s="17">
        <v>2.18483972633923E-2</v>
      </c>
      <c r="BP1774" s="17">
        <v>2.5452756511811E-2</v>
      </c>
      <c r="BQ1774" s="17">
        <v>1.34448595714788E-2</v>
      </c>
      <c r="BR1774" s="17"/>
      <c r="BS1774" s="17">
        <v>2.0072622267160001E-2</v>
      </c>
      <c r="BT1774" s="17"/>
      <c r="BU1774" s="17">
        <v>2.7737848524194801E-2</v>
      </c>
      <c r="BV1774" s="17">
        <v>2.0290525007792298E-2</v>
      </c>
      <c r="BW1774" s="17">
        <v>2.12916009313848E-2</v>
      </c>
      <c r="BX1774" s="17">
        <v>9.4023705003768495E-3</v>
      </c>
      <c r="BY1774" s="17">
        <v>0.122986873792971</v>
      </c>
      <c r="BZ1774" s="17"/>
      <c r="CA1774" s="17">
        <v>1.7063830323936099E-2</v>
      </c>
      <c r="CB1774" s="17"/>
      <c r="CC1774" s="17">
        <v>3.0981283115847899E-2</v>
      </c>
      <c r="CD1774" s="17">
        <v>4.7521024810721901E-2</v>
      </c>
      <c r="CE1774" s="17"/>
      <c r="CF1774" s="17">
        <v>2.42375675548532E-2</v>
      </c>
      <c r="CG1774" s="17"/>
      <c r="CH1774" s="17">
        <v>7.4243409822305597E-3</v>
      </c>
      <c r="CI1774" s="17">
        <v>1.9586672862288799E-2</v>
      </c>
    </row>
    <row r="1775" spans="2:87" x14ac:dyDescent="0.35">
      <c r="C1775" s="17"/>
      <c r="D1775" s="17"/>
      <c r="E1775" s="17"/>
      <c r="F1775" s="17"/>
      <c r="G1775" s="17"/>
      <c r="H1775" s="17"/>
      <c r="I1775" s="17"/>
      <c r="J1775" s="17"/>
      <c r="K1775" s="17"/>
      <c r="L1775" s="17"/>
      <c r="M1775" s="17"/>
      <c r="N1775" s="17"/>
      <c r="O1775" s="17"/>
      <c r="P1775" s="17"/>
      <c r="Q1775" s="17"/>
      <c r="R1775" s="17"/>
      <c r="S1775" s="17"/>
      <c r="T1775" s="17"/>
      <c r="U1775" s="17"/>
      <c r="V1775" s="17"/>
      <c r="W1775" s="17"/>
      <c r="X1775" s="17"/>
      <c r="Y1775" s="17"/>
      <c r="Z1775" s="17"/>
      <c r="AA1775" s="17"/>
      <c r="AB1775" s="17"/>
      <c r="AC1775" s="17"/>
      <c r="AD1775" s="17"/>
      <c r="AE1775" s="17"/>
      <c r="AF1775" s="17"/>
      <c r="AG1775" s="17"/>
      <c r="AH1775" s="17"/>
      <c r="AI1775" s="17"/>
      <c r="AJ1775" s="17"/>
      <c r="AK1775" s="17"/>
      <c r="AL1775" s="17"/>
      <c r="AM1775" s="17"/>
      <c r="AN1775" s="17"/>
      <c r="AO1775" s="17"/>
      <c r="AP1775" s="17"/>
      <c r="AQ1775" s="17"/>
      <c r="AR1775" s="17"/>
      <c r="AS1775" s="17"/>
      <c r="AT1775" s="17"/>
      <c r="AU1775" s="17"/>
      <c r="AV1775" s="17"/>
      <c r="AW1775" s="17"/>
      <c r="AX1775" s="17"/>
      <c r="AY1775" s="17"/>
      <c r="AZ1775" s="17"/>
      <c r="BA1775" s="17"/>
      <c r="BB1775" s="17"/>
      <c r="BC1775" s="17"/>
      <c r="BD1775" s="17"/>
      <c r="BE1775" s="17"/>
      <c r="BF1775" s="17"/>
      <c r="BG1775" s="17"/>
      <c r="BH1775" s="17"/>
      <c r="BI1775" s="17"/>
      <c r="BJ1775" s="17"/>
      <c r="BK1775" s="17"/>
      <c r="BL1775" s="17"/>
      <c r="BM1775" s="17"/>
      <c r="BN1775" s="17"/>
      <c r="BO1775" s="17"/>
      <c r="BP1775" s="17"/>
      <c r="BQ1775" s="17"/>
      <c r="BR1775" s="17"/>
      <c r="BS1775" s="17"/>
      <c r="BT1775" s="17"/>
      <c r="BU1775" s="17"/>
      <c r="BV1775" s="17"/>
      <c r="BW1775" s="17"/>
      <c r="BX1775" s="17"/>
      <c r="BY1775" s="17"/>
      <c r="BZ1775" s="17"/>
      <c r="CA1775" s="17"/>
      <c r="CB1775" s="17"/>
      <c r="CC1775" s="17"/>
      <c r="CD1775" s="17"/>
      <c r="CE1775" s="17"/>
      <c r="CF1775" s="17"/>
      <c r="CG1775" s="17"/>
      <c r="CH1775" s="17"/>
      <c r="CI1775" s="17"/>
    </row>
    <row r="1776" spans="2:87" x14ac:dyDescent="0.35">
      <c r="B1776" s="6" t="s">
        <v>534</v>
      </c>
      <c r="C1776" s="17"/>
      <c r="D1776" s="17"/>
      <c r="E1776" s="17"/>
      <c r="F1776" s="17"/>
      <c r="G1776" s="17"/>
      <c r="H1776" s="17"/>
      <c r="I1776" s="17"/>
      <c r="J1776" s="17"/>
      <c r="K1776" s="17"/>
      <c r="L1776" s="17"/>
      <c r="M1776" s="17"/>
      <c r="N1776" s="17"/>
      <c r="O1776" s="17"/>
      <c r="P1776" s="17"/>
      <c r="Q1776" s="17"/>
      <c r="R1776" s="17"/>
      <c r="S1776" s="17"/>
      <c r="T1776" s="17"/>
      <c r="U1776" s="17"/>
      <c r="V1776" s="17"/>
      <c r="W1776" s="17"/>
      <c r="X1776" s="17"/>
      <c r="Y1776" s="17"/>
      <c r="Z1776" s="17"/>
      <c r="AA1776" s="17"/>
      <c r="AB1776" s="17"/>
      <c r="AC1776" s="17"/>
      <c r="AD1776" s="17"/>
      <c r="AE1776" s="17"/>
      <c r="AF1776" s="17"/>
      <c r="AG1776" s="17"/>
      <c r="AH1776" s="17"/>
      <c r="AI1776" s="17"/>
      <c r="AJ1776" s="17"/>
      <c r="AK1776" s="17"/>
      <c r="AL1776" s="17"/>
      <c r="AM1776" s="17"/>
      <c r="AN1776" s="17"/>
      <c r="AO1776" s="17"/>
      <c r="AP1776" s="17"/>
      <c r="AQ1776" s="17"/>
      <c r="AR1776" s="17"/>
      <c r="AS1776" s="17"/>
      <c r="AT1776" s="17"/>
      <c r="AU1776" s="17"/>
      <c r="AV1776" s="17"/>
      <c r="AW1776" s="17"/>
      <c r="AX1776" s="17"/>
      <c r="AY1776" s="17"/>
      <c r="AZ1776" s="17"/>
      <c r="BA1776" s="17"/>
      <c r="BB1776" s="17"/>
      <c r="BC1776" s="17"/>
      <c r="BD1776" s="17"/>
      <c r="BE1776" s="17"/>
      <c r="BF1776" s="17"/>
      <c r="BG1776" s="17"/>
      <c r="BH1776" s="17"/>
      <c r="BI1776" s="17"/>
      <c r="BJ1776" s="17"/>
      <c r="BK1776" s="17"/>
      <c r="BL1776" s="17"/>
      <c r="BM1776" s="17"/>
      <c r="BN1776" s="17"/>
      <c r="BO1776" s="17"/>
      <c r="BP1776" s="17"/>
      <c r="BQ1776" s="17"/>
      <c r="BR1776" s="17"/>
      <c r="BS1776" s="17"/>
      <c r="BT1776" s="17"/>
      <c r="BU1776" s="17"/>
      <c r="BV1776" s="17"/>
      <c r="BW1776" s="17"/>
      <c r="BX1776" s="17"/>
      <c r="BY1776" s="17"/>
      <c r="BZ1776" s="17"/>
      <c r="CA1776" s="17"/>
      <c r="CB1776" s="17"/>
      <c r="CC1776" s="17"/>
      <c r="CD1776" s="17"/>
      <c r="CE1776" s="17"/>
      <c r="CF1776" s="17"/>
      <c r="CG1776" s="17"/>
      <c r="CH1776" s="17"/>
      <c r="CI1776" s="17"/>
    </row>
    <row r="1777" spans="2:87" x14ac:dyDescent="0.35">
      <c r="B1777" s="24" t="s">
        <v>163</v>
      </c>
      <c r="C1777" s="17"/>
      <c r="D1777" s="17"/>
      <c r="E1777" s="17"/>
      <c r="F1777" s="17"/>
      <c r="G1777" s="17"/>
      <c r="H1777" s="17"/>
      <c r="I1777" s="17"/>
      <c r="J1777" s="17"/>
      <c r="K1777" s="17"/>
      <c r="L1777" s="17"/>
      <c r="M1777" s="17"/>
      <c r="N1777" s="17"/>
      <c r="O1777" s="17"/>
      <c r="P1777" s="17"/>
      <c r="Q1777" s="17"/>
      <c r="R1777" s="17"/>
      <c r="S1777" s="17"/>
      <c r="T1777" s="17"/>
      <c r="U1777" s="17"/>
      <c r="V1777" s="17"/>
      <c r="W1777" s="17"/>
      <c r="X1777" s="17"/>
      <c r="Y1777" s="17"/>
      <c r="Z1777" s="17"/>
      <c r="AA1777" s="17"/>
      <c r="AB1777" s="17"/>
      <c r="AC1777" s="17"/>
      <c r="AD1777" s="17"/>
      <c r="AE1777" s="17"/>
      <c r="AF1777" s="17"/>
      <c r="AG1777" s="17"/>
      <c r="AH1777" s="17"/>
      <c r="AI1777" s="17"/>
      <c r="AJ1777" s="17"/>
      <c r="AK1777" s="17"/>
      <c r="AL1777" s="17"/>
      <c r="AM1777" s="17"/>
      <c r="AN1777" s="17"/>
      <c r="AO1777" s="17"/>
      <c r="AP1777" s="17"/>
      <c r="AQ1777" s="17"/>
      <c r="AR1777" s="17"/>
      <c r="AS1777" s="17"/>
      <c r="AT1777" s="17"/>
      <c r="AU1777" s="17"/>
      <c r="AV1777" s="17"/>
      <c r="AW1777" s="17"/>
      <c r="AX1777" s="17"/>
      <c r="AY1777" s="17"/>
      <c r="AZ1777" s="17"/>
      <c r="BA1777" s="17"/>
      <c r="BB1777" s="17"/>
      <c r="BC1777" s="17"/>
      <c r="BD1777" s="17"/>
      <c r="BE1777" s="17"/>
      <c r="BF1777" s="17"/>
      <c r="BG1777" s="17"/>
      <c r="BH1777" s="17"/>
      <c r="BI1777" s="17"/>
      <c r="BJ1777" s="17"/>
      <c r="BK1777" s="17"/>
      <c r="BL1777" s="17"/>
      <c r="BM1777" s="17"/>
      <c r="BN1777" s="17"/>
      <c r="BO1777" s="17"/>
      <c r="BP1777" s="17"/>
      <c r="BQ1777" s="17"/>
      <c r="BR1777" s="17"/>
      <c r="BS1777" s="17"/>
      <c r="BT1777" s="17"/>
      <c r="BU1777" s="17"/>
      <c r="BV1777" s="17"/>
      <c r="BW1777" s="17"/>
      <c r="BX1777" s="17"/>
      <c r="BY1777" s="17"/>
      <c r="BZ1777" s="17"/>
      <c r="CA1777" s="17"/>
      <c r="CB1777" s="17"/>
      <c r="CC1777" s="17"/>
      <c r="CD1777" s="17"/>
      <c r="CE1777" s="17"/>
      <c r="CF1777" s="17"/>
      <c r="CG1777" s="17"/>
      <c r="CH1777" s="17"/>
      <c r="CI1777" s="17"/>
    </row>
    <row r="1778" spans="2:87" x14ac:dyDescent="0.35">
      <c r="B1778" t="s">
        <v>527</v>
      </c>
      <c r="C1778" s="17">
        <v>0.45634899392929201</v>
      </c>
      <c r="D1778" s="17">
        <v>0.40873548590459502</v>
      </c>
      <c r="E1778" s="17">
        <v>0.50419047502566705</v>
      </c>
      <c r="F1778" s="17"/>
      <c r="G1778" s="17">
        <v>0.37458713693873902</v>
      </c>
      <c r="H1778" s="17">
        <v>0.41588410058352099</v>
      </c>
      <c r="I1778" s="17">
        <v>0.43179846422578</v>
      </c>
      <c r="J1778" s="17">
        <v>0.44074635936385398</v>
      </c>
      <c r="K1778" s="17">
        <v>0.538518780210963</v>
      </c>
      <c r="L1778" s="17">
        <v>0.532182450637253</v>
      </c>
      <c r="M1778" s="17"/>
      <c r="N1778" s="17">
        <v>0.40602875028755298</v>
      </c>
      <c r="O1778" s="17">
        <v>0.40673756083884799</v>
      </c>
      <c r="P1778" s="17">
        <v>0.50446079005640698</v>
      </c>
      <c r="Q1778" s="17">
        <v>0.51635499509432603</v>
      </c>
      <c r="R1778" s="17"/>
      <c r="S1778" s="17">
        <v>0.44250051635308302</v>
      </c>
      <c r="T1778" s="17">
        <v>0.47070318339184702</v>
      </c>
      <c r="U1778" s="17">
        <v>0.39895493896703499</v>
      </c>
      <c r="V1778" s="17">
        <v>0.41213714089539599</v>
      </c>
      <c r="W1778" s="17">
        <v>0.38508948694642198</v>
      </c>
      <c r="X1778" s="17">
        <v>0.45594565662069902</v>
      </c>
      <c r="Y1778" s="17">
        <v>0.47648104457181101</v>
      </c>
      <c r="Z1778" s="17">
        <v>0.33067487573271598</v>
      </c>
      <c r="AA1778" s="17">
        <v>0.47889698794201802</v>
      </c>
      <c r="AB1778" s="17">
        <v>0.57040366263467801</v>
      </c>
      <c r="AC1778" s="17">
        <v>0.56322040591560896</v>
      </c>
      <c r="AD1778" s="17">
        <v>0.42270376091254003</v>
      </c>
      <c r="AE1778" s="17"/>
      <c r="AF1778" s="17">
        <v>0.51531410410373502</v>
      </c>
      <c r="AG1778" s="17">
        <v>0.47410945507040098</v>
      </c>
      <c r="AH1778" s="17">
        <v>0.436117116790118</v>
      </c>
      <c r="AI1778" s="17">
        <v>0.41773549789257702</v>
      </c>
      <c r="AJ1778" s="17">
        <v>0.39026528580231201</v>
      </c>
      <c r="AK1778" s="17"/>
      <c r="AL1778" s="17">
        <v>0.40741090258003798</v>
      </c>
      <c r="AM1778" s="17">
        <v>0.454493470723974</v>
      </c>
      <c r="AN1778" s="17">
        <v>0.50708974700373</v>
      </c>
      <c r="AO1778" s="17">
        <v>0.61300762533126196</v>
      </c>
      <c r="AP1778" s="17"/>
      <c r="AQ1778" s="17">
        <v>0.47965880359719298</v>
      </c>
      <c r="AR1778" s="17">
        <v>0.42267727671081901</v>
      </c>
      <c r="AS1778" s="17"/>
      <c r="AT1778" s="17">
        <v>0.430893813462074</v>
      </c>
      <c r="AU1778" s="17">
        <v>0.52419586286826503</v>
      </c>
      <c r="AV1778" s="17"/>
      <c r="AW1778" s="17">
        <v>0.48481766441725699</v>
      </c>
      <c r="AX1778" s="17">
        <v>0.41603096478555401</v>
      </c>
      <c r="AY1778" s="17">
        <v>0.454071998981119</v>
      </c>
      <c r="AZ1778" s="17"/>
      <c r="BA1778" s="17">
        <v>0.47397963508437202</v>
      </c>
      <c r="BB1778" s="17">
        <v>0.45701391006060399</v>
      </c>
      <c r="BC1778" s="17">
        <v>0.45079277408526103</v>
      </c>
      <c r="BD1778" s="17">
        <v>0.43846611754524201</v>
      </c>
      <c r="BE1778" s="17">
        <v>0.42624556848262302</v>
      </c>
      <c r="BF1778" s="17"/>
      <c r="BG1778" s="17">
        <v>0.42879268638402901</v>
      </c>
      <c r="BH1778" s="17">
        <v>0.47700481837526998</v>
      </c>
      <c r="BI1778" s="17"/>
      <c r="BJ1778" s="17">
        <v>0.43096502519340302</v>
      </c>
      <c r="BK1778" s="17">
        <v>0.54823147010868301</v>
      </c>
      <c r="BL1778" s="17"/>
      <c r="BM1778" s="17">
        <v>0.45528334031719397</v>
      </c>
      <c r="BN1778" s="17">
        <v>0.45650712178414798</v>
      </c>
      <c r="BO1778" s="17">
        <v>0.477311760282361</v>
      </c>
      <c r="BP1778" s="17">
        <v>0.40673026840411602</v>
      </c>
      <c r="BQ1778" s="17">
        <v>0.46281368698781999</v>
      </c>
      <c r="BR1778" s="17"/>
      <c r="BS1778" s="17">
        <v>0.489311154615579</v>
      </c>
      <c r="BT1778" s="17"/>
      <c r="BU1778" s="17">
        <v>0.474803625498318</v>
      </c>
      <c r="BV1778" s="17">
        <v>0.47183992673783798</v>
      </c>
      <c r="BW1778" s="17">
        <v>0.41009514169933298</v>
      </c>
      <c r="BX1778" s="17">
        <v>0.49415695939036403</v>
      </c>
      <c r="BY1778" s="17">
        <v>0.34382242424929299</v>
      </c>
      <c r="BZ1778" s="17"/>
      <c r="CA1778" s="17">
        <v>0.47150420640335</v>
      </c>
      <c r="CB1778" s="17"/>
      <c r="CC1778" s="17">
        <v>0.51515332031809902</v>
      </c>
      <c r="CD1778" s="17">
        <v>0.241237749321603</v>
      </c>
      <c r="CE1778" s="17"/>
      <c r="CF1778" s="17">
        <v>0.56218073992367301</v>
      </c>
      <c r="CG1778" s="17"/>
      <c r="CH1778" s="17">
        <v>0.48477431848109298</v>
      </c>
      <c r="CI1778" s="17">
        <v>0.39880622645943198</v>
      </c>
    </row>
    <row r="1779" spans="2:87" x14ac:dyDescent="0.35">
      <c r="B1779" t="s">
        <v>528</v>
      </c>
      <c r="C1779" s="17">
        <v>0.37303517282944698</v>
      </c>
      <c r="D1779" s="17">
        <v>0.39673819711095198</v>
      </c>
      <c r="E1779" s="17">
        <v>0.34970274904276299</v>
      </c>
      <c r="F1779" s="17"/>
      <c r="G1779" s="17">
        <v>0.315848429821036</v>
      </c>
      <c r="H1779" s="17">
        <v>0.378332758329815</v>
      </c>
      <c r="I1779" s="17">
        <v>0.40052517920356701</v>
      </c>
      <c r="J1779" s="17">
        <v>0.411515972760439</v>
      </c>
      <c r="K1779" s="17">
        <v>0.33784419164070101</v>
      </c>
      <c r="L1779" s="17">
        <v>0.37747461071907701</v>
      </c>
      <c r="M1779" s="17"/>
      <c r="N1779" s="17">
        <v>0.41449206133452199</v>
      </c>
      <c r="O1779" s="17">
        <v>0.41003238359010302</v>
      </c>
      <c r="P1779" s="17">
        <v>0.32630880320202599</v>
      </c>
      <c r="Q1779" s="17">
        <v>0.334164044039862</v>
      </c>
      <c r="R1779" s="17"/>
      <c r="S1779" s="17">
        <v>0.35239285134383302</v>
      </c>
      <c r="T1779" s="17">
        <v>0.35623821587485999</v>
      </c>
      <c r="U1779" s="17">
        <v>0.43646972021369301</v>
      </c>
      <c r="V1779" s="17">
        <v>0.41268236824238702</v>
      </c>
      <c r="W1779" s="17">
        <v>0.43521749669087301</v>
      </c>
      <c r="X1779" s="17">
        <v>0.35053493850621698</v>
      </c>
      <c r="Y1779" s="17">
        <v>0.37665313741754802</v>
      </c>
      <c r="Z1779" s="17">
        <v>0.45581215050017898</v>
      </c>
      <c r="AA1779" s="17">
        <v>0.35299586939202998</v>
      </c>
      <c r="AB1779" s="17">
        <v>0.32111408112004097</v>
      </c>
      <c r="AC1779" s="17">
        <v>0.34184130585603201</v>
      </c>
      <c r="AD1779" s="17">
        <v>0.34060696296041199</v>
      </c>
      <c r="AE1779" s="17"/>
      <c r="AF1779" s="17">
        <v>0.31813621652319701</v>
      </c>
      <c r="AG1779" s="17">
        <v>0.35601127950030798</v>
      </c>
      <c r="AH1779" s="17">
        <v>0.40584966579019099</v>
      </c>
      <c r="AI1779" s="17">
        <v>0.45115646545354698</v>
      </c>
      <c r="AJ1779" s="17">
        <v>0.42546368624806402</v>
      </c>
      <c r="AK1779" s="17"/>
      <c r="AL1779" s="17">
        <v>0.404087152967819</v>
      </c>
      <c r="AM1779" s="17">
        <v>0.36596905123423501</v>
      </c>
      <c r="AN1779" s="17">
        <v>0.375318542461343</v>
      </c>
      <c r="AO1779" s="17">
        <v>0.226306102126272</v>
      </c>
      <c r="AP1779" s="17"/>
      <c r="AQ1779" s="17">
        <v>0.35230799604047303</v>
      </c>
      <c r="AR1779" s="17">
        <v>0.40297619961254799</v>
      </c>
      <c r="AS1779" s="17"/>
      <c r="AT1779" s="17">
        <v>0.38675828713635302</v>
      </c>
      <c r="AU1779" s="17">
        <v>0.38531076957171001</v>
      </c>
      <c r="AV1779" s="17"/>
      <c r="AW1779" s="17">
        <v>0.38711738981215299</v>
      </c>
      <c r="AX1779" s="17">
        <v>0.39933586295837398</v>
      </c>
      <c r="AY1779" s="17">
        <v>0.358833911342825</v>
      </c>
      <c r="AZ1779" s="17"/>
      <c r="BA1779" s="17">
        <v>0.33159720201827397</v>
      </c>
      <c r="BB1779" s="17">
        <v>0.40387233955173102</v>
      </c>
      <c r="BC1779" s="17">
        <v>0.37333124019601599</v>
      </c>
      <c r="BD1779" s="17">
        <v>0.39214146215411</v>
      </c>
      <c r="BE1779" s="17">
        <v>0.38121792455688303</v>
      </c>
      <c r="BF1779" s="17"/>
      <c r="BG1779" s="17">
        <v>0.36135220116823003</v>
      </c>
      <c r="BH1779" s="17">
        <v>0.38179256571472497</v>
      </c>
      <c r="BI1779" s="17"/>
      <c r="BJ1779" s="17">
        <v>0.384782032554012</v>
      </c>
      <c r="BK1779" s="17">
        <v>0.33312379682367999</v>
      </c>
      <c r="BL1779" s="17"/>
      <c r="BM1779" s="17">
        <v>0.36809937454616698</v>
      </c>
      <c r="BN1779" s="17">
        <v>0.39491967920975202</v>
      </c>
      <c r="BO1779" s="17">
        <v>0.37374492200534198</v>
      </c>
      <c r="BP1779" s="17">
        <v>0.39981474363522701</v>
      </c>
      <c r="BQ1779" s="17">
        <v>0.37028656729548098</v>
      </c>
      <c r="BR1779" s="17"/>
      <c r="BS1779" s="17">
        <v>0.36807667203382</v>
      </c>
      <c r="BT1779" s="17"/>
      <c r="BU1779" s="17">
        <v>0.38501623693758102</v>
      </c>
      <c r="BV1779" s="17">
        <v>0.36870130338857099</v>
      </c>
      <c r="BW1779" s="17">
        <v>0.42009879801477601</v>
      </c>
      <c r="BX1779" s="17">
        <v>0.36403042570871602</v>
      </c>
      <c r="BY1779" s="17">
        <v>0.35291717823193403</v>
      </c>
      <c r="BZ1779" s="17"/>
      <c r="CA1779" s="17">
        <v>0.39058290652834998</v>
      </c>
      <c r="CB1779" s="17"/>
      <c r="CC1779" s="17">
        <v>0.35823577234734499</v>
      </c>
      <c r="CD1779" s="17">
        <v>0.45230560135631898</v>
      </c>
      <c r="CE1779" s="17"/>
      <c r="CF1779" s="17">
        <v>0.34405732659691501</v>
      </c>
      <c r="CG1779" s="17"/>
      <c r="CH1779" s="17">
        <v>0.391480960415654</v>
      </c>
      <c r="CI1779" s="17">
        <v>0.369161646670015</v>
      </c>
    </row>
    <row r="1780" spans="2:87" x14ac:dyDescent="0.35">
      <c r="B1780" t="s">
        <v>529</v>
      </c>
      <c r="C1780" s="17">
        <v>6.5300217540585404E-2</v>
      </c>
      <c r="D1780" s="17">
        <v>8.7116404187608298E-2</v>
      </c>
      <c r="E1780" s="17">
        <v>4.4104903621831899E-2</v>
      </c>
      <c r="F1780" s="17"/>
      <c r="G1780" s="17">
        <v>0.10112935861704</v>
      </c>
      <c r="H1780" s="17">
        <v>9.2310375055863703E-2</v>
      </c>
      <c r="I1780" s="17">
        <v>4.94492676889179E-2</v>
      </c>
      <c r="J1780" s="17">
        <v>6.8442706886772203E-2</v>
      </c>
      <c r="K1780" s="17">
        <v>5.9764723081694698E-2</v>
      </c>
      <c r="L1780" s="17">
        <v>2.97120743062536E-2</v>
      </c>
      <c r="M1780" s="17"/>
      <c r="N1780" s="17">
        <v>7.4035225159943999E-2</v>
      </c>
      <c r="O1780" s="17">
        <v>6.3632522189754404E-2</v>
      </c>
      <c r="P1780" s="17">
        <v>6.5877459964724105E-2</v>
      </c>
      <c r="Q1780" s="17">
        <v>5.5948562255832203E-2</v>
      </c>
      <c r="R1780" s="17"/>
      <c r="S1780" s="17">
        <v>6.6676620261059999E-2</v>
      </c>
      <c r="T1780" s="17">
        <v>5.1382707862079498E-2</v>
      </c>
      <c r="U1780" s="17">
        <v>7.1025839238361602E-2</v>
      </c>
      <c r="V1780" s="17">
        <v>6.9996703751135203E-2</v>
      </c>
      <c r="W1780" s="17">
        <v>7.0039169661078496E-2</v>
      </c>
      <c r="X1780" s="17">
        <v>7.0638149378360507E-2</v>
      </c>
      <c r="Y1780" s="17">
        <v>6.2030543387822497E-2</v>
      </c>
      <c r="Z1780" s="17">
        <v>8.6546673300309199E-2</v>
      </c>
      <c r="AA1780" s="17">
        <v>9.9461916523334901E-2</v>
      </c>
      <c r="AB1780" s="17">
        <v>3.5161923222527702E-2</v>
      </c>
      <c r="AC1780" s="17">
        <v>2.80052098146494E-2</v>
      </c>
      <c r="AD1780" s="17">
        <v>7.3898847912037699E-2</v>
      </c>
      <c r="AE1780" s="17"/>
      <c r="AF1780" s="17">
        <v>5.5749420471320997E-2</v>
      </c>
      <c r="AG1780" s="17">
        <v>6.9856434663159703E-2</v>
      </c>
      <c r="AH1780" s="17">
        <v>5.8924507984789098E-2</v>
      </c>
      <c r="AI1780" s="17">
        <v>6.4440114585862698E-2</v>
      </c>
      <c r="AJ1780" s="17">
        <v>8.0481409429645406E-2</v>
      </c>
      <c r="AK1780" s="17"/>
      <c r="AL1780" s="17">
        <v>7.0959614998075501E-2</v>
      </c>
      <c r="AM1780" s="17">
        <v>6.4678620711606197E-2</v>
      </c>
      <c r="AN1780" s="17">
        <v>5.4460212159142797E-2</v>
      </c>
      <c r="AO1780" s="17">
        <v>6.6362340462225E-2</v>
      </c>
      <c r="AP1780" s="17"/>
      <c r="AQ1780" s="17">
        <v>5.9265752398069201E-2</v>
      </c>
      <c r="AR1780" s="17">
        <v>7.4017182918614602E-2</v>
      </c>
      <c r="AS1780" s="17"/>
      <c r="AT1780" s="17">
        <v>6.8731627175412202E-2</v>
      </c>
      <c r="AU1780" s="17">
        <v>3.5236129592505001E-2</v>
      </c>
      <c r="AV1780" s="17"/>
      <c r="AW1780" s="17">
        <v>5.0887109530190301E-2</v>
      </c>
      <c r="AX1780" s="17">
        <v>8.0908891883834294E-2</v>
      </c>
      <c r="AY1780" s="17">
        <v>6.5280089355031795E-2</v>
      </c>
      <c r="AZ1780" s="17"/>
      <c r="BA1780" s="17">
        <v>8.6937403599479199E-2</v>
      </c>
      <c r="BB1780" s="17">
        <v>5.0839896860073598E-2</v>
      </c>
      <c r="BC1780" s="17">
        <v>6.48997291468527E-2</v>
      </c>
      <c r="BD1780" s="17">
        <v>4.8205183693738302E-2</v>
      </c>
      <c r="BE1780" s="17">
        <v>7.0464659563825E-2</v>
      </c>
      <c r="BF1780" s="17"/>
      <c r="BG1780" s="17">
        <v>6.9056047864689302E-2</v>
      </c>
      <c r="BH1780" s="17">
        <v>6.2484899425263203E-2</v>
      </c>
      <c r="BI1780" s="17"/>
      <c r="BJ1780" s="17">
        <v>6.7018625036043306E-2</v>
      </c>
      <c r="BK1780" s="17">
        <v>6.0117057034625498E-2</v>
      </c>
      <c r="BL1780" s="17"/>
      <c r="BM1780" s="17">
        <v>3.6794460105169402E-2</v>
      </c>
      <c r="BN1780" s="17">
        <v>6.4677416025102699E-2</v>
      </c>
      <c r="BO1780" s="17">
        <v>7.0868506492377498E-2</v>
      </c>
      <c r="BP1780" s="17">
        <v>9.2355022188237906E-2</v>
      </c>
      <c r="BQ1780" s="17">
        <v>7.4292249193938995E-2</v>
      </c>
      <c r="BR1780" s="17"/>
      <c r="BS1780" s="17">
        <v>6.7295363066402297E-2</v>
      </c>
      <c r="BT1780" s="17"/>
      <c r="BU1780" s="17">
        <v>6.0426055928749799E-2</v>
      </c>
      <c r="BV1780" s="17">
        <v>7.5221028276570998E-2</v>
      </c>
      <c r="BW1780" s="17">
        <v>6.7671058998168401E-2</v>
      </c>
      <c r="BX1780" s="17">
        <v>7.5035174612449906E-2</v>
      </c>
      <c r="BY1780" s="17">
        <v>7.0127999481864503E-2</v>
      </c>
      <c r="BZ1780" s="17"/>
      <c r="CA1780" s="17">
        <v>6.0077140620730697E-2</v>
      </c>
      <c r="CB1780" s="17"/>
      <c r="CC1780" s="17">
        <v>5.1712091861570698E-2</v>
      </c>
      <c r="CD1780" s="17">
        <v>0.128361353942607</v>
      </c>
      <c r="CE1780" s="17"/>
      <c r="CF1780" s="17">
        <v>3.8550568159354898E-2</v>
      </c>
      <c r="CG1780" s="17"/>
      <c r="CH1780" s="17">
        <v>6.1575460528423602E-2</v>
      </c>
      <c r="CI1780" s="17">
        <v>0.11287546498772601</v>
      </c>
    </row>
    <row r="1781" spans="2:87" x14ac:dyDescent="0.35">
      <c r="B1781" t="s">
        <v>530</v>
      </c>
      <c r="C1781" s="17">
        <v>2.5049283820635801E-2</v>
      </c>
      <c r="D1781" s="17">
        <v>3.4342810838040298E-2</v>
      </c>
      <c r="E1781" s="17">
        <v>1.60029256255576E-2</v>
      </c>
      <c r="F1781" s="17"/>
      <c r="G1781" s="17">
        <v>6.5396889298862601E-2</v>
      </c>
      <c r="H1781" s="17">
        <v>2.1219261219765001E-2</v>
      </c>
      <c r="I1781" s="17">
        <v>1.9969588638229702E-2</v>
      </c>
      <c r="J1781" s="17">
        <v>2.7747703083225699E-2</v>
      </c>
      <c r="K1781" s="17">
        <v>1.02491612621862E-2</v>
      </c>
      <c r="L1781" s="17">
        <v>1.0908922690333601E-2</v>
      </c>
      <c r="M1781" s="17"/>
      <c r="N1781" s="17">
        <v>1.80261409374004E-2</v>
      </c>
      <c r="O1781" s="17">
        <v>4.6866499553032202E-2</v>
      </c>
      <c r="P1781" s="17">
        <v>1.48022443291436E-2</v>
      </c>
      <c r="Q1781" s="17">
        <v>1.9562404021595502E-2</v>
      </c>
      <c r="R1781" s="17"/>
      <c r="S1781" s="17">
        <v>4.2099914084397998E-2</v>
      </c>
      <c r="T1781" s="17">
        <v>2.2744199562096501E-2</v>
      </c>
      <c r="U1781" s="17">
        <v>3.2557354053500097E-2</v>
      </c>
      <c r="V1781" s="17">
        <v>2.13747509877695E-2</v>
      </c>
      <c r="W1781" s="17">
        <v>4.0786400379373797E-2</v>
      </c>
      <c r="X1781" s="17">
        <v>1.7682267846109101E-2</v>
      </c>
      <c r="Y1781" s="17">
        <v>0</v>
      </c>
      <c r="Z1781" s="17">
        <v>2.78264296922896E-2</v>
      </c>
      <c r="AA1781" s="17">
        <v>2.68448517018255E-2</v>
      </c>
      <c r="AB1781" s="17">
        <v>1.0376329663179499E-2</v>
      </c>
      <c r="AC1781" s="17">
        <v>9.6229442453617097E-3</v>
      </c>
      <c r="AD1781" s="17">
        <v>5.5520398407465699E-2</v>
      </c>
      <c r="AE1781" s="17"/>
      <c r="AF1781" s="17">
        <v>1.7921774012967E-2</v>
      </c>
      <c r="AG1781" s="17">
        <v>3.2515366157842798E-2</v>
      </c>
      <c r="AH1781" s="17">
        <v>2.0633100562509901E-2</v>
      </c>
      <c r="AI1781" s="17">
        <v>2.3826810476243999E-2</v>
      </c>
      <c r="AJ1781" s="17">
        <v>1.0898802064334299E-2</v>
      </c>
      <c r="AK1781" s="17"/>
      <c r="AL1781" s="17">
        <v>2.37261495386791E-2</v>
      </c>
      <c r="AM1781" s="17">
        <v>2.7477102627467501E-2</v>
      </c>
      <c r="AN1781" s="17">
        <v>2.1121452601741201E-2</v>
      </c>
      <c r="AO1781" s="17">
        <v>2.9171773912696701E-2</v>
      </c>
      <c r="AP1781" s="17"/>
      <c r="AQ1781" s="17">
        <v>3.1818488019480097E-2</v>
      </c>
      <c r="AR1781" s="17">
        <v>1.52709659010577E-2</v>
      </c>
      <c r="AS1781" s="17"/>
      <c r="AT1781" s="17">
        <v>2.99700376388921E-2</v>
      </c>
      <c r="AU1781" s="17">
        <v>1.24653493630686E-2</v>
      </c>
      <c r="AV1781" s="17"/>
      <c r="AW1781" s="17">
        <v>1.9825601110079701E-2</v>
      </c>
      <c r="AX1781" s="17">
        <v>2.31872144876492E-2</v>
      </c>
      <c r="AY1781" s="17">
        <v>2.7626259315223601E-2</v>
      </c>
      <c r="AZ1781" s="17"/>
      <c r="BA1781" s="17">
        <v>2.0625361670528398E-2</v>
      </c>
      <c r="BB1781" s="17">
        <v>1.6048436951903298E-2</v>
      </c>
      <c r="BC1781" s="17">
        <v>3.0671323456281801E-2</v>
      </c>
      <c r="BD1781" s="17">
        <v>3.48240827035739E-2</v>
      </c>
      <c r="BE1781" s="17">
        <v>4.29575556670466E-2</v>
      </c>
      <c r="BF1781" s="17"/>
      <c r="BG1781" s="17">
        <v>4.0030657093178303E-2</v>
      </c>
      <c r="BH1781" s="17">
        <v>1.3819455013964E-2</v>
      </c>
      <c r="BI1781" s="17"/>
      <c r="BJ1781" s="17">
        <v>2.9442973041997601E-2</v>
      </c>
      <c r="BK1781" s="17">
        <v>8.3289833815035699E-3</v>
      </c>
      <c r="BL1781" s="17"/>
      <c r="BM1781" s="17">
        <v>1.35148346687295E-2</v>
      </c>
      <c r="BN1781" s="17">
        <v>2.80692215811655E-2</v>
      </c>
      <c r="BO1781" s="17">
        <v>2.3081463119519599E-2</v>
      </c>
      <c r="BP1781" s="17">
        <v>1.33737277095137E-2</v>
      </c>
      <c r="BQ1781" s="17">
        <v>3.5293694551664499E-2</v>
      </c>
      <c r="BR1781" s="17"/>
      <c r="BS1781" s="17">
        <v>3.3531317946740302E-2</v>
      </c>
      <c r="BT1781" s="17"/>
      <c r="BU1781" s="17">
        <v>1.7811763863571601E-2</v>
      </c>
      <c r="BV1781" s="17">
        <v>2.73342213958108E-2</v>
      </c>
      <c r="BW1781" s="17">
        <v>2.36613192134357E-2</v>
      </c>
      <c r="BX1781" s="17">
        <v>3.7494077624816498E-2</v>
      </c>
      <c r="BY1781" s="17">
        <v>1.17387332351676E-2</v>
      </c>
      <c r="BZ1781" s="17"/>
      <c r="CA1781" s="17">
        <v>4.1687571821594799E-2</v>
      </c>
      <c r="CB1781" s="17"/>
      <c r="CC1781" s="17">
        <v>1.4799023879471501E-2</v>
      </c>
      <c r="CD1781" s="17">
        <v>6.3067025217092496E-2</v>
      </c>
      <c r="CE1781" s="17"/>
      <c r="CF1781" s="17">
        <v>3.7154062920172798E-3</v>
      </c>
      <c r="CG1781" s="17"/>
      <c r="CH1781" s="17">
        <v>1.8189564829058799E-2</v>
      </c>
      <c r="CI1781" s="17">
        <v>4.5459909307870201E-2</v>
      </c>
    </row>
    <row r="1782" spans="2:87" x14ac:dyDescent="0.35">
      <c r="B1782" t="s">
        <v>531</v>
      </c>
      <c r="C1782" s="17">
        <v>3.7365708803537602E-2</v>
      </c>
      <c r="D1782" s="17">
        <v>3.91171646656608E-2</v>
      </c>
      <c r="E1782" s="17">
        <v>3.5865071627765803E-2</v>
      </c>
      <c r="F1782" s="17"/>
      <c r="G1782" s="17">
        <v>5.1870006854287998E-2</v>
      </c>
      <c r="H1782" s="17">
        <v>5.0480704400624098E-2</v>
      </c>
      <c r="I1782" s="17">
        <v>4.7343234131867598E-2</v>
      </c>
      <c r="J1782" s="17">
        <v>2.2991531578875599E-2</v>
      </c>
      <c r="K1782" s="17">
        <v>2.4564201168659899E-2</v>
      </c>
      <c r="L1782" s="17">
        <v>2.70384771107876E-2</v>
      </c>
      <c r="M1782" s="17"/>
      <c r="N1782" s="17">
        <v>4.2554392231641598E-2</v>
      </c>
      <c r="O1782" s="17">
        <v>3.5453715528514E-2</v>
      </c>
      <c r="P1782" s="17">
        <v>4.4799448026961002E-2</v>
      </c>
      <c r="Q1782" s="17">
        <v>2.75563713483226E-2</v>
      </c>
      <c r="R1782" s="17"/>
      <c r="S1782" s="17">
        <v>4.3236832301565602E-2</v>
      </c>
      <c r="T1782" s="17">
        <v>3.1063926139788998E-2</v>
      </c>
      <c r="U1782" s="17">
        <v>1.2344512117781301E-2</v>
      </c>
      <c r="V1782" s="17">
        <v>3.5662918235556097E-2</v>
      </c>
      <c r="W1782" s="17">
        <v>3.33897626505575E-2</v>
      </c>
      <c r="X1782" s="17">
        <v>6.3556432887046793E-2</v>
      </c>
      <c r="Y1782" s="17">
        <v>4.25962421262941E-2</v>
      </c>
      <c r="Z1782" s="17">
        <v>5.1824731763140702E-2</v>
      </c>
      <c r="AA1782" s="17">
        <v>1.8747663949228801E-2</v>
      </c>
      <c r="AB1782" s="17">
        <v>4.8146508875425202E-2</v>
      </c>
      <c r="AC1782" s="17">
        <v>3.6585012405478498E-2</v>
      </c>
      <c r="AD1782" s="17">
        <v>4.3003182877229998E-2</v>
      </c>
      <c r="AE1782" s="17"/>
      <c r="AF1782" s="17">
        <v>3.36535292778323E-2</v>
      </c>
      <c r="AG1782" s="17">
        <v>3.8170537325796103E-2</v>
      </c>
      <c r="AH1782" s="17">
        <v>3.8582979104189702E-2</v>
      </c>
      <c r="AI1782" s="17">
        <v>2.18362900666066E-2</v>
      </c>
      <c r="AJ1782" s="17">
        <v>3.6286444222171997E-2</v>
      </c>
      <c r="AK1782" s="17"/>
      <c r="AL1782" s="17">
        <v>3.96225022296696E-2</v>
      </c>
      <c r="AM1782" s="17">
        <v>4.2377466087930901E-2</v>
      </c>
      <c r="AN1782" s="17">
        <v>2.0635696570301301E-2</v>
      </c>
      <c r="AO1782" s="17">
        <v>4.08292643557207E-2</v>
      </c>
      <c r="AP1782" s="17"/>
      <c r="AQ1782" s="17">
        <v>2.9376706631137402E-2</v>
      </c>
      <c r="AR1782" s="17">
        <v>4.8906061377813198E-2</v>
      </c>
      <c r="AS1782" s="17"/>
      <c r="AT1782" s="17">
        <v>3.8004897474861798E-2</v>
      </c>
      <c r="AU1782" s="17">
        <v>2.1189559902630401E-2</v>
      </c>
      <c r="AV1782" s="17"/>
      <c r="AW1782" s="17">
        <v>3.10212422799447E-2</v>
      </c>
      <c r="AX1782" s="17">
        <v>2.9907130644245002E-2</v>
      </c>
      <c r="AY1782" s="17">
        <v>4.6181822529107901E-2</v>
      </c>
      <c r="AZ1782" s="17"/>
      <c r="BA1782" s="17">
        <v>4.1296605774528601E-2</v>
      </c>
      <c r="BB1782" s="17">
        <v>3.3428168436803497E-2</v>
      </c>
      <c r="BC1782" s="17">
        <v>3.8617763208220898E-2</v>
      </c>
      <c r="BD1782" s="17">
        <v>3.7345145139369401E-2</v>
      </c>
      <c r="BE1782" s="17">
        <v>3.1055733934873399E-2</v>
      </c>
      <c r="BF1782" s="17"/>
      <c r="BG1782" s="17">
        <v>4.5920886771366298E-2</v>
      </c>
      <c r="BH1782" s="17">
        <v>3.0952866519886199E-2</v>
      </c>
      <c r="BI1782" s="17"/>
      <c r="BJ1782" s="17">
        <v>3.91621960012433E-2</v>
      </c>
      <c r="BK1782" s="17">
        <v>2.8847868404159701E-2</v>
      </c>
      <c r="BL1782" s="17"/>
      <c r="BM1782" s="17">
        <v>4.5362988421511999E-2</v>
      </c>
      <c r="BN1782" s="17">
        <v>2.98294416654434E-2</v>
      </c>
      <c r="BO1782" s="17">
        <v>2.88040128844336E-2</v>
      </c>
      <c r="BP1782" s="17">
        <v>5.4949700885483399E-2</v>
      </c>
      <c r="BQ1782" s="17">
        <v>3.6305679337585599E-2</v>
      </c>
      <c r="BR1782" s="17"/>
      <c r="BS1782" s="17">
        <v>2.32391686699292E-2</v>
      </c>
      <c r="BT1782" s="17"/>
      <c r="BU1782" s="17">
        <v>3.5749569501778503E-2</v>
      </c>
      <c r="BV1782" s="17">
        <v>3.0744079458217399E-2</v>
      </c>
      <c r="BW1782" s="17">
        <v>5.1846476913586202E-2</v>
      </c>
      <c r="BX1782" s="17">
        <v>1.7674466999615199E-2</v>
      </c>
      <c r="BY1782" s="17">
        <v>7.1741530818474702E-2</v>
      </c>
      <c r="BZ1782" s="17"/>
      <c r="CA1782" s="17">
        <v>2.5719855666592299E-2</v>
      </c>
      <c r="CB1782" s="17"/>
      <c r="CC1782" s="17">
        <v>2.4804341553186501E-2</v>
      </c>
      <c r="CD1782" s="17">
        <v>7.4503127012190695E-2</v>
      </c>
      <c r="CE1782" s="17"/>
      <c r="CF1782" s="17">
        <v>2.5296654078309399E-2</v>
      </c>
      <c r="CG1782" s="17"/>
      <c r="CH1782" s="17">
        <v>3.0240976846897898E-2</v>
      </c>
      <c r="CI1782" s="17">
        <v>4.3386425470028703E-2</v>
      </c>
    </row>
    <row r="1783" spans="2:87" x14ac:dyDescent="0.35">
      <c r="B1783" t="s">
        <v>161</v>
      </c>
      <c r="C1783" s="17">
        <v>4.2900623076502699E-2</v>
      </c>
      <c r="D1783" s="17">
        <v>3.3949937293144099E-2</v>
      </c>
      <c r="E1783" s="17">
        <v>5.0133875056414298E-2</v>
      </c>
      <c r="F1783" s="17"/>
      <c r="G1783" s="17">
        <v>9.1168178470034805E-2</v>
      </c>
      <c r="H1783" s="17">
        <v>4.17728004104111E-2</v>
      </c>
      <c r="I1783" s="17">
        <v>5.0914266111637803E-2</v>
      </c>
      <c r="J1783" s="17">
        <v>2.8555726326833401E-2</v>
      </c>
      <c r="K1783" s="17">
        <v>2.9058942635795299E-2</v>
      </c>
      <c r="L1783" s="17">
        <v>2.2683464536295099E-2</v>
      </c>
      <c r="M1783" s="17"/>
      <c r="N1783" s="17">
        <v>4.4863430048939203E-2</v>
      </c>
      <c r="O1783" s="17">
        <v>3.7277318299747703E-2</v>
      </c>
      <c r="P1783" s="17">
        <v>4.3751254420737497E-2</v>
      </c>
      <c r="Q1783" s="17">
        <v>4.6413623240061298E-2</v>
      </c>
      <c r="R1783" s="17"/>
      <c r="S1783" s="17">
        <v>5.3093265656059999E-2</v>
      </c>
      <c r="T1783" s="17">
        <v>6.7867767169328103E-2</v>
      </c>
      <c r="U1783" s="17">
        <v>4.8647635409628701E-2</v>
      </c>
      <c r="V1783" s="17">
        <v>4.8146117887756697E-2</v>
      </c>
      <c r="W1783" s="17">
        <v>3.5477683671695598E-2</v>
      </c>
      <c r="X1783" s="17">
        <v>4.1642554761567502E-2</v>
      </c>
      <c r="Y1783" s="17">
        <v>4.2239032496524699E-2</v>
      </c>
      <c r="Z1783" s="17">
        <v>4.7315139011365498E-2</v>
      </c>
      <c r="AA1783" s="17">
        <v>2.3052710491562201E-2</v>
      </c>
      <c r="AB1783" s="17">
        <v>1.47974944841488E-2</v>
      </c>
      <c r="AC1783" s="17">
        <v>2.0725121762869302E-2</v>
      </c>
      <c r="AD1783" s="17">
        <v>6.4266846930314203E-2</v>
      </c>
      <c r="AE1783" s="17"/>
      <c r="AF1783" s="17">
        <v>5.9224955610948003E-2</v>
      </c>
      <c r="AG1783" s="17">
        <v>2.9336927282491699E-2</v>
      </c>
      <c r="AH1783" s="17">
        <v>3.9892629768203E-2</v>
      </c>
      <c r="AI1783" s="17">
        <v>2.1004821525162601E-2</v>
      </c>
      <c r="AJ1783" s="17">
        <v>5.6604372233472401E-2</v>
      </c>
      <c r="AK1783" s="17"/>
      <c r="AL1783" s="17">
        <v>5.4193677685718901E-2</v>
      </c>
      <c r="AM1783" s="17">
        <v>4.5004288614785698E-2</v>
      </c>
      <c r="AN1783" s="17">
        <v>2.1374349203742499E-2</v>
      </c>
      <c r="AO1783" s="17">
        <v>2.4322893811823499E-2</v>
      </c>
      <c r="AP1783" s="17"/>
      <c r="AQ1783" s="17">
        <v>4.7572253313647797E-2</v>
      </c>
      <c r="AR1783" s="17">
        <v>3.6152313479147401E-2</v>
      </c>
      <c r="AS1783" s="17"/>
      <c r="AT1783" s="17">
        <v>4.5641337112406401E-2</v>
      </c>
      <c r="AU1783" s="17">
        <v>2.1602328701820599E-2</v>
      </c>
      <c r="AV1783" s="17"/>
      <c r="AW1783" s="17">
        <v>2.6330992850375601E-2</v>
      </c>
      <c r="AX1783" s="17">
        <v>5.0629935240343302E-2</v>
      </c>
      <c r="AY1783" s="17">
        <v>4.8005918476692701E-2</v>
      </c>
      <c r="AZ1783" s="17"/>
      <c r="BA1783" s="17">
        <v>4.5563791852817302E-2</v>
      </c>
      <c r="BB1783" s="17">
        <v>3.8797248138884903E-2</v>
      </c>
      <c r="BC1783" s="17">
        <v>4.1687169907367698E-2</v>
      </c>
      <c r="BD1783" s="17">
        <v>4.9018008763965802E-2</v>
      </c>
      <c r="BE1783" s="17">
        <v>4.8058557794749601E-2</v>
      </c>
      <c r="BF1783" s="17"/>
      <c r="BG1783" s="17">
        <v>5.4847520718507001E-2</v>
      </c>
      <c r="BH1783" s="17">
        <v>3.3945394950892403E-2</v>
      </c>
      <c r="BI1783" s="17"/>
      <c r="BJ1783" s="17">
        <v>4.8629148173301003E-2</v>
      </c>
      <c r="BK1783" s="17">
        <v>2.1350824247347799E-2</v>
      </c>
      <c r="BL1783" s="17"/>
      <c r="BM1783" s="17">
        <v>8.0945001941227598E-2</v>
      </c>
      <c r="BN1783" s="17">
        <v>2.5997119734388601E-2</v>
      </c>
      <c r="BO1783" s="17">
        <v>2.6189335215966399E-2</v>
      </c>
      <c r="BP1783" s="17">
        <v>3.2776537177421003E-2</v>
      </c>
      <c r="BQ1783" s="17">
        <v>2.1008122633509901E-2</v>
      </c>
      <c r="BR1783" s="17"/>
      <c r="BS1783" s="17">
        <v>1.8546323667529001E-2</v>
      </c>
      <c r="BT1783" s="17"/>
      <c r="BU1783" s="17">
        <v>2.61927482700012E-2</v>
      </c>
      <c r="BV1783" s="17">
        <v>2.6159440742991001E-2</v>
      </c>
      <c r="BW1783" s="17">
        <v>2.66272051607012E-2</v>
      </c>
      <c r="BX1783" s="17">
        <v>1.1608895664038299E-2</v>
      </c>
      <c r="BY1783" s="17">
        <v>0.14965213398326599</v>
      </c>
      <c r="BZ1783" s="17"/>
      <c r="CA1783" s="17">
        <v>1.0428318959381601E-2</v>
      </c>
      <c r="CB1783" s="17"/>
      <c r="CC1783" s="17">
        <v>3.5295450040326901E-2</v>
      </c>
      <c r="CD1783" s="17">
        <v>4.0525143150188098E-2</v>
      </c>
      <c r="CE1783" s="17"/>
      <c r="CF1783" s="17">
        <v>2.6199304949730402E-2</v>
      </c>
      <c r="CG1783" s="17"/>
      <c r="CH1783" s="17">
        <v>1.3738718898871899E-2</v>
      </c>
      <c r="CI1783" s="17">
        <v>3.0310327104927801E-2</v>
      </c>
    </row>
    <row r="1784" spans="2:87" x14ac:dyDescent="0.35">
      <c r="C1784" s="17"/>
      <c r="D1784" s="17"/>
      <c r="E1784" s="17"/>
      <c r="F1784" s="17"/>
      <c r="G1784" s="17"/>
      <c r="H1784" s="17"/>
      <c r="I1784" s="17"/>
      <c r="J1784" s="17"/>
      <c r="K1784" s="17"/>
      <c r="L1784" s="17"/>
      <c r="M1784" s="17"/>
      <c r="N1784" s="17"/>
      <c r="O1784" s="17"/>
      <c r="P1784" s="17"/>
      <c r="Q1784" s="17"/>
      <c r="R1784" s="17"/>
      <c r="S1784" s="17"/>
      <c r="T1784" s="17"/>
      <c r="U1784" s="17"/>
      <c r="V1784" s="17"/>
      <c r="W1784" s="17"/>
      <c r="X1784" s="17"/>
      <c r="Y1784" s="17"/>
      <c r="Z1784" s="17"/>
      <c r="AA1784" s="17"/>
      <c r="AB1784" s="17"/>
      <c r="AC1784" s="17"/>
      <c r="AD1784" s="17"/>
      <c r="AE1784" s="17"/>
      <c r="AF1784" s="17"/>
      <c r="AG1784" s="17"/>
      <c r="AH1784" s="17"/>
      <c r="AI1784" s="17"/>
      <c r="AJ1784" s="17"/>
      <c r="AK1784" s="17"/>
      <c r="AL1784" s="17"/>
      <c r="AM1784" s="17"/>
      <c r="AN1784" s="17"/>
      <c r="AO1784" s="17"/>
      <c r="AP1784" s="17"/>
      <c r="AQ1784" s="17"/>
      <c r="AR1784" s="17"/>
      <c r="AS1784" s="17"/>
      <c r="AT1784" s="17"/>
      <c r="AU1784" s="17"/>
      <c r="AV1784" s="17"/>
      <c r="AW1784" s="17"/>
      <c r="AX1784" s="17"/>
      <c r="AY1784" s="17"/>
      <c r="AZ1784" s="17"/>
      <c r="BA1784" s="17"/>
      <c r="BB1784" s="17"/>
      <c r="BC1784" s="17"/>
      <c r="BD1784" s="17"/>
      <c r="BE1784" s="17"/>
      <c r="BF1784" s="17"/>
      <c r="BG1784" s="17"/>
      <c r="BH1784" s="17"/>
      <c r="BI1784" s="17"/>
      <c r="BJ1784" s="17"/>
      <c r="BK1784" s="17"/>
      <c r="BL1784" s="17"/>
      <c r="BM1784" s="17"/>
      <c r="BN1784" s="17"/>
      <c r="BO1784" s="17"/>
      <c r="BP1784" s="17"/>
      <c r="BQ1784" s="17"/>
      <c r="BR1784" s="17"/>
      <c r="BS1784" s="17"/>
      <c r="BT1784" s="17"/>
      <c r="BU1784" s="17"/>
      <c r="BV1784" s="17"/>
      <c r="BW1784" s="17"/>
      <c r="BX1784" s="17"/>
      <c r="BY1784" s="17"/>
      <c r="BZ1784" s="17"/>
      <c r="CA1784" s="17"/>
      <c r="CB1784" s="17"/>
      <c r="CC1784" s="17"/>
      <c r="CD1784" s="17"/>
      <c r="CE1784" s="17"/>
      <c r="CF1784" s="17"/>
      <c r="CG1784" s="17"/>
      <c r="CH1784" s="17"/>
      <c r="CI1784" s="17"/>
    </row>
    <row r="1785" spans="2:87" x14ac:dyDescent="0.35">
      <c r="B1785" s="6" t="s">
        <v>535</v>
      </c>
      <c r="C1785" s="17"/>
      <c r="D1785" s="17"/>
      <c r="E1785" s="17"/>
      <c r="F1785" s="17"/>
      <c r="G1785" s="17"/>
      <c r="H1785" s="17"/>
      <c r="I1785" s="17"/>
      <c r="J1785" s="17"/>
      <c r="K1785" s="17"/>
      <c r="L1785" s="17"/>
      <c r="M1785" s="17"/>
      <c r="N1785" s="17"/>
      <c r="O1785" s="17"/>
      <c r="P1785" s="17"/>
      <c r="Q1785" s="17"/>
      <c r="R1785" s="17"/>
      <c r="S1785" s="17"/>
      <c r="T1785" s="17"/>
      <c r="U1785" s="17"/>
      <c r="V1785" s="17"/>
      <c r="W1785" s="17"/>
      <c r="X1785" s="17"/>
      <c r="Y1785" s="17"/>
      <c r="Z1785" s="17"/>
      <c r="AA1785" s="17"/>
      <c r="AB1785" s="17"/>
      <c r="AC1785" s="17"/>
      <c r="AD1785" s="17"/>
      <c r="AE1785" s="17"/>
      <c r="AF1785" s="17"/>
      <c r="AG1785" s="17"/>
      <c r="AH1785" s="17"/>
      <c r="AI1785" s="17"/>
      <c r="AJ1785" s="17"/>
      <c r="AK1785" s="17"/>
      <c r="AL1785" s="17"/>
      <c r="AM1785" s="17"/>
      <c r="AN1785" s="17"/>
      <c r="AO1785" s="17"/>
      <c r="AP1785" s="17"/>
      <c r="AQ1785" s="17"/>
      <c r="AR1785" s="17"/>
      <c r="AS1785" s="17"/>
      <c r="AT1785" s="17"/>
      <c r="AU1785" s="17"/>
      <c r="AV1785" s="17"/>
      <c r="AW1785" s="17"/>
      <c r="AX1785" s="17"/>
      <c r="AY1785" s="17"/>
      <c r="AZ1785" s="17"/>
      <c r="BA1785" s="17"/>
      <c r="BB1785" s="17"/>
      <c r="BC1785" s="17"/>
      <c r="BD1785" s="17"/>
      <c r="BE1785" s="17"/>
      <c r="BF1785" s="17"/>
      <c r="BG1785" s="17"/>
      <c r="BH1785" s="17"/>
      <c r="BI1785" s="17"/>
      <c r="BJ1785" s="17"/>
      <c r="BK1785" s="17"/>
      <c r="BL1785" s="17"/>
      <c r="BM1785" s="17"/>
      <c r="BN1785" s="17"/>
      <c r="BO1785" s="17"/>
      <c r="BP1785" s="17"/>
      <c r="BQ1785" s="17"/>
      <c r="BR1785" s="17"/>
      <c r="BS1785" s="17"/>
      <c r="BT1785" s="17"/>
      <c r="BU1785" s="17"/>
      <c r="BV1785" s="17"/>
      <c r="BW1785" s="17"/>
      <c r="BX1785" s="17"/>
      <c r="BY1785" s="17"/>
      <c r="BZ1785" s="17"/>
      <c r="CA1785" s="17"/>
      <c r="CB1785" s="17"/>
      <c r="CC1785" s="17"/>
      <c r="CD1785" s="17"/>
      <c r="CE1785" s="17"/>
      <c r="CF1785" s="17"/>
      <c r="CG1785" s="17"/>
      <c r="CH1785" s="17"/>
      <c r="CI1785" s="17"/>
    </row>
    <row r="1786" spans="2:87" x14ac:dyDescent="0.35">
      <c r="B1786" s="24" t="s">
        <v>163</v>
      </c>
      <c r="C1786" s="17"/>
      <c r="D1786" s="17"/>
      <c r="E1786" s="17"/>
      <c r="F1786" s="17"/>
      <c r="G1786" s="17"/>
      <c r="H1786" s="17"/>
      <c r="I1786" s="17"/>
      <c r="J1786" s="17"/>
      <c r="K1786" s="17"/>
      <c r="L1786" s="17"/>
      <c r="M1786" s="17"/>
      <c r="N1786" s="17"/>
      <c r="O1786" s="17"/>
      <c r="P1786" s="17"/>
      <c r="Q1786" s="17"/>
      <c r="R1786" s="17"/>
      <c r="S1786" s="17"/>
      <c r="T1786" s="17"/>
      <c r="U1786" s="17"/>
      <c r="V1786" s="17"/>
      <c r="W1786" s="17"/>
      <c r="X1786" s="17"/>
      <c r="Y1786" s="17"/>
      <c r="Z1786" s="17"/>
      <c r="AA1786" s="17"/>
      <c r="AB1786" s="17"/>
      <c r="AC1786" s="17"/>
      <c r="AD1786" s="17"/>
      <c r="AE1786" s="17"/>
      <c r="AF1786" s="17"/>
      <c r="AG1786" s="17"/>
      <c r="AH1786" s="17"/>
      <c r="AI1786" s="17"/>
      <c r="AJ1786" s="17"/>
      <c r="AK1786" s="17"/>
      <c r="AL1786" s="17"/>
      <c r="AM1786" s="17"/>
      <c r="AN1786" s="17"/>
      <c r="AO1786" s="17"/>
      <c r="AP1786" s="17"/>
      <c r="AQ1786" s="17"/>
      <c r="AR1786" s="17"/>
      <c r="AS1786" s="17"/>
      <c r="AT1786" s="17"/>
      <c r="AU1786" s="17"/>
      <c r="AV1786" s="17"/>
      <c r="AW1786" s="17"/>
      <c r="AX1786" s="17"/>
      <c r="AY1786" s="17"/>
      <c r="AZ1786" s="17"/>
      <c r="BA1786" s="17"/>
      <c r="BB1786" s="17"/>
      <c r="BC1786" s="17"/>
      <c r="BD1786" s="17"/>
      <c r="BE1786" s="17"/>
      <c r="BF1786" s="17"/>
      <c r="BG1786" s="17"/>
      <c r="BH1786" s="17"/>
      <c r="BI1786" s="17"/>
      <c r="BJ1786" s="17"/>
      <c r="BK1786" s="17"/>
      <c r="BL1786" s="17"/>
      <c r="BM1786" s="17"/>
      <c r="BN1786" s="17"/>
      <c r="BO1786" s="17"/>
      <c r="BP1786" s="17"/>
      <c r="BQ1786" s="17"/>
      <c r="BR1786" s="17"/>
      <c r="BS1786" s="17"/>
      <c r="BT1786" s="17"/>
      <c r="BU1786" s="17"/>
      <c r="BV1786" s="17"/>
      <c r="BW1786" s="17"/>
      <c r="BX1786" s="17"/>
      <c r="BY1786" s="17"/>
      <c r="BZ1786" s="17"/>
      <c r="CA1786" s="17"/>
      <c r="CB1786" s="17"/>
      <c r="CC1786" s="17"/>
      <c r="CD1786" s="17"/>
      <c r="CE1786" s="17"/>
      <c r="CF1786" s="17"/>
      <c r="CG1786" s="17"/>
      <c r="CH1786" s="17"/>
      <c r="CI1786" s="17"/>
    </row>
    <row r="1787" spans="2:87" x14ac:dyDescent="0.35">
      <c r="B1787" t="s">
        <v>527</v>
      </c>
      <c r="C1787" s="17">
        <v>0.46026988468031499</v>
      </c>
      <c r="D1787" s="17">
        <v>0.427157247640852</v>
      </c>
      <c r="E1787" s="17">
        <v>0.49267118647092001</v>
      </c>
      <c r="F1787" s="17"/>
      <c r="G1787" s="17">
        <v>0.37414743719246202</v>
      </c>
      <c r="H1787" s="17">
        <v>0.46083423292026798</v>
      </c>
      <c r="I1787" s="17">
        <v>0.41983996827346698</v>
      </c>
      <c r="J1787" s="17">
        <v>0.45610032161673503</v>
      </c>
      <c r="K1787" s="17">
        <v>0.52154086572104996</v>
      </c>
      <c r="L1787" s="17">
        <v>0.52135177738114302</v>
      </c>
      <c r="M1787" s="17"/>
      <c r="N1787" s="17">
        <v>0.409238114085757</v>
      </c>
      <c r="O1787" s="17">
        <v>0.41699446888610098</v>
      </c>
      <c r="P1787" s="17">
        <v>0.48438329966007199</v>
      </c>
      <c r="Q1787" s="17">
        <v>0.53665941460002797</v>
      </c>
      <c r="R1787" s="17"/>
      <c r="S1787" s="17">
        <v>0.46066912340442601</v>
      </c>
      <c r="T1787" s="17">
        <v>0.46413251581238102</v>
      </c>
      <c r="U1787" s="17">
        <v>0.43709563591608502</v>
      </c>
      <c r="V1787" s="17">
        <v>0.38080984996098999</v>
      </c>
      <c r="W1787" s="17">
        <v>0.39629930605809299</v>
      </c>
      <c r="X1787" s="17">
        <v>0.48007104549684798</v>
      </c>
      <c r="Y1787" s="17">
        <v>0.46215040063586998</v>
      </c>
      <c r="Z1787" s="17">
        <v>0.42916154312381899</v>
      </c>
      <c r="AA1787" s="17">
        <v>0.44322774996231701</v>
      </c>
      <c r="AB1787" s="17">
        <v>0.569360485929153</v>
      </c>
      <c r="AC1787" s="17">
        <v>0.52563097500352196</v>
      </c>
      <c r="AD1787" s="17">
        <v>0.488832747229553</v>
      </c>
      <c r="AE1787" s="17"/>
      <c r="AF1787" s="17">
        <v>0.49785017780324903</v>
      </c>
      <c r="AG1787" s="17">
        <v>0.49036027648026997</v>
      </c>
      <c r="AH1787" s="17">
        <v>0.44121643134636102</v>
      </c>
      <c r="AI1787" s="17">
        <v>0.455978316822024</v>
      </c>
      <c r="AJ1787" s="17">
        <v>0.36696903729074998</v>
      </c>
      <c r="AK1787" s="17"/>
      <c r="AL1787" s="17">
        <v>0.40470098428736501</v>
      </c>
      <c r="AM1787" s="17">
        <v>0.47629887061281601</v>
      </c>
      <c r="AN1787" s="17">
        <v>0.50701967834809902</v>
      </c>
      <c r="AO1787" s="17">
        <v>0.55827448594235496</v>
      </c>
      <c r="AP1787" s="17"/>
      <c r="AQ1787" s="17">
        <v>0.48752312286981297</v>
      </c>
      <c r="AR1787" s="17">
        <v>0.42090176702176002</v>
      </c>
      <c r="AS1787" s="17"/>
      <c r="AT1787" s="17">
        <v>0.43406349517167198</v>
      </c>
      <c r="AU1787" s="17">
        <v>0.51621164949075604</v>
      </c>
      <c r="AV1787" s="17"/>
      <c r="AW1787" s="17">
        <v>0.46917648986888399</v>
      </c>
      <c r="AX1787" s="17">
        <v>0.44107502808254301</v>
      </c>
      <c r="AY1787" s="17">
        <v>0.46983576188605702</v>
      </c>
      <c r="AZ1787" s="17"/>
      <c r="BA1787" s="17">
        <v>0.499746297419633</v>
      </c>
      <c r="BB1787" s="17">
        <v>0.45771327432411502</v>
      </c>
      <c r="BC1787" s="17">
        <v>0.43518743090149098</v>
      </c>
      <c r="BD1787" s="17">
        <v>0.44051030224516002</v>
      </c>
      <c r="BE1787" s="17">
        <v>0.46475231750472401</v>
      </c>
      <c r="BF1787" s="17"/>
      <c r="BG1787" s="17">
        <v>0.44564256782186101</v>
      </c>
      <c r="BH1787" s="17">
        <v>0.47123431772881602</v>
      </c>
      <c r="BI1787" s="17"/>
      <c r="BJ1787" s="17">
        <v>0.441730894785612</v>
      </c>
      <c r="BK1787" s="17">
        <v>0.52524581484701005</v>
      </c>
      <c r="BL1787" s="17"/>
      <c r="BM1787" s="17">
        <v>0.46457205342740598</v>
      </c>
      <c r="BN1787" s="17">
        <v>0.43198130051622702</v>
      </c>
      <c r="BO1787" s="17">
        <v>0.48708699720753501</v>
      </c>
      <c r="BP1787" s="17">
        <v>0.37317733523101698</v>
      </c>
      <c r="BQ1787" s="17">
        <v>0.483013800324538</v>
      </c>
      <c r="BR1787" s="17"/>
      <c r="BS1787" s="17">
        <v>0.491092732862346</v>
      </c>
      <c r="BT1787" s="17"/>
      <c r="BU1787" s="17">
        <v>0.47532868787853699</v>
      </c>
      <c r="BV1787" s="17">
        <v>0.47350125308561303</v>
      </c>
      <c r="BW1787" s="17">
        <v>0.40462319050498202</v>
      </c>
      <c r="BX1787" s="17">
        <v>0.50191994551901797</v>
      </c>
      <c r="BY1787" s="17">
        <v>0.34972507552318499</v>
      </c>
      <c r="BZ1787" s="17"/>
      <c r="CA1787" s="17">
        <v>0.50211435031629803</v>
      </c>
      <c r="CB1787" s="17"/>
      <c r="CC1787" s="17">
        <v>0.51187287791318903</v>
      </c>
      <c r="CD1787" s="17">
        <v>0.26827853519051598</v>
      </c>
      <c r="CE1787" s="17"/>
      <c r="CF1787" s="17">
        <v>0.56475532699031405</v>
      </c>
      <c r="CG1787" s="17"/>
      <c r="CH1787" s="17">
        <v>0.50031079869961004</v>
      </c>
      <c r="CI1787" s="17">
        <v>0.40834545758076002</v>
      </c>
    </row>
    <row r="1788" spans="2:87" x14ac:dyDescent="0.35">
      <c r="B1788" t="s">
        <v>528</v>
      </c>
      <c r="C1788" s="17">
        <v>0.36780997769088702</v>
      </c>
      <c r="D1788" s="17">
        <v>0.38280075792027402</v>
      </c>
      <c r="E1788" s="17">
        <v>0.35417728585383002</v>
      </c>
      <c r="F1788" s="17"/>
      <c r="G1788" s="17">
        <v>0.32528070424285899</v>
      </c>
      <c r="H1788" s="17">
        <v>0.34396304381862702</v>
      </c>
      <c r="I1788" s="17">
        <v>0.371918165020928</v>
      </c>
      <c r="J1788" s="17">
        <v>0.39914738385980802</v>
      </c>
      <c r="K1788" s="17">
        <v>0.37307723239767898</v>
      </c>
      <c r="L1788" s="17">
        <v>0.386649884364067</v>
      </c>
      <c r="M1788" s="17"/>
      <c r="N1788" s="17">
        <v>0.41453370120783201</v>
      </c>
      <c r="O1788" s="17">
        <v>0.39424198193318899</v>
      </c>
      <c r="P1788" s="17">
        <v>0.35420062722596402</v>
      </c>
      <c r="Q1788" s="17">
        <v>0.30587304790927999</v>
      </c>
      <c r="R1788" s="17"/>
      <c r="S1788" s="17">
        <v>0.31682176461341499</v>
      </c>
      <c r="T1788" s="17">
        <v>0.358571583799978</v>
      </c>
      <c r="U1788" s="17">
        <v>0.39752157808242</v>
      </c>
      <c r="V1788" s="17">
        <v>0.47748624455245797</v>
      </c>
      <c r="W1788" s="17">
        <v>0.42868239761836902</v>
      </c>
      <c r="X1788" s="17">
        <v>0.30462212158399099</v>
      </c>
      <c r="Y1788" s="17">
        <v>0.378370478927198</v>
      </c>
      <c r="Z1788" s="17">
        <v>0.358964845363624</v>
      </c>
      <c r="AA1788" s="17">
        <v>0.41294661099158497</v>
      </c>
      <c r="AB1788" s="17">
        <v>0.31338402454377401</v>
      </c>
      <c r="AC1788" s="17">
        <v>0.34311511461093303</v>
      </c>
      <c r="AD1788" s="17">
        <v>0.31883029057980999</v>
      </c>
      <c r="AE1788" s="17"/>
      <c r="AF1788" s="17">
        <v>0.32928532078508899</v>
      </c>
      <c r="AG1788" s="17">
        <v>0.336923911017595</v>
      </c>
      <c r="AH1788" s="17">
        <v>0.42396813794365401</v>
      </c>
      <c r="AI1788" s="17">
        <v>0.39380831867383997</v>
      </c>
      <c r="AJ1788" s="17">
        <v>0.431087547978178</v>
      </c>
      <c r="AK1788" s="17"/>
      <c r="AL1788" s="17">
        <v>0.40689833463097402</v>
      </c>
      <c r="AM1788" s="17">
        <v>0.36091954104896601</v>
      </c>
      <c r="AN1788" s="17">
        <v>0.32265836390310099</v>
      </c>
      <c r="AO1788" s="17">
        <v>0.30685138521537803</v>
      </c>
      <c r="AP1788" s="17"/>
      <c r="AQ1788" s="17">
        <v>0.34739065986724499</v>
      </c>
      <c r="AR1788" s="17">
        <v>0.397306292991078</v>
      </c>
      <c r="AS1788" s="17"/>
      <c r="AT1788" s="17">
        <v>0.37032401805480197</v>
      </c>
      <c r="AU1788" s="17">
        <v>0.39423528471277602</v>
      </c>
      <c r="AV1788" s="17"/>
      <c r="AW1788" s="17">
        <v>0.39272389918351103</v>
      </c>
      <c r="AX1788" s="17">
        <v>0.38577269307678302</v>
      </c>
      <c r="AY1788" s="17">
        <v>0.33763513007280299</v>
      </c>
      <c r="AZ1788" s="17"/>
      <c r="BA1788" s="17">
        <v>0.31316346886533802</v>
      </c>
      <c r="BB1788" s="17">
        <v>0.386338775311514</v>
      </c>
      <c r="BC1788" s="17">
        <v>0.39057774330552703</v>
      </c>
      <c r="BD1788" s="17">
        <v>0.384818593715474</v>
      </c>
      <c r="BE1788" s="17">
        <v>0.37220939526468499</v>
      </c>
      <c r="BF1788" s="17"/>
      <c r="BG1788" s="17">
        <v>0.34465903436897499</v>
      </c>
      <c r="BH1788" s="17">
        <v>0.38516360245468101</v>
      </c>
      <c r="BI1788" s="17"/>
      <c r="BJ1788" s="17">
        <v>0.36828604027129502</v>
      </c>
      <c r="BK1788" s="17">
        <v>0.36988837136890101</v>
      </c>
      <c r="BL1788" s="17"/>
      <c r="BM1788" s="17">
        <v>0.365161848080165</v>
      </c>
      <c r="BN1788" s="17">
        <v>0.36420150542496499</v>
      </c>
      <c r="BO1788" s="17">
        <v>0.37428730913666303</v>
      </c>
      <c r="BP1788" s="17">
        <v>0.437794383852948</v>
      </c>
      <c r="BQ1788" s="17">
        <v>0.34932957994437502</v>
      </c>
      <c r="BR1788" s="17"/>
      <c r="BS1788" s="17">
        <v>0.33997097091408301</v>
      </c>
      <c r="BT1788" s="17"/>
      <c r="BU1788" s="17">
        <v>0.34122895220987098</v>
      </c>
      <c r="BV1788" s="17">
        <v>0.37827703906940102</v>
      </c>
      <c r="BW1788" s="17">
        <v>0.41481168328991302</v>
      </c>
      <c r="BX1788" s="17">
        <v>0.34366259785290099</v>
      </c>
      <c r="BY1788" s="17">
        <v>0.38627513230847499</v>
      </c>
      <c r="BZ1788" s="17"/>
      <c r="CA1788" s="17">
        <v>0.35061239303112002</v>
      </c>
      <c r="CB1788" s="17"/>
      <c r="CC1788" s="17">
        <v>0.35259288058034699</v>
      </c>
      <c r="CD1788" s="17">
        <v>0.45240835085229603</v>
      </c>
      <c r="CE1788" s="17"/>
      <c r="CF1788" s="17">
        <v>0.33506593757299002</v>
      </c>
      <c r="CG1788" s="17"/>
      <c r="CH1788" s="17">
        <v>0.37330846044003002</v>
      </c>
      <c r="CI1788" s="17">
        <v>0.37719414220904901</v>
      </c>
    </row>
    <row r="1789" spans="2:87" x14ac:dyDescent="0.35">
      <c r="B1789" t="s">
        <v>529</v>
      </c>
      <c r="C1789" s="17">
        <v>6.9823219018942298E-2</v>
      </c>
      <c r="D1789" s="17">
        <v>7.7973848388332795E-2</v>
      </c>
      <c r="E1789" s="17">
        <v>6.2188755183781697E-2</v>
      </c>
      <c r="F1789" s="17"/>
      <c r="G1789" s="17">
        <v>0.16204297767789799</v>
      </c>
      <c r="H1789" s="17">
        <v>8.8061718120184804E-2</v>
      </c>
      <c r="I1789" s="17">
        <v>5.2023090299246302E-2</v>
      </c>
      <c r="J1789" s="17">
        <v>6.3952140014658307E-2</v>
      </c>
      <c r="K1789" s="17">
        <v>4.76935467099966E-2</v>
      </c>
      <c r="L1789" s="17">
        <v>2.10793678798189E-2</v>
      </c>
      <c r="M1789" s="17"/>
      <c r="N1789" s="17">
        <v>8.4567380935830203E-2</v>
      </c>
      <c r="O1789" s="17">
        <v>6.4260646408036901E-2</v>
      </c>
      <c r="P1789" s="17">
        <v>6.6982254603701302E-2</v>
      </c>
      <c r="Q1789" s="17">
        <v>6.1312993495915499E-2</v>
      </c>
      <c r="R1789" s="17"/>
      <c r="S1789" s="17">
        <v>0.10122156846262401</v>
      </c>
      <c r="T1789" s="17">
        <v>6.1070047702454E-2</v>
      </c>
      <c r="U1789" s="17">
        <v>7.15082197895167E-2</v>
      </c>
      <c r="V1789" s="17">
        <v>5.9688497502437703E-2</v>
      </c>
      <c r="W1789" s="17">
        <v>8.3232348057669603E-2</v>
      </c>
      <c r="X1789" s="17">
        <v>9.1861906789325001E-2</v>
      </c>
      <c r="Y1789" s="17">
        <v>2.82531402328462E-2</v>
      </c>
      <c r="Z1789" s="17">
        <v>7.9444159460783106E-2</v>
      </c>
      <c r="AA1789" s="17">
        <v>8.0248364962465499E-2</v>
      </c>
      <c r="AB1789" s="17">
        <v>6.1456892493058898E-2</v>
      </c>
      <c r="AC1789" s="17">
        <v>1.9011599583667299E-2</v>
      </c>
      <c r="AD1789" s="17">
        <v>5.7614186537160599E-2</v>
      </c>
      <c r="AE1789" s="17"/>
      <c r="AF1789" s="17">
        <v>7.4261443798036397E-2</v>
      </c>
      <c r="AG1789" s="17">
        <v>6.9392650083814206E-2</v>
      </c>
      <c r="AH1789" s="17">
        <v>5.9632603007791003E-2</v>
      </c>
      <c r="AI1789" s="17">
        <v>6.9823884378891504E-2</v>
      </c>
      <c r="AJ1789" s="17">
        <v>8.8164638280218505E-2</v>
      </c>
      <c r="AK1789" s="17"/>
      <c r="AL1789" s="17">
        <v>6.0441376966493703E-2</v>
      </c>
      <c r="AM1789" s="17">
        <v>6.7685640887803905E-2</v>
      </c>
      <c r="AN1789" s="17">
        <v>9.7597445297601906E-2</v>
      </c>
      <c r="AO1789" s="17">
        <v>5.9631914307074499E-2</v>
      </c>
      <c r="AP1789" s="17"/>
      <c r="AQ1789" s="17">
        <v>6.5894047995370006E-2</v>
      </c>
      <c r="AR1789" s="17">
        <v>7.5499024076713106E-2</v>
      </c>
      <c r="AS1789" s="17"/>
      <c r="AT1789" s="17">
        <v>8.4627013282133304E-2</v>
      </c>
      <c r="AU1789" s="17">
        <v>1.7809490107845299E-2</v>
      </c>
      <c r="AV1789" s="17"/>
      <c r="AW1789" s="17">
        <v>5.84521970227403E-2</v>
      </c>
      <c r="AX1789" s="17">
        <v>6.2512842052907205E-2</v>
      </c>
      <c r="AY1789" s="17">
        <v>8.2372405997103396E-2</v>
      </c>
      <c r="AZ1789" s="17"/>
      <c r="BA1789" s="17">
        <v>8.3853520136828494E-2</v>
      </c>
      <c r="BB1789" s="17">
        <v>6.9629548969840499E-2</v>
      </c>
      <c r="BC1789" s="17">
        <v>7.3081256273209896E-2</v>
      </c>
      <c r="BD1789" s="17">
        <v>3.8413889788397597E-2</v>
      </c>
      <c r="BE1789" s="17">
        <v>3.9548329906284201E-2</v>
      </c>
      <c r="BF1789" s="17"/>
      <c r="BG1789" s="17">
        <v>8.8649517116835205E-2</v>
      </c>
      <c r="BH1789" s="17">
        <v>5.57112880993526E-2</v>
      </c>
      <c r="BI1789" s="17"/>
      <c r="BJ1789" s="17">
        <v>7.7908805086326999E-2</v>
      </c>
      <c r="BK1789" s="17">
        <v>3.9633072147687902E-2</v>
      </c>
      <c r="BL1789" s="17"/>
      <c r="BM1789" s="17">
        <v>3.91711503915722E-2</v>
      </c>
      <c r="BN1789" s="17">
        <v>8.0797547879382495E-2</v>
      </c>
      <c r="BO1789" s="17">
        <v>6.3702770589209701E-2</v>
      </c>
      <c r="BP1789" s="17">
        <v>0.11084015177209899</v>
      </c>
      <c r="BQ1789" s="17">
        <v>7.4884173635976298E-2</v>
      </c>
      <c r="BR1789" s="17"/>
      <c r="BS1789" s="17">
        <v>8.6493966933883407E-2</v>
      </c>
      <c r="BT1789" s="17"/>
      <c r="BU1789" s="17">
        <v>0.101517172164084</v>
      </c>
      <c r="BV1789" s="17">
        <v>6.3432781781381301E-2</v>
      </c>
      <c r="BW1789" s="17">
        <v>8.6233661762942504E-2</v>
      </c>
      <c r="BX1789" s="17">
        <v>6.3848574411584105E-2</v>
      </c>
      <c r="BY1789" s="17">
        <v>7.37975397964859E-2</v>
      </c>
      <c r="BZ1789" s="17"/>
      <c r="CA1789" s="17">
        <v>9.3911871749847095E-2</v>
      </c>
      <c r="CB1789" s="17"/>
      <c r="CC1789" s="17">
        <v>5.3941283507332301E-2</v>
      </c>
      <c r="CD1789" s="17">
        <v>0.129335741283471</v>
      </c>
      <c r="CE1789" s="17"/>
      <c r="CF1789" s="17">
        <v>4.1145962138639802E-2</v>
      </c>
      <c r="CG1789" s="17"/>
      <c r="CH1789" s="17">
        <v>5.0521755056997797E-2</v>
      </c>
      <c r="CI1789" s="17">
        <v>0.124368264787681</v>
      </c>
    </row>
    <row r="1790" spans="2:87" x14ac:dyDescent="0.35">
      <c r="B1790" t="s">
        <v>530</v>
      </c>
      <c r="C1790" s="17">
        <v>2.19245587565156E-2</v>
      </c>
      <c r="D1790" s="17">
        <v>3.0454613340950801E-2</v>
      </c>
      <c r="E1790" s="17">
        <v>1.3614692946684499E-2</v>
      </c>
      <c r="F1790" s="17"/>
      <c r="G1790" s="17">
        <v>2.0109266226177799E-2</v>
      </c>
      <c r="H1790" s="17">
        <v>3.4668774086134897E-2</v>
      </c>
      <c r="I1790" s="17">
        <v>2.7971614770666099E-2</v>
      </c>
      <c r="J1790" s="17">
        <v>2.6188626470157201E-2</v>
      </c>
      <c r="K1790" s="17">
        <v>1.02491612621862E-2</v>
      </c>
      <c r="L1790" s="17">
        <v>1.08188893500133E-2</v>
      </c>
      <c r="M1790" s="17"/>
      <c r="N1790" s="17">
        <v>2.0516183366626299E-2</v>
      </c>
      <c r="O1790" s="17">
        <v>3.7636050894209599E-2</v>
      </c>
      <c r="P1790" s="17">
        <v>9.5127519706956296E-3</v>
      </c>
      <c r="Q1790" s="17">
        <v>1.8744790888574399E-2</v>
      </c>
      <c r="R1790" s="17"/>
      <c r="S1790" s="17">
        <v>1.7728017454446101E-2</v>
      </c>
      <c r="T1790" s="17">
        <v>1.86999310975881E-2</v>
      </c>
      <c r="U1790" s="17">
        <v>3.2557354053500097E-2</v>
      </c>
      <c r="V1790" s="17">
        <v>1.6838564450825998E-2</v>
      </c>
      <c r="W1790" s="17">
        <v>1.6281020610098E-2</v>
      </c>
      <c r="X1790" s="17">
        <v>3.5987643897018598E-2</v>
      </c>
      <c r="Y1790" s="17">
        <v>2.0831173081418099E-2</v>
      </c>
      <c r="Z1790" s="17">
        <v>3.2988383919204299E-2</v>
      </c>
      <c r="AA1790" s="17">
        <v>1.36286375105386E-2</v>
      </c>
      <c r="AB1790" s="17">
        <v>1.9855453939484801E-2</v>
      </c>
      <c r="AC1790" s="17">
        <v>2.8618748671601E-2</v>
      </c>
      <c r="AD1790" s="17">
        <v>2.7132893147509801E-2</v>
      </c>
      <c r="AE1790" s="17"/>
      <c r="AF1790" s="17">
        <v>1.7632086923651501E-2</v>
      </c>
      <c r="AG1790" s="17">
        <v>2.7427477881222798E-2</v>
      </c>
      <c r="AH1790" s="17">
        <v>2.6489074736378098E-3</v>
      </c>
      <c r="AI1790" s="17">
        <v>3.21029257001718E-2</v>
      </c>
      <c r="AJ1790" s="17">
        <v>2.8471918573008001E-2</v>
      </c>
      <c r="AK1790" s="17"/>
      <c r="AL1790" s="17">
        <v>2.1668689214732001E-2</v>
      </c>
      <c r="AM1790" s="17">
        <v>1.9825308657589899E-2</v>
      </c>
      <c r="AN1790" s="17">
        <v>2.8967102478848102E-2</v>
      </c>
      <c r="AO1790" s="17">
        <v>1.6303612284715101E-2</v>
      </c>
      <c r="AP1790" s="17"/>
      <c r="AQ1790" s="17">
        <v>1.8777410621870601E-2</v>
      </c>
      <c r="AR1790" s="17">
        <v>2.6470708362376302E-2</v>
      </c>
      <c r="AS1790" s="17"/>
      <c r="AT1790" s="17">
        <v>2.54275815153427E-2</v>
      </c>
      <c r="AU1790" s="17">
        <v>1.50293831174028E-2</v>
      </c>
      <c r="AV1790" s="17"/>
      <c r="AW1790" s="17">
        <v>1.64166960949702E-2</v>
      </c>
      <c r="AX1790" s="17">
        <v>1.68875178226939E-2</v>
      </c>
      <c r="AY1790" s="17">
        <v>3.0564069572164201E-2</v>
      </c>
      <c r="AZ1790" s="17"/>
      <c r="BA1790" s="17">
        <v>2.61203412161987E-2</v>
      </c>
      <c r="BB1790" s="17">
        <v>1.8105026548646298E-2</v>
      </c>
      <c r="BC1790" s="17">
        <v>1.6642158492650799E-2</v>
      </c>
      <c r="BD1790" s="17">
        <v>2.8479080837082199E-2</v>
      </c>
      <c r="BE1790" s="17">
        <v>4.29575556670466E-2</v>
      </c>
      <c r="BF1790" s="17"/>
      <c r="BG1790" s="17">
        <v>1.7651267015758601E-2</v>
      </c>
      <c r="BH1790" s="17">
        <v>2.5127758744704701E-2</v>
      </c>
      <c r="BI1790" s="17"/>
      <c r="BJ1790" s="17">
        <v>2.3778630341492701E-2</v>
      </c>
      <c r="BK1790" s="17">
        <v>1.51462914683308E-2</v>
      </c>
      <c r="BL1790" s="17"/>
      <c r="BM1790" s="17">
        <v>9.7632625979676198E-3</v>
      </c>
      <c r="BN1790" s="17">
        <v>3.1475927618768697E-2</v>
      </c>
      <c r="BO1790" s="17">
        <v>1.6611286613971099E-2</v>
      </c>
      <c r="BP1790" s="17">
        <v>1.9261276202369001E-2</v>
      </c>
      <c r="BQ1790" s="17">
        <v>3.45367281782714E-2</v>
      </c>
      <c r="BR1790" s="17"/>
      <c r="BS1790" s="17">
        <v>3.0738466378457601E-2</v>
      </c>
      <c r="BT1790" s="17"/>
      <c r="BU1790" s="17">
        <v>1.7705457702113798E-2</v>
      </c>
      <c r="BV1790" s="17">
        <v>2.3068076516600498E-2</v>
      </c>
      <c r="BW1790" s="17">
        <v>2.6154069379764899E-2</v>
      </c>
      <c r="BX1790" s="17">
        <v>4.1628782801561397E-2</v>
      </c>
      <c r="BY1790" s="17">
        <v>1.2613532051448301E-2</v>
      </c>
      <c r="BZ1790" s="17"/>
      <c r="CA1790" s="17">
        <v>2.3104530982069899E-2</v>
      </c>
      <c r="CB1790" s="17"/>
      <c r="CC1790" s="17">
        <v>1.69179954959125E-2</v>
      </c>
      <c r="CD1790" s="17">
        <v>3.9079277564629498E-2</v>
      </c>
      <c r="CE1790" s="17"/>
      <c r="CF1790" s="17">
        <v>3.6870756448170198E-3</v>
      </c>
      <c r="CG1790" s="17"/>
      <c r="CH1790" s="17">
        <v>3.1855716989069402E-2</v>
      </c>
      <c r="CI1790" s="17">
        <v>2.0172677167355199E-2</v>
      </c>
    </row>
    <row r="1791" spans="2:87" x14ac:dyDescent="0.35">
      <c r="B1791" t="s">
        <v>531</v>
      </c>
      <c r="C1791" s="17">
        <v>3.30961961176564E-2</v>
      </c>
      <c r="D1791" s="17">
        <v>3.9267185925529802E-2</v>
      </c>
      <c r="E1791" s="17">
        <v>2.7192328111480701E-2</v>
      </c>
      <c r="F1791" s="17"/>
      <c r="G1791" s="17">
        <v>4.3694314041965797E-2</v>
      </c>
      <c r="H1791" s="17">
        <v>2.6985788928566901E-2</v>
      </c>
      <c r="I1791" s="17">
        <v>5.1722503502696401E-2</v>
      </c>
      <c r="J1791" s="17">
        <v>1.9701869188183299E-2</v>
      </c>
      <c r="K1791" s="17">
        <v>1.4501423380702099E-2</v>
      </c>
      <c r="L1791" s="17">
        <v>3.8343750402093597E-2</v>
      </c>
      <c r="M1791" s="17"/>
      <c r="N1791" s="17">
        <v>2.8428158547163001E-2</v>
      </c>
      <c r="O1791" s="17">
        <v>4.15856479117599E-2</v>
      </c>
      <c r="P1791" s="17">
        <v>3.4615305115613698E-2</v>
      </c>
      <c r="Q1791" s="17">
        <v>2.6203879958770701E-2</v>
      </c>
      <c r="R1791" s="17"/>
      <c r="S1791" s="17">
        <v>6.5184383250073905E-2</v>
      </c>
      <c r="T1791" s="17">
        <v>2.8683345391836802E-2</v>
      </c>
      <c r="U1791" s="17">
        <v>1.28294933623026E-2</v>
      </c>
      <c r="V1791" s="17">
        <v>5.3699644375606098E-3</v>
      </c>
      <c r="W1791" s="17">
        <v>1.3278491422567301E-2</v>
      </c>
      <c r="X1791" s="17">
        <v>3.9090179115569001E-2</v>
      </c>
      <c r="Y1791" s="17">
        <v>5.4391253208849397E-2</v>
      </c>
      <c r="Z1791" s="17">
        <v>6.4724487534291095E-2</v>
      </c>
      <c r="AA1791" s="17">
        <v>2.0687419130948001E-2</v>
      </c>
      <c r="AB1791" s="17">
        <v>1.52675342576784E-2</v>
      </c>
      <c r="AC1791" s="17">
        <v>4.59235197279593E-2</v>
      </c>
      <c r="AD1791" s="17">
        <v>4.3323035575652202E-2</v>
      </c>
      <c r="AE1791" s="17"/>
      <c r="AF1791" s="17">
        <v>2.77040048415109E-2</v>
      </c>
      <c r="AG1791" s="17">
        <v>3.5534678546263597E-2</v>
      </c>
      <c r="AH1791" s="17">
        <v>4.2462519014549199E-2</v>
      </c>
      <c r="AI1791" s="17">
        <v>1.8438129976562901E-2</v>
      </c>
      <c r="AJ1791" s="17">
        <v>1.6883439110649899E-2</v>
      </c>
      <c r="AK1791" s="17"/>
      <c r="AL1791" s="17">
        <v>4.8324752183417502E-2</v>
      </c>
      <c r="AM1791" s="17">
        <v>3.2209641633904003E-2</v>
      </c>
      <c r="AN1791" s="17">
        <v>5.7021120302993E-3</v>
      </c>
      <c r="AO1791" s="17">
        <v>2.61339703799984E-2</v>
      </c>
      <c r="AP1791" s="17"/>
      <c r="AQ1791" s="17">
        <v>3.4115807637331103E-2</v>
      </c>
      <c r="AR1791" s="17">
        <v>3.1623336782796101E-2</v>
      </c>
      <c r="AS1791" s="17"/>
      <c r="AT1791" s="17">
        <v>3.4486884940607102E-2</v>
      </c>
      <c r="AU1791" s="17">
        <v>3.3329781821782103E-2</v>
      </c>
      <c r="AV1791" s="17"/>
      <c r="AW1791" s="17">
        <v>3.4484433160082803E-2</v>
      </c>
      <c r="AX1791" s="17">
        <v>2.62861771582629E-2</v>
      </c>
      <c r="AY1791" s="17">
        <v>3.5262516846117802E-2</v>
      </c>
      <c r="AZ1791" s="17"/>
      <c r="BA1791" s="17">
        <v>2.9956637671552301E-2</v>
      </c>
      <c r="BB1791" s="17">
        <v>2.9218565651635699E-2</v>
      </c>
      <c r="BC1791" s="17">
        <v>4.0607174571398702E-2</v>
      </c>
      <c r="BD1791" s="17">
        <v>3.9293470570218703E-2</v>
      </c>
      <c r="BE1791" s="17">
        <v>1.01791299146582E-2</v>
      </c>
      <c r="BF1791" s="17"/>
      <c r="BG1791" s="17">
        <v>4.05771726916489E-2</v>
      </c>
      <c r="BH1791" s="17">
        <v>2.7488560241803201E-2</v>
      </c>
      <c r="BI1791" s="17"/>
      <c r="BJ1791" s="17">
        <v>3.5055637524677302E-2</v>
      </c>
      <c r="BK1791" s="17">
        <v>2.6175253203895299E-2</v>
      </c>
      <c r="BL1791" s="17"/>
      <c r="BM1791" s="17">
        <v>4.3829622741997101E-2</v>
      </c>
      <c r="BN1791" s="17">
        <v>5.1784656959036598E-2</v>
      </c>
      <c r="BO1791" s="17">
        <v>1.8773155233860001E-2</v>
      </c>
      <c r="BP1791" s="17">
        <v>3.3684880542211297E-2</v>
      </c>
      <c r="BQ1791" s="17">
        <v>3.3883315857900602E-2</v>
      </c>
      <c r="BR1791" s="17"/>
      <c r="BS1791" s="17">
        <v>3.5008367852060497E-2</v>
      </c>
      <c r="BT1791" s="17"/>
      <c r="BU1791" s="17">
        <v>3.7207793144514098E-2</v>
      </c>
      <c r="BV1791" s="17">
        <v>2.3821058885379699E-2</v>
      </c>
      <c r="BW1791" s="17">
        <v>4.7671166045580998E-2</v>
      </c>
      <c r="BX1791" s="17">
        <v>2.60992878735107E-2</v>
      </c>
      <c r="BY1791" s="17">
        <v>4.4792735495398098E-2</v>
      </c>
      <c r="BZ1791" s="17"/>
      <c r="CA1791" s="17">
        <v>2.3778182978987001E-2</v>
      </c>
      <c r="CB1791" s="17"/>
      <c r="CC1791" s="17">
        <v>2.2913952300475899E-2</v>
      </c>
      <c r="CD1791" s="17">
        <v>5.70090418543081E-2</v>
      </c>
      <c r="CE1791" s="17"/>
      <c r="CF1791" s="17">
        <v>2.3424102609779899E-2</v>
      </c>
      <c r="CG1791" s="17"/>
      <c r="CH1791" s="17">
        <v>2.5828836241926601E-2</v>
      </c>
      <c r="CI1791" s="17">
        <v>3.0946532597516601E-2</v>
      </c>
    </row>
    <row r="1792" spans="2:87" x14ac:dyDescent="0.35">
      <c r="B1792" t="s">
        <v>161</v>
      </c>
      <c r="C1792" s="17">
        <v>4.7076163735682901E-2</v>
      </c>
      <c r="D1792" s="17">
        <v>4.2346346784060303E-2</v>
      </c>
      <c r="E1792" s="17">
        <v>5.0155751433303197E-2</v>
      </c>
      <c r="F1792" s="17"/>
      <c r="G1792" s="17">
        <v>7.4725300618637303E-2</v>
      </c>
      <c r="H1792" s="17">
        <v>4.5486442126218198E-2</v>
      </c>
      <c r="I1792" s="17">
        <v>7.6524658132996304E-2</v>
      </c>
      <c r="J1792" s="17">
        <v>3.4909658850458401E-2</v>
      </c>
      <c r="K1792" s="17">
        <v>3.2937770528385701E-2</v>
      </c>
      <c r="L1792" s="17">
        <v>2.1756330622864799E-2</v>
      </c>
      <c r="M1792" s="17"/>
      <c r="N1792" s="17">
        <v>4.2716461856791697E-2</v>
      </c>
      <c r="O1792" s="17">
        <v>4.5281203966703903E-2</v>
      </c>
      <c r="P1792" s="17">
        <v>5.0305761423952801E-2</v>
      </c>
      <c r="Q1792" s="17">
        <v>5.1205873147430803E-2</v>
      </c>
      <c r="R1792" s="17"/>
      <c r="S1792" s="17">
        <v>3.8375142815015598E-2</v>
      </c>
      <c r="T1792" s="17">
        <v>6.8842576195762506E-2</v>
      </c>
      <c r="U1792" s="17">
        <v>4.84877187961755E-2</v>
      </c>
      <c r="V1792" s="17">
        <v>5.98068790957271E-2</v>
      </c>
      <c r="W1792" s="17">
        <v>6.2226436233203397E-2</v>
      </c>
      <c r="X1792" s="17">
        <v>4.83671031172489E-2</v>
      </c>
      <c r="Y1792" s="17">
        <v>5.6003553913817401E-2</v>
      </c>
      <c r="Z1792" s="17">
        <v>3.4716580598279097E-2</v>
      </c>
      <c r="AA1792" s="17">
        <v>2.92612174421461E-2</v>
      </c>
      <c r="AB1792" s="17">
        <v>2.0675608836850601E-2</v>
      </c>
      <c r="AC1792" s="17">
        <v>3.7700042402317599E-2</v>
      </c>
      <c r="AD1792" s="17">
        <v>6.4266846930314203E-2</v>
      </c>
      <c r="AE1792" s="17"/>
      <c r="AF1792" s="17">
        <v>5.3266965848463098E-2</v>
      </c>
      <c r="AG1792" s="17">
        <v>4.0361005990834503E-2</v>
      </c>
      <c r="AH1792" s="17">
        <v>3.00714012140074E-2</v>
      </c>
      <c r="AI1792" s="17">
        <v>2.9848424448509402E-2</v>
      </c>
      <c r="AJ1792" s="17">
        <v>6.8423418767195196E-2</v>
      </c>
      <c r="AK1792" s="17"/>
      <c r="AL1792" s="17">
        <v>5.7965862717018E-2</v>
      </c>
      <c r="AM1792" s="17">
        <v>4.3060997158919902E-2</v>
      </c>
      <c r="AN1792" s="17">
        <v>3.8055297942051203E-2</v>
      </c>
      <c r="AO1792" s="17">
        <v>3.2804631870479897E-2</v>
      </c>
      <c r="AP1792" s="17"/>
      <c r="AQ1792" s="17">
        <v>4.6298951008370802E-2</v>
      </c>
      <c r="AR1792" s="17">
        <v>4.8198870765276999E-2</v>
      </c>
      <c r="AS1792" s="17"/>
      <c r="AT1792" s="17">
        <v>5.1071007035443199E-2</v>
      </c>
      <c r="AU1792" s="17">
        <v>2.3384410749437898E-2</v>
      </c>
      <c r="AV1792" s="17"/>
      <c r="AW1792" s="17">
        <v>2.8746284669811401E-2</v>
      </c>
      <c r="AX1792" s="17">
        <v>6.7465741806810295E-2</v>
      </c>
      <c r="AY1792" s="17">
        <v>4.4330115625754597E-2</v>
      </c>
      <c r="AZ1792" s="17"/>
      <c r="BA1792" s="17">
        <v>4.7159734690449602E-2</v>
      </c>
      <c r="BB1792" s="17">
        <v>3.8994809194248498E-2</v>
      </c>
      <c r="BC1792" s="17">
        <v>4.3904236455722397E-2</v>
      </c>
      <c r="BD1792" s="17">
        <v>6.8484662843666999E-2</v>
      </c>
      <c r="BE1792" s="17">
        <v>7.0353271742601795E-2</v>
      </c>
      <c r="BF1792" s="17"/>
      <c r="BG1792" s="17">
        <v>6.2820440984921302E-2</v>
      </c>
      <c r="BH1792" s="17">
        <v>3.5274472730642097E-2</v>
      </c>
      <c r="BI1792" s="17"/>
      <c r="BJ1792" s="17">
        <v>5.3239991990596598E-2</v>
      </c>
      <c r="BK1792" s="17">
        <v>2.3911196964174899E-2</v>
      </c>
      <c r="BL1792" s="17"/>
      <c r="BM1792" s="17">
        <v>7.7502062760892498E-2</v>
      </c>
      <c r="BN1792" s="17">
        <v>3.97590616016208E-2</v>
      </c>
      <c r="BO1792" s="17">
        <v>3.9538481218761197E-2</v>
      </c>
      <c r="BP1792" s="17">
        <v>2.52419723993553E-2</v>
      </c>
      <c r="BQ1792" s="17">
        <v>2.4352402058938499E-2</v>
      </c>
      <c r="BR1792" s="17"/>
      <c r="BS1792" s="17">
        <v>1.66954950591695E-2</v>
      </c>
      <c r="BT1792" s="17"/>
      <c r="BU1792" s="17">
        <v>2.7011936900879899E-2</v>
      </c>
      <c r="BV1792" s="17">
        <v>3.78997906616243E-2</v>
      </c>
      <c r="BW1792" s="17">
        <v>2.05062290168164E-2</v>
      </c>
      <c r="BX1792" s="17">
        <v>2.28408115414249E-2</v>
      </c>
      <c r="BY1792" s="17">
        <v>0.13279598482500701</v>
      </c>
      <c r="BZ1792" s="17"/>
      <c r="CA1792" s="17">
        <v>6.4786709416777598E-3</v>
      </c>
      <c r="CB1792" s="17"/>
      <c r="CC1792" s="17">
        <v>4.17610102027434E-2</v>
      </c>
      <c r="CD1792" s="17">
        <v>5.3889053254779301E-2</v>
      </c>
      <c r="CE1792" s="17"/>
      <c r="CF1792" s="17">
        <v>3.1921595043459601E-2</v>
      </c>
      <c r="CG1792" s="17"/>
      <c r="CH1792" s="17">
        <v>1.8174432572365999E-2</v>
      </c>
      <c r="CI1792" s="17">
        <v>3.8972925657638102E-2</v>
      </c>
    </row>
    <row r="1793" spans="2:87" x14ac:dyDescent="0.35">
      <c r="C1793" s="17"/>
      <c r="D1793" s="17"/>
      <c r="E1793" s="17"/>
      <c r="F1793" s="17"/>
      <c r="G1793" s="17"/>
      <c r="H1793" s="17"/>
      <c r="I1793" s="17"/>
      <c r="J1793" s="17"/>
      <c r="K1793" s="17"/>
      <c r="L1793" s="17"/>
      <c r="M1793" s="17"/>
      <c r="N1793" s="17"/>
      <c r="O1793" s="17"/>
      <c r="P1793" s="17"/>
      <c r="Q1793" s="17"/>
      <c r="R1793" s="17"/>
      <c r="S1793" s="17"/>
      <c r="T1793" s="17"/>
      <c r="U1793" s="17"/>
      <c r="V1793" s="17"/>
      <c r="W1793" s="17"/>
      <c r="X1793" s="17"/>
      <c r="Y1793" s="17"/>
      <c r="Z1793" s="17"/>
      <c r="AA1793" s="17"/>
      <c r="AB1793" s="17"/>
      <c r="AC1793" s="17"/>
      <c r="AD1793" s="17"/>
      <c r="AE1793" s="17"/>
      <c r="AF1793" s="17"/>
      <c r="AG1793" s="17"/>
      <c r="AH1793" s="17"/>
      <c r="AI1793" s="17"/>
      <c r="AJ1793" s="17"/>
      <c r="AK1793" s="17"/>
      <c r="AL1793" s="17"/>
      <c r="AM1793" s="17"/>
      <c r="AN1793" s="17"/>
      <c r="AO1793" s="17"/>
      <c r="AP1793" s="17"/>
      <c r="AQ1793" s="17"/>
      <c r="AR1793" s="17"/>
      <c r="AS1793" s="17"/>
      <c r="AT1793" s="17"/>
      <c r="AU1793" s="17"/>
      <c r="AV1793" s="17"/>
      <c r="AW1793" s="17"/>
      <c r="AX1793" s="17"/>
      <c r="AY1793" s="17"/>
      <c r="AZ1793" s="17"/>
      <c r="BA1793" s="17"/>
      <c r="BB1793" s="17"/>
      <c r="BC1793" s="17"/>
      <c r="BD1793" s="17"/>
      <c r="BE1793" s="17"/>
      <c r="BF1793" s="17"/>
      <c r="BG1793" s="17"/>
      <c r="BH1793" s="17"/>
      <c r="BI1793" s="17"/>
      <c r="BJ1793" s="17"/>
      <c r="BK1793" s="17"/>
      <c r="BL1793" s="17"/>
      <c r="BM1793" s="17"/>
      <c r="BN1793" s="17"/>
      <c r="BO1793" s="17"/>
      <c r="BP1793" s="17"/>
      <c r="BQ1793" s="17"/>
      <c r="BR1793" s="17"/>
      <c r="BS1793" s="17"/>
      <c r="BT1793" s="17"/>
      <c r="BU1793" s="17"/>
      <c r="BV1793" s="17"/>
      <c r="BW1793" s="17"/>
      <c r="BX1793" s="17"/>
      <c r="BY1793" s="17"/>
      <c r="BZ1793" s="17"/>
      <c r="CA1793" s="17"/>
      <c r="CB1793" s="17"/>
      <c r="CC1793" s="17"/>
      <c r="CD1793" s="17"/>
      <c r="CE1793" s="17"/>
      <c r="CF1793" s="17"/>
      <c r="CG1793" s="17"/>
      <c r="CH1793" s="17"/>
      <c r="CI1793" s="17"/>
    </row>
    <row r="1794" spans="2:87" x14ac:dyDescent="0.35">
      <c r="B1794" s="6" t="s">
        <v>536</v>
      </c>
      <c r="C1794" s="17"/>
      <c r="D1794" s="17"/>
      <c r="E1794" s="17"/>
      <c r="F1794" s="17"/>
      <c r="G1794" s="17"/>
      <c r="H1794" s="17"/>
      <c r="I1794" s="17"/>
      <c r="J1794" s="17"/>
      <c r="K1794" s="17"/>
      <c r="L1794" s="17"/>
      <c r="M1794" s="17"/>
      <c r="N1794" s="17"/>
      <c r="O1794" s="17"/>
      <c r="P1794" s="17"/>
      <c r="Q1794" s="17"/>
      <c r="R1794" s="17"/>
      <c r="S1794" s="17"/>
      <c r="T1794" s="17"/>
      <c r="U1794" s="17"/>
      <c r="V1794" s="17"/>
      <c r="W1794" s="17"/>
      <c r="X1794" s="17"/>
      <c r="Y1794" s="17"/>
      <c r="Z1794" s="17"/>
      <c r="AA1794" s="17"/>
      <c r="AB1794" s="17"/>
      <c r="AC1794" s="17"/>
      <c r="AD1794" s="17"/>
      <c r="AE1794" s="17"/>
      <c r="AF1794" s="17"/>
      <c r="AG1794" s="17"/>
      <c r="AH1794" s="17"/>
      <c r="AI1794" s="17"/>
      <c r="AJ1794" s="17"/>
      <c r="AK1794" s="17"/>
      <c r="AL1794" s="17"/>
      <c r="AM1794" s="17"/>
      <c r="AN1794" s="17"/>
      <c r="AO1794" s="17"/>
      <c r="AP1794" s="17"/>
      <c r="AQ1794" s="17"/>
      <c r="AR1794" s="17"/>
      <c r="AS1794" s="17"/>
      <c r="AT1794" s="17"/>
      <c r="AU1794" s="17"/>
      <c r="AV1794" s="17"/>
      <c r="AW1794" s="17"/>
      <c r="AX1794" s="17"/>
      <c r="AY1794" s="17"/>
      <c r="AZ1794" s="17"/>
      <c r="BA1794" s="17"/>
      <c r="BB1794" s="17"/>
      <c r="BC1794" s="17"/>
      <c r="BD1794" s="17"/>
      <c r="BE1794" s="17"/>
      <c r="BF1794" s="17"/>
      <c r="BG1794" s="17"/>
      <c r="BH1794" s="17"/>
      <c r="BI1794" s="17"/>
      <c r="BJ1794" s="17"/>
      <c r="BK1794" s="17"/>
      <c r="BL1794" s="17"/>
      <c r="BM1794" s="17"/>
      <c r="BN1794" s="17"/>
      <c r="BO1794" s="17"/>
      <c r="BP1794" s="17"/>
      <c r="BQ1794" s="17"/>
      <c r="BR1794" s="17"/>
      <c r="BS1794" s="17"/>
      <c r="BT1794" s="17"/>
      <c r="BU1794" s="17"/>
      <c r="BV1794" s="17"/>
      <c r="BW1794" s="17"/>
      <c r="BX1794" s="17"/>
      <c r="BY1794" s="17"/>
      <c r="BZ1794" s="17"/>
      <c r="CA1794" s="17"/>
      <c r="CB1794" s="17"/>
      <c r="CC1794" s="17"/>
      <c r="CD1794" s="17"/>
      <c r="CE1794" s="17"/>
      <c r="CF1794" s="17"/>
      <c r="CG1794" s="17"/>
      <c r="CH1794" s="17"/>
      <c r="CI1794" s="17"/>
    </row>
    <row r="1795" spans="2:87" x14ac:dyDescent="0.35">
      <c r="B1795" s="24" t="s">
        <v>163</v>
      </c>
      <c r="C1795" s="17"/>
      <c r="D1795" s="17"/>
      <c r="E1795" s="17"/>
      <c r="F1795" s="17"/>
      <c r="G1795" s="17"/>
      <c r="H1795" s="17"/>
      <c r="I1795" s="17"/>
      <c r="J1795" s="17"/>
      <c r="K1795" s="17"/>
      <c r="L1795" s="17"/>
      <c r="M1795" s="17"/>
      <c r="N1795" s="17"/>
      <c r="O1795" s="17"/>
      <c r="P1795" s="17"/>
      <c r="Q1795" s="17"/>
      <c r="R1795" s="17"/>
      <c r="S1795" s="17"/>
      <c r="T1795" s="17"/>
      <c r="U1795" s="17"/>
      <c r="V1795" s="17"/>
      <c r="W1795" s="17"/>
      <c r="X1795" s="17"/>
      <c r="Y1795" s="17"/>
      <c r="Z1795" s="17"/>
      <c r="AA1795" s="17"/>
      <c r="AB1795" s="17"/>
      <c r="AC1795" s="17"/>
      <c r="AD1795" s="17"/>
      <c r="AE1795" s="17"/>
      <c r="AF1795" s="17"/>
      <c r="AG1795" s="17"/>
      <c r="AH1795" s="17"/>
      <c r="AI1795" s="17"/>
      <c r="AJ1795" s="17"/>
      <c r="AK1795" s="17"/>
      <c r="AL1795" s="17"/>
      <c r="AM1795" s="17"/>
      <c r="AN1795" s="17"/>
      <c r="AO1795" s="17"/>
      <c r="AP1795" s="17"/>
      <c r="AQ1795" s="17"/>
      <c r="AR1795" s="17"/>
      <c r="AS1795" s="17"/>
      <c r="AT1795" s="17"/>
      <c r="AU1795" s="17"/>
      <c r="AV1795" s="17"/>
      <c r="AW1795" s="17"/>
      <c r="AX1795" s="17"/>
      <c r="AY1795" s="17"/>
      <c r="AZ1795" s="17"/>
      <c r="BA1795" s="17"/>
      <c r="BB1795" s="17"/>
      <c r="BC1795" s="17"/>
      <c r="BD1795" s="17"/>
      <c r="BE1795" s="17"/>
      <c r="BF1795" s="17"/>
      <c r="BG1795" s="17"/>
      <c r="BH1795" s="17"/>
      <c r="BI1795" s="17"/>
      <c r="BJ1795" s="17"/>
      <c r="BK1795" s="17"/>
      <c r="BL1795" s="17"/>
      <c r="BM1795" s="17"/>
      <c r="BN1795" s="17"/>
      <c r="BO1795" s="17"/>
      <c r="BP1795" s="17"/>
      <c r="BQ1795" s="17"/>
      <c r="BR1795" s="17"/>
      <c r="BS1795" s="17"/>
      <c r="BT1795" s="17"/>
      <c r="BU1795" s="17"/>
      <c r="BV1795" s="17"/>
      <c r="BW1795" s="17"/>
      <c r="BX1795" s="17"/>
      <c r="BY1795" s="17"/>
      <c r="BZ1795" s="17"/>
      <c r="CA1795" s="17"/>
      <c r="CB1795" s="17"/>
      <c r="CC1795" s="17"/>
      <c r="CD1795" s="17"/>
      <c r="CE1795" s="17"/>
      <c r="CF1795" s="17"/>
      <c r="CG1795" s="17"/>
      <c r="CH1795" s="17"/>
      <c r="CI1795" s="17"/>
    </row>
    <row r="1796" spans="2:87" x14ac:dyDescent="0.35">
      <c r="B1796" t="s">
        <v>527</v>
      </c>
      <c r="C1796" s="17">
        <v>0.47528894875796002</v>
      </c>
      <c r="D1796" s="17">
        <v>0.42922151991868501</v>
      </c>
      <c r="E1796" s="17">
        <v>0.52289866553544895</v>
      </c>
      <c r="F1796" s="17"/>
      <c r="G1796" s="17">
        <v>0.33819339652088198</v>
      </c>
      <c r="H1796" s="17">
        <v>0.43348296273185799</v>
      </c>
      <c r="I1796" s="17">
        <v>0.38748369001260402</v>
      </c>
      <c r="J1796" s="17">
        <v>0.48154794513356203</v>
      </c>
      <c r="K1796" s="17">
        <v>0.59057114568439195</v>
      </c>
      <c r="L1796" s="17">
        <v>0.60853247386347697</v>
      </c>
      <c r="M1796" s="17"/>
      <c r="N1796" s="17">
        <v>0.46361388646537899</v>
      </c>
      <c r="O1796" s="17">
        <v>0.422282385493433</v>
      </c>
      <c r="P1796" s="17">
        <v>0.48703245710281601</v>
      </c>
      <c r="Q1796" s="17">
        <v>0.53155122276684497</v>
      </c>
      <c r="R1796" s="17"/>
      <c r="S1796" s="17">
        <v>0.46475485453937199</v>
      </c>
      <c r="T1796" s="17">
        <v>0.49143797678924001</v>
      </c>
      <c r="U1796" s="17">
        <v>0.46430197564029002</v>
      </c>
      <c r="V1796" s="17">
        <v>0.41092837024523599</v>
      </c>
      <c r="W1796" s="17">
        <v>0.458136245957949</v>
      </c>
      <c r="X1796" s="17">
        <v>0.42067740143451499</v>
      </c>
      <c r="Y1796" s="17">
        <v>0.48067831149393903</v>
      </c>
      <c r="Z1796" s="17">
        <v>0.432017096556714</v>
      </c>
      <c r="AA1796" s="17">
        <v>0.48557920060818999</v>
      </c>
      <c r="AB1796" s="17">
        <v>0.56845439828001998</v>
      </c>
      <c r="AC1796" s="17">
        <v>0.56409447740732899</v>
      </c>
      <c r="AD1796" s="17">
        <v>0.45349506057970201</v>
      </c>
      <c r="AE1796" s="17"/>
      <c r="AF1796" s="17">
        <v>0.50612998373843798</v>
      </c>
      <c r="AG1796" s="17">
        <v>0.50189060727349399</v>
      </c>
      <c r="AH1796" s="17">
        <v>0.45611421102492999</v>
      </c>
      <c r="AI1796" s="17">
        <v>0.424266169272633</v>
      </c>
      <c r="AJ1796" s="17">
        <v>0.451661232934776</v>
      </c>
      <c r="AK1796" s="17"/>
      <c r="AL1796" s="17">
        <v>0.44671232895209201</v>
      </c>
      <c r="AM1796" s="17">
        <v>0.48318898299537599</v>
      </c>
      <c r="AN1796" s="17">
        <v>0.49636853568843797</v>
      </c>
      <c r="AO1796" s="17">
        <v>0.53616619649671904</v>
      </c>
      <c r="AP1796" s="17"/>
      <c r="AQ1796" s="17">
        <v>0.49833573484138999</v>
      </c>
      <c r="AR1796" s="17">
        <v>0.44199717697380198</v>
      </c>
      <c r="AS1796" s="17"/>
      <c r="AT1796" s="17">
        <v>0.43592094047195901</v>
      </c>
      <c r="AU1796" s="17">
        <v>0.60937994453975497</v>
      </c>
      <c r="AV1796" s="17"/>
      <c r="AW1796" s="17">
        <v>0.53354877747527296</v>
      </c>
      <c r="AX1796" s="17">
        <v>0.43938555493836401</v>
      </c>
      <c r="AY1796" s="17">
        <v>0.449554449723233</v>
      </c>
      <c r="AZ1796" s="17"/>
      <c r="BA1796" s="17">
        <v>0.479530536583606</v>
      </c>
      <c r="BB1796" s="17">
        <v>0.47297564414840698</v>
      </c>
      <c r="BC1796" s="17">
        <v>0.472521701510772</v>
      </c>
      <c r="BD1796" s="17">
        <v>0.49132087443884098</v>
      </c>
      <c r="BE1796" s="17">
        <v>0.446204440953409</v>
      </c>
      <c r="BF1796" s="17"/>
      <c r="BG1796" s="17">
        <v>0.428610858819721</v>
      </c>
      <c r="BH1796" s="17">
        <v>0.51027819503684202</v>
      </c>
      <c r="BI1796" s="17"/>
      <c r="BJ1796" s="17">
        <v>0.44176166198244399</v>
      </c>
      <c r="BK1796" s="17">
        <v>0.59967012784401696</v>
      </c>
      <c r="BL1796" s="17"/>
      <c r="BM1796" s="17">
        <v>0.40258519510270302</v>
      </c>
      <c r="BN1796" s="17">
        <v>0.47240653802205701</v>
      </c>
      <c r="BO1796" s="17">
        <v>0.48281488560211699</v>
      </c>
      <c r="BP1796" s="17">
        <v>0.499079694239282</v>
      </c>
      <c r="BQ1796" s="17">
        <v>0.53019643238488801</v>
      </c>
      <c r="BR1796" s="17"/>
      <c r="BS1796" s="17">
        <v>0.50404245523702995</v>
      </c>
      <c r="BT1796" s="17"/>
      <c r="BU1796" s="17">
        <v>0.47876664064901597</v>
      </c>
      <c r="BV1796" s="17">
        <v>0.49077970337612198</v>
      </c>
      <c r="BW1796" s="17">
        <v>0.50955119838139296</v>
      </c>
      <c r="BX1796" s="17">
        <v>0.50751401306072297</v>
      </c>
      <c r="BY1796" s="17">
        <v>0.30824013203258699</v>
      </c>
      <c r="BZ1796" s="17"/>
      <c r="CA1796" s="17">
        <v>0.48534526493202201</v>
      </c>
      <c r="CB1796" s="17"/>
      <c r="CC1796" s="17">
        <v>0.52260033837744102</v>
      </c>
      <c r="CD1796" s="17">
        <v>0.31258822083801102</v>
      </c>
      <c r="CE1796" s="17"/>
      <c r="CF1796" s="17">
        <v>0.57336939673967202</v>
      </c>
      <c r="CG1796" s="17"/>
      <c r="CH1796" s="17">
        <v>0.50773682903859696</v>
      </c>
      <c r="CI1796" s="17">
        <v>0.444110639780398</v>
      </c>
    </row>
    <row r="1797" spans="2:87" x14ac:dyDescent="0.35">
      <c r="B1797" t="s">
        <v>528</v>
      </c>
      <c r="C1797" s="17">
        <v>0.36538013909058098</v>
      </c>
      <c r="D1797" s="17">
        <v>0.38197104915428698</v>
      </c>
      <c r="E1797" s="17">
        <v>0.34904271612446103</v>
      </c>
      <c r="F1797" s="17"/>
      <c r="G1797" s="17">
        <v>0.344491599687137</v>
      </c>
      <c r="H1797" s="17">
        <v>0.37289124061703399</v>
      </c>
      <c r="I1797" s="17">
        <v>0.42327911645574401</v>
      </c>
      <c r="J1797" s="17">
        <v>0.39800638661715299</v>
      </c>
      <c r="K1797" s="17">
        <v>0.32143612310939801</v>
      </c>
      <c r="L1797" s="17">
        <v>0.32465505446001203</v>
      </c>
      <c r="M1797" s="17"/>
      <c r="N1797" s="17">
        <v>0.38072470311904499</v>
      </c>
      <c r="O1797" s="17">
        <v>0.41381872576539502</v>
      </c>
      <c r="P1797" s="17">
        <v>0.35956583358779998</v>
      </c>
      <c r="Q1797" s="17">
        <v>0.30252797841684598</v>
      </c>
      <c r="R1797" s="17"/>
      <c r="S1797" s="17">
        <v>0.32054121603778901</v>
      </c>
      <c r="T1797" s="17">
        <v>0.36412828449116202</v>
      </c>
      <c r="U1797" s="17">
        <v>0.36708293685445997</v>
      </c>
      <c r="V1797" s="17">
        <v>0.45860117979252701</v>
      </c>
      <c r="W1797" s="17">
        <v>0.37766326243452603</v>
      </c>
      <c r="X1797" s="17">
        <v>0.42852009652450401</v>
      </c>
      <c r="Y1797" s="17">
        <v>0.35190021889439499</v>
      </c>
      <c r="Z1797" s="17">
        <v>0.35476013265418899</v>
      </c>
      <c r="AA1797" s="17">
        <v>0.34692491195710301</v>
      </c>
      <c r="AB1797" s="17">
        <v>0.32475661155938201</v>
      </c>
      <c r="AC1797" s="17">
        <v>0.35068451754897001</v>
      </c>
      <c r="AD1797" s="17">
        <v>0.35034414704417299</v>
      </c>
      <c r="AE1797" s="17"/>
      <c r="AF1797" s="17">
        <v>0.314627627874428</v>
      </c>
      <c r="AG1797" s="17">
        <v>0.35156297396880998</v>
      </c>
      <c r="AH1797" s="17">
        <v>0.40553032481725099</v>
      </c>
      <c r="AI1797" s="17">
        <v>0.448507728580047</v>
      </c>
      <c r="AJ1797" s="17">
        <v>0.37367603150540102</v>
      </c>
      <c r="AK1797" s="17"/>
      <c r="AL1797" s="17">
        <v>0.374672623679842</v>
      </c>
      <c r="AM1797" s="17">
        <v>0.36994128809489701</v>
      </c>
      <c r="AN1797" s="17">
        <v>0.365635483841242</v>
      </c>
      <c r="AO1797" s="17">
        <v>0.281954632083941</v>
      </c>
      <c r="AP1797" s="17"/>
      <c r="AQ1797" s="17">
        <v>0.33870666767399099</v>
      </c>
      <c r="AR1797" s="17">
        <v>0.40391076630592099</v>
      </c>
      <c r="AS1797" s="17"/>
      <c r="AT1797" s="17">
        <v>0.39085176702949997</v>
      </c>
      <c r="AU1797" s="17">
        <v>0.32135858750468099</v>
      </c>
      <c r="AV1797" s="17"/>
      <c r="AW1797" s="17">
        <v>0.36148607238318098</v>
      </c>
      <c r="AX1797" s="17">
        <v>0.39456013892412201</v>
      </c>
      <c r="AY1797" s="17">
        <v>0.35280720840254798</v>
      </c>
      <c r="AZ1797" s="17"/>
      <c r="BA1797" s="17">
        <v>0.31638945865281498</v>
      </c>
      <c r="BB1797" s="17">
        <v>0.385419875111701</v>
      </c>
      <c r="BC1797" s="17">
        <v>0.38121345184508998</v>
      </c>
      <c r="BD1797" s="17">
        <v>0.36929602586218302</v>
      </c>
      <c r="BE1797" s="17">
        <v>0.403238849158705</v>
      </c>
      <c r="BF1797" s="17"/>
      <c r="BG1797" s="17">
        <v>0.37899644268980998</v>
      </c>
      <c r="BH1797" s="17">
        <v>0.35517354750399599</v>
      </c>
      <c r="BI1797" s="17"/>
      <c r="BJ1797" s="17">
        <v>0.378717367295971</v>
      </c>
      <c r="BK1797" s="17">
        <v>0.31675211176828799</v>
      </c>
      <c r="BL1797" s="17"/>
      <c r="BM1797" s="17">
        <v>0.392409834723629</v>
      </c>
      <c r="BN1797" s="17">
        <v>0.36837065081480003</v>
      </c>
      <c r="BO1797" s="17">
        <v>0.38141855931331498</v>
      </c>
      <c r="BP1797" s="17">
        <v>0.32595665275951702</v>
      </c>
      <c r="BQ1797" s="17">
        <v>0.34688511499726399</v>
      </c>
      <c r="BR1797" s="17"/>
      <c r="BS1797" s="17">
        <v>0.34754214947423601</v>
      </c>
      <c r="BT1797" s="17"/>
      <c r="BU1797" s="17">
        <v>0.36594235069201098</v>
      </c>
      <c r="BV1797" s="17">
        <v>0.36619930596268602</v>
      </c>
      <c r="BW1797" s="17">
        <v>0.34275166165736498</v>
      </c>
      <c r="BX1797" s="17">
        <v>0.372818059489882</v>
      </c>
      <c r="BY1797" s="17">
        <v>0.35760452004327598</v>
      </c>
      <c r="BZ1797" s="17"/>
      <c r="CA1797" s="17">
        <v>0.40713757240895898</v>
      </c>
      <c r="CB1797" s="17"/>
      <c r="CC1797" s="17">
        <v>0.349561133673369</v>
      </c>
      <c r="CD1797" s="17">
        <v>0.45094526337208601</v>
      </c>
      <c r="CE1797" s="17"/>
      <c r="CF1797" s="17">
        <v>0.34454696854223799</v>
      </c>
      <c r="CG1797" s="17"/>
      <c r="CH1797" s="17">
        <v>0.37256016685586202</v>
      </c>
      <c r="CI1797" s="17">
        <v>0.39120767925259597</v>
      </c>
    </row>
    <row r="1798" spans="2:87" x14ac:dyDescent="0.35">
      <c r="B1798" t="s">
        <v>529</v>
      </c>
      <c r="C1798" s="17">
        <v>6.23308716627353E-2</v>
      </c>
      <c r="D1798" s="17">
        <v>8.1992943502987803E-2</v>
      </c>
      <c r="E1798" s="17">
        <v>4.3250129717978598E-2</v>
      </c>
      <c r="F1798" s="17"/>
      <c r="G1798" s="17">
        <v>0.17006871764593001</v>
      </c>
      <c r="H1798" s="17">
        <v>7.9374593056906501E-2</v>
      </c>
      <c r="I1798" s="17">
        <v>6.3918261082159394E-2</v>
      </c>
      <c r="J1798" s="17">
        <v>4.5904329165756798E-2</v>
      </c>
      <c r="K1798" s="17">
        <v>2.2865942599729901E-2</v>
      </c>
      <c r="L1798" s="17">
        <v>6.7735158282670304E-3</v>
      </c>
      <c r="M1798" s="17"/>
      <c r="N1798" s="17">
        <v>7.9014826401646004E-2</v>
      </c>
      <c r="O1798" s="17">
        <v>6.8274444487771896E-2</v>
      </c>
      <c r="P1798" s="17">
        <v>4.9379315068959401E-2</v>
      </c>
      <c r="Q1798" s="17">
        <v>5.1115338612834703E-2</v>
      </c>
      <c r="R1798" s="17"/>
      <c r="S1798" s="17">
        <v>9.6742084235292305E-2</v>
      </c>
      <c r="T1798" s="17">
        <v>5.1467635325256798E-2</v>
      </c>
      <c r="U1798" s="17">
        <v>5.0048055009260899E-2</v>
      </c>
      <c r="V1798" s="17">
        <v>2.3382772086463999E-2</v>
      </c>
      <c r="W1798" s="17">
        <v>6.11221561479042E-2</v>
      </c>
      <c r="X1798" s="17">
        <v>5.8879227294906203E-2</v>
      </c>
      <c r="Y1798" s="17">
        <v>4.7809358175218003E-2</v>
      </c>
      <c r="Z1798" s="17">
        <v>6.4098249722306905E-2</v>
      </c>
      <c r="AA1798" s="17">
        <v>0.10983696218698399</v>
      </c>
      <c r="AB1798" s="17">
        <v>6.8917672873811106E-2</v>
      </c>
      <c r="AC1798" s="17">
        <v>0</v>
      </c>
      <c r="AD1798" s="17">
        <v>5.7256175915822702E-2</v>
      </c>
      <c r="AE1798" s="17"/>
      <c r="AF1798" s="17">
        <v>7.0713412394025205E-2</v>
      </c>
      <c r="AG1798" s="17">
        <v>5.6164295654007303E-2</v>
      </c>
      <c r="AH1798" s="17">
        <v>4.84809149660968E-2</v>
      </c>
      <c r="AI1798" s="17">
        <v>3.7323170575634002E-2</v>
      </c>
      <c r="AJ1798" s="17">
        <v>0.107731181372086</v>
      </c>
      <c r="AK1798" s="17"/>
      <c r="AL1798" s="17">
        <v>5.3997200627707298E-2</v>
      </c>
      <c r="AM1798" s="17">
        <v>6.7897454650108394E-2</v>
      </c>
      <c r="AN1798" s="17">
        <v>7.0446378690845607E-2</v>
      </c>
      <c r="AO1798" s="17">
        <v>5.46064134572311E-2</v>
      </c>
      <c r="AP1798" s="17"/>
      <c r="AQ1798" s="17">
        <v>6.5112784919500497E-2</v>
      </c>
      <c r="AR1798" s="17">
        <v>5.8312314761470203E-2</v>
      </c>
      <c r="AS1798" s="17"/>
      <c r="AT1798" s="17">
        <v>6.8096200791972095E-2</v>
      </c>
      <c r="AU1798" s="17">
        <v>4.8523580217005704E-3</v>
      </c>
      <c r="AV1798" s="17"/>
      <c r="AW1798" s="17">
        <v>3.9982987711117399E-2</v>
      </c>
      <c r="AX1798" s="17">
        <v>7.4529633693804095E-2</v>
      </c>
      <c r="AY1798" s="17">
        <v>7.2332141132783495E-2</v>
      </c>
      <c r="AZ1798" s="17"/>
      <c r="BA1798" s="17">
        <v>9.2971563061162402E-2</v>
      </c>
      <c r="BB1798" s="17">
        <v>4.9259960365275503E-2</v>
      </c>
      <c r="BC1798" s="17">
        <v>6.0948968033770097E-2</v>
      </c>
      <c r="BD1798" s="17">
        <v>3.8987007004107899E-2</v>
      </c>
      <c r="BE1798" s="17">
        <v>3.10629251517976E-2</v>
      </c>
      <c r="BF1798" s="17"/>
      <c r="BG1798" s="17">
        <v>7.1801302022015401E-2</v>
      </c>
      <c r="BH1798" s="17">
        <v>5.5231968930290802E-2</v>
      </c>
      <c r="BI1798" s="17"/>
      <c r="BJ1798" s="17">
        <v>7.15158828586899E-2</v>
      </c>
      <c r="BK1798" s="17">
        <v>2.7620582776960501E-2</v>
      </c>
      <c r="BL1798" s="17"/>
      <c r="BM1798" s="17">
        <v>2.5547817049452901E-2</v>
      </c>
      <c r="BN1798" s="17">
        <v>9.0795709455865403E-2</v>
      </c>
      <c r="BO1798" s="17">
        <v>6.2807741217372995E-2</v>
      </c>
      <c r="BP1798" s="17">
        <v>7.0769071361040006E-2</v>
      </c>
      <c r="BQ1798" s="17">
        <v>5.6814241622279202E-2</v>
      </c>
      <c r="BR1798" s="17"/>
      <c r="BS1798" s="17">
        <v>7.7092168757999194E-2</v>
      </c>
      <c r="BT1798" s="17"/>
      <c r="BU1798" s="17">
        <v>8.3043767567738402E-2</v>
      </c>
      <c r="BV1798" s="17">
        <v>6.58403927419213E-2</v>
      </c>
      <c r="BW1798" s="17">
        <v>6.8249454751513894E-2</v>
      </c>
      <c r="BX1798" s="17">
        <v>4.95834751578327E-2</v>
      </c>
      <c r="BY1798" s="17">
        <v>8.08082059409755E-2</v>
      </c>
      <c r="BZ1798" s="17"/>
      <c r="CA1798" s="17">
        <v>6.8416283963134705E-2</v>
      </c>
      <c r="CB1798" s="17"/>
      <c r="CC1798" s="17">
        <v>4.8981914889935599E-2</v>
      </c>
      <c r="CD1798" s="17">
        <v>0.108192824166982</v>
      </c>
      <c r="CE1798" s="17"/>
      <c r="CF1798" s="17">
        <v>2.6045424223671201E-2</v>
      </c>
      <c r="CG1798" s="17"/>
      <c r="CH1798" s="17">
        <v>5.0657234205809303E-2</v>
      </c>
      <c r="CI1798" s="17">
        <v>9.6770812037617407E-2</v>
      </c>
    </row>
    <row r="1799" spans="2:87" x14ac:dyDescent="0.35">
      <c r="B1799" t="s">
        <v>530</v>
      </c>
      <c r="C1799" s="17">
        <v>2.7937489245598201E-2</v>
      </c>
      <c r="D1799" s="17">
        <v>3.2710595598917001E-2</v>
      </c>
      <c r="E1799" s="17">
        <v>2.33856247770741E-2</v>
      </c>
      <c r="F1799" s="17"/>
      <c r="G1799" s="17">
        <v>4.7683153441002497E-2</v>
      </c>
      <c r="H1799" s="17">
        <v>4.7236177525213398E-2</v>
      </c>
      <c r="I1799" s="17">
        <v>2.87296161096811E-2</v>
      </c>
      <c r="J1799" s="17">
        <v>2.6197799641460101E-2</v>
      </c>
      <c r="K1799" s="17">
        <v>1.76335028129165E-2</v>
      </c>
      <c r="L1799" s="17">
        <v>3.8167958150707101E-3</v>
      </c>
      <c r="M1799" s="17"/>
      <c r="N1799" s="17">
        <v>1.7233638564436299E-2</v>
      </c>
      <c r="O1799" s="17">
        <v>3.9546009188711199E-2</v>
      </c>
      <c r="P1799" s="17">
        <v>1.68913226842555E-2</v>
      </c>
      <c r="Q1799" s="17">
        <v>3.7674425432376001E-2</v>
      </c>
      <c r="R1799" s="17"/>
      <c r="S1799" s="17">
        <v>4.0067882549330101E-2</v>
      </c>
      <c r="T1799" s="17">
        <v>1.90794611048902E-2</v>
      </c>
      <c r="U1799" s="17">
        <v>3.7731251484246199E-2</v>
      </c>
      <c r="V1799" s="17">
        <v>3.0990371095570401E-2</v>
      </c>
      <c r="W1799" s="17">
        <v>3.01021504516924E-2</v>
      </c>
      <c r="X1799" s="17">
        <v>2.3821451279785501E-2</v>
      </c>
      <c r="Y1799" s="17">
        <v>3.9898728871909497E-2</v>
      </c>
      <c r="Z1799" s="17">
        <v>4.96567960668945E-2</v>
      </c>
      <c r="AA1799" s="17">
        <v>1.7462241084082002E-2</v>
      </c>
      <c r="AB1799" s="17">
        <v>5.9128295894962796E-3</v>
      </c>
      <c r="AC1799" s="17">
        <v>9.6229442453617097E-3</v>
      </c>
      <c r="AD1799" s="17">
        <v>5.5402272973152998E-2</v>
      </c>
      <c r="AE1799" s="17"/>
      <c r="AF1799" s="17">
        <v>2.7128082098512099E-2</v>
      </c>
      <c r="AG1799" s="17">
        <v>3.3924382217213798E-2</v>
      </c>
      <c r="AH1799" s="17">
        <v>2.6388527836956301E-2</v>
      </c>
      <c r="AI1799" s="17">
        <v>3.3802138534803398E-2</v>
      </c>
      <c r="AJ1799" s="17">
        <v>1.11420139311793E-2</v>
      </c>
      <c r="AK1799" s="17"/>
      <c r="AL1799" s="17">
        <v>2.8747116882722301E-2</v>
      </c>
      <c r="AM1799" s="17">
        <v>2.34363094691614E-2</v>
      </c>
      <c r="AN1799" s="17">
        <v>2.6566431335123999E-2</v>
      </c>
      <c r="AO1799" s="17">
        <v>5.44991959310712E-2</v>
      </c>
      <c r="AP1799" s="17"/>
      <c r="AQ1799" s="17">
        <v>2.4060316080632301E-2</v>
      </c>
      <c r="AR1799" s="17">
        <v>3.3538181841452699E-2</v>
      </c>
      <c r="AS1799" s="17"/>
      <c r="AT1799" s="17">
        <v>3.6549181308531402E-2</v>
      </c>
      <c r="AU1799" s="17">
        <v>4.7715972685764101E-3</v>
      </c>
      <c r="AV1799" s="17"/>
      <c r="AW1799" s="17">
        <v>1.7220439187799301E-2</v>
      </c>
      <c r="AX1799" s="17">
        <v>2.02442281911407E-2</v>
      </c>
      <c r="AY1799" s="17">
        <v>4.4095290649251599E-2</v>
      </c>
      <c r="AZ1799" s="17"/>
      <c r="BA1799" s="17">
        <v>3.7747312346644697E-2</v>
      </c>
      <c r="BB1799" s="17">
        <v>2.5926655797558599E-2</v>
      </c>
      <c r="BC1799" s="17">
        <v>2.2761292359945701E-2</v>
      </c>
      <c r="BD1799" s="17">
        <v>1.2379768476040399E-2</v>
      </c>
      <c r="BE1799" s="17">
        <v>5.31026618211555E-2</v>
      </c>
      <c r="BF1799" s="17"/>
      <c r="BG1799" s="17">
        <v>4.0498841773965399E-2</v>
      </c>
      <c r="BH1799" s="17">
        <v>1.8521674292749399E-2</v>
      </c>
      <c r="BI1799" s="17"/>
      <c r="BJ1799" s="17">
        <v>3.3629388403860601E-2</v>
      </c>
      <c r="BK1799" s="17">
        <v>6.1665327911921601E-3</v>
      </c>
      <c r="BL1799" s="17"/>
      <c r="BM1799" s="17">
        <v>3.10457447749912E-2</v>
      </c>
      <c r="BN1799" s="17">
        <v>2.04101226779533E-2</v>
      </c>
      <c r="BO1799" s="17">
        <v>2.2372342727586599E-2</v>
      </c>
      <c r="BP1799" s="17">
        <v>3.6068086293211302E-2</v>
      </c>
      <c r="BQ1799" s="17">
        <v>4.00349727584937E-2</v>
      </c>
      <c r="BR1799" s="17"/>
      <c r="BS1799" s="17">
        <v>3.4049173114674897E-2</v>
      </c>
      <c r="BT1799" s="17"/>
      <c r="BU1799" s="17">
        <v>2.9893537570629299E-2</v>
      </c>
      <c r="BV1799" s="17">
        <v>2.90157289449899E-2</v>
      </c>
      <c r="BW1799" s="17">
        <v>2.82902485429396E-2</v>
      </c>
      <c r="BX1799" s="17">
        <v>3.52981063967059E-2</v>
      </c>
      <c r="BY1799" s="17">
        <v>2.9716984461765E-2</v>
      </c>
      <c r="BZ1799" s="17"/>
      <c r="CA1799" s="17">
        <v>6.3501233675866704E-3</v>
      </c>
      <c r="CB1799" s="17"/>
      <c r="CC1799" s="17">
        <v>2.26159514277329E-2</v>
      </c>
      <c r="CD1799" s="17">
        <v>4.86960506709316E-2</v>
      </c>
      <c r="CE1799" s="17"/>
      <c r="CF1799" s="17">
        <v>5.69643450606071E-3</v>
      </c>
      <c r="CG1799" s="17"/>
      <c r="CH1799" s="17">
        <v>2.5270149001184398E-2</v>
      </c>
      <c r="CI1799" s="17">
        <v>3.98859320782909E-2</v>
      </c>
    </row>
    <row r="1800" spans="2:87" x14ac:dyDescent="0.35">
      <c r="B1800" t="s">
        <v>531</v>
      </c>
      <c r="C1800" s="17">
        <v>2.4906203939179802E-2</v>
      </c>
      <c r="D1800" s="17">
        <v>2.9692729704735001E-2</v>
      </c>
      <c r="E1800" s="17">
        <v>2.0322085957730999E-2</v>
      </c>
      <c r="F1800" s="17"/>
      <c r="G1800" s="17">
        <v>1.9274019015692E-2</v>
      </c>
      <c r="H1800" s="17">
        <v>2.7503154993130701E-2</v>
      </c>
      <c r="I1800" s="17">
        <v>3.2849038489530101E-2</v>
      </c>
      <c r="J1800" s="17">
        <v>1.7016396379230098E-2</v>
      </c>
      <c r="K1800" s="17">
        <v>1.82200888839485E-2</v>
      </c>
      <c r="L1800" s="17">
        <v>3.1040118015003101E-2</v>
      </c>
      <c r="M1800" s="17"/>
      <c r="N1800" s="17">
        <v>2.7041919454157501E-2</v>
      </c>
      <c r="O1800" s="17">
        <v>1.75612622941516E-2</v>
      </c>
      <c r="P1800" s="17">
        <v>2.8788078547394898E-2</v>
      </c>
      <c r="Q1800" s="17">
        <v>2.7026772338045301E-2</v>
      </c>
      <c r="R1800" s="17"/>
      <c r="S1800" s="17">
        <v>2.4789446239008198E-2</v>
      </c>
      <c r="T1800" s="17">
        <v>3.2067185030710203E-2</v>
      </c>
      <c r="U1800" s="17">
        <v>3.1860201521597201E-2</v>
      </c>
      <c r="V1800" s="17">
        <v>2.1811149238760399E-2</v>
      </c>
      <c r="W1800" s="17">
        <v>2.51084984318471E-2</v>
      </c>
      <c r="X1800" s="17">
        <v>2.0344444533595098E-2</v>
      </c>
      <c r="Y1800" s="17">
        <v>2.3000463952654999E-2</v>
      </c>
      <c r="Z1800" s="17">
        <v>5.1180901681115498E-2</v>
      </c>
      <c r="AA1800" s="17">
        <v>0</v>
      </c>
      <c r="AB1800" s="17">
        <v>2.1827995574295399E-2</v>
      </c>
      <c r="AC1800" s="17">
        <v>4.6567628794903101E-2</v>
      </c>
      <c r="AD1800" s="17">
        <v>3.0062711758489201E-2</v>
      </c>
      <c r="AE1800" s="17"/>
      <c r="AF1800" s="17">
        <v>3.0415063120753101E-2</v>
      </c>
      <c r="AG1800" s="17">
        <v>2.2801067467176798E-2</v>
      </c>
      <c r="AH1800" s="17">
        <v>3.1956754004549601E-2</v>
      </c>
      <c r="AI1800" s="17">
        <v>1.94755591431123E-2</v>
      </c>
      <c r="AJ1800" s="17">
        <v>4.7180901540868504E-3</v>
      </c>
      <c r="AK1800" s="17"/>
      <c r="AL1800" s="17">
        <v>3.8665610879307699E-2</v>
      </c>
      <c r="AM1800" s="17">
        <v>1.52331034098419E-2</v>
      </c>
      <c r="AN1800" s="17">
        <v>8.43768238393529E-3</v>
      </c>
      <c r="AO1800" s="17">
        <v>4.9292367629368797E-2</v>
      </c>
      <c r="AP1800" s="17"/>
      <c r="AQ1800" s="17">
        <v>2.5034729576300999E-2</v>
      </c>
      <c r="AR1800" s="17">
        <v>2.4720544812394801E-2</v>
      </c>
      <c r="AS1800" s="17"/>
      <c r="AT1800" s="17">
        <v>2.2634156192303599E-2</v>
      </c>
      <c r="AU1800" s="17">
        <v>2.7985622302610199E-2</v>
      </c>
      <c r="AV1800" s="17"/>
      <c r="AW1800" s="17">
        <v>2.0097310004283699E-2</v>
      </c>
      <c r="AX1800" s="17">
        <v>1.5568539529185001E-2</v>
      </c>
      <c r="AY1800" s="17">
        <v>3.5004106584210201E-2</v>
      </c>
      <c r="AZ1800" s="17"/>
      <c r="BA1800" s="17">
        <v>2.2958704966751699E-2</v>
      </c>
      <c r="BB1800" s="17">
        <v>2.3649766111908999E-2</v>
      </c>
      <c r="BC1800" s="17">
        <v>2.7430979995226999E-2</v>
      </c>
      <c r="BD1800" s="17">
        <v>2.7852349478060201E-2</v>
      </c>
      <c r="BE1800" s="17">
        <v>2.0055328354422301E-2</v>
      </c>
      <c r="BF1800" s="17"/>
      <c r="BG1800" s="17">
        <v>2.86417785438258E-2</v>
      </c>
      <c r="BH1800" s="17">
        <v>2.2106069229125599E-2</v>
      </c>
      <c r="BI1800" s="17"/>
      <c r="BJ1800" s="17">
        <v>2.4896693087840399E-2</v>
      </c>
      <c r="BK1800" s="17">
        <v>2.5552334092663501E-2</v>
      </c>
      <c r="BL1800" s="17"/>
      <c r="BM1800" s="17">
        <v>4.3913504772763103E-2</v>
      </c>
      <c r="BN1800" s="17">
        <v>2.4196267409367599E-2</v>
      </c>
      <c r="BO1800" s="17">
        <v>1.9911747842126699E-2</v>
      </c>
      <c r="BP1800" s="17">
        <v>4.2884522947594601E-2</v>
      </c>
      <c r="BQ1800" s="17">
        <v>1.27198290514799E-2</v>
      </c>
      <c r="BR1800" s="17"/>
      <c r="BS1800" s="17">
        <v>1.54376440819651E-2</v>
      </c>
      <c r="BT1800" s="17"/>
      <c r="BU1800" s="17">
        <v>2.91344668864509E-2</v>
      </c>
      <c r="BV1800" s="17">
        <v>1.7712198577766899E-2</v>
      </c>
      <c r="BW1800" s="17">
        <v>3.06512076499715E-2</v>
      </c>
      <c r="BX1800" s="17">
        <v>1.6951015440306999E-2</v>
      </c>
      <c r="BY1800" s="17">
        <v>6.6367487427443694E-2</v>
      </c>
      <c r="BZ1800" s="17"/>
      <c r="CA1800" s="17">
        <v>2.1519323144315899E-2</v>
      </c>
      <c r="CB1800" s="17"/>
      <c r="CC1800" s="17">
        <v>1.68586401034653E-2</v>
      </c>
      <c r="CD1800" s="17">
        <v>3.5036070149928697E-2</v>
      </c>
      <c r="CE1800" s="17"/>
      <c r="CF1800" s="17">
        <v>2.2642140438755998E-2</v>
      </c>
      <c r="CG1800" s="17"/>
      <c r="CH1800" s="17">
        <v>2.5979885524061601E-2</v>
      </c>
      <c r="CI1800" s="17">
        <v>3.9885121017586497E-3</v>
      </c>
    </row>
    <row r="1801" spans="2:87" x14ac:dyDescent="0.35">
      <c r="B1801" t="s">
        <v>161</v>
      </c>
      <c r="C1801" s="17">
        <v>4.4156347303946297E-2</v>
      </c>
      <c r="D1801" s="17">
        <v>4.4411162120388099E-2</v>
      </c>
      <c r="E1801" s="17">
        <v>4.11007778873064E-2</v>
      </c>
      <c r="F1801" s="17"/>
      <c r="G1801" s="17">
        <v>8.0289113689356401E-2</v>
      </c>
      <c r="H1801" s="17">
        <v>3.9511871075857602E-2</v>
      </c>
      <c r="I1801" s="17">
        <v>6.3740277850281593E-2</v>
      </c>
      <c r="J1801" s="17">
        <v>3.1327143062837799E-2</v>
      </c>
      <c r="K1801" s="17">
        <v>2.92731969096145E-2</v>
      </c>
      <c r="L1801" s="17">
        <v>2.5182042018170599E-2</v>
      </c>
      <c r="M1801" s="17"/>
      <c r="N1801" s="17">
        <v>3.2371025995336103E-2</v>
      </c>
      <c r="O1801" s="17">
        <v>3.8517172770537997E-2</v>
      </c>
      <c r="P1801" s="17">
        <v>5.8342993008773499E-2</v>
      </c>
      <c r="Q1801" s="17">
        <v>5.0104262433052597E-2</v>
      </c>
      <c r="R1801" s="17"/>
      <c r="S1801" s="17">
        <v>5.3104516399208698E-2</v>
      </c>
      <c r="T1801" s="17">
        <v>4.1819457258740603E-2</v>
      </c>
      <c r="U1801" s="17">
        <v>4.8975579490145797E-2</v>
      </c>
      <c r="V1801" s="17">
        <v>5.4286157541441803E-2</v>
      </c>
      <c r="W1801" s="17">
        <v>4.7867686576081099E-2</v>
      </c>
      <c r="X1801" s="17">
        <v>4.77573789326938E-2</v>
      </c>
      <c r="Y1801" s="17">
        <v>5.6712918611883899E-2</v>
      </c>
      <c r="Z1801" s="17">
        <v>4.82868233187803E-2</v>
      </c>
      <c r="AA1801" s="17">
        <v>4.0196684163640702E-2</v>
      </c>
      <c r="AB1801" s="17">
        <v>1.01304921229952E-2</v>
      </c>
      <c r="AC1801" s="17">
        <v>2.9030432003436898E-2</v>
      </c>
      <c r="AD1801" s="17">
        <v>5.34396317286608E-2</v>
      </c>
      <c r="AE1801" s="17"/>
      <c r="AF1801" s="17">
        <v>5.0985830773843999E-2</v>
      </c>
      <c r="AG1801" s="17">
        <v>3.3656673419297699E-2</v>
      </c>
      <c r="AH1801" s="17">
        <v>3.1529267350217098E-2</v>
      </c>
      <c r="AI1801" s="17">
        <v>3.6625233893769898E-2</v>
      </c>
      <c r="AJ1801" s="17">
        <v>5.10714501024708E-2</v>
      </c>
      <c r="AK1801" s="17"/>
      <c r="AL1801" s="17">
        <v>5.7205118978329E-2</v>
      </c>
      <c r="AM1801" s="17">
        <v>4.0302861380615299E-2</v>
      </c>
      <c r="AN1801" s="17">
        <v>3.2545488060414997E-2</v>
      </c>
      <c r="AO1801" s="17">
        <v>2.34811944016689E-2</v>
      </c>
      <c r="AP1801" s="17"/>
      <c r="AQ1801" s="17">
        <v>4.8749766908185603E-2</v>
      </c>
      <c r="AR1801" s="17">
        <v>3.7521015304958501E-2</v>
      </c>
      <c r="AS1801" s="17"/>
      <c r="AT1801" s="17">
        <v>4.5947754205733903E-2</v>
      </c>
      <c r="AU1801" s="17">
        <v>3.1651890362677002E-2</v>
      </c>
      <c r="AV1801" s="17"/>
      <c r="AW1801" s="17">
        <v>2.7664413238346001E-2</v>
      </c>
      <c r="AX1801" s="17">
        <v>5.57119047233849E-2</v>
      </c>
      <c r="AY1801" s="17">
        <v>4.6206803507974001E-2</v>
      </c>
      <c r="AZ1801" s="17"/>
      <c r="BA1801" s="17">
        <v>5.0402424389019998E-2</v>
      </c>
      <c r="BB1801" s="17">
        <v>4.27680984651485E-2</v>
      </c>
      <c r="BC1801" s="17">
        <v>3.5123606255194798E-2</v>
      </c>
      <c r="BD1801" s="17">
        <v>6.0163974740767401E-2</v>
      </c>
      <c r="BE1801" s="17">
        <v>4.63357945605107E-2</v>
      </c>
      <c r="BF1801" s="17"/>
      <c r="BG1801" s="17">
        <v>5.1450776150662299E-2</v>
      </c>
      <c r="BH1801" s="17">
        <v>3.8688545006996498E-2</v>
      </c>
      <c r="BI1801" s="17"/>
      <c r="BJ1801" s="17">
        <v>4.9479006371193603E-2</v>
      </c>
      <c r="BK1801" s="17">
        <v>2.4238310726879299E-2</v>
      </c>
      <c r="BL1801" s="17"/>
      <c r="BM1801" s="17">
        <v>0.10449790357645999</v>
      </c>
      <c r="BN1801" s="17">
        <v>2.3820711619957299E-2</v>
      </c>
      <c r="BO1801" s="17">
        <v>3.0674723297481301E-2</v>
      </c>
      <c r="BP1801" s="17">
        <v>2.52419723993553E-2</v>
      </c>
      <c r="BQ1801" s="17">
        <v>1.33494091855946E-2</v>
      </c>
      <c r="BR1801" s="17"/>
      <c r="BS1801" s="17">
        <v>2.18364093340945E-2</v>
      </c>
      <c r="BT1801" s="17"/>
      <c r="BU1801" s="17">
        <v>1.3219236634153499E-2</v>
      </c>
      <c r="BV1801" s="17">
        <v>3.0452670396513799E-2</v>
      </c>
      <c r="BW1801" s="17">
        <v>2.05062290168164E-2</v>
      </c>
      <c r="BX1801" s="17">
        <v>1.7835330454549599E-2</v>
      </c>
      <c r="BY1801" s="17">
        <v>0.15726267009395201</v>
      </c>
      <c r="BZ1801" s="17"/>
      <c r="CA1801" s="17">
        <v>1.1231432183981401E-2</v>
      </c>
      <c r="CB1801" s="17"/>
      <c r="CC1801" s="17">
        <v>3.9382021528056699E-2</v>
      </c>
      <c r="CD1801" s="17">
        <v>4.4541570802061399E-2</v>
      </c>
      <c r="CE1801" s="17"/>
      <c r="CF1801" s="17">
        <v>2.7699635549601299E-2</v>
      </c>
      <c r="CG1801" s="17"/>
      <c r="CH1801" s="17">
        <v>1.77957353744853E-2</v>
      </c>
      <c r="CI1801" s="17">
        <v>2.4036424749339001E-2</v>
      </c>
    </row>
    <row r="1802" spans="2:87" x14ac:dyDescent="0.35">
      <c r="C1802" s="17"/>
      <c r="D1802" s="17"/>
      <c r="E1802" s="17"/>
      <c r="F1802" s="17"/>
      <c r="G1802" s="17"/>
      <c r="H1802" s="17"/>
      <c r="I1802" s="17"/>
      <c r="J1802" s="17"/>
      <c r="K1802" s="17"/>
      <c r="L1802" s="17"/>
      <c r="M1802" s="17"/>
      <c r="N1802" s="17"/>
      <c r="O1802" s="17"/>
      <c r="P1802" s="17"/>
      <c r="Q1802" s="17"/>
      <c r="R1802" s="17"/>
      <c r="S1802" s="17"/>
      <c r="T1802" s="17"/>
      <c r="U1802" s="17"/>
      <c r="V1802" s="17"/>
      <c r="W1802" s="17"/>
      <c r="X1802" s="17"/>
      <c r="Y1802" s="17"/>
      <c r="Z1802" s="17"/>
      <c r="AA1802" s="17"/>
      <c r="AB1802" s="17"/>
      <c r="AC1802" s="17"/>
      <c r="AD1802" s="17"/>
      <c r="AE1802" s="17"/>
      <c r="AF1802" s="17"/>
      <c r="AG1802" s="17"/>
      <c r="AH1802" s="17"/>
      <c r="AI1802" s="17"/>
      <c r="AJ1802" s="17"/>
      <c r="AK1802" s="17"/>
      <c r="AL1802" s="17"/>
      <c r="AM1802" s="17"/>
      <c r="AN1802" s="17"/>
      <c r="AO1802" s="17"/>
      <c r="AP1802" s="17"/>
      <c r="AQ1802" s="17"/>
      <c r="AR1802" s="17"/>
      <c r="AS1802" s="17"/>
      <c r="AT1802" s="17"/>
      <c r="AU1802" s="17"/>
      <c r="AV1802" s="17"/>
      <c r="AW1802" s="17"/>
      <c r="AX1802" s="17"/>
      <c r="AY1802" s="17"/>
      <c r="AZ1802" s="17"/>
      <c r="BA1802" s="17"/>
      <c r="BB1802" s="17"/>
      <c r="BC1802" s="17"/>
      <c r="BD1802" s="17"/>
      <c r="BE1802" s="17"/>
      <c r="BF1802" s="17"/>
      <c r="BG1802" s="17"/>
      <c r="BH1802" s="17"/>
      <c r="BI1802" s="17"/>
      <c r="BJ1802" s="17"/>
      <c r="BK1802" s="17"/>
      <c r="BL1802" s="17"/>
      <c r="BM1802" s="17"/>
      <c r="BN1802" s="17"/>
      <c r="BO1802" s="17"/>
      <c r="BP1802" s="17"/>
      <c r="BQ1802" s="17"/>
      <c r="BR1802" s="17"/>
      <c r="BS1802" s="17"/>
      <c r="BT1802" s="17"/>
      <c r="BU1802" s="17"/>
      <c r="BV1802" s="17"/>
      <c r="BW1802" s="17"/>
      <c r="BX1802" s="17"/>
      <c r="BY1802" s="17"/>
      <c r="BZ1802" s="17"/>
      <c r="CA1802" s="17"/>
      <c r="CB1802" s="17"/>
      <c r="CC1802" s="17"/>
      <c r="CD1802" s="17"/>
      <c r="CE1802" s="17"/>
      <c r="CF1802" s="17"/>
      <c r="CG1802" s="17"/>
      <c r="CH1802" s="17"/>
      <c r="CI1802" s="17"/>
    </row>
    <row r="1803" spans="2:87" x14ac:dyDescent="0.35">
      <c r="B1803" s="6" t="s">
        <v>537</v>
      </c>
      <c r="C1803" s="17"/>
      <c r="D1803" s="17"/>
      <c r="E1803" s="17"/>
      <c r="F1803" s="17"/>
      <c r="G1803" s="17"/>
      <c r="H1803" s="17"/>
      <c r="I1803" s="17"/>
      <c r="J1803" s="17"/>
      <c r="K1803" s="17"/>
      <c r="L1803" s="17"/>
      <c r="M1803" s="17"/>
      <c r="N1803" s="17"/>
      <c r="O1803" s="17"/>
      <c r="P1803" s="17"/>
      <c r="Q1803" s="17"/>
      <c r="R1803" s="17"/>
      <c r="S1803" s="17"/>
      <c r="T1803" s="17"/>
      <c r="U1803" s="17"/>
      <c r="V1803" s="17"/>
      <c r="W1803" s="17"/>
      <c r="X1803" s="17"/>
      <c r="Y1803" s="17"/>
      <c r="Z1803" s="17"/>
      <c r="AA1803" s="17"/>
      <c r="AB1803" s="17"/>
      <c r="AC1803" s="17"/>
      <c r="AD1803" s="17"/>
      <c r="AE1803" s="17"/>
      <c r="AF1803" s="17"/>
      <c r="AG1803" s="17"/>
      <c r="AH1803" s="17"/>
      <c r="AI1803" s="17"/>
      <c r="AJ1803" s="17"/>
      <c r="AK1803" s="17"/>
      <c r="AL1803" s="17"/>
      <c r="AM1803" s="17"/>
      <c r="AN1803" s="17"/>
      <c r="AO1803" s="17"/>
      <c r="AP1803" s="17"/>
      <c r="AQ1803" s="17"/>
      <c r="AR1803" s="17"/>
      <c r="AS1803" s="17"/>
      <c r="AT1803" s="17"/>
      <c r="AU1803" s="17"/>
      <c r="AV1803" s="17"/>
      <c r="AW1803" s="17"/>
      <c r="AX1803" s="17"/>
      <c r="AY1803" s="17"/>
      <c r="AZ1803" s="17"/>
      <c r="BA1803" s="17"/>
      <c r="BB1803" s="17"/>
      <c r="BC1803" s="17"/>
      <c r="BD1803" s="17"/>
      <c r="BE1803" s="17"/>
      <c r="BF1803" s="17"/>
      <c r="BG1803" s="17"/>
      <c r="BH1803" s="17"/>
      <c r="BI1803" s="17"/>
      <c r="BJ1803" s="17"/>
      <c r="BK1803" s="17"/>
      <c r="BL1803" s="17"/>
      <c r="BM1803" s="17"/>
      <c r="BN1803" s="17"/>
      <c r="BO1803" s="17"/>
      <c r="BP1803" s="17"/>
      <c r="BQ1803" s="17"/>
      <c r="BR1803" s="17"/>
      <c r="BS1803" s="17"/>
      <c r="BT1803" s="17"/>
      <c r="BU1803" s="17"/>
      <c r="BV1803" s="17"/>
      <c r="BW1803" s="17"/>
      <c r="BX1803" s="17"/>
      <c r="BY1803" s="17"/>
      <c r="BZ1803" s="17"/>
      <c r="CA1803" s="17"/>
      <c r="CB1803" s="17"/>
      <c r="CC1803" s="17"/>
      <c r="CD1803" s="17"/>
      <c r="CE1803" s="17"/>
      <c r="CF1803" s="17"/>
      <c r="CG1803" s="17"/>
      <c r="CH1803" s="17"/>
      <c r="CI1803" s="17"/>
    </row>
    <row r="1804" spans="2:87" x14ac:dyDescent="0.35">
      <c r="B1804" s="24" t="s">
        <v>163</v>
      </c>
      <c r="C1804" s="17"/>
      <c r="D1804" s="17"/>
      <c r="E1804" s="17"/>
      <c r="F1804" s="17"/>
      <c r="G1804" s="17"/>
      <c r="H1804" s="17"/>
      <c r="I1804" s="17"/>
      <c r="J1804" s="17"/>
      <c r="K1804" s="17"/>
      <c r="L1804" s="17"/>
      <c r="M1804" s="17"/>
      <c r="N1804" s="17"/>
      <c r="O1804" s="17"/>
      <c r="P1804" s="17"/>
      <c r="Q1804" s="17"/>
      <c r="R1804" s="17"/>
      <c r="S1804" s="17"/>
      <c r="T1804" s="17"/>
      <c r="U1804" s="17"/>
      <c r="V1804" s="17"/>
      <c r="W1804" s="17"/>
      <c r="X1804" s="17"/>
      <c r="Y1804" s="17"/>
      <c r="Z1804" s="17"/>
      <c r="AA1804" s="17"/>
      <c r="AB1804" s="17"/>
      <c r="AC1804" s="17"/>
      <c r="AD1804" s="17"/>
      <c r="AE1804" s="17"/>
      <c r="AF1804" s="17"/>
      <c r="AG1804" s="17"/>
      <c r="AH1804" s="17"/>
      <c r="AI1804" s="17"/>
      <c r="AJ1804" s="17"/>
      <c r="AK1804" s="17"/>
      <c r="AL1804" s="17"/>
      <c r="AM1804" s="17"/>
      <c r="AN1804" s="17"/>
      <c r="AO1804" s="17"/>
      <c r="AP1804" s="17"/>
      <c r="AQ1804" s="17"/>
      <c r="AR1804" s="17"/>
      <c r="AS1804" s="17"/>
      <c r="AT1804" s="17"/>
      <c r="AU1804" s="17"/>
      <c r="AV1804" s="17"/>
      <c r="AW1804" s="17"/>
      <c r="AX1804" s="17"/>
      <c r="AY1804" s="17"/>
      <c r="AZ1804" s="17"/>
      <c r="BA1804" s="17"/>
      <c r="BB1804" s="17"/>
      <c r="BC1804" s="17"/>
      <c r="BD1804" s="17"/>
      <c r="BE1804" s="17"/>
      <c r="BF1804" s="17"/>
      <c r="BG1804" s="17"/>
      <c r="BH1804" s="17"/>
      <c r="BI1804" s="17"/>
      <c r="BJ1804" s="17"/>
      <c r="BK1804" s="17"/>
      <c r="BL1804" s="17"/>
      <c r="BM1804" s="17"/>
      <c r="BN1804" s="17"/>
      <c r="BO1804" s="17"/>
      <c r="BP1804" s="17"/>
      <c r="BQ1804" s="17"/>
      <c r="BR1804" s="17"/>
      <c r="BS1804" s="17"/>
      <c r="BT1804" s="17"/>
      <c r="BU1804" s="17"/>
      <c r="BV1804" s="17"/>
      <c r="BW1804" s="17"/>
      <c r="BX1804" s="17"/>
      <c r="BY1804" s="17"/>
      <c r="BZ1804" s="17"/>
      <c r="CA1804" s="17"/>
      <c r="CB1804" s="17"/>
      <c r="CC1804" s="17"/>
      <c r="CD1804" s="17"/>
      <c r="CE1804" s="17"/>
      <c r="CF1804" s="17"/>
      <c r="CG1804" s="17"/>
      <c r="CH1804" s="17"/>
      <c r="CI1804" s="17"/>
    </row>
    <row r="1805" spans="2:87" x14ac:dyDescent="0.35">
      <c r="B1805" t="s">
        <v>527</v>
      </c>
      <c r="C1805" s="17">
        <v>0.39050948821099601</v>
      </c>
      <c r="D1805" s="17">
        <v>0.35909328462419698</v>
      </c>
      <c r="E1805" s="17">
        <v>0.42189939708243002</v>
      </c>
      <c r="F1805" s="17"/>
      <c r="G1805" s="17">
        <v>0.33871671000895698</v>
      </c>
      <c r="H1805" s="17">
        <v>0.39012949712929801</v>
      </c>
      <c r="I1805" s="17">
        <v>0.35779812927163901</v>
      </c>
      <c r="J1805" s="17">
        <v>0.403988270082901</v>
      </c>
      <c r="K1805" s="17">
        <v>0.46215588309939698</v>
      </c>
      <c r="L1805" s="17">
        <v>0.39767084224993199</v>
      </c>
      <c r="M1805" s="17"/>
      <c r="N1805" s="17">
        <v>0.38418861956745598</v>
      </c>
      <c r="O1805" s="17">
        <v>0.329906558052254</v>
      </c>
      <c r="P1805" s="17">
        <v>0.40348298431160601</v>
      </c>
      <c r="Q1805" s="17">
        <v>0.44657079076355699</v>
      </c>
      <c r="R1805" s="17"/>
      <c r="S1805" s="17">
        <v>0.39483313314385299</v>
      </c>
      <c r="T1805" s="17">
        <v>0.386211248892532</v>
      </c>
      <c r="U1805" s="17">
        <v>0.34528302941251998</v>
      </c>
      <c r="V1805" s="17">
        <v>0.281089230350135</v>
      </c>
      <c r="W1805" s="17">
        <v>0.37201188325686302</v>
      </c>
      <c r="X1805" s="17">
        <v>0.43714816494331699</v>
      </c>
      <c r="Y1805" s="17">
        <v>0.38660075851354597</v>
      </c>
      <c r="Z1805" s="17">
        <v>0.34519268929679298</v>
      </c>
      <c r="AA1805" s="17">
        <v>0.42189527699129198</v>
      </c>
      <c r="AB1805" s="17">
        <v>0.448769277435973</v>
      </c>
      <c r="AC1805" s="17">
        <v>0.42761532999585899</v>
      </c>
      <c r="AD1805" s="17">
        <v>0.45654113158819398</v>
      </c>
      <c r="AE1805" s="17"/>
      <c r="AF1805" s="17">
        <v>0.41193752656709598</v>
      </c>
      <c r="AG1805" s="17">
        <v>0.404600048184453</v>
      </c>
      <c r="AH1805" s="17">
        <v>0.36982072902680602</v>
      </c>
      <c r="AI1805" s="17">
        <v>0.346461298733311</v>
      </c>
      <c r="AJ1805" s="17">
        <v>0.40910422580782901</v>
      </c>
      <c r="AK1805" s="17"/>
      <c r="AL1805" s="17">
        <v>0.32611179382281702</v>
      </c>
      <c r="AM1805" s="17">
        <v>0.40476692059887698</v>
      </c>
      <c r="AN1805" s="17">
        <v>0.45768515654363801</v>
      </c>
      <c r="AO1805" s="17">
        <v>0.49362876083032903</v>
      </c>
      <c r="AP1805" s="17"/>
      <c r="AQ1805" s="17">
        <v>0.39467553407469402</v>
      </c>
      <c r="AR1805" s="17">
        <v>0.38449151036217499</v>
      </c>
      <c r="AS1805" s="17"/>
      <c r="AT1805" s="17">
        <v>0.378976442692886</v>
      </c>
      <c r="AU1805" s="17">
        <v>0.40744856082637798</v>
      </c>
      <c r="AV1805" s="17"/>
      <c r="AW1805" s="17">
        <v>0.38092380351963301</v>
      </c>
      <c r="AX1805" s="17">
        <v>0.37756255226670998</v>
      </c>
      <c r="AY1805" s="17">
        <v>0.41083515140421001</v>
      </c>
      <c r="AZ1805" s="17"/>
      <c r="BA1805" s="17">
        <v>0.44250962154273499</v>
      </c>
      <c r="BB1805" s="17">
        <v>0.370646614094021</v>
      </c>
      <c r="BC1805" s="17">
        <v>0.37599120782622097</v>
      </c>
      <c r="BD1805" s="17">
        <v>0.357434686059103</v>
      </c>
      <c r="BE1805" s="17">
        <v>0.38347180603065201</v>
      </c>
      <c r="BF1805" s="17"/>
      <c r="BG1805" s="17">
        <v>0.37559470271984502</v>
      </c>
      <c r="BH1805" s="17">
        <v>0.401689403743894</v>
      </c>
      <c r="BI1805" s="17"/>
      <c r="BJ1805" s="17">
        <v>0.37795406565804301</v>
      </c>
      <c r="BK1805" s="17">
        <v>0.43243235855650902</v>
      </c>
      <c r="BL1805" s="17"/>
      <c r="BM1805" s="17">
        <v>0.38684630575200901</v>
      </c>
      <c r="BN1805" s="17">
        <v>0.3375308817987</v>
      </c>
      <c r="BO1805" s="17">
        <v>0.43067937755473601</v>
      </c>
      <c r="BP1805" s="17">
        <v>0.32378501996737002</v>
      </c>
      <c r="BQ1805" s="17">
        <v>0.37686471786021303</v>
      </c>
      <c r="BR1805" s="17"/>
      <c r="BS1805" s="17">
        <v>0.402924392703777</v>
      </c>
      <c r="BT1805" s="17"/>
      <c r="BU1805" s="17">
        <v>0.38116098053417402</v>
      </c>
      <c r="BV1805" s="17">
        <v>0.41847575035665302</v>
      </c>
      <c r="BW1805" s="17">
        <v>0.36157455503367197</v>
      </c>
      <c r="BX1805" s="17">
        <v>0.39474131239219401</v>
      </c>
      <c r="BY1805" s="17">
        <v>0.29204956168687302</v>
      </c>
      <c r="BZ1805" s="17"/>
      <c r="CA1805" s="17">
        <v>0.45000239858264801</v>
      </c>
      <c r="CB1805" s="17"/>
      <c r="CC1805" s="17">
        <v>0.43304881692498598</v>
      </c>
      <c r="CD1805" s="17">
        <v>0.23999999865562599</v>
      </c>
      <c r="CE1805" s="17"/>
      <c r="CF1805" s="17">
        <v>0.47627982916004902</v>
      </c>
      <c r="CG1805" s="17"/>
      <c r="CH1805" s="17">
        <v>0.41661856539997399</v>
      </c>
      <c r="CI1805" s="17">
        <v>0.42160770021701799</v>
      </c>
    </row>
    <row r="1806" spans="2:87" x14ac:dyDescent="0.35">
      <c r="B1806" t="s">
        <v>528</v>
      </c>
      <c r="C1806" s="17">
        <v>0.41168060202776002</v>
      </c>
      <c r="D1806" s="17">
        <v>0.43049089322366801</v>
      </c>
      <c r="E1806" s="17">
        <v>0.39454004281565502</v>
      </c>
      <c r="F1806" s="17"/>
      <c r="G1806" s="17">
        <v>0.37850990016093999</v>
      </c>
      <c r="H1806" s="17">
        <v>0.35739798191836802</v>
      </c>
      <c r="I1806" s="17">
        <v>0.41061957997105297</v>
      </c>
      <c r="J1806" s="17">
        <v>0.41847537325246098</v>
      </c>
      <c r="K1806" s="17">
        <v>0.40842460264125602</v>
      </c>
      <c r="L1806" s="17">
        <v>0.48245219406689799</v>
      </c>
      <c r="M1806" s="17"/>
      <c r="N1806" s="17">
        <v>0.42732587847006998</v>
      </c>
      <c r="O1806" s="17">
        <v>0.44706552966836299</v>
      </c>
      <c r="P1806" s="17">
        <v>0.42162986571278699</v>
      </c>
      <c r="Q1806" s="17">
        <v>0.35052640595559997</v>
      </c>
      <c r="R1806" s="17"/>
      <c r="S1806" s="17">
        <v>0.38446826541103202</v>
      </c>
      <c r="T1806" s="17">
        <v>0.42188455567512101</v>
      </c>
      <c r="U1806" s="17">
        <v>0.49312035352258698</v>
      </c>
      <c r="V1806" s="17">
        <v>0.49869854772081701</v>
      </c>
      <c r="W1806" s="17">
        <v>0.37953706978149399</v>
      </c>
      <c r="X1806" s="17">
        <v>0.32614580857160302</v>
      </c>
      <c r="Y1806" s="17">
        <v>0.44475800759345302</v>
      </c>
      <c r="Z1806" s="17">
        <v>0.44005058381074003</v>
      </c>
      <c r="AA1806" s="17">
        <v>0.37172696467849198</v>
      </c>
      <c r="AB1806" s="17">
        <v>0.44751224947697998</v>
      </c>
      <c r="AC1806" s="17">
        <v>0.39437308280314198</v>
      </c>
      <c r="AD1806" s="17">
        <v>0.293891261310265</v>
      </c>
      <c r="AE1806" s="17"/>
      <c r="AF1806" s="17">
        <v>0.37253057602385597</v>
      </c>
      <c r="AG1806" s="17">
        <v>0.40342601686305402</v>
      </c>
      <c r="AH1806" s="17">
        <v>0.43480102011637101</v>
      </c>
      <c r="AI1806" s="17">
        <v>0.48434397735497098</v>
      </c>
      <c r="AJ1806" s="17">
        <v>0.42801818834586802</v>
      </c>
      <c r="AK1806" s="17"/>
      <c r="AL1806" s="17">
        <v>0.46068879808521201</v>
      </c>
      <c r="AM1806" s="17">
        <v>0.40424957553947399</v>
      </c>
      <c r="AN1806" s="17">
        <v>0.36328077979413798</v>
      </c>
      <c r="AO1806" s="17">
        <v>0.30463614768594999</v>
      </c>
      <c r="AP1806" s="17"/>
      <c r="AQ1806" s="17">
        <v>0.39822741525272198</v>
      </c>
      <c r="AR1806" s="17">
        <v>0.43111413268417798</v>
      </c>
      <c r="AS1806" s="17"/>
      <c r="AT1806" s="17">
        <v>0.40409177797817197</v>
      </c>
      <c r="AU1806" s="17">
        <v>0.47677600591512997</v>
      </c>
      <c r="AV1806" s="17"/>
      <c r="AW1806" s="17">
        <v>0.46646461892619401</v>
      </c>
      <c r="AX1806" s="17">
        <v>0.43441838520836501</v>
      </c>
      <c r="AY1806" s="17">
        <v>0.354645434965349</v>
      </c>
      <c r="AZ1806" s="17"/>
      <c r="BA1806" s="17">
        <v>0.35542586783796598</v>
      </c>
      <c r="BB1806" s="17">
        <v>0.439138812161809</v>
      </c>
      <c r="BC1806" s="17">
        <v>0.43047155370703299</v>
      </c>
      <c r="BD1806" s="17">
        <v>0.44602872409046201</v>
      </c>
      <c r="BE1806" s="17">
        <v>0.36562204616170602</v>
      </c>
      <c r="BF1806" s="17"/>
      <c r="BG1806" s="17">
        <v>0.391140602880996</v>
      </c>
      <c r="BH1806" s="17">
        <v>0.42707709939226401</v>
      </c>
      <c r="BI1806" s="17"/>
      <c r="BJ1806" s="17">
        <v>0.40228886400796698</v>
      </c>
      <c r="BK1806" s="17">
        <v>0.45150209459408802</v>
      </c>
      <c r="BL1806" s="17"/>
      <c r="BM1806" s="17">
        <v>0.34595267446748401</v>
      </c>
      <c r="BN1806" s="17">
        <v>0.46561201748682102</v>
      </c>
      <c r="BO1806" s="17">
        <v>0.40788091765523499</v>
      </c>
      <c r="BP1806" s="17">
        <v>0.487289737897596</v>
      </c>
      <c r="BQ1806" s="17">
        <v>0.42085999337776098</v>
      </c>
      <c r="BR1806" s="17"/>
      <c r="BS1806" s="17">
        <v>0.413809189813305</v>
      </c>
      <c r="BT1806" s="17"/>
      <c r="BU1806" s="17">
        <v>0.42597425194080202</v>
      </c>
      <c r="BV1806" s="17">
        <v>0.422636710088171</v>
      </c>
      <c r="BW1806" s="17">
        <v>0.45422768426686999</v>
      </c>
      <c r="BX1806" s="17">
        <v>0.43940456608323802</v>
      </c>
      <c r="BY1806" s="17">
        <v>0.29220862228741901</v>
      </c>
      <c r="BZ1806" s="17"/>
      <c r="CA1806" s="17">
        <v>0.38026334722642902</v>
      </c>
      <c r="CB1806" s="17"/>
      <c r="CC1806" s="17">
        <v>0.41036554169589901</v>
      </c>
      <c r="CD1806" s="17">
        <v>0.439146080905082</v>
      </c>
      <c r="CE1806" s="17"/>
      <c r="CF1806" s="17">
        <v>0.389836820867619</v>
      </c>
      <c r="CG1806" s="17"/>
      <c r="CH1806" s="17">
        <v>0.40239373414815299</v>
      </c>
      <c r="CI1806" s="17">
        <v>0.38526900272525999</v>
      </c>
    </row>
    <row r="1807" spans="2:87" x14ac:dyDescent="0.35">
      <c r="B1807" t="s">
        <v>529</v>
      </c>
      <c r="C1807" s="17">
        <v>7.8496960217547596E-2</v>
      </c>
      <c r="D1807" s="17">
        <v>9.0099001352712801E-2</v>
      </c>
      <c r="E1807" s="17">
        <v>6.74989423797933E-2</v>
      </c>
      <c r="F1807" s="17"/>
      <c r="G1807" s="17">
        <v>0.14860274736597601</v>
      </c>
      <c r="H1807" s="17">
        <v>0.109181534527659</v>
      </c>
      <c r="I1807" s="17">
        <v>8.6987429573007702E-2</v>
      </c>
      <c r="J1807" s="17">
        <v>6.3543292042278099E-2</v>
      </c>
      <c r="K1807" s="17">
        <v>4.0220519349965497E-2</v>
      </c>
      <c r="L1807" s="17">
        <v>3.04338860424089E-2</v>
      </c>
      <c r="M1807" s="17"/>
      <c r="N1807" s="17">
        <v>7.0338644251333599E-2</v>
      </c>
      <c r="O1807" s="17">
        <v>0.107970534503531</v>
      </c>
      <c r="P1807" s="17">
        <v>6.4049254238582404E-2</v>
      </c>
      <c r="Q1807" s="17">
        <v>7.07974870758587E-2</v>
      </c>
      <c r="R1807" s="17"/>
      <c r="S1807" s="17">
        <v>9.86740520104782E-2</v>
      </c>
      <c r="T1807" s="17">
        <v>6.7123058839121605E-2</v>
      </c>
      <c r="U1807" s="17">
        <v>3.6832561755329403E-2</v>
      </c>
      <c r="V1807" s="17">
        <v>7.4158444059796103E-2</v>
      </c>
      <c r="W1807" s="17">
        <v>0.123002274064119</v>
      </c>
      <c r="X1807" s="17">
        <v>9.4651741882437399E-2</v>
      </c>
      <c r="Y1807" s="17">
        <v>5.5404853994218198E-2</v>
      </c>
      <c r="Z1807" s="17">
        <v>6.2622044956816905E-2</v>
      </c>
      <c r="AA1807" s="17">
        <v>0.10518288277783901</v>
      </c>
      <c r="AB1807" s="17">
        <v>5.2986184422956897E-2</v>
      </c>
      <c r="AC1807" s="17">
        <v>7.5538257760335695E-2</v>
      </c>
      <c r="AD1807" s="17">
        <v>7.15085106778129E-2</v>
      </c>
      <c r="AE1807" s="17"/>
      <c r="AF1807" s="17">
        <v>5.59638539364469E-2</v>
      </c>
      <c r="AG1807" s="17">
        <v>9.70469533575328E-2</v>
      </c>
      <c r="AH1807" s="17">
        <v>8.0012905811479407E-2</v>
      </c>
      <c r="AI1807" s="17">
        <v>7.7898635514057096E-2</v>
      </c>
      <c r="AJ1807" s="17">
        <v>5.4643182799338198E-2</v>
      </c>
      <c r="AK1807" s="17"/>
      <c r="AL1807" s="17">
        <v>5.8003935192304103E-2</v>
      </c>
      <c r="AM1807" s="17">
        <v>7.9201512487995701E-2</v>
      </c>
      <c r="AN1807" s="17">
        <v>0.11060827648954</v>
      </c>
      <c r="AO1807" s="17">
        <v>0.104302587958143</v>
      </c>
      <c r="AP1807" s="17"/>
      <c r="AQ1807" s="17">
        <v>8.0472799360168795E-2</v>
      </c>
      <c r="AR1807" s="17">
        <v>7.5642801482345701E-2</v>
      </c>
      <c r="AS1807" s="17"/>
      <c r="AT1807" s="17">
        <v>9.1749983339798502E-2</v>
      </c>
      <c r="AU1807" s="17">
        <v>2.20027215081482E-2</v>
      </c>
      <c r="AV1807" s="17"/>
      <c r="AW1807" s="17">
        <v>5.2187230991671801E-2</v>
      </c>
      <c r="AX1807" s="17">
        <v>7.8597914914993502E-2</v>
      </c>
      <c r="AY1807" s="17">
        <v>9.7434592168377798E-2</v>
      </c>
      <c r="AZ1807" s="17"/>
      <c r="BA1807" s="17">
        <v>7.6868264034381906E-2</v>
      </c>
      <c r="BB1807" s="17">
        <v>8.3954406477860899E-2</v>
      </c>
      <c r="BC1807" s="17">
        <v>7.8125010418515606E-2</v>
      </c>
      <c r="BD1807" s="17">
        <v>5.7397956335353099E-2</v>
      </c>
      <c r="BE1807" s="17">
        <v>0.10215200846625699</v>
      </c>
      <c r="BF1807" s="17"/>
      <c r="BG1807" s="17">
        <v>8.9810372333824107E-2</v>
      </c>
      <c r="BH1807" s="17">
        <v>7.0016584021464004E-2</v>
      </c>
      <c r="BI1807" s="17"/>
      <c r="BJ1807" s="17">
        <v>8.70631518612663E-2</v>
      </c>
      <c r="BK1807" s="17">
        <v>4.66228531727624E-2</v>
      </c>
      <c r="BL1807" s="17"/>
      <c r="BM1807" s="17">
        <v>5.90659705915203E-2</v>
      </c>
      <c r="BN1807" s="17">
        <v>7.5757298757366906E-2</v>
      </c>
      <c r="BO1807" s="17">
        <v>7.3988650255541299E-2</v>
      </c>
      <c r="BP1807" s="17">
        <v>0.104876259067798</v>
      </c>
      <c r="BQ1807" s="17">
        <v>9.5160025211478497E-2</v>
      </c>
      <c r="BR1807" s="17"/>
      <c r="BS1807" s="17">
        <v>9.5210446780944494E-2</v>
      </c>
      <c r="BT1807" s="17"/>
      <c r="BU1807" s="17">
        <v>7.7300441223020197E-2</v>
      </c>
      <c r="BV1807" s="17">
        <v>7.5192574202650395E-2</v>
      </c>
      <c r="BW1807" s="17">
        <v>9.7720031816046202E-2</v>
      </c>
      <c r="BX1807" s="17">
        <v>7.6785417295520894E-2</v>
      </c>
      <c r="BY1807" s="17">
        <v>0.114198144785814</v>
      </c>
      <c r="BZ1807" s="17"/>
      <c r="CA1807" s="17">
        <v>0.111874238878872</v>
      </c>
      <c r="CB1807" s="17"/>
      <c r="CC1807" s="17">
        <v>6.2269716958212401E-2</v>
      </c>
      <c r="CD1807" s="17">
        <v>0.144176126007691</v>
      </c>
      <c r="CE1807" s="17"/>
      <c r="CF1807" s="17">
        <v>5.1456073137974401E-2</v>
      </c>
      <c r="CG1807" s="17"/>
      <c r="CH1807" s="17">
        <v>7.4001652824899095E-2</v>
      </c>
      <c r="CI1807" s="17">
        <v>0.112227946340944</v>
      </c>
    </row>
    <row r="1808" spans="2:87" x14ac:dyDescent="0.35">
      <c r="B1808" t="s">
        <v>530</v>
      </c>
      <c r="C1808" s="17">
        <v>2.46480526949053E-2</v>
      </c>
      <c r="D1808" s="17">
        <v>3.5936029090203998E-2</v>
      </c>
      <c r="E1808" s="17">
        <v>1.3624146528901E-2</v>
      </c>
      <c r="F1808" s="17"/>
      <c r="G1808" s="17">
        <v>3.9361802811936401E-2</v>
      </c>
      <c r="H1808" s="17">
        <v>3.9666777431006599E-2</v>
      </c>
      <c r="I1808" s="17">
        <v>1.6442530893925701E-2</v>
      </c>
      <c r="J1808" s="17">
        <v>2.5376431440851398E-2</v>
      </c>
      <c r="K1808" s="17">
        <v>2.2542515869768801E-2</v>
      </c>
      <c r="L1808" s="17">
        <v>8.3945577175700593E-3</v>
      </c>
      <c r="M1808" s="17"/>
      <c r="N1808" s="17">
        <v>2.5605015738129799E-2</v>
      </c>
      <c r="O1808" s="17">
        <v>3.2670192708461103E-2</v>
      </c>
      <c r="P1808" s="17">
        <v>1.5937135381499701E-2</v>
      </c>
      <c r="Q1808" s="17">
        <v>2.3584288211046099E-2</v>
      </c>
      <c r="R1808" s="17"/>
      <c r="S1808" s="17">
        <v>3.1445559243676799E-2</v>
      </c>
      <c r="T1808" s="17">
        <v>2.60109959919568E-2</v>
      </c>
      <c r="U1808" s="17">
        <v>2.9400145966763502E-2</v>
      </c>
      <c r="V1808" s="17">
        <v>3.7747221380308303E-2</v>
      </c>
      <c r="W1808" s="17">
        <v>2.60144350660459E-2</v>
      </c>
      <c r="X1808" s="17">
        <v>1.77348540063707E-2</v>
      </c>
      <c r="Y1808" s="17">
        <v>7.6647846750668904E-3</v>
      </c>
      <c r="Z1808" s="17">
        <v>2.78264296922896E-2</v>
      </c>
      <c r="AA1808" s="17">
        <v>3.9537252266110802E-2</v>
      </c>
      <c r="AB1808" s="17">
        <v>3.7662208189842899E-3</v>
      </c>
      <c r="AC1808" s="17">
        <v>9.6229442453617097E-3</v>
      </c>
      <c r="AD1808" s="17">
        <v>2.7132893147509801E-2</v>
      </c>
      <c r="AE1808" s="17"/>
      <c r="AF1808" s="17">
        <v>4.7189044066680001E-2</v>
      </c>
      <c r="AG1808" s="17">
        <v>2.1669276573609401E-2</v>
      </c>
      <c r="AH1808" s="17">
        <v>5.4170235083249802E-3</v>
      </c>
      <c r="AI1808" s="17">
        <v>1.6999316153634501E-2</v>
      </c>
      <c r="AJ1808" s="17">
        <v>3.6964950550782298E-2</v>
      </c>
      <c r="AK1808" s="17"/>
      <c r="AL1808" s="17">
        <v>3.2909155957496002E-2</v>
      </c>
      <c r="AM1808" s="17">
        <v>1.7582305213779799E-2</v>
      </c>
      <c r="AN1808" s="17">
        <v>1.9811290507699999E-2</v>
      </c>
      <c r="AO1808" s="17">
        <v>3.2664305001537101E-2</v>
      </c>
      <c r="AP1808" s="17"/>
      <c r="AQ1808" s="17">
        <v>2.5480771945478198E-2</v>
      </c>
      <c r="AR1808" s="17">
        <v>2.3445164832363901E-2</v>
      </c>
      <c r="AS1808" s="17"/>
      <c r="AT1808" s="17">
        <v>2.8643177658587E-2</v>
      </c>
      <c r="AU1808" s="17">
        <v>1.23993953996263E-2</v>
      </c>
      <c r="AV1808" s="17"/>
      <c r="AW1808" s="17">
        <v>1.9936763527661199E-2</v>
      </c>
      <c r="AX1808" s="17">
        <v>2.0928437903545701E-2</v>
      </c>
      <c r="AY1808" s="17">
        <v>3.4536737697919997E-2</v>
      </c>
      <c r="AZ1808" s="17"/>
      <c r="BA1808" s="17">
        <v>3.2927317224074798E-2</v>
      </c>
      <c r="BB1808" s="17">
        <v>1.9363440063958501E-2</v>
      </c>
      <c r="BC1808" s="17">
        <v>2.5390513590295798E-2</v>
      </c>
      <c r="BD1808" s="17">
        <v>1.18652422810973E-2</v>
      </c>
      <c r="BE1808" s="17">
        <v>3.1952044162231401E-2</v>
      </c>
      <c r="BF1808" s="17"/>
      <c r="BG1808" s="17">
        <v>2.9821076586591201E-2</v>
      </c>
      <c r="BH1808" s="17">
        <v>2.0770426014117199E-2</v>
      </c>
      <c r="BI1808" s="17"/>
      <c r="BJ1808" s="17">
        <v>2.84691466633019E-2</v>
      </c>
      <c r="BK1808" s="17">
        <v>1.01767453038036E-2</v>
      </c>
      <c r="BL1808" s="17"/>
      <c r="BM1808" s="17">
        <v>3.7209724257023298E-2</v>
      </c>
      <c r="BN1808" s="17">
        <v>2.34079714890413E-2</v>
      </c>
      <c r="BO1808" s="17">
        <v>2.2800770895098799E-2</v>
      </c>
      <c r="BP1808" s="17">
        <v>1.2791315288815599E-2</v>
      </c>
      <c r="BQ1808" s="17">
        <v>2.94680997136492E-2</v>
      </c>
      <c r="BR1808" s="17"/>
      <c r="BS1808" s="17">
        <v>3.7105378331237997E-2</v>
      </c>
      <c r="BT1808" s="17"/>
      <c r="BU1808" s="17">
        <v>2.0272118873821101E-2</v>
      </c>
      <c r="BV1808" s="17">
        <v>2.3404035750539402E-2</v>
      </c>
      <c r="BW1808" s="17">
        <v>2.4352043312802898E-2</v>
      </c>
      <c r="BX1808" s="17">
        <v>3.67349205933791E-2</v>
      </c>
      <c r="BY1808" s="17">
        <v>3.9045039875685403E-2</v>
      </c>
      <c r="BZ1808" s="17"/>
      <c r="CA1808" s="17">
        <v>2.22247749878654E-2</v>
      </c>
      <c r="CB1808" s="17"/>
      <c r="CC1808" s="17">
        <v>1.31344533807551E-2</v>
      </c>
      <c r="CD1808" s="17">
        <v>7.4680264481589806E-2</v>
      </c>
      <c r="CE1808" s="17"/>
      <c r="CF1808" s="17">
        <v>4.2585119623438803E-3</v>
      </c>
      <c r="CG1808" s="17"/>
      <c r="CH1808" s="17">
        <v>2.46896423564162E-2</v>
      </c>
      <c r="CI1808" s="17">
        <v>1.9166379938421602E-2</v>
      </c>
    </row>
    <row r="1809" spans="2:87" x14ac:dyDescent="0.35">
      <c r="B1809" t="s">
        <v>531</v>
      </c>
      <c r="C1809" s="17">
        <v>4.0254634037386897E-2</v>
      </c>
      <c r="D1809" s="17">
        <v>3.9119120369575003E-2</v>
      </c>
      <c r="E1809" s="17">
        <v>4.0525968836036902E-2</v>
      </c>
      <c r="F1809" s="17"/>
      <c r="G1809" s="17">
        <v>2.58252486939296E-2</v>
      </c>
      <c r="H1809" s="17">
        <v>4.7412955839510003E-2</v>
      </c>
      <c r="I1809" s="17">
        <v>5.4718031167768903E-2</v>
      </c>
      <c r="J1809" s="17">
        <v>3.5600949491061802E-2</v>
      </c>
      <c r="K1809" s="17">
        <v>2.4269420743792999E-2</v>
      </c>
      <c r="L1809" s="17">
        <v>4.6641515697329501E-2</v>
      </c>
      <c r="M1809" s="17"/>
      <c r="N1809" s="17">
        <v>4.5978510928490902E-2</v>
      </c>
      <c r="O1809" s="17">
        <v>2.8747960586171298E-2</v>
      </c>
      <c r="P1809" s="17">
        <v>4.4069025979189901E-2</v>
      </c>
      <c r="Q1809" s="17">
        <v>4.1053825937790799E-2</v>
      </c>
      <c r="R1809" s="17"/>
      <c r="S1809" s="17">
        <v>4.50017439014119E-2</v>
      </c>
      <c r="T1809" s="17">
        <v>4.5513457099647797E-2</v>
      </c>
      <c r="U1809" s="17">
        <v>3.4080907850529897E-2</v>
      </c>
      <c r="V1809" s="17">
        <v>2.3157461410179499E-2</v>
      </c>
      <c r="W1809" s="17">
        <v>4.05609912814755E-2</v>
      </c>
      <c r="X1809" s="17">
        <v>6.9567173532734103E-2</v>
      </c>
      <c r="Y1809" s="17">
        <v>3.7033352888788902E-2</v>
      </c>
      <c r="Z1809" s="17">
        <v>5.1909456319332602E-2</v>
      </c>
      <c r="AA1809" s="17">
        <v>2.4057098412915701E-2</v>
      </c>
      <c r="AB1809" s="17">
        <v>1.6343896262136001E-2</v>
      </c>
      <c r="AC1809" s="17">
        <v>4.7305835133207297E-2</v>
      </c>
      <c r="AD1809" s="17">
        <v>8.4546100428816495E-2</v>
      </c>
      <c r="AE1809" s="17"/>
      <c r="AF1809" s="17">
        <v>4.2866071188645299E-2</v>
      </c>
      <c r="AG1809" s="17">
        <v>2.88696621681638E-2</v>
      </c>
      <c r="AH1809" s="17">
        <v>5.2604990723831402E-2</v>
      </c>
      <c r="AI1809" s="17">
        <v>4.8788644949137601E-2</v>
      </c>
      <c r="AJ1809" s="17">
        <v>2.1941586097136499E-2</v>
      </c>
      <c r="AK1809" s="17"/>
      <c r="AL1809" s="17">
        <v>5.3580466049683299E-2</v>
      </c>
      <c r="AM1809" s="17">
        <v>3.67023605008968E-2</v>
      </c>
      <c r="AN1809" s="17">
        <v>2.0023978403167102E-2</v>
      </c>
      <c r="AO1809" s="17">
        <v>4.0510453389522902E-2</v>
      </c>
      <c r="AP1809" s="17"/>
      <c r="AQ1809" s="17">
        <v>4.0543693626590903E-2</v>
      </c>
      <c r="AR1809" s="17">
        <v>3.9837078815545497E-2</v>
      </c>
      <c r="AS1809" s="17"/>
      <c r="AT1809" s="17">
        <v>4.0227216489133598E-2</v>
      </c>
      <c r="AU1809" s="17">
        <v>4.42967920909451E-2</v>
      </c>
      <c r="AV1809" s="17"/>
      <c r="AW1809" s="17">
        <v>3.9237637070256098E-2</v>
      </c>
      <c r="AX1809" s="17">
        <v>2.9400549595766899E-2</v>
      </c>
      <c r="AY1809" s="17">
        <v>4.37189795969199E-2</v>
      </c>
      <c r="AZ1809" s="17"/>
      <c r="BA1809" s="17">
        <v>4.5195188405307202E-2</v>
      </c>
      <c r="BB1809" s="17">
        <v>4.2015037052270499E-2</v>
      </c>
      <c r="BC1809" s="17">
        <v>3.3833636654005302E-2</v>
      </c>
      <c r="BD1809" s="17">
        <v>4.9899857522338199E-2</v>
      </c>
      <c r="BE1809" s="17">
        <v>2.7225478986591799E-2</v>
      </c>
      <c r="BF1809" s="17"/>
      <c r="BG1809" s="17">
        <v>4.1796807120687202E-2</v>
      </c>
      <c r="BH1809" s="17">
        <v>3.9098642567135002E-2</v>
      </c>
      <c r="BI1809" s="17"/>
      <c r="BJ1809" s="17">
        <v>4.22812471581272E-2</v>
      </c>
      <c r="BK1809" s="17">
        <v>3.32436339039704E-2</v>
      </c>
      <c r="BL1809" s="17"/>
      <c r="BM1809" s="17">
        <v>6.5187144608284897E-2</v>
      </c>
      <c r="BN1809" s="17">
        <v>5.0433747577231201E-2</v>
      </c>
      <c r="BO1809" s="17">
        <v>2.94152386637581E-2</v>
      </c>
      <c r="BP1809" s="17">
        <v>3.8507052246805798E-2</v>
      </c>
      <c r="BQ1809" s="17">
        <v>4.8455238277884699E-2</v>
      </c>
      <c r="BR1809" s="17"/>
      <c r="BS1809" s="17">
        <v>2.6508470919192E-2</v>
      </c>
      <c r="BT1809" s="17"/>
      <c r="BU1809" s="17">
        <v>5.5277872612596597E-2</v>
      </c>
      <c r="BV1809" s="17">
        <v>2.3986318756058798E-2</v>
      </c>
      <c r="BW1809" s="17">
        <v>4.6968264562060998E-2</v>
      </c>
      <c r="BX1809" s="17">
        <v>2.02167028966839E-2</v>
      </c>
      <c r="BY1809" s="17">
        <v>8.1620628730625505E-2</v>
      </c>
      <c r="BZ1809" s="17"/>
      <c r="CA1809" s="17">
        <v>3.0125552072837802E-2</v>
      </c>
      <c r="CB1809" s="17"/>
      <c r="CC1809" s="17">
        <v>3.2419439088593197E-2</v>
      </c>
      <c r="CD1809" s="17">
        <v>5.1724047261309698E-2</v>
      </c>
      <c r="CE1809" s="17"/>
      <c r="CF1809" s="17">
        <v>3.5828460985999303E-2</v>
      </c>
      <c r="CG1809" s="17"/>
      <c r="CH1809" s="17">
        <v>4.6666705861894302E-2</v>
      </c>
      <c r="CI1809" s="17">
        <v>3.3335967916673502E-2</v>
      </c>
    </row>
    <row r="1810" spans="2:87" x14ac:dyDescent="0.35">
      <c r="B1810" t="s">
        <v>161</v>
      </c>
      <c r="C1810" s="17">
        <v>5.4410262811404E-2</v>
      </c>
      <c r="D1810" s="17">
        <v>4.5261671339643303E-2</v>
      </c>
      <c r="E1810" s="17">
        <v>6.1911502357183602E-2</v>
      </c>
      <c r="F1810" s="17"/>
      <c r="G1810" s="17">
        <v>6.8983590958260205E-2</v>
      </c>
      <c r="H1810" s="17">
        <v>5.62112531541588E-2</v>
      </c>
      <c r="I1810" s="17">
        <v>7.3434299122605101E-2</v>
      </c>
      <c r="J1810" s="17">
        <v>5.30156836904472E-2</v>
      </c>
      <c r="K1810" s="17">
        <v>4.23870582958197E-2</v>
      </c>
      <c r="L1810" s="17">
        <v>3.4407004225861598E-2</v>
      </c>
      <c r="M1810" s="17"/>
      <c r="N1810" s="17">
        <v>4.6563331044519499E-2</v>
      </c>
      <c r="O1810" s="17">
        <v>5.3639224481220098E-2</v>
      </c>
      <c r="P1810" s="17">
        <v>5.0831734376335501E-2</v>
      </c>
      <c r="Q1810" s="17">
        <v>6.7467202056147493E-2</v>
      </c>
      <c r="R1810" s="17"/>
      <c r="S1810" s="17">
        <v>4.5577246289547603E-2</v>
      </c>
      <c r="T1810" s="17">
        <v>5.3256683501621001E-2</v>
      </c>
      <c r="U1810" s="17">
        <v>6.12830014922702E-2</v>
      </c>
      <c r="V1810" s="17">
        <v>8.5149095078763698E-2</v>
      </c>
      <c r="W1810" s="17">
        <v>5.8873346550002897E-2</v>
      </c>
      <c r="X1810" s="17">
        <v>5.4752257063537799E-2</v>
      </c>
      <c r="Y1810" s="17">
        <v>6.8538242334926794E-2</v>
      </c>
      <c r="Z1810" s="17">
        <v>7.2398795924028397E-2</v>
      </c>
      <c r="AA1810" s="17">
        <v>3.7600524873351103E-2</v>
      </c>
      <c r="AB1810" s="17">
        <v>3.0622171582969902E-2</v>
      </c>
      <c r="AC1810" s="17">
        <v>4.5544550062094298E-2</v>
      </c>
      <c r="AD1810" s="17">
        <v>6.6380102847401506E-2</v>
      </c>
      <c r="AE1810" s="17"/>
      <c r="AF1810" s="17">
        <v>6.9512928217276199E-2</v>
      </c>
      <c r="AG1810" s="17">
        <v>4.4388042853186899E-2</v>
      </c>
      <c r="AH1810" s="17">
        <v>5.7343330813187099E-2</v>
      </c>
      <c r="AI1810" s="17">
        <v>2.5508127294889101E-2</v>
      </c>
      <c r="AJ1810" s="17">
        <v>4.9327866399045898E-2</v>
      </c>
      <c r="AK1810" s="17"/>
      <c r="AL1810" s="17">
        <v>6.8705850892488193E-2</v>
      </c>
      <c r="AM1810" s="17">
        <v>5.7497325658976903E-2</v>
      </c>
      <c r="AN1810" s="17">
        <v>2.8590518261817899E-2</v>
      </c>
      <c r="AO1810" s="17">
        <v>2.4257745134517301E-2</v>
      </c>
      <c r="AP1810" s="17"/>
      <c r="AQ1810" s="17">
        <v>6.0599785740345899E-2</v>
      </c>
      <c r="AR1810" s="17">
        <v>4.5469311823392103E-2</v>
      </c>
      <c r="AS1810" s="17"/>
      <c r="AT1810" s="17">
        <v>5.6311401841423102E-2</v>
      </c>
      <c r="AU1810" s="17">
        <v>3.7076524259771697E-2</v>
      </c>
      <c r="AV1810" s="17"/>
      <c r="AW1810" s="17">
        <v>4.1249945964583999E-2</v>
      </c>
      <c r="AX1810" s="17">
        <v>5.9092160110618699E-2</v>
      </c>
      <c r="AY1810" s="17">
        <v>5.8829104167223298E-2</v>
      </c>
      <c r="AZ1810" s="17"/>
      <c r="BA1810" s="17">
        <v>4.7073740955534897E-2</v>
      </c>
      <c r="BB1810" s="17">
        <v>4.4881690150079902E-2</v>
      </c>
      <c r="BC1810" s="17">
        <v>5.6188077803929301E-2</v>
      </c>
      <c r="BD1810" s="17">
        <v>7.7373533711647194E-2</v>
      </c>
      <c r="BE1810" s="17">
        <v>8.95766161925622E-2</v>
      </c>
      <c r="BF1810" s="17"/>
      <c r="BG1810" s="17">
        <v>7.1836438358056504E-2</v>
      </c>
      <c r="BH1810" s="17">
        <v>4.1347844261124797E-2</v>
      </c>
      <c r="BI1810" s="17"/>
      <c r="BJ1810" s="17">
        <v>6.19435246512944E-2</v>
      </c>
      <c r="BK1810" s="17">
        <v>2.60223144688672E-2</v>
      </c>
      <c r="BL1810" s="17"/>
      <c r="BM1810" s="17">
        <v>0.105738180323678</v>
      </c>
      <c r="BN1810" s="17">
        <v>4.7258082890839298E-2</v>
      </c>
      <c r="BO1810" s="17">
        <v>3.5235044975631402E-2</v>
      </c>
      <c r="BP1810" s="17">
        <v>3.27506155316147E-2</v>
      </c>
      <c r="BQ1810" s="17">
        <v>2.91919255590136E-2</v>
      </c>
      <c r="BR1810" s="17"/>
      <c r="BS1810" s="17">
        <v>2.4442121451543699E-2</v>
      </c>
      <c r="BT1810" s="17"/>
      <c r="BU1810" s="17">
        <v>4.0014334815586097E-2</v>
      </c>
      <c r="BV1810" s="17">
        <v>3.63046108459276E-2</v>
      </c>
      <c r="BW1810" s="17">
        <v>1.51574210085475E-2</v>
      </c>
      <c r="BX1810" s="17">
        <v>3.2117080738984199E-2</v>
      </c>
      <c r="BY1810" s="17">
        <v>0.180878002633584</v>
      </c>
      <c r="BZ1810" s="17"/>
      <c r="CA1810" s="17">
        <v>5.50968825134838E-3</v>
      </c>
      <c r="CB1810" s="17"/>
      <c r="CC1810" s="17">
        <v>4.8762031951554499E-2</v>
      </c>
      <c r="CD1810" s="17">
        <v>5.0273482688701202E-2</v>
      </c>
      <c r="CE1810" s="17"/>
      <c r="CF1810" s="17">
        <v>4.2340303886014799E-2</v>
      </c>
      <c r="CG1810" s="17"/>
      <c r="CH1810" s="17">
        <v>3.5629699408663201E-2</v>
      </c>
      <c r="CI1810" s="17">
        <v>2.8393002861682701E-2</v>
      </c>
    </row>
    <row r="1811" spans="2:87" x14ac:dyDescent="0.35">
      <c r="C1811" s="17"/>
      <c r="D1811" s="17"/>
      <c r="E1811" s="17"/>
      <c r="F1811" s="17"/>
      <c r="G1811" s="17"/>
      <c r="H1811" s="17"/>
      <c r="I1811" s="17"/>
      <c r="J1811" s="17"/>
      <c r="K1811" s="17"/>
      <c r="L1811" s="17"/>
      <c r="M1811" s="17"/>
      <c r="N1811" s="17"/>
      <c r="O1811" s="17"/>
      <c r="P1811" s="17"/>
      <c r="Q1811" s="17"/>
      <c r="R1811" s="17"/>
      <c r="S1811" s="17"/>
      <c r="T1811" s="17"/>
      <c r="U1811" s="17"/>
      <c r="V1811" s="17"/>
      <c r="W1811" s="17"/>
      <c r="X1811" s="17"/>
      <c r="Y1811" s="17"/>
      <c r="Z1811" s="17"/>
      <c r="AA1811" s="17"/>
      <c r="AB1811" s="17"/>
      <c r="AC1811" s="17"/>
      <c r="AD1811" s="17"/>
      <c r="AE1811" s="17"/>
      <c r="AF1811" s="17"/>
      <c r="AG1811" s="17"/>
      <c r="AH1811" s="17"/>
      <c r="AI1811" s="17"/>
      <c r="AJ1811" s="17"/>
      <c r="AK1811" s="17"/>
      <c r="AL1811" s="17"/>
      <c r="AM1811" s="17"/>
      <c r="AN1811" s="17"/>
      <c r="AO1811" s="17"/>
      <c r="AP1811" s="17"/>
      <c r="AQ1811" s="17"/>
      <c r="AR1811" s="17"/>
      <c r="AS1811" s="17"/>
      <c r="AT1811" s="17"/>
      <c r="AU1811" s="17"/>
      <c r="AV1811" s="17"/>
      <c r="AW1811" s="17"/>
      <c r="AX1811" s="17"/>
      <c r="AY1811" s="17"/>
      <c r="AZ1811" s="17"/>
      <c r="BA1811" s="17"/>
      <c r="BB1811" s="17"/>
      <c r="BC1811" s="17"/>
      <c r="BD1811" s="17"/>
      <c r="BE1811" s="17"/>
      <c r="BF1811" s="17"/>
      <c r="BG1811" s="17"/>
      <c r="BH1811" s="17"/>
      <c r="BI1811" s="17"/>
      <c r="BJ1811" s="17"/>
      <c r="BK1811" s="17"/>
      <c r="BL1811" s="17"/>
      <c r="BM1811" s="17"/>
      <c r="BN1811" s="17"/>
      <c r="BO1811" s="17"/>
      <c r="BP1811" s="17"/>
      <c r="BQ1811" s="17"/>
      <c r="BR1811" s="17"/>
      <c r="BS1811" s="17"/>
      <c r="BT1811" s="17"/>
      <c r="BU1811" s="17"/>
      <c r="BV1811" s="17"/>
      <c r="BW1811" s="17"/>
      <c r="BX1811" s="17"/>
      <c r="BY1811" s="17"/>
      <c r="BZ1811" s="17"/>
      <c r="CA1811" s="17"/>
      <c r="CB1811" s="17"/>
      <c r="CC1811" s="17"/>
      <c r="CD1811" s="17"/>
      <c r="CE1811" s="17"/>
      <c r="CF1811" s="17"/>
      <c r="CG1811" s="17"/>
      <c r="CH1811" s="17"/>
      <c r="CI1811" s="17"/>
    </row>
    <row r="1812" spans="2:87" x14ac:dyDescent="0.35">
      <c r="B1812" s="6" t="s">
        <v>538</v>
      </c>
      <c r="C1812" s="17"/>
      <c r="D1812" s="17"/>
      <c r="E1812" s="17"/>
      <c r="F1812" s="17"/>
      <c r="G1812" s="17"/>
      <c r="H1812" s="17"/>
      <c r="I1812" s="17"/>
      <c r="J1812" s="17"/>
      <c r="K1812" s="17"/>
      <c r="L1812" s="17"/>
      <c r="M1812" s="17"/>
      <c r="N1812" s="17"/>
      <c r="O1812" s="17"/>
      <c r="P1812" s="17"/>
      <c r="Q1812" s="17"/>
      <c r="R1812" s="17"/>
      <c r="S1812" s="17"/>
      <c r="T1812" s="17"/>
      <c r="U1812" s="17"/>
      <c r="V1812" s="17"/>
      <c r="W1812" s="17"/>
      <c r="X1812" s="17"/>
      <c r="Y1812" s="17"/>
      <c r="Z1812" s="17"/>
      <c r="AA1812" s="17"/>
      <c r="AB1812" s="17"/>
      <c r="AC1812" s="17"/>
      <c r="AD1812" s="17"/>
      <c r="AE1812" s="17"/>
      <c r="AF1812" s="17"/>
      <c r="AG1812" s="17"/>
      <c r="AH1812" s="17"/>
      <c r="AI1812" s="17"/>
      <c r="AJ1812" s="17"/>
      <c r="AK1812" s="17"/>
      <c r="AL1812" s="17"/>
      <c r="AM1812" s="17"/>
      <c r="AN1812" s="17"/>
      <c r="AO1812" s="17"/>
      <c r="AP1812" s="17"/>
      <c r="AQ1812" s="17"/>
      <c r="AR1812" s="17"/>
      <c r="AS1812" s="17"/>
      <c r="AT1812" s="17"/>
      <c r="AU1812" s="17"/>
      <c r="AV1812" s="17"/>
      <c r="AW1812" s="17"/>
      <c r="AX1812" s="17"/>
      <c r="AY1812" s="17"/>
      <c r="AZ1812" s="17"/>
      <c r="BA1812" s="17"/>
      <c r="BB1812" s="17"/>
      <c r="BC1812" s="17"/>
      <c r="BD1812" s="17"/>
      <c r="BE1812" s="17"/>
      <c r="BF1812" s="17"/>
      <c r="BG1812" s="17"/>
      <c r="BH1812" s="17"/>
      <c r="BI1812" s="17"/>
      <c r="BJ1812" s="17"/>
      <c r="BK1812" s="17"/>
      <c r="BL1812" s="17"/>
      <c r="BM1812" s="17"/>
      <c r="BN1812" s="17"/>
      <c r="BO1812" s="17"/>
      <c r="BP1812" s="17"/>
      <c r="BQ1812" s="17"/>
      <c r="BR1812" s="17"/>
      <c r="BS1812" s="17"/>
      <c r="BT1812" s="17"/>
      <c r="BU1812" s="17"/>
      <c r="BV1812" s="17"/>
      <c r="BW1812" s="17"/>
      <c r="BX1812" s="17"/>
      <c r="BY1812" s="17"/>
      <c r="BZ1812" s="17"/>
      <c r="CA1812" s="17"/>
      <c r="CB1812" s="17"/>
      <c r="CC1812" s="17"/>
      <c r="CD1812" s="17"/>
      <c r="CE1812" s="17"/>
      <c r="CF1812" s="17"/>
      <c r="CG1812" s="17"/>
      <c r="CH1812" s="17"/>
      <c r="CI1812" s="17"/>
    </row>
    <row r="1813" spans="2:87" x14ac:dyDescent="0.35">
      <c r="B1813" s="24" t="s">
        <v>163</v>
      </c>
      <c r="C1813" s="17"/>
      <c r="D1813" s="17"/>
      <c r="E1813" s="17"/>
      <c r="F1813" s="17"/>
      <c r="G1813" s="17"/>
      <c r="H1813" s="17"/>
      <c r="I1813" s="17"/>
      <c r="J1813" s="17"/>
      <c r="K1813" s="17"/>
      <c r="L1813" s="17"/>
      <c r="M1813" s="17"/>
      <c r="N1813" s="17"/>
      <c r="O1813" s="17"/>
      <c r="P1813" s="17"/>
      <c r="Q1813" s="17"/>
      <c r="R1813" s="17"/>
      <c r="S1813" s="17"/>
      <c r="T1813" s="17"/>
      <c r="U1813" s="17"/>
      <c r="V1813" s="17"/>
      <c r="W1813" s="17"/>
      <c r="X1813" s="17"/>
      <c r="Y1813" s="17"/>
      <c r="Z1813" s="17"/>
      <c r="AA1813" s="17"/>
      <c r="AB1813" s="17"/>
      <c r="AC1813" s="17"/>
      <c r="AD1813" s="17"/>
      <c r="AE1813" s="17"/>
      <c r="AF1813" s="17"/>
      <c r="AG1813" s="17"/>
      <c r="AH1813" s="17"/>
      <c r="AI1813" s="17"/>
      <c r="AJ1813" s="17"/>
      <c r="AK1813" s="17"/>
      <c r="AL1813" s="17"/>
      <c r="AM1813" s="17"/>
      <c r="AN1813" s="17"/>
      <c r="AO1813" s="17"/>
      <c r="AP1813" s="17"/>
      <c r="AQ1813" s="17"/>
      <c r="AR1813" s="17"/>
      <c r="AS1813" s="17"/>
      <c r="AT1813" s="17"/>
      <c r="AU1813" s="17"/>
      <c r="AV1813" s="17"/>
      <c r="AW1813" s="17"/>
      <c r="AX1813" s="17"/>
      <c r="AY1813" s="17"/>
      <c r="AZ1813" s="17"/>
      <c r="BA1813" s="17"/>
      <c r="BB1813" s="17"/>
      <c r="BC1813" s="17"/>
      <c r="BD1813" s="17"/>
      <c r="BE1813" s="17"/>
      <c r="BF1813" s="17"/>
      <c r="BG1813" s="17"/>
      <c r="BH1813" s="17"/>
      <c r="BI1813" s="17"/>
      <c r="BJ1813" s="17"/>
      <c r="BK1813" s="17"/>
      <c r="BL1813" s="17"/>
      <c r="BM1813" s="17"/>
      <c r="BN1813" s="17"/>
      <c r="BO1813" s="17"/>
      <c r="BP1813" s="17"/>
      <c r="BQ1813" s="17"/>
      <c r="BR1813" s="17"/>
      <c r="BS1813" s="17"/>
      <c r="BT1813" s="17"/>
      <c r="BU1813" s="17"/>
      <c r="BV1813" s="17"/>
      <c r="BW1813" s="17"/>
      <c r="BX1813" s="17"/>
      <c r="BY1813" s="17"/>
      <c r="BZ1813" s="17"/>
      <c r="CA1813" s="17"/>
      <c r="CB1813" s="17"/>
      <c r="CC1813" s="17"/>
      <c r="CD1813" s="17"/>
      <c r="CE1813" s="17"/>
      <c r="CF1813" s="17"/>
      <c r="CG1813" s="17"/>
      <c r="CH1813" s="17"/>
      <c r="CI1813" s="17"/>
    </row>
    <row r="1814" spans="2:87" x14ac:dyDescent="0.35">
      <c r="B1814" t="s">
        <v>527</v>
      </c>
      <c r="C1814" s="17">
        <v>0.53322800466151998</v>
      </c>
      <c r="D1814" s="17">
        <v>0.49051038183374601</v>
      </c>
      <c r="E1814" s="17">
        <v>0.57559725832682496</v>
      </c>
      <c r="F1814" s="17"/>
      <c r="G1814" s="17">
        <v>0.39063919493260202</v>
      </c>
      <c r="H1814" s="17">
        <v>0.46016658820753398</v>
      </c>
      <c r="I1814" s="17">
        <v>0.44781811360365298</v>
      </c>
      <c r="J1814" s="17">
        <v>0.53443291609925003</v>
      </c>
      <c r="K1814" s="17">
        <v>0.67200936995388405</v>
      </c>
      <c r="L1814" s="17">
        <v>0.68458856457630302</v>
      </c>
      <c r="M1814" s="17"/>
      <c r="N1814" s="17">
        <v>0.49276852697576701</v>
      </c>
      <c r="O1814" s="17">
        <v>0.49532727558505402</v>
      </c>
      <c r="P1814" s="17">
        <v>0.55087622281295101</v>
      </c>
      <c r="Q1814" s="17">
        <v>0.59746637619055698</v>
      </c>
      <c r="R1814" s="17"/>
      <c r="S1814" s="17">
        <v>0.50837248151463399</v>
      </c>
      <c r="T1814" s="17">
        <v>0.55632427232103798</v>
      </c>
      <c r="U1814" s="17">
        <v>0.50796607522555504</v>
      </c>
      <c r="V1814" s="17">
        <v>0.46764008305022697</v>
      </c>
      <c r="W1814" s="17">
        <v>0.50264107864534002</v>
      </c>
      <c r="X1814" s="17">
        <v>0.44345755017709898</v>
      </c>
      <c r="Y1814" s="17">
        <v>0.51585963863449202</v>
      </c>
      <c r="Z1814" s="17">
        <v>0.52105077526298804</v>
      </c>
      <c r="AA1814" s="17">
        <v>0.53747198234951599</v>
      </c>
      <c r="AB1814" s="17">
        <v>0.67280649093832401</v>
      </c>
      <c r="AC1814" s="17">
        <v>0.70287874386401505</v>
      </c>
      <c r="AD1814" s="17">
        <v>0.490514190165182</v>
      </c>
      <c r="AE1814" s="17"/>
      <c r="AF1814" s="17">
        <v>0.57084930736733197</v>
      </c>
      <c r="AG1814" s="17">
        <v>0.56259485705515899</v>
      </c>
      <c r="AH1814" s="17">
        <v>0.48682477769648502</v>
      </c>
      <c r="AI1814" s="17">
        <v>0.52239938474606196</v>
      </c>
      <c r="AJ1814" s="17">
        <v>0.48922156848121401</v>
      </c>
      <c r="AK1814" s="17"/>
      <c r="AL1814" s="17">
        <v>0.50457069386323095</v>
      </c>
      <c r="AM1814" s="17">
        <v>0.527246514667843</v>
      </c>
      <c r="AN1814" s="17">
        <v>0.56908166981790198</v>
      </c>
      <c r="AO1814" s="17">
        <v>0.63744191337754896</v>
      </c>
      <c r="AP1814" s="17"/>
      <c r="AQ1814" s="17">
        <v>0.56671547799969502</v>
      </c>
      <c r="AR1814" s="17">
        <v>0.48485434787628401</v>
      </c>
      <c r="AS1814" s="17"/>
      <c r="AT1814" s="17">
        <v>0.48816899765278998</v>
      </c>
      <c r="AU1814" s="17">
        <v>0.68655530481596005</v>
      </c>
      <c r="AV1814" s="17"/>
      <c r="AW1814" s="17">
        <v>0.57855897202397899</v>
      </c>
      <c r="AX1814" s="17">
        <v>0.47766959270306603</v>
      </c>
      <c r="AY1814" s="17">
        <v>0.51816646141063805</v>
      </c>
      <c r="AZ1814" s="17"/>
      <c r="BA1814" s="17">
        <v>0.49589502884703401</v>
      </c>
      <c r="BB1814" s="17">
        <v>0.52891670777003996</v>
      </c>
      <c r="BC1814" s="17">
        <v>0.55909552364142701</v>
      </c>
      <c r="BD1814" s="17">
        <v>0.543305880343256</v>
      </c>
      <c r="BE1814" s="17">
        <v>0.56011339474593402</v>
      </c>
      <c r="BF1814" s="17"/>
      <c r="BG1814" s="17">
        <v>0.47720289610123501</v>
      </c>
      <c r="BH1814" s="17">
        <v>0.57522364595298203</v>
      </c>
      <c r="BI1814" s="17"/>
      <c r="BJ1814" s="17">
        <v>0.49215147410747001</v>
      </c>
      <c r="BK1814" s="17">
        <v>0.68620636515683398</v>
      </c>
      <c r="BL1814" s="17"/>
      <c r="BM1814" s="17">
        <v>0.47593556400264803</v>
      </c>
      <c r="BN1814" s="17">
        <v>0.54715475940480096</v>
      </c>
      <c r="BO1814" s="17">
        <v>0.523711059056856</v>
      </c>
      <c r="BP1814" s="17">
        <v>0.52413478026507498</v>
      </c>
      <c r="BQ1814" s="17">
        <v>0.61794341575395095</v>
      </c>
      <c r="BR1814" s="17"/>
      <c r="BS1814" s="17">
        <v>0.58135832002453303</v>
      </c>
      <c r="BT1814" s="17"/>
      <c r="BU1814" s="17">
        <v>0.557065643973505</v>
      </c>
      <c r="BV1814" s="17">
        <v>0.491342486601821</v>
      </c>
      <c r="BW1814" s="17">
        <v>0.54215188814146298</v>
      </c>
      <c r="BX1814" s="17">
        <v>0.61588992130944298</v>
      </c>
      <c r="BY1814" s="17">
        <v>0.42043663645184698</v>
      </c>
      <c r="BZ1814" s="17"/>
      <c r="CA1814" s="17">
        <v>0.527643098789354</v>
      </c>
      <c r="CB1814" s="17"/>
      <c r="CC1814" s="17">
        <v>0.59543068382731001</v>
      </c>
      <c r="CD1814" s="17">
        <v>0.306713471657865</v>
      </c>
      <c r="CE1814" s="17"/>
      <c r="CF1814" s="17">
        <v>0.652063686175684</v>
      </c>
      <c r="CG1814" s="17"/>
      <c r="CH1814" s="17">
        <v>0.58743504665822199</v>
      </c>
      <c r="CI1814" s="17">
        <v>0.450065916561047</v>
      </c>
    </row>
    <row r="1815" spans="2:87" x14ac:dyDescent="0.35">
      <c r="B1815" t="s">
        <v>528</v>
      </c>
      <c r="C1815" s="17">
        <v>0.28158507146307299</v>
      </c>
      <c r="D1815" s="17">
        <v>0.30991219606655601</v>
      </c>
      <c r="E1815" s="17">
        <v>0.255295338039982</v>
      </c>
      <c r="F1815" s="17"/>
      <c r="G1815" s="17">
        <v>0.214660817567007</v>
      </c>
      <c r="H1815" s="17">
        <v>0.323722385090567</v>
      </c>
      <c r="I1815" s="17">
        <v>0.33730092723419702</v>
      </c>
      <c r="J1815" s="17">
        <v>0.31976468912560302</v>
      </c>
      <c r="K1815" s="17">
        <v>0.241771617850534</v>
      </c>
      <c r="L1815" s="17">
        <v>0.23837615171517401</v>
      </c>
      <c r="M1815" s="17"/>
      <c r="N1815" s="17">
        <v>0.31394842480736701</v>
      </c>
      <c r="O1815" s="17">
        <v>0.310260578504089</v>
      </c>
      <c r="P1815" s="17">
        <v>0.26431025455523099</v>
      </c>
      <c r="Q1815" s="17">
        <v>0.232760723101157</v>
      </c>
      <c r="R1815" s="17"/>
      <c r="S1815" s="17">
        <v>0.28499366869388298</v>
      </c>
      <c r="T1815" s="17">
        <v>0.25130622600511698</v>
      </c>
      <c r="U1815" s="17">
        <v>0.33923308479849501</v>
      </c>
      <c r="V1815" s="17">
        <v>0.31149928666382798</v>
      </c>
      <c r="W1815" s="17">
        <v>0.34571452902190403</v>
      </c>
      <c r="X1815" s="17">
        <v>0.31157175343101401</v>
      </c>
      <c r="Y1815" s="17">
        <v>0.31556675502213799</v>
      </c>
      <c r="Z1815" s="17">
        <v>0.22314098890118</v>
      </c>
      <c r="AA1815" s="17">
        <v>0.26578799307078299</v>
      </c>
      <c r="AB1815" s="17">
        <v>0.222657044495912</v>
      </c>
      <c r="AC1815" s="17">
        <v>0.18325398331392501</v>
      </c>
      <c r="AD1815" s="17">
        <v>0.30643403717080397</v>
      </c>
      <c r="AE1815" s="17"/>
      <c r="AF1815" s="17">
        <v>0.20851022670427599</v>
      </c>
      <c r="AG1815" s="17">
        <v>0.26227151185051101</v>
      </c>
      <c r="AH1815" s="17">
        <v>0.34369509021665501</v>
      </c>
      <c r="AI1815" s="17">
        <v>0.33575461724220901</v>
      </c>
      <c r="AJ1815" s="17">
        <v>0.305611612045673</v>
      </c>
      <c r="AK1815" s="17"/>
      <c r="AL1815" s="17">
        <v>0.29162139785399299</v>
      </c>
      <c r="AM1815" s="17">
        <v>0.29454338591296603</v>
      </c>
      <c r="AN1815" s="17">
        <v>0.26715722380916102</v>
      </c>
      <c r="AO1815" s="17">
        <v>0.18410872346407101</v>
      </c>
      <c r="AP1815" s="17"/>
      <c r="AQ1815" s="17">
        <v>0.25568535130379</v>
      </c>
      <c r="AR1815" s="17">
        <v>0.31899799184576799</v>
      </c>
      <c r="AS1815" s="17"/>
      <c r="AT1815" s="17">
        <v>0.30569670651459502</v>
      </c>
      <c r="AU1815" s="17">
        <v>0.24514416615517101</v>
      </c>
      <c r="AV1815" s="17"/>
      <c r="AW1815" s="17">
        <v>0.28740640433338899</v>
      </c>
      <c r="AX1815" s="17">
        <v>0.33231523365368398</v>
      </c>
      <c r="AY1815" s="17">
        <v>0.25710024820399302</v>
      </c>
      <c r="AZ1815" s="17"/>
      <c r="BA1815" s="17">
        <v>0.300629346154482</v>
      </c>
      <c r="BB1815" s="17">
        <v>0.30586393593778999</v>
      </c>
      <c r="BC1815" s="17">
        <v>0.24706205049853</v>
      </c>
      <c r="BD1815" s="17">
        <v>0.29527116753641502</v>
      </c>
      <c r="BE1815" s="17">
        <v>0.245366953906588</v>
      </c>
      <c r="BF1815" s="17"/>
      <c r="BG1815" s="17">
        <v>0.287630264114628</v>
      </c>
      <c r="BH1815" s="17">
        <v>0.277053679223835</v>
      </c>
      <c r="BI1815" s="17"/>
      <c r="BJ1815" s="17">
        <v>0.29478276881425902</v>
      </c>
      <c r="BK1815" s="17">
        <v>0.234059039934194</v>
      </c>
      <c r="BL1815" s="17"/>
      <c r="BM1815" s="17">
        <v>0.30739170226131901</v>
      </c>
      <c r="BN1815" s="17">
        <v>0.27779456119007301</v>
      </c>
      <c r="BO1815" s="17">
        <v>0.29700264379054198</v>
      </c>
      <c r="BP1815" s="17">
        <v>0.24358154354296299</v>
      </c>
      <c r="BQ1815" s="17">
        <v>0.25389503131062802</v>
      </c>
      <c r="BR1815" s="17"/>
      <c r="BS1815" s="17">
        <v>0.24878468404354301</v>
      </c>
      <c r="BT1815" s="17"/>
      <c r="BU1815" s="17">
        <v>0.27069319336678399</v>
      </c>
      <c r="BV1815" s="17">
        <v>0.33064247582054301</v>
      </c>
      <c r="BW1815" s="17">
        <v>0.25806174994028602</v>
      </c>
      <c r="BX1815" s="17">
        <v>0.239796475771205</v>
      </c>
      <c r="BY1815" s="17">
        <v>0.263509117825037</v>
      </c>
      <c r="BZ1815" s="17"/>
      <c r="CA1815" s="17">
        <v>0.249186658368517</v>
      </c>
      <c r="CB1815" s="17"/>
      <c r="CC1815" s="17">
        <v>0.26645237851571801</v>
      </c>
      <c r="CD1815" s="17">
        <v>0.35561421533496601</v>
      </c>
      <c r="CE1815" s="17"/>
      <c r="CF1815" s="17">
        <v>0.235338057519308</v>
      </c>
      <c r="CG1815" s="17"/>
      <c r="CH1815" s="17">
        <v>0.26963664919369801</v>
      </c>
      <c r="CI1815" s="17">
        <v>0.32153884978300901</v>
      </c>
    </row>
    <row r="1816" spans="2:87" x14ac:dyDescent="0.35">
      <c r="B1816" t="s">
        <v>529</v>
      </c>
      <c r="C1816" s="17">
        <v>7.63530200198142E-2</v>
      </c>
      <c r="D1816" s="17">
        <v>9.9059311019526294E-2</v>
      </c>
      <c r="E1816" s="17">
        <v>5.3256461389476199E-2</v>
      </c>
      <c r="F1816" s="17"/>
      <c r="G1816" s="17">
        <v>0.209148133980777</v>
      </c>
      <c r="H1816" s="17">
        <v>8.6026437501424302E-2</v>
      </c>
      <c r="I1816" s="17">
        <v>8.4346408487596294E-2</v>
      </c>
      <c r="J1816" s="17">
        <v>4.6049040529556898E-2</v>
      </c>
      <c r="K1816" s="17">
        <v>3.0477956547062601E-2</v>
      </c>
      <c r="L1816" s="17">
        <v>1.9363349858406601E-2</v>
      </c>
      <c r="M1816" s="17"/>
      <c r="N1816" s="17">
        <v>8.8702543695637306E-2</v>
      </c>
      <c r="O1816" s="17">
        <v>8.6559158191064203E-2</v>
      </c>
      <c r="P1816" s="17">
        <v>7.6059837704098202E-2</v>
      </c>
      <c r="Q1816" s="17">
        <v>5.3961630595404701E-2</v>
      </c>
      <c r="R1816" s="17"/>
      <c r="S1816" s="17">
        <v>0.109691647570734</v>
      </c>
      <c r="T1816" s="17">
        <v>8.7267705239816307E-2</v>
      </c>
      <c r="U1816" s="17">
        <v>6.5458011499828606E-2</v>
      </c>
      <c r="V1816" s="17">
        <v>8.8676675358459897E-2</v>
      </c>
      <c r="W1816" s="17">
        <v>5.39918012272496E-2</v>
      </c>
      <c r="X1816" s="17">
        <v>8.4692844279680601E-2</v>
      </c>
      <c r="Y1816" s="17">
        <v>4.7977571248022197E-2</v>
      </c>
      <c r="Z1816" s="17">
        <v>0.136985042571688</v>
      </c>
      <c r="AA1816" s="17">
        <v>8.8728635607520395E-2</v>
      </c>
      <c r="AB1816" s="17">
        <v>2.5568773558239999E-2</v>
      </c>
      <c r="AC1816" s="17">
        <v>1.8450177424469499E-2</v>
      </c>
      <c r="AD1816" s="17">
        <v>8.8967621913523004E-2</v>
      </c>
      <c r="AE1816" s="17"/>
      <c r="AF1816" s="17">
        <v>9.2909474796007405E-2</v>
      </c>
      <c r="AG1816" s="17">
        <v>7.8013224665576197E-2</v>
      </c>
      <c r="AH1816" s="17">
        <v>5.1658487584348302E-2</v>
      </c>
      <c r="AI1816" s="17">
        <v>7.9874039662483007E-2</v>
      </c>
      <c r="AJ1816" s="17">
        <v>0.100711976964296</v>
      </c>
      <c r="AK1816" s="17"/>
      <c r="AL1816" s="17">
        <v>7.4335280206611704E-2</v>
      </c>
      <c r="AM1816" s="17">
        <v>7.0696558635848603E-2</v>
      </c>
      <c r="AN1816" s="17">
        <v>8.5510078845264001E-2</v>
      </c>
      <c r="AO1816" s="17">
        <v>9.6851912378256799E-2</v>
      </c>
      <c r="AP1816" s="17"/>
      <c r="AQ1816" s="17">
        <v>6.6104318940844994E-2</v>
      </c>
      <c r="AR1816" s="17">
        <v>9.1157575248033404E-2</v>
      </c>
      <c r="AS1816" s="17"/>
      <c r="AT1816" s="17">
        <v>9.2505934079915905E-2</v>
      </c>
      <c r="AU1816" s="17">
        <v>1.53995313558113E-2</v>
      </c>
      <c r="AV1816" s="17"/>
      <c r="AW1816" s="17">
        <v>4.7245938363230301E-2</v>
      </c>
      <c r="AX1816" s="17">
        <v>8.1639691073878196E-2</v>
      </c>
      <c r="AY1816" s="17">
        <v>0.10044573033000299</v>
      </c>
      <c r="AZ1816" s="17"/>
      <c r="BA1816" s="17">
        <v>8.3956653839446199E-2</v>
      </c>
      <c r="BB1816" s="17">
        <v>7.2811694005517499E-2</v>
      </c>
      <c r="BC1816" s="17">
        <v>8.0765921495882007E-2</v>
      </c>
      <c r="BD1816" s="17">
        <v>4.85753528759678E-2</v>
      </c>
      <c r="BE1816" s="17">
        <v>8.4140081150858997E-2</v>
      </c>
      <c r="BF1816" s="17"/>
      <c r="BG1816" s="17">
        <v>0.107564615328706</v>
      </c>
      <c r="BH1816" s="17">
        <v>5.2957242761906401E-2</v>
      </c>
      <c r="BI1816" s="17"/>
      <c r="BJ1816" s="17">
        <v>8.9627709475963296E-2</v>
      </c>
      <c r="BK1816" s="17">
        <v>2.5852245221532899E-2</v>
      </c>
      <c r="BL1816" s="17"/>
      <c r="BM1816" s="17">
        <v>6.1161019555442397E-2</v>
      </c>
      <c r="BN1816" s="17">
        <v>7.5315097875553405E-2</v>
      </c>
      <c r="BO1816" s="17">
        <v>8.2596960883413506E-2</v>
      </c>
      <c r="BP1816" s="17">
        <v>0.146698554176214</v>
      </c>
      <c r="BQ1816" s="17">
        <v>6.3166057741561699E-2</v>
      </c>
      <c r="BR1816" s="17"/>
      <c r="BS1816" s="17">
        <v>8.0211818483364297E-2</v>
      </c>
      <c r="BT1816" s="17"/>
      <c r="BU1816" s="17">
        <v>7.7097313365520698E-2</v>
      </c>
      <c r="BV1816" s="17">
        <v>8.5418522380487305E-2</v>
      </c>
      <c r="BW1816" s="17">
        <v>9.3029371362290406E-2</v>
      </c>
      <c r="BX1816" s="17">
        <v>7.9838821500458595E-2</v>
      </c>
      <c r="BY1816" s="17">
        <v>7.5780201448874096E-2</v>
      </c>
      <c r="BZ1816" s="17"/>
      <c r="CA1816" s="17">
        <v>0.108135317092152</v>
      </c>
      <c r="CB1816" s="17"/>
      <c r="CC1816" s="17">
        <v>5.6032178856718198E-2</v>
      </c>
      <c r="CD1816" s="17">
        <v>0.159127647356167</v>
      </c>
      <c r="CE1816" s="17"/>
      <c r="CF1816" s="17">
        <v>4.8105552274920499E-2</v>
      </c>
      <c r="CG1816" s="17"/>
      <c r="CH1816" s="17">
        <v>6.4480629819835295E-2</v>
      </c>
      <c r="CI1816" s="17">
        <v>0.118347314368122</v>
      </c>
    </row>
    <row r="1817" spans="2:87" x14ac:dyDescent="0.35">
      <c r="B1817" t="s">
        <v>530</v>
      </c>
      <c r="C1817" s="17">
        <v>3.1370474605396999E-2</v>
      </c>
      <c r="D1817" s="17">
        <v>3.2866281043139003E-2</v>
      </c>
      <c r="E1817" s="17">
        <v>3.0085490520672501E-2</v>
      </c>
      <c r="F1817" s="17"/>
      <c r="G1817" s="17">
        <v>7.2320206662540396E-2</v>
      </c>
      <c r="H1817" s="17">
        <v>4.3075483613364197E-2</v>
      </c>
      <c r="I1817" s="17">
        <v>2.0257441148476701E-2</v>
      </c>
      <c r="J1817" s="17">
        <v>3.2958522348972799E-2</v>
      </c>
      <c r="K1817" s="17">
        <v>1.35772589139809E-2</v>
      </c>
      <c r="L1817" s="17">
        <v>1.12600990045964E-2</v>
      </c>
      <c r="M1817" s="17"/>
      <c r="N1817" s="17">
        <v>3.4870175758338701E-2</v>
      </c>
      <c r="O1817" s="17">
        <v>3.1638109805105501E-2</v>
      </c>
      <c r="P1817" s="17">
        <v>2.13064830304537E-2</v>
      </c>
      <c r="Q1817" s="17">
        <v>3.6957489629490997E-2</v>
      </c>
      <c r="R1817" s="17"/>
      <c r="S1817" s="17">
        <v>3.3548446515287399E-2</v>
      </c>
      <c r="T1817" s="17">
        <v>1.1149659363180501E-2</v>
      </c>
      <c r="U1817" s="17">
        <v>2.0899861886419301E-2</v>
      </c>
      <c r="V1817" s="17">
        <v>3.4618966594421902E-2</v>
      </c>
      <c r="W1817" s="17">
        <v>2.6976278568402901E-2</v>
      </c>
      <c r="X1817" s="17">
        <v>5.2780741928089098E-2</v>
      </c>
      <c r="Y1817" s="17">
        <v>2.6044524667449599E-2</v>
      </c>
      <c r="Z1817" s="17">
        <v>4.5855547288824502E-2</v>
      </c>
      <c r="AA1817" s="17">
        <v>4.7398846086167602E-2</v>
      </c>
      <c r="AB1817" s="17">
        <v>2.1486075787193502E-2</v>
      </c>
      <c r="AC1817" s="17">
        <v>3.7758492003283503E-2</v>
      </c>
      <c r="AD1817" s="17">
        <v>3.05818072633409E-2</v>
      </c>
      <c r="AE1817" s="17"/>
      <c r="AF1817" s="17">
        <v>3.7617504456778403E-2</v>
      </c>
      <c r="AG1817" s="17">
        <v>3.33860181903066E-2</v>
      </c>
      <c r="AH1817" s="17">
        <v>2.8988658081884E-2</v>
      </c>
      <c r="AI1817" s="17">
        <v>2.8877924221946499E-2</v>
      </c>
      <c r="AJ1817" s="17">
        <v>2.7954680768474401E-2</v>
      </c>
      <c r="AK1817" s="17"/>
      <c r="AL1817" s="17">
        <v>3.45584129262414E-2</v>
      </c>
      <c r="AM1817" s="17">
        <v>3.1904829262074302E-2</v>
      </c>
      <c r="AN1817" s="17">
        <v>3.1869117017696999E-2</v>
      </c>
      <c r="AO1817" s="17">
        <v>7.8726903174885406E-3</v>
      </c>
      <c r="AP1817" s="17"/>
      <c r="AQ1817" s="17">
        <v>2.8419071323408301E-2</v>
      </c>
      <c r="AR1817" s="17">
        <v>3.5633864917230001E-2</v>
      </c>
      <c r="AS1817" s="17"/>
      <c r="AT1817" s="17">
        <v>3.3224146845229903E-2</v>
      </c>
      <c r="AU1817" s="17">
        <v>8.1844555203647099E-3</v>
      </c>
      <c r="AV1817" s="17"/>
      <c r="AW1817" s="17">
        <v>3.01933079360798E-2</v>
      </c>
      <c r="AX1817" s="17">
        <v>3.49712263016147E-2</v>
      </c>
      <c r="AY1817" s="17">
        <v>3.3852799262723103E-2</v>
      </c>
      <c r="AZ1817" s="17"/>
      <c r="BA1817" s="17">
        <v>3.6656640150140002E-2</v>
      </c>
      <c r="BB1817" s="17">
        <v>2.6279729395338802E-2</v>
      </c>
      <c r="BC1817" s="17">
        <v>3.7108221713679203E-2</v>
      </c>
      <c r="BD1817" s="17">
        <v>1.8336043668854898E-2</v>
      </c>
      <c r="BE1817" s="17">
        <v>2.1222915883284201E-2</v>
      </c>
      <c r="BF1817" s="17"/>
      <c r="BG1817" s="17">
        <v>3.2158682582089301E-2</v>
      </c>
      <c r="BH1817" s="17">
        <v>3.07796448809598E-2</v>
      </c>
      <c r="BI1817" s="17"/>
      <c r="BJ1817" s="17">
        <v>3.5910583807747497E-2</v>
      </c>
      <c r="BK1817" s="17">
        <v>1.4227035999838E-2</v>
      </c>
      <c r="BL1817" s="17"/>
      <c r="BM1817" s="17">
        <v>3.47334944429398E-2</v>
      </c>
      <c r="BN1817" s="17">
        <v>3.0972459374899401E-2</v>
      </c>
      <c r="BO1817" s="17">
        <v>3.9051997838775103E-2</v>
      </c>
      <c r="BP1817" s="17">
        <v>6.7748384392812703E-3</v>
      </c>
      <c r="BQ1817" s="17">
        <v>2.37383207139093E-2</v>
      </c>
      <c r="BR1817" s="17"/>
      <c r="BS1817" s="17">
        <v>4.2962954805862499E-2</v>
      </c>
      <c r="BT1817" s="17"/>
      <c r="BU1817" s="17">
        <v>4.6869481612079399E-2</v>
      </c>
      <c r="BV1817" s="17">
        <v>3.6115378441192302E-2</v>
      </c>
      <c r="BW1817" s="17">
        <v>3.2995526962507203E-2</v>
      </c>
      <c r="BX1817" s="17">
        <v>3.0268655074675702E-2</v>
      </c>
      <c r="BY1817" s="17">
        <v>2.7392975714041298E-2</v>
      </c>
      <c r="BZ1817" s="17"/>
      <c r="CA1817" s="17">
        <v>7.4959673673092794E-2</v>
      </c>
      <c r="CB1817" s="17"/>
      <c r="CC1817" s="17">
        <v>2.3801762543992799E-2</v>
      </c>
      <c r="CD1817" s="17">
        <v>6.5797528451062195E-2</v>
      </c>
      <c r="CE1817" s="17"/>
      <c r="CF1817" s="17">
        <v>1.4826404207315701E-2</v>
      </c>
      <c r="CG1817" s="17"/>
      <c r="CH1817" s="17">
        <v>4.26057864241252E-2</v>
      </c>
      <c r="CI1817" s="17">
        <v>3.0209407810387501E-2</v>
      </c>
    </row>
    <row r="1818" spans="2:87" x14ac:dyDescent="0.35">
      <c r="B1818" t="s">
        <v>531</v>
      </c>
      <c r="C1818" s="17">
        <v>3.0544293640341301E-2</v>
      </c>
      <c r="D1818" s="17">
        <v>3.2306387659520298E-2</v>
      </c>
      <c r="E1818" s="17">
        <v>2.8990444848757901E-2</v>
      </c>
      <c r="F1818" s="17"/>
      <c r="G1818" s="17">
        <v>2.6517213642726498E-2</v>
      </c>
      <c r="H1818" s="17">
        <v>3.8417951800969602E-2</v>
      </c>
      <c r="I1818" s="17">
        <v>4.5126460836130401E-2</v>
      </c>
      <c r="J1818" s="17">
        <v>2.4991337481350899E-2</v>
      </c>
      <c r="K1818" s="17">
        <v>2.5228701073453302E-2</v>
      </c>
      <c r="L1818" s="17">
        <v>2.1850096334196701E-2</v>
      </c>
      <c r="M1818" s="17"/>
      <c r="N1818" s="17">
        <v>3.3392427321592102E-2</v>
      </c>
      <c r="O1818" s="17">
        <v>2.8183937207997799E-2</v>
      </c>
      <c r="P1818" s="17">
        <v>3.6296325375568102E-2</v>
      </c>
      <c r="Q1818" s="17">
        <v>2.5121298724659302E-2</v>
      </c>
      <c r="R1818" s="17"/>
      <c r="S1818" s="17">
        <v>1.7110235567227801E-2</v>
      </c>
      <c r="T1818" s="17">
        <v>3.9362098765287797E-2</v>
      </c>
      <c r="U1818" s="17">
        <v>2.9399288356863999E-2</v>
      </c>
      <c r="V1818" s="17">
        <v>3.6635731087804498E-2</v>
      </c>
      <c r="W1818" s="17">
        <v>5.8611629271659799E-3</v>
      </c>
      <c r="X1818" s="17">
        <v>6.0975016701556903E-2</v>
      </c>
      <c r="Y1818" s="17">
        <v>1.53194374514583E-2</v>
      </c>
      <c r="Z1818" s="17">
        <v>3.7520777914040598E-2</v>
      </c>
      <c r="AA1818" s="17">
        <v>2.87033059279364E-2</v>
      </c>
      <c r="AB1818" s="17">
        <v>4.195870924582E-2</v>
      </c>
      <c r="AC1818" s="17">
        <v>1.91223597211071E-2</v>
      </c>
      <c r="AD1818" s="17">
        <v>3.0062711758489201E-2</v>
      </c>
      <c r="AE1818" s="17"/>
      <c r="AF1818" s="17">
        <v>3.5800310137303601E-2</v>
      </c>
      <c r="AG1818" s="17">
        <v>2.0906344078114199E-2</v>
      </c>
      <c r="AH1818" s="17">
        <v>4.4591499232696397E-2</v>
      </c>
      <c r="AI1818" s="17">
        <v>1.6300786832167399E-2</v>
      </c>
      <c r="AJ1818" s="17">
        <v>2.95679712114463E-2</v>
      </c>
      <c r="AK1818" s="17"/>
      <c r="AL1818" s="17">
        <v>3.7392276937697297E-2</v>
      </c>
      <c r="AM1818" s="17">
        <v>2.8313975862154499E-2</v>
      </c>
      <c r="AN1818" s="17">
        <v>2.25232842200663E-2</v>
      </c>
      <c r="AO1818" s="17">
        <v>2.6420672328536701E-2</v>
      </c>
      <c r="AP1818" s="17"/>
      <c r="AQ1818" s="17">
        <v>3.14488658660214E-2</v>
      </c>
      <c r="AR1818" s="17">
        <v>2.9237612006268201E-2</v>
      </c>
      <c r="AS1818" s="17"/>
      <c r="AT1818" s="17">
        <v>3.1172825645711399E-2</v>
      </c>
      <c r="AU1818" s="17">
        <v>2.09854511689582E-2</v>
      </c>
      <c r="AV1818" s="17"/>
      <c r="AW1818" s="17">
        <v>2.5611243264986001E-2</v>
      </c>
      <c r="AX1818" s="17">
        <v>2.67650745431313E-2</v>
      </c>
      <c r="AY1818" s="17">
        <v>3.1857410336029998E-2</v>
      </c>
      <c r="AZ1818" s="17"/>
      <c r="BA1818" s="17">
        <v>2.7587389559895901E-2</v>
      </c>
      <c r="BB1818" s="17">
        <v>2.64810678459028E-2</v>
      </c>
      <c r="BC1818" s="17">
        <v>3.5166672919410502E-2</v>
      </c>
      <c r="BD1818" s="17">
        <v>3.5191809040943899E-2</v>
      </c>
      <c r="BE1818" s="17">
        <v>2.97598086748668E-2</v>
      </c>
      <c r="BF1818" s="17"/>
      <c r="BG1818" s="17">
        <v>3.3278937402545603E-2</v>
      </c>
      <c r="BH1818" s="17">
        <v>2.8494442752968401E-2</v>
      </c>
      <c r="BI1818" s="17"/>
      <c r="BJ1818" s="17">
        <v>3.37123273012222E-2</v>
      </c>
      <c r="BK1818" s="17">
        <v>1.8793287068516001E-2</v>
      </c>
      <c r="BL1818" s="17"/>
      <c r="BM1818" s="17">
        <v>4.6978672760161197E-2</v>
      </c>
      <c r="BN1818" s="17">
        <v>3.71955636617907E-2</v>
      </c>
      <c r="BO1818" s="17">
        <v>1.8437976267429199E-2</v>
      </c>
      <c r="BP1818" s="17">
        <v>3.78669639138281E-2</v>
      </c>
      <c r="BQ1818" s="17">
        <v>1.9230781270043299E-2</v>
      </c>
      <c r="BR1818" s="17"/>
      <c r="BS1818" s="17">
        <v>1.9951641498215801E-2</v>
      </c>
      <c r="BT1818" s="17"/>
      <c r="BU1818" s="17">
        <v>2.7125010261919401E-2</v>
      </c>
      <c r="BV1818" s="17">
        <v>2.1982395383010299E-2</v>
      </c>
      <c r="BW1818" s="17">
        <v>3.5532135159840099E-2</v>
      </c>
      <c r="BX1818" s="17">
        <v>1.8569153506973E-2</v>
      </c>
      <c r="BY1818" s="17">
        <v>7.5566909612030705E-2</v>
      </c>
      <c r="BZ1818" s="17"/>
      <c r="CA1818" s="17">
        <v>0</v>
      </c>
      <c r="CB1818" s="17"/>
      <c r="CC1818" s="17">
        <v>1.92751709213255E-2</v>
      </c>
      <c r="CD1818" s="17">
        <v>5.4919295660610198E-2</v>
      </c>
      <c r="CE1818" s="17"/>
      <c r="CF1818" s="17">
        <v>1.7014739268693499E-2</v>
      </c>
      <c r="CG1818" s="17"/>
      <c r="CH1818" s="17">
        <v>1.2082071789477801E-2</v>
      </c>
      <c r="CI1818" s="17">
        <v>4.3805315153134697E-2</v>
      </c>
    </row>
    <row r="1819" spans="2:87" x14ac:dyDescent="0.35">
      <c r="B1819" t="s">
        <v>161</v>
      </c>
      <c r="C1819" s="17">
        <v>4.6919135609855299E-2</v>
      </c>
      <c r="D1819" s="17">
        <v>3.5345442377512699E-2</v>
      </c>
      <c r="E1819" s="17">
        <v>5.6775006874285702E-2</v>
      </c>
      <c r="F1819" s="17"/>
      <c r="G1819" s="17">
        <v>8.67144332143472E-2</v>
      </c>
      <c r="H1819" s="17">
        <v>4.8591153786140498E-2</v>
      </c>
      <c r="I1819" s="17">
        <v>6.51506486899468E-2</v>
      </c>
      <c r="J1819" s="17">
        <v>4.1803494415267102E-2</v>
      </c>
      <c r="K1819" s="17">
        <v>1.6935095661085399E-2</v>
      </c>
      <c r="L1819" s="17">
        <v>2.4561738511323698E-2</v>
      </c>
      <c r="M1819" s="17"/>
      <c r="N1819" s="17">
        <v>3.6317901441298102E-2</v>
      </c>
      <c r="O1819" s="17">
        <v>4.8030940706689403E-2</v>
      </c>
      <c r="P1819" s="17">
        <v>5.1150876521698203E-2</v>
      </c>
      <c r="Q1819" s="17">
        <v>5.3732481758731403E-2</v>
      </c>
      <c r="R1819" s="17"/>
      <c r="S1819" s="17">
        <v>4.6283520138233503E-2</v>
      </c>
      <c r="T1819" s="17">
        <v>5.4590038305560702E-2</v>
      </c>
      <c r="U1819" s="17">
        <v>3.7043678232837697E-2</v>
      </c>
      <c r="V1819" s="17">
        <v>6.0929257245259001E-2</v>
      </c>
      <c r="W1819" s="17">
        <v>6.4815149609937797E-2</v>
      </c>
      <c r="X1819" s="17">
        <v>4.6522093482560201E-2</v>
      </c>
      <c r="Y1819" s="17">
        <v>7.9232072976440304E-2</v>
      </c>
      <c r="Z1819" s="17">
        <v>3.5446868061279099E-2</v>
      </c>
      <c r="AA1819" s="17">
        <v>3.1909236958076202E-2</v>
      </c>
      <c r="AB1819" s="17">
        <v>1.5522905974510301E-2</v>
      </c>
      <c r="AC1819" s="17">
        <v>3.8536243673199799E-2</v>
      </c>
      <c r="AD1819" s="17">
        <v>5.34396317286608E-2</v>
      </c>
      <c r="AE1819" s="17"/>
      <c r="AF1819" s="17">
        <v>5.4313176538302803E-2</v>
      </c>
      <c r="AG1819" s="17">
        <v>4.2828044160333298E-2</v>
      </c>
      <c r="AH1819" s="17">
        <v>4.4241487187931902E-2</v>
      </c>
      <c r="AI1819" s="17">
        <v>1.6793247295132999E-2</v>
      </c>
      <c r="AJ1819" s="17">
        <v>4.69321905288963E-2</v>
      </c>
      <c r="AK1819" s="17"/>
      <c r="AL1819" s="17">
        <v>5.7521938212226002E-2</v>
      </c>
      <c r="AM1819" s="17">
        <v>4.72947356591134E-2</v>
      </c>
      <c r="AN1819" s="17">
        <v>2.3858626289909101E-2</v>
      </c>
      <c r="AO1819" s="17">
        <v>4.7304088134098303E-2</v>
      </c>
      <c r="AP1819" s="17"/>
      <c r="AQ1819" s="17">
        <v>5.1626914566240197E-2</v>
      </c>
      <c r="AR1819" s="17">
        <v>4.0118608106416799E-2</v>
      </c>
      <c r="AS1819" s="17"/>
      <c r="AT1819" s="17">
        <v>4.9231389261757602E-2</v>
      </c>
      <c r="AU1819" s="17">
        <v>2.3731090983734701E-2</v>
      </c>
      <c r="AV1819" s="17"/>
      <c r="AW1819" s="17">
        <v>3.0984134078335598E-2</v>
      </c>
      <c r="AX1819" s="17">
        <v>4.6639181724625098E-2</v>
      </c>
      <c r="AY1819" s="17">
        <v>5.8577350456612103E-2</v>
      </c>
      <c r="AZ1819" s="17"/>
      <c r="BA1819" s="17">
        <v>5.52749414490021E-2</v>
      </c>
      <c r="BB1819" s="17">
        <v>3.9646865045410498E-2</v>
      </c>
      <c r="BC1819" s="17">
        <v>4.0801609731070998E-2</v>
      </c>
      <c r="BD1819" s="17">
        <v>5.93197465345622E-2</v>
      </c>
      <c r="BE1819" s="17">
        <v>5.9396845638467498E-2</v>
      </c>
      <c r="BF1819" s="17"/>
      <c r="BG1819" s="17">
        <v>6.2164604470795498E-2</v>
      </c>
      <c r="BH1819" s="17">
        <v>3.5491344427348498E-2</v>
      </c>
      <c r="BI1819" s="17"/>
      <c r="BJ1819" s="17">
        <v>5.3815136493337697E-2</v>
      </c>
      <c r="BK1819" s="17">
        <v>2.0862026619085001E-2</v>
      </c>
      <c r="BL1819" s="17"/>
      <c r="BM1819" s="17">
        <v>7.3799546977489597E-2</v>
      </c>
      <c r="BN1819" s="17">
        <v>3.15675584928828E-2</v>
      </c>
      <c r="BO1819" s="17">
        <v>3.9199362162984197E-2</v>
      </c>
      <c r="BP1819" s="17">
        <v>4.0943319662639401E-2</v>
      </c>
      <c r="BQ1819" s="17">
        <v>2.2026393209907201E-2</v>
      </c>
      <c r="BR1819" s="17"/>
      <c r="BS1819" s="17">
        <v>2.6730581144481302E-2</v>
      </c>
      <c r="BT1819" s="17"/>
      <c r="BU1819" s="17">
        <v>2.1149357420191198E-2</v>
      </c>
      <c r="BV1819" s="17">
        <v>3.4498741372946E-2</v>
      </c>
      <c r="BW1819" s="17">
        <v>3.8229328433613E-2</v>
      </c>
      <c r="BX1819" s="17">
        <v>1.56369728372447E-2</v>
      </c>
      <c r="BY1819" s="17">
        <v>0.13731415894817001</v>
      </c>
      <c r="BZ1819" s="17"/>
      <c r="CA1819" s="17">
        <v>4.00752520768832E-2</v>
      </c>
      <c r="CB1819" s="17"/>
      <c r="CC1819" s="17">
        <v>3.9007825334935201E-2</v>
      </c>
      <c r="CD1819" s="17">
        <v>5.78278415393296E-2</v>
      </c>
      <c r="CE1819" s="17"/>
      <c r="CF1819" s="17">
        <v>3.26515605540783E-2</v>
      </c>
      <c r="CG1819" s="17"/>
      <c r="CH1819" s="17">
        <v>2.37598161146425E-2</v>
      </c>
      <c r="CI1819" s="17">
        <v>3.6033196324299903E-2</v>
      </c>
    </row>
    <row r="1820" spans="2:87" x14ac:dyDescent="0.35">
      <c r="C1820" s="17"/>
      <c r="D1820" s="17"/>
      <c r="E1820" s="17"/>
      <c r="F1820" s="17"/>
      <c r="G1820" s="17"/>
      <c r="H1820" s="17"/>
      <c r="I1820" s="17"/>
      <c r="J1820" s="17"/>
      <c r="K1820" s="17"/>
      <c r="L1820" s="17"/>
      <c r="M1820" s="17"/>
      <c r="N1820" s="17"/>
      <c r="O1820" s="17"/>
      <c r="P1820" s="17"/>
      <c r="Q1820" s="17"/>
      <c r="R1820" s="17"/>
      <c r="S1820" s="17"/>
      <c r="T1820" s="17"/>
      <c r="U1820" s="17"/>
      <c r="V1820" s="17"/>
      <c r="W1820" s="17"/>
      <c r="X1820" s="17"/>
      <c r="Y1820" s="17"/>
      <c r="Z1820" s="17"/>
      <c r="AA1820" s="17"/>
      <c r="AB1820" s="17"/>
      <c r="AC1820" s="17"/>
      <c r="AD1820" s="17"/>
      <c r="AE1820" s="17"/>
      <c r="AF1820" s="17"/>
      <c r="AG1820" s="17"/>
      <c r="AH1820" s="17"/>
      <c r="AI1820" s="17"/>
      <c r="AJ1820" s="17"/>
      <c r="AK1820" s="17"/>
      <c r="AL1820" s="17"/>
      <c r="AM1820" s="17"/>
      <c r="AN1820" s="17"/>
      <c r="AO1820" s="17"/>
      <c r="AP1820" s="17"/>
      <c r="AQ1820" s="17"/>
      <c r="AR1820" s="17"/>
      <c r="AS1820" s="17"/>
      <c r="AT1820" s="17"/>
      <c r="AU1820" s="17"/>
      <c r="AV1820" s="17"/>
      <c r="AW1820" s="17"/>
      <c r="AX1820" s="17"/>
      <c r="AY1820" s="17"/>
      <c r="AZ1820" s="17"/>
      <c r="BA1820" s="17"/>
      <c r="BB1820" s="17"/>
      <c r="BC1820" s="17"/>
      <c r="BD1820" s="17"/>
      <c r="BE1820" s="17"/>
      <c r="BF1820" s="17"/>
      <c r="BG1820" s="17"/>
      <c r="BH1820" s="17"/>
      <c r="BI1820" s="17"/>
      <c r="BJ1820" s="17"/>
      <c r="BK1820" s="17"/>
      <c r="BL1820" s="17"/>
      <c r="BM1820" s="17"/>
      <c r="BN1820" s="17"/>
      <c r="BO1820" s="17"/>
      <c r="BP1820" s="17"/>
      <c r="BQ1820" s="17"/>
      <c r="BR1820" s="17"/>
      <c r="BS1820" s="17"/>
      <c r="BT1820" s="17"/>
      <c r="BU1820" s="17"/>
      <c r="BV1820" s="17"/>
      <c r="BW1820" s="17"/>
      <c r="BX1820" s="17"/>
      <c r="BY1820" s="17"/>
      <c r="BZ1820" s="17"/>
      <c r="CA1820" s="17"/>
      <c r="CB1820" s="17"/>
      <c r="CC1820" s="17"/>
      <c r="CD1820" s="17"/>
      <c r="CE1820" s="17"/>
      <c r="CF1820" s="17"/>
      <c r="CG1820" s="17"/>
      <c r="CH1820" s="17"/>
      <c r="CI1820" s="17"/>
    </row>
    <row r="1821" spans="2:87" x14ac:dyDescent="0.35">
      <c r="B1821" s="6" t="s">
        <v>539</v>
      </c>
      <c r="C1821" s="17"/>
      <c r="D1821" s="17"/>
      <c r="E1821" s="17"/>
      <c r="F1821" s="17"/>
      <c r="G1821" s="17"/>
      <c r="H1821" s="17"/>
      <c r="I1821" s="17"/>
      <c r="J1821" s="17"/>
      <c r="K1821" s="17"/>
      <c r="L1821" s="17"/>
      <c r="M1821" s="17"/>
      <c r="N1821" s="17"/>
      <c r="O1821" s="17"/>
      <c r="P1821" s="17"/>
      <c r="Q1821" s="17"/>
      <c r="R1821" s="17"/>
      <c r="S1821" s="17"/>
      <c r="T1821" s="17"/>
      <c r="U1821" s="17"/>
      <c r="V1821" s="17"/>
      <c r="W1821" s="17"/>
      <c r="X1821" s="17"/>
      <c r="Y1821" s="17"/>
      <c r="Z1821" s="17"/>
      <c r="AA1821" s="17"/>
      <c r="AB1821" s="17"/>
      <c r="AC1821" s="17"/>
      <c r="AD1821" s="17"/>
      <c r="AE1821" s="17"/>
      <c r="AF1821" s="17"/>
      <c r="AG1821" s="17"/>
      <c r="AH1821" s="17"/>
      <c r="AI1821" s="17"/>
      <c r="AJ1821" s="17"/>
      <c r="AK1821" s="17"/>
      <c r="AL1821" s="17"/>
      <c r="AM1821" s="17"/>
      <c r="AN1821" s="17"/>
      <c r="AO1821" s="17"/>
      <c r="AP1821" s="17"/>
      <c r="AQ1821" s="17"/>
      <c r="AR1821" s="17"/>
      <c r="AS1821" s="17"/>
      <c r="AT1821" s="17"/>
      <c r="AU1821" s="17"/>
      <c r="AV1821" s="17"/>
      <c r="AW1821" s="17"/>
      <c r="AX1821" s="17"/>
      <c r="AY1821" s="17"/>
      <c r="AZ1821" s="17"/>
      <c r="BA1821" s="17"/>
      <c r="BB1821" s="17"/>
      <c r="BC1821" s="17"/>
      <c r="BD1821" s="17"/>
      <c r="BE1821" s="17"/>
      <c r="BF1821" s="17"/>
      <c r="BG1821" s="17"/>
      <c r="BH1821" s="17"/>
      <c r="BI1821" s="17"/>
      <c r="BJ1821" s="17"/>
      <c r="BK1821" s="17"/>
      <c r="BL1821" s="17"/>
      <c r="BM1821" s="17"/>
      <c r="BN1821" s="17"/>
      <c r="BO1821" s="17"/>
      <c r="BP1821" s="17"/>
      <c r="BQ1821" s="17"/>
      <c r="BR1821" s="17"/>
      <c r="BS1821" s="17"/>
      <c r="BT1821" s="17"/>
      <c r="BU1821" s="17"/>
      <c r="BV1821" s="17"/>
      <c r="BW1821" s="17"/>
      <c r="BX1821" s="17"/>
      <c r="BY1821" s="17"/>
      <c r="BZ1821" s="17"/>
      <c r="CA1821" s="17"/>
      <c r="CB1821" s="17"/>
      <c r="CC1821" s="17"/>
      <c r="CD1821" s="17"/>
      <c r="CE1821" s="17"/>
      <c r="CF1821" s="17"/>
      <c r="CG1821" s="17"/>
      <c r="CH1821" s="17"/>
      <c r="CI1821" s="17"/>
    </row>
    <row r="1822" spans="2:87" x14ac:dyDescent="0.35">
      <c r="B1822" s="24" t="s">
        <v>163</v>
      </c>
      <c r="C1822" s="17"/>
      <c r="D1822" s="17"/>
      <c r="E1822" s="17"/>
      <c r="F1822" s="17"/>
      <c r="G1822" s="17"/>
      <c r="H1822" s="17"/>
      <c r="I1822" s="17"/>
      <c r="J1822" s="17"/>
      <c r="K1822" s="17"/>
      <c r="L1822" s="17"/>
      <c r="M1822" s="17"/>
      <c r="N1822" s="17"/>
      <c r="O1822" s="17"/>
      <c r="P1822" s="17"/>
      <c r="Q1822" s="17"/>
      <c r="R1822" s="17"/>
      <c r="S1822" s="17"/>
      <c r="T1822" s="17"/>
      <c r="U1822" s="17"/>
      <c r="V1822" s="17"/>
      <c r="W1822" s="17"/>
      <c r="X1822" s="17"/>
      <c r="Y1822" s="17"/>
      <c r="Z1822" s="17"/>
      <c r="AA1822" s="17"/>
      <c r="AB1822" s="17"/>
      <c r="AC1822" s="17"/>
      <c r="AD1822" s="17"/>
      <c r="AE1822" s="17"/>
      <c r="AF1822" s="17"/>
      <c r="AG1822" s="17"/>
      <c r="AH1822" s="17"/>
      <c r="AI1822" s="17"/>
      <c r="AJ1822" s="17"/>
      <c r="AK1822" s="17"/>
      <c r="AL1822" s="17"/>
      <c r="AM1822" s="17"/>
      <c r="AN1822" s="17"/>
      <c r="AO1822" s="17"/>
      <c r="AP1822" s="17"/>
      <c r="AQ1822" s="17"/>
      <c r="AR1822" s="17"/>
      <c r="AS1822" s="17"/>
      <c r="AT1822" s="17"/>
      <c r="AU1822" s="17"/>
      <c r="AV1822" s="17"/>
      <c r="AW1822" s="17"/>
      <c r="AX1822" s="17"/>
      <c r="AY1822" s="17"/>
      <c r="AZ1822" s="17"/>
      <c r="BA1822" s="17"/>
      <c r="BB1822" s="17"/>
      <c r="BC1822" s="17"/>
      <c r="BD1822" s="17"/>
      <c r="BE1822" s="17"/>
      <c r="BF1822" s="17"/>
      <c r="BG1822" s="17"/>
      <c r="BH1822" s="17"/>
      <c r="BI1822" s="17"/>
      <c r="BJ1822" s="17"/>
      <c r="BK1822" s="17"/>
      <c r="BL1822" s="17"/>
      <c r="BM1822" s="17"/>
      <c r="BN1822" s="17"/>
      <c r="BO1822" s="17"/>
      <c r="BP1822" s="17"/>
      <c r="BQ1822" s="17"/>
      <c r="BR1822" s="17"/>
      <c r="BS1822" s="17"/>
      <c r="BT1822" s="17"/>
      <c r="BU1822" s="17"/>
      <c r="BV1822" s="17"/>
      <c r="BW1822" s="17"/>
      <c r="BX1822" s="17"/>
      <c r="BY1822" s="17"/>
      <c r="BZ1822" s="17"/>
      <c r="CA1822" s="17"/>
      <c r="CB1822" s="17"/>
      <c r="CC1822" s="17"/>
      <c r="CD1822" s="17"/>
      <c r="CE1822" s="17"/>
      <c r="CF1822" s="17"/>
      <c r="CG1822" s="17"/>
      <c r="CH1822" s="17"/>
      <c r="CI1822" s="17"/>
    </row>
    <row r="1823" spans="2:87" x14ac:dyDescent="0.35">
      <c r="B1823" t="s">
        <v>527</v>
      </c>
      <c r="C1823" s="17">
        <v>0.50373474000371798</v>
      </c>
      <c r="D1823" s="17">
        <v>0.458535020205878</v>
      </c>
      <c r="E1823" s="17">
        <v>0.55066315915363995</v>
      </c>
      <c r="F1823" s="17"/>
      <c r="G1823" s="17">
        <v>0.37861349850283099</v>
      </c>
      <c r="H1823" s="17">
        <v>0.45261323952478699</v>
      </c>
      <c r="I1823" s="17">
        <v>0.44393477232214801</v>
      </c>
      <c r="J1823" s="17">
        <v>0.48822466569962097</v>
      </c>
      <c r="K1823" s="17">
        <v>0.59160306793462103</v>
      </c>
      <c r="L1823" s="17">
        <v>0.64895431240648305</v>
      </c>
      <c r="M1823" s="17"/>
      <c r="N1823" s="17">
        <v>0.45689421475929298</v>
      </c>
      <c r="O1823" s="17">
        <v>0.496293296647625</v>
      </c>
      <c r="P1823" s="17">
        <v>0.51128719075321705</v>
      </c>
      <c r="Q1823" s="17">
        <v>0.55620805366033899</v>
      </c>
      <c r="R1823" s="17"/>
      <c r="S1823" s="17">
        <v>0.46261773881359802</v>
      </c>
      <c r="T1823" s="17">
        <v>0.49011226747400599</v>
      </c>
      <c r="U1823" s="17">
        <v>0.475856955246443</v>
      </c>
      <c r="V1823" s="17">
        <v>0.51969393070383096</v>
      </c>
      <c r="W1823" s="17">
        <v>0.51298563314372903</v>
      </c>
      <c r="X1823" s="17">
        <v>0.46441118503809897</v>
      </c>
      <c r="Y1823" s="17">
        <v>0.49417156547424901</v>
      </c>
      <c r="Z1823" s="17">
        <v>0.467703413237258</v>
      </c>
      <c r="AA1823" s="17">
        <v>0.49002140799781702</v>
      </c>
      <c r="AB1823" s="17">
        <v>0.62763388219625005</v>
      </c>
      <c r="AC1823" s="17">
        <v>0.60944155819421697</v>
      </c>
      <c r="AD1823" s="17">
        <v>0.45320297750050298</v>
      </c>
      <c r="AE1823" s="17"/>
      <c r="AF1823" s="17">
        <v>0.56646989311789198</v>
      </c>
      <c r="AG1823" s="17">
        <v>0.52914769998159406</v>
      </c>
      <c r="AH1823" s="17">
        <v>0.49282090498705</v>
      </c>
      <c r="AI1823" s="17">
        <v>0.45966228148475902</v>
      </c>
      <c r="AJ1823" s="17">
        <v>0.43503099039971699</v>
      </c>
      <c r="AK1823" s="17"/>
      <c r="AL1823" s="17">
        <v>0.46539049285239298</v>
      </c>
      <c r="AM1823" s="17">
        <v>0.51812734688316098</v>
      </c>
      <c r="AN1823" s="17">
        <v>0.53905488453254802</v>
      </c>
      <c r="AO1823" s="17">
        <v>0.54236472147857495</v>
      </c>
      <c r="AP1823" s="17"/>
      <c r="AQ1823" s="17">
        <v>0.526768127684756</v>
      </c>
      <c r="AR1823" s="17">
        <v>0.47046232261253601</v>
      </c>
      <c r="AS1823" s="17"/>
      <c r="AT1823" s="17">
        <v>0.474643687517248</v>
      </c>
      <c r="AU1823" s="17">
        <v>0.62086868577536602</v>
      </c>
      <c r="AV1823" s="17"/>
      <c r="AW1823" s="17">
        <v>0.55445336393282596</v>
      </c>
      <c r="AX1823" s="17">
        <v>0.44225806553423402</v>
      </c>
      <c r="AY1823" s="17">
        <v>0.50747373769846305</v>
      </c>
      <c r="AZ1823" s="17"/>
      <c r="BA1823" s="17">
        <v>0.49165003686252601</v>
      </c>
      <c r="BB1823" s="17">
        <v>0.47728351240433697</v>
      </c>
      <c r="BC1823" s="17">
        <v>0.52403402961380596</v>
      </c>
      <c r="BD1823" s="17">
        <v>0.50946972328639895</v>
      </c>
      <c r="BE1823" s="17">
        <v>0.56723260024802802</v>
      </c>
      <c r="BF1823" s="17"/>
      <c r="BG1823" s="17">
        <v>0.44801466536983697</v>
      </c>
      <c r="BH1823" s="17">
        <v>0.54550173211119501</v>
      </c>
      <c r="BI1823" s="17"/>
      <c r="BJ1823" s="17">
        <v>0.46601483491628198</v>
      </c>
      <c r="BK1823" s="17">
        <v>0.64543845580334402</v>
      </c>
      <c r="BL1823" s="17"/>
      <c r="BM1823" s="17">
        <v>0.48400174290486297</v>
      </c>
      <c r="BN1823" s="17">
        <v>0.49527357984090598</v>
      </c>
      <c r="BO1823" s="17">
        <v>0.52098305074686702</v>
      </c>
      <c r="BP1823" s="17">
        <v>0.46257873519860099</v>
      </c>
      <c r="BQ1823" s="17">
        <v>0.51921131850247104</v>
      </c>
      <c r="BR1823" s="17"/>
      <c r="BS1823" s="17">
        <v>0.52587346193587203</v>
      </c>
      <c r="BT1823" s="17"/>
      <c r="BU1823" s="17">
        <v>0.53837871405007698</v>
      </c>
      <c r="BV1823" s="17">
        <v>0.498509468350884</v>
      </c>
      <c r="BW1823" s="17">
        <v>0.46981926819567399</v>
      </c>
      <c r="BX1823" s="17">
        <v>0.54113166636730903</v>
      </c>
      <c r="BY1823" s="17">
        <v>0.36998841843977898</v>
      </c>
      <c r="BZ1823" s="17"/>
      <c r="CA1823" s="17">
        <v>0.54424118714607606</v>
      </c>
      <c r="CB1823" s="17"/>
      <c r="CC1823" s="17">
        <v>0.55366765758209202</v>
      </c>
      <c r="CD1823" s="17">
        <v>0.33234984280990099</v>
      </c>
      <c r="CE1823" s="17"/>
      <c r="CF1823" s="17">
        <v>0.63215161774886297</v>
      </c>
      <c r="CG1823" s="17"/>
      <c r="CH1823" s="17">
        <v>0.545516807992247</v>
      </c>
      <c r="CI1823" s="17">
        <v>0.438655858078072</v>
      </c>
    </row>
    <row r="1824" spans="2:87" x14ac:dyDescent="0.35">
      <c r="B1824" t="s">
        <v>528</v>
      </c>
      <c r="C1824" s="17">
        <v>0.33207319207078501</v>
      </c>
      <c r="D1824" s="17">
        <v>0.36426630171565999</v>
      </c>
      <c r="E1824" s="17">
        <v>0.300077043979247</v>
      </c>
      <c r="F1824" s="17"/>
      <c r="G1824" s="17">
        <v>0.30246106765274999</v>
      </c>
      <c r="H1824" s="17">
        <v>0.38279919383377298</v>
      </c>
      <c r="I1824" s="17">
        <v>0.35672705438341401</v>
      </c>
      <c r="J1824" s="17">
        <v>0.35508305489256597</v>
      </c>
      <c r="K1824" s="17">
        <v>0.31384226318269398</v>
      </c>
      <c r="L1824" s="17">
        <v>0.27933221788863499</v>
      </c>
      <c r="M1824" s="17"/>
      <c r="N1824" s="17">
        <v>0.37264889225740999</v>
      </c>
      <c r="O1824" s="17">
        <v>0.34642769779399502</v>
      </c>
      <c r="P1824" s="17">
        <v>0.31398790973094998</v>
      </c>
      <c r="Q1824" s="17">
        <v>0.29067558367149998</v>
      </c>
      <c r="R1824" s="17"/>
      <c r="S1824" s="17">
        <v>0.34415984412655898</v>
      </c>
      <c r="T1824" s="17">
        <v>0.334311054825989</v>
      </c>
      <c r="U1824" s="17">
        <v>0.39203776554528202</v>
      </c>
      <c r="V1824" s="17">
        <v>0.32711907264468498</v>
      </c>
      <c r="W1824" s="17">
        <v>0.31565241421507001</v>
      </c>
      <c r="X1824" s="17">
        <v>0.36146137413343499</v>
      </c>
      <c r="Y1824" s="17">
        <v>0.34023049750100998</v>
      </c>
      <c r="Z1824" s="17">
        <v>0.29493205348628898</v>
      </c>
      <c r="AA1824" s="17">
        <v>0.340666310612742</v>
      </c>
      <c r="AB1824" s="17">
        <v>0.260121696036135</v>
      </c>
      <c r="AC1824" s="17">
        <v>0.26606232242116701</v>
      </c>
      <c r="AD1824" s="17">
        <v>0.39611636443477499</v>
      </c>
      <c r="AE1824" s="17"/>
      <c r="AF1824" s="17">
        <v>0.23838152193044601</v>
      </c>
      <c r="AG1824" s="17">
        <v>0.31917627092025602</v>
      </c>
      <c r="AH1824" s="17">
        <v>0.38847871179554599</v>
      </c>
      <c r="AI1824" s="17">
        <v>0.388427377344161</v>
      </c>
      <c r="AJ1824" s="17">
        <v>0.38872482661892299</v>
      </c>
      <c r="AK1824" s="17"/>
      <c r="AL1824" s="17">
        <v>0.34680183801075898</v>
      </c>
      <c r="AM1824" s="17">
        <v>0.33434003553591701</v>
      </c>
      <c r="AN1824" s="17">
        <v>0.311782446896468</v>
      </c>
      <c r="AO1824" s="17">
        <v>0.28871338338138303</v>
      </c>
      <c r="AP1824" s="17"/>
      <c r="AQ1824" s="17">
        <v>0.30332795846377503</v>
      </c>
      <c r="AR1824" s="17">
        <v>0.37359654173275503</v>
      </c>
      <c r="AS1824" s="17"/>
      <c r="AT1824" s="17">
        <v>0.346325168393737</v>
      </c>
      <c r="AU1824" s="17">
        <v>0.30143897036047501</v>
      </c>
      <c r="AV1824" s="17"/>
      <c r="AW1824" s="17">
        <v>0.32830716757722</v>
      </c>
      <c r="AX1824" s="17">
        <v>0.38985670284991097</v>
      </c>
      <c r="AY1824" s="17">
        <v>0.305744169464854</v>
      </c>
      <c r="AZ1824" s="17"/>
      <c r="BA1824" s="17">
        <v>0.32480764877297502</v>
      </c>
      <c r="BB1824" s="17">
        <v>0.38072294443618299</v>
      </c>
      <c r="BC1824" s="17">
        <v>0.306480503470274</v>
      </c>
      <c r="BD1824" s="17">
        <v>0.325538639186852</v>
      </c>
      <c r="BE1824" s="17">
        <v>0.28004353998811099</v>
      </c>
      <c r="BF1824" s="17"/>
      <c r="BG1824" s="17">
        <v>0.35598760769998899</v>
      </c>
      <c r="BH1824" s="17">
        <v>0.31414727909592</v>
      </c>
      <c r="BI1824" s="17"/>
      <c r="BJ1824" s="17">
        <v>0.35030920009570699</v>
      </c>
      <c r="BK1824" s="17">
        <v>0.26321814487193801</v>
      </c>
      <c r="BL1824" s="17"/>
      <c r="BM1824" s="17">
        <v>0.33215641268921697</v>
      </c>
      <c r="BN1824" s="17">
        <v>0.326634962773377</v>
      </c>
      <c r="BO1824" s="17">
        <v>0.34361976326877097</v>
      </c>
      <c r="BP1824" s="17">
        <v>0.347107917618589</v>
      </c>
      <c r="BQ1824" s="17">
        <v>0.320756167348694</v>
      </c>
      <c r="BR1824" s="17"/>
      <c r="BS1824" s="17">
        <v>0.32812279984270898</v>
      </c>
      <c r="BT1824" s="17"/>
      <c r="BU1824" s="17">
        <v>0.31112821829085502</v>
      </c>
      <c r="BV1824" s="17">
        <v>0.36712328371609299</v>
      </c>
      <c r="BW1824" s="17">
        <v>0.35329902296858001</v>
      </c>
      <c r="BX1824" s="17">
        <v>0.31331558708399798</v>
      </c>
      <c r="BY1824" s="17">
        <v>0.34117585174471798</v>
      </c>
      <c r="BZ1824" s="17"/>
      <c r="CA1824" s="17">
        <v>0.35578475542563798</v>
      </c>
      <c r="CB1824" s="17"/>
      <c r="CC1824" s="17">
        <v>0.31044624064308202</v>
      </c>
      <c r="CD1824" s="17">
        <v>0.44411658239844598</v>
      </c>
      <c r="CE1824" s="17"/>
      <c r="CF1824" s="17">
        <v>0.27632709842124997</v>
      </c>
      <c r="CG1824" s="17"/>
      <c r="CH1824" s="17">
        <v>0.32976642313252202</v>
      </c>
      <c r="CI1824" s="17">
        <v>0.39619364159262499</v>
      </c>
    </row>
    <row r="1825" spans="2:87" x14ac:dyDescent="0.35">
      <c r="B1825" t="s">
        <v>529</v>
      </c>
      <c r="C1825" s="17">
        <v>5.8752786229033099E-2</v>
      </c>
      <c r="D1825" s="17">
        <v>6.6093835954426E-2</v>
      </c>
      <c r="E1825" s="17">
        <v>5.1850762297312503E-2</v>
      </c>
      <c r="F1825" s="17"/>
      <c r="G1825" s="17">
        <v>0.148728236106942</v>
      </c>
      <c r="H1825" s="17">
        <v>5.8371987813825799E-2</v>
      </c>
      <c r="I1825" s="17">
        <v>6.0981206815700198E-2</v>
      </c>
      <c r="J1825" s="17">
        <v>5.7344864384783402E-2</v>
      </c>
      <c r="K1825" s="17">
        <v>2.50271609056468E-2</v>
      </c>
      <c r="L1825" s="17">
        <v>1.46268092601788E-2</v>
      </c>
      <c r="M1825" s="17"/>
      <c r="N1825" s="17">
        <v>5.2923873773510099E-2</v>
      </c>
      <c r="O1825" s="17">
        <v>6.3160897940009203E-2</v>
      </c>
      <c r="P1825" s="17">
        <v>7.0679456550339095E-2</v>
      </c>
      <c r="Q1825" s="17">
        <v>5.0244925337022198E-2</v>
      </c>
      <c r="R1825" s="17"/>
      <c r="S1825" s="17">
        <v>8.0376376168499394E-2</v>
      </c>
      <c r="T1825" s="17">
        <v>3.7701128952598598E-2</v>
      </c>
      <c r="U1825" s="17">
        <v>3.10180683899298E-2</v>
      </c>
      <c r="V1825" s="17">
        <v>5.2915342622356698E-2</v>
      </c>
      <c r="W1825" s="17">
        <v>5.0794719611004298E-2</v>
      </c>
      <c r="X1825" s="17">
        <v>7.5603477645192305E-2</v>
      </c>
      <c r="Y1825" s="17">
        <v>4.62755903242172E-2</v>
      </c>
      <c r="Z1825" s="17">
        <v>8.58175498763801E-2</v>
      </c>
      <c r="AA1825" s="17">
        <v>0.10185333956430501</v>
      </c>
      <c r="AB1825" s="17">
        <v>4.0888748548160901E-2</v>
      </c>
      <c r="AC1825" s="17">
        <v>3.6878697476867797E-2</v>
      </c>
      <c r="AD1825" s="17">
        <v>4.0045421430061602E-2</v>
      </c>
      <c r="AE1825" s="17"/>
      <c r="AF1825" s="17">
        <v>6.0553333812129698E-2</v>
      </c>
      <c r="AG1825" s="17">
        <v>6.6614748293176401E-2</v>
      </c>
      <c r="AH1825" s="17">
        <v>3.3022744618795299E-2</v>
      </c>
      <c r="AI1825" s="17">
        <v>7.5827058538576103E-2</v>
      </c>
      <c r="AJ1825" s="17">
        <v>5.7746643091261297E-2</v>
      </c>
      <c r="AK1825" s="17"/>
      <c r="AL1825" s="17">
        <v>5.5864404585856502E-2</v>
      </c>
      <c r="AM1825" s="17">
        <v>5.6724368885602401E-2</v>
      </c>
      <c r="AN1825" s="17">
        <v>6.4151090855052897E-2</v>
      </c>
      <c r="AO1825" s="17">
        <v>7.2900926419403794E-2</v>
      </c>
      <c r="AP1825" s="17"/>
      <c r="AQ1825" s="17">
        <v>6.0502004218206097E-2</v>
      </c>
      <c r="AR1825" s="17">
        <v>5.6225988527805797E-2</v>
      </c>
      <c r="AS1825" s="17"/>
      <c r="AT1825" s="17">
        <v>6.8886111476033005E-2</v>
      </c>
      <c r="AU1825" s="17">
        <v>1.8185554296216402E-2</v>
      </c>
      <c r="AV1825" s="17"/>
      <c r="AW1825" s="17">
        <v>3.5139051237430698E-2</v>
      </c>
      <c r="AX1825" s="17">
        <v>6.8681292652429601E-2</v>
      </c>
      <c r="AY1825" s="17">
        <v>6.9811722331562798E-2</v>
      </c>
      <c r="AZ1825" s="17"/>
      <c r="BA1825" s="17">
        <v>8.2670837693306201E-2</v>
      </c>
      <c r="BB1825" s="17">
        <v>5.4853809180457201E-2</v>
      </c>
      <c r="BC1825" s="17">
        <v>5.7629803383713402E-2</v>
      </c>
      <c r="BD1825" s="17">
        <v>1.9733264166146101E-2</v>
      </c>
      <c r="BE1825" s="17">
        <v>4.1128016091776499E-2</v>
      </c>
      <c r="BF1825" s="17"/>
      <c r="BG1825" s="17">
        <v>6.4773495257714295E-2</v>
      </c>
      <c r="BH1825" s="17">
        <v>5.42397465725959E-2</v>
      </c>
      <c r="BI1825" s="17"/>
      <c r="BJ1825" s="17">
        <v>6.6062492121642696E-2</v>
      </c>
      <c r="BK1825" s="17">
        <v>3.1352845178563599E-2</v>
      </c>
      <c r="BL1825" s="17"/>
      <c r="BM1825" s="17">
        <v>4.49151216269775E-2</v>
      </c>
      <c r="BN1825" s="17">
        <v>5.09274741966282E-2</v>
      </c>
      <c r="BO1825" s="17">
        <v>5.8857955142863599E-2</v>
      </c>
      <c r="BP1825" s="17">
        <v>9.5278272512145504E-2</v>
      </c>
      <c r="BQ1825" s="17">
        <v>6.5378445410733399E-2</v>
      </c>
      <c r="BR1825" s="17"/>
      <c r="BS1825" s="17">
        <v>5.9475497284539103E-2</v>
      </c>
      <c r="BT1825" s="17"/>
      <c r="BU1825" s="17">
        <v>5.425507899925E-2</v>
      </c>
      <c r="BV1825" s="17">
        <v>6.0211631247891799E-2</v>
      </c>
      <c r="BW1825" s="17">
        <v>7.0920168754960503E-2</v>
      </c>
      <c r="BX1825" s="17">
        <v>5.9296031508036799E-2</v>
      </c>
      <c r="BY1825" s="17">
        <v>6.7577062354938405E-2</v>
      </c>
      <c r="BZ1825" s="17"/>
      <c r="CA1825" s="17">
        <v>2.2639261284255599E-2</v>
      </c>
      <c r="CB1825" s="17"/>
      <c r="CC1825" s="17">
        <v>4.8215949548961801E-2</v>
      </c>
      <c r="CD1825" s="17">
        <v>8.8319689367971202E-2</v>
      </c>
      <c r="CE1825" s="17"/>
      <c r="CF1825" s="17">
        <v>3.1722776813896902E-2</v>
      </c>
      <c r="CG1825" s="17"/>
      <c r="CH1825" s="17">
        <v>5.7352294012180102E-2</v>
      </c>
      <c r="CI1825" s="17">
        <v>5.6813263085081098E-2</v>
      </c>
    </row>
    <row r="1826" spans="2:87" x14ac:dyDescent="0.35">
      <c r="B1826" t="s">
        <v>530</v>
      </c>
      <c r="C1826" s="17">
        <v>2.56662542909529E-2</v>
      </c>
      <c r="D1826" s="17">
        <v>3.2299459425492498E-2</v>
      </c>
      <c r="E1826" s="17">
        <v>1.92581854825771E-2</v>
      </c>
      <c r="F1826" s="17"/>
      <c r="G1826" s="17">
        <v>3.5760909719785898E-2</v>
      </c>
      <c r="H1826" s="17">
        <v>2.69621041909196E-2</v>
      </c>
      <c r="I1826" s="17">
        <v>2.8415705020489498E-2</v>
      </c>
      <c r="J1826" s="17">
        <v>3.1371444677516E-2</v>
      </c>
      <c r="K1826" s="17">
        <v>1.7347559729526198E-2</v>
      </c>
      <c r="L1826" s="17">
        <v>1.53728633417265E-2</v>
      </c>
      <c r="M1826" s="17"/>
      <c r="N1826" s="17">
        <v>2.4510811701527298E-2</v>
      </c>
      <c r="O1826" s="17">
        <v>4.03925942388789E-2</v>
      </c>
      <c r="P1826" s="17">
        <v>1.72949157285988E-2</v>
      </c>
      <c r="Q1826" s="17">
        <v>1.7647789821167398E-2</v>
      </c>
      <c r="R1826" s="17"/>
      <c r="S1826" s="17">
        <v>3.5893852354641299E-2</v>
      </c>
      <c r="T1826" s="17">
        <v>3.7271228744096101E-2</v>
      </c>
      <c r="U1826" s="17">
        <v>2.4923736008131601E-2</v>
      </c>
      <c r="V1826" s="17">
        <v>1.6621617446402899E-2</v>
      </c>
      <c r="W1826" s="17">
        <v>1.73556609036443E-2</v>
      </c>
      <c r="X1826" s="17">
        <v>1.16071084311448E-2</v>
      </c>
      <c r="Y1826" s="17">
        <v>1.8956929833874401E-2</v>
      </c>
      <c r="Z1826" s="17">
        <v>2.5190133675682298E-2</v>
      </c>
      <c r="AA1826" s="17">
        <v>3.83407524462369E-2</v>
      </c>
      <c r="AB1826" s="17">
        <v>1.6212695475527901E-2</v>
      </c>
      <c r="AC1826" s="17">
        <v>2.81961159801161E-2</v>
      </c>
      <c r="AD1826" s="17">
        <v>1.3125057030913901E-2</v>
      </c>
      <c r="AE1826" s="17"/>
      <c r="AF1826" s="17">
        <v>3.4738635503163202E-2</v>
      </c>
      <c r="AG1826" s="17">
        <v>2.53814069305996E-2</v>
      </c>
      <c r="AH1826" s="17">
        <v>2.1017845378403101E-2</v>
      </c>
      <c r="AI1826" s="17">
        <v>2.2241405554699199E-2</v>
      </c>
      <c r="AJ1826" s="17">
        <v>2.4682923191720701E-2</v>
      </c>
      <c r="AK1826" s="17"/>
      <c r="AL1826" s="17">
        <v>2.5359653114975299E-2</v>
      </c>
      <c r="AM1826" s="17">
        <v>2.2398803380957899E-2</v>
      </c>
      <c r="AN1826" s="17">
        <v>3.6808527069033301E-2</v>
      </c>
      <c r="AO1826" s="17">
        <v>1.58645795918348E-2</v>
      </c>
      <c r="AP1826" s="17"/>
      <c r="AQ1826" s="17">
        <v>2.48482812758411E-2</v>
      </c>
      <c r="AR1826" s="17">
        <v>2.6847840775338201E-2</v>
      </c>
      <c r="AS1826" s="17"/>
      <c r="AT1826" s="17">
        <v>2.8453339775495801E-2</v>
      </c>
      <c r="AU1826" s="17">
        <v>1.7307966160595701E-2</v>
      </c>
      <c r="AV1826" s="17"/>
      <c r="AW1826" s="17">
        <v>2.2297710988669402E-2</v>
      </c>
      <c r="AX1826" s="17">
        <v>2.29402720334583E-2</v>
      </c>
      <c r="AY1826" s="17">
        <v>2.94076364869994E-2</v>
      </c>
      <c r="AZ1826" s="17"/>
      <c r="BA1826" s="17">
        <v>2.3881042560300499E-2</v>
      </c>
      <c r="BB1826" s="17">
        <v>1.9647874963700799E-2</v>
      </c>
      <c r="BC1826" s="17">
        <v>2.7155770506231899E-2</v>
      </c>
      <c r="BD1826" s="17">
        <v>3.4388911643191897E-2</v>
      </c>
      <c r="BE1826" s="17">
        <v>4.1999342615678198E-2</v>
      </c>
      <c r="BF1826" s="17"/>
      <c r="BG1826" s="17">
        <v>2.8159281373326E-2</v>
      </c>
      <c r="BH1826" s="17">
        <v>2.37975159025464E-2</v>
      </c>
      <c r="BI1826" s="17"/>
      <c r="BJ1826" s="17">
        <v>2.7943218627025999E-2</v>
      </c>
      <c r="BK1826" s="17">
        <v>1.7311174652703199E-2</v>
      </c>
      <c r="BL1826" s="17"/>
      <c r="BM1826" s="17">
        <v>2.28622588677082E-2</v>
      </c>
      <c r="BN1826" s="17">
        <v>4.5743059322441403E-2</v>
      </c>
      <c r="BO1826" s="17">
        <v>1.4372680256829799E-2</v>
      </c>
      <c r="BP1826" s="17">
        <v>1.28713541741122E-2</v>
      </c>
      <c r="BQ1826" s="17">
        <v>3.8334932109373901E-2</v>
      </c>
      <c r="BR1826" s="17"/>
      <c r="BS1826" s="17">
        <v>3.4381357543449398E-2</v>
      </c>
      <c r="BT1826" s="17"/>
      <c r="BU1826" s="17">
        <v>3.4301232449834303E-2</v>
      </c>
      <c r="BV1826" s="17">
        <v>1.9758846163614299E-2</v>
      </c>
      <c r="BW1826" s="17">
        <v>4.2344442438060598E-2</v>
      </c>
      <c r="BX1826" s="17">
        <v>3.5592785810078499E-2</v>
      </c>
      <c r="BY1826" s="17">
        <v>2.54367691297844E-2</v>
      </c>
      <c r="BZ1826" s="17"/>
      <c r="CA1826" s="17">
        <v>2.5076978745225801E-2</v>
      </c>
      <c r="CB1826" s="17"/>
      <c r="CC1826" s="17">
        <v>2.0290966474308999E-2</v>
      </c>
      <c r="CD1826" s="17">
        <v>4.7331321644022803E-2</v>
      </c>
      <c r="CE1826" s="17"/>
      <c r="CF1826" s="17">
        <v>1.19645086005954E-2</v>
      </c>
      <c r="CG1826" s="17"/>
      <c r="CH1826" s="17">
        <v>2.7031963017682001E-2</v>
      </c>
      <c r="CI1826" s="17">
        <v>3.0199650962641999E-2</v>
      </c>
    </row>
    <row r="1827" spans="2:87" x14ac:dyDescent="0.35">
      <c r="B1827" t="s">
        <v>531</v>
      </c>
      <c r="C1827" s="17">
        <v>3.3487618887642998E-2</v>
      </c>
      <c r="D1827" s="17">
        <v>4.0953185299862901E-2</v>
      </c>
      <c r="E1827" s="17">
        <v>2.6304223041608201E-2</v>
      </c>
      <c r="F1827" s="17"/>
      <c r="G1827" s="17">
        <v>5.3171063642280803E-2</v>
      </c>
      <c r="H1827" s="17">
        <v>3.11094045237734E-2</v>
      </c>
      <c r="I1827" s="17">
        <v>4.7074874659695398E-2</v>
      </c>
      <c r="J1827" s="17">
        <v>3.5886644520861703E-2</v>
      </c>
      <c r="K1827" s="17">
        <v>1.1476005444036701E-2</v>
      </c>
      <c r="L1827" s="17">
        <v>2.1938704026137699E-2</v>
      </c>
      <c r="M1827" s="17"/>
      <c r="N1827" s="17">
        <v>4.3907328339013001E-2</v>
      </c>
      <c r="O1827" s="17">
        <v>2.6803976256521402E-2</v>
      </c>
      <c r="P1827" s="17">
        <v>2.8272222880422099E-2</v>
      </c>
      <c r="Q1827" s="17">
        <v>3.4552799864797097E-2</v>
      </c>
      <c r="R1827" s="17"/>
      <c r="S1827" s="17">
        <v>3.5406356481911899E-2</v>
      </c>
      <c r="T1827" s="17">
        <v>4.6365108649269897E-2</v>
      </c>
      <c r="U1827" s="17">
        <v>3.9815388509186402E-2</v>
      </c>
      <c r="V1827" s="17">
        <v>2.3205619791453799E-2</v>
      </c>
      <c r="W1827" s="17">
        <v>3.8427263467950903E-2</v>
      </c>
      <c r="X1827" s="17">
        <v>3.9069365827277103E-2</v>
      </c>
      <c r="Y1827" s="17">
        <v>3.0570722696361501E-2</v>
      </c>
      <c r="Z1827" s="17">
        <v>5.1112333990087501E-2</v>
      </c>
      <c r="AA1827" s="17">
        <v>5.3737625712561602E-3</v>
      </c>
      <c r="AB1827" s="17">
        <v>4.4661285077238197E-2</v>
      </c>
      <c r="AC1827" s="17">
        <v>1.0112954332697001E-2</v>
      </c>
      <c r="AD1827" s="17">
        <v>4.40705478750852E-2</v>
      </c>
      <c r="AE1827" s="17"/>
      <c r="AF1827" s="17">
        <v>3.9421626759730502E-2</v>
      </c>
      <c r="AG1827" s="17">
        <v>2.9416773865116999E-2</v>
      </c>
      <c r="AH1827" s="17">
        <v>3.4915642645611103E-2</v>
      </c>
      <c r="AI1827" s="17">
        <v>1.91485694648286E-2</v>
      </c>
      <c r="AJ1827" s="17">
        <v>1.8235076607925501E-2</v>
      </c>
      <c r="AK1827" s="17"/>
      <c r="AL1827" s="17">
        <v>4.3310775516958E-2</v>
      </c>
      <c r="AM1827" s="17">
        <v>2.9116238287216701E-2</v>
      </c>
      <c r="AN1827" s="17">
        <v>2.02295992588113E-2</v>
      </c>
      <c r="AO1827" s="17">
        <v>3.9684063632814903E-2</v>
      </c>
      <c r="AP1827" s="17"/>
      <c r="AQ1827" s="17">
        <v>3.40451443232671E-2</v>
      </c>
      <c r="AR1827" s="17">
        <v>3.26822567213318E-2</v>
      </c>
      <c r="AS1827" s="17"/>
      <c r="AT1827" s="17">
        <v>3.3865341600883198E-2</v>
      </c>
      <c r="AU1827" s="17">
        <v>1.54471417042455E-2</v>
      </c>
      <c r="AV1827" s="17"/>
      <c r="AW1827" s="17">
        <v>2.6093130755566098E-2</v>
      </c>
      <c r="AX1827" s="17">
        <v>2.2298025883106299E-2</v>
      </c>
      <c r="AY1827" s="17">
        <v>4.2990119185488201E-2</v>
      </c>
      <c r="AZ1827" s="17"/>
      <c r="BA1827" s="17">
        <v>3.5097300473652802E-2</v>
      </c>
      <c r="BB1827" s="17">
        <v>2.6539518825447399E-2</v>
      </c>
      <c r="BC1827" s="17">
        <v>3.8124317862290397E-2</v>
      </c>
      <c r="BD1827" s="17">
        <v>3.99761264674314E-2</v>
      </c>
      <c r="BE1827" s="17">
        <v>2.1078422872776399E-2</v>
      </c>
      <c r="BF1827" s="17"/>
      <c r="BG1827" s="17">
        <v>4.2908852233893797E-2</v>
      </c>
      <c r="BH1827" s="17">
        <v>2.6425593551153301E-2</v>
      </c>
      <c r="BI1827" s="17"/>
      <c r="BJ1827" s="17">
        <v>3.7443535936004899E-2</v>
      </c>
      <c r="BK1827" s="17">
        <v>1.8700460628330699E-2</v>
      </c>
      <c r="BL1827" s="17"/>
      <c r="BM1827" s="17">
        <v>4.11333871454422E-2</v>
      </c>
      <c r="BN1827" s="17">
        <v>3.9356099949628402E-2</v>
      </c>
      <c r="BO1827" s="17">
        <v>3.0508380313620999E-2</v>
      </c>
      <c r="BP1827" s="17">
        <v>3.6272524505952697E-2</v>
      </c>
      <c r="BQ1827" s="17">
        <v>2.5895744604785002E-2</v>
      </c>
      <c r="BR1827" s="17"/>
      <c r="BS1827" s="17">
        <v>2.8131201841551001E-2</v>
      </c>
      <c r="BT1827" s="17"/>
      <c r="BU1827" s="17">
        <v>3.5239903697381898E-2</v>
      </c>
      <c r="BV1827" s="17">
        <v>2.9479821745107899E-2</v>
      </c>
      <c r="BW1827" s="17">
        <v>2.96754205437301E-2</v>
      </c>
      <c r="BX1827" s="17">
        <v>2.5679659701437801E-2</v>
      </c>
      <c r="BY1827" s="17">
        <v>6.2812456650442106E-2</v>
      </c>
      <c r="BZ1827" s="17"/>
      <c r="CA1827" s="17">
        <v>4.2041554120707599E-2</v>
      </c>
      <c r="CB1827" s="17"/>
      <c r="CC1827" s="17">
        <v>2.6216588827551499E-2</v>
      </c>
      <c r="CD1827" s="17">
        <v>4.42317728885206E-2</v>
      </c>
      <c r="CE1827" s="17"/>
      <c r="CF1827" s="17">
        <v>1.6157992732874101E-2</v>
      </c>
      <c r="CG1827" s="17"/>
      <c r="CH1827" s="17">
        <v>1.9220425918287001E-2</v>
      </c>
      <c r="CI1827" s="17">
        <v>4.1086608337886799E-2</v>
      </c>
    </row>
    <row r="1828" spans="2:87" x14ac:dyDescent="0.35">
      <c r="B1828" t="s">
        <v>161</v>
      </c>
      <c r="C1828" s="17">
        <v>4.62854085178682E-2</v>
      </c>
      <c r="D1828" s="17">
        <v>3.7852197398681099E-2</v>
      </c>
      <c r="E1828" s="17">
        <v>5.18466260456154E-2</v>
      </c>
      <c r="F1828" s="17"/>
      <c r="G1828" s="17">
        <v>8.1265224375409603E-2</v>
      </c>
      <c r="H1828" s="17">
        <v>4.8144070112921003E-2</v>
      </c>
      <c r="I1828" s="17">
        <v>6.2866386798551901E-2</v>
      </c>
      <c r="J1828" s="17">
        <v>3.2089325824652098E-2</v>
      </c>
      <c r="K1828" s="17">
        <v>4.0703942803475897E-2</v>
      </c>
      <c r="L1828" s="17">
        <v>1.97750930768383E-2</v>
      </c>
      <c r="M1828" s="17"/>
      <c r="N1828" s="17">
        <v>4.9114879169246499E-2</v>
      </c>
      <c r="O1828" s="17">
        <v>2.6921537122970698E-2</v>
      </c>
      <c r="P1828" s="17">
        <v>5.84783043564732E-2</v>
      </c>
      <c r="Q1828" s="17">
        <v>5.0670847645173801E-2</v>
      </c>
      <c r="R1828" s="17"/>
      <c r="S1828" s="17">
        <v>4.1545832054790503E-2</v>
      </c>
      <c r="T1828" s="17">
        <v>5.42392113540403E-2</v>
      </c>
      <c r="U1828" s="17">
        <v>3.6348086301027503E-2</v>
      </c>
      <c r="V1828" s="17">
        <v>6.04444167912703E-2</v>
      </c>
      <c r="W1828" s="17">
        <v>6.4784308658601394E-2</v>
      </c>
      <c r="X1828" s="17">
        <v>4.7847488924852598E-2</v>
      </c>
      <c r="Y1828" s="17">
        <v>6.9794694170287899E-2</v>
      </c>
      <c r="Z1828" s="17">
        <v>7.5244515734302797E-2</v>
      </c>
      <c r="AA1828" s="17">
        <v>2.3744426807642799E-2</v>
      </c>
      <c r="AB1828" s="17">
        <v>1.0481692666687499E-2</v>
      </c>
      <c r="AC1828" s="17">
        <v>4.9308351594935899E-2</v>
      </c>
      <c r="AD1828" s="17">
        <v>5.34396317286608E-2</v>
      </c>
      <c r="AE1828" s="17"/>
      <c r="AF1828" s="17">
        <v>6.0434988876639201E-2</v>
      </c>
      <c r="AG1828" s="17">
        <v>3.0263100009257402E-2</v>
      </c>
      <c r="AH1828" s="17">
        <v>2.9744150574593502E-2</v>
      </c>
      <c r="AI1828" s="17">
        <v>3.46933076129761E-2</v>
      </c>
      <c r="AJ1828" s="17">
        <v>7.5579540090452604E-2</v>
      </c>
      <c r="AK1828" s="17"/>
      <c r="AL1828" s="17">
        <v>6.3272835919058107E-2</v>
      </c>
      <c r="AM1828" s="17">
        <v>3.9293207027144603E-2</v>
      </c>
      <c r="AN1828" s="17">
        <v>2.7973451388087201E-2</v>
      </c>
      <c r="AO1828" s="17">
        <v>4.0472325495988802E-2</v>
      </c>
      <c r="AP1828" s="17"/>
      <c r="AQ1828" s="17">
        <v>5.0508484034154699E-2</v>
      </c>
      <c r="AR1828" s="17">
        <v>4.0185049630233102E-2</v>
      </c>
      <c r="AS1828" s="17"/>
      <c r="AT1828" s="17">
        <v>4.7826351236603802E-2</v>
      </c>
      <c r="AU1828" s="17">
        <v>2.67516817031009E-2</v>
      </c>
      <c r="AV1828" s="17"/>
      <c r="AW1828" s="17">
        <v>3.3709575508287598E-2</v>
      </c>
      <c r="AX1828" s="17">
        <v>5.3965641046861301E-2</v>
      </c>
      <c r="AY1828" s="17">
        <v>4.4572614832632799E-2</v>
      </c>
      <c r="AZ1828" s="17"/>
      <c r="BA1828" s="17">
        <v>4.1893133637239698E-2</v>
      </c>
      <c r="BB1828" s="17">
        <v>4.0952340189874398E-2</v>
      </c>
      <c r="BC1828" s="17">
        <v>4.6575575163684199E-2</v>
      </c>
      <c r="BD1828" s="17">
        <v>7.08933352499794E-2</v>
      </c>
      <c r="BE1828" s="17">
        <v>4.8518078183629902E-2</v>
      </c>
      <c r="BF1828" s="17"/>
      <c r="BG1828" s="17">
        <v>6.0156098065239E-2</v>
      </c>
      <c r="BH1828" s="17">
        <v>3.5888132766589101E-2</v>
      </c>
      <c r="BI1828" s="17"/>
      <c r="BJ1828" s="17">
        <v>5.2226718303337E-2</v>
      </c>
      <c r="BK1828" s="17">
        <v>2.3978918865120599E-2</v>
      </c>
      <c r="BL1828" s="17"/>
      <c r="BM1828" s="17">
        <v>7.4931076765792304E-2</v>
      </c>
      <c r="BN1828" s="17">
        <v>4.2064823917019198E-2</v>
      </c>
      <c r="BO1828" s="17">
        <v>3.16581702710481E-2</v>
      </c>
      <c r="BP1828" s="17">
        <v>4.5891195990599702E-2</v>
      </c>
      <c r="BQ1828" s="17">
        <v>3.0423392023943299E-2</v>
      </c>
      <c r="BR1828" s="17"/>
      <c r="BS1828" s="17">
        <v>2.4015681551878901E-2</v>
      </c>
      <c r="BT1828" s="17"/>
      <c r="BU1828" s="17">
        <v>2.6696852512601101E-2</v>
      </c>
      <c r="BV1828" s="17">
        <v>2.49169487764095E-2</v>
      </c>
      <c r="BW1828" s="17">
        <v>3.3941677098994899E-2</v>
      </c>
      <c r="BX1828" s="17">
        <v>2.4984269529140499E-2</v>
      </c>
      <c r="BY1828" s="17">
        <v>0.13300944168033799</v>
      </c>
      <c r="BZ1828" s="17"/>
      <c r="CA1828" s="17">
        <v>1.0216263278097101E-2</v>
      </c>
      <c r="CB1828" s="17"/>
      <c r="CC1828" s="17">
        <v>4.11625969240038E-2</v>
      </c>
      <c r="CD1828" s="17">
        <v>4.3650790891138103E-2</v>
      </c>
      <c r="CE1828" s="17"/>
      <c r="CF1828" s="17">
        <v>3.1676005682520603E-2</v>
      </c>
      <c r="CG1828" s="17"/>
      <c r="CH1828" s="17">
        <v>2.1112085927082101E-2</v>
      </c>
      <c r="CI1828" s="17">
        <v>3.70509779436929E-2</v>
      </c>
    </row>
    <row r="1829" spans="2:87" x14ac:dyDescent="0.35">
      <c r="C1829" s="17"/>
      <c r="D1829" s="17"/>
      <c r="E1829" s="17"/>
      <c r="F1829" s="17"/>
      <c r="G1829" s="17"/>
      <c r="H1829" s="17"/>
      <c r="I1829" s="17"/>
      <c r="J1829" s="17"/>
      <c r="K1829" s="17"/>
      <c r="L1829" s="17"/>
      <c r="M1829" s="17"/>
      <c r="N1829" s="17"/>
      <c r="O1829" s="17"/>
      <c r="P1829" s="17"/>
      <c r="Q1829" s="17"/>
      <c r="R1829" s="17"/>
      <c r="S1829" s="17"/>
      <c r="T1829" s="17"/>
      <c r="U1829" s="17"/>
      <c r="V1829" s="17"/>
      <c r="W1829" s="17"/>
      <c r="X1829" s="17"/>
      <c r="Y1829" s="17"/>
      <c r="Z1829" s="17"/>
      <c r="AA1829" s="17"/>
      <c r="AB1829" s="17"/>
      <c r="AC1829" s="17"/>
      <c r="AD1829" s="17"/>
      <c r="AE1829" s="17"/>
      <c r="AF1829" s="17"/>
      <c r="AG1829" s="17"/>
      <c r="AH1829" s="17"/>
      <c r="AI1829" s="17"/>
      <c r="AJ1829" s="17"/>
      <c r="AK1829" s="17"/>
      <c r="AL1829" s="17"/>
      <c r="AM1829" s="17"/>
      <c r="AN1829" s="17"/>
      <c r="AO1829" s="17"/>
      <c r="AP1829" s="17"/>
      <c r="AQ1829" s="17"/>
      <c r="AR1829" s="17"/>
      <c r="AS1829" s="17"/>
      <c r="AT1829" s="17"/>
      <c r="AU1829" s="17"/>
      <c r="AV1829" s="17"/>
      <c r="AW1829" s="17"/>
      <c r="AX1829" s="17"/>
      <c r="AY1829" s="17"/>
      <c r="AZ1829" s="17"/>
      <c r="BA1829" s="17"/>
      <c r="BB1829" s="17"/>
      <c r="BC1829" s="17"/>
      <c r="BD1829" s="17"/>
      <c r="BE1829" s="17"/>
      <c r="BF1829" s="17"/>
      <c r="BG1829" s="17"/>
      <c r="BH1829" s="17"/>
      <c r="BI1829" s="17"/>
      <c r="BJ1829" s="17"/>
      <c r="BK1829" s="17"/>
      <c r="BL1829" s="17"/>
      <c r="BM1829" s="17"/>
      <c r="BN1829" s="17"/>
      <c r="BO1829" s="17"/>
      <c r="BP1829" s="17"/>
      <c r="BQ1829" s="17"/>
      <c r="BR1829" s="17"/>
      <c r="BS1829" s="17"/>
      <c r="BT1829" s="17"/>
      <c r="BU1829" s="17"/>
      <c r="BV1829" s="17"/>
      <c r="BW1829" s="17"/>
      <c r="BX1829" s="17"/>
      <c r="BY1829" s="17"/>
      <c r="BZ1829" s="17"/>
      <c r="CA1829" s="17"/>
      <c r="CB1829" s="17"/>
      <c r="CC1829" s="17"/>
      <c r="CD1829" s="17"/>
      <c r="CE1829" s="17"/>
      <c r="CF1829" s="17"/>
      <c r="CG1829" s="17"/>
      <c r="CH1829" s="17"/>
      <c r="CI1829" s="17"/>
    </row>
    <row r="1830" spans="2:87" x14ac:dyDescent="0.35">
      <c r="B1830" s="6" t="s">
        <v>540</v>
      </c>
      <c r="C1830" s="17"/>
      <c r="D1830" s="17"/>
      <c r="E1830" s="17"/>
      <c r="F1830" s="17"/>
      <c r="G1830" s="17"/>
      <c r="H1830" s="17"/>
      <c r="I1830" s="17"/>
      <c r="J1830" s="17"/>
      <c r="K1830" s="17"/>
      <c r="L1830" s="17"/>
      <c r="M1830" s="17"/>
      <c r="N1830" s="17"/>
      <c r="O1830" s="17"/>
      <c r="P1830" s="17"/>
      <c r="Q1830" s="17"/>
      <c r="R1830" s="17"/>
      <c r="S1830" s="17"/>
      <c r="T1830" s="17"/>
      <c r="U1830" s="17"/>
      <c r="V1830" s="17"/>
      <c r="W1830" s="17"/>
      <c r="X1830" s="17"/>
      <c r="Y1830" s="17"/>
      <c r="Z1830" s="17"/>
      <c r="AA1830" s="17"/>
      <c r="AB1830" s="17"/>
      <c r="AC1830" s="17"/>
      <c r="AD1830" s="17"/>
      <c r="AE1830" s="17"/>
      <c r="AF1830" s="17"/>
      <c r="AG1830" s="17"/>
      <c r="AH1830" s="17"/>
      <c r="AI1830" s="17"/>
      <c r="AJ1830" s="17"/>
      <c r="AK1830" s="17"/>
      <c r="AL1830" s="17"/>
      <c r="AM1830" s="17"/>
      <c r="AN1830" s="17"/>
      <c r="AO1830" s="17"/>
      <c r="AP1830" s="17"/>
      <c r="AQ1830" s="17"/>
      <c r="AR1830" s="17"/>
      <c r="AS1830" s="17"/>
      <c r="AT1830" s="17"/>
      <c r="AU1830" s="17"/>
      <c r="AV1830" s="17"/>
      <c r="AW1830" s="17"/>
      <c r="AX1830" s="17"/>
      <c r="AY1830" s="17"/>
      <c r="AZ1830" s="17"/>
      <c r="BA1830" s="17"/>
      <c r="BB1830" s="17"/>
      <c r="BC1830" s="17"/>
      <c r="BD1830" s="17"/>
      <c r="BE1830" s="17"/>
      <c r="BF1830" s="17"/>
      <c r="BG1830" s="17"/>
      <c r="BH1830" s="17"/>
      <c r="BI1830" s="17"/>
      <c r="BJ1830" s="17"/>
      <c r="BK1830" s="17"/>
      <c r="BL1830" s="17"/>
      <c r="BM1830" s="17"/>
      <c r="BN1830" s="17"/>
      <c r="BO1830" s="17"/>
      <c r="BP1830" s="17"/>
      <c r="BQ1830" s="17"/>
      <c r="BR1830" s="17"/>
      <c r="BS1830" s="17"/>
      <c r="BT1830" s="17"/>
      <c r="BU1830" s="17"/>
      <c r="BV1830" s="17"/>
      <c r="BW1830" s="17"/>
      <c r="BX1830" s="17"/>
      <c r="BY1830" s="17"/>
      <c r="BZ1830" s="17"/>
      <c r="CA1830" s="17"/>
      <c r="CB1830" s="17"/>
      <c r="CC1830" s="17"/>
      <c r="CD1830" s="17"/>
      <c r="CE1830" s="17"/>
      <c r="CF1830" s="17"/>
      <c r="CG1830" s="17"/>
      <c r="CH1830" s="17"/>
      <c r="CI1830" s="17"/>
    </row>
    <row r="1831" spans="2:87" x14ac:dyDescent="0.35">
      <c r="B1831" s="24" t="s">
        <v>163</v>
      </c>
      <c r="C1831" s="17"/>
      <c r="D1831" s="17"/>
      <c r="E1831" s="17"/>
      <c r="F1831" s="17"/>
      <c r="G1831" s="17"/>
      <c r="H1831" s="17"/>
      <c r="I1831" s="17"/>
      <c r="J1831" s="17"/>
      <c r="K1831" s="17"/>
      <c r="L1831" s="17"/>
      <c r="M1831" s="17"/>
      <c r="N1831" s="17"/>
      <c r="O1831" s="17"/>
      <c r="P1831" s="17"/>
      <c r="Q1831" s="17"/>
      <c r="R1831" s="17"/>
      <c r="S1831" s="17"/>
      <c r="T1831" s="17"/>
      <c r="U1831" s="17"/>
      <c r="V1831" s="17"/>
      <c r="W1831" s="17"/>
      <c r="X1831" s="17"/>
      <c r="Y1831" s="17"/>
      <c r="Z1831" s="17"/>
      <c r="AA1831" s="17"/>
      <c r="AB1831" s="17"/>
      <c r="AC1831" s="17"/>
      <c r="AD1831" s="17"/>
      <c r="AE1831" s="17"/>
      <c r="AF1831" s="17"/>
      <c r="AG1831" s="17"/>
      <c r="AH1831" s="17"/>
      <c r="AI1831" s="17"/>
      <c r="AJ1831" s="17"/>
      <c r="AK1831" s="17"/>
      <c r="AL1831" s="17"/>
      <c r="AM1831" s="17"/>
      <c r="AN1831" s="17"/>
      <c r="AO1831" s="17"/>
      <c r="AP1831" s="17"/>
      <c r="AQ1831" s="17"/>
      <c r="AR1831" s="17"/>
      <c r="AS1831" s="17"/>
      <c r="AT1831" s="17"/>
      <c r="AU1831" s="17"/>
      <c r="AV1831" s="17"/>
      <c r="AW1831" s="17"/>
      <c r="AX1831" s="17"/>
      <c r="AY1831" s="17"/>
      <c r="AZ1831" s="17"/>
      <c r="BA1831" s="17"/>
      <c r="BB1831" s="17"/>
      <c r="BC1831" s="17"/>
      <c r="BD1831" s="17"/>
      <c r="BE1831" s="17"/>
      <c r="BF1831" s="17"/>
      <c r="BG1831" s="17"/>
      <c r="BH1831" s="17"/>
      <c r="BI1831" s="17"/>
      <c r="BJ1831" s="17"/>
      <c r="BK1831" s="17"/>
      <c r="BL1831" s="17"/>
      <c r="BM1831" s="17"/>
      <c r="BN1831" s="17"/>
      <c r="BO1831" s="17"/>
      <c r="BP1831" s="17"/>
      <c r="BQ1831" s="17"/>
      <c r="BR1831" s="17"/>
      <c r="BS1831" s="17"/>
      <c r="BT1831" s="17"/>
      <c r="BU1831" s="17"/>
      <c r="BV1831" s="17"/>
      <c r="BW1831" s="17"/>
      <c r="BX1831" s="17"/>
      <c r="BY1831" s="17"/>
      <c r="BZ1831" s="17"/>
      <c r="CA1831" s="17"/>
      <c r="CB1831" s="17"/>
      <c r="CC1831" s="17"/>
      <c r="CD1831" s="17"/>
      <c r="CE1831" s="17"/>
      <c r="CF1831" s="17"/>
      <c r="CG1831" s="17"/>
      <c r="CH1831" s="17"/>
      <c r="CI1831" s="17"/>
    </row>
    <row r="1832" spans="2:87" x14ac:dyDescent="0.35">
      <c r="B1832" t="s">
        <v>527</v>
      </c>
      <c r="C1832" s="17">
        <v>0.54885672461808199</v>
      </c>
      <c r="D1832" s="17">
        <v>0.52570324622484299</v>
      </c>
      <c r="E1832" s="17">
        <v>0.57423577256931102</v>
      </c>
      <c r="F1832" s="17"/>
      <c r="G1832" s="17">
        <v>0.34002015665657798</v>
      </c>
      <c r="H1832" s="17">
        <v>0.50626864419212303</v>
      </c>
      <c r="I1832" s="17">
        <v>0.49478591780638498</v>
      </c>
      <c r="J1832" s="17">
        <v>0.52538647707005603</v>
      </c>
      <c r="K1832" s="17">
        <v>0.67533837950318498</v>
      </c>
      <c r="L1832" s="17">
        <v>0.72376791409089702</v>
      </c>
      <c r="M1832" s="17"/>
      <c r="N1832" s="17">
        <v>0.54520534494070005</v>
      </c>
      <c r="O1832" s="17">
        <v>0.51481022773141005</v>
      </c>
      <c r="P1832" s="17">
        <v>0.55302266106252096</v>
      </c>
      <c r="Q1832" s="17">
        <v>0.58484891351706703</v>
      </c>
      <c r="R1832" s="17"/>
      <c r="S1832" s="17">
        <v>0.49712753275518001</v>
      </c>
      <c r="T1832" s="17">
        <v>0.53358427224446603</v>
      </c>
      <c r="U1832" s="17">
        <v>0.56627466787797898</v>
      </c>
      <c r="V1832" s="17">
        <v>0.52039648019705298</v>
      </c>
      <c r="W1832" s="17">
        <v>0.538841165285322</v>
      </c>
      <c r="X1832" s="17">
        <v>0.49965851295644298</v>
      </c>
      <c r="Y1832" s="17">
        <v>0.50888630588613903</v>
      </c>
      <c r="Z1832" s="17">
        <v>0.51852967421274299</v>
      </c>
      <c r="AA1832" s="17">
        <v>0.55690795136788296</v>
      </c>
      <c r="AB1832" s="17">
        <v>0.71419923199394197</v>
      </c>
      <c r="AC1832" s="17">
        <v>0.64662728729162799</v>
      </c>
      <c r="AD1832" s="17">
        <v>0.52328344262418602</v>
      </c>
      <c r="AE1832" s="17"/>
      <c r="AF1832" s="17">
        <v>0.59145215722320199</v>
      </c>
      <c r="AG1832" s="17">
        <v>0.56984587087315997</v>
      </c>
      <c r="AH1832" s="17">
        <v>0.54614561543778195</v>
      </c>
      <c r="AI1832" s="17">
        <v>0.54566158112606999</v>
      </c>
      <c r="AJ1832" s="17">
        <v>0.47936821473006702</v>
      </c>
      <c r="AK1832" s="17"/>
      <c r="AL1832" s="17">
        <v>0.512127841943118</v>
      </c>
      <c r="AM1832" s="17">
        <v>0.56389355226850002</v>
      </c>
      <c r="AN1832" s="17">
        <v>0.54958299094361396</v>
      </c>
      <c r="AO1832" s="17">
        <v>0.67196088113427399</v>
      </c>
      <c r="AP1832" s="17"/>
      <c r="AQ1832" s="17">
        <v>0.56966288269379595</v>
      </c>
      <c r="AR1832" s="17">
        <v>0.51880160700409905</v>
      </c>
      <c r="AS1832" s="17"/>
      <c r="AT1832" s="17">
        <v>0.51629986868070599</v>
      </c>
      <c r="AU1832" s="17">
        <v>0.71002142359548104</v>
      </c>
      <c r="AV1832" s="17"/>
      <c r="AW1832" s="17">
        <v>0.63553557408248595</v>
      </c>
      <c r="AX1832" s="17">
        <v>0.50816828727940599</v>
      </c>
      <c r="AY1832" s="17">
        <v>0.51059984316444995</v>
      </c>
      <c r="AZ1832" s="17"/>
      <c r="BA1832" s="17">
        <v>0.53639082876715205</v>
      </c>
      <c r="BB1832" s="17">
        <v>0.54591307952609802</v>
      </c>
      <c r="BC1832" s="17">
        <v>0.54191371209191397</v>
      </c>
      <c r="BD1832" s="17">
        <v>0.58819367249537302</v>
      </c>
      <c r="BE1832" s="17">
        <v>0.592754114653956</v>
      </c>
      <c r="BF1832" s="17"/>
      <c r="BG1832" s="17">
        <v>0.48869586492457201</v>
      </c>
      <c r="BH1832" s="17">
        <v>0.593952467373423</v>
      </c>
      <c r="BI1832" s="17"/>
      <c r="BJ1832" s="17">
        <v>0.50756843657772299</v>
      </c>
      <c r="BK1832" s="17">
        <v>0.70305234036305397</v>
      </c>
      <c r="BL1832" s="17"/>
      <c r="BM1832" s="17">
        <v>0.46960323046263203</v>
      </c>
      <c r="BN1832" s="17">
        <v>0.58822792651585698</v>
      </c>
      <c r="BO1832" s="17">
        <v>0.55573498338262595</v>
      </c>
      <c r="BP1832" s="17">
        <v>0.53243202591107097</v>
      </c>
      <c r="BQ1832" s="17">
        <v>0.59519094428436703</v>
      </c>
      <c r="BR1832" s="17"/>
      <c r="BS1832" s="17">
        <v>0.58083040230730698</v>
      </c>
      <c r="BT1832" s="17"/>
      <c r="BU1832" s="17">
        <v>0.59256304172479601</v>
      </c>
      <c r="BV1832" s="17">
        <v>0.51104617437654298</v>
      </c>
      <c r="BW1832" s="17">
        <v>0.55747417270753397</v>
      </c>
      <c r="BX1832" s="17">
        <v>0.60468992643888497</v>
      </c>
      <c r="BY1832" s="17">
        <v>0.39038112915283302</v>
      </c>
      <c r="BZ1832" s="17"/>
      <c r="CA1832" s="17">
        <v>0.53565258212952405</v>
      </c>
      <c r="CB1832" s="17"/>
      <c r="CC1832" s="17">
        <v>0.60079882602138102</v>
      </c>
      <c r="CD1832" s="17">
        <v>0.36518765411395698</v>
      </c>
      <c r="CE1832" s="17"/>
      <c r="CF1832" s="17">
        <v>0.66336903662861102</v>
      </c>
      <c r="CG1832" s="17"/>
      <c r="CH1832" s="17">
        <v>0.61031402241110699</v>
      </c>
      <c r="CI1832" s="17">
        <v>0.48586366490490102</v>
      </c>
    </row>
    <row r="1833" spans="2:87" x14ac:dyDescent="0.35">
      <c r="B1833" t="s">
        <v>528</v>
      </c>
      <c r="C1833" s="17">
        <v>0.29825702811853999</v>
      </c>
      <c r="D1833" s="17">
        <v>0.31337975990997602</v>
      </c>
      <c r="E1833" s="17">
        <v>0.28405852304371199</v>
      </c>
      <c r="F1833" s="17"/>
      <c r="G1833" s="17">
        <v>0.35500646924731499</v>
      </c>
      <c r="H1833" s="17">
        <v>0.30708430309874701</v>
      </c>
      <c r="I1833" s="17">
        <v>0.316870098829311</v>
      </c>
      <c r="J1833" s="17">
        <v>0.349673040572899</v>
      </c>
      <c r="K1833" s="17">
        <v>0.23422487021597399</v>
      </c>
      <c r="L1833" s="17">
        <v>0.23149259923615501</v>
      </c>
      <c r="M1833" s="17"/>
      <c r="N1833" s="17">
        <v>0.323534982723995</v>
      </c>
      <c r="O1833" s="17">
        <v>0.33865019101863902</v>
      </c>
      <c r="P1833" s="17">
        <v>0.275300226713106</v>
      </c>
      <c r="Q1833" s="17">
        <v>0.25011521875916698</v>
      </c>
      <c r="R1833" s="17"/>
      <c r="S1833" s="17">
        <v>0.31328356556613202</v>
      </c>
      <c r="T1833" s="17">
        <v>0.31899499715077101</v>
      </c>
      <c r="U1833" s="17">
        <v>0.27765083283115799</v>
      </c>
      <c r="V1833" s="17">
        <v>0.28960858385611299</v>
      </c>
      <c r="W1833" s="17">
        <v>0.30402907490750097</v>
      </c>
      <c r="X1833" s="17">
        <v>0.32184205802323002</v>
      </c>
      <c r="Y1833" s="17">
        <v>0.33453962810422</v>
      </c>
      <c r="Z1833" s="17">
        <v>0.31052699614773799</v>
      </c>
      <c r="AA1833" s="17">
        <v>0.29692478873344702</v>
      </c>
      <c r="AB1833" s="17">
        <v>0.22211555707261799</v>
      </c>
      <c r="AC1833" s="17">
        <v>0.27616193020470903</v>
      </c>
      <c r="AD1833" s="17">
        <v>0.29217110264565799</v>
      </c>
      <c r="AE1833" s="17"/>
      <c r="AF1833" s="17">
        <v>0.20731048838997601</v>
      </c>
      <c r="AG1833" s="17">
        <v>0.29464527556251002</v>
      </c>
      <c r="AH1833" s="17">
        <v>0.31690329714590199</v>
      </c>
      <c r="AI1833" s="17">
        <v>0.32926746705346199</v>
      </c>
      <c r="AJ1833" s="17">
        <v>0.38881203480278498</v>
      </c>
      <c r="AK1833" s="17"/>
      <c r="AL1833" s="17">
        <v>0.31767854036029602</v>
      </c>
      <c r="AM1833" s="17">
        <v>0.28991234458396098</v>
      </c>
      <c r="AN1833" s="17">
        <v>0.31510464099428698</v>
      </c>
      <c r="AO1833" s="17">
        <v>0.186775627802965</v>
      </c>
      <c r="AP1833" s="17"/>
      <c r="AQ1833" s="17">
        <v>0.278465690163889</v>
      </c>
      <c r="AR1833" s="17">
        <v>0.326846207716258</v>
      </c>
      <c r="AS1833" s="17"/>
      <c r="AT1833" s="17">
        <v>0.31323651085239401</v>
      </c>
      <c r="AU1833" s="17">
        <v>0.23591077599478499</v>
      </c>
      <c r="AV1833" s="17"/>
      <c r="AW1833" s="17">
        <v>0.27940273475906002</v>
      </c>
      <c r="AX1833" s="17">
        <v>0.33755042349797698</v>
      </c>
      <c r="AY1833" s="17">
        <v>0.293633519851216</v>
      </c>
      <c r="AZ1833" s="17"/>
      <c r="BA1833" s="17">
        <v>0.28061477355886499</v>
      </c>
      <c r="BB1833" s="17">
        <v>0.31985118535672802</v>
      </c>
      <c r="BC1833" s="17">
        <v>0.30261642095820901</v>
      </c>
      <c r="BD1833" s="17">
        <v>0.29914129137485601</v>
      </c>
      <c r="BE1833" s="17">
        <v>0.24223659711597201</v>
      </c>
      <c r="BF1833" s="17"/>
      <c r="BG1833" s="17">
        <v>0.32387820125181099</v>
      </c>
      <c r="BH1833" s="17">
        <v>0.279051753483266</v>
      </c>
      <c r="BI1833" s="17"/>
      <c r="BJ1833" s="17">
        <v>0.31492940667680402</v>
      </c>
      <c r="BK1833" s="17">
        <v>0.23743132772119499</v>
      </c>
      <c r="BL1833" s="17"/>
      <c r="BM1833" s="17">
        <v>0.34130250032477699</v>
      </c>
      <c r="BN1833" s="17">
        <v>0.27909768972753601</v>
      </c>
      <c r="BO1833" s="17">
        <v>0.30416460401029299</v>
      </c>
      <c r="BP1833" s="17">
        <v>0.311005326224221</v>
      </c>
      <c r="BQ1833" s="17">
        <v>0.25779268348555501</v>
      </c>
      <c r="BR1833" s="17"/>
      <c r="BS1833" s="17">
        <v>0.27664480759850402</v>
      </c>
      <c r="BT1833" s="17"/>
      <c r="BU1833" s="17">
        <v>0.28657406352882703</v>
      </c>
      <c r="BV1833" s="17">
        <v>0.34275666527957699</v>
      </c>
      <c r="BW1833" s="17">
        <v>0.29537303392462699</v>
      </c>
      <c r="BX1833" s="17">
        <v>0.26517931523232402</v>
      </c>
      <c r="BY1833" s="17">
        <v>0.30043053348777798</v>
      </c>
      <c r="BZ1833" s="17"/>
      <c r="CA1833" s="17">
        <v>0.32313971990240697</v>
      </c>
      <c r="CB1833" s="17"/>
      <c r="CC1833" s="17">
        <v>0.28143439597645498</v>
      </c>
      <c r="CD1833" s="17">
        <v>0.394784914255076</v>
      </c>
      <c r="CE1833" s="17"/>
      <c r="CF1833" s="17">
        <v>0.26067708601449302</v>
      </c>
      <c r="CG1833" s="17"/>
      <c r="CH1833" s="17">
        <v>0.27286966207397201</v>
      </c>
      <c r="CI1833" s="17">
        <v>0.386343191457518</v>
      </c>
    </row>
    <row r="1834" spans="2:87" x14ac:dyDescent="0.35">
      <c r="B1834" t="s">
        <v>529</v>
      </c>
      <c r="C1834" s="17">
        <v>5.8221084719775398E-2</v>
      </c>
      <c r="D1834" s="17">
        <v>7.9110456740086599E-2</v>
      </c>
      <c r="E1834" s="17">
        <v>3.7899275533257899E-2</v>
      </c>
      <c r="F1834" s="17"/>
      <c r="G1834" s="17">
        <v>0.149061932231872</v>
      </c>
      <c r="H1834" s="17">
        <v>7.5684210280812597E-2</v>
      </c>
      <c r="I1834" s="17">
        <v>6.1124216964931297E-2</v>
      </c>
      <c r="J1834" s="17">
        <v>5.1902238438173501E-2</v>
      </c>
      <c r="K1834" s="17">
        <v>1.8505082705538099E-2</v>
      </c>
      <c r="L1834" s="17">
        <v>5.1803106352021301E-3</v>
      </c>
      <c r="M1834" s="17"/>
      <c r="N1834" s="17">
        <v>6.0528061537815203E-2</v>
      </c>
      <c r="O1834" s="17">
        <v>4.5392134029303102E-2</v>
      </c>
      <c r="P1834" s="17">
        <v>6.7952905777210401E-2</v>
      </c>
      <c r="Q1834" s="17">
        <v>6.0930204735329403E-2</v>
      </c>
      <c r="R1834" s="17"/>
      <c r="S1834" s="17">
        <v>8.5871384035008394E-2</v>
      </c>
      <c r="T1834" s="17">
        <v>6.7154591663151103E-2</v>
      </c>
      <c r="U1834" s="17">
        <v>5.5891334591724601E-2</v>
      </c>
      <c r="V1834" s="17">
        <v>5.9953187810739397E-2</v>
      </c>
      <c r="W1834" s="17">
        <v>4.0135081607497999E-2</v>
      </c>
      <c r="X1834" s="17">
        <v>5.0654317592385499E-2</v>
      </c>
      <c r="Y1834" s="17">
        <v>4.26966226421885E-2</v>
      </c>
      <c r="Z1834" s="17">
        <v>4.0796540092557398E-2</v>
      </c>
      <c r="AA1834" s="17">
        <v>9.8297111992952102E-2</v>
      </c>
      <c r="AB1834" s="17">
        <v>2.2475729466509699E-2</v>
      </c>
      <c r="AC1834" s="17">
        <v>1.9287109478363301E-2</v>
      </c>
      <c r="AD1834" s="17">
        <v>4.6875335160715799E-2</v>
      </c>
      <c r="AE1834" s="17"/>
      <c r="AF1834" s="17">
        <v>9.3054192278977904E-2</v>
      </c>
      <c r="AG1834" s="17">
        <v>5.25466858085267E-2</v>
      </c>
      <c r="AH1834" s="17">
        <v>4.5341972481986403E-2</v>
      </c>
      <c r="AI1834" s="17">
        <v>5.90705513831042E-2</v>
      </c>
      <c r="AJ1834" s="17">
        <v>6.0263461751807197E-2</v>
      </c>
      <c r="AK1834" s="17"/>
      <c r="AL1834" s="17">
        <v>4.8454106842025398E-2</v>
      </c>
      <c r="AM1834" s="17">
        <v>5.5845091762332703E-2</v>
      </c>
      <c r="AN1834" s="17">
        <v>7.6023219466848493E-2</v>
      </c>
      <c r="AO1834" s="17">
        <v>7.9992142020429202E-2</v>
      </c>
      <c r="AP1834" s="17"/>
      <c r="AQ1834" s="17">
        <v>5.0601929398213299E-2</v>
      </c>
      <c r="AR1834" s="17">
        <v>6.9227182456581507E-2</v>
      </c>
      <c r="AS1834" s="17"/>
      <c r="AT1834" s="17">
        <v>6.7568148875350398E-2</v>
      </c>
      <c r="AU1834" s="17">
        <v>8.2814610809380605E-3</v>
      </c>
      <c r="AV1834" s="17"/>
      <c r="AW1834" s="17">
        <v>2.7561038115032799E-2</v>
      </c>
      <c r="AX1834" s="17">
        <v>6.0786509013050001E-2</v>
      </c>
      <c r="AY1834" s="17">
        <v>7.5245287508891506E-2</v>
      </c>
      <c r="AZ1834" s="17"/>
      <c r="BA1834" s="17">
        <v>6.9774278596047595E-2</v>
      </c>
      <c r="BB1834" s="17">
        <v>4.7938353586828998E-2</v>
      </c>
      <c r="BC1834" s="17">
        <v>6.6251592706106394E-2</v>
      </c>
      <c r="BD1834" s="17">
        <v>2.87099452966838E-2</v>
      </c>
      <c r="BE1834" s="17">
        <v>6.2813032308798505E-2</v>
      </c>
      <c r="BF1834" s="17"/>
      <c r="BG1834" s="17">
        <v>6.9277180692597903E-2</v>
      </c>
      <c r="BH1834" s="17">
        <v>4.9933589121992999E-2</v>
      </c>
      <c r="BI1834" s="17"/>
      <c r="BJ1834" s="17">
        <v>7.1236121742259795E-2</v>
      </c>
      <c r="BK1834" s="17">
        <v>8.3015232376372605E-3</v>
      </c>
      <c r="BL1834" s="17"/>
      <c r="BM1834" s="17">
        <v>3.78884130368186E-2</v>
      </c>
      <c r="BN1834" s="17">
        <v>6.6331083460278703E-2</v>
      </c>
      <c r="BO1834" s="17">
        <v>7.1049988887785104E-2</v>
      </c>
      <c r="BP1834" s="17">
        <v>8.0307690581248106E-2</v>
      </c>
      <c r="BQ1834" s="17">
        <v>4.8784134060664501E-2</v>
      </c>
      <c r="BR1834" s="17"/>
      <c r="BS1834" s="17">
        <v>6.9530391379468398E-2</v>
      </c>
      <c r="BT1834" s="17"/>
      <c r="BU1834" s="17">
        <v>6.6743135798244702E-2</v>
      </c>
      <c r="BV1834" s="17">
        <v>8.2860357473909907E-2</v>
      </c>
      <c r="BW1834" s="17">
        <v>6.1316806031626897E-2</v>
      </c>
      <c r="BX1834" s="17">
        <v>4.7097773663869399E-2</v>
      </c>
      <c r="BY1834" s="17">
        <v>6.7175639807079399E-2</v>
      </c>
      <c r="BZ1834" s="17"/>
      <c r="CA1834" s="17">
        <v>8.8516142332524597E-2</v>
      </c>
      <c r="CB1834" s="17"/>
      <c r="CC1834" s="17">
        <v>4.3208972606323802E-2</v>
      </c>
      <c r="CD1834" s="17">
        <v>0.119212803320804</v>
      </c>
      <c r="CE1834" s="17"/>
      <c r="CF1834" s="17">
        <v>2.3104037215647199E-2</v>
      </c>
      <c r="CG1834" s="17"/>
      <c r="CH1834" s="17">
        <v>5.0888061638319299E-2</v>
      </c>
      <c r="CI1834" s="17">
        <v>6.0843038163283999E-2</v>
      </c>
    </row>
    <row r="1835" spans="2:87" x14ac:dyDescent="0.35">
      <c r="B1835" t="s">
        <v>530</v>
      </c>
      <c r="C1835" s="17">
        <v>2.4778717697140601E-2</v>
      </c>
      <c r="D1835" s="17">
        <v>2.3117498123037299E-2</v>
      </c>
      <c r="E1835" s="17">
        <v>2.6578792640807501E-2</v>
      </c>
      <c r="F1835" s="17"/>
      <c r="G1835" s="17">
        <v>5.8290779644799499E-2</v>
      </c>
      <c r="H1835" s="17">
        <v>3.75209321700068E-2</v>
      </c>
      <c r="I1835" s="17">
        <v>2.6559974719362899E-2</v>
      </c>
      <c r="J1835" s="17">
        <v>2.03899433200204E-2</v>
      </c>
      <c r="K1835" s="17">
        <v>2.1050722352055598E-3</v>
      </c>
      <c r="L1835" s="17">
        <v>6.2234045516636098E-3</v>
      </c>
      <c r="M1835" s="17"/>
      <c r="N1835" s="17">
        <v>1.8149752635771201E-2</v>
      </c>
      <c r="O1835" s="17">
        <v>3.7817916320244102E-2</v>
      </c>
      <c r="P1835" s="17">
        <v>2.2359357919762901E-2</v>
      </c>
      <c r="Q1835" s="17">
        <v>2.08230001942122E-2</v>
      </c>
      <c r="R1835" s="17"/>
      <c r="S1835" s="17">
        <v>2.6601621866462401E-2</v>
      </c>
      <c r="T1835" s="17">
        <v>9.3476341119552598E-3</v>
      </c>
      <c r="U1835" s="17">
        <v>3.89855866879645E-2</v>
      </c>
      <c r="V1835" s="17">
        <v>1.32846594069353E-2</v>
      </c>
      <c r="W1835" s="17">
        <v>1.8096140137627399E-2</v>
      </c>
      <c r="X1835" s="17">
        <v>4.6390743016519902E-2</v>
      </c>
      <c r="Y1835" s="17">
        <v>2.7295625290206599E-2</v>
      </c>
      <c r="Z1835" s="17">
        <v>3.1006918772455001E-2</v>
      </c>
      <c r="AA1835" s="17">
        <v>2.8472848224469299E-2</v>
      </c>
      <c r="AB1835" s="17">
        <v>2.4614563347842001E-2</v>
      </c>
      <c r="AC1835" s="17">
        <v>9.6229442453617097E-3</v>
      </c>
      <c r="AD1835" s="17">
        <v>2.9394370533806499E-2</v>
      </c>
      <c r="AE1835" s="17"/>
      <c r="AF1835" s="17">
        <v>2.68492569469462E-2</v>
      </c>
      <c r="AG1835" s="17">
        <v>3.0202417835276201E-2</v>
      </c>
      <c r="AH1835" s="17">
        <v>1.8809501075645101E-2</v>
      </c>
      <c r="AI1835" s="17">
        <v>2.3999607861776E-2</v>
      </c>
      <c r="AJ1835" s="17">
        <v>1.15079493593541E-2</v>
      </c>
      <c r="AK1835" s="17"/>
      <c r="AL1835" s="17">
        <v>2.7682041377591799E-2</v>
      </c>
      <c r="AM1835" s="17">
        <v>2.8786830179784499E-2</v>
      </c>
      <c r="AN1835" s="17">
        <v>1.8838072283258699E-2</v>
      </c>
      <c r="AO1835" s="17">
        <v>0</v>
      </c>
      <c r="AP1835" s="17"/>
      <c r="AQ1835" s="17">
        <v>2.7155863418187501E-2</v>
      </c>
      <c r="AR1835" s="17">
        <v>2.1344859607067199E-2</v>
      </c>
      <c r="AS1835" s="17"/>
      <c r="AT1835" s="17">
        <v>2.91645246624468E-2</v>
      </c>
      <c r="AU1835" s="17">
        <v>7.38235865700663E-3</v>
      </c>
      <c r="AV1835" s="17"/>
      <c r="AW1835" s="17">
        <v>1.3709808356588599E-2</v>
      </c>
      <c r="AX1835" s="17">
        <v>2.4533195399521899E-2</v>
      </c>
      <c r="AY1835" s="17">
        <v>3.7213948870988903E-2</v>
      </c>
      <c r="AZ1835" s="17"/>
      <c r="BA1835" s="17">
        <v>4.1363358126752202E-2</v>
      </c>
      <c r="BB1835" s="17">
        <v>1.47837595268669E-2</v>
      </c>
      <c r="BC1835" s="17">
        <v>2.57461992771282E-2</v>
      </c>
      <c r="BD1835" s="17">
        <v>7.8278963778174292E-3</v>
      </c>
      <c r="BE1835" s="17">
        <v>2.1734639783762399E-2</v>
      </c>
      <c r="BF1835" s="17"/>
      <c r="BG1835" s="17">
        <v>2.7786871205204199E-2</v>
      </c>
      <c r="BH1835" s="17">
        <v>2.25238477125808E-2</v>
      </c>
      <c r="BI1835" s="17"/>
      <c r="BJ1835" s="17">
        <v>2.7206117387014901E-2</v>
      </c>
      <c r="BK1835" s="17">
        <v>1.5808506450315701E-2</v>
      </c>
      <c r="BL1835" s="17"/>
      <c r="BM1835" s="17">
        <v>1.7136836122417801E-2</v>
      </c>
      <c r="BN1835" s="17">
        <v>2.4054137063828699E-2</v>
      </c>
      <c r="BO1835" s="17">
        <v>1.9981519427974E-2</v>
      </c>
      <c r="BP1835" s="17">
        <v>1.2940916674199301E-2</v>
      </c>
      <c r="BQ1835" s="17">
        <v>5.0358568985972803E-2</v>
      </c>
      <c r="BR1835" s="17"/>
      <c r="BS1835" s="17">
        <v>3.42082730539848E-2</v>
      </c>
      <c r="BT1835" s="17"/>
      <c r="BU1835" s="17">
        <v>2.6324714363805499E-2</v>
      </c>
      <c r="BV1835" s="17">
        <v>1.35872331204069E-2</v>
      </c>
      <c r="BW1835" s="17">
        <v>3.29433589133733E-2</v>
      </c>
      <c r="BX1835" s="17">
        <v>4.8545317089986099E-2</v>
      </c>
      <c r="BY1835" s="17">
        <v>2.39739350547588E-2</v>
      </c>
      <c r="BZ1835" s="17"/>
      <c r="CA1835" s="17">
        <v>2.45399052369887E-2</v>
      </c>
      <c r="CB1835" s="17"/>
      <c r="CC1835" s="17">
        <v>1.84954351731627E-2</v>
      </c>
      <c r="CD1835" s="17">
        <v>3.95711743930105E-2</v>
      </c>
      <c r="CE1835" s="17"/>
      <c r="CF1835" s="17">
        <v>1.0393454370553799E-2</v>
      </c>
      <c r="CG1835" s="17"/>
      <c r="CH1835" s="17">
        <v>2.7503421730013099E-2</v>
      </c>
      <c r="CI1835" s="17">
        <v>2.0613071704603698E-2</v>
      </c>
    </row>
    <row r="1836" spans="2:87" x14ac:dyDescent="0.35">
      <c r="B1836" t="s">
        <v>531</v>
      </c>
      <c r="C1836" s="17">
        <v>2.8447962213638399E-2</v>
      </c>
      <c r="D1836" s="17">
        <v>2.63179246505021E-2</v>
      </c>
      <c r="E1836" s="17">
        <v>3.0735248210303399E-2</v>
      </c>
      <c r="F1836" s="17"/>
      <c r="G1836" s="17">
        <v>2.0184686134557699E-2</v>
      </c>
      <c r="H1836" s="17">
        <v>3.1241967473012E-2</v>
      </c>
      <c r="I1836" s="17">
        <v>4.7097429502421198E-2</v>
      </c>
      <c r="J1836" s="17">
        <v>2.0204260912605399E-2</v>
      </c>
      <c r="K1836" s="17">
        <v>3.5545625211198001E-2</v>
      </c>
      <c r="L1836" s="17">
        <v>1.75658099701426E-2</v>
      </c>
      <c r="M1836" s="17"/>
      <c r="N1836" s="17">
        <v>2.4273059767284801E-2</v>
      </c>
      <c r="O1836" s="17">
        <v>3.2282800695660099E-2</v>
      </c>
      <c r="P1836" s="17">
        <v>2.8513017053928402E-2</v>
      </c>
      <c r="Q1836" s="17">
        <v>2.9202216842147102E-2</v>
      </c>
      <c r="R1836" s="17"/>
      <c r="S1836" s="17">
        <v>3.1962421881682801E-2</v>
      </c>
      <c r="T1836" s="17">
        <v>3.2075014415030099E-2</v>
      </c>
      <c r="U1836" s="17">
        <v>1.7485990310618298E-2</v>
      </c>
      <c r="V1836" s="17">
        <v>2.8462590340593501E-2</v>
      </c>
      <c r="W1836" s="17">
        <v>4.9069924111871999E-2</v>
      </c>
      <c r="X1836" s="17">
        <v>3.9718754767994198E-2</v>
      </c>
      <c r="Y1836" s="17">
        <v>2.9258605269353099E-2</v>
      </c>
      <c r="Z1836" s="17">
        <v>3.8957568393520499E-2</v>
      </c>
      <c r="AA1836" s="17">
        <v>1.011170748774E-2</v>
      </c>
      <c r="AB1836" s="17">
        <v>1.65949181190885E-2</v>
      </c>
      <c r="AC1836" s="17">
        <v>2.75756070170683E-2</v>
      </c>
      <c r="AD1836" s="17">
        <v>3.0062711758489201E-2</v>
      </c>
      <c r="AE1836" s="17"/>
      <c r="AF1836" s="17">
        <v>2.5487958716095601E-2</v>
      </c>
      <c r="AG1836" s="17">
        <v>2.5544978228047101E-2</v>
      </c>
      <c r="AH1836" s="17">
        <v>3.3331832091019802E-2</v>
      </c>
      <c r="AI1836" s="17">
        <v>2.0836870966934502E-2</v>
      </c>
      <c r="AJ1836" s="17">
        <v>1.3094078333278801E-2</v>
      </c>
      <c r="AK1836" s="17"/>
      <c r="AL1836" s="17">
        <v>4.0261673341252302E-2</v>
      </c>
      <c r="AM1836" s="17">
        <v>2.33970102788593E-2</v>
      </c>
      <c r="AN1836" s="17">
        <v>1.5715965403134899E-2</v>
      </c>
      <c r="AO1836" s="17">
        <v>2.5546097282780001E-2</v>
      </c>
      <c r="AP1836" s="17"/>
      <c r="AQ1836" s="17">
        <v>2.90445254069399E-2</v>
      </c>
      <c r="AR1836" s="17">
        <v>2.75862088388154E-2</v>
      </c>
      <c r="AS1836" s="17"/>
      <c r="AT1836" s="17">
        <v>3.1274164807301399E-2</v>
      </c>
      <c r="AU1836" s="17">
        <v>1.6207217187983201E-2</v>
      </c>
      <c r="AV1836" s="17"/>
      <c r="AW1836" s="17">
        <v>2.3767962477142499E-2</v>
      </c>
      <c r="AX1836" s="17">
        <v>2.0595745250230699E-2</v>
      </c>
      <c r="AY1836" s="17">
        <v>3.6231323825311398E-2</v>
      </c>
      <c r="AZ1836" s="17"/>
      <c r="BA1836" s="17">
        <v>2.88336089678916E-2</v>
      </c>
      <c r="BB1836" s="17">
        <v>3.1672790625625898E-2</v>
      </c>
      <c r="BC1836" s="17">
        <v>2.71916161614222E-2</v>
      </c>
      <c r="BD1836" s="17">
        <v>3.16847942531331E-2</v>
      </c>
      <c r="BE1836" s="17">
        <v>1.01791299146582E-2</v>
      </c>
      <c r="BF1836" s="17"/>
      <c r="BG1836" s="17">
        <v>3.4346605123760997E-2</v>
      </c>
      <c r="BH1836" s="17">
        <v>2.4026421620042201E-2</v>
      </c>
      <c r="BI1836" s="17"/>
      <c r="BJ1836" s="17">
        <v>3.11001737681924E-2</v>
      </c>
      <c r="BK1836" s="17">
        <v>1.8680565918960002E-2</v>
      </c>
      <c r="BL1836" s="17"/>
      <c r="BM1836" s="17">
        <v>5.7800834427480699E-2</v>
      </c>
      <c r="BN1836" s="17">
        <v>1.82240726027449E-2</v>
      </c>
      <c r="BO1836" s="17">
        <v>1.9331891110341799E-2</v>
      </c>
      <c r="BP1836" s="17">
        <v>4.5109873076894201E-2</v>
      </c>
      <c r="BQ1836" s="17">
        <v>2.14483883902769E-2</v>
      </c>
      <c r="BR1836" s="17"/>
      <c r="BS1836" s="17">
        <v>2.1120364856991501E-2</v>
      </c>
      <c r="BT1836" s="17"/>
      <c r="BU1836" s="17">
        <v>1.3298295834414E-2</v>
      </c>
      <c r="BV1836" s="17">
        <v>2.0228819188382801E-2</v>
      </c>
      <c r="BW1836" s="17">
        <v>3.8103814673532799E-2</v>
      </c>
      <c r="BX1836" s="17">
        <v>1.21429039040851E-2</v>
      </c>
      <c r="BY1836" s="17">
        <v>8.7071984445735703E-2</v>
      </c>
      <c r="BZ1836" s="17"/>
      <c r="CA1836" s="17">
        <v>1.2213643187825999E-2</v>
      </c>
      <c r="CB1836" s="17"/>
      <c r="CC1836" s="17">
        <v>2.1632100906030301E-2</v>
      </c>
      <c r="CD1836" s="17">
        <v>3.7009273660381703E-2</v>
      </c>
      <c r="CE1836" s="17"/>
      <c r="CF1836" s="17">
        <v>1.36799237048439E-2</v>
      </c>
      <c r="CG1836" s="17"/>
      <c r="CH1836" s="17">
        <v>2.1593158097349199E-2</v>
      </c>
      <c r="CI1836" s="17">
        <v>1.67886389082803E-2</v>
      </c>
    </row>
    <row r="1837" spans="2:87" x14ac:dyDescent="0.35">
      <c r="B1837" t="s">
        <v>161</v>
      </c>
      <c r="C1837" s="17">
        <v>4.1438482632823903E-2</v>
      </c>
      <c r="D1837" s="17">
        <v>3.2371114351555E-2</v>
      </c>
      <c r="E1837" s="17">
        <v>4.6492388002607798E-2</v>
      </c>
      <c r="F1837" s="17"/>
      <c r="G1837" s="17">
        <v>7.7435976084877498E-2</v>
      </c>
      <c r="H1837" s="17">
        <v>4.2199942785298199E-2</v>
      </c>
      <c r="I1837" s="17">
        <v>5.3562362177588599E-2</v>
      </c>
      <c r="J1837" s="17">
        <v>3.2444039686246103E-2</v>
      </c>
      <c r="K1837" s="17">
        <v>3.4280970128899503E-2</v>
      </c>
      <c r="L1837" s="17">
        <v>1.5769961515940099E-2</v>
      </c>
      <c r="M1837" s="17"/>
      <c r="N1837" s="17">
        <v>2.83087983944341E-2</v>
      </c>
      <c r="O1837" s="17">
        <v>3.1046730204744102E-2</v>
      </c>
      <c r="P1837" s="17">
        <v>5.2851831473472097E-2</v>
      </c>
      <c r="Q1837" s="17">
        <v>5.4080445952076298E-2</v>
      </c>
      <c r="R1837" s="17"/>
      <c r="S1837" s="17">
        <v>4.51534738955345E-2</v>
      </c>
      <c r="T1837" s="17">
        <v>3.8843490414626598E-2</v>
      </c>
      <c r="U1837" s="17">
        <v>4.3711587700554999E-2</v>
      </c>
      <c r="V1837" s="17">
        <v>8.8294498388566206E-2</v>
      </c>
      <c r="W1837" s="17">
        <v>4.9828613950179297E-2</v>
      </c>
      <c r="X1837" s="17">
        <v>4.17356136434269E-2</v>
      </c>
      <c r="Y1837" s="17">
        <v>5.7323212807893098E-2</v>
      </c>
      <c r="Z1837" s="17">
        <v>6.0182302380985701E-2</v>
      </c>
      <c r="AA1837" s="17">
        <v>9.2855921935088293E-3</v>
      </c>
      <c r="AB1837" s="17">
        <v>0</v>
      </c>
      <c r="AC1837" s="17">
        <v>2.0725121762869302E-2</v>
      </c>
      <c r="AD1837" s="17">
        <v>7.8213037277144196E-2</v>
      </c>
      <c r="AE1837" s="17"/>
      <c r="AF1837" s="17">
        <v>5.5845946444802799E-2</v>
      </c>
      <c r="AG1837" s="17">
        <v>2.72147716924796E-2</v>
      </c>
      <c r="AH1837" s="17">
        <v>3.94677817676648E-2</v>
      </c>
      <c r="AI1837" s="17">
        <v>2.11639216086522E-2</v>
      </c>
      <c r="AJ1837" s="17">
        <v>4.6954261022707298E-2</v>
      </c>
      <c r="AK1837" s="17"/>
      <c r="AL1837" s="17">
        <v>5.3795796135716903E-2</v>
      </c>
      <c r="AM1837" s="17">
        <v>3.8165170926562499E-2</v>
      </c>
      <c r="AN1837" s="17">
        <v>2.4735110908856901E-2</v>
      </c>
      <c r="AO1837" s="17">
        <v>3.5725251759551699E-2</v>
      </c>
      <c r="AP1837" s="17"/>
      <c r="AQ1837" s="17">
        <v>4.5069108918974199E-2</v>
      </c>
      <c r="AR1837" s="17">
        <v>3.6193934377178702E-2</v>
      </c>
      <c r="AS1837" s="17"/>
      <c r="AT1837" s="17">
        <v>4.2456782121801401E-2</v>
      </c>
      <c r="AU1837" s="17">
        <v>2.21967634838066E-2</v>
      </c>
      <c r="AV1837" s="17"/>
      <c r="AW1837" s="17">
        <v>2.0022882209690999E-2</v>
      </c>
      <c r="AX1837" s="17">
        <v>4.8365839559814203E-2</v>
      </c>
      <c r="AY1837" s="17">
        <v>4.70760767791428E-2</v>
      </c>
      <c r="AZ1837" s="17"/>
      <c r="BA1837" s="17">
        <v>4.3023151983292401E-2</v>
      </c>
      <c r="BB1837" s="17">
        <v>3.9840831377852097E-2</v>
      </c>
      <c r="BC1837" s="17">
        <v>3.6280458805220399E-2</v>
      </c>
      <c r="BD1837" s="17">
        <v>4.4442400202136897E-2</v>
      </c>
      <c r="BE1837" s="17">
        <v>7.0282486222853394E-2</v>
      </c>
      <c r="BF1837" s="17"/>
      <c r="BG1837" s="17">
        <v>5.6015276802053801E-2</v>
      </c>
      <c r="BH1837" s="17">
        <v>3.0511920688695598E-2</v>
      </c>
      <c r="BI1837" s="17"/>
      <c r="BJ1837" s="17">
        <v>4.7959743848006497E-2</v>
      </c>
      <c r="BK1837" s="17">
        <v>1.6725736308838699E-2</v>
      </c>
      <c r="BL1837" s="17"/>
      <c r="BM1837" s="17">
        <v>7.6268185625873494E-2</v>
      </c>
      <c r="BN1837" s="17">
        <v>2.4065090629754898E-2</v>
      </c>
      <c r="BO1837" s="17">
        <v>2.9737013180980099E-2</v>
      </c>
      <c r="BP1837" s="17">
        <v>1.8204167532365902E-2</v>
      </c>
      <c r="BQ1837" s="17">
        <v>2.6425280793162899E-2</v>
      </c>
      <c r="BR1837" s="17"/>
      <c r="BS1837" s="17">
        <v>1.7665760803745E-2</v>
      </c>
      <c r="BT1837" s="17"/>
      <c r="BU1837" s="17">
        <v>1.4496748749912801E-2</v>
      </c>
      <c r="BV1837" s="17">
        <v>2.9520750561180399E-2</v>
      </c>
      <c r="BW1837" s="17">
        <v>1.4788813749306001E-2</v>
      </c>
      <c r="BX1837" s="17">
        <v>2.2344763670850299E-2</v>
      </c>
      <c r="BY1837" s="17">
        <v>0.130966778051815</v>
      </c>
      <c r="BZ1837" s="17"/>
      <c r="CA1837" s="17">
        <v>1.593800721073E-2</v>
      </c>
      <c r="CB1837" s="17"/>
      <c r="CC1837" s="17">
        <v>3.4430269316647E-2</v>
      </c>
      <c r="CD1837" s="17">
        <v>4.4234180256771199E-2</v>
      </c>
      <c r="CE1837" s="17"/>
      <c r="CF1837" s="17">
        <v>2.8776462065851199E-2</v>
      </c>
      <c r="CG1837" s="17"/>
      <c r="CH1837" s="17">
        <v>1.6831674049239999E-2</v>
      </c>
      <c r="CI1837" s="17">
        <v>2.9548394861413502E-2</v>
      </c>
    </row>
    <row r="1838" spans="2:87" x14ac:dyDescent="0.35">
      <c r="C1838" s="17"/>
      <c r="D1838" s="17"/>
      <c r="E1838" s="17"/>
      <c r="F1838" s="17"/>
      <c r="G1838" s="17"/>
      <c r="H1838" s="17"/>
      <c r="I1838" s="17"/>
      <c r="J1838" s="17"/>
      <c r="K1838" s="17"/>
      <c r="L1838" s="17"/>
      <c r="M1838" s="17"/>
      <c r="N1838" s="17"/>
      <c r="O1838" s="17"/>
      <c r="P1838" s="17"/>
      <c r="Q1838" s="17"/>
      <c r="R1838" s="17"/>
      <c r="S1838" s="17"/>
      <c r="T1838" s="17"/>
      <c r="U1838" s="17"/>
      <c r="V1838" s="17"/>
      <c r="W1838" s="17"/>
      <c r="X1838" s="17"/>
      <c r="Y1838" s="17"/>
      <c r="Z1838" s="17"/>
      <c r="AA1838" s="17"/>
      <c r="AB1838" s="17"/>
      <c r="AC1838" s="17"/>
      <c r="AD1838" s="17"/>
      <c r="AE1838" s="17"/>
      <c r="AF1838" s="17"/>
      <c r="AG1838" s="17"/>
      <c r="AH1838" s="17"/>
      <c r="AI1838" s="17"/>
      <c r="AJ1838" s="17"/>
      <c r="AK1838" s="17"/>
      <c r="AL1838" s="17"/>
      <c r="AM1838" s="17"/>
      <c r="AN1838" s="17"/>
      <c r="AO1838" s="17"/>
      <c r="AP1838" s="17"/>
      <c r="AQ1838" s="17"/>
      <c r="AR1838" s="17"/>
      <c r="AS1838" s="17"/>
      <c r="AT1838" s="17"/>
      <c r="AU1838" s="17"/>
      <c r="AV1838" s="17"/>
      <c r="AW1838" s="17"/>
      <c r="AX1838" s="17"/>
      <c r="AY1838" s="17"/>
      <c r="AZ1838" s="17"/>
      <c r="BA1838" s="17"/>
      <c r="BB1838" s="17"/>
      <c r="BC1838" s="17"/>
      <c r="BD1838" s="17"/>
      <c r="BE1838" s="17"/>
      <c r="BF1838" s="17"/>
      <c r="BG1838" s="17"/>
      <c r="BH1838" s="17"/>
      <c r="BI1838" s="17"/>
      <c r="BJ1838" s="17"/>
      <c r="BK1838" s="17"/>
      <c r="BL1838" s="17"/>
      <c r="BM1838" s="17"/>
      <c r="BN1838" s="17"/>
      <c r="BO1838" s="17"/>
      <c r="BP1838" s="17"/>
      <c r="BQ1838" s="17"/>
      <c r="BR1838" s="17"/>
      <c r="BS1838" s="17"/>
      <c r="BT1838" s="17"/>
      <c r="BU1838" s="17"/>
      <c r="BV1838" s="17"/>
      <c r="BW1838" s="17"/>
      <c r="BX1838" s="17"/>
      <c r="BY1838" s="17"/>
      <c r="BZ1838" s="17"/>
      <c r="CA1838" s="17"/>
      <c r="CB1838" s="17"/>
      <c r="CC1838" s="17"/>
      <c r="CD1838" s="17"/>
      <c r="CE1838" s="17"/>
      <c r="CF1838" s="17"/>
      <c r="CG1838" s="17"/>
      <c r="CH1838" s="17"/>
      <c r="CI1838" s="17"/>
    </row>
    <row r="1839" spans="2:87" x14ac:dyDescent="0.35">
      <c r="B1839" s="6" t="s">
        <v>578</v>
      </c>
      <c r="C1839" s="17"/>
      <c r="D1839" s="17"/>
      <c r="E1839" s="17"/>
      <c r="F1839" s="17"/>
      <c r="G1839" s="17"/>
      <c r="H1839" s="17"/>
      <c r="I1839" s="17"/>
      <c r="J1839" s="17"/>
      <c r="K1839" s="17"/>
      <c r="L1839" s="17"/>
      <c r="M1839" s="17"/>
      <c r="N1839" s="17"/>
      <c r="O1839" s="17"/>
      <c r="P1839" s="17"/>
      <c r="Q1839" s="17"/>
      <c r="R1839" s="17"/>
      <c r="S1839" s="17"/>
      <c r="T1839" s="17"/>
      <c r="U1839" s="17"/>
      <c r="V1839" s="17"/>
      <c r="W1839" s="17"/>
      <c r="X1839" s="17"/>
      <c r="Y1839" s="17"/>
      <c r="Z1839" s="17"/>
      <c r="AA1839" s="17"/>
      <c r="AB1839" s="17"/>
      <c r="AC1839" s="17"/>
      <c r="AD1839" s="17"/>
      <c r="AE1839" s="17"/>
      <c r="AF1839" s="17"/>
      <c r="AG1839" s="17"/>
      <c r="AH1839" s="17"/>
      <c r="AI1839" s="17"/>
      <c r="AJ1839" s="17"/>
      <c r="AK1839" s="17"/>
      <c r="AL1839" s="17"/>
      <c r="AM1839" s="17"/>
      <c r="AN1839" s="17"/>
      <c r="AO1839" s="17"/>
      <c r="AP1839" s="17"/>
      <c r="AQ1839" s="17"/>
      <c r="AR1839" s="17"/>
      <c r="AS1839" s="17"/>
      <c r="AT1839" s="17"/>
      <c r="AU1839" s="17"/>
      <c r="AV1839" s="17"/>
      <c r="AW1839" s="17"/>
      <c r="AX1839" s="17"/>
      <c r="AY1839" s="17"/>
      <c r="AZ1839" s="17"/>
      <c r="BA1839" s="17"/>
      <c r="BB1839" s="17"/>
      <c r="BC1839" s="17"/>
      <c r="BD1839" s="17"/>
      <c r="BE1839" s="17"/>
      <c r="BF1839" s="17"/>
      <c r="BG1839" s="17"/>
      <c r="BH1839" s="17"/>
      <c r="BI1839" s="17"/>
      <c r="BJ1839" s="17"/>
      <c r="BK1839" s="17"/>
      <c r="BL1839" s="17"/>
      <c r="BM1839" s="17"/>
      <c r="BN1839" s="17"/>
      <c r="BO1839" s="17"/>
      <c r="BP1839" s="17"/>
      <c r="BQ1839" s="17"/>
      <c r="BR1839" s="17"/>
      <c r="BS1839" s="17"/>
      <c r="BT1839" s="17"/>
      <c r="BU1839" s="17"/>
      <c r="BV1839" s="17"/>
      <c r="BW1839" s="17"/>
      <c r="BX1839" s="17"/>
      <c r="BY1839" s="17"/>
      <c r="BZ1839" s="17"/>
      <c r="CA1839" s="17"/>
      <c r="CB1839" s="17"/>
      <c r="CC1839" s="17"/>
      <c r="CD1839" s="17"/>
      <c r="CE1839" s="17"/>
      <c r="CF1839" s="17"/>
      <c r="CG1839" s="17"/>
      <c r="CH1839" s="17"/>
      <c r="CI1839" s="17"/>
    </row>
    <row r="1840" spans="2:87" x14ac:dyDescent="0.35">
      <c r="B1840" s="24" t="s">
        <v>163</v>
      </c>
      <c r="C1840" s="17"/>
      <c r="D1840" s="17"/>
      <c r="E1840" s="17"/>
      <c r="F1840" s="17"/>
      <c r="G1840" s="17"/>
      <c r="H1840" s="17"/>
      <c r="I1840" s="17"/>
      <c r="J1840" s="17"/>
      <c r="K1840" s="17"/>
      <c r="L1840" s="17"/>
      <c r="M1840" s="17"/>
      <c r="N1840" s="17"/>
      <c r="O1840" s="17"/>
      <c r="P1840" s="17"/>
      <c r="Q1840" s="17"/>
      <c r="R1840" s="17"/>
      <c r="S1840" s="17"/>
      <c r="T1840" s="17"/>
      <c r="U1840" s="17"/>
      <c r="V1840" s="17"/>
      <c r="W1840" s="17"/>
      <c r="X1840" s="17"/>
      <c r="Y1840" s="17"/>
      <c r="Z1840" s="17"/>
      <c r="AA1840" s="17"/>
      <c r="AB1840" s="17"/>
      <c r="AC1840" s="17"/>
      <c r="AD1840" s="17"/>
      <c r="AE1840" s="17"/>
      <c r="AF1840" s="17"/>
      <c r="AG1840" s="17"/>
      <c r="AH1840" s="17"/>
      <c r="AI1840" s="17"/>
      <c r="AJ1840" s="17"/>
      <c r="AK1840" s="17"/>
      <c r="AL1840" s="17"/>
      <c r="AM1840" s="17"/>
      <c r="AN1840" s="17"/>
      <c r="AO1840" s="17"/>
      <c r="AP1840" s="17"/>
      <c r="AQ1840" s="17"/>
      <c r="AR1840" s="17"/>
      <c r="AS1840" s="17"/>
      <c r="AT1840" s="17"/>
      <c r="AU1840" s="17"/>
      <c r="AV1840" s="17"/>
      <c r="AW1840" s="17"/>
      <c r="AX1840" s="17"/>
      <c r="AY1840" s="17"/>
      <c r="AZ1840" s="17"/>
      <c r="BA1840" s="17"/>
      <c r="BB1840" s="17"/>
      <c r="BC1840" s="17"/>
      <c r="BD1840" s="17"/>
      <c r="BE1840" s="17"/>
      <c r="BF1840" s="17"/>
      <c r="BG1840" s="17"/>
      <c r="BH1840" s="17"/>
      <c r="BI1840" s="17"/>
      <c r="BJ1840" s="17"/>
      <c r="BK1840" s="17"/>
      <c r="BL1840" s="17"/>
      <c r="BM1840" s="17"/>
      <c r="BN1840" s="17"/>
      <c r="BO1840" s="17"/>
      <c r="BP1840" s="17"/>
      <c r="BQ1840" s="17"/>
      <c r="BR1840" s="17"/>
      <c r="BS1840" s="17"/>
      <c r="BT1840" s="17"/>
      <c r="BU1840" s="17"/>
      <c r="BV1840" s="17"/>
      <c r="BW1840" s="17"/>
      <c r="BX1840" s="17"/>
      <c r="BY1840" s="17"/>
      <c r="BZ1840" s="17"/>
      <c r="CA1840" s="17"/>
      <c r="CB1840" s="17"/>
      <c r="CC1840" s="17"/>
      <c r="CD1840" s="17"/>
      <c r="CE1840" s="17"/>
      <c r="CF1840" s="17"/>
      <c r="CG1840" s="17"/>
      <c r="CH1840" s="17"/>
      <c r="CI1840" s="17"/>
    </row>
    <row r="1841" spans="2:87" x14ac:dyDescent="0.35">
      <c r="B1841" t="s">
        <v>527</v>
      </c>
      <c r="C1841" s="17">
        <v>8.0845530295710302E-2</v>
      </c>
      <c r="D1841" s="17">
        <v>8.4216888483784294E-2</v>
      </c>
      <c r="E1841" s="17">
        <v>7.8085582404344697E-2</v>
      </c>
      <c r="F1841" s="17"/>
      <c r="G1841" s="17">
        <v>0.14777361562772001</v>
      </c>
      <c r="H1841" s="17">
        <v>0.14403314296397299</v>
      </c>
      <c r="I1841" s="17">
        <v>8.0859679845141405E-2</v>
      </c>
      <c r="J1841" s="17">
        <v>6.7581273527052302E-2</v>
      </c>
      <c r="K1841" s="17">
        <v>3.6322026604736303E-2</v>
      </c>
      <c r="L1841" s="17">
        <v>1.6284167976772301E-2</v>
      </c>
      <c r="M1841" s="17"/>
      <c r="N1841" s="17">
        <v>0.11646425215389999</v>
      </c>
      <c r="O1841" s="17">
        <v>6.65773067081675E-2</v>
      </c>
      <c r="P1841" s="17">
        <v>5.7908413364490298E-2</v>
      </c>
      <c r="Q1841" s="17">
        <v>7.9303181048342303E-2</v>
      </c>
      <c r="R1841" s="17"/>
      <c r="S1841" s="17">
        <v>0.11932825609772001</v>
      </c>
      <c r="T1841" s="17">
        <v>8.6607229218640794E-2</v>
      </c>
      <c r="U1841" s="17">
        <v>5.2081713747274903E-2</v>
      </c>
      <c r="V1841" s="17">
        <v>5.7622752166839097E-2</v>
      </c>
      <c r="W1841" s="17">
        <v>7.2012772867423094E-2</v>
      </c>
      <c r="X1841" s="17">
        <v>7.4228006936989194E-2</v>
      </c>
      <c r="Y1841" s="17">
        <v>7.7257159924615404E-2</v>
      </c>
      <c r="Z1841" s="17">
        <v>8.2812183634266401E-2</v>
      </c>
      <c r="AA1841" s="17">
        <v>0.109336427367069</v>
      </c>
      <c r="AB1841" s="17">
        <v>5.1139772208251E-2</v>
      </c>
      <c r="AC1841" s="17">
        <v>7.84935574315134E-2</v>
      </c>
      <c r="AD1841" s="17">
        <v>5.9425218944058902E-2</v>
      </c>
      <c r="AE1841" s="17"/>
      <c r="AF1841" s="17">
        <v>6.0906448516801499E-2</v>
      </c>
      <c r="AG1841" s="17">
        <v>7.9475073046956196E-2</v>
      </c>
      <c r="AH1841" s="17">
        <v>6.6473336387027598E-2</v>
      </c>
      <c r="AI1841" s="17">
        <v>0.101648659905499</v>
      </c>
      <c r="AJ1841" s="17">
        <v>0.12447750557550601</v>
      </c>
      <c r="AK1841" s="17"/>
      <c r="AL1841" s="17">
        <v>4.93978894892418E-2</v>
      </c>
      <c r="AM1841" s="17">
        <v>9.0031603479664005E-2</v>
      </c>
      <c r="AN1841" s="17">
        <v>0.105184652759608</v>
      </c>
      <c r="AO1841" s="17">
        <v>0.14150012634272199</v>
      </c>
      <c r="AP1841" s="17"/>
      <c r="AQ1841" s="17">
        <v>6.2292795045084101E-2</v>
      </c>
      <c r="AR1841" s="17">
        <v>0.10744206354714</v>
      </c>
      <c r="AS1841" s="17"/>
      <c r="AT1841" s="17">
        <v>9.98143783561901E-2</v>
      </c>
      <c r="AU1841" s="17">
        <v>1.7798620566356199E-2</v>
      </c>
      <c r="AV1841" s="17"/>
      <c r="AW1841" s="17">
        <v>4.5946419682342199E-2</v>
      </c>
      <c r="AX1841" s="17">
        <v>8.7268537291547196E-2</v>
      </c>
      <c r="AY1841" s="17">
        <v>0.10598381454458</v>
      </c>
      <c r="AZ1841" s="17"/>
      <c r="BA1841" s="17">
        <v>0.14829875531918099</v>
      </c>
      <c r="BB1841" s="17">
        <v>5.5713147595574497E-2</v>
      </c>
      <c r="BC1841" s="17">
        <v>5.9794444354413202E-2</v>
      </c>
      <c r="BD1841" s="17">
        <v>3.4962048329131398E-2</v>
      </c>
      <c r="BE1841" s="17">
        <v>9.3391316195699001E-2</v>
      </c>
      <c r="BF1841" s="17"/>
      <c r="BG1841" s="17">
        <v>9.7600140327258306E-2</v>
      </c>
      <c r="BH1841" s="17">
        <v>6.8262964743952895E-2</v>
      </c>
      <c r="BI1841" s="17"/>
      <c r="BJ1841" s="17">
        <v>9.4913831978116897E-2</v>
      </c>
      <c r="BK1841" s="17">
        <v>2.5971231688128399E-2</v>
      </c>
      <c r="BL1841" s="17"/>
      <c r="BM1841" s="17">
        <v>4.68021368626233E-2</v>
      </c>
      <c r="BN1841" s="17">
        <v>6.3512914849015903E-2</v>
      </c>
      <c r="BO1841" s="17">
        <v>0.11194384376540201</v>
      </c>
      <c r="BP1841" s="17">
        <v>5.5068359980860397E-2</v>
      </c>
      <c r="BQ1841" s="17">
        <v>6.3404883131289794E-2</v>
      </c>
      <c r="BR1841" s="17"/>
      <c r="BS1841" s="17">
        <v>9.0459757626072501E-2</v>
      </c>
      <c r="BT1841" s="17"/>
      <c r="BU1841" s="17">
        <v>7.2353846653477202E-2</v>
      </c>
      <c r="BV1841" s="17">
        <v>0.13291075147982701</v>
      </c>
      <c r="BW1841" s="17">
        <v>4.9726632039871002E-2</v>
      </c>
      <c r="BX1841" s="17">
        <v>6.39197161191878E-2</v>
      </c>
      <c r="BY1841" s="17">
        <v>5.6548688961822302E-2</v>
      </c>
      <c r="BZ1841" s="17"/>
      <c r="CA1841" s="17">
        <v>0.164216447906507</v>
      </c>
      <c r="CB1841" s="17"/>
      <c r="CC1841" s="17">
        <v>7.7661346347244101E-2</v>
      </c>
      <c r="CD1841" s="17">
        <v>9.9980769856855306E-2</v>
      </c>
      <c r="CE1841" s="17"/>
      <c r="CF1841" s="17">
        <v>6.3913069364968697E-2</v>
      </c>
      <c r="CG1841" s="17"/>
      <c r="CH1841" s="17">
        <v>3.2269894769558799E-2</v>
      </c>
      <c r="CI1841" s="17">
        <v>0.21886109035228701</v>
      </c>
    </row>
    <row r="1842" spans="2:87" x14ac:dyDescent="0.35">
      <c r="B1842" t="s">
        <v>528</v>
      </c>
      <c r="C1842" s="17">
        <v>0.15262070102398101</v>
      </c>
      <c r="D1842" s="17">
        <v>0.19830836274184999</v>
      </c>
      <c r="E1842" s="17">
        <v>0.10831290348571</v>
      </c>
      <c r="F1842" s="17"/>
      <c r="G1842" s="17">
        <v>0.26235721217299501</v>
      </c>
      <c r="H1842" s="17">
        <v>0.226570542951575</v>
      </c>
      <c r="I1842" s="17">
        <v>0.209183589149774</v>
      </c>
      <c r="J1842" s="17">
        <v>0.132266619034312</v>
      </c>
      <c r="K1842" s="17">
        <v>5.2933202411418002E-2</v>
      </c>
      <c r="L1842" s="17">
        <v>3.9843424335201702E-2</v>
      </c>
      <c r="M1842" s="17"/>
      <c r="N1842" s="17">
        <v>0.20229617473245201</v>
      </c>
      <c r="O1842" s="17">
        <v>0.140222862143523</v>
      </c>
      <c r="P1842" s="17">
        <v>0.133984257847587</v>
      </c>
      <c r="Q1842" s="17">
        <v>0.13169617578204701</v>
      </c>
      <c r="R1842" s="17"/>
      <c r="S1842" s="17">
        <v>0.22810250932474699</v>
      </c>
      <c r="T1842" s="17">
        <v>0.139715260303307</v>
      </c>
      <c r="U1842" s="17">
        <v>0.10264478437791399</v>
      </c>
      <c r="V1842" s="17">
        <v>0.146566284625642</v>
      </c>
      <c r="W1842" s="17">
        <v>0.143386040111529</v>
      </c>
      <c r="X1842" s="17">
        <v>0.16109607430605599</v>
      </c>
      <c r="Y1842" s="17">
        <v>0.15648724381910301</v>
      </c>
      <c r="Z1842" s="17">
        <v>0.16491881108276699</v>
      </c>
      <c r="AA1842" s="17">
        <v>0.170396543966852</v>
      </c>
      <c r="AB1842" s="17">
        <v>0.12000554690911</v>
      </c>
      <c r="AC1842" s="17">
        <v>6.3973416874189004E-2</v>
      </c>
      <c r="AD1842" s="17">
        <v>0.158211550776997</v>
      </c>
      <c r="AE1842" s="17"/>
      <c r="AF1842" s="17">
        <v>0.115063332946281</v>
      </c>
      <c r="AG1842" s="17">
        <v>0.12597313088387399</v>
      </c>
      <c r="AH1842" s="17">
        <v>0.15457338250000599</v>
      </c>
      <c r="AI1842" s="17">
        <v>0.17384115965529201</v>
      </c>
      <c r="AJ1842" s="17">
        <v>0.29092285087060499</v>
      </c>
      <c r="AK1842" s="17"/>
      <c r="AL1842" s="17">
        <v>0.12472787001707999</v>
      </c>
      <c r="AM1842" s="17">
        <v>0.160735774894192</v>
      </c>
      <c r="AN1842" s="17">
        <v>0.17556243639528801</v>
      </c>
      <c r="AO1842" s="17">
        <v>0.20289144581282101</v>
      </c>
      <c r="AP1842" s="17"/>
      <c r="AQ1842" s="17">
        <v>0.11557020157928</v>
      </c>
      <c r="AR1842" s="17">
        <v>0.205734962999439</v>
      </c>
      <c r="AS1842" s="17"/>
      <c r="AT1842" s="17">
        <v>0.188432425950458</v>
      </c>
      <c r="AU1842" s="17">
        <v>3.4888343404765598E-2</v>
      </c>
      <c r="AV1842" s="17"/>
      <c r="AW1842" s="17">
        <v>0.114938023081886</v>
      </c>
      <c r="AX1842" s="17">
        <v>0.188759736102591</v>
      </c>
      <c r="AY1842" s="17">
        <v>0.16305265151110501</v>
      </c>
      <c r="AZ1842" s="17"/>
      <c r="BA1842" s="17">
        <v>0.201531269222539</v>
      </c>
      <c r="BB1842" s="17">
        <v>0.16196712564471799</v>
      </c>
      <c r="BC1842" s="17">
        <v>0.136188822126312</v>
      </c>
      <c r="BD1842" s="17">
        <v>0.101940935614316</v>
      </c>
      <c r="BE1842" s="17">
        <v>5.4586410747041299E-2</v>
      </c>
      <c r="BF1842" s="17"/>
      <c r="BG1842" s="17">
        <v>0.15875022456976001</v>
      </c>
      <c r="BH1842" s="17">
        <v>0.14801748246678401</v>
      </c>
      <c r="BI1842" s="17"/>
      <c r="BJ1842" s="17">
        <v>0.17752378415049999</v>
      </c>
      <c r="BK1842" s="17">
        <v>5.3133155204731698E-2</v>
      </c>
      <c r="BL1842" s="17"/>
      <c r="BM1842" s="17">
        <v>0.13295884646498399</v>
      </c>
      <c r="BN1842" s="17">
        <v>0.129809825441976</v>
      </c>
      <c r="BO1842" s="17">
        <v>0.18501958578927699</v>
      </c>
      <c r="BP1842" s="17">
        <v>0.14250959716258799</v>
      </c>
      <c r="BQ1842" s="17">
        <v>0.13767011484773101</v>
      </c>
      <c r="BR1842" s="17"/>
      <c r="BS1842" s="17">
        <v>0.170247018802856</v>
      </c>
      <c r="BT1842" s="17"/>
      <c r="BU1842" s="17">
        <v>0.14248259016055301</v>
      </c>
      <c r="BV1842" s="17">
        <v>0.25031934747692303</v>
      </c>
      <c r="BW1842" s="17">
        <v>0.171068644091565</v>
      </c>
      <c r="BX1842" s="17">
        <v>0.109104808618869</v>
      </c>
      <c r="BY1842" s="17">
        <v>0.1042467171993</v>
      </c>
      <c r="BZ1842" s="17"/>
      <c r="CA1842" s="17">
        <v>0.212013776247999</v>
      </c>
      <c r="CB1842" s="17"/>
      <c r="CC1842" s="17">
        <v>0.139530746482773</v>
      </c>
      <c r="CD1842" s="17">
        <v>0.20965376378452899</v>
      </c>
      <c r="CE1842" s="17"/>
      <c r="CF1842" s="17">
        <v>0.111749123709303</v>
      </c>
      <c r="CG1842" s="17"/>
      <c r="CH1842" s="17">
        <v>0.12493166732108001</v>
      </c>
      <c r="CI1842" s="17">
        <v>0.27189180650675399</v>
      </c>
    </row>
    <row r="1843" spans="2:87" x14ac:dyDescent="0.35">
      <c r="B1843" t="s">
        <v>529</v>
      </c>
      <c r="C1843" s="17">
        <v>0.162707784917451</v>
      </c>
      <c r="D1843" s="17">
        <v>0.17600731081089699</v>
      </c>
      <c r="E1843" s="17">
        <v>0.150854413456187</v>
      </c>
      <c r="F1843" s="17"/>
      <c r="G1843" s="17">
        <v>0.18043530562301899</v>
      </c>
      <c r="H1843" s="17">
        <v>0.168529615494864</v>
      </c>
      <c r="I1843" s="17">
        <v>0.16125221540086501</v>
      </c>
      <c r="J1843" s="17">
        <v>0.192252133902265</v>
      </c>
      <c r="K1843" s="17">
        <v>0.15348927635707901</v>
      </c>
      <c r="L1843" s="17">
        <v>0.12652672658873401</v>
      </c>
      <c r="M1843" s="17"/>
      <c r="N1843" s="17">
        <v>0.16968859338258299</v>
      </c>
      <c r="O1843" s="17">
        <v>0.221971066520425</v>
      </c>
      <c r="P1843" s="17">
        <v>0.14599974214129199</v>
      </c>
      <c r="Q1843" s="17">
        <v>0.10943671388057601</v>
      </c>
      <c r="R1843" s="17"/>
      <c r="S1843" s="17">
        <v>0.163663434464873</v>
      </c>
      <c r="T1843" s="17">
        <v>0.144367056077017</v>
      </c>
      <c r="U1843" s="17">
        <v>0.18168070609498199</v>
      </c>
      <c r="V1843" s="17">
        <v>0.20231658421885701</v>
      </c>
      <c r="W1843" s="17">
        <v>0.17383888283128199</v>
      </c>
      <c r="X1843" s="17">
        <v>0.13463405525455599</v>
      </c>
      <c r="Y1843" s="17">
        <v>0.16830016886246399</v>
      </c>
      <c r="Z1843" s="17">
        <v>0.112601226309615</v>
      </c>
      <c r="AA1843" s="17">
        <v>0.17709556882375599</v>
      </c>
      <c r="AB1843" s="17">
        <v>0.15363547918576601</v>
      </c>
      <c r="AC1843" s="17">
        <v>0.12564133389117901</v>
      </c>
      <c r="AD1843" s="17">
        <v>0.218161106033705</v>
      </c>
      <c r="AE1843" s="17"/>
      <c r="AF1843" s="17">
        <v>0.14300329473512999</v>
      </c>
      <c r="AG1843" s="17">
        <v>0.15357137264711901</v>
      </c>
      <c r="AH1843" s="17">
        <v>0.19243922333810501</v>
      </c>
      <c r="AI1843" s="17">
        <v>0.146778890305095</v>
      </c>
      <c r="AJ1843" s="17">
        <v>0.21249397396335601</v>
      </c>
      <c r="AK1843" s="17"/>
      <c r="AL1843" s="17">
        <v>0.174490795972675</v>
      </c>
      <c r="AM1843" s="17">
        <v>0.16675423115778401</v>
      </c>
      <c r="AN1843" s="17">
        <v>0.146366463766856</v>
      </c>
      <c r="AO1843" s="17">
        <v>0.11501526682383501</v>
      </c>
      <c r="AP1843" s="17"/>
      <c r="AQ1843" s="17">
        <v>0.140771477982812</v>
      </c>
      <c r="AR1843" s="17">
        <v>0.19415488470727901</v>
      </c>
      <c r="AS1843" s="17"/>
      <c r="AT1843" s="17">
        <v>0.162523483184117</v>
      </c>
      <c r="AU1843" s="17">
        <v>0.143190301890911</v>
      </c>
      <c r="AV1843" s="17"/>
      <c r="AW1843" s="17">
        <v>0.136670880772297</v>
      </c>
      <c r="AX1843" s="17">
        <v>0.18078429363238499</v>
      </c>
      <c r="AY1843" s="17">
        <v>0.179009821861569</v>
      </c>
      <c r="AZ1843" s="17"/>
      <c r="BA1843" s="17">
        <v>0.16479829479482799</v>
      </c>
      <c r="BB1843" s="17">
        <v>0.179532772432039</v>
      </c>
      <c r="BC1843" s="17">
        <v>0.15888803134903901</v>
      </c>
      <c r="BD1843" s="17">
        <v>0.13973563577032</v>
      </c>
      <c r="BE1843" s="17">
        <v>0.13119310478177601</v>
      </c>
      <c r="BF1843" s="17"/>
      <c r="BG1843" s="17">
        <v>0.16441116687159699</v>
      </c>
      <c r="BH1843" s="17">
        <v>0.161428559972354</v>
      </c>
      <c r="BI1843" s="17"/>
      <c r="BJ1843" s="17">
        <v>0.169010176612336</v>
      </c>
      <c r="BK1843" s="17">
        <v>0.13578914583852</v>
      </c>
      <c r="BL1843" s="17"/>
      <c r="BM1843" s="17">
        <v>0.16596048929461499</v>
      </c>
      <c r="BN1843" s="17">
        <v>0.134285593399254</v>
      </c>
      <c r="BO1843" s="17">
        <v>0.17735616412475699</v>
      </c>
      <c r="BP1843" s="17">
        <v>0.22556886074194499</v>
      </c>
      <c r="BQ1843" s="17">
        <v>0.109302898097804</v>
      </c>
      <c r="BR1843" s="17"/>
      <c r="BS1843" s="17">
        <v>0.13833260456781099</v>
      </c>
      <c r="BT1843" s="17"/>
      <c r="BU1843" s="17">
        <v>0.15578244355277501</v>
      </c>
      <c r="BV1843" s="17">
        <v>0.16674128515991901</v>
      </c>
      <c r="BW1843" s="17">
        <v>0.22424708013160499</v>
      </c>
      <c r="BX1843" s="17">
        <v>0.120705941219913</v>
      </c>
      <c r="BY1843" s="17">
        <v>0.131556968026768</v>
      </c>
      <c r="BZ1843" s="17"/>
      <c r="CA1843" s="17">
        <v>0.154439508305486</v>
      </c>
      <c r="CB1843" s="17"/>
      <c r="CC1843" s="17">
        <v>0.14941865295020201</v>
      </c>
      <c r="CD1843" s="17">
        <v>0.22479167532793301</v>
      </c>
      <c r="CE1843" s="17"/>
      <c r="CF1843" s="17">
        <v>0.14909115874186199</v>
      </c>
      <c r="CG1843" s="17"/>
      <c r="CH1843" s="17">
        <v>0.15996147428846599</v>
      </c>
      <c r="CI1843" s="17">
        <v>0.17878969246332099</v>
      </c>
    </row>
    <row r="1844" spans="2:87" x14ac:dyDescent="0.35">
      <c r="B1844" t="s">
        <v>530</v>
      </c>
      <c r="C1844" s="17">
        <v>0.39718286576589701</v>
      </c>
      <c r="D1844" s="17">
        <v>0.372205536180375</v>
      </c>
      <c r="E1844" s="17">
        <v>0.42172570279580102</v>
      </c>
      <c r="F1844" s="17"/>
      <c r="G1844" s="17">
        <v>0.14606672681452201</v>
      </c>
      <c r="H1844" s="17">
        <v>0.21413790393520499</v>
      </c>
      <c r="I1844" s="17">
        <v>0.27489983346896102</v>
      </c>
      <c r="J1844" s="17">
        <v>0.389231409994311</v>
      </c>
      <c r="K1844" s="17">
        <v>0.58380554958767406</v>
      </c>
      <c r="L1844" s="17">
        <v>0.73560917163662398</v>
      </c>
      <c r="M1844" s="17"/>
      <c r="N1844" s="17">
        <v>0.35161097163128002</v>
      </c>
      <c r="O1844" s="17">
        <v>0.388343587813963</v>
      </c>
      <c r="P1844" s="17">
        <v>0.42484993928369902</v>
      </c>
      <c r="Q1844" s="17">
        <v>0.42407402825412299</v>
      </c>
      <c r="R1844" s="17"/>
      <c r="S1844" s="17">
        <v>0.29790202651294501</v>
      </c>
      <c r="T1844" s="17">
        <v>0.41850813570863399</v>
      </c>
      <c r="U1844" s="17">
        <v>0.46108950714000302</v>
      </c>
      <c r="V1844" s="17">
        <v>0.37894221978439702</v>
      </c>
      <c r="W1844" s="17">
        <v>0.35422545388545901</v>
      </c>
      <c r="X1844" s="17">
        <v>0.44201858520881399</v>
      </c>
      <c r="Y1844" s="17">
        <v>0.35960568422086397</v>
      </c>
      <c r="Z1844" s="17">
        <v>0.41382798051030001</v>
      </c>
      <c r="AA1844" s="17">
        <v>0.38235045356835001</v>
      </c>
      <c r="AB1844" s="17">
        <v>0.50196406044754005</v>
      </c>
      <c r="AC1844" s="17">
        <v>0.50579178448840401</v>
      </c>
      <c r="AD1844" s="17">
        <v>0.24644155953342201</v>
      </c>
      <c r="AE1844" s="17"/>
      <c r="AF1844" s="17">
        <v>0.43819843245932999</v>
      </c>
      <c r="AG1844" s="17">
        <v>0.435090487894566</v>
      </c>
      <c r="AH1844" s="17">
        <v>0.41138807347108303</v>
      </c>
      <c r="AI1844" s="17">
        <v>0.36699168259703502</v>
      </c>
      <c r="AJ1844" s="17">
        <v>0.23821030217495601</v>
      </c>
      <c r="AK1844" s="17"/>
      <c r="AL1844" s="17">
        <v>0.44027980353045199</v>
      </c>
      <c r="AM1844" s="17">
        <v>0.39434041883657101</v>
      </c>
      <c r="AN1844" s="17">
        <v>0.36887122570230502</v>
      </c>
      <c r="AO1844" s="17">
        <v>0.24185136672305799</v>
      </c>
      <c r="AP1844" s="17"/>
      <c r="AQ1844" s="17">
        <v>0.46601450117464199</v>
      </c>
      <c r="AR1844" s="17">
        <v>0.29850831157382801</v>
      </c>
      <c r="AS1844" s="17"/>
      <c r="AT1844" s="17">
        <v>0.32879450387513998</v>
      </c>
      <c r="AU1844" s="17">
        <v>0.73343696406567505</v>
      </c>
      <c r="AV1844" s="17"/>
      <c r="AW1844" s="17">
        <v>0.57879836193343404</v>
      </c>
      <c r="AX1844" s="17">
        <v>0.33644531473165601</v>
      </c>
      <c r="AY1844" s="17">
        <v>0.28501155445655002</v>
      </c>
      <c r="AZ1844" s="17"/>
      <c r="BA1844" s="17">
        <v>0.26038899366562501</v>
      </c>
      <c r="BB1844" s="17">
        <v>0.41265622438855398</v>
      </c>
      <c r="BC1844" s="17">
        <v>0.44827625748703198</v>
      </c>
      <c r="BD1844" s="17">
        <v>0.47661603612111803</v>
      </c>
      <c r="BE1844" s="17">
        <v>0.540845301685979</v>
      </c>
      <c r="BF1844" s="17"/>
      <c r="BG1844" s="17">
        <v>0.342880122728565</v>
      </c>
      <c r="BH1844" s="17">
        <v>0.437963750705677</v>
      </c>
      <c r="BI1844" s="17"/>
      <c r="BJ1844" s="17">
        <v>0.33508579256241799</v>
      </c>
      <c r="BK1844" s="17">
        <v>0.64385007945502604</v>
      </c>
      <c r="BL1844" s="17"/>
      <c r="BM1844" s="17">
        <v>0.32130557486525602</v>
      </c>
      <c r="BN1844" s="17">
        <v>0.52327065168805698</v>
      </c>
      <c r="BO1844" s="17">
        <v>0.34039245514178001</v>
      </c>
      <c r="BP1844" s="17">
        <v>0.41402382914038099</v>
      </c>
      <c r="BQ1844" s="17">
        <v>0.51067509054304305</v>
      </c>
      <c r="BR1844" s="17"/>
      <c r="BS1844" s="17">
        <v>0.44695298846209103</v>
      </c>
      <c r="BT1844" s="17"/>
      <c r="BU1844" s="17">
        <v>0.47939221353976702</v>
      </c>
      <c r="BV1844" s="17">
        <v>0.287575160284122</v>
      </c>
      <c r="BW1844" s="17">
        <v>0.40362124928715998</v>
      </c>
      <c r="BX1844" s="17">
        <v>0.524836430300606</v>
      </c>
      <c r="BY1844" s="17">
        <v>0.30210859486677499</v>
      </c>
      <c r="BZ1844" s="17"/>
      <c r="CA1844" s="17">
        <v>0.31209453587977798</v>
      </c>
      <c r="CB1844" s="17"/>
      <c r="CC1844" s="17">
        <v>0.43051323764082999</v>
      </c>
      <c r="CD1844" s="17">
        <v>0.28699740784382199</v>
      </c>
      <c r="CE1844" s="17"/>
      <c r="CF1844" s="17">
        <v>0.50505114102833404</v>
      </c>
      <c r="CG1844" s="17"/>
      <c r="CH1844" s="17">
        <v>0.49515056286047798</v>
      </c>
      <c r="CI1844" s="17">
        <v>0.210201583019651</v>
      </c>
    </row>
    <row r="1845" spans="2:87" x14ac:dyDescent="0.35">
      <c r="B1845" t="s">
        <v>531</v>
      </c>
      <c r="C1845" s="17">
        <v>8.0478685264280203E-2</v>
      </c>
      <c r="D1845" s="17">
        <v>7.1364017748871397E-2</v>
      </c>
      <c r="E1845" s="17">
        <v>8.9789173839381495E-2</v>
      </c>
      <c r="F1845" s="17"/>
      <c r="G1845" s="17">
        <v>7.9529327692880597E-2</v>
      </c>
      <c r="H1845" s="17">
        <v>0.108689284744096</v>
      </c>
      <c r="I1845" s="17">
        <v>8.8223722492396406E-2</v>
      </c>
      <c r="J1845" s="17">
        <v>7.7424579844864297E-2</v>
      </c>
      <c r="K1845" s="17">
        <v>8.6314709827197494E-2</v>
      </c>
      <c r="L1845" s="17">
        <v>4.7993880785111499E-2</v>
      </c>
      <c r="M1845" s="17"/>
      <c r="N1845" s="17">
        <v>6.9332705511465101E-2</v>
      </c>
      <c r="O1845" s="17">
        <v>6.8600508556633397E-2</v>
      </c>
      <c r="P1845" s="17">
        <v>8.3905204269448294E-2</v>
      </c>
      <c r="Q1845" s="17">
        <v>0.102239374650169</v>
      </c>
      <c r="R1845" s="17"/>
      <c r="S1845" s="17">
        <v>6.5007919186412993E-2</v>
      </c>
      <c r="T1845" s="17">
        <v>8.9360796197251097E-2</v>
      </c>
      <c r="U1845" s="17">
        <v>9.5862806586027E-2</v>
      </c>
      <c r="V1845" s="17">
        <v>6.8290881819646099E-2</v>
      </c>
      <c r="W1845" s="17">
        <v>8.69612221441389E-2</v>
      </c>
      <c r="X1845" s="17">
        <v>9.2620252630776403E-2</v>
      </c>
      <c r="Y1845" s="17">
        <v>0.10897794831945599</v>
      </c>
      <c r="Z1845" s="17">
        <v>8.9443324528512794E-2</v>
      </c>
      <c r="AA1845" s="17">
        <v>4.3336778743046901E-2</v>
      </c>
      <c r="AB1845" s="17">
        <v>6.1809568778765499E-2</v>
      </c>
      <c r="AC1845" s="17">
        <v>0.10140638066125</v>
      </c>
      <c r="AD1845" s="17">
        <v>0.12820886050683</v>
      </c>
      <c r="AE1845" s="17"/>
      <c r="AF1845" s="17">
        <v>8.67996265886605E-2</v>
      </c>
      <c r="AG1845" s="17">
        <v>7.6363490525104896E-2</v>
      </c>
      <c r="AH1845" s="17">
        <v>7.1178489844568593E-2</v>
      </c>
      <c r="AI1845" s="17">
        <v>9.4398883436586895E-2</v>
      </c>
      <c r="AJ1845" s="17">
        <v>5.02927011256835E-2</v>
      </c>
      <c r="AK1845" s="17"/>
      <c r="AL1845" s="17">
        <v>9.7926621284314105E-2</v>
      </c>
      <c r="AM1845" s="17">
        <v>5.9099153124570501E-2</v>
      </c>
      <c r="AN1845" s="17">
        <v>7.3435339858756193E-2</v>
      </c>
      <c r="AO1845" s="17">
        <v>0.126527138790718</v>
      </c>
      <c r="AP1845" s="17"/>
      <c r="AQ1845" s="17">
        <v>8.3484428760827206E-2</v>
      </c>
      <c r="AR1845" s="17">
        <v>7.6169759611471904E-2</v>
      </c>
      <c r="AS1845" s="17"/>
      <c r="AT1845" s="17">
        <v>7.55958744059851E-2</v>
      </c>
      <c r="AU1845" s="17">
        <v>4.7587802597352499E-2</v>
      </c>
      <c r="AV1845" s="17"/>
      <c r="AW1845" s="17">
        <v>5.9372083132116601E-2</v>
      </c>
      <c r="AX1845" s="17">
        <v>7.1587829973539102E-2</v>
      </c>
      <c r="AY1845" s="17">
        <v>0.100688221652493</v>
      </c>
      <c r="AZ1845" s="17"/>
      <c r="BA1845" s="17">
        <v>9.8109653901009994E-2</v>
      </c>
      <c r="BB1845" s="17">
        <v>7.6631902140116101E-2</v>
      </c>
      <c r="BC1845" s="17">
        <v>6.2396007148743299E-2</v>
      </c>
      <c r="BD1845" s="17">
        <v>0.112144510671259</v>
      </c>
      <c r="BE1845" s="17">
        <v>6.7445732341970793E-2</v>
      </c>
      <c r="BF1845" s="17"/>
      <c r="BG1845" s="17">
        <v>8.3770080664151897E-2</v>
      </c>
      <c r="BH1845" s="17">
        <v>7.8006876114580001E-2</v>
      </c>
      <c r="BI1845" s="17"/>
      <c r="BJ1845" s="17">
        <v>8.2658944900536505E-2</v>
      </c>
      <c r="BK1845" s="17">
        <v>7.1183237022779206E-2</v>
      </c>
      <c r="BL1845" s="17"/>
      <c r="BM1845" s="17">
        <v>0.122147672407509</v>
      </c>
      <c r="BN1845" s="17">
        <v>7.8824451967093007E-2</v>
      </c>
      <c r="BO1845" s="17">
        <v>7.1551676898097299E-2</v>
      </c>
      <c r="BP1845" s="17">
        <v>6.05962345834338E-2</v>
      </c>
      <c r="BQ1845" s="17">
        <v>8.5852820383206005E-2</v>
      </c>
      <c r="BR1845" s="17"/>
      <c r="BS1845" s="17">
        <v>6.9201782625812794E-2</v>
      </c>
      <c r="BT1845" s="17"/>
      <c r="BU1845" s="17">
        <v>7.1086049348002195E-2</v>
      </c>
      <c r="BV1845" s="17">
        <v>7.46926270848218E-2</v>
      </c>
      <c r="BW1845" s="17">
        <v>6.0945309004795202E-2</v>
      </c>
      <c r="BX1845" s="17">
        <v>8.04028457701748E-2</v>
      </c>
      <c r="BY1845" s="17">
        <v>0.161447634456867</v>
      </c>
      <c r="BZ1845" s="17"/>
      <c r="CA1845" s="17">
        <v>7.62933899277672E-2</v>
      </c>
      <c r="CB1845" s="17"/>
      <c r="CC1845" s="17">
        <v>7.5104330951898404E-2</v>
      </c>
      <c r="CD1845" s="17">
        <v>8.9591357100997401E-2</v>
      </c>
      <c r="CE1845" s="17"/>
      <c r="CF1845" s="17">
        <v>4.9547765874759599E-2</v>
      </c>
      <c r="CG1845" s="17"/>
      <c r="CH1845" s="17">
        <v>6.8643971344176394E-2</v>
      </c>
      <c r="CI1845" s="17">
        <v>3.3946490416566798E-2</v>
      </c>
    </row>
    <row r="1846" spans="2:87" x14ac:dyDescent="0.35">
      <c r="B1846" t="s">
        <v>161</v>
      </c>
      <c r="C1846" s="17">
        <v>0.12616443273268099</v>
      </c>
      <c r="D1846" s="17">
        <v>9.7897884034223406E-2</v>
      </c>
      <c r="E1846" s="17">
        <v>0.151232224018576</v>
      </c>
      <c r="F1846" s="17"/>
      <c r="G1846" s="17">
        <v>0.18383781206886399</v>
      </c>
      <c r="H1846" s="17">
        <v>0.13803950991028899</v>
      </c>
      <c r="I1846" s="17">
        <v>0.185580959642863</v>
      </c>
      <c r="J1846" s="17">
        <v>0.14124398369719501</v>
      </c>
      <c r="K1846" s="17">
        <v>8.7135235211895104E-2</v>
      </c>
      <c r="L1846" s="17">
        <v>3.3742628677556598E-2</v>
      </c>
      <c r="M1846" s="17"/>
      <c r="N1846" s="17">
        <v>9.0607302588320296E-2</v>
      </c>
      <c r="O1846" s="17">
        <v>0.114284668257289</v>
      </c>
      <c r="P1846" s="17">
        <v>0.153352443093484</v>
      </c>
      <c r="Q1846" s="17">
        <v>0.15325052638474301</v>
      </c>
      <c r="R1846" s="17"/>
      <c r="S1846" s="17">
        <v>0.125995854413301</v>
      </c>
      <c r="T1846" s="17">
        <v>0.12144152249515</v>
      </c>
      <c r="U1846" s="17">
        <v>0.106640482053798</v>
      </c>
      <c r="V1846" s="17">
        <v>0.146261277384619</v>
      </c>
      <c r="W1846" s="17">
        <v>0.169575628160168</v>
      </c>
      <c r="X1846" s="17">
        <v>9.5403025662808297E-2</v>
      </c>
      <c r="Y1846" s="17">
        <v>0.12937179485349801</v>
      </c>
      <c r="Z1846" s="17">
        <v>0.13639647393453999</v>
      </c>
      <c r="AA1846" s="17">
        <v>0.11748422753092599</v>
      </c>
      <c r="AB1846" s="17">
        <v>0.11144557247056799</v>
      </c>
      <c r="AC1846" s="17">
        <v>0.124693526653466</v>
      </c>
      <c r="AD1846" s="17">
        <v>0.18955170420498699</v>
      </c>
      <c r="AE1846" s="17"/>
      <c r="AF1846" s="17">
        <v>0.15602886475379599</v>
      </c>
      <c r="AG1846" s="17">
        <v>0.12952644500238</v>
      </c>
      <c r="AH1846" s="17">
        <v>0.10394749445920901</v>
      </c>
      <c r="AI1846" s="17">
        <v>0.116340724100491</v>
      </c>
      <c r="AJ1846" s="17">
        <v>8.36026662898951E-2</v>
      </c>
      <c r="AK1846" s="17"/>
      <c r="AL1846" s="17">
        <v>0.113177019706236</v>
      </c>
      <c r="AM1846" s="17">
        <v>0.12903881850721899</v>
      </c>
      <c r="AN1846" s="17">
        <v>0.130579881517186</v>
      </c>
      <c r="AO1846" s="17">
        <v>0.172214655506846</v>
      </c>
      <c r="AP1846" s="17"/>
      <c r="AQ1846" s="17">
        <v>0.13186659545735499</v>
      </c>
      <c r="AR1846" s="17">
        <v>0.117990017560841</v>
      </c>
      <c r="AS1846" s="17"/>
      <c r="AT1846" s="17">
        <v>0.14483933422810999</v>
      </c>
      <c r="AU1846" s="17">
        <v>2.3097967474940299E-2</v>
      </c>
      <c r="AV1846" s="17"/>
      <c r="AW1846" s="17">
        <v>6.4274231397923695E-2</v>
      </c>
      <c r="AX1846" s="17">
        <v>0.13515428826828299</v>
      </c>
      <c r="AY1846" s="17">
        <v>0.166253935973703</v>
      </c>
      <c r="AZ1846" s="17"/>
      <c r="BA1846" s="17">
        <v>0.12687303309681799</v>
      </c>
      <c r="BB1846" s="17">
        <v>0.113498827798999</v>
      </c>
      <c r="BC1846" s="17">
        <v>0.13445643753446099</v>
      </c>
      <c r="BD1846" s="17">
        <v>0.13460083349385499</v>
      </c>
      <c r="BE1846" s="17">
        <v>0.11253813424753401</v>
      </c>
      <c r="BF1846" s="17"/>
      <c r="BG1846" s="17">
        <v>0.152588264838667</v>
      </c>
      <c r="BH1846" s="17">
        <v>0.106320365996651</v>
      </c>
      <c r="BI1846" s="17"/>
      <c r="BJ1846" s="17">
        <v>0.14080746979609199</v>
      </c>
      <c r="BK1846" s="17">
        <v>7.0073150790814595E-2</v>
      </c>
      <c r="BL1846" s="17"/>
      <c r="BM1846" s="17">
        <v>0.210825280105013</v>
      </c>
      <c r="BN1846" s="17">
        <v>7.02965626546046E-2</v>
      </c>
      <c r="BO1846" s="17">
        <v>0.113736274280687</v>
      </c>
      <c r="BP1846" s="17">
        <v>0.10223311839079199</v>
      </c>
      <c r="BQ1846" s="17">
        <v>9.30941929969267E-2</v>
      </c>
      <c r="BR1846" s="17"/>
      <c r="BS1846" s="17">
        <v>8.48058479153561E-2</v>
      </c>
      <c r="BT1846" s="17"/>
      <c r="BU1846" s="17">
        <v>7.8902856745425298E-2</v>
      </c>
      <c r="BV1846" s="17">
        <v>8.7760828514387004E-2</v>
      </c>
      <c r="BW1846" s="17">
        <v>9.0391085445002906E-2</v>
      </c>
      <c r="BX1846" s="17">
        <v>0.10103025797125</v>
      </c>
      <c r="BY1846" s="17">
        <v>0.244091396488468</v>
      </c>
      <c r="BZ1846" s="17"/>
      <c r="CA1846" s="17">
        <v>8.0942341732462397E-2</v>
      </c>
      <c r="CB1846" s="17"/>
      <c r="CC1846" s="17">
        <v>0.12777168562705199</v>
      </c>
      <c r="CD1846" s="17">
        <v>8.8985026085862298E-2</v>
      </c>
      <c r="CE1846" s="17"/>
      <c r="CF1846" s="17">
        <v>0.12064774128077201</v>
      </c>
      <c r="CG1846" s="17"/>
      <c r="CH1846" s="17">
        <v>0.11904242941624101</v>
      </c>
      <c r="CI1846" s="17">
        <v>8.6309337241420397E-2</v>
      </c>
    </row>
    <row r="1847" spans="2:87" x14ac:dyDescent="0.35">
      <c r="C1847" s="17"/>
      <c r="D1847" s="17"/>
      <c r="E1847" s="17"/>
      <c r="F1847" s="17"/>
      <c r="G1847" s="17"/>
      <c r="H1847" s="17"/>
      <c r="I1847" s="17"/>
      <c r="J1847" s="17"/>
      <c r="K1847" s="17"/>
      <c r="L1847" s="17"/>
      <c r="M1847" s="17"/>
      <c r="N1847" s="17"/>
      <c r="O1847" s="17"/>
      <c r="P1847" s="17"/>
      <c r="Q1847" s="17"/>
      <c r="R1847" s="17"/>
      <c r="S1847" s="17"/>
      <c r="T1847" s="17"/>
      <c r="U1847" s="17"/>
      <c r="V1847" s="17"/>
      <c r="W1847" s="17"/>
      <c r="X1847" s="17"/>
      <c r="Y1847" s="17"/>
      <c r="Z1847" s="17"/>
      <c r="AA1847" s="17"/>
      <c r="AB1847" s="17"/>
      <c r="AC1847" s="17"/>
      <c r="AD1847" s="17"/>
      <c r="AE1847" s="17"/>
      <c r="AF1847" s="17"/>
      <c r="AG1847" s="17"/>
      <c r="AH1847" s="17"/>
      <c r="AI1847" s="17"/>
      <c r="AJ1847" s="17"/>
      <c r="AK1847" s="17"/>
      <c r="AL1847" s="17"/>
      <c r="AM1847" s="17"/>
      <c r="AN1847" s="17"/>
      <c r="AO1847" s="17"/>
      <c r="AP1847" s="17"/>
      <c r="AQ1847" s="17"/>
      <c r="AR1847" s="17"/>
      <c r="AS1847" s="17"/>
      <c r="AT1847" s="17"/>
      <c r="AU1847" s="17"/>
      <c r="AV1847" s="17"/>
      <c r="AW1847" s="17"/>
      <c r="AX1847" s="17"/>
      <c r="AY1847" s="17"/>
      <c r="AZ1847" s="17"/>
      <c r="BA1847" s="17"/>
      <c r="BB1847" s="17"/>
      <c r="BC1847" s="17"/>
      <c r="BD1847" s="17"/>
      <c r="BE1847" s="17"/>
      <c r="BF1847" s="17"/>
      <c r="BG1847" s="17"/>
      <c r="BH1847" s="17"/>
      <c r="BI1847" s="17"/>
      <c r="BJ1847" s="17"/>
      <c r="BK1847" s="17"/>
      <c r="BL1847" s="17"/>
      <c r="BM1847" s="17"/>
      <c r="BN1847" s="17"/>
      <c r="BO1847" s="17"/>
      <c r="BP1847" s="17"/>
      <c r="BQ1847" s="17"/>
      <c r="BR1847" s="17"/>
      <c r="BS1847" s="17"/>
      <c r="BT1847" s="17"/>
      <c r="BU1847" s="17"/>
      <c r="BV1847" s="17"/>
      <c r="BW1847" s="17"/>
      <c r="BX1847" s="17"/>
      <c r="BY1847" s="17"/>
      <c r="BZ1847" s="17"/>
      <c r="CA1847" s="17"/>
      <c r="CB1847" s="17"/>
      <c r="CC1847" s="17"/>
      <c r="CD1847" s="17"/>
      <c r="CE1847" s="17"/>
      <c r="CF1847" s="17"/>
      <c r="CG1847" s="17"/>
      <c r="CH1847" s="17"/>
      <c r="CI1847" s="17"/>
    </row>
    <row r="1848" spans="2:87" x14ac:dyDescent="0.35">
      <c r="B1848" s="6" t="s">
        <v>550</v>
      </c>
      <c r="C1848" s="17"/>
      <c r="D1848" s="17"/>
      <c r="E1848" s="17"/>
      <c r="F1848" s="17"/>
      <c r="G1848" s="17"/>
      <c r="H1848" s="17"/>
      <c r="I1848" s="17"/>
      <c r="J1848" s="17"/>
      <c r="K1848" s="17"/>
      <c r="L1848" s="17"/>
      <c r="M1848" s="17"/>
      <c r="N1848" s="17"/>
      <c r="O1848" s="17"/>
      <c r="P1848" s="17"/>
      <c r="Q1848" s="17"/>
      <c r="R1848" s="17"/>
      <c r="S1848" s="17"/>
      <c r="T1848" s="17"/>
      <c r="U1848" s="17"/>
      <c r="V1848" s="17"/>
      <c r="W1848" s="17"/>
      <c r="X1848" s="17"/>
      <c r="Y1848" s="17"/>
      <c r="Z1848" s="17"/>
      <c r="AA1848" s="17"/>
      <c r="AB1848" s="17"/>
      <c r="AC1848" s="17"/>
      <c r="AD1848" s="17"/>
      <c r="AE1848" s="17"/>
      <c r="AF1848" s="17"/>
      <c r="AG1848" s="17"/>
      <c r="AH1848" s="17"/>
      <c r="AI1848" s="17"/>
      <c r="AJ1848" s="17"/>
      <c r="AK1848" s="17"/>
      <c r="AL1848" s="17"/>
      <c r="AM1848" s="17"/>
      <c r="AN1848" s="17"/>
      <c r="AO1848" s="17"/>
      <c r="AP1848" s="17"/>
      <c r="AQ1848" s="17"/>
      <c r="AR1848" s="17"/>
      <c r="AS1848" s="17"/>
      <c r="AT1848" s="17"/>
      <c r="AU1848" s="17"/>
      <c r="AV1848" s="17"/>
      <c r="AW1848" s="17"/>
      <c r="AX1848" s="17"/>
      <c r="AY1848" s="17"/>
      <c r="AZ1848" s="17"/>
      <c r="BA1848" s="17"/>
      <c r="BB1848" s="17"/>
      <c r="BC1848" s="17"/>
      <c r="BD1848" s="17"/>
      <c r="BE1848" s="17"/>
      <c r="BF1848" s="17"/>
      <c r="BG1848" s="17"/>
      <c r="BH1848" s="17"/>
      <c r="BI1848" s="17"/>
      <c r="BJ1848" s="17"/>
      <c r="BK1848" s="17"/>
      <c r="BL1848" s="17"/>
      <c r="BM1848" s="17"/>
      <c r="BN1848" s="17"/>
      <c r="BO1848" s="17"/>
      <c r="BP1848" s="17"/>
      <c r="BQ1848" s="17"/>
      <c r="BR1848" s="17"/>
      <c r="BS1848" s="17"/>
      <c r="BT1848" s="17"/>
      <c r="BU1848" s="17"/>
      <c r="BV1848" s="17"/>
      <c r="BW1848" s="17"/>
      <c r="BX1848" s="17"/>
      <c r="BY1848" s="17"/>
      <c r="BZ1848" s="17"/>
      <c r="CA1848" s="17"/>
      <c r="CB1848" s="17"/>
      <c r="CC1848" s="17"/>
      <c r="CD1848" s="17"/>
      <c r="CE1848" s="17"/>
      <c r="CF1848" s="17"/>
      <c r="CG1848" s="17"/>
      <c r="CH1848" s="17"/>
      <c r="CI1848" s="17"/>
    </row>
    <row r="1849" spans="2:87" x14ac:dyDescent="0.35">
      <c r="B1849" s="24" t="s">
        <v>163</v>
      </c>
      <c r="C1849" s="17"/>
      <c r="D1849" s="17"/>
      <c r="E1849" s="17"/>
      <c r="F1849" s="17"/>
      <c r="G1849" s="17"/>
      <c r="H1849" s="17"/>
      <c r="I1849" s="17"/>
      <c r="J1849" s="17"/>
      <c r="K1849" s="17"/>
      <c r="L1849" s="17"/>
      <c r="M1849" s="17"/>
      <c r="N1849" s="17"/>
      <c r="O1849" s="17"/>
      <c r="P1849" s="17"/>
      <c r="Q1849" s="17"/>
      <c r="R1849" s="17"/>
      <c r="S1849" s="17"/>
      <c r="T1849" s="17"/>
      <c r="U1849" s="17"/>
      <c r="V1849" s="17"/>
      <c r="W1849" s="17"/>
      <c r="X1849" s="17"/>
      <c r="Y1849" s="17"/>
      <c r="Z1849" s="17"/>
      <c r="AA1849" s="17"/>
      <c r="AB1849" s="17"/>
      <c r="AC1849" s="17"/>
      <c r="AD1849" s="17"/>
      <c r="AE1849" s="17"/>
      <c r="AF1849" s="17"/>
      <c r="AG1849" s="17"/>
      <c r="AH1849" s="17"/>
      <c r="AI1849" s="17"/>
      <c r="AJ1849" s="17"/>
      <c r="AK1849" s="17"/>
      <c r="AL1849" s="17"/>
      <c r="AM1849" s="17"/>
      <c r="AN1849" s="17"/>
      <c r="AO1849" s="17"/>
      <c r="AP1849" s="17"/>
      <c r="AQ1849" s="17"/>
      <c r="AR1849" s="17"/>
      <c r="AS1849" s="17"/>
      <c r="AT1849" s="17"/>
      <c r="AU1849" s="17"/>
      <c r="AV1849" s="17"/>
      <c r="AW1849" s="17"/>
      <c r="AX1849" s="17"/>
      <c r="AY1849" s="17"/>
      <c r="AZ1849" s="17"/>
      <c r="BA1849" s="17"/>
      <c r="BB1849" s="17"/>
      <c r="BC1849" s="17"/>
      <c r="BD1849" s="17"/>
      <c r="BE1849" s="17"/>
      <c r="BF1849" s="17"/>
      <c r="BG1849" s="17"/>
      <c r="BH1849" s="17"/>
      <c r="BI1849" s="17"/>
      <c r="BJ1849" s="17"/>
      <c r="BK1849" s="17"/>
      <c r="BL1849" s="17"/>
      <c r="BM1849" s="17"/>
      <c r="BN1849" s="17"/>
      <c r="BO1849" s="17"/>
      <c r="BP1849" s="17"/>
      <c r="BQ1849" s="17"/>
      <c r="BR1849" s="17"/>
      <c r="BS1849" s="17"/>
      <c r="BT1849" s="17"/>
      <c r="BU1849" s="17"/>
      <c r="BV1849" s="17"/>
      <c r="BW1849" s="17"/>
      <c r="BX1849" s="17"/>
      <c r="BY1849" s="17"/>
      <c r="BZ1849" s="17"/>
      <c r="CA1849" s="17"/>
      <c r="CB1849" s="17"/>
      <c r="CC1849" s="17"/>
      <c r="CD1849" s="17"/>
      <c r="CE1849" s="17"/>
      <c r="CF1849" s="17"/>
      <c r="CG1849" s="17"/>
      <c r="CH1849" s="17"/>
      <c r="CI1849" s="17"/>
    </row>
    <row r="1850" spans="2:87" x14ac:dyDescent="0.35">
      <c r="B1850" t="s">
        <v>527</v>
      </c>
      <c r="C1850" s="17">
        <v>0.118290313521471</v>
      </c>
      <c r="D1850" s="17">
        <v>0.12742382841542299</v>
      </c>
      <c r="E1850" s="17">
        <v>0.110190445833423</v>
      </c>
      <c r="F1850" s="17"/>
      <c r="G1850" s="17">
        <v>0.148391840997146</v>
      </c>
      <c r="H1850" s="17">
        <v>0.199313606241285</v>
      </c>
      <c r="I1850" s="17">
        <v>0.103305724138041</v>
      </c>
      <c r="J1850" s="17">
        <v>0.13176915452674001</v>
      </c>
      <c r="K1850" s="17">
        <v>8.6960035291689899E-2</v>
      </c>
      <c r="L1850" s="17">
        <v>4.6483561178392099E-2</v>
      </c>
      <c r="M1850" s="17"/>
      <c r="N1850" s="17">
        <v>0.136761576399583</v>
      </c>
      <c r="O1850" s="17">
        <v>0.12363406024493399</v>
      </c>
      <c r="P1850" s="17">
        <v>9.7085702217703004E-2</v>
      </c>
      <c r="Q1850" s="17">
        <v>0.111130396678896</v>
      </c>
      <c r="R1850" s="17"/>
      <c r="S1850" s="17">
        <v>0.14719189498864299</v>
      </c>
      <c r="T1850" s="17">
        <v>9.8795997386450105E-2</v>
      </c>
      <c r="U1850" s="17">
        <v>7.8444542514407203E-2</v>
      </c>
      <c r="V1850" s="17">
        <v>0.125919459799296</v>
      </c>
      <c r="W1850" s="17">
        <v>5.3292227119980898E-2</v>
      </c>
      <c r="X1850" s="17">
        <v>0.12749778477272999</v>
      </c>
      <c r="Y1850" s="17">
        <v>0.133192009632943</v>
      </c>
      <c r="Z1850" s="17">
        <v>0.12785969289315799</v>
      </c>
      <c r="AA1850" s="17">
        <v>0.14098533058405699</v>
      </c>
      <c r="AB1850" s="17">
        <v>0.13786264437589499</v>
      </c>
      <c r="AC1850" s="17">
        <v>0.12907719618710101</v>
      </c>
      <c r="AD1850" s="17">
        <v>5.6089194260973599E-2</v>
      </c>
      <c r="AE1850" s="17"/>
      <c r="AF1850" s="17">
        <v>0.12500990179418001</v>
      </c>
      <c r="AG1850" s="17">
        <v>0.102292995400612</v>
      </c>
      <c r="AH1850" s="17">
        <v>0.10328889576810001</v>
      </c>
      <c r="AI1850" s="17">
        <v>0.154076769568773</v>
      </c>
      <c r="AJ1850" s="17">
        <v>0.16567761239064799</v>
      </c>
      <c r="AK1850" s="17"/>
      <c r="AL1850" s="17">
        <v>8.9869766712325494E-2</v>
      </c>
      <c r="AM1850" s="17">
        <v>0.117251107615128</v>
      </c>
      <c r="AN1850" s="17">
        <v>0.14841392147726401</v>
      </c>
      <c r="AO1850" s="17">
        <v>0.20667234191637701</v>
      </c>
      <c r="AP1850" s="17"/>
      <c r="AQ1850" s="17">
        <v>0.109811683095832</v>
      </c>
      <c r="AR1850" s="17">
        <v>0.130444972820804</v>
      </c>
      <c r="AS1850" s="17"/>
      <c r="AT1850" s="17">
        <v>0.14004276438806099</v>
      </c>
      <c r="AU1850" s="17">
        <v>4.0511306476809797E-2</v>
      </c>
      <c r="AV1850" s="17"/>
      <c r="AW1850" s="17">
        <v>6.7480283567095997E-2</v>
      </c>
      <c r="AX1850" s="17">
        <v>0.12470261223208801</v>
      </c>
      <c r="AY1850" s="17">
        <v>0.163200327682887</v>
      </c>
      <c r="AZ1850" s="17"/>
      <c r="BA1850" s="17">
        <v>0.16143764126420801</v>
      </c>
      <c r="BB1850" s="17">
        <v>0.115828401577508</v>
      </c>
      <c r="BC1850" s="17">
        <v>0.102430768335478</v>
      </c>
      <c r="BD1850" s="17">
        <v>6.4665843965313594E-2</v>
      </c>
      <c r="BE1850" s="17">
        <v>0.115207634798391</v>
      </c>
      <c r="BF1850" s="17"/>
      <c r="BG1850" s="17">
        <v>0.12152962015723499</v>
      </c>
      <c r="BH1850" s="17">
        <v>0.115857622577904</v>
      </c>
      <c r="BI1850" s="17"/>
      <c r="BJ1850" s="17">
        <v>0.12978374016375799</v>
      </c>
      <c r="BK1850" s="17">
        <v>6.7214122305692001E-2</v>
      </c>
      <c r="BL1850" s="17"/>
      <c r="BM1850" s="17">
        <v>9.7222659836988107E-2</v>
      </c>
      <c r="BN1850" s="17">
        <v>8.3427714190581703E-2</v>
      </c>
      <c r="BO1850" s="17">
        <v>0.16490441689400001</v>
      </c>
      <c r="BP1850" s="17">
        <v>9.4620221168998597E-2</v>
      </c>
      <c r="BQ1850" s="17">
        <v>8.8458490865284095E-2</v>
      </c>
      <c r="BR1850" s="17"/>
      <c r="BS1850" s="17">
        <v>0.12847538390214999</v>
      </c>
      <c r="BT1850" s="17"/>
      <c r="BU1850" s="17">
        <v>9.9210394819799902E-2</v>
      </c>
      <c r="BV1850" s="17">
        <v>0.18199023271237</v>
      </c>
      <c r="BW1850" s="17">
        <v>0.104795391865155</v>
      </c>
      <c r="BX1850" s="17">
        <v>0.12721229263089201</v>
      </c>
      <c r="BY1850" s="17">
        <v>4.9203883609424598E-2</v>
      </c>
      <c r="BZ1850" s="17"/>
      <c r="CA1850" s="17">
        <v>0.23062983721305599</v>
      </c>
      <c r="CB1850" s="17"/>
      <c r="CC1850" s="17">
        <v>0.119536163272047</v>
      </c>
      <c r="CD1850" s="17">
        <v>0.12454031684408701</v>
      </c>
      <c r="CE1850" s="17"/>
      <c r="CF1850" s="17">
        <v>0.112501210684698</v>
      </c>
      <c r="CG1850" s="17"/>
      <c r="CH1850" s="17">
        <v>8.4396307391392006E-2</v>
      </c>
      <c r="CI1850" s="17">
        <v>0.25940718776907301</v>
      </c>
    </row>
    <row r="1851" spans="2:87" x14ac:dyDescent="0.35">
      <c r="B1851" t="s">
        <v>528</v>
      </c>
      <c r="C1851" s="17">
        <v>0.195797202347859</v>
      </c>
      <c r="D1851" s="17">
        <v>0.21966073246409301</v>
      </c>
      <c r="E1851" s="17">
        <v>0.17285802744098699</v>
      </c>
      <c r="F1851" s="17"/>
      <c r="G1851" s="17">
        <v>0.25948468609683401</v>
      </c>
      <c r="H1851" s="17">
        <v>0.252433579855459</v>
      </c>
      <c r="I1851" s="17">
        <v>0.27558862986590099</v>
      </c>
      <c r="J1851" s="17">
        <v>0.18670391786291901</v>
      </c>
      <c r="K1851" s="17">
        <v>0.14744209642742701</v>
      </c>
      <c r="L1851" s="17">
        <v>6.8098263108486101E-2</v>
      </c>
      <c r="M1851" s="17"/>
      <c r="N1851" s="17">
        <v>0.222029507814516</v>
      </c>
      <c r="O1851" s="17">
        <v>0.203562168946397</v>
      </c>
      <c r="P1851" s="17">
        <v>0.180925320616489</v>
      </c>
      <c r="Q1851" s="17">
        <v>0.17590274833511199</v>
      </c>
      <c r="R1851" s="17"/>
      <c r="S1851" s="17">
        <v>0.243280522943153</v>
      </c>
      <c r="T1851" s="17">
        <v>0.20519630394753599</v>
      </c>
      <c r="U1851" s="17">
        <v>0.174560856194725</v>
      </c>
      <c r="V1851" s="17">
        <v>0.124876765697317</v>
      </c>
      <c r="W1851" s="17">
        <v>0.17348050655827499</v>
      </c>
      <c r="X1851" s="17">
        <v>0.17206207465766099</v>
      </c>
      <c r="Y1851" s="17">
        <v>0.17040551345889901</v>
      </c>
      <c r="Z1851" s="17">
        <v>0.233591702783573</v>
      </c>
      <c r="AA1851" s="17">
        <v>0.31161835316962799</v>
      </c>
      <c r="AB1851" s="17">
        <v>0.147264800015355</v>
      </c>
      <c r="AC1851" s="17">
        <v>0.130384238388528</v>
      </c>
      <c r="AD1851" s="17">
        <v>0.178102577181869</v>
      </c>
      <c r="AE1851" s="17"/>
      <c r="AF1851" s="17">
        <v>0.16437376078292801</v>
      </c>
      <c r="AG1851" s="17">
        <v>0.18894634298052099</v>
      </c>
      <c r="AH1851" s="17">
        <v>0.205762551332549</v>
      </c>
      <c r="AI1851" s="17">
        <v>0.19938935587916901</v>
      </c>
      <c r="AJ1851" s="17">
        <v>0.28610221727076202</v>
      </c>
      <c r="AK1851" s="17"/>
      <c r="AL1851" s="17">
        <v>0.183542977701173</v>
      </c>
      <c r="AM1851" s="17">
        <v>0.188180432730092</v>
      </c>
      <c r="AN1851" s="17">
        <v>0.24584125433983001</v>
      </c>
      <c r="AO1851" s="17">
        <v>0.174924823318791</v>
      </c>
      <c r="AP1851" s="17"/>
      <c r="AQ1851" s="17">
        <v>0.16487889195352201</v>
      </c>
      <c r="AR1851" s="17">
        <v>0.24012057889435801</v>
      </c>
      <c r="AS1851" s="17"/>
      <c r="AT1851" s="17">
        <v>0.22256038840779599</v>
      </c>
      <c r="AU1851" s="17">
        <v>7.3606401199827504E-2</v>
      </c>
      <c r="AV1851" s="17"/>
      <c r="AW1851" s="17">
        <v>0.14702348251952699</v>
      </c>
      <c r="AX1851" s="17">
        <v>0.23031074589808601</v>
      </c>
      <c r="AY1851" s="17">
        <v>0.22167633989864699</v>
      </c>
      <c r="AZ1851" s="17"/>
      <c r="BA1851" s="17">
        <v>0.23903860475337599</v>
      </c>
      <c r="BB1851" s="17">
        <v>0.17415178442996701</v>
      </c>
      <c r="BC1851" s="17">
        <v>0.197446420409086</v>
      </c>
      <c r="BD1851" s="17">
        <v>0.17404713449972101</v>
      </c>
      <c r="BE1851" s="17">
        <v>0.112899278802082</v>
      </c>
      <c r="BF1851" s="17"/>
      <c r="BG1851" s="17">
        <v>0.18294912618897199</v>
      </c>
      <c r="BH1851" s="17">
        <v>0.205445995138545</v>
      </c>
      <c r="BI1851" s="17"/>
      <c r="BJ1851" s="17">
        <v>0.21630760856935799</v>
      </c>
      <c r="BK1851" s="17">
        <v>0.11003666311515201</v>
      </c>
      <c r="BL1851" s="17"/>
      <c r="BM1851" s="17">
        <v>0.192100557439183</v>
      </c>
      <c r="BN1851" s="17">
        <v>0.159250409788501</v>
      </c>
      <c r="BO1851" s="17">
        <v>0.250674386138525</v>
      </c>
      <c r="BP1851" s="17">
        <v>0.20344652351926901</v>
      </c>
      <c r="BQ1851" s="17">
        <v>0.125652849907334</v>
      </c>
      <c r="BR1851" s="17"/>
      <c r="BS1851" s="17">
        <v>0.20713449642571899</v>
      </c>
      <c r="BT1851" s="17"/>
      <c r="BU1851" s="17">
        <v>0.152682416649838</v>
      </c>
      <c r="BV1851" s="17">
        <v>0.30656117832685498</v>
      </c>
      <c r="BW1851" s="17">
        <v>0.17905044669865899</v>
      </c>
      <c r="BX1851" s="17">
        <v>0.14346617301429801</v>
      </c>
      <c r="BY1851" s="17">
        <v>0.18666173700746799</v>
      </c>
      <c r="BZ1851" s="17"/>
      <c r="CA1851" s="17">
        <v>0.26822429968039002</v>
      </c>
      <c r="CB1851" s="17"/>
      <c r="CC1851" s="17">
        <v>0.18659731562023699</v>
      </c>
      <c r="CD1851" s="17">
        <v>0.25304444761109501</v>
      </c>
      <c r="CE1851" s="17"/>
      <c r="CF1851" s="17">
        <v>0.17316256596944599</v>
      </c>
      <c r="CG1851" s="17"/>
      <c r="CH1851" s="17">
        <v>0.148043239555641</v>
      </c>
      <c r="CI1851" s="17">
        <v>0.30551423072846701</v>
      </c>
    </row>
    <row r="1852" spans="2:87" x14ac:dyDescent="0.35">
      <c r="B1852" t="s">
        <v>529</v>
      </c>
      <c r="C1852" s="17">
        <v>0.18030529723328401</v>
      </c>
      <c r="D1852" s="17">
        <v>0.18402559127780699</v>
      </c>
      <c r="E1852" s="17">
        <v>0.17685157759067699</v>
      </c>
      <c r="F1852" s="17"/>
      <c r="G1852" s="17">
        <v>0.24980001120727599</v>
      </c>
      <c r="H1852" s="17">
        <v>0.17647164864453199</v>
      </c>
      <c r="I1852" s="17">
        <v>0.18687483812306399</v>
      </c>
      <c r="J1852" s="17">
        <v>0.18945152110574601</v>
      </c>
      <c r="K1852" s="17">
        <v>0.13478135712405001</v>
      </c>
      <c r="L1852" s="17">
        <v>0.14914344208671501</v>
      </c>
      <c r="M1852" s="17"/>
      <c r="N1852" s="17">
        <v>0.15571733773246199</v>
      </c>
      <c r="O1852" s="17">
        <v>0.20015876432241</v>
      </c>
      <c r="P1852" s="17">
        <v>0.18404417965080999</v>
      </c>
      <c r="Q1852" s="17">
        <v>0.18263807998621601</v>
      </c>
      <c r="R1852" s="17"/>
      <c r="S1852" s="17">
        <v>0.15802344464823001</v>
      </c>
      <c r="T1852" s="17">
        <v>0.18332389838152499</v>
      </c>
      <c r="U1852" s="17">
        <v>0.226911697096217</v>
      </c>
      <c r="V1852" s="17">
        <v>0.21199511186511699</v>
      </c>
      <c r="W1852" s="17">
        <v>0.15985084726740401</v>
      </c>
      <c r="X1852" s="17">
        <v>0.19161908146300899</v>
      </c>
      <c r="Y1852" s="17">
        <v>0.16881907020196699</v>
      </c>
      <c r="Z1852" s="17">
        <v>0.14359185153791701</v>
      </c>
      <c r="AA1852" s="17">
        <v>0.13717615341110101</v>
      </c>
      <c r="AB1852" s="17">
        <v>0.20299747642236399</v>
      </c>
      <c r="AC1852" s="17">
        <v>0.18548659376267099</v>
      </c>
      <c r="AD1852" s="17">
        <v>0.22321205703428401</v>
      </c>
      <c r="AE1852" s="17"/>
      <c r="AF1852" s="17">
        <v>0.191793342643161</v>
      </c>
      <c r="AG1852" s="17">
        <v>0.19400754313562901</v>
      </c>
      <c r="AH1852" s="17">
        <v>0.14899966579936999</v>
      </c>
      <c r="AI1852" s="17">
        <v>0.19326580871964999</v>
      </c>
      <c r="AJ1852" s="17">
        <v>0.17406677341205401</v>
      </c>
      <c r="AK1852" s="17"/>
      <c r="AL1852" s="17">
        <v>0.15777141727143601</v>
      </c>
      <c r="AM1852" s="17">
        <v>0.200044467832839</v>
      </c>
      <c r="AN1852" s="17">
        <v>0.168527002681402</v>
      </c>
      <c r="AO1852" s="17">
        <v>0.22535492053759401</v>
      </c>
      <c r="AP1852" s="17"/>
      <c r="AQ1852" s="17">
        <v>0.173269105145856</v>
      </c>
      <c r="AR1852" s="17">
        <v>0.19039212886693199</v>
      </c>
      <c r="AS1852" s="17"/>
      <c r="AT1852" s="17">
        <v>0.18761585722487001</v>
      </c>
      <c r="AU1852" s="17">
        <v>0.13936684317411699</v>
      </c>
      <c r="AV1852" s="17"/>
      <c r="AW1852" s="17">
        <v>0.158550428522441</v>
      </c>
      <c r="AX1852" s="17">
        <v>0.18894199609099099</v>
      </c>
      <c r="AY1852" s="17">
        <v>0.18713042639327801</v>
      </c>
      <c r="AZ1852" s="17"/>
      <c r="BA1852" s="17">
        <v>0.19180580098088401</v>
      </c>
      <c r="BB1852" s="17">
        <v>0.18547958203655401</v>
      </c>
      <c r="BC1852" s="17">
        <v>0.178488208820823</v>
      </c>
      <c r="BD1852" s="17">
        <v>0.107702322280636</v>
      </c>
      <c r="BE1852" s="17">
        <v>0.24516781559221201</v>
      </c>
      <c r="BF1852" s="17"/>
      <c r="BG1852" s="17">
        <v>0.203187096365437</v>
      </c>
      <c r="BH1852" s="17">
        <v>0.163121266272232</v>
      </c>
      <c r="BI1852" s="17"/>
      <c r="BJ1852" s="17">
        <v>0.18116025618554801</v>
      </c>
      <c r="BK1852" s="17">
        <v>0.17923609018328701</v>
      </c>
      <c r="BL1852" s="17"/>
      <c r="BM1852" s="17">
        <v>0.195533174648272</v>
      </c>
      <c r="BN1852" s="17">
        <v>0.176099560979075</v>
      </c>
      <c r="BO1852" s="17">
        <v>0.15970495227112999</v>
      </c>
      <c r="BP1852" s="17">
        <v>0.223966234674014</v>
      </c>
      <c r="BQ1852" s="17">
        <v>0.20320232903595101</v>
      </c>
      <c r="BR1852" s="17"/>
      <c r="BS1852" s="17">
        <v>0.172255489680152</v>
      </c>
      <c r="BT1852" s="17"/>
      <c r="BU1852" s="17">
        <v>0.18092692334107199</v>
      </c>
      <c r="BV1852" s="17">
        <v>0.17583228427161501</v>
      </c>
      <c r="BW1852" s="17">
        <v>0.23443757272937901</v>
      </c>
      <c r="BX1852" s="17">
        <v>0.19052853201143999</v>
      </c>
      <c r="BY1852" s="17">
        <v>0.1183948526781</v>
      </c>
      <c r="BZ1852" s="17"/>
      <c r="CA1852" s="17">
        <v>0.14619950890310399</v>
      </c>
      <c r="CB1852" s="17"/>
      <c r="CC1852" s="17">
        <v>0.18160802718334301</v>
      </c>
      <c r="CD1852" s="17">
        <v>0.17464102034840401</v>
      </c>
      <c r="CE1852" s="17"/>
      <c r="CF1852" s="17">
        <v>0.17089408831420799</v>
      </c>
      <c r="CG1852" s="17"/>
      <c r="CH1852" s="17">
        <v>0.19533001124510899</v>
      </c>
      <c r="CI1852" s="17">
        <v>0.13727619839197999</v>
      </c>
    </row>
    <row r="1853" spans="2:87" x14ac:dyDescent="0.35">
      <c r="B1853" t="s">
        <v>530</v>
      </c>
      <c r="C1853" s="17">
        <v>0.35265994072871398</v>
      </c>
      <c r="D1853" s="17">
        <v>0.32828150737801998</v>
      </c>
      <c r="E1853" s="17">
        <v>0.377319727826743</v>
      </c>
      <c r="F1853" s="17"/>
      <c r="G1853" s="17">
        <v>0.15261427036302599</v>
      </c>
      <c r="H1853" s="17">
        <v>0.191985694342685</v>
      </c>
      <c r="I1853" s="17">
        <v>0.22239244114145701</v>
      </c>
      <c r="J1853" s="17">
        <v>0.34593662510814499</v>
      </c>
      <c r="K1853" s="17">
        <v>0.52684171675199098</v>
      </c>
      <c r="L1853" s="17">
        <v>0.64782299526423504</v>
      </c>
      <c r="M1853" s="17"/>
      <c r="N1853" s="17">
        <v>0.35889470228787201</v>
      </c>
      <c r="O1853" s="17">
        <v>0.35765380107450401</v>
      </c>
      <c r="P1853" s="17">
        <v>0.37285167238761202</v>
      </c>
      <c r="Q1853" s="17">
        <v>0.31981186822924002</v>
      </c>
      <c r="R1853" s="17"/>
      <c r="S1853" s="17">
        <v>0.327681343561597</v>
      </c>
      <c r="T1853" s="17">
        <v>0.36611831881766199</v>
      </c>
      <c r="U1853" s="17">
        <v>0.39011491268968002</v>
      </c>
      <c r="V1853" s="17">
        <v>0.37241957162673001</v>
      </c>
      <c r="W1853" s="17">
        <v>0.35730569231506598</v>
      </c>
      <c r="X1853" s="17">
        <v>0.333479417513666</v>
      </c>
      <c r="Y1853" s="17">
        <v>0.29492411819125303</v>
      </c>
      <c r="Z1853" s="17">
        <v>0.35669153636389</v>
      </c>
      <c r="AA1853" s="17">
        <v>0.32685134019533302</v>
      </c>
      <c r="AB1853" s="17">
        <v>0.40535478777070999</v>
      </c>
      <c r="AC1853" s="17">
        <v>0.40332618819733501</v>
      </c>
      <c r="AD1853" s="17">
        <v>0.29520937260422803</v>
      </c>
      <c r="AE1853" s="17"/>
      <c r="AF1853" s="17">
        <v>0.33787510017628802</v>
      </c>
      <c r="AG1853" s="17">
        <v>0.363993720323601</v>
      </c>
      <c r="AH1853" s="17">
        <v>0.41221919051578598</v>
      </c>
      <c r="AI1853" s="17">
        <v>0.34795086595218899</v>
      </c>
      <c r="AJ1853" s="17">
        <v>0.24277336159777399</v>
      </c>
      <c r="AK1853" s="17"/>
      <c r="AL1853" s="17">
        <v>0.39885549095289102</v>
      </c>
      <c r="AM1853" s="17">
        <v>0.36238505825195699</v>
      </c>
      <c r="AN1853" s="17">
        <v>0.28776220865064001</v>
      </c>
      <c r="AO1853" s="17">
        <v>0.204713097435545</v>
      </c>
      <c r="AP1853" s="17"/>
      <c r="AQ1853" s="17">
        <v>0.38588107103649399</v>
      </c>
      <c r="AR1853" s="17">
        <v>0.30503532446890103</v>
      </c>
      <c r="AS1853" s="17"/>
      <c r="AT1853" s="17">
        <v>0.29126331587120502</v>
      </c>
      <c r="AU1853" s="17">
        <v>0.66339617717297505</v>
      </c>
      <c r="AV1853" s="17"/>
      <c r="AW1853" s="17">
        <v>0.528976705243834</v>
      </c>
      <c r="AX1853" s="17">
        <v>0.31689852460776602</v>
      </c>
      <c r="AY1853" s="17">
        <v>0.22606717250015601</v>
      </c>
      <c r="AZ1853" s="17"/>
      <c r="BA1853" s="17">
        <v>0.23336924808152301</v>
      </c>
      <c r="BB1853" s="17">
        <v>0.39146636095244902</v>
      </c>
      <c r="BC1853" s="17">
        <v>0.36714953412215301</v>
      </c>
      <c r="BD1853" s="17">
        <v>0.47394980894541</v>
      </c>
      <c r="BE1853" s="17">
        <v>0.43582980062763599</v>
      </c>
      <c r="BF1853" s="17"/>
      <c r="BG1853" s="17">
        <v>0.31384933200786003</v>
      </c>
      <c r="BH1853" s="17">
        <v>0.38180636833366699</v>
      </c>
      <c r="BI1853" s="17"/>
      <c r="BJ1853" s="17">
        <v>0.30924241480769099</v>
      </c>
      <c r="BK1853" s="17">
        <v>0.52950034475331498</v>
      </c>
      <c r="BL1853" s="17"/>
      <c r="BM1853" s="17">
        <v>0.249990691054569</v>
      </c>
      <c r="BN1853" s="17">
        <v>0.46946685733414401</v>
      </c>
      <c r="BO1853" s="17">
        <v>0.29485877851602099</v>
      </c>
      <c r="BP1853" s="17">
        <v>0.33084112559673601</v>
      </c>
      <c r="BQ1853" s="17">
        <v>0.47863796088684002</v>
      </c>
      <c r="BR1853" s="17"/>
      <c r="BS1853" s="17">
        <v>0.36634716219778102</v>
      </c>
      <c r="BT1853" s="17"/>
      <c r="BU1853" s="17">
        <v>0.452027141368603</v>
      </c>
      <c r="BV1853" s="17">
        <v>0.22551287798848299</v>
      </c>
      <c r="BW1853" s="17">
        <v>0.347999299403149</v>
      </c>
      <c r="BX1853" s="17">
        <v>0.41991533964979599</v>
      </c>
      <c r="BY1853" s="17">
        <v>0.314295267593863</v>
      </c>
      <c r="BZ1853" s="17"/>
      <c r="CA1853" s="17">
        <v>0.22689722457876099</v>
      </c>
      <c r="CB1853" s="17"/>
      <c r="CC1853" s="17">
        <v>0.36394948873696298</v>
      </c>
      <c r="CD1853" s="17">
        <v>0.32311802205882001</v>
      </c>
      <c r="CE1853" s="17"/>
      <c r="CF1853" s="17">
        <v>0.42560453829287997</v>
      </c>
      <c r="CG1853" s="17"/>
      <c r="CH1853" s="17">
        <v>0.45074019277445199</v>
      </c>
      <c r="CI1853" s="17">
        <v>0.231991010645476</v>
      </c>
    </row>
    <row r="1854" spans="2:87" x14ac:dyDescent="0.35">
      <c r="B1854" t="s">
        <v>531</v>
      </c>
      <c r="C1854" s="17">
        <v>6.1666470502899501E-2</v>
      </c>
      <c r="D1854" s="17">
        <v>6.4186702546435798E-2</v>
      </c>
      <c r="E1854" s="17">
        <v>5.9610903975097197E-2</v>
      </c>
      <c r="F1854" s="17"/>
      <c r="G1854" s="17">
        <v>5.2678541317814097E-2</v>
      </c>
      <c r="H1854" s="17">
        <v>8.4036005568944305E-2</v>
      </c>
      <c r="I1854" s="17">
        <v>8.5675492961583E-2</v>
      </c>
      <c r="J1854" s="17">
        <v>3.8216920724704999E-2</v>
      </c>
      <c r="K1854" s="17">
        <v>5.4064026506401998E-2</v>
      </c>
      <c r="L1854" s="17">
        <v>5.2391250928748301E-2</v>
      </c>
      <c r="M1854" s="17"/>
      <c r="N1854" s="17">
        <v>5.6342072131621401E-2</v>
      </c>
      <c r="O1854" s="17">
        <v>4.5508375653518701E-2</v>
      </c>
      <c r="P1854" s="17">
        <v>5.9508014139909998E-2</v>
      </c>
      <c r="Q1854" s="17">
        <v>8.6365773466081999E-2</v>
      </c>
      <c r="R1854" s="17"/>
      <c r="S1854" s="17">
        <v>3.9828277727184898E-2</v>
      </c>
      <c r="T1854" s="17">
        <v>6.1914148115573997E-2</v>
      </c>
      <c r="U1854" s="17">
        <v>5.7564255013328403E-2</v>
      </c>
      <c r="V1854" s="17">
        <v>4.1298434527311703E-2</v>
      </c>
      <c r="W1854" s="17">
        <v>0.117799344195229</v>
      </c>
      <c r="X1854" s="17">
        <v>8.5387503778389495E-2</v>
      </c>
      <c r="Y1854" s="17">
        <v>7.4190997336267106E-2</v>
      </c>
      <c r="Z1854" s="17">
        <v>6.7290453414891205E-2</v>
      </c>
      <c r="AA1854" s="17">
        <v>3.8353795056958698E-2</v>
      </c>
      <c r="AB1854" s="17">
        <v>3.1515785864762197E-2</v>
      </c>
      <c r="AC1854" s="17">
        <v>7.90761567890092E-2</v>
      </c>
      <c r="AD1854" s="17">
        <v>0.14256427645678499</v>
      </c>
      <c r="AE1854" s="17"/>
      <c r="AF1854" s="17">
        <v>5.1324685924227599E-2</v>
      </c>
      <c r="AG1854" s="17">
        <v>6.2076889822205002E-2</v>
      </c>
      <c r="AH1854" s="17">
        <v>6.9584492382337604E-2</v>
      </c>
      <c r="AI1854" s="17">
        <v>5.0093827293892203E-2</v>
      </c>
      <c r="AJ1854" s="17">
        <v>5.5602078488460403E-2</v>
      </c>
      <c r="AK1854" s="17"/>
      <c r="AL1854" s="17">
        <v>6.44171128119439E-2</v>
      </c>
      <c r="AM1854" s="17">
        <v>5.65519600104952E-2</v>
      </c>
      <c r="AN1854" s="17">
        <v>5.8354012518293197E-2</v>
      </c>
      <c r="AO1854" s="17">
        <v>8.54205174289734E-2</v>
      </c>
      <c r="AP1854" s="17"/>
      <c r="AQ1854" s="17">
        <v>6.8658459309965406E-2</v>
      </c>
      <c r="AR1854" s="17">
        <v>5.1643007100408603E-2</v>
      </c>
      <c r="AS1854" s="17"/>
      <c r="AT1854" s="17">
        <v>6.0501827248272202E-2</v>
      </c>
      <c r="AU1854" s="17">
        <v>4.78246548202165E-2</v>
      </c>
      <c r="AV1854" s="17"/>
      <c r="AW1854" s="17">
        <v>3.9351187297094602E-2</v>
      </c>
      <c r="AX1854" s="17">
        <v>6.6119885868895903E-2</v>
      </c>
      <c r="AY1854" s="17">
        <v>7.7220753174022203E-2</v>
      </c>
      <c r="AZ1854" s="17"/>
      <c r="BA1854" s="17">
        <v>6.2689495708318999E-2</v>
      </c>
      <c r="BB1854" s="17">
        <v>6.2843943618413403E-2</v>
      </c>
      <c r="BC1854" s="17">
        <v>6.3327319227023504E-2</v>
      </c>
      <c r="BD1854" s="17">
        <v>6.6475107691410601E-2</v>
      </c>
      <c r="BE1854" s="17">
        <v>3.0812868029684599E-2</v>
      </c>
      <c r="BF1854" s="17"/>
      <c r="BG1854" s="17">
        <v>6.4004436377288101E-2</v>
      </c>
      <c r="BH1854" s="17">
        <v>5.99106785855184E-2</v>
      </c>
      <c r="BI1854" s="17"/>
      <c r="BJ1854" s="17">
        <v>6.0990368141919001E-2</v>
      </c>
      <c r="BK1854" s="17">
        <v>6.5902514073193502E-2</v>
      </c>
      <c r="BL1854" s="17"/>
      <c r="BM1854" s="17">
        <v>8.9709239564424795E-2</v>
      </c>
      <c r="BN1854" s="17">
        <v>5.2171994304074099E-2</v>
      </c>
      <c r="BO1854" s="17">
        <v>5.34384329689854E-2</v>
      </c>
      <c r="BP1854" s="17">
        <v>8.1665307289213895E-2</v>
      </c>
      <c r="BQ1854" s="17">
        <v>4.4023673540883199E-2</v>
      </c>
      <c r="BR1854" s="17"/>
      <c r="BS1854" s="17">
        <v>4.8485142510499998E-2</v>
      </c>
      <c r="BT1854" s="17"/>
      <c r="BU1854" s="17">
        <v>4.2282692092262701E-2</v>
      </c>
      <c r="BV1854" s="17">
        <v>5.2558922506597397E-2</v>
      </c>
      <c r="BW1854" s="17">
        <v>6.7218684985008798E-2</v>
      </c>
      <c r="BX1854" s="17">
        <v>6.2233393932500103E-2</v>
      </c>
      <c r="BY1854" s="17">
        <v>0.11349724023829</v>
      </c>
      <c r="BZ1854" s="17"/>
      <c r="CA1854" s="17">
        <v>4.6897752947962598E-2</v>
      </c>
      <c r="CB1854" s="17"/>
      <c r="CC1854" s="17">
        <v>6.2272645885544702E-2</v>
      </c>
      <c r="CD1854" s="17">
        <v>5.0101084139535797E-2</v>
      </c>
      <c r="CE1854" s="17"/>
      <c r="CF1854" s="17">
        <v>4.9121185786306198E-2</v>
      </c>
      <c r="CG1854" s="17"/>
      <c r="CH1854" s="17">
        <v>4.4288418631834199E-2</v>
      </c>
      <c r="CI1854" s="17">
        <v>1.5888473435656299E-2</v>
      </c>
    </row>
    <row r="1855" spans="2:87" x14ac:dyDescent="0.35">
      <c r="B1855" t="s">
        <v>161</v>
      </c>
      <c r="C1855" s="17">
        <v>9.1280775665773806E-2</v>
      </c>
      <c r="D1855" s="17">
        <v>7.6421637918221402E-2</v>
      </c>
      <c r="E1855" s="17">
        <v>0.103169317333072</v>
      </c>
      <c r="F1855" s="17"/>
      <c r="G1855" s="17">
        <v>0.13703065001790499</v>
      </c>
      <c r="H1855" s="17">
        <v>9.5759465347094203E-2</v>
      </c>
      <c r="I1855" s="17">
        <v>0.126162873769954</v>
      </c>
      <c r="J1855" s="17">
        <v>0.107921860671745</v>
      </c>
      <c r="K1855" s="17">
        <v>4.9910767898439998E-2</v>
      </c>
      <c r="L1855" s="17">
        <v>3.6060487433422897E-2</v>
      </c>
      <c r="M1855" s="17"/>
      <c r="N1855" s="17">
        <v>7.0254803633945595E-2</v>
      </c>
      <c r="O1855" s="17">
        <v>6.9482829758236206E-2</v>
      </c>
      <c r="P1855" s="17">
        <v>0.105585110987476</v>
      </c>
      <c r="Q1855" s="17">
        <v>0.124151133304453</v>
      </c>
      <c r="R1855" s="17"/>
      <c r="S1855" s="17">
        <v>8.3994516131191896E-2</v>
      </c>
      <c r="T1855" s="17">
        <v>8.46513333512523E-2</v>
      </c>
      <c r="U1855" s="17">
        <v>7.2403736491642001E-2</v>
      </c>
      <c r="V1855" s="17">
        <v>0.12349065648422899</v>
      </c>
      <c r="W1855" s="17">
        <v>0.138271382544045</v>
      </c>
      <c r="X1855" s="17">
        <v>8.9954137814544602E-2</v>
      </c>
      <c r="Y1855" s="17">
        <v>0.158468291178672</v>
      </c>
      <c r="Z1855" s="17">
        <v>7.0974763006570296E-2</v>
      </c>
      <c r="AA1855" s="17">
        <v>4.5015027582922397E-2</v>
      </c>
      <c r="AB1855" s="17">
        <v>7.5004505550913703E-2</v>
      </c>
      <c r="AC1855" s="17">
        <v>7.2649626675356294E-2</v>
      </c>
      <c r="AD1855" s="17">
        <v>0.104822522461861</v>
      </c>
      <c r="AE1855" s="17"/>
      <c r="AF1855" s="17">
        <v>0.12962320867921501</v>
      </c>
      <c r="AG1855" s="17">
        <v>8.8682508337431798E-2</v>
      </c>
      <c r="AH1855" s="17">
        <v>6.0145204201858198E-2</v>
      </c>
      <c r="AI1855" s="17">
        <v>5.52233725863263E-2</v>
      </c>
      <c r="AJ1855" s="17">
        <v>7.5777956840301905E-2</v>
      </c>
      <c r="AK1855" s="17"/>
      <c r="AL1855" s="17">
        <v>0.105543234550231</v>
      </c>
      <c r="AM1855" s="17">
        <v>7.5586973559488096E-2</v>
      </c>
      <c r="AN1855" s="17">
        <v>9.1101600332571697E-2</v>
      </c>
      <c r="AO1855" s="17">
        <v>0.10291429936271899</v>
      </c>
      <c r="AP1855" s="17"/>
      <c r="AQ1855" s="17">
        <v>9.7500789458331003E-2</v>
      </c>
      <c r="AR1855" s="17">
        <v>8.2363987848596207E-2</v>
      </c>
      <c r="AS1855" s="17"/>
      <c r="AT1855" s="17">
        <v>9.8015846859796002E-2</v>
      </c>
      <c r="AU1855" s="17">
        <v>3.5294617156053601E-2</v>
      </c>
      <c r="AV1855" s="17"/>
      <c r="AW1855" s="17">
        <v>5.8617912850007503E-2</v>
      </c>
      <c r="AX1855" s="17">
        <v>7.3026235302173198E-2</v>
      </c>
      <c r="AY1855" s="17">
        <v>0.12470498035100901</v>
      </c>
      <c r="AZ1855" s="17"/>
      <c r="BA1855" s="17">
        <v>0.11165920921169099</v>
      </c>
      <c r="BB1855" s="17">
        <v>7.0229927385108998E-2</v>
      </c>
      <c r="BC1855" s="17">
        <v>9.1157749085436501E-2</v>
      </c>
      <c r="BD1855" s="17">
        <v>0.113159782617509</v>
      </c>
      <c r="BE1855" s="17">
        <v>6.00826021499931E-2</v>
      </c>
      <c r="BF1855" s="17"/>
      <c r="BG1855" s="17">
        <v>0.114480388903208</v>
      </c>
      <c r="BH1855" s="17">
        <v>7.3858069092133397E-2</v>
      </c>
      <c r="BI1855" s="17"/>
      <c r="BJ1855" s="17">
        <v>0.102515612131725</v>
      </c>
      <c r="BK1855" s="17">
        <v>4.8110265569359802E-2</v>
      </c>
      <c r="BL1855" s="17"/>
      <c r="BM1855" s="17">
        <v>0.175443677456563</v>
      </c>
      <c r="BN1855" s="17">
        <v>5.9583463403624297E-2</v>
      </c>
      <c r="BO1855" s="17">
        <v>7.6419033211338597E-2</v>
      </c>
      <c r="BP1855" s="17">
        <v>6.5460587751768898E-2</v>
      </c>
      <c r="BQ1855" s="17">
        <v>6.0024695763707003E-2</v>
      </c>
      <c r="BR1855" s="17"/>
      <c r="BS1855" s="17">
        <v>7.7302325283698001E-2</v>
      </c>
      <c r="BT1855" s="17"/>
      <c r="BU1855" s="17">
        <v>7.2870431728424598E-2</v>
      </c>
      <c r="BV1855" s="17">
        <v>5.7544504194079103E-2</v>
      </c>
      <c r="BW1855" s="17">
        <v>6.6498604318648499E-2</v>
      </c>
      <c r="BX1855" s="17">
        <v>5.6644268761074E-2</v>
      </c>
      <c r="BY1855" s="17">
        <v>0.217947018872855</v>
      </c>
      <c r="BZ1855" s="17"/>
      <c r="CA1855" s="17">
        <v>8.1151376676726394E-2</v>
      </c>
      <c r="CB1855" s="17"/>
      <c r="CC1855" s="17">
        <v>8.60363593018659E-2</v>
      </c>
      <c r="CD1855" s="17">
        <v>7.4555108998058894E-2</v>
      </c>
      <c r="CE1855" s="17"/>
      <c r="CF1855" s="17">
        <v>6.8716410952461601E-2</v>
      </c>
      <c r="CG1855" s="17"/>
      <c r="CH1855" s="17">
        <v>7.7201830401571997E-2</v>
      </c>
      <c r="CI1855" s="17">
        <v>4.99228990293481E-2</v>
      </c>
    </row>
    <row r="1856" spans="2:87" x14ac:dyDescent="0.35">
      <c r="C1856" s="17"/>
      <c r="D1856" s="17"/>
      <c r="E1856" s="17"/>
      <c r="F1856" s="17"/>
      <c r="G1856" s="17"/>
      <c r="H1856" s="17"/>
      <c r="I1856" s="17"/>
      <c r="J1856" s="17"/>
      <c r="K1856" s="17"/>
      <c r="L1856" s="17"/>
      <c r="M1856" s="17"/>
      <c r="N1856" s="17"/>
      <c r="O1856" s="17"/>
      <c r="P1856" s="17"/>
      <c r="Q1856" s="17"/>
      <c r="R1856" s="17"/>
      <c r="S1856" s="17"/>
      <c r="T1856" s="17"/>
      <c r="U1856" s="17"/>
      <c r="V1856" s="17"/>
      <c r="W1856" s="17"/>
      <c r="X1856" s="17"/>
      <c r="Y1856" s="17"/>
      <c r="Z1856" s="17"/>
      <c r="AA1856" s="17"/>
      <c r="AB1856" s="17"/>
      <c r="AC1856" s="17"/>
      <c r="AD1856" s="17"/>
      <c r="AE1856" s="17"/>
      <c r="AF1856" s="17"/>
      <c r="AG1856" s="17"/>
      <c r="AH1856" s="17"/>
      <c r="AI1856" s="17"/>
      <c r="AJ1856" s="17"/>
      <c r="AK1856" s="17"/>
      <c r="AL1856" s="17"/>
      <c r="AM1856" s="17"/>
      <c r="AN1856" s="17"/>
      <c r="AO1856" s="17"/>
      <c r="AP1856" s="17"/>
      <c r="AQ1856" s="17"/>
      <c r="AR1856" s="17"/>
      <c r="AS1856" s="17"/>
      <c r="AT1856" s="17"/>
      <c r="AU1856" s="17"/>
      <c r="AV1856" s="17"/>
      <c r="AW1856" s="17"/>
      <c r="AX1856" s="17"/>
      <c r="AY1856" s="17"/>
      <c r="AZ1856" s="17"/>
      <c r="BA1856" s="17"/>
      <c r="BB1856" s="17"/>
      <c r="BC1856" s="17"/>
      <c r="BD1856" s="17"/>
      <c r="BE1856" s="17"/>
      <c r="BF1856" s="17"/>
      <c r="BG1856" s="17"/>
      <c r="BH1856" s="17"/>
      <c r="BI1856" s="17"/>
      <c r="BJ1856" s="17"/>
      <c r="BK1856" s="17"/>
      <c r="BL1856" s="17"/>
      <c r="BM1856" s="17"/>
      <c r="BN1856" s="17"/>
      <c r="BO1856" s="17"/>
      <c r="BP1856" s="17"/>
      <c r="BQ1856" s="17"/>
      <c r="BR1856" s="17"/>
      <c r="BS1856" s="17"/>
      <c r="BT1856" s="17"/>
      <c r="BU1856" s="17"/>
      <c r="BV1856" s="17"/>
      <c r="BW1856" s="17"/>
      <c r="BX1856" s="17"/>
      <c r="BY1856" s="17"/>
      <c r="BZ1856" s="17"/>
      <c r="CA1856" s="17"/>
      <c r="CB1856" s="17"/>
      <c r="CC1856" s="17"/>
      <c r="CD1856" s="17"/>
      <c r="CE1856" s="17"/>
      <c r="CF1856" s="17"/>
      <c r="CG1856" s="17"/>
      <c r="CH1856" s="17"/>
      <c r="CI1856" s="17"/>
    </row>
    <row r="1857" spans="2:87" x14ac:dyDescent="0.35">
      <c r="B1857" s="6" t="s">
        <v>551</v>
      </c>
      <c r="C1857" s="17"/>
      <c r="D1857" s="17"/>
      <c r="E1857" s="17"/>
      <c r="F1857" s="17"/>
      <c r="G1857" s="17"/>
      <c r="H1857" s="17"/>
      <c r="I1857" s="17"/>
      <c r="J1857" s="17"/>
      <c r="K1857" s="17"/>
      <c r="L1857" s="17"/>
      <c r="M1857" s="17"/>
      <c r="N1857" s="17"/>
      <c r="O1857" s="17"/>
      <c r="P1857" s="17"/>
      <c r="Q1857" s="17"/>
      <c r="R1857" s="17"/>
      <c r="S1857" s="17"/>
      <c r="T1857" s="17"/>
      <c r="U1857" s="17"/>
      <c r="V1857" s="17"/>
      <c r="W1857" s="17"/>
      <c r="X1857" s="17"/>
      <c r="Y1857" s="17"/>
      <c r="Z1857" s="17"/>
      <c r="AA1857" s="17"/>
      <c r="AB1857" s="17"/>
      <c r="AC1857" s="17"/>
      <c r="AD1857" s="17"/>
      <c r="AE1857" s="17"/>
      <c r="AF1857" s="17"/>
      <c r="AG1857" s="17"/>
      <c r="AH1857" s="17"/>
      <c r="AI1857" s="17"/>
      <c r="AJ1857" s="17"/>
      <c r="AK1857" s="17"/>
      <c r="AL1857" s="17"/>
      <c r="AM1857" s="17"/>
      <c r="AN1857" s="17"/>
      <c r="AO1857" s="17"/>
      <c r="AP1857" s="17"/>
      <c r="AQ1857" s="17"/>
      <c r="AR1857" s="17"/>
      <c r="AS1857" s="17"/>
      <c r="AT1857" s="17"/>
      <c r="AU1857" s="17"/>
      <c r="AV1857" s="17"/>
      <c r="AW1857" s="17"/>
      <c r="AX1857" s="17"/>
      <c r="AY1857" s="17"/>
      <c r="AZ1857" s="17"/>
      <c r="BA1857" s="17"/>
      <c r="BB1857" s="17"/>
      <c r="BC1857" s="17"/>
      <c r="BD1857" s="17"/>
      <c r="BE1857" s="17"/>
      <c r="BF1857" s="17"/>
      <c r="BG1857" s="17"/>
      <c r="BH1857" s="17"/>
      <c r="BI1857" s="17"/>
      <c r="BJ1857" s="17"/>
      <c r="BK1857" s="17"/>
      <c r="BL1857" s="17"/>
      <c r="BM1857" s="17"/>
      <c r="BN1857" s="17"/>
      <c r="BO1857" s="17"/>
      <c r="BP1857" s="17"/>
      <c r="BQ1857" s="17"/>
      <c r="BR1857" s="17"/>
      <c r="BS1857" s="17"/>
      <c r="BT1857" s="17"/>
      <c r="BU1857" s="17"/>
      <c r="BV1857" s="17"/>
      <c r="BW1857" s="17"/>
      <c r="BX1857" s="17"/>
      <c r="BY1857" s="17"/>
      <c r="BZ1857" s="17"/>
      <c r="CA1857" s="17"/>
      <c r="CB1857" s="17"/>
      <c r="CC1857" s="17"/>
      <c r="CD1857" s="17"/>
      <c r="CE1857" s="17"/>
      <c r="CF1857" s="17"/>
      <c r="CG1857" s="17"/>
      <c r="CH1857" s="17"/>
      <c r="CI1857" s="17"/>
    </row>
    <row r="1858" spans="2:87" x14ac:dyDescent="0.35">
      <c r="B1858" s="24" t="s">
        <v>163</v>
      </c>
      <c r="C1858" s="17"/>
      <c r="D1858" s="17"/>
      <c r="E1858" s="17"/>
      <c r="F1858" s="17"/>
      <c r="G1858" s="17"/>
      <c r="H1858" s="17"/>
      <c r="I1858" s="17"/>
      <c r="J1858" s="17"/>
      <c r="K1858" s="17"/>
      <c r="L1858" s="17"/>
      <c r="M1858" s="17"/>
      <c r="N1858" s="17"/>
      <c r="O1858" s="17"/>
      <c r="P1858" s="17"/>
      <c r="Q1858" s="17"/>
      <c r="R1858" s="17"/>
      <c r="S1858" s="17"/>
      <c r="T1858" s="17"/>
      <c r="U1858" s="17"/>
      <c r="V1858" s="17"/>
      <c r="W1858" s="17"/>
      <c r="X1858" s="17"/>
      <c r="Y1858" s="17"/>
      <c r="Z1858" s="17"/>
      <c r="AA1858" s="17"/>
      <c r="AB1858" s="17"/>
      <c r="AC1858" s="17"/>
      <c r="AD1858" s="17"/>
      <c r="AE1858" s="17"/>
      <c r="AF1858" s="17"/>
      <c r="AG1858" s="17"/>
      <c r="AH1858" s="17"/>
      <c r="AI1858" s="17"/>
      <c r="AJ1858" s="17"/>
      <c r="AK1858" s="17"/>
      <c r="AL1858" s="17"/>
      <c r="AM1858" s="17"/>
      <c r="AN1858" s="17"/>
      <c r="AO1858" s="17"/>
      <c r="AP1858" s="17"/>
      <c r="AQ1858" s="17"/>
      <c r="AR1858" s="17"/>
      <c r="AS1858" s="17"/>
      <c r="AT1858" s="17"/>
      <c r="AU1858" s="17"/>
      <c r="AV1858" s="17"/>
      <c r="AW1858" s="17"/>
      <c r="AX1858" s="17"/>
      <c r="AY1858" s="17"/>
      <c r="AZ1858" s="17"/>
      <c r="BA1858" s="17"/>
      <c r="BB1858" s="17"/>
      <c r="BC1858" s="17"/>
      <c r="BD1858" s="17"/>
      <c r="BE1858" s="17"/>
      <c r="BF1858" s="17"/>
      <c r="BG1858" s="17"/>
      <c r="BH1858" s="17"/>
      <c r="BI1858" s="17"/>
      <c r="BJ1858" s="17"/>
      <c r="BK1858" s="17"/>
      <c r="BL1858" s="17"/>
      <c r="BM1858" s="17"/>
      <c r="BN1858" s="17"/>
      <c r="BO1858" s="17"/>
      <c r="BP1858" s="17"/>
      <c r="BQ1858" s="17"/>
      <c r="BR1858" s="17"/>
      <c r="BS1858" s="17"/>
      <c r="BT1858" s="17"/>
      <c r="BU1858" s="17"/>
      <c r="BV1858" s="17"/>
      <c r="BW1858" s="17"/>
      <c r="BX1858" s="17"/>
      <c r="BY1858" s="17"/>
      <c r="BZ1858" s="17"/>
      <c r="CA1858" s="17"/>
      <c r="CB1858" s="17"/>
      <c r="CC1858" s="17"/>
      <c r="CD1858" s="17"/>
      <c r="CE1858" s="17"/>
      <c r="CF1858" s="17"/>
      <c r="CG1858" s="17"/>
      <c r="CH1858" s="17"/>
      <c r="CI1858" s="17"/>
    </row>
    <row r="1859" spans="2:87" x14ac:dyDescent="0.35">
      <c r="B1859" t="s">
        <v>527</v>
      </c>
      <c r="C1859" s="17">
        <v>0.1108318308727</v>
      </c>
      <c r="D1859" s="17">
        <v>0.110214879204279</v>
      </c>
      <c r="E1859" s="17">
        <v>0.11211355248854001</v>
      </c>
      <c r="F1859" s="17"/>
      <c r="G1859" s="17">
        <v>0.12525743467581299</v>
      </c>
      <c r="H1859" s="17">
        <v>0.18722115869598199</v>
      </c>
      <c r="I1859" s="17">
        <v>0.114441378289715</v>
      </c>
      <c r="J1859" s="17">
        <v>8.9561527587844095E-2</v>
      </c>
      <c r="K1859" s="17">
        <v>0.104718219976615</v>
      </c>
      <c r="L1859" s="17">
        <v>5.1371742286540498E-2</v>
      </c>
      <c r="M1859" s="17"/>
      <c r="N1859" s="17">
        <v>0.142842229034084</v>
      </c>
      <c r="O1859" s="17">
        <v>0.107947249000448</v>
      </c>
      <c r="P1859" s="17">
        <v>8.4169545747393701E-2</v>
      </c>
      <c r="Q1859" s="17">
        <v>0.10500632405246101</v>
      </c>
      <c r="R1859" s="17"/>
      <c r="S1859" s="17">
        <v>0.12822709719869399</v>
      </c>
      <c r="T1859" s="17">
        <v>0.106810414191001</v>
      </c>
      <c r="U1859" s="17">
        <v>9.4120752866411195E-2</v>
      </c>
      <c r="V1859" s="17">
        <v>0.110708027528811</v>
      </c>
      <c r="W1859" s="17">
        <v>8.0847768507688697E-2</v>
      </c>
      <c r="X1859" s="17">
        <v>0.179001054686308</v>
      </c>
      <c r="Y1859" s="17">
        <v>0.107650857706505</v>
      </c>
      <c r="Z1859" s="17">
        <v>8.6898523761282001E-2</v>
      </c>
      <c r="AA1859" s="17">
        <v>0.10350690901354</v>
      </c>
      <c r="AB1859" s="17">
        <v>8.3928594966525993E-2</v>
      </c>
      <c r="AC1859" s="17">
        <v>0.112608684348983</v>
      </c>
      <c r="AD1859" s="17">
        <v>9.9931709523715107E-2</v>
      </c>
      <c r="AE1859" s="17"/>
      <c r="AF1859" s="17">
        <v>9.73189407968717E-2</v>
      </c>
      <c r="AG1859" s="17">
        <v>8.91872828510967E-2</v>
      </c>
      <c r="AH1859" s="17">
        <v>0.116334964602376</v>
      </c>
      <c r="AI1859" s="17">
        <v>0.107664335856822</v>
      </c>
      <c r="AJ1859" s="17">
        <v>0.185440838075207</v>
      </c>
      <c r="AK1859" s="17"/>
      <c r="AL1859" s="17">
        <v>8.8338319577109997E-2</v>
      </c>
      <c r="AM1859" s="17">
        <v>0.108322326684231</v>
      </c>
      <c r="AN1859" s="17">
        <v>0.15509180365903999</v>
      </c>
      <c r="AO1859" s="17">
        <v>0.13473566649753499</v>
      </c>
      <c r="AP1859" s="17"/>
      <c r="AQ1859" s="17">
        <v>9.6250714559750303E-2</v>
      </c>
      <c r="AR1859" s="17">
        <v>0.13173479421592099</v>
      </c>
      <c r="AS1859" s="17"/>
      <c r="AT1859" s="17">
        <v>0.125577752357626</v>
      </c>
      <c r="AU1859" s="17">
        <v>6.25693863013249E-2</v>
      </c>
      <c r="AV1859" s="17"/>
      <c r="AW1859" s="17">
        <v>8.4858894059138004E-2</v>
      </c>
      <c r="AX1859" s="17">
        <v>0.105883089761221</v>
      </c>
      <c r="AY1859" s="17">
        <v>0.13896035123849401</v>
      </c>
      <c r="AZ1859" s="17"/>
      <c r="BA1859" s="17">
        <v>0.169204005643116</v>
      </c>
      <c r="BB1859" s="17">
        <v>9.3652893331908293E-2</v>
      </c>
      <c r="BC1859" s="17">
        <v>9.1970794595452196E-2</v>
      </c>
      <c r="BD1859" s="17">
        <v>5.4820622060254502E-2</v>
      </c>
      <c r="BE1859" s="17">
        <v>0.132670156211912</v>
      </c>
      <c r="BF1859" s="17"/>
      <c r="BG1859" s="17">
        <v>0.107528904267099</v>
      </c>
      <c r="BH1859" s="17">
        <v>0.113312299857019</v>
      </c>
      <c r="BI1859" s="17"/>
      <c r="BJ1859" s="17">
        <v>0.1207396526142</v>
      </c>
      <c r="BK1859" s="17">
        <v>6.8234819890124199E-2</v>
      </c>
      <c r="BL1859" s="17"/>
      <c r="BM1859" s="17">
        <v>9.3646008537013894E-2</v>
      </c>
      <c r="BN1859" s="17">
        <v>0.112616485943796</v>
      </c>
      <c r="BO1859" s="17">
        <v>0.132080160475289</v>
      </c>
      <c r="BP1859" s="17">
        <v>0.105623082960511</v>
      </c>
      <c r="BQ1859" s="17">
        <v>0.10168433346545799</v>
      </c>
      <c r="BR1859" s="17"/>
      <c r="BS1859" s="17">
        <v>0.118972451385794</v>
      </c>
      <c r="BT1859" s="17"/>
      <c r="BU1859" s="17">
        <v>0.12759300860043399</v>
      </c>
      <c r="BV1859" s="17">
        <v>0.141244625563931</v>
      </c>
      <c r="BW1859" s="17">
        <v>0.11468845343429</v>
      </c>
      <c r="BX1859" s="17">
        <v>0.106586154291619</v>
      </c>
      <c r="BY1859" s="17">
        <v>6.5617411104035503E-2</v>
      </c>
      <c r="BZ1859" s="17"/>
      <c r="CA1859" s="17">
        <v>0.185014217123917</v>
      </c>
      <c r="CB1859" s="17"/>
      <c r="CC1859" s="17">
        <v>0.117734635055648</v>
      </c>
      <c r="CD1859" s="17">
        <v>9.3835907573141794E-2</v>
      </c>
      <c r="CE1859" s="17"/>
      <c r="CF1859" s="17">
        <v>8.8948162896787503E-2</v>
      </c>
      <c r="CG1859" s="17"/>
      <c r="CH1859" s="17">
        <v>7.5474875571703501E-2</v>
      </c>
      <c r="CI1859" s="17">
        <v>0.198593456226419</v>
      </c>
    </row>
    <row r="1860" spans="2:87" x14ac:dyDescent="0.35">
      <c r="B1860" t="s">
        <v>528</v>
      </c>
      <c r="C1860" s="17">
        <v>0.237562784878531</v>
      </c>
      <c r="D1860" s="17">
        <v>0.25933426001695398</v>
      </c>
      <c r="E1860" s="17">
        <v>0.217980682762247</v>
      </c>
      <c r="F1860" s="17"/>
      <c r="G1860" s="17">
        <v>0.31962992293216302</v>
      </c>
      <c r="H1860" s="17">
        <v>0.28124364727749601</v>
      </c>
      <c r="I1860" s="17">
        <v>0.30812902167627998</v>
      </c>
      <c r="J1860" s="17">
        <v>0.26079829998367099</v>
      </c>
      <c r="K1860" s="17">
        <v>0.153962945687767</v>
      </c>
      <c r="L1860" s="17">
        <v>0.111657126364619</v>
      </c>
      <c r="M1860" s="17"/>
      <c r="N1860" s="17">
        <v>0.27495204390150702</v>
      </c>
      <c r="O1860" s="17">
        <v>0.24127434171613699</v>
      </c>
      <c r="P1860" s="17">
        <v>0.215389838372537</v>
      </c>
      <c r="Q1860" s="17">
        <v>0.21517187168703</v>
      </c>
      <c r="R1860" s="17"/>
      <c r="S1860" s="17">
        <v>0.29944322004456397</v>
      </c>
      <c r="T1860" s="17">
        <v>0.22276729826806499</v>
      </c>
      <c r="U1860" s="17">
        <v>0.201959305055157</v>
      </c>
      <c r="V1860" s="17">
        <v>0.212373629614061</v>
      </c>
      <c r="W1860" s="17">
        <v>0.28071669264578902</v>
      </c>
      <c r="X1860" s="17">
        <v>0.20567547876793599</v>
      </c>
      <c r="Y1860" s="17">
        <v>0.24057714704970701</v>
      </c>
      <c r="Z1860" s="17">
        <v>0.176289337583731</v>
      </c>
      <c r="AA1860" s="17">
        <v>0.26074472240506702</v>
      </c>
      <c r="AB1860" s="17">
        <v>0.21440389375237401</v>
      </c>
      <c r="AC1860" s="17">
        <v>0.204016752613843</v>
      </c>
      <c r="AD1860" s="17">
        <v>0.29600433338906001</v>
      </c>
      <c r="AE1860" s="17"/>
      <c r="AF1860" s="17">
        <v>0.221004770789409</v>
      </c>
      <c r="AG1860" s="17">
        <v>0.209129046253685</v>
      </c>
      <c r="AH1860" s="17">
        <v>0.24089945830100601</v>
      </c>
      <c r="AI1860" s="17">
        <v>0.288620396282397</v>
      </c>
      <c r="AJ1860" s="17">
        <v>0.34700460217045698</v>
      </c>
      <c r="AK1860" s="17"/>
      <c r="AL1860" s="17">
        <v>0.20360733800783301</v>
      </c>
      <c r="AM1860" s="17">
        <v>0.26171417153229598</v>
      </c>
      <c r="AN1860" s="17">
        <v>0.23546179775276199</v>
      </c>
      <c r="AO1860" s="17">
        <v>0.29589878150735799</v>
      </c>
      <c r="AP1860" s="17"/>
      <c r="AQ1860" s="17">
        <v>0.20717378283427099</v>
      </c>
      <c r="AR1860" s="17">
        <v>0.28112736403246902</v>
      </c>
      <c r="AS1860" s="17"/>
      <c r="AT1860" s="17">
        <v>0.274515431244923</v>
      </c>
      <c r="AU1860" s="17">
        <v>0.110538888542295</v>
      </c>
      <c r="AV1860" s="17"/>
      <c r="AW1860" s="17">
        <v>0.19131578311854899</v>
      </c>
      <c r="AX1860" s="17">
        <v>0.31279340894056501</v>
      </c>
      <c r="AY1860" s="17">
        <v>0.23519758633592999</v>
      </c>
      <c r="AZ1860" s="17"/>
      <c r="BA1860" s="17">
        <v>0.26067409618169002</v>
      </c>
      <c r="BB1860" s="17">
        <v>0.25295204889873901</v>
      </c>
      <c r="BC1860" s="17">
        <v>0.22323309782406001</v>
      </c>
      <c r="BD1860" s="17">
        <v>0.205918716606421</v>
      </c>
      <c r="BE1860" s="17">
        <v>0.19064663128473999</v>
      </c>
      <c r="BF1860" s="17"/>
      <c r="BG1860" s="17">
        <v>0.231992454323416</v>
      </c>
      <c r="BH1860" s="17">
        <v>0.24174605439197899</v>
      </c>
      <c r="BI1860" s="17"/>
      <c r="BJ1860" s="17">
        <v>0.26254922960376498</v>
      </c>
      <c r="BK1860" s="17">
        <v>0.142393699452107</v>
      </c>
      <c r="BL1860" s="17"/>
      <c r="BM1860" s="17">
        <v>0.204666206364674</v>
      </c>
      <c r="BN1860" s="17">
        <v>0.20598159662859999</v>
      </c>
      <c r="BO1860" s="17">
        <v>0.29770018240198998</v>
      </c>
      <c r="BP1860" s="17">
        <v>0.17885792583989699</v>
      </c>
      <c r="BQ1860" s="17">
        <v>0.15896803086783501</v>
      </c>
      <c r="BR1860" s="17"/>
      <c r="BS1860" s="17">
        <v>0.25450023434241997</v>
      </c>
      <c r="BT1860" s="17"/>
      <c r="BU1860" s="17">
        <v>0.21320275754568399</v>
      </c>
      <c r="BV1860" s="17">
        <v>0.33008190917435498</v>
      </c>
      <c r="BW1860" s="17">
        <v>0.20673506757469301</v>
      </c>
      <c r="BX1860" s="17">
        <v>0.19395561817176599</v>
      </c>
      <c r="BY1860" s="17">
        <v>0.19463874732220601</v>
      </c>
      <c r="BZ1860" s="17"/>
      <c r="CA1860" s="17">
        <v>0.35343115741320102</v>
      </c>
      <c r="CB1860" s="17"/>
      <c r="CC1860" s="17">
        <v>0.23097526634371801</v>
      </c>
      <c r="CD1860" s="17">
        <v>0.285146823483586</v>
      </c>
      <c r="CE1860" s="17"/>
      <c r="CF1860" s="17">
        <v>0.21188879491906201</v>
      </c>
      <c r="CG1860" s="17"/>
      <c r="CH1860" s="17">
        <v>0.210272468839936</v>
      </c>
      <c r="CI1860" s="17">
        <v>0.370485218375398</v>
      </c>
    </row>
    <row r="1861" spans="2:87" x14ac:dyDescent="0.35">
      <c r="B1861" t="s">
        <v>529</v>
      </c>
      <c r="C1861" s="17">
        <v>0.204255947750629</v>
      </c>
      <c r="D1861" s="17">
        <v>0.20763692132233799</v>
      </c>
      <c r="E1861" s="17">
        <v>0.20008170120031599</v>
      </c>
      <c r="F1861" s="17"/>
      <c r="G1861" s="17">
        <v>0.21966205127902699</v>
      </c>
      <c r="H1861" s="17">
        <v>0.159569765617433</v>
      </c>
      <c r="I1861" s="17">
        <v>0.15638978411590901</v>
      </c>
      <c r="J1861" s="17">
        <v>0.23199259425751001</v>
      </c>
      <c r="K1861" s="17">
        <v>0.21974298117045299</v>
      </c>
      <c r="L1861" s="17">
        <v>0.24077456801925001</v>
      </c>
      <c r="M1861" s="17"/>
      <c r="N1861" s="17">
        <v>0.208580009820999</v>
      </c>
      <c r="O1861" s="17">
        <v>0.19320998774054499</v>
      </c>
      <c r="P1861" s="17">
        <v>0.22239755086628901</v>
      </c>
      <c r="Q1861" s="17">
        <v>0.193290686086631</v>
      </c>
      <c r="R1861" s="17"/>
      <c r="S1861" s="17">
        <v>0.181589196779988</v>
      </c>
      <c r="T1861" s="17">
        <v>0.22488131946127901</v>
      </c>
      <c r="U1861" s="17">
        <v>0.22846259500685701</v>
      </c>
      <c r="V1861" s="17">
        <v>0.20951773720053499</v>
      </c>
      <c r="W1861" s="17">
        <v>0.174275090532586</v>
      </c>
      <c r="X1861" s="17">
        <v>0.17673634262679599</v>
      </c>
      <c r="Y1861" s="17">
        <v>0.17601609526357501</v>
      </c>
      <c r="Z1861" s="17">
        <v>0.18240478967535001</v>
      </c>
      <c r="AA1861" s="17">
        <v>0.25971428298846599</v>
      </c>
      <c r="AB1861" s="17">
        <v>0.230014484816115</v>
      </c>
      <c r="AC1861" s="17">
        <v>0.15951711902403501</v>
      </c>
      <c r="AD1861" s="17">
        <v>0.19201645133154699</v>
      </c>
      <c r="AE1861" s="17"/>
      <c r="AF1861" s="17">
        <v>0.21784700467462301</v>
      </c>
      <c r="AG1861" s="17">
        <v>0.21462779999779799</v>
      </c>
      <c r="AH1861" s="17">
        <v>0.190265768957295</v>
      </c>
      <c r="AI1861" s="17">
        <v>0.245371227894597</v>
      </c>
      <c r="AJ1861" s="17">
        <v>0.18498014772222399</v>
      </c>
      <c r="AK1861" s="17"/>
      <c r="AL1861" s="17">
        <v>0.21263746580453299</v>
      </c>
      <c r="AM1861" s="17">
        <v>0.19764978253939</v>
      </c>
      <c r="AN1861" s="17">
        <v>0.21271093013633299</v>
      </c>
      <c r="AO1861" s="17">
        <v>0.171892732613764</v>
      </c>
      <c r="AP1861" s="17"/>
      <c r="AQ1861" s="17">
        <v>0.19581170212138599</v>
      </c>
      <c r="AR1861" s="17">
        <v>0.21636131424389701</v>
      </c>
      <c r="AS1861" s="17"/>
      <c r="AT1861" s="17">
        <v>0.19292635542679401</v>
      </c>
      <c r="AU1861" s="17">
        <v>0.24799692457553299</v>
      </c>
      <c r="AV1861" s="17"/>
      <c r="AW1861" s="17">
        <v>0.209773363945644</v>
      </c>
      <c r="AX1861" s="17">
        <v>0.204844536625124</v>
      </c>
      <c r="AY1861" s="17">
        <v>0.203692193145291</v>
      </c>
      <c r="AZ1861" s="17"/>
      <c r="BA1861" s="17">
        <v>0.19106097252259199</v>
      </c>
      <c r="BB1861" s="17">
        <v>0.20280170287243701</v>
      </c>
      <c r="BC1861" s="17">
        <v>0.21938560474143301</v>
      </c>
      <c r="BD1861" s="17">
        <v>0.17510150634997701</v>
      </c>
      <c r="BE1861" s="17">
        <v>0.240196190663926</v>
      </c>
      <c r="BF1861" s="17"/>
      <c r="BG1861" s="17">
        <v>0.207807173997968</v>
      </c>
      <c r="BH1861" s="17">
        <v>0.201589007907677</v>
      </c>
      <c r="BI1861" s="17"/>
      <c r="BJ1861" s="17">
        <v>0.20050767634489999</v>
      </c>
      <c r="BK1861" s="17">
        <v>0.21729560188445099</v>
      </c>
      <c r="BL1861" s="17"/>
      <c r="BM1861" s="17">
        <v>0.177433089325301</v>
      </c>
      <c r="BN1861" s="17">
        <v>0.178428287844862</v>
      </c>
      <c r="BO1861" s="17">
        <v>0.22131303352729401</v>
      </c>
      <c r="BP1861" s="17">
        <v>0.24043791681024199</v>
      </c>
      <c r="BQ1861" s="17">
        <v>0.21482746748162901</v>
      </c>
      <c r="BR1861" s="17"/>
      <c r="BS1861" s="17">
        <v>0.18445047443350501</v>
      </c>
      <c r="BT1861" s="17"/>
      <c r="BU1861" s="17">
        <v>0.18434895207279101</v>
      </c>
      <c r="BV1861" s="17">
        <v>0.25494081708773803</v>
      </c>
      <c r="BW1861" s="17">
        <v>0.23442335928001201</v>
      </c>
      <c r="BX1861" s="17">
        <v>0.19018175043627</v>
      </c>
      <c r="BY1861" s="17">
        <v>0.14483047876231001</v>
      </c>
      <c r="BZ1861" s="17"/>
      <c r="CA1861" s="17">
        <v>0.15442007086967799</v>
      </c>
      <c r="CB1861" s="17"/>
      <c r="CC1861" s="17">
        <v>0.20495123215501301</v>
      </c>
      <c r="CD1861" s="17">
        <v>0.218885936744667</v>
      </c>
      <c r="CE1861" s="17"/>
      <c r="CF1861" s="17">
        <v>0.22338834593465101</v>
      </c>
      <c r="CG1861" s="17"/>
      <c r="CH1861" s="17">
        <v>0.24831602959952601</v>
      </c>
      <c r="CI1861" s="17">
        <v>0.18927554021520701</v>
      </c>
    </row>
    <row r="1862" spans="2:87" x14ac:dyDescent="0.35">
      <c r="B1862" t="s">
        <v>530</v>
      </c>
      <c r="C1862" s="17">
        <v>0.21605738000098801</v>
      </c>
      <c r="D1862" s="17">
        <v>0.234886122833566</v>
      </c>
      <c r="E1862" s="17">
        <v>0.19821637134775899</v>
      </c>
      <c r="F1862" s="17"/>
      <c r="G1862" s="17">
        <v>5.7526533186851303E-2</v>
      </c>
      <c r="H1862" s="17">
        <v>0.102782498768584</v>
      </c>
      <c r="I1862" s="17">
        <v>0.12878297163748401</v>
      </c>
      <c r="J1862" s="17">
        <v>0.195143817935754</v>
      </c>
      <c r="K1862" s="17">
        <v>0.34553546448253802</v>
      </c>
      <c r="L1862" s="17">
        <v>0.44245133301524697</v>
      </c>
      <c r="M1862" s="17"/>
      <c r="N1862" s="17">
        <v>0.19908752801714599</v>
      </c>
      <c r="O1862" s="17">
        <v>0.24169119703946401</v>
      </c>
      <c r="P1862" s="17">
        <v>0.215648034724465</v>
      </c>
      <c r="Q1862" s="17">
        <v>0.20458936315548201</v>
      </c>
      <c r="R1862" s="17"/>
      <c r="S1862" s="17">
        <v>0.17093101250930501</v>
      </c>
      <c r="T1862" s="17">
        <v>0.23648627669896799</v>
      </c>
      <c r="U1862" s="17">
        <v>0.240609258159451</v>
      </c>
      <c r="V1862" s="17">
        <v>0.22890388595626401</v>
      </c>
      <c r="W1862" s="17">
        <v>0.16177271896236001</v>
      </c>
      <c r="X1862" s="17">
        <v>0.18351644504575501</v>
      </c>
      <c r="Y1862" s="17">
        <v>0.21720723400751199</v>
      </c>
      <c r="Z1862" s="17">
        <v>0.25727610464546202</v>
      </c>
      <c r="AA1862" s="17">
        <v>0.162141879532228</v>
      </c>
      <c r="AB1862" s="17">
        <v>0.32351542268303302</v>
      </c>
      <c r="AC1862" s="17">
        <v>0.30425633256724699</v>
      </c>
      <c r="AD1862" s="17">
        <v>0.117178542816607</v>
      </c>
      <c r="AE1862" s="17"/>
      <c r="AF1862" s="17">
        <v>0.220479941108225</v>
      </c>
      <c r="AG1862" s="17">
        <v>0.23959529066685301</v>
      </c>
      <c r="AH1862" s="17">
        <v>0.23778895682042001</v>
      </c>
      <c r="AI1862" s="17">
        <v>0.189336132929423</v>
      </c>
      <c r="AJ1862" s="17">
        <v>0.13193328962542</v>
      </c>
      <c r="AK1862" s="17"/>
      <c r="AL1862" s="17">
        <v>0.26257153927279298</v>
      </c>
      <c r="AM1862" s="17">
        <v>0.204981143706118</v>
      </c>
      <c r="AN1862" s="17">
        <v>0.16146899582441801</v>
      </c>
      <c r="AO1862" s="17">
        <v>0.16242590155757999</v>
      </c>
      <c r="AP1862" s="17"/>
      <c r="AQ1862" s="17">
        <v>0.25394634405335098</v>
      </c>
      <c r="AR1862" s="17">
        <v>0.16174112535347299</v>
      </c>
      <c r="AS1862" s="17"/>
      <c r="AT1862" s="17">
        <v>0.17663166760135701</v>
      </c>
      <c r="AU1862" s="17">
        <v>0.42364995053779703</v>
      </c>
      <c r="AV1862" s="17"/>
      <c r="AW1862" s="17">
        <v>0.34826140680854401</v>
      </c>
      <c r="AX1862" s="17">
        <v>0.150749778575056</v>
      </c>
      <c r="AY1862" s="17">
        <v>0.14386990378838199</v>
      </c>
      <c r="AZ1862" s="17"/>
      <c r="BA1862" s="17">
        <v>0.13595603731141501</v>
      </c>
      <c r="BB1862" s="17">
        <v>0.24960031504717201</v>
      </c>
      <c r="BC1862" s="17">
        <v>0.22872065164886099</v>
      </c>
      <c r="BD1862" s="17">
        <v>0.29605410591468101</v>
      </c>
      <c r="BE1862" s="17">
        <v>0.21516375985665501</v>
      </c>
      <c r="BF1862" s="17"/>
      <c r="BG1862" s="17">
        <v>0.191761360757637</v>
      </c>
      <c r="BH1862" s="17">
        <v>0.234303477892886</v>
      </c>
      <c r="BI1862" s="17"/>
      <c r="BJ1862" s="17">
        <v>0.17652183933892199</v>
      </c>
      <c r="BK1862" s="17">
        <v>0.37387988296630298</v>
      </c>
      <c r="BL1862" s="17"/>
      <c r="BM1862" s="17">
        <v>0.13666973665386201</v>
      </c>
      <c r="BN1862" s="17">
        <v>0.32708481312425802</v>
      </c>
      <c r="BO1862" s="17">
        <v>0.15502774121381799</v>
      </c>
      <c r="BP1862" s="17">
        <v>0.26537625764469203</v>
      </c>
      <c r="BQ1862" s="17">
        <v>0.31407455539968199</v>
      </c>
      <c r="BR1862" s="17"/>
      <c r="BS1862" s="17">
        <v>0.25952378805862097</v>
      </c>
      <c r="BT1862" s="17"/>
      <c r="BU1862" s="17">
        <v>0.29393845426744403</v>
      </c>
      <c r="BV1862" s="17">
        <v>0.11375851532019</v>
      </c>
      <c r="BW1862" s="17">
        <v>0.230529458992319</v>
      </c>
      <c r="BX1862" s="17">
        <v>0.31623450048636897</v>
      </c>
      <c r="BY1862" s="17">
        <v>0.131007250388155</v>
      </c>
      <c r="BZ1862" s="17"/>
      <c r="CA1862" s="17">
        <v>0.12246555236159699</v>
      </c>
      <c r="CB1862" s="17"/>
      <c r="CC1862" s="17">
        <v>0.22424897486575199</v>
      </c>
      <c r="CD1862" s="17">
        <v>0.199582475574104</v>
      </c>
      <c r="CE1862" s="17"/>
      <c r="CF1862" s="17">
        <v>0.26462516966515698</v>
      </c>
      <c r="CG1862" s="17"/>
      <c r="CH1862" s="17">
        <v>0.258645075456233</v>
      </c>
      <c r="CI1862" s="17">
        <v>9.8662485513439896E-2</v>
      </c>
    </row>
    <row r="1863" spans="2:87" x14ac:dyDescent="0.35">
      <c r="B1863" t="s">
        <v>531</v>
      </c>
      <c r="C1863" s="17">
        <v>8.1915775868225807E-2</v>
      </c>
      <c r="D1863" s="17">
        <v>7.8093248591021305E-2</v>
      </c>
      <c r="E1863" s="17">
        <v>8.6118192881622396E-2</v>
      </c>
      <c r="F1863" s="17"/>
      <c r="G1863" s="17">
        <v>9.6100034064344406E-2</v>
      </c>
      <c r="H1863" s="17">
        <v>0.10778315433205</v>
      </c>
      <c r="I1863" s="17">
        <v>8.7396108929845798E-2</v>
      </c>
      <c r="J1863" s="17">
        <v>7.6307825444922303E-2</v>
      </c>
      <c r="K1863" s="17">
        <v>7.2059052211802296E-2</v>
      </c>
      <c r="L1863" s="17">
        <v>5.4983877603074098E-2</v>
      </c>
      <c r="M1863" s="17"/>
      <c r="N1863" s="17">
        <v>6.6505384825904706E-2</v>
      </c>
      <c r="O1863" s="17">
        <v>7.7725457518359006E-2</v>
      </c>
      <c r="P1863" s="17">
        <v>9.9947004291178698E-2</v>
      </c>
      <c r="Q1863" s="17">
        <v>8.7585882571830601E-2</v>
      </c>
      <c r="R1863" s="17"/>
      <c r="S1863" s="17">
        <v>5.8078865009968401E-2</v>
      </c>
      <c r="T1863" s="17">
        <v>8.19637564633795E-2</v>
      </c>
      <c r="U1863" s="17">
        <v>5.7611640682164199E-2</v>
      </c>
      <c r="V1863" s="17">
        <v>9.0397271195064299E-2</v>
      </c>
      <c r="W1863" s="17">
        <v>0.121749263179239</v>
      </c>
      <c r="X1863" s="17">
        <v>0.13844070376988199</v>
      </c>
      <c r="Y1863" s="17">
        <v>6.6567163847663494E-2</v>
      </c>
      <c r="Z1863" s="17">
        <v>9.4491179375784606E-2</v>
      </c>
      <c r="AA1863" s="17">
        <v>5.4043097626078798E-2</v>
      </c>
      <c r="AB1863" s="17">
        <v>6.19175163277116E-2</v>
      </c>
      <c r="AC1863" s="17">
        <v>7.9837001291640897E-2</v>
      </c>
      <c r="AD1863" s="17">
        <v>0.160679686368038</v>
      </c>
      <c r="AE1863" s="17"/>
      <c r="AF1863" s="17">
        <v>7.5780255523169401E-2</v>
      </c>
      <c r="AG1863" s="17">
        <v>8.4440781910917098E-2</v>
      </c>
      <c r="AH1863" s="17">
        <v>9.6906298296471099E-2</v>
      </c>
      <c r="AI1863" s="17">
        <v>7.7651850942188905E-2</v>
      </c>
      <c r="AJ1863" s="17">
        <v>3.8450246418968603E-2</v>
      </c>
      <c r="AK1863" s="17"/>
      <c r="AL1863" s="17">
        <v>8.7356780776302198E-2</v>
      </c>
      <c r="AM1863" s="17">
        <v>6.5956160756884305E-2</v>
      </c>
      <c r="AN1863" s="17">
        <v>9.3263753955811393E-2</v>
      </c>
      <c r="AO1863" s="17">
        <v>0.114656243151585</v>
      </c>
      <c r="AP1863" s="17"/>
      <c r="AQ1863" s="17">
        <v>8.2553808222905506E-2</v>
      </c>
      <c r="AR1863" s="17">
        <v>8.1001115657346495E-2</v>
      </c>
      <c r="AS1863" s="17"/>
      <c r="AT1863" s="17">
        <v>8.2244003115125197E-2</v>
      </c>
      <c r="AU1863" s="17">
        <v>4.9918203033397397E-2</v>
      </c>
      <c r="AV1863" s="17"/>
      <c r="AW1863" s="17">
        <v>6.3985695241649501E-2</v>
      </c>
      <c r="AX1863" s="17">
        <v>7.6178830063649797E-2</v>
      </c>
      <c r="AY1863" s="17">
        <v>9.5558901175258407E-2</v>
      </c>
      <c r="AZ1863" s="17"/>
      <c r="BA1863" s="17">
        <v>8.9419369095131804E-2</v>
      </c>
      <c r="BB1863" s="17">
        <v>7.0129213308824601E-2</v>
      </c>
      <c r="BC1863" s="17">
        <v>8.5795051992989299E-2</v>
      </c>
      <c r="BD1863" s="17">
        <v>9.6786650194107898E-2</v>
      </c>
      <c r="BE1863" s="17">
        <v>5.4432740102711298E-2</v>
      </c>
      <c r="BF1863" s="17"/>
      <c r="BG1863" s="17">
        <v>9.1256516391738901E-2</v>
      </c>
      <c r="BH1863" s="17">
        <v>7.4900961454893902E-2</v>
      </c>
      <c r="BI1863" s="17"/>
      <c r="BJ1863" s="17">
        <v>8.2942491878535599E-2</v>
      </c>
      <c r="BK1863" s="17">
        <v>7.4927497678989596E-2</v>
      </c>
      <c r="BL1863" s="17"/>
      <c r="BM1863" s="17">
        <v>0.116958770481724</v>
      </c>
      <c r="BN1863" s="17">
        <v>5.9721521439368902E-2</v>
      </c>
      <c r="BO1863" s="17">
        <v>7.6919046162069599E-2</v>
      </c>
      <c r="BP1863" s="17">
        <v>9.6909972227390104E-2</v>
      </c>
      <c r="BQ1863" s="17">
        <v>8.7299825355520999E-2</v>
      </c>
      <c r="BR1863" s="17"/>
      <c r="BS1863" s="17">
        <v>8.3109198825395095E-2</v>
      </c>
      <c r="BT1863" s="17"/>
      <c r="BU1863" s="17">
        <v>5.9221281723634403E-2</v>
      </c>
      <c r="BV1863" s="17">
        <v>5.8993847535775502E-2</v>
      </c>
      <c r="BW1863" s="17">
        <v>0.10486895626154</v>
      </c>
      <c r="BX1863" s="17">
        <v>8.0379418907354006E-2</v>
      </c>
      <c r="BY1863" s="17">
        <v>0.14386211054739001</v>
      </c>
      <c r="BZ1863" s="17"/>
      <c r="CA1863" s="17">
        <v>0.100828245147721</v>
      </c>
      <c r="CB1863" s="17"/>
      <c r="CC1863" s="17">
        <v>7.7708426892682494E-2</v>
      </c>
      <c r="CD1863" s="17">
        <v>7.9241170768435898E-2</v>
      </c>
      <c r="CE1863" s="17"/>
      <c r="CF1863" s="17">
        <v>6.1987628974196997E-2</v>
      </c>
      <c r="CG1863" s="17"/>
      <c r="CH1863" s="17">
        <v>7.3993272575246405E-2</v>
      </c>
      <c r="CI1863" s="17">
        <v>4.7860886992830497E-2</v>
      </c>
    </row>
    <row r="1864" spans="2:87" x14ac:dyDescent="0.35">
      <c r="B1864" t="s">
        <v>161</v>
      </c>
      <c r="C1864" s="17">
        <v>0.14937628062892599</v>
      </c>
      <c r="D1864" s="17">
        <v>0.10983456803184</v>
      </c>
      <c r="E1864" s="17">
        <v>0.185489499319515</v>
      </c>
      <c r="F1864" s="17"/>
      <c r="G1864" s="17">
        <v>0.18182402386180099</v>
      </c>
      <c r="H1864" s="17">
        <v>0.16139977530845701</v>
      </c>
      <c r="I1864" s="17">
        <v>0.20486073535076699</v>
      </c>
      <c r="J1864" s="17">
        <v>0.14619593479029899</v>
      </c>
      <c r="K1864" s="17">
        <v>0.103981336470824</v>
      </c>
      <c r="L1864" s="17">
        <v>9.8761352711270498E-2</v>
      </c>
      <c r="M1864" s="17"/>
      <c r="N1864" s="17">
        <v>0.10803280440035801</v>
      </c>
      <c r="O1864" s="17">
        <v>0.138151766985047</v>
      </c>
      <c r="P1864" s="17">
        <v>0.16244802599813599</v>
      </c>
      <c r="Q1864" s="17">
        <v>0.19435587244656599</v>
      </c>
      <c r="R1864" s="17"/>
      <c r="S1864" s="17">
        <v>0.161730608457481</v>
      </c>
      <c r="T1864" s="17">
        <v>0.127090934917309</v>
      </c>
      <c r="U1864" s="17">
        <v>0.17723644822995999</v>
      </c>
      <c r="V1864" s="17">
        <v>0.14809944850526499</v>
      </c>
      <c r="W1864" s="17">
        <v>0.180638466172337</v>
      </c>
      <c r="X1864" s="17">
        <v>0.116629975103323</v>
      </c>
      <c r="Y1864" s="17">
        <v>0.19198150212503801</v>
      </c>
      <c r="Z1864" s="17">
        <v>0.20264006495838999</v>
      </c>
      <c r="AA1864" s="17">
        <v>0.159849108434619</v>
      </c>
      <c r="AB1864" s="17">
        <v>8.6220087454239605E-2</v>
      </c>
      <c r="AC1864" s="17">
        <v>0.139764110154252</v>
      </c>
      <c r="AD1864" s="17">
        <v>0.134189276571032</v>
      </c>
      <c r="AE1864" s="17"/>
      <c r="AF1864" s="17">
        <v>0.16756908710770299</v>
      </c>
      <c r="AG1864" s="17">
        <v>0.16301979831964999</v>
      </c>
      <c r="AH1864" s="17">
        <v>0.11780455302243301</v>
      </c>
      <c r="AI1864" s="17">
        <v>9.1356056094572105E-2</v>
      </c>
      <c r="AJ1864" s="17">
        <v>0.112190875987724</v>
      </c>
      <c r="AK1864" s="17"/>
      <c r="AL1864" s="17">
        <v>0.14548855656142901</v>
      </c>
      <c r="AM1864" s="17">
        <v>0.161376414781081</v>
      </c>
      <c r="AN1864" s="17">
        <v>0.142002718671635</v>
      </c>
      <c r="AO1864" s="17">
        <v>0.120390674672178</v>
      </c>
      <c r="AP1864" s="17"/>
      <c r="AQ1864" s="17">
        <v>0.164263648208335</v>
      </c>
      <c r="AR1864" s="17">
        <v>0.128034286496894</v>
      </c>
      <c r="AS1864" s="17"/>
      <c r="AT1864" s="17">
        <v>0.148104790254175</v>
      </c>
      <c r="AU1864" s="17">
        <v>0.105326647009653</v>
      </c>
      <c r="AV1864" s="17"/>
      <c r="AW1864" s="17">
        <v>0.101804856826476</v>
      </c>
      <c r="AX1864" s="17">
        <v>0.14955035603438399</v>
      </c>
      <c r="AY1864" s="17">
        <v>0.182721064316645</v>
      </c>
      <c r="AZ1864" s="17"/>
      <c r="BA1864" s="17">
        <v>0.153685519246055</v>
      </c>
      <c r="BB1864" s="17">
        <v>0.13086382654091799</v>
      </c>
      <c r="BC1864" s="17">
        <v>0.150894799197205</v>
      </c>
      <c r="BD1864" s="17">
        <v>0.17131839887455799</v>
      </c>
      <c r="BE1864" s="17">
        <v>0.16689052188005499</v>
      </c>
      <c r="BF1864" s="17"/>
      <c r="BG1864" s="17">
        <v>0.16965359026214</v>
      </c>
      <c r="BH1864" s="17">
        <v>0.13414819849554499</v>
      </c>
      <c r="BI1864" s="17"/>
      <c r="BJ1864" s="17">
        <v>0.15673911021967701</v>
      </c>
      <c r="BK1864" s="17">
        <v>0.123268498128024</v>
      </c>
      <c r="BL1864" s="17"/>
      <c r="BM1864" s="17">
        <v>0.27062618863742499</v>
      </c>
      <c r="BN1864" s="17">
        <v>0.116167295019115</v>
      </c>
      <c r="BO1864" s="17">
        <v>0.11695983621953999</v>
      </c>
      <c r="BP1864" s="17">
        <v>0.112794844517268</v>
      </c>
      <c r="BQ1864" s="17">
        <v>0.123145787429875</v>
      </c>
      <c r="BR1864" s="17"/>
      <c r="BS1864" s="17">
        <v>9.9443852954266707E-2</v>
      </c>
      <c r="BT1864" s="17"/>
      <c r="BU1864" s="17">
        <v>0.121695545790013</v>
      </c>
      <c r="BV1864" s="17">
        <v>0.10098028531801</v>
      </c>
      <c r="BW1864" s="17">
        <v>0.108754704457146</v>
      </c>
      <c r="BX1864" s="17">
        <v>0.11266255770662099</v>
      </c>
      <c r="BY1864" s="17">
        <v>0.32004400187590398</v>
      </c>
      <c r="BZ1864" s="17"/>
      <c r="CA1864" s="17">
        <v>8.3840757083884304E-2</v>
      </c>
      <c r="CB1864" s="17"/>
      <c r="CC1864" s="17">
        <v>0.14438146468718599</v>
      </c>
      <c r="CD1864" s="17">
        <v>0.123307685856066</v>
      </c>
      <c r="CE1864" s="17"/>
      <c r="CF1864" s="17">
        <v>0.149161897610146</v>
      </c>
      <c r="CG1864" s="17"/>
      <c r="CH1864" s="17">
        <v>0.13329827795735399</v>
      </c>
      <c r="CI1864" s="17">
        <v>9.5122412676706694E-2</v>
      </c>
    </row>
    <row r="1865" spans="2:87" x14ac:dyDescent="0.35">
      <c r="C1865" s="17"/>
      <c r="D1865" s="17"/>
      <c r="E1865" s="17"/>
      <c r="F1865" s="17"/>
      <c r="G1865" s="17"/>
      <c r="H1865" s="17"/>
      <c r="I1865" s="17"/>
      <c r="J1865" s="17"/>
      <c r="K1865" s="17"/>
      <c r="L1865" s="17"/>
      <c r="M1865" s="17"/>
      <c r="N1865" s="17"/>
      <c r="O1865" s="17"/>
      <c r="P1865" s="17"/>
      <c r="Q1865" s="17"/>
      <c r="R1865" s="17"/>
      <c r="S1865" s="17"/>
      <c r="T1865" s="17"/>
      <c r="U1865" s="17"/>
      <c r="V1865" s="17"/>
      <c r="W1865" s="17"/>
      <c r="X1865" s="17"/>
      <c r="Y1865" s="17"/>
      <c r="Z1865" s="17"/>
      <c r="AA1865" s="17"/>
      <c r="AB1865" s="17"/>
      <c r="AC1865" s="17"/>
      <c r="AD1865" s="17"/>
      <c r="AE1865" s="17"/>
      <c r="AF1865" s="17"/>
      <c r="AG1865" s="17"/>
      <c r="AH1865" s="17"/>
      <c r="AI1865" s="17"/>
      <c r="AJ1865" s="17"/>
      <c r="AK1865" s="17"/>
      <c r="AL1865" s="17"/>
      <c r="AM1865" s="17"/>
      <c r="AN1865" s="17"/>
      <c r="AO1865" s="17"/>
      <c r="AP1865" s="17"/>
      <c r="AQ1865" s="17"/>
      <c r="AR1865" s="17"/>
      <c r="AS1865" s="17"/>
      <c r="AT1865" s="17"/>
      <c r="AU1865" s="17"/>
      <c r="AV1865" s="17"/>
      <c r="AW1865" s="17"/>
      <c r="AX1865" s="17"/>
      <c r="AY1865" s="17"/>
      <c r="AZ1865" s="17"/>
      <c r="BA1865" s="17"/>
      <c r="BB1865" s="17"/>
      <c r="BC1865" s="17"/>
      <c r="BD1865" s="17"/>
      <c r="BE1865" s="17"/>
      <c r="BF1865" s="17"/>
      <c r="BG1865" s="17"/>
      <c r="BH1865" s="17"/>
      <c r="BI1865" s="17"/>
      <c r="BJ1865" s="17"/>
      <c r="BK1865" s="17"/>
      <c r="BL1865" s="17"/>
      <c r="BM1865" s="17"/>
      <c r="BN1865" s="17"/>
      <c r="BO1865" s="17"/>
      <c r="BP1865" s="17"/>
      <c r="BQ1865" s="17"/>
      <c r="BR1865" s="17"/>
      <c r="BS1865" s="17"/>
      <c r="BT1865" s="17"/>
      <c r="BU1865" s="17"/>
      <c r="BV1865" s="17"/>
      <c r="BW1865" s="17"/>
      <c r="BX1865" s="17"/>
      <c r="BY1865" s="17"/>
      <c r="BZ1865" s="17"/>
      <c r="CA1865" s="17"/>
      <c r="CB1865" s="17"/>
      <c r="CC1865" s="17"/>
      <c r="CD1865" s="17"/>
      <c r="CE1865" s="17"/>
      <c r="CF1865" s="17"/>
      <c r="CG1865" s="17"/>
      <c r="CH1865" s="17"/>
      <c r="CI1865" s="17"/>
    </row>
    <row r="1866" spans="2:87" x14ac:dyDescent="0.35">
      <c r="B1866" s="6" t="s">
        <v>552</v>
      </c>
      <c r="C1866" s="17"/>
      <c r="D1866" s="17"/>
      <c r="E1866" s="17"/>
      <c r="F1866" s="17"/>
      <c r="G1866" s="17"/>
      <c r="H1866" s="17"/>
      <c r="I1866" s="17"/>
      <c r="J1866" s="17"/>
      <c r="K1866" s="17"/>
      <c r="L1866" s="17"/>
      <c r="M1866" s="17"/>
      <c r="N1866" s="17"/>
      <c r="O1866" s="17"/>
      <c r="P1866" s="17"/>
      <c r="Q1866" s="17"/>
      <c r="R1866" s="17"/>
      <c r="S1866" s="17"/>
      <c r="T1866" s="17"/>
      <c r="U1866" s="17"/>
      <c r="V1866" s="17"/>
      <c r="W1866" s="17"/>
      <c r="X1866" s="17"/>
      <c r="Y1866" s="17"/>
      <c r="Z1866" s="17"/>
      <c r="AA1866" s="17"/>
      <c r="AB1866" s="17"/>
      <c r="AC1866" s="17"/>
      <c r="AD1866" s="17"/>
      <c r="AE1866" s="17"/>
      <c r="AF1866" s="17"/>
      <c r="AG1866" s="17"/>
      <c r="AH1866" s="17"/>
      <c r="AI1866" s="17"/>
      <c r="AJ1866" s="17"/>
      <c r="AK1866" s="17"/>
      <c r="AL1866" s="17"/>
      <c r="AM1866" s="17"/>
      <c r="AN1866" s="17"/>
      <c r="AO1866" s="17"/>
      <c r="AP1866" s="17"/>
      <c r="AQ1866" s="17"/>
      <c r="AR1866" s="17"/>
      <c r="AS1866" s="17"/>
      <c r="AT1866" s="17"/>
      <c r="AU1866" s="17"/>
      <c r="AV1866" s="17"/>
      <c r="AW1866" s="17"/>
      <c r="AX1866" s="17"/>
      <c r="AY1866" s="17"/>
      <c r="AZ1866" s="17"/>
      <c r="BA1866" s="17"/>
      <c r="BB1866" s="17"/>
      <c r="BC1866" s="17"/>
      <c r="BD1866" s="17"/>
      <c r="BE1866" s="17"/>
      <c r="BF1866" s="17"/>
      <c r="BG1866" s="17"/>
      <c r="BH1866" s="17"/>
      <c r="BI1866" s="17"/>
      <c r="BJ1866" s="17"/>
      <c r="BK1866" s="17"/>
      <c r="BL1866" s="17"/>
      <c r="BM1866" s="17"/>
      <c r="BN1866" s="17"/>
      <c r="BO1866" s="17"/>
      <c r="BP1866" s="17"/>
      <c r="BQ1866" s="17"/>
      <c r="BR1866" s="17"/>
      <c r="BS1866" s="17"/>
      <c r="BT1866" s="17"/>
      <c r="BU1866" s="17"/>
      <c r="BV1866" s="17"/>
      <c r="BW1866" s="17"/>
      <c r="BX1866" s="17"/>
      <c r="BY1866" s="17"/>
      <c r="BZ1866" s="17"/>
      <c r="CA1866" s="17"/>
      <c r="CB1866" s="17"/>
      <c r="CC1866" s="17"/>
      <c r="CD1866" s="17"/>
      <c r="CE1866" s="17"/>
      <c r="CF1866" s="17"/>
      <c r="CG1866" s="17"/>
      <c r="CH1866" s="17"/>
      <c r="CI1866" s="17"/>
    </row>
    <row r="1867" spans="2:87" x14ac:dyDescent="0.35">
      <c r="B1867" s="24" t="s">
        <v>163</v>
      </c>
      <c r="C1867" s="17"/>
      <c r="D1867" s="17"/>
      <c r="E1867" s="17"/>
      <c r="F1867" s="17"/>
      <c r="G1867" s="17"/>
      <c r="H1867" s="17"/>
      <c r="I1867" s="17"/>
      <c r="J1867" s="17"/>
      <c r="K1867" s="17"/>
      <c r="L1867" s="17"/>
      <c r="M1867" s="17"/>
      <c r="N1867" s="17"/>
      <c r="O1867" s="17"/>
      <c r="P1867" s="17"/>
      <c r="Q1867" s="17"/>
      <c r="R1867" s="17"/>
      <c r="S1867" s="17"/>
      <c r="T1867" s="17"/>
      <c r="U1867" s="17"/>
      <c r="V1867" s="17"/>
      <c r="W1867" s="17"/>
      <c r="X1867" s="17"/>
      <c r="Y1867" s="17"/>
      <c r="Z1867" s="17"/>
      <c r="AA1867" s="17"/>
      <c r="AB1867" s="17"/>
      <c r="AC1867" s="17"/>
      <c r="AD1867" s="17"/>
      <c r="AE1867" s="17"/>
      <c r="AF1867" s="17"/>
      <c r="AG1867" s="17"/>
      <c r="AH1867" s="17"/>
      <c r="AI1867" s="17"/>
      <c r="AJ1867" s="17"/>
      <c r="AK1867" s="17"/>
      <c r="AL1867" s="17"/>
      <c r="AM1867" s="17"/>
      <c r="AN1867" s="17"/>
      <c r="AO1867" s="17"/>
      <c r="AP1867" s="17"/>
      <c r="AQ1867" s="17"/>
      <c r="AR1867" s="17"/>
      <c r="AS1867" s="17"/>
      <c r="AT1867" s="17"/>
      <c r="AU1867" s="17"/>
      <c r="AV1867" s="17"/>
      <c r="AW1867" s="17"/>
      <c r="AX1867" s="17"/>
      <c r="AY1867" s="17"/>
      <c r="AZ1867" s="17"/>
      <c r="BA1867" s="17"/>
      <c r="BB1867" s="17"/>
      <c r="BC1867" s="17"/>
      <c r="BD1867" s="17"/>
      <c r="BE1867" s="17"/>
      <c r="BF1867" s="17"/>
      <c r="BG1867" s="17"/>
      <c r="BH1867" s="17"/>
      <c r="BI1867" s="17"/>
      <c r="BJ1867" s="17"/>
      <c r="BK1867" s="17"/>
      <c r="BL1867" s="17"/>
      <c r="BM1867" s="17"/>
      <c r="BN1867" s="17"/>
      <c r="BO1867" s="17"/>
      <c r="BP1867" s="17"/>
      <c r="BQ1867" s="17"/>
      <c r="BR1867" s="17"/>
      <c r="BS1867" s="17"/>
      <c r="BT1867" s="17"/>
      <c r="BU1867" s="17"/>
      <c r="BV1867" s="17"/>
      <c r="BW1867" s="17"/>
      <c r="BX1867" s="17"/>
      <c r="BY1867" s="17"/>
      <c r="BZ1867" s="17"/>
      <c r="CA1867" s="17"/>
      <c r="CB1867" s="17"/>
      <c r="CC1867" s="17"/>
      <c r="CD1867" s="17"/>
      <c r="CE1867" s="17"/>
      <c r="CF1867" s="17"/>
      <c r="CG1867" s="17"/>
      <c r="CH1867" s="17"/>
      <c r="CI1867" s="17"/>
    </row>
    <row r="1868" spans="2:87" x14ac:dyDescent="0.35">
      <c r="B1868" t="s">
        <v>527</v>
      </c>
      <c r="C1868" s="17">
        <v>0.147888645724992</v>
      </c>
      <c r="D1868" s="17">
        <v>0.151010012598291</v>
      </c>
      <c r="E1868" s="17">
        <v>0.14578489265172101</v>
      </c>
      <c r="F1868" s="17"/>
      <c r="G1868" s="17">
        <v>0.12015265980067</v>
      </c>
      <c r="H1868" s="17">
        <v>0.20953673021886299</v>
      </c>
      <c r="I1868" s="17">
        <v>0.123064354553306</v>
      </c>
      <c r="J1868" s="17">
        <v>0.138126478016942</v>
      </c>
      <c r="K1868" s="17">
        <v>0.15425512726016199</v>
      </c>
      <c r="L1868" s="17">
        <v>0.139487972245667</v>
      </c>
      <c r="M1868" s="17"/>
      <c r="N1868" s="17">
        <v>0.15763909507108301</v>
      </c>
      <c r="O1868" s="17">
        <v>0.11412375333515599</v>
      </c>
      <c r="P1868" s="17">
        <v>0.15127806132597099</v>
      </c>
      <c r="Q1868" s="17">
        <v>0.171161190720302</v>
      </c>
      <c r="R1868" s="17"/>
      <c r="S1868" s="17">
        <v>0.19639873269699201</v>
      </c>
      <c r="T1868" s="17">
        <v>0.117390439598377</v>
      </c>
      <c r="U1868" s="17">
        <v>0.102567105298499</v>
      </c>
      <c r="V1868" s="17">
        <v>0.109352868400107</v>
      </c>
      <c r="W1868" s="17">
        <v>0.119692573198944</v>
      </c>
      <c r="X1868" s="17">
        <v>0.143142856227367</v>
      </c>
      <c r="Y1868" s="17">
        <v>0.12796390331221799</v>
      </c>
      <c r="Z1868" s="17">
        <v>0.14684497680977299</v>
      </c>
      <c r="AA1868" s="17">
        <v>0.17841104851162301</v>
      </c>
      <c r="AB1868" s="17">
        <v>0.16064551209258399</v>
      </c>
      <c r="AC1868" s="17">
        <v>0.17141075544772699</v>
      </c>
      <c r="AD1868" s="17">
        <v>0.22758643404217799</v>
      </c>
      <c r="AE1868" s="17"/>
      <c r="AF1868" s="17">
        <v>0.15291119244489701</v>
      </c>
      <c r="AG1868" s="17">
        <v>0.156759052977991</v>
      </c>
      <c r="AH1868" s="17">
        <v>0.131981423376138</v>
      </c>
      <c r="AI1868" s="17">
        <v>0.155907178467106</v>
      </c>
      <c r="AJ1868" s="17">
        <v>0.14450286927112499</v>
      </c>
      <c r="AK1868" s="17"/>
      <c r="AL1868" s="17">
        <v>0.120916489877234</v>
      </c>
      <c r="AM1868" s="17">
        <v>0.14402821103619001</v>
      </c>
      <c r="AN1868" s="17">
        <v>0.198559907767309</v>
      </c>
      <c r="AO1868" s="17">
        <v>0.188250066429656</v>
      </c>
      <c r="AP1868" s="17"/>
      <c r="AQ1868" s="17">
        <v>0.14678144123259401</v>
      </c>
      <c r="AR1868" s="17">
        <v>0.149475894219642</v>
      </c>
      <c r="AS1868" s="17"/>
      <c r="AT1868" s="17">
        <v>0.16043886356222301</v>
      </c>
      <c r="AU1868" s="17">
        <v>0.11209487887559</v>
      </c>
      <c r="AV1868" s="17"/>
      <c r="AW1868" s="17">
        <v>0.14609222908236499</v>
      </c>
      <c r="AX1868" s="17">
        <v>0.12450211845605499</v>
      </c>
      <c r="AY1868" s="17">
        <v>0.17186591701429799</v>
      </c>
      <c r="AZ1868" s="17"/>
      <c r="BA1868" s="17">
        <v>0.20878214948548801</v>
      </c>
      <c r="BB1868" s="17">
        <v>0.123762645318517</v>
      </c>
      <c r="BC1868" s="17">
        <v>0.12649656246053601</v>
      </c>
      <c r="BD1868" s="17">
        <v>0.12318288275732001</v>
      </c>
      <c r="BE1868" s="17">
        <v>0.15124454165069301</v>
      </c>
      <c r="BF1868" s="17"/>
      <c r="BG1868" s="17">
        <v>0.12346077724021801</v>
      </c>
      <c r="BH1868" s="17">
        <v>0.166233761243684</v>
      </c>
      <c r="BI1868" s="17"/>
      <c r="BJ1868" s="17">
        <v>0.14738153926202799</v>
      </c>
      <c r="BK1868" s="17">
        <v>0.15115581597651501</v>
      </c>
      <c r="BL1868" s="17"/>
      <c r="BM1868" s="17">
        <v>0.112706001447489</v>
      </c>
      <c r="BN1868" s="17">
        <v>0.148424409647753</v>
      </c>
      <c r="BO1868" s="17">
        <v>0.16447079031089901</v>
      </c>
      <c r="BP1868" s="17">
        <v>0.123651424464284</v>
      </c>
      <c r="BQ1868" s="17">
        <v>0.16337604769886799</v>
      </c>
      <c r="BR1868" s="17"/>
      <c r="BS1868" s="17">
        <v>0.17779768472256199</v>
      </c>
      <c r="BT1868" s="17"/>
      <c r="BU1868" s="17">
        <v>0.16149895919405099</v>
      </c>
      <c r="BV1868" s="17">
        <v>0.16898673470691999</v>
      </c>
      <c r="BW1868" s="17">
        <v>0.13158440299044399</v>
      </c>
      <c r="BX1868" s="17">
        <v>0.17396174125701599</v>
      </c>
      <c r="BY1868" s="17">
        <v>0.102670500525084</v>
      </c>
      <c r="BZ1868" s="17"/>
      <c r="CA1868" s="17">
        <v>0.221105956351971</v>
      </c>
      <c r="CB1868" s="17"/>
      <c r="CC1868" s="17">
        <v>0.148971604776785</v>
      </c>
      <c r="CD1868" s="17">
        <v>0.15566603993765099</v>
      </c>
      <c r="CE1868" s="17"/>
      <c r="CF1868" s="17">
        <v>0.15011372712714799</v>
      </c>
      <c r="CG1868" s="17"/>
      <c r="CH1868" s="17">
        <v>0.13340793398917999</v>
      </c>
      <c r="CI1868" s="17">
        <v>0.23568196895056201</v>
      </c>
    </row>
    <row r="1869" spans="2:87" x14ac:dyDescent="0.35">
      <c r="B1869" t="s">
        <v>528</v>
      </c>
      <c r="C1869" s="17">
        <v>0.146560570974963</v>
      </c>
      <c r="D1869" s="17">
        <v>0.179796814436192</v>
      </c>
      <c r="E1869" s="17">
        <v>0.115330614849057</v>
      </c>
      <c r="F1869" s="17"/>
      <c r="G1869" s="17">
        <v>0.14698151638224</v>
      </c>
      <c r="H1869" s="17">
        <v>0.180099544452967</v>
      </c>
      <c r="I1869" s="17">
        <v>0.18921368178406001</v>
      </c>
      <c r="J1869" s="17">
        <v>0.116523138354636</v>
      </c>
      <c r="K1869" s="17">
        <v>0.114114781069899</v>
      </c>
      <c r="L1869" s="17">
        <v>0.12614048757653001</v>
      </c>
      <c r="M1869" s="17"/>
      <c r="N1869" s="17">
        <v>0.181307007149762</v>
      </c>
      <c r="O1869" s="17">
        <v>0.15391422657659301</v>
      </c>
      <c r="P1869" s="17">
        <v>0.12714960912259901</v>
      </c>
      <c r="Q1869" s="17">
        <v>0.121563437050711</v>
      </c>
      <c r="R1869" s="17"/>
      <c r="S1869" s="17">
        <v>0.20196352390414099</v>
      </c>
      <c r="T1869" s="17">
        <v>0.14345176840173501</v>
      </c>
      <c r="U1869" s="17">
        <v>9.5334680531940205E-2</v>
      </c>
      <c r="V1869" s="17">
        <v>0.152494906992378</v>
      </c>
      <c r="W1869" s="17">
        <v>0.15045554582840201</v>
      </c>
      <c r="X1869" s="17">
        <v>0.155653924971419</v>
      </c>
      <c r="Y1869" s="17">
        <v>0.15537143673729101</v>
      </c>
      <c r="Z1869" s="17">
        <v>6.2530790649217197E-2</v>
      </c>
      <c r="AA1869" s="17">
        <v>0.163981948064303</v>
      </c>
      <c r="AB1869" s="17">
        <v>0.11894587191551401</v>
      </c>
      <c r="AC1869" s="17">
        <v>0.12834707469680001</v>
      </c>
      <c r="AD1869" s="17">
        <v>0.123255596394916</v>
      </c>
      <c r="AE1869" s="17"/>
      <c r="AF1869" s="17">
        <v>0.123841187928206</v>
      </c>
      <c r="AG1869" s="17">
        <v>0.12632261160483599</v>
      </c>
      <c r="AH1869" s="17">
        <v>0.14714316255451301</v>
      </c>
      <c r="AI1869" s="17">
        <v>0.20313052790481001</v>
      </c>
      <c r="AJ1869" s="17">
        <v>0.234214548341944</v>
      </c>
      <c r="AK1869" s="17"/>
      <c r="AL1869" s="17">
        <v>0.14509927377110399</v>
      </c>
      <c r="AM1869" s="17">
        <v>0.14884888332019799</v>
      </c>
      <c r="AN1869" s="17">
        <v>0.13470403279766599</v>
      </c>
      <c r="AO1869" s="17">
        <v>0.17394825874020001</v>
      </c>
      <c r="AP1869" s="17"/>
      <c r="AQ1869" s="17">
        <v>0.118821174762106</v>
      </c>
      <c r="AR1869" s="17">
        <v>0.186326770609864</v>
      </c>
      <c r="AS1869" s="17"/>
      <c r="AT1869" s="17">
        <v>0.165924957389152</v>
      </c>
      <c r="AU1869" s="17">
        <v>0.122214963395714</v>
      </c>
      <c r="AV1869" s="17"/>
      <c r="AW1869" s="17">
        <v>0.147911181590001</v>
      </c>
      <c r="AX1869" s="17">
        <v>0.13760192806344401</v>
      </c>
      <c r="AY1869" s="17">
        <v>0.16133130899952799</v>
      </c>
      <c r="AZ1869" s="17"/>
      <c r="BA1869" s="17">
        <v>0.18096663419599601</v>
      </c>
      <c r="BB1869" s="17">
        <v>0.156351651650462</v>
      </c>
      <c r="BC1869" s="17">
        <v>0.12442681600330099</v>
      </c>
      <c r="BD1869" s="17">
        <v>9.4662777545183499E-2</v>
      </c>
      <c r="BE1869" s="17">
        <v>0.15970672592621599</v>
      </c>
      <c r="BF1869" s="17"/>
      <c r="BG1869" s="17">
        <v>0.12590722869267601</v>
      </c>
      <c r="BH1869" s="17">
        <v>0.162071050337983</v>
      </c>
      <c r="BI1869" s="17"/>
      <c r="BJ1869" s="17">
        <v>0.15688333477942701</v>
      </c>
      <c r="BK1869" s="17">
        <v>0.108423819987559</v>
      </c>
      <c r="BL1869" s="17"/>
      <c r="BM1869" s="17">
        <v>0.118167924559425</v>
      </c>
      <c r="BN1869" s="17">
        <v>0.15616794787140301</v>
      </c>
      <c r="BO1869" s="17">
        <v>0.17473771902111199</v>
      </c>
      <c r="BP1869" s="17">
        <v>0.18137205685242899</v>
      </c>
      <c r="BQ1869" s="17">
        <v>0.117664334318193</v>
      </c>
      <c r="BR1869" s="17"/>
      <c r="BS1869" s="17">
        <v>0.174154367723002</v>
      </c>
      <c r="BT1869" s="17"/>
      <c r="BU1869" s="17">
        <v>0.176061763969314</v>
      </c>
      <c r="BV1869" s="17">
        <v>0.20780455718612101</v>
      </c>
      <c r="BW1869" s="17">
        <v>0.15338467768682901</v>
      </c>
      <c r="BX1869" s="17">
        <v>0.10542816870124</v>
      </c>
      <c r="BY1869" s="17">
        <v>0.11307573479966</v>
      </c>
      <c r="BZ1869" s="17"/>
      <c r="CA1869" s="17">
        <v>0.23261879144911499</v>
      </c>
      <c r="CB1869" s="17"/>
      <c r="CC1869" s="17">
        <v>0.13241485758730401</v>
      </c>
      <c r="CD1869" s="17">
        <v>0.211598716617414</v>
      </c>
      <c r="CE1869" s="17"/>
      <c r="CF1869" s="17">
        <v>0.12729573565209701</v>
      </c>
      <c r="CG1869" s="17"/>
      <c r="CH1869" s="17">
        <v>0.108904840524847</v>
      </c>
      <c r="CI1869" s="17">
        <v>0.25019274567988897</v>
      </c>
    </row>
    <row r="1870" spans="2:87" x14ac:dyDescent="0.35">
      <c r="B1870" t="s">
        <v>529</v>
      </c>
      <c r="C1870" s="17">
        <v>0.20064746973095299</v>
      </c>
      <c r="D1870" s="17">
        <v>0.210510372617881</v>
      </c>
      <c r="E1870" s="17">
        <v>0.191275449016962</v>
      </c>
      <c r="F1870" s="17"/>
      <c r="G1870" s="17">
        <v>0.30507896218987002</v>
      </c>
      <c r="H1870" s="17">
        <v>0.15662398880432499</v>
      </c>
      <c r="I1870" s="17">
        <v>0.156817106845663</v>
      </c>
      <c r="J1870" s="17">
        <v>0.183263022820604</v>
      </c>
      <c r="K1870" s="17">
        <v>0.12992845287162899</v>
      </c>
      <c r="L1870" s="17">
        <v>0.26344773419661299</v>
      </c>
      <c r="M1870" s="17"/>
      <c r="N1870" s="17">
        <v>0.20251756641951399</v>
      </c>
      <c r="O1870" s="17">
        <v>0.21538714236589901</v>
      </c>
      <c r="P1870" s="17">
        <v>0.22240337182679901</v>
      </c>
      <c r="Q1870" s="17">
        <v>0.16530615525904099</v>
      </c>
      <c r="R1870" s="17"/>
      <c r="S1870" s="17">
        <v>0.195167686214134</v>
      </c>
      <c r="T1870" s="17">
        <v>0.19640093365824199</v>
      </c>
      <c r="U1870" s="17">
        <v>0.23905104442571301</v>
      </c>
      <c r="V1870" s="17">
        <v>0.24616586540778099</v>
      </c>
      <c r="W1870" s="17">
        <v>0.14903445868416501</v>
      </c>
      <c r="X1870" s="17">
        <v>0.11298871572975799</v>
      </c>
      <c r="Y1870" s="17">
        <v>0.20356083769029801</v>
      </c>
      <c r="Z1870" s="17">
        <v>0.33523638101951603</v>
      </c>
      <c r="AA1870" s="17">
        <v>0.212706553104375</v>
      </c>
      <c r="AB1870" s="17">
        <v>0.22683068907686901</v>
      </c>
      <c r="AC1870" s="17">
        <v>0.15003047788892299</v>
      </c>
      <c r="AD1870" s="17">
        <v>0.161881726671007</v>
      </c>
      <c r="AE1870" s="17"/>
      <c r="AF1870" s="17">
        <v>0.21040510193407899</v>
      </c>
      <c r="AG1870" s="17">
        <v>0.20453717903240801</v>
      </c>
      <c r="AH1870" s="17">
        <v>0.18625039192050699</v>
      </c>
      <c r="AI1870" s="17">
        <v>0.16118352848185399</v>
      </c>
      <c r="AJ1870" s="17">
        <v>0.24383387117399799</v>
      </c>
      <c r="AK1870" s="17"/>
      <c r="AL1870" s="17">
        <v>0.20817037880884201</v>
      </c>
      <c r="AM1870" s="17">
        <v>0.19924273570635101</v>
      </c>
      <c r="AN1870" s="17">
        <v>0.21146962101540301</v>
      </c>
      <c r="AO1870" s="17">
        <v>0.13562520664545599</v>
      </c>
      <c r="AP1870" s="17"/>
      <c r="AQ1870" s="17">
        <v>0.20172927017157399</v>
      </c>
      <c r="AR1870" s="17">
        <v>0.19909663957024101</v>
      </c>
      <c r="AS1870" s="17"/>
      <c r="AT1870" s="17">
        <v>0.174465611091976</v>
      </c>
      <c r="AU1870" s="17">
        <v>0.26029010107536499</v>
      </c>
      <c r="AV1870" s="17"/>
      <c r="AW1870" s="17">
        <v>0.20404585450044099</v>
      </c>
      <c r="AX1870" s="17">
        <v>0.19642692454695099</v>
      </c>
      <c r="AY1870" s="17">
        <v>0.19061748025281</v>
      </c>
      <c r="AZ1870" s="17"/>
      <c r="BA1870" s="17">
        <v>0.161848508842485</v>
      </c>
      <c r="BB1870" s="17">
        <v>0.20526699086890099</v>
      </c>
      <c r="BC1870" s="17">
        <v>0.21453182468454501</v>
      </c>
      <c r="BD1870" s="17">
        <v>0.214799601612289</v>
      </c>
      <c r="BE1870" s="17">
        <v>0.25078596616941401</v>
      </c>
      <c r="BF1870" s="17"/>
      <c r="BG1870" s="17">
        <v>0.21976381107905699</v>
      </c>
      <c r="BH1870" s="17">
        <v>0.18629126462266499</v>
      </c>
      <c r="BI1870" s="17"/>
      <c r="BJ1870" s="17">
        <v>0.20078481165769099</v>
      </c>
      <c r="BK1870" s="17">
        <v>0.19747431445954799</v>
      </c>
      <c r="BL1870" s="17"/>
      <c r="BM1870" s="17">
        <v>0.17446576409763101</v>
      </c>
      <c r="BN1870" s="17">
        <v>0.24270600083829699</v>
      </c>
      <c r="BO1870" s="17">
        <v>0.19934776575920601</v>
      </c>
      <c r="BP1870" s="17">
        <v>0.21361845101463101</v>
      </c>
      <c r="BQ1870" s="17">
        <v>0.15677412760964099</v>
      </c>
      <c r="BR1870" s="17"/>
      <c r="BS1870" s="17">
        <v>0.178445362616519</v>
      </c>
      <c r="BT1870" s="17"/>
      <c r="BU1870" s="17">
        <v>0.238070848049909</v>
      </c>
      <c r="BV1870" s="17">
        <v>0.22445670853492899</v>
      </c>
      <c r="BW1870" s="17">
        <v>0.21631030325342901</v>
      </c>
      <c r="BX1870" s="17">
        <v>0.172840879944931</v>
      </c>
      <c r="BY1870" s="17">
        <v>0.159841820125563</v>
      </c>
      <c r="BZ1870" s="17"/>
      <c r="CA1870" s="17">
        <v>0.16257910318214899</v>
      </c>
      <c r="CB1870" s="17"/>
      <c r="CC1870" s="17">
        <v>0.20767207727443901</v>
      </c>
      <c r="CD1870" s="17">
        <v>0.18408755235480001</v>
      </c>
      <c r="CE1870" s="17"/>
      <c r="CF1870" s="17">
        <v>0.21203958241186999</v>
      </c>
      <c r="CG1870" s="17"/>
      <c r="CH1870" s="17">
        <v>0.208452103629408</v>
      </c>
      <c r="CI1870" s="17">
        <v>0.19212590818189099</v>
      </c>
    </row>
    <row r="1871" spans="2:87" x14ac:dyDescent="0.35">
      <c r="B1871" t="s">
        <v>530</v>
      </c>
      <c r="C1871" s="17">
        <v>0.37431111200848699</v>
      </c>
      <c r="D1871" s="17">
        <v>0.34089337934432701</v>
      </c>
      <c r="E1871" s="17">
        <v>0.407965446767448</v>
      </c>
      <c r="F1871" s="17"/>
      <c r="G1871" s="17">
        <v>0.24677162188391299</v>
      </c>
      <c r="H1871" s="17">
        <v>0.29302093178732302</v>
      </c>
      <c r="I1871" s="17">
        <v>0.38252314394571502</v>
      </c>
      <c r="J1871" s="17">
        <v>0.43912234208155498</v>
      </c>
      <c r="K1871" s="17">
        <v>0.53304453607674696</v>
      </c>
      <c r="L1871" s="17">
        <v>0.37226203887847198</v>
      </c>
      <c r="M1871" s="17"/>
      <c r="N1871" s="17">
        <v>0.33183850641118201</v>
      </c>
      <c r="O1871" s="17">
        <v>0.39580679074557701</v>
      </c>
      <c r="P1871" s="17">
        <v>0.38558241040743801</v>
      </c>
      <c r="Q1871" s="17">
        <v>0.38089860224135702</v>
      </c>
      <c r="R1871" s="17"/>
      <c r="S1871" s="17">
        <v>0.27470150376132102</v>
      </c>
      <c r="T1871" s="17">
        <v>0.42232123329181498</v>
      </c>
      <c r="U1871" s="17">
        <v>0.42046390312470799</v>
      </c>
      <c r="V1871" s="17">
        <v>0.347494281856912</v>
      </c>
      <c r="W1871" s="17">
        <v>0.42266138076929399</v>
      </c>
      <c r="X1871" s="17">
        <v>0.457547592118002</v>
      </c>
      <c r="Y1871" s="17">
        <v>0.35593731828327302</v>
      </c>
      <c r="Z1871" s="17">
        <v>0.32929516066250403</v>
      </c>
      <c r="AA1871" s="17">
        <v>0.34035279523093698</v>
      </c>
      <c r="AB1871" s="17">
        <v>0.41562894338716899</v>
      </c>
      <c r="AC1871" s="17">
        <v>0.39497304814318601</v>
      </c>
      <c r="AD1871" s="17">
        <v>0.30467523003018299</v>
      </c>
      <c r="AE1871" s="17"/>
      <c r="AF1871" s="17">
        <v>0.34492450205471398</v>
      </c>
      <c r="AG1871" s="17">
        <v>0.39094755367431</v>
      </c>
      <c r="AH1871" s="17">
        <v>0.42472978805477501</v>
      </c>
      <c r="AI1871" s="17">
        <v>0.383057278608126</v>
      </c>
      <c r="AJ1871" s="17">
        <v>0.27075308685624</v>
      </c>
      <c r="AK1871" s="17"/>
      <c r="AL1871" s="17">
        <v>0.36790509854723302</v>
      </c>
      <c r="AM1871" s="17">
        <v>0.390687014975235</v>
      </c>
      <c r="AN1871" s="17">
        <v>0.35292624682469598</v>
      </c>
      <c r="AO1871" s="17">
        <v>0.37227927196508298</v>
      </c>
      <c r="AP1871" s="17"/>
      <c r="AQ1871" s="17">
        <v>0.40216059691443101</v>
      </c>
      <c r="AR1871" s="17">
        <v>0.334387093186996</v>
      </c>
      <c r="AS1871" s="17"/>
      <c r="AT1871" s="17">
        <v>0.37250545279878</v>
      </c>
      <c r="AU1871" s="17">
        <v>0.40051969429648498</v>
      </c>
      <c r="AV1871" s="17"/>
      <c r="AW1871" s="17">
        <v>0.40160112403009801</v>
      </c>
      <c r="AX1871" s="17">
        <v>0.42583557644671499</v>
      </c>
      <c r="AY1871" s="17">
        <v>0.31425417136862499</v>
      </c>
      <c r="AZ1871" s="17"/>
      <c r="BA1871" s="17">
        <v>0.29946516475278401</v>
      </c>
      <c r="BB1871" s="17">
        <v>0.39060235539514099</v>
      </c>
      <c r="BC1871" s="17">
        <v>0.41178198742356498</v>
      </c>
      <c r="BD1871" s="17">
        <v>0.427834854673111</v>
      </c>
      <c r="BE1871" s="17">
        <v>0.33181841740045298</v>
      </c>
      <c r="BF1871" s="17"/>
      <c r="BG1871" s="17">
        <v>0.373502192718696</v>
      </c>
      <c r="BH1871" s="17">
        <v>0.37491860331808502</v>
      </c>
      <c r="BI1871" s="17"/>
      <c r="BJ1871" s="17">
        <v>0.355214279107748</v>
      </c>
      <c r="BK1871" s="17">
        <v>0.450864027457137</v>
      </c>
      <c r="BL1871" s="17"/>
      <c r="BM1871" s="17">
        <v>0.36352053886412</v>
      </c>
      <c r="BN1871" s="17">
        <v>0.34841417497007399</v>
      </c>
      <c r="BO1871" s="17">
        <v>0.36033219509117898</v>
      </c>
      <c r="BP1871" s="17">
        <v>0.33461842905278</v>
      </c>
      <c r="BQ1871" s="17">
        <v>0.476454054391379</v>
      </c>
      <c r="BR1871" s="17"/>
      <c r="BS1871" s="17">
        <v>0.37458881057363203</v>
      </c>
      <c r="BT1871" s="17"/>
      <c r="BU1871" s="17">
        <v>0.32586229928362098</v>
      </c>
      <c r="BV1871" s="17">
        <v>0.30805558158039198</v>
      </c>
      <c r="BW1871" s="17">
        <v>0.38386064612121001</v>
      </c>
      <c r="BX1871" s="17">
        <v>0.45400153447824798</v>
      </c>
      <c r="BY1871" s="17">
        <v>0.315618424214548</v>
      </c>
      <c r="BZ1871" s="17"/>
      <c r="CA1871" s="17">
        <v>0.31270024415342401</v>
      </c>
      <c r="CB1871" s="17"/>
      <c r="CC1871" s="17">
        <v>0.39208422053755898</v>
      </c>
      <c r="CD1871" s="17">
        <v>0.319099448793636</v>
      </c>
      <c r="CE1871" s="17"/>
      <c r="CF1871" s="17">
        <v>0.416778931324082</v>
      </c>
      <c r="CG1871" s="17"/>
      <c r="CH1871" s="17">
        <v>0.45071469860569302</v>
      </c>
      <c r="CI1871" s="17">
        <v>0.22669325839885399</v>
      </c>
    </row>
    <row r="1872" spans="2:87" x14ac:dyDescent="0.35">
      <c r="B1872" t="s">
        <v>531</v>
      </c>
      <c r="C1872" s="17">
        <v>5.1045710021339702E-2</v>
      </c>
      <c r="D1872" s="17">
        <v>5.3421394743213099E-2</v>
      </c>
      <c r="E1872" s="17">
        <v>4.9064245458105199E-2</v>
      </c>
      <c r="F1872" s="17"/>
      <c r="G1872" s="17">
        <v>3.3061727571897501E-2</v>
      </c>
      <c r="H1872" s="17">
        <v>7.9493294631491004E-2</v>
      </c>
      <c r="I1872" s="17">
        <v>5.7150451468259901E-2</v>
      </c>
      <c r="J1872" s="17">
        <v>4.2031405725114199E-2</v>
      </c>
      <c r="K1872" s="17">
        <v>3.6675067600123103E-2</v>
      </c>
      <c r="L1872" s="17">
        <v>5.0876187586148203E-2</v>
      </c>
      <c r="M1872" s="17"/>
      <c r="N1872" s="17">
        <v>5.90573754066821E-2</v>
      </c>
      <c r="O1872" s="17">
        <v>5.0945254383056401E-2</v>
      </c>
      <c r="P1872" s="17">
        <v>3.6902132427262702E-2</v>
      </c>
      <c r="Q1872" s="17">
        <v>5.5727031838812398E-2</v>
      </c>
      <c r="R1872" s="17"/>
      <c r="S1872" s="17">
        <v>2.9368294632482899E-2</v>
      </c>
      <c r="T1872" s="17">
        <v>5.0912001366694201E-2</v>
      </c>
      <c r="U1872" s="17">
        <v>6.5562218374882603E-2</v>
      </c>
      <c r="V1872" s="17">
        <v>3.3778501332736903E-2</v>
      </c>
      <c r="W1872" s="17">
        <v>7.3011854928465306E-2</v>
      </c>
      <c r="X1872" s="17">
        <v>5.65459851078291E-2</v>
      </c>
      <c r="Y1872" s="17">
        <v>5.0539761098955201E-2</v>
      </c>
      <c r="Z1872" s="17">
        <v>6.4385786448981894E-2</v>
      </c>
      <c r="AA1872" s="17">
        <v>3.3177443300171999E-2</v>
      </c>
      <c r="AB1872" s="17">
        <v>4.5874957841601498E-2</v>
      </c>
      <c r="AC1872" s="17">
        <v>0.104453711151597</v>
      </c>
      <c r="AD1872" s="17">
        <v>7.3928520187022104E-2</v>
      </c>
      <c r="AE1872" s="17"/>
      <c r="AF1872" s="17">
        <v>6.0410023306348003E-2</v>
      </c>
      <c r="AG1872" s="17">
        <v>4.5788896558185903E-2</v>
      </c>
      <c r="AH1872" s="17">
        <v>5.2581477535947503E-2</v>
      </c>
      <c r="AI1872" s="17">
        <v>5.2532118015601897E-2</v>
      </c>
      <c r="AJ1872" s="17">
        <v>3.7397317575124503E-2</v>
      </c>
      <c r="AK1872" s="17"/>
      <c r="AL1872" s="17">
        <v>5.6897448293274297E-2</v>
      </c>
      <c r="AM1872" s="17">
        <v>5.0045863091007899E-2</v>
      </c>
      <c r="AN1872" s="17">
        <v>3.4170682281187102E-2</v>
      </c>
      <c r="AO1872" s="17">
        <v>6.9459960545510693E-2</v>
      </c>
      <c r="AP1872" s="17"/>
      <c r="AQ1872" s="17">
        <v>5.1308637323604502E-2</v>
      </c>
      <c r="AR1872" s="17">
        <v>5.0668786907689597E-2</v>
      </c>
      <c r="AS1872" s="17"/>
      <c r="AT1872" s="17">
        <v>4.4619711159286798E-2</v>
      </c>
      <c r="AU1872" s="17">
        <v>5.15206386439249E-2</v>
      </c>
      <c r="AV1872" s="17"/>
      <c r="AW1872" s="17">
        <v>4.1663285902973898E-2</v>
      </c>
      <c r="AX1872" s="17">
        <v>4.8878550441206002E-2</v>
      </c>
      <c r="AY1872" s="17">
        <v>5.9712846140442602E-2</v>
      </c>
      <c r="AZ1872" s="17"/>
      <c r="BA1872" s="17">
        <v>5.2489430366312401E-2</v>
      </c>
      <c r="BB1872" s="17">
        <v>6.0295661926315497E-2</v>
      </c>
      <c r="BC1872" s="17">
        <v>4.32849259898163E-2</v>
      </c>
      <c r="BD1872" s="17">
        <v>5.4411435794615798E-2</v>
      </c>
      <c r="BE1872" s="17">
        <v>3.7774857569734699E-2</v>
      </c>
      <c r="BF1872" s="17"/>
      <c r="BG1872" s="17">
        <v>6.2706221141747495E-2</v>
      </c>
      <c r="BH1872" s="17">
        <v>4.2288768184838503E-2</v>
      </c>
      <c r="BI1872" s="17"/>
      <c r="BJ1872" s="17">
        <v>5.0736480092681502E-2</v>
      </c>
      <c r="BK1872" s="17">
        <v>5.1241142916718697E-2</v>
      </c>
      <c r="BL1872" s="17"/>
      <c r="BM1872" s="17">
        <v>7.6658867933369804E-2</v>
      </c>
      <c r="BN1872" s="17">
        <v>6.2883469448310206E-2</v>
      </c>
      <c r="BO1872" s="17">
        <v>3.94873921243694E-2</v>
      </c>
      <c r="BP1872" s="17">
        <v>4.8470965781874299E-2</v>
      </c>
      <c r="BQ1872" s="17">
        <v>3.1107995480104601E-2</v>
      </c>
      <c r="BR1872" s="17"/>
      <c r="BS1872" s="17">
        <v>3.75816218017061E-2</v>
      </c>
      <c r="BT1872" s="17"/>
      <c r="BU1872" s="17">
        <v>5.1919899513398801E-2</v>
      </c>
      <c r="BV1872" s="17">
        <v>3.7107593329355502E-2</v>
      </c>
      <c r="BW1872" s="17">
        <v>4.4918082763448802E-2</v>
      </c>
      <c r="BX1872" s="17">
        <v>3.8393339108707597E-2</v>
      </c>
      <c r="BY1872" s="17">
        <v>0.114613927427484</v>
      </c>
      <c r="BZ1872" s="17"/>
      <c r="CA1872" s="17">
        <v>2.94598835179915E-2</v>
      </c>
      <c r="CB1872" s="17"/>
      <c r="CC1872" s="17">
        <v>4.8096682471827301E-2</v>
      </c>
      <c r="CD1872" s="17">
        <v>5.2832183689921298E-2</v>
      </c>
      <c r="CE1872" s="17"/>
      <c r="CF1872" s="17">
        <v>3.3518752694461001E-2</v>
      </c>
      <c r="CG1872" s="17"/>
      <c r="CH1872" s="17">
        <v>4.4988711297508199E-2</v>
      </c>
      <c r="CI1872" s="17">
        <v>2.98210912199737E-2</v>
      </c>
    </row>
    <row r="1873" spans="2:87" x14ac:dyDescent="0.35">
      <c r="B1873" t="s">
        <v>161</v>
      </c>
      <c r="C1873" s="17">
        <v>7.9546491539264505E-2</v>
      </c>
      <c r="D1873" s="17">
        <v>6.4368026260095995E-2</v>
      </c>
      <c r="E1873" s="17">
        <v>9.0579351256706894E-2</v>
      </c>
      <c r="F1873" s="17"/>
      <c r="G1873" s="17">
        <v>0.14795351217141001</v>
      </c>
      <c r="H1873" s="17">
        <v>8.1225510105031207E-2</v>
      </c>
      <c r="I1873" s="17">
        <v>9.1231261402995797E-2</v>
      </c>
      <c r="J1873" s="17">
        <v>8.0933613001148597E-2</v>
      </c>
      <c r="K1873" s="17">
        <v>3.1982035121440502E-2</v>
      </c>
      <c r="L1873" s="17">
        <v>4.7785579516569102E-2</v>
      </c>
      <c r="M1873" s="17"/>
      <c r="N1873" s="17">
        <v>6.7640449541776407E-2</v>
      </c>
      <c r="O1873" s="17">
        <v>6.9822832593717896E-2</v>
      </c>
      <c r="P1873" s="17">
        <v>7.6684414889930802E-2</v>
      </c>
      <c r="Q1873" s="17">
        <v>0.10534358288977699</v>
      </c>
      <c r="R1873" s="17"/>
      <c r="S1873" s="17">
        <v>0.102400258790929</v>
      </c>
      <c r="T1873" s="17">
        <v>6.9523623683136707E-2</v>
      </c>
      <c r="U1873" s="17">
        <v>7.70210482442579E-2</v>
      </c>
      <c r="V1873" s="17">
        <v>0.110713576010084</v>
      </c>
      <c r="W1873" s="17">
        <v>8.5144186590729504E-2</v>
      </c>
      <c r="X1873" s="17">
        <v>7.4120925845624297E-2</v>
      </c>
      <c r="Y1873" s="17">
        <v>0.106626742877964</v>
      </c>
      <c r="Z1873" s="17">
        <v>6.1706904410008201E-2</v>
      </c>
      <c r="AA1873" s="17">
        <v>7.1370211788590196E-2</v>
      </c>
      <c r="AB1873" s="17">
        <v>3.2074025686262303E-2</v>
      </c>
      <c r="AC1873" s="17">
        <v>5.0784932671766203E-2</v>
      </c>
      <c r="AD1873" s="17">
        <v>0.108672492674694</v>
      </c>
      <c r="AE1873" s="17"/>
      <c r="AF1873" s="17">
        <v>0.107507992331755</v>
      </c>
      <c r="AG1873" s="17">
        <v>7.5644706152268801E-2</v>
      </c>
      <c r="AH1873" s="17">
        <v>5.73137565581191E-2</v>
      </c>
      <c r="AI1873" s="17">
        <v>4.4189368522502298E-2</v>
      </c>
      <c r="AJ1873" s="17">
        <v>6.9298306781567995E-2</v>
      </c>
      <c r="AK1873" s="17"/>
      <c r="AL1873" s="17">
        <v>0.10101131070231301</v>
      </c>
      <c r="AM1873" s="17">
        <v>6.7147291871018394E-2</v>
      </c>
      <c r="AN1873" s="17">
        <v>6.8169509313738899E-2</v>
      </c>
      <c r="AO1873" s="17">
        <v>6.0437235674094703E-2</v>
      </c>
      <c r="AP1873" s="17"/>
      <c r="AQ1873" s="17">
        <v>7.9198879595691399E-2</v>
      </c>
      <c r="AR1873" s="17">
        <v>8.0044815505566205E-2</v>
      </c>
      <c r="AS1873" s="17"/>
      <c r="AT1873" s="17">
        <v>8.2045403998581498E-2</v>
      </c>
      <c r="AU1873" s="17">
        <v>5.3359723712922497E-2</v>
      </c>
      <c r="AV1873" s="17"/>
      <c r="AW1873" s="17">
        <v>5.8686324894120699E-2</v>
      </c>
      <c r="AX1873" s="17">
        <v>6.6754902045629394E-2</v>
      </c>
      <c r="AY1873" s="17">
        <v>0.102218276224296</v>
      </c>
      <c r="AZ1873" s="17"/>
      <c r="BA1873" s="17">
        <v>9.6448112356935206E-2</v>
      </c>
      <c r="BB1873" s="17">
        <v>6.3720694840662506E-2</v>
      </c>
      <c r="BC1873" s="17">
        <v>7.9477883438236405E-2</v>
      </c>
      <c r="BD1873" s="17">
        <v>8.5108447617480307E-2</v>
      </c>
      <c r="BE1873" s="17">
        <v>6.8669491283489495E-2</v>
      </c>
      <c r="BF1873" s="17"/>
      <c r="BG1873" s="17">
        <v>9.4659769127605403E-2</v>
      </c>
      <c r="BH1873" s="17">
        <v>6.81965522927446E-2</v>
      </c>
      <c r="BI1873" s="17"/>
      <c r="BJ1873" s="17">
        <v>8.8999555100425801E-2</v>
      </c>
      <c r="BK1873" s="17">
        <v>4.0840879202521801E-2</v>
      </c>
      <c r="BL1873" s="17"/>
      <c r="BM1873" s="17">
        <v>0.154480903097966</v>
      </c>
      <c r="BN1873" s="17">
        <v>4.14039972241632E-2</v>
      </c>
      <c r="BO1873" s="17">
        <v>6.1624137693234798E-2</v>
      </c>
      <c r="BP1873" s="17">
        <v>9.8268672834000703E-2</v>
      </c>
      <c r="BQ1873" s="17">
        <v>5.4623440501813801E-2</v>
      </c>
      <c r="BR1873" s="17"/>
      <c r="BS1873" s="17">
        <v>5.7432152562578602E-2</v>
      </c>
      <c r="BT1873" s="17"/>
      <c r="BU1873" s="17">
        <v>4.6586229989706802E-2</v>
      </c>
      <c r="BV1873" s="17">
        <v>5.3588824662283298E-2</v>
      </c>
      <c r="BW1873" s="17">
        <v>6.9941887184639104E-2</v>
      </c>
      <c r="BX1873" s="17">
        <v>5.5374336509857097E-2</v>
      </c>
      <c r="BY1873" s="17">
        <v>0.19417959290766099</v>
      </c>
      <c r="BZ1873" s="17"/>
      <c r="CA1873" s="17">
        <v>4.15360213453492E-2</v>
      </c>
      <c r="CB1873" s="17"/>
      <c r="CC1873" s="17">
        <v>7.0760557352085598E-2</v>
      </c>
      <c r="CD1873" s="17">
        <v>7.6716058606577098E-2</v>
      </c>
      <c r="CE1873" s="17"/>
      <c r="CF1873" s="17">
        <v>6.0253270790342497E-2</v>
      </c>
      <c r="CG1873" s="17"/>
      <c r="CH1873" s="17">
        <v>5.3531711953362697E-2</v>
      </c>
      <c r="CI1873" s="17">
        <v>6.5485027568830803E-2</v>
      </c>
    </row>
    <row r="1874" spans="2:87" x14ac:dyDescent="0.35">
      <c r="C1874" s="17"/>
      <c r="D1874" s="17"/>
      <c r="E1874" s="17"/>
      <c r="F1874" s="17"/>
      <c r="G1874" s="17"/>
      <c r="H1874" s="17"/>
      <c r="I1874" s="17"/>
      <c r="J1874" s="17"/>
      <c r="K1874" s="17"/>
      <c r="L1874" s="17"/>
      <c r="M1874" s="17"/>
      <c r="N1874" s="17"/>
      <c r="O1874" s="17"/>
      <c r="P1874" s="17"/>
      <c r="Q1874" s="17"/>
      <c r="R1874" s="17"/>
      <c r="S1874" s="17"/>
      <c r="T1874" s="17"/>
      <c r="U1874" s="17"/>
      <c r="V1874" s="17"/>
      <c r="W1874" s="17"/>
      <c r="X1874" s="17"/>
      <c r="Y1874" s="17"/>
      <c r="Z1874" s="17"/>
      <c r="AA1874" s="17"/>
      <c r="AB1874" s="17"/>
      <c r="AC1874" s="17"/>
      <c r="AD1874" s="17"/>
      <c r="AE1874" s="17"/>
      <c r="AF1874" s="17"/>
      <c r="AG1874" s="17"/>
      <c r="AH1874" s="17"/>
      <c r="AI1874" s="17"/>
      <c r="AJ1874" s="17"/>
      <c r="AK1874" s="17"/>
      <c r="AL1874" s="17"/>
      <c r="AM1874" s="17"/>
      <c r="AN1874" s="17"/>
      <c r="AO1874" s="17"/>
      <c r="AP1874" s="17"/>
      <c r="AQ1874" s="17"/>
      <c r="AR1874" s="17"/>
      <c r="AS1874" s="17"/>
      <c r="AT1874" s="17"/>
      <c r="AU1874" s="17"/>
      <c r="AV1874" s="17"/>
      <c r="AW1874" s="17"/>
      <c r="AX1874" s="17"/>
      <c r="AY1874" s="17"/>
      <c r="AZ1874" s="17"/>
      <c r="BA1874" s="17"/>
      <c r="BB1874" s="17"/>
      <c r="BC1874" s="17"/>
      <c r="BD1874" s="17"/>
      <c r="BE1874" s="17"/>
      <c r="BF1874" s="17"/>
      <c r="BG1874" s="17"/>
      <c r="BH1874" s="17"/>
      <c r="BI1874" s="17"/>
      <c r="BJ1874" s="17"/>
      <c r="BK1874" s="17"/>
      <c r="BL1874" s="17"/>
      <c r="BM1874" s="17"/>
      <c r="BN1874" s="17"/>
      <c r="BO1874" s="17"/>
      <c r="BP1874" s="17"/>
      <c r="BQ1874" s="17"/>
      <c r="BR1874" s="17"/>
      <c r="BS1874" s="17"/>
      <c r="BT1874" s="17"/>
      <c r="BU1874" s="17"/>
      <c r="BV1874" s="17"/>
      <c r="BW1874" s="17"/>
      <c r="BX1874" s="17"/>
      <c r="BY1874" s="17"/>
      <c r="BZ1874" s="17"/>
      <c r="CA1874" s="17"/>
      <c r="CB1874" s="17"/>
      <c r="CC1874" s="17"/>
      <c r="CD1874" s="17"/>
      <c r="CE1874" s="17"/>
      <c r="CF1874" s="17"/>
      <c r="CG1874" s="17"/>
      <c r="CH1874" s="17"/>
      <c r="CI1874" s="17"/>
    </row>
    <row r="1875" spans="2:87" x14ac:dyDescent="0.35">
      <c r="B1875" s="6" t="s">
        <v>553</v>
      </c>
      <c r="C1875" s="17"/>
      <c r="D1875" s="17"/>
      <c r="E1875" s="17"/>
      <c r="F1875" s="17"/>
      <c r="G1875" s="17"/>
      <c r="H1875" s="17"/>
      <c r="I1875" s="17"/>
      <c r="J1875" s="17"/>
      <c r="K1875" s="17"/>
      <c r="L1875" s="17"/>
      <c r="M1875" s="17"/>
      <c r="N1875" s="17"/>
      <c r="O1875" s="17"/>
      <c r="P1875" s="17"/>
      <c r="Q1875" s="17"/>
      <c r="R1875" s="17"/>
      <c r="S1875" s="17"/>
      <c r="T1875" s="17"/>
      <c r="U1875" s="17"/>
      <c r="V1875" s="17"/>
      <c r="W1875" s="17"/>
      <c r="X1875" s="17"/>
      <c r="Y1875" s="17"/>
      <c r="Z1875" s="17"/>
      <c r="AA1875" s="17"/>
      <c r="AB1875" s="17"/>
      <c r="AC1875" s="17"/>
      <c r="AD1875" s="17"/>
      <c r="AE1875" s="17"/>
      <c r="AF1875" s="17"/>
      <c r="AG1875" s="17"/>
      <c r="AH1875" s="17"/>
      <c r="AI1875" s="17"/>
      <c r="AJ1875" s="17"/>
      <c r="AK1875" s="17"/>
      <c r="AL1875" s="17"/>
      <c r="AM1875" s="17"/>
      <c r="AN1875" s="17"/>
      <c r="AO1875" s="17"/>
      <c r="AP1875" s="17"/>
      <c r="AQ1875" s="17"/>
      <c r="AR1875" s="17"/>
      <c r="AS1875" s="17"/>
      <c r="AT1875" s="17"/>
      <c r="AU1875" s="17"/>
      <c r="AV1875" s="17"/>
      <c r="AW1875" s="17"/>
      <c r="AX1875" s="17"/>
      <c r="AY1875" s="17"/>
      <c r="AZ1875" s="17"/>
      <c r="BA1875" s="17"/>
      <c r="BB1875" s="17"/>
      <c r="BC1875" s="17"/>
      <c r="BD1875" s="17"/>
      <c r="BE1875" s="17"/>
      <c r="BF1875" s="17"/>
      <c r="BG1875" s="17"/>
      <c r="BH1875" s="17"/>
      <c r="BI1875" s="17"/>
      <c r="BJ1875" s="17"/>
      <c r="BK1875" s="17"/>
      <c r="BL1875" s="17"/>
      <c r="BM1875" s="17"/>
      <c r="BN1875" s="17"/>
      <c r="BO1875" s="17"/>
      <c r="BP1875" s="17"/>
      <c r="BQ1875" s="17"/>
      <c r="BR1875" s="17"/>
      <c r="BS1875" s="17"/>
      <c r="BT1875" s="17"/>
      <c r="BU1875" s="17"/>
      <c r="BV1875" s="17"/>
      <c r="BW1875" s="17"/>
      <c r="BX1875" s="17"/>
      <c r="BY1875" s="17"/>
      <c r="BZ1875" s="17"/>
      <c r="CA1875" s="17"/>
      <c r="CB1875" s="17"/>
      <c r="CC1875" s="17"/>
      <c r="CD1875" s="17"/>
      <c r="CE1875" s="17"/>
      <c r="CF1875" s="17"/>
      <c r="CG1875" s="17"/>
      <c r="CH1875" s="17"/>
      <c r="CI1875" s="17"/>
    </row>
    <row r="1876" spans="2:87" x14ac:dyDescent="0.35">
      <c r="B1876" s="24" t="s">
        <v>163</v>
      </c>
      <c r="C1876" s="17"/>
      <c r="D1876" s="17"/>
      <c r="E1876" s="17"/>
      <c r="F1876" s="17"/>
      <c r="G1876" s="17"/>
      <c r="H1876" s="17"/>
      <c r="I1876" s="17"/>
      <c r="J1876" s="17"/>
      <c r="K1876" s="17"/>
      <c r="L1876" s="17"/>
      <c r="M1876" s="17"/>
      <c r="N1876" s="17"/>
      <c r="O1876" s="17"/>
      <c r="P1876" s="17"/>
      <c r="Q1876" s="17"/>
      <c r="R1876" s="17"/>
      <c r="S1876" s="17"/>
      <c r="T1876" s="17"/>
      <c r="U1876" s="17"/>
      <c r="V1876" s="17"/>
      <c r="W1876" s="17"/>
      <c r="X1876" s="17"/>
      <c r="Y1876" s="17"/>
      <c r="Z1876" s="17"/>
      <c r="AA1876" s="17"/>
      <c r="AB1876" s="17"/>
      <c r="AC1876" s="17"/>
      <c r="AD1876" s="17"/>
      <c r="AE1876" s="17"/>
      <c r="AF1876" s="17"/>
      <c r="AG1876" s="17"/>
      <c r="AH1876" s="17"/>
      <c r="AI1876" s="17"/>
      <c r="AJ1876" s="17"/>
      <c r="AK1876" s="17"/>
      <c r="AL1876" s="17"/>
      <c r="AM1876" s="17"/>
      <c r="AN1876" s="17"/>
      <c r="AO1876" s="17"/>
      <c r="AP1876" s="17"/>
      <c r="AQ1876" s="17"/>
      <c r="AR1876" s="17"/>
      <c r="AS1876" s="17"/>
      <c r="AT1876" s="17"/>
      <c r="AU1876" s="17"/>
      <c r="AV1876" s="17"/>
      <c r="AW1876" s="17"/>
      <c r="AX1876" s="17"/>
      <c r="AY1876" s="17"/>
      <c r="AZ1876" s="17"/>
      <c r="BA1876" s="17"/>
      <c r="BB1876" s="17"/>
      <c r="BC1876" s="17"/>
      <c r="BD1876" s="17"/>
      <c r="BE1876" s="17"/>
      <c r="BF1876" s="17"/>
      <c r="BG1876" s="17"/>
      <c r="BH1876" s="17"/>
      <c r="BI1876" s="17"/>
      <c r="BJ1876" s="17"/>
      <c r="BK1876" s="17"/>
      <c r="BL1876" s="17"/>
      <c r="BM1876" s="17"/>
      <c r="BN1876" s="17"/>
      <c r="BO1876" s="17"/>
      <c r="BP1876" s="17"/>
      <c r="BQ1876" s="17"/>
      <c r="BR1876" s="17"/>
      <c r="BS1876" s="17"/>
      <c r="BT1876" s="17"/>
      <c r="BU1876" s="17"/>
      <c r="BV1876" s="17"/>
      <c r="BW1876" s="17"/>
      <c r="BX1876" s="17"/>
      <c r="BY1876" s="17"/>
      <c r="BZ1876" s="17"/>
      <c r="CA1876" s="17"/>
      <c r="CB1876" s="17"/>
      <c r="CC1876" s="17"/>
      <c r="CD1876" s="17"/>
      <c r="CE1876" s="17"/>
      <c r="CF1876" s="17"/>
      <c r="CG1876" s="17"/>
      <c r="CH1876" s="17"/>
      <c r="CI1876" s="17"/>
    </row>
    <row r="1877" spans="2:87" x14ac:dyDescent="0.35">
      <c r="B1877" t="s">
        <v>527</v>
      </c>
      <c r="C1877" s="17">
        <v>0.118737796117047</v>
      </c>
      <c r="D1877" s="17">
        <v>0.116932908524402</v>
      </c>
      <c r="E1877" s="17">
        <v>0.12121700659901601</v>
      </c>
      <c r="F1877" s="17"/>
      <c r="G1877" s="17">
        <v>0.156762926576543</v>
      </c>
      <c r="H1877" s="17">
        <v>0.20280512235329101</v>
      </c>
      <c r="I1877" s="17">
        <v>0.10489665716326101</v>
      </c>
      <c r="J1877" s="17">
        <v>8.3207373364139706E-2</v>
      </c>
      <c r="K1877" s="17">
        <v>0.103979423552605</v>
      </c>
      <c r="L1877" s="17">
        <v>6.8429683601152994E-2</v>
      </c>
      <c r="M1877" s="17"/>
      <c r="N1877" s="17">
        <v>0.154954602779803</v>
      </c>
      <c r="O1877" s="17">
        <v>9.6806584056704198E-2</v>
      </c>
      <c r="P1877" s="17">
        <v>9.2403649081646E-2</v>
      </c>
      <c r="Q1877" s="17">
        <v>0.125649366129233</v>
      </c>
      <c r="R1877" s="17"/>
      <c r="S1877" s="17">
        <v>0.16842104490124901</v>
      </c>
      <c r="T1877" s="17">
        <v>0.112076041801609</v>
      </c>
      <c r="U1877" s="17">
        <v>0.10096234648500001</v>
      </c>
      <c r="V1877" s="17">
        <v>0.14401734030646601</v>
      </c>
      <c r="W1877" s="17">
        <v>6.6876520936064804E-2</v>
      </c>
      <c r="X1877" s="17">
        <v>0.15883265452165701</v>
      </c>
      <c r="Y1877" s="17">
        <v>6.6798456010673399E-2</v>
      </c>
      <c r="Z1877" s="17">
        <v>0.14690666021025001</v>
      </c>
      <c r="AA1877" s="17">
        <v>0.112536795212678</v>
      </c>
      <c r="AB1877" s="17">
        <v>8.9714353133734007E-2</v>
      </c>
      <c r="AC1877" s="17">
        <v>0.13227968846378901</v>
      </c>
      <c r="AD1877" s="17">
        <v>7.0245498316739499E-2</v>
      </c>
      <c r="AE1877" s="17"/>
      <c r="AF1877" s="17">
        <v>0.102857012282528</v>
      </c>
      <c r="AG1877" s="17">
        <v>0.11329420798531099</v>
      </c>
      <c r="AH1877" s="17">
        <v>0.11568598372872201</v>
      </c>
      <c r="AI1877" s="17">
        <v>0.117787637573606</v>
      </c>
      <c r="AJ1877" s="17">
        <v>0.166492500573934</v>
      </c>
      <c r="AK1877" s="17"/>
      <c r="AL1877" s="17">
        <v>8.7309560084700893E-2</v>
      </c>
      <c r="AM1877" s="17">
        <v>0.123934924641392</v>
      </c>
      <c r="AN1877" s="17">
        <v>0.16202180235243599</v>
      </c>
      <c r="AO1877" s="17">
        <v>0.151064373309201</v>
      </c>
      <c r="AP1877" s="17"/>
      <c r="AQ1877" s="17">
        <v>9.3862224460351001E-2</v>
      </c>
      <c r="AR1877" s="17">
        <v>0.15439851998218901</v>
      </c>
      <c r="AS1877" s="17"/>
      <c r="AT1877" s="17">
        <v>0.138486246326635</v>
      </c>
      <c r="AU1877" s="17">
        <v>5.9811227539212898E-2</v>
      </c>
      <c r="AV1877" s="17"/>
      <c r="AW1877" s="17">
        <v>0.102682753211651</v>
      </c>
      <c r="AX1877" s="17">
        <v>9.6133893886658606E-2</v>
      </c>
      <c r="AY1877" s="17">
        <v>0.15516752964501099</v>
      </c>
      <c r="AZ1877" s="17"/>
      <c r="BA1877" s="17">
        <v>0.17874346507106501</v>
      </c>
      <c r="BB1877" s="17">
        <v>0.10173467180368</v>
      </c>
      <c r="BC1877" s="17">
        <v>9.6396519236348704E-2</v>
      </c>
      <c r="BD1877" s="17">
        <v>5.8599676748091002E-2</v>
      </c>
      <c r="BE1877" s="17">
        <v>0.151447248570063</v>
      </c>
      <c r="BF1877" s="17"/>
      <c r="BG1877" s="17">
        <v>0.109017351095177</v>
      </c>
      <c r="BH1877" s="17">
        <v>0.12603776528670499</v>
      </c>
      <c r="BI1877" s="17"/>
      <c r="BJ1877" s="17">
        <v>0.12889356512651801</v>
      </c>
      <c r="BK1877" s="17">
        <v>7.5331730690284204E-2</v>
      </c>
      <c r="BL1877" s="17"/>
      <c r="BM1877" s="17">
        <v>0.10150942242996</v>
      </c>
      <c r="BN1877" s="17">
        <v>0.12521491467638801</v>
      </c>
      <c r="BO1877" s="17">
        <v>0.15184385027960201</v>
      </c>
      <c r="BP1877" s="17">
        <v>8.1297521202209594E-2</v>
      </c>
      <c r="BQ1877" s="17">
        <v>8.8757023255721296E-2</v>
      </c>
      <c r="BR1877" s="17"/>
      <c r="BS1877" s="17">
        <v>0.13253933222226999</v>
      </c>
      <c r="BT1877" s="17"/>
      <c r="BU1877" s="17">
        <v>0.1156645637456</v>
      </c>
      <c r="BV1877" s="17">
        <v>0.19241526659050201</v>
      </c>
      <c r="BW1877" s="17">
        <v>0.105855704988356</v>
      </c>
      <c r="BX1877" s="17">
        <v>9.9086725115930904E-2</v>
      </c>
      <c r="BY1877" s="17">
        <v>6.1738145806483097E-2</v>
      </c>
      <c r="BZ1877" s="17"/>
      <c r="CA1877" s="17">
        <v>0.23555002082875801</v>
      </c>
      <c r="CB1877" s="17"/>
      <c r="CC1877" s="17">
        <v>0.126931687264003</v>
      </c>
      <c r="CD1877" s="17">
        <v>9.1900814701528097E-2</v>
      </c>
      <c r="CE1877" s="17"/>
      <c r="CF1877" s="17">
        <v>0.107753512772997</v>
      </c>
      <c r="CG1877" s="17"/>
      <c r="CH1877" s="17">
        <v>8.69763960554161E-2</v>
      </c>
      <c r="CI1877" s="17">
        <v>0.267347937677271</v>
      </c>
    </row>
    <row r="1878" spans="2:87" x14ac:dyDescent="0.35">
      <c r="B1878" t="s">
        <v>528</v>
      </c>
      <c r="C1878" s="17">
        <v>0.205216973922666</v>
      </c>
      <c r="D1878" s="17">
        <v>0.24837977208871501</v>
      </c>
      <c r="E1878" s="17">
        <v>0.16367562466572499</v>
      </c>
      <c r="F1878" s="17"/>
      <c r="G1878" s="17">
        <v>0.27415592182592902</v>
      </c>
      <c r="H1878" s="17">
        <v>0.24590046607228699</v>
      </c>
      <c r="I1878" s="17">
        <v>0.23911263274970199</v>
      </c>
      <c r="J1878" s="17">
        <v>0.18951152317682299</v>
      </c>
      <c r="K1878" s="17">
        <v>0.16927976341880599</v>
      </c>
      <c r="L1878" s="17">
        <v>0.125725852804075</v>
      </c>
      <c r="M1878" s="17"/>
      <c r="N1878" s="17">
        <v>0.22630385974278699</v>
      </c>
      <c r="O1878" s="17">
        <v>0.198156122512332</v>
      </c>
      <c r="P1878" s="17">
        <v>0.22931800343908301</v>
      </c>
      <c r="Q1878" s="17">
        <v>0.170012139423003</v>
      </c>
      <c r="R1878" s="17"/>
      <c r="S1878" s="17">
        <v>0.204630791391751</v>
      </c>
      <c r="T1878" s="17">
        <v>0.22071007466829601</v>
      </c>
      <c r="U1878" s="17">
        <v>0.16740637838296299</v>
      </c>
      <c r="V1878" s="17">
        <v>0.182770696389427</v>
      </c>
      <c r="W1878" s="17">
        <v>0.20516747597382401</v>
      </c>
      <c r="X1878" s="17">
        <v>0.15910028792394201</v>
      </c>
      <c r="Y1878" s="17">
        <v>0.235512163708679</v>
      </c>
      <c r="Z1878" s="17">
        <v>0.233850917391378</v>
      </c>
      <c r="AA1878" s="17">
        <v>0.271806471741113</v>
      </c>
      <c r="AB1878" s="17">
        <v>0.21169269282547401</v>
      </c>
      <c r="AC1878" s="17">
        <v>0.12711257968814199</v>
      </c>
      <c r="AD1878" s="17">
        <v>0.19971450948351699</v>
      </c>
      <c r="AE1878" s="17"/>
      <c r="AF1878" s="17">
        <v>0.20540380556427401</v>
      </c>
      <c r="AG1878" s="17">
        <v>0.17577578133789501</v>
      </c>
      <c r="AH1878" s="17">
        <v>0.21057034195941399</v>
      </c>
      <c r="AI1878" s="17">
        <v>0.29765169830159899</v>
      </c>
      <c r="AJ1878" s="17">
        <v>0.242483681215272</v>
      </c>
      <c r="AK1878" s="17"/>
      <c r="AL1878" s="17">
        <v>0.200701199731322</v>
      </c>
      <c r="AM1878" s="17">
        <v>0.197073779588017</v>
      </c>
      <c r="AN1878" s="17">
        <v>0.21364316655569901</v>
      </c>
      <c r="AO1878" s="17">
        <v>0.257006793487361</v>
      </c>
      <c r="AP1878" s="17"/>
      <c r="AQ1878" s="17">
        <v>0.18583975705948799</v>
      </c>
      <c r="AR1878" s="17">
        <v>0.232995454327829</v>
      </c>
      <c r="AS1878" s="17"/>
      <c r="AT1878" s="17">
        <v>0.22894212000317299</v>
      </c>
      <c r="AU1878" s="17">
        <v>0.140022920979256</v>
      </c>
      <c r="AV1878" s="17"/>
      <c r="AW1878" s="17">
        <v>0.17499476551658399</v>
      </c>
      <c r="AX1878" s="17">
        <v>0.26048710149489002</v>
      </c>
      <c r="AY1878" s="17">
        <v>0.19968195363086799</v>
      </c>
      <c r="AZ1878" s="17"/>
      <c r="BA1878" s="17">
        <v>0.22697257038985399</v>
      </c>
      <c r="BB1878" s="17">
        <v>0.21693853822495099</v>
      </c>
      <c r="BC1878" s="17">
        <v>0.20902982646108401</v>
      </c>
      <c r="BD1878" s="17">
        <v>0.15447106741434699</v>
      </c>
      <c r="BE1878" s="17">
        <v>0.104328604961566</v>
      </c>
      <c r="BF1878" s="17"/>
      <c r="BG1878" s="17">
        <v>0.20410531892124201</v>
      </c>
      <c r="BH1878" s="17">
        <v>0.20605181710314099</v>
      </c>
      <c r="BI1878" s="17"/>
      <c r="BJ1878" s="17">
        <v>0.22032952893358401</v>
      </c>
      <c r="BK1878" s="17">
        <v>0.146417672092647</v>
      </c>
      <c r="BL1878" s="17"/>
      <c r="BM1878" s="17">
        <v>0.15266098106609499</v>
      </c>
      <c r="BN1878" s="17">
        <v>0.1799139770049</v>
      </c>
      <c r="BO1878" s="17">
        <v>0.25381584531344897</v>
      </c>
      <c r="BP1878" s="17">
        <v>0.26927065949366102</v>
      </c>
      <c r="BQ1878" s="17">
        <v>0.19119963524154199</v>
      </c>
      <c r="BR1878" s="17"/>
      <c r="BS1878" s="17">
        <v>0.201957905490043</v>
      </c>
      <c r="BT1878" s="17"/>
      <c r="BU1878" s="17">
        <v>0.217042306014021</v>
      </c>
      <c r="BV1878" s="17">
        <v>0.278060569612602</v>
      </c>
      <c r="BW1878" s="17">
        <v>0.198493041123735</v>
      </c>
      <c r="BX1878" s="17">
        <v>0.181013826372981</v>
      </c>
      <c r="BY1878" s="17">
        <v>0.187107656528014</v>
      </c>
      <c r="BZ1878" s="17"/>
      <c r="CA1878" s="17">
        <v>0.24440154259225999</v>
      </c>
      <c r="CB1878" s="17"/>
      <c r="CC1878" s="17">
        <v>0.17827699773835401</v>
      </c>
      <c r="CD1878" s="17">
        <v>0.323282255875805</v>
      </c>
      <c r="CE1878" s="17"/>
      <c r="CF1878" s="17">
        <v>0.17462096275351799</v>
      </c>
      <c r="CG1878" s="17"/>
      <c r="CH1878" s="17">
        <v>0.18478907943248399</v>
      </c>
      <c r="CI1878" s="17">
        <v>0.27018878603593099</v>
      </c>
    </row>
    <row r="1879" spans="2:87" x14ac:dyDescent="0.35">
      <c r="B1879" t="s">
        <v>529</v>
      </c>
      <c r="C1879" s="17">
        <v>0.20238433486004501</v>
      </c>
      <c r="D1879" s="17">
        <v>0.19815065342083901</v>
      </c>
      <c r="E1879" s="17">
        <v>0.20663717101208701</v>
      </c>
      <c r="F1879" s="17"/>
      <c r="G1879" s="17">
        <v>0.23356754332826299</v>
      </c>
      <c r="H1879" s="17">
        <v>0.15954544753513999</v>
      </c>
      <c r="I1879" s="17">
        <v>0.19112142532068899</v>
      </c>
      <c r="J1879" s="17">
        <v>0.21014722646304701</v>
      </c>
      <c r="K1879" s="17">
        <v>0.18481010946748999</v>
      </c>
      <c r="L1879" s="17">
        <v>0.23247945985214499</v>
      </c>
      <c r="M1879" s="17"/>
      <c r="N1879" s="17">
        <v>0.19980150957909901</v>
      </c>
      <c r="O1879" s="17">
        <v>0.24525786080187401</v>
      </c>
      <c r="P1879" s="17">
        <v>0.18349293897184701</v>
      </c>
      <c r="Q1879" s="17">
        <v>0.17586459394147499</v>
      </c>
      <c r="R1879" s="17"/>
      <c r="S1879" s="17">
        <v>0.16240346824497701</v>
      </c>
      <c r="T1879" s="17">
        <v>0.21645226753810601</v>
      </c>
      <c r="U1879" s="17">
        <v>0.207217071673296</v>
      </c>
      <c r="V1879" s="17">
        <v>0.25931571130292602</v>
      </c>
      <c r="W1879" s="17">
        <v>0.215515783694194</v>
      </c>
      <c r="X1879" s="17">
        <v>0.187519400194333</v>
      </c>
      <c r="Y1879" s="17">
        <v>0.24805032237562499</v>
      </c>
      <c r="Z1879" s="17">
        <v>0.189988899079543</v>
      </c>
      <c r="AA1879" s="17">
        <v>0.186287839515275</v>
      </c>
      <c r="AB1879" s="17">
        <v>0.221691961056554</v>
      </c>
      <c r="AC1879" s="17">
        <v>0.14002513995107099</v>
      </c>
      <c r="AD1879" s="17">
        <v>0.163125965427527</v>
      </c>
      <c r="AE1879" s="17"/>
      <c r="AF1879" s="17">
        <v>0.160580778931249</v>
      </c>
      <c r="AG1879" s="17">
        <v>0.21888800992717</v>
      </c>
      <c r="AH1879" s="17">
        <v>0.19400201400748199</v>
      </c>
      <c r="AI1879" s="17">
        <v>0.20291781668148801</v>
      </c>
      <c r="AJ1879" s="17">
        <v>0.24622209274631399</v>
      </c>
      <c r="AK1879" s="17"/>
      <c r="AL1879" s="17">
        <v>0.19862874186468599</v>
      </c>
      <c r="AM1879" s="17">
        <v>0.22374674034907699</v>
      </c>
      <c r="AN1879" s="17">
        <v>0.196830451318771</v>
      </c>
      <c r="AO1879" s="17">
        <v>0.111587604434828</v>
      </c>
      <c r="AP1879" s="17"/>
      <c r="AQ1879" s="17">
        <v>0.21438885335438301</v>
      </c>
      <c r="AR1879" s="17">
        <v>0.185175089377425</v>
      </c>
      <c r="AS1879" s="17"/>
      <c r="AT1879" s="17">
        <v>0.19553036082476899</v>
      </c>
      <c r="AU1879" s="17">
        <v>0.22801339554620301</v>
      </c>
      <c r="AV1879" s="17"/>
      <c r="AW1879" s="17">
        <v>0.21643630333623801</v>
      </c>
      <c r="AX1879" s="17">
        <v>0.187689913546811</v>
      </c>
      <c r="AY1879" s="17">
        <v>0.20274400044125501</v>
      </c>
      <c r="AZ1879" s="17"/>
      <c r="BA1879" s="17">
        <v>0.18285366094462899</v>
      </c>
      <c r="BB1879" s="17">
        <v>0.20343276203904501</v>
      </c>
      <c r="BC1879" s="17">
        <v>0.208457563395475</v>
      </c>
      <c r="BD1879" s="17">
        <v>0.19815362617277099</v>
      </c>
      <c r="BE1879" s="17">
        <v>0.26818945333613697</v>
      </c>
      <c r="BF1879" s="17"/>
      <c r="BG1879" s="17">
        <v>0.21973949688300001</v>
      </c>
      <c r="BH1879" s="17">
        <v>0.189350760016822</v>
      </c>
      <c r="BI1879" s="17"/>
      <c r="BJ1879" s="17">
        <v>0.199448444470393</v>
      </c>
      <c r="BK1879" s="17">
        <v>0.216884667026297</v>
      </c>
      <c r="BL1879" s="17"/>
      <c r="BM1879" s="17">
        <v>0.20923448894007499</v>
      </c>
      <c r="BN1879" s="17">
        <v>0.224588345025442</v>
      </c>
      <c r="BO1879" s="17">
        <v>0.18008624580692201</v>
      </c>
      <c r="BP1879" s="17">
        <v>0.17495514059671899</v>
      </c>
      <c r="BQ1879" s="17">
        <v>0.202225322756619</v>
      </c>
      <c r="BR1879" s="17"/>
      <c r="BS1879" s="17">
        <v>0.206030215818513</v>
      </c>
      <c r="BT1879" s="17"/>
      <c r="BU1879" s="17">
        <v>0.23739868068878101</v>
      </c>
      <c r="BV1879" s="17">
        <v>0.211302629177791</v>
      </c>
      <c r="BW1879" s="17">
        <v>0.171959449936606</v>
      </c>
      <c r="BX1879" s="17">
        <v>0.189980221759252</v>
      </c>
      <c r="BY1879" s="17">
        <v>0.161879553084704</v>
      </c>
      <c r="BZ1879" s="17"/>
      <c r="CA1879" s="17">
        <v>0.19127851275507299</v>
      </c>
      <c r="CB1879" s="17"/>
      <c r="CC1879" s="17">
        <v>0.19987665953405001</v>
      </c>
      <c r="CD1879" s="17">
        <v>0.23577140113509701</v>
      </c>
      <c r="CE1879" s="17"/>
      <c r="CF1879" s="17">
        <v>0.182757022002727</v>
      </c>
      <c r="CG1879" s="17"/>
      <c r="CH1879" s="17">
        <v>0.20469949593182901</v>
      </c>
      <c r="CI1879" s="17">
        <v>0.212203619697104</v>
      </c>
    </row>
    <row r="1880" spans="2:87" x14ac:dyDescent="0.35">
      <c r="B1880" t="s">
        <v>530</v>
      </c>
      <c r="C1880" s="17">
        <v>0.288783229916735</v>
      </c>
      <c r="D1880" s="17">
        <v>0.275311939105645</v>
      </c>
      <c r="E1880" s="17">
        <v>0.30145585083854398</v>
      </c>
      <c r="F1880" s="17"/>
      <c r="G1880" s="17">
        <v>0.17025462664463101</v>
      </c>
      <c r="H1880" s="17">
        <v>0.20795653038502501</v>
      </c>
      <c r="I1880" s="17">
        <v>0.228165351613273</v>
      </c>
      <c r="J1880" s="17">
        <v>0.30343530648932998</v>
      </c>
      <c r="K1880" s="17">
        <v>0.41199206864078602</v>
      </c>
      <c r="L1880" s="17">
        <v>0.40699703996844</v>
      </c>
      <c r="M1880" s="17"/>
      <c r="N1880" s="17">
        <v>0.27503793875438798</v>
      </c>
      <c r="O1880" s="17">
        <v>0.27718252336726101</v>
      </c>
      <c r="P1880" s="17">
        <v>0.30608083759403898</v>
      </c>
      <c r="Q1880" s="17">
        <v>0.29967950402742199</v>
      </c>
      <c r="R1880" s="17"/>
      <c r="S1880" s="17">
        <v>0.30796135548848103</v>
      </c>
      <c r="T1880" s="17">
        <v>0.25666317142952699</v>
      </c>
      <c r="U1880" s="17">
        <v>0.37018769296419601</v>
      </c>
      <c r="V1880" s="17">
        <v>0.17481678433112</v>
      </c>
      <c r="W1880" s="17">
        <v>0.27589919824164699</v>
      </c>
      <c r="X1880" s="17">
        <v>0.30132004076969299</v>
      </c>
      <c r="Y1880" s="17">
        <v>0.22559715402289199</v>
      </c>
      <c r="Z1880" s="17">
        <v>0.21327204991805601</v>
      </c>
      <c r="AA1880" s="17">
        <v>0.2829636172503</v>
      </c>
      <c r="AB1880" s="17">
        <v>0.35753391499956599</v>
      </c>
      <c r="AC1880" s="17">
        <v>0.41655491170814801</v>
      </c>
      <c r="AD1880" s="17">
        <v>0.31589078381094199</v>
      </c>
      <c r="AE1880" s="17"/>
      <c r="AF1880" s="17">
        <v>0.294600481357426</v>
      </c>
      <c r="AG1880" s="17">
        <v>0.30772202068988103</v>
      </c>
      <c r="AH1880" s="17">
        <v>0.31767766158928001</v>
      </c>
      <c r="AI1880" s="17">
        <v>0.247889274908033</v>
      </c>
      <c r="AJ1880" s="17">
        <v>0.214275658104781</v>
      </c>
      <c r="AK1880" s="17"/>
      <c r="AL1880" s="17">
        <v>0.29476885064777503</v>
      </c>
      <c r="AM1880" s="17">
        <v>0.27475843240404602</v>
      </c>
      <c r="AN1880" s="17">
        <v>0.31058549527176399</v>
      </c>
      <c r="AO1880" s="17">
        <v>0.27803468191835501</v>
      </c>
      <c r="AP1880" s="17"/>
      <c r="AQ1880" s="17">
        <v>0.308827806412453</v>
      </c>
      <c r="AR1880" s="17">
        <v>0.26004804677110099</v>
      </c>
      <c r="AS1880" s="17"/>
      <c r="AT1880" s="17">
        <v>0.25115731690923598</v>
      </c>
      <c r="AU1880" s="17">
        <v>0.40507588628091101</v>
      </c>
      <c r="AV1880" s="17"/>
      <c r="AW1880" s="17">
        <v>0.34372276613519698</v>
      </c>
      <c r="AX1880" s="17">
        <v>0.26877464523897798</v>
      </c>
      <c r="AY1880" s="17">
        <v>0.25234222967243503</v>
      </c>
      <c r="AZ1880" s="17"/>
      <c r="BA1880" s="17">
        <v>0.23721930612506001</v>
      </c>
      <c r="BB1880" s="17">
        <v>0.31707681357191603</v>
      </c>
      <c r="BC1880" s="17">
        <v>0.30764535914523999</v>
      </c>
      <c r="BD1880" s="17">
        <v>0.298688139752393</v>
      </c>
      <c r="BE1880" s="17">
        <v>0.26388363484546401</v>
      </c>
      <c r="BF1880" s="17"/>
      <c r="BG1880" s="17">
        <v>0.25949474526383698</v>
      </c>
      <c r="BH1880" s="17">
        <v>0.31077862565336001</v>
      </c>
      <c r="BI1880" s="17"/>
      <c r="BJ1880" s="17">
        <v>0.26040534553349198</v>
      </c>
      <c r="BK1880" s="17">
        <v>0.40368099599447299</v>
      </c>
      <c r="BL1880" s="17"/>
      <c r="BM1880" s="17">
        <v>0.26344154645620099</v>
      </c>
      <c r="BN1880" s="17">
        <v>0.28257011474152099</v>
      </c>
      <c r="BO1880" s="17">
        <v>0.267386560643606</v>
      </c>
      <c r="BP1880" s="17">
        <v>0.29818495381068499</v>
      </c>
      <c r="BQ1880" s="17">
        <v>0.36087400465755498</v>
      </c>
      <c r="BR1880" s="17"/>
      <c r="BS1880" s="17">
        <v>0.31720374327123402</v>
      </c>
      <c r="BT1880" s="17"/>
      <c r="BU1880" s="17">
        <v>0.26283617123080799</v>
      </c>
      <c r="BV1880" s="17">
        <v>0.194242352494024</v>
      </c>
      <c r="BW1880" s="17">
        <v>0.36580348913356597</v>
      </c>
      <c r="BX1880" s="17">
        <v>0.37279424024170499</v>
      </c>
      <c r="BY1880" s="17">
        <v>0.23797613218536401</v>
      </c>
      <c r="BZ1880" s="17"/>
      <c r="CA1880" s="17">
        <v>0.21666154227008899</v>
      </c>
      <c r="CB1880" s="17"/>
      <c r="CC1880" s="17">
        <v>0.32315281383411698</v>
      </c>
      <c r="CD1880" s="17">
        <v>0.172071990078797</v>
      </c>
      <c r="CE1880" s="17"/>
      <c r="CF1880" s="17">
        <v>0.361701086840514</v>
      </c>
      <c r="CG1880" s="17"/>
      <c r="CH1880" s="17">
        <v>0.34672750408125802</v>
      </c>
      <c r="CI1880" s="17">
        <v>0.152223116518795</v>
      </c>
    </row>
    <row r="1881" spans="2:87" x14ac:dyDescent="0.35">
      <c r="B1881" t="s">
        <v>531</v>
      </c>
      <c r="C1881" s="17">
        <v>7.50485150972795E-2</v>
      </c>
      <c r="D1881" s="17">
        <v>8.1826148198773402E-2</v>
      </c>
      <c r="E1881" s="17">
        <v>6.7985878217760504E-2</v>
      </c>
      <c r="F1881" s="17"/>
      <c r="G1881" s="17">
        <v>6.3525901846939098E-2</v>
      </c>
      <c r="H1881" s="17">
        <v>9.8466967650781598E-2</v>
      </c>
      <c r="I1881" s="17">
        <v>6.64916772560743E-2</v>
      </c>
      <c r="J1881" s="17">
        <v>8.3397441669963199E-2</v>
      </c>
      <c r="K1881" s="17">
        <v>4.65753243852189E-2</v>
      </c>
      <c r="L1881" s="17">
        <v>8.1986536641562704E-2</v>
      </c>
      <c r="M1881" s="17"/>
      <c r="N1881" s="17">
        <v>6.0287147086544E-2</v>
      </c>
      <c r="O1881" s="17">
        <v>6.7346066734806906E-2</v>
      </c>
      <c r="P1881" s="17">
        <v>9.3665271170167194E-2</v>
      </c>
      <c r="Q1881" s="17">
        <v>8.30419913165278E-2</v>
      </c>
      <c r="R1881" s="17"/>
      <c r="S1881" s="17">
        <v>3.8070235310490697E-2</v>
      </c>
      <c r="T1881" s="17">
        <v>8.3997897245016107E-2</v>
      </c>
      <c r="U1881" s="17">
        <v>8.0176840872043603E-2</v>
      </c>
      <c r="V1881" s="17">
        <v>6.1628627082432101E-2</v>
      </c>
      <c r="W1881" s="17">
        <v>0.115937599966925</v>
      </c>
      <c r="X1881" s="17">
        <v>7.4876078987081998E-2</v>
      </c>
      <c r="Y1881" s="17">
        <v>9.5054602694467499E-2</v>
      </c>
      <c r="Z1881" s="17">
        <v>7.9896029556123002E-2</v>
      </c>
      <c r="AA1881" s="17">
        <v>7.4383600167579805E-2</v>
      </c>
      <c r="AB1881" s="17">
        <v>5.6840815843447197E-2</v>
      </c>
      <c r="AC1881" s="17">
        <v>7.4945988386049003E-2</v>
      </c>
      <c r="AD1881" s="17">
        <v>0.143043529967461</v>
      </c>
      <c r="AE1881" s="17"/>
      <c r="AF1881" s="17">
        <v>9.3275888002309001E-2</v>
      </c>
      <c r="AG1881" s="17">
        <v>7.5274571930175393E-2</v>
      </c>
      <c r="AH1881" s="17">
        <v>6.4068586730142693E-2</v>
      </c>
      <c r="AI1881" s="17">
        <v>7.7578510557238703E-2</v>
      </c>
      <c r="AJ1881" s="17">
        <v>3.2378923884193597E-2</v>
      </c>
      <c r="AK1881" s="17"/>
      <c r="AL1881" s="17">
        <v>9.0628252873343501E-2</v>
      </c>
      <c r="AM1881" s="17">
        <v>7.4154684161808496E-2</v>
      </c>
      <c r="AN1881" s="17">
        <v>4.2685861592671098E-2</v>
      </c>
      <c r="AO1881" s="17">
        <v>7.8939522870007106E-2</v>
      </c>
      <c r="AP1881" s="17"/>
      <c r="AQ1881" s="17">
        <v>8.3432792242319406E-2</v>
      </c>
      <c r="AR1881" s="17">
        <v>6.3029117263758705E-2</v>
      </c>
      <c r="AS1881" s="17"/>
      <c r="AT1881" s="17">
        <v>7.53801747250466E-2</v>
      </c>
      <c r="AU1881" s="17">
        <v>7.4356541781206306E-2</v>
      </c>
      <c r="AV1881" s="17"/>
      <c r="AW1881" s="17">
        <v>6.56855633519252E-2</v>
      </c>
      <c r="AX1881" s="17">
        <v>7.5085753452024895E-2</v>
      </c>
      <c r="AY1881" s="17">
        <v>7.9509453630376994E-2</v>
      </c>
      <c r="AZ1881" s="17"/>
      <c r="BA1881" s="17">
        <v>6.5535271628789596E-2</v>
      </c>
      <c r="BB1881" s="17">
        <v>6.92549839593644E-2</v>
      </c>
      <c r="BC1881" s="17">
        <v>7.5315333507619001E-2</v>
      </c>
      <c r="BD1881" s="17">
        <v>0.12503859939575401</v>
      </c>
      <c r="BE1881" s="17">
        <v>5.8987391385166899E-2</v>
      </c>
      <c r="BF1881" s="17"/>
      <c r="BG1881" s="17">
        <v>8.1431367698668503E-2</v>
      </c>
      <c r="BH1881" s="17">
        <v>7.0255048635633505E-2</v>
      </c>
      <c r="BI1881" s="17"/>
      <c r="BJ1881" s="17">
        <v>7.2143972643336302E-2</v>
      </c>
      <c r="BK1881" s="17">
        <v>8.3777887268566498E-2</v>
      </c>
      <c r="BL1881" s="17"/>
      <c r="BM1881" s="17">
        <v>7.9891141771856494E-2</v>
      </c>
      <c r="BN1881" s="17">
        <v>8.6182926367129306E-2</v>
      </c>
      <c r="BO1881" s="17">
        <v>6.5901104430862806E-2</v>
      </c>
      <c r="BP1881" s="17">
        <v>5.1848868968623001E-2</v>
      </c>
      <c r="BQ1881" s="17">
        <v>9.0083142357908E-2</v>
      </c>
      <c r="BR1881" s="17"/>
      <c r="BS1881" s="17">
        <v>7.4160791129006406E-2</v>
      </c>
      <c r="BT1881" s="17"/>
      <c r="BU1881" s="17">
        <v>9.0813623535258098E-2</v>
      </c>
      <c r="BV1881" s="17">
        <v>5.2890418495281602E-2</v>
      </c>
      <c r="BW1881" s="17">
        <v>6.1662812247047297E-2</v>
      </c>
      <c r="BX1881" s="17">
        <v>7.8234001640855602E-2</v>
      </c>
      <c r="BY1881" s="17">
        <v>0.107162793542344</v>
      </c>
      <c r="BZ1881" s="17"/>
      <c r="CA1881" s="17">
        <v>6.56214641394086E-2</v>
      </c>
      <c r="CB1881" s="17"/>
      <c r="CC1881" s="17">
        <v>7.0448886989478404E-2</v>
      </c>
      <c r="CD1881" s="17">
        <v>7.2348465459064704E-2</v>
      </c>
      <c r="CE1881" s="17"/>
      <c r="CF1881" s="17">
        <v>5.9568899506997203E-2</v>
      </c>
      <c r="CG1881" s="17"/>
      <c r="CH1881" s="17">
        <v>7.4677609700227396E-2</v>
      </c>
      <c r="CI1881" s="17">
        <v>3.4540127072217798E-2</v>
      </c>
    </row>
    <row r="1882" spans="2:87" x14ac:dyDescent="0.35">
      <c r="B1882" t="s">
        <v>161</v>
      </c>
      <c r="C1882" s="17">
        <v>0.109829150086228</v>
      </c>
      <c r="D1882" s="17">
        <v>7.9398578661626598E-2</v>
      </c>
      <c r="E1882" s="17">
        <v>0.13902846866686899</v>
      </c>
      <c r="F1882" s="17"/>
      <c r="G1882" s="17">
        <v>0.101733079777695</v>
      </c>
      <c r="H1882" s="17">
        <v>8.53254660034755E-2</v>
      </c>
      <c r="I1882" s="17">
        <v>0.17021225589700101</v>
      </c>
      <c r="J1882" s="17">
        <v>0.130301128836698</v>
      </c>
      <c r="K1882" s="17">
        <v>8.3363310535094201E-2</v>
      </c>
      <c r="L1882" s="17">
        <v>8.4381427132624406E-2</v>
      </c>
      <c r="M1882" s="17"/>
      <c r="N1882" s="17">
        <v>8.3614942057378794E-2</v>
      </c>
      <c r="O1882" s="17">
        <v>0.115250842527022</v>
      </c>
      <c r="P1882" s="17">
        <v>9.5039299743218106E-2</v>
      </c>
      <c r="Q1882" s="17">
        <v>0.145752405162339</v>
      </c>
      <c r="R1882" s="17"/>
      <c r="S1882" s="17">
        <v>0.11851310466305</v>
      </c>
      <c r="T1882" s="17">
        <v>0.11010054731744499</v>
      </c>
      <c r="U1882" s="17">
        <v>7.4049669622502298E-2</v>
      </c>
      <c r="V1882" s="17">
        <v>0.17745084058763</v>
      </c>
      <c r="W1882" s="17">
        <v>0.120603421187346</v>
      </c>
      <c r="X1882" s="17">
        <v>0.11835153760329301</v>
      </c>
      <c r="Y1882" s="17">
        <v>0.12898730118766299</v>
      </c>
      <c r="Z1882" s="17">
        <v>0.13608544384464999</v>
      </c>
      <c r="AA1882" s="17">
        <v>7.2021676113053795E-2</v>
      </c>
      <c r="AB1882" s="17">
        <v>6.2526262141224101E-2</v>
      </c>
      <c r="AC1882" s="17">
        <v>0.109081691802801</v>
      </c>
      <c r="AD1882" s="17">
        <v>0.10797971299381399</v>
      </c>
      <c r="AE1882" s="17"/>
      <c r="AF1882" s="17">
        <v>0.143282033862214</v>
      </c>
      <c r="AG1882" s="17">
        <v>0.10904540812956599</v>
      </c>
      <c r="AH1882" s="17">
        <v>9.7995411984959702E-2</v>
      </c>
      <c r="AI1882" s="17">
        <v>5.6175061978036497E-2</v>
      </c>
      <c r="AJ1882" s="17">
        <v>9.8147143475505003E-2</v>
      </c>
      <c r="AK1882" s="17"/>
      <c r="AL1882" s="17">
        <v>0.12796339479817201</v>
      </c>
      <c r="AM1882" s="17">
        <v>0.10633143885566</v>
      </c>
      <c r="AN1882" s="17">
        <v>7.4233222908659593E-2</v>
      </c>
      <c r="AO1882" s="17">
        <v>0.123367023980247</v>
      </c>
      <c r="AP1882" s="17"/>
      <c r="AQ1882" s="17">
        <v>0.113648566471006</v>
      </c>
      <c r="AR1882" s="17">
        <v>0.104353772277698</v>
      </c>
      <c r="AS1882" s="17"/>
      <c r="AT1882" s="17">
        <v>0.11050378121114</v>
      </c>
      <c r="AU1882" s="17">
        <v>9.2720027873210403E-2</v>
      </c>
      <c r="AV1882" s="17"/>
      <c r="AW1882" s="17">
        <v>9.6477848448406206E-2</v>
      </c>
      <c r="AX1882" s="17">
        <v>0.111828692380637</v>
      </c>
      <c r="AY1882" s="17">
        <v>0.110554832980055</v>
      </c>
      <c r="AZ1882" s="17"/>
      <c r="BA1882" s="17">
        <v>0.10867572584060201</v>
      </c>
      <c r="BB1882" s="17">
        <v>9.1562230401043193E-2</v>
      </c>
      <c r="BC1882" s="17">
        <v>0.103155398254234</v>
      </c>
      <c r="BD1882" s="17">
        <v>0.16504889051664501</v>
      </c>
      <c r="BE1882" s="17">
        <v>0.15316366690160399</v>
      </c>
      <c r="BF1882" s="17"/>
      <c r="BG1882" s="17">
        <v>0.126211720138075</v>
      </c>
      <c r="BH1882" s="17">
        <v>9.7525983304339703E-2</v>
      </c>
      <c r="BI1882" s="17"/>
      <c r="BJ1882" s="17">
        <v>0.118779143292677</v>
      </c>
      <c r="BK1882" s="17">
        <v>7.3907046927731507E-2</v>
      </c>
      <c r="BL1882" s="17"/>
      <c r="BM1882" s="17">
        <v>0.19326241933581301</v>
      </c>
      <c r="BN1882" s="17">
        <v>0.10152972218462</v>
      </c>
      <c r="BO1882" s="17">
        <v>8.0966393525558206E-2</v>
      </c>
      <c r="BP1882" s="17">
        <v>0.124442855928102</v>
      </c>
      <c r="BQ1882" s="17">
        <v>6.6860871730653998E-2</v>
      </c>
      <c r="BR1882" s="17"/>
      <c r="BS1882" s="17">
        <v>6.8108012068934201E-2</v>
      </c>
      <c r="BT1882" s="17"/>
      <c r="BU1882" s="17">
        <v>7.6244654785531094E-2</v>
      </c>
      <c r="BV1882" s="17">
        <v>7.1088763629799503E-2</v>
      </c>
      <c r="BW1882" s="17">
        <v>9.6225502570689195E-2</v>
      </c>
      <c r="BX1882" s="17">
        <v>7.8890984869275302E-2</v>
      </c>
      <c r="BY1882" s="17">
        <v>0.24413571885309099</v>
      </c>
      <c r="BZ1882" s="17"/>
      <c r="CA1882" s="17">
        <v>4.6486917414412098E-2</v>
      </c>
      <c r="CB1882" s="17"/>
      <c r="CC1882" s="17">
        <v>0.101312954639997</v>
      </c>
      <c r="CD1882" s="17">
        <v>0.104625072749708</v>
      </c>
      <c r="CE1882" s="17"/>
      <c r="CF1882" s="17">
        <v>0.11359851612324701</v>
      </c>
      <c r="CG1882" s="17"/>
      <c r="CH1882" s="17">
        <v>0.102129914798786</v>
      </c>
      <c r="CI1882" s="17">
        <v>6.3496412998681404E-2</v>
      </c>
    </row>
    <row r="1883" spans="2:87" x14ac:dyDescent="0.35">
      <c r="C1883" s="17"/>
      <c r="D1883" s="17"/>
      <c r="E1883" s="17"/>
      <c r="F1883" s="17"/>
      <c r="G1883" s="17"/>
      <c r="H1883" s="17"/>
      <c r="I1883" s="17"/>
      <c r="J1883" s="17"/>
      <c r="K1883" s="17"/>
      <c r="L1883" s="17"/>
      <c r="M1883" s="17"/>
      <c r="N1883" s="17"/>
      <c r="O1883" s="17"/>
      <c r="P1883" s="17"/>
      <c r="Q1883" s="17"/>
      <c r="R1883" s="17"/>
      <c r="S1883" s="17"/>
      <c r="T1883" s="17"/>
      <c r="U1883" s="17"/>
      <c r="V1883" s="17"/>
      <c r="W1883" s="17"/>
      <c r="X1883" s="17"/>
      <c r="Y1883" s="17"/>
      <c r="Z1883" s="17"/>
      <c r="AA1883" s="17"/>
      <c r="AB1883" s="17"/>
      <c r="AC1883" s="17"/>
      <c r="AD1883" s="17"/>
      <c r="AE1883" s="17"/>
      <c r="AF1883" s="17"/>
      <c r="AG1883" s="17"/>
      <c r="AH1883" s="17"/>
      <c r="AI1883" s="17"/>
      <c r="AJ1883" s="17"/>
      <c r="AK1883" s="17"/>
      <c r="AL1883" s="17"/>
      <c r="AM1883" s="17"/>
      <c r="AN1883" s="17"/>
      <c r="AO1883" s="17"/>
      <c r="AP1883" s="17"/>
      <c r="AQ1883" s="17"/>
      <c r="AR1883" s="17"/>
      <c r="AS1883" s="17"/>
      <c r="AT1883" s="17"/>
      <c r="AU1883" s="17"/>
      <c r="AV1883" s="17"/>
      <c r="AW1883" s="17"/>
      <c r="AX1883" s="17"/>
      <c r="AY1883" s="17"/>
      <c r="AZ1883" s="17"/>
      <c r="BA1883" s="17"/>
      <c r="BB1883" s="17"/>
      <c r="BC1883" s="17"/>
      <c r="BD1883" s="17"/>
      <c r="BE1883" s="17"/>
      <c r="BF1883" s="17"/>
      <c r="BG1883" s="17"/>
      <c r="BH1883" s="17"/>
      <c r="BI1883" s="17"/>
      <c r="BJ1883" s="17"/>
      <c r="BK1883" s="17"/>
      <c r="BL1883" s="17"/>
      <c r="BM1883" s="17"/>
      <c r="BN1883" s="17"/>
      <c r="BO1883" s="17"/>
      <c r="BP1883" s="17"/>
      <c r="BQ1883" s="17"/>
      <c r="BR1883" s="17"/>
      <c r="BS1883" s="17"/>
      <c r="BT1883" s="17"/>
      <c r="BU1883" s="17"/>
      <c r="BV1883" s="17"/>
      <c r="BW1883" s="17"/>
      <c r="BX1883" s="17"/>
      <c r="BY1883" s="17"/>
      <c r="BZ1883" s="17"/>
      <c r="CA1883" s="17"/>
      <c r="CB1883" s="17"/>
      <c r="CC1883" s="17"/>
      <c r="CD1883" s="17"/>
      <c r="CE1883" s="17"/>
      <c r="CF1883" s="17"/>
      <c r="CG1883" s="17"/>
      <c r="CH1883" s="17"/>
      <c r="CI1883" s="17"/>
    </row>
    <row r="1884" spans="2:87" x14ac:dyDescent="0.35">
      <c r="B1884" s="6" t="s">
        <v>554</v>
      </c>
      <c r="C1884" s="17"/>
      <c r="D1884" s="17"/>
      <c r="E1884" s="17"/>
      <c r="F1884" s="17"/>
      <c r="G1884" s="17"/>
      <c r="H1884" s="17"/>
      <c r="I1884" s="17"/>
      <c r="J1884" s="17"/>
      <c r="K1884" s="17"/>
      <c r="L1884" s="17"/>
      <c r="M1884" s="17"/>
      <c r="N1884" s="17"/>
      <c r="O1884" s="17"/>
      <c r="P1884" s="17"/>
      <c r="Q1884" s="17"/>
      <c r="R1884" s="17"/>
      <c r="S1884" s="17"/>
      <c r="T1884" s="17"/>
      <c r="U1884" s="17"/>
      <c r="V1884" s="17"/>
      <c r="W1884" s="17"/>
      <c r="X1884" s="17"/>
      <c r="Y1884" s="17"/>
      <c r="Z1884" s="17"/>
      <c r="AA1884" s="17"/>
      <c r="AB1884" s="17"/>
      <c r="AC1884" s="17"/>
      <c r="AD1884" s="17"/>
      <c r="AE1884" s="17"/>
      <c r="AF1884" s="17"/>
      <c r="AG1884" s="17"/>
      <c r="AH1884" s="17"/>
      <c r="AI1884" s="17"/>
      <c r="AJ1884" s="17"/>
      <c r="AK1884" s="17"/>
      <c r="AL1884" s="17"/>
      <c r="AM1884" s="17"/>
      <c r="AN1884" s="17"/>
      <c r="AO1884" s="17"/>
      <c r="AP1884" s="17"/>
      <c r="AQ1884" s="17"/>
      <c r="AR1884" s="17"/>
      <c r="AS1884" s="17"/>
      <c r="AT1884" s="17"/>
      <c r="AU1884" s="17"/>
      <c r="AV1884" s="17"/>
      <c r="AW1884" s="17"/>
      <c r="AX1884" s="17"/>
      <c r="AY1884" s="17"/>
      <c r="AZ1884" s="17"/>
      <c r="BA1884" s="17"/>
      <c r="BB1884" s="17"/>
      <c r="BC1884" s="17"/>
      <c r="BD1884" s="17"/>
      <c r="BE1884" s="17"/>
      <c r="BF1884" s="17"/>
      <c r="BG1884" s="17"/>
      <c r="BH1884" s="17"/>
      <c r="BI1884" s="17"/>
      <c r="BJ1884" s="17"/>
      <c r="BK1884" s="17"/>
      <c r="BL1884" s="17"/>
      <c r="BM1884" s="17"/>
      <c r="BN1884" s="17"/>
      <c r="BO1884" s="17"/>
      <c r="BP1884" s="17"/>
      <c r="BQ1884" s="17"/>
      <c r="BR1884" s="17"/>
      <c r="BS1884" s="17"/>
      <c r="BT1884" s="17"/>
      <c r="BU1884" s="17"/>
      <c r="BV1884" s="17"/>
      <c r="BW1884" s="17"/>
      <c r="BX1884" s="17"/>
      <c r="BY1884" s="17"/>
      <c r="BZ1884" s="17"/>
      <c r="CA1884" s="17"/>
      <c r="CB1884" s="17"/>
      <c r="CC1884" s="17"/>
      <c r="CD1884" s="17"/>
      <c r="CE1884" s="17"/>
      <c r="CF1884" s="17"/>
      <c r="CG1884" s="17"/>
      <c r="CH1884" s="17"/>
      <c r="CI1884" s="17"/>
    </row>
    <row r="1885" spans="2:87" x14ac:dyDescent="0.35">
      <c r="B1885" s="24" t="s">
        <v>163</v>
      </c>
      <c r="C1885" s="17"/>
      <c r="D1885" s="17"/>
      <c r="E1885" s="17"/>
      <c r="F1885" s="17"/>
      <c r="G1885" s="17"/>
      <c r="H1885" s="17"/>
      <c r="I1885" s="17"/>
      <c r="J1885" s="17"/>
      <c r="K1885" s="17"/>
      <c r="L1885" s="17"/>
      <c r="M1885" s="17"/>
      <c r="N1885" s="17"/>
      <c r="O1885" s="17"/>
      <c r="P1885" s="17"/>
      <c r="Q1885" s="17"/>
      <c r="R1885" s="17"/>
      <c r="S1885" s="17"/>
      <c r="T1885" s="17"/>
      <c r="U1885" s="17"/>
      <c r="V1885" s="17"/>
      <c r="W1885" s="17"/>
      <c r="X1885" s="17"/>
      <c r="Y1885" s="17"/>
      <c r="Z1885" s="17"/>
      <c r="AA1885" s="17"/>
      <c r="AB1885" s="17"/>
      <c r="AC1885" s="17"/>
      <c r="AD1885" s="17"/>
      <c r="AE1885" s="17"/>
      <c r="AF1885" s="17"/>
      <c r="AG1885" s="17"/>
      <c r="AH1885" s="17"/>
      <c r="AI1885" s="17"/>
      <c r="AJ1885" s="17"/>
      <c r="AK1885" s="17"/>
      <c r="AL1885" s="17"/>
      <c r="AM1885" s="17"/>
      <c r="AN1885" s="17"/>
      <c r="AO1885" s="17"/>
      <c r="AP1885" s="17"/>
      <c r="AQ1885" s="17"/>
      <c r="AR1885" s="17"/>
      <c r="AS1885" s="17"/>
      <c r="AT1885" s="17"/>
      <c r="AU1885" s="17"/>
      <c r="AV1885" s="17"/>
      <c r="AW1885" s="17"/>
      <c r="AX1885" s="17"/>
      <c r="AY1885" s="17"/>
      <c r="AZ1885" s="17"/>
      <c r="BA1885" s="17"/>
      <c r="BB1885" s="17"/>
      <c r="BC1885" s="17"/>
      <c r="BD1885" s="17"/>
      <c r="BE1885" s="17"/>
      <c r="BF1885" s="17"/>
      <c r="BG1885" s="17"/>
      <c r="BH1885" s="17"/>
      <c r="BI1885" s="17"/>
      <c r="BJ1885" s="17"/>
      <c r="BK1885" s="17"/>
      <c r="BL1885" s="17"/>
      <c r="BM1885" s="17"/>
      <c r="BN1885" s="17"/>
      <c r="BO1885" s="17"/>
      <c r="BP1885" s="17"/>
      <c r="BQ1885" s="17"/>
      <c r="BR1885" s="17"/>
      <c r="BS1885" s="17"/>
      <c r="BT1885" s="17"/>
      <c r="BU1885" s="17"/>
      <c r="BV1885" s="17"/>
      <c r="BW1885" s="17"/>
      <c r="BX1885" s="17"/>
      <c r="BY1885" s="17"/>
      <c r="BZ1885" s="17"/>
      <c r="CA1885" s="17"/>
      <c r="CB1885" s="17"/>
      <c r="CC1885" s="17"/>
      <c r="CD1885" s="17"/>
      <c r="CE1885" s="17"/>
      <c r="CF1885" s="17"/>
      <c r="CG1885" s="17"/>
      <c r="CH1885" s="17"/>
      <c r="CI1885" s="17"/>
    </row>
    <row r="1886" spans="2:87" x14ac:dyDescent="0.35">
      <c r="B1886" t="s">
        <v>527</v>
      </c>
      <c r="C1886" s="17">
        <v>0.18782795402067401</v>
      </c>
      <c r="D1886" s="17">
        <v>0.19176142316650399</v>
      </c>
      <c r="E1886" s="17">
        <v>0.18518589719954101</v>
      </c>
      <c r="F1886" s="17"/>
      <c r="G1886" s="17">
        <v>0.22564928488184499</v>
      </c>
      <c r="H1886" s="17">
        <v>0.28870726093742699</v>
      </c>
      <c r="I1886" s="17">
        <v>0.16774022875754399</v>
      </c>
      <c r="J1886" s="17">
        <v>0.16387232337348401</v>
      </c>
      <c r="K1886" s="17">
        <v>0.17260765207213</v>
      </c>
      <c r="L1886" s="17">
        <v>0.118590711370754</v>
      </c>
      <c r="M1886" s="17"/>
      <c r="N1886" s="17">
        <v>0.22600216400534801</v>
      </c>
      <c r="O1886" s="17">
        <v>0.15958350765761301</v>
      </c>
      <c r="P1886" s="17">
        <v>0.161356069069091</v>
      </c>
      <c r="Q1886" s="17">
        <v>0.20231198877798001</v>
      </c>
      <c r="R1886" s="17"/>
      <c r="S1886" s="17">
        <v>0.20658782514273799</v>
      </c>
      <c r="T1886" s="17">
        <v>0.1824160651567</v>
      </c>
      <c r="U1886" s="17">
        <v>0.112995526685627</v>
      </c>
      <c r="V1886" s="17">
        <v>0.189384460699214</v>
      </c>
      <c r="W1886" s="17">
        <v>0.146805150558315</v>
      </c>
      <c r="X1886" s="17">
        <v>0.21988402268026799</v>
      </c>
      <c r="Y1886" s="17">
        <v>0.16453896106114299</v>
      </c>
      <c r="Z1886" s="17">
        <v>0.24975057081018801</v>
      </c>
      <c r="AA1886" s="17">
        <v>0.25137761845360101</v>
      </c>
      <c r="AB1886" s="17">
        <v>0.16400397562426899</v>
      </c>
      <c r="AC1886" s="17">
        <v>0.16774047650350599</v>
      </c>
      <c r="AD1886" s="17">
        <v>0.16702524089502799</v>
      </c>
      <c r="AE1886" s="17"/>
      <c r="AF1886" s="17">
        <v>0.18439033213720701</v>
      </c>
      <c r="AG1886" s="17">
        <v>0.171923674102095</v>
      </c>
      <c r="AH1886" s="17">
        <v>0.19268253727495299</v>
      </c>
      <c r="AI1886" s="17">
        <v>0.196875929198008</v>
      </c>
      <c r="AJ1886" s="17">
        <v>0.25211019520834799</v>
      </c>
      <c r="AK1886" s="17"/>
      <c r="AL1886" s="17">
        <v>0.14789727836490801</v>
      </c>
      <c r="AM1886" s="17">
        <v>0.18142465889214701</v>
      </c>
      <c r="AN1886" s="17">
        <v>0.257457447478742</v>
      </c>
      <c r="AO1886" s="17">
        <v>0.26651035738719098</v>
      </c>
      <c r="AP1886" s="17"/>
      <c r="AQ1886" s="17">
        <v>0.18530527488727699</v>
      </c>
      <c r="AR1886" s="17">
        <v>0.19144437599553199</v>
      </c>
      <c r="AS1886" s="17"/>
      <c r="AT1886" s="17">
        <v>0.20480320056668799</v>
      </c>
      <c r="AU1886" s="17">
        <v>0.108678200325451</v>
      </c>
      <c r="AV1886" s="17"/>
      <c r="AW1886" s="17">
        <v>0.14166301093733599</v>
      </c>
      <c r="AX1886" s="17">
        <v>0.17016117178021101</v>
      </c>
      <c r="AY1886" s="17">
        <v>0.244723554106548</v>
      </c>
      <c r="AZ1886" s="17"/>
      <c r="BA1886" s="17">
        <v>0.224515480698735</v>
      </c>
      <c r="BB1886" s="17">
        <v>0.18168378845695099</v>
      </c>
      <c r="BC1886" s="17">
        <v>0.17683613380004401</v>
      </c>
      <c r="BD1886" s="17">
        <v>0.13821787052373399</v>
      </c>
      <c r="BE1886" s="17">
        <v>0.18941329974187701</v>
      </c>
      <c r="BF1886" s="17"/>
      <c r="BG1886" s="17">
        <v>0.17319550484943599</v>
      </c>
      <c r="BH1886" s="17">
        <v>0.19881679533259899</v>
      </c>
      <c r="BI1886" s="17"/>
      <c r="BJ1886" s="17">
        <v>0.19572988631059801</v>
      </c>
      <c r="BK1886" s="17">
        <v>0.15534913735271899</v>
      </c>
      <c r="BL1886" s="17"/>
      <c r="BM1886" s="17">
        <v>0.17845778333147899</v>
      </c>
      <c r="BN1886" s="17">
        <v>0.16398202031596301</v>
      </c>
      <c r="BO1886" s="17">
        <v>0.229066116312239</v>
      </c>
      <c r="BP1886" s="17">
        <v>0.13865396852376299</v>
      </c>
      <c r="BQ1886" s="17">
        <v>0.169174650632893</v>
      </c>
      <c r="BR1886" s="17"/>
      <c r="BS1886" s="17">
        <v>0.19198239855529201</v>
      </c>
      <c r="BT1886" s="17"/>
      <c r="BU1886" s="17">
        <v>0.192081226267659</v>
      </c>
      <c r="BV1886" s="17">
        <v>0.25533938136193401</v>
      </c>
      <c r="BW1886" s="17">
        <v>0.17337244647050501</v>
      </c>
      <c r="BX1886" s="17">
        <v>0.18739787128454599</v>
      </c>
      <c r="BY1886" s="17">
        <v>0.132558439324373</v>
      </c>
      <c r="BZ1886" s="17"/>
      <c r="CA1886" s="17">
        <v>0.26354486172192898</v>
      </c>
      <c r="CB1886" s="17"/>
      <c r="CC1886" s="17">
        <v>0.180885808019424</v>
      </c>
      <c r="CD1886" s="17">
        <v>0.223051574411257</v>
      </c>
      <c r="CE1886" s="17"/>
      <c r="CF1886" s="17">
        <v>0.16990849784874601</v>
      </c>
      <c r="CG1886" s="17"/>
      <c r="CH1886" s="17">
        <v>0.15767076336136801</v>
      </c>
      <c r="CI1886" s="17">
        <v>0.32088888507200602</v>
      </c>
    </row>
    <row r="1887" spans="2:87" x14ac:dyDescent="0.35">
      <c r="B1887" t="s">
        <v>528</v>
      </c>
      <c r="C1887" s="17">
        <v>0.30407373529126502</v>
      </c>
      <c r="D1887" s="17">
        <v>0.33109789771509501</v>
      </c>
      <c r="E1887" s="17">
        <v>0.27874794874356801</v>
      </c>
      <c r="F1887" s="17"/>
      <c r="G1887" s="17">
        <v>0.33760923768054701</v>
      </c>
      <c r="H1887" s="17">
        <v>0.32516855812877399</v>
      </c>
      <c r="I1887" s="17">
        <v>0.33304383545835198</v>
      </c>
      <c r="J1887" s="17">
        <v>0.30375360160763798</v>
      </c>
      <c r="K1887" s="17">
        <v>0.27278459898851098</v>
      </c>
      <c r="L1887" s="17">
        <v>0.25613288934892398</v>
      </c>
      <c r="M1887" s="17"/>
      <c r="N1887" s="17">
        <v>0.324158215851858</v>
      </c>
      <c r="O1887" s="17">
        <v>0.33641666336834702</v>
      </c>
      <c r="P1887" s="17">
        <v>0.27912444170857598</v>
      </c>
      <c r="Q1887" s="17">
        <v>0.27317167014177002</v>
      </c>
      <c r="R1887" s="17"/>
      <c r="S1887" s="17">
        <v>0.33937898648063303</v>
      </c>
      <c r="T1887" s="17">
        <v>0.31147325199915699</v>
      </c>
      <c r="U1887" s="17">
        <v>0.33357818143444801</v>
      </c>
      <c r="V1887" s="17">
        <v>0.28157426060615798</v>
      </c>
      <c r="W1887" s="17">
        <v>0.35057803215296901</v>
      </c>
      <c r="X1887" s="17">
        <v>0.25707272278791199</v>
      </c>
      <c r="Y1887" s="17">
        <v>0.28845845961479899</v>
      </c>
      <c r="Z1887" s="17">
        <v>0.26819816486412001</v>
      </c>
      <c r="AA1887" s="17">
        <v>0.30850725175027699</v>
      </c>
      <c r="AB1887" s="17">
        <v>0.28691165513255701</v>
      </c>
      <c r="AC1887" s="17">
        <v>0.26168307631736198</v>
      </c>
      <c r="AD1887" s="17">
        <v>0.32980307490163202</v>
      </c>
      <c r="AE1887" s="17"/>
      <c r="AF1887" s="17">
        <v>0.31443876199044601</v>
      </c>
      <c r="AG1887" s="17">
        <v>0.27785224417605597</v>
      </c>
      <c r="AH1887" s="17">
        <v>0.28663561551523198</v>
      </c>
      <c r="AI1887" s="17">
        <v>0.37032300193291501</v>
      </c>
      <c r="AJ1887" s="17">
        <v>0.37610269484129999</v>
      </c>
      <c r="AK1887" s="17"/>
      <c r="AL1887" s="17">
        <v>0.30464321116925402</v>
      </c>
      <c r="AM1887" s="17">
        <v>0.296228949929916</v>
      </c>
      <c r="AN1887" s="17">
        <v>0.30843790614585997</v>
      </c>
      <c r="AO1887" s="17">
        <v>0.33572483767507699</v>
      </c>
      <c r="AP1887" s="17"/>
      <c r="AQ1887" s="17">
        <v>0.28812730011710302</v>
      </c>
      <c r="AR1887" s="17">
        <v>0.32693397059468499</v>
      </c>
      <c r="AS1887" s="17"/>
      <c r="AT1887" s="17">
        <v>0.31953818219867303</v>
      </c>
      <c r="AU1887" s="17">
        <v>0.25810738160951402</v>
      </c>
      <c r="AV1887" s="17"/>
      <c r="AW1887" s="17">
        <v>0.31156288511393299</v>
      </c>
      <c r="AX1887" s="17">
        <v>0.34714454873754502</v>
      </c>
      <c r="AY1887" s="17">
        <v>0.26262565023057699</v>
      </c>
      <c r="AZ1887" s="17"/>
      <c r="BA1887" s="17">
        <v>0.32692183214790099</v>
      </c>
      <c r="BB1887" s="17">
        <v>0.29718171340761801</v>
      </c>
      <c r="BC1887" s="17">
        <v>0.30066679265692597</v>
      </c>
      <c r="BD1887" s="17">
        <v>0.26013698112505501</v>
      </c>
      <c r="BE1887" s="17">
        <v>0.33253439114045602</v>
      </c>
      <c r="BF1887" s="17"/>
      <c r="BG1887" s="17">
        <v>0.322247146674291</v>
      </c>
      <c r="BH1887" s="17">
        <v>0.290425662337289</v>
      </c>
      <c r="BI1887" s="17"/>
      <c r="BJ1887" s="17">
        <v>0.320418210779427</v>
      </c>
      <c r="BK1887" s="17">
        <v>0.23807191123416999</v>
      </c>
      <c r="BL1887" s="17"/>
      <c r="BM1887" s="17">
        <v>0.262264127974913</v>
      </c>
      <c r="BN1887" s="17">
        <v>0.29103855382642402</v>
      </c>
      <c r="BO1887" s="17">
        <v>0.35310301484027201</v>
      </c>
      <c r="BP1887" s="17">
        <v>0.33820131605018999</v>
      </c>
      <c r="BQ1887" s="17">
        <v>0.26022095434300502</v>
      </c>
      <c r="BR1887" s="17"/>
      <c r="BS1887" s="17">
        <v>0.30671153620785102</v>
      </c>
      <c r="BT1887" s="17"/>
      <c r="BU1887" s="17">
        <v>0.27999032575028798</v>
      </c>
      <c r="BV1887" s="17">
        <v>0.376386468964306</v>
      </c>
      <c r="BW1887" s="17">
        <v>0.31352203318362398</v>
      </c>
      <c r="BX1887" s="17">
        <v>0.28800972710013401</v>
      </c>
      <c r="BY1887" s="17">
        <v>0.243676047337928</v>
      </c>
      <c r="BZ1887" s="17"/>
      <c r="CA1887" s="17">
        <v>0.35480712535847603</v>
      </c>
      <c r="CB1887" s="17"/>
      <c r="CC1887" s="17">
        <v>0.29451536203665202</v>
      </c>
      <c r="CD1887" s="17">
        <v>0.37374828405326899</v>
      </c>
      <c r="CE1887" s="17"/>
      <c r="CF1887" s="17">
        <v>0.32046286546208802</v>
      </c>
      <c r="CG1887" s="17"/>
      <c r="CH1887" s="17">
        <v>0.25676835780707102</v>
      </c>
      <c r="CI1887" s="17">
        <v>0.41840007536952301</v>
      </c>
    </row>
    <row r="1888" spans="2:87" x14ac:dyDescent="0.35">
      <c r="B1888" t="s">
        <v>529</v>
      </c>
      <c r="C1888" s="17">
        <v>0.17610055132247401</v>
      </c>
      <c r="D1888" s="17">
        <v>0.178773521167962</v>
      </c>
      <c r="E1888" s="17">
        <v>0.173633491718274</v>
      </c>
      <c r="F1888" s="17"/>
      <c r="G1888" s="17">
        <v>0.17342558167621</v>
      </c>
      <c r="H1888" s="17">
        <v>0.12477084734982399</v>
      </c>
      <c r="I1888" s="17">
        <v>0.15998794007831099</v>
      </c>
      <c r="J1888" s="17">
        <v>0.23338881774209699</v>
      </c>
      <c r="K1888" s="17">
        <v>0.14841542623526</v>
      </c>
      <c r="L1888" s="17">
        <v>0.207172696896366</v>
      </c>
      <c r="M1888" s="17"/>
      <c r="N1888" s="17">
        <v>0.17347899155323601</v>
      </c>
      <c r="O1888" s="17">
        <v>0.196807925944811</v>
      </c>
      <c r="P1888" s="17">
        <v>0.19045295521607999</v>
      </c>
      <c r="Q1888" s="17">
        <v>0.14544243744671201</v>
      </c>
      <c r="R1888" s="17"/>
      <c r="S1888" s="17">
        <v>0.15081573156512201</v>
      </c>
      <c r="T1888" s="17">
        <v>0.187439533555982</v>
      </c>
      <c r="U1888" s="17">
        <v>0.22184583032876401</v>
      </c>
      <c r="V1888" s="17">
        <v>0.232079938358489</v>
      </c>
      <c r="W1888" s="17">
        <v>0.123697748178412</v>
      </c>
      <c r="X1888" s="17">
        <v>0.17642007006472199</v>
      </c>
      <c r="Y1888" s="17">
        <v>0.175328765355661</v>
      </c>
      <c r="Z1888" s="17">
        <v>9.2559441768354997E-2</v>
      </c>
      <c r="AA1888" s="17">
        <v>0.17732350985876699</v>
      </c>
      <c r="AB1888" s="17">
        <v>0.18257831997274099</v>
      </c>
      <c r="AC1888" s="17">
        <v>0.168110300532608</v>
      </c>
      <c r="AD1888" s="17">
        <v>0.178136776428646</v>
      </c>
      <c r="AE1888" s="17"/>
      <c r="AF1888" s="17">
        <v>0.15445967721686299</v>
      </c>
      <c r="AG1888" s="17">
        <v>0.19390379490884299</v>
      </c>
      <c r="AH1888" s="17">
        <v>0.18303209383623401</v>
      </c>
      <c r="AI1888" s="17">
        <v>0.188603436791936</v>
      </c>
      <c r="AJ1888" s="17">
        <v>0.14821398787421899</v>
      </c>
      <c r="AK1888" s="17"/>
      <c r="AL1888" s="17">
        <v>0.18090340275587899</v>
      </c>
      <c r="AM1888" s="17">
        <v>0.18551431629383999</v>
      </c>
      <c r="AN1888" s="17">
        <v>0.160754933262097</v>
      </c>
      <c r="AO1888" s="17">
        <v>0.13406497181754701</v>
      </c>
      <c r="AP1888" s="17"/>
      <c r="AQ1888" s="17">
        <v>0.16970676845983701</v>
      </c>
      <c r="AR1888" s="17">
        <v>0.18526644822184299</v>
      </c>
      <c r="AS1888" s="17"/>
      <c r="AT1888" s="17">
        <v>0.17428339791206199</v>
      </c>
      <c r="AU1888" s="17">
        <v>0.213790556934847</v>
      </c>
      <c r="AV1888" s="17"/>
      <c r="AW1888" s="17">
        <v>0.18993057306803701</v>
      </c>
      <c r="AX1888" s="17">
        <v>0.178583808343036</v>
      </c>
      <c r="AY1888" s="17">
        <v>0.172817389601259</v>
      </c>
      <c r="AZ1888" s="17"/>
      <c r="BA1888" s="17">
        <v>0.13535294611808399</v>
      </c>
      <c r="BB1888" s="17">
        <v>0.186069640744707</v>
      </c>
      <c r="BC1888" s="17">
        <v>0.203798815636547</v>
      </c>
      <c r="BD1888" s="17">
        <v>0.17561511021502599</v>
      </c>
      <c r="BE1888" s="17">
        <v>0.15623010009818999</v>
      </c>
      <c r="BF1888" s="17"/>
      <c r="BG1888" s="17">
        <v>0.180003923699501</v>
      </c>
      <c r="BH1888" s="17">
        <v>0.17316915281696499</v>
      </c>
      <c r="BI1888" s="17"/>
      <c r="BJ1888" s="17">
        <v>0.173024008891555</v>
      </c>
      <c r="BK1888" s="17">
        <v>0.18777962705128801</v>
      </c>
      <c r="BL1888" s="17"/>
      <c r="BM1888" s="17">
        <v>0.165972280386534</v>
      </c>
      <c r="BN1888" s="17">
        <v>0.18847208939259599</v>
      </c>
      <c r="BO1888" s="17">
        <v>0.14711370828453901</v>
      </c>
      <c r="BP1888" s="17">
        <v>0.21040382379136399</v>
      </c>
      <c r="BQ1888" s="17">
        <v>0.21720699882474201</v>
      </c>
      <c r="BR1888" s="17"/>
      <c r="BS1888" s="17">
        <v>0.204404068792753</v>
      </c>
      <c r="BT1888" s="17"/>
      <c r="BU1888" s="17">
        <v>0.16887887682396499</v>
      </c>
      <c r="BV1888" s="17">
        <v>0.15469273919330701</v>
      </c>
      <c r="BW1888" s="17">
        <v>0.194573981815541</v>
      </c>
      <c r="BX1888" s="17">
        <v>0.20610229137529801</v>
      </c>
      <c r="BY1888" s="17">
        <v>0.14034685704534</v>
      </c>
      <c r="BZ1888" s="17"/>
      <c r="CA1888" s="17">
        <v>0.158154535046068</v>
      </c>
      <c r="CB1888" s="17"/>
      <c r="CC1888" s="17">
        <v>0.182902857420252</v>
      </c>
      <c r="CD1888" s="17">
        <v>0.16110890449906701</v>
      </c>
      <c r="CE1888" s="17"/>
      <c r="CF1888" s="17">
        <v>0.179396634645724</v>
      </c>
      <c r="CG1888" s="17"/>
      <c r="CH1888" s="17">
        <v>0.217731272089593</v>
      </c>
      <c r="CI1888" s="17">
        <v>0.12211866342983101</v>
      </c>
    </row>
    <row r="1889" spans="2:87" x14ac:dyDescent="0.35">
      <c r="B1889" t="s">
        <v>530</v>
      </c>
      <c r="C1889" s="17">
        <v>0.15319001823094899</v>
      </c>
      <c r="D1889" s="17">
        <v>0.145055208832816</v>
      </c>
      <c r="E1889" s="17">
        <v>0.16200260601500699</v>
      </c>
      <c r="F1889" s="17"/>
      <c r="G1889" s="17">
        <v>8.8228307906698902E-2</v>
      </c>
      <c r="H1889" s="17">
        <v>6.4567465613976804E-2</v>
      </c>
      <c r="I1889" s="17">
        <v>0.10847830369798001</v>
      </c>
      <c r="J1889" s="17">
        <v>0.116963845925943</v>
      </c>
      <c r="K1889" s="17">
        <v>0.24939889386073599</v>
      </c>
      <c r="L1889" s="17">
        <v>0.28647196090761201</v>
      </c>
      <c r="M1889" s="17"/>
      <c r="N1889" s="17">
        <v>0.12562821152361101</v>
      </c>
      <c r="O1889" s="17">
        <v>0.14738310645753899</v>
      </c>
      <c r="P1889" s="17">
        <v>0.191336633394701</v>
      </c>
      <c r="Q1889" s="17">
        <v>0.152764753863709</v>
      </c>
      <c r="R1889" s="17"/>
      <c r="S1889" s="17">
        <v>0.12287684557249701</v>
      </c>
      <c r="T1889" s="17">
        <v>0.16552019567711501</v>
      </c>
      <c r="U1889" s="17">
        <v>0.19886956927268701</v>
      </c>
      <c r="V1889" s="17">
        <v>0.122214216999719</v>
      </c>
      <c r="W1889" s="17">
        <v>0.135271715360164</v>
      </c>
      <c r="X1889" s="17">
        <v>0.14588123104272199</v>
      </c>
      <c r="Y1889" s="17">
        <v>0.13511563072932301</v>
      </c>
      <c r="Z1889" s="17">
        <v>0.18667372986556599</v>
      </c>
      <c r="AA1889" s="17">
        <v>0.13954250636580101</v>
      </c>
      <c r="AB1889" s="17">
        <v>0.19552496317382201</v>
      </c>
      <c r="AC1889" s="17">
        <v>0.190149799697205</v>
      </c>
      <c r="AD1889" s="17">
        <v>0.13698170648661101</v>
      </c>
      <c r="AE1889" s="17"/>
      <c r="AF1889" s="17">
        <v>0.145688732729603</v>
      </c>
      <c r="AG1889" s="17">
        <v>0.176008253801958</v>
      </c>
      <c r="AH1889" s="17">
        <v>0.17056268151123999</v>
      </c>
      <c r="AI1889" s="17">
        <v>0.122901052317203</v>
      </c>
      <c r="AJ1889" s="17">
        <v>7.9008203553386197E-2</v>
      </c>
      <c r="AK1889" s="17"/>
      <c r="AL1889" s="17">
        <v>0.160238086418825</v>
      </c>
      <c r="AM1889" s="17">
        <v>0.15943076697261499</v>
      </c>
      <c r="AN1889" s="17">
        <v>0.14116684571305599</v>
      </c>
      <c r="AO1889" s="17">
        <v>0.10797745798530101</v>
      </c>
      <c r="AP1889" s="17"/>
      <c r="AQ1889" s="17">
        <v>0.17135419888453701</v>
      </c>
      <c r="AR1889" s="17">
        <v>0.12715050285966001</v>
      </c>
      <c r="AS1889" s="17"/>
      <c r="AT1889" s="17">
        <v>0.12061919234855301</v>
      </c>
      <c r="AU1889" s="17">
        <v>0.28727698999889301</v>
      </c>
      <c r="AV1889" s="17"/>
      <c r="AW1889" s="17">
        <v>0.20865829375570899</v>
      </c>
      <c r="AX1889" s="17">
        <v>0.14068193536500301</v>
      </c>
      <c r="AY1889" s="17">
        <v>0.111929682747377</v>
      </c>
      <c r="AZ1889" s="17"/>
      <c r="BA1889" s="17">
        <v>9.63108193461122E-2</v>
      </c>
      <c r="BB1889" s="17">
        <v>0.17763786769843501</v>
      </c>
      <c r="BC1889" s="17">
        <v>0.15858360344404601</v>
      </c>
      <c r="BD1889" s="17">
        <v>0.20212753545790799</v>
      </c>
      <c r="BE1889" s="17">
        <v>0.187327308328089</v>
      </c>
      <c r="BF1889" s="17"/>
      <c r="BG1889" s="17">
        <v>0.13282600742224401</v>
      </c>
      <c r="BH1889" s="17">
        <v>0.16848321218859799</v>
      </c>
      <c r="BI1889" s="17"/>
      <c r="BJ1889" s="17">
        <v>0.12762242920411301</v>
      </c>
      <c r="BK1889" s="17">
        <v>0.25340031913040101</v>
      </c>
      <c r="BL1889" s="17"/>
      <c r="BM1889" s="17">
        <v>0.109693813989406</v>
      </c>
      <c r="BN1889" s="17">
        <v>0.213653170172907</v>
      </c>
      <c r="BO1889" s="17">
        <v>0.127028216206693</v>
      </c>
      <c r="BP1889" s="17">
        <v>0.144772859004517</v>
      </c>
      <c r="BQ1889" s="17">
        <v>0.19055769109236101</v>
      </c>
      <c r="BR1889" s="17"/>
      <c r="BS1889" s="17">
        <v>0.15776224438190201</v>
      </c>
      <c r="BT1889" s="17"/>
      <c r="BU1889" s="17">
        <v>0.19653798343530701</v>
      </c>
      <c r="BV1889" s="17">
        <v>8.5356666011843996E-2</v>
      </c>
      <c r="BW1889" s="17">
        <v>0.169758497607081</v>
      </c>
      <c r="BX1889" s="17">
        <v>0.18665945146129601</v>
      </c>
      <c r="BY1889" s="17">
        <v>0.15024627402513099</v>
      </c>
      <c r="BZ1889" s="17"/>
      <c r="CA1889" s="17">
        <v>9.8851442010124996E-2</v>
      </c>
      <c r="CB1889" s="17"/>
      <c r="CC1889" s="17">
        <v>0.172903024448637</v>
      </c>
      <c r="CD1889" s="17">
        <v>7.8157910501125694E-2</v>
      </c>
      <c r="CE1889" s="17"/>
      <c r="CF1889" s="17">
        <v>0.17266056145841599</v>
      </c>
      <c r="CG1889" s="17"/>
      <c r="CH1889" s="17">
        <v>0.211322963425738</v>
      </c>
      <c r="CI1889" s="17">
        <v>5.0792010448324897E-2</v>
      </c>
    </row>
    <row r="1890" spans="2:87" x14ac:dyDescent="0.35">
      <c r="B1890" t="s">
        <v>531</v>
      </c>
      <c r="C1890" s="17">
        <v>6.9773060268488202E-2</v>
      </c>
      <c r="D1890" s="17">
        <v>6.7359302154099895E-2</v>
      </c>
      <c r="E1890" s="17">
        <v>7.0543465982772793E-2</v>
      </c>
      <c r="F1890" s="17"/>
      <c r="G1890" s="17">
        <v>6.2810564982804601E-2</v>
      </c>
      <c r="H1890" s="17">
        <v>0.10081329700713999</v>
      </c>
      <c r="I1890" s="17">
        <v>6.2439386977272797E-2</v>
      </c>
      <c r="J1890" s="17">
        <v>4.6484237474920198E-2</v>
      </c>
      <c r="K1890" s="17">
        <v>7.1676605879359298E-2</v>
      </c>
      <c r="L1890" s="17">
        <v>7.2465787936911205E-2</v>
      </c>
      <c r="M1890" s="17"/>
      <c r="N1890" s="17">
        <v>6.41277805991564E-2</v>
      </c>
      <c r="O1890" s="17">
        <v>6.5233230079950799E-2</v>
      </c>
      <c r="P1890" s="17">
        <v>5.5023589199179601E-2</v>
      </c>
      <c r="Q1890" s="17">
        <v>8.9680074983081601E-2</v>
      </c>
      <c r="R1890" s="17"/>
      <c r="S1890" s="17">
        <v>6.9979840607310398E-2</v>
      </c>
      <c r="T1890" s="17">
        <v>4.4776746584477098E-2</v>
      </c>
      <c r="U1890" s="17">
        <v>4.3052608970784299E-2</v>
      </c>
      <c r="V1890" s="17">
        <v>5.7952653706612997E-2</v>
      </c>
      <c r="W1890" s="17">
        <v>7.8807572473453505E-2</v>
      </c>
      <c r="X1890" s="17">
        <v>0.1168161786824</v>
      </c>
      <c r="Y1890" s="17">
        <v>7.3589723336309407E-2</v>
      </c>
      <c r="Z1890" s="17">
        <v>5.2976041786448602E-2</v>
      </c>
      <c r="AA1890" s="17">
        <v>5.7494498051076003E-2</v>
      </c>
      <c r="AB1890" s="17">
        <v>7.3063587910420294E-2</v>
      </c>
      <c r="AC1890" s="17">
        <v>9.5417553534680705E-2</v>
      </c>
      <c r="AD1890" s="17">
        <v>0.123062928331442</v>
      </c>
      <c r="AE1890" s="17"/>
      <c r="AF1890" s="17">
        <v>7.9038695225120706E-2</v>
      </c>
      <c r="AG1890" s="17">
        <v>6.8474666008761606E-2</v>
      </c>
      <c r="AH1890" s="17">
        <v>9.4066086036964897E-2</v>
      </c>
      <c r="AI1890" s="17">
        <v>3.4605620894763801E-2</v>
      </c>
      <c r="AJ1890" s="17">
        <v>4.0198912854065898E-2</v>
      </c>
      <c r="AK1890" s="17"/>
      <c r="AL1890" s="17">
        <v>7.8347541666676193E-2</v>
      </c>
      <c r="AM1890" s="17">
        <v>6.9903277246770798E-2</v>
      </c>
      <c r="AN1890" s="17">
        <v>5.0532884203010803E-2</v>
      </c>
      <c r="AO1890" s="17">
        <v>7.2119858599628606E-2</v>
      </c>
      <c r="AP1890" s="17"/>
      <c r="AQ1890" s="17">
        <v>7.3257286650480993E-2</v>
      </c>
      <c r="AR1890" s="17">
        <v>6.4778198779207097E-2</v>
      </c>
      <c r="AS1890" s="17"/>
      <c r="AT1890" s="17">
        <v>6.3000214460150306E-2</v>
      </c>
      <c r="AU1890" s="17">
        <v>7.2007826229987595E-2</v>
      </c>
      <c r="AV1890" s="17"/>
      <c r="AW1890" s="17">
        <v>5.5041366936910897E-2</v>
      </c>
      <c r="AX1890" s="17">
        <v>5.7323751190759199E-2</v>
      </c>
      <c r="AY1890" s="17">
        <v>8.17226128121087E-2</v>
      </c>
      <c r="AZ1890" s="17"/>
      <c r="BA1890" s="17">
        <v>9.2966364337496402E-2</v>
      </c>
      <c r="BB1890" s="17">
        <v>6.4927591902986997E-2</v>
      </c>
      <c r="BC1890" s="17">
        <v>6.3476228522898706E-2</v>
      </c>
      <c r="BD1890" s="17">
        <v>6.3341625100238899E-2</v>
      </c>
      <c r="BE1890" s="17">
        <v>3.01468363479723E-2</v>
      </c>
      <c r="BF1890" s="17"/>
      <c r="BG1890" s="17">
        <v>7.2699903691915799E-2</v>
      </c>
      <c r="BH1890" s="17">
        <v>6.7575026463722598E-2</v>
      </c>
      <c r="BI1890" s="17"/>
      <c r="BJ1890" s="17">
        <v>6.6721703134549296E-2</v>
      </c>
      <c r="BK1890" s="17">
        <v>8.3804590407757604E-2</v>
      </c>
      <c r="BL1890" s="17"/>
      <c r="BM1890" s="17">
        <v>9.2065189095314498E-2</v>
      </c>
      <c r="BN1890" s="17">
        <v>6.19441914704865E-2</v>
      </c>
      <c r="BO1890" s="17">
        <v>6.2170245658767997E-2</v>
      </c>
      <c r="BP1890" s="17">
        <v>5.7311988343492298E-2</v>
      </c>
      <c r="BQ1890" s="17">
        <v>6.12167575363095E-2</v>
      </c>
      <c r="BR1890" s="17"/>
      <c r="BS1890" s="17">
        <v>5.9964032030085997E-2</v>
      </c>
      <c r="BT1890" s="17"/>
      <c r="BU1890" s="17">
        <v>6.9539185034302994E-2</v>
      </c>
      <c r="BV1890" s="17">
        <v>6.0183070939790098E-2</v>
      </c>
      <c r="BW1890" s="17">
        <v>5.60884867967704E-2</v>
      </c>
      <c r="BX1890" s="17">
        <v>5.8060513092034798E-2</v>
      </c>
      <c r="BY1890" s="17">
        <v>9.9399312473981205E-2</v>
      </c>
      <c r="BZ1890" s="17"/>
      <c r="CA1890" s="17">
        <v>6.4969359714743699E-2</v>
      </c>
      <c r="CB1890" s="17"/>
      <c r="CC1890" s="17">
        <v>6.4863014689834395E-2</v>
      </c>
      <c r="CD1890" s="17">
        <v>6.8557310078632305E-2</v>
      </c>
      <c r="CE1890" s="17"/>
      <c r="CF1890" s="17">
        <v>5.9093031432484899E-2</v>
      </c>
      <c r="CG1890" s="17"/>
      <c r="CH1890" s="17">
        <v>5.57466366564991E-2</v>
      </c>
      <c r="CI1890" s="17">
        <v>4.6105206616663001E-2</v>
      </c>
    </row>
    <row r="1891" spans="2:87" x14ac:dyDescent="0.35">
      <c r="B1891" t="s">
        <v>161</v>
      </c>
      <c r="C1891" s="17">
        <v>0.10903468086614999</v>
      </c>
      <c r="D1891" s="17">
        <v>8.5952646963523394E-2</v>
      </c>
      <c r="E1891" s="17">
        <v>0.12988659034083799</v>
      </c>
      <c r="F1891" s="17"/>
      <c r="G1891" s="17">
        <v>0.11227702287189401</v>
      </c>
      <c r="H1891" s="17">
        <v>9.5972570962857301E-2</v>
      </c>
      <c r="I1891" s="17">
        <v>0.16831030503054101</v>
      </c>
      <c r="J1891" s="17">
        <v>0.13553717387591899</v>
      </c>
      <c r="K1891" s="17">
        <v>8.5116822964003705E-2</v>
      </c>
      <c r="L1891" s="17">
        <v>5.9165953539432402E-2</v>
      </c>
      <c r="M1891" s="17"/>
      <c r="N1891" s="17">
        <v>8.6604636466791202E-2</v>
      </c>
      <c r="O1891" s="17">
        <v>9.4575566491740204E-2</v>
      </c>
      <c r="P1891" s="17">
        <v>0.122706311412372</v>
      </c>
      <c r="Q1891" s="17">
        <v>0.13662907478674799</v>
      </c>
      <c r="R1891" s="17"/>
      <c r="S1891" s="17">
        <v>0.11036077063170099</v>
      </c>
      <c r="T1891" s="17">
        <v>0.108374207026569</v>
      </c>
      <c r="U1891" s="17">
        <v>8.9658283307690795E-2</v>
      </c>
      <c r="V1891" s="17">
        <v>0.116794469629808</v>
      </c>
      <c r="W1891" s="17">
        <v>0.164839781276686</v>
      </c>
      <c r="X1891" s="17">
        <v>8.3925774741977502E-2</v>
      </c>
      <c r="Y1891" s="17">
        <v>0.16296845990276501</v>
      </c>
      <c r="Z1891" s="17">
        <v>0.14984205090532199</v>
      </c>
      <c r="AA1891" s="17">
        <v>6.5754615520478094E-2</v>
      </c>
      <c r="AB1891" s="17">
        <v>9.7917498186191707E-2</v>
      </c>
      <c r="AC1891" s="17">
        <v>0.11689879341463801</v>
      </c>
      <c r="AD1891" s="17">
        <v>6.4990272956641004E-2</v>
      </c>
      <c r="AE1891" s="17"/>
      <c r="AF1891" s="17">
        <v>0.12198380070076</v>
      </c>
      <c r="AG1891" s="17">
        <v>0.111837367002286</v>
      </c>
      <c r="AH1891" s="17">
        <v>7.3020985825376195E-2</v>
      </c>
      <c r="AI1891" s="17">
        <v>8.6690958865174694E-2</v>
      </c>
      <c r="AJ1891" s="17">
        <v>0.10436600566868</v>
      </c>
      <c r="AK1891" s="17"/>
      <c r="AL1891" s="17">
        <v>0.12797047962445901</v>
      </c>
      <c r="AM1891" s="17">
        <v>0.107498030664712</v>
      </c>
      <c r="AN1891" s="17">
        <v>8.1649983197234793E-2</v>
      </c>
      <c r="AO1891" s="17">
        <v>8.3602516535255605E-2</v>
      </c>
      <c r="AP1891" s="17"/>
      <c r="AQ1891" s="17">
        <v>0.11224917100076499</v>
      </c>
      <c r="AR1891" s="17">
        <v>0.104426503549072</v>
      </c>
      <c r="AS1891" s="17"/>
      <c r="AT1891" s="17">
        <v>0.117755812513872</v>
      </c>
      <c r="AU1891" s="17">
        <v>6.0139044901308003E-2</v>
      </c>
      <c r="AV1891" s="17"/>
      <c r="AW1891" s="17">
        <v>9.3143870188073602E-2</v>
      </c>
      <c r="AX1891" s="17">
        <v>0.10610478458344499</v>
      </c>
      <c r="AY1891" s="17">
        <v>0.12618111050212999</v>
      </c>
      <c r="AZ1891" s="17"/>
      <c r="BA1891" s="17">
        <v>0.123932557351671</v>
      </c>
      <c r="BB1891" s="17">
        <v>9.2499397789302801E-2</v>
      </c>
      <c r="BC1891" s="17">
        <v>9.66384259395386E-2</v>
      </c>
      <c r="BD1891" s="17">
        <v>0.160560877578037</v>
      </c>
      <c r="BE1891" s="17">
        <v>0.104348064343415</v>
      </c>
      <c r="BF1891" s="17"/>
      <c r="BG1891" s="17">
        <v>0.119027513662611</v>
      </c>
      <c r="BH1891" s="17">
        <v>0.10153015086082701</v>
      </c>
      <c r="BI1891" s="17"/>
      <c r="BJ1891" s="17">
        <v>0.116483761679758</v>
      </c>
      <c r="BK1891" s="17">
        <v>8.1594414823664196E-2</v>
      </c>
      <c r="BL1891" s="17"/>
      <c r="BM1891" s="17">
        <v>0.19154680522235301</v>
      </c>
      <c r="BN1891" s="17">
        <v>8.0909974821623695E-2</v>
      </c>
      <c r="BO1891" s="17">
        <v>8.1518698697488595E-2</v>
      </c>
      <c r="BP1891" s="17">
        <v>0.110656044286674</v>
      </c>
      <c r="BQ1891" s="17">
        <v>0.10162294757069</v>
      </c>
      <c r="BR1891" s="17"/>
      <c r="BS1891" s="17">
        <v>7.9175720032116106E-2</v>
      </c>
      <c r="BT1891" s="17"/>
      <c r="BU1891" s="17">
        <v>9.2972402688478603E-2</v>
      </c>
      <c r="BV1891" s="17">
        <v>6.8041673528819402E-2</v>
      </c>
      <c r="BW1891" s="17">
        <v>9.2684554126478094E-2</v>
      </c>
      <c r="BX1891" s="17">
        <v>7.3770145686692198E-2</v>
      </c>
      <c r="BY1891" s="17">
        <v>0.233773069793247</v>
      </c>
      <c r="BZ1891" s="17"/>
      <c r="CA1891" s="17">
        <v>5.9672676148658503E-2</v>
      </c>
      <c r="CB1891" s="17"/>
      <c r="CC1891" s="17">
        <v>0.1039299333852</v>
      </c>
      <c r="CD1891" s="17">
        <v>9.5376016456648699E-2</v>
      </c>
      <c r="CE1891" s="17"/>
      <c r="CF1891" s="17">
        <v>9.8478409152541593E-2</v>
      </c>
      <c r="CG1891" s="17"/>
      <c r="CH1891" s="17">
        <v>0.10076000665973001</v>
      </c>
      <c r="CI1891" s="17">
        <v>4.1695159063651198E-2</v>
      </c>
    </row>
    <row r="1892" spans="2:87" x14ac:dyDescent="0.35">
      <c r="C1892" s="17"/>
      <c r="D1892" s="17"/>
      <c r="E1892" s="17"/>
      <c r="F1892" s="17"/>
      <c r="G1892" s="17"/>
      <c r="H1892" s="17"/>
      <c r="I1892" s="17"/>
      <c r="J1892" s="17"/>
      <c r="K1892" s="17"/>
      <c r="L1892" s="17"/>
      <c r="M1892" s="17"/>
      <c r="N1892" s="17"/>
      <c r="O1892" s="17"/>
      <c r="P1892" s="17"/>
      <c r="Q1892" s="17"/>
      <c r="R1892" s="17"/>
      <c r="S1892" s="17"/>
      <c r="T1892" s="17"/>
      <c r="U1892" s="17"/>
      <c r="V1892" s="17"/>
      <c r="W1892" s="17"/>
      <c r="X1892" s="17"/>
      <c r="Y1892" s="17"/>
      <c r="Z1892" s="17"/>
      <c r="AA1892" s="17"/>
      <c r="AB1892" s="17"/>
      <c r="AC1892" s="17"/>
      <c r="AD1892" s="17"/>
      <c r="AE1892" s="17"/>
      <c r="AF1892" s="17"/>
      <c r="AG1892" s="17"/>
      <c r="AH1892" s="17"/>
      <c r="AI1892" s="17"/>
      <c r="AJ1892" s="17"/>
      <c r="AK1892" s="17"/>
      <c r="AL1892" s="17"/>
      <c r="AM1892" s="17"/>
      <c r="AN1892" s="17"/>
      <c r="AO1892" s="17"/>
      <c r="AP1892" s="17"/>
      <c r="AQ1892" s="17"/>
      <c r="AR1892" s="17"/>
      <c r="AS1892" s="17"/>
      <c r="AT1892" s="17"/>
      <c r="AU1892" s="17"/>
      <c r="AV1892" s="17"/>
      <c r="AW1892" s="17"/>
      <c r="AX1892" s="17"/>
      <c r="AY1892" s="17"/>
      <c r="AZ1892" s="17"/>
      <c r="BA1892" s="17"/>
      <c r="BB1892" s="17"/>
      <c r="BC1892" s="17"/>
      <c r="BD1892" s="17"/>
      <c r="BE1892" s="17"/>
      <c r="BF1892" s="17"/>
      <c r="BG1892" s="17"/>
      <c r="BH1892" s="17"/>
      <c r="BI1892" s="17"/>
      <c r="BJ1892" s="17"/>
      <c r="BK1892" s="17"/>
      <c r="BL1892" s="17"/>
      <c r="BM1892" s="17"/>
      <c r="BN1892" s="17"/>
      <c r="BO1892" s="17"/>
      <c r="BP1892" s="17"/>
      <c r="BQ1892" s="17"/>
      <c r="BR1892" s="17"/>
      <c r="BS1892" s="17"/>
      <c r="BT1892" s="17"/>
      <c r="BU1892" s="17"/>
      <c r="BV1892" s="17"/>
      <c r="BW1892" s="17"/>
      <c r="BX1892" s="17"/>
      <c r="BY1892" s="17"/>
      <c r="BZ1892" s="17"/>
      <c r="CA1892" s="17"/>
      <c r="CB1892" s="17"/>
      <c r="CC1892" s="17"/>
      <c r="CD1892" s="17"/>
      <c r="CE1892" s="17"/>
      <c r="CF1892" s="17"/>
      <c r="CG1892" s="17"/>
      <c r="CH1892" s="17"/>
      <c r="CI1892" s="17"/>
    </row>
    <row r="1893" spans="2:87" x14ac:dyDescent="0.35">
      <c r="B1893" s="6" t="s">
        <v>555</v>
      </c>
      <c r="C1893" s="17"/>
      <c r="D1893" s="17"/>
      <c r="E1893" s="17"/>
      <c r="F1893" s="17"/>
      <c r="G1893" s="17"/>
      <c r="H1893" s="17"/>
      <c r="I1893" s="17"/>
      <c r="J1893" s="17"/>
      <c r="K1893" s="17"/>
      <c r="L1893" s="17"/>
      <c r="M1893" s="17"/>
      <c r="N1893" s="17"/>
      <c r="O1893" s="17"/>
      <c r="P1893" s="17"/>
      <c r="Q1893" s="17"/>
      <c r="R1893" s="17"/>
      <c r="S1893" s="17"/>
      <c r="T1893" s="17"/>
      <c r="U1893" s="17"/>
      <c r="V1893" s="17"/>
      <c r="W1893" s="17"/>
      <c r="X1893" s="17"/>
      <c r="Y1893" s="17"/>
      <c r="Z1893" s="17"/>
      <c r="AA1893" s="17"/>
      <c r="AB1893" s="17"/>
      <c r="AC1893" s="17"/>
      <c r="AD1893" s="17"/>
      <c r="AE1893" s="17"/>
      <c r="AF1893" s="17"/>
      <c r="AG1893" s="17"/>
      <c r="AH1893" s="17"/>
      <c r="AI1893" s="17"/>
      <c r="AJ1893" s="17"/>
      <c r="AK1893" s="17"/>
      <c r="AL1893" s="17"/>
      <c r="AM1893" s="17"/>
      <c r="AN1893" s="17"/>
      <c r="AO1893" s="17"/>
      <c r="AP1893" s="17"/>
      <c r="AQ1893" s="17"/>
      <c r="AR1893" s="17"/>
      <c r="AS1893" s="17"/>
      <c r="AT1893" s="17"/>
      <c r="AU1893" s="17"/>
      <c r="AV1893" s="17"/>
      <c r="AW1893" s="17"/>
      <c r="AX1893" s="17"/>
      <c r="AY1893" s="17"/>
      <c r="AZ1893" s="17"/>
      <c r="BA1893" s="17"/>
      <c r="BB1893" s="17"/>
      <c r="BC1893" s="17"/>
      <c r="BD1893" s="17"/>
      <c r="BE1893" s="17"/>
      <c r="BF1893" s="17"/>
      <c r="BG1893" s="17"/>
      <c r="BH1893" s="17"/>
      <c r="BI1893" s="17"/>
      <c r="BJ1893" s="17"/>
      <c r="BK1893" s="17"/>
      <c r="BL1893" s="17"/>
      <c r="BM1893" s="17"/>
      <c r="BN1893" s="17"/>
      <c r="BO1893" s="17"/>
      <c r="BP1893" s="17"/>
      <c r="BQ1893" s="17"/>
      <c r="BR1893" s="17"/>
      <c r="BS1893" s="17"/>
      <c r="BT1893" s="17"/>
      <c r="BU1893" s="17"/>
      <c r="BV1893" s="17"/>
      <c r="BW1893" s="17"/>
      <c r="BX1893" s="17"/>
      <c r="BY1893" s="17"/>
      <c r="BZ1893" s="17"/>
      <c r="CA1893" s="17"/>
      <c r="CB1893" s="17"/>
      <c r="CC1893" s="17"/>
      <c r="CD1893" s="17"/>
      <c r="CE1893" s="17"/>
      <c r="CF1893" s="17"/>
      <c r="CG1893" s="17"/>
      <c r="CH1893" s="17"/>
      <c r="CI1893" s="17"/>
    </row>
    <row r="1894" spans="2:87" x14ac:dyDescent="0.35">
      <c r="B1894" s="24" t="s">
        <v>163</v>
      </c>
      <c r="C1894" s="17"/>
      <c r="D1894" s="17"/>
      <c r="E1894" s="17"/>
      <c r="F1894" s="17"/>
      <c r="G1894" s="17"/>
      <c r="H1894" s="17"/>
      <c r="I1894" s="17"/>
      <c r="J1894" s="17"/>
      <c r="K1894" s="17"/>
      <c r="L1894" s="17"/>
      <c r="M1894" s="17"/>
      <c r="N1894" s="17"/>
      <c r="O1894" s="17"/>
      <c r="P1894" s="17"/>
      <c r="Q1894" s="17"/>
      <c r="R1894" s="17"/>
      <c r="S1894" s="17"/>
      <c r="T1894" s="17"/>
      <c r="U1894" s="17"/>
      <c r="V1894" s="17"/>
      <c r="W1894" s="17"/>
      <c r="X1894" s="17"/>
      <c r="Y1894" s="17"/>
      <c r="Z1894" s="17"/>
      <c r="AA1894" s="17"/>
      <c r="AB1894" s="17"/>
      <c r="AC1894" s="17"/>
      <c r="AD1894" s="17"/>
      <c r="AE1894" s="17"/>
      <c r="AF1894" s="17"/>
      <c r="AG1894" s="17"/>
      <c r="AH1894" s="17"/>
      <c r="AI1894" s="17"/>
      <c r="AJ1894" s="17"/>
      <c r="AK1894" s="17"/>
      <c r="AL1894" s="17"/>
      <c r="AM1894" s="17"/>
      <c r="AN1894" s="17"/>
      <c r="AO1894" s="17"/>
      <c r="AP1894" s="17"/>
      <c r="AQ1894" s="17"/>
      <c r="AR1894" s="17"/>
      <c r="AS1894" s="17"/>
      <c r="AT1894" s="17"/>
      <c r="AU1894" s="17"/>
      <c r="AV1894" s="17"/>
      <c r="AW1894" s="17"/>
      <c r="AX1894" s="17"/>
      <c r="AY1894" s="17"/>
      <c r="AZ1894" s="17"/>
      <c r="BA1894" s="17"/>
      <c r="BB1894" s="17"/>
      <c r="BC1894" s="17"/>
      <c r="BD1894" s="17"/>
      <c r="BE1894" s="17"/>
      <c r="BF1894" s="17"/>
      <c r="BG1894" s="17"/>
      <c r="BH1894" s="17"/>
      <c r="BI1894" s="17"/>
      <c r="BJ1894" s="17"/>
      <c r="BK1894" s="17"/>
      <c r="BL1894" s="17"/>
      <c r="BM1894" s="17"/>
      <c r="BN1894" s="17"/>
      <c r="BO1894" s="17"/>
      <c r="BP1894" s="17"/>
      <c r="BQ1894" s="17"/>
      <c r="BR1894" s="17"/>
      <c r="BS1894" s="17"/>
      <c r="BT1894" s="17"/>
      <c r="BU1894" s="17"/>
      <c r="BV1894" s="17"/>
      <c r="BW1894" s="17"/>
      <c r="BX1894" s="17"/>
      <c r="BY1894" s="17"/>
      <c r="BZ1894" s="17"/>
      <c r="CA1894" s="17"/>
      <c r="CB1894" s="17"/>
      <c r="CC1894" s="17"/>
      <c r="CD1894" s="17"/>
      <c r="CE1894" s="17"/>
      <c r="CF1894" s="17"/>
      <c r="CG1894" s="17"/>
      <c r="CH1894" s="17"/>
      <c r="CI1894" s="17"/>
    </row>
    <row r="1895" spans="2:87" x14ac:dyDescent="0.35">
      <c r="B1895" t="s">
        <v>527</v>
      </c>
      <c r="C1895" s="17">
        <v>0.32894859098898599</v>
      </c>
      <c r="D1895" s="17">
        <v>0.31064141883077001</v>
      </c>
      <c r="E1895" s="17">
        <v>0.34771212223615799</v>
      </c>
      <c r="F1895" s="17"/>
      <c r="G1895" s="17">
        <v>0.27161162419804802</v>
      </c>
      <c r="H1895" s="17">
        <v>0.33388287034826503</v>
      </c>
      <c r="I1895" s="17">
        <v>0.26221113212383301</v>
      </c>
      <c r="J1895" s="17">
        <v>0.35966346965206802</v>
      </c>
      <c r="K1895" s="17">
        <v>0.42626436869956802</v>
      </c>
      <c r="L1895" s="17">
        <v>0.3346038894983</v>
      </c>
      <c r="M1895" s="17"/>
      <c r="N1895" s="17">
        <v>0.29310476192213802</v>
      </c>
      <c r="O1895" s="17">
        <v>0.299442752444187</v>
      </c>
      <c r="P1895" s="17">
        <v>0.33909025226873202</v>
      </c>
      <c r="Q1895" s="17">
        <v>0.38974545097436702</v>
      </c>
      <c r="R1895" s="17"/>
      <c r="S1895" s="17">
        <v>0.361511932946531</v>
      </c>
      <c r="T1895" s="17">
        <v>0.31415186185362798</v>
      </c>
      <c r="U1895" s="17">
        <v>0.27215630726956802</v>
      </c>
      <c r="V1895" s="17">
        <v>0.33629539703099698</v>
      </c>
      <c r="W1895" s="17">
        <v>0.29283202816924903</v>
      </c>
      <c r="X1895" s="17">
        <v>0.33513073969829199</v>
      </c>
      <c r="Y1895" s="17">
        <v>0.25223613712803</v>
      </c>
      <c r="Z1895" s="17">
        <v>0.298758843165701</v>
      </c>
      <c r="AA1895" s="17">
        <v>0.35347920020621199</v>
      </c>
      <c r="AB1895" s="17">
        <v>0.377171878764825</v>
      </c>
      <c r="AC1895" s="17">
        <v>0.37767787364445299</v>
      </c>
      <c r="AD1895" s="17">
        <v>0.353722769829382</v>
      </c>
      <c r="AE1895" s="17"/>
      <c r="AF1895" s="17">
        <v>0.39398980615148499</v>
      </c>
      <c r="AG1895" s="17">
        <v>0.33234699518296101</v>
      </c>
      <c r="AH1895" s="17">
        <v>0.30974107028654502</v>
      </c>
      <c r="AI1895" s="17">
        <v>0.304565624408283</v>
      </c>
      <c r="AJ1895" s="17">
        <v>0.28999732599740402</v>
      </c>
      <c r="AK1895" s="17"/>
      <c r="AL1895" s="17">
        <v>0.284017743132157</v>
      </c>
      <c r="AM1895" s="17">
        <v>0.32370947707532799</v>
      </c>
      <c r="AN1895" s="17">
        <v>0.41815682932423898</v>
      </c>
      <c r="AO1895" s="17">
        <v>0.37585506787932799</v>
      </c>
      <c r="AP1895" s="17"/>
      <c r="AQ1895" s="17">
        <v>0.35743119670252199</v>
      </c>
      <c r="AR1895" s="17">
        <v>0.28811695297367501</v>
      </c>
      <c r="AS1895" s="17"/>
      <c r="AT1895" s="17">
        <v>0.320276111263259</v>
      </c>
      <c r="AU1895" s="17">
        <v>0.31803960151890898</v>
      </c>
      <c r="AV1895" s="17"/>
      <c r="AW1895" s="17">
        <v>0.30865134274025402</v>
      </c>
      <c r="AX1895" s="17">
        <v>0.29261277591243401</v>
      </c>
      <c r="AY1895" s="17">
        <v>0.367933906019352</v>
      </c>
      <c r="AZ1895" s="17"/>
      <c r="BA1895" s="17">
        <v>0.372648182565334</v>
      </c>
      <c r="BB1895" s="17">
        <v>0.30544354153005598</v>
      </c>
      <c r="BC1895" s="17">
        <v>0.31145276796257199</v>
      </c>
      <c r="BD1895" s="17">
        <v>0.33937445531896399</v>
      </c>
      <c r="BE1895" s="17">
        <v>0.31702255365642701</v>
      </c>
      <c r="BF1895" s="17"/>
      <c r="BG1895" s="17">
        <v>0.29001427935586899</v>
      </c>
      <c r="BH1895" s="17">
        <v>0.35818791839880199</v>
      </c>
      <c r="BI1895" s="17"/>
      <c r="BJ1895" s="17">
        <v>0.31290158770628201</v>
      </c>
      <c r="BK1895" s="17">
        <v>0.38962298835950399</v>
      </c>
      <c r="BL1895" s="17"/>
      <c r="BM1895" s="17">
        <v>0.306694356785912</v>
      </c>
      <c r="BN1895" s="17">
        <v>0.29382113607657201</v>
      </c>
      <c r="BO1895" s="17">
        <v>0.35172521159965398</v>
      </c>
      <c r="BP1895" s="17">
        <v>0.27664337253797899</v>
      </c>
      <c r="BQ1895" s="17">
        <v>0.34459100060394998</v>
      </c>
      <c r="BR1895" s="17"/>
      <c r="BS1895" s="17">
        <v>0.37080712563189799</v>
      </c>
      <c r="BT1895" s="17"/>
      <c r="BU1895" s="17">
        <v>0.295193495103659</v>
      </c>
      <c r="BV1895" s="17">
        <v>0.32816095271689899</v>
      </c>
      <c r="BW1895" s="17">
        <v>0.31548754942983398</v>
      </c>
      <c r="BX1895" s="17">
        <v>0.373150357576988</v>
      </c>
      <c r="BY1895" s="17">
        <v>0.27127656187617299</v>
      </c>
      <c r="BZ1895" s="17"/>
      <c r="CA1895" s="17">
        <v>0.44351828435743201</v>
      </c>
      <c r="CB1895" s="17"/>
      <c r="CC1895" s="17">
        <v>0.369746596883478</v>
      </c>
      <c r="CD1895" s="17">
        <v>0.17349473370520599</v>
      </c>
      <c r="CE1895" s="17"/>
      <c r="CF1895" s="17">
        <v>0.38139821002208002</v>
      </c>
      <c r="CG1895" s="17"/>
      <c r="CH1895" s="17">
        <v>0.36488805872233099</v>
      </c>
      <c r="CI1895" s="17">
        <v>0.35084129301114098</v>
      </c>
    </row>
    <row r="1896" spans="2:87" x14ac:dyDescent="0.35">
      <c r="B1896" t="s">
        <v>528</v>
      </c>
      <c r="C1896" s="17">
        <v>0.38716525078286501</v>
      </c>
      <c r="D1896" s="17">
        <v>0.39516620242695999</v>
      </c>
      <c r="E1896" s="17">
        <v>0.37965475534450999</v>
      </c>
      <c r="F1896" s="17"/>
      <c r="G1896" s="17">
        <v>0.32068503318298602</v>
      </c>
      <c r="H1896" s="17">
        <v>0.36950207000756502</v>
      </c>
      <c r="I1896" s="17">
        <v>0.42752894763372201</v>
      </c>
      <c r="J1896" s="17">
        <v>0.39483858104149999</v>
      </c>
      <c r="K1896" s="17">
        <v>0.34403227679649701</v>
      </c>
      <c r="L1896" s="17">
        <v>0.43832218412817903</v>
      </c>
      <c r="M1896" s="17"/>
      <c r="N1896" s="17">
        <v>0.42039872937393602</v>
      </c>
      <c r="O1896" s="17">
        <v>0.39122214077175699</v>
      </c>
      <c r="P1896" s="17">
        <v>0.40182621086361597</v>
      </c>
      <c r="Q1896" s="17">
        <v>0.33216356549727399</v>
      </c>
      <c r="R1896" s="17"/>
      <c r="S1896" s="17">
        <v>0.33457084450094599</v>
      </c>
      <c r="T1896" s="17">
        <v>0.36125411142276198</v>
      </c>
      <c r="U1896" s="17">
        <v>0.45058157850382102</v>
      </c>
      <c r="V1896" s="17">
        <v>0.404144204115369</v>
      </c>
      <c r="W1896" s="17">
        <v>0.35787188837906397</v>
      </c>
      <c r="X1896" s="17">
        <v>0.40068787537815298</v>
      </c>
      <c r="Y1896" s="17">
        <v>0.467108807718359</v>
      </c>
      <c r="Z1896" s="17">
        <v>0.41194459460649802</v>
      </c>
      <c r="AA1896" s="17">
        <v>0.376020846492368</v>
      </c>
      <c r="AB1896" s="17">
        <v>0.38547018675987799</v>
      </c>
      <c r="AC1896" s="17">
        <v>0.420149741694687</v>
      </c>
      <c r="AD1896" s="17">
        <v>0.29981146260548303</v>
      </c>
      <c r="AE1896" s="17"/>
      <c r="AF1896" s="17">
        <v>0.30260181650776802</v>
      </c>
      <c r="AG1896" s="17">
        <v>0.38702037703268399</v>
      </c>
      <c r="AH1896" s="17">
        <v>0.4248971250527</v>
      </c>
      <c r="AI1896" s="17">
        <v>0.46009512829522697</v>
      </c>
      <c r="AJ1896" s="17">
        <v>0.41590758253186699</v>
      </c>
      <c r="AK1896" s="17"/>
      <c r="AL1896" s="17">
        <v>0.40178271052794801</v>
      </c>
      <c r="AM1896" s="17">
        <v>0.40036053034292401</v>
      </c>
      <c r="AN1896" s="17">
        <v>0.32849408608060798</v>
      </c>
      <c r="AO1896" s="17">
        <v>0.38464820536616501</v>
      </c>
      <c r="AP1896" s="17"/>
      <c r="AQ1896" s="17">
        <v>0.372605630117335</v>
      </c>
      <c r="AR1896" s="17">
        <v>0.40803739873991302</v>
      </c>
      <c r="AS1896" s="17"/>
      <c r="AT1896" s="17">
        <v>0.388742583741857</v>
      </c>
      <c r="AU1896" s="17">
        <v>0.433013314971682</v>
      </c>
      <c r="AV1896" s="17"/>
      <c r="AW1896" s="17">
        <v>0.41040970442583002</v>
      </c>
      <c r="AX1896" s="17">
        <v>0.44218276438718201</v>
      </c>
      <c r="AY1896" s="17">
        <v>0.344446821237606</v>
      </c>
      <c r="AZ1896" s="17"/>
      <c r="BA1896" s="17">
        <v>0.323061327424502</v>
      </c>
      <c r="BB1896" s="17">
        <v>0.42314764765065599</v>
      </c>
      <c r="BC1896" s="17">
        <v>0.40641593278780003</v>
      </c>
      <c r="BD1896" s="17">
        <v>0.38862166920001301</v>
      </c>
      <c r="BE1896" s="17">
        <v>0.39986982822296402</v>
      </c>
      <c r="BF1896" s="17"/>
      <c r="BG1896" s="17">
        <v>0.37924331053538202</v>
      </c>
      <c r="BH1896" s="17">
        <v>0.39311455860163103</v>
      </c>
      <c r="BI1896" s="17"/>
      <c r="BJ1896" s="17">
        <v>0.38780583990228801</v>
      </c>
      <c r="BK1896" s="17">
        <v>0.38181976871467299</v>
      </c>
      <c r="BL1896" s="17"/>
      <c r="BM1896" s="17">
        <v>0.34853969014348801</v>
      </c>
      <c r="BN1896" s="17">
        <v>0.41070106264998202</v>
      </c>
      <c r="BO1896" s="17">
        <v>0.39667198374009999</v>
      </c>
      <c r="BP1896" s="17">
        <v>0.42148807973684099</v>
      </c>
      <c r="BQ1896" s="17">
        <v>0.39383319262880401</v>
      </c>
      <c r="BR1896" s="17"/>
      <c r="BS1896" s="17">
        <v>0.38290437497961899</v>
      </c>
      <c r="BT1896" s="17"/>
      <c r="BU1896" s="17">
        <v>0.42428547493093999</v>
      </c>
      <c r="BV1896" s="17">
        <v>0.42369224763929603</v>
      </c>
      <c r="BW1896" s="17">
        <v>0.40418313983943399</v>
      </c>
      <c r="BX1896" s="17">
        <v>0.39369799540094602</v>
      </c>
      <c r="BY1896" s="17">
        <v>0.27202161992238999</v>
      </c>
      <c r="BZ1896" s="17"/>
      <c r="CA1896" s="17">
        <v>0.37494968199134099</v>
      </c>
      <c r="CB1896" s="17"/>
      <c r="CC1896" s="17">
        <v>0.39751625845392102</v>
      </c>
      <c r="CD1896" s="17">
        <v>0.38607634953020697</v>
      </c>
      <c r="CE1896" s="17"/>
      <c r="CF1896" s="17">
        <v>0.41905169414503801</v>
      </c>
      <c r="CG1896" s="17"/>
      <c r="CH1896" s="17">
        <v>0.36917967945220898</v>
      </c>
      <c r="CI1896" s="17">
        <v>0.40179253276085702</v>
      </c>
    </row>
    <row r="1897" spans="2:87" x14ac:dyDescent="0.35">
      <c r="B1897" t="s">
        <v>529</v>
      </c>
      <c r="C1897" s="17">
        <v>9.5924360331119896E-2</v>
      </c>
      <c r="D1897" s="17">
        <v>0.117668176248862</v>
      </c>
      <c r="E1897" s="17">
        <v>7.5493354324286499E-2</v>
      </c>
      <c r="F1897" s="17"/>
      <c r="G1897" s="17">
        <v>0.14310068078143501</v>
      </c>
      <c r="H1897" s="17">
        <v>0.12087163516216</v>
      </c>
      <c r="I1897" s="17">
        <v>9.86874303825203E-2</v>
      </c>
      <c r="J1897" s="17">
        <v>7.61674664106608E-2</v>
      </c>
      <c r="K1897" s="17">
        <v>6.4552054134407802E-2</v>
      </c>
      <c r="L1897" s="17">
        <v>7.4346058130919296E-2</v>
      </c>
      <c r="M1897" s="17"/>
      <c r="N1897" s="17">
        <v>0.1103355436343</v>
      </c>
      <c r="O1897" s="17">
        <v>0.114828493118928</v>
      </c>
      <c r="P1897" s="17">
        <v>9.3851455887336302E-2</v>
      </c>
      <c r="Q1897" s="17">
        <v>6.4586331852174106E-2</v>
      </c>
      <c r="R1897" s="17"/>
      <c r="S1897" s="17">
        <v>0.10107140921432201</v>
      </c>
      <c r="T1897" s="17">
        <v>0.118924490181801</v>
      </c>
      <c r="U1897" s="17">
        <v>0.11253537750126701</v>
      </c>
      <c r="V1897" s="17">
        <v>8.1224723159380702E-2</v>
      </c>
      <c r="W1897" s="17">
        <v>0.100310321877152</v>
      </c>
      <c r="X1897" s="17">
        <v>8.6702596715174302E-2</v>
      </c>
      <c r="Y1897" s="17">
        <v>6.1833531308311498E-2</v>
      </c>
      <c r="Z1897" s="17">
        <v>9.1737976247136699E-2</v>
      </c>
      <c r="AA1897" s="17">
        <v>0.119094396785161</v>
      </c>
      <c r="AB1897" s="17">
        <v>7.3124140655714806E-2</v>
      </c>
      <c r="AC1897" s="17">
        <v>4.6071291198622702E-2</v>
      </c>
      <c r="AD1897" s="17">
        <v>0.15547851684887801</v>
      </c>
      <c r="AE1897" s="17"/>
      <c r="AF1897" s="17">
        <v>8.1272807832216507E-2</v>
      </c>
      <c r="AG1897" s="17">
        <v>9.6981120787397707E-2</v>
      </c>
      <c r="AH1897" s="17">
        <v>0.10672228527046</v>
      </c>
      <c r="AI1897" s="17">
        <v>9.4931522984866901E-2</v>
      </c>
      <c r="AJ1897" s="17">
        <v>0.116651312658789</v>
      </c>
      <c r="AK1897" s="17"/>
      <c r="AL1897" s="17">
        <v>9.0192219302127993E-2</v>
      </c>
      <c r="AM1897" s="17">
        <v>8.6034853334453695E-2</v>
      </c>
      <c r="AN1897" s="17">
        <v>0.137856542306593</v>
      </c>
      <c r="AO1897" s="17">
        <v>7.3098016018487894E-2</v>
      </c>
      <c r="AP1897" s="17"/>
      <c r="AQ1897" s="17">
        <v>8.0271605090590004E-2</v>
      </c>
      <c r="AR1897" s="17">
        <v>0.11836358665583099</v>
      </c>
      <c r="AS1897" s="17"/>
      <c r="AT1897" s="17">
        <v>0.109691957533</v>
      </c>
      <c r="AU1897" s="17">
        <v>8.0605613824706407E-2</v>
      </c>
      <c r="AV1897" s="17"/>
      <c r="AW1897" s="17">
        <v>9.9612598625027707E-2</v>
      </c>
      <c r="AX1897" s="17">
        <v>8.6549245674108502E-2</v>
      </c>
      <c r="AY1897" s="17">
        <v>9.6410374991629202E-2</v>
      </c>
      <c r="AZ1897" s="17"/>
      <c r="BA1897" s="17">
        <v>0.109334602086262</v>
      </c>
      <c r="BB1897" s="17">
        <v>9.5170187402344703E-2</v>
      </c>
      <c r="BC1897" s="17">
        <v>9.1523781114597802E-2</v>
      </c>
      <c r="BD1897" s="17">
        <v>6.5249716335748401E-2</v>
      </c>
      <c r="BE1897" s="17">
        <v>0.11880797154921099</v>
      </c>
      <c r="BF1897" s="17"/>
      <c r="BG1897" s="17">
        <v>0.106849374418928</v>
      </c>
      <c r="BH1897" s="17">
        <v>8.7719770331419505E-2</v>
      </c>
      <c r="BI1897" s="17"/>
      <c r="BJ1897" s="17">
        <v>0.102877381859847</v>
      </c>
      <c r="BK1897" s="17">
        <v>7.0168763435638604E-2</v>
      </c>
      <c r="BL1897" s="17"/>
      <c r="BM1897" s="17">
        <v>5.8669806761868198E-2</v>
      </c>
      <c r="BN1897" s="17">
        <v>9.7284214002895705E-2</v>
      </c>
      <c r="BO1897" s="17">
        <v>9.9027952748160397E-2</v>
      </c>
      <c r="BP1897" s="17">
        <v>0.12452686771330999</v>
      </c>
      <c r="BQ1897" s="17">
        <v>0.116090588586812</v>
      </c>
      <c r="BR1897" s="17"/>
      <c r="BS1897" s="17">
        <v>0.10330567836025201</v>
      </c>
      <c r="BT1897" s="17"/>
      <c r="BU1897" s="17">
        <v>0.101105078151532</v>
      </c>
      <c r="BV1897" s="17">
        <v>0.11753598081130399</v>
      </c>
      <c r="BW1897" s="17">
        <v>9.8463350626464205E-2</v>
      </c>
      <c r="BX1897" s="17">
        <v>8.3646702907759996E-2</v>
      </c>
      <c r="BY1897" s="17">
        <v>8.5137820080582502E-2</v>
      </c>
      <c r="BZ1897" s="17"/>
      <c r="CA1897" s="17">
        <v>9.0669213263759804E-2</v>
      </c>
      <c r="CB1897" s="17"/>
      <c r="CC1897" s="17">
        <v>7.82869861196092E-2</v>
      </c>
      <c r="CD1897" s="17">
        <v>0.174871657112667</v>
      </c>
      <c r="CE1897" s="17"/>
      <c r="CF1897" s="17">
        <v>6.9939390290571501E-2</v>
      </c>
      <c r="CG1897" s="17"/>
      <c r="CH1897" s="17">
        <v>9.6249028052463603E-2</v>
      </c>
      <c r="CI1897" s="17">
        <v>8.5765862138365595E-2</v>
      </c>
    </row>
    <row r="1898" spans="2:87" x14ac:dyDescent="0.35">
      <c r="B1898" t="s">
        <v>530</v>
      </c>
      <c r="C1898" s="17">
        <v>3.4229272241799301E-2</v>
      </c>
      <c r="D1898" s="17">
        <v>3.99578479091032E-2</v>
      </c>
      <c r="E1898" s="17">
        <v>2.8901942691082701E-2</v>
      </c>
      <c r="F1898" s="17"/>
      <c r="G1898" s="17">
        <v>5.3036756747976699E-2</v>
      </c>
      <c r="H1898" s="17">
        <v>4.65980664193682E-2</v>
      </c>
      <c r="I1898" s="17">
        <v>3.1101242471152798E-2</v>
      </c>
      <c r="J1898" s="17">
        <v>3.5168842461609902E-2</v>
      </c>
      <c r="K1898" s="17">
        <v>3.0797208919160001E-2</v>
      </c>
      <c r="L1898" s="17">
        <v>1.36053792221121E-2</v>
      </c>
      <c r="M1898" s="17"/>
      <c r="N1898" s="17">
        <v>2.9116951477186001E-2</v>
      </c>
      <c r="O1898" s="17">
        <v>4.6015587480983999E-2</v>
      </c>
      <c r="P1898" s="17">
        <v>2.8363337577229499E-2</v>
      </c>
      <c r="Q1898" s="17">
        <v>3.3010125877858801E-2</v>
      </c>
      <c r="R1898" s="17"/>
      <c r="S1898" s="17">
        <v>4.7127301471114498E-2</v>
      </c>
      <c r="T1898" s="17">
        <v>3.5811470147597599E-2</v>
      </c>
      <c r="U1898" s="17">
        <v>2.6947670367897299E-2</v>
      </c>
      <c r="V1898" s="17">
        <v>5.4446936809735696E-3</v>
      </c>
      <c r="W1898" s="17">
        <v>3.8054029628419E-2</v>
      </c>
      <c r="X1898" s="17">
        <v>1.2128643963891701E-2</v>
      </c>
      <c r="Y1898" s="17">
        <v>6.9589759486514699E-3</v>
      </c>
      <c r="Z1898" s="17">
        <v>6.1500133634407199E-2</v>
      </c>
      <c r="AA1898" s="17">
        <v>4.6075742722503497E-2</v>
      </c>
      <c r="AB1898" s="17">
        <v>6.3429789927851102E-2</v>
      </c>
      <c r="AC1898" s="17">
        <v>3.6527275717956303E-2</v>
      </c>
      <c r="AD1898" s="17">
        <v>2.9189571364125401E-2</v>
      </c>
      <c r="AE1898" s="17"/>
      <c r="AF1898" s="17">
        <v>3.5576029584740203E-2</v>
      </c>
      <c r="AG1898" s="17">
        <v>3.62271093536932E-2</v>
      </c>
      <c r="AH1898" s="17">
        <v>2.68196286599699E-2</v>
      </c>
      <c r="AI1898" s="17">
        <v>2.8178237400945199E-2</v>
      </c>
      <c r="AJ1898" s="17">
        <v>4.2906795021939899E-2</v>
      </c>
      <c r="AK1898" s="17"/>
      <c r="AL1898" s="17">
        <v>2.8802032417367101E-2</v>
      </c>
      <c r="AM1898" s="17">
        <v>4.3451830990827597E-2</v>
      </c>
      <c r="AN1898" s="17">
        <v>2.3306943037453998E-2</v>
      </c>
      <c r="AO1898" s="17">
        <v>4.0565054457825399E-2</v>
      </c>
      <c r="AP1898" s="17"/>
      <c r="AQ1898" s="17">
        <v>3.4703275601580597E-2</v>
      </c>
      <c r="AR1898" s="17">
        <v>3.3549758092030799E-2</v>
      </c>
      <c r="AS1898" s="17"/>
      <c r="AT1898" s="17">
        <v>3.7288533871827699E-2</v>
      </c>
      <c r="AU1898" s="17">
        <v>1.45675543228955E-2</v>
      </c>
      <c r="AV1898" s="17"/>
      <c r="AW1898" s="17">
        <v>2.7219172181786499E-2</v>
      </c>
      <c r="AX1898" s="17">
        <v>3.8295026021129303E-2</v>
      </c>
      <c r="AY1898" s="17">
        <v>3.9879764665810502E-2</v>
      </c>
      <c r="AZ1898" s="17"/>
      <c r="BA1898" s="17">
        <v>4.6552204845874898E-2</v>
      </c>
      <c r="BB1898" s="17">
        <v>2.0939542450542099E-2</v>
      </c>
      <c r="BC1898" s="17">
        <v>3.7589430086106303E-2</v>
      </c>
      <c r="BD1898" s="17">
        <v>3.5572686780526303E-2</v>
      </c>
      <c r="BE1898" s="17">
        <v>1.8719093272355901E-2</v>
      </c>
      <c r="BF1898" s="17"/>
      <c r="BG1898" s="17">
        <v>4.2011327555404397E-2</v>
      </c>
      <c r="BH1898" s="17">
        <v>2.83850167845573E-2</v>
      </c>
      <c r="BI1898" s="17"/>
      <c r="BJ1898" s="17">
        <v>3.9181976779358099E-2</v>
      </c>
      <c r="BK1898" s="17">
        <v>1.5051618093706301E-2</v>
      </c>
      <c r="BL1898" s="17"/>
      <c r="BM1898" s="17">
        <v>5.0552357392741297E-2</v>
      </c>
      <c r="BN1898" s="17">
        <v>3.2048783608926698E-2</v>
      </c>
      <c r="BO1898" s="17">
        <v>2.9494879657579302E-2</v>
      </c>
      <c r="BP1898" s="17">
        <v>2.4397796178357401E-2</v>
      </c>
      <c r="BQ1898" s="17">
        <v>4.4785283013507898E-2</v>
      </c>
      <c r="BR1898" s="17"/>
      <c r="BS1898" s="17">
        <v>3.6284031941897797E-2</v>
      </c>
      <c r="BT1898" s="17"/>
      <c r="BU1898" s="17">
        <v>3.3039753411647603E-2</v>
      </c>
      <c r="BV1898" s="17">
        <v>2.8238003524759501E-2</v>
      </c>
      <c r="BW1898" s="17">
        <v>4.0902240548338097E-2</v>
      </c>
      <c r="BX1898" s="17">
        <v>4.7009158702063798E-2</v>
      </c>
      <c r="BY1898" s="17">
        <v>4.9180056804847702E-2</v>
      </c>
      <c r="BZ1898" s="17"/>
      <c r="CA1898" s="17">
        <v>2.1056030682861999E-2</v>
      </c>
      <c r="CB1898" s="17"/>
      <c r="CC1898" s="17">
        <v>2.6285112987975701E-2</v>
      </c>
      <c r="CD1898" s="17">
        <v>6.3720066089720501E-2</v>
      </c>
      <c r="CE1898" s="17"/>
      <c r="CF1898" s="17">
        <v>1.5918300894512401E-2</v>
      </c>
      <c r="CG1898" s="17"/>
      <c r="CH1898" s="17">
        <v>3.46916709675094E-2</v>
      </c>
      <c r="CI1898" s="17">
        <v>5.3838780377303802E-2</v>
      </c>
    </row>
    <row r="1899" spans="2:87" x14ac:dyDescent="0.35">
      <c r="B1899" t="s">
        <v>531</v>
      </c>
      <c r="C1899" s="17">
        <v>6.1817138288672697E-2</v>
      </c>
      <c r="D1899" s="17">
        <v>6.2133624636089999E-2</v>
      </c>
      <c r="E1899" s="17">
        <v>6.1893298969556698E-2</v>
      </c>
      <c r="F1899" s="17"/>
      <c r="G1899" s="17">
        <v>7.3646185478412701E-2</v>
      </c>
      <c r="H1899" s="17">
        <v>6.0661184048785302E-2</v>
      </c>
      <c r="I1899" s="17">
        <v>6.6245262658094495E-2</v>
      </c>
      <c r="J1899" s="17">
        <v>4.6406942056573502E-2</v>
      </c>
      <c r="K1899" s="17">
        <v>4.6926205742073498E-2</v>
      </c>
      <c r="L1899" s="17">
        <v>7.3347727084905695E-2</v>
      </c>
      <c r="M1899" s="17"/>
      <c r="N1899" s="17">
        <v>6.9831125068638394E-2</v>
      </c>
      <c r="O1899" s="17">
        <v>5.9758382386444001E-2</v>
      </c>
      <c r="P1899" s="17">
        <v>5.7274624260640998E-2</v>
      </c>
      <c r="Q1899" s="17">
        <v>6.0294803587271802E-2</v>
      </c>
      <c r="R1899" s="17"/>
      <c r="S1899" s="17">
        <v>7.5173669806699497E-2</v>
      </c>
      <c r="T1899" s="17">
        <v>6.7424353634774795E-2</v>
      </c>
      <c r="U1899" s="17">
        <v>6.1331109717220597E-2</v>
      </c>
      <c r="V1899" s="17">
        <v>4.64206587427397E-2</v>
      </c>
      <c r="W1899" s="17">
        <v>6.6800947729604307E-2</v>
      </c>
      <c r="X1899" s="17">
        <v>9.0416485942229105E-2</v>
      </c>
      <c r="Y1899" s="17">
        <v>5.9707838910655897E-2</v>
      </c>
      <c r="Z1899" s="17">
        <v>7.6794680088605599E-2</v>
      </c>
      <c r="AA1899" s="17">
        <v>2.68758101814018E-2</v>
      </c>
      <c r="AB1899" s="17">
        <v>3.0359125568506101E-2</v>
      </c>
      <c r="AC1899" s="17">
        <v>7.4033856529249598E-2</v>
      </c>
      <c r="AD1899" s="17">
        <v>0.112249089283863</v>
      </c>
      <c r="AE1899" s="17"/>
      <c r="AF1899" s="17">
        <v>6.1638916302941701E-2</v>
      </c>
      <c r="AG1899" s="17">
        <v>5.7489960350827998E-2</v>
      </c>
      <c r="AH1899" s="17">
        <v>7.7836574069172104E-2</v>
      </c>
      <c r="AI1899" s="17">
        <v>6.8721963952933299E-2</v>
      </c>
      <c r="AJ1899" s="17">
        <v>2.3012224255519902E-2</v>
      </c>
      <c r="AK1899" s="17"/>
      <c r="AL1899" s="17">
        <v>8.4864183864112E-2</v>
      </c>
      <c r="AM1899" s="17">
        <v>5.6840575891320202E-2</v>
      </c>
      <c r="AN1899" s="17">
        <v>2.8953552755930201E-2</v>
      </c>
      <c r="AO1899" s="17">
        <v>4.8173410489756201E-2</v>
      </c>
      <c r="AP1899" s="17"/>
      <c r="AQ1899" s="17">
        <v>5.6171422657615599E-2</v>
      </c>
      <c r="AR1899" s="17">
        <v>6.9910632939520101E-2</v>
      </c>
      <c r="AS1899" s="17"/>
      <c r="AT1899" s="17">
        <v>5.4342276458573299E-2</v>
      </c>
      <c r="AU1899" s="17">
        <v>7.6026947020391394E-2</v>
      </c>
      <c r="AV1899" s="17"/>
      <c r="AW1899" s="17">
        <v>6.9420000470429705E-2</v>
      </c>
      <c r="AX1899" s="17">
        <v>5.0560591683446898E-2</v>
      </c>
      <c r="AY1899" s="17">
        <v>5.6002282807165002E-2</v>
      </c>
      <c r="AZ1899" s="17"/>
      <c r="BA1899" s="17">
        <v>5.6414453378709199E-2</v>
      </c>
      <c r="BB1899" s="17">
        <v>7.5658485770592504E-2</v>
      </c>
      <c r="BC1899" s="17">
        <v>5.6035810422977297E-2</v>
      </c>
      <c r="BD1899" s="17">
        <v>6.3971328865145893E-2</v>
      </c>
      <c r="BE1899" s="17">
        <v>4.8653203975373198E-2</v>
      </c>
      <c r="BF1899" s="17"/>
      <c r="BG1899" s="17">
        <v>7.06276494729077E-2</v>
      </c>
      <c r="BH1899" s="17">
        <v>5.5200521470293397E-2</v>
      </c>
      <c r="BI1899" s="17"/>
      <c r="BJ1899" s="17">
        <v>6.0010660237968798E-2</v>
      </c>
      <c r="BK1899" s="17">
        <v>7.0624398195472296E-2</v>
      </c>
      <c r="BL1899" s="17"/>
      <c r="BM1899" s="17">
        <v>7.98884825244571E-2</v>
      </c>
      <c r="BN1899" s="17">
        <v>8.6354301128298505E-2</v>
      </c>
      <c r="BO1899" s="17">
        <v>4.44037475584639E-2</v>
      </c>
      <c r="BP1899" s="17">
        <v>6.2615181066631206E-2</v>
      </c>
      <c r="BQ1899" s="17">
        <v>4.3963666173329703E-2</v>
      </c>
      <c r="BR1899" s="17"/>
      <c r="BS1899" s="17">
        <v>5.33601525696785E-2</v>
      </c>
      <c r="BT1899" s="17"/>
      <c r="BU1899" s="17">
        <v>8.3040869842015197E-2</v>
      </c>
      <c r="BV1899" s="17">
        <v>4.1640706311277198E-2</v>
      </c>
      <c r="BW1899" s="17">
        <v>5.6492494238073197E-2</v>
      </c>
      <c r="BX1899" s="17">
        <v>5.16224410431564E-2</v>
      </c>
      <c r="BY1899" s="17">
        <v>0.106846838642671</v>
      </c>
      <c r="BZ1899" s="17"/>
      <c r="CA1899" s="17">
        <v>4.5627631900476397E-2</v>
      </c>
      <c r="CB1899" s="17"/>
      <c r="CC1899" s="17">
        <v>4.3272450880034598E-2</v>
      </c>
      <c r="CD1899" s="17">
        <v>0.108013672877703</v>
      </c>
      <c r="CE1899" s="17"/>
      <c r="CF1899" s="17">
        <v>4.3390991405836299E-2</v>
      </c>
      <c r="CG1899" s="17"/>
      <c r="CH1899" s="17">
        <v>5.0204391425481401E-2</v>
      </c>
      <c r="CI1899" s="17">
        <v>5.9273044793681902E-2</v>
      </c>
    </row>
    <row r="1900" spans="2:87" x14ac:dyDescent="0.35">
      <c r="B1900" t="s">
        <v>161</v>
      </c>
      <c r="C1900" s="17">
        <v>9.1915387366556994E-2</v>
      </c>
      <c r="D1900" s="17">
        <v>7.4432729948213996E-2</v>
      </c>
      <c r="E1900" s="17">
        <v>0.10634452643440701</v>
      </c>
      <c r="F1900" s="17"/>
      <c r="G1900" s="17">
        <v>0.13791971961114299</v>
      </c>
      <c r="H1900" s="17">
        <v>6.8484174013856605E-2</v>
      </c>
      <c r="I1900" s="17">
        <v>0.11422598473067699</v>
      </c>
      <c r="J1900" s="17">
        <v>8.7754698377588203E-2</v>
      </c>
      <c r="K1900" s="17">
        <v>8.7427885708293601E-2</v>
      </c>
      <c r="L1900" s="17">
        <v>6.5774761935584E-2</v>
      </c>
      <c r="M1900" s="17"/>
      <c r="N1900" s="17">
        <v>7.7212888523801301E-2</v>
      </c>
      <c r="O1900" s="17">
        <v>8.8732643797700406E-2</v>
      </c>
      <c r="P1900" s="17">
        <v>7.95941191424447E-2</v>
      </c>
      <c r="Q1900" s="17">
        <v>0.120199722211055</v>
      </c>
      <c r="R1900" s="17"/>
      <c r="S1900" s="17">
        <v>8.0544842060386798E-2</v>
      </c>
      <c r="T1900" s="17">
        <v>0.102433712759437</v>
      </c>
      <c r="U1900" s="17">
        <v>7.6447956640226203E-2</v>
      </c>
      <c r="V1900" s="17">
        <v>0.12647032327054</v>
      </c>
      <c r="W1900" s="17">
        <v>0.14413078421651199</v>
      </c>
      <c r="X1900" s="17">
        <v>7.4933658302259704E-2</v>
      </c>
      <c r="Y1900" s="17">
        <v>0.15215470898599301</v>
      </c>
      <c r="Z1900" s="17">
        <v>5.9263772257651198E-2</v>
      </c>
      <c r="AA1900" s="17">
        <v>7.8454003612353398E-2</v>
      </c>
      <c r="AB1900" s="17">
        <v>7.0444878323224894E-2</v>
      </c>
      <c r="AC1900" s="17">
        <v>4.5539961215031101E-2</v>
      </c>
      <c r="AD1900" s="17">
        <v>4.9548590068268603E-2</v>
      </c>
      <c r="AE1900" s="17"/>
      <c r="AF1900" s="17">
        <v>0.12492062362084901</v>
      </c>
      <c r="AG1900" s="17">
        <v>8.9934437292436997E-2</v>
      </c>
      <c r="AH1900" s="17">
        <v>5.3983316661153101E-2</v>
      </c>
      <c r="AI1900" s="17">
        <v>4.3507522957745202E-2</v>
      </c>
      <c r="AJ1900" s="17">
        <v>0.111524759534481</v>
      </c>
      <c r="AK1900" s="17"/>
      <c r="AL1900" s="17">
        <v>0.110341110756288</v>
      </c>
      <c r="AM1900" s="17">
        <v>8.9602732365146404E-2</v>
      </c>
      <c r="AN1900" s="17">
        <v>6.3232046495175706E-2</v>
      </c>
      <c r="AO1900" s="17">
        <v>7.7660245788436805E-2</v>
      </c>
      <c r="AP1900" s="17"/>
      <c r="AQ1900" s="17">
        <v>9.8816869830357104E-2</v>
      </c>
      <c r="AR1900" s="17">
        <v>8.2021670599029303E-2</v>
      </c>
      <c r="AS1900" s="17"/>
      <c r="AT1900" s="17">
        <v>8.9658537131482502E-2</v>
      </c>
      <c r="AU1900" s="17">
        <v>7.7746968341415701E-2</v>
      </c>
      <c r="AV1900" s="17"/>
      <c r="AW1900" s="17">
        <v>8.4687181556672195E-2</v>
      </c>
      <c r="AX1900" s="17">
        <v>8.9799596321700301E-2</v>
      </c>
      <c r="AY1900" s="17">
        <v>9.5326850278437306E-2</v>
      </c>
      <c r="AZ1900" s="17"/>
      <c r="BA1900" s="17">
        <v>9.1989229699317998E-2</v>
      </c>
      <c r="BB1900" s="17">
        <v>7.96405951958081E-2</v>
      </c>
      <c r="BC1900" s="17">
        <v>9.6982277625946994E-2</v>
      </c>
      <c r="BD1900" s="17">
        <v>0.10721014349960301</v>
      </c>
      <c r="BE1900" s="17">
        <v>9.6927349323669601E-2</v>
      </c>
      <c r="BF1900" s="17"/>
      <c r="BG1900" s="17">
        <v>0.111254058661508</v>
      </c>
      <c r="BH1900" s="17">
        <v>7.7392214413296204E-2</v>
      </c>
      <c r="BI1900" s="17"/>
      <c r="BJ1900" s="17">
        <v>9.7222553514256405E-2</v>
      </c>
      <c r="BK1900" s="17">
        <v>7.2712463201005995E-2</v>
      </c>
      <c r="BL1900" s="17"/>
      <c r="BM1900" s="17">
        <v>0.15565530639153299</v>
      </c>
      <c r="BN1900" s="17">
        <v>7.9790502533324897E-2</v>
      </c>
      <c r="BO1900" s="17">
        <v>7.8676224696041505E-2</v>
      </c>
      <c r="BP1900" s="17">
        <v>9.0328702766881999E-2</v>
      </c>
      <c r="BQ1900" s="17">
        <v>5.6736268993595698E-2</v>
      </c>
      <c r="BR1900" s="17"/>
      <c r="BS1900" s="17">
        <v>5.3338636516654797E-2</v>
      </c>
      <c r="BT1900" s="17"/>
      <c r="BU1900" s="17">
        <v>6.3335328560206294E-2</v>
      </c>
      <c r="BV1900" s="17">
        <v>6.07321089964643E-2</v>
      </c>
      <c r="BW1900" s="17">
        <v>8.4471225317857196E-2</v>
      </c>
      <c r="BX1900" s="17">
        <v>5.0873344369085298E-2</v>
      </c>
      <c r="BY1900" s="17">
        <v>0.21553710267333601</v>
      </c>
      <c r="BZ1900" s="17"/>
      <c r="CA1900" s="17">
        <v>2.41791578041286E-2</v>
      </c>
      <c r="CB1900" s="17"/>
      <c r="CC1900" s="17">
        <v>8.4892594674981295E-2</v>
      </c>
      <c r="CD1900" s="17">
        <v>9.38235206844973E-2</v>
      </c>
      <c r="CE1900" s="17"/>
      <c r="CF1900" s="17">
        <v>7.0301413241962596E-2</v>
      </c>
      <c r="CG1900" s="17"/>
      <c r="CH1900" s="17">
        <v>8.4787171380005494E-2</v>
      </c>
      <c r="CI1900" s="17">
        <v>4.8488486918650799E-2</v>
      </c>
    </row>
    <row r="1901" spans="2:87" x14ac:dyDescent="0.35">
      <c r="C1901" s="17"/>
      <c r="D1901" s="17"/>
      <c r="E1901" s="17"/>
      <c r="F1901" s="17"/>
      <c r="G1901" s="17"/>
      <c r="H1901" s="17"/>
      <c r="I1901" s="17"/>
      <c r="J1901" s="17"/>
      <c r="K1901" s="17"/>
      <c r="L1901" s="17"/>
      <c r="M1901" s="17"/>
      <c r="N1901" s="17"/>
      <c r="O1901" s="17"/>
      <c r="P1901" s="17"/>
      <c r="Q1901" s="17"/>
      <c r="R1901" s="17"/>
      <c r="S1901" s="17"/>
      <c r="T1901" s="17"/>
      <c r="U1901" s="17"/>
      <c r="V1901" s="17"/>
      <c r="W1901" s="17"/>
      <c r="X1901" s="17"/>
      <c r="Y1901" s="17"/>
      <c r="Z1901" s="17"/>
      <c r="AA1901" s="17"/>
      <c r="AB1901" s="17"/>
      <c r="AC1901" s="17"/>
      <c r="AD1901" s="17"/>
      <c r="AE1901" s="17"/>
      <c r="AF1901" s="17"/>
      <c r="AG1901" s="17"/>
      <c r="AH1901" s="17"/>
      <c r="AI1901" s="17"/>
      <c r="AJ1901" s="17"/>
      <c r="AK1901" s="17"/>
      <c r="AL1901" s="17"/>
      <c r="AM1901" s="17"/>
      <c r="AN1901" s="17"/>
      <c r="AO1901" s="17"/>
      <c r="AP1901" s="17"/>
      <c r="AQ1901" s="17"/>
      <c r="AR1901" s="17"/>
      <c r="AS1901" s="17"/>
      <c r="AT1901" s="17"/>
      <c r="AU1901" s="17"/>
      <c r="AV1901" s="17"/>
      <c r="AW1901" s="17"/>
      <c r="AX1901" s="17"/>
      <c r="AY1901" s="17"/>
      <c r="AZ1901" s="17"/>
      <c r="BA1901" s="17"/>
      <c r="BB1901" s="17"/>
      <c r="BC1901" s="17"/>
      <c r="BD1901" s="17"/>
      <c r="BE1901" s="17"/>
      <c r="BF1901" s="17"/>
      <c r="BG1901" s="17"/>
      <c r="BH1901" s="17"/>
      <c r="BI1901" s="17"/>
      <c r="BJ1901" s="17"/>
      <c r="BK1901" s="17"/>
      <c r="BL1901" s="17"/>
      <c r="BM1901" s="17"/>
      <c r="BN1901" s="17"/>
      <c r="BO1901" s="17"/>
      <c r="BP1901" s="17"/>
      <c r="BQ1901" s="17"/>
      <c r="BR1901" s="17"/>
      <c r="BS1901" s="17"/>
      <c r="BT1901" s="17"/>
      <c r="BU1901" s="17"/>
      <c r="BV1901" s="17"/>
      <c r="BW1901" s="17"/>
      <c r="BX1901" s="17"/>
      <c r="BY1901" s="17"/>
      <c r="BZ1901" s="17"/>
      <c r="CA1901" s="17"/>
      <c r="CB1901" s="17"/>
      <c r="CC1901" s="17"/>
      <c r="CD1901" s="17"/>
      <c r="CE1901" s="17"/>
      <c r="CF1901" s="17"/>
      <c r="CG1901" s="17"/>
      <c r="CH1901" s="17"/>
      <c r="CI1901" s="17"/>
    </row>
    <row r="1902" spans="2:87" x14ac:dyDescent="0.35">
      <c r="B1902" s="6" t="s">
        <v>556</v>
      </c>
      <c r="C1902" s="17"/>
      <c r="D1902" s="17"/>
      <c r="E1902" s="17"/>
      <c r="F1902" s="17"/>
      <c r="G1902" s="17"/>
      <c r="H1902" s="17"/>
      <c r="I1902" s="17"/>
      <c r="J1902" s="17"/>
      <c r="K1902" s="17"/>
      <c r="L1902" s="17"/>
      <c r="M1902" s="17"/>
      <c r="N1902" s="17"/>
      <c r="O1902" s="17"/>
      <c r="P1902" s="17"/>
      <c r="Q1902" s="17"/>
      <c r="R1902" s="17"/>
      <c r="S1902" s="17"/>
      <c r="T1902" s="17"/>
      <c r="U1902" s="17"/>
      <c r="V1902" s="17"/>
      <c r="W1902" s="17"/>
      <c r="X1902" s="17"/>
      <c r="Y1902" s="17"/>
      <c r="Z1902" s="17"/>
      <c r="AA1902" s="17"/>
      <c r="AB1902" s="17"/>
      <c r="AC1902" s="17"/>
      <c r="AD1902" s="17"/>
      <c r="AE1902" s="17"/>
      <c r="AF1902" s="17"/>
      <c r="AG1902" s="17"/>
      <c r="AH1902" s="17"/>
      <c r="AI1902" s="17"/>
      <c r="AJ1902" s="17"/>
      <c r="AK1902" s="17"/>
      <c r="AL1902" s="17"/>
      <c r="AM1902" s="17"/>
      <c r="AN1902" s="17"/>
      <c r="AO1902" s="17"/>
      <c r="AP1902" s="17"/>
      <c r="AQ1902" s="17"/>
      <c r="AR1902" s="17"/>
      <c r="AS1902" s="17"/>
      <c r="AT1902" s="17"/>
      <c r="AU1902" s="17"/>
      <c r="AV1902" s="17"/>
      <c r="AW1902" s="17"/>
      <c r="AX1902" s="17"/>
      <c r="AY1902" s="17"/>
      <c r="AZ1902" s="17"/>
      <c r="BA1902" s="17"/>
      <c r="BB1902" s="17"/>
      <c r="BC1902" s="17"/>
      <c r="BD1902" s="17"/>
      <c r="BE1902" s="17"/>
      <c r="BF1902" s="17"/>
      <c r="BG1902" s="17"/>
      <c r="BH1902" s="17"/>
      <c r="BI1902" s="17"/>
      <c r="BJ1902" s="17"/>
      <c r="BK1902" s="17"/>
      <c r="BL1902" s="17"/>
      <c r="BM1902" s="17"/>
      <c r="BN1902" s="17"/>
      <c r="BO1902" s="17"/>
      <c r="BP1902" s="17"/>
      <c r="BQ1902" s="17"/>
      <c r="BR1902" s="17"/>
      <c r="BS1902" s="17"/>
      <c r="BT1902" s="17"/>
      <c r="BU1902" s="17"/>
      <c r="BV1902" s="17"/>
      <c r="BW1902" s="17"/>
      <c r="BX1902" s="17"/>
      <c r="BY1902" s="17"/>
      <c r="BZ1902" s="17"/>
      <c r="CA1902" s="17"/>
      <c r="CB1902" s="17"/>
      <c r="CC1902" s="17"/>
      <c r="CD1902" s="17"/>
      <c r="CE1902" s="17"/>
      <c r="CF1902" s="17"/>
      <c r="CG1902" s="17"/>
      <c r="CH1902" s="17"/>
      <c r="CI1902" s="17"/>
    </row>
    <row r="1903" spans="2:87" x14ac:dyDescent="0.35">
      <c r="B1903" s="24" t="s">
        <v>163</v>
      </c>
      <c r="C1903" s="17"/>
      <c r="D1903" s="17"/>
      <c r="E1903" s="17"/>
      <c r="F1903" s="17"/>
      <c r="G1903" s="17"/>
      <c r="H1903" s="17"/>
      <c r="I1903" s="17"/>
      <c r="J1903" s="17"/>
      <c r="K1903" s="17"/>
      <c r="L1903" s="17"/>
      <c r="M1903" s="17"/>
      <c r="N1903" s="17"/>
      <c r="O1903" s="17"/>
      <c r="P1903" s="17"/>
      <c r="Q1903" s="17"/>
      <c r="R1903" s="17"/>
      <c r="S1903" s="17"/>
      <c r="T1903" s="17"/>
      <c r="U1903" s="17"/>
      <c r="V1903" s="17"/>
      <c r="W1903" s="17"/>
      <c r="X1903" s="17"/>
      <c r="Y1903" s="17"/>
      <c r="Z1903" s="17"/>
      <c r="AA1903" s="17"/>
      <c r="AB1903" s="17"/>
      <c r="AC1903" s="17"/>
      <c r="AD1903" s="17"/>
      <c r="AE1903" s="17"/>
      <c r="AF1903" s="17"/>
      <c r="AG1903" s="17"/>
      <c r="AH1903" s="17"/>
      <c r="AI1903" s="17"/>
      <c r="AJ1903" s="17"/>
      <c r="AK1903" s="17"/>
      <c r="AL1903" s="17"/>
      <c r="AM1903" s="17"/>
      <c r="AN1903" s="17"/>
      <c r="AO1903" s="17"/>
      <c r="AP1903" s="17"/>
      <c r="AQ1903" s="17"/>
      <c r="AR1903" s="17"/>
      <c r="AS1903" s="17"/>
      <c r="AT1903" s="17"/>
      <c r="AU1903" s="17"/>
      <c r="AV1903" s="17"/>
      <c r="AW1903" s="17"/>
      <c r="AX1903" s="17"/>
      <c r="AY1903" s="17"/>
      <c r="AZ1903" s="17"/>
      <c r="BA1903" s="17"/>
      <c r="BB1903" s="17"/>
      <c r="BC1903" s="17"/>
      <c r="BD1903" s="17"/>
      <c r="BE1903" s="17"/>
      <c r="BF1903" s="17"/>
      <c r="BG1903" s="17"/>
      <c r="BH1903" s="17"/>
      <c r="BI1903" s="17"/>
      <c r="BJ1903" s="17"/>
      <c r="BK1903" s="17"/>
      <c r="BL1903" s="17"/>
      <c r="BM1903" s="17"/>
      <c r="BN1903" s="17"/>
      <c r="BO1903" s="17"/>
      <c r="BP1903" s="17"/>
      <c r="BQ1903" s="17"/>
      <c r="BR1903" s="17"/>
      <c r="BS1903" s="17"/>
      <c r="BT1903" s="17"/>
      <c r="BU1903" s="17"/>
      <c r="BV1903" s="17"/>
      <c r="BW1903" s="17"/>
      <c r="BX1903" s="17"/>
      <c r="BY1903" s="17"/>
      <c r="BZ1903" s="17"/>
      <c r="CA1903" s="17"/>
      <c r="CB1903" s="17"/>
      <c r="CC1903" s="17"/>
      <c r="CD1903" s="17"/>
      <c r="CE1903" s="17"/>
      <c r="CF1903" s="17"/>
      <c r="CG1903" s="17"/>
      <c r="CH1903" s="17"/>
      <c r="CI1903" s="17"/>
    </row>
    <row r="1904" spans="2:87" x14ac:dyDescent="0.35">
      <c r="B1904" t="s">
        <v>527</v>
      </c>
      <c r="C1904" s="17">
        <v>0.25613632184171098</v>
      </c>
      <c r="D1904" s="17">
        <v>0.236978377153093</v>
      </c>
      <c r="E1904" s="17">
        <v>0.27515169716856502</v>
      </c>
      <c r="F1904" s="17"/>
      <c r="G1904" s="17">
        <v>0.248131408989611</v>
      </c>
      <c r="H1904" s="17">
        <v>0.238840715648347</v>
      </c>
      <c r="I1904" s="17">
        <v>0.22265650811266699</v>
      </c>
      <c r="J1904" s="17">
        <v>0.27817150588216399</v>
      </c>
      <c r="K1904" s="17">
        <v>0.28932099484524199</v>
      </c>
      <c r="L1904" s="17">
        <v>0.26597835983039197</v>
      </c>
      <c r="M1904" s="17"/>
      <c r="N1904" s="17">
        <v>0.26981114050657001</v>
      </c>
      <c r="O1904" s="17">
        <v>0.24044650789239599</v>
      </c>
      <c r="P1904" s="17">
        <v>0.25046682343152199</v>
      </c>
      <c r="Q1904" s="17">
        <v>0.26604563941741799</v>
      </c>
      <c r="R1904" s="17"/>
      <c r="S1904" s="17">
        <v>0.27344633578470001</v>
      </c>
      <c r="T1904" s="17">
        <v>0.28045031361078598</v>
      </c>
      <c r="U1904" s="17">
        <v>0.19284769756834499</v>
      </c>
      <c r="V1904" s="17">
        <v>0.23449309429229201</v>
      </c>
      <c r="W1904" s="17">
        <v>0.205623663817356</v>
      </c>
      <c r="X1904" s="17">
        <v>0.26768218476597899</v>
      </c>
      <c r="Y1904" s="17">
        <v>0.22656881526487499</v>
      </c>
      <c r="Z1904" s="17">
        <v>0.27909330300395602</v>
      </c>
      <c r="AA1904" s="17">
        <v>0.27025111484451497</v>
      </c>
      <c r="AB1904" s="17">
        <v>0.26807729023030002</v>
      </c>
      <c r="AC1904" s="17">
        <v>0.30911378171766302</v>
      </c>
      <c r="AD1904" s="17">
        <v>0.250811708880535</v>
      </c>
      <c r="AE1904" s="17"/>
      <c r="AF1904" s="17">
        <v>0.270292352653562</v>
      </c>
      <c r="AG1904" s="17">
        <v>0.239869115784165</v>
      </c>
      <c r="AH1904" s="17">
        <v>0.27683948261687003</v>
      </c>
      <c r="AI1904" s="17">
        <v>0.27559681253858298</v>
      </c>
      <c r="AJ1904" s="17">
        <v>0.25036793057434797</v>
      </c>
      <c r="AK1904" s="17"/>
      <c r="AL1904" s="17">
        <v>0.21147672202552201</v>
      </c>
      <c r="AM1904" s="17">
        <v>0.252837105519789</v>
      </c>
      <c r="AN1904" s="17">
        <v>0.32698258974523398</v>
      </c>
      <c r="AO1904" s="17">
        <v>0.34034579805597798</v>
      </c>
      <c r="AP1904" s="17"/>
      <c r="AQ1904" s="17">
        <v>0.25250743754286498</v>
      </c>
      <c r="AR1904" s="17">
        <v>0.26133855971208703</v>
      </c>
      <c r="AS1904" s="17"/>
      <c r="AT1904" s="17">
        <v>0.25424073350124698</v>
      </c>
      <c r="AU1904" s="17">
        <v>0.24331340259230999</v>
      </c>
      <c r="AV1904" s="17"/>
      <c r="AW1904" s="17">
        <v>0.25227062106034898</v>
      </c>
      <c r="AX1904" s="17">
        <v>0.224688094037966</v>
      </c>
      <c r="AY1904" s="17">
        <v>0.281234568613007</v>
      </c>
      <c r="AZ1904" s="17"/>
      <c r="BA1904" s="17">
        <v>0.27867757923078701</v>
      </c>
      <c r="BB1904" s="17">
        <v>0.25838144209150399</v>
      </c>
      <c r="BC1904" s="17">
        <v>0.253044517963116</v>
      </c>
      <c r="BD1904" s="17">
        <v>0.22569445329347601</v>
      </c>
      <c r="BE1904" s="17">
        <v>0.20862085441547701</v>
      </c>
      <c r="BF1904" s="17"/>
      <c r="BG1904" s="17">
        <v>0.226947496292593</v>
      </c>
      <c r="BH1904" s="17">
        <v>0.27805687446329003</v>
      </c>
      <c r="BI1904" s="17"/>
      <c r="BJ1904" s="17">
        <v>0.25232648678373998</v>
      </c>
      <c r="BK1904" s="17">
        <v>0.27332942919697001</v>
      </c>
      <c r="BL1904" s="17"/>
      <c r="BM1904" s="17">
        <v>0.22647132108038301</v>
      </c>
      <c r="BN1904" s="17">
        <v>0.25673826097059199</v>
      </c>
      <c r="BO1904" s="17">
        <v>0.27447827396823998</v>
      </c>
      <c r="BP1904" s="17">
        <v>0.23800028996519801</v>
      </c>
      <c r="BQ1904" s="17">
        <v>0.26437032020014101</v>
      </c>
      <c r="BR1904" s="17"/>
      <c r="BS1904" s="17">
        <v>0.28182513947123</v>
      </c>
      <c r="BT1904" s="17"/>
      <c r="BU1904" s="17">
        <v>0.25518934991822001</v>
      </c>
      <c r="BV1904" s="17">
        <v>0.29537898653286498</v>
      </c>
      <c r="BW1904" s="17">
        <v>0.26985642756267703</v>
      </c>
      <c r="BX1904" s="17">
        <v>0.26521048571052303</v>
      </c>
      <c r="BY1904" s="17">
        <v>0.17024620327589199</v>
      </c>
      <c r="BZ1904" s="17"/>
      <c r="CA1904" s="17">
        <v>0.31653221759245798</v>
      </c>
      <c r="CB1904" s="17"/>
      <c r="CC1904" s="17">
        <v>0.28377225562618602</v>
      </c>
      <c r="CD1904" s="17">
        <v>0.154968133810195</v>
      </c>
      <c r="CE1904" s="17"/>
      <c r="CF1904" s="17">
        <v>0.31029123772644401</v>
      </c>
      <c r="CG1904" s="17"/>
      <c r="CH1904" s="17">
        <v>0.27604438773599399</v>
      </c>
      <c r="CI1904" s="17">
        <v>0.31526426887987402</v>
      </c>
    </row>
    <row r="1905" spans="2:87" x14ac:dyDescent="0.35">
      <c r="B1905" t="s">
        <v>528</v>
      </c>
      <c r="C1905" s="17">
        <v>0.349202666413301</v>
      </c>
      <c r="D1905" s="17">
        <v>0.36299129677416297</v>
      </c>
      <c r="E1905" s="17">
        <v>0.33695327934241598</v>
      </c>
      <c r="F1905" s="17"/>
      <c r="G1905" s="17">
        <v>0.36565943859746702</v>
      </c>
      <c r="H1905" s="17">
        <v>0.38760514135267299</v>
      </c>
      <c r="I1905" s="17">
        <v>0.37170708356452598</v>
      </c>
      <c r="J1905" s="17">
        <v>0.29292295582450201</v>
      </c>
      <c r="K1905" s="17">
        <v>0.29410049516907499</v>
      </c>
      <c r="L1905" s="17">
        <v>0.36797614359966202</v>
      </c>
      <c r="M1905" s="17"/>
      <c r="N1905" s="17">
        <v>0.383567100582072</v>
      </c>
      <c r="O1905" s="17">
        <v>0.35980790194411799</v>
      </c>
      <c r="P1905" s="17">
        <v>0.33788251256770502</v>
      </c>
      <c r="Q1905" s="17">
        <v>0.30839026354267202</v>
      </c>
      <c r="R1905" s="17"/>
      <c r="S1905" s="17">
        <v>0.35037694759181598</v>
      </c>
      <c r="T1905" s="17">
        <v>0.30917514567301901</v>
      </c>
      <c r="U1905" s="17">
        <v>0.41180541206632998</v>
      </c>
      <c r="V1905" s="17">
        <v>0.322977062924937</v>
      </c>
      <c r="W1905" s="17">
        <v>0.40687744141127402</v>
      </c>
      <c r="X1905" s="17">
        <v>0.35473813201340598</v>
      </c>
      <c r="Y1905" s="17">
        <v>0.28638888934621698</v>
      </c>
      <c r="Z1905" s="17">
        <v>0.32229635217311903</v>
      </c>
      <c r="AA1905" s="17">
        <v>0.38884266207581403</v>
      </c>
      <c r="AB1905" s="17">
        <v>0.35853051075341402</v>
      </c>
      <c r="AC1905" s="17">
        <v>0.30516142839415</v>
      </c>
      <c r="AD1905" s="17">
        <v>0.38580554103069897</v>
      </c>
      <c r="AE1905" s="17"/>
      <c r="AF1905" s="17">
        <v>0.30952978526861202</v>
      </c>
      <c r="AG1905" s="17">
        <v>0.33200081474377802</v>
      </c>
      <c r="AH1905" s="17">
        <v>0.358031065214722</v>
      </c>
      <c r="AI1905" s="17">
        <v>0.43205348427981999</v>
      </c>
      <c r="AJ1905" s="17">
        <v>0.41407003905009399</v>
      </c>
      <c r="AK1905" s="17"/>
      <c r="AL1905" s="17">
        <v>0.34835131775533701</v>
      </c>
      <c r="AM1905" s="17">
        <v>0.35286196687292098</v>
      </c>
      <c r="AN1905" s="17">
        <v>0.37123662677522101</v>
      </c>
      <c r="AO1905" s="17">
        <v>0.27165499168679502</v>
      </c>
      <c r="AP1905" s="17"/>
      <c r="AQ1905" s="17">
        <v>0.32014907894064798</v>
      </c>
      <c r="AR1905" s="17">
        <v>0.39085284331989401</v>
      </c>
      <c r="AS1905" s="17"/>
      <c r="AT1905" s="17">
        <v>0.36289969165473701</v>
      </c>
      <c r="AU1905" s="17">
        <v>0.35614747947342701</v>
      </c>
      <c r="AV1905" s="17"/>
      <c r="AW1905" s="17">
        <v>0.34669121535133102</v>
      </c>
      <c r="AX1905" s="17">
        <v>0.42195217120041401</v>
      </c>
      <c r="AY1905" s="17">
        <v>0.30388687236272299</v>
      </c>
      <c r="AZ1905" s="17"/>
      <c r="BA1905" s="17">
        <v>0.32449672529957901</v>
      </c>
      <c r="BB1905" s="17">
        <v>0.38452545049032599</v>
      </c>
      <c r="BC1905" s="17">
        <v>0.34745589044750402</v>
      </c>
      <c r="BD1905" s="17">
        <v>0.31344182476749499</v>
      </c>
      <c r="BE1905" s="17">
        <v>0.35846791652782001</v>
      </c>
      <c r="BF1905" s="17"/>
      <c r="BG1905" s="17">
        <v>0.35153713808587</v>
      </c>
      <c r="BH1905" s="17">
        <v>0.34744949861091701</v>
      </c>
      <c r="BI1905" s="17"/>
      <c r="BJ1905" s="17">
        <v>0.35569326637746801</v>
      </c>
      <c r="BK1905" s="17">
        <v>0.32136990275743998</v>
      </c>
      <c r="BL1905" s="17"/>
      <c r="BM1905" s="17">
        <v>0.28759592337926299</v>
      </c>
      <c r="BN1905" s="17">
        <v>0.29898037658826698</v>
      </c>
      <c r="BO1905" s="17">
        <v>0.40644536912136098</v>
      </c>
      <c r="BP1905" s="17">
        <v>0.32994063310402</v>
      </c>
      <c r="BQ1905" s="17">
        <v>0.323942559214352</v>
      </c>
      <c r="BR1905" s="17"/>
      <c r="BS1905" s="17">
        <v>0.32013469970818598</v>
      </c>
      <c r="BT1905" s="17"/>
      <c r="BU1905" s="17">
        <v>0.33851855978067202</v>
      </c>
      <c r="BV1905" s="17">
        <v>0.41940815002083098</v>
      </c>
      <c r="BW1905" s="17">
        <v>0.300351918089384</v>
      </c>
      <c r="BX1905" s="17">
        <v>0.34683061295379097</v>
      </c>
      <c r="BY1905" s="17">
        <v>0.21986373872598</v>
      </c>
      <c r="BZ1905" s="17"/>
      <c r="CA1905" s="17">
        <v>0.31595633690910002</v>
      </c>
      <c r="CB1905" s="17"/>
      <c r="CC1905" s="17">
        <v>0.35509236370161801</v>
      </c>
      <c r="CD1905" s="17">
        <v>0.36968967503403799</v>
      </c>
      <c r="CE1905" s="17"/>
      <c r="CF1905" s="17">
        <v>0.35457921877944798</v>
      </c>
      <c r="CG1905" s="17"/>
      <c r="CH1905" s="17">
        <v>0.33992641572096</v>
      </c>
      <c r="CI1905" s="17">
        <v>0.38989273726162499</v>
      </c>
    </row>
    <row r="1906" spans="2:87" x14ac:dyDescent="0.35">
      <c r="B1906" t="s">
        <v>529</v>
      </c>
      <c r="C1906" s="17">
        <v>0.109280493765845</v>
      </c>
      <c r="D1906" s="17">
        <v>0.132925277294172</v>
      </c>
      <c r="E1906" s="17">
        <v>8.7094018603212406E-2</v>
      </c>
      <c r="F1906" s="17"/>
      <c r="G1906" s="17">
        <v>0.13415881774931601</v>
      </c>
      <c r="H1906" s="17">
        <v>0.12323782923361799</v>
      </c>
      <c r="I1906" s="17">
        <v>9.3427745890105496E-2</v>
      </c>
      <c r="J1906" s="17">
        <v>0.131581923654496</v>
      </c>
      <c r="K1906" s="17">
        <v>0.101666119685805</v>
      </c>
      <c r="L1906" s="17">
        <v>7.8435290643418101E-2</v>
      </c>
      <c r="M1906" s="17"/>
      <c r="N1906" s="17">
        <v>0.13163522498808899</v>
      </c>
      <c r="O1906" s="17">
        <v>0.10366487051826399</v>
      </c>
      <c r="P1906" s="17">
        <v>0.110863277342741</v>
      </c>
      <c r="Q1906" s="17">
        <v>9.1746082861791894E-2</v>
      </c>
      <c r="R1906" s="17"/>
      <c r="S1906" s="17">
        <v>0.10478624721082</v>
      </c>
      <c r="T1906" s="17">
        <v>0.114845618692583</v>
      </c>
      <c r="U1906" s="17">
        <v>8.4501326035858706E-2</v>
      </c>
      <c r="V1906" s="17">
        <v>0.147342401726751</v>
      </c>
      <c r="W1906" s="17">
        <v>7.9761754803689799E-2</v>
      </c>
      <c r="X1906" s="17">
        <v>8.53668997231216E-2</v>
      </c>
      <c r="Y1906" s="17">
        <v>0.112830199044894</v>
      </c>
      <c r="Z1906" s="17">
        <v>0.12759210105077301</v>
      </c>
      <c r="AA1906" s="17">
        <v>0.111461223757661</v>
      </c>
      <c r="AB1906" s="17">
        <v>0.12757431912733</v>
      </c>
      <c r="AC1906" s="17">
        <v>7.3053652300593894E-2</v>
      </c>
      <c r="AD1906" s="17">
        <v>0.15936958399817</v>
      </c>
      <c r="AE1906" s="17"/>
      <c r="AF1906" s="17">
        <v>8.8314755233425496E-2</v>
      </c>
      <c r="AG1906" s="17">
        <v>0.11628456425997399</v>
      </c>
      <c r="AH1906" s="17">
        <v>0.10272956478822499</v>
      </c>
      <c r="AI1906" s="17">
        <v>0.10222821896859501</v>
      </c>
      <c r="AJ1906" s="17">
        <v>0.15177283909005401</v>
      </c>
      <c r="AK1906" s="17"/>
      <c r="AL1906" s="17">
        <v>0.110831838657256</v>
      </c>
      <c r="AM1906" s="17">
        <v>0.113579840046714</v>
      </c>
      <c r="AN1906" s="17">
        <v>9.5970414983449506E-2</v>
      </c>
      <c r="AO1906" s="17">
        <v>0.11113783573064299</v>
      </c>
      <c r="AP1906" s="17"/>
      <c r="AQ1906" s="17">
        <v>0.104865330969219</v>
      </c>
      <c r="AR1906" s="17">
        <v>0.115609912180146</v>
      </c>
      <c r="AS1906" s="17"/>
      <c r="AT1906" s="17">
        <v>0.11416146487923801</v>
      </c>
      <c r="AU1906" s="17">
        <v>9.9839706864408698E-2</v>
      </c>
      <c r="AV1906" s="17"/>
      <c r="AW1906" s="17">
        <v>0.112343341965296</v>
      </c>
      <c r="AX1906" s="17">
        <v>0.111001527348167</v>
      </c>
      <c r="AY1906" s="17">
        <v>0.108815363409954</v>
      </c>
      <c r="AZ1906" s="17"/>
      <c r="BA1906" s="17">
        <v>0.11987141693235399</v>
      </c>
      <c r="BB1906" s="17">
        <v>0.10424416875597101</v>
      </c>
      <c r="BC1906" s="17">
        <v>9.9899447098457703E-2</v>
      </c>
      <c r="BD1906" s="17">
        <v>0.12021670955151</v>
      </c>
      <c r="BE1906" s="17">
        <v>0.122654881147669</v>
      </c>
      <c r="BF1906" s="17"/>
      <c r="BG1906" s="17">
        <v>0.10796880524491299</v>
      </c>
      <c r="BH1906" s="17">
        <v>0.110265560369428</v>
      </c>
      <c r="BI1906" s="17"/>
      <c r="BJ1906" s="17">
        <v>0.11518119012545699</v>
      </c>
      <c r="BK1906" s="17">
        <v>8.8102824714643604E-2</v>
      </c>
      <c r="BL1906" s="17"/>
      <c r="BM1906" s="17">
        <v>8.2693596043021095E-2</v>
      </c>
      <c r="BN1906" s="17">
        <v>0.144770611522994</v>
      </c>
      <c r="BO1906" s="17">
        <v>0.10286411090343001</v>
      </c>
      <c r="BP1906" s="17">
        <v>0.123090687551386</v>
      </c>
      <c r="BQ1906" s="17">
        <v>0.108230014282317</v>
      </c>
      <c r="BR1906" s="17"/>
      <c r="BS1906" s="17">
        <v>0.11743857092554399</v>
      </c>
      <c r="BT1906" s="17"/>
      <c r="BU1906" s="17">
        <v>0.129069576631202</v>
      </c>
      <c r="BV1906" s="17">
        <v>0.111178136456306</v>
      </c>
      <c r="BW1906" s="17">
        <v>0.12731221061728801</v>
      </c>
      <c r="BX1906" s="17">
        <v>9.7581081772929401E-2</v>
      </c>
      <c r="BY1906" s="17">
        <v>0.103486309291838</v>
      </c>
      <c r="BZ1906" s="17"/>
      <c r="CA1906" s="17">
        <v>0.13935780744236101</v>
      </c>
      <c r="CB1906" s="17"/>
      <c r="CC1906" s="17">
        <v>9.6370430224010997E-2</v>
      </c>
      <c r="CD1906" s="17">
        <v>0.162154396561593</v>
      </c>
      <c r="CE1906" s="17"/>
      <c r="CF1906" s="17">
        <v>9.2663452062217794E-2</v>
      </c>
      <c r="CG1906" s="17"/>
      <c r="CH1906" s="17">
        <v>0.11520733777575699</v>
      </c>
      <c r="CI1906" s="17">
        <v>0.119537378517912</v>
      </c>
    </row>
    <row r="1907" spans="2:87" x14ac:dyDescent="0.35">
      <c r="B1907" t="s">
        <v>530</v>
      </c>
      <c r="C1907" s="17">
        <v>5.2008517551995898E-2</v>
      </c>
      <c r="D1907" s="17">
        <v>6.0937786736982899E-2</v>
      </c>
      <c r="E1907" s="17">
        <v>4.3696362277986601E-2</v>
      </c>
      <c r="F1907" s="17"/>
      <c r="G1907" s="17">
        <v>4.5883454470051301E-2</v>
      </c>
      <c r="H1907" s="17">
        <v>4.6132132382849501E-2</v>
      </c>
      <c r="I1907" s="17">
        <v>5.77424100724881E-2</v>
      </c>
      <c r="J1907" s="17">
        <v>3.9561792026342101E-2</v>
      </c>
      <c r="K1907" s="17">
        <v>8.2551479084627802E-2</v>
      </c>
      <c r="L1907" s="17">
        <v>4.7086607316008999E-2</v>
      </c>
      <c r="M1907" s="17"/>
      <c r="N1907" s="17">
        <v>4.1859977676157699E-2</v>
      </c>
      <c r="O1907" s="17">
        <v>8.1359980302740401E-2</v>
      </c>
      <c r="P1907" s="17">
        <v>4.3038464118652899E-2</v>
      </c>
      <c r="Q1907" s="17">
        <v>4.0979678454574398E-2</v>
      </c>
      <c r="R1907" s="17"/>
      <c r="S1907" s="17">
        <v>7.6094413468869193E-2</v>
      </c>
      <c r="T1907" s="17">
        <v>5.5773495949066602E-2</v>
      </c>
      <c r="U1907" s="17">
        <v>7.2222747177304605E-2</v>
      </c>
      <c r="V1907" s="17">
        <v>4.5500650807061199E-2</v>
      </c>
      <c r="W1907" s="17">
        <v>3.3309292851215401E-2</v>
      </c>
      <c r="X1907" s="17">
        <v>6.40223944093639E-2</v>
      </c>
      <c r="Y1907" s="17">
        <v>2.1645080940736201E-2</v>
      </c>
      <c r="Z1907" s="17">
        <v>4.9149847463130399E-2</v>
      </c>
      <c r="AA1907" s="17">
        <v>3.5986197907884099E-2</v>
      </c>
      <c r="AB1907" s="17">
        <v>4.3020114953676698E-2</v>
      </c>
      <c r="AC1907" s="17">
        <v>9.0500698897208201E-2</v>
      </c>
      <c r="AD1907" s="17">
        <v>0</v>
      </c>
      <c r="AE1907" s="17"/>
      <c r="AF1907" s="17">
        <v>5.1307086984907498E-2</v>
      </c>
      <c r="AG1907" s="17">
        <v>6.3879574893416197E-2</v>
      </c>
      <c r="AH1907" s="17">
        <v>4.3257027249760403E-2</v>
      </c>
      <c r="AI1907" s="17">
        <v>4.21554461344196E-2</v>
      </c>
      <c r="AJ1907" s="17">
        <v>4.61895780172474E-2</v>
      </c>
      <c r="AK1907" s="17"/>
      <c r="AL1907" s="17">
        <v>5.99903413243007E-2</v>
      </c>
      <c r="AM1907" s="17">
        <v>5.3321543024238999E-2</v>
      </c>
      <c r="AN1907" s="17">
        <v>4.2604152884484402E-2</v>
      </c>
      <c r="AO1907" s="17">
        <v>2.3670566087425501E-2</v>
      </c>
      <c r="AP1907" s="17"/>
      <c r="AQ1907" s="17">
        <v>5.2340971355344698E-2</v>
      </c>
      <c r="AR1907" s="17">
        <v>5.1531923749740603E-2</v>
      </c>
      <c r="AS1907" s="17"/>
      <c r="AT1907" s="17">
        <v>5.6596880167262602E-2</v>
      </c>
      <c r="AU1907" s="17">
        <v>5.25058463062857E-2</v>
      </c>
      <c r="AV1907" s="17"/>
      <c r="AW1907" s="17">
        <v>6.17964440948525E-2</v>
      </c>
      <c r="AX1907" s="17">
        <v>4.0016829265186897E-2</v>
      </c>
      <c r="AY1907" s="17">
        <v>5.6371865018283299E-2</v>
      </c>
      <c r="AZ1907" s="17"/>
      <c r="BA1907" s="17">
        <v>4.7984732991506497E-2</v>
      </c>
      <c r="BB1907" s="17">
        <v>3.5529456128316303E-2</v>
      </c>
      <c r="BC1907" s="17">
        <v>6.1389790662107403E-2</v>
      </c>
      <c r="BD1907" s="17">
        <v>5.31538951892939E-2</v>
      </c>
      <c r="BE1907" s="17">
        <v>9.95741921937945E-2</v>
      </c>
      <c r="BF1907" s="17"/>
      <c r="BG1907" s="17">
        <v>5.6262920260979697E-2</v>
      </c>
      <c r="BH1907" s="17">
        <v>4.88134983382651E-2</v>
      </c>
      <c r="BI1907" s="17"/>
      <c r="BJ1907" s="17">
        <v>5.68558217635017E-2</v>
      </c>
      <c r="BK1907" s="17">
        <v>3.1008426979156199E-2</v>
      </c>
      <c r="BL1907" s="17"/>
      <c r="BM1907" s="17">
        <v>6.4913879790743603E-2</v>
      </c>
      <c r="BN1907" s="17">
        <v>8.8252481761050397E-2</v>
      </c>
      <c r="BO1907" s="17">
        <v>3.4019487624707599E-2</v>
      </c>
      <c r="BP1907" s="17">
        <v>4.4183750004443599E-2</v>
      </c>
      <c r="BQ1907" s="17">
        <v>5.0270911685818397E-2</v>
      </c>
      <c r="BR1907" s="17"/>
      <c r="BS1907" s="17">
        <v>6.1612452789623601E-2</v>
      </c>
      <c r="BT1907" s="17"/>
      <c r="BU1907" s="17">
        <v>0.10208694303145301</v>
      </c>
      <c r="BV1907" s="17">
        <v>3.3797501446951601E-2</v>
      </c>
      <c r="BW1907" s="17">
        <v>4.3393086504371001E-2</v>
      </c>
      <c r="BX1907" s="17">
        <v>4.9849444254132E-2</v>
      </c>
      <c r="BY1907" s="17">
        <v>6.3722714805818703E-2</v>
      </c>
      <c r="BZ1907" s="17"/>
      <c r="CA1907" s="17">
        <v>3.8005268573239999E-2</v>
      </c>
      <c r="CB1907" s="17"/>
      <c r="CC1907" s="17">
        <v>4.5866227972424699E-2</v>
      </c>
      <c r="CD1907" s="17">
        <v>7.8401804493316504E-2</v>
      </c>
      <c r="CE1907" s="17"/>
      <c r="CF1907" s="17">
        <v>3.00241637951391E-2</v>
      </c>
      <c r="CG1907" s="17"/>
      <c r="CH1907" s="17">
        <v>5.9313003522656602E-2</v>
      </c>
      <c r="CI1907" s="17">
        <v>5.9869570246330099E-2</v>
      </c>
    </row>
    <row r="1908" spans="2:87" x14ac:dyDescent="0.35">
      <c r="B1908" t="s">
        <v>531</v>
      </c>
      <c r="C1908" s="17">
        <v>9.9788089731120397E-2</v>
      </c>
      <c r="D1908" s="17">
        <v>0.11151876109363899</v>
      </c>
      <c r="E1908" s="17">
        <v>8.9062652681836496E-2</v>
      </c>
      <c r="F1908" s="17"/>
      <c r="G1908" s="17">
        <v>6.4350749350538194E-2</v>
      </c>
      <c r="H1908" s="17">
        <v>8.2048064046948796E-2</v>
      </c>
      <c r="I1908" s="17">
        <v>9.7032094529952997E-2</v>
      </c>
      <c r="J1908" s="17">
        <v>0.10404724542074301</v>
      </c>
      <c r="K1908" s="17">
        <v>0.105609142940863</v>
      </c>
      <c r="L1908" s="17">
        <v>0.13657487587209399</v>
      </c>
      <c r="M1908" s="17"/>
      <c r="N1908" s="17">
        <v>8.7072563714467199E-2</v>
      </c>
      <c r="O1908" s="17">
        <v>9.4233732903078099E-2</v>
      </c>
      <c r="P1908" s="17">
        <v>0.107215721420614</v>
      </c>
      <c r="Q1908" s="17">
        <v>0.111586125827371</v>
      </c>
      <c r="R1908" s="17"/>
      <c r="S1908" s="17">
        <v>6.0732164576404603E-2</v>
      </c>
      <c r="T1908" s="17">
        <v>0.123920309086141</v>
      </c>
      <c r="U1908" s="17">
        <v>0.129016613532907</v>
      </c>
      <c r="V1908" s="17">
        <v>9.3912411248834704E-2</v>
      </c>
      <c r="W1908" s="17">
        <v>9.0288058644090605E-2</v>
      </c>
      <c r="X1908" s="17">
        <v>0.10569498587748399</v>
      </c>
      <c r="Y1908" s="17">
        <v>0.141694961901529</v>
      </c>
      <c r="Z1908" s="17">
        <v>8.8556527773751406E-2</v>
      </c>
      <c r="AA1908" s="17">
        <v>6.4701603366040902E-2</v>
      </c>
      <c r="AB1908" s="17">
        <v>0.10761591384857</v>
      </c>
      <c r="AC1908" s="17">
        <v>0.12031336288221101</v>
      </c>
      <c r="AD1908" s="17">
        <v>9.6321981219031502E-2</v>
      </c>
      <c r="AE1908" s="17"/>
      <c r="AF1908" s="17">
        <v>0.13503220579039499</v>
      </c>
      <c r="AG1908" s="17">
        <v>9.3069817465607302E-2</v>
      </c>
      <c r="AH1908" s="17">
        <v>0.107644399829469</v>
      </c>
      <c r="AI1908" s="17">
        <v>8.6512024104837701E-2</v>
      </c>
      <c r="AJ1908" s="17">
        <v>4.35847531723546E-2</v>
      </c>
      <c r="AK1908" s="17"/>
      <c r="AL1908" s="17">
        <v>0.136070245370358</v>
      </c>
      <c r="AM1908" s="17">
        <v>8.0700082808044402E-2</v>
      </c>
      <c r="AN1908" s="17">
        <v>5.60962255677631E-2</v>
      </c>
      <c r="AO1908" s="17">
        <v>0.12355197794697199</v>
      </c>
      <c r="AP1908" s="17"/>
      <c r="AQ1908" s="17">
        <v>0.1196608984193</v>
      </c>
      <c r="AR1908" s="17">
        <v>7.1299146729756804E-2</v>
      </c>
      <c r="AS1908" s="17"/>
      <c r="AT1908" s="17">
        <v>8.5071612778523903E-2</v>
      </c>
      <c r="AU1908" s="17">
        <v>0.139813595988037</v>
      </c>
      <c r="AV1908" s="17"/>
      <c r="AW1908" s="17">
        <v>0.11324126219180999</v>
      </c>
      <c r="AX1908" s="17">
        <v>9.4171346280021495E-2</v>
      </c>
      <c r="AY1908" s="17">
        <v>8.9534315059946801E-2</v>
      </c>
      <c r="AZ1908" s="17"/>
      <c r="BA1908" s="17">
        <v>8.7980000326708094E-2</v>
      </c>
      <c r="BB1908" s="17">
        <v>9.4152059450501799E-2</v>
      </c>
      <c r="BC1908" s="17">
        <v>0.108900537450625</v>
      </c>
      <c r="BD1908" s="17">
        <v>0.134333609339227</v>
      </c>
      <c r="BE1908" s="17">
        <v>6.7413980876596794E-2</v>
      </c>
      <c r="BF1908" s="17"/>
      <c r="BG1908" s="17">
        <v>0.110211664215784</v>
      </c>
      <c r="BH1908" s="17">
        <v>9.1960076486410705E-2</v>
      </c>
      <c r="BI1908" s="17"/>
      <c r="BJ1908" s="17">
        <v>8.68233457353145E-2</v>
      </c>
      <c r="BK1908" s="17">
        <v>0.147472296145987</v>
      </c>
      <c r="BL1908" s="17"/>
      <c r="BM1908" s="17">
        <v>0.10378545235883301</v>
      </c>
      <c r="BN1908" s="17">
        <v>0.13313762697181999</v>
      </c>
      <c r="BO1908" s="17">
        <v>7.1917660272074094E-2</v>
      </c>
      <c r="BP1908" s="17">
        <v>0.13672942404383001</v>
      </c>
      <c r="BQ1908" s="17">
        <v>0.12302634250405101</v>
      </c>
      <c r="BR1908" s="17"/>
      <c r="BS1908" s="17">
        <v>0.10835594561987601</v>
      </c>
      <c r="BT1908" s="17"/>
      <c r="BU1908" s="17">
        <v>0.114243303715847</v>
      </c>
      <c r="BV1908" s="17">
        <v>5.9756669887811503E-2</v>
      </c>
      <c r="BW1908" s="17">
        <v>0.12396661945531</v>
      </c>
      <c r="BX1908" s="17">
        <v>0.11016598619323199</v>
      </c>
      <c r="BY1908" s="17">
        <v>0.123807457687291</v>
      </c>
      <c r="BZ1908" s="17"/>
      <c r="CA1908" s="17">
        <v>7.2060282974169304E-2</v>
      </c>
      <c r="CB1908" s="17"/>
      <c r="CC1908" s="17">
        <v>9.1704349425695206E-2</v>
      </c>
      <c r="CD1908" s="17">
        <v>0.113941993250496</v>
      </c>
      <c r="CE1908" s="17"/>
      <c r="CF1908" s="17">
        <v>8.8992608649477098E-2</v>
      </c>
      <c r="CG1908" s="17"/>
      <c r="CH1908" s="17">
        <v>9.2111388503876596E-2</v>
      </c>
      <c r="CI1908" s="17">
        <v>4.1451988897136902E-2</v>
      </c>
    </row>
    <row r="1909" spans="2:87" x14ac:dyDescent="0.35">
      <c r="B1909" t="s">
        <v>161</v>
      </c>
      <c r="C1909" s="17">
        <v>0.13358391069602599</v>
      </c>
      <c r="D1909" s="17">
        <v>9.4648500947950701E-2</v>
      </c>
      <c r="E1909" s="17">
        <v>0.16804198992598299</v>
      </c>
      <c r="F1909" s="17"/>
      <c r="G1909" s="17">
        <v>0.141816130843016</v>
      </c>
      <c r="H1909" s="17">
        <v>0.122136117335564</v>
      </c>
      <c r="I1909" s="17">
        <v>0.15743415783026099</v>
      </c>
      <c r="J1909" s="17">
        <v>0.15371457719175299</v>
      </c>
      <c r="K1909" s="17">
        <v>0.126751768274387</v>
      </c>
      <c r="L1909" s="17">
        <v>0.10394872273842599</v>
      </c>
      <c r="M1909" s="17"/>
      <c r="N1909" s="17">
        <v>8.6053992532644299E-2</v>
      </c>
      <c r="O1909" s="17">
        <v>0.12048700643940401</v>
      </c>
      <c r="P1909" s="17">
        <v>0.150533201118765</v>
      </c>
      <c r="Q1909" s="17">
        <v>0.18125220989617299</v>
      </c>
      <c r="R1909" s="17"/>
      <c r="S1909" s="17">
        <v>0.13456389136739</v>
      </c>
      <c r="T1909" s="17">
        <v>0.115835116988405</v>
      </c>
      <c r="U1909" s="17">
        <v>0.10960620361925499</v>
      </c>
      <c r="V1909" s="17">
        <v>0.155774379000124</v>
      </c>
      <c r="W1909" s="17">
        <v>0.184139788472375</v>
      </c>
      <c r="X1909" s="17">
        <v>0.122495403210646</v>
      </c>
      <c r="Y1909" s="17">
        <v>0.21087205350174901</v>
      </c>
      <c r="Z1909" s="17">
        <v>0.13331186853527</v>
      </c>
      <c r="AA1909" s="17">
        <v>0.128757198048085</v>
      </c>
      <c r="AB1909" s="17">
        <v>9.5181851086709499E-2</v>
      </c>
      <c r="AC1909" s="17">
        <v>0.10185707580817401</v>
      </c>
      <c r="AD1909" s="17">
        <v>0.107691184871564</v>
      </c>
      <c r="AE1909" s="17"/>
      <c r="AF1909" s="17">
        <v>0.14552381406909801</v>
      </c>
      <c r="AG1909" s="17">
        <v>0.15489611285305899</v>
      </c>
      <c r="AH1909" s="17">
        <v>0.11149846030095401</v>
      </c>
      <c r="AI1909" s="17">
        <v>6.14540139737451E-2</v>
      </c>
      <c r="AJ1909" s="17">
        <v>9.4014860095901903E-2</v>
      </c>
      <c r="AK1909" s="17"/>
      <c r="AL1909" s="17">
        <v>0.13327953486722699</v>
      </c>
      <c r="AM1909" s="17">
        <v>0.14669946172829301</v>
      </c>
      <c r="AN1909" s="17">
        <v>0.107109990043849</v>
      </c>
      <c r="AO1909" s="17">
        <v>0.129638830492187</v>
      </c>
      <c r="AP1909" s="17"/>
      <c r="AQ1909" s="17">
        <v>0.15047628277262401</v>
      </c>
      <c r="AR1909" s="17">
        <v>0.10936761430837599</v>
      </c>
      <c r="AS1909" s="17"/>
      <c r="AT1909" s="17">
        <v>0.12702961701899099</v>
      </c>
      <c r="AU1909" s="17">
        <v>0.10837996877553201</v>
      </c>
      <c r="AV1909" s="17"/>
      <c r="AW1909" s="17">
        <v>0.113657115336361</v>
      </c>
      <c r="AX1909" s="17">
        <v>0.108170031868244</v>
      </c>
      <c r="AY1909" s="17">
        <v>0.16015701553608599</v>
      </c>
      <c r="AZ1909" s="17"/>
      <c r="BA1909" s="17">
        <v>0.14098954521906501</v>
      </c>
      <c r="BB1909" s="17">
        <v>0.12316742308338099</v>
      </c>
      <c r="BC1909" s="17">
        <v>0.129309816378189</v>
      </c>
      <c r="BD1909" s="17">
        <v>0.15315950785899801</v>
      </c>
      <c r="BE1909" s="17">
        <v>0.14326817483864199</v>
      </c>
      <c r="BF1909" s="17"/>
      <c r="BG1909" s="17">
        <v>0.14707197589986001</v>
      </c>
      <c r="BH1909" s="17">
        <v>0.12345449173169</v>
      </c>
      <c r="BI1909" s="17"/>
      <c r="BJ1909" s="17">
        <v>0.133119889214519</v>
      </c>
      <c r="BK1909" s="17">
        <v>0.13871712020580401</v>
      </c>
      <c r="BL1909" s="17"/>
      <c r="BM1909" s="17">
        <v>0.234539827347756</v>
      </c>
      <c r="BN1909" s="17">
        <v>7.8120642185276506E-2</v>
      </c>
      <c r="BO1909" s="17">
        <v>0.110275098110188</v>
      </c>
      <c r="BP1909" s="17">
        <v>0.12805521533112199</v>
      </c>
      <c r="BQ1909" s="17">
        <v>0.13015985211332001</v>
      </c>
      <c r="BR1909" s="17"/>
      <c r="BS1909" s="17">
        <v>0.110633191485541</v>
      </c>
      <c r="BT1909" s="17"/>
      <c r="BU1909" s="17">
        <v>6.0892266922605999E-2</v>
      </c>
      <c r="BV1909" s="17">
        <v>8.0480555655234903E-2</v>
      </c>
      <c r="BW1909" s="17">
        <v>0.13511973777097</v>
      </c>
      <c r="BX1909" s="17">
        <v>0.130362389115393</v>
      </c>
      <c r="BY1909" s="17">
        <v>0.31887357621318102</v>
      </c>
      <c r="BZ1909" s="17"/>
      <c r="CA1909" s="17">
        <v>0.118088086508672</v>
      </c>
      <c r="CB1909" s="17"/>
      <c r="CC1909" s="17">
        <v>0.12719437305006501</v>
      </c>
      <c r="CD1909" s="17">
        <v>0.120843996850362</v>
      </c>
      <c r="CE1909" s="17"/>
      <c r="CF1909" s="17">
        <v>0.123449318987273</v>
      </c>
      <c r="CG1909" s="17"/>
      <c r="CH1909" s="17">
        <v>0.117397466740756</v>
      </c>
      <c r="CI1909" s="17">
        <v>7.3984056197122394E-2</v>
      </c>
    </row>
    <row r="1910" spans="2:87" x14ac:dyDescent="0.35">
      <c r="C1910" s="17"/>
      <c r="D1910" s="17"/>
      <c r="E1910" s="17"/>
      <c r="F1910" s="17"/>
      <c r="G1910" s="17"/>
      <c r="H1910" s="17"/>
      <c r="I1910" s="17"/>
      <c r="J1910" s="17"/>
      <c r="K1910" s="17"/>
      <c r="L1910" s="17"/>
      <c r="M1910" s="17"/>
      <c r="N1910" s="17"/>
      <c r="O1910" s="17"/>
      <c r="P1910" s="17"/>
      <c r="Q1910" s="17"/>
      <c r="R1910" s="17"/>
      <c r="S1910" s="17"/>
      <c r="T1910" s="17"/>
      <c r="U1910" s="17"/>
      <c r="V1910" s="17"/>
      <c r="W1910" s="17"/>
      <c r="X1910" s="17"/>
      <c r="Y1910" s="17"/>
      <c r="Z1910" s="17"/>
      <c r="AA1910" s="17"/>
      <c r="AB1910" s="17"/>
      <c r="AC1910" s="17"/>
      <c r="AD1910" s="17"/>
      <c r="AE1910" s="17"/>
      <c r="AF1910" s="17"/>
      <c r="AG1910" s="17"/>
      <c r="AH1910" s="17"/>
      <c r="AI1910" s="17"/>
      <c r="AJ1910" s="17"/>
      <c r="AK1910" s="17"/>
      <c r="AL1910" s="17"/>
      <c r="AM1910" s="17"/>
      <c r="AN1910" s="17"/>
      <c r="AO1910" s="17"/>
      <c r="AP1910" s="17"/>
      <c r="AQ1910" s="17"/>
      <c r="AR1910" s="17"/>
      <c r="AS1910" s="17"/>
      <c r="AT1910" s="17"/>
      <c r="AU1910" s="17"/>
      <c r="AV1910" s="17"/>
      <c r="AW1910" s="17"/>
      <c r="AX1910" s="17"/>
      <c r="AY1910" s="17"/>
      <c r="AZ1910" s="17"/>
      <c r="BA1910" s="17"/>
      <c r="BB1910" s="17"/>
      <c r="BC1910" s="17"/>
      <c r="BD1910" s="17"/>
      <c r="BE1910" s="17"/>
      <c r="BF1910" s="17"/>
      <c r="BG1910" s="17"/>
      <c r="BH1910" s="17"/>
      <c r="BI1910" s="17"/>
      <c r="BJ1910" s="17"/>
      <c r="BK1910" s="17"/>
      <c r="BL1910" s="17"/>
      <c r="BM1910" s="17"/>
      <c r="BN1910" s="17"/>
      <c r="BO1910" s="17"/>
      <c r="BP1910" s="17"/>
      <c r="BQ1910" s="17"/>
      <c r="BR1910" s="17"/>
      <c r="BS1910" s="17"/>
      <c r="BT1910" s="17"/>
      <c r="BU1910" s="17"/>
      <c r="BV1910" s="17"/>
      <c r="BW1910" s="17"/>
      <c r="BX1910" s="17"/>
      <c r="BY1910" s="17"/>
      <c r="BZ1910" s="17"/>
      <c r="CA1910" s="17"/>
      <c r="CB1910" s="17"/>
      <c r="CC1910" s="17"/>
      <c r="CD1910" s="17"/>
      <c r="CE1910" s="17"/>
      <c r="CF1910" s="17"/>
      <c r="CG1910" s="17"/>
      <c r="CH1910" s="17"/>
      <c r="CI1910" s="17"/>
    </row>
    <row r="1911" spans="2:87" x14ac:dyDescent="0.35">
      <c r="B1911" s="6" t="s">
        <v>557</v>
      </c>
      <c r="C1911" s="17"/>
      <c r="D1911" s="17"/>
      <c r="E1911" s="17"/>
      <c r="F1911" s="17"/>
      <c r="G1911" s="17"/>
      <c r="H1911" s="17"/>
      <c r="I1911" s="17"/>
      <c r="J1911" s="17"/>
      <c r="K1911" s="17"/>
      <c r="L1911" s="17"/>
      <c r="M1911" s="17"/>
      <c r="N1911" s="17"/>
      <c r="O1911" s="17"/>
      <c r="P1911" s="17"/>
      <c r="Q1911" s="17"/>
      <c r="R1911" s="17"/>
      <c r="S1911" s="17"/>
      <c r="T1911" s="17"/>
      <c r="U1911" s="17"/>
      <c r="V1911" s="17"/>
      <c r="W1911" s="17"/>
      <c r="X1911" s="17"/>
      <c r="Y1911" s="17"/>
      <c r="Z1911" s="17"/>
      <c r="AA1911" s="17"/>
      <c r="AB1911" s="17"/>
      <c r="AC1911" s="17"/>
      <c r="AD1911" s="17"/>
      <c r="AE1911" s="17"/>
      <c r="AF1911" s="17"/>
      <c r="AG1911" s="17"/>
      <c r="AH1911" s="17"/>
      <c r="AI1911" s="17"/>
      <c r="AJ1911" s="17"/>
      <c r="AK1911" s="17"/>
      <c r="AL1911" s="17"/>
      <c r="AM1911" s="17"/>
      <c r="AN1911" s="17"/>
      <c r="AO1911" s="17"/>
      <c r="AP1911" s="17"/>
      <c r="AQ1911" s="17"/>
      <c r="AR1911" s="17"/>
      <c r="AS1911" s="17"/>
      <c r="AT1911" s="17"/>
      <c r="AU1911" s="17"/>
      <c r="AV1911" s="17"/>
      <c r="AW1911" s="17"/>
      <c r="AX1911" s="17"/>
      <c r="AY1911" s="17"/>
      <c r="AZ1911" s="17"/>
      <c r="BA1911" s="17"/>
      <c r="BB1911" s="17"/>
      <c r="BC1911" s="17"/>
      <c r="BD1911" s="17"/>
      <c r="BE1911" s="17"/>
      <c r="BF1911" s="17"/>
      <c r="BG1911" s="17"/>
      <c r="BH1911" s="17"/>
      <c r="BI1911" s="17"/>
      <c r="BJ1911" s="17"/>
      <c r="BK1911" s="17"/>
      <c r="BL1911" s="17"/>
      <c r="BM1911" s="17"/>
      <c r="BN1911" s="17"/>
      <c r="BO1911" s="17"/>
      <c r="BP1911" s="17"/>
      <c r="BQ1911" s="17"/>
      <c r="BR1911" s="17"/>
      <c r="BS1911" s="17"/>
      <c r="BT1911" s="17"/>
      <c r="BU1911" s="17"/>
      <c r="BV1911" s="17"/>
      <c r="BW1911" s="17"/>
      <c r="BX1911" s="17"/>
      <c r="BY1911" s="17"/>
      <c r="BZ1911" s="17"/>
      <c r="CA1911" s="17"/>
      <c r="CB1911" s="17"/>
      <c r="CC1911" s="17"/>
      <c r="CD1911" s="17"/>
      <c r="CE1911" s="17"/>
      <c r="CF1911" s="17"/>
      <c r="CG1911" s="17"/>
      <c r="CH1911" s="17"/>
      <c r="CI1911" s="17"/>
    </row>
    <row r="1912" spans="2:87" x14ac:dyDescent="0.35">
      <c r="B1912" s="24" t="s">
        <v>163</v>
      </c>
      <c r="C1912" s="17"/>
      <c r="D1912" s="17"/>
      <c r="E1912" s="17"/>
      <c r="F1912" s="17"/>
      <c r="G1912" s="17"/>
      <c r="H1912" s="17"/>
      <c r="I1912" s="17"/>
      <c r="J1912" s="17"/>
      <c r="K1912" s="17"/>
      <c r="L1912" s="17"/>
      <c r="M1912" s="17"/>
      <c r="N1912" s="17"/>
      <c r="O1912" s="17"/>
      <c r="P1912" s="17"/>
      <c r="Q1912" s="17"/>
      <c r="R1912" s="17"/>
      <c r="S1912" s="17"/>
      <c r="T1912" s="17"/>
      <c r="U1912" s="17"/>
      <c r="V1912" s="17"/>
      <c r="W1912" s="17"/>
      <c r="X1912" s="17"/>
      <c r="Y1912" s="17"/>
      <c r="Z1912" s="17"/>
      <c r="AA1912" s="17"/>
      <c r="AB1912" s="17"/>
      <c r="AC1912" s="17"/>
      <c r="AD1912" s="17"/>
      <c r="AE1912" s="17"/>
      <c r="AF1912" s="17"/>
      <c r="AG1912" s="17"/>
      <c r="AH1912" s="17"/>
      <c r="AI1912" s="17"/>
      <c r="AJ1912" s="17"/>
      <c r="AK1912" s="17"/>
      <c r="AL1912" s="17"/>
      <c r="AM1912" s="17"/>
      <c r="AN1912" s="17"/>
      <c r="AO1912" s="17"/>
      <c r="AP1912" s="17"/>
      <c r="AQ1912" s="17"/>
      <c r="AR1912" s="17"/>
      <c r="AS1912" s="17"/>
      <c r="AT1912" s="17"/>
      <c r="AU1912" s="17"/>
      <c r="AV1912" s="17"/>
      <c r="AW1912" s="17"/>
      <c r="AX1912" s="17"/>
      <c r="AY1912" s="17"/>
      <c r="AZ1912" s="17"/>
      <c r="BA1912" s="17"/>
      <c r="BB1912" s="17"/>
      <c r="BC1912" s="17"/>
      <c r="BD1912" s="17"/>
      <c r="BE1912" s="17"/>
      <c r="BF1912" s="17"/>
      <c r="BG1912" s="17"/>
      <c r="BH1912" s="17"/>
      <c r="BI1912" s="17"/>
      <c r="BJ1912" s="17"/>
      <c r="BK1912" s="17"/>
      <c r="BL1912" s="17"/>
      <c r="BM1912" s="17"/>
      <c r="BN1912" s="17"/>
      <c r="BO1912" s="17"/>
      <c r="BP1912" s="17"/>
      <c r="BQ1912" s="17"/>
      <c r="BR1912" s="17"/>
      <c r="BS1912" s="17"/>
      <c r="BT1912" s="17"/>
      <c r="BU1912" s="17"/>
      <c r="BV1912" s="17"/>
      <c r="BW1912" s="17"/>
      <c r="BX1912" s="17"/>
      <c r="BY1912" s="17"/>
      <c r="BZ1912" s="17"/>
      <c r="CA1912" s="17"/>
      <c r="CB1912" s="17"/>
      <c r="CC1912" s="17"/>
      <c r="CD1912" s="17"/>
      <c r="CE1912" s="17"/>
      <c r="CF1912" s="17"/>
      <c r="CG1912" s="17"/>
      <c r="CH1912" s="17"/>
      <c r="CI1912" s="17"/>
    </row>
    <row r="1913" spans="2:87" x14ac:dyDescent="0.35">
      <c r="B1913" t="s">
        <v>527</v>
      </c>
      <c r="C1913" s="17">
        <v>0.327397254119631</v>
      </c>
      <c r="D1913" s="17">
        <v>0.289506816069452</v>
      </c>
      <c r="E1913" s="17">
        <v>0.36605747540327999</v>
      </c>
      <c r="F1913" s="17"/>
      <c r="G1913" s="17">
        <v>0.28940491455029399</v>
      </c>
      <c r="H1913" s="17">
        <v>0.28726181984506999</v>
      </c>
      <c r="I1913" s="17">
        <v>0.23381157251721699</v>
      </c>
      <c r="J1913" s="17">
        <v>0.34210200482148101</v>
      </c>
      <c r="K1913" s="17">
        <v>0.33543463298552501</v>
      </c>
      <c r="L1913" s="17">
        <v>0.45561729515993998</v>
      </c>
      <c r="M1913" s="17"/>
      <c r="N1913" s="17">
        <v>0.30469819672057902</v>
      </c>
      <c r="O1913" s="17">
        <v>0.30582155180508103</v>
      </c>
      <c r="P1913" s="17">
        <v>0.32979106893953403</v>
      </c>
      <c r="Q1913" s="17">
        <v>0.37122728732259203</v>
      </c>
      <c r="R1913" s="17"/>
      <c r="S1913" s="17">
        <v>0.31020009625624001</v>
      </c>
      <c r="T1913" s="17">
        <v>0.36196084075239998</v>
      </c>
      <c r="U1913" s="17">
        <v>0.29744007664060601</v>
      </c>
      <c r="V1913" s="17">
        <v>0.27924878905836098</v>
      </c>
      <c r="W1913" s="17">
        <v>0.31488953548586801</v>
      </c>
      <c r="X1913" s="17">
        <v>0.32464248680387298</v>
      </c>
      <c r="Y1913" s="17">
        <v>0.244557934544782</v>
      </c>
      <c r="Z1913" s="17">
        <v>0.26972937397942498</v>
      </c>
      <c r="AA1913" s="17">
        <v>0.38480770084226001</v>
      </c>
      <c r="AB1913" s="17">
        <v>0.403394874141075</v>
      </c>
      <c r="AC1913" s="17">
        <v>0.38520060794898098</v>
      </c>
      <c r="AD1913" s="17">
        <v>0.27590713539984502</v>
      </c>
      <c r="AE1913" s="17"/>
      <c r="AF1913" s="17">
        <v>0.32962100801695199</v>
      </c>
      <c r="AG1913" s="17">
        <v>0.344845280859916</v>
      </c>
      <c r="AH1913" s="17">
        <v>0.31880877751531</v>
      </c>
      <c r="AI1913" s="17">
        <v>0.31292967538745198</v>
      </c>
      <c r="AJ1913" s="17">
        <v>0.30706765376654599</v>
      </c>
      <c r="AK1913" s="17"/>
      <c r="AL1913" s="17">
        <v>0.29741871502398598</v>
      </c>
      <c r="AM1913" s="17">
        <v>0.30995676073488798</v>
      </c>
      <c r="AN1913" s="17">
        <v>0.39958157185861898</v>
      </c>
      <c r="AO1913" s="17">
        <v>0.40734515723686299</v>
      </c>
      <c r="AP1913" s="17"/>
      <c r="AQ1913" s="17">
        <v>0.33893975219446598</v>
      </c>
      <c r="AR1913" s="17">
        <v>0.310850344475051</v>
      </c>
      <c r="AS1913" s="17"/>
      <c r="AT1913" s="17">
        <v>0.29784820237953002</v>
      </c>
      <c r="AU1913" s="17">
        <v>0.42177014459798601</v>
      </c>
      <c r="AV1913" s="17"/>
      <c r="AW1913" s="17">
        <v>0.37841053937336</v>
      </c>
      <c r="AX1913" s="17">
        <v>0.28670505173292798</v>
      </c>
      <c r="AY1913" s="17">
        <v>0.30988645091580902</v>
      </c>
      <c r="AZ1913" s="17"/>
      <c r="BA1913" s="17">
        <v>0.33036105228166801</v>
      </c>
      <c r="BB1913" s="17">
        <v>0.30962354597144298</v>
      </c>
      <c r="BC1913" s="17">
        <v>0.32950164515375702</v>
      </c>
      <c r="BD1913" s="17">
        <v>0.35481877307599402</v>
      </c>
      <c r="BE1913" s="17">
        <v>0.34556734840209002</v>
      </c>
      <c r="BF1913" s="17"/>
      <c r="BG1913" s="17">
        <v>0.28820382320091997</v>
      </c>
      <c r="BH1913" s="17">
        <v>0.35683117784595902</v>
      </c>
      <c r="BI1913" s="17"/>
      <c r="BJ1913" s="17">
        <v>0.30331563811470702</v>
      </c>
      <c r="BK1913" s="17">
        <v>0.42537096835592197</v>
      </c>
      <c r="BL1913" s="17"/>
      <c r="BM1913" s="17">
        <v>0.30964522052306398</v>
      </c>
      <c r="BN1913" s="17">
        <v>0.31381478630356002</v>
      </c>
      <c r="BO1913" s="17">
        <v>0.336448293258581</v>
      </c>
      <c r="BP1913" s="17">
        <v>0.26129420043308199</v>
      </c>
      <c r="BQ1913" s="17">
        <v>0.34060698256844701</v>
      </c>
      <c r="BR1913" s="17"/>
      <c r="BS1913" s="17">
        <v>0.350848283242162</v>
      </c>
      <c r="BT1913" s="17"/>
      <c r="BU1913" s="17">
        <v>0.31000111079208498</v>
      </c>
      <c r="BV1913" s="17">
        <v>0.29157989139288998</v>
      </c>
      <c r="BW1913" s="17">
        <v>0.32892985617592602</v>
      </c>
      <c r="BX1913" s="17">
        <v>0.38987277383364199</v>
      </c>
      <c r="BY1913" s="17">
        <v>0.23860974207007499</v>
      </c>
      <c r="BZ1913" s="17"/>
      <c r="CA1913" s="17">
        <v>0.34643216271121002</v>
      </c>
      <c r="CB1913" s="17"/>
      <c r="CC1913" s="17">
        <v>0.36474697747891299</v>
      </c>
      <c r="CD1913" s="17">
        <v>0.198462664694707</v>
      </c>
      <c r="CE1913" s="17"/>
      <c r="CF1913" s="17">
        <v>0.42146697976425002</v>
      </c>
      <c r="CG1913" s="17"/>
      <c r="CH1913" s="17">
        <v>0.36915791204318898</v>
      </c>
      <c r="CI1913" s="17">
        <v>0.31937780431205898</v>
      </c>
    </row>
    <row r="1914" spans="2:87" x14ac:dyDescent="0.35">
      <c r="B1914" t="s">
        <v>528</v>
      </c>
      <c r="C1914" s="17">
        <v>0.316400215972162</v>
      </c>
      <c r="D1914" s="17">
        <v>0.32200183718673098</v>
      </c>
      <c r="E1914" s="17">
        <v>0.31196882223466699</v>
      </c>
      <c r="F1914" s="17"/>
      <c r="G1914" s="17">
        <v>0.34615478818818102</v>
      </c>
      <c r="H1914" s="17">
        <v>0.33167754395543098</v>
      </c>
      <c r="I1914" s="17">
        <v>0.34473811372789898</v>
      </c>
      <c r="J1914" s="17">
        <v>0.28355074996374502</v>
      </c>
      <c r="K1914" s="17">
        <v>0.29528457812889403</v>
      </c>
      <c r="L1914" s="17">
        <v>0.29813446484485001</v>
      </c>
      <c r="M1914" s="17"/>
      <c r="N1914" s="17">
        <v>0.35800404353345</v>
      </c>
      <c r="O1914" s="17">
        <v>0.32774345597540899</v>
      </c>
      <c r="P1914" s="17">
        <v>0.326456939651664</v>
      </c>
      <c r="Q1914" s="17">
        <v>0.25243480291032</v>
      </c>
      <c r="R1914" s="17"/>
      <c r="S1914" s="17">
        <v>0.32830540019096699</v>
      </c>
      <c r="T1914" s="17">
        <v>0.28856036682250802</v>
      </c>
      <c r="U1914" s="17">
        <v>0.30040773598402498</v>
      </c>
      <c r="V1914" s="17">
        <v>0.313061578217397</v>
      </c>
      <c r="W1914" s="17">
        <v>0.31574421943509101</v>
      </c>
      <c r="X1914" s="17">
        <v>0.258693222564918</v>
      </c>
      <c r="Y1914" s="17">
        <v>0.39306170471697099</v>
      </c>
      <c r="Z1914" s="17">
        <v>0.40791179970117603</v>
      </c>
      <c r="AA1914" s="17">
        <v>0.34233348419322002</v>
      </c>
      <c r="AB1914" s="17">
        <v>0.29625503203247899</v>
      </c>
      <c r="AC1914" s="17">
        <v>0.25384163601209597</v>
      </c>
      <c r="AD1914" s="17">
        <v>0.35630076069053601</v>
      </c>
      <c r="AE1914" s="17"/>
      <c r="AF1914" s="17">
        <v>0.26966231440567601</v>
      </c>
      <c r="AG1914" s="17">
        <v>0.32183065431529501</v>
      </c>
      <c r="AH1914" s="17">
        <v>0.31735930702715298</v>
      </c>
      <c r="AI1914" s="17">
        <v>0.33756384419791702</v>
      </c>
      <c r="AJ1914" s="17">
        <v>0.37426984512196898</v>
      </c>
      <c r="AK1914" s="17"/>
      <c r="AL1914" s="17">
        <v>0.32043876445755598</v>
      </c>
      <c r="AM1914" s="17">
        <v>0.32093321345770098</v>
      </c>
      <c r="AN1914" s="17">
        <v>0.31374544869562698</v>
      </c>
      <c r="AO1914" s="17">
        <v>0.273121163722715</v>
      </c>
      <c r="AP1914" s="17"/>
      <c r="AQ1914" s="17">
        <v>0.297528889627032</v>
      </c>
      <c r="AR1914" s="17">
        <v>0.34345346994558201</v>
      </c>
      <c r="AS1914" s="17"/>
      <c r="AT1914" s="17">
        <v>0.32570827234079403</v>
      </c>
      <c r="AU1914" s="17">
        <v>0.31387418698320402</v>
      </c>
      <c r="AV1914" s="17"/>
      <c r="AW1914" s="17">
        <v>0.32148143778873001</v>
      </c>
      <c r="AX1914" s="17">
        <v>0.361994016460362</v>
      </c>
      <c r="AY1914" s="17">
        <v>0.28598021734866502</v>
      </c>
      <c r="AZ1914" s="17"/>
      <c r="BA1914" s="17">
        <v>0.28714692964146199</v>
      </c>
      <c r="BB1914" s="17">
        <v>0.33741249513216798</v>
      </c>
      <c r="BC1914" s="17">
        <v>0.32877940278463702</v>
      </c>
      <c r="BD1914" s="17">
        <v>0.30156092031989101</v>
      </c>
      <c r="BE1914" s="17">
        <v>0.30524304548489201</v>
      </c>
      <c r="BF1914" s="17"/>
      <c r="BG1914" s="17">
        <v>0.327228556206624</v>
      </c>
      <c r="BH1914" s="17">
        <v>0.30826822719054803</v>
      </c>
      <c r="BI1914" s="17"/>
      <c r="BJ1914" s="17">
        <v>0.32417764357123502</v>
      </c>
      <c r="BK1914" s="17">
        <v>0.27806777555625001</v>
      </c>
      <c r="BL1914" s="17"/>
      <c r="BM1914" s="17">
        <v>0.26928939270609797</v>
      </c>
      <c r="BN1914" s="17">
        <v>0.29442172764671098</v>
      </c>
      <c r="BO1914" s="17">
        <v>0.35118586194078999</v>
      </c>
      <c r="BP1914" s="17">
        <v>0.36662302638712102</v>
      </c>
      <c r="BQ1914" s="17">
        <v>0.28862899581895501</v>
      </c>
      <c r="BR1914" s="17"/>
      <c r="BS1914" s="17">
        <v>0.33374445034120298</v>
      </c>
      <c r="BT1914" s="17"/>
      <c r="BU1914" s="17">
        <v>0.31722774223889999</v>
      </c>
      <c r="BV1914" s="17">
        <v>0.39160608054240797</v>
      </c>
      <c r="BW1914" s="17">
        <v>0.34298390112744598</v>
      </c>
      <c r="BX1914" s="17">
        <v>0.294594939221965</v>
      </c>
      <c r="BY1914" s="17">
        <v>0.20415588747208499</v>
      </c>
      <c r="BZ1914" s="17"/>
      <c r="CA1914" s="17">
        <v>0.39793630633312199</v>
      </c>
      <c r="CB1914" s="17"/>
      <c r="CC1914" s="17">
        <v>0.32036894486483197</v>
      </c>
      <c r="CD1914" s="17">
        <v>0.32219561892814302</v>
      </c>
      <c r="CE1914" s="17"/>
      <c r="CF1914" s="17">
        <v>0.30832043996990099</v>
      </c>
      <c r="CG1914" s="17"/>
      <c r="CH1914" s="17">
        <v>0.31904963012507698</v>
      </c>
      <c r="CI1914" s="17">
        <v>0.35133282694234502</v>
      </c>
    </row>
    <row r="1915" spans="2:87" x14ac:dyDescent="0.35">
      <c r="B1915" t="s">
        <v>529</v>
      </c>
      <c r="C1915" s="17">
        <v>0.10361670033828201</v>
      </c>
      <c r="D1915" s="17">
        <v>0.124089225215986</v>
      </c>
      <c r="E1915" s="17">
        <v>8.3386394104356595E-2</v>
      </c>
      <c r="F1915" s="17"/>
      <c r="G1915" s="17">
        <v>0.133356908808278</v>
      </c>
      <c r="H1915" s="17">
        <v>0.107237547759808</v>
      </c>
      <c r="I1915" s="17">
        <v>9.6534238863447905E-2</v>
      </c>
      <c r="J1915" s="17">
        <v>0.114227078142491</v>
      </c>
      <c r="K1915" s="17">
        <v>0.122452139775166</v>
      </c>
      <c r="L1915" s="17">
        <v>6.3121857165464507E-2</v>
      </c>
      <c r="M1915" s="17"/>
      <c r="N1915" s="17">
        <v>0.12266748472123901</v>
      </c>
      <c r="O1915" s="17">
        <v>0.11347848560401599</v>
      </c>
      <c r="P1915" s="17">
        <v>9.2201705815898899E-2</v>
      </c>
      <c r="Q1915" s="17">
        <v>8.2808144253090493E-2</v>
      </c>
      <c r="R1915" s="17"/>
      <c r="S1915" s="17">
        <v>9.9150948058275401E-2</v>
      </c>
      <c r="T1915" s="17">
        <v>0.108984601767871</v>
      </c>
      <c r="U1915" s="17">
        <v>0.13512380977006799</v>
      </c>
      <c r="V1915" s="17">
        <v>0.12583083003044901</v>
      </c>
      <c r="W1915" s="17">
        <v>0.106635861282786</v>
      </c>
      <c r="X1915" s="17">
        <v>0.11914642309828199</v>
      </c>
      <c r="Y1915" s="17">
        <v>7.57096086092027E-2</v>
      </c>
      <c r="Z1915" s="17">
        <v>2.7914869240879998E-2</v>
      </c>
      <c r="AA1915" s="17">
        <v>0.101868937428068</v>
      </c>
      <c r="AB1915" s="17">
        <v>0.11027462247740299</v>
      </c>
      <c r="AC1915" s="17">
        <v>9.1888975005040105E-2</v>
      </c>
      <c r="AD1915" s="17">
        <v>7.9387212188422596E-2</v>
      </c>
      <c r="AE1915" s="17"/>
      <c r="AF1915" s="17">
        <v>0.104595991885824</v>
      </c>
      <c r="AG1915" s="17">
        <v>0.100485287035779</v>
      </c>
      <c r="AH1915" s="17">
        <v>9.6080062993886994E-2</v>
      </c>
      <c r="AI1915" s="17">
        <v>0.103702266337153</v>
      </c>
      <c r="AJ1915" s="17">
        <v>0.14420381791784301</v>
      </c>
      <c r="AK1915" s="17"/>
      <c r="AL1915" s="17">
        <v>0.10614858957866601</v>
      </c>
      <c r="AM1915" s="17">
        <v>0.103981867509388</v>
      </c>
      <c r="AN1915" s="17">
        <v>0.101380871966296</v>
      </c>
      <c r="AO1915" s="17">
        <v>9.28801432804435E-2</v>
      </c>
      <c r="AP1915" s="17"/>
      <c r="AQ1915" s="17">
        <v>0.10503578666117</v>
      </c>
      <c r="AR1915" s="17">
        <v>0.10158234928095899</v>
      </c>
      <c r="AS1915" s="17"/>
      <c r="AT1915" s="17">
        <v>0.118625159042812</v>
      </c>
      <c r="AU1915" s="17">
        <v>7.4249219212945097E-2</v>
      </c>
      <c r="AV1915" s="17"/>
      <c r="AW1915" s="17">
        <v>9.6174384904358201E-2</v>
      </c>
      <c r="AX1915" s="17">
        <v>0.109201981608244</v>
      </c>
      <c r="AY1915" s="17">
        <v>0.112959014966156</v>
      </c>
      <c r="AZ1915" s="17"/>
      <c r="BA1915" s="17">
        <v>0.10364274614523999</v>
      </c>
      <c r="BB1915" s="17">
        <v>9.9637782955657894E-2</v>
      </c>
      <c r="BC1915" s="17">
        <v>0.112646197684221</v>
      </c>
      <c r="BD1915" s="17">
        <v>6.5902203432353396E-2</v>
      </c>
      <c r="BE1915" s="17">
        <v>0.12962466232790401</v>
      </c>
      <c r="BF1915" s="17"/>
      <c r="BG1915" s="17">
        <v>0.106253726059907</v>
      </c>
      <c r="BH1915" s="17">
        <v>0.101636317092026</v>
      </c>
      <c r="BI1915" s="17"/>
      <c r="BJ1915" s="17">
        <v>0.107780147988431</v>
      </c>
      <c r="BK1915" s="17">
        <v>8.9320637185182405E-2</v>
      </c>
      <c r="BL1915" s="17"/>
      <c r="BM1915" s="17">
        <v>6.4826349160059804E-2</v>
      </c>
      <c r="BN1915" s="17">
        <v>0.12232978280678999</v>
      </c>
      <c r="BO1915" s="17">
        <v>9.8865672621165995E-2</v>
      </c>
      <c r="BP1915" s="17">
        <v>0.13778518797030501</v>
      </c>
      <c r="BQ1915" s="17">
        <v>0.129737193952601</v>
      </c>
      <c r="BR1915" s="17"/>
      <c r="BS1915" s="17">
        <v>0.105811142212814</v>
      </c>
      <c r="BT1915" s="17"/>
      <c r="BU1915" s="17">
        <v>0.12550730860331499</v>
      </c>
      <c r="BV1915" s="17">
        <v>0.11389983748011299</v>
      </c>
      <c r="BW1915" s="17">
        <v>0.14793514234847299</v>
      </c>
      <c r="BX1915" s="17">
        <v>9.9465639454665106E-2</v>
      </c>
      <c r="BY1915" s="17">
        <v>5.4465348093938097E-2</v>
      </c>
      <c r="BZ1915" s="17"/>
      <c r="CA1915" s="17">
        <v>8.0957138794128802E-2</v>
      </c>
      <c r="CB1915" s="17"/>
      <c r="CC1915" s="17">
        <v>9.2925062694655197E-2</v>
      </c>
      <c r="CD1915" s="17">
        <v>0.14313720363136401</v>
      </c>
      <c r="CE1915" s="17"/>
      <c r="CF1915" s="17">
        <v>7.1006313346523894E-2</v>
      </c>
      <c r="CG1915" s="17"/>
      <c r="CH1915" s="17">
        <v>9.1736223490489197E-2</v>
      </c>
      <c r="CI1915" s="17">
        <v>0.106255746695325</v>
      </c>
    </row>
    <row r="1916" spans="2:87" x14ac:dyDescent="0.35">
      <c r="B1916" t="s">
        <v>530</v>
      </c>
      <c r="C1916" s="17">
        <v>6.5196634658127195E-2</v>
      </c>
      <c r="D1916" s="17">
        <v>8.4425374915309701E-2</v>
      </c>
      <c r="E1916" s="17">
        <v>4.7007481276825198E-2</v>
      </c>
      <c r="F1916" s="17"/>
      <c r="G1916" s="17">
        <v>6.8063487525355196E-2</v>
      </c>
      <c r="H1916" s="17">
        <v>4.50043930650115E-2</v>
      </c>
      <c r="I1916" s="17">
        <v>8.1855438550895596E-2</v>
      </c>
      <c r="J1916" s="17">
        <v>6.9707000988613196E-2</v>
      </c>
      <c r="K1916" s="17">
        <v>7.2380517460480201E-2</v>
      </c>
      <c r="L1916" s="17">
        <v>5.7726295862752498E-2</v>
      </c>
      <c r="M1916" s="17"/>
      <c r="N1916" s="17">
        <v>6.8656581155595794E-2</v>
      </c>
      <c r="O1916" s="17">
        <v>8.5222568596218504E-2</v>
      </c>
      <c r="P1916" s="17">
        <v>4.5818315485518797E-2</v>
      </c>
      <c r="Q1916" s="17">
        <v>5.8750241952093198E-2</v>
      </c>
      <c r="R1916" s="17"/>
      <c r="S1916" s="17">
        <v>7.5541735546045E-2</v>
      </c>
      <c r="T1916" s="17">
        <v>6.6484833723812906E-2</v>
      </c>
      <c r="U1916" s="17">
        <v>9.5722572144305407E-2</v>
      </c>
      <c r="V1916" s="17">
        <v>4.5433859351857002E-2</v>
      </c>
      <c r="W1916" s="17">
        <v>4.2140328341729698E-2</v>
      </c>
      <c r="X1916" s="17">
        <v>5.7526532359843098E-2</v>
      </c>
      <c r="Y1916" s="17">
        <v>7.6995419698684606E-2</v>
      </c>
      <c r="Z1916" s="17">
        <v>7.1633039064425905E-2</v>
      </c>
      <c r="AA1916" s="17">
        <v>5.5342788568042797E-2</v>
      </c>
      <c r="AB1916" s="17">
        <v>7.1434935532056695E-2</v>
      </c>
      <c r="AC1916" s="17">
        <v>6.4331229831193604E-2</v>
      </c>
      <c r="AD1916" s="17">
        <v>4.3438241226555097E-2</v>
      </c>
      <c r="AE1916" s="17"/>
      <c r="AF1916" s="17">
        <v>6.5694790373624204E-2</v>
      </c>
      <c r="AG1916" s="17">
        <v>6.7498162022764305E-2</v>
      </c>
      <c r="AH1916" s="17">
        <v>5.9911271745552899E-2</v>
      </c>
      <c r="AI1916" s="17">
        <v>7.4496203043866893E-2</v>
      </c>
      <c r="AJ1916" s="17">
        <v>6.5243029847645406E-2</v>
      </c>
      <c r="AK1916" s="17"/>
      <c r="AL1916" s="17">
        <v>7.2379313582452295E-2</v>
      </c>
      <c r="AM1916" s="17">
        <v>6.5545741129187804E-2</v>
      </c>
      <c r="AN1916" s="17">
        <v>5.7699567271242501E-2</v>
      </c>
      <c r="AO1916" s="17">
        <v>4.2023371717636697E-2</v>
      </c>
      <c r="AP1916" s="17"/>
      <c r="AQ1916" s="17">
        <v>5.83610922214833E-2</v>
      </c>
      <c r="AR1916" s="17">
        <v>7.49958221769393E-2</v>
      </c>
      <c r="AS1916" s="17"/>
      <c r="AT1916" s="17">
        <v>6.4192007345689195E-2</v>
      </c>
      <c r="AU1916" s="17">
        <v>5.10191753640903E-2</v>
      </c>
      <c r="AV1916" s="17"/>
      <c r="AW1916" s="17">
        <v>6.7847498763391606E-2</v>
      </c>
      <c r="AX1916" s="17">
        <v>6.3899684673856802E-2</v>
      </c>
      <c r="AY1916" s="17">
        <v>6.1118563670168498E-2</v>
      </c>
      <c r="AZ1916" s="17"/>
      <c r="BA1916" s="17">
        <v>7.6505820660660903E-2</v>
      </c>
      <c r="BB1916" s="17">
        <v>7.3794288492902496E-2</v>
      </c>
      <c r="BC1916" s="17">
        <v>4.90595553078923E-2</v>
      </c>
      <c r="BD1916" s="17">
        <v>6.8340119012129705E-2</v>
      </c>
      <c r="BE1916" s="17">
        <v>5.9209559062938399E-2</v>
      </c>
      <c r="BF1916" s="17"/>
      <c r="BG1916" s="17">
        <v>7.0454423231712304E-2</v>
      </c>
      <c r="BH1916" s="17">
        <v>6.12480814384554E-2</v>
      </c>
      <c r="BI1916" s="17"/>
      <c r="BJ1916" s="17">
        <v>6.9092170322563096E-2</v>
      </c>
      <c r="BK1916" s="17">
        <v>5.1046033225294503E-2</v>
      </c>
      <c r="BL1916" s="17"/>
      <c r="BM1916" s="17">
        <v>5.6988718889653303E-2</v>
      </c>
      <c r="BN1916" s="17">
        <v>0.108055715632165</v>
      </c>
      <c r="BO1916" s="17">
        <v>5.4160385518337101E-2</v>
      </c>
      <c r="BP1916" s="17">
        <v>4.1715803888192703E-2</v>
      </c>
      <c r="BQ1916" s="17">
        <v>5.84105331496425E-2</v>
      </c>
      <c r="BR1916" s="17"/>
      <c r="BS1916" s="17">
        <v>6.3223419665300706E-2</v>
      </c>
      <c r="BT1916" s="17"/>
      <c r="BU1916" s="17">
        <v>8.5443651759746705E-2</v>
      </c>
      <c r="BV1916" s="17">
        <v>6.5609237365330003E-2</v>
      </c>
      <c r="BW1916" s="17">
        <v>3.22425050428857E-2</v>
      </c>
      <c r="BX1916" s="17">
        <v>7.0044472852622705E-2</v>
      </c>
      <c r="BY1916" s="17">
        <v>0.10040236101840699</v>
      </c>
      <c r="BZ1916" s="17"/>
      <c r="CA1916" s="17">
        <v>5.3153339470563603E-2</v>
      </c>
      <c r="CB1916" s="17"/>
      <c r="CC1916" s="17">
        <v>5.1334562730243699E-2</v>
      </c>
      <c r="CD1916" s="17">
        <v>0.126656633749296</v>
      </c>
      <c r="CE1916" s="17"/>
      <c r="CF1916" s="17">
        <v>4.8158041658738E-2</v>
      </c>
      <c r="CG1916" s="17"/>
      <c r="CH1916" s="17">
        <v>6.3048683221432103E-2</v>
      </c>
      <c r="CI1916" s="17">
        <v>8.5746293723081596E-2</v>
      </c>
    </row>
    <row r="1917" spans="2:87" x14ac:dyDescent="0.35">
      <c r="B1917" t="s">
        <v>531</v>
      </c>
      <c r="C1917" s="17">
        <v>8.5925889476939299E-2</v>
      </c>
      <c r="D1917" s="17">
        <v>9.3991746138032503E-2</v>
      </c>
      <c r="E1917" s="17">
        <v>7.8658251910149996E-2</v>
      </c>
      <c r="F1917" s="17"/>
      <c r="G1917" s="17">
        <v>3.8705041845976298E-2</v>
      </c>
      <c r="H1917" s="17">
        <v>0.12492771941995701</v>
      </c>
      <c r="I1917" s="17">
        <v>0.109047965068836</v>
      </c>
      <c r="J1917" s="17">
        <v>8.9320236384194507E-2</v>
      </c>
      <c r="K1917" s="17">
        <v>8.9925911847424503E-2</v>
      </c>
      <c r="L1917" s="17">
        <v>6.0043078685669098E-2</v>
      </c>
      <c r="M1917" s="17"/>
      <c r="N1917" s="17">
        <v>7.5458524532043006E-2</v>
      </c>
      <c r="O1917" s="17">
        <v>9.0037002657018306E-2</v>
      </c>
      <c r="P1917" s="17">
        <v>9.1011965548147306E-2</v>
      </c>
      <c r="Q1917" s="17">
        <v>8.7076223323905105E-2</v>
      </c>
      <c r="R1917" s="17"/>
      <c r="S1917" s="17">
        <v>6.78555408018678E-2</v>
      </c>
      <c r="T1917" s="17">
        <v>7.9596851943618194E-2</v>
      </c>
      <c r="U1917" s="17">
        <v>5.4474783972362301E-2</v>
      </c>
      <c r="V1917" s="17">
        <v>9.3341806476421804E-2</v>
      </c>
      <c r="W1917" s="17">
        <v>9.7371019659667393E-2</v>
      </c>
      <c r="X1917" s="17">
        <v>0.12046927748646701</v>
      </c>
      <c r="Y1917" s="17">
        <v>0.103683502988933</v>
      </c>
      <c r="Z1917" s="17">
        <v>0.100693786885673</v>
      </c>
      <c r="AA1917" s="17">
        <v>5.6851942881436697E-2</v>
      </c>
      <c r="AB1917" s="17">
        <v>7.5214586818528398E-2</v>
      </c>
      <c r="AC1917" s="17">
        <v>0.139190965579365</v>
      </c>
      <c r="AD1917" s="17">
        <v>0.110170060894289</v>
      </c>
      <c r="AE1917" s="17"/>
      <c r="AF1917" s="17">
        <v>9.9979555843625403E-2</v>
      </c>
      <c r="AG1917" s="17">
        <v>6.7293730591451495E-2</v>
      </c>
      <c r="AH1917" s="17">
        <v>0.121382707677789</v>
      </c>
      <c r="AI1917" s="17">
        <v>9.6718562669809993E-2</v>
      </c>
      <c r="AJ1917" s="17">
        <v>3.4688369849939199E-2</v>
      </c>
      <c r="AK1917" s="17"/>
      <c r="AL1917" s="17">
        <v>9.5001571101352794E-2</v>
      </c>
      <c r="AM1917" s="17">
        <v>9.3399713792299305E-2</v>
      </c>
      <c r="AN1917" s="17">
        <v>4.3141040036197398E-2</v>
      </c>
      <c r="AO1917" s="17">
        <v>0.10614605792821</v>
      </c>
      <c r="AP1917" s="17"/>
      <c r="AQ1917" s="17">
        <v>9.2337251646955998E-2</v>
      </c>
      <c r="AR1917" s="17">
        <v>7.6734791515464501E-2</v>
      </c>
      <c r="AS1917" s="17"/>
      <c r="AT1917" s="17">
        <v>8.7378818774344905E-2</v>
      </c>
      <c r="AU1917" s="17">
        <v>6.4588517339768795E-2</v>
      </c>
      <c r="AV1917" s="17"/>
      <c r="AW1917" s="17">
        <v>6.5693597998341902E-2</v>
      </c>
      <c r="AX1917" s="17">
        <v>8.7973897357816397E-2</v>
      </c>
      <c r="AY1917" s="17">
        <v>0.10071007298781399</v>
      </c>
      <c r="AZ1917" s="17"/>
      <c r="BA1917" s="17">
        <v>8.7865160569863501E-2</v>
      </c>
      <c r="BB1917" s="17">
        <v>9.2306066104171802E-2</v>
      </c>
      <c r="BC1917" s="17">
        <v>8.5817690680019307E-2</v>
      </c>
      <c r="BD1917" s="17">
        <v>8.2858793373743897E-2</v>
      </c>
      <c r="BE1917" s="17">
        <v>4.89330473027745E-2</v>
      </c>
      <c r="BF1917" s="17"/>
      <c r="BG1917" s="17">
        <v>9.5081412720681296E-2</v>
      </c>
      <c r="BH1917" s="17">
        <v>7.9050171620295304E-2</v>
      </c>
      <c r="BI1917" s="17"/>
      <c r="BJ1917" s="17">
        <v>8.7429166050674398E-2</v>
      </c>
      <c r="BK1917" s="17">
        <v>8.1947361928708204E-2</v>
      </c>
      <c r="BL1917" s="17"/>
      <c r="BM1917" s="17">
        <v>0.110452534816551</v>
      </c>
      <c r="BN1917" s="17">
        <v>8.7386056719216704E-2</v>
      </c>
      <c r="BO1917" s="17">
        <v>8.1155910459309505E-2</v>
      </c>
      <c r="BP1917" s="17">
        <v>9.4905321451466101E-2</v>
      </c>
      <c r="BQ1917" s="17">
        <v>8.9014614412904397E-2</v>
      </c>
      <c r="BR1917" s="17"/>
      <c r="BS1917" s="17">
        <v>7.2284806910993801E-2</v>
      </c>
      <c r="BT1917" s="17"/>
      <c r="BU1917" s="17">
        <v>9.0502336200528596E-2</v>
      </c>
      <c r="BV1917" s="17">
        <v>6.5166002206168E-2</v>
      </c>
      <c r="BW1917" s="17">
        <v>6.8358459815184597E-2</v>
      </c>
      <c r="BX1917" s="17">
        <v>6.3194936092387105E-2</v>
      </c>
      <c r="BY1917" s="17">
        <v>0.18913633333232099</v>
      </c>
      <c r="BZ1917" s="17"/>
      <c r="CA1917" s="17">
        <v>6.9052566014610794E-2</v>
      </c>
      <c r="CB1917" s="17"/>
      <c r="CC1917" s="17">
        <v>7.3947501642778704E-2</v>
      </c>
      <c r="CD1917" s="17">
        <v>0.115371061441158</v>
      </c>
      <c r="CE1917" s="17"/>
      <c r="CF1917" s="17">
        <v>6.9601852693991606E-2</v>
      </c>
      <c r="CG1917" s="17"/>
      <c r="CH1917" s="17">
        <v>7.2230158320302704E-2</v>
      </c>
      <c r="CI1917" s="17">
        <v>7.7577485106346405E-2</v>
      </c>
    </row>
    <row r="1918" spans="2:87" x14ac:dyDescent="0.35">
      <c r="B1918" t="s">
        <v>161</v>
      </c>
      <c r="C1918" s="17">
        <v>0.101463305434859</v>
      </c>
      <c r="D1918" s="17">
        <v>8.5985000474488704E-2</v>
      </c>
      <c r="E1918" s="17">
        <v>0.11292157507072099</v>
      </c>
      <c r="F1918" s="17"/>
      <c r="G1918" s="17">
        <v>0.124314859081915</v>
      </c>
      <c r="H1918" s="17">
        <v>0.10389097595472201</v>
      </c>
      <c r="I1918" s="17">
        <v>0.13401267127170599</v>
      </c>
      <c r="J1918" s="17">
        <v>0.101092929699474</v>
      </c>
      <c r="K1918" s="17">
        <v>8.4522219802509999E-2</v>
      </c>
      <c r="L1918" s="17">
        <v>6.5357008281323598E-2</v>
      </c>
      <c r="M1918" s="17"/>
      <c r="N1918" s="17">
        <v>7.0515169337092301E-2</v>
      </c>
      <c r="O1918" s="17">
        <v>7.7696935362257302E-2</v>
      </c>
      <c r="P1918" s="17">
        <v>0.114720004559237</v>
      </c>
      <c r="Q1918" s="17">
        <v>0.14770330023799999</v>
      </c>
      <c r="R1918" s="17"/>
      <c r="S1918" s="17">
        <v>0.11894627914660499</v>
      </c>
      <c r="T1918" s="17">
        <v>9.4412504989790494E-2</v>
      </c>
      <c r="U1918" s="17">
        <v>0.116831021488633</v>
      </c>
      <c r="V1918" s="17">
        <v>0.14308313686551399</v>
      </c>
      <c r="W1918" s="17">
        <v>0.123219035794857</v>
      </c>
      <c r="X1918" s="17">
        <v>0.119522057686618</v>
      </c>
      <c r="Y1918" s="17">
        <v>0.105991829441427</v>
      </c>
      <c r="Z1918" s="17">
        <v>0.12211713112842</v>
      </c>
      <c r="AA1918" s="17">
        <v>5.8795146086971901E-2</v>
      </c>
      <c r="AB1918" s="17">
        <v>4.3425948998458003E-2</v>
      </c>
      <c r="AC1918" s="17">
        <v>6.5546585623323897E-2</v>
      </c>
      <c r="AD1918" s="17">
        <v>0.13479658960035201</v>
      </c>
      <c r="AE1918" s="17"/>
      <c r="AF1918" s="17">
        <v>0.13044633947429801</v>
      </c>
      <c r="AG1918" s="17">
        <v>9.8046885174793694E-2</v>
      </c>
      <c r="AH1918" s="17">
        <v>8.6457873040307595E-2</v>
      </c>
      <c r="AI1918" s="17">
        <v>7.4589448363800798E-2</v>
      </c>
      <c r="AJ1918" s="17">
        <v>7.4527283496057598E-2</v>
      </c>
      <c r="AK1918" s="17"/>
      <c r="AL1918" s="17">
        <v>0.108613046255986</v>
      </c>
      <c r="AM1918" s="17">
        <v>0.106182703376535</v>
      </c>
      <c r="AN1918" s="17">
        <v>8.4451500172018704E-2</v>
      </c>
      <c r="AO1918" s="17">
        <v>7.8484106114131605E-2</v>
      </c>
      <c r="AP1918" s="17"/>
      <c r="AQ1918" s="17">
        <v>0.107797227648893</v>
      </c>
      <c r="AR1918" s="17">
        <v>9.2383222606003707E-2</v>
      </c>
      <c r="AS1918" s="17"/>
      <c r="AT1918" s="17">
        <v>0.10624754011683001</v>
      </c>
      <c r="AU1918" s="17">
        <v>7.4498756502006394E-2</v>
      </c>
      <c r="AV1918" s="17"/>
      <c r="AW1918" s="17">
        <v>7.0392541171817896E-2</v>
      </c>
      <c r="AX1918" s="17">
        <v>9.0225368166792996E-2</v>
      </c>
      <c r="AY1918" s="17">
        <v>0.129345680111388</v>
      </c>
      <c r="AZ1918" s="17"/>
      <c r="BA1918" s="17">
        <v>0.114478290701106</v>
      </c>
      <c r="BB1918" s="17">
        <v>8.7225821343657306E-2</v>
      </c>
      <c r="BC1918" s="17">
        <v>9.4195508389474394E-2</v>
      </c>
      <c r="BD1918" s="17">
        <v>0.126519190785888</v>
      </c>
      <c r="BE1918" s="17">
        <v>0.111422337419401</v>
      </c>
      <c r="BF1918" s="17"/>
      <c r="BG1918" s="17">
        <v>0.11277805858015499</v>
      </c>
      <c r="BH1918" s="17">
        <v>9.2966024812716805E-2</v>
      </c>
      <c r="BI1918" s="17"/>
      <c r="BJ1918" s="17">
        <v>0.10820523395239</v>
      </c>
      <c r="BK1918" s="17">
        <v>7.4247223748642704E-2</v>
      </c>
      <c r="BL1918" s="17"/>
      <c r="BM1918" s="17">
        <v>0.188797783904574</v>
      </c>
      <c r="BN1918" s="17">
        <v>7.3991930891558505E-2</v>
      </c>
      <c r="BO1918" s="17">
        <v>7.8183876201815994E-2</v>
      </c>
      <c r="BP1918" s="17">
        <v>9.7676459869832893E-2</v>
      </c>
      <c r="BQ1918" s="17">
        <v>9.3601680097449805E-2</v>
      </c>
      <c r="BR1918" s="17"/>
      <c r="BS1918" s="17">
        <v>7.4087897627527197E-2</v>
      </c>
      <c r="BT1918" s="17"/>
      <c r="BU1918" s="17">
        <v>7.1317850405424904E-2</v>
      </c>
      <c r="BV1918" s="17">
        <v>7.2138951013091202E-2</v>
      </c>
      <c r="BW1918" s="17">
        <v>7.9550135490085105E-2</v>
      </c>
      <c r="BX1918" s="17">
        <v>8.2827238544718504E-2</v>
      </c>
      <c r="BY1918" s="17">
        <v>0.21323032801317501</v>
      </c>
      <c r="BZ1918" s="17"/>
      <c r="CA1918" s="17">
        <v>5.2468486676364598E-2</v>
      </c>
      <c r="CB1918" s="17"/>
      <c r="CC1918" s="17">
        <v>9.6676950588576699E-2</v>
      </c>
      <c r="CD1918" s="17">
        <v>9.4176817555331194E-2</v>
      </c>
      <c r="CE1918" s="17"/>
      <c r="CF1918" s="17">
        <v>8.1446372566595399E-2</v>
      </c>
      <c r="CG1918" s="17"/>
      <c r="CH1918" s="17">
        <v>8.4777392799510506E-2</v>
      </c>
      <c r="CI1918" s="17">
        <v>5.9709843220843502E-2</v>
      </c>
    </row>
    <row r="1919" spans="2:87" x14ac:dyDescent="0.35">
      <c r="C1919" s="17"/>
      <c r="D1919" s="17"/>
      <c r="E1919" s="17"/>
      <c r="F1919" s="17"/>
      <c r="G1919" s="17"/>
      <c r="H1919" s="17"/>
      <c r="I1919" s="17"/>
      <c r="J1919" s="17"/>
      <c r="K1919" s="17"/>
      <c r="L1919" s="17"/>
      <c r="M1919" s="17"/>
      <c r="N1919" s="17"/>
      <c r="O1919" s="17"/>
      <c r="P1919" s="17"/>
      <c r="Q1919" s="17"/>
      <c r="R1919" s="17"/>
      <c r="S1919" s="17"/>
      <c r="T1919" s="17"/>
      <c r="U1919" s="17"/>
      <c r="V1919" s="17"/>
      <c r="W1919" s="17"/>
      <c r="X1919" s="17"/>
      <c r="Y1919" s="17"/>
      <c r="Z1919" s="17"/>
      <c r="AA1919" s="17"/>
      <c r="AB1919" s="17"/>
      <c r="AC1919" s="17"/>
      <c r="AD1919" s="17"/>
      <c r="AE1919" s="17"/>
      <c r="AF1919" s="17"/>
      <c r="AG1919" s="17"/>
      <c r="AH1919" s="17"/>
      <c r="AI1919" s="17"/>
      <c r="AJ1919" s="17"/>
      <c r="AK1919" s="17"/>
      <c r="AL1919" s="17"/>
      <c r="AM1919" s="17"/>
      <c r="AN1919" s="17"/>
      <c r="AO1919" s="17"/>
      <c r="AP1919" s="17"/>
      <c r="AQ1919" s="17"/>
      <c r="AR1919" s="17"/>
      <c r="AS1919" s="17"/>
      <c r="AT1919" s="17"/>
      <c r="AU1919" s="17"/>
      <c r="AV1919" s="17"/>
      <c r="AW1919" s="17"/>
      <c r="AX1919" s="17"/>
      <c r="AY1919" s="17"/>
      <c r="AZ1919" s="17"/>
      <c r="BA1919" s="17"/>
      <c r="BB1919" s="17"/>
      <c r="BC1919" s="17"/>
      <c r="BD1919" s="17"/>
      <c r="BE1919" s="17"/>
      <c r="BF1919" s="17"/>
      <c r="BG1919" s="17"/>
      <c r="BH1919" s="17"/>
      <c r="BI1919" s="17"/>
      <c r="BJ1919" s="17"/>
      <c r="BK1919" s="17"/>
      <c r="BL1919" s="17"/>
      <c r="BM1919" s="17"/>
      <c r="BN1919" s="17"/>
      <c r="BO1919" s="17"/>
      <c r="BP1919" s="17"/>
      <c r="BQ1919" s="17"/>
      <c r="BR1919" s="17"/>
      <c r="BS1919" s="17"/>
      <c r="BT1919" s="17"/>
      <c r="BU1919" s="17"/>
      <c r="BV1919" s="17"/>
      <c r="BW1919" s="17"/>
      <c r="BX1919" s="17"/>
      <c r="BY1919" s="17"/>
      <c r="BZ1919" s="17"/>
      <c r="CA1919" s="17"/>
      <c r="CB1919" s="17"/>
      <c r="CC1919" s="17"/>
      <c r="CD1919" s="17"/>
      <c r="CE1919" s="17"/>
      <c r="CF1919" s="17"/>
      <c r="CG1919" s="17"/>
      <c r="CH1919" s="17"/>
      <c r="CI1919" s="17"/>
    </row>
    <row r="1920" spans="2:87" x14ac:dyDescent="0.35">
      <c r="B1920" s="6" t="s">
        <v>568</v>
      </c>
      <c r="C1920" s="17"/>
      <c r="D1920" s="17"/>
      <c r="E1920" s="17"/>
      <c r="F1920" s="17"/>
      <c r="G1920" s="17"/>
      <c r="H1920" s="17"/>
      <c r="I1920" s="17"/>
      <c r="J1920" s="17"/>
      <c r="K1920" s="17"/>
      <c r="L1920" s="17"/>
      <c r="M1920" s="17"/>
      <c r="N1920" s="17"/>
      <c r="O1920" s="17"/>
      <c r="P1920" s="17"/>
      <c r="Q1920" s="17"/>
      <c r="R1920" s="17"/>
      <c r="S1920" s="17"/>
      <c r="T1920" s="17"/>
      <c r="U1920" s="17"/>
      <c r="V1920" s="17"/>
      <c r="W1920" s="17"/>
      <c r="X1920" s="17"/>
      <c r="Y1920" s="17"/>
      <c r="Z1920" s="17"/>
      <c r="AA1920" s="17"/>
      <c r="AB1920" s="17"/>
      <c r="AC1920" s="17"/>
      <c r="AD1920" s="17"/>
      <c r="AE1920" s="17"/>
      <c r="AF1920" s="17"/>
      <c r="AG1920" s="17"/>
      <c r="AH1920" s="17"/>
      <c r="AI1920" s="17"/>
      <c r="AJ1920" s="17"/>
      <c r="AK1920" s="17"/>
      <c r="AL1920" s="17"/>
      <c r="AM1920" s="17"/>
      <c r="AN1920" s="17"/>
      <c r="AO1920" s="17"/>
      <c r="AP1920" s="17"/>
      <c r="AQ1920" s="17"/>
      <c r="AR1920" s="17"/>
      <c r="AS1920" s="17"/>
      <c r="AT1920" s="17"/>
      <c r="AU1920" s="17"/>
      <c r="AV1920" s="17"/>
      <c r="AW1920" s="17"/>
      <c r="AX1920" s="17"/>
      <c r="AY1920" s="17"/>
      <c r="AZ1920" s="17"/>
      <c r="BA1920" s="17"/>
      <c r="BB1920" s="17"/>
      <c r="BC1920" s="17"/>
      <c r="BD1920" s="17"/>
      <c r="BE1920" s="17"/>
      <c r="BF1920" s="17"/>
      <c r="BG1920" s="17"/>
      <c r="BH1920" s="17"/>
      <c r="BI1920" s="17"/>
      <c r="BJ1920" s="17"/>
      <c r="BK1920" s="17"/>
      <c r="BL1920" s="17"/>
      <c r="BM1920" s="17"/>
      <c r="BN1920" s="17"/>
      <c r="BO1920" s="17"/>
      <c r="BP1920" s="17"/>
      <c r="BQ1920" s="17"/>
      <c r="BR1920" s="17"/>
      <c r="BS1920" s="17"/>
      <c r="BT1920" s="17"/>
      <c r="BU1920" s="17"/>
      <c r="BV1920" s="17"/>
      <c r="BW1920" s="17"/>
      <c r="BX1920" s="17"/>
      <c r="BY1920" s="17"/>
      <c r="BZ1920" s="17"/>
      <c r="CA1920" s="17"/>
      <c r="CB1920" s="17"/>
      <c r="CC1920" s="17"/>
      <c r="CD1920" s="17"/>
      <c r="CE1920" s="17"/>
      <c r="CF1920" s="17"/>
      <c r="CG1920" s="17"/>
      <c r="CH1920" s="17"/>
      <c r="CI1920" s="17"/>
    </row>
    <row r="1921" spans="2:87" x14ac:dyDescent="0.35">
      <c r="B1921" s="24" t="s">
        <v>117</v>
      </c>
      <c r="C1921" s="17"/>
      <c r="D1921" s="17"/>
      <c r="E1921" s="17"/>
      <c r="F1921" s="17"/>
      <c r="G1921" s="17"/>
      <c r="H1921" s="17"/>
      <c r="I1921" s="17"/>
      <c r="J1921" s="17"/>
      <c r="K1921" s="17"/>
      <c r="L1921" s="17"/>
      <c r="M1921" s="17"/>
      <c r="N1921" s="17"/>
      <c r="O1921" s="17"/>
      <c r="P1921" s="17"/>
      <c r="Q1921" s="17"/>
      <c r="R1921" s="17"/>
      <c r="S1921" s="17"/>
      <c r="T1921" s="17"/>
      <c r="U1921" s="17"/>
      <c r="V1921" s="17"/>
      <c r="W1921" s="17"/>
      <c r="X1921" s="17"/>
      <c r="Y1921" s="17"/>
      <c r="Z1921" s="17"/>
      <c r="AA1921" s="17"/>
      <c r="AB1921" s="17"/>
      <c r="AC1921" s="17"/>
      <c r="AD1921" s="17"/>
      <c r="AE1921" s="17"/>
      <c r="AF1921" s="17"/>
      <c r="AG1921" s="17"/>
      <c r="AH1921" s="17"/>
      <c r="AI1921" s="17"/>
      <c r="AJ1921" s="17"/>
      <c r="AK1921" s="17"/>
      <c r="AL1921" s="17"/>
      <c r="AM1921" s="17"/>
      <c r="AN1921" s="17"/>
      <c r="AO1921" s="17"/>
      <c r="AP1921" s="17"/>
      <c r="AQ1921" s="17"/>
      <c r="AR1921" s="17"/>
      <c r="AS1921" s="17"/>
      <c r="AT1921" s="17"/>
      <c r="AU1921" s="17"/>
      <c r="AV1921" s="17"/>
      <c r="AW1921" s="17"/>
      <c r="AX1921" s="17"/>
      <c r="AY1921" s="17"/>
      <c r="AZ1921" s="17"/>
      <c r="BA1921" s="17"/>
      <c r="BB1921" s="17"/>
      <c r="BC1921" s="17"/>
      <c r="BD1921" s="17"/>
      <c r="BE1921" s="17"/>
      <c r="BF1921" s="17"/>
      <c r="BG1921" s="17"/>
      <c r="BH1921" s="17"/>
      <c r="BI1921" s="17"/>
      <c r="BJ1921" s="17"/>
      <c r="BK1921" s="17"/>
      <c r="BL1921" s="17"/>
      <c r="BM1921" s="17"/>
      <c r="BN1921" s="17"/>
      <c r="BO1921" s="17"/>
      <c r="BP1921" s="17"/>
      <c r="BQ1921" s="17"/>
      <c r="BR1921" s="17"/>
      <c r="BS1921" s="17"/>
      <c r="BT1921" s="17"/>
      <c r="BU1921" s="17"/>
      <c r="BV1921" s="17"/>
      <c r="BW1921" s="17"/>
      <c r="BX1921" s="17"/>
      <c r="BY1921" s="17"/>
      <c r="BZ1921" s="17"/>
      <c r="CA1921" s="17"/>
      <c r="CB1921" s="17"/>
      <c r="CC1921" s="17"/>
      <c r="CD1921" s="17"/>
      <c r="CE1921" s="17"/>
      <c r="CF1921" s="17"/>
      <c r="CG1921" s="17"/>
      <c r="CH1921" s="17"/>
      <c r="CI1921" s="17"/>
    </row>
    <row r="1922" spans="2:87" x14ac:dyDescent="0.35">
      <c r="B1922" t="s">
        <v>527</v>
      </c>
      <c r="C1922" s="17">
        <v>0.248258225546378</v>
      </c>
      <c r="D1922" s="17">
        <v>0.244422355511521</v>
      </c>
      <c r="E1922" s="17">
        <v>0.25243508882799598</v>
      </c>
      <c r="F1922" s="17"/>
      <c r="G1922" s="17">
        <v>0.233199884554015</v>
      </c>
      <c r="H1922" s="17">
        <v>0.28866997866057298</v>
      </c>
      <c r="I1922" s="17">
        <v>0.20827307487036301</v>
      </c>
      <c r="J1922" s="17">
        <v>0.271880568886254</v>
      </c>
      <c r="K1922" s="17">
        <v>0.29266335561262702</v>
      </c>
      <c r="L1922" s="17">
        <v>0.20875972889477801</v>
      </c>
      <c r="M1922" s="17"/>
      <c r="N1922" s="17">
        <v>0.24032808643689099</v>
      </c>
      <c r="O1922" s="17">
        <v>0.229072414028194</v>
      </c>
      <c r="P1922" s="17">
        <v>0.252874316441077</v>
      </c>
      <c r="Q1922" s="17">
        <v>0.27414520048120999</v>
      </c>
      <c r="R1922" s="17"/>
      <c r="S1922" s="17">
        <v>0.24766332204788499</v>
      </c>
      <c r="T1922" s="17">
        <v>0.26561100251029501</v>
      </c>
      <c r="U1922" s="17">
        <v>0.25066734027149101</v>
      </c>
      <c r="V1922" s="17">
        <v>0.205210420277536</v>
      </c>
      <c r="W1922" s="17">
        <v>0.24671934781824301</v>
      </c>
      <c r="X1922" s="17">
        <v>0.239429760072535</v>
      </c>
      <c r="Y1922" s="17">
        <v>0.190669468779711</v>
      </c>
      <c r="Z1922" s="17">
        <v>0.177071132388642</v>
      </c>
      <c r="AA1922" s="17">
        <v>0.31476411077197602</v>
      </c>
      <c r="AB1922" s="17">
        <v>0.23915234123241599</v>
      </c>
      <c r="AC1922" s="17">
        <v>0.30327728530310399</v>
      </c>
      <c r="AD1922" s="17">
        <v>0.26834165989533099</v>
      </c>
      <c r="AE1922" s="17"/>
      <c r="AF1922" s="17">
        <v>0.26610833988850202</v>
      </c>
      <c r="AG1922" s="17">
        <v>0.25211832142739299</v>
      </c>
      <c r="AH1922" s="17">
        <v>0.228052919039509</v>
      </c>
      <c r="AI1922" s="17">
        <v>0.288082944453876</v>
      </c>
      <c r="AJ1922" s="17">
        <v>0.26066159241977799</v>
      </c>
      <c r="AK1922" s="17"/>
      <c r="AL1922" s="17">
        <v>0.19502380101966499</v>
      </c>
      <c r="AM1922" s="17">
        <v>0.2531360236622</v>
      </c>
      <c r="AN1922" s="17">
        <v>0.32278663980264699</v>
      </c>
      <c r="AO1922" s="17">
        <v>0.33828025591066802</v>
      </c>
      <c r="AP1922" s="17"/>
      <c r="AQ1922" s="17">
        <v>0.25663406720099702</v>
      </c>
      <c r="AR1922" s="17">
        <v>0.236104779990957</v>
      </c>
      <c r="AS1922" s="17"/>
      <c r="AT1922" s="17">
        <v>0.25152822109502199</v>
      </c>
      <c r="AU1922" s="17">
        <v>0.21875721006253299</v>
      </c>
      <c r="AV1922" s="17"/>
      <c r="AW1922" s="17">
        <v>0.23927818388914099</v>
      </c>
      <c r="AX1922" s="17">
        <v>0.233433595350689</v>
      </c>
      <c r="AY1922" s="17">
        <v>0.27092071497533299</v>
      </c>
      <c r="AZ1922" s="17"/>
      <c r="BA1922" s="17">
        <v>0.26400988427627697</v>
      </c>
      <c r="BB1922" s="17">
        <v>0.23845977134139301</v>
      </c>
      <c r="BC1922" s="17">
        <v>0.26031914197747702</v>
      </c>
      <c r="BD1922" s="17">
        <v>0.21435177525245899</v>
      </c>
      <c r="BE1922" s="17">
        <v>0.204787039988196</v>
      </c>
      <c r="BF1922" s="17"/>
      <c r="BG1922" s="17">
        <v>0.235152346502433</v>
      </c>
      <c r="BH1922" s="17">
        <v>0.25782276464743797</v>
      </c>
      <c r="BI1922" s="17"/>
      <c r="BJ1922" s="17">
        <v>0.251716577109245</v>
      </c>
      <c r="BK1922" s="17">
        <v>0.23053248006339599</v>
      </c>
      <c r="BL1922" s="17"/>
      <c r="BM1922" s="17">
        <v>0.24235659593653</v>
      </c>
      <c r="BN1922" s="17">
        <v>0.227333467726854</v>
      </c>
      <c r="BO1922" s="17">
        <v>0.290065188837965</v>
      </c>
      <c r="BP1922" s="17">
        <v>0.19776790647850001</v>
      </c>
      <c r="BQ1922" s="17">
        <v>0.20599574236939799</v>
      </c>
      <c r="BR1922" s="17"/>
      <c r="BS1922" s="17">
        <v>0.25960793882174299</v>
      </c>
      <c r="BT1922" s="17"/>
      <c r="BU1922" s="17">
        <v>0.22727084570201</v>
      </c>
      <c r="BV1922" s="17">
        <v>0.29736420038995098</v>
      </c>
      <c r="BW1922" s="17">
        <v>0.24582704822044901</v>
      </c>
      <c r="BX1922" s="17">
        <v>0.24175334096251899</v>
      </c>
      <c r="BY1922" s="17">
        <v>0.18849843443360101</v>
      </c>
      <c r="BZ1922" s="17"/>
      <c r="CA1922" s="17">
        <v>0.36227851990036197</v>
      </c>
      <c r="CB1922" s="17"/>
      <c r="CC1922" s="17">
        <v>0.26249725952978498</v>
      </c>
      <c r="CD1922" s="17">
        <v>0.197360720303111</v>
      </c>
      <c r="CE1922" s="17"/>
      <c r="CF1922" s="17">
        <v>0.29438831549066702</v>
      </c>
      <c r="CG1922" s="17"/>
      <c r="CH1922" s="17">
        <v>0.256669305491384</v>
      </c>
      <c r="CI1922" s="17">
        <v>0.27227345038571199</v>
      </c>
    </row>
    <row r="1923" spans="2:87" x14ac:dyDescent="0.35">
      <c r="B1923" t="s">
        <v>528</v>
      </c>
      <c r="C1923" s="17">
        <v>0.37903265861755298</v>
      </c>
      <c r="D1923" s="17">
        <v>0.38331157090546403</v>
      </c>
      <c r="E1923" s="17">
        <v>0.375129319020646</v>
      </c>
      <c r="F1923" s="17"/>
      <c r="G1923" s="17">
        <v>0.36125279589558501</v>
      </c>
      <c r="H1923" s="17">
        <v>0.34213046760729399</v>
      </c>
      <c r="I1923" s="17">
        <v>0.41941866316209803</v>
      </c>
      <c r="J1923" s="17">
        <v>0.39811509228861802</v>
      </c>
      <c r="K1923" s="17">
        <v>0.35794081546359602</v>
      </c>
      <c r="L1923" s="17">
        <v>0.38697486640668799</v>
      </c>
      <c r="M1923" s="17"/>
      <c r="N1923" s="17">
        <v>0.37568283560157401</v>
      </c>
      <c r="O1923" s="17">
        <v>0.39604561611487299</v>
      </c>
      <c r="P1923" s="17">
        <v>0.358386167227145</v>
      </c>
      <c r="Q1923" s="17">
        <v>0.38040987387488101</v>
      </c>
      <c r="R1923" s="17"/>
      <c r="S1923" s="17">
        <v>0.35801604974589002</v>
      </c>
      <c r="T1923" s="17">
        <v>0.39569971248773</v>
      </c>
      <c r="U1923" s="17">
        <v>0.40922307650767598</v>
      </c>
      <c r="V1923" s="17">
        <v>0.43198856935871099</v>
      </c>
      <c r="W1923" s="17">
        <v>0.32901476228912002</v>
      </c>
      <c r="X1923" s="17">
        <v>0.35298429835880701</v>
      </c>
      <c r="Y1923" s="17">
        <v>0.42326304006578003</v>
      </c>
      <c r="Z1923" s="17">
        <v>0.33193826642366298</v>
      </c>
      <c r="AA1923" s="17">
        <v>0.34825242236875897</v>
      </c>
      <c r="AB1923" s="17">
        <v>0.37430055850660798</v>
      </c>
      <c r="AC1923" s="17">
        <v>0.368306003370099</v>
      </c>
      <c r="AD1923" s="17">
        <v>0.45149657467861598</v>
      </c>
      <c r="AE1923" s="17"/>
      <c r="AF1923" s="17">
        <v>0.37550857830863299</v>
      </c>
      <c r="AG1923" s="17">
        <v>0.37072303931324302</v>
      </c>
      <c r="AH1923" s="17">
        <v>0.39244649772517498</v>
      </c>
      <c r="AI1923" s="17">
        <v>0.39250590520515399</v>
      </c>
      <c r="AJ1923" s="17">
        <v>0.3616830652736</v>
      </c>
      <c r="AK1923" s="17"/>
      <c r="AL1923" s="17">
        <v>0.395795667549801</v>
      </c>
      <c r="AM1923" s="17">
        <v>0.37665699647505002</v>
      </c>
      <c r="AN1923" s="17">
        <v>0.37390571148764701</v>
      </c>
      <c r="AO1923" s="17">
        <v>0.30531301377223502</v>
      </c>
      <c r="AP1923" s="17"/>
      <c r="AQ1923" s="17">
        <v>0.37728501351728999</v>
      </c>
      <c r="AR1923" s="17">
        <v>0.38156851238032502</v>
      </c>
      <c r="AS1923" s="17"/>
      <c r="AT1923" s="17">
        <v>0.38199004609130599</v>
      </c>
      <c r="AU1923" s="17">
        <v>0.36748147877307902</v>
      </c>
      <c r="AV1923" s="17"/>
      <c r="AW1923" s="17">
        <v>0.38276199179812698</v>
      </c>
      <c r="AX1923" s="17">
        <v>0.38922450952661097</v>
      </c>
      <c r="AY1923" s="17">
        <v>0.37086006308234498</v>
      </c>
      <c r="AZ1923" s="17"/>
      <c r="BA1923" s="17">
        <v>0.34049637148338902</v>
      </c>
      <c r="BB1923" s="17">
        <v>0.41216508474095997</v>
      </c>
      <c r="BC1923" s="17">
        <v>0.39919392985061503</v>
      </c>
      <c r="BD1923" s="17">
        <v>0.34604123164816603</v>
      </c>
      <c r="BE1923" s="17">
        <v>0.33242781835650598</v>
      </c>
      <c r="BF1923" s="17"/>
      <c r="BG1923" s="17">
        <v>0.38544484808282298</v>
      </c>
      <c r="BH1923" s="17">
        <v>0.374353107046969</v>
      </c>
      <c r="BI1923" s="17"/>
      <c r="BJ1923" s="17">
        <v>0.382153216520976</v>
      </c>
      <c r="BK1923" s="17">
        <v>0.37214609101224499</v>
      </c>
      <c r="BL1923" s="17"/>
      <c r="BM1923" s="17">
        <v>0.34154910458591298</v>
      </c>
      <c r="BN1923" s="17">
        <v>0.37301064933130301</v>
      </c>
      <c r="BO1923" s="17">
        <v>0.39362022067885</v>
      </c>
      <c r="BP1923" s="17">
        <v>0.43052809918973101</v>
      </c>
      <c r="BQ1923" s="17">
        <v>0.32522909393152399</v>
      </c>
      <c r="BR1923" s="17"/>
      <c r="BS1923" s="17">
        <v>0.35238653962571198</v>
      </c>
      <c r="BT1923" s="17"/>
      <c r="BU1923" s="17">
        <v>0.39274932526371498</v>
      </c>
      <c r="BV1923" s="17">
        <v>0.39525608975106802</v>
      </c>
      <c r="BW1923" s="17">
        <v>0.39804756762888599</v>
      </c>
      <c r="BX1923" s="17">
        <v>0.35411791591602099</v>
      </c>
      <c r="BY1923" s="17">
        <v>0.31491777942653199</v>
      </c>
      <c r="BZ1923" s="17"/>
      <c r="CA1923" s="17">
        <v>0.36862475535169298</v>
      </c>
      <c r="CB1923" s="17"/>
      <c r="CC1923" s="17">
        <v>0.382693510257747</v>
      </c>
      <c r="CD1923" s="17">
        <v>0.38446026098584102</v>
      </c>
      <c r="CE1923" s="17"/>
      <c r="CF1923" s="17">
        <v>0.40167929513006201</v>
      </c>
      <c r="CG1923" s="17"/>
      <c r="CH1923" s="17">
        <v>0.39404936551672898</v>
      </c>
      <c r="CI1923" s="17">
        <v>0.36079853456297101</v>
      </c>
    </row>
    <row r="1924" spans="2:87" x14ac:dyDescent="0.35">
      <c r="B1924" t="s">
        <v>529</v>
      </c>
      <c r="C1924" s="17">
        <v>0.136121524188488</v>
      </c>
      <c r="D1924" s="17">
        <v>0.15345733486634799</v>
      </c>
      <c r="E1924" s="17">
        <v>0.119965270673596</v>
      </c>
      <c r="F1924" s="17"/>
      <c r="G1924" s="17">
        <v>0.170251688313485</v>
      </c>
      <c r="H1924" s="17">
        <v>0.117868343239284</v>
      </c>
      <c r="I1924" s="17">
        <v>9.8166642991607794E-2</v>
      </c>
      <c r="J1924" s="17">
        <v>0.12514430631138601</v>
      </c>
      <c r="K1924" s="17">
        <v>0.13289185584973301</v>
      </c>
      <c r="L1924" s="17">
        <v>0.17010701667807701</v>
      </c>
      <c r="M1924" s="17"/>
      <c r="N1924" s="17">
        <v>0.156496773169118</v>
      </c>
      <c r="O1924" s="17">
        <v>0.13461505857429701</v>
      </c>
      <c r="P1924" s="17">
        <v>0.141571677917048</v>
      </c>
      <c r="Q1924" s="17">
        <v>0.11096777612980301</v>
      </c>
      <c r="R1924" s="17"/>
      <c r="S1924" s="17">
        <v>0.14882841156002899</v>
      </c>
      <c r="T1924" s="17">
        <v>0.10014770478827099</v>
      </c>
      <c r="U1924" s="17">
        <v>0.14395495521816001</v>
      </c>
      <c r="V1924" s="17">
        <v>0.14580248503465901</v>
      </c>
      <c r="W1924" s="17">
        <v>0.16584503169655601</v>
      </c>
      <c r="X1924" s="17">
        <v>0.15177392821809399</v>
      </c>
      <c r="Y1924" s="17">
        <v>0.123486759922775</v>
      </c>
      <c r="Z1924" s="17">
        <v>0.173133556330655</v>
      </c>
      <c r="AA1924" s="17">
        <v>0.141884240691667</v>
      </c>
      <c r="AB1924" s="17">
        <v>0.137407588283493</v>
      </c>
      <c r="AC1924" s="17">
        <v>0.105468673568406</v>
      </c>
      <c r="AD1924" s="17">
        <v>7.6534325582187104E-2</v>
      </c>
      <c r="AE1924" s="17"/>
      <c r="AF1924" s="17">
        <v>9.2034898870808304E-2</v>
      </c>
      <c r="AG1924" s="17">
        <v>0.15349573701519201</v>
      </c>
      <c r="AH1924" s="17">
        <v>0.147599104759606</v>
      </c>
      <c r="AI1924" s="17">
        <v>0.13417873278635301</v>
      </c>
      <c r="AJ1924" s="17">
        <v>0.133307299260295</v>
      </c>
      <c r="AK1924" s="17"/>
      <c r="AL1924" s="17">
        <v>0.14463082985870501</v>
      </c>
      <c r="AM1924" s="17">
        <v>0.13906906809417799</v>
      </c>
      <c r="AN1924" s="17">
        <v>0.12874073598761299</v>
      </c>
      <c r="AO1924" s="17">
        <v>8.6489607952576195E-2</v>
      </c>
      <c r="AP1924" s="17"/>
      <c r="AQ1924" s="17">
        <v>0.13318895258504099</v>
      </c>
      <c r="AR1924" s="17">
        <v>0.14037672035736701</v>
      </c>
      <c r="AS1924" s="17"/>
      <c r="AT1924" s="17">
        <v>0.13786208990599999</v>
      </c>
      <c r="AU1924" s="17">
        <v>0.18451190898745401</v>
      </c>
      <c r="AV1924" s="17"/>
      <c r="AW1924" s="17">
        <v>0.15612237592452299</v>
      </c>
      <c r="AX1924" s="17">
        <v>0.115060044012045</v>
      </c>
      <c r="AY1924" s="17">
        <v>0.127941840110218</v>
      </c>
      <c r="AZ1924" s="17"/>
      <c r="BA1924" s="17">
        <v>0.12461374559739399</v>
      </c>
      <c r="BB1924" s="17">
        <v>0.13938985243114699</v>
      </c>
      <c r="BC1924" s="17">
        <v>0.12362701744966199</v>
      </c>
      <c r="BD1924" s="17">
        <v>0.168768476041464</v>
      </c>
      <c r="BE1924" s="17">
        <v>0.19296047828613899</v>
      </c>
      <c r="BF1924" s="17"/>
      <c r="BG1924" s="17">
        <v>0.13647045259860199</v>
      </c>
      <c r="BH1924" s="17">
        <v>0.135866879733827</v>
      </c>
      <c r="BI1924" s="17"/>
      <c r="BJ1924" s="17">
        <v>0.131228764000312</v>
      </c>
      <c r="BK1924" s="17">
        <v>0.15539500124022801</v>
      </c>
      <c r="BL1924" s="17"/>
      <c r="BM1924" s="17">
        <v>0.112121422617886</v>
      </c>
      <c r="BN1924" s="17">
        <v>0.127471404736967</v>
      </c>
      <c r="BO1924" s="17">
        <v>0.12683262239767301</v>
      </c>
      <c r="BP1924" s="17">
        <v>0.18836637995913699</v>
      </c>
      <c r="BQ1924" s="17">
        <v>0.20098054424638301</v>
      </c>
      <c r="BR1924" s="17"/>
      <c r="BS1924" s="17">
        <v>0.164483979262772</v>
      </c>
      <c r="BT1924" s="17"/>
      <c r="BU1924" s="17">
        <v>0.13054447426020899</v>
      </c>
      <c r="BV1924" s="17">
        <v>0.130591520594593</v>
      </c>
      <c r="BW1924" s="17">
        <v>0.16859922471055899</v>
      </c>
      <c r="BX1924" s="17">
        <v>0.170348322075703</v>
      </c>
      <c r="BY1924" s="17">
        <v>0.107092271670404</v>
      </c>
      <c r="BZ1924" s="17"/>
      <c r="CA1924" s="17">
        <v>0.111791424162398</v>
      </c>
      <c r="CB1924" s="17"/>
      <c r="CC1924" s="17">
        <v>0.128454439979101</v>
      </c>
      <c r="CD1924" s="17">
        <v>0.18052555636633999</v>
      </c>
      <c r="CE1924" s="17"/>
      <c r="CF1924" s="17">
        <v>0.11263597678816401</v>
      </c>
      <c r="CG1924" s="17"/>
      <c r="CH1924" s="17">
        <v>0.14888742166656799</v>
      </c>
      <c r="CI1924" s="17">
        <v>0.152049804076029</v>
      </c>
    </row>
    <row r="1925" spans="2:87" x14ac:dyDescent="0.35">
      <c r="B1925" t="s">
        <v>530</v>
      </c>
      <c r="C1925" s="17">
        <v>9.3282731032485702E-2</v>
      </c>
      <c r="D1925" s="17">
        <v>0.101648471000017</v>
      </c>
      <c r="E1925" s="17">
        <v>8.5649452844311302E-2</v>
      </c>
      <c r="F1925" s="17"/>
      <c r="G1925" s="17">
        <v>8.7366013328722195E-2</v>
      </c>
      <c r="H1925" s="17">
        <v>7.5491908422848794E-2</v>
      </c>
      <c r="I1925" s="17">
        <v>9.6848219361714297E-2</v>
      </c>
      <c r="J1925" s="17">
        <v>7.4752716487733295E-2</v>
      </c>
      <c r="K1925" s="17">
        <v>0.106502447438409</v>
      </c>
      <c r="L1925" s="17">
        <v>0.11506865620206901</v>
      </c>
      <c r="M1925" s="17"/>
      <c r="N1925" s="17">
        <v>0.112290074988892</v>
      </c>
      <c r="O1925" s="17">
        <v>0.108189059590832</v>
      </c>
      <c r="P1925" s="17">
        <v>7.6557225566686302E-2</v>
      </c>
      <c r="Q1925" s="17">
        <v>7.3254530028135395E-2</v>
      </c>
      <c r="R1925" s="17"/>
      <c r="S1925" s="17">
        <v>0.135491662659671</v>
      </c>
      <c r="T1925" s="17">
        <v>9.5116322153836405E-2</v>
      </c>
      <c r="U1925" s="17">
        <v>8.16559424601319E-2</v>
      </c>
      <c r="V1925" s="17">
        <v>4.86561631878124E-2</v>
      </c>
      <c r="W1925" s="17">
        <v>7.0722560947983695E-2</v>
      </c>
      <c r="X1925" s="17">
        <v>0.101438365061903</v>
      </c>
      <c r="Y1925" s="17">
        <v>7.7552181174585497E-2</v>
      </c>
      <c r="Z1925" s="17">
        <v>0.13607463979083101</v>
      </c>
      <c r="AA1925" s="17">
        <v>7.0443213759556894E-2</v>
      </c>
      <c r="AB1925" s="17">
        <v>0.122932501101503</v>
      </c>
      <c r="AC1925" s="17">
        <v>8.9899664255494796E-2</v>
      </c>
      <c r="AD1925" s="17">
        <v>6.6343936020629296E-2</v>
      </c>
      <c r="AE1925" s="17"/>
      <c r="AF1925" s="17">
        <v>8.5056863944966005E-2</v>
      </c>
      <c r="AG1925" s="17">
        <v>8.67447062711698E-2</v>
      </c>
      <c r="AH1925" s="17">
        <v>0.101239982512995</v>
      </c>
      <c r="AI1925" s="17">
        <v>7.0337634234192897E-2</v>
      </c>
      <c r="AJ1925" s="17">
        <v>0.13008587345554801</v>
      </c>
      <c r="AK1925" s="17"/>
      <c r="AL1925" s="17">
        <v>9.8646236663140596E-2</v>
      </c>
      <c r="AM1925" s="17">
        <v>0.104606098105892</v>
      </c>
      <c r="AN1925" s="17">
        <v>6.6313217649099698E-2</v>
      </c>
      <c r="AO1925" s="17">
        <v>6.5639301454047894E-2</v>
      </c>
      <c r="AP1925" s="17"/>
      <c r="AQ1925" s="17">
        <v>8.7519585000597797E-2</v>
      </c>
      <c r="AR1925" s="17">
        <v>0.10164512425990201</v>
      </c>
      <c r="AS1925" s="17"/>
      <c r="AT1925" s="17">
        <v>8.7015266701531799E-2</v>
      </c>
      <c r="AU1925" s="17">
        <v>0.114512849063117</v>
      </c>
      <c r="AV1925" s="17"/>
      <c r="AW1925" s="17">
        <v>0.111242742189783</v>
      </c>
      <c r="AX1925" s="17">
        <v>9.8920496295215807E-2</v>
      </c>
      <c r="AY1925" s="17">
        <v>7.1561004673795003E-2</v>
      </c>
      <c r="AZ1925" s="17"/>
      <c r="BA1925" s="17">
        <v>0.101018239950238</v>
      </c>
      <c r="BB1925" s="17">
        <v>8.2210536074514604E-2</v>
      </c>
      <c r="BC1925" s="17">
        <v>8.0688687889735003E-2</v>
      </c>
      <c r="BD1925" s="17">
        <v>0.14385132499739101</v>
      </c>
      <c r="BE1925" s="17">
        <v>9.7073390606337295E-2</v>
      </c>
      <c r="BF1925" s="17"/>
      <c r="BG1925" s="17">
        <v>8.6352994933722199E-2</v>
      </c>
      <c r="BH1925" s="17">
        <v>9.8339982946257398E-2</v>
      </c>
      <c r="BI1925" s="17"/>
      <c r="BJ1925" s="17">
        <v>9.0158863573436804E-2</v>
      </c>
      <c r="BK1925" s="17">
        <v>0.102687229683079</v>
      </c>
      <c r="BL1925" s="17"/>
      <c r="BM1925" s="17">
        <v>6.5203474266205902E-2</v>
      </c>
      <c r="BN1925" s="17">
        <v>0.14421196675411599</v>
      </c>
      <c r="BO1925" s="17">
        <v>7.15526712424739E-2</v>
      </c>
      <c r="BP1925" s="17">
        <v>7.15459293985138E-2</v>
      </c>
      <c r="BQ1925" s="17">
        <v>0.14630958647976799</v>
      </c>
      <c r="BR1925" s="17"/>
      <c r="BS1925" s="17">
        <v>0.119515876318648</v>
      </c>
      <c r="BT1925" s="17"/>
      <c r="BU1925" s="17">
        <v>0.12895708285172</v>
      </c>
      <c r="BV1925" s="17">
        <v>7.5260421368258001E-2</v>
      </c>
      <c r="BW1925" s="17">
        <v>7.4904384359896298E-2</v>
      </c>
      <c r="BX1925" s="17">
        <v>0.12811937550302799</v>
      </c>
      <c r="BY1925" s="17">
        <v>6.6678111309299307E-2</v>
      </c>
      <c r="BZ1925" s="17"/>
      <c r="CA1925" s="17">
        <v>5.9065590331806202E-2</v>
      </c>
      <c r="CB1925" s="17"/>
      <c r="CC1925" s="17">
        <v>9.2023710929111699E-2</v>
      </c>
      <c r="CD1925" s="17">
        <v>9.9108690450013304E-2</v>
      </c>
      <c r="CE1925" s="17"/>
      <c r="CF1925" s="17">
        <v>7.9081500653270201E-2</v>
      </c>
      <c r="CG1925" s="17"/>
      <c r="CH1925" s="17">
        <v>8.6001814687110295E-2</v>
      </c>
      <c r="CI1925" s="17">
        <v>0.10700767539110401</v>
      </c>
    </row>
    <row r="1926" spans="2:87" x14ac:dyDescent="0.35">
      <c r="B1926" t="s">
        <v>531</v>
      </c>
      <c r="C1926" s="17">
        <v>6.0776355830892102E-2</v>
      </c>
      <c r="D1926" s="17">
        <v>5.8786341936350503E-2</v>
      </c>
      <c r="E1926" s="17">
        <v>6.3082942217747004E-2</v>
      </c>
      <c r="F1926" s="17"/>
      <c r="G1926" s="17">
        <v>5.7209272389347997E-2</v>
      </c>
      <c r="H1926" s="17">
        <v>9.2403925818271199E-2</v>
      </c>
      <c r="I1926" s="17">
        <v>6.8014839505471797E-2</v>
      </c>
      <c r="J1926" s="17">
        <v>4.2736285905671703E-2</v>
      </c>
      <c r="K1926" s="17">
        <v>4.8054870940788703E-2</v>
      </c>
      <c r="L1926" s="17">
        <v>5.4635339264765097E-2</v>
      </c>
      <c r="M1926" s="17"/>
      <c r="N1926" s="17">
        <v>5.5356895681377097E-2</v>
      </c>
      <c r="O1926" s="17">
        <v>4.5697407564308699E-2</v>
      </c>
      <c r="P1926" s="17">
        <v>7.0193233847759107E-2</v>
      </c>
      <c r="Q1926" s="17">
        <v>7.2773253813655694E-2</v>
      </c>
      <c r="R1926" s="17"/>
      <c r="S1926" s="17">
        <v>4.1977877616305802E-2</v>
      </c>
      <c r="T1926" s="17">
        <v>7.2343693219369204E-2</v>
      </c>
      <c r="U1926" s="17">
        <v>7.4695856134378E-2</v>
      </c>
      <c r="V1926" s="17">
        <v>4.40935415275946E-2</v>
      </c>
      <c r="W1926" s="17">
        <v>7.2089276125602203E-2</v>
      </c>
      <c r="X1926" s="17">
        <v>7.8276657399238794E-2</v>
      </c>
      <c r="Y1926" s="17">
        <v>4.9343044816093903E-2</v>
      </c>
      <c r="Z1926" s="17">
        <v>6.3502121653263993E-2</v>
      </c>
      <c r="AA1926" s="17">
        <v>5.4009376834730401E-2</v>
      </c>
      <c r="AB1926" s="17">
        <v>4.8888139804580101E-2</v>
      </c>
      <c r="AC1926" s="17">
        <v>8.3615071414710904E-2</v>
      </c>
      <c r="AD1926" s="17">
        <v>8.1658358739011699E-2</v>
      </c>
      <c r="AE1926" s="17"/>
      <c r="AF1926" s="17">
        <v>8.5823037691341794E-2</v>
      </c>
      <c r="AG1926" s="17">
        <v>5.0478079319435903E-2</v>
      </c>
      <c r="AH1926" s="17">
        <v>7.5088955587006206E-2</v>
      </c>
      <c r="AI1926" s="17">
        <v>5.1651235933464802E-2</v>
      </c>
      <c r="AJ1926" s="17">
        <v>3.69739385796551E-2</v>
      </c>
      <c r="AK1926" s="17"/>
      <c r="AL1926" s="17">
        <v>6.3455445799850296E-2</v>
      </c>
      <c r="AM1926" s="17">
        <v>6.24462281550704E-2</v>
      </c>
      <c r="AN1926" s="17">
        <v>3.3224788333654498E-2</v>
      </c>
      <c r="AO1926" s="17">
        <v>0.11008121439538</v>
      </c>
      <c r="AP1926" s="17"/>
      <c r="AQ1926" s="17">
        <v>5.8985828747376699E-2</v>
      </c>
      <c r="AR1926" s="17">
        <v>6.3374431859826094E-2</v>
      </c>
      <c r="AS1926" s="17"/>
      <c r="AT1926" s="17">
        <v>6.0607838628691797E-2</v>
      </c>
      <c r="AU1926" s="17">
        <v>4.8887835353935899E-2</v>
      </c>
      <c r="AV1926" s="17"/>
      <c r="AW1926" s="17">
        <v>4.4419813229982397E-2</v>
      </c>
      <c r="AX1926" s="17">
        <v>7.0335377771734195E-2</v>
      </c>
      <c r="AY1926" s="17">
        <v>6.9662126743849501E-2</v>
      </c>
      <c r="AZ1926" s="17"/>
      <c r="BA1926" s="17">
        <v>7.7914060710520205E-2</v>
      </c>
      <c r="BB1926" s="17">
        <v>5.4059963394569602E-2</v>
      </c>
      <c r="BC1926" s="17">
        <v>5.7709526692167903E-2</v>
      </c>
      <c r="BD1926" s="17">
        <v>2.5513401351345201E-2</v>
      </c>
      <c r="BE1926" s="17">
        <v>9.98134606340247E-2</v>
      </c>
      <c r="BF1926" s="17"/>
      <c r="BG1926" s="17">
        <v>6.7478075230384293E-2</v>
      </c>
      <c r="BH1926" s="17">
        <v>5.5885508217706603E-2</v>
      </c>
      <c r="BI1926" s="17"/>
      <c r="BJ1926" s="17">
        <v>5.9988177516926401E-2</v>
      </c>
      <c r="BK1926" s="17">
        <v>6.5201832165739798E-2</v>
      </c>
      <c r="BL1926" s="17"/>
      <c r="BM1926" s="17">
        <v>8.4392635915492703E-2</v>
      </c>
      <c r="BN1926" s="17">
        <v>7.8665582203541404E-2</v>
      </c>
      <c r="BO1926" s="17">
        <v>5.8355729857831197E-2</v>
      </c>
      <c r="BP1926" s="17">
        <v>3.5253405074888201E-2</v>
      </c>
      <c r="BQ1926" s="17">
        <v>3.9548637152511799E-2</v>
      </c>
      <c r="BR1926" s="17"/>
      <c r="BS1926" s="17">
        <v>5.7309871475802902E-2</v>
      </c>
      <c r="BT1926" s="17"/>
      <c r="BU1926" s="17">
        <v>7.8410848074770403E-2</v>
      </c>
      <c r="BV1926" s="17">
        <v>4.2072145044323397E-2</v>
      </c>
      <c r="BW1926" s="17">
        <v>4.3730178588000101E-2</v>
      </c>
      <c r="BX1926" s="17">
        <v>6.2382705253455698E-2</v>
      </c>
      <c r="BY1926" s="17">
        <v>0.115614319526697</v>
      </c>
      <c r="BZ1926" s="17"/>
      <c r="CA1926" s="17">
        <v>5.9709849624270901E-2</v>
      </c>
      <c r="CB1926" s="17"/>
      <c r="CC1926" s="17">
        <v>5.8093255029204101E-2</v>
      </c>
      <c r="CD1926" s="17">
        <v>6.9844543777900503E-2</v>
      </c>
      <c r="CE1926" s="17"/>
      <c r="CF1926" s="17">
        <v>4.0493871264172497E-2</v>
      </c>
      <c r="CG1926" s="17"/>
      <c r="CH1926" s="17">
        <v>4.3278138274453502E-2</v>
      </c>
      <c r="CI1926" s="17">
        <v>6.0415330563970297E-2</v>
      </c>
    </row>
    <row r="1927" spans="2:87" x14ac:dyDescent="0.35">
      <c r="B1927" t="s">
        <v>161</v>
      </c>
      <c r="C1927" s="17">
        <v>8.2528504784202802E-2</v>
      </c>
      <c r="D1927" s="17">
        <v>5.83739257802992E-2</v>
      </c>
      <c r="E1927" s="17">
        <v>0.10373792641570399</v>
      </c>
      <c r="F1927" s="17"/>
      <c r="G1927" s="17">
        <v>9.0720345518845502E-2</v>
      </c>
      <c r="H1927" s="17">
        <v>8.3435376251728893E-2</v>
      </c>
      <c r="I1927" s="17">
        <v>0.109278560108745</v>
      </c>
      <c r="J1927" s="17">
        <v>8.7371030120336701E-2</v>
      </c>
      <c r="K1927" s="17">
        <v>6.1946654694845997E-2</v>
      </c>
      <c r="L1927" s="17">
        <v>6.4454392553624201E-2</v>
      </c>
      <c r="M1927" s="17"/>
      <c r="N1927" s="17">
        <v>5.9845334122148E-2</v>
      </c>
      <c r="O1927" s="17">
        <v>8.6380444127496195E-2</v>
      </c>
      <c r="P1927" s="17">
        <v>0.100417379000284</v>
      </c>
      <c r="Q1927" s="17">
        <v>8.8449365672314595E-2</v>
      </c>
      <c r="R1927" s="17"/>
      <c r="S1927" s="17">
        <v>6.8022676370219901E-2</v>
      </c>
      <c r="T1927" s="17">
        <v>7.1081564840498504E-2</v>
      </c>
      <c r="U1927" s="17">
        <v>3.9802829408163203E-2</v>
      </c>
      <c r="V1927" s="17">
        <v>0.124248820613688</v>
      </c>
      <c r="W1927" s="17">
        <v>0.11560902112249501</v>
      </c>
      <c r="X1927" s="17">
        <v>7.60969908894219E-2</v>
      </c>
      <c r="Y1927" s="17">
        <v>0.13568550524105399</v>
      </c>
      <c r="Z1927" s="17">
        <v>0.118280283412945</v>
      </c>
      <c r="AA1927" s="17">
        <v>7.0646635573310704E-2</v>
      </c>
      <c r="AB1927" s="17">
        <v>7.7318871071399703E-2</v>
      </c>
      <c r="AC1927" s="17">
        <v>4.9433302088185201E-2</v>
      </c>
      <c r="AD1927" s="17">
        <v>5.5625145084224399E-2</v>
      </c>
      <c r="AE1927" s="17"/>
      <c r="AF1927" s="17">
        <v>9.5468281295748997E-2</v>
      </c>
      <c r="AG1927" s="17">
        <v>8.6440116653566906E-2</v>
      </c>
      <c r="AH1927" s="17">
        <v>5.5572540375707899E-2</v>
      </c>
      <c r="AI1927" s="17">
        <v>6.3243547386959795E-2</v>
      </c>
      <c r="AJ1927" s="17">
        <v>7.7288231011123698E-2</v>
      </c>
      <c r="AK1927" s="17"/>
      <c r="AL1927" s="17">
        <v>0.102448019108838</v>
      </c>
      <c r="AM1927" s="17">
        <v>6.4085585507609802E-2</v>
      </c>
      <c r="AN1927" s="17">
        <v>7.5028906739339596E-2</v>
      </c>
      <c r="AO1927" s="17">
        <v>9.4196606515092707E-2</v>
      </c>
      <c r="AP1927" s="17"/>
      <c r="AQ1927" s="17">
        <v>8.6386552948697196E-2</v>
      </c>
      <c r="AR1927" s="17">
        <v>7.6930431151624096E-2</v>
      </c>
      <c r="AS1927" s="17"/>
      <c r="AT1927" s="17">
        <v>8.0996537577448902E-2</v>
      </c>
      <c r="AU1927" s="17">
        <v>6.5848717759881395E-2</v>
      </c>
      <c r="AV1927" s="17"/>
      <c r="AW1927" s="17">
        <v>6.6174892968443297E-2</v>
      </c>
      <c r="AX1927" s="17">
        <v>9.3025977043706007E-2</v>
      </c>
      <c r="AY1927" s="17">
        <v>8.9054250414458996E-2</v>
      </c>
      <c r="AZ1927" s="17"/>
      <c r="BA1927" s="17">
        <v>9.19476979821819E-2</v>
      </c>
      <c r="BB1927" s="17">
        <v>7.3714792017415598E-2</v>
      </c>
      <c r="BC1927" s="17">
        <v>7.8461696140343998E-2</v>
      </c>
      <c r="BD1927" s="17">
        <v>0.101473790709175</v>
      </c>
      <c r="BE1927" s="17">
        <v>7.2937812128796894E-2</v>
      </c>
      <c r="BF1927" s="17"/>
      <c r="BG1927" s="17">
        <v>8.9101282652035305E-2</v>
      </c>
      <c r="BH1927" s="17">
        <v>7.7731757407802402E-2</v>
      </c>
      <c r="BI1927" s="17"/>
      <c r="BJ1927" s="17">
        <v>8.47544012791039E-2</v>
      </c>
      <c r="BK1927" s="17">
        <v>7.4037365835312494E-2</v>
      </c>
      <c r="BL1927" s="17"/>
      <c r="BM1927" s="17">
        <v>0.15437676667797201</v>
      </c>
      <c r="BN1927" s="17">
        <v>4.9306929247218599E-2</v>
      </c>
      <c r="BO1927" s="17">
        <v>5.9573566985206501E-2</v>
      </c>
      <c r="BP1927" s="17">
        <v>7.6538279899230094E-2</v>
      </c>
      <c r="BQ1927" s="17">
        <v>8.1936395820416202E-2</v>
      </c>
      <c r="BR1927" s="17"/>
      <c r="BS1927" s="17">
        <v>4.6695794495322497E-2</v>
      </c>
      <c r="BT1927" s="17"/>
      <c r="BU1927" s="17">
        <v>4.2067423847575197E-2</v>
      </c>
      <c r="BV1927" s="17">
        <v>5.9455622851806597E-2</v>
      </c>
      <c r="BW1927" s="17">
        <v>6.8891596492209203E-2</v>
      </c>
      <c r="BX1927" s="17">
        <v>4.3278340289273499E-2</v>
      </c>
      <c r="BY1927" s="17">
        <v>0.20719908363346701</v>
      </c>
      <c r="BZ1927" s="17"/>
      <c r="CA1927" s="17">
        <v>3.8529860629470697E-2</v>
      </c>
      <c r="CB1927" s="17"/>
      <c r="CC1927" s="17">
        <v>7.62378242750512E-2</v>
      </c>
      <c r="CD1927" s="17">
        <v>6.8700228116794701E-2</v>
      </c>
      <c r="CE1927" s="17"/>
      <c r="CF1927" s="17">
        <v>7.1721040673664693E-2</v>
      </c>
      <c r="CG1927" s="17"/>
      <c r="CH1927" s="17">
        <v>7.1113954363755102E-2</v>
      </c>
      <c r="CI1927" s="17">
        <v>4.7455205020214303E-2</v>
      </c>
    </row>
    <row r="1928" spans="2:87" x14ac:dyDescent="0.35">
      <c r="C1928" s="17"/>
      <c r="D1928" s="17"/>
      <c r="E1928" s="17"/>
      <c r="F1928" s="17"/>
      <c r="G1928" s="17"/>
      <c r="H1928" s="17"/>
      <c r="I1928" s="17"/>
      <c r="J1928" s="17"/>
      <c r="K1928" s="17"/>
      <c r="L1928" s="17"/>
      <c r="M1928" s="17"/>
      <c r="N1928" s="17"/>
      <c r="O1928" s="17"/>
      <c r="P1928" s="17"/>
      <c r="Q1928" s="17"/>
      <c r="R1928" s="17"/>
      <c r="S1928" s="17"/>
      <c r="T1928" s="17"/>
      <c r="U1928" s="17"/>
      <c r="V1928" s="17"/>
      <c r="W1928" s="17"/>
      <c r="X1928" s="17"/>
      <c r="Y1928" s="17"/>
      <c r="Z1928" s="17"/>
      <c r="AA1928" s="17"/>
      <c r="AB1928" s="17"/>
      <c r="AC1928" s="17"/>
      <c r="AD1928" s="17"/>
      <c r="AE1928" s="17"/>
      <c r="AF1928" s="17"/>
      <c r="AG1928" s="17"/>
      <c r="AH1928" s="17"/>
      <c r="AI1928" s="17"/>
      <c r="AJ1928" s="17"/>
      <c r="AK1928" s="17"/>
      <c r="AL1928" s="17"/>
      <c r="AM1928" s="17"/>
      <c r="AN1928" s="17"/>
      <c r="AO1928" s="17"/>
      <c r="AP1928" s="17"/>
      <c r="AQ1928" s="17"/>
      <c r="AR1928" s="17"/>
      <c r="AS1928" s="17"/>
      <c r="AT1928" s="17"/>
      <c r="AU1928" s="17"/>
      <c r="AV1928" s="17"/>
      <c r="AW1928" s="17"/>
      <c r="AX1928" s="17"/>
      <c r="AY1928" s="17"/>
      <c r="AZ1928" s="17"/>
      <c r="BA1928" s="17"/>
      <c r="BB1928" s="17"/>
      <c r="BC1928" s="17"/>
      <c r="BD1928" s="17"/>
      <c r="BE1928" s="17"/>
      <c r="BF1928" s="17"/>
      <c r="BG1928" s="17"/>
      <c r="BH1928" s="17"/>
      <c r="BI1928" s="17"/>
      <c r="BJ1928" s="17"/>
      <c r="BK1928" s="17"/>
      <c r="BL1928" s="17"/>
      <c r="BM1928" s="17"/>
      <c r="BN1928" s="17"/>
      <c r="BO1928" s="17"/>
      <c r="BP1928" s="17"/>
      <c r="BQ1928" s="17"/>
      <c r="BR1928" s="17"/>
      <c r="BS1928" s="17"/>
      <c r="BT1928" s="17"/>
      <c r="BU1928" s="17"/>
      <c r="BV1928" s="17"/>
      <c r="BW1928" s="17"/>
      <c r="BX1928" s="17"/>
      <c r="BY1928" s="17"/>
      <c r="BZ1928" s="17"/>
      <c r="CA1928" s="17"/>
      <c r="CB1928" s="17"/>
      <c r="CC1928" s="17"/>
      <c r="CD1928" s="17"/>
      <c r="CE1928" s="17"/>
      <c r="CF1928" s="17"/>
      <c r="CG1928" s="17"/>
      <c r="CH1928" s="17"/>
      <c r="CI1928" s="17"/>
    </row>
    <row r="1929" spans="2:87" x14ac:dyDescent="0.35">
      <c r="B1929" s="6" t="s">
        <v>569</v>
      </c>
      <c r="C1929" s="17"/>
      <c r="D1929" s="17"/>
      <c r="E1929" s="17"/>
      <c r="F1929" s="17"/>
      <c r="G1929" s="17"/>
      <c r="H1929" s="17"/>
      <c r="I1929" s="17"/>
      <c r="J1929" s="17"/>
      <c r="K1929" s="17"/>
      <c r="L1929" s="17"/>
      <c r="M1929" s="17"/>
      <c r="N1929" s="17"/>
      <c r="O1929" s="17"/>
      <c r="P1929" s="17"/>
      <c r="Q1929" s="17"/>
      <c r="R1929" s="17"/>
      <c r="S1929" s="17"/>
      <c r="T1929" s="17"/>
      <c r="U1929" s="17"/>
      <c r="V1929" s="17"/>
      <c r="W1929" s="17"/>
      <c r="X1929" s="17"/>
      <c r="Y1929" s="17"/>
      <c r="Z1929" s="17"/>
      <c r="AA1929" s="17"/>
      <c r="AB1929" s="17"/>
      <c r="AC1929" s="17"/>
      <c r="AD1929" s="17"/>
      <c r="AE1929" s="17"/>
      <c r="AF1929" s="17"/>
      <c r="AG1929" s="17"/>
      <c r="AH1929" s="17"/>
      <c r="AI1929" s="17"/>
      <c r="AJ1929" s="17"/>
      <c r="AK1929" s="17"/>
      <c r="AL1929" s="17"/>
      <c r="AM1929" s="17"/>
      <c r="AN1929" s="17"/>
      <c r="AO1929" s="17"/>
      <c r="AP1929" s="17"/>
      <c r="AQ1929" s="17"/>
      <c r="AR1929" s="17"/>
      <c r="AS1929" s="17"/>
      <c r="AT1929" s="17"/>
      <c r="AU1929" s="17"/>
      <c r="AV1929" s="17"/>
      <c r="AW1929" s="17"/>
      <c r="AX1929" s="17"/>
      <c r="AY1929" s="17"/>
      <c r="AZ1929" s="17"/>
      <c r="BA1929" s="17"/>
      <c r="BB1929" s="17"/>
      <c r="BC1929" s="17"/>
      <c r="BD1929" s="17"/>
      <c r="BE1929" s="17"/>
      <c r="BF1929" s="17"/>
      <c r="BG1929" s="17"/>
      <c r="BH1929" s="17"/>
      <c r="BI1929" s="17"/>
      <c r="BJ1929" s="17"/>
      <c r="BK1929" s="17"/>
      <c r="BL1929" s="17"/>
      <c r="BM1929" s="17"/>
      <c r="BN1929" s="17"/>
      <c r="BO1929" s="17"/>
      <c r="BP1929" s="17"/>
      <c r="BQ1929" s="17"/>
      <c r="BR1929" s="17"/>
      <c r="BS1929" s="17"/>
      <c r="BT1929" s="17"/>
      <c r="BU1929" s="17"/>
      <c r="BV1929" s="17"/>
      <c r="BW1929" s="17"/>
      <c r="BX1929" s="17"/>
      <c r="BY1929" s="17"/>
      <c r="BZ1929" s="17"/>
      <c r="CA1929" s="17"/>
      <c r="CB1929" s="17"/>
      <c r="CC1929" s="17"/>
      <c r="CD1929" s="17"/>
      <c r="CE1929" s="17"/>
      <c r="CF1929" s="17"/>
      <c r="CG1929" s="17"/>
      <c r="CH1929" s="17"/>
      <c r="CI1929" s="17"/>
    </row>
    <row r="1930" spans="2:87" x14ac:dyDescent="0.35">
      <c r="B1930" s="24" t="s">
        <v>117</v>
      </c>
      <c r="C1930" s="17"/>
      <c r="D1930" s="17"/>
      <c r="E1930" s="17"/>
      <c r="F1930" s="17"/>
      <c r="G1930" s="17"/>
      <c r="H1930" s="17"/>
      <c r="I1930" s="17"/>
      <c r="J1930" s="17"/>
      <c r="K1930" s="17"/>
      <c r="L1930" s="17"/>
      <c r="M1930" s="17"/>
      <c r="N1930" s="17"/>
      <c r="O1930" s="17"/>
      <c r="P1930" s="17"/>
      <c r="Q1930" s="17"/>
      <c r="R1930" s="17"/>
      <c r="S1930" s="17"/>
      <c r="T1930" s="17"/>
      <c r="U1930" s="17"/>
      <c r="V1930" s="17"/>
      <c r="W1930" s="17"/>
      <c r="X1930" s="17"/>
      <c r="Y1930" s="17"/>
      <c r="Z1930" s="17"/>
      <c r="AA1930" s="17"/>
      <c r="AB1930" s="17"/>
      <c r="AC1930" s="17"/>
      <c r="AD1930" s="17"/>
      <c r="AE1930" s="17"/>
      <c r="AF1930" s="17"/>
      <c r="AG1930" s="17"/>
      <c r="AH1930" s="17"/>
      <c r="AI1930" s="17"/>
      <c r="AJ1930" s="17"/>
      <c r="AK1930" s="17"/>
      <c r="AL1930" s="17"/>
      <c r="AM1930" s="17"/>
      <c r="AN1930" s="17"/>
      <c r="AO1930" s="17"/>
      <c r="AP1930" s="17"/>
      <c r="AQ1930" s="17"/>
      <c r="AR1930" s="17"/>
      <c r="AS1930" s="17"/>
      <c r="AT1930" s="17"/>
      <c r="AU1930" s="17"/>
      <c r="AV1930" s="17"/>
      <c r="AW1930" s="17"/>
      <c r="AX1930" s="17"/>
      <c r="AY1930" s="17"/>
      <c r="AZ1930" s="17"/>
      <c r="BA1930" s="17"/>
      <c r="BB1930" s="17"/>
      <c r="BC1930" s="17"/>
      <c r="BD1930" s="17"/>
      <c r="BE1930" s="17"/>
      <c r="BF1930" s="17"/>
      <c r="BG1930" s="17"/>
      <c r="BH1930" s="17"/>
      <c r="BI1930" s="17"/>
      <c r="BJ1930" s="17"/>
      <c r="BK1930" s="17"/>
      <c r="BL1930" s="17"/>
      <c r="BM1930" s="17"/>
      <c r="BN1930" s="17"/>
      <c r="BO1930" s="17"/>
      <c r="BP1930" s="17"/>
      <c r="BQ1930" s="17"/>
      <c r="BR1930" s="17"/>
      <c r="BS1930" s="17"/>
      <c r="BT1930" s="17"/>
      <c r="BU1930" s="17"/>
      <c r="BV1930" s="17"/>
      <c r="BW1930" s="17"/>
      <c r="BX1930" s="17"/>
      <c r="BY1930" s="17"/>
      <c r="BZ1930" s="17"/>
      <c r="CA1930" s="17"/>
      <c r="CB1930" s="17"/>
      <c r="CC1930" s="17"/>
      <c r="CD1930" s="17"/>
      <c r="CE1930" s="17"/>
      <c r="CF1930" s="17"/>
      <c r="CG1930" s="17"/>
      <c r="CH1930" s="17"/>
      <c r="CI1930" s="17"/>
    </row>
    <row r="1931" spans="2:87" x14ac:dyDescent="0.35">
      <c r="B1931" t="s">
        <v>527</v>
      </c>
      <c r="C1931" s="17">
        <v>0.30508520181511201</v>
      </c>
      <c r="D1931" s="17">
        <v>0.31310057336265701</v>
      </c>
      <c r="E1931" s="17">
        <v>0.29707347288404501</v>
      </c>
      <c r="F1931" s="17"/>
      <c r="G1931" s="17">
        <v>0.19187545937177</v>
      </c>
      <c r="H1931" s="17">
        <v>0.25323645057493399</v>
      </c>
      <c r="I1931" s="17">
        <v>0.22180256696870401</v>
      </c>
      <c r="J1931" s="17">
        <v>0.27270475664877297</v>
      </c>
      <c r="K1931" s="17">
        <v>0.38238334408626301</v>
      </c>
      <c r="L1931" s="17">
        <v>0.46541915041712301</v>
      </c>
      <c r="M1931" s="17"/>
      <c r="N1931" s="17">
        <v>0.254742034922114</v>
      </c>
      <c r="O1931" s="17">
        <v>0.28354364903395701</v>
      </c>
      <c r="P1931" s="17">
        <v>0.35174030162356401</v>
      </c>
      <c r="Q1931" s="17">
        <v>0.34139952471937401</v>
      </c>
      <c r="R1931" s="17"/>
      <c r="S1931" s="17">
        <v>0.25020283153965001</v>
      </c>
      <c r="T1931" s="17">
        <v>0.29111783340534803</v>
      </c>
      <c r="U1931" s="17">
        <v>0.31284151019261103</v>
      </c>
      <c r="V1931" s="17">
        <v>0.30159531760985703</v>
      </c>
      <c r="W1931" s="17">
        <v>0.327314733553842</v>
      </c>
      <c r="X1931" s="17">
        <v>0.34872048514600201</v>
      </c>
      <c r="Y1931" s="17">
        <v>0.224409299512385</v>
      </c>
      <c r="Z1931" s="17">
        <v>0.390007589552126</v>
      </c>
      <c r="AA1931" s="17">
        <v>0.30966685856974702</v>
      </c>
      <c r="AB1931" s="17">
        <v>0.359103327275196</v>
      </c>
      <c r="AC1931" s="17">
        <v>0.374101872068831</v>
      </c>
      <c r="AD1931" s="17">
        <v>0.23556286378858701</v>
      </c>
      <c r="AE1931" s="17"/>
      <c r="AF1931" s="17">
        <v>0.35541029563451698</v>
      </c>
      <c r="AG1931" s="17">
        <v>0.33093449557152299</v>
      </c>
      <c r="AH1931" s="17">
        <v>0.26341061113569397</v>
      </c>
      <c r="AI1931" s="17">
        <v>0.30509208690091599</v>
      </c>
      <c r="AJ1931" s="17">
        <v>0.24933257429949601</v>
      </c>
      <c r="AK1931" s="17"/>
      <c r="AL1931" s="17">
        <v>0.300061460511512</v>
      </c>
      <c r="AM1931" s="17">
        <v>0.31434219612659797</v>
      </c>
      <c r="AN1931" s="17">
        <v>0.30495641075527002</v>
      </c>
      <c r="AO1931" s="17">
        <v>0.27957704092028901</v>
      </c>
      <c r="AP1931" s="17"/>
      <c r="AQ1931" s="17">
        <v>0.34123828979833398</v>
      </c>
      <c r="AR1931" s="17">
        <v>0.25262664247473099</v>
      </c>
      <c r="AS1931" s="17"/>
      <c r="AT1931" s="17">
        <v>0.28129469478229902</v>
      </c>
      <c r="AU1931" s="17">
        <v>0.43871583377647899</v>
      </c>
      <c r="AV1931" s="17"/>
      <c r="AW1931" s="17">
        <v>0.36600146300584002</v>
      </c>
      <c r="AX1931" s="17">
        <v>0.260795322153616</v>
      </c>
      <c r="AY1931" s="17">
        <v>0.27199214238451003</v>
      </c>
      <c r="AZ1931" s="17"/>
      <c r="BA1931" s="17">
        <v>0.25668388681328203</v>
      </c>
      <c r="BB1931" s="17">
        <v>0.325618495621745</v>
      </c>
      <c r="BC1931" s="17">
        <v>0.30322045116742302</v>
      </c>
      <c r="BD1931" s="17">
        <v>0.34545785100674398</v>
      </c>
      <c r="BE1931" s="17">
        <v>0.372117589045867</v>
      </c>
      <c r="BF1931" s="17"/>
      <c r="BG1931" s="17">
        <v>0.26128445506321502</v>
      </c>
      <c r="BH1931" s="17">
        <v>0.33705054756257502</v>
      </c>
      <c r="BI1931" s="17"/>
      <c r="BJ1931" s="17">
        <v>0.265615719820327</v>
      </c>
      <c r="BK1931" s="17">
        <v>0.44417550037139403</v>
      </c>
      <c r="BL1931" s="17"/>
      <c r="BM1931" s="17">
        <v>0.26135956602079402</v>
      </c>
      <c r="BN1931" s="17">
        <v>0.42472706453158698</v>
      </c>
      <c r="BO1931" s="17">
        <v>0.24045930463649501</v>
      </c>
      <c r="BP1931" s="17">
        <v>0.227279681314148</v>
      </c>
      <c r="BQ1931" s="17">
        <v>0.44791032604450698</v>
      </c>
      <c r="BR1931" s="17"/>
      <c r="BS1931" s="17">
        <v>0.38232442027726599</v>
      </c>
      <c r="BT1931" s="17"/>
      <c r="BU1931" s="17">
        <v>0.41460297765929099</v>
      </c>
      <c r="BV1931" s="17">
        <v>0.21605434871951801</v>
      </c>
      <c r="BW1931" s="17">
        <v>0.22612120617540499</v>
      </c>
      <c r="BX1931" s="17">
        <v>0.41710376334746802</v>
      </c>
      <c r="BY1931" s="17">
        <v>0.23367958980928999</v>
      </c>
      <c r="BZ1931" s="17"/>
      <c r="CA1931" s="17">
        <v>0.30402266028660402</v>
      </c>
      <c r="CB1931" s="17"/>
      <c r="CC1931" s="17">
        <v>0.33046741555908199</v>
      </c>
      <c r="CD1931" s="17">
        <v>0.22207716353274701</v>
      </c>
      <c r="CE1931" s="17"/>
      <c r="CF1931" s="17">
        <v>0.34464780977009402</v>
      </c>
      <c r="CG1931" s="17"/>
      <c r="CH1931" s="17">
        <v>0.36228192981813401</v>
      </c>
      <c r="CI1931" s="17">
        <v>0.18370807910904999</v>
      </c>
    </row>
    <row r="1932" spans="2:87" x14ac:dyDescent="0.35">
      <c r="B1932" t="s">
        <v>528</v>
      </c>
      <c r="C1932" s="17">
        <v>0.26581933571272398</v>
      </c>
      <c r="D1932" s="17">
        <v>0.25474381863976497</v>
      </c>
      <c r="E1932" s="17">
        <v>0.27822824750048503</v>
      </c>
      <c r="F1932" s="17"/>
      <c r="G1932" s="17">
        <v>0.29310346386899999</v>
      </c>
      <c r="H1932" s="17">
        <v>0.26805786166727202</v>
      </c>
      <c r="I1932" s="17">
        <v>0.28603504865365798</v>
      </c>
      <c r="J1932" s="17">
        <v>0.25221876548697097</v>
      </c>
      <c r="K1932" s="17">
        <v>0.22158857032282001</v>
      </c>
      <c r="L1932" s="17">
        <v>0.27005435107324399</v>
      </c>
      <c r="M1932" s="17"/>
      <c r="N1932" s="17">
        <v>0.289175570019087</v>
      </c>
      <c r="O1932" s="17">
        <v>0.28552943133021602</v>
      </c>
      <c r="P1932" s="17">
        <v>0.23649155417324699</v>
      </c>
      <c r="Q1932" s="17">
        <v>0.243730891769108</v>
      </c>
      <c r="R1932" s="17"/>
      <c r="S1932" s="17">
        <v>0.27000425175694598</v>
      </c>
      <c r="T1932" s="17">
        <v>0.26275446129137597</v>
      </c>
      <c r="U1932" s="17">
        <v>0.26182718582401299</v>
      </c>
      <c r="V1932" s="17">
        <v>0.25438156623227798</v>
      </c>
      <c r="W1932" s="17">
        <v>0.25771811473928002</v>
      </c>
      <c r="X1932" s="17">
        <v>0.24938300842800801</v>
      </c>
      <c r="Y1932" s="17">
        <v>0.26542550050581498</v>
      </c>
      <c r="Z1932" s="17">
        <v>0.24956305059219799</v>
      </c>
      <c r="AA1932" s="17">
        <v>0.26221598702445198</v>
      </c>
      <c r="AB1932" s="17">
        <v>0.32866944543916299</v>
      </c>
      <c r="AC1932" s="17">
        <v>0.25335814647473698</v>
      </c>
      <c r="AD1932" s="17">
        <v>0.24108275672802601</v>
      </c>
      <c r="AE1932" s="17"/>
      <c r="AF1932" s="17">
        <v>0.25449193117074498</v>
      </c>
      <c r="AG1932" s="17">
        <v>0.249548108154478</v>
      </c>
      <c r="AH1932" s="17">
        <v>0.30520887561309901</v>
      </c>
      <c r="AI1932" s="17">
        <v>0.279741092678712</v>
      </c>
      <c r="AJ1932" s="17">
        <v>0.270445432205424</v>
      </c>
      <c r="AK1932" s="17"/>
      <c r="AL1932" s="17">
        <v>0.25982496727091903</v>
      </c>
      <c r="AM1932" s="17">
        <v>0.280096778529483</v>
      </c>
      <c r="AN1932" s="17">
        <v>0.24511407872476201</v>
      </c>
      <c r="AO1932" s="17">
        <v>0.27223108398090601</v>
      </c>
      <c r="AP1932" s="17"/>
      <c r="AQ1932" s="17">
        <v>0.26444194504228602</v>
      </c>
      <c r="AR1932" s="17">
        <v>0.26781794590761598</v>
      </c>
      <c r="AS1932" s="17"/>
      <c r="AT1932" s="17">
        <v>0.25432410605198602</v>
      </c>
      <c r="AU1932" s="17">
        <v>0.29576147569170402</v>
      </c>
      <c r="AV1932" s="17"/>
      <c r="AW1932" s="17">
        <v>0.27376877329508698</v>
      </c>
      <c r="AX1932" s="17">
        <v>0.27732635626765001</v>
      </c>
      <c r="AY1932" s="17">
        <v>0.25996841858196101</v>
      </c>
      <c r="AZ1932" s="17"/>
      <c r="BA1932" s="17">
        <v>0.30034817558597798</v>
      </c>
      <c r="BB1932" s="17">
        <v>0.27634632737068598</v>
      </c>
      <c r="BC1932" s="17">
        <v>0.23352998281908499</v>
      </c>
      <c r="BD1932" s="17">
        <v>0.274078768510993</v>
      </c>
      <c r="BE1932" s="17">
        <v>0.22780149533868699</v>
      </c>
      <c r="BF1932" s="17"/>
      <c r="BG1932" s="17">
        <v>0.27421866393021199</v>
      </c>
      <c r="BH1932" s="17">
        <v>0.25968959020771598</v>
      </c>
      <c r="BI1932" s="17"/>
      <c r="BJ1932" s="17">
        <v>0.27120800139199402</v>
      </c>
      <c r="BK1932" s="17">
        <v>0.245862331792019</v>
      </c>
      <c r="BL1932" s="17"/>
      <c r="BM1932" s="17">
        <v>0.26829538915937801</v>
      </c>
      <c r="BN1932" s="17">
        <v>0.249515516663353</v>
      </c>
      <c r="BO1932" s="17">
        <v>0.29348445021828501</v>
      </c>
      <c r="BP1932" s="17">
        <v>0.31250189841778298</v>
      </c>
      <c r="BQ1932" s="17">
        <v>0.189991396678658</v>
      </c>
      <c r="BR1932" s="17"/>
      <c r="BS1932" s="17">
        <v>0.26457778322786002</v>
      </c>
      <c r="BT1932" s="17"/>
      <c r="BU1932" s="17">
        <v>0.241736513667174</v>
      </c>
      <c r="BV1932" s="17">
        <v>0.27067394387034099</v>
      </c>
      <c r="BW1932" s="17">
        <v>0.29691949003646601</v>
      </c>
      <c r="BX1932" s="17">
        <v>0.25231049467315703</v>
      </c>
      <c r="BY1932" s="17">
        <v>0.29019214432839002</v>
      </c>
      <c r="BZ1932" s="17"/>
      <c r="CA1932" s="17">
        <v>0.335033802548037</v>
      </c>
      <c r="CB1932" s="17"/>
      <c r="CC1932" s="17">
        <v>0.273810012460807</v>
      </c>
      <c r="CD1932" s="17">
        <v>0.24908673945889001</v>
      </c>
      <c r="CE1932" s="17"/>
      <c r="CF1932" s="17">
        <v>0.27029966727167498</v>
      </c>
      <c r="CG1932" s="17"/>
      <c r="CH1932" s="17">
        <v>0.29802275513166998</v>
      </c>
      <c r="CI1932" s="17">
        <v>0.239497572802191</v>
      </c>
    </row>
    <row r="1933" spans="2:87" x14ac:dyDescent="0.35">
      <c r="B1933" t="s">
        <v>529</v>
      </c>
      <c r="C1933" s="17">
        <v>0.17543388197173199</v>
      </c>
      <c r="D1933" s="17">
        <v>0.18493760790628899</v>
      </c>
      <c r="E1933" s="17">
        <v>0.166143498248216</v>
      </c>
      <c r="F1933" s="17"/>
      <c r="G1933" s="17">
        <v>0.23469937517210701</v>
      </c>
      <c r="H1933" s="17">
        <v>0.19253395021314501</v>
      </c>
      <c r="I1933" s="17">
        <v>0.17076223585311201</v>
      </c>
      <c r="J1933" s="17">
        <v>0.15678259424933699</v>
      </c>
      <c r="K1933" s="17">
        <v>0.18302759571543001</v>
      </c>
      <c r="L1933" s="17">
        <v>0.13556541408202599</v>
      </c>
      <c r="M1933" s="17"/>
      <c r="N1933" s="17">
        <v>0.18827283202664499</v>
      </c>
      <c r="O1933" s="17">
        <v>0.16903870217806599</v>
      </c>
      <c r="P1933" s="17">
        <v>0.19043877421730901</v>
      </c>
      <c r="Q1933" s="17">
        <v>0.15537759854904001</v>
      </c>
      <c r="R1933" s="17"/>
      <c r="S1933" s="17">
        <v>0.18347335298119199</v>
      </c>
      <c r="T1933" s="17">
        <v>0.190077295851872</v>
      </c>
      <c r="U1933" s="17">
        <v>0.17174649883536</v>
      </c>
      <c r="V1933" s="17">
        <v>0.178013741107239</v>
      </c>
      <c r="W1933" s="17">
        <v>0.12848435321516399</v>
      </c>
      <c r="X1933" s="17">
        <v>0.14087338472828301</v>
      </c>
      <c r="Y1933" s="17">
        <v>0.20679632213742</v>
      </c>
      <c r="Z1933" s="17">
        <v>0.22054273167031499</v>
      </c>
      <c r="AA1933" s="17">
        <v>0.20088381794692001</v>
      </c>
      <c r="AB1933" s="17">
        <v>0.16387872102724499</v>
      </c>
      <c r="AC1933" s="17">
        <v>0.11227869760999799</v>
      </c>
      <c r="AD1933" s="17">
        <v>0.19237610326075699</v>
      </c>
      <c r="AE1933" s="17"/>
      <c r="AF1933" s="17">
        <v>0.154285271015109</v>
      </c>
      <c r="AG1933" s="17">
        <v>0.17058071848551801</v>
      </c>
      <c r="AH1933" s="17">
        <v>0.18191695801527299</v>
      </c>
      <c r="AI1933" s="17">
        <v>0.17738510148290401</v>
      </c>
      <c r="AJ1933" s="17">
        <v>0.204370706455474</v>
      </c>
      <c r="AK1933" s="17"/>
      <c r="AL1933" s="17">
        <v>0.164161391231155</v>
      </c>
      <c r="AM1933" s="17">
        <v>0.17268962989970099</v>
      </c>
      <c r="AN1933" s="17">
        <v>0.21326639349964399</v>
      </c>
      <c r="AO1933" s="17">
        <v>0.15684925745707601</v>
      </c>
      <c r="AP1933" s="17"/>
      <c r="AQ1933" s="17">
        <v>0.16786238591595201</v>
      </c>
      <c r="AR1933" s="17">
        <v>0.18642021252589999</v>
      </c>
      <c r="AS1933" s="17"/>
      <c r="AT1933" s="17">
        <v>0.187713885196927</v>
      </c>
      <c r="AU1933" s="17">
        <v>0.13200591931724101</v>
      </c>
      <c r="AV1933" s="17"/>
      <c r="AW1933" s="17">
        <v>0.17197207862671399</v>
      </c>
      <c r="AX1933" s="17">
        <v>0.18821643028809901</v>
      </c>
      <c r="AY1933" s="17">
        <v>0.16245740837912301</v>
      </c>
      <c r="AZ1933" s="17"/>
      <c r="BA1933" s="17">
        <v>0.171948723935854</v>
      </c>
      <c r="BB1933" s="17">
        <v>0.16727179167595299</v>
      </c>
      <c r="BC1933" s="17">
        <v>0.19058271396901499</v>
      </c>
      <c r="BD1933" s="17">
        <v>0.14232578742874899</v>
      </c>
      <c r="BE1933" s="17">
        <v>0.19721407304882799</v>
      </c>
      <c r="BF1933" s="17"/>
      <c r="BG1933" s="17">
        <v>0.182587914003218</v>
      </c>
      <c r="BH1933" s="17">
        <v>0.17021294113548999</v>
      </c>
      <c r="BI1933" s="17"/>
      <c r="BJ1933" s="17">
        <v>0.18546705537361899</v>
      </c>
      <c r="BK1933" s="17">
        <v>0.139834832647247</v>
      </c>
      <c r="BL1933" s="17"/>
      <c r="BM1933" s="17">
        <v>0.148178168937597</v>
      </c>
      <c r="BN1933" s="17">
        <v>0.13920122616272801</v>
      </c>
      <c r="BO1933" s="17">
        <v>0.205708391811987</v>
      </c>
      <c r="BP1933" s="17">
        <v>0.225624714436158</v>
      </c>
      <c r="BQ1933" s="17">
        <v>0.16381246231792199</v>
      </c>
      <c r="BR1933" s="17"/>
      <c r="BS1933" s="17">
        <v>0.18210926582461801</v>
      </c>
      <c r="BT1933" s="17"/>
      <c r="BU1933" s="17">
        <v>0.141462148548649</v>
      </c>
      <c r="BV1933" s="17">
        <v>0.23298158822825399</v>
      </c>
      <c r="BW1933" s="17">
        <v>0.20155315713670899</v>
      </c>
      <c r="BX1933" s="17">
        <v>0.17573818775941699</v>
      </c>
      <c r="BY1933" s="17">
        <v>8.2285156106727098E-2</v>
      </c>
      <c r="BZ1933" s="17"/>
      <c r="CA1933" s="17">
        <v>0.192490059889525</v>
      </c>
      <c r="CB1933" s="17"/>
      <c r="CC1933" s="17">
        <v>0.17630753270817101</v>
      </c>
      <c r="CD1933" s="17">
        <v>0.17366776715235499</v>
      </c>
      <c r="CE1933" s="17"/>
      <c r="CF1933" s="17">
        <v>0.18984265671169001</v>
      </c>
      <c r="CG1933" s="17"/>
      <c r="CH1933" s="17">
        <v>0.176916203634778</v>
      </c>
      <c r="CI1933" s="17">
        <v>0.203797970837238</v>
      </c>
    </row>
    <row r="1934" spans="2:87" x14ac:dyDescent="0.35">
      <c r="B1934" t="s">
        <v>530</v>
      </c>
      <c r="C1934" s="17">
        <v>0.12921768789486701</v>
      </c>
      <c r="D1934" s="17">
        <v>0.13763650201583699</v>
      </c>
      <c r="E1934" s="17">
        <v>0.12174506416592</v>
      </c>
      <c r="F1934" s="17"/>
      <c r="G1934" s="17">
        <v>0.112019459437387</v>
      </c>
      <c r="H1934" s="17">
        <v>0.14280954756032299</v>
      </c>
      <c r="I1934" s="17">
        <v>0.15877199113949</v>
      </c>
      <c r="J1934" s="17">
        <v>0.18268532678092</v>
      </c>
      <c r="K1934" s="17">
        <v>0.12796074882887801</v>
      </c>
      <c r="L1934" s="17">
        <v>6.3008082057242301E-2</v>
      </c>
      <c r="M1934" s="17"/>
      <c r="N1934" s="17">
        <v>0.13910799939506099</v>
      </c>
      <c r="O1934" s="17">
        <v>0.152004424031076</v>
      </c>
      <c r="P1934" s="17">
        <v>0.101361706779638</v>
      </c>
      <c r="Q1934" s="17">
        <v>0.118837258720202</v>
      </c>
      <c r="R1934" s="17"/>
      <c r="S1934" s="17">
        <v>0.14161228115701699</v>
      </c>
      <c r="T1934" s="17">
        <v>0.134260685695438</v>
      </c>
      <c r="U1934" s="17">
        <v>0.13026960670867699</v>
      </c>
      <c r="V1934" s="17">
        <v>0.14179382637798099</v>
      </c>
      <c r="W1934" s="17">
        <v>0.114065879781376</v>
      </c>
      <c r="X1934" s="17">
        <v>0.16556418738016199</v>
      </c>
      <c r="Y1934" s="17">
        <v>8.2304906781217796E-2</v>
      </c>
      <c r="Z1934" s="17">
        <v>6.0333968684305898E-2</v>
      </c>
      <c r="AA1934" s="17">
        <v>0.16120530592128701</v>
      </c>
      <c r="AB1934" s="17">
        <v>0.104316831972701</v>
      </c>
      <c r="AC1934" s="17">
        <v>9.2175705097333901E-2</v>
      </c>
      <c r="AD1934" s="17">
        <v>0.17216279282415201</v>
      </c>
      <c r="AE1934" s="17"/>
      <c r="AF1934" s="17">
        <v>9.6247865925434994E-2</v>
      </c>
      <c r="AG1934" s="17">
        <v>0.13122843405516699</v>
      </c>
      <c r="AH1934" s="17">
        <v>0.129064223109324</v>
      </c>
      <c r="AI1934" s="17">
        <v>0.13223359442985899</v>
      </c>
      <c r="AJ1934" s="17">
        <v>0.17177725037872099</v>
      </c>
      <c r="AK1934" s="17"/>
      <c r="AL1934" s="17">
        <v>0.13272810728530801</v>
      </c>
      <c r="AM1934" s="17">
        <v>0.11837787969052101</v>
      </c>
      <c r="AN1934" s="17">
        <v>0.12528346703025101</v>
      </c>
      <c r="AO1934" s="17">
        <v>0.18481895025592199</v>
      </c>
      <c r="AP1934" s="17"/>
      <c r="AQ1934" s="17">
        <v>0.10830488238779599</v>
      </c>
      <c r="AR1934" s="17">
        <v>0.15956241665429199</v>
      </c>
      <c r="AS1934" s="17"/>
      <c r="AT1934" s="17">
        <v>0.15346273784275699</v>
      </c>
      <c r="AU1934" s="17">
        <v>6.2840277715922793E-2</v>
      </c>
      <c r="AV1934" s="17"/>
      <c r="AW1934" s="17">
        <v>0.102708429497031</v>
      </c>
      <c r="AX1934" s="17">
        <v>0.14147708591653099</v>
      </c>
      <c r="AY1934" s="17">
        <v>0.1545130097871</v>
      </c>
      <c r="AZ1934" s="17"/>
      <c r="BA1934" s="17">
        <v>0.117526117683719</v>
      </c>
      <c r="BB1934" s="17">
        <v>0.12596100727227799</v>
      </c>
      <c r="BC1934" s="17">
        <v>0.14711062369726499</v>
      </c>
      <c r="BD1934" s="17">
        <v>0.129121551107482</v>
      </c>
      <c r="BE1934" s="17">
        <v>9.3282145820155996E-2</v>
      </c>
      <c r="BF1934" s="17"/>
      <c r="BG1934" s="17">
        <v>0.12978601743547699</v>
      </c>
      <c r="BH1934" s="17">
        <v>0.12880292669531401</v>
      </c>
      <c r="BI1934" s="17"/>
      <c r="BJ1934" s="17">
        <v>0.14030007658114399</v>
      </c>
      <c r="BK1934" s="17">
        <v>9.1021680258043899E-2</v>
      </c>
      <c r="BL1934" s="17"/>
      <c r="BM1934" s="17">
        <v>9.4718991794996293E-2</v>
      </c>
      <c r="BN1934" s="17">
        <v>9.6482162078991907E-2</v>
      </c>
      <c r="BO1934" s="17">
        <v>0.15864947705007501</v>
      </c>
      <c r="BP1934" s="17">
        <v>0.140716170541243</v>
      </c>
      <c r="BQ1934" s="17">
        <v>0.110445605997496</v>
      </c>
      <c r="BR1934" s="17"/>
      <c r="BS1934" s="17">
        <v>9.6782619991583205E-2</v>
      </c>
      <c r="BT1934" s="17"/>
      <c r="BU1934" s="17">
        <v>0.102272168149696</v>
      </c>
      <c r="BV1934" s="17">
        <v>0.17374612716270499</v>
      </c>
      <c r="BW1934" s="17">
        <v>0.17723213622151601</v>
      </c>
      <c r="BX1934" s="17">
        <v>8.4997436550706296E-2</v>
      </c>
      <c r="BY1934" s="17">
        <v>0.108054270914149</v>
      </c>
      <c r="BZ1934" s="17"/>
      <c r="CA1934" s="17">
        <v>0.116614464510858</v>
      </c>
      <c r="CB1934" s="17"/>
      <c r="CC1934" s="17">
        <v>0.10840999951404701</v>
      </c>
      <c r="CD1934" s="17">
        <v>0.22439784999780699</v>
      </c>
      <c r="CE1934" s="17"/>
      <c r="CF1934" s="17">
        <v>0.110543245388476</v>
      </c>
      <c r="CG1934" s="17"/>
      <c r="CH1934" s="17">
        <v>9.2476697176521405E-2</v>
      </c>
      <c r="CI1934" s="17">
        <v>0.26316630996490697</v>
      </c>
    </row>
    <row r="1935" spans="2:87" x14ac:dyDescent="0.35">
      <c r="B1935" t="s">
        <v>531</v>
      </c>
      <c r="C1935" s="17">
        <v>5.4374776284887398E-2</v>
      </c>
      <c r="D1935" s="17">
        <v>5.0783717237206802E-2</v>
      </c>
      <c r="E1935" s="17">
        <v>5.8209969710446403E-2</v>
      </c>
      <c r="F1935" s="17"/>
      <c r="G1935" s="17">
        <v>6.5626332695715897E-2</v>
      </c>
      <c r="H1935" s="17">
        <v>6.7273451917889596E-2</v>
      </c>
      <c r="I1935" s="17">
        <v>8.1641615699291403E-2</v>
      </c>
      <c r="J1935" s="17">
        <v>4.7854570594044202E-2</v>
      </c>
      <c r="K1935" s="17">
        <v>3.4158182406495E-2</v>
      </c>
      <c r="L1935" s="17">
        <v>3.3011629187536203E-2</v>
      </c>
      <c r="M1935" s="17"/>
      <c r="N1935" s="17">
        <v>7.0260920539960497E-2</v>
      </c>
      <c r="O1935" s="17">
        <v>3.3215925520874101E-2</v>
      </c>
      <c r="P1935" s="17">
        <v>5.1145121341854602E-2</v>
      </c>
      <c r="Q1935" s="17">
        <v>6.2820057512849595E-2</v>
      </c>
      <c r="R1935" s="17"/>
      <c r="S1935" s="17">
        <v>4.7132923374860698E-2</v>
      </c>
      <c r="T1935" s="17">
        <v>4.88713615614772E-2</v>
      </c>
      <c r="U1935" s="17">
        <v>7.265748317529E-2</v>
      </c>
      <c r="V1935" s="17">
        <v>3.39000377469756E-2</v>
      </c>
      <c r="W1935" s="17">
        <v>0.10391095166613599</v>
      </c>
      <c r="X1935" s="17">
        <v>5.4138873219449601E-2</v>
      </c>
      <c r="Y1935" s="17">
        <v>9.2089147315047998E-2</v>
      </c>
      <c r="Z1935" s="17">
        <v>3.5932181944986402E-2</v>
      </c>
      <c r="AA1935" s="17">
        <v>2.61906768045231E-2</v>
      </c>
      <c r="AB1935" s="17">
        <v>2.8415544815979101E-2</v>
      </c>
      <c r="AC1935" s="17">
        <v>8.1906836990390697E-2</v>
      </c>
      <c r="AD1935" s="17">
        <v>6.9383272766868398E-2</v>
      </c>
      <c r="AE1935" s="17"/>
      <c r="AF1935" s="17">
        <v>7.0187198207069104E-2</v>
      </c>
      <c r="AG1935" s="17">
        <v>5.4494394285662599E-2</v>
      </c>
      <c r="AH1935" s="17">
        <v>5.5711941489728897E-2</v>
      </c>
      <c r="AI1935" s="17">
        <v>4.6283945289439403E-2</v>
      </c>
      <c r="AJ1935" s="17">
        <v>3.5848358518486001E-2</v>
      </c>
      <c r="AK1935" s="17"/>
      <c r="AL1935" s="17">
        <v>5.5257239870406399E-2</v>
      </c>
      <c r="AM1935" s="17">
        <v>5.5362594260819901E-2</v>
      </c>
      <c r="AN1935" s="17">
        <v>4.2913095481424197E-2</v>
      </c>
      <c r="AO1935" s="17">
        <v>7.4512565745707499E-2</v>
      </c>
      <c r="AP1935" s="17"/>
      <c r="AQ1935" s="17">
        <v>4.8937399546256498E-2</v>
      </c>
      <c r="AR1935" s="17">
        <v>6.22644744050549E-2</v>
      </c>
      <c r="AS1935" s="17"/>
      <c r="AT1935" s="17">
        <v>4.9727124191127597E-2</v>
      </c>
      <c r="AU1935" s="17">
        <v>2.9547331324837001E-2</v>
      </c>
      <c r="AV1935" s="17"/>
      <c r="AW1935" s="17">
        <v>4.0362626318478499E-2</v>
      </c>
      <c r="AX1935" s="17">
        <v>4.8459102110398798E-2</v>
      </c>
      <c r="AY1935" s="17">
        <v>6.9392423130673703E-2</v>
      </c>
      <c r="AZ1935" s="17"/>
      <c r="BA1935" s="17">
        <v>6.87331843926344E-2</v>
      </c>
      <c r="BB1935" s="17">
        <v>4.3474981242276202E-2</v>
      </c>
      <c r="BC1935" s="17">
        <v>5.9969953141239797E-2</v>
      </c>
      <c r="BD1935" s="17">
        <v>3.4437740635332399E-2</v>
      </c>
      <c r="BE1935" s="17">
        <v>4.5305066390196498E-2</v>
      </c>
      <c r="BF1935" s="17"/>
      <c r="BG1935" s="17">
        <v>6.9319950418637005E-2</v>
      </c>
      <c r="BH1935" s="17">
        <v>4.3467938071662902E-2</v>
      </c>
      <c r="BI1935" s="17"/>
      <c r="BJ1935" s="17">
        <v>5.7312003637092102E-2</v>
      </c>
      <c r="BK1935" s="17">
        <v>4.4743104419604503E-2</v>
      </c>
      <c r="BL1935" s="17"/>
      <c r="BM1935" s="17">
        <v>8.6638051609903705E-2</v>
      </c>
      <c r="BN1935" s="17">
        <v>4.8294218015423898E-2</v>
      </c>
      <c r="BO1935" s="17">
        <v>5.2928349757879099E-2</v>
      </c>
      <c r="BP1935" s="17">
        <v>3.4490033497877798E-2</v>
      </c>
      <c r="BQ1935" s="17">
        <v>3.53964802748837E-2</v>
      </c>
      <c r="BR1935" s="17"/>
      <c r="BS1935" s="17">
        <v>3.6901339036971299E-2</v>
      </c>
      <c r="BT1935" s="17"/>
      <c r="BU1935" s="17">
        <v>5.9005533510655898E-2</v>
      </c>
      <c r="BV1935" s="17">
        <v>4.4892642551683203E-2</v>
      </c>
      <c r="BW1935" s="17">
        <v>4.91862224558028E-2</v>
      </c>
      <c r="BX1935" s="17">
        <v>3.8965087382579297E-2</v>
      </c>
      <c r="BY1935" s="17">
        <v>0.111595463294779</v>
      </c>
      <c r="BZ1935" s="17"/>
      <c r="CA1935" s="17">
        <v>2.95734686969014E-2</v>
      </c>
      <c r="CB1935" s="17"/>
      <c r="CC1935" s="17">
        <v>4.8938153535691802E-2</v>
      </c>
      <c r="CD1935" s="17">
        <v>6.4498932082200505E-2</v>
      </c>
      <c r="CE1935" s="17"/>
      <c r="CF1935" s="17">
        <v>3.4558382917883997E-2</v>
      </c>
      <c r="CG1935" s="17"/>
      <c r="CH1935" s="17">
        <v>2.68193684468012E-2</v>
      </c>
      <c r="CI1935" s="17">
        <v>5.8309950465766501E-2</v>
      </c>
    </row>
    <row r="1936" spans="2:87" x14ac:dyDescent="0.35">
      <c r="B1936" t="s">
        <v>161</v>
      </c>
      <c r="C1936" s="17">
        <v>7.0069116320678304E-2</v>
      </c>
      <c r="D1936" s="17">
        <v>5.8797780838246202E-2</v>
      </c>
      <c r="E1936" s="17">
        <v>7.8599747490887398E-2</v>
      </c>
      <c r="F1936" s="17"/>
      <c r="G1936" s="17">
        <v>0.10267590945402</v>
      </c>
      <c r="H1936" s="17">
        <v>7.6088738066437206E-2</v>
      </c>
      <c r="I1936" s="17">
        <v>8.0986541685745497E-2</v>
      </c>
      <c r="J1936" s="17">
        <v>8.7753986239954201E-2</v>
      </c>
      <c r="K1936" s="17">
        <v>5.0881558640114399E-2</v>
      </c>
      <c r="L1936" s="17">
        <v>3.2941373182828797E-2</v>
      </c>
      <c r="M1936" s="17"/>
      <c r="N1936" s="17">
        <v>5.8440643097132303E-2</v>
      </c>
      <c r="O1936" s="17">
        <v>7.6667867905811496E-2</v>
      </c>
      <c r="P1936" s="17">
        <v>6.8822541864388104E-2</v>
      </c>
      <c r="Q1936" s="17">
        <v>7.7834668729425405E-2</v>
      </c>
      <c r="R1936" s="17"/>
      <c r="S1936" s="17">
        <v>0.10757435919033401</v>
      </c>
      <c r="T1936" s="17">
        <v>7.2918362194490396E-2</v>
      </c>
      <c r="U1936" s="17">
        <v>5.0657715264048199E-2</v>
      </c>
      <c r="V1936" s="17">
        <v>9.0315510925670195E-2</v>
      </c>
      <c r="W1936" s="17">
        <v>6.8505967044201102E-2</v>
      </c>
      <c r="X1936" s="17">
        <v>4.1320061098095703E-2</v>
      </c>
      <c r="Y1936" s="17">
        <v>0.128974823748114</v>
      </c>
      <c r="Z1936" s="17">
        <v>4.36204775560683E-2</v>
      </c>
      <c r="AA1936" s="17">
        <v>3.9837353733070603E-2</v>
      </c>
      <c r="AB1936" s="17">
        <v>1.56161294697158E-2</v>
      </c>
      <c r="AC1936" s="17">
        <v>8.6178741758708904E-2</v>
      </c>
      <c r="AD1936" s="17">
        <v>8.9432210631609194E-2</v>
      </c>
      <c r="AE1936" s="17"/>
      <c r="AF1936" s="17">
        <v>6.9377438047125206E-2</v>
      </c>
      <c r="AG1936" s="17">
        <v>6.3213849447651502E-2</v>
      </c>
      <c r="AH1936" s="17">
        <v>6.4687390636880795E-2</v>
      </c>
      <c r="AI1936" s="17">
        <v>5.9264179218169503E-2</v>
      </c>
      <c r="AJ1936" s="17">
        <v>6.8225678142398799E-2</v>
      </c>
      <c r="AK1936" s="17"/>
      <c r="AL1936" s="17">
        <v>8.7966833830700197E-2</v>
      </c>
      <c r="AM1936" s="17">
        <v>5.9130921492876402E-2</v>
      </c>
      <c r="AN1936" s="17">
        <v>6.8466554508649705E-2</v>
      </c>
      <c r="AO1936" s="17">
        <v>3.2011101640099598E-2</v>
      </c>
      <c r="AP1936" s="17"/>
      <c r="AQ1936" s="17">
        <v>6.9215097309375806E-2</v>
      </c>
      <c r="AR1936" s="17">
        <v>7.1308308032407397E-2</v>
      </c>
      <c r="AS1936" s="17"/>
      <c r="AT1936" s="17">
        <v>7.3477451934902502E-2</v>
      </c>
      <c r="AU1936" s="17">
        <v>4.1129162173816E-2</v>
      </c>
      <c r="AV1936" s="17"/>
      <c r="AW1936" s="17">
        <v>4.5186629256848597E-2</v>
      </c>
      <c r="AX1936" s="17">
        <v>8.3725703263704307E-2</v>
      </c>
      <c r="AY1936" s="17">
        <v>8.1676597736631606E-2</v>
      </c>
      <c r="AZ1936" s="17"/>
      <c r="BA1936" s="17">
        <v>8.4759911588532993E-2</v>
      </c>
      <c r="BB1936" s="17">
        <v>6.1327396817061702E-2</v>
      </c>
      <c r="BC1936" s="17">
        <v>6.5586275205972502E-2</v>
      </c>
      <c r="BD1936" s="17">
        <v>7.4578301310698702E-2</v>
      </c>
      <c r="BE1936" s="17">
        <v>6.4279630356264605E-2</v>
      </c>
      <c r="BF1936" s="17"/>
      <c r="BG1936" s="17">
        <v>8.2802999149240705E-2</v>
      </c>
      <c r="BH1936" s="17">
        <v>6.0776056327241902E-2</v>
      </c>
      <c r="BI1936" s="17"/>
      <c r="BJ1936" s="17">
        <v>8.0097143195823395E-2</v>
      </c>
      <c r="BK1936" s="17">
        <v>3.4362550511691597E-2</v>
      </c>
      <c r="BL1936" s="17"/>
      <c r="BM1936" s="17">
        <v>0.140809832477331</v>
      </c>
      <c r="BN1936" s="17">
        <v>4.1779812547916302E-2</v>
      </c>
      <c r="BO1936" s="17">
        <v>4.87700265252798E-2</v>
      </c>
      <c r="BP1936" s="17">
        <v>5.9387501792790301E-2</v>
      </c>
      <c r="BQ1936" s="17">
        <v>5.2443728686533603E-2</v>
      </c>
      <c r="BR1936" s="17"/>
      <c r="BS1936" s="17">
        <v>3.7304571641701499E-2</v>
      </c>
      <c r="BT1936" s="17"/>
      <c r="BU1936" s="17">
        <v>4.0920658464533299E-2</v>
      </c>
      <c r="BV1936" s="17">
        <v>6.1651349467497597E-2</v>
      </c>
      <c r="BW1936" s="17">
        <v>4.8987787974102102E-2</v>
      </c>
      <c r="BX1936" s="17">
        <v>3.0885030286672499E-2</v>
      </c>
      <c r="BY1936" s="17">
        <v>0.174193375546665</v>
      </c>
      <c r="BZ1936" s="17"/>
      <c r="CA1936" s="17">
        <v>2.2265544068074499E-2</v>
      </c>
      <c r="CB1936" s="17"/>
      <c r="CC1936" s="17">
        <v>6.2066886222200801E-2</v>
      </c>
      <c r="CD1936" s="17">
        <v>6.6271547776000805E-2</v>
      </c>
      <c r="CE1936" s="17"/>
      <c r="CF1936" s="17">
        <v>5.0108237940180801E-2</v>
      </c>
      <c r="CG1936" s="17"/>
      <c r="CH1936" s="17">
        <v>4.3483045792095901E-2</v>
      </c>
      <c r="CI1936" s="17">
        <v>5.1520116820847402E-2</v>
      </c>
    </row>
    <row r="1937" spans="2:87" x14ac:dyDescent="0.35">
      <c r="C1937" s="17"/>
      <c r="D1937" s="17"/>
      <c r="E1937" s="17"/>
      <c r="F1937" s="17"/>
      <c r="G1937" s="17"/>
      <c r="H1937" s="17"/>
      <c r="I1937" s="17"/>
      <c r="J1937" s="17"/>
      <c r="K1937" s="17"/>
      <c r="L1937" s="17"/>
      <c r="M1937" s="17"/>
      <c r="N1937" s="17"/>
      <c r="O1937" s="17"/>
      <c r="P1937" s="17"/>
      <c r="Q1937" s="17"/>
      <c r="R1937" s="17"/>
      <c r="S1937" s="17"/>
      <c r="T1937" s="17"/>
      <c r="U1937" s="17"/>
      <c r="V1937" s="17"/>
      <c r="W1937" s="17"/>
      <c r="X1937" s="17"/>
      <c r="Y1937" s="17"/>
      <c r="Z1937" s="17"/>
      <c r="AA1937" s="17"/>
      <c r="AB1937" s="17"/>
      <c r="AC1937" s="17"/>
      <c r="AD1937" s="17"/>
      <c r="AE1937" s="17"/>
      <c r="AF1937" s="17"/>
      <c r="AG1937" s="17"/>
      <c r="AH1937" s="17"/>
      <c r="AI1937" s="17"/>
      <c r="AJ1937" s="17"/>
      <c r="AK1937" s="17"/>
      <c r="AL1937" s="17"/>
      <c r="AM1937" s="17"/>
      <c r="AN1937" s="17"/>
      <c r="AO1937" s="17"/>
      <c r="AP1937" s="17"/>
      <c r="AQ1937" s="17"/>
      <c r="AR1937" s="17"/>
      <c r="AS1937" s="17"/>
      <c r="AT1937" s="17"/>
      <c r="AU1937" s="17"/>
      <c r="AV1937" s="17"/>
      <c r="AW1937" s="17"/>
      <c r="AX1937" s="17"/>
      <c r="AY1937" s="17"/>
      <c r="AZ1937" s="17"/>
      <c r="BA1937" s="17"/>
      <c r="BB1937" s="17"/>
      <c r="BC1937" s="17"/>
      <c r="BD1937" s="17"/>
      <c r="BE1937" s="17"/>
      <c r="BF1937" s="17"/>
      <c r="BG1937" s="17"/>
      <c r="BH1937" s="17"/>
      <c r="BI1937" s="17"/>
      <c r="BJ1937" s="17"/>
      <c r="BK1937" s="17"/>
      <c r="BL1937" s="17"/>
      <c r="BM1937" s="17"/>
      <c r="BN1937" s="17"/>
      <c r="BO1937" s="17"/>
      <c r="BP1937" s="17"/>
      <c r="BQ1937" s="17"/>
      <c r="BR1937" s="17"/>
      <c r="BS1937" s="17"/>
      <c r="BT1937" s="17"/>
      <c r="BU1937" s="17"/>
      <c r="BV1937" s="17"/>
      <c r="BW1937" s="17"/>
      <c r="BX1937" s="17"/>
      <c r="BY1937" s="17"/>
      <c r="BZ1937" s="17"/>
      <c r="CA1937" s="17"/>
      <c r="CB1937" s="17"/>
      <c r="CC1937" s="17"/>
      <c r="CD1937" s="17"/>
      <c r="CE1937" s="17"/>
      <c r="CF1937" s="17"/>
      <c r="CG1937" s="17"/>
      <c r="CH1937" s="17"/>
      <c r="CI1937" s="17"/>
    </row>
    <row r="1938" spans="2:87" x14ac:dyDescent="0.35">
      <c r="B1938" s="6" t="s">
        <v>570</v>
      </c>
      <c r="C1938" s="17"/>
      <c r="D1938" s="17"/>
      <c r="E1938" s="17"/>
      <c r="F1938" s="17"/>
      <c r="G1938" s="17"/>
      <c r="H1938" s="17"/>
      <c r="I1938" s="17"/>
      <c r="J1938" s="17"/>
      <c r="K1938" s="17"/>
      <c r="L1938" s="17"/>
      <c r="M1938" s="17"/>
      <c r="N1938" s="17"/>
      <c r="O1938" s="17"/>
      <c r="P1938" s="17"/>
      <c r="Q1938" s="17"/>
      <c r="R1938" s="17"/>
      <c r="S1938" s="17"/>
      <c r="T1938" s="17"/>
      <c r="U1938" s="17"/>
      <c r="V1938" s="17"/>
      <c r="W1938" s="17"/>
      <c r="X1938" s="17"/>
      <c r="Y1938" s="17"/>
      <c r="Z1938" s="17"/>
      <c r="AA1938" s="17"/>
      <c r="AB1938" s="17"/>
      <c r="AC1938" s="17"/>
      <c r="AD1938" s="17"/>
      <c r="AE1938" s="17"/>
      <c r="AF1938" s="17"/>
      <c r="AG1938" s="17"/>
      <c r="AH1938" s="17"/>
      <c r="AI1938" s="17"/>
      <c r="AJ1938" s="17"/>
      <c r="AK1938" s="17"/>
      <c r="AL1938" s="17"/>
      <c r="AM1938" s="17"/>
      <c r="AN1938" s="17"/>
      <c r="AO1938" s="17"/>
      <c r="AP1938" s="17"/>
      <c r="AQ1938" s="17"/>
      <c r="AR1938" s="17"/>
      <c r="AS1938" s="17"/>
      <c r="AT1938" s="17"/>
      <c r="AU1938" s="17"/>
      <c r="AV1938" s="17"/>
      <c r="AW1938" s="17"/>
      <c r="AX1938" s="17"/>
      <c r="AY1938" s="17"/>
      <c r="AZ1938" s="17"/>
      <c r="BA1938" s="17"/>
      <c r="BB1938" s="17"/>
      <c r="BC1938" s="17"/>
      <c r="BD1938" s="17"/>
      <c r="BE1938" s="17"/>
      <c r="BF1938" s="17"/>
      <c r="BG1938" s="17"/>
      <c r="BH1938" s="17"/>
      <c r="BI1938" s="17"/>
      <c r="BJ1938" s="17"/>
      <c r="BK1938" s="17"/>
      <c r="BL1938" s="17"/>
      <c r="BM1938" s="17"/>
      <c r="BN1938" s="17"/>
      <c r="BO1938" s="17"/>
      <c r="BP1938" s="17"/>
      <c r="BQ1938" s="17"/>
      <c r="BR1938" s="17"/>
      <c r="BS1938" s="17"/>
      <c r="BT1938" s="17"/>
      <c r="BU1938" s="17"/>
      <c r="BV1938" s="17"/>
      <c r="BW1938" s="17"/>
      <c r="BX1938" s="17"/>
      <c r="BY1938" s="17"/>
      <c r="BZ1938" s="17"/>
      <c r="CA1938" s="17"/>
      <c r="CB1938" s="17"/>
      <c r="CC1938" s="17"/>
      <c r="CD1938" s="17"/>
      <c r="CE1938" s="17"/>
      <c r="CF1938" s="17"/>
      <c r="CG1938" s="17"/>
      <c r="CH1938" s="17"/>
      <c r="CI1938" s="17"/>
    </row>
    <row r="1939" spans="2:87" x14ac:dyDescent="0.35">
      <c r="B1939" s="24" t="s">
        <v>117</v>
      </c>
      <c r="C1939" s="17"/>
      <c r="D1939" s="17"/>
      <c r="E1939" s="17"/>
      <c r="F1939" s="17"/>
      <c r="G1939" s="17"/>
      <c r="H1939" s="17"/>
      <c r="I1939" s="17"/>
      <c r="J1939" s="17"/>
      <c r="K1939" s="17"/>
      <c r="L1939" s="17"/>
      <c r="M1939" s="17"/>
      <c r="N1939" s="17"/>
      <c r="O1939" s="17"/>
      <c r="P1939" s="17"/>
      <c r="Q1939" s="17"/>
      <c r="R1939" s="17"/>
      <c r="S1939" s="17"/>
      <c r="T1939" s="17"/>
      <c r="U1939" s="17"/>
      <c r="V1939" s="17"/>
      <c r="W1939" s="17"/>
      <c r="X1939" s="17"/>
      <c r="Y1939" s="17"/>
      <c r="Z1939" s="17"/>
      <c r="AA1939" s="17"/>
      <c r="AB1939" s="17"/>
      <c r="AC1939" s="17"/>
      <c r="AD1939" s="17"/>
      <c r="AE1939" s="17"/>
      <c r="AF1939" s="17"/>
      <c r="AG1939" s="17"/>
      <c r="AH1939" s="17"/>
      <c r="AI1939" s="17"/>
      <c r="AJ1939" s="17"/>
      <c r="AK1939" s="17"/>
      <c r="AL1939" s="17"/>
      <c r="AM1939" s="17"/>
      <c r="AN1939" s="17"/>
      <c r="AO1939" s="17"/>
      <c r="AP1939" s="17"/>
      <c r="AQ1939" s="17"/>
      <c r="AR1939" s="17"/>
      <c r="AS1939" s="17"/>
      <c r="AT1939" s="17"/>
      <c r="AU1939" s="17"/>
      <c r="AV1939" s="17"/>
      <c r="AW1939" s="17"/>
      <c r="AX1939" s="17"/>
      <c r="AY1939" s="17"/>
      <c r="AZ1939" s="17"/>
      <c r="BA1939" s="17"/>
      <c r="BB1939" s="17"/>
      <c r="BC1939" s="17"/>
      <c r="BD1939" s="17"/>
      <c r="BE1939" s="17"/>
      <c r="BF1939" s="17"/>
      <c r="BG1939" s="17"/>
      <c r="BH1939" s="17"/>
      <c r="BI1939" s="17"/>
      <c r="BJ1939" s="17"/>
      <c r="BK1939" s="17"/>
      <c r="BL1939" s="17"/>
      <c r="BM1939" s="17"/>
      <c r="BN1939" s="17"/>
      <c r="BO1939" s="17"/>
      <c r="BP1939" s="17"/>
      <c r="BQ1939" s="17"/>
      <c r="BR1939" s="17"/>
      <c r="BS1939" s="17"/>
      <c r="BT1939" s="17"/>
      <c r="BU1939" s="17"/>
      <c r="BV1939" s="17"/>
      <c r="BW1939" s="17"/>
      <c r="BX1939" s="17"/>
      <c r="BY1939" s="17"/>
      <c r="BZ1939" s="17"/>
      <c r="CA1939" s="17"/>
      <c r="CB1939" s="17"/>
      <c r="CC1939" s="17"/>
      <c r="CD1939" s="17"/>
      <c r="CE1939" s="17"/>
      <c r="CF1939" s="17"/>
      <c r="CG1939" s="17"/>
      <c r="CH1939" s="17"/>
      <c r="CI1939" s="17"/>
    </row>
    <row r="1940" spans="2:87" x14ac:dyDescent="0.35">
      <c r="B1940" t="s">
        <v>527</v>
      </c>
      <c r="C1940" s="17">
        <v>0.24389604316205199</v>
      </c>
      <c r="D1940" s="17">
        <v>0.24603562466342299</v>
      </c>
      <c r="E1940" s="17">
        <v>0.24127126054683101</v>
      </c>
      <c r="F1940" s="17"/>
      <c r="G1940" s="17">
        <v>0.200534063410097</v>
      </c>
      <c r="H1940" s="17">
        <v>0.22475812655383101</v>
      </c>
      <c r="I1940" s="17">
        <v>0.19947304364414201</v>
      </c>
      <c r="J1940" s="17">
        <v>0.20679784927161601</v>
      </c>
      <c r="K1940" s="17">
        <v>0.31249247529630098</v>
      </c>
      <c r="L1940" s="17">
        <v>0.30875195907853697</v>
      </c>
      <c r="M1940" s="17"/>
      <c r="N1940" s="17">
        <v>0.21847440393696299</v>
      </c>
      <c r="O1940" s="17">
        <v>0.22292677062045599</v>
      </c>
      <c r="P1940" s="17">
        <v>0.25569920356131198</v>
      </c>
      <c r="Q1940" s="17">
        <v>0.282471686559991</v>
      </c>
      <c r="R1940" s="17"/>
      <c r="S1940" s="17">
        <v>0.24313068986988801</v>
      </c>
      <c r="T1940" s="17">
        <v>0.24995118302810801</v>
      </c>
      <c r="U1940" s="17">
        <v>0.249246516185025</v>
      </c>
      <c r="V1940" s="17">
        <v>0.18844203341896801</v>
      </c>
      <c r="W1940" s="17">
        <v>0.27822651069250598</v>
      </c>
      <c r="X1940" s="17">
        <v>0.15659342037605301</v>
      </c>
      <c r="Y1940" s="17">
        <v>0.23481648441799299</v>
      </c>
      <c r="Z1940" s="17">
        <v>0.254544772979652</v>
      </c>
      <c r="AA1940" s="17">
        <v>0.26337818220491599</v>
      </c>
      <c r="AB1940" s="17">
        <v>0.280046237935553</v>
      </c>
      <c r="AC1940" s="17">
        <v>0.364908952586672</v>
      </c>
      <c r="AD1940" s="17">
        <v>0.18178621975220699</v>
      </c>
      <c r="AE1940" s="17"/>
      <c r="AF1940" s="17">
        <v>0.286041153456564</v>
      </c>
      <c r="AG1940" s="17">
        <v>0.26553237779363997</v>
      </c>
      <c r="AH1940" s="17">
        <v>0.18440991940045501</v>
      </c>
      <c r="AI1940" s="17">
        <v>0.25594712267237102</v>
      </c>
      <c r="AJ1940" s="17">
        <v>0.22733945302798</v>
      </c>
      <c r="AK1940" s="17"/>
      <c r="AL1940" s="17">
        <v>0.24160296105936499</v>
      </c>
      <c r="AM1940" s="17">
        <v>0.22825784923460099</v>
      </c>
      <c r="AN1940" s="17">
        <v>0.26672816686852602</v>
      </c>
      <c r="AO1940" s="17">
        <v>0.29053683896133697</v>
      </c>
      <c r="AP1940" s="17"/>
      <c r="AQ1940" s="17">
        <v>0.257315900722354</v>
      </c>
      <c r="AR1940" s="17">
        <v>0.22442367071925301</v>
      </c>
      <c r="AS1940" s="17"/>
      <c r="AT1940" s="17">
        <v>0.23602727932814299</v>
      </c>
      <c r="AU1940" s="17">
        <v>0.317176947824584</v>
      </c>
      <c r="AV1940" s="17"/>
      <c r="AW1940" s="17">
        <v>0.27922633385768503</v>
      </c>
      <c r="AX1940" s="17">
        <v>0.220998827159922</v>
      </c>
      <c r="AY1940" s="17">
        <v>0.22418211235667501</v>
      </c>
      <c r="AZ1940" s="17"/>
      <c r="BA1940" s="17">
        <v>0.22842228350097901</v>
      </c>
      <c r="BB1940" s="17">
        <v>0.22778796091148401</v>
      </c>
      <c r="BC1940" s="17">
        <v>0.266373019565536</v>
      </c>
      <c r="BD1940" s="17">
        <v>0.26747152337800301</v>
      </c>
      <c r="BE1940" s="17">
        <v>0.222350955864625</v>
      </c>
      <c r="BF1940" s="17"/>
      <c r="BG1940" s="17">
        <v>0.191725573816765</v>
      </c>
      <c r="BH1940" s="17">
        <v>0.28196952852694102</v>
      </c>
      <c r="BI1940" s="17"/>
      <c r="BJ1940" s="17">
        <v>0.21800252906114501</v>
      </c>
      <c r="BK1940" s="17">
        <v>0.335145968854142</v>
      </c>
      <c r="BL1940" s="17"/>
      <c r="BM1940" s="17">
        <v>0.17975950130571799</v>
      </c>
      <c r="BN1940" s="17">
        <v>0.24836270531469001</v>
      </c>
      <c r="BO1940" s="17">
        <v>0.24874633625031201</v>
      </c>
      <c r="BP1940" s="17">
        <v>0.22878132280527999</v>
      </c>
      <c r="BQ1940" s="17">
        <v>0.32000617416263899</v>
      </c>
      <c r="BR1940" s="17"/>
      <c r="BS1940" s="17">
        <v>0.28249043771659499</v>
      </c>
      <c r="BT1940" s="17"/>
      <c r="BU1940" s="17">
        <v>0.26443993762525497</v>
      </c>
      <c r="BV1940" s="17">
        <v>0.24046584359255099</v>
      </c>
      <c r="BW1940" s="17">
        <v>0.192990467646069</v>
      </c>
      <c r="BX1940" s="17">
        <v>0.31814490264526102</v>
      </c>
      <c r="BY1940" s="17">
        <v>0.16485697583442099</v>
      </c>
      <c r="BZ1940" s="17"/>
      <c r="CA1940" s="17">
        <v>0.27471316849386201</v>
      </c>
      <c r="CB1940" s="17"/>
      <c r="CC1940" s="17">
        <v>0.26061960390125399</v>
      </c>
      <c r="CD1940" s="17">
        <v>0.189796923616527</v>
      </c>
      <c r="CE1940" s="17"/>
      <c r="CF1940" s="17">
        <v>0.263506913696265</v>
      </c>
      <c r="CG1940" s="17"/>
      <c r="CH1940" s="17">
        <v>0.28173684562819901</v>
      </c>
      <c r="CI1940" s="17">
        <v>0.236647240640878</v>
      </c>
    </row>
    <row r="1941" spans="2:87" x14ac:dyDescent="0.35">
      <c r="B1941" t="s">
        <v>528</v>
      </c>
      <c r="C1941" s="17">
        <v>0.33125617878311298</v>
      </c>
      <c r="D1941" s="17">
        <v>0.34658744757002302</v>
      </c>
      <c r="E1941" s="17">
        <v>0.31821555786893102</v>
      </c>
      <c r="F1941" s="17"/>
      <c r="G1941" s="17">
        <v>0.302164512809518</v>
      </c>
      <c r="H1941" s="17">
        <v>0.30881474872452702</v>
      </c>
      <c r="I1941" s="17">
        <v>0.37374264064255303</v>
      </c>
      <c r="J1941" s="17">
        <v>0.35632819218350698</v>
      </c>
      <c r="K1941" s="17">
        <v>0.29401667591453901</v>
      </c>
      <c r="L1941" s="17">
        <v>0.33923982058713897</v>
      </c>
      <c r="M1941" s="17"/>
      <c r="N1941" s="17">
        <v>0.35418481615535702</v>
      </c>
      <c r="O1941" s="17">
        <v>0.33307403646313499</v>
      </c>
      <c r="P1941" s="17">
        <v>0.33595541755375602</v>
      </c>
      <c r="Q1941" s="17">
        <v>0.300989086051548</v>
      </c>
      <c r="R1941" s="17"/>
      <c r="S1941" s="17">
        <v>0.32535185558629898</v>
      </c>
      <c r="T1941" s="17">
        <v>0.32754869961932698</v>
      </c>
      <c r="U1941" s="17">
        <v>0.31133821865714401</v>
      </c>
      <c r="V1941" s="17">
        <v>0.39059073730101401</v>
      </c>
      <c r="W1941" s="17">
        <v>0.31073048413340298</v>
      </c>
      <c r="X1941" s="17">
        <v>0.39002099183600097</v>
      </c>
      <c r="Y1941" s="17">
        <v>0.28997101750288701</v>
      </c>
      <c r="Z1941" s="17">
        <v>0.27381439611654601</v>
      </c>
      <c r="AA1941" s="17">
        <v>0.36201958890118902</v>
      </c>
      <c r="AB1941" s="17">
        <v>0.33834718076753101</v>
      </c>
      <c r="AC1941" s="17">
        <v>0.27134126800061198</v>
      </c>
      <c r="AD1941" s="17">
        <v>0.27459727536079998</v>
      </c>
      <c r="AE1941" s="17"/>
      <c r="AF1941" s="17">
        <v>0.234686626607154</v>
      </c>
      <c r="AG1941" s="17">
        <v>0.33126314835965398</v>
      </c>
      <c r="AH1941" s="17">
        <v>0.36425756786212199</v>
      </c>
      <c r="AI1941" s="17">
        <v>0.40251038771174502</v>
      </c>
      <c r="AJ1941" s="17">
        <v>0.37706794422551299</v>
      </c>
      <c r="AK1941" s="17"/>
      <c r="AL1941" s="17">
        <v>0.33891765181018602</v>
      </c>
      <c r="AM1941" s="17">
        <v>0.34674040587291</v>
      </c>
      <c r="AN1941" s="17">
        <v>0.309218776959098</v>
      </c>
      <c r="AO1941" s="17">
        <v>0.25059135300800001</v>
      </c>
      <c r="AP1941" s="17"/>
      <c r="AQ1941" s="17">
        <v>0.31867946267908598</v>
      </c>
      <c r="AR1941" s="17">
        <v>0.349505142975505</v>
      </c>
      <c r="AS1941" s="17"/>
      <c r="AT1941" s="17">
        <v>0.331224557278466</v>
      </c>
      <c r="AU1941" s="17">
        <v>0.33767434043904498</v>
      </c>
      <c r="AV1941" s="17"/>
      <c r="AW1941" s="17">
        <v>0.339156329765536</v>
      </c>
      <c r="AX1941" s="17">
        <v>0.35747551242863701</v>
      </c>
      <c r="AY1941" s="17">
        <v>0.31055895732428601</v>
      </c>
      <c r="AZ1941" s="17"/>
      <c r="BA1941" s="17">
        <v>0.31740712956360601</v>
      </c>
      <c r="BB1941" s="17">
        <v>0.36462852431522202</v>
      </c>
      <c r="BC1941" s="17">
        <v>0.32137522303743399</v>
      </c>
      <c r="BD1941" s="17">
        <v>0.32864282775390602</v>
      </c>
      <c r="BE1941" s="17">
        <v>0.29109771793473099</v>
      </c>
      <c r="BF1941" s="17"/>
      <c r="BG1941" s="17">
        <v>0.329718187141188</v>
      </c>
      <c r="BH1941" s="17">
        <v>0.33237858966047401</v>
      </c>
      <c r="BI1941" s="17"/>
      <c r="BJ1941" s="17">
        <v>0.33343869328904602</v>
      </c>
      <c r="BK1941" s="17">
        <v>0.32492788319717397</v>
      </c>
      <c r="BL1941" s="17"/>
      <c r="BM1941" s="17">
        <v>0.29576165176279701</v>
      </c>
      <c r="BN1941" s="17">
        <v>0.32985776127161598</v>
      </c>
      <c r="BO1941" s="17">
        <v>0.37529877046325399</v>
      </c>
      <c r="BP1941" s="17">
        <v>0.32940611987846302</v>
      </c>
      <c r="BQ1941" s="17">
        <v>0.24360268063886101</v>
      </c>
      <c r="BR1941" s="17"/>
      <c r="BS1941" s="17">
        <v>0.33453186896801101</v>
      </c>
      <c r="BT1941" s="17"/>
      <c r="BU1941" s="17">
        <v>0.306493562747643</v>
      </c>
      <c r="BV1941" s="17">
        <v>0.36488199219874301</v>
      </c>
      <c r="BW1941" s="17">
        <v>0.39761048217623701</v>
      </c>
      <c r="BX1941" s="17">
        <v>0.29705801858264003</v>
      </c>
      <c r="BY1941" s="17">
        <v>0.28256343079824903</v>
      </c>
      <c r="BZ1941" s="17"/>
      <c r="CA1941" s="17">
        <v>0.38362137541421798</v>
      </c>
      <c r="CB1941" s="17"/>
      <c r="CC1941" s="17">
        <v>0.33865150574973901</v>
      </c>
      <c r="CD1941" s="17">
        <v>0.31121667809755799</v>
      </c>
      <c r="CE1941" s="17"/>
      <c r="CF1941" s="17">
        <v>0.35332824687035702</v>
      </c>
      <c r="CG1941" s="17"/>
      <c r="CH1941" s="17">
        <v>0.328359401041176</v>
      </c>
      <c r="CI1941" s="17">
        <v>0.29716825228359101</v>
      </c>
    </row>
    <row r="1942" spans="2:87" x14ac:dyDescent="0.35">
      <c r="B1942" t="s">
        <v>529</v>
      </c>
      <c r="C1942" s="17">
        <v>0.151695941745149</v>
      </c>
      <c r="D1942" s="17">
        <v>0.14087204410894</v>
      </c>
      <c r="E1942" s="17">
        <v>0.162153863399809</v>
      </c>
      <c r="F1942" s="17"/>
      <c r="G1942" s="17">
        <v>0.22071608739401999</v>
      </c>
      <c r="H1942" s="17">
        <v>0.155453080963118</v>
      </c>
      <c r="I1942" s="17">
        <v>0.136775796642644</v>
      </c>
      <c r="J1942" s="17">
        <v>0.14714465036153801</v>
      </c>
      <c r="K1942" s="17">
        <v>0.13979925792664299</v>
      </c>
      <c r="L1942" s="17">
        <v>0.126174215245034</v>
      </c>
      <c r="M1942" s="17"/>
      <c r="N1942" s="17">
        <v>0.15756920190790499</v>
      </c>
      <c r="O1942" s="17">
        <v>0.17191521038114899</v>
      </c>
      <c r="P1942" s="17">
        <v>0.15780094757622201</v>
      </c>
      <c r="Q1942" s="17">
        <v>0.116990042379552</v>
      </c>
      <c r="R1942" s="17"/>
      <c r="S1942" s="17">
        <v>0.15267569872175099</v>
      </c>
      <c r="T1942" s="17">
        <v>0.13234554342549901</v>
      </c>
      <c r="U1942" s="17">
        <v>0.17820837727094399</v>
      </c>
      <c r="V1942" s="17">
        <v>0.1581683975316</v>
      </c>
      <c r="W1942" s="17">
        <v>0.159886254783215</v>
      </c>
      <c r="X1942" s="17">
        <v>0.158619646234334</v>
      </c>
      <c r="Y1942" s="17">
        <v>0.124975121952103</v>
      </c>
      <c r="Z1942" s="17">
        <v>0.18170445639455099</v>
      </c>
      <c r="AA1942" s="17">
        <v>0.163131271972664</v>
      </c>
      <c r="AB1942" s="17">
        <v>0.121289018543911</v>
      </c>
      <c r="AC1942" s="17">
        <v>0.13097983525672199</v>
      </c>
      <c r="AD1942" s="17">
        <v>0.21627240494170399</v>
      </c>
      <c r="AE1942" s="17"/>
      <c r="AF1942" s="17">
        <v>0.17348721117388199</v>
      </c>
      <c r="AG1942" s="17">
        <v>0.146414542271283</v>
      </c>
      <c r="AH1942" s="17">
        <v>0.15810511806160199</v>
      </c>
      <c r="AI1942" s="17">
        <v>0.15693284445245101</v>
      </c>
      <c r="AJ1942" s="17">
        <v>0.126385463407652</v>
      </c>
      <c r="AK1942" s="17"/>
      <c r="AL1942" s="17">
        <v>0.139358737708103</v>
      </c>
      <c r="AM1942" s="17">
        <v>0.14993696982756699</v>
      </c>
      <c r="AN1942" s="17">
        <v>0.19470801743671501</v>
      </c>
      <c r="AO1942" s="17">
        <v>0.119333133783353</v>
      </c>
      <c r="AP1942" s="17"/>
      <c r="AQ1942" s="17">
        <v>0.152412996264293</v>
      </c>
      <c r="AR1942" s="17">
        <v>0.15065548713556501</v>
      </c>
      <c r="AS1942" s="17"/>
      <c r="AT1942" s="17">
        <v>0.14366270861720001</v>
      </c>
      <c r="AU1942" s="17">
        <v>0.138506832234709</v>
      </c>
      <c r="AV1942" s="17"/>
      <c r="AW1942" s="17">
        <v>0.150136996067048</v>
      </c>
      <c r="AX1942" s="17">
        <v>0.13942487834842701</v>
      </c>
      <c r="AY1942" s="17">
        <v>0.16000926873472099</v>
      </c>
      <c r="AZ1942" s="17"/>
      <c r="BA1942" s="17">
        <v>0.164689197732554</v>
      </c>
      <c r="BB1942" s="17">
        <v>0.14481831015462099</v>
      </c>
      <c r="BC1942" s="17">
        <v>0.139152187025289</v>
      </c>
      <c r="BD1942" s="17">
        <v>0.153708824059304</v>
      </c>
      <c r="BE1942" s="17">
        <v>0.19137988786529</v>
      </c>
      <c r="BF1942" s="17"/>
      <c r="BG1942" s="17">
        <v>0.17291732599544199</v>
      </c>
      <c r="BH1942" s="17">
        <v>0.13620878832644501</v>
      </c>
      <c r="BI1942" s="17"/>
      <c r="BJ1942" s="17">
        <v>0.15619986066754599</v>
      </c>
      <c r="BK1942" s="17">
        <v>0.13614864742560001</v>
      </c>
      <c r="BL1942" s="17"/>
      <c r="BM1942" s="17">
        <v>0.14297890030546201</v>
      </c>
      <c r="BN1942" s="17">
        <v>0.16048930642275799</v>
      </c>
      <c r="BO1942" s="17">
        <v>0.15329922890761399</v>
      </c>
      <c r="BP1942" s="17">
        <v>0.168671361919773</v>
      </c>
      <c r="BQ1942" s="17">
        <v>0.16667264769515799</v>
      </c>
      <c r="BR1942" s="17"/>
      <c r="BS1942" s="17">
        <v>0.159968329681761</v>
      </c>
      <c r="BT1942" s="17"/>
      <c r="BU1942" s="17">
        <v>0.15781288243825201</v>
      </c>
      <c r="BV1942" s="17">
        <v>0.15145891527018901</v>
      </c>
      <c r="BW1942" s="17">
        <v>0.169478116147181</v>
      </c>
      <c r="BX1942" s="17">
        <v>0.17463510837717999</v>
      </c>
      <c r="BY1942" s="17">
        <v>0.150702080575352</v>
      </c>
      <c r="BZ1942" s="17"/>
      <c r="CA1942" s="17">
        <v>0.16635119872219301</v>
      </c>
      <c r="CB1942" s="17"/>
      <c r="CC1942" s="17">
        <v>0.142776703127421</v>
      </c>
      <c r="CD1942" s="17">
        <v>0.19789212017541599</v>
      </c>
      <c r="CE1942" s="17"/>
      <c r="CF1942" s="17">
        <v>0.12831595171735299</v>
      </c>
      <c r="CG1942" s="17"/>
      <c r="CH1942" s="17">
        <v>0.17943792732463901</v>
      </c>
      <c r="CI1942" s="17">
        <v>0.16669264915840801</v>
      </c>
    </row>
    <row r="1943" spans="2:87" x14ac:dyDescent="0.35">
      <c r="B1943" t="s">
        <v>530</v>
      </c>
      <c r="C1943" s="17">
        <v>0.12766691584900999</v>
      </c>
      <c r="D1943" s="17">
        <v>0.14308906185373599</v>
      </c>
      <c r="E1943" s="17">
        <v>0.113332993947224</v>
      </c>
      <c r="F1943" s="17"/>
      <c r="G1943" s="17">
        <v>8.2477864611453802E-2</v>
      </c>
      <c r="H1943" s="17">
        <v>0.109099306105266</v>
      </c>
      <c r="I1943" s="17">
        <v>0.115714257202058</v>
      </c>
      <c r="J1943" s="17">
        <v>0.16312441231924599</v>
      </c>
      <c r="K1943" s="17">
        <v>0.14951920930993901</v>
      </c>
      <c r="L1943" s="17">
        <v>0.13935620317744801</v>
      </c>
      <c r="M1943" s="17"/>
      <c r="N1943" s="17">
        <v>0.15052525031896</v>
      </c>
      <c r="O1943" s="17">
        <v>0.124238536584852</v>
      </c>
      <c r="P1943" s="17">
        <v>0.104674775133567</v>
      </c>
      <c r="Q1943" s="17">
        <v>0.12649882834466999</v>
      </c>
      <c r="R1943" s="17"/>
      <c r="S1943" s="17">
        <v>0.129300793547618</v>
      </c>
      <c r="T1943" s="17">
        <v>0.153261124953255</v>
      </c>
      <c r="U1943" s="17">
        <v>0.13975072194430099</v>
      </c>
      <c r="V1943" s="17">
        <v>0.116376626040949</v>
      </c>
      <c r="W1943" s="17">
        <v>7.5426318692310104E-2</v>
      </c>
      <c r="X1943" s="17">
        <v>0.15026632561556399</v>
      </c>
      <c r="Y1943" s="17">
        <v>0.135877221321973</v>
      </c>
      <c r="Z1943" s="17">
        <v>8.8777346870724597E-2</v>
      </c>
      <c r="AA1943" s="17">
        <v>0.108458018241089</v>
      </c>
      <c r="AB1943" s="17">
        <v>0.15417115135408599</v>
      </c>
      <c r="AC1943" s="17">
        <v>9.7977025745764806E-2</v>
      </c>
      <c r="AD1943" s="17">
        <v>0.13602332091727501</v>
      </c>
      <c r="AE1943" s="17"/>
      <c r="AF1943" s="17">
        <v>0.14251976147760401</v>
      </c>
      <c r="AG1943" s="17">
        <v>0.109325067337323</v>
      </c>
      <c r="AH1943" s="17">
        <v>0.155705345606893</v>
      </c>
      <c r="AI1943" s="17">
        <v>9.0232591632068301E-2</v>
      </c>
      <c r="AJ1943" s="17">
        <v>0.140457836293157</v>
      </c>
      <c r="AK1943" s="17"/>
      <c r="AL1943" s="17">
        <v>0.12754678875539899</v>
      </c>
      <c r="AM1943" s="17">
        <v>0.131452563570058</v>
      </c>
      <c r="AN1943" s="17">
        <v>0.100767037235589</v>
      </c>
      <c r="AO1943" s="17">
        <v>0.179346204942296</v>
      </c>
      <c r="AP1943" s="17"/>
      <c r="AQ1943" s="17">
        <v>0.126290210958764</v>
      </c>
      <c r="AR1943" s="17">
        <v>0.129664530968712</v>
      </c>
      <c r="AS1943" s="17"/>
      <c r="AT1943" s="17">
        <v>0.135497417962581</v>
      </c>
      <c r="AU1943" s="17">
        <v>0.117420934498634</v>
      </c>
      <c r="AV1943" s="17"/>
      <c r="AW1943" s="17">
        <v>0.136565668340382</v>
      </c>
      <c r="AX1943" s="17">
        <v>0.13378897584570801</v>
      </c>
      <c r="AY1943" s="17">
        <v>0.121179162590542</v>
      </c>
      <c r="AZ1943" s="17"/>
      <c r="BA1943" s="17">
        <v>0.10327662499331</v>
      </c>
      <c r="BB1943" s="17">
        <v>0.146736017972729</v>
      </c>
      <c r="BC1943" s="17">
        <v>0.130282857668411</v>
      </c>
      <c r="BD1943" s="17">
        <v>0.11870293927702801</v>
      </c>
      <c r="BE1943" s="17">
        <v>0.148432287538627</v>
      </c>
      <c r="BF1943" s="17"/>
      <c r="BG1943" s="17">
        <v>0.13240928092753901</v>
      </c>
      <c r="BH1943" s="17">
        <v>0.12420598537094001</v>
      </c>
      <c r="BI1943" s="17"/>
      <c r="BJ1943" s="17">
        <v>0.12883302830912099</v>
      </c>
      <c r="BK1943" s="17">
        <v>0.124257495779</v>
      </c>
      <c r="BL1943" s="17"/>
      <c r="BM1943" s="17">
        <v>7.2056770718897004E-2</v>
      </c>
      <c r="BN1943" s="17">
        <v>0.15488525228783701</v>
      </c>
      <c r="BO1943" s="17">
        <v>0.11519337431447101</v>
      </c>
      <c r="BP1943" s="17">
        <v>0.13802513120257801</v>
      </c>
      <c r="BQ1943" s="17">
        <v>0.17898215762143299</v>
      </c>
      <c r="BR1943" s="17"/>
      <c r="BS1943" s="17">
        <v>0.138345042135923</v>
      </c>
      <c r="BT1943" s="17"/>
      <c r="BU1943" s="17">
        <v>0.15272965017199</v>
      </c>
      <c r="BV1943" s="17">
        <v>0.11552862588850001</v>
      </c>
      <c r="BW1943" s="17">
        <v>0.12280128298619999</v>
      </c>
      <c r="BX1943" s="17">
        <v>0.13404015929575799</v>
      </c>
      <c r="BY1943" s="17">
        <v>8.48453177512771E-2</v>
      </c>
      <c r="BZ1943" s="17"/>
      <c r="CA1943" s="17">
        <v>0.13371773989234201</v>
      </c>
      <c r="CB1943" s="17"/>
      <c r="CC1943" s="17">
        <v>0.119104270915389</v>
      </c>
      <c r="CD1943" s="17">
        <v>0.17796673856592801</v>
      </c>
      <c r="CE1943" s="17"/>
      <c r="CF1943" s="17">
        <v>0.142275646634174</v>
      </c>
      <c r="CG1943" s="17"/>
      <c r="CH1943" s="17">
        <v>0.12039807991721101</v>
      </c>
      <c r="CI1943" s="17">
        <v>0.19796209035585699</v>
      </c>
    </row>
    <row r="1944" spans="2:87" x14ac:dyDescent="0.35">
      <c r="B1944" t="s">
        <v>531</v>
      </c>
      <c r="C1944" s="17">
        <v>6.0183356932644802E-2</v>
      </c>
      <c r="D1944" s="17">
        <v>5.8896163759355698E-2</v>
      </c>
      <c r="E1944" s="17">
        <v>6.1798789036154697E-2</v>
      </c>
      <c r="F1944" s="17"/>
      <c r="G1944" s="17">
        <v>6.9545668445441494E-2</v>
      </c>
      <c r="H1944" s="17">
        <v>0.101577078920589</v>
      </c>
      <c r="I1944" s="17">
        <v>6.7091351522437101E-2</v>
      </c>
      <c r="J1944" s="17">
        <v>3.3047847763290401E-2</v>
      </c>
      <c r="K1944" s="17">
        <v>5.2867582200336299E-2</v>
      </c>
      <c r="L1944" s="17">
        <v>4.1413575750620303E-2</v>
      </c>
      <c r="M1944" s="17"/>
      <c r="N1944" s="17">
        <v>6.2665691695868497E-2</v>
      </c>
      <c r="O1944" s="17">
        <v>4.6519675132596798E-2</v>
      </c>
      <c r="P1944" s="17">
        <v>7.2381531066287003E-2</v>
      </c>
      <c r="Q1944" s="17">
        <v>6.1834562437724699E-2</v>
      </c>
      <c r="R1944" s="17"/>
      <c r="S1944" s="17">
        <v>6.7166801066491796E-2</v>
      </c>
      <c r="T1944" s="17">
        <v>5.7152252155449799E-2</v>
      </c>
      <c r="U1944" s="17">
        <v>7.5126519257787794E-2</v>
      </c>
      <c r="V1944" s="17">
        <v>3.8505913121612001E-2</v>
      </c>
      <c r="W1944" s="17">
        <v>7.3111333816294602E-2</v>
      </c>
      <c r="X1944" s="17">
        <v>6.2113166484032201E-2</v>
      </c>
      <c r="Y1944" s="17">
        <v>6.9242332168287707E-2</v>
      </c>
      <c r="Z1944" s="17">
        <v>3.6127119669347202E-2</v>
      </c>
      <c r="AA1944" s="17">
        <v>4.8337398259683403E-2</v>
      </c>
      <c r="AB1944" s="17">
        <v>5.0405902865627003E-2</v>
      </c>
      <c r="AC1944" s="17">
        <v>5.3518126127871199E-2</v>
      </c>
      <c r="AD1944" s="17">
        <v>0.12240894599376199</v>
      </c>
      <c r="AE1944" s="17"/>
      <c r="AF1944" s="17">
        <v>6.5593031433124394E-2</v>
      </c>
      <c r="AG1944" s="17">
        <v>5.47334747269871E-2</v>
      </c>
      <c r="AH1944" s="17">
        <v>8.0182095145865703E-2</v>
      </c>
      <c r="AI1944" s="17">
        <v>4.4345898885115503E-2</v>
      </c>
      <c r="AJ1944" s="17">
        <v>4.9962002428351797E-2</v>
      </c>
      <c r="AK1944" s="17"/>
      <c r="AL1944" s="17">
        <v>6.8150705530644701E-2</v>
      </c>
      <c r="AM1944" s="17">
        <v>6.2789557806888593E-2</v>
      </c>
      <c r="AN1944" s="17">
        <v>3.4332228181645698E-2</v>
      </c>
      <c r="AO1944" s="17">
        <v>6.6800938257711301E-2</v>
      </c>
      <c r="AP1944" s="17"/>
      <c r="AQ1944" s="17">
        <v>5.9864741348296099E-2</v>
      </c>
      <c r="AR1944" s="17">
        <v>6.0645671923444E-2</v>
      </c>
      <c r="AS1944" s="17"/>
      <c r="AT1944" s="17">
        <v>6.4978410010718302E-2</v>
      </c>
      <c r="AU1944" s="17">
        <v>3.8815584320885797E-2</v>
      </c>
      <c r="AV1944" s="17"/>
      <c r="AW1944" s="17">
        <v>4.0324957099382497E-2</v>
      </c>
      <c r="AX1944" s="17">
        <v>5.6975035894126398E-2</v>
      </c>
      <c r="AY1944" s="17">
        <v>7.7709596538397804E-2</v>
      </c>
      <c r="AZ1944" s="17"/>
      <c r="BA1944" s="17">
        <v>7.7481515020949104E-2</v>
      </c>
      <c r="BB1944" s="17">
        <v>5.5491280063610302E-2</v>
      </c>
      <c r="BC1944" s="17">
        <v>6.14859453867058E-2</v>
      </c>
      <c r="BD1944" s="17">
        <v>2.8887527302698501E-2</v>
      </c>
      <c r="BE1944" s="17">
        <v>5.2197721315809603E-2</v>
      </c>
      <c r="BF1944" s="17"/>
      <c r="BG1944" s="17">
        <v>7.1806584650605201E-2</v>
      </c>
      <c r="BH1944" s="17">
        <v>5.1700841901322403E-2</v>
      </c>
      <c r="BI1944" s="17"/>
      <c r="BJ1944" s="17">
        <v>6.6252363500102399E-2</v>
      </c>
      <c r="BK1944" s="17">
        <v>3.9007806167644002E-2</v>
      </c>
      <c r="BL1944" s="17"/>
      <c r="BM1944" s="17">
        <v>0.13384638775975699</v>
      </c>
      <c r="BN1944" s="17">
        <v>5.8936667031459798E-2</v>
      </c>
      <c r="BO1944" s="17">
        <v>4.1403707609008598E-2</v>
      </c>
      <c r="BP1944" s="17">
        <v>6.09346204394422E-2</v>
      </c>
      <c r="BQ1944" s="17">
        <v>3.8560317790197703E-2</v>
      </c>
      <c r="BR1944" s="17"/>
      <c r="BS1944" s="17">
        <v>5.2167431724086E-2</v>
      </c>
      <c r="BT1944" s="17"/>
      <c r="BU1944" s="17">
        <v>6.9000554062814801E-2</v>
      </c>
      <c r="BV1944" s="17">
        <v>5.5412400242834503E-2</v>
      </c>
      <c r="BW1944" s="17">
        <v>4.5940055156467298E-2</v>
      </c>
      <c r="BX1944" s="17">
        <v>4.5798972835966602E-2</v>
      </c>
      <c r="BY1944" s="17">
        <v>0.112208228483048</v>
      </c>
      <c r="BZ1944" s="17"/>
      <c r="CA1944" s="17">
        <v>2.3357334190860501E-2</v>
      </c>
      <c r="CB1944" s="17"/>
      <c r="CC1944" s="17">
        <v>5.77237067340187E-2</v>
      </c>
      <c r="CD1944" s="17">
        <v>5.9520298844434202E-2</v>
      </c>
      <c r="CE1944" s="17"/>
      <c r="CF1944" s="17">
        <v>4.6263851260098299E-2</v>
      </c>
      <c r="CG1944" s="17"/>
      <c r="CH1944" s="17">
        <v>3.8229730770848597E-2</v>
      </c>
      <c r="CI1944" s="17">
        <v>3.4972081835635202E-2</v>
      </c>
    </row>
    <row r="1945" spans="2:87" x14ac:dyDescent="0.35">
      <c r="B1945" t="s">
        <v>161</v>
      </c>
      <c r="C1945" s="17">
        <v>8.5301563528031102E-2</v>
      </c>
      <c r="D1945" s="17">
        <v>6.4519658044521505E-2</v>
      </c>
      <c r="E1945" s="17">
        <v>0.10322753520105001</v>
      </c>
      <c r="F1945" s="17"/>
      <c r="G1945" s="17">
        <v>0.12456180332947001</v>
      </c>
      <c r="H1945" s="17">
        <v>0.10029765873266901</v>
      </c>
      <c r="I1945" s="17">
        <v>0.107202910346166</v>
      </c>
      <c r="J1945" s="17">
        <v>9.35570481008033E-2</v>
      </c>
      <c r="K1945" s="17">
        <v>5.13047993522412E-2</v>
      </c>
      <c r="L1945" s="17">
        <v>4.5064226161221098E-2</v>
      </c>
      <c r="M1945" s="17"/>
      <c r="N1945" s="17">
        <v>5.6580635984946302E-2</v>
      </c>
      <c r="O1945" s="17">
        <v>0.10132577081781199</v>
      </c>
      <c r="P1945" s="17">
        <v>7.3488125108856203E-2</v>
      </c>
      <c r="Q1945" s="17">
        <v>0.11121579422651499</v>
      </c>
      <c r="R1945" s="17"/>
      <c r="S1945" s="17">
        <v>8.2374161207951796E-2</v>
      </c>
      <c r="T1945" s="17">
        <v>7.9741196818360102E-2</v>
      </c>
      <c r="U1945" s="17">
        <v>4.6329646684798602E-2</v>
      </c>
      <c r="V1945" s="17">
        <v>0.107916292585857</v>
      </c>
      <c r="W1945" s="17">
        <v>0.102619097882271</v>
      </c>
      <c r="X1945" s="17">
        <v>8.2386449454015104E-2</v>
      </c>
      <c r="Y1945" s="17">
        <v>0.14511782263675699</v>
      </c>
      <c r="Z1945" s="17">
        <v>0.16503190796917899</v>
      </c>
      <c r="AA1945" s="17">
        <v>5.4675540420459003E-2</v>
      </c>
      <c r="AB1945" s="17">
        <v>5.5740508533291801E-2</v>
      </c>
      <c r="AC1945" s="17">
        <v>8.1274792282357497E-2</v>
      </c>
      <c r="AD1945" s="17">
        <v>6.8911833034251593E-2</v>
      </c>
      <c r="AE1945" s="17"/>
      <c r="AF1945" s="17">
        <v>9.7672215851672503E-2</v>
      </c>
      <c r="AG1945" s="17">
        <v>9.2731389511113399E-2</v>
      </c>
      <c r="AH1945" s="17">
        <v>5.7339953923062403E-2</v>
      </c>
      <c r="AI1945" s="17">
        <v>5.0031154646248903E-2</v>
      </c>
      <c r="AJ1945" s="17">
        <v>7.8787300617346998E-2</v>
      </c>
      <c r="AK1945" s="17"/>
      <c r="AL1945" s="17">
        <v>8.4423155136301706E-2</v>
      </c>
      <c r="AM1945" s="17">
        <v>8.0822653687974394E-2</v>
      </c>
      <c r="AN1945" s="17">
        <v>9.4245773318426401E-2</v>
      </c>
      <c r="AO1945" s="17">
        <v>9.3391531047301801E-2</v>
      </c>
      <c r="AP1945" s="17"/>
      <c r="AQ1945" s="17">
        <v>8.5436688027206401E-2</v>
      </c>
      <c r="AR1945" s="17">
        <v>8.5105496277520704E-2</v>
      </c>
      <c r="AS1945" s="17"/>
      <c r="AT1945" s="17">
        <v>8.8609626802892194E-2</v>
      </c>
      <c r="AU1945" s="17">
        <v>5.0405360682141499E-2</v>
      </c>
      <c r="AV1945" s="17"/>
      <c r="AW1945" s="17">
        <v>5.4589714869965902E-2</v>
      </c>
      <c r="AX1945" s="17">
        <v>9.1336770323179897E-2</v>
      </c>
      <c r="AY1945" s="17">
        <v>0.10636090245537901</v>
      </c>
      <c r="AZ1945" s="17"/>
      <c r="BA1945" s="17">
        <v>0.108723249188603</v>
      </c>
      <c r="BB1945" s="17">
        <v>6.0537906582332698E-2</v>
      </c>
      <c r="BC1945" s="17">
        <v>8.1330767316623698E-2</v>
      </c>
      <c r="BD1945" s="17">
        <v>0.10258635822906099</v>
      </c>
      <c r="BE1945" s="17">
        <v>9.4541429480917705E-2</v>
      </c>
      <c r="BF1945" s="17"/>
      <c r="BG1945" s="17">
        <v>0.10142304746846</v>
      </c>
      <c r="BH1945" s="17">
        <v>7.3536266213877599E-2</v>
      </c>
      <c r="BI1945" s="17"/>
      <c r="BJ1945" s="17">
        <v>9.7273525173039499E-2</v>
      </c>
      <c r="BK1945" s="17">
        <v>4.0512198576440298E-2</v>
      </c>
      <c r="BL1945" s="17"/>
      <c r="BM1945" s="17">
        <v>0.17559678814737001</v>
      </c>
      <c r="BN1945" s="17">
        <v>4.7468307671639801E-2</v>
      </c>
      <c r="BO1945" s="17">
        <v>6.6058582455340395E-2</v>
      </c>
      <c r="BP1945" s="17">
        <v>7.4181443754463297E-2</v>
      </c>
      <c r="BQ1945" s="17">
        <v>5.2176022091712397E-2</v>
      </c>
      <c r="BR1945" s="17"/>
      <c r="BS1945" s="17">
        <v>3.2496889773624499E-2</v>
      </c>
      <c r="BT1945" s="17"/>
      <c r="BU1945" s="17">
        <v>4.9523412954045103E-2</v>
      </c>
      <c r="BV1945" s="17">
        <v>7.2252222807182506E-2</v>
      </c>
      <c r="BW1945" s="17">
        <v>7.1179595887845407E-2</v>
      </c>
      <c r="BX1945" s="17">
        <v>3.0322838263194599E-2</v>
      </c>
      <c r="BY1945" s="17">
        <v>0.204823966557654</v>
      </c>
      <c r="BZ1945" s="17"/>
      <c r="CA1945" s="17">
        <v>1.82391832865248E-2</v>
      </c>
      <c r="CB1945" s="17"/>
      <c r="CC1945" s="17">
        <v>8.1124209572177405E-2</v>
      </c>
      <c r="CD1945" s="17">
        <v>6.3607240700136194E-2</v>
      </c>
      <c r="CE1945" s="17"/>
      <c r="CF1945" s="17">
        <v>6.6309389821752204E-2</v>
      </c>
      <c r="CG1945" s="17"/>
      <c r="CH1945" s="17">
        <v>5.1838015317927401E-2</v>
      </c>
      <c r="CI1945" s="17">
        <v>6.65576857256307E-2</v>
      </c>
    </row>
    <row r="1946" spans="2:87" x14ac:dyDescent="0.35">
      <c r="C1946" s="17"/>
      <c r="D1946" s="17"/>
      <c r="E1946" s="17"/>
      <c r="F1946" s="17"/>
      <c r="G1946" s="17"/>
      <c r="H1946" s="17"/>
      <c r="I1946" s="17"/>
      <c r="J1946" s="17"/>
      <c r="K1946" s="17"/>
      <c r="L1946" s="17"/>
      <c r="M1946" s="17"/>
      <c r="N1946" s="17"/>
      <c r="O1946" s="17"/>
      <c r="P1946" s="17"/>
      <c r="Q1946" s="17"/>
      <c r="R1946" s="17"/>
      <c r="S1946" s="17"/>
      <c r="T1946" s="17"/>
      <c r="U1946" s="17"/>
      <c r="V1946" s="17"/>
      <c r="W1946" s="17"/>
      <c r="X1946" s="17"/>
      <c r="Y1946" s="17"/>
      <c r="Z1946" s="17"/>
      <c r="AA1946" s="17"/>
      <c r="AB1946" s="17"/>
      <c r="AC1946" s="17"/>
      <c r="AD1946" s="17"/>
      <c r="AE1946" s="17"/>
      <c r="AF1946" s="17"/>
      <c r="AG1946" s="17"/>
      <c r="AH1946" s="17"/>
      <c r="AI1946" s="17"/>
      <c r="AJ1946" s="17"/>
      <c r="AK1946" s="17"/>
      <c r="AL1946" s="17"/>
      <c r="AM1946" s="17"/>
      <c r="AN1946" s="17"/>
      <c r="AO1946" s="17"/>
      <c r="AP1946" s="17"/>
      <c r="AQ1946" s="17"/>
      <c r="AR1946" s="17"/>
      <c r="AS1946" s="17"/>
      <c r="AT1946" s="17"/>
      <c r="AU1946" s="17"/>
      <c r="AV1946" s="17"/>
      <c r="AW1946" s="17"/>
      <c r="AX1946" s="17"/>
      <c r="AY1946" s="17"/>
      <c r="AZ1946" s="17"/>
      <c r="BA1946" s="17"/>
      <c r="BB1946" s="17"/>
      <c r="BC1946" s="17"/>
      <c r="BD1946" s="17"/>
      <c r="BE1946" s="17"/>
      <c r="BF1946" s="17"/>
      <c r="BG1946" s="17"/>
      <c r="BH1946" s="17"/>
      <c r="BI1946" s="17"/>
      <c r="BJ1946" s="17"/>
      <c r="BK1946" s="17"/>
      <c r="BL1946" s="17"/>
      <c r="BM1946" s="17"/>
      <c r="BN1946" s="17"/>
      <c r="BO1946" s="17"/>
      <c r="BP1946" s="17"/>
      <c r="BQ1946" s="17"/>
      <c r="BR1946" s="17"/>
      <c r="BS1946" s="17"/>
      <c r="BT1946" s="17"/>
      <c r="BU1946" s="17"/>
      <c r="BV1946" s="17"/>
      <c r="BW1946" s="17"/>
      <c r="BX1946" s="17"/>
      <c r="BY1946" s="17"/>
      <c r="BZ1946" s="17"/>
      <c r="CA1946" s="17"/>
      <c r="CB1946" s="17"/>
      <c r="CC1946" s="17"/>
      <c r="CD1946" s="17"/>
      <c r="CE1946" s="17"/>
      <c r="CF1946" s="17"/>
      <c r="CG1946" s="17"/>
      <c r="CH1946" s="17"/>
      <c r="CI1946" s="17"/>
    </row>
    <row r="1947" spans="2:87" x14ac:dyDescent="0.35">
      <c r="B1947" s="6" t="s">
        <v>571</v>
      </c>
      <c r="C1947" s="17"/>
      <c r="D1947" s="17"/>
      <c r="E1947" s="17"/>
      <c r="F1947" s="17"/>
      <c r="G1947" s="17"/>
      <c r="H1947" s="17"/>
      <c r="I1947" s="17"/>
      <c r="J1947" s="17"/>
      <c r="K1947" s="17"/>
      <c r="L1947" s="17"/>
      <c r="M1947" s="17"/>
      <c r="N1947" s="17"/>
      <c r="O1947" s="17"/>
      <c r="P1947" s="17"/>
      <c r="Q1947" s="17"/>
      <c r="R1947" s="17"/>
      <c r="S1947" s="17"/>
      <c r="T1947" s="17"/>
      <c r="U1947" s="17"/>
      <c r="V1947" s="17"/>
      <c r="W1947" s="17"/>
      <c r="X1947" s="17"/>
      <c r="Y1947" s="17"/>
      <c r="Z1947" s="17"/>
      <c r="AA1947" s="17"/>
      <c r="AB1947" s="17"/>
      <c r="AC1947" s="17"/>
      <c r="AD1947" s="17"/>
      <c r="AE1947" s="17"/>
      <c r="AF1947" s="17"/>
      <c r="AG1947" s="17"/>
      <c r="AH1947" s="17"/>
      <c r="AI1947" s="17"/>
      <c r="AJ1947" s="17"/>
      <c r="AK1947" s="17"/>
      <c r="AL1947" s="17"/>
      <c r="AM1947" s="17"/>
      <c r="AN1947" s="17"/>
      <c r="AO1947" s="17"/>
      <c r="AP1947" s="17"/>
      <c r="AQ1947" s="17"/>
      <c r="AR1947" s="17"/>
      <c r="AS1947" s="17"/>
      <c r="AT1947" s="17"/>
      <c r="AU1947" s="17"/>
      <c r="AV1947" s="17"/>
      <c r="AW1947" s="17"/>
      <c r="AX1947" s="17"/>
      <c r="AY1947" s="17"/>
      <c r="AZ1947" s="17"/>
      <c r="BA1947" s="17"/>
      <c r="BB1947" s="17"/>
      <c r="BC1947" s="17"/>
      <c r="BD1947" s="17"/>
      <c r="BE1947" s="17"/>
      <c r="BF1947" s="17"/>
      <c r="BG1947" s="17"/>
      <c r="BH1947" s="17"/>
      <c r="BI1947" s="17"/>
      <c r="BJ1947" s="17"/>
      <c r="BK1947" s="17"/>
      <c r="BL1947" s="17"/>
      <c r="BM1947" s="17"/>
      <c r="BN1947" s="17"/>
      <c r="BO1947" s="17"/>
      <c r="BP1947" s="17"/>
      <c r="BQ1947" s="17"/>
      <c r="BR1947" s="17"/>
      <c r="BS1947" s="17"/>
      <c r="BT1947" s="17"/>
      <c r="BU1947" s="17"/>
      <c r="BV1947" s="17"/>
      <c r="BW1947" s="17"/>
      <c r="BX1947" s="17"/>
      <c r="BY1947" s="17"/>
      <c r="BZ1947" s="17"/>
      <c r="CA1947" s="17"/>
      <c r="CB1947" s="17"/>
      <c r="CC1947" s="17"/>
      <c r="CD1947" s="17"/>
      <c r="CE1947" s="17"/>
      <c r="CF1947" s="17"/>
      <c r="CG1947" s="17"/>
      <c r="CH1947" s="17"/>
      <c r="CI1947" s="17"/>
    </row>
    <row r="1948" spans="2:87" x14ac:dyDescent="0.35">
      <c r="B1948" s="24" t="s">
        <v>117</v>
      </c>
      <c r="C1948" s="17"/>
      <c r="D1948" s="17"/>
      <c r="E1948" s="17"/>
      <c r="F1948" s="17"/>
      <c r="G1948" s="17"/>
      <c r="H1948" s="17"/>
      <c r="I1948" s="17"/>
      <c r="J1948" s="17"/>
      <c r="K1948" s="17"/>
      <c r="L1948" s="17"/>
      <c r="M1948" s="17"/>
      <c r="N1948" s="17"/>
      <c r="O1948" s="17"/>
      <c r="P1948" s="17"/>
      <c r="Q1948" s="17"/>
      <c r="R1948" s="17"/>
      <c r="S1948" s="17"/>
      <c r="T1948" s="17"/>
      <c r="U1948" s="17"/>
      <c r="V1948" s="17"/>
      <c r="W1948" s="17"/>
      <c r="X1948" s="17"/>
      <c r="Y1948" s="17"/>
      <c r="Z1948" s="17"/>
      <c r="AA1948" s="17"/>
      <c r="AB1948" s="17"/>
      <c r="AC1948" s="17"/>
      <c r="AD1948" s="17"/>
      <c r="AE1948" s="17"/>
      <c r="AF1948" s="17"/>
      <c r="AG1948" s="17"/>
      <c r="AH1948" s="17"/>
      <c r="AI1948" s="17"/>
      <c r="AJ1948" s="17"/>
      <c r="AK1948" s="17"/>
      <c r="AL1948" s="17"/>
      <c r="AM1948" s="17"/>
      <c r="AN1948" s="17"/>
      <c r="AO1948" s="17"/>
      <c r="AP1948" s="17"/>
      <c r="AQ1948" s="17"/>
      <c r="AR1948" s="17"/>
      <c r="AS1948" s="17"/>
      <c r="AT1948" s="17"/>
      <c r="AU1948" s="17"/>
      <c r="AV1948" s="17"/>
      <c r="AW1948" s="17"/>
      <c r="AX1948" s="17"/>
      <c r="AY1948" s="17"/>
      <c r="AZ1948" s="17"/>
      <c r="BA1948" s="17"/>
      <c r="BB1948" s="17"/>
      <c r="BC1948" s="17"/>
      <c r="BD1948" s="17"/>
      <c r="BE1948" s="17"/>
      <c r="BF1948" s="17"/>
      <c r="BG1948" s="17"/>
      <c r="BH1948" s="17"/>
      <c r="BI1948" s="17"/>
      <c r="BJ1948" s="17"/>
      <c r="BK1948" s="17"/>
      <c r="BL1948" s="17"/>
      <c r="BM1948" s="17"/>
      <c r="BN1948" s="17"/>
      <c r="BO1948" s="17"/>
      <c r="BP1948" s="17"/>
      <c r="BQ1948" s="17"/>
      <c r="BR1948" s="17"/>
      <c r="BS1948" s="17"/>
      <c r="BT1948" s="17"/>
      <c r="BU1948" s="17"/>
      <c r="BV1948" s="17"/>
      <c r="BW1948" s="17"/>
      <c r="BX1948" s="17"/>
      <c r="BY1948" s="17"/>
      <c r="BZ1948" s="17"/>
      <c r="CA1948" s="17"/>
      <c r="CB1948" s="17"/>
      <c r="CC1948" s="17"/>
      <c r="CD1948" s="17"/>
      <c r="CE1948" s="17"/>
      <c r="CF1948" s="17"/>
      <c r="CG1948" s="17"/>
      <c r="CH1948" s="17"/>
      <c r="CI1948" s="17"/>
    </row>
    <row r="1949" spans="2:87" x14ac:dyDescent="0.35">
      <c r="B1949" t="s">
        <v>527</v>
      </c>
      <c r="C1949" s="17">
        <v>0.353031669591438</v>
      </c>
      <c r="D1949" s="17">
        <v>0.337537264340594</v>
      </c>
      <c r="E1949" s="17">
        <v>0.36935058598932002</v>
      </c>
      <c r="F1949" s="17"/>
      <c r="G1949" s="17">
        <v>0.216561154275419</v>
      </c>
      <c r="H1949" s="17">
        <v>0.29520537767320898</v>
      </c>
      <c r="I1949" s="17">
        <v>0.28384180908544498</v>
      </c>
      <c r="J1949" s="17">
        <v>0.31762395730831</v>
      </c>
      <c r="K1949" s="17">
        <v>0.42676383364564902</v>
      </c>
      <c r="L1949" s="17">
        <v>0.52725095379032805</v>
      </c>
      <c r="M1949" s="17"/>
      <c r="N1949" s="17">
        <v>0.28468169177234198</v>
      </c>
      <c r="O1949" s="17">
        <v>0.334973387779606</v>
      </c>
      <c r="P1949" s="17">
        <v>0.39275169498937901</v>
      </c>
      <c r="Q1949" s="17">
        <v>0.40769116508245901</v>
      </c>
      <c r="R1949" s="17"/>
      <c r="S1949" s="17">
        <v>0.28990169821815098</v>
      </c>
      <c r="T1949" s="17">
        <v>0.38659671883646102</v>
      </c>
      <c r="U1949" s="17">
        <v>0.32512530956660701</v>
      </c>
      <c r="V1949" s="17">
        <v>0.29260451153549299</v>
      </c>
      <c r="W1949" s="17">
        <v>0.33747312701376903</v>
      </c>
      <c r="X1949" s="17">
        <v>0.30640162292503598</v>
      </c>
      <c r="Y1949" s="17">
        <v>0.35676955357830897</v>
      </c>
      <c r="Z1949" s="17">
        <v>0.35918144540850899</v>
      </c>
      <c r="AA1949" s="17">
        <v>0.35747278262569498</v>
      </c>
      <c r="AB1949" s="17">
        <v>0.425963704119807</v>
      </c>
      <c r="AC1949" s="17">
        <v>0.56017250298736898</v>
      </c>
      <c r="AD1949" s="17">
        <v>0.33402655422226901</v>
      </c>
      <c r="AE1949" s="17"/>
      <c r="AF1949" s="17">
        <v>0.40754803006649998</v>
      </c>
      <c r="AG1949" s="17">
        <v>0.390935957148976</v>
      </c>
      <c r="AH1949" s="17">
        <v>0.32891206532060502</v>
      </c>
      <c r="AI1949" s="17">
        <v>0.30537498147685699</v>
      </c>
      <c r="AJ1949" s="17">
        <v>0.27321794795100801</v>
      </c>
      <c r="AK1949" s="17"/>
      <c r="AL1949" s="17">
        <v>0.33337901064965703</v>
      </c>
      <c r="AM1949" s="17">
        <v>0.35072710995558498</v>
      </c>
      <c r="AN1949" s="17">
        <v>0.38320671099331699</v>
      </c>
      <c r="AO1949" s="17">
        <v>0.40400997228215402</v>
      </c>
      <c r="AP1949" s="17"/>
      <c r="AQ1949" s="17">
        <v>0.41056447008247099</v>
      </c>
      <c r="AR1949" s="17">
        <v>0.26955089389731801</v>
      </c>
      <c r="AS1949" s="17"/>
      <c r="AT1949" s="17">
        <v>0.31554951306440399</v>
      </c>
      <c r="AU1949" s="17">
        <v>0.50911260265249503</v>
      </c>
      <c r="AV1949" s="17"/>
      <c r="AW1949" s="17">
        <v>0.426728981677435</v>
      </c>
      <c r="AX1949" s="17">
        <v>0.31067120244470903</v>
      </c>
      <c r="AY1949" s="17">
        <v>0.31641901451709897</v>
      </c>
      <c r="AZ1949" s="17"/>
      <c r="BA1949" s="17">
        <v>0.30198582910129901</v>
      </c>
      <c r="BB1949" s="17">
        <v>0.36231760184231698</v>
      </c>
      <c r="BC1949" s="17">
        <v>0.36150034321011099</v>
      </c>
      <c r="BD1949" s="17">
        <v>0.39549818657111202</v>
      </c>
      <c r="BE1949" s="17">
        <v>0.41539109296522803</v>
      </c>
      <c r="BF1949" s="17"/>
      <c r="BG1949" s="17">
        <v>0.30819973128592898</v>
      </c>
      <c r="BH1949" s="17">
        <v>0.38574956859398202</v>
      </c>
      <c r="BI1949" s="17"/>
      <c r="BJ1949" s="17">
        <v>0.31819642177129698</v>
      </c>
      <c r="BK1949" s="17">
        <v>0.47825808864969699</v>
      </c>
      <c r="BL1949" s="17"/>
      <c r="BM1949" s="17">
        <v>0.27939211680827097</v>
      </c>
      <c r="BN1949" s="17">
        <v>0.39555619429717997</v>
      </c>
      <c r="BO1949" s="17">
        <v>0.35570964815746597</v>
      </c>
      <c r="BP1949" s="17">
        <v>0.29476759662315299</v>
      </c>
      <c r="BQ1949" s="17">
        <v>0.43584530353170597</v>
      </c>
      <c r="BR1949" s="17"/>
      <c r="BS1949" s="17">
        <v>0.41043478417554202</v>
      </c>
      <c r="BT1949" s="17"/>
      <c r="BU1949" s="17">
        <v>0.38806070912477397</v>
      </c>
      <c r="BV1949" s="17">
        <v>0.29637131130543898</v>
      </c>
      <c r="BW1949" s="17">
        <v>0.33750361814583102</v>
      </c>
      <c r="BX1949" s="17">
        <v>0.459062112137265</v>
      </c>
      <c r="BY1949" s="17">
        <v>0.27300941139907198</v>
      </c>
      <c r="BZ1949" s="17"/>
      <c r="CA1949" s="17">
        <v>0.38071842706178299</v>
      </c>
      <c r="CB1949" s="17"/>
      <c r="CC1949" s="17">
        <v>0.38357439476622102</v>
      </c>
      <c r="CD1949" s="17">
        <v>0.25492999465136601</v>
      </c>
      <c r="CE1949" s="17"/>
      <c r="CF1949" s="17">
        <v>0.42281406559900703</v>
      </c>
      <c r="CG1949" s="17"/>
      <c r="CH1949" s="17">
        <v>0.42423573000235698</v>
      </c>
      <c r="CI1949" s="17">
        <v>0.28643910731226302</v>
      </c>
    </row>
    <row r="1950" spans="2:87" x14ac:dyDescent="0.35">
      <c r="B1950" t="s">
        <v>528</v>
      </c>
      <c r="C1950" s="17">
        <v>0.32425371728789398</v>
      </c>
      <c r="D1950" s="17">
        <v>0.32894262387474899</v>
      </c>
      <c r="E1950" s="17">
        <v>0.32055457990707698</v>
      </c>
      <c r="F1950" s="17"/>
      <c r="G1950" s="17">
        <v>0.29811825128485298</v>
      </c>
      <c r="H1950" s="17">
        <v>0.32978074989773498</v>
      </c>
      <c r="I1950" s="17">
        <v>0.35250725869565502</v>
      </c>
      <c r="J1950" s="17">
        <v>0.38255840333080698</v>
      </c>
      <c r="K1950" s="17">
        <v>0.29560086317774897</v>
      </c>
      <c r="L1950" s="17">
        <v>0.28617619587201298</v>
      </c>
      <c r="M1950" s="17"/>
      <c r="N1950" s="17">
        <v>0.35921021973052703</v>
      </c>
      <c r="O1950" s="17">
        <v>0.34256359840888401</v>
      </c>
      <c r="P1950" s="17">
        <v>0.29846430256826401</v>
      </c>
      <c r="Q1950" s="17">
        <v>0.29254060722630698</v>
      </c>
      <c r="R1950" s="17"/>
      <c r="S1950" s="17">
        <v>0.33399548309536897</v>
      </c>
      <c r="T1950" s="17">
        <v>0.28558543059326702</v>
      </c>
      <c r="U1950" s="17">
        <v>0.40779915269525302</v>
      </c>
      <c r="V1950" s="17">
        <v>0.35754661600362903</v>
      </c>
      <c r="W1950" s="17">
        <v>0.33397044937008202</v>
      </c>
      <c r="X1950" s="17">
        <v>0.32875245265299002</v>
      </c>
      <c r="Y1950" s="17">
        <v>0.352730326411273</v>
      </c>
      <c r="Z1950" s="17">
        <v>0.27163422223772699</v>
      </c>
      <c r="AA1950" s="17">
        <v>0.34704623939395701</v>
      </c>
      <c r="AB1950" s="17">
        <v>0.29512051580194298</v>
      </c>
      <c r="AC1950" s="17">
        <v>0.212200120681417</v>
      </c>
      <c r="AD1950" s="17">
        <v>0.27312943727519401</v>
      </c>
      <c r="AE1950" s="17"/>
      <c r="AF1950" s="17">
        <v>0.286971091030154</v>
      </c>
      <c r="AG1950" s="17">
        <v>0.31660001617566402</v>
      </c>
      <c r="AH1950" s="17">
        <v>0.34711077723748801</v>
      </c>
      <c r="AI1950" s="17">
        <v>0.36353080069445798</v>
      </c>
      <c r="AJ1950" s="17">
        <v>0.35249943005775602</v>
      </c>
      <c r="AK1950" s="17"/>
      <c r="AL1950" s="17">
        <v>0.30675533725072202</v>
      </c>
      <c r="AM1950" s="17">
        <v>0.35524419453539002</v>
      </c>
      <c r="AN1950" s="17">
        <v>0.30097350144033802</v>
      </c>
      <c r="AO1950" s="17">
        <v>0.30592133097695301</v>
      </c>
      <c r="AP1950" s="17"/>
      <c r="AQ1950" s="17">
        <v>0.297317193672404</v>
      </c>
      <c r="AR1950" s="17">
        <v>0.36333893244745302</v>
      </c>
      <c r="AS1950" s="17"/>
      <c r="AT1950" s="17">
        <v>0.32461448904229101</v>
      </c>
      <c r="AU1950" s="17">
        <v>0.32453553330815199</v>
      </c>
      <c r="AV1950" s="17"/>
      <c r="AW1950" s="17">
        <v>0.31732378772664299</v>
      </c>
      <c r="AX1950" s="17">
        <v>0.35171218511556701</v>
      </c>
      <c r="AY1950" s="17">
        <v>0.32195134295386302</v>
      </c>
      <c r="AZ1950" s="17"/>
      <c r="BA1950" s="17">
        <v>0.317740505151898</v>
      </c>
      <c r="BB1950" s="17">
        <v>0.34222669329149902</v>
      </c>
      <c r="BC1950" s="17">
        <v>0.32613097367048799</v>
      </c>
      <c r="BD1950" s="17">
        <v>0.298319233574109</v>
      </c>
      <c r="BE1950" s="17">
        <v>0.30125223139020901</v>
      </c>
      <c r="BF1950" s="17"/>
      <c r="BG1950" s="17">
        <v>0.31795245189935201</v>
      </c>
      <c r="BH1950" s="17">
        <v>0.32885231757962402</v>
      </c>
      <c r="BI1950" s="17"/>
      <c r="BJ1950" s="17">
        <v>0.33195136443227102</v>
      </c>
      <c r="BK1950" s="17">
        <v>0.29240457810812798</v>
      </c>
      <c r="BL1950" s="17"/>
      <c r="BM1950" s="17">
        <v>0.30766998262224898</v>
      </c>
      <c r="BN1950" s="17">
        <v>0.31499242828375801</v>
      </c>
      <c r="BO1950" s="17">
        <v>0.34249091124512598</v>
      </c>
      <c r="BP1950" s="17">
        <v>0.379870693177005</v>
      </c>
      <c r="BQ1950" s="17">
        <v>0.27236557328173699</v>
      </c>
      <c r="BR1950" s="17"/>
      <c r="BS1950" s="17">
        <v>0.31648868267321001</v>
      </c>
      <c r="BT1950" s="17"/>
      <c r="BU1950" s="17">
        <v>0.31593666446344398</v>
      </c>
      <c r="BV1950" s="17">
        <v>0.34970433431981102</v>
      </c>
      <c r="BW1950" s="17">
        <v>0.35670709830924302</v>
      </c>
      <c r="BX1950" s="17">
        <v>0.27653777616887798</v>
      </c>
      <c r="BY1950" s="17">
        <v>0.28863284030301001</v>
      </c>
      <c r="BZ1950" s="17"/>
      <c r="CA1950" s="17">
        <v>0.40859803892017998</v>
      </c>
      <c r="CB1950" s="17"/>
      <c r="CC1950" s="17">
        <v>0.33528303076965399</v>
      </c>
      <c r="CD1950" s="17">
        <v>0.30547804456134803</v>
      </c>
      <c r="CE1950" s="17"/>
      <c r="CF1950" s="17">
        <v>0.31980954969073699</v>
      </c>
      <c r="CG1950" s="17"/>
      <c r="CH1950" s="17">
        <v>0.337002520012672</v>
      </c>
      <c r="CI1950" s="17">
        <v>0.31172250097847298</v>
      </c>
    </row>
    <row r="1951" spans="2:87" x14ac:dyDescent="0.35">
      <c r="B1951" t="s">
        <v>529</v>
      </c>
      <c r="C1951" s="17">
        <v>0.12651143966158299</v>
      </c>
      <c r="D1951" s="17">
        <v>0.137097904770424</v>
      </c>
      <c r="E1951" s="17">
        <v>0.116901956793423</v>
      </c>
      <c r="F1951" s="17"/>
      <c r="G1951" s="17">
        <v>0.20643953148900299</v>
      </c>
      <c r="H1951" s="17">
        <v>0.13656239774460399</v>
      </c>
      <c r="I1951" s="17">
        <v>0.11797962249494499</v>
      </c>
      <c r="J1951" s="17">
        <v>0.13301531346903001</v>
      </c>
      <c r="K1951" s="17">
        <v>0.103697089665523</v>
      </c>
      <c r="L1951" s="17">
        <v>8.1694236225255498E-2</v>
      </c>
      <c r="M1951" s="17"/>
      <c r="N1951" s="17">
        <v>0.15641828897273199</v>
      </c>
      <c r="O1951" s="17">
        <v>0.137426166030334</v>
      </c>
      <c r="P1951" s="17">
        <v>0.11323227333437801</v>
      </c>
      <c r="Q1951" s="17">
        <v>9.4441945143089595E-2</v>
      </c>
      <c r="R1951" s="17"/>
      <c r="S1951" s="17">
        <v>0.13902271264237101</v>
      </c>
      <c r="T1951" s="17">
        <v>0.14828530292161499</v>
      </c>
      <c r="U1951" s="17">
        <v>0.10781714152274501</v>
      </c>
      <c r="V1951" s="17">
        <v>0.118258688738</v>
      </c>
      <c r="W1951" s="17">
        <v>0.13959583328502201</v>
      </c>
      <c r="X1951" s="17">
        <v>0.141138488285106</v>
      </c>
      <c r="Y1951" s="17">
        <v>6.9230788529180506E-2</v>
      </c>
      <c r="Z1951" s="17">
        <v>0.141684412004949</v>
      </c>
      <c r="AA1951" s="17">
        <v>0.14080573996482901</v>
      </c>
      <c r="AB1951" s="17">
        <v>0.13396121569153099</v>
      </c>
      <c r="AC1951" s="17">
        <v>7.06866175442772E-2</v>
      </c>
      <c r="AD1951" s="17">
        <v>0.124671197581875</v>
      </c>
      <c r="AE1951" s="17"/>
      <c r="AF1951" s="17">
        <v>0.124293196764338</v>
      </c>
      <c r="AG1951" s="17">
        <v>0.108743103972719</v>
      </c>
      <c r="AH1951" s="17">
        <v>0.11906063864008801</v>
      </c>
      <c r="AI1951" s="17">
        <v>0.176935129665408</v>
      </c>
      <c r="AJ1951" s="17">
        <v>0.16617980994954701</v>
      </c>
      <c r="AK1951" s="17"/>
      <c r="AL1951" s="17">
        <v>0.13870638477958599</v>
      </c>
      <c r="AM1951" s="17">
        <v>0.105975661370975</v>
      </c>
      <c r="AN1951" s="17">
        <v>0.14668092989675499</v>
      </c>
      <c r="AO1951" s="17">
        <v>0.121939047979204</v>
      </c>
      <c r="AP1951" s="17"/>
      <c r="AQ1951" s="17">
        <v>0.10643709345066101</v>
      </c>
      <c r="AR1951" s="17">
        <v>0.15563955404046501</v>
      </c>
      <c r="AS1951" s="17"/>
      <c r="AT1951" s="17">
        <v>0.14487936963753201</v>
      </c>
      <c r="AU1951" s="17">
        <v>6.8019494213812398E-2</v>
      </c>
      <c r="AV1951" s="17"/>
      <c r="AW1951" s="17">
        <v>0.11063279719105</v>
      </c>
      <c r="AX1951" s="17">
        <v>0.138795928562544</v>
      </c>
      <c r="AY1951" s="17">
        <v>0.122335409316782</v>
      </c>
      <c r="AZ1951" s="17"/>
      <c r="BA1951" s="17">
        <v>0.1224338668083</v>
      </c>
      <c r="BB1951" s="17">
        <v>0.12999165777840199</v>
      </c>
      <c r="BC1951" s="17">
        <v>0.126305805034062</v>
      </c>
      <c r="BD1951" s="17">
        <v>0.129198408796068</v>
      </c>
      <c r="BE1951" s="17">
        <v>0.12537451741545799</v>
      </c>
      <c r="BF1951" s="17"/>
      <c r="BG1951" s="17">
        <v>0.14861726446874099</v>
      </c>
      <c r="BH1951" s="17">
        <v>0.110378830393614</v>
      </c>
      <c r="BI1951" s="17"/>
      <c r="BJ1951" s="17">
        <v>0.13480850463093499</v>
      </c>
      <c r="BK1951" s="17">
        <v>9.8642341749680701E-2</v>
      </c>
      <c r="BL1951" s="17"/>
      <c r="BM1951" s="17">
        <v>0.104439129535395</v>
      </c>
      <c r="BN1951" s="17">
        <v>0.107451636998713</v>
      </c>
      <c r="BO1951" s="17">
        <v>0.13703715607646799</v>
      </c>
      <c r="BP1951" s="17">
        <v>0.18468884327360599</v>
      </c>
      <c r="BQ1951" s="17">
        <v>9.3145924180708203E-2</v>
      </c>
      <c r="BR1951" s="17"/>
      <c r="BS1951" s="17">
        <v>0.113151897285012</v>
      </c>
      <c r="BT1951" s="17"/>
      <c r="BU1951" s="17">
        <v>0.115652341288614</v>
      </c>
      <c r="BV1951" s="17">
        <v>0.15048387077636999</v>
      </c>
      <c r="BW1951" s="17">
        <v>0.15338305512299999</v>
      </c>
      <c r="BX1951" s="17">
        <v>9.5998499857581604E-2</v>
      </c>
      <c r="BY1951" s="17">
        <v>9.8411738890703801E-2</v>
      </c>
      <c r="BZ1951" s="17"/>
      <c r="CA1951" s="17">
        <v>9.2697180396949602E-2</v>
      </c>
      <c r="CB1951" s="17"/>
      <c r="CC1951" s="17">
        <v>0.111092559210796</v>
      </c>
      <c r="CD1951" s="17">
        <v>0.18977732091799299</v>
      </c>
      <c r="CE1951" s="17"/>
      <c r="CF1951" s="17">
        <v>0.10243993212304101</v>
      </c>
      <c r="CG1951" s="17"/>
      <c r="CH1951" s="17">
        <v>0.11373985243134099</v>
      </c>
      <c r="CI1951" s="17">
        <v>0.20294521312549699</v>
      </c>
    </row>
    <row r="1952" spans="2:87" x14ac:dyDescent="0.35">
      <c r="B1952" t="s">
        <v>530</v>
      </c>
      <c r="C1952" s="17">
        <v>7.4464831851291602E-2</v>
      </c>
      <c r="D1952" s="17">
        <v>8.9756107899596496E-2</v>
      </c>
      <c r="E1952" s="17">
        <v>5.9944223381224501E-2</v>
      </c>
      <c r="F1952" s="17"/>
      <c r="G1952" s="17">
        <v>7.8719574037790299E-2</v>
      </c>
      <c r="H1952" s="17">
        <v>7.0126700186676896E-2</v>
      </c>
      <c r="I1952" s="17">
        <v>9.5827561816266796E-2</v>
      </c>
      <c r="J1952" s="17">
        <v>7.2696173066223405E-2</v>
      </c>
      <c r="K1952" s="17">
        <v>9.1354896516680398E-2</v>
      </c>
      <c r="L1952" s="17">
        <v>4.7877000551805902E-2</v>
      </c>
      <c r="M1952" s="17"/>
      <c r="N1952" s="17">
        <v>8.4547572976709701E-2</v>
      </c>
      <c r="O1952" s="17">
        <v>7.3582940148072803E-2</v>
      </c>
      <c r="P1952" s="17">
        <v>7.4698293469536506E-2</v>
      </c>
      <c r="Q1952" s="17">
        <v>6.3297142491941197E-2</v>
      </c>
      <c r="R1952" s="17"/>
      <c r="S1952" s="17">
        <v>8.6895431155521105E-2</v>
      </c>
      <c r="T1952" s="17">
        <v>6.2826967825055105E-2</v>
      </c>
      <c r="U1952" s="17">
        <v>5.9657860570684701E-2</v>
      </c>
      <c r="V1952" s="17">
        <v>9.6263599589559407E-2</v>
      </c>
      <c r="W1952" s="17">
        <v>5.12887765779921E-2</v>
      </c>
      <c r="X1952" s="17">
        <v>7.6176423196407106E-2</v>
      </c>
      <c r="Y1952" s="17">
        <v>6.2501476059675903E-2</v>
      </c>
      <c r="Z1952" s="17">
        <v>0.110268976314499</v>
      </c>
      <c r="AA1952" s="17">
        <v>7.6313370846550196E-2</v>
      </c>
      <c r="AB1952" s="17">
        <v>7.4515649315295904E-2</v>
      </c>
      <c r="AC1952" s="17">
        <v>6.4944385261762397E-2</v>
      </c>
      <c r="AD1952" s="17">
        <v>8.2938445754966894E-2</v>
      </c>
      <c r="AE1952" s="17"/>
      <c r="AF1952" s="17">
        <v>4.61943337897339E-2</v>
      </c>
      <c r="AG1952" s="17">
        <v>7.2390345165283795E-2</v>
      </c>
      <c r="AH1952" s="17">
        <v>9.3088682525372196E-2</v>
      </c>
      <c r="AI1952" s="17">
        <v>6.9436645020167095E-2</v>
      </c>
      <c r="AJ1952" s="17">
        <v>8.6726057868227693E-2</v>
      </c>
      <c r="AK1952" s="17"/>
      <c r="AL1952" s="17">
        <v>9.3632779047014905E-2</v>
      </c>
      <c r="AM1952" s="17">
        <v>6.9255731864573497E-2</v>
      </c>
      <c r="AN1952" s="17">
        <v>5.3057975404381501E-2</v>
      </c>
      <c r="AO1952" s="17">
        <v>4.81914410777965E-2</v>
      </c>
      <c r="AP1952" s="17"/>
      <c r="AQ1952" s="17">
        <v>6.7871158707670395E-2</v>
      </c>
      <c r="AR1952" s="17">
        <v>8.4032329765612299E-2</v>
      </c>
      <c r="AS1952" s="17"/>
      <c r="AT1952" s="17">
        <v>8.5284652005944594E-2</v>
      </c>
      <c r="AU1952" s="17">
        <v>3.7166869763483497E-2</v>
      </c>
      <c r="AV1952" s="17"/>
      <c r="AW1952" s="17">
        <v>6.9750024837367502E-2</v>
      </c>
      <c r="AX1952" s="17">
        <v>9.0038179504503005E-2</v>
      </c>
      <c r="AY1952" s="17">
        <v>7.3223526271225595E-2</v>
      </c>
      <c r="AZ1952" s="17"/>
      <c r="BA1952" s="17">
        <v>9.5862888259394499E-2</v>
      </c>
      <c r="BB1952" s="17">
        <v>7.0009926455591301E-2</v>
      </c>
      <c r="BC1952" s="17">
        <v>6.6435451868600698E-2</v>
      </c>
      <c r="BD1952" s="17">
        <v>6.8537671456128699E-2</v>
      </c>
      <c r="BE1952" s="17">
        <v>5.48256929300769E-2</v>
      </c>
      <c r="BF1952" s="17"/>
      <c r="BG1952" s="17">
        <v>8.3759010594152597E-2</v>
      </c>
      <c r="BH1952" s="17">
        <v>6.7682033406390396E-2</v>
      </c>
      <c r="BI1952" s="17"/>
      <c r="BJ1952" s="17">
        <v>7.9416693158091994E-2</v>
      </c>
      <c r="BK1952" s="17">
        <v>5.7806574657314098E-2</v>
      </c>
      <c r="BL1952" s="17"/>
      <c r="BM1952" s="17">
        <v>6.5868973207728498E-2</v>
      </c>
      <c r="BN1952" s="17">
        <v>8.9996703124134297E-2</v>
      </c>
      <c r="BO1952" s="17">
        <v>6.3597200933024997E-2</v>
      </c>
      <c r="BP1952" s="17">
        <v>4.77908893494546E-2</v>
      </c>
      <c r="BQ1952" s="17">
        <v>0.123125626555011</v>
      </c>
      <c r="BR1952" s="17"/>
      <c r="BS1952" s="17">
        <v>8.1494773465926304E-2</v>
      </c>
      <c r="BT1952" s="17"/>
      <c r="BU1952" s="17">
        <v>8.0588374122343001E-2</v>
      </c>
      <c r="BV1952" s="17">
        <v>8.1379397670867604E-2</v>
      </c>
      <c r="BW1952" s="17">
        <v>7.5252901022207094E-2</v>
      </c>
      <c r="BX1952" s="17">
        <v>9.9969117748518799E-2</v>
      </c>
      <c r="BY1952" s="17">
        <v>7.2755996606653606E-2</v>
      </c>
      <c r="BZ1952" s="17"/>
      <c r="CA1952" s="17">
        <v>4.3803846149231697E-2</v>
      </c>
      <c r="CB1952" s="17"/>
      <c r="CC1952" s="17">
        <v>6.6392686838726594E-2</v>
      </c>
      <c r="CD1952" s="17">
        <v>0.111643874743989</v>
      </c>
      <c r="CE1952" s="17"/>
      <c r="CF1952" s="17">
        <v>6.5791396600451899E-2</v>
      </c>
      <c r="CG1952" s="17"/>
      <c r="CH1952" s="17">
        <v>6.2468858660769101E-2</v>
      </c>
      <c r="CI1952" s="17">
        <v>9.7109875391510198E-2</v>
      </c>
    </row>
    <row r="1953" spans="2:87" x14ac:dyDescent="0.35">
      <c r="B1953" t="s">
        <v>531</v>
      </c>
      <c r="C1953" s="17">
        <v>4.6233716764650497E-2</v>
      </c>
      <c r="D1953" s="17">
        <v>4.4256001940713698E-2</v>
      </c>
      <c r="E1953" s="17">
        <v>4.8442238817938903E-2</v>
      </c>
      <c r="F1953" s="17"/>
      <c r="G1953" s="17">
        <v>6.0581834082154701E-2</v>
      </c>
      <c r="H1953" s="17">
        <v>7.4081223002124594E-2</v>
      </c>
      <c r="I1953" s="17">
        <v>5.9688300430396697E-2</v>
      </c>
      <c r="J1953" s="17">
        <v>2.7106947547017899E-2</v>
      </c>
      <c r="K1953" s="17">
        <v>3.8760231619992702E-2</v>
      </c>
      <c r="L1953" s="17">
        <v>2.34746547930978E-2</v>
      </c>
      <c r="M1953" s="17"/>
      <c r="N1953" s="17">
        <v>5.8316875567566803E-2</v>
      </c>
      <c r="O1953" s="17">
        <v>3.3781041840872002E-2</v>
      </c>
      <c r="P1953" s="17">
        <v>3.5203640646651303E-2</v>
      </c>
      <c r="Q1953" s="17">
        <v>5.6471015219674403E-2</v>
      </c>
      <c r="R1953" s="17"/>
      <c r="S1953" s="17">
        <v>6.22886899455284E-2</v>
      </c>
      <c r="T1953" s="17">
        <v>3.6391935280883699E-2</v>
      </c>
      <c r="U1953" s="17">
        <v>4.31963548451837E-2</v>
      </c>
      <c r="V1953" s="17">
        <v>5.0789104663371699E-2</v>
      </c>
      <c r="W1953" s="17">
        <v>5.3176910320757297E-2</v>
      </c>
      <c r="X1953" s="17">
        <v>5.5922188483258702E-2</v>
      </c>
      <c r="Y1953" s="17">
        <v>3.3161724500458498E-2</v>
      </c>
      <c r="Z1953" s="17">
        <v>8.4634875217240502E-2</v>
      </c>
      <c r="AA1953" s="17">
        <v>1.93693146567262E-2</v>
      </c>
      <c r="AB1953" s="17">
        <v>2.94131325413459E-2</v>
      </c>
      <c r="AC1953" s="17">
        <v>4.54106928043004E-2</v>
      </c>
      <c r="AD1953" s="17">
        <v>9.7384272712187497E-2</v>
      </c>
      <c r="AE1953" s="17"/>
      <c r="AF1953" s="17">
        <v>5.9728102870602602E-2</v>
      </c>
      <c r="AG1953" s="17">
        <v>3.0811877514209399E-2</v>
      </c>
      <c r="AH1953" s="17">
        <v>5.9109183205359302E-2</v>
      </c>
      <c r="AI1953" s="17">
        <v>4.7867115247937797E-2</v>
      </c>
      <c r="AJ1953" s="17">
        <v>4.5479933548092301E-2</v>
      </c>
      <c r="AK1953" s="17"/>
      <c r="AL1953" s="17">
        <v>5.2750046342573097E-2</v>
      </c>
      <c r="AM1953" s="17">
        <v>4.3093887111352501E-2</v>
      </c>
      <c r="AN1953" s="17">
        <v>3.73352464602833E-2</v>
      </c>
      <c r="AO1953" s="17">
        <v>5.0125549362229703E-2</v>
      </c>
      <c r="AP1953" s="17"/>
      <c r="AQ1953" s="17">
        <v>4.0101823641569903E-2</v>
      </c>
      <c r="AR1953" s="17">
        <v>5.5131166393718997E-2</v>
      </c>
      <c r="AS1953" s="17"/>
      <c r="AT1953" s="17">
        <v>4.8089902225566798E-2</v>
      </c>
      <c r="AU1953" s="17">
        <v>2.6747901313949701E-2</v>
      </c>
      <c r="AV1953" s="17"/>
      <c r="AW1953" s="17">
        <v>2.58840268842702E-2</v>
      </c>
      <c r="AX1953" s="17">
        <v>4.5500505291271399E-2</v>
      </c>
      <c r="AY1953" s="17">
        <v>6.4943881547119997E-2</v>
      </c>
      <c r="AZ1953" s="17"/>
      <c r="BA1953" s="17">
        <v>6.5470158298563799E-2</v>
      </c>
      <c r="BB1953" s="17">
        <v>3.83373486460079E-2</v>
      </c>
      <c r="BC1953" s="17">
        <v>4.6362131058555099E-2</v>
      </c>
      <c r="BD1953" s="17">
        <v>2.25348217144174E-2</v>
      </c>
      <c r="BE1953" s="17">
        <v>3.8449382484576702E-2</v>
      </c>
      <c r="BF1953" s="17"/>
      <c r="BG1953" s="17">
        <v>4.8696595799660299E-2</v>
      </c>
      <c r="BH1953" s="17">
        <v>4.4436332342549102E-2</v>
      </c>
      <c r="BI1953" s="17"/>
      <c r="BJ1953" s="17">
        <v>5.1626427529892403E-2</v>
      </c>
      <c r="BK1953" s="17">
        <v>2.7240930352488001E-2</v>
      </c>
      <c r="BL1953" s="17"/>
      <c r="BM1953" s="17">
        <v>9.8300398229156705E-2</v>
      </c>
      <c r="BN1953" s="17">
        <v>4.8883538173124103E-2</v>
      </c>
      <c r="BO1953" s="17">
        <v>3.5796359091689697E-2</v>
      </c>
      <c r="BP1953" s="17">
        <v>2.8093740466672699E-2</v>
      </c>
      <c r="BQ1953" s="17">
        <v>3.3707037823541203E-2</v>
      </c>
      <c r="BR1953" s="17"/>
      <c r="BS1953" s="17">
        <v>3.1531489371269601E-2</v>
      </c>
      <c r="BT1953" s="17"/>
      <c r="BU1953" s="17">
        <v>5.6123275745436803E-2</v>
      </c>
      <c r="BV1953" s="17">
        <v>3.3662003389932901E-2</v>
      </c>
      <c r="BW1953" s="17">
        <v>3.7146703032716E-2</v>
      </c>
      <c r="BX1953" s="17">
        <v>2.6572354620522199E-2</v>
      </c>
      <c r="BY1953" s="17">
        <v>0.12442472042522799</v>
      </c>
      <c r="BZ1953" s="17"/>
      <c r="CA1953" s="17">
        <v>2.6927073133403999E-2</v>
      </c>
      <c r="CB1953" s="17"/>
      <c r="CC1953" s="17">
        <v>3.8215662758143802E-2</v>
      </c>
      <c r="CD1953" s="17">
        <v>6.5036404698984099E-2</v>
      </c>
      <c r="CE1953" s="17"/>
      <c r="CF1953" s="17">
        <v>3.4046726684219902E-2</v>
      </c>
      <c r="CG1953" s="17"/>
      <c r="CH1953" s="17">
        <v>2.3994365127044299E-2</v>
      </c>
      <c r="CI1953" s="17">
        <v>3.7484329638214998E-2</v>
      </c>
    </row>
    <row r="1954" spans="2:87" x14ac:dyDescent="0.35">
      <c r="B1954" t="s">
        <v>161</v>
      </c>
      <c r="C1954" s="17">
        <v>7.5504624843142507E-2</v>
      </c>
      <c r="D1954" s="17">
        <v>6.2410097173923602E-2</v>
      </c>
      <c r="E1954" s="17">
        <v>8.4806415111017705E-2</v>
      </c>
      <c r="F1954" s="17"/>
      <c r="G1954" s="17">
        <v>0.13957965483078</v>
      </c>
      <c r="H1954" s="17">
        <v>9.4243551495651098E-2</v>
      </c>
      <c r="I1954" s="17">
        <v>9.0155447477290901E-2</v>
      </c>
      <c r="J1954" s="17">
        <v>6.6999205278610502E-2</v>
      </c>
      <c r="K1954" s="17">
        <v>4.3823085374405803E-2</v>
      </c>
      <c r="L1954" s="17">
        <v>3.3526958767499199E-2</v>
      </c>
      <c r="M1954" s="17"/>
      <c r="N1954" s="17">
        <v>5.68253509801235E-2</v>
      </c>
      <c r="O1954" s="17">
        <v>7.7672865792230802E-2</v>
      </c>
      <c r="P1954" s="17">
        <v>8.5649794991791206E-2</v>
      </c>
      <c r="Q1954" s="17">
        <v>8.5558124836529303E-2</v>
      </c>
      <c r="R1954" s="17"/>
      <c r="S1954" s="17">
        <v>8.7895984943060307E-2</v>
      </c>
      <c r="T1954" s="17">
        <v>8.0313644542718901E-2</v>
      </c>
      <c r="U1954" s="17">
        <v>5.64041807995267E-2</v>
      </c>
      <c r="V1954" s="17">
        <v>8.4537479469947094E-2</v>
      </c>
      <c r="W1954" s="17">
        <v>8.4494903432377602E-2</v>
      </c>
      <c r="X1954" s="17">
        <v>9.1608824457201296E-2</v>
      </c>
      <c r="Y1954" s="17">
        <v>0.12560613092110301</v>
      </c>
      <c r="Z1954" s="17">
        <v>3.2596068817074497E-2</v>
      </c>
      <c r="AA1954" s="17">
        <v>5.8992552512242197E-2</v>
      </c>
      <c r="AB1954" s="17">
        <v>4.1025782530077999E-2</v>
      </c>
      <c r="AC1954" s="17">
        <v>4.65856807208746E-2</v>
      </c>
      <c r="AD1954" s="17">
        <v>8.7850092453506903E-2</v>
      </c>
      <c r="AE1954" s="17"/>
      <c r="AF1954" s="17">
        <v>7.5265245478671194E-2</v>
      </c>
      <c r="AG1954" s="17">
        <v>8.0518700023147399E-2</v>
      </c>
      <c r="AH1954" s="17">
        <v>5.2718653071087598E-2</v>
      </c>
      <c r="AI1954" s="17">
        <v>3.6855327895172603E-2</v>
      </c>
      <c r="AJ1954" s="17">
        <v>7.5896820625369898E-2</v>
      </c>
      <c r="AK1954" s="17"/>
      <c r="AL1954" s="17">
        <v>7.47764419304464E-2</v>
      </c>
      <c r="AM1954" s="17">
        <v>7.5703415162123505E-2</v>
      </c>
      <c r="AN1954" s="17">
        <v>7.8745635804924899E-2</v>
      </c>
      <c r="AO1954" s="17">
        <v>6.9812658321662405E-2</v>
      </c>
      <c r="AP1954" s="17"/>
      <c r="AQ1954" s="17">
        <v>7.7708260445223207E-2</v>
      </c>
      <c r="AR1954" s="17">
        <v>7.2307123455433303E-2</v>
      </c>
      <c r="AS1954" s="17"/>
      <c r="AT1954" s="17">
        <v>8.1582074024260903E-2</v>
      </c>
      <c r="AU1954" s="17">
        <v>3.44175987481075E-2</v>
      </c>
      <c r="AV1954" s="17"/>
      <c r="AW1954" s="17">
        <v>4.9680381683234701E-2</v>
      </c>
      <c r="AX1954" s="17">
        <v>6.3281999081405194E-2</v>
      </c>
      <c r="AY1954" s="17">
        <v>0.101126825393912</v>
      </c>
      <c r="AZ1954" s="17"/>
      <c r="BA1954" s="17">
        <v>9.6506752380544999E-2</v>
      </c>
      <c r="BB1954" s="17">
        <v>5.7116771986182598E-2</v>
      </c>
      <c r="BC1954" s="17">
        <v>7.3265295158184293E-2</v>
      </c>
      <c r="BD1954" s="17">
        <v>8.5911677888165505E-2</v>
      </c>
      <c r="BE1954" s="17">
        <v>6.4707082814451894E-2</v>
      </c>
      <c r="BF1954" s="17"/>
      <c r="BG1954" s="17">
        <v>9.2774945952165802E-2</v>
      </c>
      <c r="BH1954" s="17">
        <v>6.2900917683840596E-2</v>
      </c>
      <c r="BI1954" s="17"/>
      <c r="BJ1954" s="17">
        <v>8.4000588477511698E-2</v>
      </c>
      <c r="BK1954" s="17">
        <v>4.5647486482692602E-2</v>
      </c>
      <c r="BL1954" s="17"/>
      <c r="BM1954" s="17">
        <v>0.14432939959720001</v>
      </c>
      <c r="BN1954" s="17">
        <v>4.3119499123091203E-2</v>
      </c>
      <c r="BO1954" s="17">
        <v>6.5368724496224301E-2</v>
      </c>
      <c r="BP1954" s="17">
        <v>6.4788237110109004E-2</v>
      </c>
      <c r="BQ1954" s="17">
        <v>4.1810534627296198E-2</v>
      </c>
      <c r="BR1954" s="17"/>
      <c r="BS1954" s="17">
        <v>4.6898373029039403E-2</v>
      </c>
      <c r="BT1954" s="17"/>
      <c r="BU1954" s="17">
        <v>4.3638635255388303E-2</v>
      </c>
      <c r="BV1954" s="17">
        <v>8.8399082537579193E-2</v>
      </c>
      <c r="BW1954" s="17">
        <v>4.0006624367003397E-2</v>
      </c>
      <c r="BX1954" s="17">
        <v>4.1860139467234499E-2</v>
      </c>
      <c r="BY1954" s="17">
        <v>0.142765292375333</v>
      </c>
      <c r="BZ1954" s="17"/>
      <c r="CA1954" s="17">
        <v>4.7255434338450801E-2</v>
      </c>
      <c r="CB1954" s="17"/>
      <c r="CC1954" s="17">
        <v>6.5441665656458897E-2</v>
      </c>
      <c r="CD1954" s="17">
        <v>7.3134360426319295E-2</v>
      </c>
      <c r="CE1954" s="17"/>
      <c r="CF1954" s="17">
        <v>5.5098329302542E-2</v>
      </c>
      <c r="CG1954" s="17"/>
      <c r="CH1954" s="17">
        <v>3.85586737658173E-2</v>
      </c>
      <c r="CI1954" s="17">
        <v>6.42989735540416E-2</v>
      </c>
    </row>
    <row r="1955" spans="2:87" x14ac:dyDescent="0.35">
      <c r="C1955" s="17"/>
      <c r="D1955" s="17"/>
      <c r="E1955" s="17"/>
      <c r="F1955" s="17"/>
      <c r="G1955" s="17"/>
      <c r="H1955" s="17"/>
      <c r="I1955" s="17"/>
      <c r="J1955" s="17"/>
      <c r="K1955" s="17"/>
      <c r="L1955" s="17"/>
      <c r="M1955" s="17"/>
      <c r="N1955" s="17"/>
      <c r="O1955" s="17"/>
      <c r="P1955" s="17"/>
      <c r="Q1955" s="17"/>
      <c r="R1955" s="17"/>
      <c r="S1955" s="17"/>
      <c r="T1955" s="17"/>
      <c r="U1955" s="17"/>
      <c r="V1955" s="17"/>
      <c r="W1955" s="17"/>
      <c r="X1955" s="17"/>
      <c r="Y1955" s="17"/>
      <c r="Z1955" s="17"/>
      <c r="AA1955" s="17"/>
      <c r="AB1955" s="17"/>
      <c r="AC1955" s="17"/>
      <c r="AD1955" s="17"/>
      <c r="AE1955" s="17"/>
      <c r="AF1955" s="17"/>
      <c r="AG1955" s="17"/>
      <c r="AH1955" s="17"/>
      <c r="AI1955" s="17"/>
      <c r="AJ1955" s="17"/>
      <c r="AK1955" s="17"/>
      <c r="AL1955" s="17"/>
      <c r="AM1955" s="17"/>
      <c r="AN1955" s="17"/>
      <c r="AO1955" s="17"/>
      <c r="AP1955" s="17"/>
      <c r="AQ1955" s="17"/>
      <c r="AR1955" s="17"/>
      <c r="AS1955" s="17"/>
      <c r="AT1955" s="17"/>
      <c r="AU1955" s="17"/>
      <c r="AV1955" s="17"/>
      <c r="AW1955" s="17"/>
      <c r="AX1955" s="17"/>
      <c r="AY1955" s="17"/>
      <c r="AZ1955" s="17"/>
      <c r="BA1955" s="17"/>
      <c r="BB1955" s="17"/>
      <c r="BC1955" s="17"/>
      <c r="BD1955" s="17"/>
      <c r="BE1955" s="17"/>
      <c r="BF1955" s="17"/>
      <c r="BG1955" s="17"/>
      <c r="BH1955" s="17"/>
      <c r="BI1955" s="17"/>
      <c r="BJ1955" s="17"/>
      <c r="BK1955" s="17"/>
      <c r="BL1955" s="17"/>
      <c r="BM1955" s="17"/>
      <c r="BN1955" s="17"/>
      <c r="BO1955" s="17"/>
      <c r="BP1955" s="17"/>
      <c r="BQ1955" s="17"/>
      <c r="BR1955" s="17"/>
      <c r="BS1955" s="17"/>
      <c r="BT1955" s="17"/>
      <c r="BU1955" s="17"/>
      <c r="BV1955" s="17"/>
      <c r="BW1955" s="17"/>
      <c r="BX1955" s="17"/>
      <c r="BY1955" s="17"/>
      <c r="BZ1955" s="17"/>
      <c r="CA1955" s="17"/>
      <c r="CB1955" s="17"/>
      <c r="CC1955" s="17"/>
      <c r="CD1955" s="17"/>
      <c r="CE1955" s="17"/>
      <c r="CF1955" s="17"/>
      <c r="CG1955" s="17"/>
      <c r="CH1955" s="17"/>
      <c r="CI1955" s="17"/>
    </row>
    <row r="1956" spans="2:87" x14ac:dyDescent="0.35">
      <c r="B1956" s="6" t="s">
        <v>572</v>
      </c>
      <c r="C1956" s="17"/>
      <c r="D1956" s="17"/>
      <c r="E1956" s="17"/>
      <c r="F1956" s="17"/>
      <c r="G1956" s="17"/>
      <c r="H1956" s="17"/>
      <c r="I1956" s="17"/>
      <c r="J1956" s="17"/>
      <c r="K1956" s="17"/>
      <c r="L1956" s="17"/>
      <c r="M1956" s="17"/>
      <c r="N1956" s="17"/>
      <c r="O1956" s="17"/>
      <c r="P1956" s="17"/>
      <c r="Q1956" s="17"/>
      <c r="R1956" s="17"/>
      <c r="S1956" s="17"/>
      <c r="T1956" s="17"/>
      <c r="U1956" s="17"/>
      <c r="V1956" s="17"/>
      <c r="W1956" s="17"/>
      <c r="X1956" s="17"/>
      <c r="Y1956" s="17"/>
      <c r="Z1956" s="17"/>
      <c r="AA1956" s="17"/>
      <c r="AB1956" s="17"/>
      <c r="AC1956" s="17"/>
      <c r="AD1956" s="17"/>
      <c r="AE1956" s="17"/>
      <c r="AF1956" s="17"/>
      <c r="AG1956" s="17"/>
      <c r="AH1956" s="17"/>
      <c r="AI1956" s="17"/>
      <c r="AJ1956" s="17"/>
      <c r="AK1956" s="17"/>
      <c r="AL1956" s="17"/>
      <c r="AM1956" s="17"/>
      <c r="AN1956" s="17"/>
      <c r="AO1956" s="17"/>
      <c r="AP1956" s="17"/>
      <c r="AQ1956" s="17"/>
      <c r="AR1956" s="17"/>
      <c r="AS1956" s="17"/>
      <c r="AT1956" s="17"/>
      <c r="AU1956" s="17"/>
      <c r="AV1956" s="17"/>
      <c r="AW1956" s="17"/>
      <c r="AX1956" s="17"/>
      <c r="AY1956" s="17"/>
      <c r="AZ1956" s="17"/>
      <c r="BA1956" s="17"/>
      <c r="BB1956" s="17"/>
      <c r="BC1956" s="17"/>
      <c r="BD1956" s="17"/>
      <c r="BE1956" s="17"/>
      <c r="BF1956" s="17"/>
      <c r="BG1956" s="17"/>
      <c r="BH1956" s="17"/>
      <c r="BI1956" s="17"/>
      <c r="BJ1956" s="17"/>
      <c r="BK1956" s="17"/>
      <c r="BL1956" s="17"/>
      <c r="BM1956" s="17"/>
      <c r="BN1956" s="17"/>
      <c r="BO1956" s="17"/>
      <c r="BP1956" s="17"/>
      <c r="BQ1956" s="17"/>
      <c r="BR1956" s="17"/>
      <c r="BS1956" s="17"/>
      <c r="BT1956" s="17"/>
      <c r="BU1956" s="17"/>
      <c r="BV1956" s="17"/>
      <c r="BW1956" s="17"/>
      <c r="BX1956" s="17"/>
      <c r="BY1956" s="17"/>
      <c r="BZ1956" s="17"/>
      <c r="CA1956" s="17"/>
      <c r="CB1956" s="17"/>
      <c r="CC1956" s="17"/>
      <c r="CD1956" s="17"/>
      <c r="CE1956" s="17"/>
      <c r="CF1956" s="17"/>
      <c r="CG1956" s="17"/>
      <c r="CH1956" s="17"/>
      <c r="CI1956" s="17"/>
    </row>
    <row r="1957" spans="2:87" x14ac:dyDescent="0.35">
      <c r="B1957" s="24" t="s">
        <v>117</v>
      </c>
      <c r="C1957" s="17"/>
      <c r="D1957" s="17"/>
      <c r="E1957" s="17"/>
      <c r="F1957" s="17"/>
      <c r="G1957" s="17"/>
      <c r="H1957" s="17"/>
      <c r="I1957" s="17"/>
      <c r="J1957" s="17"/>
      <c r="K1957" s="17"/>
      <c r="L1957" s="17"/>
      <c r="M1957" s="17"/>
      <c r="N1957" s="17"/>
      <c r="O1957" s="17"/>
      <c r="P1957" s="17"/>
      <c r="Q1957" s="17"/>
      <c r="R1957" s="17"/>
      <c r="S1957" s="17"/>
      <c r="T1957" s="17"/>
      <c r="U1957" s="17"/>
      <c r="V1957" s="17"/>
      <c r="W1957" s="17"/>
      <c r="X1957" s="17"/>
      <c r="Y1957" s="17"/>
      <c r="Z1957" s="17"/>
      <c r="AA1957" s="17"/>
      <c r="AB1957" s="17"/>
      <c r="AC1957" s="17"/>
      <c r="AD1957" s="17"/>
      <c r="AE1957" s="17"/>
      <c r="AF1957" s="17"/>
      <c r="AG1957" s="17"/>
      <c r="AH1957" s="17"/>
      <c r="AI1957" s="17"/>
      <c r="AJ1957" s="17"/>
      <c r="AK1957" s="17"/>
      <c r="AL1957" s="17"/>
      <c r="AM1957" s="17"/>
      <c r="AN1957" s="17"/>
      <c r="AO1957" s="17"/>
      <c r="AP1957" s="17"/>
      <c r="AQ1957" s="17"/>
      <c r="AR1957" s="17"/>
      <c r="AS1957" s="17"/>
      <c r="AT1957" s="17"/>
      <c r="AU1957" s="17"/>
      <c r="AV1957" s="17"/>
      <c r="AW1957" s="17"/>
      <c r="AX1957" s="17"/>
      <c r="AY1957" s="17"/>
      <c r="AZ1957" s="17"/>
      <c r="BA1957" s="17"/>
      <c r="BB1957" s="17"/>
      <c r="BC1957" s="17"/>
      <c r="BD1957" s="17"/>
      <c r="BE1957" s="17"/>
      <c r="BF1957" s="17"/>
      <c r="BG1957" s="17"/>
      <c r="BH1957" s="17"/>
      <c r="BI1957" s="17"/>
      <c r="BJ1957" s="17"/>
      <c r="BK1957" s="17"/>
      <c r="BL1957" s="17"/>
      <c r="BM1957" s="17"/>
      <c r="BN1957" s="17"/>
      <c r="BO1957" s="17"/>
      <c r="BP1957" s="17"/>
      <c r="BQ1957" s="17"/>
      <c r="BR1957" s="17"/>
      <c r="BS1957" s="17"/>
      <c r="BT1957" s="17"/>
      <c r="BU1957" s="17"/>
      <c r="BV1957" s="17"/>
      <c r="BW1957" s="17"/>
      <c r="BX1957" s="17"/>
      <c r="BY1957" s="17"/>
      <c r="BZ1957" s="17"/>
      <c r="CA1957" s="17"/>
      <c r="CB1957" s="17"/>
      <c r="CC1957" s="17"/>
      <c r="CD1957" s="17"/>
      <c r="CE1957" s="17"/>
      <c r="CF1957" s="17"/>
      <c r="CG1957" s="17"/>
      <c r="CH1957" s="17"/>
      <c r="CI1957" s="17"/>
    </row>
    <row r="1958" spans="2:87" x14ac:dyDescent="0.35">
      <c r="B1958" t="s">
        <v>527</v>
      </c>
      <c r="C1958" s="17">
        <v>6.4112458242632106E-2</v>
      </c>
      <c r="D1958" s="17">
        <v>6.9255439635732899E-2</v>
      </c>
      <c r="E1958" s="17">
        <v>5.9459792185010497E-2</v>
      </c>
      <c r="F1958" s="17"/>
      <c r="G1958" s="17">
        <v>0.109492174128796</v>
      </c>
      <c r="H1958" s="17">
        <v>0.111673392422892</v>
      </c>
      <c r="I1958" s="17">
        <v>6.4932282931420698E-2</v>
      </c>
      <c r="J1958" s="17">
        <v>4.9783935545307502E-2</v>
      </c>
      <c r="K1958" s="17">
        <v>3.3624090616056701E-2</v>
      </c>
      <c r="L1958" s="17">
        <v>2.6273276155195001E-2</v>
      </c>
      <c r="M1958" s="17"/>
      <c r="N1958" s="17">
        <v>8.2794713809463405E-2</v>
      </c>
      <c r="O1958" s="17">
        <v>4.8268934536068203E-2</v>
      </c>
      <c r="P1958" s="17">
        <v>4.7704987869700101E-2</v>
      </c>
      <c r="Q1958" s="17">
        <v>7.5724048879614703E-2</v>
      </c>
      <c r="R1958" s="17"/>
      <c r="S1958" s="17">
        <v>0.10430587430438</v>
      </c>
      <c r="T1958" s="17">
        <v>6.9145133933497305E-2</v>
      </c>
      <c r="U1958" s="17">
        <v>2.8434652010494402E-2</v>
      </c>
      <c r="V1958" s="17">
        <v>4.2978649958571098E-2</v>
      </c>
      <c r="W1958" s="17">
        <v>6.3178450145275997E-2</v>
      </c>
      <c r="X1958" s="17">
        <v>7.4900724639092003E-2</v>
      </c>
      <c r="Y1958" s="17">
        <v>4.6696875347712899E-2</v>
      </c>
      <c r="Z1958" s="17">
        <v>8.2303239753991397E-2</v>
      </c>
      <c r="AA1958" s="17">
        <v>7.6568670271956005E-2</v>
      </c>
      <c r="AB1958" s="17">
        <v>3.5271848567075298E-2</v>
      </c>
      <c r="AC1958" s="17">
        <v>4.7282417671053602E-2</v>
      </c>
      <c r="AD1958" s="17">
        <v>7.3815743480510995E-2</v>
      </c>
      <c r="AE1958" s="17"/>
      <c r="AF1958" s="17">
        <v>4.8969827203267903E-2</v>
      </c>
      <c r="AG1958" s="17">
        <v>6.0466931679842899E-2</v>
      </c>
      <c r="AH1958" s="17">
        <v>4.9540726904901099E-2</v>
      </c>
      <c r="AI1958" s="17">
        <v>8.0126687556460893E-2</v>
      </c>
      <c r="AJ1958" s="17">
        <v>0.118748435365472</v>
      </c>
      <c r="AK1958" s="17"/>
      <c r="AL1958" s="17">
        <v>5.37568819861554E-2</v>
      </c>
      <c r="AM1958" s="17">
        <v>6.0536118320103298E-2</v>
      </c>
      <c r="AN1958" s="17">
        <v>7.6304845022984097E-2</v>
      </c>
      <c r="AO1958" s="17">
        <v>0.115608616863329</v>
      </c>
      <c r="AP1958" s="17"/>
      <c r="AQ1958" s="17">
        <v>5.3999813401355901E-2</v>
      </c>
      <c r="AR1958" s="17">
        <v>7.8786025815628394E-2</v>
      </c>
      <c r="AS1958" s="17"/>
      <c r="AT1958" s="17">
        <v>7.78271994687985E-2</v>
      </c>
      <c r="AU1958" s="17">
        <v>2.56712690997348E-2</v>
      </c>
      <c r="AV1958" s="17"/>
      <c r="AW1958" s="17">
        <v>5.5566011836059498E-2</v>
      </c>
      <c r="AX1958" s="17">
        <v>5.4309729250051099E-2</v>
      </c>
      <c r="AY1958" s="17">
        <v>7.9253756544967593E-2</v>
      </c>
      <c r="AZ1958" s="17"/>
      <c r="BA1958" s="17">
        <v>0.10117528383297</v>
      </c>
      <c r="BB1958" s="17">
        <v>5.0988465354997799E-2</v>
      </c>
      <c r="BC1958" s="17">
        <v>5.80079106149523E-2</v>
      </c>
      <c r="BD1958" s="17">
        <v>1.9586598385106499E-2</v>
      </c>
      <c r="BE1958" s="17">
        <v>7.5585065263429493E-2</v>
      </c>
      <c r="BF1958" s="17"/>
      <c r="BG1958" s="17">
        <v>5.2615098157826702E-2</v>
      </c>
      <c r="BH1958" s="17">
        <v>7.2503116337473403E-2</v>
      </c>
      <c r="BI1958" s="17"/>
      <c r="BJ1958" s="17">
        <v>7.1792447663919207E-2</v>
      </c>
      <c r="BK1958" s="17">
        <v>3.70217412260226E-2</v>
      </c>
      <c r="BL1958" s="17"/>
      <c r="BM1958" s="17">
        <v>4.0072893632193102E-2</v>
      </c>
      <c r="BN1958" s="17">
        <v>4.9884838865215601E-2</v>
      </c>
      <c r="BO1958" s="17">
        <v>8.5518265909316896E-2</v>
      </c>
      <c r="BP1958" s="17">
        <v>7.6869363880590402E-2</v>
      </c>
      <c r="BQ1958" s="17">
        <v>7.2967448879562496E-2</v>
      </c>
      <c r="BR1958" s="17"/>
      <c r="BS1958" s="17">
        <v>7.8159647385883699E-2</v>
      </c>
      <c r="BT1958" s="17"/>
      <c r="BU1958" s="17">
        <v>4.8703024976970502E-2</v>
      </c>
      <c r="BV1958" s="17">
        <v>0.105621499774337</v>
      </c>
      <c r="BW1958" s="17">
        <v>6.7938987019112607E-2</v>
      </c>
      <c r="BX1958" s="17">
        <v>7.60097046739069E-2</v>
      </c>
      <c r="BY1958" s="17">
        <v>2.9345506939211601E-2</v>
      </c>
      <c r="BZ1958" s="17"/>
      <c r="CA1958" s="17">
        <v>0.11032257338745</v>
      </c>
      <c r="CB1958" s="17"/>
      <c r="CC1958" s="17">
        <v>6.4813611675728397E-2</v>
      </c>
      <c r="CD1958" s="17">
        <v>6.6429147409139494E-2</v>
      </c>
      <c r="CE1958" s="17"/>
      <c r="CF1958" s="17">
        <v>5.9543199523993201E-2</v>
      </c>
      <c r="CG1958" s="17"/>
      <c r="CH1958" s="17">
        <v>3.7340503075618398E-2</v>
      </c>
      <c r="CI1958" s="17">
        <v>0.158109679207386</v>
      </c>
    </row>
    <row r="1959" spans="2:87" x14ac:dyDescent="0.35">
      <c r="B1959" t="s">
        <v>528</v>
      </c>
      <c r="C1959" s="17">
        <v>0.14381284331390801</v>
      </c>
      <c r="D1959" s="17">
        <v>0.16213286946826</v>
      </c>
      <c r="E1959" s="17">
        <v>0.12673912436955401</v>
      </c>
      <c r="F1959" s="17"/>
      <c r="G1959" s="17">
        <v>0.21113840220091501</v>
      </c>
      <c r="H1959" s="17">
        <v>0.206480925001233</v>
      </c>
      <c r="I1959" s="17">
        <v>0.177975171051313</v>
      </c>
      <c r="J1959" s="17">
        <v>0.14104355816908601</v>
      </c>
      <c r="K1959" s="17">
        <v>6.8433496831237006E-2</v>
      </c>
      <c r="L1959" s="17">
        <v>7.2593954529201601E-2</v>
      </c>
      <c r="M1959" s="17"/>
      <c r="N1959" s="17">
        <v>0.18284100867738101</v>
      </c>
      <c r="O1959" s="17">
        <v>0.14148461707089099</v>
      </c>
      <c r="P1959" s="17">
        <v>0.12089264024796199</v>
      </c>
      <c r="Q1959" s="17">
        <v>0.12623628539982901</v>
      </c>
      <c r="R1959" s="17"/>
      <c r="S1959" s="17">
        <v>0.21970289612535099</v>
      </c>
      <c r="T1959" s="17">
        <v>0.13010143630843299</v>
      </c>
      <c r="U1959" s="17">
        <v>0.109594666466232</v>
      </c>
      <c r="V1959" s="17">
        <v>0.10115575115461101</v>
      </c>
      <c r="W1959" s="17">
        <v>0.103345949268437</v>
      </c>
      <c r="X1959" s="17">
        <v>0.124051050471989</v>
      </c>
      <c r="Y1959" s="17">
        <v>0.17912710985424801</v>
      </c>
      <c r="Z1959" s="17">
        <v>8.6017574479543404E-2</v>
      </c>
      <c r="AA1959" s="17">
        <v>0.20529619604763999</v>
      </c>
      <c r="AB1959" s="17">
        <v>0.14027971837188699</v>
      </c>
      <c r="AC1959" s="17">
        <v>7.9956531331806399E-2</v>
      </c>
      <c r="AD1959" s="17">
        <v>9.6193998669297995E-2</v>
      </c>
      <c r="AE1959" s="17"/>
      <c r="AF1959" s="17">
        <v>0.122254085002063</v>
      </c>
      <c r="AG1959" s="17">
        <v>0.112802093976846</v>
      </c>
      <c r="AH1959" s="17">
        <v>0.139753788271089</v>
      </c>
      <c r="AI1959" s="17">
        <v>0.192735608000391</v>
      </c>
      <c r="AJ1959" s="17">
        <v>0.23041357693323999</v>
      </c>
      <c r="AK1959" s="17"/>
      <c r="AL1959" s="17">
        <v>0.13650821506212499</v>
      </c>
      <c r="AM1959" s="17">
        <v>0.148033359820788</v>
      </c>
      <c r="AN1959" s="17">
        <v>0.14758810259830199</v>
      </c>
      <c r="AO1959" s="17">
        <v>0.15224004608360001</v>
      </c>
      <c r="AP1959" s="17"/>
      <c r="AQ1959" s="17">
        <v>0.10930019953572299</v>
      </c>
      <c r="AR1959" s="17">
        <v>0.19389109866160001</v>
      </c>
      <c r="AS1959" s="17"/>
      <c r="AT1959" s="17">
        <v>0.162553254258677</v>
      </c>
      <c r="AU1959" s="17">
        <v>7.6546774354991298E-2</v>
      </c>
      <c r="AV1959" s="17"/>
      <c r="AW1959" s="17">
        <v>0.108032376793106</v>
      </c>
      <c r="AX1959" s="17">
        <v>0.17313251832509099</v>
      </c>
      <c r="AY1959" s="17">
        <v>0.16639031806472401</v>
      </c>
      <c r="AZ1959" s="17"/>
      <c r="BA1959" s="17">
        <v>0.19404274523753101</v>
      </c>
      <c r="BB1959" s="17">
        <v>0.14537761099285201</v>
      </c>
      <c r="BC1959" s="17">
        <v>0.120972868513195</v>
      </c>
      <c r="BD1959" s="17">
        <v>0.105504210135864</v>
      </c>
      <c r="BE1959" s="17">
        <v>0.10508406529002599</v>
      </c>
      <c r="BF1959" s="17"/>
      <c r="BG1959" s="17">
        <v>0.14865390705748199</v>
      </c>
      <c r="BH1959" s="17">
        <v>0.140279883539834</v>
      </c>
      <c r="BI1959" s="17"/>
      <c r="BJ1959" s="17">
        <v>0.16292207914530099</v>
      </c>
      <c r="BK1959" s="17">
        <v>7.6022373948981203E-2</v>
      </c>
      <c r="BL1959" s="17"/>
      <c r="BM1959" s="17">
        <v>0.136511391573716</v>
      </c>
      <c r="BN1959" s="17">
        <v>0.12505072255546901</v>
      </c>
      <c r="BO1959" s="17">
        <v>0.18213143305569199</v>
      </c>
      <c r="BP1959" s="17">
        <v>0.13857738861172</v>
      </c>
      <c r="BQ1959" s="17">
        <v>0.106297732546552</v>
      </c>
      <c r="BR1959" s="17"/>
      <c r="BS1959" s="17">
        <v>0.15918659098363799</v>
      </c>
      <c r="BT1959" s="17"/>
      <c r="BU1959" s="17">
        <v>0.14568019523173201</v>
      </c>
      <c r="BV1959" s="17">
        <v>0.20551140361980999</v>
      </c>
      <c r="BW1959" s="17">
        <v>0.12731644841555001</v>
      </c>
      <c r="BX1959" s="17">
        <v>0.12284536357850501</v>
      </c>
      <c r="BY1959" s="17">
        <v>0.12539414215686001</v>
      </c>
      <c r="BZ1959" s="17"/>
      <c r="CA1959" s="17">
        <v>0.23195058077459901</v>
      </c>
      <c r="CB1959" s="17"/>
      <c r="CC1959" s="17">
        <v>0.13578542999863899</v>
      </c>
      <c r="CD1959" s="17">
        <v>0.180120297826525</v>
      </c>
      <c r="CE1959" s="17"/>
      <c r="CF1959" s="17">
        <v>0.12004522191032201</v>
      </c>
      <c r="CG1959" s="17"/>
      <c r="CH1959" s="17">
        <v>0.115882967458663</v>
      </c>
      <c r="CI1959" s="17">
        <v>0.267017694611068</v>
      </c>
    </row>
    <row r="1960" spans="2:87" x14ac:dyDescent="0.35">
      <c r="B1960" t="s">
        <v>529</v>
      </c>
      <c r="C1960" s="17">
        <v>0.25337233506495599</v>
      </c>
      <c r="D1960" s="17">
        <v>0.25654007440433801</v>
      </c>
      <c r="E1960" s="17">
        <v>0.24981280054961</v>
      </c>
      <c r="F1960" s="17"/>
      <c r="G1960" s="17">
        <v>0.29834750660704301</v>
      </c>
      <c r="H1960" s="17">
        <v>0.25748403877901099</v>
      </c>
      <c r="I1960" s="17">
        <v>0.231174757178333</v>
      </c>
      <c r="J1960" s="17">
        <v>0.24857942599952401</v>
      </c>
      <c r="K1960" s="17">
        <v>0.251537069972259</v>
      </c>
      <c r="L1960" s="17">
        <v>0.24302844727679501</v>
      </c>
      <c r="M1960" s="17"/>
      <c r="N1960" s="17">
        <v>0.23045643634688301</v>
      </c>
      <c r="O1960" s="17">
        <v>0.30980536749506798</v>
      </c>
      <c r="P1960" s="17">
        <v>0.254873650431444</v>
      </c>
      <c r="Q1960" s="17">
        <v>0.213825910441371</v>
      </c>
      <c r="R1960" s="17"/>
      <c r="S1960" s="17">
        <v>0.22501819466982501</v>
      </c>
      <c r="T1960" s="17">
        <v>0.24288847837807701</v>
      </c>
      <c r="U1960" s="17">
        <v>0.30304979044764602</v>
      </c>
      <c r="V1960" s="17">
        <v>0.26665930119277298</v>
      </c>
      <c r="W1960" s="17">
        <v>0.25028719004064798</v>
      </c>
      <c r="X1960" s="17">
        <v>0.27956197115183601</v>
      </c>
      <c r="Y1960" s="17">
        <v>0.23841557458045801</v>
      </c>
      <c r="Z1960" s="17">
        <v>0.291430138050223</v>
      </c>
      <c r="AA1960" s="17">
        <v>0.24578512355439899</v>
      </c>
      <c r="AB1960" s="17">
        <v>0.22807810716454099</v>
      </c>
      <c r="AC1960" s="17">
        <v>0.240301554550052</v>
      </c>
      <c r="AD1960" s="17">
        <v>0.30239911790748297</v>
      </c>
      <c r="AE1960" s="17"/>
      <c r="AF1960" s="17">
        <v>0.26328353771128798</v>
      </c>
      <c r="AG1960" s="17">
        <v>0.25692153735470302</v>
      </c>
      <c r="AH1960" s="17">
        <v>0.26776200517473903</v>
      </c>
      <c r="AI1960" s="17">
        <v>0.252969791827233</v>
      </c>
      <c r="AJ1960" s="17">
        <v>0.24097750980791999</v>
      </c>
      <c r="AK1960" s="17"/>
      <c r="AL1960" s="17">
        <v>0.25038544213647601</v>
      </c>
      <c r="AM1960" s="17">
        <v>0.26268668845745502</v>
      </c>
      <c r="AN1960" s="17">
        <v>0.239589987837765</v>
      </c>
      <c r="AO1960" s="17">
        <v>0.252671600947041</v>
      </c>
      <c r="AP1960" s="17"/>
      <c r="AQ1960" s="17">
        <v>0.24252907626641401</v>
      </c>
      <c r="AR1960" s="17">
        <v>0.26910603215302797</v>
      </c>
      <c r="AS1960" s="17"/>
      <c r="AT1960" s="17">
        <v>0.25401906759408899</v>
      </c>
      <c r="AU1960" s="17">
        <v>0.24701475009694299</v>
      </c>
      <c r="AV1960" s="17"/>
      <c r="AW1960" s="17">
        <v>0.25469234156582499</v>
      </c>
      <c r="AX1960" s="17">
        <v>0.244768064886316</v>
      </c>
      <c r="AY1960" s="17">
        <v>0.25354584979182998</v>
      </c>
      <c r="AZ1960" s="17"/>
      <c r="BA1960" s="17">
        <v>0.23699386726660901</v>
      </c>
      <c r="BB1960" s="17">
        <v>0.28718407536030199</v>
      </c>
      <c r="BC1960" s="17">
        <v>0.24886093254816899</v>
      </c>
      <c r="BD1960" s="17">
        <v>0.24489486148022999</v>
      </c>
      <c r="BE1960" s="17">
        <v>0.20009993550891</v>
      </c>
      <c r="BF1960" s="17"/>
      <c r="BG1960" s="17">
        <v>0.28846060292901898</v>
      </c>
      <c r="BH1960" s="17">
        <v>0.227765269041457</v>
      </c>
      <c r="BI1960" s="17"/>
      <c r="BJ1960" s="17">
        <v>0.25435463815732301</v>
      </c>
      <c r="BK1960" s="17">
        <v>0.24956364517218599</v>
      </c>
      <c r="BL1960" s="17"/>
      <c r="BM1960" s="17">
        <v>0.20441647581613701</v>
      </c>
      <c r="BN1960" s="17">
        <v>0.22236536222925499</v>
      </c>
      <c r="BO1960" s="17">
        <v>0.28856330601333902</v>
      </c>
      <c r="BP1960" s="17">
        <v>0.25598962091836802</v>
      </c>
      <c r="BQ1960" s="17">
        <v>0.231229260912996</v>
      </c>
      <c r="BR1960" s="17"/>
      <c r="BS1960" s="17">
        <v>0.23502436468884499</v>
      </c>
      <c r="BT1960" s="17"/>
      <c r="BU1960" s="17">
        <v>0.22677996237499601</v>
      </c>
      <c r="BV1960" s="17">
        <v>0.30163841618770099</v>
      </c>
      <c r="BW1960" s="17">
        <v>0.29543591059886498</v>
      </c>
      <c r="BX1960" s="17">
        <v>0.227675039444526</v>
      </c>
      <c r="BY1960" s="17">
        <v>0.127097579563306</v>
      </c>
      <c r="BZ1960" s="17"/>
      <c r="CA1960" s="17">
        <v>0.22176784035055699</v>
      </c>
      <c r="CB1960" s="17"/>
      <c r="CC1960" s="17">
        <v>0.240669406979865</v>
      </c>
      <c r="CD1960" s="17">
        <v>0.314399065324098</v>
      </c>
      <c r="CE1960" s="17"/>
      <c r="CF1960" s="17">
        <v>0.25541766550568401</v>
      </c>
      <c r="CG1960" s="17"/>
      <c r="CH1960" s="17">
        <v>0.239904505363469</v>
      </c>
      <c r="CI1960" s="17">
        <v>0.28876696513500799</v>
      </c>
    </row>
    <row r="1961" spans="2:87" x14ac:dyDescent="0.35">
      <c r="B1961" t="s">
        <v>530</v>
      </c>
      <c r="C1961" s="17">
        <v>0.40219183425114802</v>
      </c>
      <c r="D1961" s="17">
        <v>0.40002582625267402</v>
      </c>
      <c r="E1961" s="17">
        <v>0.40564552398335502</v>
      </c>
      <c r="F1961" s="17"/>
      <c r="G1961" s="17">
        <v>0.238525396751852</v>
      </c>
      <c r="H1961" s="17">
        <v>0.236262991307713</v>
      </c>
      <c r="I1961" s="17">
        <v>0.35545075851185298</v>
      </c>
      <c r="J1961" s="17">
        <v>0.41870406319044301</v>
      </c>
      <c r="K1961" s="17">
        <v>0.55359158170862699</v>
      </c>
      <c r="L1961" s="17">
        <v>0.57038294824148195</v>
      </c>
      <c r="M1961" s="17"/>
      <c r="N1961" s="17">
        <v>0.37150293073938601</v>
      </c>
      <c r="O1961" s="17">
        <v>0.39786252485633999</v>
      </c>
      <c r="P1961" s="17">
        <v>0.41602858346396199</v>
      </c>
      <c r="Q1961" s="17">
        <v>0.42715762558764597</v>
      </c>
      <c r="R1961" s="17"/>
      <c r="S1961" s="17">
        <v>0.30105768554382001</v>
      </c>
      <c r="T1961" s="17">
        <v>0.41726615313768001</v>
      </c>
      <c r="U1961" s="17">
        <v>0.44702044295339399</v>
      </c>
      <c r="V1961" s="17">
        <v>0.43952934898965601</v>
      </c>
      <c r="W1961" s="17">
        <v>0.45807383702462101</v>
      </c>
      <c r="X1961" s="17">
        <v>0.36053561545975299</v>
      </c>
      <c r="Y1961" s="17">
        <v>0.32745530480991403</v>
      </c>
      <c r="Z1961" s="17">
        <v>0.40689827972074999</v>
      </c>
      <c r="AA1961" s="17">
        <v>0.35528296710000701</v>
      </c>
      <c r="AB1961" s="17">
        <v>0.52120663423402003</v>
      </c>
      <c r="AC1961" s="17">
        <v>0.50585273241150497</v>
      </c>
      <c r="AD1961" s="17">
        <v>0.40726386616514598</v>
      </c>
      <c r="AE1961" s="17"/>
      <c r="AF1961" s="17">
        <v>0.42663113411833398</v>
      </c>
      <c r="AG1961" s="17">
        <v>0.44028171220068901</v>
      </c>
      <c r="AH1961" s="17">
        <v>0.40532212643632398</v>
      </c>
      <c r="AI1961" s="17">
        <v>0.34715881985214297</v>
      </c>
      <c r="AJ1961" s="17">
        <v>0.29735606656963498</v>
      </c>
      <c r="AK1961" s="17"/>
      <c r="AL1961" s="17">
        <v>0.39647288484117998</v>
      </c>
      <c r="AM1961" s="17">
        <v>0.407738257321905</v>
      </c>
      <c r="AN1961" s="17">
        <v>0.43057214043505299</v>
      </c>
      <c r="AO1961" s="17">
        <v>0.325093021125268</v>
      </c>
      <c r="AP1961" s="17"/>
      <c r="AQ1961" s="17">
        <v>0.450792018609454</v>
      </c>
      <c r="AR1961" s="17">
        <v>0.33167239048200597</v>
      </c>
      <c r="AS1961" s="17"/>
      <c r="AT1961" s="17">
        <v>0.36167637381307099</v>
      </c>
      <c r="AU1961" s="17">
        <v>0.56726035266233799</v>
      </c>
      <c r="AV1961" s="17"/>
      <c r="AW1961" s="17">
        <v>0.48904346214318101</v>
      </c>
      <c r="AX1961" s="17">
        <v>0.40060688045223602</v>
      </c>
      <c r="AY1961" s="17">
        <v>0.321108828746205</v>
      </c>
      <c r="AZ1961" s="17"/>
      <c r="BA1961" s="17">
        <v>0.31209680196328998</v>
      </c>
      <c r="BB1961" s="17">
        <v>0.401053475790769</v>
      </c>
      <c r="BC1961" s="17">
        <v>0.420828837254557</v>
      </c>
      <c r="BD1961" s="17">
        <v>0.51917227976907299</v>
      </c>
      <c r="BE1961" s="17">
        <v>0.50722110481664495</v>
      </c>
      <c r="BF1961" s="17"/>
      <c r="BG1961" s="17">
        <v>0.35208685035779502</v>
      </c>
      <c r="BH1961" s="17">
        <v>0.438757949045818</v>
      </c>
      <c r="BI1961" s="17"/>
      <c r="BJ1961" s="17">
        <v>0.36900023969457901</v>
      </c>
      <c r="BK1961" s="17">
        <v>0.52259491516922596</v>
      </c>
      <c r="BL1961" s="17"/>
      <c r="BM1961" s="17">
        <v>0.36239088139923797</v>
      </c>
      <c r="BN1961" s="17">
        <v>0.48492775815012001</v>
      </c>
      <c r="BO1961" s="17">
        <v>0.33764242820047102</v>
      </c>
      <c r="BP1961" s="17">
        <v>0.39100910951481299</v>
      </c>
      <c r="BQ1961" s="17">
        <v>0.50208953271920598</v>
      </c>
      <c r="BR1961" s="17"/>
      <c r="BS1961" s="17">
        <v>0.44213512298897401</v>
      </c>
      <c r="BT1961" s="17"/>
      <c r="BU1961" s="17">
        <v>0.469487438315012</v>
      </c>
      <c r="BV1961" s="17">
        <v>0.28395880457060102</v>
      </c>
      <c r="BW1961" s="17">
        <v>0.38124546575094698</v>
      </c>
      <c r="BX1961" s="17">
        <v>0.49060692557536201</v>
      </c>
      <c r="BY1961" s="17">
        <v>0.40426332623779399</v>
      </c>
      <c r="BZ1961" s="17"/>
      <c r="CA1961" s="17">
        <v>0.332669762907498</v>
      </c>
      <c r="CB1961" s="17"/>
      <c r="CC1961" s="17">
        <v>0.43522008214726399</v>
      </c>
      <c r="CD1961" s="17">
        <v>0.298481358457378</v>
      </c>
      <c r="CE1961" s="17"/>
      <c r="CF1961" s="17">
        <v>0.46284194604395501</v>
      </c>
      <c r="CG1961" s="17"/>
      <c r="CH1961" s="17">
        <v>0.51728969083592002</v>
      </c>
      <c r="CI1961" s="17">
        <v>0.17323786672337699</v>
      </c>
    </row>
    <row r="1962" spans="2:87" x14ac:dyDescent="0.35">
      <c r="B1962" t="s">
        <v>531</v>
      </c>
      <c r="C1962" s="17">
        <v>5.88054197532102E-2</v>
      </c>
      <c r="D1962" s="17">
        <v>5.3868260176454401E-2</v>
      </c>
      <c r="E1962" s="17">
        <v>6.39838609251457E-2</v>
      </c>
      <c r="F1962" s="17"/>
      <c r="G1962" s="17">
        <v>3.2128744102139097E-2</v>
      </c>
      <c r="H1962" s="17">
        <v>8.9242853302930497E-2</v>
      </c>
      <c r="I1962" s="17">
        <v>7.4125190092465099E-2</v>
      </c>
      <c r="J1962" s="17">
        <v>5.3509724180085198E-2</v>
      </c>
      <c r="K1962" s="17">
        <v>4.2469657186729598E-2</v>
      </c>
      <c r="L1962" s="17">
        <v>5.4636206863897002E-2</v>
      </c>
      <c r="M1962" s="17"/>
      <c r="N1962" s="17">
        <v>6.4017079198934304E-2</v>
      </c>
      <c r="O1962" s="17">
        <v>3.2523884153381998E-2</v>
      </c>
      <c r="P1962" s="17">
        <v>7.0884203384362895E-2</v>
      </c>
      <c r="Q1962" s="17">
        <v>7.0716050272058698E-2</v>
      </c>
      <c r="R1962" s="17"/>
      <c r="S1962" s="17">
        <v>7.1918145927600902E-2</v>
      </c>
      <c r="T1962" s="17">
        <v>6.9143371024159905E-2</v>
      </c>
      <c r="U1962" s="17">
        <v>5.2265148252977199E-2</v>
      </c>
      <c r="V1962" s="17">
        <v>4.9392996119987299E-2</v>
      </c>
      <c r="W1962" s="17">
        <v>3.6222738065688001E-2</v>
      </c>
      <c r="X1962" s="17">
        <v>7.2311697272373604E-2</v>
      </c>
      <c r="Y1962" s="17">
        <v>5.95024606512458E-2</v>
      </c>
      <c r="Z1962" s="17">
        <v>5.4087665671954603E-2</v>
      </c>
      <c r="AA1962" s="17">
        <v>4.9793701181028702E-2</v>
      </c>
      <c r="AB1962" s="17">
        <v>4.3523773306788201E-2</v>
      </c>
      <c r="AC1962" s="17">
        <v>7.3577188039818997E-2</v>
      </c>
      <c r="AD1962" s="17">
        <v>6.9383272766868398E-2</v>
      </c>
      <c r="AE1962" s="17"/>
      <c r="AF1962" s="17">
        <v>7.5391197805153298E-2</v>
      </c>
      <c r="AG1962" s="17">
        <v>5.07556293132213E-2</v>
      </c>
      <c r="AH1962" s="17">
        <v>6.0210123600035199E-2</v>
      </c>
      <c r="AI1962" s="17">
        <v>6.17929298280432E-2</v>
      </c>
      <c r="AJ1962" s="17">
        <v>4.9629889924010399E-2</v>
      </c>
      <c r="AK1962" s="17"/>
      <c r="AL1962" s="17">
        <v>6.3663744879392498E-2</v>
      </c>
      <c r="AM1962" s="17">
        <v>5.6043413837094803E-2</v>
      </c>
      <c r="AN1962" s="17">
        <v>4.3968033037732702E-2</v>
      </c>
      <c r="AO1962" s="17">
        <v>8.6864695737723804E-2</v>
      </c>
      <c r="AP1962" s="17"/>
      <c r="AQ1962" s="17">
        <v>6.2179154165955999E-2</v>
      </c>
      <c r="AR1962" s="17">
        <v>5.3910091117054797E-2</v>
      </c>
      <c r="AS1962" s="17"/>
      <c r="AT1962" s="17">
        <v>6.3099717346651193E-2</v>
      </c>
      <c r="AU1962" s="17">
        <v>4.6268269386665999E-2</v>
      </c>
      <c r="AV1962" s="17"/>
      <c r="AW1962" s="17">
        <v>4.0713215633616601E-2</v>
      </c>
      <c r="AX1962" s="17">
        <v>3.7570152125458001E-2</v>
      </c>
      <c r="AY1962" s="17">
        <v>8.9713011430928996E-2</v>
      </c>
      <c r="AZ1962" s="17"/>
      <c r="BA1962" s="17">
        <v>7.1312493938507499E-2</v>
      </c>
      <c r="BB1962" s="17">
        <v>5.3116972712310202E-2</v>
      </c>
      <c r="BC1962" s="17">
        <v>6.74514745912589E-2</v>
      </c>
      <c r="BD1962" s="17">
        <v>2.1586301632374599E-2</v>
      </c>
      <c r="BE1962" s="17">
        <v>4.5071238141811097E-2</v>
      </c>
      <c r="BF1962" s="17"/>
      <c r="BG1962" s="17">
        <v>5.9176051483603602E-2</v>
      </c>
      <c r="BH1962" s="17">
        <v>5.8534936433048697E-2</v>
      </c>
      <c r="BI1962" s="17"/>
      <c r="BJ1962" s="17">
        <v>5.4889479847385E-2</v>
      </c>
      <c r="BK1962" s="17">
        <v>7.0030095742666304E-2</v>
      </c>
      <c r="BL1962" s="17"/>
      <c r="BM1962" s="17">
        <v>0.10476931106745201</v>
      </c>
      <c r="BN1962" s="17">
        <v>6.7074808187681995E-2</v>
      </c>
      <c r="BO1962" s="17">
        <v>4.8537295658449303E-2</v>
      </c>
      <c r="BP1962" s="17">
        <v>6.4840519416876102E-2</v>
      </c>
      <c r="BQ1962" s="17">
        <v>3.65450470640626E-2</v>
      </c>
      <c r="BR1962" s="17"/>
      <c r="BS1962" s="17">
        <v>4.9742009929217401E-2</v>
      </c>
      <c r="BT1962" s="17"/>
      <c r="BU1962" s="17">
        <v>6.1962246889271599E-2</v>
      </c>
      <c r="BV1962" s="17">
        <v>4.69337547281031E-2</v>
      </c>
      <c r="BW1962" s="17">
        <v>5.3456856218852503E-2</v>
      </c>
      <c r="BX1962" s="17">
        <v>5.1168565922056201E-2</v>
      </c>
      <c r="BY1962" s="17">
        <v>0.15820932909068799</v>
      </c>
      <c r="BZ1962" s="17"/>
      <c r="CA1962" s="17">
        <v>6.3010616424214794E-2</v>
      </c>
      <c r="CB1962" s="17"/>
      <c r="CC1962" s="17">
        <v>5.1792140358449E-2</v>
      </c>
      <c r="CD1962" s="17">
        <v>8.1440953838805397E-2</v>
      </c>
      <c r="CE1962" s="17"/>
      <c r="CF1962" s="17">
        <v>4.80730678813849E-2</v>
      </c>
      <c r="CG1962" s="17"/>
      <c r="CH1962" s="17">
        <v>4.4426914238179599E-2</v>
      </c>
      <c r="CI1962" s="17">
        <v>6.4401954798820202E-2</v>
      </c>
    </row>
    <row r="1963" spans="2:87" x14ac:dyDescent="0.35">
      <c r="B1963" t="s">
        <v>161</v>
      </c>
      <c r="C1963" s="17">
        <v>7.7705109374145598E-2</v>
      </c>
      <c r="D1963" s="17">
        <v>5.81775300625402E-2</v>
      </c>
      <c r="E1963" s="17">
        <v>9.4358897987324206E-2</v>
      </c>
      <c r="F1963" s="17"/>
      <c r="G1963" s="17">
        <v>0.110367776209254</v>
      </c>
      <c r="H1963" s="17">
        <v>9.8855799186221005E-2</v>
      </c>
      <c r="I1963" s="17">
        <v>9.6341840234615395E-2</v>
      </c>
      <c r="J1963" s="17">
        <v>8.8379292915553895E-2</v>
      </c>
      <c r="K1963" s="17">
        <v>5.0344103685090902E-2</v>
      </c>
      <c r="L1963" s="17">
        <v>3.30851669334295E-2</v>
      </c>
      <c r="M1963" s="17"/>
      <c r="N1963" s="17">
        <v>6.8387831227952403E-2</v>
      </c>
      <c r="O1963" s="17">
        <v>7.0054671888250306E-2</v>
      </c>
      <c r="P1963" s="17">
        <v>8.9615934602570002E-2</v>
      </c>
      <c r="Q1963" s="17">
        <v>8.6340079419480104E-2</v>
      </c>
      <c r="R1963" s="17"/>
      <c r="S1963" s="17">
        <v>7.7997203429023304E-2</v>
      </c>
      <c r="T1963" s="17">
        <v>7.14554272181534E-2</v>
      </c>
      <c r="U1963" s="17">
        <v>5.9635299869256399E-2</v>
      </c>
      <c r="V1963" s="17">
        <v>0.100283952584401</v>
      </c>
      <c r="W1963" s="17">
        <v>8.8891835455330095E-2</v>
      </c>
      <c r="X1963" s="17">
        <v>8.8638941004956701E-2</v>
      </c>
      <c r="Y1963" s="17">
        <v>0.148802674756422</v>
      </c>
      <c r="Z1963" s="17">
        <v>7.9263102323537393E-2</v>
      </c>
      <c r="AA1963" s="17">
        <v>6.72733418449699E-2</v>
      </c>
      <c r="AB1963" s="17">
        <v>3.1639918355689398E-2</v>
      </c>
      <c r="AC1963" s="17">
        <v>5.3029575995764099E-2</v>
      </c>
      <c r="AD1963" s="17">
        <v>5.0944001010694601E-2</v>
      </c>
      <c r="AE1963" s="17"/>
      <c r="AF1963" s="17">
        <v>6.3470218159893801E-2</v>
      </c>
      <c r="AG1963" s="17">
        <v>7.8772095474698101E-2</v>
      </c>
      <c r="AH1963" s="17">
        <v>7.7411229612911497E-2</v>
      </c>
      <c r="AI1963" s="17">
        <v>6.5216162935728794E-2</v>
      </c>
      <c r="AJ1963" s="17">
        <v>6.2874521399722605E-2</v>
      </c>
      <c r="AK1963" s="17"/>
      <c r="AL1963" s="17">
        <v>9.9212831094670703E-2</v>
      </c>
      <c r="AM1963" s="17">
        <v>6.4962162242654303E-2</v>
      </c>
      <c r="AN1963" s="17">
        <v>6.1976891068163599E-2</v>
      </c>
      <c r="AO1963" s="17">
        <v>6.7522019243038703E-2</v>
      </c>
      <c r="AP1963" s="17"/>
      <c r="AQ1963" s="17">
        <v>8.1199738021097104E-2</v>
      </c>
      <c r="AR1963" s="17">
        <v>7.2634361770682804E-2</v>
      </c>
      <c r="AS1963" s="17"/>
      <c r="AT1963" s="17">
        <v>8.0824387518712404E-2</v>
      </c>
      <c r="AU1963" s="17">
        <v>3.7238584399327E-2</v>
      </c>
      <c r="AV1963" s="17"/>
      <c r="AW1963" s="17">
        <v>5.1952592028211501E-2</v>
      </c>
      <c r="AX1963" s="17">
        <v>8.9612654960848498E-2</v>
      </c>
      <c r="AY1963" s="17">
        <v>8.9988235421344806E-2</v>
      </c>
      <c r="AZ1963" s="17"/>
      <c r="BA1963" s="17">
        <v>8.4378807761092398E-2</v>
      </c>
      <c r="BB1963" s="17">
        <v>6.2279399788768799E-2</v>
      </c>
      <c r="BC1963" s="17">
        <v>8.3877976477868793E-2</v>
      </c>
      <c r="BD1963" s="17">
        <v>8.9255748597351595E-2</v>
      </c>
      <c r="BE1963" s="17">
        <v>6.6938590979179299E-2</v>
      </c>
      <c r="BF1963" s="17"/>
      <c r="BG1963" s="17">
        <v>9.9007490014273697E-2</v>
      </c>
      <c r="BH1963" s="17">
        <v>6.2158845602368999E-2</v>
      </c>
      <c r="BI1963" s="17"/>
      <c r="BJ1963" s="17">
        <v>8.7041115491492405E-2</v>
      </c>
      <c r="BK1963" s="17">
        <v>4.4767228740918298E-2</v>
      </c>
      <c r="BL1963" s="17"/>
      <c r="BM1963" s="17">
        <v>0.15183904651126401</v>
      </c>
      <c r="BN1963" s="17">
        <v>5.0696510012257903E-2</v>
      </c>
      <c r="BO1963" s="17">
        <v>5.7607271162731101E-2</v>
      </c>
      <c r="BP1963" s="17">
        <v>7.2713997657631896E-2</v>
      </c>
      <c r="BQ1963" s="17">
        <v>5.0870977877620599E-2</v>
      </c>
      <c r="BR1963" s="17"/>
      <c r="BS1963" s="17">
        <v>3.57522640234424E-2</v>
      </c>
      <c r="BT1963" s="17"/>
      <c r="BU1963" s="17">
        <v>4.7387132212018103E-2</v>
      </c>
      <c r="BV1963" s="17">
        <v>5.6336121119447899E-2</v>
      </c>
      <c r="BW1963" s="17">
        <v>7.4606331996672104E-2</v>
      </c>
      <c r="BX1963" s="17">
        <v>3.1694400805643598E-2</v>
      </c>
      <c r="BY1963" s="17">
        <v>0.15569011601214</v>
      </c>
      <c r="BZ1963" s="17"/>
      <c r="CA1963" s="17">
        <v>4.0278626155680702E-2</v>
      </c>
      <c r="CB1963" s="17"/>
      <c r="CC1963" s="17">
        <v>7.1719328840053595E-2</v>
      </c>
      <c r="CD1963" s="17">
        <v>5.9129177144054801E-2</v>
      </c>
      <c r="CE1963" s="17"/>
      <c r="CF1963" s="17">
        <v>5.4078899134661802E-2</v>
      </c>
      <c r="CG1963" s="17"/>
      <c r="CH1963" s="17">
        <v>4.5155419028149797E-2</v>
      </c>
      <c r="CI1963" s="17">
        <v>4.8465839524340297E-2</v>
      </c>
    </row>
    <row r="1964" spans="2:87" x14ac:dyDescent="0.35">
      <c r="C1964" s="17"/>
      <c r="D1964" s="17"/>
      <c r="E1964" s="17"/>
      <c r="F1964" s="17"/>
      <c r="G1964" s="17"/>
      <c r="H1964" s="17"/>
      <c r="I1964" s="17"/>
      <c r="J1964" s="17"/>
      <c r="K1964" s="17"/>
      <c r="L1964" s="17"/>
      <c r="M1964" s="17"/>
      <c r="N1964" s="17"/>
      <c r="O1964" s="17"/>
      <c r="P1964" s="17"/>
      <c r="Q1964" s="17"/>
      <c r="R1964" s="17"/>
      <c r="S1964" s="17"/>
      <c r="T1964" s="17"/>
      <c r="U1964" s="17"/>
      <c r="V1964" s="17"/>
      <c r="W1964" s="17"/>
      <c r="X1964" s="17"/>
      <c r="Y1964" s="17"/>
      <c r="Z1964" s="17"/>
      <c r="AA1964" s="17"/>
      <c r="AB1964" s="17"/>
      <c r="AC1964" s="17"/>
      <c r="AD1964" s="17"/>
      <c r="AE1964" s="17"/>
      <c r="AF1964" s="17"/>
      <c r="AG1964" s="17"/>
      <c r="AH1964" s="17"/>
      <c r="AI1964" s="17"/>
      <c r="AJ1964" s="17"/>
      <c r="AK1964" s="17"/>
      <c r="AL1964" s="17"/>
      <c r="AM1964" s="17"/>
      <c r="AN1964" s="17"/>
      <c r="AO1964" s="17"/>
      <c r="AP1964" s="17"/>
      <c r="AQ1964" s="17"/>
      <c r="AR1964" s="17"/>
      <c r="AS1964" s="17"/>
      <c r="AT1964" s="17"/>
      <c r="AU1964" s="17"/>
      <c r="AV1964" s="17"/>
      <c r="AW1964" s="17"/>
      <c r="AX1964" s="17"/>
      <c r="AY1964" s="17"/>
      <c r="AZ1964" s="17"/>
      <c r="BA1964" s="17"/>
      <c r="BB1964" s="17"/>
      <c r="BC1964" s="17"/>
      <c r="BD1964" s="17"/>
      <c r="BE1964" s="17"/>
      <c r="BF1964" s="17"/>
      <c r="BG1964" s="17"/>
      <c r="BH1964" s="17"/>
      <c r="BI1964" s="17"/>
      <c r="BJ1964" s="17"/>
      <c r="BK1964" s="17"/>
      <c r="BL1964" s="17"/>
      <c r="BM1964" s="17"/>
      <c r="BN1964" s="17"/>
      <c r="BO1964" s="17"/>
      <c r="BP1964" s="17"/>
      <c r="BQ1964" s="17"/>
      <c r="BR1964" s="17"/>
      <c r="BS1964" s="17"/>
      <c r="BT1964" s="17"/>
      <c r="BU1964" s="17"/>
      <c r="BV1964" s="17"/>
      <c r="BW1964" s="17"/>
      <c r="BX1964" s="17"/>
      <c r="BY1964" s="17"/>
      <c r="BZ1964" s="17"/>
      <c r="CA1964" s="17"/>
      <c r="CB1964" s="17"/>
      <c r="CC1964" s="17"/>
      <c r="CD1964" s="17"/>
      <c r="CE1964" s="17"/>
      <c r="CF1964" s="17"/>
      <c r="CG1964" s="17"/>
      <c r="CH1964" s="17"/>
      <c r="CI1964" s="17"/>
    </row>
    <row r="1965" spans="2:87" x14ac:dyDescent="0.35">
      <c r="B1965" s="6" t="s">
        <v>573</v>
      </c>
      <c r="C1965" s="17"/>
      <c r="D1965" s="17"/>
      <c r="E1965" s="17"/>
      <c r="F1965" s="17"/>
      <c r="G1965" s="17"/>
      <c r="H1965" s="17"/>
      <c r="I1965" s="17"/>
      <c r="J1965" s="17"/>
      <c r="K1965" s="17"/>
      <c r="L1965" s="17"/>
      <c r="M1965" s="17"/>
      <c r="N1965" s="17"/>
      <c r="O1965" s="17"/>
      <c r="P1965" s="17"/>
      <c r="Q1965" s="17"/>
      <c r="R1965" s="17"/>
      <c r="S1965" s="17"/>
      <c r="T1965" s="17"/>
      <c r="U1965" s="17"/>
      <c r="V1965" s="17"/>
      <c r="W1965" s="17"/>
      <c r="X1965" s="17"/>
      <c r="Y1965" s="17"/>
      <c r="Z1965" s="17"/>
      <c r="AA1965" s="17"/>
      <c r="AB1965" s="17"/>
      <c r="AC1965" s="17"/>
      <c r="AD1965" s="17"/>
      <c r="AE1965" s="17"/>
      <c r="AF1965" s="17"/>
      <c r="AG1965" s="17"/>
      <c r="AH1965" s="17"/>
      <c r="AI1965" s="17"/>
      <c r="AJ1965" s="17"/>
      <c r="AK1965" s="17"/>
      <c r="AL1965" s="17"/>
      <c r="AM1965" s="17"/>
      <c r="AN1965" s="17"/>
      <c r="AO1965" s="17"/>
      <c r="AP1965" s="17"/>
      <c r="AQ1965" s="17"/>
      <c r="AR1965" s="17"/>
      <c r="AS1965" s="17"/>
      <c r="AT1965" s="17"/>
      <c r="AU1965" s="17"/>
      <c r="AV1965" s="17"/>
      <c r="AW1965" s="17"/>
      <c r="AX1965" s="17"/>
      <c r="AY1965" s="17"/>
      <c r="AZ1965" s="17"/>
      <c r="BA1965" s="17"/>
      <c r="BB1965" s="17"/>
      <c r="BC1965" s="17"/>
      <c r="BD1965" s="17"/>
      <c r="BE1965" s="17"/>
      <c r="BF1965" s="17"/>
      <c r="BG1965" s="17"/>
      <c r="BH1965" s="17"/>
      <c r="BI1965" s="17"/>
      <c r="BJ1965" s="17"/>
      <c r="BK1965" s="17"/>
      <c r="BL1965" s="17"/>
      <c r="BM1965" s="17"/>
      <c r="BN1965" s="17"/>
      <c r="BO1965" s="17"/>
      <c r="BP1965" s="17"/>
      <c r="BQ1965" s="17"/>
      <c r="BR1965" s="17"/>
      <c r="BS1965" s="17"/>
      <c r="BT1965" s="17"/>
      <c r="BU1965" s="17"/>
      <c r="BV1965" s="17"/>
      <c r="BW1965" s="17"/>
      <c r="BX1965" s="17"/>
      <c r="BY1965" s="17"/>
      <c r="BZ1965" s="17"/>
      <c r="CA1965" s="17"/>
      <c r="CB1965" s="17"/>
      <c r="CC1965" s="17"/>
      <c r="CD1965" s="17"/>
      <c r="CE1965" s="17"/>
      <c r="CF1965" s="17"/>
      <c r="CG1965" s="17"/>
      <c r="CH1965" s="17"/>
      <c r="CI1965" s="17"/>
    </row>
    <row r="1966" spans="2:87" x14ac:dyDescent="0.35">
      <c r="B1966" s="24" t="s">
        <v>117</v>
      </c>
      <c r="C1966" s="17"/>
      <c r="D1966" s="17"/>
      <c r="E1966" s="17"/>
      <c r="F1966" s="17"/>
      <c r="G1966" s="17"/>
      <c r="H1966" s="17"/>
      <c r="I1966" s="17"/>
      <c r="J1966" s="17"/>
      <c r="K1966" s="17"/>
      <c r="L1966" s="17"/>
      <c r="M1966" s="17"/>
      <c r="N1966" s="17"/>
      <c r="O1966" s="17"/>
      <c r="P1966" s="17"/>
      <c r="Q1966" s="17"/>
      <c r="R1966" s="17"/>
      <c r="S1966" s="17"/>
      <c r="T1966" s="17"/>
      <c r="U1966" s="17"/>
      <c r="V1966" s="17"/>
      <c r="W1966" s="17"/>
      <c r="X1966" s="17"/>
      <c r="Y1966" s="17"/>
      <c r="Z1966" s="17"/>
      <c r="AA1966" s="17"/>
      <c r="AB1966" s="17"/>
      <c r="AC1966" s="17"/>
      <c r="AD1966" s="17"/>
      <c r="AE1966" s="17"/>
      <c r="AF1966" s="17"/>
      <c r="AG1966" s="17"/>
      <c r="AH1966" s="17"/>
      <c r="AI1966" s="17"/>
      <c r="AJ1966" s="17"/>
      <c r="AK1966" s="17"/>
      <c r="AL1966" s="17"/>
      <c r="AM1966" s="17"/>
      <c r="AN1966" s="17"/>
      <c r="AO1966" s="17"/>
      <c r="AP1966" s="17"/>
      <c r="AQ1966" s="17"/>
      <c r="AR1966" s="17"/>
      <c r="AS1966" s="17"/>
      <c r="AT1966" s="17"/>
      <c r="AU1966" s="17"/>
      <c r="AV1966" s="17"/>
      <c r="AW1966" s="17"/>
      <c r="AX1966" s="17"/>
      <c r="AY1966" s="17"/>
      <c r="AZ1966" s="17"/>
      <c r="BA1966" s="17"/>
      <c r="BB1966" s="17"/>
      <c r="BC1966" s="17"/>
      <c r="BD1966" s="17"/>
      <c r="BE1966" s="17"/>
      <c r="BF1966" s="17"/>
      <c r="BG1966" s="17"/>
      <c r="BH1966" s="17"/>
      <c r="BI1966" s="17"/>
      <c r="BJ1966" s="17"/>
      <c r="BK1966" s="17"/>
      <c r="BL1966" s="17"/>
      <c r="BM1966" s="17"/>
      <c r="BN1966" s="17"/>
      <c r="BO1966" s="17"/>
      <c r="BP1966" s="17"/>
      <c r="BQ1966" s="17"/>
      <c r="BR1966" s="17"/>
      <c r="BS1966" s="17"/>
      <c r="BT1966" s="17"/>
      <c r="BU1966" s="17"/>
      <c r="BV1966" s="17"/>
      <c r="BW1966" s="17"/>
      <c r="BX1966" s="17"/>
      <c r="BY1966" s="17"/>
      <c r="BZ1966" s="17"/>
      <c r="CA1966" s="17"/>
      <c r="CB1966" s="17"/>
      <c r="CC1966" s="17"/>
      <c r="CD1966" s="17"/>
      <c r="CE1966" s="17"/>
      <c r="CF1966" s="17"/>
      <c r="CG1966" s="17"/>
      <c r="CH1966" s="17"/>
      <c r="CI1966" s="17"/>
    </row>
    <row r="1967" spans="2:87" x14ac:dyDescent="0.35">
      <c r="B1967" t="s">
        <v>527</v>
      </c>
      <c r="C1967" s="17">
        <v>0.128852661049939</v>
      </c>
      <c r="D1967" s="17">
        <v>0.121629791097472</v>
      </c>
      <c r="E1967" s="17">
        <v>0.13668184512272299</v>
      </c>
      <c r="F1967" s="17"/>
      <c r="G1967" s="17">
        <v>0.109017130826587</v>
      </c>
      <c r="H1967" s="17">
        <v>0.188627847954002</v>
      </c>
      <c r="I1967" s="17">
        <v>0.12380526394965299</v>
      </c>
      <c r="J1967" s="17">
        <v>0.139824722666401</v>
      </c>
      <c r="K1967" s="17">
        <v>0.13371109414919599</v>
      </c>
      <c r="L1967" s="17">
        <v>8.5193632258355897E-2</v>
      </c>
      <c r="M1967" s="17"/>
      <c r="N1967" s="17">
        <v>0.14537417937364699</v>
      </c>
      <c r="O1967" s="17">
        <v>9.9487383735133897E-2</v>
      </c>
      <c r="P1967" s="17">
        <v>0.118742686010892</v>
      </c>
      <c r="Q1967" s="17">
        <v>0.15222811811457701</v>
      </c>
      <c r="R1967" s="17"/>
      <c r="S1967" s="17">
        <v>0.12840982034571299</v>
      </c>
      <c r="T1967" s="17">
        <v>0.122013300075886</v>
      </c>
      <c r="U1967" s="17">
        <v>7.9101491077355701E-2</v>
      </c>
      <c r="V1967" s="17">
        <v>0.13719141638837101</v>
      </c>
      <c r="W1967" s="17">
        <v>9.2302080328225997E-2</v>
      </c>
      <c r="X1967" s="17">
        <v>0.13989239162790101</v>
      </c>
      <c r="Y1967" s="17">
        <v>0.14211364458005199</v>
      </c>
      <c r="Z1967" s="17">
        <v>0.129923763915474</v>
      </c>
      <c r="AA1967" s="17">
        <v>0.143307841323981</v>
      </c>
      <c r="AB1967" s="17">
        <v>0.136825673616432</v>
      </c>
      <c r="AC1967" s="17">
        <v>0.161064486431547</v>
      </c>
      <c r="AD1967" s="17">
        <v>0.15293310989240699</v>
      </c>
      <c r="AE1967" s="17"/>
      <c r="AF1967" s="17">
        <v>0.13174252817636001</v>
      </c>
      <c r="AG1967" s="17">
        <v>0.126831848285405</v>
      </c>
      <c r="AH1967" s="17">
        <v>0.122253724877359</v>
      </c>
      <c r="AI1967" s="17">
        <v>0.13134844543679799</v>
      </c>
      <c r="AJ1967" s="17">
        <v>0.14960551079623399</v>
      </c>
      <c r="AK1967" s="17"/>
      <c r="AL1967" s="17">
        <v>0.109713005087115</v>
      </c>
      <c r="AM1967" s="17">
        <v>0.13230119664109899</v>
      </c>
      <c r="AN1967" s="17">
        <v>0.13773326353648299</v>
      </c>
      <c r="AO1967" s="17">
        <v>0.20019512414696</v>
      </c>
      <c r="AP1967" s="17"/>
      <c r="AQ1967" s="17">
        <v>0.120285634125085</v>
      </c>
      <c r="AR1967" s="17">
        <v>0.141283518699408</v>
      </c>
      <c r="AS1967" s="17"/>
      <c r="AT1967" s="17">
        <v>0.14066051127082199</v>
      </c>
      <c r="AU1967" s="17">
        <v>7.7987694114403205E-2</v>
      </c>
      <c r="AV1967" s="17"/>
      <c r="AW1967" s="17">
        <v>0.11352028282040399</v>
      </c>
      <c r="AX1967" s="17">
        <v>0.11322255776097501</v>
      </c>
      <c r="AY1967" s="17">
        <v>0.155511386908018</v>
      </c>
      <c r="AZ1967" s="17"/>
      <c r="BA1967" s="17">
        <v>0.175871977944103</v>
      </c>
      <c r="BB1967" s="17">
        <v>0.110611000441508</v>
      </c>
      <c r="BC1967" s="17">
        <v>0.113768439016906</v>
      </c>
      <c r="BD1967" s="17">
        <v>0.119584527636715</v>
      </c>
      <c r="BE1967" s="17">
        <v>0.107466379575865</v>
      </c>
      <c r="BF1967" s="17"/>
      <c r="BG1967" s="17">
        <v>0.120110745786583</v>
      </c>
      <c r="BH1967" s="17">
        <v>0.13523242314557399</v>
      </c>
      <c r="BI1967" s="17"/>
      <c r="BJ1967" s="17">
        <v>0.13560171930538301</v>
      </c>
      <c r="BK1967" s="17">
        <v>0.10223349281093599</v>
      </c>
      <c r="BL1967" s="17"/>
      <c r="BM1967" s="17">
        <v>0.12477998057447499</v>
      </c>
      <c r="BN1967" s="17">
        <v>9.8324577158536694E-2</v>
      </c>
      <c r="BO1967" s="17">
        <v>0.16590476871506099</v>
      </c>
      <c r="BP1967" s="17">
        <v>0.110581413657278</v>
      </c>
      <c r="BQ1967" s="17">
        <v>0.11597936300049699</v>
      </c>
      <c r="BR1967" s="17"/>
      <c r="BS1967" s="17">
        <v>0.136053458408601</v>
      </c>
      <c r="BT1967" s="17"/>
      <c r="BU1967" s="17">
        <v>0.11346505337181401</v>
      </c>
      <c r="BV1967" s="17">
        <v>0.17981023986026701</v>
      </c>
      <c r="BW1967" s="17">
        <v>0.15691065116426101</v>
      </c>
      <c r="BX1967" s="17">
        <v>0.12266330246896499</v>
      </c>
      <c r="BY1967" s="17">
        <v>8.2152803271542604E-2</v>
      </c>
      <c r="BZ1967" s="17"/>
      <c r="CA1967" s="17">
        <v>0.212958289251341</v>
      </c>
      <c r="CB1967" s="17"/>
      <c r="CC1967" s="17">
        <v>0.12735556367891601</v>
      </c>
      <c r="CD1967" s="17">
        <v>0.148533542193131</v>
      </c>
      <c r="CE1967" s="17"/>
      <c r="CF1967" s="17">
        <v>0.144720959976917</v>
      </c>
      <c r="CG1967" s="17"/>
      <c r="CH1967" s="17">
        <v>0.10239109548486899</v>
      </c>
      <c r="CI1967" s="17">
        <v>0.24617582178248101</v>
      </c>
    </row>
    <row r="1968" spans="2:87" x14ac:dyDescent="0.35">
      <c r="B1968" t="s">
        <v>528</v>
      </c>
      <c r="C1968" s="17">
        <v>0.25824925327799098</v>
      </c>
      <c r="D1968" s="17">
        <v>0.28098916344568098</v>
      </c>
      <c r="E1968" s="17">
        <v>0.23752805797219301</v>
      </c>
      <c r="F1968" s="17"/>
      <c r="G1968" s="17">
        <v>0.30793477916390299</v>
      </c>
      <c r="H1968" s="17">
        <v>0.26140236961965202</v>
      </c>
      <c r="I1968" s="17">
        <v>0.3036643617275</v>
      </c>
      <c r="J1968" s="17">
        <v>0.26704723385940898</v>
      </c>
      <c r="K1968" s="17">
        <v>0.23020503175561899</v>
      </c>
      <c r="L1968" s="17">
        <v>0.197150860315807</v>
      </c>
      <c r="M1968" s="17"/>
      <c r="N1968" s="17">
        <v>0.27802270301026699</v>
      </c>
      <c r="O1968" s="17">
        <v>0.29821469366189801</v>
      </c>
      <c r="P1968" s="17">
        <v>0.22725186589162299</v>
      </c>
      <c r="Q1968" s="17">
        <v>0.22406542076965699</v>
      </c>
      <c r="R1968" s="17"/>
      <c r="S1968" s="17">
        <v>0.30027484305959901</v>
      </c>
      <c r="T1968" s="17">
        <v>0.30857871092025302</v>
      </c>
      <c r="U1968" s="17">
        <v>0.275597350292837</v>
      </c>
      <c r="V1968" s="17">
        <v>0.224983269844067</v>
      </c>
      <c r="W1968" s="17">
        <v>0.22665793072092699</v>
      </c>
      <c r="X1968" s="17">
        <v>0.25339281996283097</v>
      </c>
      <c r="Y1968" s="17">
        <v>0.19929274095112501</v>
      </c>
      <c r="Z1968" s="17">
        <v>0.15677437897954499</v>
      </c>
      <c r="AA1968" s="17">
        <v>0.32889818001709598</v>
      </c>
      <c r="AB1968" s="17">
        <v>0.22511307744098899</v>
      </c>
      <c r="AC1968" s="17">
        <v>0.191716683040595</v>
      </c>
      <c r="AD1968" s="17">
        <v>0.229457415948077</v>
      </c>
      <c r="AE1968" s="17"/>
      <c r="AF1968" s="17">
        <v>0.237826903291363</v>
      </c>
      <c r="AG1968" s="17">
        <v>0.228317051002462</v>
      </c>
      <c r="AH1968" s="17">
        <v>0.261653035861517</v>
      </c>
      <c r="AI1968" s="17">
        <v>0.32175756070420902</v>
      </c>
      <c r="AJ1968" s="17">
        <v>0.34491127442952302</v>
      </c>
      <c r="AK1968" s="17"/>
      <c r="AL1968" s="17">
        <v>0.25970780499097901</v>
      </c>
      <c r="AM1968" s="17">
        <v>0.24887325298007601</v>
      </c>
      <c r="AN1968" s="17">
        <v>0.26601887960880699</v>
      </c>
      <c r="AO1968" s="17">
        <v>0.28521295134797298</v>
      </c>
      <c r="AP1968" s="17"/>
      <c r="AQ1968" s="17">
        <v>0.22074898776444901</v>
      </c>
      <c r="AR1968" s="17">
        <v>0.31266258318870599</v>
      </c>
      <c r="AS1968" s="17"/>
      <c r="AT1968" s="17">
        <v>0.28192433827135899</v>
      </c>
      <c r="AU1968" s="17">
        <v>0.20989986259836901</v>
      </c>
      <c r="AV1968" s="17"/>
      <c r="AW1968" s="17">
        <v>0.25592804983598</v>
      </c>
      <c r="AX1968" s="17">
        <v>0.26998443734085498</v>
      </c>
      <c r="AY1968" s="17">
        <v>0.248686682832926</v>
      </c>
      <c r="AZ1968" s="17"/>
      <c r="BA1968" s="17">
        <v>0.26966677586952098</v>
      </c>
      <c r="BB1968" s="17">
        <v>0.27779526885220002</v>
      </c>
      <c r="BC1968" s="17">
        <v>0.25336871393273902</v>
      </c>
      <c r="BD1968" s="17">
        <v>0.23166510447451699</v>
      </c>
      <c r="BE1968" s="17">
        <v>0.17128444315491101</v>
      </c>
      <c r="BF1968" s="17"/>
      <c r="BG1968" s="17">
        <v>0.26529211726185198</v>
      </c>
      <c r="BH1968" s="17">
        <v>0.25310944176811601</v>
      </c>
      <c r="BI1968" s="17"/>
      <c r="BJ1968" s="17">
        <v>0.27441141466803398</v>
      </c>
      <c r="BK1968" s="17">
        <v>0.204250540573371</v>
      </c>
      <c r="BL1968" s="17"/>
      <c r="BM1968" s="17">
        <v>0.213495977558644</v>
      </c>
      <c r="BN1968" s="17">
        <v>0.21048905773312099</v>
      </c>
      <c r="BO1968" s="17">
        <v>0.32122335999304003</v>
      </c>
      <c r="BP1968" s="17">
        <v>0.31041152450354698</v>
      </c>
      <c r="BQ1968" s="17">
        <v>0.221915765584043</v>
      </c>
      <c r="BR1968" s="17"/>
      <c r="BS1968" s="17">
        <v>0.25604408250437499</v>
      </c>
      <c r="BT1968" s="17"/>
      <c r="BU1968" s="17">
        <v>0.22511134062916199</v>
      </c>
      <c r="BV1968" s="17">
        <v>0.34473396705173698</v>
      </c>
      <c r="BW1968" s="17">
        <v>0.28639909489982901</v>
      </c>
      <c r="BX1968" s="17">
        <v>0.226104137210419</v>
      </c>
      <c r="BY1968" s="17">
        <v>0.18349756752685001</v>
      </c>
      <c r="BZ1968" s="17"/>
      <c r="CA1968" s="17">
        <v>0.32125459293285402</v>
      </c>
      <c r="CB1968" s="17"/>
      <c r="CC1968" s="17">
        <v>0.25502651753817801</v>
      </c>
      <c r="CD1968" s="17">
        <v>0.28833709245182898</v>
      </c>
      <c r="CE1968" s="17"/>
      <c r="CF1968" s="17">
        <v>0.26059589518152698</v>
      </c>
      <c r="CG1968" s="17"/>
      <c r="CH1968" s="17">
        <v>0.23124213358693399</v>
      </c>
      <c r="CI1968" s="17">
        <v>0.35797238120674502</v>
      </c>
    </row>
    <row r="1969" spans="2:87" x14ac:dyDescent="0.35">
      <c r="B1969" t="s">
        <v>529</v>
      </c>
      <c r="C1969" s="17">
        <v>0.22039221243724799</v>
      </c>
      <c r="D1969" s="17">
        <v>0.220795832337841</v>
      </c>
      <c r="E1969" s="17">
        <v>0.21829719109643</v>
      </c>
      <c r="F1969" s="17"/>
      <c r="G1969" s="17">
        <v>0.22333963304085699</v>
      </c>
      <c r="H1969" s="17">
        <v>0.20055512512502899</v>
      </c>
      <c r="I1969" s="17">
        <v>0.202769780387868</v>
      </c>
      <c r="J1969" s="17">
        <v>0.23826579834495101</v>
      </c>
      <c r="K1969" s="17">
        <v>0.22043933127194601</v>
      </c>
      <c r="L1969" s="17">
        <v>0.23440462336703499</v>
      </c>
      <c r="M1969" s="17"/>
      <c r="N1969" s="17">
        <v>0.211050316082072</v>
      </c>
      <c r="O1969" s="17">
        <v>0.232714693237043</v>
      </c>
      <c r="P1969" s="17">
        <v>0.22383649482576101</v>
      </c>
      <c r="Q1969" s="17">
        <v>0.211417303085775</v>
      </c>
      <c r="R1969" s="17"/>
      <c r="S1969" s="17">
        <v>0.19676851432296399</v>
      </c>
      <c r="T1969" s="17">
        <v>0.20883866771298901</v>
      </c>
      <c r="U1969" s="17">
        <v>0.190204655235026</v>
      </c>
      <c r="V1969" s="17">
        <v>0.295378151190128</v>
      </c>
      <c r="W1969" s="17">
        <v>0.292621257379446</v>
      </c>
      <c r="X1969" s="17">
        <v>0.21205316920616399</v>
      </c>
      <c r="Y1969" s="17">
        <v>0.19596157027970801</v>
      </c>
      <c r="Z1969" s="17">
        <v>0.29090103313951998</v>
      </c>
      <c r="AA1969" s="17">
        <v>0.192172634211138</v>
      </c>
      <c r="AB1969" s="17">
        <v>0.22322291511220299</v>
      </c>
      <c r="AC1969" s="17">
        <v>0.17451575267249</v>
      </c>
      <c r="AD1969" s="17">
        <v>0.23555558437136301</v>
      </c>
      <c r="AE1969" s="17"/>
      <c r="AF1969" s="17">
        <v>0.203521716381423</v>
      </c>
      <c r="AG1969" s="17">
        <v>0.223797624671569</v>
      </c>
      <c r="AH1969" s="17">
        <v>0.25168299288072699</v>
      </c>
      <c r="AI1969" s="17">
        <v>0.21493463887665801</v>
      </c>
      <c r="AJ1969" s="17">
        <v>0.18977152540334799</v>
      </c>
      <c r="AK1969" s="17"/>
      <c r="AL1969" s="17">
        <v>0.21196362505010899</v>
      </c>
      <c r="AM1969" s="17">
        <v>0.231060743997269</v>
      </c>
      <c r="AN1969" s="17">
        <v>0.22567092826535401</v>
      </c>
      <c r="AO1969" s="17">
        <v>0.19216244188960799</v>
      </c>
      <c r="AP1969" s="17"/>
      <c r="AQ1969" s="17">
        <v>0.219343077405244</v>
      </c>
      <c r="AR1969" s="17">
        <v>0.221914519808558</v>
      </c>
      <c r="AS1969" s="17"/>
      <c r="AT1969" s="17">
        <v>0.21795245126645801</v>
      </c>
      <c r="AU1969" s="17">
        <v>0.23425138287797501</v>
      </c>
      <c r="AV1969" s="17"/>
      <c r="AW1969" s="17">
        <v>0.22042419920999101</v>
      </c>
      <c r="AX1969" s="17">
        <v>0.24714946679940999</v>
      </c>
      <c r="AY1969" s="17">
        <v>0.21822064886846401</v>
      </c>
      <c r="AZ1969" s="17"/>
      <c r="BA1969" s="17">
        <v>0.18282651127138999</v>
      </c>
      <c r="BB1969" s="17">
        <v>0.22182110410011999</v>
      </c>
      <c r="BC1969" s="17">
        <v>0.24524109849872899</v>
      </c>
      <c r="BD1969" s="17">
        <v>0.215754684394622</v>
      </c>
      <c r="BE1969" s="17">
        <v>0.25377746115056998</v>
      </c>
      <c r="BF1969" s="17"/>
      <c r="BG1969" s="17">
        <v>0.21467823747442699</v>
      </c>
      <c r="BH1969" s="17">
        <v>0.224562214065611</v>
      </c>
      <c r="BI1969" s="17"/>
      <c r="BJ1969" s="17">
        <v>0.21355362807789599</v>
      </c>
      <c r="BK1969" s="17">
        <v>0.24012305521985999</v>
      </c>
      <c r="BL1969" s="17"/>
      <c r="BM1969" s="17">
        <v>0.20555560374000101</v>
      </c>
      <c r="BN1969" s="17">
        <v>0.212696043911456</v>
      </c>
      <c r="BO1969" s="17">
        <v>0.21862678652099701</v>
      </c>
      <c r="BP1969" s="17">
        <v>0.24057006358189001</v>
      </c>
      <c r="BQ1969" s="17">
        <v>0.20920513124069801</v>
      </c>
      <c r="BR1969" s="17"/>
      <c r="BS1969" s="17">
        <v>0.212167974847428</v>
      </c>
      <c r="BT1969" s="17"/>
      <c r="BU1969" s="17">
        <v>0.20837496347680001</v>
      </c>
      <c r="BV1969" s="17">
        <v>0.21566142174663</v>
      </c>
      <c r="BW1969" s="17">
        <v>0.24213360657585001</v>
      </c>
      <c r="BX1969" s="17">
        <v>0.23509375494724899</v>
      </c>
      <c r="BY1969" s="17">
        <v>0.185078519900787</v>
      </c>
      <c r="BZ1969" s="17"/>
      <c r="CA1969" s="17">
        <v>0.187617148435827</v>
      </c>
      <c r="CB1969" s="17"/>
      <c r="CC1969" s="17">
        <v>0.22744805467102699</v>
      </c>
      <c r="CD1969" s="17">
        <v>0.192414753486053</v>
      </c>
      <c r="CE1969" s="17"/>
      <c r="CF1969" s="17">
        <v>0.227191342552853</v>
      </c>
      <c r="CG1969" s="17"/>
      <c r="CH1969" s="17">
        <v>0.2460864920851</v>
      </c>
      <c r="CI1969" s="17">
        <v>0.18580844566608301</v>
      </c>
    </row>
    <row r="1970" spans="2:87" x14ac:dyDescent="0.35">
      <c r="B1970" t="s">
        <v>530</v>
      </c>
      <c r="C1970" s="17">
        <v>0.239436109799499</v>
      </c>
      <c r="D1970" s="17">
        <v>0.24747517973465699</v>
      </c>
      <c r="E1970" s="17">
        <v>0.23298705735820699</v>
      </c>
      <c r="F1970" s="17"/>
      <c r="G1970" s="17">
        <v>0.157499929713694</v>
      </c>
      <c r="H1970" s="17">
        <v>0.14086570687073699</v>
      </c>
      <c r="I1970" s="17">
        <v>0.19603769092838699</v>
      </c>
      <c r="J1970" s="17">
        <v>0.20691853494831899</v>
      </c>
      <c r="K1970" s="17">
        <v>0.306369811789025</v>
      </c>
      <c r="L1970" s="17">
        <v>0.391667826241751</v>
      </c>
      <c r="M1970" s="17"/>
      <c r="N1970" s="17">
        <v>0.22096777078107199</v>
      </c>
      <c r="O1970" s="17">
        <v>0.229443841291641</v>
      </c>
      <c r="P1970" s="17">
        <v>0.26834395003119599</v>
      </c>
      <c r="Q1970" s="17">
        <v>0.24216997498856099</v>
      </c>
      <c r="R1970" s="17"/>
      <c r="S1970" s="17">
        <v>0.21634151519747399</v>
      </c>
      <c r="T1970" s="17">
        <v>0.20491008426992799</v>
      </c>
      <c r="U1970" s="17">
        <v>0.31129365617906701</v>
      </c>
      <c r="V1970" s="17">
        <v>0.19841531223879399</v>
      </c>
      <c r="W1970" s="17">
        <v>0.225496258375571</v>
      </c>
      <c r="X1970" s="17">
        <v>0.24638411056967599</v>
      </c>
      <c r="Y1970" s="17">
        <v>0.220324591736627</v>
      </c>
      <c r="Z1970" s="17">
        <v>0.29373259652557498</v>
      </c>
      <c r="AA1970" s="17">
        <v>0.189328847412253</v>
      </c>
      <c r="AB1970" s="17">
        <v>0.30711517309638697</v>
      </c>
      <c r="AC1970" s="17">
        <v>0.36271784471521301</v>
      </c>
      <c r="AD1970" s="17">
        <v>0.19309983766608699</v>
      </c>
      <c r="AE1970" s="17"/>
      <c r="AF1970" s="17">
        <v>0.26874650188216898</v>
      </c>
      <c r="AG1970" s="17">
        <v>0.26182374458296898</v>
      </c>
      <c r="AH1970" s="17">
        <v>0.238851634687756</v>
      </c>
      <c r="AI1970" s="17">
        <v>0.21053915856324201</v>
      </c>
      <c r="AJ1970" s="17">
        <v>0.168998071518665</v>
      </c>
      <c r="AK1970" s="17"/>
      <c r="AL1970" s="17">
        <v>0.25257946995845398</v>
      </c>
      <c r="AM1970" s="17">
        <v>0.22908587290140001</v>
      </c>
      <c r="AN1970" s="17">
        <v>0.240823717010827</v>
      </c>
      <c r="AO1970" s="17">
        <v>0.21858145222452299</v>
      </c>
      <c r="AP1970" s="17"/>
      <c r="AQ1970" s="17">
        <v>0.28414726989011402</v>
      </c>
      <c r="AR1970" s="17">
        <v>0.174559686355966</v>
      </c>
      <c r="AS1970" s="17"/>
      <c r="AT1970" s="17">
        <v>0.19948018546846899</v>
      </c>
      <c r="AU1970" s="17">
        <v>0.39021579173990301</v>
      </c>
      <c r="AV1970" s="17"/>
      <c r="AW1970" s="17">
        <v>0.31386034032475502</v>
      </c>
      <c r="AX1970" s="17">
        <v>0.20915470052042801</v>
      </c>
      <c r="AY1970" s="17">
        <v>0.18739269649423301</v>
      </c>
      <c r="AZ1970" s="17"/>
      <c r="BA1970" s="17">
        <v>0.17957975838412499</v>
      </c>
      <c r="BB1970" s="17">
        <v>0.26597180038728402</v>
      </c>
      <c r="BC1970" s="17">
        <v>0.23227692931996199</v>
      </c>
      <c r="BD1970" s="17">
        <v>0.26932831336659602</v>
      </c>
      <c r="BE1970" s="17">
        <v>0.38432696153243201</v>
      </c>
      <c r="BF1970" s="17"/>
      <c r="BG1970" s="17">
        <v>0.22331186144413401</v>
      </c>
      <c r="BH1970" s="17">
        <v>0.25120342455595102</v>
      </c>
      <c r="BI1970" s="17"/>
      <c r="BJ1970" s="17">
        <v>0.208375814068016</v>
      </c>
      <c r="BK1970" s="17">
        <v>0.35250847818931003</v>
      </c>
      <c r="BL1970" s="17"/>
      <c r="BM1970" s="17">
        <v>0.19254458591947499</v>
      </c>
      <c r="BN1970" s="17">
        <v>0.34806077138029801</v>
      </c>
      <c r="BO1970" s="17">
        <v>0.179520749304514</v>
      </c>
      <c r="BP1970" s="17">
        <v>0.198056650624062</v>
      </c>
      <c r="BQ1970" s="17">
        <v>0.34174481856311101</v>
      </c>
      <c r="BR1970" s="17"/>
      <c r="BS1970" s="17">
        <v>0.30158685814215402</v>
      </c>
      <c r="BT1970" s="17"/>
      <c r="BU1970" s="17">
        <v>0.30649030902815999</v>
      </c>
      <c r="BV1970" s="17">
        <v>0.146930878917264</v>
      </c>
      <c r="BW1970" s="17">
        <v>0.18887787632490399</v>
      </c>
      <c r="BX1970" s="17">
        <v>0.325817659933549</v>
      </c>
      <c r="BY1970" s="17">
        <v>0.23329079337891201</v>
      </c>
      <c r="BZ1970" s="17"/>
      <c r="CA1970" s="17">
        <v>0.190128338408628</v>
      </c>
      <c r="CB1970" s="17"/>
      <c r="CC1970" s="17">
        <v>0.25014502398365501</v>
      </c>
      <c r="CD1970" s="17">
        <v>0.21501142592028599</v>
      </c>
      <c r="CE1970" s="17"/>
      <c r="CF1970" s="17">
        <v>0.25058436510120402</v>
      </c>
      <c r="CG1970" s="17"/>
      <c r="CH1970" s="17">
        <v>0.30152655129433897</v>
      </c>
      <c r="CI1970" s="17">
        <v>0.10557940646950199</v>
      </c>
    </row>
    <row r="1971" spans="2:87" x14ac:dyDescent="0.35">
      <c r="B1971" t="s">
        <v>531</v>
      </c>
      <c r="C1971" s="17">
        <v>6.3102011321002002E-2</v>
      </c>
      <c r="D1971" s="17">
        <v>6.2068956621971899E-2</v>
      </c>
      <c r="E1971" s="17">
        <v>6.4486058077936698E-2</v>
      </c>
      <c r="F1971" s="17"/>
      <c r="G1971" s="17">
        <v>7.0158291131700398E-2</v>
      </c>
      <c r="H1971" s="17">
        <v>0.10798844356493199</v>
      </c>
      <c r="I1971" s="17">
        <v>6.3513174041746098E-2</v>
      </c>
      <c r="J1971" s="17">
        <v>4.6473726121093302E-2</v>
      </c>
      <c r="K1971" s="17">
        <v>4.4793956093257203E-2</v>
      </c>
      <c r="L1971" s="17">
        <v>4.7155168646187899E-2</v>
      </c>
      <c r="M1971" s="17"/>
      <c r="N1971" s="17">
        <v>7.5919144242999101E-2</v>
      </c>
      <c r="O1971" s="17">
        <v>4.5821931402864398E-2</v>
      </c>
      <c r="P1971" s="17">
        <v>6.5302110705865696E-2</v>
      </c>
      <c r="Q1971" s="17">
        <v>6.6179274117949105E-2</v>
      </c>
      <c r="R1971" s="17"/>
      <c r="S1971" s="17">
        <v>7.6450566516260601E-2</v>
      </c>
      <c r="T1971" s="17">
        <v>7.1655823841996105E-2</v>
      </c>
      <c r="U1971" s="17">
        <v>6.5236771240343994E-2</v>
      </c>
      <c r="V1971" s="17">
        <v>2.9209341676454899E-2</v>
      </c>
      <c r="W1971" s="17">
        <v>5.3505589595484397E-2</v>
      </c>
      <c r="X1971" s="17">
        <v>8.4069896070906494E-2</v>
      </c>
      <c r="Y1971" s="17">
        <v>6.4285760089556096E-2</v>
      </c>
      <c r="Z1971" s="17">
        <v>3.8579129381567899E-2</v>
      </c>
      <c r="AA1971" s="17">
        <v>4.9465554601323E-2</v>
      </c>
      <c r="AB1971" s="17">
        <v>4.5837442854938903E-2</v>
      </c>
      <c r="AC1971" s="17">
        <v>7.1456953343470006E-2</v>
      </c>
      <c r="AD1971" s="17">
        <v>0.13723335864439201</v>
      </c>
      <c r="AE1971" s="17"/>
      <c r="AF1971" s="17">
        <v>7.0105558801043799E-2</v>
      </c>
      <c r="AG1971" s="17">
        <v>6.4697642667306196E-2</v>
      </c>
      <c r="AH1971" s="17">
        <v>6.0024835592432102E-2</v>
      </c>
      <c r="AI1971" s="17">
        <v>5.1691236426524997E-2</v>
      </c>
      <c r="AJ1971" s="17">
        <v>6.1688927842338398E-2</v>
      </c>
      <c r="AK1971" s="17"/>
      <c r="AL1971" s="17">
        <v>6.70918356049717E-2</v>
      </c>
      <c r="AM1971" s="17">
        <v>7.1286334360815107E-2</v>
      </c>
      <c r="AN1971" s="17">
        <v>4.7624338795362202E-2</v>
      </c>
      <c r="AO1971" s="17">
        <v>3.1374891170776999E-2</v>
      </c>
      <c r="AP1971" s="17"/>
      <c r="AQ1971" s="17">
        <v>6.1961392823194697E-2</v>
      </c>
      <c r="AR1971" s="17">
        <v>6.4757062285935599E-2</v>
      </c>
      <c r="AS1971" s="17"/>
      <c r="AT1971" s="17">
        <v>6.6057954496316407E-2</v>
      </c>
      <c r="AU1971" s="17">
        <v>3.6247677974566198E-2</v>
      </c>
      <c r="AV1971" s="17"/>
      <c r="AW1971" s="17">
        <v>4.2502279713669697E-2</v>
      </c>
      <c r="AX1971" s="17">
        <v>5.81274769519321E-2</v>
      </c>
      <c r="AY1971" s="17">
        <v>8.042073242245E-2</v>
      </c>
      <c r="AZ1971" s="17"/>
      <c r="BA1971" s="17">
        <v>8.7399642618859102E-2</v>
      </c>
      <c r="BB1971" s="17">
        <v>5.4641877487398502E-2</v>
      </c>
      <c r="BC1971" s="17">
        <v>6.3314387904005703E-2</v>
      </c>
      <c r="BD1971" s="17">
        <v>3.30005796532854E-2</v>
      </c>
      <c r="BE1971" s="17">
        <v>4.5162721172151199E-2</v>
      </c>
      <c r="BF1971" s="17"/>
      <c r="BG1971" s="17">
        <v>6.7588217493483593E-2</v>
      </c>
      <c r="BH1971" s="17">
        <v>5.9828023043814203E-2</v>
      </c>
      <c r="BI1971" s="17"/>
      <c r="BJ1971" s="17">
        <v>6.9333358043001905E-2</v>
      </c>
      <c r="BK1971" s="17">
        <v>4.1392003313334202E-2</v>
      </c>
      <c r="BL1971" s="17"/>
      <c r="BM1971" s="17">
        <v>9.94038210856239E-2</v>
      </c>
      <c r="BN1971" s="17">
        <v>7.7994041188011703E-2</v>
      </c>
      <c r="BO1971" s="17">
        <v>4.1605829280942898E-2</v>
      </c>
      <c r="BP1971" s="17">
        <v>5.87419542968119E-2</v>
      </c>
      <c r="BQ1971" s="17">
        <v>5.8828278578123297E-2</v>
      </c>
      <c r="BR1971" s="17"/>
      <c r="BS1971" s="17">
        <v>5.4936378488909601E-2</v>
      </c>
      <c r="BT1971" s="17"/>
      <c r="BU1971" s="17">
        <v>8.4659483412394806E-2</v>
      </c>
      <c r="BV1971" s="17">
        <v>4.3973556152835401E-2</v>
      </c>
      <c r="BW1971" s="17">
        <v>5.6953385955973899E-2</v>
      </c>
      <c r="BX1971" s="17">
        <v>4.10898763710369E-2</v>
      </c>
      <c r="BY1971" s="17">
        <v>0.1070478956985</v>
      </c>
      <c r="BZ1971" s="17"/>
      <c r="CA1971" s="17">
        <v>5.1709635997539999E-2</v>
      </c>
      <c r="CB1971" s="17"/>
      <c r="CC1971" s="17">
        <v>5.95995106395453E-2</v>
      </c>
      <c r="CD1971" s="17">
        <v>7.2675256375474895E-2</v>
      </c>
      <c r="CE1971" s="17"/>
      <c r="CF1971" s="17">
        <v>4.98521134509309E-2</v>
      </c>
      <c r="CG1971" s="17"/>
      <c r="CH1971" s="17">
        <v>4.33743214628588E-2</v>
      </c>
      <c r="CI1971" s="17">
        <v>5.6147150097917799E-2</v>
      </c>
    </row>
    <row r="1972" spans="2:87" x14ac:dyDescent="0.35">
      <c r="B1972" t="s">
        <v>161</v>
      </c>
      <c r="C1972" s="17">
        <v>8.99677521143213E-2</v>
      </c>
      <c r="D1972" s="17">
        <v>6.7041076762377E-2</v>
      </c>
      <c r="E1972" s="17">
        <v>0.11001979037251</v>
      </c>
      <c r="F1972" s="17"/>
      <c r="G1972" s="17">
        <v>0.132050236123258</v>
      </c>
      <c r="H1972" s="17">
        <v>0.10056050686564801</v>
      </c>
      <c r="I1972" s="17">
        <v>0.110209728964846</v>
      </c>
      <c r="J1972" s="17">
        <v>0.101469984059827</v>
      </c>
      <c r="K1972" s="17">
        <v>6.4480774940956206E-2</v>
      </c>
      <c r="L1972" s="17">
        <v>4.4427889170863002E-2</v>
      </c>
      <c r="M1972" s="17"/>
      <c r="N1972" s="17">
        <v>6.8665886509942806E-2</v>
      </c>
      <c r="O1972" s="17">
        <v>9.4317456671419303E-2</v>
      </c>
      <c r="P1972" s="17">
        <v>9.65228925346623E-2</v>
      </c>
      <c r="Q1972" s="17">
        <v>0.10393990892348</v>
      </c>
      <c r="R1972" s="17"/>
      <c r="S1972" s="17">
        <v>8.1754740557990493E-2</v>
      </c>
      <c r="T1972" s="17">
        <v>8.4003413178947703E-2</v>
      </c>
      <c r="U1972" s="17">
        <v>7.8566075975369506E-2</v>
      </c>
      <c r="V1972" s="17">
        <v>0.114822508662185</v>
      </c>
      <c r="W1972" s="17">
        <v>0.109416883600346</v>
      </c>
      <c r="X1972" s="17">
        <v>6.4207612562520694E-2</v>
      </c>
      <c r="Y1972" s="17">
        <v>0.178021692362932</v>
      </c>
      <c r="Z1972" s="17">
        <v>9.0089098058317996E-2</v>
      </c>
      <c r="AA1972" s="17">
        <v>9.6826942434209001E-2</v>
      </c>
      <c r="AB1972" s="17">
        <v>6.1885717879050103E-2</v>
      </c>
      <c r="AC1972" s="17">
        <v>3.8528279796685098E-2</v>
      </c>
      <c r="AD1972" s="17">
        <v>5.1720693477674003E-2</v>
      </c>
      <c r="AE1972" s="17"/>
      <c r="AF1972" s="17">
        <v>8.8056791467640394E-2</v>
      </c>
      <c r="AG1972" s="17">
        <v>9.4532088790289001E-2</v>
      </c>
      <c r="AH1972" s="17">
        <v>6.5533776100208094E-2</v>
      </c>
      <c r="AI1972" s="17">
        <v>6.9728959992567799E-2</v>
      </c>
      <c r="AJ1972" s="17">
        <v>8.5024690009892004E-2</v>
      </c>
      <c r="AK1972" s="17"/>
      <c r="AL1972" s="17">
        <v>9.8944259308370003E-2</v>
      </c>
      <c r="AM1972" s="17">
        <v>8.7392599119341094E-2</v>
      </c>
      <c r="AN1972" s="17">
        <v>8.2128872783167495E-2</v>
      </c>
      <c r="AO1972" s="17">
        <v>7.2473139220160104E-2</v>
      </c>
      <c r="AP1972" s="17"/>
      <c r="AQ1972" s="17">
        <v>9.3513637991914395E-2</v>
      </c>
      <c r="AR1972" s="17">
        <v>8.4822629661427104E-2</v>
      </c>
      <c r="AS1972" s="17"/>
      <c r="AT1972" s="17">
        <v>9.3924559226575305E-2</v>
      </c>
      <c r="AU1972" s="17">
        <v>5.1397590694783002E-2</v>
      </c>
      <c r="AV1972" s="17"/>
      <c r="AW1972" s="17">
        <v>5.3764848095200997E-2</v>
      </c>
      <c r="AX1972" s="17">
        <v>0.102361360626399</v>
      </c>
      <c r="AY1972" s="17">
        <v>0.10976785247390899</v>
      </c>
      <c r="AZ1972" s="17"/>
      <c r="BA1972" s="17">
        <v>0.104655333912002</v>
      </c>
      <c r="BB1972" s="17">
        <v>6.9158948731488798E-2</v>
      </c>
      <c r="BC1972" s="17">
        <v>9.2030431327657994E-2</v>
      </c>
      <c r="BD1972" s="17">
        <v>0.13066679047426499</v>
      </c>
      <c r="BE1972" s="17">
        <v>3.7982033414071102E-2</v>
      </c>
      <c r="BF1972" s="17"/>
      <c r="BG1972" s="17">
        <v>0.109018820539521</v>
      </c>
      <c r="BH1972" s="17">
        <v>7.6064473420933906E-2</v>
      </c>
      <c r="BI1972" s="17"/>
      <c r="BJ1972" s="17">
        <v>9.8724065837668504E-2</v>
      </c>
      <c r="BK1972" s="17">
        <v>5.9492429893189598E-2</v>
      </c>
      <c r="BL1972" s="17"/>
      <c r="BM1972" s="17">
        <v>0.16422003112178099</v>
      </c>
      <c r="BN1972" s="17">
        <v>5.2435508628577002E-2</v>
      </c>
      <c r="BO1972" s="17">
        <v>7.3118506185445006E-2</v>
      </c>
      <c r="BP1972" s="17">
        <v>8.1638393336411194E-2</v>
      </c>
      <c r="BQ1972" s="17">
        <v>5.2326643033528297E-2</v>
      </c>
      <c r="BR1972" s="17"/>
      <c r="BS1972" s="17">
        <v>3.9211247608532403E-2</v>
      </c>
      <c r="BT1972" s="17"/>
      <c r="BU1972" s="17">
        <v>6.1898850081667997E-2</v>
      </c>
      <c r="BV1972" s="17">
        <v>6.8889936271266106E-2</v>
      </c>
      <c r="BW1972" s="17">
        <v>6.8725385079182202E-2</v>
      </c>
      <c r="BX1972" s="17">
        <v>4.9231269068780101E-2</v>
      </c>
      <c r="BY1972" s="17">
        <v>0.20893242022340699</v>
      </c>
      <c r="BZ1972" s="17"/>
      <c r="CA1972" s="17">
        <v>3.6331994973809498E-2</v>
      </c>
      <c r="CB1972" s="17"/>
      <c r="CC1972" s="17">
        <v>8.0425329488678504E-2</v>
      </c>
      <c r="CD1972" s="17">
        <v>8.30279295732263E-2</v>
      </c>
      <c r="CE1972" s="17"/>
      <c r="CF1972" s="17">
        <v>6.7055323736567599E-2</v>
      </c>
      <c r="CG1972" s="17"/>
      <c r="CH1972" s="17">
        <v>7.5379406085898798E-2</v>
      </c>
      <c r="CI1972" s="17">
        <v>4.8316794777270598E-2</v>
      </c>
    </row>
    <row r="1973" spans="2:87" x14ac:dyDescent="0.35">
      <c r="C1973" s="17"/>
      <c r="D1973" s="17"/>
      <c r="E1973" s="17"/>
      <c r="F1973" s="17"/>
      <c r="G1973" s="17"/>
      <c r="H1973" s="17"/>
      <c r="I1973" s="17"/>
      <c r="J1973" s="17"/>
      <c r="K1973" s="17"/>
      <c r="L1973" s="17"/>
      <c r="M1973" s="17"/>
      <c r="N1973" s="17"/>
      <c r="O1973" s="17"/>
      <c r="P1973" s="17"/>
      <c r="Q1973" s="17"/>
      <c r="R1973" s="17"/>
      <c r="S1973" s="17"/>
      <c r="T1973" s="17"/>
      <c r="U1973" s="17"/>
      <c r="V1973" s="17"/>
      <c r="W1973" s="17"/>
      <c r="X1973" s="17"/>
      <c r="Y1973" s="17"/>
      <c r="Z1973" s="17"/>
      <c r="AA1973" s="17"/>
      <c r="AB1973" s="17"/>
      <c r="AC1973" s="17"/>
      <c r="AD1973" s="17"/>
      <c r="AE1973" s="17"/>
      <c r="AF1973" s="17"/>
      <c r="AG1973" s="17"/>
      <c r="AH1973" s="17"/>
      <c r="AI1973" s="17"/>
      <c r="AJ1973" s="17"/>
      <c r="AK1973" s="17"/>
      <c r="AL1973" s="17"/>
      <c r="AM1973" s="17"/>
      <c r="AN1973" s="17"/>
      <c r="AO1973" s="17"/>
      <c r="AP1973" s="17"/>
      <c r="AQ1973" s="17"/>
      <c r="AR1973" s="17"/>
      <c r="AS1973" s="17"/>
      <c r="AT1973" s="17"/>
      <c r="AU1973" s="17"/>
      <c r="AV1973" s="17"/>
      <c r="AW1973" s="17"/>
      <c r="AX1973" s="17"/>
      <c r="AY1973" s="17"/>
      <c r="AZ1973" s="17"/>
      <c r="BA1973" s="17"/>
      <c r="BB1973" s="17"/>
      <c r="BC1973" s="17"/>
      <c r="BD1973" s="17"/>
      <c r="BE1973" s="17"/>
      <c r="BF1973" s="17"/>
      <c r="BG1973" s="17"/>
      <c r="BH1973" s="17"/>
      <c r="BI1973" s="17"/>
      <c r="BJ1973" s="17"/>
      <c r="BK1973" s="17"/>
      <c r="BL1973" s="17"/>
      <c r="BM1973" s="17"/>
      <c r="BN1973" s="17"/>
      <c r="BO1973" s="17"/>
      <c r="BP1973" s="17"/>
      <c r="BQ1973" s="17"/>
      <c r="BR1973" s="17"/>
      <c r="BS1973" s="17"/>
      <c r="BT1973" s="17"/>
      <c r="BU1973" s="17"/>
      <c r="BV1973" s="17"/>
      <c r="BW1973" s="17"/>
      <c r="BX1973" s="17"/>
      <c r="BY1973" s="17"/>
      <c r="BZ1973" s="17"/>
      <c r="CA1973" s="17"/>
      <c r="CB1973" s="17"/>
      <c r="CC1973" s="17"/>
      <c r="CD1973" s="17"/>
      <c r="CE1973" s="17"/>
      <c r="CF1973" s="17"/>
      <c r="CG1973" s="17"/>
      <c r="CH1973" s="17"/>
      <c r="CI1973" s="17"/>
    </row>
    <row r="1974" spans="2:87" x14ac:dyDescent="0.35">
      <c r="B1974" s="6" t="s">
        <v>574</v>
      </c>
      <c r="C1974" s="17"/>
      <c r="D1974" s="17"/>
      <c r="E1974" s="17"/>
      <c r="F1974" s="17"/>
      <c r="G1974" s="17"/>
      <c r="H1974" s="17"/>
      <c r="I1974" s="17"/>
      <c r="J1974" s="17"/>
      <c r="K1974" s="17"/>
      <c r="L1974" s="17"/>
      <c r="M1974" s="17"/>
      <c r="N1974" s="17"/>
      <c r="O1974" s="17"/>
      <c r="P1974" s="17"/>
      <c r="Q1974" s="17"/>
      <c r="R1974" s="17"/>
      <c r="S1974" s="17"/>
      <c r="T1974" s="17"/>
      <c r="U1974" s="17"/>
      <c r="V1974" s="17"/>
      <c r="W1974" s="17"/>
      <c r="X1974" s="17"/>
      <c r="Y1974" s="17"/>
      <c r="Z1974" s="17"/>
      <c r="AA1974" s="17"/>
      <c r="AB1974" s="17"/>
      <c r="AC1974" s="17"/>
      <c r="AD1974" s="17"/>
      <c r="AE1974" s="17"/>
      <c r="AF1974" s="17"/>
      <c r="AG1974" s="17"/>
      <c r="AH1974" s="17"/>
      <c r="AI1974" s="17"/>
      <c r="AJ1974" s="17"/>
      <c r="AK1974" s="17"/>
      <c r="AL1974" s="17"/>
      <c r="AM1974" s="17"/>
      <c r="AN1974" s="17"/>
      <c r="AO1974" s="17"/>
      <c r="AP1974" s="17"/>
      <c r="AQ1974" s="17"/>
      <c r="AR1974" s="17"/>
      <c r="AS1974" s="17"/>
      <c r="AT1974" s="17"/>
      <c r="AU1974" s="17"/>
      <c r="AV1974" s="17"/>
      <c r="AW1974" s="17"/>
      <c r="AX1974" s="17"/>
      <c r="AY1974" s="17"/>
      <c r="AZ1974" s="17"/>
      <c r="BA1974" s="17"/>
      <c r="BB1974" s="17"/>
      <c r="BC1974" s="17"/>
      <c r="BD1974" s="17"/>
      <c r="BE1974" s="17"/>
      <c r="BF1974" s="17"/>
      <c r="BG1974" s="17"/>
      <c r="BH1974" s="17"/>
      <c r="BI1974" s="17"/>
      <c r="BJ1974" s="17"/>
      <c r="BK1974" s="17"/>
      <c r="BL1974" s="17"/>
      <c r="BM1974" s="17"/>
      <c r="BN1974" s="17"/>
      <c r="BO1974" s="17"/>
      <c r="BP1974" s="17"/>
      <c r="BQ1974" s="17"/>
      <c r="BR1974" s="17"/>
      <c r="BS1974" s="17"/>
      <c r="BT1974" s="17"/>
      <c r="BU1974" s="17"/>
      <c r="BV1974" s="17"/>
      <c r="BW1974" s="17"/>
      <c r="BX1974" s="17"/>
      <c r="BY1974" s="17"/>
      <c r="BZ1974" s="17"/>
      <c r="CA1974" s="17"/>
      <c r="CB1974" s="17"/>
      <c r="CC1974" s="17"/>
      <c r="CD1974" s="17"/>
      <c r="CE1974" s="17"/>
      <c r="CF1974" s="17"/>
      <c r="CG1974" s="17"/>
      <c r="CH1974" s="17"/>
      <c r="CI1974" s="17"/>
    </row>
    <row r="1975" spans="2:87" x14ac:dyDescent="0.35">
      <c r="B1975" s="24" t="s">
        <v>117</v>
      </c>
      <c r="C1975" s="17"/>
      <c r="D1975" s="17"/>
      <c r="E1975" s="17"/>
      <c r="F1975" s="17"/>
      <c r="G1975" s="17"/>
      <c r="H1975" s="17"/>
      <c r="I1975" s="17"/>
      <c r="J1975" s="17"/>
      <c r="K1975" s="17"/>
      <c r="L1975" s="17"/>
      <c r="M1975" s="17"/>
      <c r="N1975" s="17"/>
      <c r="O1975" s="17"/>
      <c r="P1975" s="17"/>
      <c r="Q1975" s="17"/>
      <c r="R1975" s="17"/>
      <c r="S1975" s="17"/>
      <c r="T1975" s="17"/>
      <c r="U1975" s="17"/>
      <c r="V1975" s="17"/>
      <c r="W1975" s="17"/>
      <c r="X1975" s="17"/>
      <c r="Y1975" s="17"/>
      <c r="Z1975" s="17"/>
      <c r="AA1975" s="17"/>
      <c r="AB1975" s="17"/>
      <c r="AC1975" s="17"/>
      <c r="AD1975" s="17"/>
      <c r="AE1975" s="17"/>
      <c r="AF1975" s="17"/>
      <c r="AG1975" s="17"/>
      <c r="AH1975" s="17"/>
      <c r="AI1975" s="17"/>
      <c r="AJ1975" s="17"/>
      <c r="AK1975" s="17"/>
      <c r="AL1975" s="17"/>
      <c r="AM1975" s="17"/>
      <c r="AN1975" s="17"/>
      <c r="AO1975" s="17"/>
      <c r="AP1975" s="17"/>
      <c r="AQ1975" s="17"/>
      <c r="AR1975" s="17"/>
      <c r="AS1975" s="17"/>
      <c r="AT1975" s="17"/>
      <c r="AU1975" s="17"/>
      <c r="AV1975" s="17"/>
      <c r="AW1975" s="17"/>
      <c r="AX1975" s="17"/>
      <c r="AY1975" s="17"/>
      <c r="AZ1975" s="17"/>
      <c r="BA1975" s="17"/>
      <c r="BB1975" s="17"/>
      <c r="BC1975" s="17"/>
      <c r="BD1975" s="17"/>
      <c r="BE1975" s="17"/>
      <c r="BF1975" s="17"/>
      <c r="BG1975" s="17"/>
      <c r="BH1975" s="17"/>
      <c r="BI1975" s="17"/>
      <c r="BJ1975" s="17"/>
      <c r="BK1975" s="17"/>
      <c r="BL1975" s="17"/>
      <c r="BM1975" s="17"/>
      <c r="BN1975" s="17"/>
      <c r="BO1975" s="17"/>
      <c r="BP1975" s="17"/>
      <c r="BQ1975" s="17"/>
      <c r="BR1975" s="17"/>
      <c r="BS1975" s="17"/>
      <c r="BT1975" s="17"/>
      <c r="BU1975" s="17"/>
      <c r="BV1975" s="17"/>
      <c r="BW1975" s="17"/>
      <c r="BX1975" s="17"/>
      <c r="BY1975" s="17"/>
      <c r="BZ1975" s="17"/>
      <c r="CA1975" s="17"/>
      <c r="CB1975" s="17"/>
      <c r="CC1975" s="17"/>
      <c r="CD1975" s="17"/>
      <c r="CE1975" s="17"/>
      <c r="CF1975" s="17"/>
      <c r="CG1975" s="17"/>
      <c r="CH1975" s="17"/>
      <c r="CI1975" s="17"/>
    </row>
    <row r="1976" spans="2:87" x14ac:dyDescent="0.35">
      <c r="B1976" t="s">
        <v>527</v>
      </c>
      <c r="C1976" s="17">
        <v>0.24475851515522401</v>
      </c>
      <c r="D1976" s="17">
        <v>0.22513538367516001</v>
      </c>
      <c r="E1976" s="17">
        <v>0.26540590047687601</v>
      </c>
      <c r="F1976" s="17"/>
      <c r="G1976" s="17">
        <v>0.16888580198631201</v>
      </c>
      <c r="H1976" s="17">
        <v>0.26618911517725502</v>
      </c>
      <c r="I1976" s="17">
        <v>0.233012659958691</v>
      </c>
      <c r="J1976" s="17">
        <v>0.23885027406317999</v>
      </c>
      <c r="K1976" s="17">
        <v>0.29503265264373602</v>
      </c>
      <c r="L1976" s="17">
        <v>0.258650780611899</v>
      </c>
      <c r="M1976" s="17"/>
      <c r="N1976" s="17">
        <v>0.228313751032311</v>
      </c>
      <c r="O1976" s="17">
        <v>0.260285064891215</v>
      </c>
      <c r="P1976" s="17">
        <v>0.24770558714520599</v>
      </c>
      <c r="Q1976" s="17">
        <v>0.241403191512191</v>
      </c>
      <c r="R1976" s="17"/>
      <c r="S1976" s="17">
        <v>0.22680595432485201</v>
      </c>
      <c r="T1976" s="17">
        <v>0.23489779998777</v>
      </c>
      <c r="U1976" s="17">
        <v>0.22179041691568499</v>
      </c>
      <c r="V1976" s="17">
        <v>0.277935401182755</v>
      </c>
      <c r="W1976" s="17">
        <v>0.19877788512612299</v>
      </c>
      <c r="X1976" s="17">
        <v>0.24430952414103399</v>
      </c>
      <c r="Y1976" s="17">
        <v>0.27200318008497798</v>
      </c>
      <c r="Z1976" s="17">
        <v>0.24358641382983601</v>
      </c>
      <c r="AA1976" s="17">
        <v>0.23640056192738301</v>
      </c>
      <c r="AB1976" s="17">
        <v>0.27223282406358401</v>
      </c>
      <c r="AC1976" s="17">
        <v>0.29971786980653697</v>
      </c>
      <c r="AD1976" s="17">
        <v>0.22712505029114</v>
      </c>
      <c r="AE1976" s="17"/>
      <c r="AF1976" s="17">
        <v>0.22958498674504799</v>
      </c>
      <c r="AG1976" s="17">
        <v>0.24320588088061501</v>
      </c>
      <c r="AH1976" s="17">
        <v>0.269111242236663</v>
      </c>
      <c r="AI1976" s="17">
        <v>0.27318024335794699</v>
      </c>
      <c r="AJ1976" s="17">
        <v>0.232056685697724</v>
      </c>
      <c r="AK1976" s="17"/>
      <c r="AL1976" s="17">
        <v>0.228187943778282</v>
      </c>
      <c r="AM1976" s="17">
        <v>0.252451854898741</v>
      </c>
      <c r="AN1976" s="17">
        <v>0.246275824868739</v>
      </c>
      <c r="AO1976" s="17">
        <v>0.29476562476005702</v>
      </c>
      <c r="AP1976" s="17"/>
      <c r="AQ1976" s="17">
        <v>0.25741111932612099</v>
      </c>
      <c r="AR1976" s="17">
        <v>0.226399436477979</v>
      </c>
      <c r="AS1976" s="17"/>
      <c r="AT1976" s="17">
        <v>0.24587011107280901</v>
      </c>
      <c r="AU1976" s="17">
        <v>0.26118211306755001</v>
      </c>
      <c r="AV1976" s="17"/>
      <c r="AW1976" s="17">
        <v>0.263900634208729</v>
      </c>
      <c r="AX1976" s="17">
        <v>0.26273328496916998</v>
      </c>
      <c r="AY1976" s="17">
        <v>0.21799841281927601</v>
      </c>
      <c r="AZ1976" s="17"/>
      <c r="BA1976" s="17">
        <v>0.23687062342499601</v>
      </c>
      <c r="BB1976" s="17">
        <v>0.248903886351035</v>
      </c>
      <c r="BC1976" s="17">
        <v>0.24117197265235099</v>
      </c>
      <c r="BD1976" s="17">
        <v>0.239343747591028</v>
      </c>
      <c r="BE1976" s="17">
        <v>0.29720479267441002</v>
      </c>
      <c r="BF1976" s="17"/>
      <c r="BG1976" s="17">
        <v>0.221806465309175</v>
      </c>
      <c r="BH1976" s="17">
        <v>0.26150869097066798</v>
      </c>
      <c r="BI1976" s="17"/>
      <c r="BJ1976" s="17">
        <v>0.24278131242669099</v>
      </c>
      <c r="BK1976" s="17">
        <v>0.25094833154597501</v>
      </c>
      <c r="BL1976" s="17"/>
      <c r="BM1976" s="17">
        <v>0.20639809394140701</v>
      </c>
      <c r="BN1976" s="17">
        <v>0.291830984921226</v>
      </c>
      <c r="BO1976" s="17">
        <v>0.24352443045465</v>
      </c>
      <c r="BP1976" s="17">
        <v>0.18011684061862299</v>
      </c>
      <c r="BQ1976" s="17">
        <v>0.28448810947265701</v>
      </c>
      <c r="BR1976" s="17"/>
      <c r="BS1976" s="17">
        <v>0.28258968069911</v>
      </c>
      <c r="BT1976" s="17"/>
      <c r="BU1976" s="17">
        <v>0.28426942154269402</v>
      </c>
      <c r="BV1976" s="17">
        <v>0.24447456612822599</v>
      </c>
      <c r="BW1976" s="17">
        <v>0.202877384703327</v>
      </c>
      <c r="BX1976" s="17">
        <v>0.29785066674514599</v>
      </c>
      <c r="BY1976" s="17">
        <v>0.156279949754386</v>
      </c>
      <c r="BZ1976" s="17"/>
      <c r="CA1976" s="17">
        <v>0.27681123418336301</v>
      </c>
      <c r="CB1976" s="17"/>
      <c r="CC1976" s="17">
        <v>0.247711656564821</v>
      </c>
      <c r="CD1976" s="17">
        <v>0.25476344120015598</v>
      </c>
      <c r="CE1976" s="17"/>
      <c r="CF1976" s="17">
        <v>0.27950052001536901</v>
      </c>
      <c r="CG1976" s="17"/>
      <c r="CH1976" s="17">
        <v>0.240546222804046</v>
      </c>
      <c r="CI1976" s="17">
        <v>0.30890848861716602</v>
      </c>
    </row>
    <row r="1977" spans="2:87" x14ac:dyDescent="0.35">
      <c r="B1977" t="s">
        <v>528</v>
      </c>
      <c r="C1977" s="17">
        <v>0.33961978779329399</v>
      </c>
      <c r="D1977" s="17">
        <v>0.34016569199080898</v>
      </c>
      <c r="E1977" s="17">
        <v>0.33902027995103801</v>
      </c>
      <c r="F1977" s="17"/>
      <c r="G1977" s="17">
        <v>0.32650981962090497</v>
      </c>
      <c r="H1977" s="17">
        <v>0.35035981358920298</v>
      </c>
      <c r="I1977" s="17">
        <v>0.35394579156966</v>
      </c>
      <c r="J1977" s="17">
        <v>0.34339610870944098</v>
      </c>
      <c r="K1977" s="17">
        <v>0.31508029323283798</v>
      </c>
      <c r="L1977" s="17">
        <v>0.34141258856095702</v>
      </c>
      <c r="M1977" s="17"/>
      <c r="N1977" s="17">
        <v>0.38925826117075402</v>
      </c>
      <c r="O1977" s="17">
        <v>0.33179936492188</v>
      </c>
      <c r="P1977" s="17">
        <v>0.32563405027407999</v>
      </c>
      <c r="Q1977" s="17">
        <v>0.30691668365077002</v>
      </c>
      <c r="R1977" s="17"/>
      <c r="S1977" s="17">
        <v>0.362617058458929</v>
      </c>
      <c r="T1977" s="17">
        <v>0.32835214029103599</v>
      </c>
      <c r="U1977" s="17">
        <v>0.36779255194833699</v>
      </c>
      <c r="V1977" s="17">
        <v>0.36787234297689603</v>
      </c>
      <c r="W1977" s="17">
        <v>0.35942001436531301</v>
      </c>
      <c r="X1977" s="17">
        <v>0.41487968371832101</v>
      </c>
      <c r="Y1977" s="17">
        <v>0.29897826195462401</v>
      </c>
      <c r="Z1977" s="17">
        <v>0.30439702267888602</v>
      </c>
      <c r="AA1977" s="17">
        <v>0.352526659852827</v>
      </c>
      <c r="AB1977" s="17">
        <v>0.2918524542757</v>
      </c>
      <c r="AC1977" s="17">
        <v>0.284208959180073</v>
      </c>
      <c r="AD1977" s="17">
        <v>0.192599906968141</v>
      </c>
      <c r="AE1977" s="17"/>
      <c r="AF1977" s="17">
        <v>0.29462939916257502</v>
      </c>
      <c r="AG1977" s="17">
        <v>0.31454165038688903</v>
      </c>
      <c r="AH1977" s="17">
        <v>0.36707690650552899</v>
      </c>
      <c r="AI1977" s="17">
        <v>0.392521634647785</v>
      </c>
      <c r="AJ1977" s="17">
        <v>0.39664871294292398</v>
      </c>
      <c r="AK1977" s="17"/>
      <c r="AL1977" s="17">
        <v>0.33546498613801401</v>
      </c>
      <c r="AM1977" s="17">
        <v>0.35256580907266699</v>
      </c>
      <c r="AN1977" s="17">
        <v>0.323106271612082</v>
      </c>
      <c r="AO1977" s="17">
        <v>0.331390084012682</v>
      </c>
      <c r="AP1977" s="17"/>
      <c r="AQ1977" s="17">
        <v>0.31636421383167201</v>
      </c>
      <c r="AR1977" s="17">
        <v>0.37336390135909697</v>
      </c>
      <c r="AS1977" s="17"/>
      <c r="AT1977" s="17">
        <v>0.35608226366814599</v>
      </c>
      <c r="AU1977" s="17">
        <v>0.33328945942761101</v>
      </c>
      <c r="AV1977" s="17"/>
      <c r="AW1977" s="17">
        <v>0.34880578281871</v>
      </c>
      <c r="AX1977" s="17">
        <v>0.35679888813907101</v>
      </c>
      <c r="AY1977" s="17">
        <v>0.32644405079460398</v>
      </c>
      <c r="AZ1977" s="17"/>
      <c r="BA1977" s="17">
        <v>0.34286910901502299</v>
      </c>
      <c r="BB1977" s="17">
        <v>0.34955188922368002</v>
      </c>
      <c r="BC1977" s="17">
        <v>0.32815382409134197</v>
      </c>
      <c r="BD1977" s="17">
        <v>0.36063571060391397</v>
      </c>
      <c r="BE1977" s="17">
        <v>0.29545245969269002</v>
      </c>
      <c r="BF1977" s="17"/>
      <c r="BG1977" s="17">
        <v>0.33751078167902199</v>
      </c>
      <c r="BH1977" s="17">
        <v>0.34115891930646303</v>
      </c>
      <c r="BI1977" s="17"/>
      <c r="BJ1977" s="17">
        <v>0.338128278406504</v>
      </c>
      <c r="BK1977" s="17">
        <v>0.34289309933041801</v>
      </c>
      <c r="BL1977" s="17"/>
      <c r="BM1977" s="17">
        <v>0.31497145237708102</v>
      </c>
      <c r="BN1977" s="17">
        <v>0.31167550582027698</v>
      </c>
      <c r="BO1977" s="17">
        <v>0.37370455461659002</v>
      </c>
      <c r="BP1977" s="17">
        <v>0.42260818453203502</v>
      </c>
      <c r="BQ1977" s="17">
        <v>0.32191936273512201</v>
      </c>
      <c r="BR1977" s="17"/>
      <c r="BS1977" s="17">
        <v>0.36348544786276199</v>
      </c>
      <c r="BT1977" s="17"/>
      <c r="BU1977" s="17">
        <v>0.32017860092028</v>
      </c>
      <c r="BV1977" s="17">
        <v>0.40466346199636199</v>
      </c>
      <c r="BW1977" s="17">
        <v>0.38205751089377998</v>
      </c>
      <c r="BX1977" s="17">
        <v>0.34448784696729601</v>
      </c>
      <c r="BY1977" s="17">
        <v>0.25401234517344701</v>
      </c>
      <c r="BZ1977" s="17"/>
      <c r="CA1977" s="17">
        <v>0.41926317694187099</v>
      </c>
      <c r="CB1977" s="17"/>
      <c r="CC1977" s="17">
        <v>0.34254342913872499</v>
      </c>
      <c r="CD1977" s="17">
        <v>0.34874690450833901</v>
      </c>
      <c r="CE1977" s="17"/>
      <c r="CF1977" s="17">
        <v>0.34818695853548498</v>
      </c>
      <c r="CG1977" s="17"/>
      <c r="CH1977" s="17">
        <v>0.35214384846345198</v>
      </c>
      <c r="CI1977" s="17">
        <v>0.36297351696867902</v>
      </c>
    </row>
    <row r="1978" spans="2:87" x14ac:dyDescent="0.35">
      <c r="B1978" t="s">
        <v>529</v>
      </c>
      <c r="C1978" s="17">
        <v>0.15386171151082501</v>
      </c>
      <c r="D1978" s="17">
        <v>0.166562016440609</v>
      </c>
      <c r="E1978" s="17">
        <v>0.141416422451353</v>
      </c>
      <c r="F1978" s="17"/>
      <c r="G1978" s="17">
        <v>0.22666522708004599</v>
      </c>
      <c r="H1978" s="17">
        <v>0.14713615506653899</v>
      </c>
      <c r="I1978" s="17">
        <v>0.17007668065346601</v>
      </c>
      <c r="J1978" s="17">
        <v>0.15150765717505199</v>
      </c>
      <c r="K1978" s="17">
        <v>0.11769775014779001</v>
      </c>
      <c r="L1978" s="17">
        <v>0.123597789074351</v>
      </c>
      <c r="M1978" s="17"/>
      <c r="N1978" s="17">
        <v>0.15272613262838</v>
      </c>
      <c r="O1978" s="17">
        <v>0.14516412256011499</v>
      </c>
      <c r="P1978" s="17">
        <v>0.181170646870497</v>
      </c>
      <c r="Q1978" s="17">
        <v>0.14042712483439601</v>
      </c>
      <c r="R1978" s="17"/>
      <c r="S1978" s="17">
        <v>0.15872835130579299</v>
      </c>
      <c r="T1978" s="17">
        <v>0.15942001504339001</v>
      </c>
      <c r="U1978" s="17">
        <v>0.15603985918402399</v>
      </c>
      <c r="V1978" s="17">
        <v>0.10376922182781401</v>
      </c>
      <c r="W1978" s="17">
        <v>0.19046184494005899</v>
      </c>
      <c r="X1978" s="17">
        <v>0.13466873243078201</v>
      </c>
      <c r="Y1978" s="17">
        <v>0.135620345480987</v>
      </c>
      <c r="Z1978" s="17">
        <v>0.20847152706753</v>
      </c>
      <c r="AA1978" s="17">
        <v>0.15827497765839199</v>
      </c>
      <c r="AB1978" s="17">
        <v>0.178196326700927</v>
      </c>
      <c r="AC1978" s="17">
        <v>8.6764451335750004E-2</v>
      </c>
      <c r="AD1978" s="17">
        <v>0.22232160219910499</v>
      </c>
      <c r="AE1978" s="17"/>
      <c r="AF1978" s="17">
        <v>0.153549110577928</v>
      </c>
      <c r="AG1978" s="17">
        <v>0.17050573208948899</v>
      </c>
      <c r="AH1978" s="17">
        <v>0.150358854335365</v>
      </c>
      <c r="AI1978" s="17">
        <v>0.12826985753912601</v>
      </c>
      <c r="AJ1978" s="17">
        <v>0.15691036919675</v>
      </c>
      <c r="AK1978" s="17"/>
      <c r="AL1978" s="17">
        <v>0.14977971390702699</v>
      </c>
      <c r="AM1978" s="17">
        <v>0.144605149987419</v>
      </c>
      <c r="AN1978" s="17">
        <v>0.18747777830728199</v>
      </c>
      <c r="AO1978" s="17">
        <v>0.14275801526486201</v>
      </c>
      <c r="AP1978" s="17"/>
      <c r="AQ1978" s="17">
        <v>0.14385563596513201</v>
      </c>
      <c r="AR1978" s="17">
        <v>0.16838064577230899</v>
      </c>
      <c r="AS1978" s="17"/>
      <c r="AT1978" s="17">
        <v>0.157796754063148</v>
      </c>
      <c r="AU1978" s="17">
        <v>0.126155188636247</v>
      </c>
      <c r="AV1978" s="17"/>
      <c r="AW1978" s="17">
        <v>0.14229727098487699</v>
      </c>
      <c r="AX1978" s="17">
        <v>0.14183891386608499</v>
      </c>
      <c r="AY1978" s="17">
        <v>0.16938581642095701</v>
      </c>
      <c r="AZ1978" s="17"/>
      <c r="BA1978" s="17">
        <v>0.18332319364563401</v>
      </c>
      <c r="BB1978" s="17">
        <v>0.132101424686831</v>
      </c>
      <c r="BC1978" s="17">
        <v>0.15527519300529999</v>
      </c>
      <c r="BD1978" s="17">
        <v>0.13218220745732601</v>
      </c>
      <c r="BE1978" s="17">
        <v>0.15884198310418601</v>
      </c>
      <c r="BF1978" s="17"/>
      <c r="BG1978" s="17">
        <v>0.15103307979021399</v>
      </c>
      <c r="BH1978" s="17">
        <v>0.155926018575125</v>
      </c>
      <c r="BI1978" s="17"/>
      <c r="BJ1978" s="17">
        <v>0.15796941962411701</v>
      </c>
      <c r="BK1978" s="17">
        <v>0.13998462734400299</v>
      </c>
      <c r="BL1978" s="17"/>
      <c r="BM1978" s="17">
        <v>0.116592895942882</v>
      </c>
      <c r="BN1978" s="17">
        <v>0.13847654694056499</v>
      </c>
      <c r="BO1978" s="17">
        <v>0.165807897776963</v>
      </c>
      <c r="BP1978" s="17">
        <v>0.15038980035777899</v>
      </c>
      <c r="BQ1978" s="17">
        <v>0.14909142509034001</v>
      </c>
      <c r="BR1978" s="17"/>
      <c r="BS1978" s="17">
        <v>0.14980642270973599</v>
      </c>
      <c r="BT1978" s="17"/>
      <c r="BU1978" s="17">
        <v>0.140625344880389</v>
      </c>
      <c r="BV1978" s="17">
        <v>0.159042434272089</v>
      </c>
      <c r="BW1978" s="17">
        <v>0.191720610867323</v>
      </c>
      <c r="BX1978" s="17">
        <v>0.15249033247558</v>
      </c>
      <c r="BY1978" s="17">
        <v>0.114468953654736</v>
      </c>
      <c r="BZ1978" s="17"/>
      <c r="CA1978" s="17">
        <v>0.145902525770362</v>
      </c>
      <c r="CB1978" s="17"/>
      <c r="CC1978" s="17">
        <v>0.154114445623658</v>
      </c>
      <c r="CD1978" s="17">
        <v>0.157084571043895</v>
      </c>
      <c r="CE1978" s="17"/>
      <c r="CF1978" s="17">
        <v>0.153387459548052</v>
      </c>
      <c r="CG1978" s="17"/>
      <c r="CH1978" s="17">
        <v>0.156532839931631</v>
      </c>
      <c r="CI1978" s="17">
        <v>0.15653017453433599</v>
      </c>
    </row>
    <row r="1979" spans="2:87" x14ac:dyDescent="0.35">
      <c r="B1979" t="s">
        <v>530</v>
      </c>
      <c r="C1979" s="17">
        <v>0.109988259797989</v>
      </c>
      <c r="D1979" s="17">
        <v>0.12836769744585799</v>
      </c>
      <c r="E1979" s="17">
        <v>9.2656313874468599E-2</v>
      </c>
      <c r="F1979" s="17"/>
      <c r="G1979" s="17">
        <v>0.100205792804269</v>
      </c>
      <c r="H1979" s="17">
        <v>7.6947230995213098E-2</v>
      </c>
      <c r="I1979" s="17">
        <v>9.2887897566392597E-2</v>
      </c>
      <c r="J1979" s="17">
        <v>0.120490071926299</v>
      </c>
      <c r="K1979" s="17">
        <v>0.14085045604760499</v>
      </c>
      <c r="L1979" s="17">
        <v>0.12818030414425299</v>
      </c>
      <c r="M1979" s="17"/>
      <c r="N1979" s="17">
        <v>9.7944555200901104E-2</v>
      </c>
      <c r="O1979" s="17">
        <v>0.116321759202344</v>
      </c>
      <c r="P1979" s="17">
        <v>9.2962118054335893E-2</v>
      </c>
      <c r="Q1979" s="17">
        <v>0.13086489016307801</v>
      </c>
      <c r="R1979" s="17"/>
      <c r="S1979" s="17">
        <v>0.10269704429792401</v>
      </c>
      <c r="T1979" s="17">
        <v>0.119403741338502</v>
      </c>
      <c r="U1979" s="17">
        <v>0.11432170835689</v>
      </c>
      <c r="V1979" s="17">
        <v>9.5963482553385202E-2</v>
      </c>
      <c r="W1979" s="17">
        <v>0.10994211879714701</v>
      </c>
      <c r="X1979" s="17">
        <v>7.6038321114086496E-2</v>
      </c>
      <c r="Y1979" s="17">
        <v>8.5274645844087102E-2</v>
      </c>
      <c r="Z1979" s="17">
        <v>7.4135518549647506E-2</v>
      </c>
      <c r="AA1979" s="17">
        <v>0.104495892823951</v>
      </c>
      <c r="AB1979" s="17">
        <v>0.130738382421383</v>
      </c>
      <c r="AC1979" s="17">
        <v>0.20599314605416399</v>
      </c>
      <c r="AD1979" s="17">
        <v>0.14715920559624299</v>
      </c>
      <c r="AE1979" s="17"/>
      <c r="AF1979" s="17">
        <v>0.138629445927962</v>
      </c>
      <c r="AG1979" s="17">
        <v>0.119558664416142</v>
      </c>
      <c r="AH1979" s="17">
        <v>9.6324295810437E-2</v>
      </c>
      <c r="AI1979" s="17">
        <v>8.4298557998263399E-2</v>
      </c>
      <c r="AJ1979" s="17">
        <v>8.5384454628300702E-2</v>
      </c>
      <c r="AK1979" s="17"/>
      <c r="AL1979" s="17">
        <v>9.53543033844826E-2</v>
      </c>
      <c r="AM1979" s="17">
        <v>0.114836485832918</v>
      </c>
      <c r="AN1979" s="17">
        <v>0.13603054116268501</v>
      </c>
      <c r="AO1979" s="17">
        <v>9.8020662043708004E-2</v>
      </c>
      <c r="AP1979" s="17"/>
      <c r="AQ1979" s="17">
        <v>0.12159289423917199</v>
      </c>
      <c r="AR1979" s="17">
        <v>9.3149797624611799E-2</v>
      </c>
      <c r="AS1979" s="17"/>
      <c r="AT1979" s="17">
        <v>9.64829305207935E-2</v>
      </c>
      <c r="AU1979" s="17">
        <v>0.12781403936154401</v>
      </c>
      <c r="AV1979" s="17"/>
      <c r="AW1979" s="17">
        <v>0.110713724956158</v>
      </c>
      <c r="AX1979" s="17">
        <v>8.7487851050698007E-2</v>
      </c>
      <c r="AY1979" s="17">
        <v>0.122791721978011</v>
      </c>
      <c r="AZ1979" s="17"/>
      <c r="BA1979" s="17">
        <v>8.7698872513690407E-2</v>
      </c>
      <c r="BB1979" s="17">
        <v>0.116956781878581</v>
      </c>
      <c r="BC1979" s="17">
        <v>0.1177480023793</v>
      </c>
      <c r="BD1979" s="17">
        <v>0.126240119001227</v>
      </c>
      <c r="BE1979" s="17">
        <v>0.104000610005674</v>
      </c>
      <c r="BF1979" s="17"/>
      <c r="BG1979" s="17">
        <v>0.11039380260175199</v>
      </c>
      <c r="BH1979" s="17">
        <v>0.10969229872656901</v>
      </c>
      <c r="BI1979" s="17"/>
      <c r="BJ1979" s="17">
        <v>0.104867649788804</v>
      </c>
      <c r="BK1979" s="17">
        <v>0.13178158445396401</v>
      </c>
      <c r="BL1979" s="17"/>
      <c r="BM1979" s="17">
        <v>8.4486915365880905E-2</v>
      </c>
      <c r="BN1979" s="17">
        <v>0.124217205623962</v>
      </c>
      <c r="BO1979" s="17">
        <v>9.5548495594908106E-2</v>
      </c>
      <c r="BP1979" s="17">
        <v>0.117031272386525</v>
      </c>
      <c r="BQ1979" s="17">
        <v>0.13862681862391599</v>
      </c>
      <c r="BR1979" s="17"/>
      <c r="BS1979" s="17">
        <v>0.108690817814387</v>
      </c>
      <c r="BT1979" s="17"/>
      <c r="BU1979" s="17">
        <v>0.109179676670385</v>
      </c>
      <c r="BV1979" s="17">
        <v>7.9386722038130603E-2</v>
      </c>
      <c r="BW1979" s="17">
        <v>0.10775071873316899</v>
      </c>
      <c r="BX1979" s="17">
        <v>0.123357444963583</v>
      </c>
      <c r="BY1979" s="17">
        <v>0.12383859662900699</v>
      </c>
      <c r="BZ1979" s="17"/>
      <c r="CA1979" s="17">
        <v>0.107645261081452</v>
      </c>
      <c r="CB1979" s="17"/>
      <c r="CC1979" s="17">
        <v>0.11562077586705601</v>
      </c>
      <c r="CD1979" s="17">
        <v>9.3668150282724294E-2</v>
      </c>
      <c r="CE1979" s="17"/>
      <c r="CF1979" s="17">
        <v>0.102869921467114</v>
      </c>
      <c r="CG1979" s="17"/>
      <c r="CH1979" s="17">
        <v>0.123686426567235</v>
      </c>
      <c r="CI1979" s="17">
        <v>7.1171265177946405E-2</v>
      </c>
    </row>
    <row r="1980" spans="2:87" x14ac:dyDescent="0.35">
      <c r="B1980" t="s">
        <v>531</v>
      </c>
      <c r="C1980" s="17">
        <v>6.7020472135566805E-2</v>
      </c>
      <c r="D1980" s="17">
        <v>6.7187180264459204E-2</v>
      </c>
      <c r="E1980" s="17">
        <v>6.7253840620076305E-2</v>
      </c>
      <c r="F1980" s="17"/>
      <c r="G1980" s="17">
        <v>4.3957077457833803E-2</v>
      </c>
      <c r="H1980" s="17">
        <v>8.68082094259751E-2</v>
      </c>
      <c r="I1980" s="17">
        <v>6.6362520738430603E-2</v>
      </c>
      <c r="J1980" s="17">
        <v>5.76849648332887E-2</v>
      </c>
      <c r="K1980" s="17">
        <v>8.4467427996189795E-2</v>
      </c>
      <c r="L1980" s="17">
        <v>6.2693757230430996E-2</v>
      </c>
      <c r="M1980" s="17"/>
      <c r="N1980" s="17">
        <v>7.5673947084824306E-2</v>
      </c>
      <c r="O1980" s="17">
        <v>4.8133994534965599E-2</v>
      </c>
      <c r="P1980" s="17">
        <v>7.1187282170917701E-2</v>
      </c>
      <c r="Q1980" s="17">
        <v>7.4590468080538E-2</v>
      </c>
      <c r="R1980" s="17"/>
      <c r="S1980" s="17">
        <v>5.4012247477449399E-2</v>
      </c>
      <c r="T1980" s="17">
        <v>8.5931082147900795E-2</v>
      </c>
      <c r="U1980" s="17">
        <v>7.8938157038482795E-2</v>
      </c>
      <c r="V1980" s="17">
        <v>4.9320347432848702E-2</v>
      </c>
      <c r="W1980" s="17">
        <v>6.3126107034756601E-2</v>
      </c>
      <c r="X1980" s="17">
        <v>6.6018908612076793E-2</v>
      </c>
      <c r="Y1980" s="17">
        <v>6.7397626692759199E-2</v>
      </c>
      <c r="Z1980" s="17">
        <v>3.7847058947253903E-2</v>
      </c>
      <c r="AA1980" s="17">
        <v>8.0940293237757893E-2</v>
      </c>
      <c r="AB1980" s="17">
        <v>5.4667348354205302E-2</v>
      </c>
      <c r="AC1980" s="17">
        <v>5.3349296711190701E-2</v>
      </c>
      <c r="AD1980" s="17">
        <v>0.12632111237174701</v>
      </c>
      <c r="AE1980" s="17"/>
      <c r="AF1980" s="17">
        <v>8.2681526024684093E-2</v>
      </c>
      <c r="AG1980" s="17">
        <v>6.3996664336302897E-2</v>
      </c>
      <c r="AH1980" s="17">
        <v>7.0574088251728007E-2</v>
      </c>
      <c r="AI1980" s="17">
        <v>4.78405905381162E-2</v>
      </c>
      <c r="AJ1980" s="17">
        <v>6.3669627324350594E-2</v>
      </c>
      <c r="AK1980" s="17"/>
      <c r="AL1980" s="17">
        <v>8.43734261457465E-2</v>
      </c>
      <c r="AM1980" s="17">
        <v>6.34686198986988E-2</v>
      </c>
      <c r="AN1980" s="17">
        <v>4.4252929510921302E-2</v>
      </c>
      <c r="AO1980" s="17">
        <v>4.5453616956205603E-2</v>
      </c>
      <c r="AP1980" s="17"/>
      <c r="AQ1980" s="17">
        <v>7.0822209726983595E-2</v>
      </c>
      <c r="AR1980" s="17">
        <v>6.1504105812213099E-2</v>
      </c>
      <c r="AS1980" s="17"/>
      <c r="AT1980" s="17">
        <v>6.7160275395143895E-2</v>
      </c>
      <c r="AU1980" s="17">
        <v>6.10841807280217E-2</v>
      </c>
      <c r="AV1980" s="17"/>
      <c r="AW1980" s="17">
        <v>6.0858772808903498E-2</v>
      </c>
      <c r="AX1980" s="17">
        <v>6.5990559482441494E-2</v>
      </c>
      <c r="AY1980" s="17">
        <v>7.6084604272237802E-2</v>
      </c>
      <c r="AZ1980" s="17"/>
      <c r="BA1980" s="17">
        <v>6.5560159693635794E-2</v>
      </c>
      <c r="BB1980" s="17">
        <v>7.6771552552220304E-2</v>
      </c>
      <c r="BC1980" s="17">
        <v>7.7244251668811895E-2</v>
      </c>
      <c r="BD1980" s="17">
        <v>2.6621555008475999E-2</v>
      </c>
      <c r="BE1980" s="17">
        <v>3.5919868592113699E-2</v>
      </c>
      <c r="BF1980" s="17"/>
      <c r="BG1980" s="17">
        <v>7.8651229681578297E-2</v>
      </c>
      <c r="BH1980" s="17">
        <v>5.8532461911241701E-2</v>
      </c>
      <c r="BI1980" s="17"/>
      <c r="BJ1980" s="17">
        <v>6.8446305808407895E-2</v>
      </c>
      <c r="BK1980" s="17">
        <v>6.1149779881997497E-2</v>
      </c>
      <c r="BL1980" s="17"/>
      <c r="BM1980" s="17">
        <v>0.122194851139445</v>
      </c>
      <c r="BN1980" s="17">
        <v>7.4230830194766895E-2</v>
      </c>
      <c r="BO1980" s="17">
        <v>5.3263055689431502E-2</v>
      </c>
      <c r="BP1980" s="17">
        <v>5.8653742232097301E-2</v>
      </c>
      <c r="BQ1980" s="17">
        <v>4.0974606621993599E-2</v>
      </c>
      <c r="BR1980" s="17"/>
      <c r="BS1980" s="17">
        <v>5.1169521172023599E-2</v>
      </c>
      <c r="BT1980" s="17"/>
      <c r="BU1980" s="17">
        <v>7.0154127870447794E-2</v>
      </c>
      <c r="BV1980" s="17">
        <v>4.6300810426249998E-2</v>
      </c>
      <c r="BW1980" s="17">
        <v>5.2271718622497299E-2</v>
      </c>
      <c r="BX1980" s="17">
        <v>4.9426225850897003E-2</v>
      </c>
      <c r="BY1980" s="17">
        <v>0.14843487862827201</v>
      </c>
      <c r="BZ1980" s="17"/>
      <c r="CA1980" s="17">
        <v>2.8142756928563901E-2</v>
      </c>
      <c r="CB1980" s="17"/>
      <c r="CC1980" s="17">
        <v>6.11937166895173E-2</v>
      </c>
      <c r="CD1980" s="17">
        <v>8.0627858608404407E-2</v>
      </c>
      <c r="CE1980" s="17"/>
      <c r="CF1980" s="17">
        <v>5.6626574352391303E-2</v>
      </c>
      <c r="CG1980" s="17"/>
      <c r="CH1980" s="17">
        <v>6.0930411250331898E-2</v>
      </c>
      <c r="CI1980" s="17">
        <v>5.1132735059212502E-2</v>
      </c>
    </row>
    <row r="1981" spans="2:87" x14ac:dyDescent="0.35">
      <c r="B1981" t="s">
        <v>161</v>
      </c>
      <c r="C1981" s="17">
        <v>8.4751253607101798E-2</v>
      </c>
      <c r="D1981" s="17">
        <v>7.2582030183105994E-2</v>
      </c>
      <c r="E1981" s="17">
        <v>9.4247242626188402E-2</v>
      </c>
      <c r="F1981" s="17"/>
      <c r="G1981" s="17">
        <v>0.13377628105063499</v>
      </c>
      <c r="H1981" s="17">
        <v>7.2559475745815394E-2</v>
      </c>
      <c r="I1981" s="17">
        <v>8.3714449513358796E-2</v>
      </c>
      <c r="J1981" s="17">
        <v>8.8070923292739897E-2</v>
      </c>
      <c r="K1981" s="17">
        <v>4.68714199318414E-2</v>
      </c>
      <c r="L1981" s="17">
        <v>8.5464780378109895E-2</v>
      </c>
      <c r="M1981" s="17"/>
      <c r="N1981" s="17">
        <v>5.6083352882829701E-2</v>
      </c>
      <c r="O1981" s="17">
        <v>9.8295693889480604E-2</v>
      </c>
      <c r="P1981" s="17">
        <v>8.1340315484962997E-2</v>
      </c>
      <c r="Q1981" s="17">
        <v>0.105797641759028</v>
      </c>
      <c r="R1981" s="17"/>
      <c r="S1981" s="17">
        <v>9.5139344135052303E-2</v>
      </c>
      <c r="T1981" s="17">
        <v>7.1995221191402406E-2</v>
      </c>
      <c r="U1981" s="17">
        <v>6.1117306556580403E-2</v>
      </c>
      <c r="V1981" s="17">
        <v>0.105139204026302</v>
      </c>
      <c r="W1981" s="17">
        <v>7.8272029736601606E-2</v>
      </c>
      <c r="X1981" s="17">
        <v>6.4084829983699299E-2</v>
      </c>
      <c r="Y1981" s="17">
        <v>0.14072593994256599</v>
      </c>
      <c r="Z1981" s="17">
        <v>0.13156245892684701</v>
      </c>
      <c r="AA1981" s="17">
        <v>6.7361614499689901E-2</v>
      </c>
      <c r="AB1981" s="17">
        <v>7.2312664184201597E-2</v>
      </c>
      <c r="AC1981" s="17">
        <v>6.9966276912285005E-2</v>
      </c>
      <c r="AD1981" s="17">
        <v>8.4473122573623993E-2</v>
      </c>
      <c r="AE1981" s="17"/>
      <c r="AF1981" s="17">
        <v>0.100925531561804</v>
      </c>
      <c r="AG1981" s="17">
        <v>8.8191407890562096E-2</v>
      </c>
      <c r="AH1981" s="17">
        <v>4.65546128602779E-2</v>
      </c>
      <c r="AI1981" s="17">
        <v>7.3889115918762696E-2</v>
      </c>
      <c r="AJ1981" s="17">
        <v>6.53301502099502E-2</v>
      </c>
      <c r="AK1981" s="17"/>
      <c r="AL1981" s="17">
        <v>0.106839626646448</v>
      </c>
      <c r="AM1981" s="17">
        <v>7.2072080309556794E-2</v>
      </c>
      <c r="AN1981" s="17">
        <v>6.2856654538289702E-2</v>
      </c>
      <c r="AO1981" s="17">
        <v>8.7611996962486297E-2</v>
      </c>
      <c r="AP1981" s="17"/>
      <c r="AQ1981" s="17">
        <v>8.9953926910918899E-2</v>
      </c>
      <c r="AR1981" s="17">
        <v>7.7202112953789995E-2</v>
      </c>
      <c r="AS1981" s="17"/>
      <c r="AT1981" s="17">
        <v>7.66076652799592E-2</v>
      </c>
      <c r="AU1981" s="17">
        <v>9.0475018779026306E-2</v>
      </c>
      <c r="AV1981" s="17"/>
      <c r="AW1981" s="17">
        <v>7.3423814222621203E-2</v>
      </c>
      <c r="AX1981" s="17">
        <v>8.5150502492534696E-2</v>
      </c>
      <c r="AY1981" s="17">
        <v>8.7295393714914196E-2</v>
      </c>
      <c r="AZ1981" s="17"/>
      <c r="BA1981" s="17">
        <v>8.3678041707020895E-2</v>
      </c>
      <c r="BB1981" s="17">
        <v>7.57144653076533E-2</v>
      </c>
      <c r="BC1981" s="17">
        <v>8.0406756202894905E-2</v>
      </c>
      <c r="BD1981" s="17">
        <v>0.11497666033803</v>
      </c>
      <c r="BE1981" s="17">
        <v>0.108580285930927</v>
      </c>
      <c r="BF1981" s="17"/>
      <c r="BG1981" s="17">
        <v>0.10060464093825799</v>
      </c>
      <c r="BH1981" s="17">
        <v>7.3181610509934297E-2</v>
      </c>
      <c r="BI1981" s="17"/>
      <c r="BJ1981" s="17">
        <v>8.7807033945476204E-2</v>
      </c>
      <c r="BK1981" s="17">
        <v>7.3242577443643195E-2</v>
      </c>
      <c r="BL1981" s="17"/>
      <c r="BM1981" s="17">
        <v>0.15535579123330501</v>
      </c>
      <c r="BN1981" s="17">
        <v>5.9568926499203E-2</v>
      </c>
      <c r="BO1981" s="17">
        <v>6.8151565867458297E-2</v>
      </c>
      <c r="BP1981" s="17">
        <v>7.1200159872939803E-2</v>
      </c>
      <c r="BQ1981" s="17">
        <v>6.4899677455971999E-2</v>
      </c>
      <c r="BR1981" s="17"/>
      <c r="BS1981" s="17">
        <v>4.4258109741981397E-2</v>
      </c>
      <c r="BT1981" s="17"/>
      <c r="BU1981" s="17">
        <v>7.5592828115804298E-2</v>
      </c>
      <c r="BV1981" s="17">
        <v>6.6132005138942199E-2</v>
      </c>
      <c r="BW1981" s="17">
        <v>6.3322056179902997E-2</v>
      </c>
      <c r="BX1981" s="17">
        <v>3.2387482997498301E-2</v>
      </c>
      <c r="BY1981" s="17">
        <v>0.202965276160151</v>
      </c>
      <c r="BZ1981" s="17"/>
      <c r="CA1981" s="17">
        <v>2.22350450943886E-2</v>
      </c>
      <c r="CB1981" s="17"/>
      <c r="CC1981" s="17">
        <v>7.8815976116223402E-2</v>
      </c>
      <c r="CD1981" s="17">
        <v>6.5109074356481403E-2</v>
      </c>
      <c r="CE1981" s="17"/>
      <c r="CF1981" s="17">
        <v>5.9428566081588301E-2</v>
      </c>
      <c r="CG1981" s="17"/>
      <c r="CH1981" s="17">
        <v>6.6160250983303803E-2</v>
      </c>
      <c r="CI1981" s="17">
        <v>4.9283819642660702E-2</v>
      </c>
    </row>
    <row r="1982" spans="2:87" x14ac:dyDescent="0.35">
      <c r="C1982" s="17"/>
      <c r="D1982" s="17"/>
      <c r="E1982" s="17"/>
      <c r="F1982" s="17"/>
      <c r="G1982" s="17"/>
      <c r="H1982" s="17"/>
      <c r="I1982" s="17"/>
      <c r="J1982" s="17"/>
      <c r="K1982" s="17"/>
      <c r="L1982" s="17"/>
      <c r="M1982" s="17"/>
      <c r="N1982" s="17"/>
      <c r="O1982" s="17"/>
      <c r="P1982" s="17"/>
      <c r="Q1982" s="17"/>
      <c r="R1982" s="17"/>
      <c r="S1982" s="17"/>
      <c r="T1982" s="17"/>
      <c r="U1982" s="17"/>
      <c r="V1982" s="17"/>
      <c r="W1982" s="17"/>
      <c r="X1982" s="17"/>
      <c r="Y1982" s="17"/>
      <c r="Z1982" s="17"/>
      <c r="AA1982" s="17"/>
      <c r="AB1982" s="17"/>
      <c r="AC1982" s="17"/>
      <c r="AD1982" s="17"/>
      <c r="AE1982" s="17"/>
      <c r="AF1982" s="17"/>
      <c r="AG1982" s="17"/>
      <c r="AH1982" s="17"/>
      <c r="AI1982" s="17"/>
      <c r="AJ1982" s="17"/>
      <c r="AK1982" s="17"/>
      <c r="AL1982" s="17"/>
      <c r="AM1982" s="17"/>
      <c r="AN1982" s="17"/>
      <c r="AO1982" s="17"/>
      <c r="AP1982" s="17"/>
      <c r="AQ1982" s="17"/>
      <c r="AR1982" s="17"/>
      <c r="AS1982" s="17"/>
      <c r="AT1982" s="17"/>
      <c r="AU1982" s="17"/>
      <c r="AV1982" s="17"/>
      <c r="AW1982" s="17"/>
      <c r="AX1982" s="17"/>
      <c r="AY1982" s="17"/>
      <c r="AZ1982" s="17"/>
      <c r="BA1982" s="17"/>
      <c r="BB1982" s="17"/>
      <c r="BC1982" s="17"/>
      <c r="BD1982" s="17"/>
      <c r="BE1982" s="17"/>
      <c r="BF1982" s="17"/>
      <c r="BG1982" s="17"/>
      <c r="BH1982" s="17"/>
      <c r="BI1982" s="17"/>
      <c r="BJ1982" s="17"/>
      <c r="BK1982" s="17"/>
      <c r="BL1982" s="17"/>
      <c r="BM1982" s="17"/>
      <c r="BN1982" s="17"/>
      <c r="BO1982" s="17"/>
      <c r="BP1982" s="17"/>
      <c r="BQ1982" s="17"/>
      <c r="BR1982" s="17"/>
      <c r="BS1982" s="17"/>
      <c r="BT1982" s="17"/>
      <c r="BU1982" s="17"/>
      <c r="BV1982" s="17"/>
      <c r="BW1982" s="17"/>
      <c r="BX1982" s="17"/>
      <c r="BY1982" s="17"/>
      <c r="BZ1982" s="17"/>
      <c r="CA1982" s="17"/>
      <c r="CB1982" s="17"/>
      <c r="CC1982" s="17"/>
      <c r="CD1982" s="17"/>
      <c r="CE1982" s="17"/>
      <c r="CF1982" s="17"/>
      <c r="CG1982" s="17"/>
      <c r="CH1982" s="17"/>
      <c r="CI1982" s="17"/>
    </row>
    <row r="1983" spans="2:87" x14ac:dyDescent="0.35">
      <c r="B1983" s="6" t="s">
        <v>575</v>
      </c>
      <c r="C1983" s="17"/>
      <c r="D1983" s="17"/>
      <c r="E1983" s="17"/>
      <c r="F1983" s="17"/>
      <c r="G1983" s="17"/>
      <c r="H1983" s="17"/>
      <c r="I1983" s="17"/>
      <c r="J1983" s="17"/>
      <c r="K1983" s="17"/>
      <c r="L1983" s="17"/>
      <c r="M1983" s="17"/>
      <c r="N1983" s="17"/>
      <c r="O1983" s="17"/>
      <c r="P1983" s="17"/>
      <c r="Q1983" s="17"/>
      <c r="R1983" s="17"/>
      <c r="S1983" s="17"/>
      <c r="T1983" s="17"/>
      <c r="U1983" s="17"/>
      <c r="V1983" s="17"/>
      <c r="W1983" s="17"/>
      <c r="X1983" s="17"/>
      <c r="Y1983" s="17"/>
      <c r="Z1983" s="17"/>
      <c r="AA1983" s="17"/>
      <c r="AB1983" s="17"/>
      <c r="AC1983" s="17"/>
      <c r="AD1983" s="17"/>
      <c r="AE1983" s="17"/>
      <c r="AF1983" s="17"/>
      <c r="AG1983" s="17"/>
      <c r="AH1983" s="17"/>
      <c r="AI1983" s="17"/>
      <c r="AJ1983" s="17"/>
      <c r="AK1983" s="17"/>
      <c r="AL1983" s="17"/>
      <c r="AM1983" s="17"/>
      <c r="AN1983" s="17"/>
      <c r="AO1983" s="17"/>
      <c r="AP1983" s="17"/>
      <c r="AQ1983" s="17"/>
      <c r="AR1983" s="17"/>
      <c r="AS1983" s="17"/>
      <c r="AT1983" s="17"/>
      <c r="AU1983" s="17"/>
      <c r="AV1983" s="17"/>
      <c r="AW1983" s="17"/>
      <c r="AX1983" s="17"/>
      <c r="AY1983" s="17"/>
      <c r="AZ1983" s="17"/>
      <c r="BA1983" s="17"/>
      <c r="BB1983" s="17"/>
      <c r="BC1983" s="17"/>
      <c r="BD1983" s="17"/>
      <c r="BE1983" s="17"/>
      <c r="BF1983" s="17"/>
      <c r="BG1983" s="17"/>
      <c r="BH1983" s="17"/>
      <c r="BI1983" s="17"/>
      <c r="BJ1983" s="17"/>
      <c r="BK1983" s="17"/>
      <c r="BL1983" s="17"/>
      <c r="BM1983" s="17"/>
      <c r="BN1983" s="17"/>
      <c r="BO1983" s="17"/>
      <c r="BP1983" s="17"/>
      <c r="BQ1983" s="17"/>
      <c r="BR1983" s="17"/>
      <c r="BS1983" s="17"/>
      <c r="BT1983" s="17"/>
      <c r="BU1983" s="17"/>
      <c r="BV1983" s="17"/>
      <c r="BW1983" s="17"/>
      <c r="BX1983" s="17"/>
      <c r="BY1983" s="17"/>
      <c r="BZ1983" s="17"/>
      <c r="CA1983" s="17"/>
      <c r="CB1983" s="17"/>
      <c r="CC1983" s="17"/>
      <c r="CD1983" s="17"/>
      <c r="CE1983" s="17"/>
      <c r="CF1983" s="17"/>
      <c r="CG1983" s="17"/>
      <c r="CH1983" s="17"/>
      <c r="CI1983" s="17"/>
    </row>
    <row r="1984" spans="2:87" x14ac:dyDescent="0.35">
      <c r="B1984" s="24" t="s">
        <v>117</v>
      </c>
      <c r="C1984" s="17"/>
      <c r="D1984" s="17"/>
      <c r="E1984" s="17"/>
      <c r="F1984" s="17"/>
      <c r="G1984" s="17"/>
      <c r="H1984" s="17"/>
      <c r="I1984" s="17"/>
      <c r="J1984" s="17"/>
      <c r="K1984" s="17"/>
      <c r="L1984" s="17"/>
      <c r="M1984" s="17"/>
      <c r="N1984" s="17"/>
      <c r="O1984" s="17"/>
      <c r="P1984" s="17"/>
      <c r="Q1984" s="17"/>
      <c r="R1984" s="17"/>
      <c r="S1984" s="17"/>
      <c r="T1984" s="17"/>
      <c r="U1984" s="17"/>
      <c r="V1984" s="17"/>
      <c r="W1984" s="17"/>
      <c r="X1984" s="17"/>
      <c r="Y1984" s="17"/>
      <c r="Z1984" s="17"/>
      <c r="AA1984" s="17"/>
      <c r="AB1984" s="17"/>
      <c r="AC1984" s="17"/>
      <c r="AD1984" s="17"/>
      <c r="AE1984" s="17"/>
      <c r="AF1984" s="17"/>
      <c r="AG1984" s="17"/>
      <c r="AH1984" s="17"/>
      <c r="AI1984" s="17"/>
      <c r="AJ1984" s="17"/>
      <c r="AK1984" s="17"/>
      <c r="AL1984" s="17"/>
      <c r="AM1984" s="17"/>
      <c r="AN1984" s="17"/>
      <c r="AO1984" s="17"/>
      <c r="AP1984" s="17"/>
      <c r="AQ1984" s="17"/>
      <c r="AR1984" s="17"/>
      <c r="AS1984" s="17"/>
      <c r="AT1984" s="17"/>
      <c r="AU1984" s="17"/>
      <c r="AV1984" s="17"/>
      <c r="AW1984" s="17"/>
      <c r="AX1984" s="17"/>
      <c r="AY1984" s="17"/>
      <c r="AZ1984" s="17"/>
      <c r="BA1984" s="17"/>
      <c r="BB1984" s="17"/>
      <c r="BC1984" s="17"/>
      <c r="BD1984" s="17"/>
      <c r="BE1984" s="17"/>
      <c r="BF1984" s="17"/>
      <c r="BG1984" s="17"/>
      <c r="BH1984" s="17"/>
      <c r="BI1984" s="17"/>
      <c r="BJ1984" s="17"/>
      <c r="BK1984" s="17"/>
      <c r="BL1984" s="17"/>
      <c r="BM1984" s="17"/>
      <c r="BN1984" s="17"/>
      <c r="BO1984" s="17"/>
      <c r="BP1984" s="17"/>
      <c r="BQ1984" s="17"/>
      <c r="BR1984" s="17"/>
      <c r="BS1984" s="17"/>
      <c r="BT1984" s="17"/>
      <c r="BU1984" s="17"/>
      <c r="BV1984" s="17"/>
      <c r="BW1984" s="17"/>
      <c r="BX1984" s="17"/>
      <c r="BY1984" s="17"/>
      <c r="BZ1984" s="17"/>
      <c r="CA1984" s="17"/>
      <c r="CB1984" s="17"/>
      <c r="CC1984" s="17"/>
      <c r="CD1984" s="17"/>
      <c r="CE1984" s="17"/>
      <c r="CF1984" s="17"/>
      <c r="CG1984" s="17"/>
      <c r="CH1984" s="17"/>
      <c r="CI1984" s="17"/>
    </row>
    <row r="1985" spans="2:87" x14ac:dyDescent="0.35">
      <c r="B1985" t="s">
        <v>527</v>
      </c>
      <c r="C1985" s="17">
        <v>0.106048690997331</v>
      </c>
      <c r="D1985" s="17">
        <v>9.3538956965540695E-2</v>
      </c>
      <c r="E1985" s="17">
        <v>0.118915688505279</v>
      </c>
      <c r="F1985" s="17"/>
      <c r="G1985" s="17">
        <v>0.131540819467557</v>
      </c>
      <c r="H1985" s="17">
        <v>0.163792870969972</v>
      </c>
      <c r="I1985" s="17">
        <v>8.7499272544453693E-2</v>
      </c>
      <c r="J1985" s="17">
        <v>0.120335218598331</v>
      </c>
      <c r="K1985" s="17">
        <v>7.8946295506974698E-2</v>
      </c>
      <c r="L1985" s="17">
        <v>6.3430409460122697E-2</v>
      </c>
      <c r="M1985" s="17"/>
      <c r="N1985" s="17">
        <v>0.141982032407206</v>
      </c>
      <c r="O1985" s="17">
        <v>0.101986924694105</v>
      </c>
      <c r="P1985" s="17">
        <v>6.4760385916899602E-2</v>
      </c>
      <c r="Q1985" s="17">
        <v>0.106945289616908</v>
      </c>
      <c r="R1985" s="17"/>
      <c r="S1985" s="17">
        <v>9.7960205314248802E-2</v>
      </c>
      <c r="T1985" s="17">
        <v>0.125626901022722</v>
      </c>
      <c r="U1985" s="17">
        <v>8.1864996019913094E-2</v>
      </c>
      <c r="V1985" s="17">
        <v>7.7897235981854399E-2</v>
      </c>
      <c r="W1985" s="17">
        <v>8.4446564799891599E-2</v>
      </c>
      <c r="X1985" s="17">
        <v>0.12606852883914399</v>
      </c>
      <c r="Y1985" s="17">
        <v>9.8774804284774004E-2</v>
      </c>
      <c r="Z1985" s="17">
        <v>8.2315615926161004E-2</v>
      </c>
      <c r="AA1985" s="17">
        <v>0.13843336241000101</v>
      </c>
      <c r="AB1985" s="17">
        <v>9.9308247917545001E-2</v>
      </c>
      <c r="AC1985" s="17">
        <v>0.13072633679774801</v>
      </c>
      <c r="AD1985" s="17">
        <v>0.109282760491432</v>
      </c>
      <c r="AE1985" s="17"/>
      <c r="AF1985" s="17">
        <v>0.10419384604767699</v>
      </c>
      <c r="AG1985" s="17">
        <v>9.4287002662988395E-2</v>
      </c>
      <c r="AH1985" s="17">
        <v>9.6860943329463503E-2</v>
      </c>
      <c r="AI1985" s="17">
        <v>0.13022873792581399</v>
      </c>
      <c r="AJ1985" s="17">
        <v>0.15072156217744401</v>
      </c>
      <c r="AK1985" s="17"/>
      <c r="AL1985" s="17">
        <v>8.3908407062683807E-2</v>
      </c>
      <c r="AM1985" s="17">
        <v>0.101383623157546</v>
      </c>
      <c r="AN1985" s="17">
        <v>0.12789228211609299</v>
      </c>
      <c r="AO1985" s="17">
        <v>0.209570828747567</v>
      </c>
      <c r="AP1985" s="17"/>
      <c r="AQ1985" s="17">
        <v>8.30157856411846E-2</v>
      </c>
      <c r="AR1985" s="17">
        <v>0.13946970977635001</v>
      </c>
      <c r="AS1985" s="17"/>
      <c r="AT1985" s="17">
        <v>0.11388457132107301</v>
      </c>
      <c r="AU1985" s="17">
        <v>6.8383716468216796E-2</v>
      </c>
      <c r="AV1985" s="17"/>
      <c r="AW1985" s="17">
        <v>8.7901616240365299E-2</v>
      </c>
      <c r="AX1985" s="17">
        <v>0.103995780884359</v>
      </c>
      <c r="AY1985" s="17">
        <v>0.11825421189285</v>
      </c>
      <c r="AZ1985" s="17"/>
      <c r="BA1985" s="17">
        <v>0.14517117713125499</v>
      </c>
      <c r="BB1985" s="17">
        <v>7.50509729456557E-2</v>
      </c>
      <c r="BC1985" s="17">
        <v>0.106631258053681</v>
      </c>
      <c r="BD1985" s="17">
        <v>9.4626752409290693E-2</v>
      </c>
      <c r="BE1985" s="17">
        <v>9.7627653326461603E-2</v>
      </c>
      <c r="BF1985" s="17"/>
      <c r="BG1985" s="17">
        <v>9.84516086681059E-2</v>
      </c>
      <c r="BH1985" s="17">
        <v>0.111592965497973</v>
      </c>
      <c r="BI1985" s="17"/>
      <c r="BJ1985" s="17">
        <v>0.111020218052192</v>
      </c>
      <c r="BK1985" s="17">
        <v>8.7452525229737496E-2</v>
      </c>
      <c r="BL1985" s="17"/>
      <c r="BM1985" s="17">
        <v>0.112698663408279</v>
      </c>
      <c r="BN1985" s="17">
        <v>8.6438801355907896E-2</v>
      </c>
      <c r="BO1985" s="17">
        <v>0.13274721460950201</v>
      </c>
      <c r="BP1985" s="17">
        <v>6.8675913849901196E-2</v>
      </c>
      <c r="BQ1985" s="17">
        <v>0.112583572320357</v>
      </c>
      <c r="BR1985" s="17"/>
      <c r="BS1985" s="17">
        <v>0.113682531506513</v>
      </c>
      <c r="BT1985" s="17"/>
      <c r="BU1985" s="17">
        <v>0.114627138641378</v>
      </c>
      <c r="BV1985" s="17">
        <v>0.15515870365178</v>
      </c>
      <c r="BW1985" s="17">
        <v>7.7747145171260496E-2</v>
      </c>
      <c r="BX1985" s="17">
        <v>0.107881890490136</v>
      </c>
      <c r="BY1985" s="17">
        <v>4.0975243990267501E-2</v>
      </c>
      <c r="BZ1985" s="17"/>
      <c r="CA1985" s="17">
        <v>0.16421435515824401</v>
      </c>
      <c r="CB1985" s="17"/>
      <c r="CC1985" s="17">
        <v>0.107936607542057</v>
      </c>
      <c r="CD1985" s="17">
        <v>0.112676900662848</v>
      </c>
      <c r="CE1985" s="17"/>
      <c r="CF1985" s="17">
        <v>0.101477946627057</v>
      </c>
      <c r="CG1985" s="17"/>
      <c r="CH1985" s="17">
        <v>7.7388980532758E-2</v>
      </c>
      <c r="CI1985" s="17">
        <v>0.22501855625127801</v>
      </c>
    </row>
    <row r="1986" spans="2:87" x14ac:dyDescent="0.35">
      <c r="B1986" t="s">
        <v>528</v>
      </c>
      <c r="C1986" s="17">
        <v>0.26655854138416402</v>
      </c>
      <c r="D1986" s="17">
        <v>0.28417194241448102</v>
      </c>
      <c r="E1986" s="17">
        <v>0.24882782500381501</v>
      </c>
      <c r="F1986" s="17"/>
      <c r="G1986" s="17">
        <v>0.33818913419667701</v>
      </c>
      <c r="H1986" s="17">
        <v>0.310321944012447</v>
      </c>
      <c r="I1986" s="17">
        <v>0.33509060500913601</v>
      </c>
      <c r="J1986" s="17">
        <v>0.27569937976333098</v>
      </c>
      <c r="K1986" s="17">
        <v>0.19419780890515301</v>
      </c>
      <c r="L1986" s="17">
        <v>0.16826720662018299</v>
      </c>
      <c r="M1986" s="17"/>
      <c r="N1986" s="17">
        <v>0.27859453530747402</v>
      </c>
      <c r="O1986" s="17">
        <v>0.29141898060004701</v>
      </c>
      <c r="P1986" s="17">
        <v>0.27072148796908602</v>
      </c>
      <c r="Q1986" s="17">
        <v>0.22578949556105801</v>
      </c>
      <c r="R1986" s="17"/>
      <c r="S1986" s="17">
        <v>0.320981695684672</v>
      </c>
      <c r="T1986" s="17">
        <v>0.27141142188742301</v>
      </c>
      <c r="U1986" s="17">
        <v>0.23316351589686701</v>
      </c>
      <c r="V1986" s="17">
        <v>0.27148322456102603</v>
      </c>
      <c r="W1986" s="17">
        <v>0.27020937448818599</v>
      </c>
      <c r="X1986" s="17">
        <v>0.28135870946112101</v>
      </c>
      <c r="Y1986" s="17">
        <v>0.28424624391874598</v>
      </c>
      <c r="Z1986" s="17">
        <v>0.27498849439801698</v>
      </c>
      <c r="AA1986" s="17">
        <v>0.29275537255912998</v>
      </c>
      <c r="AB1986" s="17">
        <v>0.192991756285084</v>
      </c>
      <c r="AC1986" s="17">
        <v>0.178123552460111</v>
      </c>
      <c r="AD1986" s="17">
        <v>0.226184624920232</v>
      </c>
      <c r="AE1986" s="17"/>
      <c r="AF1986" s="17">
        <v>0.20015233971388699</v>
      </c>
      <c r="AG1986" s="17">
        <v>0.243821429281708</v>
      </c>
      <c r="AH1986" s="17">
        <v>0.30610479962831599</v>
      </c>
      <c r="AI1986" s="17">
        <v>0.33011663148227199</v>
      </c>
      <c r="AJ1986" s="17">
        <v>0.35224295323245403</v>
      </c>
      <c r="AK1986" s="17"/>
      <c r="AL1986" s="17">
        <v>0.251458504899225</v>
      </c>
      <c r="AM1986" s="17">
        <v>0.27915963106660902</v>
      </c>
      <c r="AN1986" s="17">
        <v>0.27111160053394101</v>
      </c>
      <c r="AO1986" s="17">
        <v>0.26925603776199802</v>
      </c>
      <c r="AP1986" s="17"/>
      <c r="AQ1986" s="17">
        <v>0.23272283695416601</v>
      </c>
      <c r="AR1986" s="17">
        <v>0.315654549710985</v>
      </c>
      <c r="AS1986" s="17"/>
      <c r="AT1986" s="17">
        <v>0.30074642362506898</v>
      </c>
      <c r="AU1986" s="17">
        <v>0.16282874120035301</v>
      </c>
      <c r="AV1986" s="17"/>
      <c r="AW1986" s="17">
        <v>0.22615779742433401</v>
      </c>
      <c r="AX1986" s="17">
        <v>0.318842975201371</v>
      </c>
      <c r="AY1986" s="17">
        <v>0.27683172331667499</v>
      </c>
      <c r="AZ1986" s="17"/>
      <c r="BA1986" s="17">
        <v>0.30608431399785302</v>
      </c>
      <c r="BB1986" s="17">
        <v>0.287251456610428</v>
      </c>
      <c r="BC1986" s="17">
        <v>0.23189319810973699</v>
      </c>
      <c r="BD1986" s="17">
        <v>0.22623283893974899</v>
      </c>
      <c r="BE1986" s="17">
        <v>0.25792402046729601</v>
      </c>
      <c r="BF1986" s="17"/>
      <c r="BG1986" s="17">
        <v>0.27478001743640201</v>
      </c>
      <c r="BH1986" s="17">
        <v>0.26055859060586101</v>
      </c>
      <c r="BI1986" s="17"/>
      <c r="BJ1986" s="17">
        <v>0.28822012064403102</v>
      </c>
      <c r="BK1986" s="17">
        <v>0.185943956866432</v>
      </c>
      <c r="BL1986" s="17"/>
      <c r="BM1986" s="17">
        <v>0.26009739132221898</v>
      </c>
      <c r="BN1986" s="17">
        <v>0.21870544186322199</v>
      </c>
      <c r="BO1986" s="17">
        <v>0.33762979193425702</v>
      </c>
      <c r="BP1986" s="17">
        <v>0.26223538207520503</v>
      </c>
      <c r="BQ1986" s="17">
        <v>0.209202174770627</v>
      </c>
      <c r="BR1986" s="17"/>
      <c r="BS1986" s="17">
        <v>0.27653131564733902</v>
      </c>
      <c r="BT1986" s="17"/>
      <c r="BU1986" s="17">
        <v>0.207540194784094</v>
      </c>
      <c r="BV1986" s="17">
        <v>0.39010240575875499</v>
      </c>
      <c r="BW1986" s="17">
        <v>0.23828453303824601</v>
      </c>
      <c r="BX1986" s="17">
        <v>0.22910140690345901</v>
      </c>
      <c r="BY1986" s="17">
        <v>0.23547856377640999</v>
      </c>
      <c r="BZ1986" s="17"/>
      <c r="CA1986" s="17">
        <v>0.33706598322404902</v>
      </c>
      <c r="CB1986" s="17"/>
      <c r="CC1986" s="17">
        <v>0.25363808657602199</v>
      </c>
      <c r="CD1986" s="17">
        <v>0.34046014064104602</v>
      </c>
      <c r="CE1986" s="17"/>
      <c r="CF1986" s="17">
        <v>0.27714938955166002</v>
      </c>
      <c r="CG1986" s="17"/>
      <c r="CH1986" s="17">
        <v>0.22227313970259799</v>
      </c>
      <c r="CI1986" s="17">
        <v>0.39187549908747099</v>
      </c>
    </row>
    <row r="1987" spans="2:87" x14ac:dyDescent="0.35">
      <c r="B1987" t="s">
        <v>529</v>
      </c>
      <c r="C1987" s="17">
        <v>0.204155388657209</v>
      </c>
      <c r="D1987" s="17">
        <v>0.21604876022349001</v>
      </c>
      <c r="E1987" s="17">
        <v>0.19279713609240501</v>
      </c>
      <c r="F1987" s="17"/>
      <c r="G1987" s="17">
        <v>0.26157211742756398</v>
      </c>
      <c r="H1987" s="17">
        <v>0.16361661850078399</v>
      </c>
      <c r="I1987" s="17">
        <v>0.18063637724286699</v>
      </c>
      <c r="J1987" s="17">
        <v>0.198241752046973</v>
      </c>
      <c r="K1987" s="17">
        <v>0.17507685980611301</v>
      </c>
      <c r="L1987" s="17">
        <v>0.24228171080694499</v>
      </c>
      <c r="M1987" s="17"/>
      <c r="N1987" s="17">
        <v>0.22326282685151999</v>
      </c>
      <c r="O1987" s="17">
        <v>0.22107282654522001</v>
      </c>
      <c r="P1987" s="17">
        <v>0.20074031317699501</v>
      </c>
      <c r="Q1987" s="17">
        <v>0.16784023035183199</v>
      </c>
      <c r="R1987" s="17"/>
      <c r="S1987" s="17">
        <v>0.17388898080346099</v>
      </c>
      <c r="T1987" s="17">
        <v>0.16597330701445601</v>
      </c>
      <c r="U1987" s="17">
        <v>0.25306209332513901</v>
      </c>
      <c r="V1987" s="17">
        <v>0.24814235425669101</v>
      </c>
      <c r="W1987" s="17">
        <v>0.25685990364462302</v>
      </c>
      <c r="X1987" s="17">
        <v>0.17311046142613101</v>
      </c>
      <c r="Y1987" s="17">
        <v>0.200870849537088</v>
      </c>
      <c r="Z1987" s="17">
        <v>0.20327584369044199</v>
      </c>
      <c r="AA1987" s="17">
        <v>0.15618360050927399</v>
      </c>
      <c r="AB1987" s="17">
        <v>0.26577493913643502</v>
      </c>
      <c r="AC1987" s="17">
        <v>0.21173045912500599</v>
      </c>
      <c r="AD1987" s="17">
        <v>0.207838129700954</v>
      </c>
      <c r="AE1987" s="17"/>
      <c r="AF1987" s="17">
        <v>0.20792473348561</v>
      </c>
      <c r="AG1987" s="17">
        <v>0.20975135900275099</v>
      </c>
      <c r="AH1987" s="17">
        <v>0.20474141930596501</v>
      </c>
      <c r="AI1987" s="17">
        <v>0.194708306002879</v>
      </c>
      <c r="AJ1987" s="17">
        <v>0.217669684400389</v>
      </c>
      <c r="AK1987" s="17"/>
      <c r="AL1987" s="17">
        <v>0.21823911281759001</v>
      </c>
      <c r="AM1987" s="17">
        <v>0.201808926560234</v>
      </c>
      <c r="AN1987" s="17">
        <v>0.181577835783821</v>
      </c>
      <c r="AO1987" s="17">
        <v>0.19466375942733499</v>
      </c>
      <c r="AP1987" s="17"/>
      <c r="AQ1987" s="17">
        <v>0.21195843583024401</v>
      </c>
      <c r="AR1987" s="17">
        <v>0.19283307468634101</v>
      </c>
      <c r="AS1987" s="17"/>
      <c r="AT1987" s="17">
        <v>0.19265048812741201</v>
      </c>
      <c r="AU1987" s="17">
        <v>0.249117346976441</v>
      </c>
      <c r="AV1987" s="17"/>
      <c r="AW1987" s="17">
        <v>0.235118678440803</v>
      </c>
      <c r="AX1987" s="17">
        <v>0.19877451924023301</v>
      </c>
      <c r="AY1987" s="17">
        <v>0.18228820774184901</v>
      </c>
      <c r="AZ1987" s="17"/>
      <c r="BA1987" s="17">
        <v>0.184740185221697</v>
      </c>
      <c r="BB1987" s="17">
        <v>0.213690483867709</v>
      </c>
      <c r="BC1987" s="17">
        <v>0.214951457406619</v>
      </c>
      <c r="BD1987" s="17">
        <v>0.15531158294731501</v>
      </c>
      <c r="BE1987" s="17">
        <v>0.26817797306763402</v>
      </c>
      <c r="BF1987" s="17"/>
      <c r="BG1987" s="17">
        <v>0.223069352841649</v>
      </c>
      <c r="BH1987" s="17">
        <v>0.19035216726385201</v>
      </c>
      <c r="BI1987" s="17"/>
      <c r="BJ1987" s="17">
        <v>0.19828033056515801</v>
      </c>
      <c r="BK1987" s="17">
        <v>0.22446702986459</v>
      </c>
      <c r="BL1987" s="17"/>
      <c r="BM1987" s="17">
        <v>0.164395288012333</v>
      </c>
      <c r="BN1987" s="17">
        <v>0.18625721609983201</v>
      </c>
      <c r="BO1987" s="17">
        <v>0.20156412014751801</v>
      </c>
      <c r="BP1987" s="17">
        <v>0.26942173036921002</v>
      </c>
      <c r="BQ1987" s="17">
        <v>0.20129954248962301</v>
      </c>
      <c r="BR1987" s="17"/>
      <c r="BS1987" s="17">
        <v>0.21082147255816999</v>
      </c>
      <c r="BT1987" s="17"/>
      <c r="BU1987" s="17">
        <v>0.19837826177457399</v>
      </c>
      <c r="BV1987" s="17">
        <v>0.199815659725678</v>
      </c>
      <c r="BW1987" s="17">
        <v>0.24923577661747201</v>
      </c>
      <c r="BX1987" s="17">
        <v>0.20931935678625299</v>
      </c>
      <c r="BY1987" s="17">
        <v>0.17628718200099</v>
      </c>
      <c r="BZ1987" s="17"/>
      <c r="CA1987" s="17">
        <v>0.22169258171593001</v>
      </c>
      <c r="CB1987" s="17"/>
      <c r="CC1987" s="17">
        <v>0.20673796801376501</v>
      </c>
      <c r="CD1987" s="17">
        <v>0.20955019699383401</v>
      </c>
      <c r="CE1987" s="17"/>
      <c r="CF1987" s="17">
        <v>0.19195236055925499</v>
      </c>
      <c r="CG1987" s="17"/>
      <c r="CH1987" s="17">
        <v>0.23379788800565701</v>
      </c>
      <c r="CI1987" s="17">
        <v>0.183642968643837</v>
      </c>
    </row>
    <row r="1988" spans="2:87" x14ac:dyDescent="0.35">
      <c r="B1988" t="s">
        <v>530</v>
      </c>
      <c r="C1988" s="17">
        <v>0.20465980363103001</v>
      </c>
      <c r="D1988" s="17">
        <v>0.21209265019380699</v>
      </c>
      <c r="E1988" s="17">
        <v>0.19859815730483399</v>
      </c>
      <c r="F1988" s="17"/>
      <c r="G1988" s="17">
        <v>8.9315358098009306E-2</v>
      </c>
      <c r="H1988" s="17">
        <v>0.111881082891538</v>
      </c>
      <c r="I1988" s="17">
        <v>0.136778496064381</v>
      </c>
      <c r="J1988" s="17">
        <v>0.199742924577549</v>
      </c>
      <c r="K1988" s="17">
        <v>0.33926155615650699</v>
      </c>
      <c r="L1988" s="17">
        <v>0.326530324698314</v>
      </c>
      <c r="M1988" s="17"/>
      <c r="N1988" s="17">
        <v>0.18046238167592901</v>
      </c>
      <c r="O1988" s="17">
        <v>0.18193793405050801</v>
      </c>
      <c r="P1988" s="17">
        <v>0.210130093923765</v>
      </c>
      <c r="Q1988" s="17">
        <v>0.24672049254178799</v>
      </c>
      <c r="R1988" s="17"/>
      <c r="S1988" s="17">
        <v>0.195782781634636</v>
      </c>
      <c r="T1988" s="17">
        <v>0.21606237424118999</v>
      </c>
      <c r="U1988" s="17">
        <v>0.23340694154796299</v>
      </c>
      <c r="V1988" s="17">
        <v>0.150069420228235</v>
      </c>
      <c r="W1988" s="17">
        <v>0.15076402832680799</v>
      </c>
      <c r="X1988" s="17">
        <v>0.17033872658546401</v>
      </c>
      <c r="Y1988" s="17">
        <v>0.172333912311674</v>
      </c>
      <c r="Z1988" s="17">
        <v>0.21237222900448799</v>
      </c>
      <c r="AA1988" s="17">
        <v>0.22108894220810901</v>
      </c>
      <c r="AB1988" s="17">
        <v>0.248735953993445</v>
      </c>
      <c r="AC1988" s="17">
        <v>0.30607171408101003</v>
      </c>
      <c r="AD1988" s="17">
        <v>0.22616111291389501</v>
      </c>
      <c r="AE1988" s="17"/>
      <c r="AF1988" s="17">
        <v>0.24827075834545601</v>
      </c>
      <c r="AG1988" s="17">
        <v>0.231765572981496</v>
      </c>
      <c r="AH1988" s="17">
        <v>0.18137025769676399</v>
      </c>
      <c r="AI1988" s="17">
        <v>0.154459696843779</v>
      </c>
      <c r="AJ1988" s="17">
        <v>0.132799748319267</v>
      </c>
      <c r="AK1988" s="17"/>
      <c r="AL1988" s="17">
        <v>0.213434502351039</v>
      </c>
      <c r="AM1988" s="17">
        <v>0.20544736737171099</v>
      </c>
      <c r="AN1988" s="17">
        <v>0.22200721048189101</v>
      </c>
      <c r="AO1988" s="17">
        <v>9.8512826605213794E-2</v>
      </c>
      <c r="AP1988" s="17"/>
      <c r="AQ1988" s="17">
        <v>0.236112606769321</v>
      </c>
      <c r="AR1988" s="17">
        <v>0.159021413333163</v>
      </c>
      <c r="AS1988" s="17"/>
      <c r="AT1988" s="17">
        <v>0.171524711712564</v>
      </c>
      <c r="AU1988" s="17">
        <v>0.32426652571402598</v>
      </c>
      <c r="AV1988" s="17"/>
      <c r="AW1988" s="17">
        <v>0.27611419535287002</v>
      </c>
      <c r="AX1988" s="17">
        <v>0.16666097481529299</v>
      </c>
      <c r="AY1988" s="17">
        <v>0.16497924966827901</v>
      </c>
      <c r="AZ1988" s="17"/>
      <c r="BA1988" s="17">
        <v>0.14523293950163399</v>
      </c>
      <c r="BB1988" s="17">
        <v>0.21331848026060099</v>
      </c>
      <c r="BC1988" s="17">
        <v>0.226758795977829</v>
      </c>
      <c r="BD1988" s="17">
        <v>0.27719481587815498</v>
      </c>
      <c r="BE1988" s="17">
        <v>0.175873388021306</v>
      </c>
      <c r="BF1988" s="17"/>
      <c r="BG1988" s="17">
        <v>0.18249004929430901</v>
      </c>
      <c r="BH1988" s="17">
        <v>0.22083906802859199</v>
      </c>
      <c r="BI1988" s="17"/>
      <c r="BJ1988" s="17">
        <v>0.177988070859742</v>
      </c>
      <c r="BK1988" s="17">
        <v>0.30465005077847301</v>
      </c>
      <c r="BL1988" s="17"/>
      <c r="BM1988" s="17">
        <v>0.124504673544161</v>
      </c>
      <c r="BN1988" s="17">
        <v>0.28001773750795</v>
      </c>
      <c r="BO1988" s="17">
        <v>0.157707295886055</v>
      </c>
      <c r="BP1988" s="17">
        <v>0.19858160687575999</v>
      </c>
      <c r="BQ1988" s="17">
        <v>0.31792627355199699</v>
      </c>
      <c r="BR1988" s="17"/>
      <c r="BS1988" s="17">
        <v>0.24829281541584999</v>
      </c>
      <c r="BT1988" s="17"/>
      <c r="BU1988" s="17">
        <v>0.23375569313153199</v>
      </c>
      <c r="BV1988" s="17">
        <v>0.11104094336385401</v>
      </c>
      <c r="BW1988" s="17">
        <v>0.23950482298643999</v>
      </c>
      <c r="BX1988" s="17">
        <v>0.29623009601796202</v>
      </c>
      <c r="BY1988" s="17">
        <v>0.16364502625280999</v>
      </c>
      <c r="BZ1988" s="17"/>
      <c r="CA1988" s="17">
        <v>0.13384962417306501</v>
      </c>
      <c r="CB1988" s="17"/>
      <c r="CC1988" s="17">
        <v>0.21635130870636499</v>
      </c>
      <c r="CD1988" s="17">
        <v>0.16141225572568199</v>
      </c>
      <c r="CE1988" s="17"/>
      <c r="CF1988" s="17">
        <v>0.21742634658815899</v>
      </c>
      <c r="CG1988" s="17"/>
      <c r="CH1988" s="17">
        <v>0.25424467585745603</v>
      </c>
      <c r="CI1988" s="17">
        <v>8.5711429631700795E-2</v>
      </c>
    </row>
    <row r="1989" spans="2:87" x14ac:dyDescent="0.35">
      <c r="B1989" t="s">
        <v>531</v>
      </c>
      <c r="C1989" s="17">
        <v>9.3881539128932198E-2</v>
      </c>
      <c r="D1989" s="17">
        <v>9.34113863471661E-2</v>
      </c>
      <c r="E1989" s="17">
        <v>9.4896921885318203E-2</v>
      </c>
      <c r="F1989" s="17"/>
      <c r="G1989" s="17">
        <v>6.8277489076814094E-2</v>
      </c>
      <c r="H1989" s="17">
        <v>0.124411308541265</v>
      </c>
      <c r="I1989" s="17">
        <v>9.2839270611874206E-2</v>
      </c>
      <c r="J1989" s="17">
        <v>6.9469866048849999E-2</v>
      </c>
      <c r="K1989" s="17">
        <v>9.7762397592890099E-2</v>
      </c>
      <c r="L1989" s="17">
        <v>0.104158904119644</v>
      </c>
      <c r="M1989" s="17"/>
      <c r="N1989" s="17">
        <v>7.3390974386401797E-2</v>
      </c>
      <c r="O1989" s="17">
        <v>8.2228804133606906E-2</v>
      </c>
      <c r="P1989" s="17">
        <v>0.12687736410258901</v>
      </c>
      <c r="Q1989" s="17">
        <v>0.100444538568237</v>
      </c>
      <c r="R1989" s="17"/>
      <c r="S1989" s="17">
        <v>8.1930723424106205E-2</v>
      </c>
      <c r="T1989" s="17">
        <v>9.9603252069210002E-2</v>
      </c>
      <c r="U1989" s="17">
        <v>7.6068935600728096E-2</v>
      </c>
      <c r="V1989" s="17">
        <v>0.101023091610809</v>
      </c>
      <c r="W1989" s="17">
        <v>8.5933142528214296E-2</v>
      </c>
      <c r="X1989" s="17">
        <v>0.10217489945282</v>
      </c>
      <c r="Y1989" s="17">
        <v>8.6987157170489507E-2</v>
      </c>
      <c r="Z1989" s="17">
        <v>6.1517749583000401E-2</v>
      </c>
      <c r="AA1989" s="17">
        <v>0.110407953842161</v>
      </c>
      <c r="AB1989" s="17">
        <v>9.4823840019344005E-2</v>
      </c>
      <c r="AC1989" s="17">
        <v>9.7697485352637406E-2</v>
      </c>
      <c r="AD1989" s="17">
        <v>0.13675324836445801</v>
      </c>
      <c r="AE1989" s="17"/>
      <c r="AF1989" s="17">
        <v>9.3028428899241497E-2</v>
      </c>
      <c r="AG1989" s="17">
        <v>9.5682871082772999E-2</v>
      </c>
      <c r="AH1989" s="17">
        <v>0.11606100046029599</v>
      </c>
      <c r="AI1989" s="17">
        <v>8.6208640042165594E-2</v>
      </c>
      <c r="AJ1989" s="17">
        <v>4.90397995783921E-2</v>
      </c>
      <c r="AK1989" s="17"/>
      <c r="AL1989" s="17">
        <v>0.101274889036824</v>
      </c>
      <c r="AM1989" s="17">
        <v>9.1269410973991896E-2</v>
      </c>
      <c r="AN1989" s="17">
        <v>7.8935589852455301E-2</v>
      </c>
      <c r="AO1989" s="17">
        <v>0.10584705265236</v>
      </c>
      <c r="AP1989" s="17"/>
      <c r="AQ1989" s="17">
        <v>0.10190469291716001</v>
      </c>
      <c r="AR1989" s="17">
        <v>8.2239847849557707E-2</v>
      </c>
      <c r="AS1989" s="17"/>
      <c r="AT1989" s="17">
        <v>9.0160537317553704E-2</v>
      </c>
      <c r="AU1989" s="17">
        <v>0.10062651726876699</v>
      </c>
      <c r="AV1989" s="17"/>
      <c r="AW1989" s="17">
        <v>7.8721870078392694E-2</v>
      </c>
      <c r="AX1989" s="17">
        <v>8.1273836067351404E-2</v>
      </c>
      <c r="AY1989" s="17">
        <v>0.116483609028267</v>
      </c>
      <c r="AZ1989" s="17"/>
      <c r="BA1989" s="17">
        <v>8.6146127608610706E-2</v>
      </c>
      <c r="BB1989" s="17">
        <v>9.0383510360501296E-2</v>
      </c>
      <c r="BC1989" s="17">
        <v>0.110101764092148</v>
      </c>
      <c r="BD1989" s="17">
        <v>7.3577737532286899E-2</v>
      </c>
      <c r="BE1989" s="17">
        <v>8.8888347810323995E-2</v>
      </c>
      <c r="BF1989" s="17"/>
      <c r="BG1989" s="17">
        <v>9.9984638501432202E-2</v>
      </c>
      <c r="BH1989" s="17">
        <v>8.94275584085088E-2</v>
      </c>
      <c r="BI1989" s="17"/>
      <c r="BJ1989" s="17">
        <v>9.2353581059581899E-2</v>
      </c>
      <c r="BK1989" s="17">
        <v>9.96885736269226E-2</v>
      </c>
      <c r="BL1989" s="17"/>
      <c r="BM1989" s="17">
        <v>0.117938363679348</v>
      </c>
      <c r="BN1989" s="17">
        <v>0.12125211757722899</v>
      </c>
      <c r="BO1989" s="17">
        <v>7.5340060474078097E-2</v>
      </c>
      <c r="BP1989" s="17">
        <v>8.7135398707188796E-2</v>
      </c>
      <c r="BQ1989" s="17">
        <v>5.6442495360212203E-2</v>
      </c>
      <c r="BR1989" s="17"/>
      <c r="BS1989" s="17">
        <v>8.5492476680190901E-2</v>
      </c>
      <c r="BT1989" s="17"/>
      <c r="BU1989" s="17">
        <v>0.123938312312526</v>
      </c>
      <c r="BV1989" s="17">
        <v>5.9272138030200698E-2</v>
      </c>
      <c r="BW1989" s="17">
        <v>8.4970871374696097E-2</v>
      </c>
      <c r="BX1989" s="17">
        <v>7.40903075083163E-2</v>
      </c>
      <c r="BY1989" s="17">
        <v>0.13061286009995299</v>
      </c>
      <c r="BZ1989" s="17"/>
      <c r="CA1989" s="17">
        <v>9.8846920553788103E-2</v>
      </c>
      <c r="CB1989" s="17"/>
      <c r="CC1989" s="17">
        <v>9.6237764739668802E-2</v>
      </c>
      <c r="CD1989" s="17">
        <v>7.3812653115943899E-2</v>
      </c>
      <c r="CE1989" s="17"/>
      <c r="CF1989" s="17">
        <v>9.3951603083937199E-2</v>
      </c>
      <c r="CG1989" s="17"/>
      <c r="CH1989" s="17">
        <v>8.5348009381484E-2</v>
      </c>
      <c r="CI1989" s="17">
        <v>5.5947636273541899E-2</v>
      </c>
    </row>
    <row r="1990" spans="2:87" x14ac:dyDescent="0.35">
      <c r="B1990" t="s">
        <v>161</v>
      </c>
      <c r="C1990" s="17">
        <v>0.124696036201335</v>
      </c>
      <c r="D1990" s="17">
        <v>0.10073630385551501</v>
      </c>
      <c r="E1990" s="17">
        <v>0.14596427120834801</v>
      </c>
      <c r="F1990" s="17"/>
      <c r="G1990" s="17">
        <v>0.11110508173337801</v>
      </c>
      <c r="H1990" s="17">
        <v>0.125976175083994</v>
      </c>
      <c r="I1990" s="17">
        <v>0.167155978527288</v>
      </c>
      <c r="J1990" s="17">
        <v>0.13651085896496501</v>
      </c>
      <c r="K1990" s="17">
        <v>0.114755082032363</v>
      </c>
      <c r="L1990" s="17">
        <v>9.5331444294790998E-2</v>
      </c>
      <c r="M1990" s="17"/>
      <c r="N1990" s="17">
        <v>0.102307249371469</v>
      </c>
      <c r="O1990" s="17">
        <v>0.121354529976513</v>
      </c>
      <c r="P1990" s="17">
        <v>0.12677035491066499</v>
      </c>
      <c r="Q1990" s="17">
        <v>0.152259953360177</v>
      </c>
      <c r="R1990" s="17"/>
      <c r="S1990" s="17">
        <v>0.12945561313887699</v>
      </c>
      <c r="T1990" s="17">
        <v>0.12132274376499901</v>
      </c>
      <c r="U1990" s="17">
        <v>0.122433517609389</v>
      </c>
      <c r="V1990" s="17">
        <v>0.151384673361385</v>
      </c>
      <c r="W1990" s="17">
        <v>0.15178698621227699</v>
      </c>
      <c r="X1990" s="17">
        <v>0.14694867423531999</v>
      </c>
      <c r="Y1990" s="17">
        <v>0.156787032777229</v>
      </c>
      <c r="Z1990" s="17">
        <v>0.165530067397892</v>
      </c>
      <c r="AA1990" s="17">
        <v>8.1130768471324902E-2</v>
      </c>
      <c r="AB1990" s="17">
        <v>9.8365262648146795E-2</v>
      </c>
      <c r="AC1990" s="17">
        <v>7.5650452183488495E-2</v>
      </c>
      <c r="AD1990" s="17">
        <v>9.3780123609028307E-2</v>
      </c>
      <c r="AE1990" s="17"/>
      <c r="AF1990" s="17">
        <v>0.14642989350812899</v>
      </c>
      <c r="AG1990" s="17">
        <v>0.12469176498828299</v>
      </c>
      <c r="AH1990" s="17">
        <v>9.4861579579195193E-2</v>
      </c>
      <c r="AI1990" s="17">
        <v>0.104277987703091</v>
      </c>
      <c r="AJ1990" s="17">
        <v>9.7526252292054499E-2</v>
      </c>
      <c r="AK1990" s="17"/>
      <c r="AL1990" s="17">
        <v>0.13168458383263801</v>
      </c>
      <c r="AM1990" s="17">
        <v>0.120931040869909</v>
      </c>
      <c r="AN1990" s="17">
        <v>0.118475481231798</v>
      </c>
      <c r="AO1990" s="17">
        <v>0.122149494805526</v>
      </c>
      <c r="AP1990" s="17"/>
      <c r="AQ1990" s="17">
        <v>0.13428564188792499</v>
      </c>
      <c r="AR1990" s="17">
        <v>0.110781404643603</v>
      </c>
      <c r="AS1990" s="17"/>
      <c r="AT1990" s="17">
        <v>0.13103326789632799</v>
      </c>
      <c r="AU1990" s="17">
        <v>9.4777152372196499E-2</v>
      </c>
      <c r="AV1990" s="17"/>
      <c r="AW1990" s="17">
        <v>9.59858424632343E-2</v>
      </c>
      <c r="AX1990" s="17">
        <v>0.13045191379139201</v>
      </c>
      <c r="AY1990" s="17">
        <v>0.14116299835207899</v>
      </c>
      <c r="AZ1990" s="17"/>
      <c r="BA1990" s="17">
        <v>0.13262525653895099</v>
      </c>
      <c r="BB1990" s="17">
        <v>0.120305095955105</v>
      </c>
      <c r="BC1990" s="17">
        <v>0.109663526359985</v>
      </c>
      <c r="BD1990" s="17">
        <v>0.173056272293204</v>
      </c>
      <c r="BE1990" s="17">
        <v>0.111508617306977</v>
      </c>
      <c r="BF1990" s="17"/>
      <c r="BG1990" s="17">
        <v>0.121224333258102</v>
      </c>
      <c r="BH1990" s="17">
        <v>0.12722965019521301</v>
      </c>
      <c r="BI1990" s="17"/>
      <c r="BJ1990" s="17">
        <v>0.132137678819295</v>
      </c>
      <c r="BK1990" s="17">
        <v>9.7797863633845794E-2</v>
      </c>
      <c r="BL1990" s="17"/>
      <c r="BM1990" s="17">
        <v>0.220365620033661</v>
      </c>
      <c r="BN1990" s="17">
        <v>0.10732868559585899</v>
      </c>
      <c r="BO1990" s="17">
        <v>9.5011516948589503E-2</v>
      </c>
      <c r="BP1990" s="17">
        <v>0.113949968122735</v>
      </c>
      <c r="BQ1990" s="17">
        <v>0.102545941507184</v>
      </c>
      <c r="BR1990" s="17"/>
      <c r="BS1990" s="17">
        <v>6.5179388191937707E-2</v>
      </c>
      <c r="BT1990" s="17"/>
      <c r="BU1990" s="17">
        <v>0.121760399355895</v>
      </c>
      <c r="BV1990" s="17">
        <v>8.4610149469731694E-2</v>
      </c>
      <c r="BW1990" s="17">
        <v>0.11025685081188601</v>
      </c>
      <c r="BX1990" s="17">
        <v>8.3376942293873907E-2</v>
      </c>
      <c r="BY1990" s="17">
        <v>0.25300112387956902</v>
      </c>
      <c r="BZ1990" s="17"/>
      <c r="CA1990" s="17">
        <v>4.4330535174925002E-2</v>
      </c>
      <c r="CB1990" s="17"/>
      <c r="CC1990" s="17">
        <v>0.119098264422122</v>
      </c>
      <c r="CD1990" s="17">
        <v>0.102087852860647</v>
      </c>
      <c r="CE1990" s="17"/>
      <c r="CF1990" s="17">
        <v>0.11804235358993199</v>
      </c>
      <c r="CG1990" s="17"/>
      <c r="CH1990" s="17">
        <v>0.12694730652004799</v>
      </c>
      <c r="CI1990" s="17">
        <v>5.7803910112171598E-2</v>
      </c>
    </row>
    <row r="1991" spans="2:87" x14ac:dyDescent="0.35">
      <c r="C1991" s="17"/>
      <c r="D1991" s="17"/>
      <c r="E1991" s="17"/>
      <c r="F1991" s="17"/>
      <c r="G1991" s="17"/>
      <c r="H1991" s="17"/>
      <c r="I1991" s="17"/>
      <c r="J1991" s="17"/>
      <c r="K1991" s="17"/>
      <c r="L1991" s="17"/>
      <c r="M1991" s="17"/>
      <c r="N1991" s="17"/>
      <c r="O1991" s="17"/>
      <c r="P1991" s="17"/>
      <c r="Q1991" s="17"/>
      <c r="R1991" s="17"/>
      <c r="S1991" s="17"/>
      <c r="T1991" s="17"/>
      <c r="U1991" s="17"/>
      <c r="V1991" s="17"/>
      <c r="W1991" s="17"/>
      <c r="X1991" s="17"/>
      <c r="Y1991" s="17"/>
      <c r="Z1991" s="17"/>
      <c r="AA1991" s="17"/>
      <c r="AB1991" s="17"/>
      <c r="AC1991" s="17"/>
      <c r="AD1991" s="17"/>
      <c r="AE1991" s="17"/>
      <c r="AF1991" s="17"/>
      <c r="AG1991" s="17"/>
      <c r="AH1991" s="17"/>
      <c r="AI1991" s="17"/>
      <c r="AJ1991" s="17"/>
      <c r="AK1991" s="17"/>
      <c r="AL1991" s="17"/>
      <c r="AM1991" s="17"/>
      <c r="AN1991" s="17"/>
      <c r="AO1991" s="17"/>
      <c r="AP1991" s="17"/>
      <c r="AQ1991" s="17"/>
      <c r="AR1991" s="17"/>
      <c r="AS1991" s="17"/>
      <c r="AT1991" s="17"/>
      <c r="AU1991" s="17"/>
      <c r="AV1991" s="17"/>
      <c r="AW1991" s="17"/>
      <c r="AX1991" s="17"/>
      <c r="AY1991" s="17"/>
      <c r="AZ1991" s="17"/>
      <c r="BA1991" s="17"/>
      <c r="BB1991" s="17"/>
      <c r="BC1991" s="17"/>
      <c r="BD1991" s="17"/>
      <c r="BE1991" s="17"/>
      <c r="BF1991" s="17"/>
      <c r="BG1991" s="17"/>
      <c r="BH1991" s="17"/>
      <c r="BI1991" s="17"/>
      <c r="BJ1991" s="17"/>
      <c r="BK1991" s="17"/>
      <c r="BL1991" s="17"/>
      <c r="BM1991" s="17"/>
      <c r="BN1991" s="17"/>
      <c r="BO1991" s="17"/>
      <c r="BP1991" s="17"/>
      <c r="BQ1991" s="17"/>
      <c r="BR1991" s="17"/>
      <c r="BS1991" s="17"/>
      <c r="BT1991" s="17"/>
      <c r="BU1991" s="17"/>
      <c r="BV1991" s="17"/>
      <c r="BW1991" s="17"/>
      <c r="BX1991" s="17"/>
      <c r="BY1991" s="17"/>
      <c r="BZ1991" s="17"/>
      <c r="CA1991" s="17"/>
      <c r="CB1991" s="17"/>
      <c r="CC1991" s="17"/>
      <c r="CD1991" s="17"/>
      <c r="CE1991" s="17"/>
      <c r="CF1991" s="17"/>
      <c r="CG1991" s="17"/>
      <c r="CH1991" s="17"/>
      <c r="CI1991" s="17"/>
    </row>
    <row r="1992" spans="2:87" x14ac:dyDescent="0.35">
      <c r="B1992" s="6" t="s">
        <v>576</v>
      </c>
      <c r="C1992" s="17"/>
      <c r="D1992" s="17"/>
      <c r="E1992" s="17"/>
      <c r="F1992" s="17"/>
      <c r="G1992" s="17"/>
      <c r="H1992" s="17"/>
      <c r="I1992" s="17"/>
      <c r="J1992" s="17"/>
      <c r="K1992" s="17"/>
      <c r="L1992" s="17"/>
      <c r="M1992" s="17"/>
      <c r="N1992" s="17"/>
      <c r="O1992" s="17"/>
      <c r="P1992" s="17"/>
      <c r="Q1992" s="17"/>
      <c r="R1992" s="17"/>
      <c r="S1992" s="17"/>
      <c r="T1992" s="17"/>
      <c r="U1992" s="17"/>
      <c r="V1992" s="17"/>
      <c r="W1992" s="17"/>
      <c r="X1992" s="17"/>
      <c r="Y1992" s="17"/>
      <c r="Z1992" s="17"/>
      <c r="AA1992" s="17"/>
      <c r="AB1992" s="17"/>
      <c r="AC1992" s="17"/>
      <c r="AD1992" s="17"/>
      <c r="AE1992" s="17"/>
      <c r="AF1992" s="17"/>
      <c r="AG1992" s="17"/>
      <c r="AH1992" s="17"/>
      <c r="AI1992" s="17"/>
      <c r="AJ1992" s="17"/>
      <c r="AK1992" s="17"/>
      <c r="AL1992" s="17"/>
      <c r="AM1992" s="17"/>
      <c r="AN1992" s="17"/>
      <c r="AO1992" s="17"/>
      <c r="AP1992" s="17"/>
      <c r="AQ1992" s="17"/>
      <c r="AR1992" s="17"/>
      <c r="AS1992" s="17"/>
      <c r="AT1992" s="17"/>
      <c r="AU1992" s="17"/>
      <c r="AV1992" s="17"/>
      <c r="AW1992" s="17"/>
      <c r="AX1992" s="17"/>
      <c r="AY1992" s="17"/>
      <c r="AZ1992" s="17"/>
      <c r="BA1992" s="17"/>
      <c r="BB1992" s="17"/>
      <c r="BC1992" s="17"/>
      <c r="BD1992" s="17"/>
      <c r="BE1992" s="17"/>
      <c r="BF1992" s="17"/>
      <c r="BG1992" s="17"/>
      <c r="BH1992" s="17"/>
      <c r="BI1992" s="17"/>
      <c r="BJ1992" s="17"/>
      <c r="BK1992" s="17"/>
      <c r="BL1992" s="17"/>
      <c r="BM1992" s="17"/>
      <c r="BN1992" s="17"/>
      <c r="BO1992" s="17"/>
      <c r="BP1992" s="17"/>
      <c r="BQ1992" s="17"/>
      <c r="BR1992" s="17"/>
      <c r="BS1992" s="17"/>
      <c r="BT1992" s="17"/>
      <c r="BU1992" s="17"/>
      <c r="BV1992" s="17"/>
      <c r="BW1992" s="17"/>
      <c r="BX1992" s="17"/>
      <c r="BY1992" s="17"/>
      <c r="BZ1992" s="17"/>
      <c r="CA1992" s="17"/>
      <c r="CB1992" s="17"/>
      <c r="CC1992" s="17"/>
      <c r="CD1992" s="17"/>
      <c r="CE1992" s="17"/>
      <c r="CF1992" s="17"/>
      <c r="CG1992" s="17"/>
      <c r="CH1992" s="17"/>
      <c r="CI1992" s="17"/>
    </row>
    <row r="1993" spans="2:87" x14ac:dyDescent="0.35">
      <c r="B1993" s="24" t="s">
        <v>117</v>
      </c>
      <c r="C1993" s="17"/>
      <c r="D1993" s="17"/>
      <c r="E1993" s="17"/>
      <c r="F1993" s="17"/>
      <c r="G1993" s="17"/>
      <c r="H1993" s="17"/>
      <c r="I1993" s="17"/>
      <c r="J1993" s="17"/>
      <c r="K1993" s="17"/>
      <c r="L1993" s="17"/>
      <c r="M1993" s="17"/>
      <c r="N1993" s="17"/>
      <c r="O1993" s="17"/>
      <c r="P1993" s="17"/>
      <c r="Q1993" s="17"/>
      <c r="R1993" s="17"/>
      <c r="S1993" s="17"/>
      <c r="T1993" s="17"/>
      <c r="U1993" s="17"/>
      <c r="V1993" s="17"/>
      <c r="W1993" s="17"/>
      <c r="X1993" s="17"/>
      <c r="Y1993" s="17"/>
      <c r="Z1993" s="17"/>
      <c r="AA1993" s="17"/>
      <c r="AB1993" s="17"/>
      <c r="AC1993" s="17"/>
      <c r="AD1993" s="17"/>
      <c r="AE1993" s="17"/>
      <c r="AF1993" s="17"/>
      <c r="AG1993" s="17"/>
      <c r="AH1993" s="17"/>
      <c r="AI1993" s="17"/>
      <c r="AJ1993" s="17"/>
      <c r="AK1993" s="17"/>
      <c r="AL1993" s="17"/>
      <c r="AM1993" s="17"/>
      <c r="AN1993" s="17"/>
      <c r="AO1993" s="17"/>
      <c r="AP1993" s="17"/>
      <c r="AQ1993" s="17"/>
      <c r="AR1993" s="17"/>
      <c r="AS1993" s="17"/>
      <c r="AT1993" s="17"/>
      <c r="AU1993" s="17"/>
      <c r="AV1993" s="17"/>
      <c r="AW1993" s="17"/>
      <c r="AX1993" s="17"/>
      <c r="AY1993" s="17"/>
      <c r="AZ1993" s="17"/>
      <c r="BA1993" s="17"/>
      <c r="BB1993" s="17"/>
      <c r="BC1993" s="17"/>
      <c r="BD1993" s="17"/>
      <c r="BE1993" s="17"/>
      <c r="BF1993" s="17"/>
      <c r="BG1993" s="17"/>
      <c r="BH1993" s="17"/>
      <c r="BI1993" s="17"/>
      <c r="BJ1993" s="17"/>
      <c r="BK1993" s="17"/>
      <c r="BL1993" s="17"/>
      <c r="BM1993" s="17"/>
      <c r="BN1993" s="17"/>
      <c r="BO1993" s="17"/>
      <c r="BP1993" s="17"/>
      <c r="BQ1993" s="17"/>
      <c r="BR1993" s="17"/>
      <c r="BS1993" s="17"/>
      <c r="BT1993" s="17"/>
      <c r="BU1993" s="17"/>
      <c r="BV1993" s="17"/>
      <c r="BW1993" s="17"/>
      <c r="BX1993" s="17"/>
      <c r="BY1993" s="17"/>
      <c r="BZ1993" s="17"/>
      <c r="CA1993" s="17"/>
      <c r="CB1993" s="17"/>
      <c r="CC1993" s="17"/>
      <c r="CD1993" s="17"/>
      <c r="CE1993" s="17"/>
      <c r="CF1993" s="17"/>
      <c r="CG1993" s="17"/>
      <c r="CH1993" s="17"/>
      <c r="CI1993" s="17"/>
    </row>
    <row r="1994" spans="2:87" x14ac:dyDescent="0.35">
      <c r="B1994" t="s">
        <v>527</v>
      </c>
      <c r="C1994" s="17">
        <v>5.52372355692239E-2</v>
      </c>
      <c r="D1994" s="17">
        <v>6.2857796966202598E-2</v>
      </c>
      <c r="E1994" s="17">
        <v>4.8107978787035703E-2</v>
      </c>
      <c r="F1994" s="17"/>
      <c r="G1994" s="17">
        <v>0.11349335164107301</v>
      </c>
      <c r="H1994" s="17">
        <v>9.4516581136779701E-2</v>
      </c>
      <c r="I1994" s="17">
        <v>6.5648224651694606E-2</v>
      </c>
      <c r="J1994" s="17">
        <v>3.5812904271985399E-2</v>
      </c>
      <c r="K1994" s="17">
        <v>2.1231804532334302E-2</v>
      </c>
      <c r="L1994" s="17">
        <v>1.4246618776631E-2</v>
      </c>
      <c r="M1994" s="17"/>
      <c r="N1994" s="17">
        <v>7.2526121530234605E-2</v>
      </c>
      <c r="O1994" s="17">
        <v>4.0546227614963203E-2</v>
      </c>
      <c r="P1994" s="17">
        <v>3.9445947859413702E-2</v>
      </c>
      <c r="Q1994" s="17">
        <v>6.6489722601628595E-2</v>
      </c>
      <c r="R1994" s="17"/>
      <c r="S1994" s="17">
        <v>7.1180792250867306E-2</v>
      </c>
      <c r="T1994" s="17">
        <v>5.0691535750941298E-2</v>
      </c>
      <c r="U1994" s="17">
        <v>2.80954677899613E-2</v>
      </c>
      <c r="V1994" s="17">
        <v>3.8668456897165401E-2</v>
      </c>
      <c r="W1994" s="17">
        <v>6.3190801282895198E-2</v>
      </c>
      <c r="X1994" s="17">
        <v>8.4589732707584506E-2</v>
      </c>
      <c r="Y1994" s="17">
        <v>5.9402210889208301E-2</v>
      </c>
      <c r="Z1994" s="17">
        <v>0.11326924610573</v>
      </c>
      <c r="AA1994" s="17">
        <v>5.4000707204981097E-2</v>
      </c>
      <c r="AB1994" s="17">
        <v>2.6595810394390601E-2</v>
      </c>
      <c r="AC1994" s="17">
        <v>5.6995721657750902E-2</v>
      </c>
      <c r="AD1994" s="17">
        <v>1.4229397553192E-2</v>
      </c>
      <c r="AE1994" s="17"/>
      <c r="AF1994" s="17">
        <v>5.8189620196423202E-2</v>
      </c>
      <c r="AG1994" s="17">
        <v>4.8771729104953698E-2</v>
      </c>
      <c r="AH1994" s="17">
        <v>4.5598946973764098E-2</v>
      </c>
      <c r="AI1994" s="17">
        <v>6.4322917187427206E-2</v>
      </c>
      <c r="AJ1994" s="17">
        <v>8.72149327174917E-2</v>
      </c>
      <c r="AK1994" s="17"/>
      <c r="AL1994" s="17">
        <v>5.4655381231540401E-2</v>
      </c>
      <c r="AM1994" s="17">
        <v>4.9238375812731397E-2</v>
      </c>
      <c r="AN1994" s="17">
        <v>6.3690809430147599E-2</v>
      </c>
      <c r="AO1994" s="17">
        <v>7.2150236103015103E-2</v>
      </c>
      <c r="AP1994" s="17"/>
      <c r="AQ1994" s="17">
        <v>4.0368661252817503E-2</v>
      </c>
      <c r="AR1994" s="17">
        <v>7.6811713202947704E-2</v>
      </c>
      <c r="AS1994" s="17"/>
      <c r="AT1994" s="17">
        <v>6.6460314130209294E-2</v>
      </c>
      <c r="AU1994" s="17">
        <v>2.04251195711956E-2</v>
      </c>
      <c r="AV1994" s="17"/>
      <c r="AW1994" s="17">
        <v>4.2856164823222E-2</v>
      </c>
      <c r="AX1994" s="17">
        <v>5.18678600285905E-2</v>
      </c>
      <c r="AY1994" s="17">
        <v>6.6029890470732003E-2</v>
      </c>
      <c r="AZ1994" s="17"/>
      <c r="BA1994" s="17">
        <v>9.3771591274858901E-2</v>
      </c>
      <c r="BB1994" s="17">
        <v>4.0799296119109603E-2</v>
      </c>
      <c r="BC1994" s="17">
        <v>4.6811698765810802E-2</v>
      </c>
      <c r="BD1994" s="17">
        <v>2.3336905565907399E-2</v>
      </c>
      <c r="BE1994" s="17">
        <v>5.6617241751742098E-2</v>
      </c>
      <c r="BF1994" s="17"/>
      <c r="BG1994" s="17">
        <v>5.4640387955325297E-2</v>
      </c>
      <c r="BH1994" s="17">
        <v>5.5672808972684E-2</v>
      </c>
      <c r="BI1994" s="17"/>
      <c r="BJ1994" s="17">
        <v>6.4806507853801501E-2</v>
      </c>
      <c r="BK1994" s="17">
        <v>2.0880162763503501E-2</v>
      </c>
      <c r="BL1994" s="17"/>
      <c r="BM1994" s="17">
        <v>4.85695594374458E-2</v>
      </c>
      <c r="BN1994" s="17">
        <v>3.2200231850694302E-2</v>
      </c>
      <c r="BO1994" s="17">
        <v>7.5596594380371598E-2</v>
      </c>
      <c r="BP1994" s="17">
        <v>4.2698243702979997E-2</v>
      </c>
      <c r="BQ1994" s="17">
        <v>6.0629630197915202E-2</v>
      </c>
      <c r="BR1994" s="17"/>
      <c r="BS1994" s="17">
        <v>6.6682693557392106E-2</v>
      </c>
      <c r="BT1994" s="17"/>
      <c r="BU1994" s="17">
        <v>4.1534813083424098E-2</v>
      </c>
      <c r="BV1994" s="17">
        <v>8.5838118111531803E-2</v>
      </c>
      <c r="BW1994" s="17">
        <v>3.6232794905473903E-2</v>
      </c>
      <c r="BX1994" s="17">
        <v>6.4833351013019194E-2</v>
      </c>
      <c r="BY1994" s="17">
        <v>4.02148043456785E-2</v>
      </c>
      <c r="BZ1994" s="17"/>
      <c r="CA1994" s="17">
        <v>0.123942724109786</v>
      </c>
      <c r="CB1994" s="17"/>
      <c r="CC1994" s="17">
        <v>5.4456769551953201E-2</v>
      </c>
      <c r="CD1994" s="17">
        <v>6.7755603067383097E-2</v>
      </c>
      <c r="CE1994" s="17"/>
      <c r="CF1994" s="17">
        <v>5.0417398152813202E-2</v>
      </c>
      <c r="CG1994" s="17"/>
      <c r="CH1994" s="17">
        <v>2.43354741699763E-2</v>
      </c>
      <c r="CI1994" s="17">
        <v>0.19218640378641999</v>
      </c>
    </row>
    <row r="1995" spans="2:87" x14ac:dyDescent="0.35">
      <c r="B1995" t="s">
        <v>528</v>
      </c>
      <c r="C1995" s="17">
        <v>0.114157171717658</v>
      </c>
      <c r="D1995" s="17">
        <v>0.149835028882122</v>
      </c>
      <c r="E1995" s="17">
        <v>7.8895279332232393E-2</v>
      </c>
      <c r="F1995" s="17"/>
      <c r="G1995" s="17">
        <v>0.25198019463719801</v>
      </c>
      <c r="H1995" s="17">
        <v>0.17558267734775601</v>
      </c>
      <c r="I1995" s="17">
        <v>0.12911962101555399</v>
      </c>
      <c r="J1995" s="17">
        <v>8.5167912197883805E-2</v>
      </c>
      <c r="K1995" s="17">
        <v>5.5017677408802999E-2</v>
      </c>
      <c r="L1995" s="17">
        <v>2.2684357760353099E-2</v>
      </c>
      <c r="M1995" s="17"/>
      <c r="N1995" s="17">
        <v>0.14713047336047999</v>
      </c>
      <c r="O1995" s="17">
        <v>0.118006122528869</v>
      </c>
      <c r="P1995" s="17">
        <v>0.106262129853464</v>
      </c>
      <c r="Q1995" s="17">
        <v>8.3081737156445901E-2</v>
      </c>
      <c r="R1995" s="17"/>
      <c r="S1995" s="17">
        <v>0.19120833514789101</v>
      </c>
      <c r="T1995" s="17">
        <v>0.127503029395582</v>
      </c>
      <c r="U1995" s="17">
        <v>6.6511636741291694E-2</v>
      </c>
      <c r="V1995" s="17">
        <v>8.1256394218668607E-2</v>
      </c>
      <c r="W1995" s="17">
        <v>0.107291615654168</v>
      </c>
      <c r="X1995" s="17">
        <v>6.2011101329424098E-2</v>
      </c>
      <c r="Y1995" s="17">
        <v>0.105627460696515</v>
      </c>
      <c r="Z1995" s="17">
        <v>9.7533246966817505E-2</v>
      </c>
      <c r="AA1995" s="17">
        <v>0.164677370887299</v>
      </c>
      <c r="AB1995" s="17">
        <v>9.0659347080533303E-2</v>
      </c>
      <c r="AC1995" s="17">
        <v>7.7180414189659E-2</v>
      </c>
      <c r="AD1995" s="17">
        <v>8.5875950077546004E-2</v>
      </c>
      <c r="AE1995" s="17"/>
      <c r="AF1995" s="17">
        <v>0.100972657937757</v>
      </c>
      <c r="AG1995" s="17">
        <v>8.5885850479228407E-2</v>
      </c>
      <c r="AH1995" s="17">
        <v>0.124089163490335</v>
      </c>
      <c r="AI1995" s="17">
        <v>0.15692999259047</v>
      </c>
      <c r="AJ1995" s="17">
        <v>0.18396113015785401</v>
      </c>
      <c r="AK1995" s="17"/>
      <c r="AL1995" s="17">
        <v>0.10233903576065199</v>
      </c>
      <c r="AM1995" s="17">
        <v>0.11035859146971599</v>
      </c>
      <c r="AN1995" s="17">
        <v>0.146635225302611</v>
      </c>
      <c r="AO1995" s="17">
        <v>0.120085854547394</v>
      </c>
      <c r="AP1995" s="17"/>
      <c r="AQ1995" s="17">
        <v>8.0049159748990101E-2</v>
      </c>
      <c r="AR1995" s="17">
        <v>0.16364830151191401</v>
      </c>
      <c r="AS1995" s="17"/>
      <c r="AT1995" s="17">
        <v>0.142728114352459</v>
      </c>
      <c r="AU1995" s="17">
        <v>3.1538920436159003E-2</v>
      </c>
      <c r="AV1995" s="17"/>
      <c r="AW1995" s="17">
        <v>7.6213919402943794E-2</v>
      </c>
      <c r="AX1995" s="17">
        <v>0.12950819620942</v>
      </c>
      <c r="AY1995" s="17">
        <v>0.14165215252406099</v>
      </c>
      <c r="AZ1995" s="17"/>
      <c r="BA1995" s="17">
        <v>0.16886817237419499</v>
      </c>
      <c r="BB1995" s="17">
        <v>0.115958622973051</v>
      </c>
      <c r="BC1995" s="17">
        <v>9.2512647388285699E-2</v>
      </c>
      <c r="BD1995" s="17">
        <v>7.1057787517730495E-2</v>
      </c>
      <c r="BE1995" s="17">
        <v>5.3258678174040897E-2</v>
      </c>
      <c r="BF1995" s="17"/>
      <c r="BG1995" s="17">
        <v>0.12747705136526399</v>
      </c>
      <c r="BH1995" s="17">
        <v>0.104436457122036</v>
      </c>
      <c r="BI1995" s="17"/>
      <c r="BJ1995" s="17">
        <v>0.135670645875379</v>
      </c>
      <c r="BK1995" s="17">
        <v>3.6671290257573E-2</v>
      </c>
      <c r="BL1995" s="17"/>
      <c r="BM1995" s="17">
        <v>9.9879449105274506E-2</v>
      </c>
      <c r="BN1995" s="17">
        <v>0.10821069536217499</v>
      </c>
      <c r="BO1995" s="17">
        <v>0.15162114031552701</v>
      </c>
      <c r="BP1995" s="17">
        <v>0.110939111577036</v>
      </c>
      <c r="BQ1995" s="17">
        <v>8.78382434361209E-2</v>
      </c>
      <c r="BR1995" s="17"/>
      <c r="BS1995" s="17">
        <v>0.14024861376818201</v>
      </c>
      <c r="BT1995" s="17"/>
      <c r="BU1995" s="17">
        <v>0.12778106832158401</v>
      </c>
      <c r="BV1995" s="17">
        <v>0.19001813367388001</v>
      </c>
      <c r="BW1995" s="17">
        <v>8.1684538832337603E-2</v>
      </c>
      <c r="BX1995" s="17">
        <v>8.7748707566426803E-2</v>
      </c>
      <c r="BY1995" s="17">
        <v>0.109998888572528</v>
      </c>
      <c r="BZ1995" s="17"/>
      <c r="CA1995" s="17">
        <v>0.23769470778656501</v>
      </c>
      <c r="CB1995" s="17"/>
      <c r="CC1995" s="17">
        <v>9.4622135275268401E-2</v>
      </c>
      <c r="CD1995" s="17">
        <v>0.19270245585232901</v>
      </c>
      <c r="CE1995" s="17"/>
      <c r="CF1995" s="17">
        <v>7.3020824973245704E-2</v>
      </c>
      <c r="CG1995" s="17"/>
      <c r="CH1995" s="17">
        <v>6.6428488944742098E-2</v>
      </c>
      <c r="CI1995" s="17">
        <v>0.240501217145486</v>
      </c>
    </row>
    <row r="1996" spans="2:87" x14ac:dyDescent="0.35">
      <c r="B1996" t="s">
        <v>529</v>
      </c>
      <c r="C1996" s="17">
        <v>0.143620347355019</v>
      </c>
      <c r="D1996" s="17">
        <v>0.14977260696561101</v>
      </c>
      <c r="E1996" s="17">
        <v>0.13845054407910501</v>
      </c>
      <c r="F1996" s="17"/>
      <c r="G1996" s="17">
        <v>0.159338312477878</v>
      </c>
      <c r="H1996" s="17">
        <v>0.180638590764091</v>
      </c>
      <c r="I1996" s="17">
        <v>0.177886812975104</v>
      </c>
      <c r="J1996" s="17">
        <v>0.16622747904493301</v>
      </c>
      <c r="K1996" s="17">
        <v>9.40286146095307E-2</v>
      </c>
      <c r="L1996" s="17">
        <v>8.9931266288034203E-2</v>
      </c>
      <c r="M1996" s="17"/>
      <c r="N1996" s="17">
        <v>0.15587366707681799</v>
      </c>
      <c r="O1996" s="17">
        <v>0.18807238045048</v>
      </c>
      <c r="P1996" s="17">
        <v>0.12128988828984499</v>
      </c>
      <c r="Q1996" s="17">
        <v>0.10350690607539099</v>
      </c>
      <c r="R1996" s="17"/>
      <c r="S1996" s="17">
        <v>0.14072608486400501</v>
      </c>
      <c r="T1996" s="17">
        <v>0.115659654694642</v>
      </c>
      <c r="U1996" s="17">
        <v>0.20324691943533499</v>
      </c>
      <c r="V1996" s="17">
        <v>0.162150575445314</v>
      </c>
      <c r="W1996" s="17">
        <v>0.10613512966598</v>
      </c>
      <c r="X1996" s="17">
        <v>0.19569405625735101</v>
      </c>
      <c r="Y1996" s="17">
        <v>0.117315294528635</v>
      </c>
      <c r="Z1996" s="17">
        <v>0.15555654116777201</v>
      </c>
      <c r="AA1996" s="17">
        <v>0.16493658072147299</v>
      </c>
      <c r="AB1996" s="17">
        <v>0.10449124157188899</v>
      </c>
      <c r="AC1996" s="17">
        <v>9.1234932107842504E-2</v>
      </c>
      <c r="AD1996" s="17">
        <v>0.17625369315884701</v>
      </c>
      <c r="AE1996" s="17"/>
      <c r="AF1996" s="17">
        <v>0.12752532879584</v>
      </c>
      <c r="AG1996" s="17">
        <v>0.124985510746616</v>
      </c>
      <c r="AH1996" s="17">
        <v>0.16505613144536599</v>
      </c>
      <c r="AI1996" s="17">
        <v>0.135178376527919</v>
      </c>
      <c r="AJ1996" s="17">
        <v>0.21644580744934999</v>
      </c>
      <c r="AK1996" s="17"/>
      <c r="AL1996" s="17">
        <v>0.14663966696684</v>
      </c>
      <c r="AM1996" s="17">
        <v>0.149913339359841</v>
      </c>
      <c r="AN1996" s="17">
        <v>0.118727158597817</v>
      </c>
      <c r="AO1996" s="17">
        <v>0.15529391017859101</v>
      </c>
      <c r="AP1996" s="17"/>
      <c r="AQ1996" s="17">
        <v>0.11209044736216101</v>
      </c>
      <c r="AR1996" s="17">
        <v>0.18937060610302101</v>
      </c>
      <c r="AS1996" s="17"/>
      <c r="AT1996" s="17">
        <v>0.16443995090404101</v>
      </c>
      <c r="AU1996" s="17">
        <v>8.7909665586354102E-2</v>
      </c>
      <c r="AV1996" s="17"/>
      <c r="AW1996" s="17">
        <v>0.113678383129411</v>
      </c>
      <c r="AX1996" s="17">
        <v>0.16840153502585101</v>
      </c>
      <c r="AY1996" s="17">
        <v>0.16183156316321501</v>
      </c>
      <c r="AZ1996" s="17"/>
      <c r="BA1996" s="17">
        <v>0.151271398881864</v>
      </c>
      <c r="BB1996" s="17">
        <v>0.15939867158948101</v>
      </c>
      <c r="BC1996" s="17">
        <v>0.13063529381886199</v>
      </c>
      <c r="BD1996" s="17">
        <v>8.7148895839003496E-2</v>
      </c>
      <c r="BE1996" s="17">
        <v>0.21324637716757699</v>
      </c>
      <c r="BF1996" s="17"/>
      <c r="BG1996" s="17">
        <v>0.16471687950341099</v>
      </c>
      <c r="BH1996" s="17">
        <v>0.12822430974827201</v>
      </c>
      <c r="BI1996" s="17"/>
      <c r="BJ1996" s="17">
        <v>0.15843488378623399</v>
      </c>
      <c r="BK1996" s="17">
        <v>8.9403299133862302E-2</v>
      </c>
      <c r="BL1996" s="17"/>
      <c r="BM1996" s="17">
        <v>0.12097437645973599</v>
      </c>
      <c r="BN1996" s="17">
        <v>0.112518070015991</v>
      </c>
      <c r="BO1996" s="17">
        <v>0.171490148203957</v>
      </c>
      <c r="BP1996" s="17">
        <v>0.155555888437031</v>
      </c>
      <c r="BQ1996" s="17">
        <v>0.107414009522124</v>
      </c>
      <c r="BR1996" s="17"/>
      <c r="BS1996" s="17">
        <v>0.110369717855518</v>
      </c>
      <c r="BT1996" s="17"/>
      <c r="BU1996" s="17">
        <v>0.13001832352870801</v>
      </c>
      <c r="BV1996" s="17">
        <v>0.19430643567620001</v>
      </c>
      <c r="BW1996" s="17">
        <v>0.16749838510055401</v>
      </c>
      <c r="BX1996" s="17">
        <v>0.10900463476307599</v>
      </c>
      <c r="BY1996" s="17">
        <v>7.2229120800396895E-2</v>
      </c>
      <c r="BZ1996" s="17"/>
      <c r="CA1996" s="17">
        <v>9.6696747351973103E-2</v>
      </c>
      <c r="CB1996" s="17"/>
      <c r="CC1996" s="17">
        <v>0.12824206643126901</v>
      </c>
      <c r="CD1996" s="17">
        <v>0.21221432932467199</v>
      </c>
      <c r="CE1996" s="17"/>
      <c r="CF1996" s="17">
        <v>0.11555510658938201</v>
      </c>
      <c r="CG1996" s="17"/>
      <c r="CH1996" s="17">
        <v>0.115155397284567</v>
      </c>
      <c r="CI1996" s="17">
        <v>0.23852340101677699</v>
      </c>
    </row>
    <row r="1997" spans="2:87" x14ac:dyDescent="0.35">
      <c r="B1997" t="s">
        <v>530</v>
      </c>
      <c r="C1997" s="17">
        <v>0.557279569204852</v>
      </c>
      <c r="D1997" s="17">
        <v>0.51559986471864505</v>
      </c>
      <c r="E1997" s="17">
        <v>0.599381880806517</v>
      </c>
      <c r="F1997" s="17"/>
      <c r="G1997" s="17">
        <v>0.27763575943227298</v>
      </c>
      <c r="H1997" s="17">
        <v>0.36754986450603599</v>
      </c>
      <c r="I1997" s="17">
        <v>0.44973500551385198</v>
      </c>
      <c r="J1997" s="17">
        <v>0.602457863011025</v>
      </c>
      <c r="K1997" s="17">
        <v>0.74988818830811799</v>
      </c>
      <c r="L1997" s="17">
        <v>0.82111046416596101</v>
      </c>
      <c r="M1997" s="17"/>
      <c r="N1997" s="17">
        <v>0.484198549181932</v>
      </c>
      <c r="O1997" s="17">
        <v>0.55708642094984195</v>
      </c>
      <c r="P1997" s="17">
        <v>0.57856189371271904</v>
      </c>
      <c r="Q1997" s="17">
        <v>0.61379540576771596</v>
      </c>
      <c r="R1997" s="17"/>
      <c r="S1997" s="17">
        <v>0.47147719815915801</v>
      </c>
      <c r="T1997" s="17">
        <v>0.54706922544966197</v>
      </c>
      <c r="U1997" s="17">
        <v>0.61206171827646305</v>
      </c>
      <c r="V1997" s="17">
        <v>0.57111202023680097</v>
      </c>
      <c r="W1997" s="17">
        <v>0.59394459081706297</v>
      </c>
      <c r="X1997" s="17">
        <v>0.52231878731496695</v>
      </c>
      <c r="Y1997" s="17">
        <v>0.55424851568066302</v>
      </c>
      <c r="Z1997" s="17">
        <v>0.50329651445191903</v>
      </c>
      <c r="AA1997" s="17">
        <v>0.486149507078249</v>
      </c>
      <c r="AB1997" s="17">
        <v>0.69754479559498905</v>
      </c>
      <c r="AC1997" s="17">
        <v>0.68449814519302898</v>
      </c>
      <c r="AD1997" s="17">
        <v>0.54252987301421995</v>
      </c>
      <c r="AE1997" s="17"/>
      <c r="AF1997" s="17">
        <v>0.58696060087586699</v>
      </c>
      <c r="AG1997" s="17">
        <v>0.61495143646183303</v>
      </c>
      <c r="AH1997" s="17">
        <v>0.54186146561485704</v>
      </c>
      <c r="AI1997" s="17">
        <v>0.53348521373861502</v>
      </c>
      <c r="AJ1997" s="17">
        <v>0.38579161888299901</v>
      </c>
      <c r="AK1997" s="17"/>
      <c r="AL1997" s="17">
        <v>0.55215934525045596</v>
      </c>
      <c r="AM1997" s="17">
        <v>0.56280727778120099</v>
      </c>
      <c r="AN1997" s="17">
        <v>0.56254531975422095</v>
      </c>
      <c r="AO1997" s="17">
        <v>0.54028287567921496</v>
      </c>
      <c r="AP1997" s="17"/>
      <c r="AQ1997" s="17">
        <v>0.639502134593956</v>
      </c>
      <c r="AR1997" s="17">
        <v>0.43797365189055698</v>
      </c>
      <c r="AS1997" s="17"/>
      <c r="AT1997" s="17">
        <v>0.48266856543839198</v>
      </c>
      <c r="AU1997" s="17">
        <v>0.80785616872534505</v>
      </c>
      <c r="AV1997" s="17"/>
      <c r="AW1997" s="17">
        <v>0.69342332993302402</v>
      </c>
      <c r="AX1997" s="17">
        <v>0.501067385025324</v>
      </c>
      <c r="AY1997" s="17">
        <v>0.46834631100227597</v>
      </c>
      <c r="AZ1997" s="17"/>
      <c r="BA1997" s="17">
        <v>0.44577367356959302</v>
      </c>
      <c r="BB1997" s="17">
        <v>0.55929391534819095</v>
      </c>
      <c r="BC1997" s="17">
        <v>0.59966711702883202</v>
      </c>
      <c r="BD1997" s="17">
        <v>0.69196158659011298</v>
      </c>
      <c r="BE1997" s="17">
        <v>0.56901215343284495</v>
      </c>
      <c r="BF1997" s="17"/>
      <c r="BG1997" s="17">
        <v>0.49874600542742298</v>
      </c>
      <c r="BH1997" s="17">
        <v>0.59999677707747101</v>
      </c>
      <c r="BI1997" s="17"/>
      <c r="BJ1997" s="17">
        <v>0.498322026745744</v>
      </c>
      <c r="BK1997" s="17">
        <v>0.77586147810189698</v>
      </c>
      <c r="BL1997" s="17"/>
      <c r="BM1997" s="17">
        <v>0.50625964947067703</v>
      </c>
      <c r="BN1997" s="17">
        <v>0.65964151431165796</v>
      </c>
      <c r="BO1997" s="17">
        <v>0.49806742951812399</v>
      </c>
      <c r="BP1997" s="17">
        <v>0.56701677395217198</v>
      </c>
      <c r="BQ1997" s="17">
        <v>0.63391132682833595</v>
      </c>
      <c r="BR1997" s="17"/>
      <c r="BS1997" s="17">
        <v>0.59346747239805298</v>
      </c>
      <c r="BT1997" s="17"/>
      <c r="BU1997" s="17">
        <v>0.607115093172505</v>
      </c>
      <c r="BV1997" s="17">
        <v>0.412159306599995</v>
      </c>
      <c r="BW1997" s="17">
        <v>0.60449910793295303</v>
      </c>
      <c r="BX1997" s="17">
        <v>0.65597617447203804</v>
      </c>
      <c r="BY1997" s="17">
        <v>0.50286868429381804</v>
      </c>
      <c r="BZ1997" s="17"/>
      <c r="CA1997" s="17">
        <v>0.45647071130884798</v>
      </c>
      <c r="CB1997" s="17"/>
      <c r="CC1997" s="17">
        <v>0.60791321199694803</v>
      </c>
      <c r="CD1997" s="17">
        <v>0.38285691117516701</v>
      </c>
      <c r="CE1997" s="17"/>
      <c r="CF1997" s="17">
        <v>0.678295869472757</v>
      </c>
      <c r="CG1997" s="17"/>
      <c r="CH1997" s="17">
        <v>0.71727821528401503</v>
      </c>
      <c r="CI1997" s="17">
        <v>0.22711161930208801</v>
      </c>
    </row>
    <row r="1998" spans="2:87" x14ac:dyDescent="0.35">
      <c r="B1998" t="s">
        <v>531</v>
      </c>
      <c r="C1998" s="17">
        <v>6.5348294687024494E-2</v>
      </c>
      <c r="D1998" s="17">
        <v>6.8145435950613995E-2</v>
      </c>
      <c r="E1998" s="17">
        <v>6.2998131051679701E-2</v>
      </c>
      <c r="F1998" s="17"/>
      <c r="G1998" s="17">
        <v>7.8963511600946806E-2</v>
      </c>
      <c r="H1998" s="17">
        <v>9.5010320841717705E-2</v>
      </c>
      <c r="I1998" s="17">
        <v>9.3437220329401896E-2</v>
      </c>
      <c r="J1998" s="17">
        <v>5.2385446653700901E-2</v>
      </c>
      <c r="K1998" s="17">
        <v>4.3991055921570897E-2</v>
      </c>
      <c r="L1998" s="17">
        <v>3.4027278073992098E-2</v>
      </c>
      <c r="M1998" s="17"/>
      <c r="N1998" s="17">
        <v>6.7528803098898901E-2</v>
      </c>
      <c r="O1998" s="17">
        <v>4.4346785470257499E-2</v>
      </c>
      <c r="P1998" s="17">
        <v>9.2483374577591995E-2</v>
      </c>
      <c r="Q1998" s="17">
        <v>6.1905705210899498E-2</v>
      </c>
      <c r="R1998" s="17"/>
      <c r="S1998" s="17">
        <v>6.9525627721172101E-2</v>
      </c>
      <c r="T1998" s="17">
        <v>8.0581727890090299E-2</v>
      </c>
      <c r="U1998" s="17">
        <v>3.5644435384341103E-2</v>
      </c>
      <c r="V1998" s="17">
        <v>4.9908238961604803E-2</v>
      </c>
      <c r="W1998" s="17">
        <v>6.4305507511818905E-2</v>
      </c>
      <c r="X1998" s="17">
        <v>6.2108893963905301E-2</v>
      </c>
      <c r="Y1998" s="17">
        <v>5.4628646408508501E-2</v>
      </c>
      <c r="Z1998" s="17">
        <v>6.2805868059891898E-2</v>
      </c>
      <c r="AA1998" s="17">
        <v>9.1208381465894897E-2</v>
      </c>
      <c r="AB1998" s="17">
        <v>5.22470464335388E-2</v>
      </c>
      <c r="AC1998" s="17">
        <v>4.4486043727118903E-2</v>
      </c>
      <c r="AD1998" s="17">
        <v>0.12886878920813399</v>
      </c>
      <c r="AE1998" s="17"/>
      <c r="AF1998" s="17">
        <v>6.9942599499844896E-2</v>
      </c>
      <c r="AG1998" s="17">
        <v>6.3938656640759997E-2</v>
      </c>
      <c r="AH1998" s="17">
        <v>6.8333282818653807E-2</v>
      </c>
      <c r="AI1998" s="17">
        <v>5.5165033228699999E-2</v>
      </c>
      <c r="AJ1998" s="17">
        <v>6.3640669646908898E-2</v>
      </c>
      <c r="AK1998" s="17"/>
      <c r="AL1998" s="17">
        <v>6.7992605900971101E-2</v>
      </c>
      <c r="AM1998" s="17">
        <v>7.0327169450610599E-2</v>
      </c>
      <c r="AN1998" s="17">
        <v>5.2046760471822801E-2</v>
      </c>
      <c r="AO1998" s="17">
        <v>5.54207729655972E-2</v>
      </c>
      <c r="AP1998" s="17"/>
      <c r="AQ1998" s="17">
        <v>6.7409067059165398E-2</v>
      </c>
      <c r="AR1998" s="17">
        <v>6.2358089539924902E-2</v>
      </c>
      <c r="AS1998" s="17"/>
      <c r="AT1998" s="17">
        <v>7.1651452633445495E-2</v>
      </c>
      <c r="AU1998" s="17">
        <v>3.3378286677455099E-2</v>
      </c>
      <c r="AV1998" s="17"/>
      <c r="AW1998" s="17">
        <v>4.7550058487921099E-2</v>
      </c>
      <c r="AX1998" s="17">
        <v>6.1408094249143903E-2</v>
      </c>
      <c r="AY1998" s="17">
        <v>8.5307938915238996E-2</v>
      </c>
      <c r="AZ1998" s="17"/>
      <c r="BA1998" s="17">
        <v>5.2557604943491001E-2</v>
      </c>
      <c r="BB1998" s="17">
        <v>6.6920547073113595E-2</v>
      </c>
      <c r="BC1998" s="17">
        <v>7.5993693748830402E-2</v>
      </c>
      <c r="BD1998" s="17">
        <v>6.5848629032539102E-2</v>
      </c>
      <c r="BE1998" s="17">
        <v>5.2932984571217798E-2</v>
      </c>
      <c r="BF1998" s="17"/>
      <c r="BG1998" s="17">
        <v>8.0078017891407297E-2</v>
      </c>
      <c r="BH1998" s="17">
        <v>5.4598690401518803E-2</v>
      </c>
      <c r="BI1998" s="17"/>
      <c r="BJ1998" s="17">
        <v>6.9426717450496001E-2</v>
      </c>
      <c r="BK1998" s="17">
        <v>4.4768768468440898E-2</v>
      </c>
      <c r="BL1998" s="17"/>
      <c r="BM1998" s="17">
        <v>9.4964564201013693E-2</v>
      </c>
      <c r="BN1998" s="17">
        <v>5.3002161104378803E-2</v>
      </c>
      <c r="BO1998" s="17">
        <v>5.4429191931721001E-2</v>
      </c>
      <c r="BP1998" s="17">
        <v>6.5186290366144803E-2</v>
      </c>
      <c r="BQ1998" s="17">
        <v>7.6145919645012494E-2</v>
      </c>
      <c r="BR1998" s="17"/>
      <c r="BS1998" s="17">
        <v>6.7814874466509995E-2</v>
      </c>
      <c r="BT1998" s="17"/>
      <c r="BU1998" s="17">
        <v>4.9306243455987803E-2</v>
      </c>
      <c r="BV1998" s="17">
        <v>5.5192491679484902E-2</v>
      </c>
      <c r="BW1998" s="17">
        <v>7.0617851363286799E-2</v>
      </c>
      <c r="BX1998" s="17">
        <v>6.6246418120740502E-2</v>
      </c>
      <c r="BY1998" s="17">
        <v>0.12627463779529399</v>
      </c>
      <c r="BZ1998" s="17"/>
      <c r="CA1998" s="17">
        <v>6.9223901047102895E-2</v>
      </c>
      <c r="CB1998" s="17"/>
      <c r="CC1998" s="17">
        <v>6.2550415380660002E-2</v>
      </c>
      <c r="CD1998" s="17">
        <v>7.1211976640794206E-2</v>
      </c>
      <c r="CE1998" s="17"/>
      <c r="CF1998" s="17">
        <v>5.2540742436497201E-2</v>
      </c>
      <c r="CG1998" s="17"/>
      <c r="CH1998" s="17">
        <v>5.34294665071521E-2</v>
      </c>
      <c r="CI1998" s="17">
        <v>4.63456889166644E-2</v>
      </c>
    </row>
    <row r="1999" spans="2:87" x14ac:dyDescent="0.35">
      <c r="B1999" t="s">
        <v>161</v>
      </c>
      <c r="C1999" s="17">
        <v>6.4357381466222593E-2</v>
      </c>
      <c r="D1999" s="17">
        <v>5.3789266516805302E-2</v>
      </c>
      <c r="E1999" s="17">
        <v>7.2166185943430494E-2</v>
      </c>
      <c r="F1999" s="17"/>
      <c r="G1999" s="17">
        <v>0.118588870210631</v>
      </c>
      <c r="H1999" s="17">
        <v>8.6701965403620004E-2</v>
      </c>
      <c r="I1999" s="17">
        <v>8.4173115514392993E-2</v>
      </c>
      <c r="J1999" s="17">
        <v>5.7948394820471601E-2</v>
      </c>
      <c r="K1999" s="17">
        <v>3.5842659219643698E-2</v>
      </c>
      <c r="L1999" s="17">
        <v>1.8000014935028199E-2</v>
      </c>
      <c r="M1999" s="17"/>
      <c r="N1999" s="17">
        <v>7.2742385751636399E-2</v>
      </c>
      <c r="O1999" s="17">
        <v>5.1942062985588698E-2</v>
      </c>
      <c r="P1999" s="17">
        <v>6.1956765706966198E-2</v>
      </c>
      <c r="Q1999" s="17">
        <v>7.1220523187920104E-2</v>
      </c>
      <c r="R1999" s="17"/>
      <c r="S1999" s="17">
        <v>5.58819618569057E-2</v>
      </c>
      <c r="T1999" s="17">
        <v>7.8494826819082E-2</v>
      </c>
      <c r="U1999" s="17">
        <v>5.4439822372607902E-2</v>
      </c>
      <c r="V1999" s="17">
        <v>9.6904314240445794E-2</v>
      </c>
      <c r="W1999" s="17">
        <v>6.5132355068074396E-2</v>
      </c>
      <c r="X1999" s="17">
        <v>7.3277428426768404E-2</v>
      </c>
      <c r="Y1999" s="17">
        <v>0.10877787179647</v>
      </c>
      <c r="Z1999" s="17">
        <v>6.7538583247869904E-2</v>
      </c>
      <c r="AA1999" s="17">
        <v>3.9027452642103902E-2</v>
      </c>
      <c r="AB1999" s="17">
        <v>2.8461758924659498E-2</v>
      </c>
      <c r="AC1999" s="17">
        <v>4.56047431246E-2</v>
      </c>
      <c r="AD1999" s="17">
        <v>5.2242296988060703E-2</v>
      </c>
      <c r="AE1999" s="17"/>
      <c r="AF1999" s="17">
        <v>5.64091926942678E-2</v>
      </c>
      <c r="AG1999" s="17">
        <v>6.1466816566609198E-2</v>
      </c>
      <c r="AH1999" s="17">
        <v>5.50610096570247E-2</v>
      </c>
      <c r="AI1999" s="17">
        <v>5.4918466726868301E-2</v>
      </c>
      <c r="AJ1999" s="17">
        <v>6.2945841145396295E-2</v>
      </c>
      <c r="AK1999" s="17"/>
      <c r="AL1999" s="17">
        <v>7.6213964889540006E-2</v>
      </c>
      <c r="AM1999" s="17">
        <v>5.7355246125900601E-2</v>
      </c>
      <c r="AN1999" s="17">
        <v>5.6354726443380701E-2</v>
      </c>
      <c r="AO1999" s="17">
        <v>5.6766350526187198E-2</v>
      </c>
      <c r="AP1999" s="17"/>
      <c r="AQ1999" s="17">
        <v>6.0580529982909997E-2</v>
      </c>
      <c r="AR1999" s="17">
        <v>6.9837637751635998E-2</v>
      </c>
      <c r="AS1999" s="17"/>
      <c r="AT1999" s="17">
        <v>7.2051602541453194E-2</v>
      </c>
      <c r="AU1999" s="17">
        <v>1.8891839003491701E-2</v>
      </c>
      <c r="AV1999" s="17"/>
      <c r="AW1999" s="17">
        <v>2.62781442234774E-2</v>
      </c>
      <c r="AX1999" s="17">
        <v>8.7746929461670994E-2</v>
      </c>
      <c r="AY1999" s="17">
        <v>7.6832143924476501E-2</v>
      </c>
      <c r="AZ1999" s="17"/>
      <c r="BA1999" s="17">
        <v>8.7757558955997503E-2</v>
      </c>
      <c r="BB1999" s="17">
        <v>5.7628946897054001E-2</v>
      </c>
      <c r="BC1999" s="17">
        <v>5.4379549249379502E-2</v>
      </c>
      <c r="BD1999" s="17">
        <v>6.0646195454706099E-2</v>
      </c>
      <c r="BE1999" s="17">
        <v>5.4932564902576801E-2</v>
      </c>
      <c r="BF1999" s="17"/>
      <c r="BG1999" s="17">
        <v>7.4341657857169494E-2</v>
      </c>
      <c r="BH1999" s="17">
        <v>5.7070956678018703E-2</v>
      </c>
      <c r="BI1999" s="17"/>
      <c r="BJ1999" s="17">
        <v>7.3339218288345095E-2</v>
      </c>
      <c r="BK1999" s="17">
        <v>3.2415001274723798E-2</v>
      </c>
      <c r="BL1999" s="17"/>
      <c r="BM1999" s="17">
        <v>0.12935240132585299</v>
      </c>
      <c r="BN1999" s="17">
        <v>3.4427327355102601E-2</v>
      </c>
      <c r="BO1999" s="17">
        <v>4.8795495650298497E-2</v>
      </c>
      <c r="BP1999" s="17">
        <v>5.86036919646356E-2</v>
      </c>
      <c r="BQ1999" s="17">
        <v>3.4060870370491797E-2</v>
      </c>
      <c r="BR1999" s="17"/>
      <c r="BS1999" s="17">
        <v>2.1416627954344999E-2</v>
      </c>
      <c r="BT1999" s="17"/>
      <c r="BU1999" s="17">
        <v>4.4244458437791498E-2</v>
      </c>
      <c r="BV1999" s="17">
        <v>6.2485514258908401E-2</v>
      </c>
      <c r="BW1999" s="17">
        <v>3.94673218653947E-2</v>
      </c>
      <c r="BX1999" s="17">
        <v>1.61907140646994E-2</v>
      </c>
      <c r="BY1999" s="17">
        <v>0.148413864192284</v>
      </c>
      <c r="BZ1999" s="17"/>
      <c r="CA1999" s="17">
        <v>1.5971208395724801E-2</v>
      </c>
      <c r="CB1999" s="17"/>
      <c r="CC1999" s="17">
        <v>5.2215401363902098E-2</v>
      </c>
      <c r="CD1999" s="17">
        <v>7.3258723939654893E-2</v>
      </c>
      <c r="CE1999" s="17"/>
      <c r="CF1999" s="17">
        <v>3.0170058375305502E-2</v>
      </c>
      <c r="CG1999" s="17"/>
      <c r="CH1999" s="17">
        <v>2.3372957809547901E-2</v>
      </c>
      <c r="CI1999" s="17">
        <v>5.5331669832565003E-2</v>
      </c>
    </row>
    <row r="2000" spans="2:87" x14ac:dyDescent="0.35">
      <c r="C2000" s="17"/>
      <c r="D2000" s="17"/>
      <c r="E2000" s="17"/>
      <c r="F2000" s="17"/>
      <c r="G2000" s="17"/>
      <c r="H2000" s="17"/>
      <c r="I2000" s="17"/>
      <c r="J2000" s="17"/>
      <c r="K2000" s="17"/>
      <c r="L2000" s="17"/>
      <c r="M2000" s="17"/>
      <c r="N2000" s="17"/>
      <c r="O2000" s="17"/>
      <c r="P2000" s="17"/>
      <c r="Q2000" s="17"/>
      <c r="R2000" s="17"/>
      <c r="S2000" s="17"/>
      <c r="T2000" s="17"/>
      <c r="U2000" s="17"/>
      <c r="V2000" s="17"/>
      <c r="W2000" s="17"/>
      <c r="X2000" s="17"/>
      <c r="Y2000" s="17"/>
      <c r="Z2000" s="17"/>
      <c r="AA2000" s="17"/>
      <c r="AB2000" s="17"/>
      <c r="AC2000" s="17"/>
      <c r="AD2000" s="17"/>
      <c r="AE2000" s="17"/>
      <c r="AF2000" s="17"/>
      <c r="AG2000" s="17"/>
      <c r="AH2000" s="17"/>
      <c r="AI2000" s="17"/>
      <c r="AJ2000" s="17"/>
      <c r="AK2000" s="17"/>
      <c r="AL2000" s="17"/>
      <c r="AM2000" s="17"/>
      <c r="AN2000" s="17"/>
      <c r="AO2000" s="17"/>
      <c r="AP2000" s="17"/>
      <c r="AQ2000" s="17"/>
      <c r="AR2000" s="17"/>
      <c r="AS2000" s="17"/>
      <c r="AT2000" s="17"/>
      <c r="AU2000" s="17"/>
      <c r="AV2000" s="17"/>
      <c r="AW2000" s="17"/>
      <c r="AX2000" s="17"/>
      <c r="AY2000" s="17"/>
      <c r="AZ2000" s="17"/>
      <c r="BA2000" s="17"/>
      <c r="BB2000" s="17"/>
      <c r="BC2000" s="17"/>
      <c r="BD2000" s="17"/>
      <c r="BE2000" s="17"/>
      <c r="BF2000" s="17"/>
      <c r="BG2000" s="17"/>
      <c r="BH2000" s="17"/>
      <c r="BI2000" s="17"/>
      <c r="BJ2000" s="17"/>
      <c r="BK2000" s="17"/>
      <c r="BL2000" s="17"/>
      <c r="BM2000" s="17"/>
      <c r="BN2000" s="17"/>
      <c r="BO2000" s="17"/>
      <c r="BP2000" s="17"/>
      <c r="BQ2000" s="17"/>
      <c r="BR2000" s="17"/>
      <c r="BS2000" s="17"/>
      <c r="BT2000" s="17"/>
      <c r="BU2000" s="17"/>
      <c r="BV2000" s="17"/>
      <c r="BW2000" s="17"/>
      <c r="BX2000" s="17"/>
      <c r="BY2000" s="17"/>
      <c r="BZ2000" s="17"/>
      <c r="CA2000" s="17"/>
      <c r="CB2000" s="17"/>
      <c r="CC2000" s="17"/>
      <c r="CD2000" s="17"/>
      <c r="CE2000" s="17"/>
      <c r="CF2000" s="17"/>
      <c r="CG2000" s="17"/>
      <c r="CH2000" s="17"/>
      <c r="CI2000" s="17"/>
    </row>
    <row r="2001" spans="3:87" x14ac:dyDescent="0.35">
      <c r="C2001" s="17"/>
      <c r="D2001" s="17"/>
      <c r="E2001" s="17"/>
      <c r="F2001" s="17"/>
      <c r="G2001" s="17"/>
      <c r="H2001" s="17"/>
      <c r="I2001" s="17"/>
      <c r="J2001" s="17"/>
      <c r="K2001" s="17"/>
      <c r="L2001" s="17"/>
      <c r="M2001" s="17"/>
      <c r="N2001" s="17"/>
      <c r="O2001" s="17"/>
      <c r="P2001" s="17"/>
      <c r="Q2001" s="17"/>
      <c r="R2001" s="17"/>
      <c r="S2001" s="17"/>
      <c r="T2001" s="17"/>
      <c r="U2001" s="17"/>
      <c r="V2001" s="17"/>
      <c r="W2001" s="17"/>
      <c r="X2001" s="17"/>
      <c r="Y2001" s="17"/>
      <c r="Z2001" s="17"/>
      <c r="AA2001" s="17"/>
      <c r="AB2001" s="17"/>
      <c r="AC2001" s="17"/>
      <c r="AD2001" s="17"/>
      <c r="AE2001" s="17"/>
      <c r="AF2001" s="17"/>
      <c r="AG2001" s="17"/>
      <c r="AH2001" s="17"/>
      <c r="AI2001" s="17"/>
      <c r="AJ2001" s="17"/>
      <c r="AK2001" s="17"/>
      <c r="AL2001" s="17"/>
      <c r="AM2001" s="17"/>
      <c r="AN2001" s="17"/>
      <c r="AO2001" s="17"/>
      <c r="AP2001" s="17"/>
      <c r="AQ2001" s="17"/>
      <c r="AR2001" s="17"/>
      <c r="AS2001" s="17"/>
      <c r="AT2001" s="17"/>
      <c r="AU2001" s="17"/>
      <c r="AV2001" s="17"/>
      <c r="AW2001" s="17"/>
      <c r="AX2001" s="17"/>
      <c r="AY2001" s="17"/>
      <c r="AZ2001" s="17"/>
      <c r="BA2001" s="17"/>
      <c r="BB2001" s="17"/>
      <c r="BC2001" s="17"/>
      <c r="BD2001" s="17"/>
      <c r="BE2001" s="17"/>
      <c r="BF2001" s="17"/>
      <c r="BG2001" s="17"/>
      <c r="BH2001" s="17"/>
      <c r="BI2001" s="17"/>
      <c r="BJ2001" s="17"/>
      <c r="BK2001" s="17"/>
      <c r="BL2001" s="17"/>
      <c r="BM2001" s="17"/>
      <c r="BN2001" s="17"/>
      <c r="BO2001" s="17"/>
      <c r="BP2001" s="17"/>
      <c r="BQ2001" s="17"/>
      <c r="BR2001" s="17"/>
      <c r="BS2001" s="17"/>
      <c r="BT2001" s="17"/>
      <c r="BU2001" s="17"/>
      <c r="BV2001" s="17"/>
      <c r="BW2001" s="17"/>
      <c r="BX2001" s="17"/>
      <c r="BY2001" s="17"/>
      <c r="BZ2001" s="17"/>
      <c r="CA2001" s="17"/>
      <c r="CB2001" s="17"/>
      <c r="CC2001" s="17"/>
      <c r="CD2001" s="17"/>
      <c r="CE2001" s="17"/>
      <c r="CF2001" s="17"/>
      <c r="CG2001" s="17"/>
      <c r="CH2001" s="17"/>
      <c r="CI2001" s="17"/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180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508</v>
      </c>
      <c r="D7" s="10">
        <v>261</v>
      </c>
      <c r="E7" s="10">
        <v>246</v>
      </c>
      <c r="F7" s="10"/>
      <c r="G7" s="10">
        <v>41</v>
      </c>
      <c r="H7" s="10">
        <v>95</v>
      </c>
      <c r="I7" s="10">
        <v>78</v>
      </c>
      <c r="J7" s="10">
        <v>97</v>
      </c>
      <c r="K7" s="10">
        <v>92</v>
      </c>
      <c r="L7" s="10">
        <v>105</v>
      </c>
      <c r="M7" s="10"/>
      <c r="N7" s="10">
        <v>151</v>
      </c>
      <c r="O7" s="10">
        <v>119</v>
      </c>
      <c r="P7" s="10">
        <v>106</v>
      </c>
      <c r="Q7" s="10">
        <v>128</v>
      </c>
      <c r="R7" s="10"/>
      <c r="S7" s="10">
        <v>68</v>
      </c>
      <c r="T7" s="10">
        <v>66</v>
      </c>
      <c r="U7" s="10">
        <v>40</v>
      </c>
      <c r="V7" s="10">
        <v>37</v>
      </c>
      <c r="W7" s="10">
        <v>40</v>
      </c>
      <c r="X7" s="10">
        <v>35</v>
      </c>
      <c r="Y7" s="10">
        <v>34</v>
      </c>
      <c r="Z7" s="10">
        <v>25</v>
      </c>
      <c r="AA7" s="10">
        <v>52</v>
      </c>
      <c r="AB7" s="10">
        <v>65</v>
      </c>
      <c r="AC7" s="10">
        <v>25</v>
      </c>
      <c r="AD7" s="10">
        <v>21</v>
      </c>
      <c r="AE7" s="10"/>
      <c r="AF7" s="10">
        <v>97</v>
      </c>
      <c r="AG7" s="10">
        <v>164</v>
      </c>
      <c r="AH7" s="10">
        <v>111</v>
      </c>
      <c r="AI7" s="10">
        <v>59</v>
      </c>
      <c r="AJ7" s="10">
        <v>63</v>
      </c>
      <c r="AK7" s="10"/>
      <c r="AL7" s="10">
        <v>204</v>
      </c>
      <c r="AM7" s="10">
        <v>193</v>
      </c>
      <c r="AN7" s="10">
        <v>88</v>
      </c>
      <c r="AO7" s="10">
        <v>23</v>
      </c>
      <c r="AP7" s="10"/>
      <c r="AQ7" s="10">
        <v>291</v>
      </c>
      <c r="AR7" s="10">
        <v>217</v>
      </c>
      <c r="AS7" s="10"/>
      <c r="AT7" s="10">
        <v>343</v>
      </c>
      <c r="AU7" s="10">
        <v>100</v>
      </c>
      <c r="AV7" s="10"/>
      <c r="AW7" s="10">
        <v>206</v>
      </c>
      <c r="AX7" s="10">
        <v>133</v>
      </c>
      <c r="AY7" s="10">
        <v>160</v>
      </c>
      <c r="AZ7" s="10"/>
      <c r="BA7" s="10">
        <v>115</v>
      </c>
      <c r="BB7" s="10">
        <v>138</v>
      </c>
      <c r="BC7" s="10">
        <v>170</v>
      </c>
      <c r="BD7" s="10">
        <v>47</v>
      </c>
      <c r="BE7" s="10">
        <v>38</v>
      </c>
      <c r="BF7" s="10"/>
      <c r="BG7" s="10">
        <v>200</v>
      </c>
      <c r="BH7" s="10">
        <v>308</v>
      </c>
      <c r="BI7" s="10"/>
      <c r="BJ7" s="10">
        <v>392</v>
      </c>
      <c r="BK7" s="10">
        <v>116</v>
      </c>
      <c r="BL7" s="10"/>
      <c r="BM7" s="10">
        <v>65</v>
      </c>
      <c r="BN7" s="10">
        <v>97</v>
      </c>
      <c r="BO7" s="10">
        <v>187</v>
      </c>
      <c r="BP7" s="10">
        <v>41</v>
      </c>
      <c r="BQ7" s="10">
        <v>52</v>
      </c>
      <c r="BR7" s="10"/>
      <c r="BS7" s="10">
        <v>156</v>
      </c>
      <c r="BT7" s="10"/>
      <c r="BU7" s="10">
        <v>95</v>
      </c>
      <c r="BV7" s="10">
        <v>124</v>
      </c>
      <c r="BW7" s="10">
        <v>48</v>
      </c>
      <c r="BX7" s="10">
        <v>97</v>
      </c>
      <c r="BY7" s="10">
        <v>35</v>
      </c>
      <c r="BZ7" s="10"/>
      <c r="CA7" s="10">
        <v>51</v>
      </c>
      <c r="CB7" s="10"/>
      <c r="CC7" s="10">
        <v>406</v>
      </c>
      <c r="CD7" s="10">
        <v>85</v>
      </c>
      <c r="CE7" s="10"/>
      <c r="CF7" s="10">
        <v>208</v>
      </c>
      <c r="CG7" s="10"/>
      <c r="CH7" s="10">
        <v>171</v>
      </c>
      <c r="CI7" s="10">
        <v>67</v>
      </c>
    </row>
    <row r="8" spans="2:87" ht="30" customHeight="1" x14ac:dyDescent="0.35">
      <c r="B8" s="11" t="s">
        <v>20</v>
      </c>
      <c r="C8" s="11">
        <v>505</v>
      </c>
      <c r="D8" s="11">
        <v>255</v>
      </c>
      <c r="E8" s="11">
        <v>249</v>
      </c>
      <c r="F8" s="11"/>
      <c r="G8" s="11">
        <v>70</v>
      </c>
      <c r="H8" s="11">
        <v>93</v>
      </c>
      <c r="I8" s="11">
        <v>74</v>
      </c>
      <c r="J8" s="11">
        <v>91</v>
      </c>
      <c r="K8" s="11">
        <v>83</v>
      </c>
      <c r="L8" s="11">
        <v>95</v>
      </c>
      <c r="M8" s="11"/>
      <c r="N8" s="11">
        <v>138</v>
      </c>
      <c r="O8" s="11">
        <v>122</v>
      </c>
      <c r="P8" s="11">
        <v>111</v>
      </c>
      <c r="Q8" s="11">
        <v>131</v>
      </c>
      <c r="R8" s="11"/>
      <c r="S8" s="11">
        <v>68</v>
      </c>
      <c r="T8" s="11">
        <v>61</v>
      </c>
      <c r="U8" s="11">
        <v>38</v>
      </c>
      <c r="V8" s="11">
        <v>39</v>
      </c>
      <c r="W8" s="11">
        <v>36</v>
      </c>
      <c r="X8" s="11">
        <v>39</v>
      </c>
      <c r="Y8" s="11">
        <v>38</v>
      </c>
      <c r="Z8" s="11">
        <v>27</v>
      </c>
      <c r="AA8" s="11">
        <v>56</v>
      </c>
      <c r="AB8" s="11">
        <v>62</v>
      </c>
      <c r="AC8" s="11">
        <v>24</v>
      </c>
      <c r="AD8" s="11">
        <v>18</v>
      </c>
      <c r="AE8" s="11"/>
      <c r="AF8" s="11">
        <v>97</v>
      </c>
      <c r="AG8" s="11">
        <v>170</v>
      </c>
      <c r="AH8" s="11">
        <v>108</v>
      </c>
      <c r="AI8" s="11">
        <v>55</v>
      </c>
      <c r="AJ8" s="11">
        <v>61</v>
      </c>
      <c r="AK8" s="11"/>
      <c r="AL8" s="11">
        <v>192</v>
      </c>
      <c r="AM8" s="11">
        <v>200</v>
      </c>
      <c r="AN8" s="11">
        <v>89</v>
      </c>
      <c r="AO8" s="11">
        <v>24</v>
      </c>
      <c r="AP8" s="11"/>
      <c r="AQ8" s="11">
        <v>293</v>
      </c>
      <c r="AR8" s="11">
        <v>212</v>
      </c>
      <c r="AS8" s="11"/>
      <c r="AT8" s="11">
        <v>342</v>
      </c>
      <c r="AU8" s="11">
        <v>91</v>
      </c>
      <c r="AV8" s="11"/>
      <c r="AW8" s="11">
        <v>191</v>
      </c>
      <c r="AX8" s="11">
        <v>136</v>
      </c>
      <c r="AY8" s="11">
        <v>168</v>
      </c>
      <c r="AZ8" s="11"/>
      <c r="BA8" s="11">
        <v>115</v>
      </c>
      <c r="BB8" s="11">
        <v>137</v>
      </c>
      <c r="BC8" s="11">
        <v>173</v>
      </c>
      <c r="BD8" s="11">
        <v>44</v>
      </c>
      <c r="BE8" s="11">
        <v>36</v>
      </c>
      <c r="BF8" s="11"/>
      <c r="BG8" s="11">
        <v>210</v>
      </c>
      <c r="BH8" s="11">
        <v>296</v>
      </c>
      <c r="BI8" s="11"/>
      <c r="BJ8" s="11">
        <v>396</v>
      </c>
      <c r="BK8" s="11">
        <v>109</v>
      </c>
      <c r="BL8" s="11"/>
      <c r="BM8" s="11">
        <v>69</v>
      </c>
      <c r="BN8" s="11">
        <v>91</v>
      </c>
      <c r="BO8" s="11">
        <v>186</v>
      </c>
      <c r="BP8" s="11">
        <v>41</v>
      </c>
      <c r="BQ8" s="11">
        <v>54</v>
      </c>
      <c r="BR8" s="11"/>
      <c r="BS8" s="11">
        <v>153</v>
      </c>
      <c r="BT8" s="11"/>
      <c r="BU8" s="11">
        <v>91</v>
      </c>
      <c r="BV8" s="11">
        <v>129</v>
      </c>
      <c r="BW8" s="11">
        <v>48</v>
      </c>
      <c r="BX8" s="11">
        <v>95</v>
      </c>
      <c r="BY8" s="11">
        <v>34</v>
      </c>
      <c r="BZ8" s="11"/>
      <c r="CA8" s="11">
        <v>52</v>
      </c>
      <c r="CB8" s="11"/>
      <c r="CC8" s="11">
        <v>400</v>
      </c>
      <c r="CD8" s="11">
        <v>87</v>
      </c>
      <c r="CE8" s="11"/>
      <c r="CF8" s="11">
        <v>195</v>
      </c>
      <c r="CG8" s="11"/>
      <c r="CH8" s="11">
        <v>170</v>
      </c>
      <c r="CI8" s="11">
        <v>67</v>
      </c>
    </row>
    <row r="9" spans="2:87" x14ac:dyDescent="0.35">
      <c r="B9" s="18" t="s">
        <v>157</v>
      </c>
      <c r="C9" s="17">
        <v>0.22881866692488001</v>
      </c>
      <c r="D9" s="17">
        <v>0.25302850275835798</v>
      </c>
      <c r="E9" s="17">
        <v>0.204934721610503</v>
      </c>
      <c r="F9" s="17"/>
      <c r="G9" s="17">
        <v>0.32574451742370403</v>
      </c>
      <c r="H9" s="17">
        <v>0.31126745353746299</v>
      </c>
      <c r="I9" s="17">
        <v>0.15357148402617599</v>
      </c>
      <c r="J9" s="17">
        <v>0.19729568673769801</v>
      </c>
      <c r="K9" s="17">
        <v>0.25106113189692297</v>
      </c>
      <c r="L9" s="17">
        <v>0.14523028109873601</v>
      </c>
      <c r="M9" s="17"/>
      <c r="N9" s="17">
        <v>0.19911619227216801</v>
      </c>
      <c r="O9" s="17">
        <v>0.198769974637209</v>
      </c>
      <c r="P9" s="17">
        <v>0.24856131397183701</v>
      </c>
      <c r="Q9" s="17">
        <v>0.26973857725579597</v>
      </c>
      <c r="R9" s="17"/>
      <c r="S9" s="17">
        <v>0.256620820399175</v>
      </c>
      <c r="T9" s="17">
        <v>0.26068677156194903</v>
      </c>
      <c r="U9" s="17">
        <v>0.19069061412416599</v>
      </c>
      <c r="V9" s="17">
        <v>0.19292904482246301</v>
      </c>
      <c r="W9" s="17">
        <v>0.116148491176073</v>
      </c>
      <c r="X9" s="17">
        <v>0.35095170027153599</v>
      </c>
      <c r="Y9" s="17">
        <v>0.117450949592734</v>
      </c>
      <c r="Z9" s="17">
        <v>0.178866056894595</v>
      </c>
      <c r="AA9" s="17">
        <v>0.41647209812634201</v>
      </c>
      <c r="AB9" s="17">
        <v>0.18278027052404999</v>
      </c>
      <c r="AC9" s="17">
        <v>7.4508125159106597E-2</v>
      </c>
      <c r="AD9" s="17">
        <v>0.22342298771833599</v>
      </c>
      <c r="AE9" s="17"/>
      <c r="AF9" s="17">
        <v>0.27757597889268698</v>
      </c>
      <c r="AG9" s="17">
        <v>0.26445382221396302</v>
      </c>
      <c r="AH9" s="17">
        <v>0.181345626634941</v>
      </c>
      <c r="AI9" s="17">
        <v>0.23906275848115499</v>
      </c>
      <c r="AJ9" s="17">
        <v>0.161431436705717</v>
      </c>
      <c r="AK9" s="17"/>
      <c r="AL9" s="17">
        <v>0.1675486461987</v>
      </c>
      <c r="AM9" s="17">
        <v>0.229749642656183</v>
      </c>
      <c r="AN9" s="17">
        <v>0.29573992089448498</v>
      </c>
      <c r="AO9" s="17">
        <v>0.462672086894374</v>
      </c>
      <c r="AP9" s="17"/>
      <c r="AQ9" s="17">
        <v>0.25845854428623799</v>
      </c>
      <c r="AR9" s="17">
        <v>0.18794535627332901</v>
      </c>
      <c r="AS9" s="17"/>
      <c r="AT9" s="17">
        <v>0.23018982821895201</v>
      </c>
      <c r="AU9" s="17">
        <v>0.13857029811614099</v>
      </c>
      <c r="AV9" s="17"/>
      <c r="AW9" s="17">
        <v>0.18889527542696</v>
      </c>
      <c r="AX9" s="17">
        <v>0.224094089591478</v>
      </c>
      <c r="AY9" s="17">
        <v>0.28026806642255098</v>
      </c>
      <c r="AZ9" s="17"/>
      <c r="BA9" s="17">
        <v>0.285085429011804</v>
      </c>
      <c r="BB9" s="17">
        <v>0.23311852993853299</v>
      </c>
      <c r="BC9" s="17">
        <v>0.183750740417255</v>
      </c>
      <c r="BD9" s="17">
        <v>0.24420991857438801</v>
      </c>
      <c r="BE9" s="17">
        <v>0.229635205474475</v>
      </c>
      <c r="BF9" s="17"/>
      <c r="BG9" s="17">
        <v>0.22261698529412799</v>
      </c>
      <c r="BH9" s="17">
        <v>0.23321393584477801</v>
      </c>
      <c r="BI9" s="17"/>
      <c r="BJ9" s="17">
        <v>0.24602222843826699</v>
      </c>
      <c r="BK9" s="17">
        <v>0.16630392348947901</v>
      </c>
      <c r="BL9" s="17"/>
      <c r="BM9" s="17">
        <v>0.284750451763019</v>
      </c>
      <c r="BN9" s="17">
        <v>0.13461784795305101</v>
      </c>
      <c r="BO9" s="17">
        <v>0.29628014808243403</v>
      </c>
      <c r="BP9" s="17">
        <v>0.25028492785652101</v>
      </c>
      <c r="BQ9" s="17">
        <v>0.18670463883262201</v>
      </c>
      <c r="BR9" s="17"/>
      <c r="BS9" s="17">
        <v>0.22317652618120801</v>
      </c>
      <c r="BT9" s="17"/>
      <c r="BU9" s="17">
        <v>0.14238919421186499</v>
      </c>
      <c r="BV9" s="17">
        <v>0.36144995590607798</v>
      </c>
      <c r="BW9" s="17">
        <v>0.318592123776473</v>
      </c>
      <c r="BX9" s="17">
        <v>0.20486680642862501</v>
      </c>
      <c r="BY9" s="17">
        <v>0.12779118972296899</v>
      </c>
      <c r="BZ9" s="17"/>
      <c r="CA9" s="17">
        <v>0.31955289473645798</v>
      </c>
      <c r="CB9" s="17"/>
      <c r="CC9" s="17">
        <v>0.26004496516470299</v>
      </c>
      <c r="CD9" s="17">
        <v>0.12239403398487</v>
      </c>
      <c r="CE9" s="17"/>
      <c r="CF9" s="17">
        <v>0.23688784185831299</v>
      </c>
      <c r="CG9" s="17"/>
      <c r="CH9" s="17">
        <v>0.17430315180963901</v>
      </c>
      <c r="CI9" s="17">
        <v>0.32467417660164299</v>
      </c>
    </row>
    <row r="10" spans="2:87" x14ac:dyDescent="0.35">
      <c r="B10" s="18" t="s">
        <v>158</v>
      </c>
      <c r="C10" s="17">
        <v>0.248962543689733</v>
      </c>
      <c r="D10" s="17">
        <v>0.249087100766689</v>
      </c>
      <c r="E10" s="17">
        <v>0.24988008636772099</v>
      </c>
      <c r="F10" s="17"/>
      <c r="G10" s="17">
        <v>0.18513041437814001</v>
      </c>
      <c r="H10" s="17">
        <v>0.311536404940148</v>
      </c>
      <c r="I10" s="17">
        <v>0.24960732923301901</v>
      </c>
      <c r="J10" s="17">
        <v>0.30279499909531099</v>
      </c>
      <c r="K10" s="17">
        <v>0.24721030724232401</v>
      </c>
      <c r="L10" s="17">
        <v>0.184003705653868</v>
      </c>
      <c r="M10" s="17"/>
      <c r="N10" s="17">
        <v>0.34565141955452799</v>
      </c>
      <c r="O10" s="17">
        <v>0.28072160523953898</v>
      </c>
      <c r="P10" s="17">
        <v>0.16219875816336701</v>
      </c>
      <c r="Q10" s="17">
        <v>0.19160159995348</v>
      </c>
      <c r="R10" s="17"/>
      <c r="S10" s="17">
        <v>0.33350140410861201</v>
      </c>
      <c r="T10" s="17">
        <v>0.21129512350391599</v>
      </c>
      <c r="U10" s="17">
        <v>0.241336592349854</v>
      </c>
      <c r="V10" s="17">
        <v>0.30814037013321199</v>
      </c>
      <c r="W10" s="17">
        <v>0.32090875513515299</v>
      </c>
      <c r="X10" s="17">
        <v>0.205197252949851</v>
      </c>
      <c r="Y10" s="17">
        <v>0.22691919071442199</v>
      </c>
      <c r="Z10" s="17">
        <v>0.14582861482913401</v>
      </c>
      <c r="AA10" s="17">
        <v>0.206867653925221</v>
      </c>
      <c r="AB10" s="17">
        <v>0.282700875651961</v>
      </c>
      <c r="AC10" s="17">
        <v>0.300175203579789</v>
      </c>
      <c r="AD10" s="17">
        <v>4.5570095442856701E-2</v>
      </c>
      <c r="AE10" s="17"/>
      <c r="AF10" s="17">
        <v>0.17272249033455001</v>
      </c>
      <c r="AG10" s="17">
        <v>0.172732959142716</v>
      </c>
      <c r="AH10" s="17">
        <v>0.29625311467726401</v>
      </c>
      <c r="AI10" s="17">
        <v>0.38907124036635399</v>
      </c>
      <c r="AJ10" s="17">
        <v>0.39715951511382303</v>
      </c>
      <c r="AK10" s="17"/>
      <c r="AL10" s="17">
        <v>0.28273649760184399</v>
      </c>
      <c r="AM10" s="17">
        <v>0.222226783393112</v>
      </c>
      <c r="AN10" s="17">
        <v>0.27172505498765098</v>
      </c>
      <c r="AO10" s="17">
        <v>0.116692462857375</v>
      </c>
      <c r="AP10" s="17"/>
      <c r="AQ10" s="17">
        <v>0.184322348359206</v>
      </c>
      <c r="AR10" s="17">
        <v>0.33810119808126599</v>
      </c>
      <c r="AS10" s="17"/>
      <c r="AT10" s="17">
        <v>0.27373677574402799</v>
      </c>
      <c r="AU10" s="17">
        <v>0.24249479098082</v>
      </c>
      <c r="AV10" s="17"/>
      <c r="AW10" s="17">
        <v>0.24749815636437</v>
      </c>
      <c r="AX10" s="17">
        <v>0.27820626128812898</v>
      </c>
      <c r="AY10" s="17">
        <v>0.23551291567941501</v>
      </c>
      <c r="AZ10" s="17"/>
      <c r="BA10" s="17">
        <v>0.28000886298483701</v>
      </c>
      <c r="BB10" s="17">
        <v>0.221882554262469</v>
      </c>
      <c r="BC10" s="17">
        <v>0.26055831990365202</v>
      </c>
      <c r="BD10" s="17">
        <v>0.22650570708371801</v>
      </c>
      <c r="BE10" s="17">
        <v>0.224532942127605</v>
      </c>
      <c r="BF10" s="17"/>
      <c r="BG10" s="17">
        <v>0.23257042297341299</v>
      </c>
      <c r="BH10" s="17">
        <v>0.260580002147838</v>
      </c>
      <c r="BI10" s="17"/>
      <c r="BJ10" s="17">
        <v>0.25657310664891297</v>
      </c>
      <c r="BK10" s="17">
        <v>0.221307084648771</v>
      </c>
      <c r="BL10" s="17"/>
      <c r="BM10" s="17">
        <v>9.6963299575503606E-2</v>
      </c>
      <c r="BN10" s="17">
        <v>0.23667455172806001</v>
      </c>
      <c r="BO10" s="17">
        <v>0.32819470775947401</v>
      </c>
      <c r="BP10" s="17">
        <v>0.35309994722503601</v>
      </c>
      <c r="BQ10" s="17">
        <v>0.22461360966889099</v>
      </c>
      <c r="BR10" s="17"/>
      <c r="BS10" s="17">
        <v>0.25751850840048401</v>
      </c>
      <c r="BT10" s="17"/>
      <c r="BU10" s="17">
        <v>0.22887141359407001</v>
      </c>
      <c r="BV10" s="17">
        <v>0.36942341354337199</v>
      </c>
      <c r="BW10" s="17">
        <v>0.27626880158748401</v>
      </c>
      <c r="BX10" s="17">
        <v>0.22087611977379801</v>
      </c>
      <c r="BY10" s="17">
        <v>0.15274640777513199</v>
      </c>
      <c r="BZ10" s="17"/>
      <c r="CA10" s="17">
        <v>0.31775703490555801</v>
      </c>
      <c r="CB10" s="17"/>
      <c r="CC10" s="17">
        <v>0.24216329510075599</v>
      </c>
      <c r="CD10" s="17">
        <v>0.32049648611431902</v>
      </c>
      <c r="CE10" s="17"/>
      <c r="CF10" s="17">
        <v>0.26529524670993299</v>
      </c>
      <c r="CG10" s="17"/>
      <c r="CH10" s="17">
        <v>0.16520239631325601</v>
      </c>
      <c r="CI10" s="17">
        <v>0.365527602990107</v>
      </c>
    </row>
    <row r="11" spans="2:87" x14ac:dyDescent="0.35">
      <c r="B11" s="18" t="s">
        <v>159</v>
      </c>
      <c r="C11" s="17">
        <v>0.27739915995077602</v>
      </c>
      <c r="D11" s="17">
        <v>0.28810934212831402</v>
      </c>
      <c r="E11" s="17">
        <v>0.26337398619880698</v>
      </c>
      <c r="F11" s="17"/>
      <c r="G11" s="17">
        <v>0.33156802789415402</v>
      </c>
      <c r="H11" s="17">
        <v>0.16811423128986899</v>
      </c>
      <c r="I11" s="17">
        <v>0.24200184455209001</v>
      </c>
      <c r="J11" s="17">
        <v>0.25393242182456199</v>
      </c>
      <c r="K11" s="17">
        <v>0.26015788201769002</v>
      </c>
      <c r="L11" s="17">
        <v>0.41016952318558297</v>
      </c>
      <c r="M11" s="17"/>
      <c r="N11" s="17">
        <v>0.27629309233253702</v>
      </c>
      <c r="O11" s="17">
        <v>0.29354752496622</v>
      </c>
      <c r="P11" s="17">
        <v>0.28272664733052399</v>
      </c>
      <c r="Q11" s="17">
        <v>0.25977935037073502</v>
      </c>
      <c r="R11" s="17"/>
      <c r="S11" s="17">
        <v>0.24398625512009101</v>
      </c>
      <c r="T11" s="17">
        <v>0.31989272794225199</v>
      </c>
      <c r="U11" s="17">
        <v>0.37377752445266699</v>
      </c>
      <c r="V11" s="17">
        <v>0.28646628595888501</v>
      </c>
      <c r="W11" s="17">
        <v>0.25826256300961797</v>
      </c>
      <c r="X11" s="17">
        <v>0.21557473926889101</v>
      </c>
      <c r="Y11" s="17">
        <v>0.31907484201838798</v>
      </c>
      <c r="Z11" s="17">
        <v>0.25331295703476903</v>
      </c>
      <c r="AA11" s="17">
        <v>0.19669625949900599</v>
      </c>
      <c r="AB11" s="17">
        <v>0.31252262455542701</v>
      </c>
      <c r="AC11" s="17">
        <v>0.18154628258817701</v>
      </c>
      <c r="AD11" s="17">
        <v>0.41609957603355802</v>
      </c>
      <c r="AE11" s="17"/>
      <c r="AF11" s="17">
        <v>0.27715573154102702</v>
      </c>
      <c r="AG11" s="17">
        <v>0.31296295694142701</v>
      </c>
      <c r="AH11" s="17">
        <v>0.28981723928215303</v>
      </c>
      <c r="AI11" s="17">
        <v>0.216128829206823</v>
      </c>
      <c r="AJ11" s="17">
        <v>0.240913916759844</v>
      </c>
      <c r="AK11" s="17"/>
      <c r="AL11" s="17">
        <v>0.254878088047162</v>
      </c>
      <c r="AM11" s="17">
        <v>0.31412830655333102</v>
      </c>
      <c r="AN11" s="17">
        <v>0.26952817613271601</v>
      </c>
      <c r="AO11" s="17">
        <v>0.18022263468105501</v>
      </c>
      <c r="AP11" s="17"/>
      <c r="AQ11" s="17">
        <v>0.27559870541700598</v>
      </c>
      <c r="AR11" s="17">
        <v>0.27988198187934199</v>
      </c>
      <c r="AS11" s="17"/>
      <c r="AT11" s="17">
        <v>0.23162217603093599</v>
      </c>
      <c r="AU11" s="17">
        <v>0.397179201492043</v>
      </c>
      <c r="AV11" s="17"/>
      <c r="AW11" s="17">
        <v>0.30198894913011198</v>
      </c>
      <c r="AX11" s="17">
        <v>0.28224486920316599</v>
      </c>
      <c r="AY11" s="17">
        <v>0.24528757540521401</v>
      </c>
      <c r="AZ11" s="17"/>
      <c r="BA11" s="17">
        <v>0.220525286681205</v>
      </c>
      <c r="BB11" s="17">
        <v>0.270553719511193</v>
      </c>
      <c r="BC11" s="17">
        <v>0.31202694471028602</v>
      </c>
      <c r="BD11" s="17">
        <v>0.32543333182976197</v>
      </c>
      <c r="BE11" s="17">
        <v>0.26061611872256102</v>
      </c>
      <c r="BF11" s="17"/>
      <c r="BG11" s="17">
        <v>0.27692919662412402</v>
      </c>
      <c r="BH11" s="17">
        <v>0.27773223335346098</v>
      </c>
      <c r="BI11" s="17"/>
      <c r="BJ11" s="17">
        <v>0.25293316213855299</v>
      </c>
      <c r="BK11" s="17">
        <v>0.36630433083251601</v>
      </c>
      <c r="BL11" s="17"/>
      <c r="BM11" s="17">
        <v>0.26044606719516</v>
      </c>
      <c r="BN11" s="17">
        <v>0.32708433001973503</v>
      </c>
      <c r="BO11" s="17">
        <v>0.24956128287364099</v>
      </c>
      <c r="BP11" s="17">
        <v>0.221685143731502</v>
      </c>
      <c r="BQ11" s="17">
        <v>0.25448912295308102</v>
      </c>
      <c r="BR11" s="17"/>
      <c r="BS11" s="17">
        <v>0.25769638267714901</v>
      </c>
      <c r="BT11" s="17"/>
      <c r="BU11" s="17">
        <v>0.375073148216784</v>
      </c>
      <c r="BV11" s="17">
        <v>0.20014642720843701</v>
      </c>
      <c r="BW11" s="17">
        <v>0.23283006287198499</v>
      </c>
      <c r="BX11" s="17">
        <v>0.228775720436561</v>
      </c>
      <c r="BY11" s="17">
        <v>0.228234759361093</v>
      </c>
      <c r="BZ11" s="17"/>
      <c r="CA11" s="17">
        <v>0.23442676257575101</v>
      </c>
      <c r="CB11" s="17"/>
      <c r="CC11" s="17">
        <v>0.27091334713186999</v>
      </c>
      <c r="CD11" s="17">
        <v>0.32283851546750902</v>
      </c>
      <c r="CE11" s="17"/>
      <c r="CF11" s="17">
        <v>0.26262585819881601</v>
      </c>
      <c r="CG11" s="17"/>
      <c r="CH11" s="17">
        <v>0.332178025058601</v>
      </c>
      <c r="CI11" s="17">
        <v>0.16843189595675101</v>
      </c>
    </row>
    <row r="12" spans="2:87" x14ac:dyDescent="0.35">
      <c r="B12" s="18" t="s">
        <v>160</v>
      </c>
      <c r="C12" s="17">
        <v>0.162702879541442</v>
      </c>
      <c r="D12" s="17">
        <v>0.15115598923596699</v>
      </c>
      <c r="E12" s="17">
        <v>0.17523575409320899</v>
      </c>
      <c r="F12" s="17"/>
      <c r="G12" s="17">
        <v>8.3749082742459596E-2</v>
      </c>
      <c r="H12" s="17">
        <v>0.116595487787984</v>
      </c>
      <c r="I12" s="17">
        <v>0.22986561117614401</v>
      </c>
      <c r="J12" s="17">
        <v>0.203816626395907</v>
      </c>
      <c r="K12" s="17">
        <v>0.15560102196828399</v>
      </c>
      <c r="L12" s="17">
        <v>0.18104936064902499</v>
      </c>
      <c r="M12" s="17"/>
      <c r="N12" s="17">
        <v>0.13044258796924199</v>
      </c>
      <c r="O12" s="17">
        <v>0.157430738207437</v>
      </c>
      <c r="P12" s="17">
        <v>0.23948063479974499</v>
      </c>
      <c r="Q12" s="17">
        <v>0.134216257282569</v>
      </c>
      <c r="R12" s="17"/>
      <c r="S12" s="17">
        <v>0.14886032291808601</v>
      </c>
      <c r="T12" s="17">
        <v>0.14716638592783901</v>
      </c>
      <c r="U12" s="17">
        <v>0.14409407308243</v>
      </c>
      <c r="V12" s="17">
        <v>0.106293093761557</v>
      </c>
      <c r="W12" s="17">
        <v>0.27852953611109199</v>
      </c>
      <c r="X12" s="17">
        <v>9.8608171413635398E-2</v>
      </c>
      <c r="Y12" s="17">
        <v>0.190023744847134</v>
      </c>
      <c r="Z12" s="17">
        <v>0.36026994507443599</v>
      </c>
      <c r="AA12" s="17">
        <v>9.0446506091621207E-2</v>
      </c>
      <c r="AB12" s="17">
        <v>0.15043578713765801</v>
      </c>
      <c r="AC12" s="17">
        <v>0.248673933852572</v>
      </c>
      <c r="AD12" s="17">
        <v>0.13062814392241101</v>
      </c>
      <c r="AE12" s="17"/>
      <c r="AF12" s="17">
        <v>0.15889850825295901</v>
      </c>
      <c r="AG12" s="17">
        <v>0.16420417323347999</v>
      </c>
      <c r="AH12" s="17">
        <v>0.13373277879829301</v>
      </c>
      <c r="AI12" s="17">
        <v>0.13757209866148901</v>
      </c>
      <c r="AJ12" s="17">
        <v>0.16519903937427</v>
      </c>
      <c r="AK12" s="17"/>
      <c r="AL12" s="17">
        <v>0.206378349928277</v>
      </c>
      <c r="AM12" s="17">
        <v>0.12606661730614499</v>
      </c>
      <c r="AN12" s="17">
        <v>0.13012688840381201</v>
      </c>
      <c r="AO12" s="17">
        <v>0.24041281556719599</v>
      </c>
      <c r="AP12" s="17"/>
      <c r="AQ12" s="17">
        <v>0.18049598039648901</v>
      </c>
      <c r="AR12" s="17">
        <v>0.138166241625022</v>
      </c>
      <c r="AS12" s="17"/>
      <c r="AT12" s="17">
        <v>0.164147468528447</v>
      </c>
      <c r="AU12" s="17">
        <v>0.16981880933490101</v>
      </c>
      <c r="AV12" s="17"/>
      <c r="AW12" s="17">
        <v>0.189625539332614</v>
      </c>
      <c r="AX12" s="17">
        <v>0.14227477882807299</v>
      </c>
      <c r="AY12" s="17">
        <v>0.14035110120139899</v>
      </c>
      <c r="AZ12" s="17"/>
      <c r="BA12" s="17">
        <v>0.14029787212820999</v>
      </c>
      <c r="BB12" s="17">
        <v>0.19261353094397199</v>
      </c>
      <c r="BC12" s="17">
        <v>0.15627076861177699</v>
      </c>
      <c r="BD12" s="17">
        <v>0.13754567026282399</v>
      </c>
      <c r="BE12" s="17">
        <v>0.18236781458496401</v>
      </c>
      <c r="BF12" s="17"/>
      <c r="BG12" s="17">
        <v>0.16644503481293499</v>
      </c>
      <c r="BH12" s="17">
        <v>0.16005073134398101</v>
      </c>
      <c r="BI12" s="17"/>
      <c r="BJ12" s="17">
        <v>0.15768463324956999</v>
      </c>
      <c r="BK12" s="17">
        <v>0.18093831173308</v>
      </c>
      <c r="BL12" s="17"/>
      <c r="BM12" s="17">
        <v>0.160139374722752</v>
      </c>
      <c r="BN12" s="17">
        <v>0.23457260718551501</v>
      </c>
      <c r="BO12" s="17">
        <v>0.108219291585472</v>
      </c>
      <c r="BP12" s="17">
        <v>8.1020556742314898E-2</v>
      </c>
      <c r="BQ12" s="17">
        <v>0.22874701014738699</v>
      </c>
      <c r="BR12" s="17"/>
      <c r="BS12" s="17">
        <v>0.23834693690131101</v>
      </c>
      <c r="BT12" s="17"/>
      <c r="BU12" s="17">
        <v>0.178499947392047</v>
      </c>
      <c r="BV12" s="17">
        <v>4.5516293892911799E-2</v>
      </c>
      <c r="BW12" s="17">
        <v>0.11042436083365401</v>
      </c>
      <c r="BX12" s="17">
        <v>0.32497439222975599</v>
      </c>
      <c r="BY12" s="17">
        <v>0.121061837765273</v>
      </c>
      <c r="BZ12" s="17"/>
      <c r="CA12" s="17">
        <v>0.12826330778223299</v>
      </c>
      <c r="CB12" s="17"/>
      <c r="CC12" s="17">
        <v>0.176181795286736</v>
      </c>
      <c r="CD12" s="17">
        <v>0.11456163347871499</v>
      </c>
      <c r="CE12" s="17"/>
      <c r="CF12" s="17">
        <v>0.15722297813712099</v>
      </c>
      <c r="CG12" s="17"/>
      <c r="CH12" s="17">
        <v>0.230508344585375</v>
      </c>
      <c r="CI12" s="17">
        <v>0.113691409121007</v>
      </c>
    </row>
    <row r="13" spans="2:87" x14ac:dyDescent="0.35">
      <c r="B13" s="18" t="s">
        <v>161</v>
      </c>
      <c r="C13" s="19">
        <v>8.2116749893169999E-2</v>
      </c>
      <c r="D13" s="19">
        <v>5.86190651106719E-2</v>
      </c>
      <c r="E13" s="19">
        <v>0.10657545172976</v>
      </c>
      <c r="F13" s="19"/>
      <c r="G13" s="19">
        <v>7.3807957561542806E-2</v>
      </c>
      <c r="H13" s="19">
        <v>9.2486422444536406E-2</v>
      </c>
      <c r="I13" s="19">
        <v>0.124953731012571</v>
      </c>
      <c r="J13" s="19">
        <v>4.2160265946521003E-2</v>
      </c>
      <c r="K13" s="19">
        <v>8.5969656874780004E-2</v>
      </c>
      <c r="L13" s="19">
        <v>7.9547129412787798E-2</v>
      </c>
      <c r="M13" s="19"/>
      <c r="N13" s="19">
        <v>4.8496707871524498E-2</v>
      </c>
      <c r="O13" s="19">
        <v>6.9530156949594399E-2</v>
      </c>
      <c r="P13" s="19">
        <v>6.7032645734526705E-2</v>
      </c>
      <c r="Q13" s="19">
        <v>0.14466421513742</v>
      </c>
      <c r="R13" s="19"/>
      <c r="S13" s="19">
        <v>1.7031197454035699E-2</v>
      </c>
      <c r="T13" s="19">
        <v>6.0958991064043899E-2</v>
      </c>
      <c r="U13" s="19">
        <v>5.0101195990883002E-2</v>
      </c>
      <c r="V13" s="19">
        <v>0.10617120532388399</v>
      </c>
      <c r="W13" s="19">
        <v>2.61506545680639E-2</v>
      </c>
      <c r="X13" s="19">
        <v>0.12966813609608699</v>
      </c>
      <c r="Y13" s="19">
        <v>0.14653127282732201</v>
      </c>
      <c r="Z13" s="19">
        <v>6.1722426167065698E-2</v>
      </c>
      <c r="AA13" s="19">
        <v>8.9517482357810096E-2</v>
      </c>
      <c r="AB13" s="19">
        <v>7.1560442130904595E-2</v>
      </c>
      <c r="AC13" s="19">
        <v>0.19509645482035401</v>
      </c>
      <c r="AD13" s="19">
        <v>0.184279196882837</v>
      </c>
      <c r="AE13" s="19"/>
      <c r="AF13" s="19">
        <v>0.113647290978777</v>
      </c>
      <c r="AG13" s="19">
        <v>8.5646088468413706E-2</v>
      </c>
      <c r="AH13" s="19">
        <v>9.88512406073489E-2</v>
      </c>
      <c r="AI13" s="19">
        <v>1.8165073284179201E-2</v>
      </c>
      <c r="AJ13" s="19">
        <v>3.5296092046346199E-2</v>
      </c>
      <c r="AK13" s="19"/>
      <c r="AL13" s="19">
        <v>8.8458418224016899E-2</v>
      </c>
      <c r="AM13" s="19">
        <v>0.10782865009122899</v>
      </c>
      <c r="AN13" s="19">
        <v>3.2879959581335903E-2</v>
      </c>
      <c r="AO13" s="19">
        <v>0</v>
      </c>
      <c r="AP13" s="19"/>
      <c r="AQ13" s="19">
        <v>0.10112442154106201</v>
      </c>
      <c r="AR13" s="19">
        <v>5.59052221410406E-2</v>
      </c>
      <c r="AS13" s="19"/>
      <c r="AT13" s="19">
        <v>0.100303751477636</v>
      </c>
      <c r="AU13" s="19">
        <v>5.1936900076095201E-2</v>
      </c>
      <c r="AV13" s="19"/>
      <c r="AW13" s="19">
        <v>7.1992079745943793E-2</v>
      </c>
      <c r="AX13" s="19">
        <v>7.3180001089154095E-2</v>
      </c>
      <c r="AY13" s="19">
        <v>9.8580341291421097E-2</v>
      </c>
      <c r="AZ13" s="19"/>
      <c r="BA13" s="19">
        <v>7.4082549193944303E-2</v>
      </c>
      <c r="BB13" s="19">
        <v>8.1831665343832405E-2</v>
      </c>
      <c r="BC13" s="19">
        <v>8.7393226357030201E-2</v>
      </c>
      <c r="BD13" s="19">
        <v>6.6305372249308894E-2</v>
      </c>
      <c r="BE13" s="19">
        <v>0.10284791909039501</v>
      </c>
      <c r="BF13" s="19"/>
      <c r="BG13" s="19">
        <v>0.1014383602954</v>
      </c>
      <c r="BH13" s="19">
        <v>6.8423097309942699E-2</v>
      </c>
      <c r="BI13" s="19"/>
      <c r="BJ13" s="19">
        <v>8.6786869524697594E-2</v>
      </c>
      <c r="BK13" s="19">
        <v>6.5146349296154496E-2</v>
      </c>
      <c r="BL13" s="19"/>
      <c r="BM13" s="19">
        <v>0.19770080674356499</v>
      </c>
      <c r="BN13" s="19">
        <v>6.70506631136394E-2</v>
      </c>
      <c r="BO13" s="19">
        <v>1.7744569698978301E-2</v>
      </c>
      <c r="BP13" s="19">
        <v>9.3909424444626396E-2</v>
      </c>
      <c r="BQ13" s="19">
        <v>0.105445618398018</v>
      </c>
      <c r="BR13" s="19"/>
      <c r="BS13" s="19">
        <v>2.3261645839847502E-2</v>
      </c>
      <c r="BT13" s="19"/>
      <c r="BU13" s="19">
        <v>7.5166296585233799E-2</v>
      </c>
      <c r="BV13" s="19">
        <v>2.3463909449201299E-2</v>
      </c>
      <c r="BW13" s="19">
        <v>6.1884650930404198E-2</v>
      </c>
      <c r="BX13" s="19">
        <v>2.05069611312588E-2</v>
      </c>
      <c r="BY13" s="19">
        <v>0.37016580537553301</v>
      </c>
      <c r="BZ13" s="19"/>
      <c r="CA13" s="19">
        <v>0</v>
      </c>
      <c r="CB13" s="19"/>
      <c r="CC13" s="19">
        <v>5.0696597315934802E-2</v>
      </c>
      <c r="CD13" s="19">
        <v>0.119709330954587</v>
      </c>
      <c r="CE13" s="19"/>
      <c r="CF13" s="19">
        <v>7.7968075095816894E-2</v>
      </c>
      <c r="CG13" s="19"/>
      <c r="CH13" s="19">
        <v>9.7808082233130103E-2</v>
      </c>
      <c r="CI13" s="19">
        <v>2.76749153304926E-2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T18"/>
  <sheetViews>
    <sheetView showGridLines="0" topLeftCell="A2" workbookViewId="0">
      <pane xSplit="2" topLeftCell="O1" activePane="topRight" state="frozen"/>
      <selection pane="topRight" activeCell="B18" sqref="B18"/>
    </sheetView>
  </sheetViews>
  <sheetFormatPr defaultColWidth="10.90625" defaultRowHeight="14.5" x14ac:dyDescent="0.35"/>
  <cols>
    <col min="2" max="2" width="25.7265625" customWidth="1"/>
    <col min="3" max="20" width="20.7265625" customWidth="1"/>
  </cols>
  <sheetData>
    <row r="2" spans="2:20" ht="40" customHeight="1" x14ac:dyDescent="0.35">
      <c r="D2" s="31" t="s">
        <v>181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</row>
    <row r="6" spans="2:20" ht="50" customHeight="1" x14ac:dyDescent="0.35">
      <c r="B6" s="20" t="s">
        <v>15</v>
      </c>
      <c r="C6" s="20" t="s">
        <v>140</v>
      </c>
      <c r="D6" s="20" t="s">
        <v>141</v>
      </c>
      <c r="E6" s="20" t="s">
        <v>142</v>
      </c>
      <c r="F6" s="20" t="s">
        <v>143</v>
      </c>
      <c r="G6" s="20" t="s">
        <v>144</v>
      </c>
      <c r="H6" s="20" t="s">
        <v>145</v>
      </c>
      <c r="I6" s="20" t="s">
        <v>146</v>
      </c>
      <c r="J6" s="20" t="s">
        <v>147</v>
      </c>
      <c r="K6" s="20" t="s">
        <v>148</v>
      </c>
      <c r="L6" s="20" t="s">
        <v>149</v>
      </c>
      <c r="M6" s="20" t="s">
        <v>150</v>
      </c>
      <c r="N6" s="20" t="s">
        <v>151</v>
      </c>
      <c r="O6" s="20" t="s">
        <v>152</v>
      </c>
      <c r="P6" s="20" t="s">
        <v>153</v>
      </c>
      <c r="Q6" s="20" t="s">
        <v>154</v>
      </c>
      <c r="R6" s="20" t="s">
        <v>155</v>
      </c>
      <c r="S6" s="20" t="s">
        <v>156</v>
      </c>
    </row>
    <row r="7" spans="2:20" x14ac:dyDescent="0.35">
      <c r="B7" s="18" t="s">
        <v>157</v>
      </c>
      <c r="C7" s="17">
        <v>0.172747882749473</v>
      </c>
      <c r="D7" s="17">
        <v>6.67960113761564E-2</v>
      </c>
      <c r="E7" s="17">
        <v>0.107651447628146</v>
      </c>
      <c r="F7" s="17">
        <v>0.18720291184643001</v>
      </c>
      <c r="G7" s="17">
        <v>9.09248009826569E-2</v>
      </c>
      <c r="H7" s="17">
        <v>0.29497910024590202</v>
      </c>
      <c r="I7" s="17">
        <v>0.171467263586361</v>
      </c>
      <c r="J7" s="17">
        <v>9.1851445707628501E-2</v>
      </c>
      <c r="K7" s="17">
        <v>0.16451709660443101</v>
      </c>
      <c r="L7" s="17">
        <v>8.6638554761027706E-2</v>
      </c>
      <c r="M7" s="17">
        <v>0.145657697437754</v>
      </c>
      <c r="N7" s="17">
        <v>8.6993445312070997E-2</v>
      </c>
      <c r="O7" s="17">
        <v>0.14814723483505801</v>
      </c>
      <c r="P7" s="17">
        <v>0.16537542427169599</v>
      </c>
      <c r="Q7" s="17">
        <v>0.18398609107230601</v>
      </c>
      <c r="R7" s="17">
        <v>0.13270857189006399</v>
      </c>
      <c r="S7" s="17">
        <v>0.18387631238482099</v>
      </c>
    </row>
    <row r="8" spans="2:20" x14ac:dyDescent="0.35">
      <c r="B8" s="18" t="s">
        <v>158</v>
      </c>
      <c r="C8" s="17">
        <v>0.31204731078004</v>
      </c>
      <c r="D8" s="17">
        <v>0.216301353610969</v>
      </c>
      <c r="E8" s="17">
        <v>0.317341872975893</v>
      </c>
      <c r="F8" s="17">
        <v>0.29902410998013701</v>
      </c>
      <c r="G8" s="17">
        <v>0.22881883611737699</v>
      </c>
      <c r="H8" s="17">
        <v>0.24066292711030801</v>
      </c>
      <c r="I8" s="17">
        <v>0.25424814829739201</v>
      </c>
      <c r="J8" s="17">
        <v>0.24982321553603101</v>
      </c>
      <c r="K8" s="17">
        <v>0.345463936229022</v>
      </c>
      <c r="L8" s="17">
        <v>0.338555486268793</v>
      </c>
      <c r="M8" s="17">
        <v>0.30144273347878298</v>
      </c>
      <c r="N8" s="17">
        <v>0.23051813050627201</v>
      </c>
      <c r="O8" s="17">
        <v>0.242579681247763</v>
      </c>
      <c r="P8" s="17">
        <v>0.29575500881872102</v>
      </c>
      <c r="Q8" s="17">
        <v>0.22307581847997801</v>
      </c>
      <c r="R8" s="17">
        <v>0.249153593323894</v>
      </c>
      <c r="S8" s="17">
        <v>0.21449697670625201</v>
      </c>
    </row>
    <row r="9" spans="2:20" x14ac:dyDescent="0.35">
      <c r="B9" s="18" t="s">
        <v>159</v>
      </c>
      <c r="C9" s="17">
        <v>0.23787366137052299</v>
      </c>
      <c r="D9" s="17">
        <v>0.33146563471357099</v>
      </c>
      <c r="E9" s="17">
        <v>0.32830604022229198</v>
      </c>
      <c r="F9" s="17">
        <v>0.225347785929042</v>
      </c>
      <c r="G9" s="17">
        <v>0.30855974697897398</v>
      </c>
      <c r="H9" s="17">
        <v>0.13393173784519799</v>
      </c>
      <c r="I9" s="17">
        <v>0.19537234907537601</v>
      </c>
      <c r="J9" s="17">
        <v>0.35258427778350199</v>
      </c>
      <c r="K9" s="17">
        <v>0.23212477896339601</v>
      </c>
      <c r="L9" s="17">
        <v>0.32101414543158902</v>
      </c>
      <c r="M9" s="17">
        <v>0.26991562406547198</v>
      </c>
      <c r="N9" s="17">
        <v>0.32096241067094999</v>
      </c>
      <c r="O9" s="17">
        <v>0.21167002599257301</v>
      </c>
      <c r="P9" s="17">
        <v>0.27302587318794402</v>
      </c>
      <c r="Q9" s="17">
        <v>0.29406412227668899</v>
      </c>
      <c r="R9" s="17">
        <v>0.30336086383262201</v>
      </c>
      <c r="S9" s="17">
        <v>0.27943703243607099</v>
      </c>
    </row>
    <row r="10" spans="2:20" x14ac:dyDescent="0.35">
      <c r="B10" s="18" t="s">
        <v>160</v>
      </c>
      <c r="C10" s="17">
        <v>0.1411153064656</v>
      </c>
      <c r="D10" s="17">
        <v>0.25111498242372499</v>
      </c>
      <c r="E10" s="17">
        <v>0.13822717264550999</v>
      </c>
      <c r="F10" s="17">
        <v>0.17928679197905301</v>
      </c>
      <c r="G10" s="17">
        <v>0.25950067405995197</v>
      </c>
      <c r="H10" s="17">
        <v>0.22000224268620799</v>
      </c>
      <c r="I10" s="17">
        <v>0.28103794279954503</v>
      </c>
      <c r="J10" s="17">
        <v>0.18358784404157499</v>
      </c>
      <c r="K10" s="17">
        <v>0.161968853619051</v>
      </c>
      <c r="L10" s="17">
        <v>0.141074355949839</v>
      </c>
      <c r="M10" s="17">
        <v>0.15200240958931699</v>
      </c>
      <c r="N10" s="17">
        <v>0.23751843523236699</v>
      </c>
      <c r="O10" s="17">
        <v>0.272987503188372</v>
      </c>
      <c r="P10" s="17">
        <v>0.16013908268339</v>
      </c>
      <c r="Q10" s="17">
        <v>0.19870849500475801</v>
      </c>
      <c r="R10" s="17">
        <v>0.21276782814328599</v>
      </c>
      <c r="S10" s="17">
        <v>0.217310109242394</v>
      </c>
    </row>
    <row r="11" spans="2:20" x14ac:dyDescent="0.35">
      <c r="B11" s="18" t="s">
        <v>161</v>
      </c>
      <c r="C11" s="17">
        <v>0.13621583863436401</v>
      </c>
      <c r="D11" s="17">
        <v>0.13432201787557899</v>
      </c>
      <c r="E11" s="17">
        <v>0.10847346652815899</v>
      </c>
      <c r="F11" s="17">
        <v>0.109138400265338</v>
      </c>
      <c r="G11" s="17">
        <v>0.11219594186104</v>
      </c>
      <c r="H11" s="17">
        <v>0.110423992112385</v>
      </c>
      <c r="I11" s="17">
        <v>9.7874296241325806E-2</v>
      </c>
      <c r="J11" s="17">
        <v>0.12215321693126301</v>
      </c>
      <c r="K11" s="17">
        <v>9.5925334584098396E-2</v>
      </c>
      <c r="L11" s="17">
        <v>0.11271745758875</v>
      </c>
      <c r="M11" s="17">
        <v>0.13098153542867499</v>
      </c>
      <c r="N11" s="17">
        <v>0.12400757827834</v>
      </c>
      <c r="O11" s="17">
        <v>0.12461555473623399</v>
      </c>
      <c r="P11" s="17">
        <v>0.10570461103824801</v>
      </c>
      <c r="Q11" s="17">
        <v>0.100165473166269</v>
      </c>
      <c r="R11" s="17">
        <v>0.102009142810133</v>
      </c>
      <c r="S11" s="17">
        <v>0.104879569230463</v>
      </c>
    </row>
    <row r="12" spans="2:20" x14ac:dyDescent="0.35">
      <c r="B12" s="16" t="s">
        <v>163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</row>
    <row r="13" spans="2:20" x14ac:dyDescent="0.35">
      <c r="B13" t="s">
        <v>118</v>
      </c>
    </row>
    <row r="14" spans="2:20" x14ac:dyDescent="0.35">
      <c r="B14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">
    <mergeCell ref="D2:T2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182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488</v>
      </c>
      <c r="D7" s="10">
        <v>246</v>
      </c>
      <c r="E7" s="10">
        <v>239</v>
      </c>
      <c r="F7" s="10"/>
      <c r="G7" s="10">
        <v>38</v>
      </c>
      <c r="H7" s="10">
        <v>78</v>
      </c>
      <c r="I7" s="10">
        <v>85</v>
      </c>
      <c r="J7" s="10">
        <v>89</v>
      </c>
      <c r="K7" s="10">
        <v>75</v>
      </c>
      <c r="L7" s="10">
        <v>123</v>
      </c>
      <c r="M7" s="10"/>
      <c r="N7" s="10">
        <v>150</v>
      </c>
      <c r="O7" s="10">
        <v>134</v>
      </c>
      <c r="P7" s="10">
        <v>98</v>
      </c>
      <c r="Q7" s="10">
        <v>104</v>
      </c>
      <c r="R7" s="10"/>
      <c r="S7" s="10">
        <v>70</v>
      </c>
      <c r="T7" s="10">
        <v>72</v>
      </c>
      <c r="U7" s="10">
        <v>44</v>
      </c>
      <c r="V7" s="10">
        <v>38</v>
      </c>
      <c r="W7" s="10">
        <v>32</v>
      </c>
      <c r="X7" s="10">
        <v>48</v>
      </c>
      <c r="Y7" s="10">
        <v>42</v>
      </c>
      <c r="Z7" s="10">
        <v>11</v>
      </c>
      <c r="AA7" s="10">
        <v>43</v>
      </c>
      <c r="AB7" s="10">
        <v>45</v>
      </c>
      <c r="AC7" s="10">
        <v>24</v>
      </c>
      <c r="AD7" s="10">
        <v>19</v>
      </c>
      <c r="AE7" s="10"/>
      <c r="AF7" s="10">
        <v>80</v>
      </c>
      <c r="AG7" s="10">
        <v>181</v>
      </c>
      <c r="AH7" s="10">
        <v>94</v>
      </c>
      <c r="AI7" s="10">
        <v>56</v>
      </c>
      <c r="AJ7" s="10">
        <v>61</v>
      </c>
      <c r="AK7" s="10"/>
      <c r="AL7" s="10">
        <v>194</v>
      </c>
      <c r="AM7" s="10">
        <v>191</v>
      </c>
      <c r="AN7" s="10">
        <v>74</v>
      </c>
      <c r="AO7" s="10">
        <v>29</v>
      </c>
      <c r="AP7" s="10"/>
      <c r="AQ7" s="10">
        <v>286</v>
      </c>
      <c r="AR7" s="10">
        <v>202</v>
      </c>
      <c r="AS7" s="10"/>
      <c r="AT7" s="10">
        <v>292</v>
      </c>
      <c r="AU7" s="10">
        <v>121</v>
      </c>
      <c r="AV7" s="10"/>
      <c r="AW7" s="10">
        <v>201</v>
      </c>
      <c r="AX7" s="10">
        <v>109</v>
      </c>
      <c r="AY7" s="10">
        <v>156</v>
      </c>
      <c r="AZ7" s="10"/>
      <c r="BA7" s="10">
        <v>121</v>
      </c>
      <c r="BB7" s="10">
        <v>128</v>
      </c>
      <c r="BC7" s="10">
        <v>153</v>
      </c>
      <c r="BD7" s="10">
        <v>60</v>
      </c>
      <c r="BE7" s="10">
        <v>25</v>
      </c>
      <c r="BF7" s="10"/>
      <c r="BG7" s="10">
        <v>181</v>
      </c>
      <c r="BH7" s="10">
        <v>307</v>
      </c>
      <c r="BI7" s="10"/>
      <c r="BJ7" s="10">
        <v>370</v>
      </c>
      <c r="BK7" s="10">
        <v>116</v>
      </c>
      <c r="BL7" s="10"/>
      <c r="BM7" s="10">
        <v>69</v>
      </c>
      <c r="BN7" s="10">
        <v>116</v>
      </c>
      <c r="BO7" s="10">
        <v>154</v>
      </c>
      <c r="BP7" s="10">
        <v>36</v>
      </c>
      <c r="BQ7" s="10">
        <v>55</v>
      </c>
      <c r="BR7" s="10"/>
      <c r="BS7" s="10">
        <v>148</v>
      </c>
      <c r="BT7" s="10"/>
      <c r="BU7" s="10">
        <v>105</v>
      </c>
      <c r="BV7" s="10">
        <v>119</v>
      </c>
      <c r="BW7" s="10">
        <v>46</v>
      </c>
      <c r="BX7" s="10">
        <v>94</v>
      </c>
      <c r="BY7" s="10">
        <v>34</v>
      </c>
      <c r="BZ7" s="10"/>
      <c r="CA7" s="10">
        <v>31</v>
      </c>
      <c r="CB7" s="10"/>
      <c r="CC7" s="10">
        <v>387</v>
      </c>
      <c r="CD7" s="10">
        <v>89</v>
      </c>
      <c r="CE7" s="10"/>
      <c r="CF7" s="10">
        <v>176</v>
      </c>
      <c r="CG7" s="10"/>
      <c r="CH7" s="10">
        <v>175</v>
      </c>
      <c r="CI7" s="10">
        <v>64</v>
      </c>
    </row>
    <row r="8" spans="2:87" ht="30" customHeight="1" x14ac:dyDescent="0.35">
      <c r="B8" s="11" t="s">
        <v>20</v>
      </c>
      <c r="C8" s="11">
        <v>487</v>
      </c>
      <c r="D8" s="11">
        <v>241</v>
      </c>
      <c r="E8" s="11">
        <v>242</v>
      </c>
      <c r="F8" s="11"/>
      <c r="G8" s="11">
        <v>68</v>
      </c>
      <c r="H8" s="11">
        <v>78</v>
      </c>
      <c r="I8" s="11">
        <v>80</v>
      </c>
      <c r="J8" s="11">
        <v>83</v>
      </c>
      <c r="K8" s="11">
        <v>66</v>
      </c>
      <c r="L8" s="11">
        <v>112</v>
      </c>
      <c r="M8" s="11"/>
      <c r="N8" s="11">
        <v>137</v>
      </c>
      <c r="O8" s="11">
        <v>141</v>
      </c>
      <c r="P8" s="11">
        <v>102</v>
      </c>
      <c r="Q8" s="11">
        <v>105</v>
      </c>
      <c r="R8" s="11"/>
      <c r="S8" s="11">
        <v>73</v>
      </c>
      <c r="T8" s="11">
        <v>68</v>
      </c>
      <c r="U8" s="11">
        <v>41</v>
      </c>
      <c r="V8" s="11">
        <v>39</v>
      </c>
      <c r="W8" s="11">
        <v>28</v>
      </c>
      <c r="X8" s="11">
        <v>51</v>
      </c>
      <c r="Y8" s="11">
        <v>48</v>
      </c>
      <c r="Z8" s="11">
        <v>13</v>
      </c>
      <c r="AA8" s="11">
        <v>46</v>
      </c>
      <c r="AB8" s="11">
        <v>42</v>
      </c>
      <c r="AC8" s="11">
        <v>21</v>
      </c>
      <c r="AD8" s="11">
        <v>16</v>
      </c>
      <c r="AE8" s="11"/>
      <c r="AF8" s="11">
        <v>82</v>
      </c>
      <c r="AG8" s="11">
        <v>182</v>
      </c>
      <c r="AH8" s="11">
        <v>91</v>
      </c>
      <c r="AI8" s="11">
        <v>54</v>
      </c>
      <c r="AJ8" s="11">
        <v>59</v>
      </c>
      <c r="AK8" s="11"/>
      <c r="AL8" s="11">
        <v>190</v>
      </c>
      <c r="AM8" s="11">
        <v>190</v>
      </c>
      <c r="AN8" s="11">
        <v>75</v>
      </c>
      <c r="AO8" s="11">
        <v>32</v>
      </c>
      <c r="AP8" s="11"/>
      <c r="AQ8" s="11">
        <v>289</v>
      </c>
      <c r="AR8" s="11">
        <v>197</v>
      </c>
      <c r="AS8" s="11"/>
      <c r="AT8" s="11">
        <v>291</v>
      </c>
      <c r="AU8" s="11">
        <v>109</v>
      </c>
      <c r="AV8" s="11"/>
      <c r="AW8" s="11">
        <v>188</v>
      </c>
      <c r="AX8" s="11">
        <v>107</v>
      </c>
      <c r="AY8" s="11">
        <v>164</v>
      </c>
      <c r="AZ8" s="11"/>
      <c r="BA8" s="11">
        <v>125</v>
      </c>
      <c r="BB8" s="11">
        <v>128</v>
      </c>
      <c r="BC8" s="11">
        <v>150</v>
      </c>
      <c r="BD8" s="11">
        <v>59</v>
      </c>
      <c r="BE8" s="11">
        <v>23</v>
      </c>
      <c r="BF8" s="11"/>
      <c r="BG8" s="11">
        <v>197</v>
      </c>
      <c r="BH8" s="11">
        <v>289</v>
      </c>
      <c r="BI8" s="11"/>
      <c r="BJ8" s="11">
        <v>379</v>
      </c>
      <c r="BK8" s="11">
        <v>106</v>
      </c>
      <c r="BL8" s="11"/>
      <c r="BM8" s="11">
        <v>75</v>
      </c>
      <c r="BN8" s="11">
        <v>110</v>
      </c>
      <c r="BO8" s="11">
        <v>152</v>
      </c>
      <c r="BP8" s="11">
        <v>35</v>
      </c>
      <c r="BQ8" s="11">
        <v>55</v>
      </c>
      <c r="BR8" s="11"/>
      <c r="BS8" s="11">
        <v>149</v>
      </c>
      <c r="BT8" s="11"/>
      <c r="BU8" s="11">
        <v>102</v>
      </c>
      <c r="BV8" s="11">
        <v>121</v>
      </c>
      <c r="BW8" s="11">
        <v>45</v>
      </c>
      <c r="BX8" s="11">
        <v>92</v>
      </c>
      <c r="BY8" s="11">
        <v>39</v>
      </c>
      <c r="BZ8" s="11"/>
      <c r="CA8" s="11">
        <v>31</v>
      </c>
      <c r="CB8" s="11"/>
      <c r="CC8" s="11">
        <v>382</v>
      </c>
      <c r="CD8" s="11">
        <v>90</v>
      </c>
      <c r="CE8" s="11"/>
      <c r="CF8" s="11">
        <v>172</v>
      </c>
      <c r="CG8" s="11"/>
      <c r="CH8" s="11">
        <v>165</v>
      </c>
      <c r="CI8" s="11">
        <v>65</v>
      </c>
    </row>
    <row r="9" spans="2:87" x14ac:dyDescent="0.35">
      <c r="B9" s="18" t="s">
        <v>157</v>
      </c>
      <c r="C9" s="17">
        <v>0.172747882749473</v>
      </c>
      <c r="D9" s="17">
        <v>0.160450489900864</v>
      </c>
      <c r="E9" s="17">
        <v>0.187230736283338</v>
      </c>
      <c r="F9" s="17"/>
      <c r="G9" s="17">
        <v>0.18745555377345699</v>
      </c>
      <c r="H9" s="17">
        <v>0.27411727473140801</v>
      </c>
      <c r="I9" s="17">
        <v>0.23103039566693601</v>
      </c>
      <c r="J9" s="17">
        <v>0.14553016944716901</v>
      </c>
      <c r="K9" s="17">
        <v>8.5883416124859696E-2</v>
      </c>
      <c r="L9" s="17">
        <v>0.123220212903651</v>
      </c>
      <c r="M9" s="17"/>
      <c r="N9" s="17">
        <v>0.16267906792175901</v>
      </c>
      <c r="O9" s="17">
        <v>0.17593165161292301</v>
      </c>
      <c r="P9" s="17">
        <v>0.19560189831910199</v>
      </c>
      <c r="Q9" s="17">
        <v>0.16284225173391301</v>
      </c>
      <c r="R9" s="17"/>
      <c r="S9" s="17">
        <v>0.21067500362886299</v>
      </c>
      <c r="T9" s="17">
        <v>0.18765981703137899</v>
      </c>
      <c r="U9" s="17">
        <v>7.0470373656730201E-2</v>
      </c>
      <c r="V9" s="17">
        <v>9.8031838607487404E-2</v>
      </c>
      <c r="W9" s="17">
        <v>0.15414506928615901</v>
      </c>
      <c r="X9" s="17">
        <v>0.18802292117203101</v>
      </c>
      <c r="Y9" s="17">
        <v>0.17854057306627599</v>
      </c>
      <c r="Z9" s="17">
        <v>0.35752506119194899</v>
      </c>
      <c r="AA9" s="17">
        <v>0.29418337235818498</v>
      </c>
      <c r="AB9" s="17">
        <v>0.133484124067102</v>
      </c>
      <c r="AC9" s="17">
        <v>0.126263956602269</v>
      </c>
      <c r="AD9" s="17">
        <v>0</v>
      </c>
      <c r="AE9" s="17"/>
      <c r="AF9" s="17">
        <v>0.153169524306348</v>
      </c>
      <c r="AG9" s="17">
        <v>0.189459915091333</v>
      </c>
      <c r="AH9" s="17">
        <v>0.153249612389976</v>
      </c>
      <c r="AI9" s="17">
        <v>0.17217969381999401</v>
      </c>
      <c r="AJ9" s="17">
        <v>0.18124693370027001</v>
      </c>
      <c r="AK9" s="17"/>
      <c r="AL9" s="17">
        <v>0.138230640045958</v>
      </c>
      <c r="AM9" s="17">
        <v>0.186293669008088</v>
      </c>
      <c r="AN9" s="17">
        <v>0.14610078570446799</v>
      </c>
      <c r="AO9" s="17">
        <v>0.35955996709636101</v>
      </c>
      <c r="AP9" s="17"/>
      <c r="AQ9" s="17">
        <v>0.165334001039183</v>
      </c>
      <c r="AR9" s="17">
        <v>0.18360587443967999</v>
      </c>
      <c r="AS9" s="17"/>
      <c r="AT9" s="17">
        <v>0.215892099681123</v>
      </c>
      <c r="AU9" s="17">
        <v>9.2293709599423596E-2</v>
      </c>
      <c r="AV9" s="17"/>
      <c r="AW9" s="17">
        <v>0.15098126081926699</v>
      </c>
      <c r="AX9" s="17">
        <v>0.116712214838044</v>
      </c>
      <c r="AY9" s="17">
        <v>0.23712750957933501</v>
      </c>
      <c r="AZ9" s="17"/>
      <c r="BA9" s="17">
        <v>0.23767683879707399</v>
      </c>
      <c r="BB9" s="17">
        <v>0.181338166295654</v>
      </c>
      <c r="BC9" s="17">
        <v>0.14186860030998499</v>
      </c>
      <c r="BD9" s="17">
        <v>0.135047023163097</v>
      </c>
      <c r="BE9" s="17">
        <v>7.7896909783886095E-2</v>
      </c>
      <c r="BF9" s="17"/>
      <c r="BG9" s="17">
        <v>0.122941564054038</v>
      </c>
      <c r="BH9" s="17">
        <v>0.206703190694425</v>
      </c>
      <c r="BI9" s="17"/>
      <c r="BJ9" s="17">
        <v>0.17694497119525801</v>
      </c>
      <c r="BK9" s="17">
        <v>0.16057875237386701</v>
      </c>
      <c r="BL9" s="17"/>
      <c r="BM9" s="17">
        <v>0.111662198407813</v>
      </c>
      <c r="BN9" s="17">
        <v>0.25642860196435202</v>
      </c>
      <c r="BO9" s="17">
        <v>0.190087497266443</v>
      </c>
      <c r="BP9" s="17">
        <v>8.0328720645705898E-2</v>
      </c>
      <c r="BQ9" s="17">
        <v>0.173204672123103</v>
      </c>
      <c r="BR9" s="17"/>
      <c r="BS9" s="17">
        <v>0.21142493222207401</v>
      </c>
      <c r="BT9" s="17"/>
      <c r="BU9" s="17">
        <v>0.25609677697424299</v>
      </c>
      <c r="BV9" s="17">
        <v>0.26211784666944499</v>
      </c>
      <c r="BW9" s="17">
        <v>6.2395876707984403E-2</v>
      </c>
      <c r="BX9" s="17">
        <v>0.182787957003581</v>
      </c>
      <c r="BY9" s="17">
        <v>2.37429330289337E-2</v>
      </c>
      <c r="BZ9" s="17"/>
      <c r="CA9" s="17">
        <v>0.32834118569319698</v>
      </c>
      <c r="CB9" s="17"/>
      <c r="CC9" s="17">
        <v>0.192377842827019</v>
      </c>
      <c r="CD9" s="17">
        <v>0.117034411458663</v>
      </c>
      <c r="CE9" s="17"/>
      <c r="CF9" s="17">
        <v>0.16382112054027101</v>
      </c>
      <c r="CG9" s="17"/>
      <c r="CH9" s="17">
        <v>0.13033662612491101</v>
      </c>
      <c r="CI9" s="17">
        <v>0.19395047760805201</v>
      </c>
    </row>
    <row r="10" spans="2:87" x14ac:dyDescent="0.35">
      <c r="B10" s="18" t="s">
        <v>158</v>
      </c>
      <c r="C10" s="17">
        <v>0.31204731078004</v>
      </c>
      <c r="D10" s="17">
        <v>0.37461413199629001</v>
      </c>
      <c r="E10" s="17">
        <v>0.24940545971568001</v>
      </c>
      <c r="F10" s="17"/>
      <c r="G10" s="17">
        <v>0.29385782625606099</v>
      </c>
      <c r="H10" s="17">
        <v>0.28528122681982399</v>
      </c>
      <c r="I10" s="17">
        <v>0.32236365114257798</v>
      </c>
      <c r="J10" s="17">
        <v>0.32170364786773897</v>
      </c>
      <c r="K10" s="17">
        <v>0.29656917296184099</v>
      </c>
      <c r="L10" s="17">
        <v>0.336361077133078</v>
      </c>
      <c r="M10" s="17"/>
      <c r="N10" s="17">
        <v>0.32773932899777602</v>
      </c>
      <c r="O10" s="17">
        <v>0.330769080378856</v>
      </c>
      <c r="P10" s="17">
        <v>0.20453693186185901</v>
      </c>
      <c r="Q10" s="17">
        <v>0.367156698572426</v>
      </c>
      <c r="R10" s="17"/>
      <c r="S10" s="17">
        <v>0.40244741411512402</v>
      </c>
      <c r="T10" s="17">
        <v>0.34784603003739401</v>
      </c>
      <c r="U10" s="17">
        <v>0.365646678316774</v>
      </c>
      <c r="V10" s="17">
        <v>0.37837872677091</v>
      </c>
      <c r="W10" s="17">
        <v>0.180658332397553</v>
      </c>
      <c r="X10" s="17">
        <v>0.29338735693969298</v>
      </c>
      <c r="Y10" s="17">
        <v>0.29382677853594802</v>
      </c>
      <c r="Z10" s="17">
        <v>0.203338459340271</v>
      </c>
      <c r="AA10" s="17">
        <v>0.28598638767206003</v>
      </c>
      <c r="AB10" s="17">
        <v>0.23366181126557101</v>
      </c>
      <c r="AC10" s="17">
        <v>0.176047752794907</v>
      </c>
      <c r="AD10" s="17">
        <v>0.35039027671129802</v>
      </c>
      <c r="AE10" s="17"/>
      <c r="AF10" s="17">
        <v>0.29448530197640799</v>
      </c>
      <c r="AG10" s="17">
        <v>0.29804056657817801</v>
      </c>
      <c r="AH10" s="17">
        <v>0.30431217672382799</v>
      </c>
      <c r="AI10" s="17">
        <v>0.30501184320997299</v>
      </c>
      <c r="AJ10" s="17">
        <v>0.42626835211985498</v>
      </c>
      <c r="AK10" s="17"/>
      <c r="AL10" s="17">
        <v>0.31241785585330301</v>
      </c>
      <c r="AM10" s="17">
        <v>0.32005004639658102</v>
      </c>
      <c r="AN10" s="17">
        <v>0.32214088885805198</v>
      </c>
      <c r="AO10" s="17">
        <v>0.23888716786108899</v>
      </c>
      <c r="AP10" s="17"/>
      <c r="AQ10" s="17">
        <v>0.32788588317313</v>
      </c>
      <c r="AR10" s="17">
        <v>0.28885094831444802</v>
      </c>
      <c r="AS10" s="17"/>
      <c r="AT10" s="17">
        <v>0.34558250254669398</v>
      </c>
      <c r="AU10" s="17">
        <v>0.32838197988766599</v>
      </c>
      <c r="AV10" s="17"/>
      <c r="AW10" s="17">
        <v>0.35250693331473598</v>
      </c>
      <c r="AX10" s="17">
        <v>0.32049656772874402</v>
      </c>
      <c r="AY10" s="17">
        <v>0.28735881737166202</v>
      </c>
      <c r="AZ10" s="17"/>
      <c r="BA10" s="17">
        <v>0.25028337768506598</v>
      </c>
      <c r="BB10" s="17">
        <v>0.31593086277362398</v>
      </c>
      <c r="BC10" s="17">
        <v>0.35431562715466097</v>
      </c>
      <c r="BD10" s="17">
        <v>0.26506307189576001</v>
      </c>
      <c r="BE10" s="17">
        <v>0.43937411431595702</v>
      </c>
      <c r="BF10" s="17"/>
      <c r="BG10" s="17">
        <v>0.26286384509736899</v>
      </c>
      <c r="BH10" s="17">
        <v>0.34557799055718602</v>
      </c>
      <c r="BI10" s="17"/>
      <c r="BJ10" s="17">
        <v>0.30322536714678799</v>
      </c>
      <c r="BK10" s="17">
        <v>0.34072808832712798</v>
      </c>
      <c r="BL10" s="17"/>
      <c r="BM10" s="17">
        <v>0.33398280461836</v>
      </c>
      <c r="BN10" s="17">
        <v>0.46533657922502702</v>
      </c>
      <c r="BO10" s="17">
        <v>0.24173712239443801</v>
      </c>
      <c r="BP10" s="17">
        <v>0.183609735818234</v>
      </c>
      <c r="BQ10" s="17">
        <v>0.30740637205114701</v>
      </c>
      <c r="BR10" s="17"/>
      <c r="BS10" s="17">
        <v>0.41358218727159801</v>
      </c>
      <c r="BT10" s="17"/>
      <c r="BU10" s="17">
        <v>0.48572907334063598</v>
      </c>
      <c r="BV10" s="17">
        <v>0.262067154303743</v>
      </c>
      <c r="BW10" s="17">
        <v>0.184833212837725</v>
      </c>
      <c r="BX10" s="17">
        <v>0.349774449205835</v>
      </c>
      <c r="BY10" s="17">
        <v>0.306955736195822</v>
      </c>
      <c r="BZ10" s="17"/>
      <c r="CA10" s="17">
        <v>0.34641236873798997</v>
      </c>
      <c r="CB10" s="17"/>
      <c r="CC10" s="17">
        <v>0.290962590889777</v>
      </c>
      <c r="CD10" s="17">
        <v>0.38869010702478801</v>
      </c>
      <c r="CE10" s="17"/>
      <c r="CF10" s="17">
        <v>0.31177259713393402</v>
      </c>
      <c r="CG10" s="17"/>
      <c r="CH10" s="17">
        <v>0.300983260557245</v>
      </c>
      <c r="CI10" s="17">
        <v>0.273263155486278</v>
      </c>
    </row>
    <row r="11" spans="2:87" x14ac:dyDescent="0.35">
      <c r="B11" s="18" t="s">
        <v>159</v>
      </c>
      <c r="C11" s="17">
        <v>0.23787366137052299</v>
      </c>
      <c r="D11" s="17">
        <v>0.19395791289915701</v>
      </c>
      <c r="E11" s="17">
        <v>0.28468592962748002</v>
      </c>
      <c r="F11" s="17"/>
      <c r="G11" s="17">
        <v>0.264674446736889</v>
      </c>
      <c r="H11" s="17">
        <v>0.154336462615003</v>
      </c>
      <c r="I11" s="17">
        <v>0.20622499898978</v>
      </c>
      <c r="J11" s="17">
        <v>0.18516994254926</v>
      </c>
      <c r="K11" s="17">
        <v>0.32302023474557001</v>
      </c>
      <c r="L11" s="17">
        <v>0.29086124397322699</v>
      </c>
      <c r="M11" s="17"/>
      <c r="N11" s="17">
        <v>0.25363452093793998</v>
      </c>
      <c r="O11" s="17">
        <v>0.237206626026502</v>
      </c>
      <c r="P11" s="17">
        <v>0.24461163301754199</v>
      </c>
      <c r="Q11" s="17">
        <v>0.21640405815750899</v>
      </c>
      <c r="R11" s="17"/>
      <c r="S11" s="17">
        <v>0.136574800758514</v>
      </c>
      <c r="T11" s="17">
        <v>0.23820405750749901</v>
      </c>
      <c r="U11" s="17">
        <v>0.35744401955246602</v>
      </c>
      <c r="V11" s="17">
        <v>0.28226018473488201</v>
      </c>
      <c r="W11" s="17">
        <v>0.29673527868748301</v>
      </c>
      <c r="X11" s="17">
        <v>0.243289861705444</v>
      </c>
      <c r="Y11" s="17">
        <v>0.23284850310569599</v>
      </c>
      <c r="Z11" s="17">
        <v>0</v>
      </c>
      <c r="AA11" s="17">
        <v>0.31559307762481997</v>
      </c>
      <c r="AB11" s="17">
        <v>0.23323831202876399</v>
      </c>
      <c r="AC11" s="17">
        <v>0.20532553500320799</v>
      </c>
      <c r="AD11" s="17">
        <v>0.21038023765986699</v>
      </c>
      <c r="AE11" s="17"/>
      <c r="AF11" s="17">
        <v>0.23658559515093899</v>
      </c>
      <c r="AG11" s="17">
        <v>0.216538582205654</v>
      </c>
      <c r="AH11" s="17">
        <v>0.33170487679444499</v>
      </c>
      <c r="AI11" s="17">
        <v>0.246238518359434</v>
      </c>
      <c r="AJ11" s="17">
        <v>0.147440243278043</v>
      </c>
      <c r="AK11" s="17"/>
      <c r="AL11" s="17">
        <v>0.22379059369975299</v>
      </c>
      <c r="AM11" s="17">
        <v>0.25596776345113897</v>
      </c>
      <c r="AN11" s="17">
        <v>0.25051562045139403</v>
      </c>
      <c r="AO11" s="17">
        <v>0.18478234497902499</v>
      </c>
      <c r="AP11" s="17"/>
      <c r="AQ11" s="17">
        <v>0.27178412581407702</v>
      </c>
      <c r="AR11" s="17">
        <v>0.188210130776539</v>
      </c>
      <c r="AS11" s="17"/>
      <c r="AT11" s="17">
        <v>0.20118984219254199</v>
      </c>
      <c r="AU11" s="17">
        <v>0.31553303573930402</v>
      </c>
      <c r="AV11" s="17"/>
      <c r="AW11" s="17">
        <v>0.26146177921108499</v>
      </c>
      <c r="AX11" s="17">
        <v>0.231101559204764</v>
      </c>
      <c r="AY11" s="17">
        <v>0.230669428303336</v>
      </c>
      <c r="AZ11" s="17"/>
      <c r="BA11" s="17">
        <v>0.23417238774583299</v>
      </c>
      <c r="BB11" s="17">
        <v>0.235161089392076</v>
      </c>
      <c r="BC11" s="17">
        <v>0.19840230271474801</v>
      </c>
      <c r="BD11" s="17">
        <v>0.33761653683878801</v>
      </c>
      <c r="BE11" s="17">
        <v>0.28578100644609999</v>
      </c>
      <c r="BF11" s="17"/>
      <c r="BG11" s="17">
        <v>0.30346306182500998</v>
      </c>
      <c r="BH11" s="17">
        <v>0.19315828491446199</v>
      </c>
      <c r="BI11" s="17"/>
      <c r="BJ11" s="17">
        <v>0.24029913701053199</v>
      </c>
      <c r="BK11" s="17">
        <v>0.22460196819321299</v>
      </c>
      <c r="BL11" s="17"/>
      <c r="BM11" s="17">
        <v>0.24938709208124801</v>
      </c>
      <c r="BN11" s="17">
        <v>0.141550108576111</v>
      </c>
      <c r="BO11" s="17">
        <v>0.26885610019717399</v>
      </c>
      <c r="BP11" s="17">
        <v>0.46489980069070702</v>
      </c>
      <c r="BQ11" s="17">
        <v>0.234969687112313</v>
      </c>
      <c r="BR11" s="17"/>
      <c r="BS11" s="17">
        <v>0.18894510925927399</v>
      </c>
      <c r="BT11" s="17"/>
      <c r="BU11" s="17">
        <v>0.10889309187573799</v>
      </c>
      <c r="BV11" s="17">
        <v>0.215507296018074</v>
      </c>
      <c r="BW11" s="17">
        <v>0.50467765116858798</v>
      </c>
      <c r="BX11" s="17">
        <v>0.23432733041395201</v>
      </c>
      <c r="BY11" s="17">
        <v>0.22667203052851301</v>
      </c>
      <c r="BZ11" s="17"/>
      <c r="CA11" s="17">
        <v>0.15351962068873101</v>
      </c>
      <c r="CB11" s="17"/>
      <c r="CC11" s="17">
        <v>0.25199180658440601</v>
      </c>
      <c r="CD11" s="17">
        <v>0.21582926532347699</v>
      </c>
      <c r="CE11" s="17"/>
      <c r="CF11" s="17">
        <v>0.25917330017776102</v>
      </c>
      <c r="CG11" s="17"/>
      <c r="CH11" s="17">
        <v>0.27986226219881599</v>
      </c>
      <c r="CI11" s="17">
        <v>0.23818572161889001</v>
      </c>
    </row>
    <row r="12" spans="2:87" x14ac:dyDescent="0.35">
      <c r="B12" s="18" t="s">
        <v>160</v>
      </c>
      <c r="C12" s="17">
        <v>0.1411153064656</v>
      </c>
      <c r="D12" s="17">
        <v>0.16845232680368799</v>
      </c>
      <c r="E12" s="17">
        <v>0.11182608502894099</v>
      </c>
      <c r="F12" s="17"/>
      <c r="G12" s="17">
        <v>0.15761699970308299</v>
      </c>
      <c r="H12" s="17">
        <v>0.126905551427172</v>
      </c>
      <c r="I12" s="17">
        <v>8.7127294583162804E-2</v>
      </c>
      <c r="J12" s="17">
        <v>0.196810197341759</v>
      </c>
      <c r="K12" s="17">
        <v>0.19941572108514</v>
      </c>
      <c r="L12" s="17">
        <v>0.10392357505474401</v>
      </c>
      <c r="M12" s="17"/>
      <c r="N12" s="17">
        <v>0.157904077951876</v>
      </c>
      <c r="O12" s="17">
        <v>0.12528097277862599</v>
      </c>
      <c r="P12" s="17">
        <v>0.157977238284852</v>
      </c>
      <c r="Q12" s="17">
        <v>0.12697372624695599</v>
      </c>
      <c r="R12" s="17"/>
      <c r="S12" s="17">
        <v>0.126229473080228</v>
      </c>
      <c r="T12" s="17">
        <v>0.132163921496284</v>
      </c>
      <c r="U12" s="17">
        <v>8.8636290822577804E-2</v>
      </c>
      <c r="V12" s="17">
        <v>8.9262020077846796E-2</v>
      </c>
      <c r="W12" s="17">
        <v>0.116179887888209</v>
      </c>
      <c r="X12" s="17">
        <v>0.10455054127135199</v>
      </c>
      <c r="Y12" s="17">
        <v>0.106481493680973</v>
      </c>
      <c r="Z12" s="17">
        <v>0.279528421315138</v>
      </c>
      <c r="AA12" s="17">
        <v>7.9557609988875802E-2</v>
      </c>
      <c r="AB12" s="17">
        <v>0.31439101524348501</v>
      </c>
      <c r="AC12" s="17">
        <v>0.16029893772931</v>
      </c>
      <c r="AD12" s="17">
        <v>0.35109871963404599</v>
      </c>
      <c r="AE12" s="17"/>
      <c r="AF12" s="17">
        <v>0.18293393638070801</v>
      </c>
      <c r="AG12" s="17">
        <v>0.13462269209952399</v>
      </c>
      <c r="AH12" s="17">
        <v>0.13053573471838301</v>
      </c>
      <c r="AI12" s="17">
        <v>0.15165261010937101</v>
      </c>
      <c r="AJ12" s="17">
        <v>0.11977731124131499</v>
      </c>
      <c r="AK12" s="17"/>
      <c r="AL12" s="17">
        <v>0.13445223867255601</v>
      </c>
      <c r="AM12" s="17">
        <v>0.13258722087802199</v>
      </c>
      <c r="AN12" s="17">
        <v>0.171222314020405</v>
      </c>
      <c r="AO12" s="17">
        <v>0.160970200922843</v>
      </c>
      <c r="AP12" s="17"/>
      <c r="AQ12" s="17">
        <v>9.3935221220985105E-2</v>
      </c>
      <c r="AR12" s="17">
        <v>0.210212844509439</v>
      </c>
      <c r="AS12" s="17"/>
      <c r="AT12" s="17">
        <v>0.12776837696024901</v>
      </c>
      <c r="AU12" s="17">
        <v>0.107563082953695</v>
      </c>
      <c r="AV12" s="17"/>
      <c r="AW12" s="17">
        <v>0.142648622329412</v>
      </c>
      <c r="AX12" s="17">
        <v>0.14599027218324601</v>
      </c>
      <c r="AY12" s="17">
        <v>0.119639704772334</v>
      </c>
      <c r="AZ12" s="17"/>
      <c r="BA12" s="17">
        <v>0.161164292834206</v>
      </c>
      <c r="BB12" s="17">
        <v>0.12957526792280499</v>
      </c>
      <c r="BC12" s="17">
        <v>0.137466141272443</v>
      </c>
      <c r="BD12" s="17">
        <v>0.129702449645029</v>
      </c>
      <c r="BE12" s="17">
        <v>0.154765120457451</v>
      </c>
      <c r="BF12" s="17"/>
      <c r="BG12" s="17">
        <v>0.151271788069789</v>
      </c>
      <c r="BH12" s="17">
        <v>0.13419115568432399</v>
      </c>
      <c r="BI12" s="17"/>
      <c r="BJ12" s="17">
        <v>0.142952047669409</v>
      </c>
      <c r="BK12" s="17">
        <v>0.136890018456407</v>
      </c>
      <c r="BL12" s="17"/>
      <c r="BM12" s="17">
        <v>7.5130998004705393E-2</v>
      </c>
      <c r="BN12" s="17">
        <v>4.1258764190748698E-2</v>
      </c>
      <c r="BO12" s="17">
        <v>0.184456699317292</v>
      </c>
      <c r="BP12" s="17">
        <v>0.164905782436291</v>
      </c>
      <c r="BQ12" s="17">
        <v>0.170839868960518</v>
      </c>
      <c r="BR12" s="17"/>
      <c r="BS12" s="17">
        <v>8.2526397986208699E-2</v>
      </c>
      <c r="BT12" s="17"/>
      <c r="BU12" s="17">
        <v>3.4872830495950101E-2</v>
      </c>
      <c r="BV12" s="17">
        <v>0.19431204025415399</v>
      </c>
      <c r="BW12" s="17">
        <v>0.14483771821406599</v>
      </c>
      <c r="BX12" s="17">
        <v>0.12638709083289101</v>
      </c>
      <c r="BY12" s="17">
        <v>0.127002458353279</v>
      </c>
      <c r="BZ12" s="17"/>
      <c r="CA12" s="17">
        <v>2.7183896519683701E-2</v>
      </c>
      <c r="CB12" s="17"/>
      <c r="CC12" s="17">
        <v>0.142899330310648</v>
      </c>
      <c r="CD12" s="17">
        <v>0.13516899481795899</v>
      </c>
      <c r="CE12" s="17"/>
      <c r="CF12" s="17">
        <v>0.12265404246850301</v>
      </c>
      <c r="CG12" s="17"/>
      <c r="CH12" s="17">
        <v>0.123794697233278</v>
      </c>
      <c r="CI12" s="17">
        <v>0.18532122159793801</v>
      </c>
    </row>
    <row r="13" spans="2:87" x14ac:dyDescent="0.35">
      <c r="B13" s="18" t="s">
        <v>161</v>
      </c>
      <c r="C13" s="19">
        <v>0.13621583863436401</v>
      </c>
      <c r="D13" s="19">
        <v>0.10252513840000201</v>
      </c>
      <c r="E13" s="19">
        <v>0.16685178934456099</v>
      </c>
      <c r="F13" s="19"/>
      <c r="G13" s="19">
        <v>9.6395173530510095E-2</v>
      </c>
      <c r="H13" s="19">
        <v>0.15935948440659201</v>
      </c>
      <c r="I13" s="19">
        <v>0.153253659617543</v>
      </c>
      <c r="J13" s="19">
        <v>0.15078604279407401</v>
      </c>
      <c r="K13" s="19">
        <v>9.5111455082589502E-2</v>
      </c>
      <c r="L13" s="19">
        <v>0.14563389093529999</v>
      </c>
      <c r="M13" s="19"/>
      <c r="N13" s="19">
        <v>9.8043004190649305E-2</v>
      </c>
      <c r="O13" s="19">
        <v>0.13081166920309301</v>
      </c>
      <c r="P13" s="19">
        <v>0.19727229851664499</v>
      </c>
      <c r="Q13" s="19">
        <v>0.12662326528919601</v>
      </c>
      <c r="R13" s="19"/>
      <c r="S13" s="19">
        <v>0.124073308417271</v>
      </c>
      <c r="T13" s="19">
        <v>9.4126173927443796E-2</v>
      </c>
      <c r="U13" s="19">
        <v>0.11780263765145201</v>
      </c>
      <c r="V13" s="19">
        <v>0.15206722980887399</v>
      </c>
      <c r="W13" s="19">
        <v>0.25228143174059597</v>
      </c>
      <c r="X13" s="19">
        <v>0.17074931891148001</v>
      </c>
      <c r="Y13" s="19">
        <v>0.18830265161110701</v>
      </c>
      <c r="Z13" s="19">
        <v>0.15960805815264201</v>
      </c>
      <c r="AA13" s="19">
        <v>2.4679552356059498E-2</v>
      </c>
      <c r="AB13" s="19">
        <v>8.5224737395078201E-2</v>
      </c>
      <c r="AC13" s="19">
        <v>0.33206381787030598</v>
      </c>
      <c r="AD13" s="19">
        <v>8.8130765994789501E-2</v>
      </c>
      <c r="AE13" s="19"/>
      <c r="AF13" s="19">
        <v>0.132825642185598</v>
      </c>
      <c r="AG13" s="19">
        <v>0.161338244025311</v>
      </c>
      <c r="AH13" s="19">
        <v>8.0197599373367304E-2</v>
      </c>
      <c r="AI13" s="19">
        <v>0.124917334501227</v>
      </c>
      <c r="AJ13" s="19">
        <v>0.12526715966051699</v>
      </c>
      <c r="AK13" s="19"/>
      <c r="AL13" s="19">
        <v>0.19110867172843099</v>
      </c>
      <c r="AM13" s="19">
        <v>0.105101300266171</v>
      </c>
      <c r="AN13" s="19">
        <v>0.11002039096568</v>
      </c>
      <c r="AO13" s="19">
        <v>5.5800319140681398E-2</v>
      </c>
      <c r="AP13" s="19"/>
      <c r="AQ13" s="19">
        <v>0.14106076875262499</v>
      </c>
      <c r="AR13" s="19">
        <v>0.12912020195989399</v>
      </c>
      <c r="AS13" s="19"/>
      <c r="AT13" s="19">
        <v>0.109567178619393</v>
      </c>
      <c r="AU13" s="19">
        <v>0.15622819181991099</v>
      </c>
      <c r="AV13" s="19"/>
      <c r="AW13" s="19">
        <v>9.2401404325500203E-2</v>
      </c>
      <c r="AX13" s="19">
        <v>0.185699386045202</v>
      </c>
      <c r="AY13" s="19">
        <v>0.125204539973333</v>
      </c>
      <c r="AZ13" s="19"/>
      <c r="BA13" s="19">
        <v>0.11670310293782001</v>
      </c>
      <c r="BB13" s="19">
        <v>0.137994613615842</v>
      </c>
      <c r="BC13" s="19">
        <v>0.16794732854816299</v>
      </c>
      <c r="BD13" s="19">
        <v>0.13257091845732699</v>
      </c>
      <c r="BE13" s="19">
        <v>4.21828489966053E-2</v>
      </c>
      <c r="BF13" s="19"/>
      <c r="BG13" s="19">
        <v>0.15945974095379301</v>
      </c>
      <c r="BH13" s="19">
        <v>0.120369378149603</v>
      </c>
      <c r="BI13" s="19"/>
      <c r="BJ13" s="19">
        <v>0.13657847697801201</v>
      </c>
      <c r="BK13" s="19">
        <v>0.137201172649385</v>
      </c>
      <c r="BL13" s="19"/>
      <c r="BM13" s="19">
        <v>0.229836906887873</v>
      </c>
      <c r="BN13" s="19">
        <v>9.5425946043760798E-2</v>
      </c>
      <c r="BO13" s="19">
        <v>0.114862580824654</v>
      </c>
      <c r="BP13" s="19">
        <v>0.106255960409062</v>
      </c>
      <c r="BQ13" s="19">
        <v>0.113579399752919</v>
      </c>
      <c r="BR13" s="19"/>
      <c r="BS13" s="19">
        <v>0.103521373260845</v>
      </c>
      <c r="BT13" s="19"/>
      <c r="BU13" s="19">
        <v>0.114408227313432</v>
      </c>
      <c r="BV13" s="19">
        <v>6.5995662754584794E-2</v>
      </c>
      <c r="BW13" s="19">
        <v>0.10325554107163699</v>
      </c>
      <c r="BX13" s="19">
        <v>0.106723172543741</v>
      </c>
      <c r="BY13" s="19">
        <v>0.31562684189345303</v>
      </c>
      <c r="BZ13" s="19"/>
      <c r="CA13" s="19">
        <v>0.144542928360398</v>
      </c>
      <c r="CB13" s="19"/>
      <c r="CC13" s="19">
        <v>0.12176842938815099</v>
      </c>
      <c r="CD13" s="19">
        <v>0.14327722137511201</v>
      </c>
      <c r="CE13" s="19"/>
      <c r="CF13" s="19">
        <v>0.142578939679531</v>
      </c>
      <c r="CG13" s="19"/>
      <c r="CH13" s="19">
        <v>0.16502315388575101</v>
      </c>
      <c r="CI13" s="19">
        <v>0.109279423688843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183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488</v>
      </c>
      <c r="D7" s="10">
        <v>246</v>
      </c>
      <c r="E7" s="10">
        <v>239</v>
      </c>
      <c r="F7" s="10"/>
      <c r="G7" s="10">
        <v>38</v>
      </c>
      <c r="H7" s="10">
        <v>78</v>
      </c>
      <c r="I7" s="10">
        <v>85</v>
      </c>
      <c r="J7" s="10">
        <v>89</v>
      </c>
      <c r="K7" s="10">
        <v>75</v>
      </c>
      <c r="L7" s="10">
        <v>123</v>
      </c>
      <c r="M7" s="10"/>
      <c r="N7" s="10">
        <v>150</v>
      </c>
      <c r="O7" s="10">
        <v>134</v>
      </c>
      <c r="P7" s="10">
        <v>98</v>
      </c>
      <c r="Q7" s="10">
        <v>104</v>
      </c>
      <c r="R7" s="10"/>
      <c r="S7" s="10">
        <v>70</v>
      </c>
      <c r="T7" s="10">
        <v>72</v>
      </c>
      <c r="U7" s="10">
        <v>44</v>
      </c>
      <c r="V7" s="10">
        <v>38</v>
      </c>
      <c r="W7" s="10">
        <v>32</v>
      </c>
      <c r="X7" s="10">
        <v>48</v>
      </c>
      <c r="Y7" s="10">
        <v>42</v>
      </c>
      <c r="Z7" s="10">
        <v>11</v>
      </c>
      <c r="AA7" s="10">
        <v>43</v>
      </c>
      <c r="AB7" s="10">
        <v>45</v>
      </c>
      <c r="AC7" s="10">
        <v>24</v>
      </c>
      <c r="AD7" s="10">
        <v>19</v>
      </c>
      <c r="AE7" s="10"/>
      <c r="AF7" s="10">
        <v>80</v>
      </c>
      <c r="AG7" s="10">
        <v>181</v>
      </c>
      <c r="AH7" s="10">
        <v>94</v>
      </c>
      <c r="AI7" s="10">
        <v>56</v>
      </c>
      <c r="AJ7" s="10">
        <v>61</v>
      </c>
      <c r="AK7" s="10"/>
      <c r="AL7" s="10">
        <v>194</v>
      </c>
      <c r="AM7" s="10">
        <v>191</v>
      </c>
      <c r="AN7" s="10">
        <v>74</v>
      </c>
      <c r="AO7" s="10">
        <v>29</v>
      </c>
      <c r="AP7" s="10"/>
      <c r="AQ7" s="10">
        <v>286</v>
      </c>
      <c r="AR7" s="10">
        <v>202</v>
      </c>
      <c r="AS7" s="10"/>
      <c r="AT7" s="10">
        <v>292</v>
      </c>
      <c r="AU7" s="10">
        <v>121</v>
      </c>
      <c r="AV7" s="10"/>
      <c r="AW7" s="10">
        <v>201</v>
      </c>
      <c r="AX7" s="10">
        <v>109</v>
      </c>
      <c r="AY7" s="10">
        <v>156</v>
      </c>
      <c r="AZ7" s="10"/>
      <c r="BA7" s="10">
        <v>121</v>
      </c>
      <c r="BB7" s="10">
        <v>128</v>
      </c>
      <c r="BC7" s="10">
        <v>153</v>
      </c>
      <c r="BD7" s="10">
        <v>60</v>
      </c>
      <c r="BE7" s="10">
        <v>25</v>
      </c>
      <c r="BF7" s="10"/>
      <c r="BG7" s="10">
        <v>181</v>
      </c>
      <c r="BH7" s="10">
        <v>307</v>
      </c>
      <c r="BI7" s="10"/>
      <c r="BJ7" s="10">
        <v>370</v>
      </c>
      <c r="BK7" s="10">
        <v>116</v>
      </c>
      <c r="BL7" s="10"/>
      <c r="BM7" s="10">
        <v>69</v>
      </c>
      <c r="BN7" s="10">
        <v>116</v>
      </c>
      <c r="BO7" s="10">
        <v>154</v>
      </c>
      <c r="BP7" s="10">
        <v>36</v>
      </c>
      <c r="BQ7" s="10">
        <v>55</v>
      </c>
      <c r="BR7" s="10"/>
      <c r="BS7" s="10">
        <v>148</v>
      </c>
      <c r="BT7" s="10"/>
      <c r="BU7" s="10">
        <v>105</v>
      </c>
      <c r="BV7" s="10">
        <v>119</v>
      </c>
      <c r="BW7" s="10">
        <v>46</v>
      </c>
      <c r="BX7" s="10">
        <v>94</v>
      </c>
      <c r="BY7" s="10">
        <v>34</v>
      </c>
      <c r="BZ7" s="10"/>
      <c r="CA7" s="10">
        <v>31</v>
      </c>
      <c r="CB7" s="10"/>
      <c r="CC7" s="10">
        <v>387</v>
      </c>
      <c r="CD7" s="10">
        <v>89</v>
      </c>
      <c r="CE7" s="10"/>
      <c r="CF7" s="10">
        <v>176</v>
      </c>
      <c r="CG7" s="10"/>
      <c r="CH7" s="10">
        <v>175</v>
      </c>
      <c r="CI7" s="10">
        <v>64</v>
      </c>
    </row>
    <row r="8" spans="2:87" ht="30" customHeight="1" x14ac:dyDescent="0.35">
      <c r="B8" s="11" t="s">
        <v>20</v>
      </c>
      <c r="C8" s="11">
        <v>487</v>
      </c>
      <c r="D8" s="11">
        <v>241</v>
      </c>
      <c r="E8" s="11">
        <v>242</v>
      </c>
      <c r="F8" s="11"/>
      <c r="G8" s="11">
        <v>68</v>
      </c>
      <c r="H8" s="11">
        <v>78</v>
      </c>
      <c r="I8" s="11">
        <v>80</v>
      </c>
      <c r="J8" s="11">
        <v>83</v>
      </c>
      <c r="K8" s="11">
        <v>66</v>
      </c>
      <c r="L8" s="11">
        <v>112</v>
      </c>
      <c r="M8" s="11"/>
      <c r="N8" s="11">
        <v>137</v>
      </c>
      <c r="O8" s="11">
        <v>141</v>
      </c>
      <c r="P8" s="11">
        <v>102</v>
      </c>
      <c r="Q8" s="11">
        <v>105</v>
      </c>
      <c r="R8" s="11"/>
      <c r="S8" s="11">
        <v>73</v>
      </c>
      <c r="T8" s="11">
        <v>68</v>
      </c>
      <c r="U8" s="11">
        <v>41</v>
      </c>
      <c r="V8" s="11">
        <v>39</v>
      </c>
      <c r="W8" s="11">
        <v>28</v>
      </c>
      <c r="X8" s="11">
        <v>51</v>
      </c>
      <c r="Y8" s="11">
        <v>48</v>
      </c>
      <c r="Z8" s="11">
        <v>13</v>
      </c>
      <c r="AA8" s="11">
        <v>46</v>
      </c>
      <c r="AB8" s="11">
        <v>42</v>
      </c>
      <c r="AC8" s="11">
        <v>21</v>
      </c>
      <c r="AD8" s="11">
        <v>16</v>
      </c>
      <c r="AE8" s="11"/>
      <c r="AF8" s="11">
        <v>82</v>
      </c>
      <c r="AG8" s="11">
        <v>182</v>
      </c>
      <c r="AH8" s="11">
        <v>91</v>
      </c>
      <c r="AI8" s="11">
        <v>54</v>
      </c>
      <c r="AJ8" s="11">
        <v>59</v>
      </c>
      <c r="AK8" s="11"/>
      <c r="AL8" s="11">
        <v>190</v>
      </c>
      <c r="AM8" s="11">
        <v>190</v>
      </c>
      <c r="AN8" s="11">
        <v>75</v>
      </c>
      <c r="AO8" s="11">
        <v>32</v>
      </c>
      <c r="AP8" s="11"/>
      <c r="AQ8" s="11">
        <v>289</v>
      </c>
      <c r="AR8" s="11">
        <v>197</v>
      </c>
      <c r="AS8" s="11"/>
      <c r="AT8" s="11">
        <v>291</v>
      </c>
      <c r="AU8" s="11">
        <v>109</v>
      </c>
      <c r="AV8" s="11"/>
      <c r="AW8" s="11">
        <v>188</v>
      </c>
      <c r="AX8" s="11">
        <v>107</v>
      </c>
      <c r="AY8" s="11">
        <v>164</v>
      </c>
      <c r="AZ8" s="11"/>
      <c r="BA8" s="11">
        <v>125</v>
      </c>
      <c r="BB8" s="11">
        <v>128</v>
      </c>
      <c r="BC8" s="11">
        <v>150</v>
      </c>
      <c r="BD8" s="11">
        <v>59</v>
      </c>
      <c r="BE8" s="11">
        <v>23</v>
      </c>
      <c r="BF8" s="11"/>
      <c r="BG8" s="11">
        <v>197</v>
      </c>
      <c r="BH8" s="11">
        <v>289</v>
      </c>
      <c r="BI8" s="11"/>
      <c r="BJ8" s="11">
        <v>379</v>
      </c>
      <c r="BK8" s="11">
        <v>106</v>
      </c>
      <c r="BL8" s="11"/>
      <c r="BM8" s="11">
        <v>75</v>
      </c>
      <c r="BN8" s="11">
        <v>110</v>
      </c>
      <c r="BO8" s="11">
        <v>152</v>
      </c>
      <c r="BP8" s="11">
        <v>35</v>
      </c>
      <c r="BQ8" s="11">
        <v>55</v>
      </c>
      <c r="BR8" s="11"/>
      <c r="BS8" s="11">
        <v>149</v>
      </c>
      <c r="BT8" s="11"/>
      <c r="BU8" s="11">
        <v>102</v>
      </c>
      <c r="BV8" s="11">
        <v>121</v>
      </c>
      <c r="BW8" s="11">
        <v>45</v>
      </c>
      <c r="BX8" s="11">
        <v>92</v>
      </c>
      <c r="BY8" s="11">
        <v>39</v>
      </c>
      <c r="BZ8" s="11"/>
      <c r="CA8" s="11">
        <v>31</v>
      </c>
      <c r="CB8" s="11"/>
      <c r="CC8" s="11">
        <v>382</v>
      </c>
      <c r="CD8" s="11">
        <v>90</v>
      </c>
      <c r="CE8" s="11"/>
      <c r="CF8" s="11">
        <v>172</v>
      </c>
      <c r="CG8" s="11"/>
      <c r="CH8" s="11">
        <v>165</v>
      </c>
      <c r="CI8" s="11">
        <v>65</v>
      </c>
    </row>
    <row r="9" spans="2:87" x14ac:dyDescent="0.35">
      <c r="B9" s="18" t="s">
        <v>157</v>
      </c>
      <c r="C9" s="17">
        <v>6.67960113761564E-2</v>
      </c>
      <c r="D9" s="17">
        <v>6.8860685405318894E-2</v>
      </c>
      <c r="E9" s="17">
        <v>6.5604908555701905E-2</v>
      </c>
      <c r="F9" s="17"/>
      <c r="G9" s="17">
        <v>0.107644114638552</v>
      </c>
      <c r="H9" s="17">
        <v>8.2239550823311705E-2</v>
      </c>
      <c r="I9" s="17">
        <v>8.3417009922952395E-2</v>
      </c>
      <c r="J9" s="17">
        <v>3.43138185058545E-2</v>
      </c>
      <c r="K9" s="17">
        <v>8.6668152189970205E-2</v>
      </c>
      <c r="L9" s="17">
        <v>3.1628850004311801E-2</v>
      </c>
      <c r="M9" s="17"/>
      <c r="N9" s="17">
        <v>6.4524933540837506E-2</v>
      </c>
      <c r="O9" s="17">
        <v>4.9258469738849502E-2</v>
      </c>
      <c r="P9" s="17">
        <v>6.8690118083369903E-2</v>
      </c>
      <c r="Q9" s="17">
        <v>9.2837405002128698E-2</v>
      </c>
      <c r="R9" s="17"/>
      <c r="S9" s="17">
        <v>5.7075999230437602E-2</v>
      </c>
      <c r="T9" s="17">
        <v>3.9134103951596798E-2</v>
      </c>
      <c r="U9" s="17">
        <v>0</v>
      </c>
      <c r="V9" s="17">
        <v>5.29151557207235E-2</v>
      </c>
      <c r="W9" s="17">
        <v>9.5391057317243497E-2</v>
      </c>
      <c r="X9" s="17">
        <v>0.10886493315296999</v>
      </c>
      <c r="Y9" s="17">
        <v>0.245183717462548</v>
      </c>
      <c r="Z9" s="17">
        <v>0</v>
      </c>
      <c r="AA9" s="17">
        <v>2.0879496480411701E-2</v>
      </c>
      <c r="AB9" s="17">
        <v>2.14032985539266E-2</v>
      </c>
      <c r="AC9" s="17">
        <v>8.3046049850821702E-2</v>
      </c>
      <c r="AD9" s="17">
        <v>0</v>
      </c>
      <c r="AE9" s="17"/>
      <c r="AF9" s="17">
        <v>6.11076380411575E-2</v>
      </c>
      <c r="AG9" s="17">
        <v>0.103304938254804</v>
      </c>
      <c r="AH9" s="17">
        <v>2.2904439094573299E-2</v>
      </c>
      <c r="AI9" s="17">
        <v>8.4826195120897702E-2</v>
      </c>
      <c r="AJ9" s="17">
        <v>3.4083159010004097E-2</v>
      </c>
      <c r="AK9" s="17"/>
      <c r="AL9" s="17">
        <v>5.84735603438521E-2</v>
      </c>
      <c r="AM9" s="17">
        <v>7.2233407223453699E-2</v>
      </c>
      <c r="AN9" s="17">
        <v>4.2202584174556197E-2</v>
      </c>
      <c r="AO9" s="17">
        <v>0.141353718550316</v>
      </c>
      <c r="AP9" s="17"/>
      <c r="AQ9" s="17">
        <v>7.35120963362174E-2</v>
      </c>
      <c r="AR9" s="17">
        <v>5.69599770911942E-2</v>
      </c>
      <c r="AS9" s="17"/>
      <c r="AT9" s="17">
        <v>8.4831939039873197E-2</v>
      </c>
      <c r="AU9" s="17">
        <v>4.1472615618991203E-2</v>
      </c>
      <c r="AV9" s="17"/>
      <c r="AW9" s="17">
        <v>6.4987465923921794E-2</v>
      </c>
      <c r="AX9" s="17">
        <v>2.9639044410152901E-2</v>
      </c>
      <c r="AY9" s="17">
        <v>0.10434861536788</v>
      </c>
      <c r="AZ9" s="17"/>
      <c r="BA9" s="17">
        <v>8.5389207754967403E-2</v>
      </c>
      <c r="BB9" s="17">
        <v>5.9931741917721298E-2</v>
      </c>
      <c r="BC9" s="17">
        <v>5.3584039311375599E-2</v>
      </c>
      <c r="BD9" s="17">
        <v>0.103642933239431</v>
      </c>
      <c r="BE9" s="17">
        <v>0</v>
      </c>
      <c r="BF9" s="17"/>
      <c r="BG9" s="17">
        <v>5.1521853920694298E-2</v>
      </c>
      <c r="BH9" s="17">
        <v>7.7209122274220901E-2</v>
      </c>
      <c r="BI9" s="17"/>
      <c r="BJ9" s="17">
        <v>6.5869724422559298E-2</v>
      </c>
      <c r="BK9" s="17">
        <v>7.1243605910151706E-2</v>
      </c>
      <c r="BL9" s="17"/>
      <c r="BM9" s="17">
        <v>7.8822788344935099E-2</v>
      </c>
      <c r="BN9" s="17">
        <v>9.1501710882129203E-2</v>
      </c>
      <c r="BO9" s="17">
        <v>4.64632980182276E-2</v>
      </c>
      <c r="BP9" s="17">
        <v>2.4388952377771299E-2</v>
      </c>
      <c r="BQ9" s="17">
        <v>9.9144283131614497E-2</v>
      </c>
      <c r="BR9" s="17"/>
      <c r="BS9" s="17">
        <v>8.04499474004923E-2</v>
      </c>
      <c r="BT9" s="17"/>
      <c r="BU9" s="17">
        <v>0.10612394648526401</v>
      </c>
      <c r="BV9" s="17">
        <v>6.01232275329667E-2</v>
      </c>
      <c r="BW9" s="17">
        <v>4.1820065674996902E-2</v>
      </c>
      <c r="BX9" s="17">
        <v>8.8410261366424506E-2</v>
      </c>
      <c r="BY9" s="17">
        <v>8.2988705303464402E-2</v>
      </c>
      <c r="BZ9" s="17"/>
      <c r="CA9" s="17">
        <v>6.4807657441772498E-2</v>
      </c>
      <c r="CB9" s="17"/>
      <c r="CC9" s="17">
        <v>6.7881739069303504E-2</v>
      </c>
      <c r="CD9" s="17">
        <v>7.2794837384405897E-2</v>
      </c>
      <c r="CE9" s="17"/>
      <c r="CF9" s="17">
        <v>8.6565667508610403E-2</v>
      </c>
      <c r="CG9" s="17"/>
      <c r="CH9" s="17">
        <v>3.8218683435904698E-2</v>
      </c>
      <c r="CI9" s="17">
        <v>1.6251728937674102E-2</v>
      </c>
    </row>
    <row r="10" spans="2:87" x14ac:dyDescent="0.35">
      <c r="B10" s="18" t="s">
        <v>158</v>
      </c>
      <c r="C10" s="17">
        <v>0.216301353610969</v>
      </c>
      <c r="D10" s="17">
        <v>0.24019864323342499</v>
      </c>
      <c r="E10" s="17">
        <v>0.195304884343314</v>
      </c>
      <c r="F10" s="17"/>
      <c r="G10" s="17">
        <v>0.396812309807897</v>
      </c>
      <c r="H10" s="17">
        <v>0.28350071528016602</v>
      </c>
      <c r="I10" s="17">
        <v>0.19559885349350101</v>
      </c>
      <c r="J10" s="17">
        <v>0.201045237626058</v>
      </c>
      <c r="K10" s="17">
        <v>8.3385032087414601E-2</v>
      </c>
      <c r="L10" s="17">
        <v>0.16532132764368401</v>
      </c>
      <c r="M10" s="17"/>
      <c r="N10" s="17">
        <v>0.173232185579975</v>
      </c>
      <c r="O10" s="17">
        <v>0.25283621168612902</v>
      </c>
      <c r="P10" s="17">
        <v>0.223730812155329</v>
      </c>
      <c r="Q10" s="17">
        <v>0.22036687041778399</v>
      </c>
      <c r="R10" s="17"/>
      <c r="S10" s="17">
        <v>0.276093147826459</v>
      </c>
      <c r="T10" s="17">
        <v>0.29131929707844501</v>
      </c>
      <c r="U10" s="17">
        <v>0.14479251433578899</v>
      </c>
      <c r="V10" s="17">
        <v>0.243870005662367</v>
      </c>
      <c r="W10" s="17">
        <v>0.116698945640339</v>
      </c>
      <c r="X10" s="17">
        <v>0.17159131220423199</v>
      </c>
      <c r="Y10" s="17">
        <v>4.5618108452739801E-2</v>
      </c>
      <c r="Z10" s="17">
        <v>0.244445509701293</v>
      </c>
      <c r="AA10" s="17">
        <v>0.39782476619587998</v>
      </c>
      <c r="AB10" s="17">
        <v>0.209938015321851</v>
      </c>
      <c r="AC10" s="17">
        <v>0.171814341166173</v>
      </c>
      <c r="AD10" s="17">
        <v>9.5367773357557903E-2</v>
      </c>
      <c r="AE10" s="17"/>
      <c r="AF10" s="17">
        <v>0.23705888886588</v>
      </c>
      <c r="AG10" s="17">
        <v>0.19431487438595799</v>
      </c>
      <c r="AH10" s="17">
        <v>0.201816008162334</v>
      </c>
      <c r="AI10" s="17">
        <v>0.16491455335327701</v>
      </c>
      <c r="AJ10" s="17">
        <v>0.311154753109395</v>
      </c>
      <c r="AK10" s="17"/>
      <c r="AL10" s="17">
        <v>0.177964944154298</v>
      </c>
      <c r="AM10" s="17">
        <v>0.244598788930353</v>
      </c>
      <c r="AN10" s="17">
        <v>0.21948128764491701</v>
      </c>
      <c r="AO10" s="17">
        <v>0.26880760788876801</v>
      </c>
      <c r="AP10" s="17"/>
      <c r="AQ10" s="17">
        <v>0.22432377954354901</v>
      </c>
      <c r="AR10" s="17">
        <v>0.204552119199748</v>
      </c>
      <c r="AS10" s="17"/>
      <c r="AT10" s="17">
        <v>0.24900568255849601</v>
      </c>
      <c r="AU10" s="17">
        <v>0.14971738097309301</v>
      </c>
      <c r="AV10" s="17"/>
      <c r="AW10" s="17">
        <v>0.19894365671174299</v>
      </c>
      <c r="AX10" s="17">
        <v>0.167664795465371</v>
      </c>
      <c r="AY10" s="17">
        <v>0.26576080961897502</v>
      </c>
      <c r="AZ10" s="17"/>
      <c r="BA10" s="17">
        <v>0.28803774011050898</v>
      </c>
      <c r="BB10" s="17">
        <v>0.17111319615911799</v>
      </c>
      <c r="BC10" s="17">
        <v>0.21335517253556399</v>
      </c>
      <c r="BD10" s="17">
        <v>0.17889590884916201</v>
      </c>
      <c r="BE10" s="17">
        <v>0.159240348148356</v>
      </c>
      <c r="BF10" s="17"/>
      <c r="BG10" s="17">
        <v>0.219432437179682</v>
      </c>
      <c r="BH10" s="17">
        <v>0.21416674680681699</v>
      </c>
      <c r="BI10" s="17"/>
      <c r="BJ10" s="17">
        <v>0.228306745296286</v>
      </c>
      <c r="BK10" s="17">
        <v>0.168591914983623</v>
      </c>
      <c r="BL10" s="17"/>
      <c r="BM10" s="17">
        <v>0.22773036834735799</v>
      </c>
      <c r="BN10" s="17">
        <v>0.27084479498165898</v>
      </c>
      <c r="BO10" s="17">
        <v>0.21962382151741999</v>
      </c>
      <c r="BP10" s="17">
        <v>0.13062429648627299</v>
      </c>
      <c r="BQ10" s="17">
        <v>0.15292516984573201</v>
      </c>
      <c r="BR10" s="17"/>
      <c r="BS10" s="17">
        <v>0.28592488204390099</v>
      </c>
      <c r="BT10" s="17"/>
      <c r="BU10" s="17">
        <v>0.28645272749971301</v>
      </c>
      <c r="BV10" s="17">
        <v>0.25925961272544601</v>
      </c>
      <c r="BW10" s="17">
        <v>0.100011502501639</v>
      </c>
      <c r="BX10" s="17">
        <v>0.18932788110478799</v>
      </c>
      <c r="BY10" s="17">
        <v>0.21695529991329199</v>
      </c>
      <c r="BZ10" s="17"/>
      <c r="CA10" s="17">
        <v>0.345213489877218</v>
      </c>
      <c r="CB10" s="17"/>
      <c r="CC10" s="17">
        <v>0.21816488188056199</v>
      </c>
      <c r="CD10" s="17">
        <v>0.20529654569549999</v>
      </c>
      <c r="CE10" s="17"/>
      <c r="CF10" s="17">
        <v>0.168913925235912</v>
      </c>
      <c r="CG10" s="17"/>
      <c r="CH10" s="17">
        <v>0.17666750320852401</v>
      </c>
      <c r="CI10" s="17">
        <v>0.304556731405832</v>
      </c>
    </row>
    <row r="11" spans="2:87" x14ac:dyDescent="0.35">
      <c r="B11" s="18" t="s">
        <v>159</v>
      </c>
      <c r="C11" s="17">
        <v>0.33146563471357099</v>
      </c>
      <c r="D11" s="17">
        <v>0.30622360781121499</v>
      </c>
      <c r="E11" s="17">
        <v>0.356516803929745</v>
      </c>
      <c r="F11" s="17"/>
      <c r="G11" s="17">
        <v>0.14740836350860601</v>
      </c>
      <c r="H11" s="17">
        <v>0.26298834837805002</v>
      </c>
      <c r="I11" s="17">
        <v>0.38398138978010199</v>
      </c>
      <c r="J11" s="17">
        <v>0.350081221358227</v>
      </c>
      <c r="K11" s="17">
        <v>0.390133654163483</v>
      </c>
      <c r="L11" s="17">
        <v>0.40430949500659302</v>
      </c>
      <c r="M11" s="17"/>
      <c r="N11" s="17">
        <v>0.35221092986297903</v>
      </c>
      <c r="O11" s="17">
        <v>0.34654691028602702</v>
      </c>
      <c r="P11" s="17">
        <v>0.266581390671566</v>
      </c>
      <c r="Q11" s="17">
        <v>0.34392081586093298</v>
      </c>
      <c r="R11" s="17"/>
      <c r="S11" s="17">
        <v>0.25518095852975498</v>
      </c>
      <c r="T11" s="17">
        <v>0.35528493867427202</v>
      </c>
      <c r="U11" s="17">
        <v>0.45591382912677197</v>
      </c>
      <c r="V11" s="17">
        <v>0.37067231192841898</v>
      </c>
      <c r="W11" s="17">
        <v>0.32904959603893302</v>
      </c>
      <c r="X11" s="17">
        <v>0.39419728270319598</v>
      </c>
      <c r="Y11" s="17">
        <v>0.304814384041665</v>
      </c>
      <c r="Z11" s="17">
        <v>0.29251792687545602</v>
      </c>
      <c r="AA11" s="17">
        <v>0.30546147458046102</v>
      </c>
      <c r="AB11" s="17">
        <v>0.29840332088369298</v>
      </c>
      <c r="AC11" s="17">
        <v>0.20614007961776601</v>
      </c>
      <c r="AD11" s="17">
        <v>0.40986009742763901</v>
      </c>
      <c r="AE11" s="17"/>
      <c r="AF11" s="17">
        <v>0.31710837362305899</v>
      </c>
      <c r="AG11" s="17">
        <v>0.29642642564329902</v>
      </c>
      <c r="AH11" s="17">
        <v>0.39712432831493899</v>
      </c>
      <c r="AI11" s="17">
        <v>0.334846488885015</v>
      </c>
      <c r="AJ11" s="17">
        <v>0.38368692552522699</v>
      </c>
      <c r="AK11" s="17"/>
      <c r="AL11" s="17">
        <v>0.33484091359562701</v>
      </c>
      <c r="AM11" s="17">
        <v>0.34446110405131197</v>
      </c>
      <c r="AN11" s="17">
        <v>0.37764851444361802</v>
      </c>
      <c r="AO11" s="17">
        <v>0.12670284936060999</v>
      </c>
      <c r="AP11" s="17"/>
      <c r="AQ11" s="17">
        <v>0.34327570447217298</v>
      </c>
      <c r="AR11" s="17">
        <v>0.31416921101669798</v>
      </c>
      <c r="AS11" s="17"/>
      <c r="AT11" s="17">
        <v>0.33623254755314902</v>
      </c>
      <c r="AU11" s="17">
        <v>0.38999411725785099</v>
      </c>
      <c r="AV11" s="17"/>
      <c r="AW11" s="17">
        <v>0.39633645035295101</v>
      </c>
      <c r="AX11" s="17">
        <v>0.37885634210874403</v>
      </c>
      <c r="AY11" s="17">
        <v>0.25788971090389901</v>
      </c>
      <c r="AZ11" s="17"/>
      <c r="BA11" s="17">
        <v>0.22187673800723301</v>
      </c>
      <c r="BB11" s="17">
        <v>0.381715783326182</v>
      </c>
      <c r="BC11" s="17">
        <v>0.34540818904719101</v>
      </c>
      <c r="BD11" s="17">
        <v>0.36214339750194902</v>
      </c>
      <c r="BE11" s="17">
        <v>0.490978909721968</v>
      </c>
      <c r="BF11" s="17"/>
      <c r="BG11" s="17">
        <v>0.28846707004473698</v>
      </c>
      <c r="BH11" s="17">
        <v>0.36077977682974</v>
      </c>
      <c r="BI11" s="17"/>
      <c r="BJ11" s="17">
        <v>0.32202719654062201</v>
      </c>
      <c r="BK11" s="17">
        <v>0.37092135510681201</v>
      </c>
      <c r="BL11" s="17"/>
      <c r="BM11" s="17">
        <v>0.28605461477945399</v>
      </c>
      <c r="BN11" s="17">
        <v>0.45375653685605699</v>
      </c>
      <c r="BO11" s="17">
        <v>0.34152325153646401</v>
      </c>
      <c r="BP11" s="17">
        <v>0.41615378138884901</v>
      </c>
      <c r="BQ11" s="17">
        <v>0.22143138283578401</v>
      </c>
      <c r="BR11" s="17"/>
      <c r="BS11" s="17">
        <v>0.34178038869814997</v>
      </c>
      <c r="BT11" s="17"/>
      <c r="BU11" s="17">
        <v>0.43272717624542001</v>
      </c>
      <c r="BV11" s="17">
        <v>0.33166136866222901</v>
      </c>
      <c r="BW11" s="17">
        <v>0.33871591908194698</v>
      </c>
      <c r="BX11" s="17">
        <v>0.34970495676013902</v>
      </c>
      <c r="BY11" s="17">
        <v>0.212825262558022</v>
      </c>
      <c r="BZ11" s="17"/>
      <c r="CA11" s="17">
        <v>0.36902506494791099</v>
      </c>
      <c r="CB11" s="17"/>
      <c r="CC11" s="17">
        <v>0.32543634196802301</v>
      </c>
      <c r="CD11" s="17">
        <v>0.372983552985793</v>
      </c>
      <c r="CE11" s="17"/>
      <c r="CF11" s="17">
        <v>0.36424877416017598</v>
      </c>
      <c r="CG11" s="17"/>
      <c r="CH11" s="17">
        <v>0.36311930140160797</v>
      </c>
      <c r="CI11" s="17">
        <v>0.31636474844769602</v>
      </c>
    </row>
    <row r="12" spans="2:87" x14ac:dyDescent="0.35">
      <c r="B12" s="18" t="s">
        <v>160</v>
      </c>
      <c r="C12" s="17">
        <v>0.25111498242372499</v>
      </c>
      <c r="D12" s="17">
        <v>0.29173313580433702</v>
      </c>
      <c r="E12" s="17">
        <v>0.21002455397716699</v>
      </c>
      <c r="F12" s="17"/>
      <c r="G12" s="17">
        <v>0.24195422702348501</v>
      </c>
      <c r="H12" s="17">
        <v>0.22908942083116601</v>
      </c>
      <c r="I12" s="17">
        <v>0.185687567165194</v>
      </c>
      <c r="J12" s="17">
        <v>0.27756584801145801</v>
      </c>
      <c r="K12" s="17">
        <v>0.34363534462219703</v>
      </c>
      <c r="L12" s="17">
        <v>0.24435984594593799</v>
      </c>
      <c r="M12" s="17"/>
      <c r="N12" s="17">
        <v>0.30093661813494899</v>
      </c>
      <c r="O12" s="17">
        <v>0.22990712241879499</v>
      </c>
      <c r="P12" s="17">
        <v>0.24651181438071301</v>
      </c>
      <c r="Q12" s="17">
        <v>0.22414685385158101</v>
      </c>
      <c r="R12" s="17"/>
      <c r="S12" s="17">
        <v>0.27523622691245198</v>
      </c>
      <c r="T12" s="17">
        <v>0.233978900609282</v>
      </c>
      <c r="U12" s="17">
        <v>0.18991971402744701</v>
      </c>
      <c r="V12" s="17">
        <v>0.16316293637105</v>
      </c>
      <c r="W12" s="17">
        <v>0.21010864878986199</v>
      </c>
      <c r="X12" s="17">
        <v>0.21227135386068699</v>
      </c>
      <c r="Y12" s="17">
        <v>0.26402082538060001</v>
      </c>
      <c r="Z12" s="17">
        <v>0.23515947849893001</v>
      </c>
      <c r="AA12" s="17">
        <v>0.25115471038718801</v>
      </c>
      <c r="AB12" s="17">
        <v>0.385030627845451</v>
      </c>
      <c r="AC12" s="17">
        <v>0.24657366718047</v>
      </c>
      <c r="AD12" s="17">
        <v>0.40664136322001398</v>
      </c>
      <c r="AE12" s="17"/>
      <c r="AF12" s="17">
        <v>0.26196192888786402</v>
      </c>
      <c r="AG12" s="17">
        <v>0.25314878080884501</v>
      </c>
      <c r="AH12" s="17">
        <v>0.28811396000761003</v>
      </c>
      <c r="AI12" s="17">
        <v>0.30853236471935203</v>
      </c>
      <c r="AJ12" s="17">
        <v>0.13446687357874801</v>
      </c>
      <c r="AK12" s="17"/>
      <c r="AL12" s="17">
        <v>0.24320303658394399</v>
      </c>
      <c r="AM12" s="17">
        <v>0.227188964127472</v>
      </c>
      <c r="AN12" s="17">
        <v>0.26505153325462399</v>
      </c>
      <c r="AO12" s="17">
        <v>0.40733550505962501</v>
      </c>
      <c r="AP12" s="17"/>
      <c r="AQ12" s="17">
        <v>0.207419855865693</v>
      </c>
      <c r="AR12" s="17">
        <v>0.31510862834488401</v>
      </c>
      <c r="AS12" s="17"/>
      <c r="AT12" s="17">
        <v>0.21951194164757601</v>
      </c>
      <c r="AU12" s="17">
        <v>0.25362208285162902</v>
      </c>
      <c r="AV12" s="17"/>
      <c r="AW12" s="17">
        <v>0.23287663821402699</v>
      </c>
      <c r="AX12" s="17">
        <v>0.24864214579571001</v>
      </c>
      <c r="AY12" s="17">
        <v>0.256189857508487</v>
      </c>
      <c r="AZ12" s="17"/>
      <c r="BA12" s="17">
        <v>0.30572368927377602</v>
      </c>
      <c r="BB12" s="17">
        <v>0.26648729978889002</v>
      </c>
      <c r="BC12" s="17">
        <v>0.22512515988516299</v>
      </c>
      <c r="BD12" s="17">
        <v>0.180734969320999</v>
      </c>
      <c r="BE12" s="17">
        <v>0.22822138919351301</v>
      </c>
      <c r="BF12" s="17"/>
      <c r="BG12" s="17">
        <v>0.29903813510010901</v>
      </c>
      <c r="BH12" s="17">
        <v>0.21844351724738501</v>
      </c>
      <c r="BI12" s="17"/>
      <c r="BJ12" s="17">
        <v>0.25672068325324099</v>
      </c>
      <c r="BK12" s="17">
        <v>0.226646765372985</v>
      </c>
      <c r="BL12" s="17"/>
      <c r="BM12" s="17">
        <v>0.191832148837042</v>
      </c>
      <c r="BN12" s="17">
        <v>8.9652209490476698E-2</v>
      </c>
      <c r="BO12" s="17">
        <v>0.29038956226266899</v>
      </c>
      <c r="BP12" s="17">
        <v>0.32257700933804401</v>
      </c>
      <c r="BQ12" s="17">
        <v>0.40247367311136301</v>
      </c>
      <c r="BR12" s="17"/>
      <c r="BS12" s="17">
        <v>0.21563747418248499</v>
      </c>
      <c r="BT12" s="17"/>
      <c r="BU12" s="17">
        <v>5.1278304511490097E-2</v>
      </c>
      <c r="BV12" s="17">
        <v>0.28296012832477402</v>
      </c>
      <c r="BW12" s="17">
        <v>0.396417583569249</v>
      </c>
      <c r="BX12" s="17">
        <v>0.26914894093661901</v>
      </c>
      <c r="BY12" s="17">
        <v>0.223878146767403</v>
      </c>
      <c r="BZ12" s="17"/>
      <c r="CA12" s="17">
        <v>0.109706673886283</v>
      </c>
      <c r="CB12" s="17"/>
      <c r="CC12" s="17">
        <v>0.26658132252194</v>
      </c>
      <c r="CD12" s="17">
        <v>0.21637398240359301</v>
      </c>
      <c r="CE12" s="17"/>
      <c r="CF12" s="17">
        <v>0.240969499021016</v>
      </c>
      <c r="CG12" s="17"/>
      <c r="CH12" s="17">
        <v>0.25956432898674398</v>
      </c>
      <c r="CI12" s="17">
        <v>0.25469027055309901</v>
      </c>
    </row>
    <row r="13" spans="2:87" x14ac:dyDescent="0.35">
      <c r="B13" s="18" t="s">
        <v>161</v>
      </c>
      <c r="C13" s="19">
        <v>0.13432201787557899</v>
      </c>
      <c r="D13" s="19">
        <v>9.2983927745704201E-2</v>
      </c>
      <c r="E13" s="19">
        <v>0.17254884919407201</v>
      </c>
      <c r="F13" s="19"/>
      <c r="G13" s="19">
        <v>0.10618098502146001</v>
      </c>
      <c r="H13" s="19">
        <v>0.14218196468730601</v>
      </c>
      <c r="I13" s="19">
        <v>0.15131517963825</v>
      </c>
      <c r="J13" s="19">
        <v>0.136993874498402</v>
      </c>
      <c r="K13" s="19">
        <v>9.6177816936934696E-2</v>
      </c>
      <c r="L13" s="19">
        <v>0.154380481399473</v>
      </c>
      <c r="M13" s="19"/>
      <c r="N13" s="19">
        <v>0.10909533288126</v>
      </c>
      <c r="O13" s="19">
        <v>0.1214512858702</v>
      </c>
      <c r="P13" s="19">
        <v>0.19448586470902299</v>
      </c>
      <c r="Q13" s="19">
        <v>0.118728054867573</v>
      </c>
      <c r="R13" s="19"/>
      <c r="S13" s="19">
        <v>0.13641366750089701</v>
      </c>
      <c r="T13" s="19">
        <v>8.0282759686403402E-2</v>
      </c>
      <c r="U13" s="19">
        <v>0.209373942509992</v>
      </c>
      <c r="V13" s="19">
        <v>0.16937959031744099</v>
      </c>
      <c r="W13" s="19">
        <v>0.248751752213623</v>
      </c>
      <c r="X13" s="19">
        <v>0.113075118078916</v>
      </c>
      <c r="Y13" s="19">
        <v>0.14036296466244699</v>
      </c>
      <c r="Z13" s="19">
        <v>0.22787708492432199</v>
      </c>
      <c r="AA13" s="19">
        <v>2.4679552356059498E-2</v>
      </c>
      <c r="AB13" s="19">
        <v>8.5224737395078201E-2</v>
      </c>
      <c r="AC13" s="19">
        <v>0.29242586218476901</v>
      </c>
      <c r="AD13" s="19">
        <v>8.8130765994789501E-2</v>
      </c>
      <c r="AE13" s="19"/>
      <c r="AF13" s="19">
        <v>0.12276317058204</v>
      </c>
      <c r="AG13" s="19">
        <v>0.15280498090709499</v>
      </c>
      <c r="AH13" s="19">
        <v>9.0041264420544095E-2</v>
      </c>
      <c r="AI13" s="19">
        <v>0.106880397921458</v>
      </c>
      <c r="AJ13" s="19">
        <v>0.13660828877662501</v>
      </c>
      <c r="AK13" s="19"/>
      <c r="AL13" s="19">
        <v>0.18551754532227799</v>
      </c>
      <c r="AM13" s="19">
        <v>0.111517735667409</v>
      </c>
      <c r="AN13" s="19">
        <v>9.5616080482285801E-2</v>
      </c>
      <c r="AO13" s="19">
        <v>5.5800319140681398E-2</v>
      </c>
      <c r="AP13" s="19"/>
      <c r="AQ13" s="19">
        <v>0.15146856378236701</v>
      </c>
      <c r="AR13" s="19">
        <v>0.109210064347475</v>
      </c>
      <c r="AS13" s="19"/>
      <c r="AT13" s="19">
        <v>0.11041788920090501</v>
      </c>
      <c r="AU13" s="19">
        <v>0.165193803298435</v>
      </c>
      <c r="AV13" s="19"/>
      <c r="AW13" s="19">
        <v>0.10685578879735801</v>
      </c>
      <c r="AX13" s="19">
        <v>0.175197672220023</v>
      </c>
      <c r="AY13" s="19">
        <v>0.11581100660075901</v>
      </c>
      <c r="AZ13" s="19"/>
      <c r="BA13" s="19">
        <v>9.8972624853513796E-2</v>
      </c>
      <c r="BB13" s="19">
        <v>0.12075197880808899</v>
      </c>
      <c r="BC13" s="19">
        <v>0.162527439220707</v>
      </c>
      <c r="BD13" s="19">
        <v>0.17458279108845901</v>
      </c>
      <c r="BE13" s="19">
        <v>0.121559352936164</v>
      </c>
      <c r="BF13" s="19"/>
      <c r="BG13" s="19">
        <v>0.141540503754777</v>
      </c>
      <c r="BH13" s="19">
        <v>0.12940083684183701</v>
      </c>
      <c r="BI13" s="19"/>
      <c r="BJ13" s="19">
        <v>0.127075650487291</v>
      </c>
      <c r="BK13" s="19">
        <v>0.16259635862642899</v>
      </c>
      <c r="BL13" s="19"/>
      <c r="BM13" s="19">
        <v>0.21556007969120999</v>
      </c>
      <c r="BN13" s="19">
        <v>9.4244747789678202E-2</v>
      </c>
      <c r="BO13" s="19">
        <v>0.10200006666522</v>
      </c>
      <c r="BP13" s="19">
        <v>0.106255960409062</v>
      </c>
      <c r="BQ13" s="19">
        <v>0.12402549107550701</v>
      </c>
      <c r="BR13" s="19"/>
      <c r="BS13" s="19">
        <v>7.6207307674971997E-2</v>
      </c>
      <c r="BT13" s="19"/>
      <c r="BU13" s="19">
        <v>0.123417845258113</v>
      </c>
      <c r="BV13" s="19">
        <v>6.5995662754584794E-2</v>
      </c>
      <c r="BW13" s="19">
        <v>0.123034929172168</v>
      </c>
      <c r="BX13" s="19">
        <v>0.10340795983202999</v>
      </c>
      <c r="BY13" s="19">
        <v>0.26335258545781798</v>
      </c>
      <c r="BZ13" s="19"/>
      <c r="CA13" s="19">
        <v>0.111247113846816</v>
      </c>
      <c r="CB13" s="19"/>
      <c r="CC13" s="19">
        <v>0.12193571456017099</v>
      </c>
      <c r="CD13" s="19">
        <v>0.13255108153070699</v>
      </c>
      <c r="CE13" s="19"/>
      <c r="CF13" s="19">
        <v>0.13930213407428599</v>
      </c>
      <c r="CG13" s="19"/>
      <c r="CH13" s="19">
        <v>0.16243018296721901</v>
      </c>
      <c r="CI13" s="19">
        <v>0.10813652065569899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184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488</v>
      </c>
      <c r="D7" s="10">
        <v>246</v>
      </c>
      <c r="E7" s="10">
        <v>239</v>
      </c>
      <c r="F7" s="10"/>
      <c r="G7" s="10">
        <v>38</v>
      </c>
      <c r="H7" s="10">
        <v>78</v>
      </c>
      <c r="I7" s="10">
        <v>85</v>
      </c>
      <c r="J7" s="10">
        <v>89</v>
      </c>
      <c r="K7" s="10">
        <v>75</v>
      </c>
      <c r="L7" s="10">
        <v>123</v>
      </c>
      <c r="M7" s="10"/>
      <c r="N7" s="10">
        <v>150</v>
      </c>
      <c r="O7" s="10">
        <v>134</v>
      </c>
      <c r="P7" s="10">
        <v>98</v>
      </c>
      <c r="Q7" s="10">
        <v>104</v>
      </c>
      <c r="R7" s="10"/>
      <c r="S7" s="10">
        <v>70</v>
      </c>
      <c r="T7" s="10">
        <v>72</v>
      </c>
      <c r="U7" s="10">
        <v>44</v>
      </c>
      <c r="V7" s="10">
        <v>38</v>
      </c>
      <c r="W7" s="10">
        <v>32</v>
      </c>
      <c r="X7" s="10">
        <v>48</v>
      </c>
      <c r="Y7" s="10">
        <v>42</v>
      </c>
      <c r="Z7" s="10">
        <v>11</v>
      </c>
      <c r="AA7" s="10">
        <v>43</v>
      </c>
      <c r="AB7" s="10">
        <v>45</v>
      </c>
      <c r="AC7" s="10">
        <v>24</v>
      </c>
      <c r="AD7" s="10">
        <v>19</v>
      </c>
      <c r="AE7" s="10"/>
      <c r="AF7" s="10">
        <v>80</v>
      </c>
      <c r="AG7" s="10">
        <v>181</v>
      </c>
      <c r="AH7" s="10">
        <v>94</v>
      </c>
      <c r="AI7" s="10">
        <v>56</v>
      </c>
      <c r="AJ7" s="10">
        <v>61</v>
      </c>
      <c r="AK7" s="10"/>
      <c r="AL7" s="10">
        <v>194</v>
      </c>
      <c r="AM7" s="10">
        <v>191</v>
      </c>
      <c r="AN7" s="10">
        <v>74</v>
      </c>
      <c r="AO7" s="10">
        <v>29</v>
      </c>
      <c r="AP7" s="10"/>
      <c r="AQ7" s="10">
        <v>286</v>
      </c>
      <c r="AR7" s="10">
        <v>202</v>
      </c>
      <c r="AS7" s="10"/>
      <c r="AT7" s="10">
        <v>292</v>
      </c>
      <c r="AU7" s="10">
        <v>121</v>
      </c>
      <c r="AV7" s="10"/>
      <c r="AW7" s="10">
        <v>201</v>
      </c>
      <c r="AX7" s="10">
        <v>109</v>
      </c>
      <c r="AY7" s="10">
        <v>156</v>
      </c>
      <c r="AZ7" s="10"/>
      <c r="BA7" s="10">
        <v>121</v>
      </c>
      <c r="BB7" s="10">
        <v>128</v>
      </c>
      <c r="BC7" s="10">
        <v>153</v>
      </c>
      <c r="BD7" s="10">
        <v>60</v>
      </c>
      <c r="BE7" s="10">
        <v>25</v>
      </c>
      <c r="BF7" s="10"/>
      <c r="BG7" s="10">
        <v>181</v>
      </c>
      <c r="BH7" s="10">
        <v>307</v>
      </c>
      <c r="BI7" s="10"/>
      <c r="BJ7" s="10">
        <v>370</v>
      </c>
      <c r="BK7" s="10">
        <v>116</v>
      </c>
      <c r="BL7" s="10"/>
      <c r="BM7" s="10">
        <v>69</v>
      </c>
      <c r="BN7" s="10">
        <v>116</v>
      </c>
      <c r="BO7" s="10">
        <v>154</v>
      </c>
      <c r="BP7" s="10">
        <v>36</v>
      </c>
      <c r="BQ7" s="10">
        <v>55</v>
      </c>
      <c r="BR7" s="10"/>
      <c r="BS7" s="10">
        <v>148</v>
      </c>
      <c r="BT7" s="10"/>
      <c r="BU7" s="10">
        <v>105</v>
      </c>
      <c r="BV7" s="10">
        <v>119</v>
      </c>
      <c r="BW7" s="10">
        <v>46</v>
      </c>
      <c r="BX7" s="10">
        <v>94</v>
      </c>
      <c r="BY7" s="10">
        <v>34</v>
      </c>
      <c r="BZ7" s="10"/>
      <c r="CA7" s="10">
        <v>31</v>
      </c>
      <c r="CB7" s="10"/>
      <c r="CC7" s="10">
        <v>387</v>
      </c>
      <c r="CD7" s="10">
        <v>89</v>
      </c>
      <c r="CE7" s="10"/>
      <c r="CF7" s="10">
        <v>176</v>
      </c>
      <c r="CG7" s="10"/>
      <c r="CH7" s="10">
        <v>175</v>
      </c>
      <c r="CI7" s="10">
        <v>64</v>
      </c>
    </row>
    <row r="8" spans="2:87" ht="30" customHeight="1" x14ac:dyDescent="0.35">
      <c r="B8" s="11" t="s">
        <v>20</v>
      </c>
      <c r="C8" s="11">
        <v>487</v>
      </c>
      <c r="D8" s="11">
        <v>241</v>
      </c>
      <c r="E8" s="11">
        <v>242</v>
      </c>
      <c r="F8" s="11"/>
      <c r="G8" s="11">
        <v>68</v>
      </c>
      <c r="H8" s="11">
        <v>78</v>
      </c>
      <c r="I8" s="11">
        <v>80</v>
      </c>
      <c r="J8" s="11">
        <v>83</v>
      </c>
      <c r="K8" s="11">
        <v>66</v>
      </c>
      <c r="L8" s="11">
        <v>112</v>
      </c>
      <c r="M8" s="11"/>
      <c r="N8" s="11">
        <v>137</v>
      </c>
      <c r="O8" s="11">
        <v>141</v>
      </c>
      <c r="P8" s="11">
        <v>102</v>
      </c>
      <c r="Q8" s="11">
        <v>105</v>
      </c>
      <c r="R8" s="11"/>
      <c r="S8" s="11">
        <v>73</v>
      </c>
      <c r="T8" s="11">
        <v>68</v>
      </c>
      <c r="U8" s="11">
        <v>41</v>
      </c>
      <c r="V8" s="11">
        <v>39</v>
      </c>
      <c r="W8" s="11">
        <v>28</v>
      </c>
      <c r="X8" s="11">
        <v>51</v>
      </c>
      <c r="Y8" s="11">
        <v>48</v>
      </c>
      <c r="Z8" s="11">
        <v>13</v>
      </c>
      <c r="AA8" s="11">
        <v>46</v>
      </c>
      <c r="AB8" s="11">
        <v>42</v>
      </c>
      <c r="AC8" s="11">
        <v>21</v>
      </c>
      <c r="AD8" s="11">
        <v>16</v>
      </c>
      <c r="AE8" s="11"/>
      <c r="AF8" s="11">
        <v>82</v>
      </c>
      <c r="AG8" s="11">
        <v>182</v>
      </c>
      <c r="AH8" s="11">
        <v>91</v>
      </c>
      <c r="AI8" s="11">
        <v>54</v>
      </c>
      <c r="AJ8" s="11">
        <v>59</v>
      </c>
      <c r="AK8" s="11"/>
      <c r="AL8" s="11">
        <v>190</v>
      </c>
      <c r="AM8" s="11">
        <v>190</v>
      </c>
      <c r="AN8" s="11">
        <v>75</v>
      </c>
      <c r="AO8" s="11">
        <v>32</v>
      </c>
      <c r="AP8" s="11"/>
      <c r="AQ8" s="11">
        <v>289</v>
      </c>
      <c r="AR8" s="11">
        <v>197</v>
      </c>
      <c r="AS8" s="11"/>
      <c r="AT8" s="11">
        <v>291</v>
      </c>
      <c r="AU8" s="11">
        <v>109</v>
      </c>
      <c r="AV8" s="11"/>
      <c r="AW8" s="11">
        <v>188</v>
      </c>
      <c r="AX8" s="11">
        <v>107</v>
      </c>
      <c r="AY8" s="11">
        <v>164</v>
      </c>
      <c r="AZ8" s="11"/>
      <c r="BA8" s="11">
        <v>125</v>
      </c>
      <c r="BB8" s="11">
        <v>128</v>
      </c>
      <c r="BC8" s="11">
        <v>150</v>
      </c>
      <c r="BD8" s="11">
        <v>59</v>
      </c>
      <c r="BE8" s="11">
        <v>23</v>
      </c>
      <c r="BF8" s="11"/>
      <c r="BG8" s="11">
        <v>197</v>
      </c>
      <c r="BH8" s="11">
        <v>289</v>
      </c>
      <c r="BI8" s="11"/>
      <c r="BJ8" s="11">
        <v>379</v>
      </c>
      <c r="BK8" s="11">
        <v>106</v>
      </c>
      <c r="BL8" s="11"/>
      <c r="BM8" s="11">
        <v>75</v>
      </c>
      <c r="BN8" s="11">
        <v>110</v>
      </c>
      <c r="BO8" s="11">
        <v>152</v>
      </c>
      <c r="BP8" s="11">
        <v>35</v>
      </c>
      <c r="BQ8" s="11">
        <v>55</v>
      </c>
      <c r="BR8" s="11"/>
      <c r="BS8" s="11">
        <v>149</v>
      </c>
      <c r="BT8" s="11"/>
      <c r="BU8" s="11">
        <v>102</v>
      </c>
      <c r="BV8" s="11">
        <v>121</v>
      </c>
      <c r="BW8" s="11">
        <v>45</v>
      </c>
      <c r="BX8" s="11">
        <v>92</v>
      </c>
      <c r="BY8" s="11">
        <v>39</v>
      </c>
      <c r="BZ8" s="11"/>
      <c r="CA8" s="11">
        <v>31</v>
      </c>
      <c r="CB8" s="11"/>
      <c r="CC8" s="11">
        <v>382</v>
      </c>
      <c r="CD8" s="11">
        <v>90</v>
      </c>
      <c r="CE8" s="11"/>
      <c r="CF8" s="11">
        <v>172</v>
      </c>
      <c r="CG8" s="11"/>
      <c r="CH8" s="11">
        <v>165</v>
      </c>
      <c r="CI8" s="11">
        <v>65</v>
      </c>
    </row>
    <row r="9" spans="2:87" x14ac:dyDescent="0.35">
      <c r="B9" s="18" t="s">
        <v>157</v>
      </c>
      <c r="C9" s="17">
        <v>0.107651447628146</v>
      </c>
      <c r="D9" s="17">
        <v>0.12405161628837599</v>
      </c>
      <c r="E9" s="17">
        <v>9.2713843851422395E-2</v>
      </c>
      <c r="F9" s="17"/>
      <c r="G9" s="17">
        <v>9.2746491839502399E-2</v>
      </c>
      <c r="H9" s="17">
        <v>0.190662050332496</v>
      </c>
      <c r="I9" s="17">
        <v>0.117423199772277</v>
      </c>
      <c r="J9" s="17">
        <v>8.9078317130654797E-2</v>
      </c>
      <c r="K9" s="17">
        <v>0.114419681088264</v>
      </c>
      <c r="L9" s="17">
        <v>6.1568500944236798E-2</v>
      </c>
      <c r="M9" s="17"/>
      <c r="N9" s="17">
        <v>0.173232943635721</v>
      </c>
      <c r="O9" s="17">
        <v>5.9114178364196697E-2</v>
      </c>
      <c r="P9" s="17">
        <v>8.8775352840336497E-2</v>
      </c>
      <c r="Q9" s="17">
        <v>9.8189424126527203E-2</v>
      </c>
      <c r="R9" s="17"/>
      <c r="S9" s="17">
        <v>0.127872434151489</v>
      </c>
      <c r="T9" s="17">
        <v>0.10761699598638599</v>
      </c>
      <c r="U9" s="17">
        <v>9.0068954047585206E-2</v>
      </c>
      <c r="V9" s="17">
        <v>0.17502720981730499</v>
      </c>
      <c r="W9" s="17">
        <v>0.12664586994098601</v>
      </c>
      <c r="X9" s="17">
        <v>0.17375704113106299</v>
      </c>
      <c r="Y9" s="17">
        <v>8.9293116678231699E-2</v>
      </c>
      <c r="Z9" s="17">
        <v>6.8269026771679703E-2</v>
      </c>
      <c r="AA9" s="17">
        <v>5.0572574294326697E-2</v>
      </c>
      <c r="AB9" s="17">
        <v>6.35728116408837E-2</v>
      </c>
      <c r="AC9" s="17">
        <v>0.12416481203171099</v>
      </c>
      <c r="AD9" s="17">
        <v>0</v>
      </c>
      <c r="AE9" s="17"/>
      <c r="AF9" s="17">
        <v>7.0184997282793496E-2</v>
      </c>
      <c r="AG9" s="17">
        <v>0.14050498637348499</v>
      </c>
      <c r="AH9" s="17">
        <v>4.7142372165756397E-2</v>
      </c>
      <c r="AI9" s="17">
        <v>0.11483261224583</v>
      </c>
      <c r="AJ9" s="17">
        <v>0.17887374307416801</v>
      </c>
      <c r="AK9" s="17"/>
      <c r="AL9" s="17">
        <v>0.11516597788852299</v>
      </c>
      <c r="AM9" s="17">
        <v>9.2636344652423305E-2</v>
      </c>
      <c r="AN9" s="17">
        <v>8.6087993241596703E-2</v>
      </c>
      <c r="AO9" s="17">
        <v>0.20230471140195599</v>
      </c>
      <c r="AP9" s="17"/>
      <c r="AQ9" s="17">
        <v>9.1279610590371693E-2</v>
      </c>
      <c r="AR9" s="17">
        <v>0.131628802198404</v>
      </c>
      <c r="AS9" s="17"/>
      <c r="AT9" s="17">
        <v>0.13874257701923601</v>
      </c>
      <c r="AU9" s="17">
        <v>8.0923455221322799E-2</v>
      </c>
      <c r="AV9" s="17"/>
      <c r="AW9" s="17">
        <v>9.59695192770747E-2</v>
      </c>
      <c r="AX9" s="17">
        <v>6.9936537785506903E-2</v>
      </c>
      <c r="AY9" s="17">
        <v>0.163713491102572</v>
      </c>
      <c r="AZ9" s="17"/>
      <c r="BA9" s="17">
        <v>0.152889088132207</v>
      </c>
      <c r="BB9" s="17">
        <v>0.12987229913907999</v>
      </c>
      <c r="BC9" s="17">
        <v>6.8589686260190602E-2</v>
      </c>
      <c r="BD9" s="17">
        <v>7.5844655372126299E-2</v>
      </c>
      <c r="BE9" s="17">
        <v>7.8721161986663499E-2</v>
      </c>
      <c r="BF9" s="17"/>
      <c r="BG9" s="17">
        <v>7.2114444780395498E-2</v>
      </c>
      <c r="BH9" s="17">
        <v>0.131878692418406</v>
      </c>
      <c r="BI9" s="17"/>
      <c r="BJ9" s="17">
        <v>0.11424864152346099</v>
      </c>
      <c r="BK9" s="17">
        <v>8.5771387206241695E-2</v>
      </c>
      <c r="BL9" s="17"/>
      <c r="BM9" s="17">
        <v>7.4783049279000799E-2</v>
      </c>
      <c r="BN9" s="17">
        <v>0.19232583088765101</v>
      </c>
      <c r="BO9" s="17">
        <v>9.2851811557281005E-2</v>
      </c>
      <c r="BP9" s="17">
        <v>4.4931536042585103E-2</v>
      </c>
      <c r="BQ9" s="17">
        <v>0.127672373066407</v>
      </c>
      <c r="BR9" s="17"/>
      <c r="BS9" s="17">
        <v>0.15250719796140899</v>
      </c>
      <c r="BT9" s="17"/>
      <c r="BU9" s="17">
        <v>0.20559147519158399</v>
      </c>
      <c r="BV9" s="17">
        <v>0.107178509054254</v>
      </c>
      <c r="BW9" s="17">
        <v>3.8120247041405701E-2</v>
      </c>
      <c r="BX9" s="17">
        <v>0.14305386638253101</v>
      </c>
      <c r="BY9" s="17">
        <v>4.8855112288163201E-2</v>
      </c>
      <c r="BZ9" s="17"/>
      <c r="CA9" s="17">
        <v>0.272032161864174</v>
      </c>
      <c r="CB9" s="17"/>
      <c r="CC9" s="17">
        <v>9.8072283638791294E-2</v>
      </c>
      <c r="CD9" s="17">
        <v>0.15359910696054199</v>
      </c>
      <c r="CE9" s="17"/>
      <c r="CF9" s="17">
        <v>9.3915394942936894E-2</v>
      </c>
      <c r="CG9" s="17"/>
      <c r="CH9" s="17">
        <v>0.107383382151245</v>
      </c>
      <c r="CI9" s="17">
        <v>0.120713411842157</v>
      </c>
    </row>
    <row r="10" spans="2:87" x14ac:dyDescent="0.35">
      <c r="B10" s="18" t="s">
        <v>158</v>
      </c>
      <c r="C10" s="17">
        <v>0.317341872975893</v>
      </c>
      <c r="D10" s="17">
        <v>0.317877067447569</v>
      </c>
      <c r="E10" s="17">
        <v>0.32091814769765198</v>
      </c>
      <c r="F10" s="17"/>
      <c r="G10" s="17">
        <v>0.35954894824696099</v>
      </c>
      <c r="H10" s="17">
        <v>0.33138800030980697</v>
      </c>
      <c r="I10" s="17">
        <v>0.41433197406677402</v>
      </c>
      <c r="J10" s="17">
        <v>0.30729662931498197</v>
      </c>
      <c r="K10" s="17">
        <v>0.194247001785816</v>
      </c>
      <c r="L10" s="17">
        <v>0.29310635815549302</v>
      </c>
      <c r="M10" s="17"/>
      <c r="N10" s="17">
        <v>0.30405076160377598</v>
      </c>
      <c r="O10" s="17">
        <v>0.37812083459958701</v>
      </c>
      <c r="P10" s="17">
        <v>0.238843153565578</v>
      </c>
      <c r="Q10" s="17">
        <v>0.33533167464051999</v>
      </c>
      <c r="R10" s="17"/>
      <c r="S10" s="17">
        <v>0.38784410069460201</v>
      </c>
      <c r="T10" s="17">
        <v>0.437605046175574</v>
      </c>
      <c r="U10" s="17">
        <v>0.28625033318584903</v>
      </c>
      <c r="V10" s="17">
        <v>0.25987300125303903</v>
      </c>
      <c r="W10" s="17">
        <v>0.20299868646771499</v>
      </c>
      <c r="X10" s="17">
        <v>0.403685662078062</v>
      </c>
      <c r="Y10" s="17">
        <v>0.21992791997620101</v>
      </c>
      <c r="Z10" s="17">
        <v>0.280388452645362</v>
      </c>
      <c r="AA10" s="17">
        <v>0.29720630406273701</v>
      </c>
      <c r="AB10" s="17">
        <v>0.25891146649382302</v>
      </c>
      <c r="AC10" s="17">
        <v>0.177332352750908</v>
      </c>
      <c r="AD10" s="17">
        <v>0.346702431714902</v>
      </c>
      <c r="AE10" s="17"/>
      <c r="AF10" s="17">
        <v>0.27618482615198098</v>
      </c>
      <c r="AG10" s="17">
        <v>0.32700514030843297</v>
      </c>
      <c r="AH10" s="17">
        <v>0.27153930711958002</v>
      </c>
      <c r="AI10" s="17">
        <v>0.24353128377987901</v>
      </c>
      <c r="AJ10" s="17">
        <v>0.44323918901800702</v>
      </c>
      <c r="AK10" s="17"/>
      <c r="AL10" s="17">
        <v>0.274481056738968</v>
      </c>
      <c r="AM10" s="17">
        <v>0.39278367220617</v>
      </c>
      <c r="AN10" s="17">
        <v>0.23068634281836001</v>
      </c>
      <c r="AO10" s="17">
        <v>0.326933787702681</v>
      </c>
      <c r="AP10" s="17"/>
      <c r="AQ10" s="17">
        <v>0.33789175393834098</v>
      </c>
      <c r="AR10" s="17">
        <v>0.28724556911723997</v>
      </c>
      <c r="AS10" s="17"/>
      <c r="AT10" s="17">
        <v>0.35158416949663102</v>
      </c>
      <c r="AU10" s="17">
        <v>0.23759038458444801</v>
      </c>
      <c r="AV10" s="17"/>
      <c r="AW10" s="17">
        <v>0.324924182597984</v>
      </c>
      <c r="AX10" s="17">
        <v>0.34674866388280801</v>
      </c>
      <c r="AY10" s="17">
        <v>0.29484564869826801</v>
      </c>
      <c r="AZ10" s="17"/>
      <c r="BA10" s="17">
        <v>0.26485609732393101</v>
      </c>
      <c r="BB10" s="17">
        <v>0.35074499595195002</v>
      </c>
      <c r="BC10" s="17">
        <v>0.32947934978732102</v>
      </c>
      <c r="BD10" s="17">
        <v>0.29212387690907698</v>
      </c>
      <c r="BE10" s="17">
        <v>0.41426674228755</v>
      </c>
      <c r="BF10" s="17"/>
      <c r="BG10" s="17">
        <v>0.33511043185911199</v>
      </c>
      <c r="BH10" s="17">
        <v>0.30522821140802803</v>
      </c>
      <c r="BI10" s="17"/>
      <c r="BJ10" s="17">
        <v>0.32164311014031699</v>
      </c>
      <c r="BK10" s="17">
        <v>0.29899161720119799</v>
      </c>
      <c r="BL10" s="17"/>
      <c r="BM10" s="17">
        <v>0.32741834271024201</v>
      </c>
      <c r="BN10" s="17">
        <v>0.46262769814308702</v>
      </c>
      <c r="BO10" s="17">
        <v>0.23022610079876299</v>
      </c>
      <c r="BP10" s="17">
        <v>0.30325380004207902</v>
      </c>
      <c r="BQ10" s="17">
        <v>0.33535795177320799</v>
      </c>
      <c r="BR10" s="17"/>
      <c r="BS10" s="17">
        <v>0.34927776845543601</v>
      </c>
      <c r="BT10" s="17"/>
      <c r="BU10" s="17">
        <v>0.46528864568318301</v>
      </c>
      <c r="BV10" s="17">
        <v>0.30262880255593699</v>
      </c>
      <c r="BW10" s="17">
        <v>0.25447829490589002</v>
      </c>
      <c r="BX10" s="17">
        <v>0.33348796409914899</v>
      </c>
      <c r="BY10" s="17">
        <v>0.19342022844833401</v>
      </c>
      <c r="BZ10" s="17"/>
      <c r="CA10" s="17">
        <v>0.23916711787269199</v>
      </c>
      <c r="CB10" s="17"/>
      <c r="CC10" s="17">
        <v>0.32852061770018398</v>
      </c>
      <c r="CD10" s="17">
        <v>0.28375733042665302</v>
      </c>
      <c r="CE10" s="17"/>
      <c r="CF10" s="17">
        <v>0.26155373029334</v>
      </c>
      <c r="CG10" s="17"/>
      <c r="CH10" s="17">
        <v>0.33363892302860099</v>
      </c>
      <c r="CI10" s="17">
        <v>0.39364734344486702</v>
      </c>
    </row>
    <row r="11" spans="2:87" x14ac:dyDescent="0.35">
      <c r="B11" s="18" t="s">
        <v>159</v>
      </c>
      <c r="C11" s="17">
        <v>0.32830604022229198</v>
      </c>
      <c r="D11" s="17">
        <v>0.31962493305103601</v>
      </c>
      <c r="E11" s="17">
        <v>0.34120204198808401</v>
      </c>
      <c r="F11" s="17"/>
      <c r="G11" s="17">
        <v>0.338545983681804</v>
      </c>
      <c r="H11" s="17">
        <v>0.18800658062082401</v>
      </c>
      <c r="I11" s="17">
        <v>0.25129667819703699</v>
      </c>
      <c r="J11" s="17">
        <v>0.29069821230283799</v>
      </c>
      <c r="K11" s="17">
        <v>0.45624329816908599</v>
      </c>
      <c r="L11" s="17">
        <v>0.426751490904966</v>
      </c>
      <c r="M11" s="17"/>
      <c r="N11" s="17">
        <v>0.31406527046538502</v>
      </c>
      <c r="O11" s="17">
        <v>0.31708186214121198</v>
      </c>
      <c r="P11" s="17">
        <v>0.33032609761049803</v>
      </c>
      <c r="Q11" s="17">
        <v>0.35642351413746898</v>
      </c>
      <c r="R11" s="17"/>
      <c r="S11" s="17">
        <v>0.30539068190143198</v>
      </c>
      <c r="T11" s="17">
        <v>0.24372360755689901</v>
      </c>
      <c r="U11" s="17">
        <v>0.46795034763492099</v>
      </c>
      <c r="V11" s="17">
        <v>0.29448380007314001</v>
      </c>
      <c r="W11" s="17">
        <v>0.23914064078522701</v>
      </c>
      <c r="X11" s="17">
        <v>0.21239029757481301</v>
      </c>
      <c r="Y11" s="17">
        <v>0.422460470313617</v>
      </c>
      <c r="Z11" s="17">
        <v>0.34575445146657302</v>
      </c>
      <c r="AA11" s="17">
        <v>0.433113829942534</v>
      </c>
      <c r="AB11" s="17">
        <v>0.40577529251585098</v>
      </c>
      <c r="AC11" s="17">
        <v>0.24464811697334099</v>
      </c>
      <c r="AD11" s="17">
        <v>0.35272984193926998</v>
      </c>
      <c r="AE11" s="17"/>
      <c r="AF11" s="17">
        <v>0.410816365337562</v>
      </c>
      <c r="AG11" s="17">
        <v>0.268553055326053</v>
      </c>
      <c r="AH11" s="17">
        <v>0.42952824982420701</v>
      </c>
      <c r="AI11" s="17">
        <v>0.34874895178636001</v>
      </c>
      <c r="AJ11" s="17">
        <v>0.24526921205066099</v>
      </c>
      <c r="AK11" s="17"/>
      <c r="AL11" s="17">
        <v>0.31905957616188602</v>
      </c>
      <c r="AM11" s="17">
        <v>0.32793952560085199</v>
      </c>
      <c r="AN11" s="17">
        <v>0.37823710831679203</v>
      </c>
      <c r="AO11" s="17">
        <v>0.26889807937713101</v>
      </c>
      <c r="AP11" s="17"/>
      <c r="AQ11" s="17">
        <v>0.33970196024049398</v>
      </c>
      <c r="AR11" s="17">
        <v>0.31161615903789602</v>
      </c>
      <c r="AS11" s="17"/>
      <c r="AT11" s="17">
        <v>0.28579116421831602</v>
      </c>
      <c r="AU11" s="17">
        <v>0.45963645736766601</v>
      </c>
      <c r="AV11" s="17"/>
      <c r="AW11" s="17">
        <v>0.37813678216393698</v>
      </c>
      <c r="AX11" s="17">
        <v>0.28778786992872402</v>
      </c>
      <c r="AY11" s="17">
        <v>0.322055500245987</v>
      </c>
      <c r="AZ11" s="17"/>
      <c r="BA11" s="17">
        <v>0.330083263570082</v>
      </c>
      <c r="BB11" s="17">
        <v>0.31421318864293701</v>
      </c>
      <c r="BC11" s="17">
        <v>0.30077079577660698</v>
      </c>
      <c r="BD11" s="17">
        <v>0.40670397074208098</v>
      </c>
      <c r="BE11" s="17">
        <v>0.34807811899025498</v>
      </c>
      <c r="BF11" s="17"/>
      <c r="BG11" s="17">
        <v>0.32273826837179798</v>
      </c>
      <c r="BH11" s="17">
        <v>0.33210185193258501</v>
      </c>
      <c r="BI11" s="17"/>
      <c r="BJ11" s="17">
        <v>0.32121428188383999</v>
      </c>
      <c r="BK11" s="17">
        <v>0.35072541391492701</v>
      </c>
      <c r="BL11" s="17"/>
      <c r="BM11" s="17">
        <v>0.30749343468537299</v>
      </c>
      <c r="BN11" s="17">
        <v>0.242369778817178</v>
      </c>
      <c r="BO11" s="17">
        <v>0.386539857873543</v>
      </c>
      <c r="BP11" s="17">
        <v>0.41275519990724502</v>
      </c>
      <c r="BQ11" s="17">
        <v>0.32682234000134103</v>
      </c>
      <c r="BR11" s="17"/>
      <c r="BS11" s="17">
        <v>0.34123645609960102</v>
      </c>
      <c r="BT11" s="17"/>
      <c r="BU11" s="17">
        <v>0.21485837813801001</v>
      </c>
      <c r="BV11" s="17">
        <v>0.35771421258085501</v>
      </c>
      <c r="BW11" s="17">
        <v>0.481298941267085</v>
      </c>
      <c r="BX11" s="17">
        <v>0.36884900057648301</v>
      </c>
      <c r="BY11" s="17">
        <v>0.31492439402515798</v>
      </c>
      <c r="BZ11" s="17"/>
      <c r="CA11" s="17">
        <v>0.28528333833756597</v>
      </c>
      <c r="CB11" s="17"/>
      <c r="CC11" s="17">
        <v>0.317390489772442</v>
      </c>
      <c r="CD11" s="17">
        <v>0.37588236723533502</v>
      </c>
      <c r="CE11" s="17"/>
      <c r="CF11" s="17">
        <v>0.36986001712310501</v>
      </c>
      <c r="CG11" s="17"/>
      <c r="CH11" s="17">
        <v>0.306790409241467</v>
      </c>
      <c r="CI11" s="17">
        <v>0.26360375182050999</v>
      </c>
    </row>
    <row r="12" spans="2:87" x14ac:dyDescent="0.35">
      <c r="B12" s="18" t="s">
        <v>160</v>
      </c>
      <c r="C12" s="17">
        <v>0.13822717264550999</v>
      </c>
      <c r="D12" s="17">
        <v>0.152117828763004</v>
      </c>
      <c r="E12" s="17">
        <v>0.117913278776636</v>
      </c>
      <c r="F12" s="17"/>
      <c r="G12" s="17">
        <v>0.14934418482804401</v>
      </c>
      <c r="H12" s="17">
        <v>0.15892222616003099</v>
      </c>
      <c r="I12" s="17">
        <v>0.114505160249754</v>
      </c>
      <c r="J12" s="17">
        <v>0.17420138040514699</v>
      </c>
      <c r="K12" s="17">
        <v>0.15699589121457</v>
      </c>
      <c r="L12" s="17">
        <v>9.6358444610227204E-2</v>
      </c>
      <c r="M12" s="17"/>
      <c r="N12" s="17">
        <v>0.14942511908256301</v>
      </c>
      <c r="O12" s="17">
        <v>0.13732860353491899</v>
      </c>
      <c r="P12" s="17">
        <v>0.17658326814432701</v>
      </c>
      <c r="Q12" s="17">
        <v>9.0370819756411702E-2</v>
      </c>
      <c r="R12" s="17"/>
      <c r="S12" s="17">
        <v>0.113580028665192</v>
      </c>
      <c r="T12" s="17">
        <v>0.130771590594737</v>
      </c>
      <c r="U12" s="17">
        <v>6.3939005049010997E-2</v>
      </c>
      <c r="V12" s="17">
        <v>0.11852583460744801</v>
      </c>
      <c r="W12" s="17">
        <v>0.18246305059244899</v>
      </c>
      <c r="X12" s="17">
        <v>0.116966892158245</v>
      </c>
      <c r="Y12" s="17">
        <v>0.12733248920464399</v>
      </c>
      <c r="Z12" s="17">
        <v>0.23515947849893001</v>
      </c>
      <c r="AA12" s="17">
        <v>0.16980037285149599</v>
      </c>
      <c r="AB12" s="17">
        <v>0.18651569195436499</v>
      </c>
      <c r="AC12" s="17">
        <v>0.16029893772931</v>
      </c>
      <c r="AD12" s="17">
        <v>0.21243696035103901</v>
      </c>
      <c r="AE12" s="17"/>
      <c r="AF12" s="17">
        <v>0.142974326310221</v>
      </c>
      <c r="AG12" s="17">
        <v>0.134225100685476</v>
      </c>
      <c r="AH12" s="17">
        <v>0.19345988808843501</v>
      </c>
      <c r="AI12" s="17">
        <v>0.170190141750718</v>
      </c>
      <c r="AJ12" s="17">
        <v>7.1771991620797407E-2</v>
      </c>
      <c r="AK12" s="17"/>
      <c r="AL12" s="17">
        <v>0.13135219575745399</v>
      </c>
      <c r="AM12" s="17">
        <v>0.110532992742695</v>
      </c>
      <c r="AN12" s="17">
        <v>0.22270811800916801</v>
      </c>
      <c r="AO12" s="17">
        <v>0.14606310237755099</v>
      </c>
      <c r="AP12" s="17"/>
      <c r="AQ12" s="17">
        <v>0.112161075618413</v>
      </c>
      <c r="AR12" s="17">
        <v>0.176402244217467</v>
      </c>
      <c r="AS12" s="17"/>
      <c r="AT12" s="17">
        <v>0.13497687043398701</v>
      </c>
      <c r="AU12" s="17">
        <v>9.9325912315621198E-2</v>
      </c>
      <c r="AV12" s="17"/>
      <c r="AW12" s="17">
        <v>0.116868346326628</v>
      </c>
      <c r="AX12" s="17">
        <v>0.15571526093450899</v>
      </c>
      <c r="AY12" s="17">
        <v>0.13101108959857799</v>
      </c>
      <c r="AZ12" s="17"/>
      <c r="BA12" s="17">
        <v>0.18022216395469401</v>
      </c>
      <c r="BB12" s="17">
        <v>0.101092711163315</v>
      </c>
      <c r="BC12" s="17">
        <v>0.151905819233491</v>
      </c>
      <c r="BD12" s="17">
        <v>8.8540046282725895E-2</v>
      </c>
      <c r="BE12" s="17">
        <v>0.158933976735532</v>
      </c>
      <c r="BF12" s="17"/>
      <c r="BG12" s="17">
        <v>0.15908361193345399</v>
      </c>
      <c r="BH12" s="17">
        <v>0.12400835790058</v>
      </c>
      <c r="BI12" s="17"/>
      <c r="BJ12" s="17">
        <v>0.139145936657665</v>
      </c>
      <c r="BK12" s="17">
        <v>0.13724946374041999</v>
      </c>
      <c r="BL12" s="17"/>
      <c r="BM12" s="17">
        <v>0.122115124014318</v>
      </c>
      <c r="BN12" s="17">
        <v>2.3997683855263501E-2</v>
      </c>
      <c r="BO12" s="17">
        <v>0.18015784415781999</v>
      </c>
      <c r="BP12" s="17">
        <v>0.13280350359902901</v>
      </c>
      <c r="BQ12" s="17">
        <v>0.19363027670188299</v>
      </c>
      <c r="BR12" s="17"/>
      <c r="BS12" s="17">
        <v>0.106534551201967</v>
      </c>
      <c r="BT12" s="17"/>
      <c r="BU12" s="17">
        <v>3.4262964104823698E-2</v>
      </c>
      <c r="BV12" s="17">
        <v>0.16515117728200901</v>
      </c>
      <c r="BW12" s="17">
        <v>0.14472597051779601</v>
      </c>
      <c r="BX12" s="17">
        <v>0.103605175490177</v>
      </c>
      <c r="BY12" s="17">
        <v>0.208342178411352</v>
      </c>
      <c r="BZ12" s="17"/>
      <c r="CA12" s="17">
        <v>8.5305986640341794E-2</v>
      </c>
      <c r="CB12" s="17"/>
      <c r="CC12" s="17">
        <v>0.152314941533087</v>
      </c>
      <c r="CD12" s="17">
        <v>9.1415658040197398E-2</v>
      </c>
      <c r="CE12" s="17"/>
      <c r="CF12" s="17">
        <v>0.16967904006988199</v>
      </c>
      <c r="CG12" s="17"/>
      <c r="CH12" s="17">
        <v>0.111187159107482</v>
      </c>
      <c r="CI12" s="17">
        <v>0.16628357273580699</v>
      </c>
    </row>
    <row r="13" spans="2:87" x14ac:dyDescent="0.35">
      <c r="B13" s="18" t="s">
        <v>161</v>
      </c>
      <c r="C13" s="19">
        <v>0.10847346652815899</v>
      </c>
      <c r="D13" s="19">
        <v>8.6328554450015096E-2</v>
      </c>
      <c r="E13" s="19">
        <v>0.12725268768620601</v>
      </c>
      <c r="F13" s="19"/>
      <c r="G13" s="19">
        <v>5.9814391403687599E-2</v>
      </c>
      <c r="H13" s="19">
        <v>0.131021142576843</v>
      </c>
      <c r="I13" s="19">
        <v>0.102442987714157</v>
      </c>
      <c r="J13" s="19">
        <v>0.13872546084637899</v>
      </c>
      <c r="K13" s="19">
        <v>7.8094127742263098E-2</v>
      </c>
      <c r="L13" s="19">
        <v>0.12221520538507701</v>
      </c>
      <c r="M13" s="19"/>
      <c r="N13" s="19">
        <v>5.9225905212554698E-2</v>
      </c>
      <c r="O13" s="19">
        <v>0.108354521360085</v>
      </c>
      <c r="P13" s="19">
        <v>0.16547212783926099</v>
      </c>
      <c r="Q13" s="19">
        <v>0.119684567339073</v>
      </c>
      <c r="R13" s="19"/>
      <c r="S13" s="19">
        <v>6.5312754587284E-2</v>
      </c>
      <c r="T13" s="19">
        <v>8.0282759686403402E-2</v>
      </c>
      <c r="U13" s="19">
        <v>9.1791360082633597E-2</v>
      </c>
      <c r="V13" s="19">
        <v>0.15209015424906799</v>
      </c>
      <c r="W13" s="19">
        <v>0.248751752213623</v>
      </c>
      <c r="X13" s="19">
        <v>9.3200107057816506E-2</v>
      </c>
      <c r="Y13" s="19">
        <v>0.140986003827306</v>
      </c>
      <c r="Z13" s="19">
        <v>7.0428590617456502E-2</v>
      </c>
      <c r="AA13" s="19">
        <v>4.9306918848905597E-2</v>
      </c>
      <c r="AB13" s="19">
        <v>8.5224737395078201E-2</v>
      </c>
      <c r="AC13" s="19">
        <v>0.29355578051473002</v>
      </c>
      <c r="AD13" s="19">
        <v>8.8130765994789501E-2</v>
      </c>
      <c r="AE13" s="19"/>
      <c r="AF13" s="19">
        <v>9.9839484917441795E-2</v>
      </c>
      <c r="AG13" s="19">
        <v>0.12971171730655301</v>
      </c>
      <c r="AH13" s="19">
        <v>5.83301828020217E-2</v>
      </c>
      <c r="AI13" s="19">
        <v>0.122697010437213</v>
      </c>
      <c r="AJ13" s="19">
        <v>6.0845864236366398E-2</v>
      </c>
      <c r="AK13" s="19"/>
      <c r="AL13" s="19">
        <v>0.15994119345316801</v>
      </c>
      <c r="AM13" s="19">
        <v>7.6107464797859098E-2</v>
      </c>
      <c r="AN13" s="19">
        <v>8.2280437614082297E-2</v>
      </c>
      <c r="AO13" s="19">
        <v>5.5800319140681398E-2</v>
      </c>
      <c r="AP13" s="19"/>
      <c r="AQ13" s="19">
        <v>0.11896559961238</v>
      </c>
      <c r="AR13" s="19">
        <v>9.3107225428992593E-2</v>
      </c>
      <c r="AS13" s="19"/>
      <c r="AT13" s="19">
        <v>8.8905218831829405E-2</v>
      </c>
      <c r="AU13" s="19">
        <v>0.12252379051094101</v>
      </c>
      <c r="AV13" s="19"/>
      <c r="AW13" s="19">
        <v>8.4101169634376402E-2</v>
      </c>
      <c r="AX13" s="19">
        <v>0.139811667468452</v>
      </c>
      <c r="AY13" s="19">
        <v>8.8374270354595705E-2</v>
      </c>
      <c r="AZ13" s="19"/>
      <c r="BA13" s="19">
        <v>7.1949387019086306E-2</v>
      </c>
      <c r="BB13" s="19">
        <v>0.104076805102718</v>
      </c>
      <c r="BC13" s="19">
        <v>0.14925434894239001</v>
      </c>
      <c r="BD13" s="19">
        <v>0.13678745069399001</v>
      </c>
      <c r="BE13" s="19">
        <v>0</v>
      </c>
      <c r="BF13" s="19"/>
      <c r="BG13" s="19">
        <v>0.110953243055241</v>
      </c>
      <c r="BH13" s="19">
        <v>0.10678288634039999</v>
      </c>
      <c r="BI13" s="19"/>
      <c r="BJ13" s="19">
        <v>0.10374802979471701</v>
      </c>
      <c r="BK13" s="19">
        <v>0.12726211793721301</v>
      </c>
      <c r="BL13" s="19"/>
      <c r="BM13" s="19">
        <v>0.16819004931106701</v>
      </c>
      <c r="BN13" s="19">
        <v>7.8679008296820493E-2</v>
      </c>
      <c r="BO13" s="19">
        <v>0.110224385612593</v>
      </c>
      <c r="BP13" s="19">
        <v>0.106255960409062</v>
      </c>
      <c r="BQ13" s="19">
        <v>1.65170584571614E-2</v>
      </c>
      <c r="BR13" s="19"/>
      <c r="BS13" s="19">
        <v>5.0444026281587902E-2</v>
      </c>
      <c r="BT13" s="19"/>
      <c r="BU13" s="19">
        <v>7.9998536882398705E-2</v>
      </c>
      <c r="BV13" s="19">
        <v>6.7327298526945106E-2</v>
      </c>
      <c r="BW13" s="19">
        <v>8.1376546267822994E-2</v>
      </c>
      <c r="BX13" s="19">
        <v>5.1003993451660103E-2</v>
      </c>
      <c r="BY13" s="19">
        <v>0.23445808682699401</v>
      </c>
      <c r="BZ13" s="19"/>
      <c r="CA13" s="19">
        <v>0.11821139528522601</v>
      </c>
      <c r="CB13" s="19"/>
      <c r="CC13" s="19">
        <v>0.10370166735549601</v>
      </c>
      <c r="CD13" s="19">
        <v>9.5345537337272399E-2</v>
      </c>
      <c r="CE13" s="19"/>
      <c r="CF13" s="19">
        <v>0.104991817570736</v>
      </c>
      <c r="CG13" s="19"/>
      <c r="CH13" s="19">
        <v>0.141000126471204</v>
      </c>
      <c r="CI13" s="19">
        <v>5.5751920156660098E-2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185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488</v>
      </c>
      <c r="D7" s="10">
        <v>246</v>
      </c>
      <c r="E7" s="10">
        <v>239</v>
      </c>
      <c r="F7" s="10"/>
      <c r="G7" s="10">
        <v>38</v>
      </c>
      <c r="H7" s="10">
        <v>78</v>
      </c>
      <c r="I7" s="10">
        <v>85</v>
      </c>
      <c r="J7" s="10">
        <v>89</v>
      </c>
      <c r="K7" s="10">
        <v>75</v>
      </c>
      <c r="L7" s="10">
        <v>123</v>
      </c>
      <c r="M7" s="10"/>
      <c r="N7" s="10">
        <v>150</v>
      </c>
      <c r="O7" s="10">
        <v>134</v>
      </c>
      <c r="P7" s="10">
        <v>98</v>
      </c>
      <c r="Q7" s="10">
        <v>104</v>
      </c>
      <c r="R7" s="10"/>
      <c r="S7" s="10">
        <v>70</v>
      </c>
      <c r="T7" s="10">
        <v>72</v>
      </c>
      <c r="U7" s="10">
        <v>44</v>
      </c>
      <c r="V7" s="10">
        <v>38</v>
      </c>
      <c r="W7" s="10">
        <v>32</v>
      </c>
      <c r="X7" s="10">
        <v>48</v>
      </c>
      <c r="Y7" s="10">
        <v>42</v>
      </c>
      <c r="Z7" s="10">
        <v>11</v>
      </c>
      <c r="AA7" s="10">
        <v>43</v>
      </c>
      <c r="AB7" s="10">
        <v>45</v>
      </c>
      <c r="AC7" s="10">
        <v>24</v>
      </c>
      <c r="AD7" s="10">
        <v>19</v>
      </c>
      <c r="AE7" s="10"/>
      <c r="AF7" s="10">
        <v>80</v>
      </c>
      <c r="AG7" s="10">
        <v>181</v>
      </c>
      <c r="AH7" s="10">
        <v>94</v>
      </c>
      <c r="AI7" s="10">
        <v>56</v>
      </c>
      <c r="AJ7" s="10">
        <v>61</v>
      </c>
      <c r="AK7" s="10"/>
      <c r="AL7" s="10">
        <v>194</v>
      </c>
      <c r="AM7" s="10">
        <v>191</v>
      </c>
      <c r="AN7" s="10">
        <v>74</v>
      </c>
      <c r="AO7" s="10">
        <v>29</v>
      </c>
      <c r="AP7" s="10"/>
      <c r="AQ7" s="10">
        <v>286</v>
      </c>
      <c r="AR7" s="10">
        <v>202</v>
      </c>
      <c r="AS7" s="10"/>
      <c r="AT7" s="10">
        <v>292</v>
      </c>
      <c r="AU7" s="10">
        <v>121</v>
      </c>
      <c r="AV7" s="10"/>
      <c r="AW7" s="10">
        <v>201</v>
      </c>
      <c r="AX7" s="10">
        <v>109</v>
      </c>
      <c r="AY7" s="10">
        <v>156</v>
      </c>
      <c r="AZ7" s="10"/>
      <c r="BA7" s="10">
        <v>121</v>
      </c>
      <c r="BB7" s="10">
        <v>128</v>
      </c>
      <c r="BC7" s="10">
        <v>153</v>
      </c>
      <c r="BD7" s="10">
        <v>60</v>
      </c>
      <c r="BE7" s="10">
        <v>25</v>
      </c>
      <c r="BF7" s="10"/>
      <c r="BG7" s="10">
        <v>181</v>
      </c>
      <c r="BH7" s="10">
        <v>307</v>
      </c>
      <c r="BI7" s="10"/>
      <c r="BJ7" s="10">
        <v>370</v>
      </c>
      <c r="BK7" s="10">
        <v>116</v>
      </c>
      <c r="BL7" s="10"/>
      <c r="BM7" s="10">
        <v>69</v>
      </c>
      <c r="BN7" s="10">
        <v>116</v>
      </c>
      <c r="BO7" s="10">
        <v>154</v>
      </c>
      <c r="BP7" s="10">
        <v>36</v>
      </c>
      <c r="BQ7" s="10">
        <v>55</v>
      </c>
      <c r="BR7" s="10"/>
      <c r="BS7" s="10">
        <v>148</v>
      </c>
      <c r="BT7" s="10"/>
      <c r="BU7" s="10">
        <v>105</v>
      </c>
      <c r="BV7" s="10">
        <v>119</v>
      </c>
      <c r="BW7" s="10">
        <v>46</v>
      </c>
      <c r="BX7" s="10">
        <v>94</v>
      </c>
      <c r="BY7" s="10">
        <v>34</v>
      </c>
      <c r="BZ7" s="10"/>
      <c r="CA7" s="10">
        <v>31</v>
      </c>
      <c r="CB7" s="10"/>
      <c r="CC7" s="10">
        <v>387</v>
      </c>
      <c r="CD7" s="10">
        <v>89</v>
      </c>
      <c r="CE7" s="10"/>
      <c r="CF7" s="10">
        <v>176</v>
      </c>
      <c r="CG7" s="10"/>
      <c r="CH7" s="10">
        <v>175</v>
      </c>
      <c r="CI7" s="10">
        <v>64</v>
      </c>
    </row>
    <row r="8" spans="2:87" ht="30" customHeight="1" x14ac:dyDescent="0.35">
      <c r="B8" s="11" t="s">
        <v>20</v>
      </c>
      <c r="C8" s="11">
        <v>487</v>
      </c>
      <c r="D8" s="11">
        <v>241</v>
      </c>
      <c r="E8" s="11">
        <v>242</v>
      </c>
      <c r="F8" s="11"/>
      <c r="G8" s="11">
        <v>68</v>
      </c>
      <c r="H8" s="11">
        <v>78</v>
      </c>
      <c r="I8" s="11">
        <v>80</v>
      </c>
      <c r="J8" s="11">
        <v>83</v>
      </c>
      <c r="K8" s="11">
        <v>66</v>
      </c>
      <c r="L8" s="11">
        <v>112</v>
      </c>
      <c r="M8" s="11"/>
      <c r="N8" s="11">
        <v>137</v>
      </c>
      <c r="O8" s="11">
        <v>141</v>
      </c>
      <c r="P8" s="11">
        <v>102</v>
      </c>
      <c r="Q8" s="11">
        <v>105</v>
      </c>
      <c r="R8" s="11"/>
      <c r="S8" s="11">
        <v>73</v>
      </c>
      <c r="T8" s="11">
        <v>68</v>
      </c>
      <c r="U8" s="11">
        <v>41</v>
      </c>
      <c r="V8" s="11">
        <v>39</v>
      </c>
      <c r="W8" s="11">
        <v>28</v>
      </c>
      <c r="X8" s="11">
        <v>51</v>
      </c>
      <c r="Y8" s="11">
        <v>48</v>
      </c>
      <c r="Z8" s="11">
        <v>13</v>
      </c>
      <c r="AA8" s="11">
        <v>46</v>
      </c>
      <c r="AB8" s="11">
        <v>42</v>
      </c>
      <c r="AC8" s="11">
        <v>21</v>
      </c>
      <c r="AD8" s="11">
        <v>16</v>
      </c>
      <c r="AE8" s="11"/>
      <c r="AF8" s="11">
        <v>82</v>
      </c>
      <c r="AG8" s="11">
        <v>182</v>
      </c>
      <c r="AH8" s="11">
        <v>91</v>
      </c>
      <c r="AI8" s="11">
        <v>54</v>
      </c>
      <c r="AJ8" s="11">
        <v>59</v>
      </c>
      <c r="AK8" s="11"/>
      <c r="AL8" s="11">
        <v>190</v>
      </c>
      <c r="AM8" s="11">
        <v>190</v>
      </c>
      <c r="AN8" s="11">
        <v>75</v>
      </c>
      <c r="AO8" s="11">
        <v>32</v>
      </c>
      <c r="AP8" s="11"/>
      <c r="AQ8" s="11">
        <v>289</v>
      </c>
      <c r="AR8" s="11">
        <v>197</v>
      </c>
      <c r="AS8" s="11"/>
      <c r="AT8" s="11">
        <v>291</v>
      </c>
      <c r="AU8" s="11">
        <v>109</v>
      </c>
      <c r="AV8" s="11"/>
      <c r="AW8" s="11">
        <v>188</v>
      </c>
      <c r="AX8" s="11">
        <v>107</v>
      </c>
      <c r="AY8" s="11">
        <v>164</v>
      </c>
      <c r="AZ8" s="11"/>
      <c r="BA8" s="11">
        <v>125</v>
      </c>
      <c r="BB8" s="11">
        <v>128</v>
      </c>
      <c r="BC8" s="11">
        <v>150</v>
      </c>
      <c r="BD8" s="11">
        <v>59</v>
      </c>
      <c r="BE8" s="11">
        <v>23</v>
      </c>
      <c r="BF8" s="11"/>
      <c r="BG8" s="11">
        <v>197</v>
      </c>
      <c r="BH8" s="11">
        <v>289</v>
      </c>
      <c r="BI8" s="11"/>
      <c r="BJ8" s="11">
        <v>379</v>
      </c>
      <c r="BK8" s="11">
        <v>106</v>
      </c>
      <c r="BL8" s="11"/>
      <c r="BM8" s="11">
        <v>75</v>
      </c>
      <c r="BN8" s="11">
        <v>110</v>
      </c>
      <c r="BO8" s="11">
        <v>152</v>
      </c>
      <c r="BP8" s="11">
        <v>35</v>
      </c>
      <c r="BQ8" s="11">
        <v>55</v>
      </c>
      <c r="BR8" s="11"/>
      <c r="BS8" s="11">
        <v>149</v>
      </c>
      <c r="BT8" s="11"/>
      <c r="BU8" s="11">
        <v>102</v>
      </c>
      <c r="BV8" s="11">
        <v>121</v>
      </c>
      <c r="BW8" s="11">
        <v>45</v>
      </c>
      <c r="BX8" s="11">
        <v>92</v>
      </c>
      <c r="BY8" s="11">
        <v>39</v>
      </c>
      <c r="BZ8" s="11"/>
      <c r="CA8" s="11">
        <v>31</v>
      </c>
      <c r="CB8" s="11"/>
      <c r="CC8" s="11">
        <v>382</v>
      </c>
      <c r="CD8" s="11">
        <v>90</v>
      </c>
      <c r="CE8" s="11"/>
      <c r="CF8" s="11">
        <v>172</v>
      </c>
      <c r="CG8" s="11"/>
      <c r="CH8" s="11">
        <v>165</v>
      </c>
      <c r="CI8" s="11">
        <v>65</v>
      </c>
    </row>
    <row r="9" spans="2:87" x14ac:dyDescent="0.35">
      <c r="B9" s="18" t="s">
        <v>157</v>
      </c>
      <c r="C9" s="17">
        <v>0.18720291184643001</v>
      </c>
      <c r="D9" s="17">
        <v>0.217367421081271</v>
      </c>
      <c r="E9" s="17">
        <v>0.15958864352993801</v>
      </c>
      <c r="F9" s="17"/>
      <c r="G9" s="17">
        <v>0.268973141361039</v>
      </c>
      <c r="H9" s="17">
        <v>0.20928130593261299</v>
      </c>
      <c r="I9" s="17">
        <v>0.19793971676208</v>
      </c>
      <c r="J9" s="17">
        <v>0.165491389104547</v>
      </c>
      <c r="K9" s="17">
        <v>0.15056346054134601</v>
      </c>
      <c r="L9" s="17">
        <v>0.15247115872632599</v>
      </c>
      <c r="M9" s="17"/>
      <c r="N9" s="17">
        <v>0.21475241618879701</v>
      </c>
      <c r="O9" s="17">
        <v>0.192169278853976</v>
      </c>
      <c r="P9" s="17">
        <v>0.124572081320022</v>
      </c>
      <c r="Q9" s="17">
        <v>0.209075692729981</v>
      </c>
      <c r="R9" s="17"/>
      <c r="S9" s="17">
        <v>0.26972472247012602</v>
      </c>
      <c r="T9" s="17">
        <v>0.158204236277977</v>
      </c>
      <c r="U9" s="17">
        <v>0.10456171362003699</v>
      </c>
      <c r="V9" s="17">
        <v>6.4308581415652502E-2</v>
      </c>
      <c r="W9" s="17">
        <v>0.17703802168354199</v>
      </c>
      <c r="X9" s="17">
        <v>0.220886858296889</v>
      </c>
      <c r="Y9" s="17">
        <v>0.21976523853632199</v>
      </c>
      <c r="Z9" s="17">
        <v>0.280388452645362</v>
      </c>
      <c r="AA9" s="17">
        <v>0.23405506371627799</v>
      </c>
      <c r="AB9" s="17">
        <v>0.20997927360018001</v>
      </c>
      <c r="AC9" s="17">
        <v>0.17080158579733501</v>
      </c>
      <c r="AD9" s="17">
        <v>0</v>
      </c>
      <c r="AE9" s="17"/>
      <c r="AF9" s="17">
        <v>0.131111780079746</v>
      </c>
      <c r="AG9" s="17">
        <v>0.17153497944909399</v>
      </c>
      <c r="AH9" s="17">
        <v>0.158278767298869</v>
      </c>
      <c r="AI9" s="17">
        <v>0.265939390542625</v>
      </c>
      <c r="AJ9" s="17">
        <v>0.23915192911737801</v>
      </c>
      <c r="AK9" s="17"/>
      <c r="AL9" s="17">
        <v>0.152691712935587</v>
      </c>
      <c r="AM9" s="17">
        <v>0.21345545764378401</v>
      </c>
      <c r="AN9" s="17">
        <v>0.12797346443400001</v>
      </c>
      <c r="AO9" s="17">
        <v>0.374695287274177</v>
      </c>
      <c r="AP9" s="17"/>
      <c r="AQ9" s="17">
        <v>0.17129456180076999</v>
      </c>
      <c r="AR9" s="17">
        <v>0.210501467090567</v>
      </c>
      <c r="AS9" s="17"/>
      <c r="AT9" s="17">
        <v>0.208345849224225</v>
      </c>
      <c r="AU9" s="17">
        <v>0.11186885360066</v>
      </c>
      <c r="AV9" s="17"/>
      <c r="AW9" s="17">
        <v>0.21074439593272101</v>
      </c>
      <c r="AX9" s="17">
        <v>0.15050147273745701</v>
      </c>
      <c r="AY9" s="17">
        <v>0.20902348879537599</v>
      </c>
      <c r="AZ9" s="17"/>
      <c r="BA9" s="17">
        <v>0.19426234840812101</v>
      </c>
      <c r="BB9" s="17">
        <v>0.24854158506952501</v>
      </c>
      <c r="BC9" s="17">
        <v>0.12744073620921501</v>
      </c>
      <c r="BD9" s="17">
        <v>0.23708214593496901</v>
      </c>
      <c r="BE9" s="17">
        <v>8.0234590064775596E-2</v>
      </c>
      <c r="BF9" s="17"/>
      <c r="BG9" s="17">
        <v>0.181471821475403</v>
      </c>
      <c r="BH9" s="17">
        <v>0.191110065466808</v>
      </c>
      <c r="BI9" s="17"/>
      <c r="BJ9" s="17">
        <v>0.19360821223301</v>
      </c>
      <c r="BK9" s="17">
        <v>0.16734773856985</v>
      </c>
      <c r="BL9" s="17"/>
      <c r="BM9" s="17">
        <v>0.18066590801499</v>
      </c>
      <c r="BN9" s="17">
        <v>0.22836380427269001</v>
      </c>
      <c r="BO9" s="17">
        <v>0.17059058441365299</v>
      </c>
      <c r="BP9" s="17">
        <v>0.20746794771435401</v>
      </c>
      <c r="BQ9" s="17">
        <v>0.21323284735838699</v>
      </c>
      <c r="BR9" s="17"/>
      <c r="BS9" s="17">
        <v>0.23267033274350499</v>
      </c>
      <c r="BT9" s="17"/>
      <c r="BU9" s="17">
        <v>0.227712642963775</v>
      </c>
      <c r="BV9" s="17">
        <v>0.189374151096249</v>
      </c>
      <c r="BW9" s="17">
        <v>0.20046837953815599</v>
      </c>
      <c r="BX9" s="17">
        <v>0.238044231612343</v>
      </c>
      <c r="BY9" s="17">
        <v>0.16209810638982</v>
      </c>
      <c r="BZ9" s="17"/>
      <c r="CA9" s="17">
        <v>0.29131880451027498</v>
      </c>
      <c r="CB9" s="17"/>
      <c r="CC9" s="17">
        <v>0.17959438738514999</v>
      </c>
      <c r="CD9" s="17">
        <v>0.21271807982277399</v>
      </c>
      <c r="CE9" s="17"/>
      <c r="CF9" s="17">
        <v>0.17036359750935501</v>
      </c>
      <c r="CG9" s="17"/>
      <c r="CH9" s="17">
        <v>0.185268417320754</v>
      </c>
      <c r="CI9" s="17">
        <v>0.27461033806145402</v>
      </c>
    </row>
    <row r="10" spans="2:87" x14ac:dyDescent="0.35">
      <c r="B10" s="18" t="s">
        <v>158</v>
      </c>
      <c r="C10" s="17">
        <v>0.29902410998013701</v>
      </c>
      <c r="D10" s="17">
        <v>0.28631284892513997</v>
      </c>
      <c r="E10" s="17">
        <v>0.31555423987971798</v>
      </c>
      <c r="F10" s="17"/>
      <c r="G10" s="17">
        <v>0.25271818241595001</v>
      </c>
      <c r="H10" s="17">
        <v>0.34302291745920199</v>
      </c>
      <c r="I10" s="17">
        <v>0.31604050799939198</v>
      </c>
      <c r="J10" s="17">
        <v>0.26651098104146698</v>
      </c>
      <c r="K10" s="17">
        <v>0.29822795084376302</v>
      </c>
      <c r="L10" s="17">
        <v>0.30870216018936802</v>
      </c>
      <c r="M10" s="17"/>
      <c r="N10" s="17">
        <v>0.33034413164712301</v>
      </c>
      <c r="O10" s="17">
        <v>0.317669913156368</v>
      </c>
      <c r="P10" s="17">
        <v>0.201355541976664</v>
      </c>
      <c r="Q10" s="17">
        <v>0.31396754406862998</v>
      </c>
      <c r="R10" s="17"/>
      <c r="S10" s="17">
        <v>0.341441310125632</v>
      </c>
      <c r="T10" s="17">
        <v>0.371055615338792</v>
      </c>
      <c r="U10" s="17">
        <v>0.31796528178002398</v>
      </c>
      <c r="V10" s="17">
        <v>0.44237168185374198</v>
      </c>
      <c r="W10" s="17">
        <v>0.180260228179874</v>
      </c>
      <c r="X10" s="17">
        <v>0.31850488851236403</v>
      </c>
      <c r="Y10" s="17">
        <v>0.15446254132305101</v>
      </c>
      <c r="Z10" s="17">
        <v>0.13100169084334701</v>
      </c>
      <c r="AA10" s="17">
        <v>0.32984489268835199</v>
      </c>
      <c r="AB10" s="17">
        <v>0.26499908010158402</v>
      </c>
      <c r="AC10" s="17">
        <v>0.12918692031513701</v>
      </c>
      <c r="AD10" s="17">
        <v>0.35048955386901098</v>
      </c>
      <c r="AE10" s="17"/>
      <c r="AF10" s="17">
        <v>0.29539751548600002</v>
      </c>
      <c r="AG10" s="17">
        <v>0.28308420290540498</v>
      </c>
      <c r="AH10" s="17">
        <v>0.28730092004728702</v>
      </c>
      <c r="AI10" s="17">
        <v>0.28820701200416299</v>
      </c>
      <c r="AJ10" s="17">
        <v>0.410388647926758</v>
      </c>
      <c r="AK10" s="17"/>
      <c r="AL10" s="17">
        <v>0.29728621742354999</v>
      </c>
      <c r="AM10" s="17">
        <v>0.30459801628217198</v>
      </c>
      <c r="AN10" s="17">
        <v>0.31895045859250298</v>
      </c>
      <c r="AO10" s="17">
        <v>0.22983506390731701</v>
      </c>
      <c r="AP10" s="17"/>
      <c r="AQ10" s="17">
        <v>0.27942902350044702</v>
      </c>
      <c r="AR10" s="17">
        <v>0.32772207070832998</v>
      </c>
      <c r="AS10" s="17"/>
      <c r="AT10" s="17">
        <v>0.32723238843480901</v>
      </c>
      <c r="AU10" s="17">
        <v>0.31618061449094698</v>
      </c>
      <c r="AV10" s="17"/>
      <c r="AW10" s="17">
        <v>0.303459215159671</v>
      </c>
      <c r="AX10" s="17">
        <v>0.297302611165775</v>
      </c>
      <c r="AY10" s="17">
        <v>0.31788029259595202</v>
      </c>
      <c r="AZ10" s="17"/>
      <c r="BA10" s="17">
        <v>0.291767616014662</v>
      </c>
      <c r="BB10" s="17">
        <v>0.30459110605209599</v>
      </c>
      <c r="BC10" s="17">
        <v>0.31420692793365801</v>
      </c>
      <c r="BD10" s="17">
        <v>0.22456340805307701</v>
      </c>
      <c r="BE10" s="17">
        <v>0.36736738425735099</v>
      </c>
      <c r="BF10" s="17"/>
      <c r="BG10" s="17">
        <v>0.27401575484415602</v>
      </c>
      <c r="BH10" s="17">
        <v>0.31607348086481601</v>
      </c>
      <c r="BI10" s="17"/>
      <c r="BJ10" s="17">
        <v>0.30352610304479699</v>
      </c>
      <c r="BK10" s="17">
        <v>0.28788069967896301</v>
      </c>
      <c r="BL10" s="17"/>
      <c r="BM10" s="17">
        <v>0.178690575767087</v>
      </c>
      <c r="BN10" s="17">
        <v>0.46621913062289899</v>
      </c>
      <c r="BO10" s="17">
        <v>0.26544278171902702</v>
      </c>
      <c r="BP10" s="17">
        <v>0.24577364520564099</v>
      </c>
      <c r="BQ10" s="17">
        <v>0.20736329587706201</v>
      </c>
      <c r="BR10" s="17"/>
      <c r="BS10" s="17">
        <v>0.33093119063099902</v>
      </c>
      <c r="BT10" s="17"/>
      <c r="BU10" s="17">
        <v>0.48476919974898602</v>
      </c>
      <c r="BV10" s="17">
        <v>0.32183310382864999</v>
      </c>
      <c r="BW10" s="17">
        <v>0.25198128400404002</v>
      </c>
      <c r="BX10" s="17">
        <v>0.245555567926904</v>
      </c>
      <c r="BY10" s="17">
        <v>2.7395752111708999E-2</v>
      </c>
      <c r="BZ10" s="17"/>
      <c r="CA10" s="17">
        <v>0.33697137283024298</v>
      </c>
      <c r="CB10" s="17"/>
      <c r="CC10" s="17">
        <v>0.31365591331187098</v>
      </c>
      <c r="CD10" s="17">
        <v>0.25946243135468799</v>
      </c>
      <c r="CE10" s="17"/>
      <c r="CF10" s="17">
        <v>0.30578969943811102</v>
      </c>
      <c r="CG10" s="17"/>
      <c r="CH10" s="17">
        <v>0.28104243253954803</v>
      </c>
      <c r="CI10" s="17">
        <v>0.298649172752395</v>
      </c>
    </row>
    <row r="11" spans="2:87" x14ac:dyDescent="0.35">
      <c r="B11" s="18" t="s">
        <v>159</v>
      </c>
      <c r="C11" s="17">
        <v>0.225347785929042</v>
      </c>
      <c r="D11" s="17">
        <v>0.20768554988114901</v>
      </c>
      <c r="E11" s="17">
        <v>0.24147675768218799</v>
      </c>
      <c r="F11" s="17"/>
      <c r="G11" s="17">
        <v>0.19059377904848099</v>
      </c>
      <c r="H11" s="17">
        <v>0.173943827070943</v>
      </c>
      <c r="I11" s="17">
        <v>0.25639236982854702</v>
      </c>
      <c r="J11" s="17">
        <v>0.197981030673437</v>
      </c>
      <c r="K11" s="17">
        <v>0.26081376610720902</v>
      </c>
      <c r="L11" s="17">
        <v>0.25909876050900699</v>
      </c>
      <c r="M11" s="17"/>
      <c r="N11" s="17">
        <v>0.238519665449828</v>
      </c>
      <c r="O11" s="17">
        <v>0.22134942752352901</v>
      </c>
      <c r="P11" s="17">
        <v>0.213035490197479</v>
      </c>
      <c r="Q11" s="17">
        <v>0.229966575241772</v>
      </c>
      <c r="R11" s="17"/>
      <c r="S11" s="17">
        <v>0.23140708898116699</v>
      </c>
      <c r="T11" s="17">
        <v>0.23278453222143</v>
      </c>
      <c r="U11" s="17">
        <v>0.34783720419979097</v>
      </c>
      <c r="V11" s="17">
        <v>0.19486731862079201</v>
      </c>
      <c r="W11" s="17">
        <v>0.21283305457256199</v>
      </c>
      <c r="X11" s="17">
        <v>0.24508765717022801</v>
      </c>
      <c r="Y11" s="17">
        <v>0.33048712389863899</v>
      </c>
      <c r="Z11" s="17">
        <v>0.21475276062322601</v>
      </c>
      <c r="AA11" s="17">
        <v>0.16771596846263001</v>
      </c>
      <c r="AB11" s="17">
        <v>0.10131465590184401</v>
      </c>
      <c r="AC11" s="17">
        <v>0.20419561667324801</v>
      </c>
      <c r="AD11" s="17">
        <v>0.10268035298893</v>
      </c>
      <c r="AE11" s="17"/>
      <c r="AF11" s="17">
        <v>0.234103880108261</v>
      </c>
      <c r="AG11" s="17">
        <v>0.218723824032033</v>
      </c>
      <c r="AH11" s="17">
        <v>0.29432103540600102</v>
      </c>
      <c r="AI11" s="17">
        <v>0.18431348675847201</v>
      </c>
      <c r="AJ11" s="17">
        <v>0.21800947294922801</v>
      </c>
      <c r="AK11" s="17"/>
      <c r="AL11" s="17">
        <v>0.243636497423354</v>
      </c>
      <c r="AM11" s="17">
        <v>0.22807218747357899</v>
      </c>
      <c r="AN11" s="17">
        <v>0.218847654100188</v>
      </c>
      <c r="AO11" s="17">
        <v>0.115797257354722</v>
      </c>
      <c r="AP11" s="17"/>
      <c r="AQ11" s="17">
        <v>0.246876909501695</v>
      </c>
      <c r="AR11" s="17">
        <v>0.19381733346378899</v>
      </c>
      <c r="AS11" s="17"/>
      <c r="AT11" s="17">
        <v>0.20925186387073699</v>
      </c>
      <c r="AU11" s="17">
        <v>0.28106785267365297</v>
      </c>
      <c r="AV11" s="17"/>
      <c r="AW11" s="17">
        <v>0.27040225126117401</v>
      </c>
      <c r="AX11" s="17">
        <v>0.23983669269020699</v>
      </c>
      <c r="AY11" s="17">
        <v>0.175902545517506</v>
      </c>
      <c r="AZ11" s="17"/>
      <c r="BA11" s="17">
        <v>0.20020267145765799</v>
      </c>
      <c r="BB11" s="17">
        <v>0.20496515200735099</v>
      </c>
      <c r="BC11" s="17">
        <v>0.232305740853718</v>
      </c>
      <c r="BD11" s="17">
        <v>0.333778722768654</v>
      </c>
      <c r="BE11" s="17">
        <v>0.16450838166607501</v>
      </c>
      <c r="BF11" s="17"/>
      <c r="BG11" s="17">
        <v>0.19668274568631999</v>
      </c>
      <c r="BH11" s="17">
        <v>0.24489009088532601</v>
      </c>
      <c r="BI11" s="17"/>
      <c r="BJ11" s="17">
        <v>0.22162642195660101</v>
      </c>
      <c r="BK11" s="17">
        <v>0.23425856941876599</v>
      </c>
      <c r="BL11" s="17"/>
      <c r="BM11" s="17">
        <v>0.23913172019833401</v>
      </c>
      <c r="BN11" s="17">
        <v>0.20458000768600301</v>
      </c>
      <c r="BO11" s="17">
        <v>0.26107613210896002</v>
      </c>
      <c r="BP11" s="17">
        <v>0.25440028360702099</v>
      </c>
      <c r="BQ11" s="17">
        <v>0.25996574909736597</v>
      </c>
      <c r="BR11" s="17"/>
      <c r="BS11" s="17">
        <v>0.23175491260991599</v>
      </c>
      <c r="BT11" s="17"/>
      <c r="BU11" s="17">
        <v>0.149799121736886</v>
      </c>
      <c r="BV11" s="17">
        <v>0.24168605129194401</v>
      </c>
      <c r="BW11" s="17">
        <v>0.280701043462672</v>
      </c>
      <c r="BX11" s="17">
        <v>0.28717735781491899</v>
      </c>
      <c r="BY11" s="17">
        <v>0.21978316114233401</v>
      </c>
      <c r="BZ11" s="17"/>
      <c r="CA11" s="17">
        <v>0.16204659398843599</v>
      </c>
      <c r="CB11" s="17"/>
      <c r="CC11" s="17">
        <v>0.21090762055793</v>
      </c>
      <c r="CD11" s="17">
        <v>0.28467381867987501</v>
      </c>
      <c r="CE11" s="17"/>
      <c r="CF11" s="17">
        <v>0.21123567875312199</v>
      </c>
      <c r="CG11" s="17"/>
      <c r="CH11" s="17">
        <v>0.23006792093190201</v>
      </c>
      <c r="CI11" s="17">
        <v>0.18221255618981699</v>
      </c>
    </row>
    <row r="12" spans="2:87" x14ac:dyDescent="0.35">
      <c r="B12" s="18" t="s">
        <v>160</v>
      </c>
      <c r="C12" s="17">
        <v>0.17928679197905301</v>
      </c>
      <c r="D12" s="17">
        <v>0.20684243170274</v>
      </c>
      <c r="E12" s="17">
        <v>0.15027414461306901</v>
      </c>
      <c r="F12" s="17"/>
      <c r="G12" s="17">
        <v>0.205621157750635</v>
      </c>
      <c r="H12" s="17">
        <v>0.158915276106432</v>
      </c>
      <c r="I12" s="17">
        <v>0.114102584436963</v>
      </c>
      <c r="J12" s="17">
        <v>0.19783520136775101</v>
      </c>
      <c r="K12" s="17">
        <v>0.22603314384293899</v>
      </c>
      <c r="L12" s="17">
        <v>0.18274894226709601</v>
      </c>
      <c r="M12" s="17"/>
      <c r="N12" s="17">
        <v>0.146131217466139</v>
      </c>
      <c r="O12" s="17">
        <v>0.16714273371996899</v>
      </c>
      <c r="P12" s="17">
        <v>0.26753970576013703</v>
      </c>
      <c r="Q12" s="17">
        <v>0.15678521630721401</v>
      </c>
      <c r="R12" s="17"/>
      <c r="S12" s="17">
        <v>7.1978279260369593E-2</v>
      </c>
      <c r="T12" s="17">
        <v>0.14343764670047099</v>
      </c>
      <c r="U12" s="17">
        <v>0.13719689641942701</v>
      </c>
      <c r="V12" s="17">
        <v>0.16871166955552799</v>
      </c>
      <c r="W12" s="17">
        <v>0.18111694335039799</v>
      </c>
      <c r="X12" s="17">
        <v>0.12105244575235</v>
      </c>
      <c r="Y12" s="17">
        <v>0.17815175667143601</v>
      </c>
      <c r="Z12" s="17">
        <v>0.30342850527060899</v>
      </c>
      <c r="AA12" s="17">
        <v>0.243704522776681</v>
      </c>
      <c r="AB12" s="17">
        <v>0.31607289916935599</v>
      </c>
      <c r="AC12" s="17">
        <v>0.20226009669955</v>
      </c>
      <c r="AD12" s="17">
        <v>0.45869932714726902</v>
      </c>
      <c r="AE12" s="17"/>
      <c r="AF12" s="17">
        <v>0.26209175285491698</v>
      </c>
      <c r="AG12" s="17">
        <v>0.189405590122071</v>
      </c>
      <c r="AH12" s="17">
        <v>0.20370044229068801</v>
      </c>
      <c r="AI12" s="17">
        <v>0.138843100257526</v>
      </c>
      <c r="AJ12" s="17">
        <v>5.5012451694373E-2</v>
      </c>
      <c r="AK12" s="17"/>
      <c r="AL12" s="17">
        <v>0.156744082477693</v>
      </c>
      <c r="AM12" s="17">
        <v>0.17528625978314799</v>
      </c>
      <c r="AN12" s="17">
        <v>0.25467108457378601</v>
      </c>
      <c r="AO12" s="17">
        <v>0.160970200922843</v>
      </c>
      <c r="AP12" s="17"/>
      <c r="AQ12" s="17">
        <v>0.17712455010417399</v>
      </c>
      <c r="AR12" s="17">
        <v>0.18245350075956501</v>
      </c>
      <c r="AS12" s="17"/>
      <c r="AT12" s="17">
        <v>0.16075446237178601</v>
      </c>
      <c r="AU12" s="17">
        <v>0.19422704936100299</v>
      </c>
      <c r="AV12" s="17"/>
      <c r="AW12" s="17">
        <v>0.15234249827670801</v>
      </c>
      <c r="AX12" s="17">
        <v>0.16534324397834901</v>
      </c>
      <c r="AY12" s="17">
        <v>0.18733746771183499</v>
      </c>
      <c r="AZ12" s="17"/>
      <c r="BA12" s="17">
        <v>0.229353535749727</v>
      </c>
      <c r="BB12" s="17">
        <v>0.14593514987949599</v>
      </c>
      <c r="BC12" s="17">
        <v>0.176143785914948</v>
      </c>
      <c r="BD12" s="17">
        <v>0.106750206008103</v>
      </c>
      <c r="BE12" s="17">
        <v>0.30298986332287098</v>
      </c>
      <c r="BF12" s="17"/>
      <c r="BG12" s="17">
        <v>0.22914319336642799</v>
      </c>
      <c r="BH12" s="17">
        <v>0.14529734030952701</v>
      </c>
      <c r="BI12" s="17"/>
      <c r="BJ12" s="17">
        <v>0.174439974029267</v>
      </c>
      <c r="BK12" s="17">
        <v>0.19114308666324001</v>
      </c>
      <c r="BL12" s="17"/>
      <c r="BM12" s="17">
        <v>0.161369591966495</v>
      </c>
      <c r="BN12" s="17">
        <v>4.1329942821484597E-2</v>
      </c>
      <c r="BO12" s="17">
        <v>0.21263155873016801</v>
      </c>
      <c r="BP12" s="17">
        <v>0.18610216306392199</v>
      </c>
      <c r="BQ12" s="17">
        <v>0.30176313242924802</v>
      </c>
      <c r="BR12" s="17"/>
      <c r="BS12" s="17">
        <v>0.167883195318143</v>
      </c>
      <c r="BT12" s="17"/>
      <c r="BU12" s="17">
        <v>5.2379670304494898E-2</v>
      </c>
      <c r="BV12" s="17">
        <v>0.18011106136253299</v>
      </c>
      <c r="BW12" s="17">
        <v>0.18551424184591001</v>
      </c>
      <c r="BX12" s="17">
        <v>0.18999565326877799</v>
      </c>
      <c r="BY12" s="17">
        <v>0.303940898613274</v>
      </c>
      <c r="BZ12" s="17"/>
      <c r="CA12" s="17">
        <v>0.157867788681952</v>
      </c>
      <c r="CB12" s="17"/>
      <c r="CC12" s="17">
        <v>0.19777045714378999</v>
      </c>
      <c r="CD12" s="17">
        <v>0.120375624682687</v>
      </c>
      <c r="CE12" s="17"/>
      <c r="CF12" s="17">
        <v>0.215802276898861</v>
      </c>
      <c r="CG12" s="17"/>
      <c r="CH12" s="17">
        <v>0.16963613930298099</v>
      </c>
      <c r="CI12" s="17">
        <v>0.16558180974627301</v>
      </c>
    </row>
    <row r="13" spans="2:87" x14ac:dyDescent="0.35">
      <c r="B13" s="18" t="s">
        <v>161</v>
      </c>
      <c r="C13" s="19">
        <v>0.109138400265338</v>
      </c>
      <c r="D13" s="19">
        <v>8.1791748409699494E-2</v>
      </c>
      <c r="E13" s="19">
        <v>0.13310621429508801</v>
      </c>
      <c r="F13" s="19"/>
      <c r="G13" s="19">
        <v>8.2093739423896001E-2</v>
      </c>
      <c r="H13" s="19">
        <v>0.11483667343081</v>
      </c>
      <c r="I13" s="19">
        <v>0.115524820973018</v>
      </c>
      <c r="J13" s="19">
        <v>0.17218139781279801</v>
      </c>
      <c r="K13" s="19">
        <v>6.4361678664743502E-2</v>
      </c>
      <c r="L13" s="19">
        <v>9.6978978308203206E-2</v>
      </c>
      <c r="M13" s="19"/>
      <c r="N13" s="19">
        <v>7.0252569248112295E-2</v>
      </c>
      <c r="O13" s="19">
        <v>0.101668646746159</v>
      </c>
      <c r="P13" s="19">
        <v>0.19349718074569699</v>
      </c>
      <c r="Q13" s="19">
        <v>9.0204971652403002E-2</v>
      </c>
      <c r="R13" s="19"/>
      <c r="S13" s="19">
        <v>8.5448599162704905E-2</v>
      </c>
      <c r="T13" s="19">
        <v>9.4517969461330495E-2</v>
      </c>
      <c r="U13" s="19">
        <v>9.2438903980720993E-2</v>
      </c>
      <c r="V13" s="19">
        <v>0.129740748554285</v>
      </c>
      <c r="W13" s="19">
        <v>0.248751752213623</v>
      </c>
      <c r="X13" s="19">
        <v>9.4468150268169099E-2</v>
      </c>
      <c r="Y13" s="19">
        <v>0.117133339570552</v>
      </c>
      <c r="Z13" s="19">
        <v>7.0428590617456502E-2</v>
      </c>
      <c r="AA13" s="19">
        <v>2.4679552356059498E-2</v>
      </c>
      <c r="AB13" s="19">
        <v>0.107634091227036</v>
      </c>
      <c r="AC13" s="19">
        <v>0.29355578051473002</v>
      </c>
      <c r="AD13" s="19">
        <v>8.8130765994789501E-2</v>
      </c>
      <c r="AE13" s="19"/>
      <c r="AF13" s="19">
        <v>7.7295071471076296E-2</v>
      </c>
      <c r="AG13" s="19">
        <v>0.137251403491397</v>
      </c>
      <c r="AH13" s="19">
        <v>5.6398834957154503E-2</v>
      </c>
      <c r="AI13" s="19">
        <v>0.122697010437213</v>
      </c>
      <c r="AJ13" s="19">
        <v>7.7437498312263001E-2</v>
      </c>
      <c r="AK13" s="19"/>
      <c r="AL13" s="19">
        <v>0.149641489739815</v>
      </c>
      <c r="AM13" s="19">
        <v>7.8588078817316095E-2</v>
      </c>
      <c r="AN13" s="19">
        <v>7.9557338299523495E-2</v>
      </c>
      <c r="AO13" s="19">
        <v>0.118702190540942</v>
      </c>
      <c r="AP13" s="19"/>
      <c r="AQ13" s="19">
        <v>0.125274955092915</v>
      </c>
      <c r="AR13" s="19">
        <v>8.5505627977749701E-2</v>
      </c>
      <c r="AS13" s="19"/>
      <c r="AT13" s="19">
        <v>9.4415436098442496E-2</v>
      </c>
      <c r="AU13" s="19">
        <v>9.6655629873737103E-2</v>
      </c>
      <c r="AV13" s="19"/>
      <c r="AW13" s="19">
        <v>6.3051639369726006E-2</v>
      </c>
      <c r="AX13" s="19">
        <v>0.14701597942821201</v>
      </c>
      <c r="AY13" s="19">
        <v>0.10985620537933199</v>
      </c>
      <c r="AZ13" s="19"/>
      <c r="BA13" s="19">
        <v>8.44138283698318E-2</v>
      </c>
      <c r="BB13" s="19">
        <v>9.5967006991531101E-2</v>
      </c>
      <c r="BC13" s="19">
        <v>0.14990280908846099</v>
      </c>
      <c r="BD13" s="19">
        <v>9.7825517235197001E-2</v>
      </c>
      <c r="BE13" s="19">
        <v>8.4899780688927701E-2</v>
      </c>
      <c r="BF13" s="19"/>
      <c r="BG13" s="19">
        <v>0.118686484627694</v>
      </c>
      <c r="BH13" s="19">
        <v>0.102629022473522</v>
      </c>
      <c r="BI13" s="19"/>
      <c r="BJ13" s="19">
        <v>0.10679928873632499</v>
      </c>
      <c r="BK13" s="19">
        <v>0.119369905669181</v>
      </c>
      <c r="BL13" s="19"/>
      <c r="BM13" s="19">
        <v>0.240142204053093</v>
      </c>
      <c r="BN13" s="19">
        <v>5.9507114596923302E-2</v>
      </c>
      <c r="BO13" s="19">
        <v>9.0258943028191402E-2</v>
      </c>
      <c r="BP13" s="19">
        <v>0.106255960409062</v>
      </c>
      <c r="BQ13" s="19">
        <v>1.76749752379366E-2</v>
      </c>
      <c r="BR13" s="19"/>
      <c r="BS13" s="19">
        <v>3.6760368697437699E-2</v>
      </c>
      <c r="BT13" s="19"/>
      <c r="BU13" s="19">
        <v>8.5339365245857904E-2</v>
      </c>
      <c r="BV13" s="19">
        <v>6.6995632420623397E-2</v>
      </c>
      <c r="BW13" s="19">
        <v>8.1335051149222695E-2</v>
      </c>
      <c r="BX13" s="19">
        <v>3.9227189377055403E-2</v>
      </c>
      <c r="BY13" s="19">
        <v>0.28678208174286202</v>
      </c>
      <c r="BZ13" s="19"/>
      <c r="CA13" s="19">
        <v>5.1795439989094E-2</v>
      </c>
      <c r="CB13" s="19"/>
      <c r="CC13" s="19">
        <v>9.8071621601258901E-2</v>
      </c>
      <c r="CD13" s="19">
        <v>0.122770045459975</v>
      </c>
      <c r="CE13" s="19"/>
      <c r="CF13" s="19">
        <v>9.6808747400551398E-2</v>
      </c>
      <c r="CG13" s="19"/>
      <c r="CH13" s="19">
        <v>0.133985089904814</v>
      </c>
      <c r="CI13" s="19">
        <v>7.8946123250061298E-2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186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488</v>
      </c>
      <c r="D7" s="10">
        <v>246</v>
      </c>
      <c r="E7" s="10">
        <v>239</v>
      </c>
      <c r="F7" s="10"/>
      <c r="G7" s="10">
        <v>38</v>
      </c>
      <c r="H7" s="10">
        <v>78</v>
      </c>
      <c r="I7" s="10">
        <v>85</v>
      </c>
      <c r="J7" s="10">
        <v>89</v>
      </c>
      <c r="K7" s="10">
        <v>75</v>
      </c>
      <c r="L7" s="10">
        <v>123</v>
      </c>
      <c r="M7" s="10"/>
      <c r="N7" s="10">
        <v>150</v>
      </c>
      <c r="O7" s="10">
        <v>134</v>
      </c>
      <c r="P7" s="10">
        <v>98</v>
      </c>
      <c r="Q7" s="10">
        <v>104</v>
      </c>
      <c r="R7" s="10"/>
      <c r="S7" s="10">
        <v>70</v>
      </c>
      <c r="T7" s="10">
        <v>72</v>
      </c>
      <c r="U7" s="10">
        <v>44</v>
      </c>
      <c r="V7" s="10">
        <v>38</v>
      </c>
      <c r="W7" s="10">
        <v>32</v>
      </c>
      <c r="X7" s="10">
        <v>48</v>
      </c>
      <c r="Y7" s="10">
        <v>42</v>
      </c>
      <c r="Z7" s="10">
        <v>11</v>
      </c>
      <c r="AA7" s="10">
        <v>43</v>
      </c>
      <c r="AB7" s="10">
        <v>45</v>
      </c>
      <c r="AC7" s="10">
        <v>24</v>
      </c>
      <c r="AD7" s="10">
        <v>19</v>
      </c>
      <c r="AE7" s="10"/>
      <c r="AF7" s="10">
        <v>80</v>
      </c>
      <c r="AG7" s="10">
        <v>181</v>
      </c>
      <c r="AH7" s="10">
        <v>94</v>
      </c>
      <c r="AI7" s="10">
        <v>56</v>
      </c>
      <c r="AJ7" s="10">
        <v>61</v>
      </c>
      <c r="AK7" s="10"/>
      <c r="AL7" s="10">
        <v>194</v>
      </c>
      <c r="AM7" s="10">
        <v>191</v>
      </c>
      <c r="AN7" s="10">
        <v>74</v>
      </c>
      <c r="AO7" s="10">
        <v>29</v>
      </c>
      <c r="AP7" s="10"/>
      <c r="AQ7" s="10">
        <v>286</v>
      </c>
      <c r="AR7" s="10">
        <v>202</v>
      </c>
      <c r="AS7" s="10"/>
      <c r="AT7" s="10">
        <v>292</v>
      </c>
      <c r="AU7" s="10">
        <v>121</v>
      </c>
      <c r="AV7" s="10"/>
      <c r="AW7" s="10">
        <v>201</v>
      </c>
      <c r="AX7" s="10">
        <v>109</v>
      </c>
      <c r="AY7" s="10">
        <v>156</v>
      </c>
      <c r="AZ7" s="10"/>
      <c r="BA7" s="10">
        <v>121</v>
      </c>
      <c r="BB7" s="10">
        <v>128</v>
      </c>
      <c r="BC7" s="10">
        <v>153</v>
      </c>
      <c r="BD7" s="10">
        <v>60</v>
      </c>
      <c r="BE7" s="10">
        <v>25</v>
      </c>
      <c r="BF7" s="10"/>
      <c r="BG7" s="10">
        <v>181</v>
      </c>
      <c r="BH7" s="10">
        <v>307</v>
      </c>
      <c r="BI7" s="10"/>
      <c r="BJ7" s="10">
        <v>370</v>
      </c>
      <c r="BK7" s="10">
        <v>116</v>
      </c>
      <c r="BL7" s="10"/>
      <c r="BM7" s="10">
        <v>69</v>
      </c>
      <c r="BN7" s="10">
        <v>116</v>
      </c>
      <c r="BO7" s="10">
        <v>154</v>
      </c>
      <c r="BP7" s="10">
        <v>36</v>
      </c>
      <c r="BQ7" s="10">
        <v>55</v>
      </c>
      <c r="BR7" s="10"/>
      <c r="BS7" s="10">
        <v>148</v>
      </c>
      <c r="BT7" s="10"/>
      <c r="BU7" s="10">
        <v>105</v>
      </c>
      <c r="BV7" s="10">
        <v>119</v>
      </c>
      <c r="BW7" s="10">
        <v>46</v>
      </c>
      <c r="BX7" s="10">
        <v>94</v>
      </c>
      <c r="BY7" s="10">
        <v>34</v>
      </c>
      <c r="BZ7" s="10"/>
      <c r="CA7" s="10">
        <v>31</v>
      </c>
      <c r="CB7" s="10"/>
      <c r="CC7" s="10">
        <v>387</v>
      </c>
      <c r="CD7" s="10">
        <v>89</v>
      </c>
      <c r="CE7" s="10"/>
      <c r="CF7" s="10">
        <v>176</v>
      </c>
      <c r="CG7" s="10"/>
      <c r="CH7" s="10">
        <v>175</v>
      </c>
      <c r="CI7" s="10">
        <v>64</v>
      </c>
    </row>
    <row r="8" spans="2:87" ht="30" customHeight="1" x14ac:dyDescent="0.35">
      <c r="B8" s="11" t="s">
        <v>20</v>
      </c>
      <c r="C8" s="11">
        <v>487</v>
      </c>
      <c r="D8" s="11">
        <v>241</v>
      </c>
      <c r="E8" s="11">
        <v>242</v>
      </c>
      <c r="F8" s="11"/>
      <c r="G8" s="11">
        <v>68</v>
      </c>
      <c r="H8" s="11">
        <v>78</v>
      </c>
      <c r="I8" s="11">
        <v>80</v>
      </c>
      <c r="J8" s="11">
        <v>83</v>
      </c>
      <c r="K8" s="11">
        <v>66</v>
      </c>
      <c r="L8" s="11">
        <v>112</v>
      </c>
      <c r="M8" s="11"/>
      <c r="N8" s="11">
        <v>137</v>
      </c>
      <c r="O8" s="11">
        <v>141</v>
      </c>
      <c r="P8" s="11">
        <v>102</v>
      </c>
      <c r="Q8" s="11">
        <v>105</v>
      </c>
      <c r="R8" s="11"/>
      <c r="S8" s="11">
        <v>73</v>
      </c>
      <c r="T8" s="11">
        <v>68</v>
      </c>
      <c r="U8" s="11">
        <v>41</v>
      </c>
      <c r="V8" s="11">
        <v>39</v>
      </c>
      <c r="W8" s="11">
        <v>28</v>
      </c>
      <c r="X8" s="11">
        <v>51</v>
      </c>
      <c r="Y8" s="11">
        <v>48</v>
      </c>
      <c r="Z8" s="11">
        <v>13</v>
      </c>
      <c r="AA8" s="11">
        <v>46</v>
      </c>
      <c r="AB8" s="11">
        <v>42</v>
      </c>
      <c r="AC8" s="11">
        <v>21</v>
      </c>
      <c r="AD8" s="11">
        <v>16</v>
      </c>
      <c r="AE8" s="11"/>
      <c r="AF8" s="11">
        <v>82</v>
      </c>
      <c r="AG8" s="11">
        <v>182</v>
      </c>
      <c r="AH8" s="11">
        <v>91</v>
      </c>
      <c r="AI8" s="11">
        <v>54</v>
      </c>
      <c r="AJ8" s="11">
        <v>59</v>
      </c>
      <c r="AK8" s="11"/>
      <c r="AL8" s="11">
        <v>190</v>
      </c>
      <c r="AM8" s="11">
        <v>190</v>
      </c>
      <c r="AN8" s="11">
        <v>75</v>
      </c>
      <c r="AO8" s="11">
        <v>32</v>
      </c>
      <c r="AP8" s="11"/>
      <c r="AQ8" s="11">
        <v>289</v>
      </c>
      <c r="AR8" s="11">
        <v>197</v>
      </c>
      <c r="AS8" s="11"/>
      <c r="AT8" s="11">
        <v>291</v>
      </c>
      <c r="AU8" s="11">
        <v>109</v>
      </c>
      <c r="AV8" s="11"/>
      <c r="AW8" s="11">
        <v>188</v>
      </c>
      <c r="AX8" s="11">
        <v>107</v>
      </c>
      <c r="AY8" s="11">
        <v>164</v>
      </c>
      <c r="AZ8" s="11"/>
      <c r="BA8" s="11">
        <v>125</v>
      </c>
      <c r="BB8" s="11">
        <v>128</v>
      </c>
      <c r="BC8" s="11">
        <v>150</v>
      </c>
      <c r="BD8" s="11">
        <v>59</v>
      </c>
      <c r="BE8" s="11">
        <v>23</v>
      </c>
      <c r="BF8" s="11"/>
      <c r="BG8" s="11">
        <v>197</v>
      </c>
      <c r="BH8" s="11">
        <v>289</v>
      </c>
      <c r="BI8" s="11"/>
      <c r="BJ8" s="11">
        <v>379</v>
      </c>
      <c r="BK8" s="11">
        <v>106</v>
      </c>
      <c r="BL8" s="11"/>
      <c r="BM8" s="11">
        <v>75</v>
      </c>
      <c r="BN8" s="11">
        <v>110</v>
      </c>
      <c r="BO8" s="11">
        <v>152</v>
      </c>
      <c r="BP8" s="11">
        <v>35</v>
      </c>
      <c r="BQ8" s="11">
        <v>55</v>
      </c>
      <c r="BR8" s="11"/>
      <c r="BS8" s="11">
        <v>149</v>
      </c>
      <c r="BT8" s="11"/>
      <c r="BU8" s="11">
        <v>102</v>
      </c>
      <c r="BV8" s="11">
        <v>121</v>
      </c>
      <c r="BW8" s="11">
        <v>45</v>
      </c>
      <c r="BX8" s="11">
        <v>92</v>
      </c>
      <c r="BY8" s="11">
        <v>39</v>
      </c>
      <c r="BZ8" s="11"/>
      <c r="CA8" s="11">
        <v>31</v>
      </c>
      <c r="CB8" s="11"/>
      <c r="CC8" s="11">
        <v>382</v>
      </c>
      <c r="CD8" s="11">
        <v>90</v>
      </c>
      <c r="CE8" s="11"/>
      <c r="CF8" s="11">
        <v>172</v>
      </c>
      <c r="CG8" s="11"/>
      <c r="CH8" s="11">
        <v>165</v>
      </c>
      <c r="CI8" s="11">
        <v>65</v>
      </c>
    </row>
    <row r="9" spans="2:87" x14ac:dyDescent="0.35">
      <c r="B9" s="18" t="s">
        <v>157</v>
      </c>
      <c r="C9" s="17">
        <v>9.09248009826569E-2</v>
      </c>
      <c r="D9" s="17">
        <v>9.7078902291435704E-2</v>
      </c>
      <c r="E9" s="17">
        <v>8.5973817009497105E-2</v>
      </c>
      <c r="F9" s="17"/>
      <c r="G9" s="17">
        <v>0.13582227251739901</v>
      </c>
      <c r="H9" s="17">
        <v>0.208574904791236</v>
      </c>
      <c r="I9" s="17">
        <v>8.4304809389467494E-2</v>
      </c>
      <c r="J9" s="17">
        <v>5.7294731834535498E-2</v>
      </c>
      <c r="K9" s="17">
        <v>7.4081236862643299E-2</v>
      </c>
      <c r="L9" s="17">
        <v>2.1420610567445101E-2</v>
      </c>
      <c r="M9" s="17"/>
      <c r="N9" s="17">
        <v>0.12028520257972999</v>
      </c>
      <c r="O9" s="17">
        <v>6.9650760453735902E-2</v>
      </c>
      <c r="P9" s="17">
        <v>5.8747214502901303E-2</v>
      </c>
      <c r="Q9" s="17">
        <v>0.114291554927899</v>
      </c>
      <c r="R9" s="17"/>
      <c r="S9" s="17">
        <v>0.135684507657026</v>
      </c>
      <c r="T9" s="17">
        <v>4.0472453972642201E-2</v>
      </c>
      <c r="U9" s="17">
        <v>7.4443899187783505E-2</v>
      </c>
      <c r="V9" s="17">
        <v>5.29151557207235E-2</v>
      </c>
      <c r="W9" s="17">
        <v>0.122748525281119</v>
      </c>
      <c r="X9" s="17">
        <v>0.122722239678282</v>
      </c>
      <c r="Y9" s="17">
        <v>0.13851339407885599</v>
      </c>
      <c r="Z9" s="17">
        <v>0.19384231985972</v>
      </c>
      <c r="AA9" s="17">
        <v>0.124550210992576</v>
      </c>
      <c r="AB9" s="17">
        <v>0</v>
      </c>
      <c r="AC9" s="17">
        <v>8.3046049850821702E-2</v>
      </c>
      <c r="AD9" s="17">
        <v>0</v>
      </c>
      <c r="AE9" s="17"/>
      <c r="AF9" s="17">
        <v>9.7573332158844894E-2</v>
      </c>
      <c r="AG9" s="17">
        <v>0.101250695105306</v>
      </c>
      <c r="AH9" s="17">
        <v>3.0622659853471099E-2</v>
      </c>
      <c r="AI9" s="17">
        <v>9.5044016931027001E-2</v>
      </c>
      <c r="AJ9" s="17">
        <v>0.167604177787432</v>
      </c>
      <c r="AK9" s="17"/>
      <c r="AL9" s="17">
        <v>0.100073310852207</v>
      </c>
      <c r="AM9" s="17">
        <v>7.3354581411828601E-2</v>
      </c>
      <c r="AN9" s="17">
        <v>8.97038843600345E-2</v>
      </c>
      <c r="AO9" s="17">
        <v>0.143565000850989</v>
      </c>
      <c r="AP9" s="17"/>
      <c r="AQ9" s="17">
        <v>7.24156886768835E-2</v>
      </c>
      <c r="AR9" s="17">
        <v>0.11803229951885</v>
      </c>
      <c r="AS9" s="17"/>
      <c r="AT9" s="17">
        <v>0.108328977155291</v>
      </c>
      <c r="AU9" s="17">
        <v>2.19569983031828E-2</v>
      </c>
      <c r="AV9" s="17"/>
      <c r="AW9" s="17">
        <v>8.1695135640002997E-2</v>
      </c>
      <c r="AX9" s="17">
        <v>6.2674567044166296E-2</v>
      </c>
      <c r="AY9" s="17">
        <v>0.135176227056023</v>
      </c>
      <c r="AZ9" s="17"/>
      <c r="BA9" s="17">
        <v>0.14121956734286401</v>
      </c>
      <c r="BB9" s="17">
        <v>9.90059739583906E-2</v>
      </c>
      <c r="BC9" s="17">
        <v>5.2864545516644199E-2</v>
      </c>
      <c r="BD9" s="17">
        <v>8.5410544115249204E-2</v>
      </c>
      <c r="BE9" s="17">
        <v>3.92333556206989E-2</v>
      </c>
      <c r="BF9" s="17"/>
      <c r="BG9" s="17">
        <v>8.1506642982124206E-2</v>
      </c>
      <c r="BH9" s="17">
        <v>9.7345601868140202E-2</v>
      </c>
      <c r="BI9" s="17"/>
      <c r="BJ9" s="17">
        <v>9.9936650592193907E-2</v>
      </c>
      <c r="BK9" s="17">
        <v>6.0093821369426197E-2</v>
      </c>
      <c r="BL9" s="17"/>
      <c r="BM9" s="17">
        <v>0.11796301464562101</v>
      </c>
      <c r="BN9" s="17">
        <v>9.9923683219960896E-2</v>
      </c>
      <c r="BO9" s="17">
        <v>0.12195469678102699</v>
      </c>
      <c r="BP9" s="17">
        <v>2.0542583664813801E-2</v>
      </c>
      <c r="BQ9" s="17">
        <v>9.2468385386469204E-2</v>
      </c>
      <c r="BR9" s="17"/>
      <c r="BS9" s="17">
        <v>8.8158828103284403E-2</v>
      </c>
      <c r="BT9" s="17"/>
      <c r="BU9" s="17">
        <v>0.115189482621852</v>
      </c>
      <c r="BV9" s="17">
        <v>0.16389474739689</v>
      </c>
      <c r="BW9" s="17">
        <v>3.8120247041405701E-2</v>
      </c>
      <c r="BX9" s="17">
        <v>8.5151556486916899E-2</v>
      </c>
      <c r="BY9" s="17">
        <v>8.2988705303464402E-2</v>
      </c>
      <c r="BZ9" s="17"/>
      <c r="CA9" s="17">
        <v>0.22918846192242201</v>
      </c>
      <c r="CB9" s="17"/>
      <c r="CC9" s="17">
        <v>8.4136296965474894E-2</v>
      </c>
      <c r="CD9" s="17">
        <v>0.122402911479232</v>
      </c>
      <c r="CE9" s="17"/>
      <c r="CF9" s="17">
        <v>8.7191283649350595E-2</v>
      </c>
      <c r="CG9" s="17"/>
      <c r="CH9" s="17">
        <v>3.9716712875051699E-2</v>
      </c>
      <c r="CI9" s="17">
        <v>0.12680626175302301</v>
      </c>
    </row>
    <row r="10" spans="2:87" x14ac:dyDescent="0.35">
      <c r="B10" s="18" t="s">
        <v>158</v>
      </c>
      <c r="C10" s="17">
        <v>0.22881883611737699</v>
      </c>
      <c r="D10" s="17">
        <v>0.24075678367640399</v>
      </c>
      <c r="E10" s="17">
        <v>0.21989377486466899</v>
      </c>
      <c r="F10" s="17"/>
      <c r="G10" s="17">
        <v>0.19566544925825799</v>
      </c>
      <c r="H10" s="17">
        <v>0.27131484302129899</v>
      </c>
      <c r="I10" s="17">
        <v>0.28824470430122301</v>
      </c>
      <c r="J10" s="17">
        <v>0.23053604566289801</v>
      </c>
      <c r="K10" s="17">
        <v>8.3887548796108699E-2</v>
      </c>
      <c r="L10" s="17">
        <v>0.26152327477243198</v>
      </c>
      <c r="M10" s="17"/>
      <c r="N10" s="17">
        <v>0.18344157047992601</v>
      </c>
      <c r="O10" s="17">
        <v>0.28174052366608698</v>
      </c>
      <c r="P10" s="17">
        <v>0.20445788762475001</v>
      </c>
      <c r="Q10" s="17">
        <v>0.24493286447389101</v>
      </c>
      <c r="R10" s="17"/>
      <c r="S10" s="17">
        <v>0.260429824028655</v>
      </c>
      <c r="T10" s="17">
        <v>0.330765187419441</v>
      </c>
      <c r="U10" s="17">
        <v>0.14865201411453</v>
      </c>
      <c r="V10" s="17">
        <v>0.198060319774024</v>
      </c>
      <c r="W10" s="17">
        <v>0.17793687498640601</v>
      </c>
      <c r="X10" s="17">
        <v>0.19753668626575199</v>
      </c>
      <c r="Y10" s="17">
        <v>0.25111788268839003</v>
      </c>
      <c r="Z10" s="17">
        <v>0</v>
      </c>
      <c r="AA10" s="17">
        <v>0.19874118041401201</v>
      </c>
      <c r="AB10" s="17">
        <v>0.28002846920512298</v>
      </c>
      <c r="AC10" s="17">
        <v>0.173724549510203</v>
      </c>
      <c r="AD10" s="17">
        <v>0.27069049322531302</v>
      </c>
      <c r="AE10" s="17"/>
      <c r="AF10" s="17">
        <v>0.22120285727575101</v>
      </c>
      <c r="AG10" s="17">
        <v>0.232144327755477</v>
      </c>
      <c r="AH10" s="17">
        <v>0.22812213988576999</v>
      </c>
      <c r="AI10" s="17">
        <v>0.25947356549191303</v>
      </c>
      <c r="AJ10" s="17">
        <v>0.22145922793696499</v>
      </c>
      <c r="AK10" s="17"/>
      <c r="AL10" s="17">
        <v>0.177085950809489</v>
      </c>
      <c r="AM10" s="17">
        <v>0.29127487023443999</v>
      </c>
      <c r="AN10" s="17">
        <v>0.20162851278694599</v>
      </c>
      <c r="AO10" s="17">
        <v>0.22930873590801801</v>
      </c>
      <c r="AP10" s="17"/>
      <c r="AQ10" s="17">
        <v>0.22677381842488001</v>
      </c>
      <c r="AR10" s="17">
        <v>0.231813864360227</v>
      </c>
      <c r="AS10" s="17"/>
      <c r="AT10" s="17">
        <v>0.26998473478870799</v>
      </c>
      <c r="AU10" s="17">
        <v>0.20520698021623801</v>
      </c>
      <c r="AV10" s="17"/>
      <c r="AW10" s="17">
        <v>0.22784309041141901</v>
      </c>
      <c r="AX10" s="17">
        <v>0.175097532897214</v>
      </c>
      <c r="AY10" s="17">
        <v>0.27088404022734502</v>
      </c>
      <c r="AZ10" s="17"/>
      <c r="BA10" s="17">
        <v>0.23135115621178901</v>
      </c>
      <c r="BB10" s="17">
        <v>0.25175807756702101</v>
      </c>
      <c r="BC10" s="17">
        <v>0.21323378354731801</v>
      </c>
      <c r="BD10" s="17">
        <v>0.26235699572290899</v>
      </c>
      <c r="BE10" s="17">
        <v>7.3606161159741307E-2</v>
      </c>
      <c r="BF10" s="17"/>
      <c r="BG10" s="17">
        <v>0.22813265696464199</v>
      </c>
      <c r="BH10" s="17">
        <v>0.229286636690614</v>
      </c>
      <c r="BI10" s="17"/>
      <c r="BJ10" s="17">
        <v>0.229982115265745</v>
      </c>
      <c r="BK10" s="17">
        <v>0.21992711709607801</v>
      </c>
      <c r="BL10" s="17"/>
      <c r="BM10" s="17">
        <v>0.22471163664000701</v>
      </c>
      <c r="BN10" s="17">
        <v>0.36504228400677002</v>
      </c>
      <c r="BO10" s="17">
        <v>0.165995232146326</v>
      </c>
      <c r="BP10" s="17">
        <v>0.108725818824884</v>
      </c>
      <c r="BQ10" s="17">
        <v>0.21203968490328501</v>
      </c>
      <c r="BR10" s="17"/>
      <c r="BS10" s="17">
        <v>0.301503425609353</v>
      </c>
      <c r="BT10" s="17"/>
      <c r="BU10" s="17">
        <v>0.40033718421610698</v>
      </c>
      <c r="BV10" s="17">
        <v>0.203744959210757</v>
      </c>
      <c r="BW10" s="17">
        <v>0.14660492196264599</v>
      </c>
      <c r="BX10" s="17">
        <v>0.217210767813626</v>
      </c>
      <c r="BY10" s="17">
        <v>8.7608824121471099E-2</v>
      </c>
      <c r="BZ10" s="17"/>
      <c r="CA10" s="17">
        <v>0.221687704099397</v>
      </c>
      <c r="CB10" s="17"/>
      <c r="CC10" s="17">
        <v>0.240445878355281</v>
      </c>
      <c r="CD10" s="17">
        <v>0.16937060000392901</v>
      </c>
      <c r="CE10" s="17"/>
      <c r="CF10" s="17">
        <v>0.15340817593751099</v>
      </c>
      <c r="CG10" s="17"/>
      <c r="CH10" s="17">
        <v>0.23040127890635601</v>
      </c>
      <c r="CI10" s="17">
        <v>0.27207798663676003</v>
      </c>
    </row>
    <row r="11" spans="2:87" x14ac:dyDescent="0.35">
      <c r="B11" s="18" t="s">
        <v>159</v>
      </c>
      <c r="C11" s="17">
        <v>0.30855974697897398</v>
      </c>
      <c r="D11" s="17">
        <v>0.29373047778025002</v>
      </c>
      <c r="E11" s="17">
        <v>0.32732250221409198</v>
      </c>
      <c r="F11" s="17"/>
      <c r="G11" s="17">
        <v>0.223793310592249</v>
      </c>
      <c r="H11" s="17">
        <v>0.11782092607221401</v>
      </c>
      <c r="I11" s="17">
        <v>0.258102356574055</v>
      </c>
      <c r="J11" s="17">
        <v>0.34156479360049602</v>
      </c>
      <c r="K11" s="17">
        <v>0.46435378881793199</v>
      </c>
      <c r="L11" s="17">
        <v>0.411895947080821</v>
      </c>
      <c r="M11" s="17"/>
      <c r="N11" s="17">
        <v>0.31376344066890999</v>
      </c>
      <c r="O11" s="17">
        <v>0.26454682551490999</v>
      </c>
      <c r="P11" s="17">
        <v>0.33653989139095603</v>
      </c>
      <c r="Q11" s="17">
        <v>0.32987113820744501</v>
      </c>
      <c r="R11" s="17"/>
      <c r="S11" s="17">
        <v>0.25324119396438599</v>
      </c>
      <c r="T11" s="17">
        <v>0.36670831474907101</v>
      </c>
      <c r="U11" s="17">
        <v>0.57780876555596805</v>
      </c>
      <c r="V11" s="17">
        <v>0.38838412536689498</v>
      </c>
      <c r="W11" s="17">
        <v>0.29993252875448101</v>
      </c>
      <c r="X11" s="17">
        <v>0.24829038678607501</v>
      </c>
      <c r="Y11" s="17">
        <v>0.230649175350776</v>
      </c>
      <c r="Z11" s="17">
        <v>0.345796514493666</v>
      </c>
      <c r="AA11" s="17">
        <v>0.24891395751513801</v>
      </c>
      <c r="AB11" s="17">
        <v>0.21173123351460399</v>
      </c>
      <c r="AC11" s="17">
        <v>0.33124711287971997</v>
      </c>
      <c r="AD11" s="17">
        <v>0.245260389901028</v>
      </c>
      <c r="AE11" s="17"/>
      <c r="AF11" s="17">
        <v>0.33677909975217801</v>
      </c>
      <c r="AG11" s="17">
        <v>0.31445033523539601</v>
      </c>
      <c r="AH11" s="17">
        <v>0.36608109131982303</v>
      </c>
      <c r="AI11" s="17">
        <v>0.18310587491113001</v>
      </c>
      <c r="AJ11" s="17">
        <v>0.34077852571844203</v>
      </c>
      <c r="AK11" s="17"/>
      <c r="AL11" s="17">
        <v>0.35037780988915401</v>
      </c>
      <c r="AM11" s="17">
        <v>0.32319890189934403</v>
      </c>
      <c r="AN11" s="17">
        <v>0.272272016977467</v>
      </c>
      <c r="AO11" s="17">
        <v>5.8216624183146701E-2</v>
      </c>
      <c r="AP11" s="17"/>
      <c r="AQ11" s="17">
        <v>0.36113827750834998</v>
      </c>
      <c r="AR11" s="17">
        <v>0.231555922278226</v>
      </c>
      <c r="AS11" s="17"/>
      <c r="AT11" s="17">
        <v>0.29129782861282399</v>
      </c>
      <c r="AU11" s="17">
        <v>0.43269528950522002</v>
      </c>
      <c r="AV11" s="17"/>
      <c r="AW11" s="17">
        <v>0.42038633081059201</v>
      </c>
      <c r="AX11" s="17">
        <v>0.29468256111353602</v>
      </c>
      <c r="AY11" s="17">
        <v>0.222083509778568</v>
      </c>
      <c r="AZ11" s="17"/>
      <c r="BA11" s="17">
        <v>0.20321699352853201</v>
      </c>
      <c r="BB11" s="17">
        <v>0.317299205840403</v>
      </c>
      <c r="BC11" s="17">
        <v>0.36174109915091401</v>
      </c>
      <c r="BD11" s="17">
        <v>0.34674089794427598</v>
      </c>
      <c r="BE11" s="17">
        <v>0.40081458324343899</v>
      </c>
      <c r="BF11" s="17"/>
      <c r="BG11" s="17">
        <v>0.26566563967442203</v>
      </c>
      <c r="BH11" s="17">
        <v>0.33780267560126997</v>
      </c>
      <c r="BI11" s="17"/>
      <c r="BJ11" s="17">
        <v>0.28280697859333098</v>
      </c>
      <c r="BK11" s="17">
        <v>0.39797358488199303</v>
      </c>
      <c r="BL11" s="17"/>
      <c r="BM11" s="17">
        <v>0.27296545026541902</v>
      </c>
      <c r="BN11" s="17">
        <v>0.36633056232651401</v>
      </c>
      <c r="BO11" s="17">
        <v>0.33398193475151</v>
      </c>
      <c r="BP11" s="17">
        <v>0.43883287397126403</v>
      </c>
      <c r="BQ11" s="17">
        <v>0.23353638951834499</v>
      </c>
      <c r="BR11" s="17"/>
      <c r="BS11" s="17">
        <v>0.34179486393927</v>
      </c>
      <c r="BT11" s="17"/>
      <c r="BU11" s="17">
        <v>0.34262466924469598</v>
      </c>
      <c r="BV11" s="17">
        <v>0.260891255909321</v>
      </c>
      <c r="BW11" s="17">
        <v>0.41839608738134598</v>
      </c>
      <c r="BX11" s="17">
        <v>0.34212445732146102</v>
      </c>
      <c r="BY11" s="17">
        <v>0.311266522194798</v>
      </c>
      <c r="BZ11" s="17"/>
      <c r="CA11" s="17">
        <v>0.42771200753802802</v>
      </c>
      <c r="CB11" s="17"/>
      <c r="CC11" s="17">
        <v>0.298246525951812</v>
      </c>
      <c r="CD11" s="17">
        <v>0.375995487363952</v>
      </c>
      <c r="CE11" s="17"/>
      <c r="CF11" s="17">
        <v>0.36567803085913297</v>
      </c>
      <c r="CG11" s="17"/>
      <c r="CH11" s="17">
        <v>0.34898902668287202</v>
      </c>
      <c r="CI11" s="17">
        <v>0.20354206424110699</v>
      </c>
    </row>
    <row r="12" spans="2:87" x14ac:dyDescent="0.35">
      <c r="B12" s="18" t="s">
        <v>160</v>
      </c>
      <c r="C12" s="17">
        <v>0.25950067405995197</v>
      </c>
      <c r="D12" s="17">
        <v>0.27890220911222202</v>
      </c>
      <c r="E12" s="17">
        <v>0.23526931074042101</v>
      </c>
      <c r="F12" s="17"/>
      <c r="G12" s="17">
        <v>0.38490457622840701</v>
      </c>
      <c r="H12" s="17">
        <v>0.27239169783887002</v>
      </c>
      <c r="I12" s="17">
        <v>0.242008874794339</v>
      </c>
      <c r="J12" s="17">
        <v>0.222620687168398</v>
      </c>
      <c r="K12" s="17">
        <v>0.32569677434227301</v>
      </c>
      <c r="L12" s="17">
        <v>0.175127520946468</v>
      </c>
      <c r="M12" s="17"/>
      <c r="N12" s="17">
        <v>0.30932855733706499</v>
      </c>
      <c r="O12" s="17">
        <v>0.27500494176992502</v>
      </c>
      <c r="P12" s="17">
        <v>0.215992100286959</v>
      </c>
      <c r="Q12" s="17">
        <v>0.211316115039862</v>
      </c>
      <c r="R12" s="17"/>
      <c r="S12" s="17">
        <v>0.28751475329210902</v>
      </c>
      <c r="T12" s="17">
        <v>0.179644933388596</v>
      </c>
      <c r="U12" s="17">
        <v>8.5230159731765107E-2</v>
      </c>
      <c r="V12" s="17">
        <v>0.20596913636207101</v>
      </c>
      <c r="W12" s="17">
        <v>0.150630318764371</v>
      </c>
      <c r="X12" s="17">
        <v>0.31837556919097598</v>
      </c>
      <c r="Y12" s="17">
        <v>0.23808502817757801</v>
      </c>
      <c r="Z12" s="17">
        <v>0.38993257502915801</v>
      </c>
      <c r="AA12" s="17">
        <v>0.40311509872221402</v>
      </c>
      <c r="AB12" s="17">
        <v>0.380324677859807</v>
      </c>
      <c r="AC12" s="17">
        <v>0.16029893772931</v>
      </c>
      <c r="AD12" s="17">
        <v>0.39591835087887001</v>
      </c>
      <c r="AE12" s="17"/>
      <c r="AF12" s="17">
        <v>0.231444142233075</v>
      </c>
      <c r="AG12" s="17">
        <v>0.223418382757997</v>
      </c>
      <c r="AH12" s="17">
        <v>0.32778604818415502</v>
      </c>
      <c r="AI12" s="17">
        <v>0.339679532228717</v>
      </c>
      <c r="AJ12" s="17">
        <v>0.176918203976341</v>
      </c>
      <c r="AK12" s="17"/>
      <c r="AL12" s="17">
        <v>0.21772363663477701</v>
      </c>
      <c r="AM12" s="17">
        <v>0.23208192658999699</v>
      </c>
      <c r="AN12" s="17">
        <v>0.36941667469157402</v>
      </c>
      <c r="AO12" s="17">
        <v>0.41357021797772098</v>
      </c>
      <c r="AP12" s="17"/>
      <c r="AQ12" s="17">
        <v>0.20386028248353899</v>
      </c>
      <c r="AR12" s="17">
        <v>0.34098874373579302</v>
      </c>
      <c r="AS12" s="17"/>
      <c r="AT12" s="17">
        <v>0.242408543713201</v>
      </c>
      <c r="AU12" s="17">
        <v>0.20960374577740501</v>
      </c>
      <c r="AV12" s="17"/>
      <c r="AW12" s="17">
        <v>0.202089654409838</v>
      </c>
      <c r="AX12" s="17">
        <v>0.32826720489996603</v>
      </c>
      <c r="AY12" s="17">
        <v>0.260679347356228</v>
      </c>
      <c r="AZ12" s="17"/>
      <c r="BA12" s="17">
        <v>0.34444367923545</v>
      </c>
      <c r="BB12" s="17">
        <v>0.21991327710269301</v>
      </c>
      <c r="BC12" s="17">
        <v>0.22828275317133501</v>
      </c>
      <c r="BD12" s="17">
        <v>0.20811908327041101</v>
      </c>
      <c r="BE12" s="17">
        <v>0.36102688489068202</v>
      </c>
      <c r="BF12" s="17"/>
      <c r="BG12" s="17">
        <v>0.29813518688489399</v>
      </c>
      <c r="BH12" s="17">
        <v>0.233161711160564</v>
      </c>
      <c r="BI12" s="17"/>
      <c r="BJ12" s="17">
        <v>0.278939559907388</v>
      </c>
      <c r="BK12" s="17">
        <v>0.19406132588672301</v>
      </c>
      <c r="BL12" s="17"/>
      <c r="BM12" s="17">
        <v>0.176784710637541</v>
      </c>
      <c r="BN12" s="17">
        <v>0.100435208479214</v>
      </c>
      <c r="BO12" s="17">
        <v>0.305849473633518</v>
      </c>
      <c r="BP12" s="17">
        <v>0.32564276312997598</v>
      </c>
      <c r="BQ12" s="17">
        <v>0.379871109865006</v>
      </c>
      <c r="BR12" s="17"/>
      <c r="BS12" s="17">
        <v>0.19364165525817501</v>
      </c>
      <c r="BT12" s="17"/>
      <c r="BU12" s="17">
        <v>7.9936691489982906E-2</v>
      </c>
      <c r="BV12" s="17">
        <v>0.30340626746645499</v>
      </c>
      <c r="BW12" s="17">
        <v>0.293664697661566</v>
      </c>
      <c r="BX12" s="17">
        <v>0.27589217721616199</v>
      </c>
      <c r="BY12" s="17">
        <v>0.23135386663740501</v>
      </c>
      <c r="BZ12" s="17"/>
      <c r="CA12" s="17">
        <v>6.9616386451059095E-2</v>
      </c>
      <c r="CB12" s="17"/>
      <c r="CC12" s="17">
        <v>0.27603288656646302</v>
      </c>
      <c r="CD12" s="17">
        <v>0.205957551471389</v>
      </c>
      <c r="CE12" s="17"/>
      <c r="CF12" s="17">
        <v>0.29476228626753798</v>
      </c>
      <c r="CG12" s="17"/>
      <c r="CH12" s="17">
        <v>0.24203819807711599</v>
      </c>
      <c r="CI12" s="17">
        <v>0.35447322187153202</v>
      </c>
    </row>
    <row r="13" spans="2:87" x14ac:dyDescent="0.35">
      <c r="B13" s="18" t="s">
        <v>161</v>
      </c>
      <c r="C13" s="19">
        <v>0.11219594186104</v>
      </c>
      <c r="D13" s="19">
        <v>8.9531627139688999E-2</v>
      </c>
      <c r="E13" s="19">
        <v>0.13154059517132199</v>
      </c>
      <c r="F13" s="19"/>
      <c r="G13" s="19">
        <v>5.9814391403687599E-2</v>
      </c>
      <c r="H13" s="19">
        <v>0.12989762827638099</v>
      </c>
      <c r="I13" s="19">
        <v>0.127339254940914</v>
      </c>
      <c r="J13" s="19">
        <v>0.14798374173367301</v>
      </c>
      <c r="K13" s="19">
        <v>5.1980651181043197E-2</v>
      </c>
      <c r="L13" s="19">
        <v>0.13003264663283501</v>
      </c>
      <c r="M13" s="19"/>
      <c r="N13" s="19">
        <v>7.3181228934368597E-2</v>
      </c>
      <c r="O13" s="19">
        <v>0.109056948595341</v>
      </c>
      <c r="P13" s="19">
        <v>0.184262906194434</v>
      </c>
      <c r="Q13" s="19">
        <v>9.9588327350902603E-2</v>
      </c>
      <c r="R13" s="19"/>
      <c r="S13" s="19">
        <v>6.3129721057823995E-2</v>
      </c>
      <c r="T13" s="19">
        <v>8.2409110470249999E-2</v>
      </c>
      <c r="U13" s="19">
        <v>0.11386516140995399</v>
      </c>
      <c r="V13" s="19">
        <v>0.15467126277628601</v>
      </c>
      <c r="W13" s="19">
        <v>0.248751752213623</v>
      </c>
      <c r="X13" s="19">
        <v>0.113075118078916</v>
      </c>
      <c r="Y13" s="19">
        <v>0.1416345197044</v>
      </c>
      <c r="Z13" s="19">
        <v>7.0428590617456502E-2</v>
      </c>
      <c r="AA13" s="19">
        <v>2.4679552356059498E-2</v>
      </c>
      <c r="AB13" s="19">
        <v>0.127915619420467</v>
      </c>
      <c r="AC13" s="19">
        <v>0.25168335002994602</v>
      </c>
      <c r="AD13" s="19">
        <v>8.8130765994789501E-2</v>
      </c>
      <c r="AE13" s="19"/>
      <c r="AF13" s="19">
        <v>0.11300056858015201</v>
      </c>
      <c r="AG13" s="19">
        <v>0.12873625914582401</v>
      </c>
      <c r="AH13" s="19">
        <v>4.7388060756781203E-2</v>
      </c>
      <c r="AI13" s="19">
        <v>0.122697010437213</v>
      </c>
      <c r="AJ13" s="19">
        <v>9.3239864580820203E-2</v>
      </c>
      <c r="AK13" s="19"/>
      <c r="AL13" s="19">
        <v>0.15473929181437401</v>
      </c>
      <c r="AM13" s="19">
        <v>8.0089719864389605E-2</v>
      </c>
      <c r="AN13" s="19">
        <v>6.6978911183979001E-2</v>
      </c>
      <c r="AO13" s="19">
        <v>0.155339421080125</v>
      </c>
      <c r="AP13" s="19"/>
      <c r="AQ13" s="19">
        <v>0.13581193290634799</v>
      </c>
      <c r="AR13" s="19">
        <v>7.7609170106903894E-2</v>
      </c>
      <c r="AS13" s="19"/>
      <c r="AT13" s="19">
        <v>8.7979915729976002E-2</v>
      </c>
      <c r="AU13" s="19">
        <v>0.13053698619795401</v>
      </c>
      <c r="AV13" s="19"/>
      <c r="AW13" s="19">
        <v>6.79857887281477E-2</v>
      </c>
      <c r="AX13" s="19">
        <v>0.13927813404511799</v>
      </c>
      <c r="AY13" s="19">
        <v>0.111176875581836</v>
      </c>
      <c r="AZ13" s="19"/>
      <c r="BA13" s="19">
        <v>7.9768603681364694E-2</v>
      </c>
      <c r="BB13" s="19">
        <v>0.11202346553149301</v>
      </c>
      <c r="BC13" s="19">
        <v>0.14387781861378901</v>
      </c>
      <c r="BD13" s="19">
        <v>9.73724789471552E-2</v>
      </c>
      <c r="BE13" s="19">
        <v>0.125319015085438</v>
      </c>
      <c r="BF13" s="19"/>
      <c r="BG13" s="19">
        <v>0.12655987349391801</v>
      </c>
      <c r="BH13" s="19">
        <v>0.102403374679412</v>
      </c>
      <c r="BI13" s="19"/>
      <c r="BJ13" s="19">
        <v>0.108334695641342</v>
      </c>
      <c r="BK13" s="19">
        <v>0.12794415076578</v>
      </c>
      <c r="BL13" s="19"/>
      <c r="BM13" s="19">
        <v>0.20757518781141199</v>
      </c>
      <c r="BN13" s="19">
        <v>6.8268261967540406E-2</v>
      </c>
      <c r="BO13" s="19">
        <v>7.2218662687619894E-2</v>
      </c>
      <c r="BP13" s="19">
        <v>0.106255960409062</v>
      </c>
      <c r="BQ13" s="19">
        <v>8.2084430326894595E-2</v>
      </c>
      <c r="BR13" s="19"/>
      <c r="BS13" s="19">
        <v>7.4901227089917102E-2</v>
      </c>
      <c r="BT13" s="19"/>
      <c r="BU13" s="19">
        <v>6.1911972427361503E-2</v>
      </c>
      <c r="BV13" s="19">
        <v>6.8062770016576707E-2</v>
      </c>
      <c r="BW13" s="19">
        <v>0.103214045953036</v>
      </c>
      <c r="BX13" s="19">
        <v>7.9621041161833606E-2</v>
      </c>
      <c r="BY13" s="19">
        <v>0.28678208174286202</v>
      </c>
      <c r="BZ13" s="19"/>
      <c r="CA13" s="19">
        <v>5.1795439989094E-2</v>
      </c>
      <c r="CB13" s="19"/>
      <c r="CC13" s="19">
        <v>0.101138412160969</v>
      </c>
      <c r="CD13" s="19">
        <v>0.12627344968149701</v>
      </c>
      <c r="CE13" s="19"/>
      <c r="CF13" s="19">
        <v>9.8960223286467294E-2</v>
      </c>
      <c r="CG13" s="19"/>
      <c r="CH13" s="19">
        <v>0.138854783458605</v>
      </c>
      <c r="CI13" s="19">
        <v>4.3100465497577803E-2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187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488</v>
      </c>
      <c r="D7" s="10">
        <v>246</v>
      </c>
      <c r="E7" s="10">
        <v>239</v>
      </c>
      <c r="F7" s="10"/>
      <c r="G7" s="10">
        <v>38</v>
      </c>
      <c r="H7" s="10">
        <v>78</v>
      </c>
      <c r="I7" s="10">
        <v>85</v>
      </c>
      <c r="J7" s="10">
        <v>89</v>
      </c>
      <c r="K7" s="10">
        <v>75</v>
      </c>
      <c r="L7" s="10">
        <v>123</v>
      </c>
      <c r="M7" s="10"/>
      <c r="N7" s="10">
        <v>150</v>
      </c>
      <c r="O7" s="10">
        <v>134</v>
      </c>
      <c r="P7" s="10">
        <v>98</v>
      </c>
      <c r="Q7" s="10">
        <v>104</v>
      </c>
      <c r="R7" s="10"/>
      <c r="S7" s="10">
        <v>70</v>
      </c>
      <c r="T7" s="10">
        <v>72</v>
      </c>
      <c r="U7" s="10">
        <v>44</v>
      </c>
      <c r="V7" s="10">
        <v>38</v>
      </c>
      <c r="W7" s="10">
        <v>32</v>
      </c>
      <c r="X7" s="10">
        <v>48</v>
      </c>
      <c r="Y7" s="10">
        <v>42</v>
      </c>
      <c r="Z7" s="10">
        <v>11</v>
      </c>
      <c r="AA7" s="10">
        <v>43</v>
      </c>
      <c r="AB7" s="10">
        <v>45</v>
      </c>
      <c r="AC7" s="10">
        <v>24</v>
      </c>
      <c r="AD7" s="10">
        <v>19</v>
      </c>
      <c r="AE7" s="10"/>
      <c r="AF7" s="10">
        <v>80</v>
      </c>
      <c r="AG7" s="10">
        <v>181</v>
      </c>
      <c r="AH7" s="10">
        <v>94</v>
      </c>
      <c r="AI7" s="10">
        <v>56</v>
      </c>
      <c r="AJ7" s="10">
        <v>61</v>
      </c>
      <c r="AK7" s="10"/>
      <c r="AL7" s="10">
        <v>194</v>
      </c>
      <c r="AM7" s="10">
        <v>191</v>
      </c>
      <c r="AN7" s="10">
        <v>74</v>
      </c>
      <c r="AO7" s="10">
        <v>29</v>
      </c>
      <c r="AP7" s="10"/>
      <c r="AQ7" s="10">
        <v>286</v>
      </c>
      <c r="AR7" s="10">
        <v>202</v>
      </c>
      <c r="AS7" s="10"/>
      <c r="AT7" s="10">
        <v>292</v>
      </c>
      <c r="AU7" s="10">
        <v>121</v>
      </c>
      <c r="AV7" s="10"/>
      <c r="AW7" s="10">
        <v>201</v>
      </c>
      <c r="AX7" s="10">
        <v>109</v>
      </c>
      <c r="AY7" s="10">
        <v>156</v>
      </c>
      <c r="AZ7" s="10"/>
      <c r="BA7" s="10">
        <v>121</v>
      </c>
      <c r="BB7" s="10">
        <v>128</v>
      </c>
      <c r="BC7" s="10">
        <v>153</v>
      </c>
      <c r="BD7" s="10">
        <v>60</v>
      </c>
      <c r="BE7" s="10">
        <v>25</v>
      </c>
      <c r="BF7" s="10"/>
      <c r="BG7" s="10">
        <v>181</v>
      </c>
      <c r="BH7" s="10">
        <v>307</v>
      </c>
      <c r="BI7" s="10"/>
      <c r="BJ7" s="10">
        <v>370</v>
      </c>
      <c r="BK7" s="10">
        <v>116</v>
      </c>
      <c r="BL7" s="10"/>
      <c r="BM7" s="10">
        <v>69</v>
      </c>
      <c r="BN7" s="10">
        <v>116</v>
      </c>
      <c r="BO7" s="10">
        <v>154</v>
      </c>
      <c r="BP7" s="10">
        <v>36</v>
      </c>
      <c r="BQ7" s="10">
        <v>55</v>
      </c>
      <c r="BR7" s="10"/>
      <c r="BS7" s="10">
        <v>148</v>
      </c>
      <c r="BT7" s="10"/>
      <c r="BU7" s="10">
        <v>105</v>
      </c>
      <c r="BV7" s="10">
        <v>119</v>
      </c>
      <c r="BW7" s="10">
        <v>46</v>
      </c>
      <c r="BX7" s="10">
        <v>94</v>
      </c>
      <c r="BY7" s="10">
        <v>34</v>
      </c>
      <c r="BZ7" s="10"/>
      <c r="CA7" s="10">
        <v>31</v>
      </c>
      <c r="CB7" s="10"/>
      <c r="CC7" s="10">
        <v>387</v>
      </c>
      <c r="CD7" s="10">
        <v>89</v>
      </c>
      <c r="CE7" s="10"/>
      <c r="CF7" s="10">
        <v>176</v>
      </c>
      <c r="CG7" s="10"/>
      <c r="CH7" s="10">
        <v>175</v>
      </c>
      <c r="CI7" s="10">
        <v>64</v>
      </c>
    </row>
    <row r="8" spans="2:87" ht="30" customHeight="1" x14ac:dyDescent="0.35">
      <c r="B8" s="11" t="s">
        <v>20</v>
      </c>
      <c r="C8" s="11">
        <v>487</v>
      </c>
      <c r="D8" s="11">
        <v>241</v>
      </c>
      <c r="E8" s="11">
        <v>242</v>
      </c>
      <c r="F8" s="11"/>
      <c r="G8" s="11">
        <v>68</v>
      </c>
      <c r="H8" s="11">
        <v>78</v>
      </c>
      <c r="I8" s="11">
        <v>80</v>
      </c>
      <c r="J8" s="11">
        <v>83</v>
      </c>
      <c r="K8" s="11">
        <v>66</v>
      </c>
      <c r="L8" s="11">
        <v>112</v>
      </c>
      <c r="M8" s="11"/>
      <c r="N8" s="11">
        <v>137</v>
      </c>
      <c r="O8" s="11">
        <v>141</v>
      </c>
      <c r="P8" s="11">
        <v>102</v>
      </c>
      <c r="Q8" s="11">
        <v>105</v>
      </c>
      <c r="R8" s="11"/>
      <c r="S8" s="11">
        <v>73</v>
      </c>
      <c r="T8" s="11">
        <v>68</v>
      </c>
      <c r="U8" s="11">
        <v>41</v>
      </c>
      <c r="V8" s="11">
        <v>39</v>
      </c>
      <c r="W8" s="11">
        <v>28</v>
      </c>
      <c r="X8" s="11">
        <v>51</v>
      </c>
      <c r="Y8" s="11">
        <v>48</v>
      </c>
      <c r="Z8" s="11">
        <v>13</v>
      </c>
      <c r="AA8" s="11">
        <v>46</v>
      </c>
      <c r="AB8" s="11">
        <v>42</v>
      </c>
      <c r="AC8" s="11">
        <v>21</v>
      </c>
      <c r="AD8" s="11">
        <v>16</v>
      </c>
      <c r="AE8" s="11"/>
      <c r="AF8" s="11">
        <v>82</v>
      </c>
      <c r="AG8" s="11">
        <v>182</v>
      </c>
      <c r="AH8" s="11">
        <v>91</v>
      </c>
      <c r="AI8" s="11">
        <v>54</v>
      </c>
      <c r="AJ8" s="11">
        <v>59</v>
      </c>
      <c r="AK8" s="11"/>
      <c r="AL8" s="11">
        <v>190</v>
      </c>
      <c r="AM8" s="11">
        <v>190</v>
      </c>
      <c r="AN8" s="11">
        <v>75</v>
      </c>
      <c r="AO8" s="11">
        <v>32</v>
      </c>
      <c r="AP8" s="11"/>
      <c r="AQ8" s="11">
        <v>289</v>
      </c>
      <c r="AR8" s="11">
        <v>197</v>
      </c>
      <c r="AS8" s="11"/>
      <c r="AT8" s="11">
        <v>291</v>
      </c>
      <c r="AU8" s="11">
        <v>109</v>
      </c>
      <c r="AV8" s="11"/>
      <c r="AW8" s="11">
        <v>188</v>
      </c>
      <c r="AX8" s="11">
        <v>107</v>
      </c>
      <c r="AY8" s="11">
        <v>164</v>
      </c>
      <c r="AZ8" s="11"/>
      <c r="BA8" s="11">
        <v>125</v>
      </c>
      <c r="BB8" s="11">
        <v>128</v>
      </c>
      <c r="BC8" s="11">
        <v>150</v>
      </c>
      <c r="BD8" s="11">
        <v>59</v>
      </c>
      <c r="BE8" s="11">
        <v>23</v>
      </c>
      <c r="BF8" s="11"/>
      <c r="BG8" s="11">
        <v>197</v>
      </c>
      <c r="BH8" s="11">
        <v>289</v>
      </c>
      <c r="BI8" s="11"/>
      <c r="BJ8" s="11">
        <v>379</v>
      </c>
      <c r="BK8" s="11">
        <v>106</v>
      </c>
      <c r="BL8" s="11"/>
      <c r="BM8" s="11">
        <v>75</v>
      </c>
      <c r="BN8" s="11">
        <v>110</v>
      </c>
      <c r="BO8" s="11">
        <v>152</v>
      </c>
      <c r="BP8" s="11">
        <v>35</v>
      </c>
      <c r="BQ8" s="11">
        <v>55</v>
      </c>
      <c r="BR8" s="11"/>
      <c r="BS8" s="11">
        <v>149</v>
      </c>
      <c r="BT8" s="11"/>
      <c r="BU8" s="11">
        <v>102</v>
      </c>
      <c r="BV8" s="11">
        <v>121</v>
      </c>
      <c r="BW8" s="11">
        <v>45</v>
      </c>
      <c r="BX8" s="11">
        <v>92</v>
      </c>
      <c r="BY8" s="11">
        <v>39</v>
      </c>
      <c r="BZ8" s="11"/>
      <c r="CA8" s="11">
        <v>31</v>
      </c>
      <c r="CB8" s="11"/>
      <c r="CC8" s="11">
        <v>382</v>
      </c>
      <c r="CD8" s="11">
        <v>90</v>
      </c>
      <c r="CE8" s="11"/>
      <c r="CF8" s="11">
        <v>172</v>
      </c>
      <c r="CG8" s="11"/>
      <c r="CH8" s="11">
        <v>165</v>
      </c>
      <c r="CI8" s="11">
        <v>65</v>
      </c>
    </row>
    <row r="9" spans="2:87" x14ac:dyDescent="0.35">
      <c r="B9" s="18" t="s">
        <v>157</v>
      </c>
      <c r="C9" s="17">
        <v>0.29497910024590202</v>
      </c>
      <c r="D9" s="17">
        <v>0.27970034496688201</v>
      </c>
      <c r="E9" s="17">
        <v>0.30574237851439601</v>
      </c>
      <c r="F9" s="17"/>
      <c r="G9" s="17">
        <v>0.271135292411887</v>
      </c>
      <c r="H9" s="17">
        <v>0.35715024739510598</v>
      </c>
      <c r="I9" s="17">
        <v>0.25272146560588099</v>
      </c>
      <c r="J9" s="17">
        <v>0.32499541363170398</v>
      </c>
      <c r="K9" s="17">
        <v>0.37500971550217899</v>
      </c>
      <c r="L9" s="17">
        <v>0.22667250148236201</v>
      </c>
      <c r="M9" s="17"/>
      <c r="N9" s="17">
        <v>0.36457417667508302</v>
      </c>
      <c r="O9" s="17">
        <v>0.24489284916795401</v>
      </c>
      <c r="P9" s="17">
        <v>0.25509314739033701</v>
      </c>
      <c r="Q9" s="17">
        <v>0.31618486023647002</v>
      </c>
      <c r="R9" s="17"/>
      <c r="S9" s="17">
        <v>0.36594579080101403</v>
      </c>
      <c r="T9" s="17">
        <v>0.24424048998254</v>
      </c>
      <c r="U9" s="17">
        <v>0.15383216132157501</v>
      </c>
      <c r="V9" s="17">
        <v>0.15994991843091899</v>
      </c>
      <c r="W9" s="17">
        <v>0.17519571852982699</v>
      </c>
      <c r="X9" s="17">
        <v>0.27311410445960399</v>
      </c>
      <c r="Y9" s="17">
        <v>0.34493303541465098</v>
      </c>
      <c r="Z9" s="17">
        <v>0.142772300568723</v>
      </c>
      <c r="AA9" s="17">
        <v>0.42535298177953701</v>
      </c>
      <c r="AB9" s="17">
        <v>0.447245485246547</v>
      </c>
      <c r="AC9" s="17">
        <v>0.28743113413263899</v>
      </c>
      <c r="AD9" s="17">
        <v>0.36162731344228699</v>
      </c>
      <c r="AE9" s="17"/>
      <c r="AF9" s="17">
        <v>0.28560617651694797</v>
      </c>
      <c r="AG9" s="17">
        <v>0.29314121140054999</v>
      </c>
      <c r="AH9" s="17">
        <v>0.30846392571015002</v>
      </c>
      <c r="AI9" s="17">
        <v>0.25556509768354302</v>
      </c>
      <c r="AJ9" s="17">
        <v>0.28680653029102798</v>
      </c>
      <c r="AK9" s="17"/>
      <c r="AL9" s="17">
        <v>0.27005263156412601</v>
      </c>
      <c r="AM9" s="17">
        <v>0.29038057129341099</v>
      </c>
      <c r="AN9" s="17">
        <v>0.37371707415161598</v>
      </c>
      <c r="AO9" s="17">
        <v>0.286533875253981</v>
      </c>
      <c r="AP9" s="17"/>
      <c r="AQ9" s="17">
        <v>0.25885758294130301</v>
      </c>
      <c r="AR9" s="17">
        <v>0.34788082569245699</v>
      </c>
      <c r="AS9" s="17"/>
      <c r="AT9" s="17">
        <v>0.29573869155341498</v>
      </c>
      <c r="AU9" s="17">
        <v>0.26070417603912699</v>
      </c>
      <c r="AV9" s="17"/>
      <c r="AW9" s="17">
        <v>0.27358760356797002</v>
      </c>
      <c r="AX9" s="17">
        <v>0.32318205629135199</v>
      </c>
      <c r="AY9" s="17">
        <v>0.30579343079525301</v>
      </c>
      <c r="AZ9" s="17"/>
      <c r="BA9" s="17">
        <v>0.38143743495058002</v>
      </c>
      <c r="BB9" s="17">
        <v>0.283543877621865</v>
      </c>
      <c r="BC9" s="17">
        <v>0.234123430978915</v>
      </c>
      <c r="BD9" s="17">
        <v>0.27476346178169597</v>
      </c>
      <c r="BE9" s="17">
        <v>0.34798642095239701</v>
      </c>
      <c r="BF9" s="17"/>
      <c r="BG9" s="17">
        <v>0.32871496603853401</v>
      </c>
      <c r="BH9" s="17">
        <v>0.27197977522484901</v>
      </c>
      <c r="BI9" s="17"/>
      <c r="BJ9" s="17">
        <v>0.29451212439407298</v>
      </c>
      <c r="BK9" s="17">
        <v>0.29337400630962801</v>
      </c>
      <c r="BL9" s="17"/>
      <c r="BM9" s="17">
        <v>0.23633639049896399</v>
      </c>
      <c r="BN9" s="17">
        <v>0.100134486763056</v>
      </c>
      <c r="BO9" s="17">
        <v>0.40686099715011798</v>
      </c>
      <c r="BP9" s="17">
        <v>0.39066520032448798</v>
      </c>
      <c r="BQ9" s="17">
        <v>0.27078405343740902</v>
      </c>
      <c r="BR9" s="17"/>
      <c r="BS9" s="17">
        <v>0.185190404196581</v>
      </c>
      <c r="BT9" s="17"/>
      <c r="BU9" s="17">
        <v>0.118089914010564</v>
      </c>
      <c r="BV9" s="17">
        <v>0.38841130054668099</v>
      </c>
      <c r="BW9" s="17">
        <v>0.50275794948640196</v>
      </c>
      <c r="BX9" s="17">
        <v>0.26621567989010603</v>
      </c>
      <c r="BY9" s="17">
        <v>0.209750358491721</v>
      </c>
      <c r="BZ9" s="17"/>
      <c r="CA9" s="17">
        <v>0.26450167917296902</v>
      </c>
      <c r="CB9" s="17"/>
      <c r="CC9" s="17">
        <v>0.32207105731879698</v>
      </c>
      <c r="CD9" s="17">
        <v>0.19066285241960801</v>
      </c>
      <c r="CE9" s="17"/>
      <c r="CF9" s="17">
        <v>0.35754938161515698</v>
      </c>
      <c r="CG9" s="17"/>
      <c r="CH9" s="17">
        <v>0.326088174040087</v>
      </c>
      <c r="CI9" s="17">
        <v>0.30687999782572001</v>
      </c>
    </row>
    <row r="10" spans="2:87" x14ac:dyDescent="0.35">
      <c r="B10" s="18" t="s">
        <v>158</v>
      </c>
      <c r="C10" s="17">
        <v>0.24066292711030801</v>
      </c>
      <c r="D10" s="17">
        <v>0.243190558581028</v>
      </c>
      <c r="E10" s="17">
        <v>0.24126218990342699</v>
      </c>
      <c r="F10" s="17"/>
      <c r="G10" s="17">
        <v>0.201933108095354</v>
      </c>
      <c r="H10" s="17">
        <v>0.22487480599158099</v>
      </c>
      <c r="I10" s="17">
        <v>0.244230724336328</v>
      </c>
      <c r="J10" s="17">
        <v>0.24041284494937601</v>
      </c>
      <c r="K10" s="17">
        <v>0.25283223631046903</v>
      </c>
      <c r="L10" s="17">
        <v>0.26548969748149798</v>
      </c>
      <c r="M10" s="17"/>
      <c r="N10" s="17">
        <v>0.25735111770687702</v>
      </c>
      <c r="O10" s="17">
        <v>0.29424745221041199</v>
      </c>
      <c r="P10" s="17">
        <v>0.258181192978999</v>
      </c>
      <c r="Q10" s="17">
        <v>0.134592522704051</v>
      </c>
      <c r="R10" s="17"/>
      <c r="S10" s="17">
        <v>0.20443618537502201</v>
      </c>
      <c r="T10" s="17">
        <v>0.26163097723001499</v>
      </c>
      <c r="U10" s="17">
        <v>0.39781174779591899</v>
      </c>
      <c r="V10" s="17">
        <v>0.21678326918730501</v>
      </c>
      <c r="W10" s="17">
        <v>0.33577923368020202</v>
      </c>
      <c r="X10" s="17">
        <v>0.374257313111578</v>
      </c>
      <c r="Y10" s="17">
        <v>0.20996590952528299</v>
      </c>
      <c r="Z10" s="17">
        <v>0.16151623603210999</v>
      </c>
      <c r="AA10" s="17">
        <v>0.15399952656063401</v>
      </c>
      <c r="AB10" s="17">
        <v>0.10360766197071999</v>
      </c>
      <c r="AC10" s="17">
        <v>0.16315848953454501</v>
      </c>
      <c r="AD10" s="17">
        <v>0.25135370084115799</v>
      </c>
      <c r="AE10" s="17"/>
      <c r="AF10" s="17">
        <v>0.15118109696329601</v>
      </c>
      <c r="AG10" s="17">
        <v>0.22980626361953199</v>
      </c>
      <c r="AH10" s="17">
        <v>0.28084023971618799</v>
      </c>
      <c r="AI10" s="17">
        <v>0.31786462814594801</v>
      </c>
      <c r="AJ10" s="17">
        <v>0.304729126580776</v>
      </c>
      <c r="AK10" s="17"/>
      <c r="AL10" s="17">
        <v>0.23260147734661199</v>
      </c>
      <c r="AM10" s="17">
        <v>0.26900781994844303</v>
      </c>
      <c r="AN10" s="17">
        <v>0.234121256530056</v>
      </c>
      <c r="AO10" s="17">
        <v>0.13583745124607899</v>
      </c>
      <c r="AP10" s="17"/>
      <c r="AQ10" s="17">
        <v>0.23861346109631801</v>
      </c>
      <c r="AR10" s="17">
        <v>0.24366447013713699</v>
      </c>
      <c r="AS10" s="17"/>
      <c r="AT10" s="17">
        <v>0.25966422897736102</v>
      </c>
      <c r="AU10" s="17">
        <v>0.23849331123155801</v>
      </c>
      <c r="AV10" s="17"/>
      <c r="AW10" s="17">
        <v>0.25720346934376997</v>
      </c>
      <c r="AX10" s="17">
        <v>0.289145796386377</v>
      </c>
      <c r="AY10" s="17">
        <v>0.20994964096295701</v>
      </c>
      <c r="AZ10" s="17"/>
      <c r="BA10" s="17">
        <v>0.176949364873559</v>
      </c>
      <c r="BB10" s="17">
        <v>0.288484066400512</v>
      </c>
      <c r="BC10" s="17">
        <v>0.23368658505812301</v>
      </c>
      <c r="BD10" s="17">
        <v>0.27973976677666001</v>
      </c>
      <c r="BE10" s="17">
        <v>0.27719633447808201</v>
      </c>
      <c r="BF10" s="17"/>
      <c r="BG10" s="17">
        <v>0.24785574962256601</v>
      </c>
      <c r="BH10" s="17">
        <v>0.23575924199977799</v>
      </c>
      <c r="BI10" s="17"/>
      <c r="BJ10" s="17">
        <v>0.24285360607738399</v>
      </c>
      <c r="BK10" s="17">
        <v>0.228281131225016</v>
      </c>
      <c r="BL10" s="17"/>
      <c r="BM10" s="17">
        <v>0.181800995933558</v>
      </c>
      <c r="BN10" s="17">
        <v>0.30074047776062102</v>
      </c>
      <c r="BO10" s="17">
        <v>0.22667328636882</v>
      </c>
      <c r="BP10" s="17">
        <v>0.26183887961443397</v>
      </c>
      <c r="BQ10" s="17">
        <v>0.3822650702907</v>
      </c>
      <c r="BR10" s="17"/>
      <c r="BS10" s="17">
        <v>0.32254976423105702</v>
      </c>
      <c r="BT10" s="17"/>
      <c r="BU10" s="17">
        <v>0.28375747123891598</v>
      </c>
      <c r="BV10" s="17">
        <v>0.22962134509085</v>
      </c>
      <c r="BW10" s="17">
        <v>0.22865492711180399</v>
      </c>
      <c r="BX10" s="17">
        <v>0.32607032372672501</v>
      </c>
      <c r="BY10" s="17">
        <v>7.1165184283032798E-2</v>
      </c>
      <c r="BZ10" s="17"/>
      <c r="CA10" s="17">
        <v>0.292571253543569</v>
      </c>
      <c r="CB10" s="17"/>
      <c r="CC10" s="17">
        <v>0.216308257354905</v>
      </c>
      <c r="CD10" s="17">
        <v>0.36866656638175499</v>
      </c>
      <c r="CE10" s="17"/>
      <c r="CF10" s="17">
        <v>0.20484970170414701</v>
      </c>
      <c r="CG10" s="17"/>
      <c r="CH10" s="17">
        <v>0.210580433497114</v>
      </c>
      <c r="CI10" s="17">
        <v>0.28761889774194399</v>
      </c>
    </row>
    <row r="11" spans="2:87" x14ac:dyDescent="0.35">
      <c r="B11" s="18" t="s">
        <v>159</v>
      </c>
      <c r="C11" s="17">
        <v>0.13393173784519799</v>
      </c>
      <c r="D11" s="17">
        <v>0.153736621631233</v>
      </c>
      <c r="E11" s="17">
        <v>0.115943960739453</v>
      </c>
      <c r="F11" s="17"/>
      <c r="G11" s="17">
        <v>0.14205915816574799</v>
      </c>
      <c r="H11" s="17">
        <v>0.12943350252962599</v>
      </c>
      <c r="I11" s="17">
        <v>0.12836193701252999</v>
      </c>
      <c r="J11" s="17">
        <v>0.120524515718303</v>
      </c>
      <c r="K11" s="17">
        <v>0.17365562347459201</v>
      </c>
      <c r="L11" s="17">
        <v>0.12245259217361799</v>
      </c>
      <c r="M11" s="17"/>
      <c r="N11" s="17">
        <v>0.150731704388922</v>
      </c>
      <c r="O11" s="17">
        <v>0.14869655875191501</v>
      </c>
      <c r="P11" s="17">
        <v>7.4472226420602902E-2</v>
      </c>
      <c r="Q11" s="17">
        <v>0.13268704365152401</v>
      </c>
      <c r="R11" s="17"/>
      <c r="S11" s="17">
        <v>0.18470020323497299</v>
      </c>
      <c r="T11" s="17">
        <v>0.12886418563941801</v>
      </c>
      <c r="U11" s="17">
        <v>0.12543757559613899</v>
      </c>
      <c r="V11" s="17">
        <v>0.25018515468984298</v>
      </c>
      <c r="W11" s="17">
        <v>5.94065479183742E-2</v>
      </c>
      <c r="X11" s="17">
        <v>0.13123127237646601</v>
      </c>
      <c r="Y11" s="17">
        <v>5.98014096945539E-2</v>
      </c>
      <c r="Z11" s="17">
        <v>6.5593628995042799E-2</v>
      </c>
      <c r="AA11" s="17">
        <v>0.16025749324814101</v>
      </c>
      <c r="AB11" s="17">
        <v>0.124984149482348</v>
      </c>
      <c r="AC11" s="17">
        <v>0.121903332222108</v>
      </c>
      <c r="AD11" s="17">
        <v>4.7346207976547101E-2</v>
      </c>
      <c r="AE11" s="17"/>
      <c r="AF11" s="17">
        <v>0.110092421201278</v>
      </c>
      <c r="AG11" s="17">
        <v>0.12049156152665</v>
      </c>
      <c r="AH11" s="17">
        <v>0.165823710128434</v>
      </c>
      <c r="AI11" s="17">
        <v>9.7753328823166397E-2</v>
      </c>
      <c r="AJ11" s="17">
        <v>0.201421473667211</v>
      </c>
      <c r="AK11" s="17"/>
      <c r="AL11" s="17">
        <v>0.14518334894695401</v>
      </c>
      <c r="AM11" s="17">
        <v>0.13960482250966899</v>
      </c>
      <c r="AN11" s="17">
        <v>8.3749379796347195E-2</v>
      </c>
      <c r="AO11" s="17">
        <v>0.15058120088686799</v>
      </c>
      <c r="AP11" s="17"/>
      <c r="AQ11" s="17">
        <v>0.12845655556594801</v>
      </c>
      <c r="AR11" s="17">
        <v>0.14195040957662799</v>
      </c>
      <c r="AS11" s="17"/>
      <c r="AT11" s="17">
        <v>0.136460214152031</v>
      </c>
      <c r="AU11" s="17">
        <v>0.12667827735470399</v>
      </c>
      <c r="AV11" s="17"/>
      <c r="AW11" s="17">
        <v>0.17184420256795799</v>
      </c>
      <c r="AX11" s="17">
        <v>0.105344010646549</v>
      </c>
      <c r="AY11" s="17">
        <v>0.10929730338989301</v>
      </c>
      <c r="AZ11" s="17"/>
      <c r="BA11" s="17">
        <v>0.170449587257686</v>
      </c>
      <c r="BB11" s="17">
        <v>0.147381874465249</v>
      </c>
      <c r="BC11" s="17">
        <v>0.11512011228893899</v>
      </c>
      <c r="BD11" s="17">
        <v>9.7047104221393093E-2</v>
      </c>
      <c r="BE11" s="17">
        <v>8.3544256707183004E-2</v>
      </c>
      <c r="BF11" s="17"/>
      <c r="BG11" s="17">
        <v>0.11220124952145499</v>
      </c>
      <c r="BH11" s="17">
        <v>0.14874643289100001</v>
      </c>
      <c r="BI11" s="17"/>
      <c r="BJ11" s="17">
        <v>0.13535573163724099</v>
      </c>
      <c r="BK11" s="17">
        <v>0.131067825122614</v>
      </c>
      <c r="BL11" s="17"/>
      <c r="BM11" s="17">
        <v>0.14430483561348001</v>
      </c>
      <c r="BN11" s="17">
        <v>0.26821083878660301</v>
      </c>
      <c r="BO11" s="17">
        <v>9.2873202580045E-2</v>
      </c>
      <c r="BP11" s="17">
        <v>5.31585242491497E-2</v>
      </c>
      <c r="BQ11" s="17">
        <v>5.1594305098337997E-2</v>
      </c>
      <c r="BR11" s="17"/>
      <c r="BS11" s="17">
        <v>0.192309625706378</v>
      </c>
      <c r="BT11" s="17"/>
      <c r="BU11" s="17">
        <v>0.27014597252363898</v>
      </c>
      <c r="BV11" s="17">
        <v>0.10033329204920199</v>
      </c>
      <c r="BW11" s="17">
        <v>6.2486358075314802E-2</v>
      </c>
      <c r="BX11" s="17">
        <v>8.3185256127953106E-2</v>
      </c>
      <c r="BY11" s="17">
        <v>5.754390737916E-2</v>
      </c>
      <c r="BZ11" s="17"/>
      <c r="CA11" s="17">
        <v>0.108628276880312</v>
      </c>
      <c r="CB11" s="17"/>
      <c r="CC11" s="17">
        <v>0.12971381813643801</v>
      </c>
      <c r="CD11" s="17">
        <v>0.136109818306062</v>
      </c>
      <c r="CE11" s="17"/>
      <c r="CF11" s="17">
        <v>0.13746502540758701</v>
      </c>
      <c r="CG11" s="17"/>
      <c r="CH11" s="17">
        <v>0.15328989901875101</v>
      </c>
      <c r="CI11" s="17">
        <v>0.17166707776967</v>
      </c>
    </row>
    <row r="12" spans="2:87" x14ac:dyDescent="0.35">
      <c r="B12" s="18" t="s">
        <v>160</v>
      </c>
      <c r="C12" s="17">
        <v>0.22000224268620799</v>
      </c>
      <c r="D12" s="17">
        <v>0.22779922006870401</v>
      </c>
      <c r="E12" s="17">
        <v>0.215086666113881</v>
      </c>
      <c r="F12" s="17"/>
      <c r="G12" s="17">
        <v>0.32505804992332399</v>
      </c>
      <c r="H12" s="17">
        <v>0.161845417367696</v>
      </c>
      <c r="I12" s="17">
        <v>0.22097701604070599</v>
      </c>
      <c r="J12" s="17">
        <v>0.20070513863709999</v>
      </c>
      <c r="K12" s="17">
        <v>0.13047178382291</v>
      </c>
      <c r="L12" s="17">
        <v>0.26366342585484398</v>
      </c>
      <c r="M12" s="17"/>
      <c r="N12" s="17">
        <v>0.154831816918928</v>
      </c>
      <c r="O12" s="17">
        <v>0.21495610498895401</v>
      </c>
      <c r="P12" s="17">
        <v>0.23884439102482599</v>
      </c>
      <c r="Q12" s="17">
        <v>0.29782178229874301</v>
      </c>
      <c r="R12" s="17"/>
      <c r="S12" s="17">
        <v>0.168438674014671</v>
      </c>
      <c r="T12" s="17">
        <v>0.26806072301820899</v>
      </c>
      <c r="U12" s="17">
        <v>0.231127155203733</v>
      </c>
      <c r="V12" s="17">
        <v>0.26906005386628401</v>
      </c>
      <c r="W12" s="17">
        <v>0.180866747657974</v>
      </c>
      <c r="X12" s="17">
        <v>0.12673316345192301</v>
      </c>
      <c r="Y12" s="17">
        <v>0.22257060382265201</v>
      </c>
      <c r="Z12" s="17">
        <v>0.55968924378666796</v>
      </c>
      <c r="AA12" s="17">
        <v>0.23571044605562799</v>
      </c>
      <c r="AB12" s="17">
        <v>0.21865643771187501</v>
      </c>
      <c r="AC12" s="17">
        <v>0.13618573839522499</v>
      </c>
      <c r="AD12" s="17">
        <v>0.247845006429121</v>
      </c>
      <c r="AE12" s="17"/>
      <c r="AF12" s="17">
        <v>0.37844743938779501</v>
      </c>
      <c r="AG12" s="17">
        <v>0.214779990638581</v>
      </c>
      <c r="AH12" s="17">
        <v>0.187703590481125</v>
      </c>
      <c r="AI12" s="17">
        <v>0.206119934910129</v>
      </c>
      <c r="AJ12" s="17">
        <v>0.13051236612120301</v>
      </c>
      <c r="AK12" s="17"/>
      <c r="AL12" s="17">
        <v>0.21163455550020199</v>
      </c>
      <c r="AM12" s="17">
        <v>0.215634865733868</v>
      </c>
      <c r="AN12" s="17">
        <v>0.21451843331308701</v>
      </c>
      <c r="AO12" s="17">
        <v>0.30834528207213102</v>
      </c>
      <c r="AP12" s="17"/>
      <c r="AQ12" s="17">
        <v>0.25488394421210497</v>
      </c>
      <c r="AR12" s="17">
        <v>0.16891628797198599</v>
      </c>
      <c r="AS12" s="17"/>
      <c r="AT12" s="17">
        <v>0.212656456281132</v>
      </c>
      <c r="AU12" s="17">
        <v>0.25210622289782902</v>
      </c>
      <c r="AV12" s="17"/>
      <c r="AW12" s="17">
        <v>0.218686978355008</v>
      </c>
      <c r="AX12" s="17">
        <v>0.16081324193898899</v>
      </c>
      <c r="AY12" s="17">
        <v>0.26253031027285301</v>
      </c>
      <c r="AZ12" s="17"/>
      <c r="BA12" s="17">
        <v>0.17471763903802301</v>
      </c>
      <c r="BB12" s="17">
        <v>0.18346484022309001</v>
      </c>
      <c r="BC12" s="17">
        <v>0.28580015769584399</v>
      </c>
      <c r="BD12" s="17">
        <v>0.235506688498512</v>
      </c>
      <c r="BE12" s="17">
        <v>0.168734999509634</v>
      </c>
      <c r="BF12" s="17"/>
      <c r="BG12" s="17">
        <v>0.205216230142476</v>
      </c>
      <c r="BH12" s="17">
        <v>0.23008256225912099</v>
      </c>
      <c r="BI12" s="17"/>
      <c r="BJ12" s="17">
        <v>0.218889770637234</v>
      </c>
      <c r="BK12" s="17">
        <v>0.22769108339027699</v>
      </c>
      <c r="BL12" s="17"/>
      <c r="BM12" s="17">
        <v>0.215181112378313</v>
      </c>
      <c r="BN12" s="17">
        <v>0.24735550432219899</v>
      </c>
      <c r="BO12" s="17">
        <v>0.201285900323001</v>
      </c>
      <c r="BP12" s="17">
        <v>0.18621199425264101</v>
      </c>
      <c r="BQ12" s="17">
        <v>0.26060381030551999</v>
      </c>
      <c r="BR12" s="17"/>
      <c r="BS12" s="17">
        <v>0.24945347568295601</v>
      </c>
      <c r="BT12" s="17"/>
      <c r="BU12" s="17">
        <v>0.24895577747504199</v>
      </c>
      <c r="BV12" s="17">
        <v>0.22386345314800099</v>
      </c>
      <c r="BW12" s="17">
        <v>0.102621906292528</v>
      </c>
      <c r="BX12" s="17">
        <v>0.27253439031661703</v>
      </c>
      <c r="BY12" s="17">
        <v>0.32131379355610201</v>
      </c>
      <c r="BZ12" s="17"/>
      <c r="CA12" s="17">
        <v>0.24920753590047401</v>
      </c>
      <c r="CB12" s="17"/>
      <c r="CC12" s="17">
        <v>0.22903959168933899</v>
      </c>
      <c r="CD12" s="17">
        <v>0.20754728567324099</v>
      </c>
      <c r="CE12" s="17"/>
      <c r="CF12" s="17">
        <v>0.21671503702644301</v>
      </c>
      <c r="CG12" s="17"/>
      <c r="CH12" s="17">
        <v>0.200170007076305</v>
      </c>
      <c r="CI12" s="17">
        <v>0.157423519823254</v>
      </c>
    </row>
    <row r="13" spans="2:87" x14ac:dyDescent="0.35">
      <c r="B13" s="18" t="s">
        <v>161</v>
      </c>
      <c r="C13" s="19">
        <v>0.110423992112385</v>
      </c>
      <c r="D13" s="19">
        <v>9.5573254752152198E-2</v>
      </c>
      <c r="E13" s="19">
        <v>0.121964804728842</v>
      </c>
      <c r="F13" s="19"/>
      <c r="G13" s="19">
        <v>5.9814391403687599E-2</v>
      </c>
      <c r="H13" s="19">
        <v>0.12669602671599201</v>
      </c>
      <c r="I13" s="19">
        <v>0.153708857004555</v>
      </c>
      <c r="J13" s="19">
        <v>0.113362087063516</v>
      </c>
      <c r="K13" s="19">
        <v>6.8030640889849905E-2</v>
      </c>
      <c r="L13" s="19">
        <v>0.121721783007678</v>
      </c>
      <c r="M13" s="19"/>
      <c r="N13" s="19">
        <v>7.2511184310190296E-2</v>
      </c>
      <c r="O13" s="19">
        <v>9.7207034880764806E-2</v>
      </c>
      <c r="P13" s="19">
        <v>0.17340904218523501</v>
      </c>
      <c r="Q13" s="19">
        <v>0.118713791109212</v>
      </c>
      <c r="R13" s="19"/>
      <c r="S13" s="19">
        <v>7.6479146574320298E-2</v>
      </c>
      <c r="T13" s="19">
        <v>9.7203624129817395E-2</v>
      </c>
      <c r="U13" s="19">
        <v>9.1791360082633597E-2</v>
      </c>
      <c r="V13" s="19">
        <v>0.10402160382565</v>
      </c>
      <c r="W13" s="19">
        <v>0.248751752213623</v>
      </c>
      <c r="X13" s="19">
        <v>9.4664146600429294E-2</v>
      </c>
      <c r="Y13" s="19">
        <v>0.16272904154286</v>
      </c>
      <c r="Z13" s="19">
        <v>7.0428590617456502E-2</v>
      </c>
      <c r="AA13" s="19">
        <v>2.4679552356059498E-2</v>
      </c>
      <c r="AB13" s="19">
        <v>0.10550626558850899</v>
      </c>
      <c r="AC13" s="19">
        <v>0.29132130571548198</v>
      </c>
      <c r="AD13" s="19">
        <v>9.1827771310886305E-2</v>
      </c>
      <c r="AE13" s="19"/>
      <c r="AF13" s="19">
        <v>7.4672865930683702E-2</v>
      </c>
      <c r="AG13" s="19">
        <v>0.14178097281468699</v>
      </c>
      <c r="AH13" s="19">
        <v>5.7168533964101799E-2</v>
      </c>
      <c r="AI13" s="19">
        <v>0.122697010437213</v>
      </c>
      <c r="AJ13" s="19">
        <v>7.65305033397818E-2</v>
      </c>
      <c r="AK13" s="19"/>
      <c r="AL13" s="19">
        <v>0.140527986642105</v>
      </c>
      <c r="AM13" s="19">
        <v>8.5371920514607694E-2</v>
      </c>
      <c r="AN13" s="19">
        <v>9.3893856208893497E-2</v>
      </c>
      <c r="AO13" s="19">
        <v>0.118702190540942</v>
      </c>
      <c r="AP13" s="19"/>
      <c r="AQ13" s="19">
        <v>0.119188456184326</v>
      </c>
      <c r="AR13" s="19">
        <v>9.7588006621791901E-2</v>
      </c>
      <c r="AS13" s="19"/>
      <c r="AT13" s="19">
        <v>9.5480409036061198E-2</v>
      </c>
      <c r="AU13" s="19">
        <v>0.122018012476781</v>
      </c>
      <c r="AV13" s="19"/>
      <c r="AW13" s="19">
        <v>7.8677746165293494E-2</v>
      </c>
      <c r="AX13" s="19">
        <v>0.12151489473673301</v>
      </c>
      <c r="AY13" s="19">
        <v>0.11242931457904499</v>
      </c>
      <c r="AZ13" s="19"/>
      <c r="BA13" s="19">
        <v>9.6445973880151706E-2</v>
      </c>
      <c r="BB13" s="19">
        <v>9.7125341289283407E-2</v>
      </c>
      <c r="BC13" s="19">
        <v>0.13126971397817899</v>
      </c>
      <c r="BD13" s="19">
        <v>0.112942978721738</v>
      </c>
      <c r="BE13" s="19">
        <v>0.12253798835270401</v>
      </c>
      <c r="BF13" s="19"/>
      <c r="BG13" s="19">
        <v>0.10601180467497</v>
      </c>
      <c r="BH13" s="19">
        <v>0.113431987625252</v>
      </c>
      <c r="BI13" s="19"/>
      <c r="BJ13" s="19">
        <v>0.108388767254069</v>
      </c>
      <c r="BK13" s="19">
        <v>0.119585953952465</v>
      </c>
      <c r="BL13" s="19"/>
      <c r="BM13" s="19">
        <v>0.222376665575686</v>
      </c>
      <c r="BN13" s="19">
        <v>8.3558692367521295E-2</v>
      </c>
      <c r="BO13" s="19">
        <v>7.2306613578015405E-2</v>
      </c>
      <c r="BP13" s="19">
        <v>0.108125401559288</v>
      </c>
      <c r="BQ13" s="19">
        <v>3.4752760868032799E-2</v>
      </c>
      <c r="BR13" s="19"/>
      <c r="BS13" s="19">
        <v>5.0496730183027201E-2</v>
      </c>
      <c r="BT13" s="19"/>
      <c r="BU13" s="19">
        <v>7.9050864751840103E-2</v>
      </c>
      <c r="BV13" s="19">
        <v>5.7770609165265503E-2</v>
      </c>
      <c r="BW13" s="19">
        <v>0.103478859033952</v>
      </c>
      <c r="BX13" s="19">
        <v>5.19943499385985E-2</v>
      </c>
      <c r="BY13" s="19">
        <v>0.340226756289983</v>
      </c>
      <c r="BZ13" s="19"/>
      <c r="CA13" s="19">
        <v>8.5091254502675601E-2</v>
      </c>
      <c r="CB13" s="19"/>
      <c r="CC13" s="19">
        <v>0.10286727550052099</v>
      </c>
      <c r="CD13" s="19">
        <v>9.7013477219334204E-2</v>
      </c>
      <c r="CE13" s="19"/>
      <c r="CF13" s="19">
        <v>8.3420854246667203E-2</v>
      </c>
      <c r="CG13" s="19"/>
      <c r="CH13" s="19">
        <v>0.10987148636774401</v>
      </c>
      <c r="CI13" s="19">
        <v>7.6410506839412196E-2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188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488</v>
      </c>
      <c r="D7" s="10">
        <v>246</v>
      </c>
      <c r="E7" s="10">
        <v>239</v>
      </c>
      <c r="F7" s="10"/>
      <c r="G7" s="10">
        <v>38</v>
      </c>
      <c r="H7" s="10">
        <v>78</v>
      </c>
      <c r="I7" s="10">
        <v>85</v>
      </c>
      <c r="J7" s="10">
        <v>89</v>
      </c>
      <c r="K7" s="10">
        <v>75</v>
      </c>
      <c r="L7" s="10">
        <v>123</v>
      </c>
      <c r="M7" s="10"/>
      <c r="N7" s="10">
        <v>150</v>
      </c>
      <c r="O7" s="10">
        <v>134</v>
      </c>
      <c r="P7" s="10">
        <v>98</v>
      </c>
      <c r="Q7" s="10">
        <v>104</v>
      </c>
      <c r="R7" s="10"/>
      <c r="S7" s="10">
        <v>70</v>
      </c>
      <c r="T7" s="10">
        <v>72</v>
      </c>
      <c r="U7" s="10">
        <v>44</v>
      </c>
      <c r="V7" s="10">
        <v>38</v>
      </c>
      <c r="W7" s="10">
        <v>32</v>
      </c>
      <c r="X7" s="10">
        <v>48</v>
      </c>
      <c r="Y7" s="10">
        <v>42</v>
      </c>
      <c r="Z7" s="10">
        <v>11</v>
      </c>
      <c r="AA7" s="10">
        <v>43</v>
      </c>
      <c r="AB7" s="10">
        <v>45</v>
      </c>
      <c r="AC7" s="10">
        <v>24</v>
      </c>
      <c r="AD7" s="10">
        <v>19</v>
      </c>
      <c r="AE7" s="10"/>
      <c r="AF7" s="10">
        <v>80</v>
      </c>
      <c r="AG7" s="10">
        <v>181</v>
      </c>
      <c r="AH7" s="10">
        <v>94</v>
      </c>
      <c r="AI7" s="10">
        <v>56</v>
      </c>
      <c r="AJ7" s="10">
        <v>61</v>
      </c>
      <c r="AK7" s="10"/>
      <c r="AL7" s="10">
        <v>194</v>
      </c>
      <c r="AM7" s="10">
        <v>191</v>
      </c>
      <c r="AN7" s="10">
        <v>74</v>
      </c>
      <c r="AO7" s="10">
        <v>29</v>
      </c>
      <c r="AP7" s="10"/>
      <c r="AQ7" s="10">
        <v>286</v>
      </c>
      <c r="AR7" s="10">
        <v>202</v>
      </c>
      <c r="AS7" s="10"/>
      <c r="AT7" s="10">
        <v>292</v>
      </c>
      <c r="AU7" s="10">
        <v>121</v>
      </c>
      <c r="AV7" s="10"/>
      <c r="AW7" s="10">
        <v>201</v>
      </c>
      <c r="AX7" s="10">
        <v>109</v>
      </c>
      <c r="AY7" s="10">
        <v>156</v>
      </c>
      <c r="AZ7" s="10"/>
      <c r="BA7" s="10">
        <v>121</v>
      </c>
      <c r="BB7" s="10">
        <v>128</v>
      </c>
      <c r="BC7" s="10">
        <v>153</v>
      </c>
      <c r="BD7" s="10">
        <v>60</v>
      </c>
      <c r="BE7" s="10">
        <v>25</v>
      </c>
      <c r="BF7" s="10"/>
      <c r="BG7" s="10">
        <v>181</v>
      </c>
      <c r="BH7" s="10">
        <v>307</v>
      </c>
      <c r="BI7" s="10"/>
      <c r="BJ7" s="10">
        <v>370</v>
      </c>
      <c r="BK7" s="10">
        <v>116</v>
      </c>
      <c r="BL7" s="10"/>
      <c r="BM7" s="10">
        <v>69</v>
      </c>
      <c r="BN7" s="10">
        <v>116</v>
      </c>
      <c r="BO7" s="10">
        <v>154</v>
      </c>
      <c r="BP7" s="10">
        <v>36</v>
      </c>
      <c r="BQ7" s="10">
        <v>55</v>
      </c>
      <c r="BR7" s="10"/>
      <c r="BS7" s="10">
        <v>148</v>
      </c>
      <c r="BT7" s="10"/>
      <c r="BU7" s="10">
        <v>105</v>
      </c>
      <c r="BV7" s="10">
        <v>119</v>
      </c>
      <c r="BW7" s="10">
        <v>46</v>
      </c>
      <c r="BX7" s="10">
        <v>94</v>
      </c>
      <c r="BY7" s="10">
        <v>34</v>
      </c>
      <c r="BZ7" s="10"/>
      <c r="CA7" s="10">
        <v>31</v>
      </c>
      <c r="CB7" s="10"/>
      <c r="CC7" s="10">
        <v>387</v>
      </c>
      <c r="CD7" s="10">
        <v>89</v>
      </c>
      <c r="CE7" s="10"/>
      <c r="CF7" s="10">
        <v>176</v>
      </c>
      <c r="CG7" s="10"/>
      <c r="CH7" s="10">
        <v>175</v>
      </c>
      <c r="CI7" s="10">
        <v>64</v>
      </c>
    </row>
    <row r="8" spans="2:87" ht="30" customHeight="1" x14ac:dyDescent="0.35">
      <c r="B8" s="11" t="s">
        <v>20</v>
      </c>
      <c r="C8" s="11">
        <v>487</v>
      </c>
      <c r="D8" s="11">
        <v>241</v>
      </c>
      <c r="E8" s="11">
        <v>242</v>
      </c>
      <c r="F8" s="11"/>
      <c r="G8" s="11">
        <v>68</v>
      </c>
      <c r="H8" s="11">
        <v>78</v>
      </c>
      <c r="I8" s="11">
        <v>80</v>
      </c>
      <c r="J8" s="11">
        <v>83</v>
      </c>
      <c r="K8" s="11">
        <v>66</v>
      </c>
      <c r="L8" s="11">
        <v>112</v>
      </c>
      <c r="M8" s="11"/>
      <c r="N8" s="11">
        <v>137</v>
      </c>
      <c r="O8" s="11">
        <v>141</v>
      </c>
      <c r="P8" s="11">
        <v>102</v>
      </c>
      <c r="Q8" s="11">
        <v>105</v>
      </c>
      <c r="R8" s="11"/>
      <c r="S8" s="11">
        <v>73</v>
      </c>
      <c r="T8" s="11">
        <v>68</v>
      </c>
      <c r="U8" s="11">
        <v>41</v>
      </c>
      <c r="V8" s="11">
        <v>39</v>
      </c>
      <c r="W8" s="11">
        <v>28</v>
      </c>
      <c r="X8" s="11">
        <v>51</v>
      </c>
      <c r="Y8" s="11">
        <v>48</v>
      </c>
      <c r="Z8" s="11">
        <v>13</v>
      </c>
      <c r="AA8" s="11">
        <v>46</v>
      </c>
      <c r="AB8" s="11">
        <v>42</v>
      </c>
      <c r="AC8" s="11">
        <v>21</v>
      </c>
      <c r="AD8" s="11">
        <v>16</v>
      </c>
      <c r="AE8" s="11"/>
      <c r="AF8" s="11">
        <v>82</v>
      </c>
      <c r="AG8" s="11">
        <v>182</v>
      </c>
      <c r="AH8" s="11">
        <v>91</v>
      </c>
      <c r="AI8" s="11">
        <v>54</v>
      </c>
      <c r="AJ8" s="11">
        <v>59</v>
      </c>
      <c r="AK8" s="11"/>
      <c r="AL8" s="11">
        <v>190</v>
      </c>
      <c r="AM8" s="11">
        <v>190</v>
      </c>
      <c r="AN8" s="11">
        <v>75</v>
      </c>
      <c r="AO8" s="11">
        <v>32</v>
      </c>
      <c r="AP8" s="11"/>
      <c r="AQ8" s="11">
        <v>289</v>
      </c>
      <c r="AR8" s="11">
        <v>197</v>
      </c>
      <c r="AS8" s="11"/>
      <c r="AT8" s="11">
        <v>291</v>
      </c>
      <c r="AU8" s="11">
        <v>109</v>
      </c>
      <c r="AV8" s="11"/>
      <c r="AW8" s="11">
        <v>188</v>
      </c>
      <c r="AX8" s="11">
        <v>107</v>
      </c>
      <c r="AY8" s="11">
        <v>164</v>
      </c>
      <c r="AZ8" s="11"/>
      <c r="BA8" s="11">
        <v>125</v>
      </c>
      <c r="BB8" s="11">
        <v>128</v>
      </c>
      <c r="BC8" s="11">
        <v>150</v>
      </c>
      <c r="BD8" s="11">
        <v>59</v>
      </c>
      <c r="BE8" s="11">
        <v>23</v>
      </c>
      <c r="BF8" s="11"/>
      <c r="BG8" s="11">
        <v>197</v>
      </c>
      <c r="BH8" s="11">
        <v>289</v>
      </c>
      <c r="BI8" s="11"/>
      <c r="BJ8" s="11">
        <v>379</v>
      </c>
      <c r="BK8" s="11">
        <v>106</v>
      </c>
      <c r="BL8" s="11"/>
      <c r="BM8" s="11">
        <v>75</v>
      </c>
      <c r="BN8" s="11">
        <v>110</v>
      </c>
      <c r="BO8" s="11">
        <v>152</v>
      </c>
      <c r="BP8" s="11">
        <v>35</v>
      </c>
      <c r="BQ8" s="11">
        <v>55</v>
      </c>
      <c r="BR8" s="11"/>
      <c r="BS8" s="11">
        <v>149</v>
      </c>
      <c r="BT8" s="11"/>
      <c r="BU8" s="11">
        <v>102</v>
      </c>
      <c r="BV8" s="11">
        <v>121</v>
      </c>
      <c r="BW8" s="11">
        <v>45</v>
      </c>
      <c r="BX8" s="11">
        <v>92</v>
      </c>
      <c r="BY8" s="11">
        <v>39</v>
      </c>
      <c r="BZ8" s="11"/>
      <c r="CA8" s="11">
        <v>31</v>
      </c>
      <c r="CB8" s="11"/>
      <c r="CC8" s="11">
        <v>382</v>
      </c>
      <c r="CD8" s="11">
        <v>90</v>
      </c>
      <c r="CE8" s="11"/>
      <c r="CF8" s="11">
        <v>172</v>
      </c>
      <c r="CG8" s="11"/>
      <c r="CH8" s="11">
        <v>165</v>
      </c>
      <c r="CI8" s="11">
        <v>65</v>
      </c>
    </row>
    <row r="9" spans="2:87" x14ac:dyDescent="0.35">
      <c r="B9" s="18" t="s">
        <v>157</v>
      </c>
      <c r="C9" s="17">
        <v>0.171467263586361</v>
      </c>
      <c r="D9" s="17">
        <v>0.20190112467381899</v>
      </c>
      <c r="E9" s="17">
        <v>0.14338101056371599</v>
      </c>
      <c r="F9" s="17"/>
      <c r="G9" s="17">
        <v>0.28542792655253502</v>
      </c>
      <c r="H9" s="17">
        <v>0.22386984021558401</v>
      </c>
      <c r="I9" s="17">
        <v>0.19145171458526</v>
      </c>
      <c r="J9" s="17">
        <v>7.8107432789919495E-2</v>
      </c>
      <c r="K9" s="17">
        <v>0.13139462409136801</v>
      </c>
      <c r="L9" s="17">
        <v>0.144486327404518</v>
      </c>
      <c r="M9" s="17"/>
      <c r="N9" s="17">
        <v>0.166608966249117</v>
      </c>
      <c r="O9" s="17">
        <v>0.15476179825223399</v>
      </c>
      <c r="P9" s="17">
        <v>0.147018764856615</v>
      </c>
      <c r="Q9" s="17">
        <v>0.227389582479854</v>
      </c>
      <c r="R9" s="17"/>
      <c r="S9" s="17">
        <v>0.26771299403453802</v>
      </c>
      <c r="T9" s="17">
        <v>0.14811364983150199</v>
      </c>
      <c r="U9" s="17">
        <v>4.9318787896170897E-2</v>
      </c>
      <c r="V9" s="17">
        <v>0.125773788373336</v>
      </c>
      <c r="W9" s="17">
        <v>0.12228901630097901</v>
      </c>
      <c r="X9" s="17">
        <v>0.134875705276298</v>
      </c>
      <c r="Y9" s="17">
        <v>0.202990486967218</v>
      </c>
      <c r="Z9" s="17">
        <v>0.28016082247153001</v>
      </c>
      <c r="AA9" s="17">
        <v>0.26170230916013598</v>
      </c>
      <c r="AB9" s="17">
        <v>0.154580924360876</v>
      </c>
      <c r="AC9" s="17">
        <v>0.21223297016595899</v>
      </c>
      <c r="AD9" s="17">
        <v>0</v>
      </c>
      <c r="AE9" s="17"/>
      <c r="AF9" s="17">
        <v>0.290299591939644</v>
      </c>
      <c r="AG9" s="17">
        <v>0.18041978663584099</v>
      </c>
      <c r="AH9" s="17">
        <v>9.2035978323194004E-2</v>
      </c>
      <c r="AI9" s="17">
        <v>8.2911559679864702E-2</v>
      </c>
      <c r="AJ9" s="17">
        <v>0.220879173609943</v>
      </c>
      <c r="AK9" s="17"/>
      <c r="AL9" s="17">
        <v>0.13732895656011199</v>
      </c>
      <c r="AM9" s="17">
        <v>0.17266529568275499</v>
      </c>
      <c r="AN9" s="17">
        <v>0.17344368937138699</v>
      </c>
      <c r="AO9" s="17">
        <v>0.362421061549066</v>
      </c>
      <c r="AP9" s="17"/>
      <c r="AQ9" s="17">
        <v>0.165611766454618</v>
      </c>
      <c r="AR9" s="17">
        <v>0.1800429249852</v>
      </c>
      <c r="AS9" s="17"/>
      <c r="AT9" s="17">
        <v>0.19796582080134401</v>
      </c>
      <c r="AU9" s="17">
        <v>0.122390297001891</v>
      </c>
      <c r="AV9" s="17"/>
      <c r="AW9" s="17">
        <v>0.15793813047194799</v>
      </c>
      <c r="AX9" s="17">
        <v>9.8543395283658797E-2</v>
      </c>
      <c r="AY9" s="17">
        <v>0.26335335245368002</v>
      </c>
      <c r="AZ9" s="17"/>
      <c r="BA9" s="17">
        <v>0.19972870074933999</v>
      </c>
      <c r="BB9" s="17">
        <v>0.17254297322770701</v>
      </c>
      <c r="BC9" s="17">
        <v>0.17257031652553401</v>
      </c>
      <c r="BD9" s="17">
        <v>0.16053878689435799</v>
      </c>
      <c r="BE9" s="17">
        <v>0</v>
      </c>
      <c r="BF9" s="17"/>
      <c r="BG9" s="17">
        <v>0.15277082767899899</v>
      </c>
      <c r="BH9" s="17">
        <v>0.184213502524228</v>
      </c>
      <c r="BI9" s="17"/>
      <c r="BJ9" s="17">
        <v>0.17125455821465799</v>
      </c>
      <c r="BK9" s="17">
        <v>0.17511038350329999</v>
      </c>
      <c r="BL9" s="17"/>
      <c r="BM9" s="17">
        <v>0.21592697640192501</v>
      </c>
      <c r="BN9" s="17">
        <v>0.19992127598194201</v>
      </c>
      <c r="BO9" s="17">
        <v>0.18944516347885401</v>
      </c>
      <c r="BP9" s="17">
        <v>4.4931536042585103E-2</v>
      </c>
      <c r="BQ9" s="17">
        <v>0.144422159879811</v>
      </c>
      <c r="BR9" s="17"/>
      <c r="BS9" s="17">
        <v>0.24418774895599299</v>
      </c>
      <c r="BT9" s="17"/>
      <c r="BU9" s="17">
        <v>0.24571885705254801</v>
      </c>
      <c r="BV9" s="17">
        <v>0.23271250344738501</v>
      </c>
      <c r="BW9" s="17">
        <v>3.5294290619380997E-2</v>
      </c>
      <c r="BX9" s="17">
        <v>0.16048879117310499</v>
      </c>
      <c r="BY9" s="17">
        <v>0.166257089401976</v>
      </c>
      <c r="BZ9" s="17"/>
      <c r="CA9" s="17">
        <v>0.39905462584740098</v>
      </c>
      <c r="CB9" s="17"/>
      <c r="CC9" s="17">
        <v>0.165840856407246</v>
      </c>
      <c r="CD9" s="17">
        <v>0.185758680453039</v>
      </c>
      <c r="CE9" s="17"/>
      <c r="CF9" s="17">
        <v>0.185665150510892</v>
      </c>
      <c r="CG9" s="17"/>
      <c r="CH9" s="17">
        <v>0.115134416299253</v>
      </c>
      <c r="CI9" s="17">
        <v>0.22663594425449901</v>
      </c>
    </row>
    <row r="10" spans="2:87" x14ac:dyDescent="0.35">
      <c r="B10" s="18" t="s">
        <v>158</v>
      </c>
      <c r="C10" s="17">
        <v>0.25424814829739201</v>
      </c>
      <c r="D10" s="17">
        <v>0.26083124523894702</v>
      </c>
      <c r="E10" s="17">
        <v>0.25098482200056998</v>
      </c>
      <c r="F10" s="17"/>
      <c r="G10" s="17">
        <v>0.22998862581764201</v>
      </c>
      <c r="H10" s="17">
        <v>0.23939191528127701</v>
      </c>
      <c r="I10" s="17">
        <v>0.22900584140459801</v>
      </c>
      <c r="J10" s="17">
        <v>0.317228341912204</v>
      </c>
      <c r="K10" s="17">
        <v>0.15582891735530699</v>
      </c>
      <c r="L10" s="17">
        <v>0.30925246507334597</v>
      </c>
      <c r="M10" s="17"/>
      <c r="N10" s="17">
        <v>0.23401682540753399</v>
      </c>
      <c r="O10" s="17">
        <v>0.28537298727184002</v>
      </c>
      <c r="P10" s="17">
        <v>0.24057735114829101</v>
      </c>
      <c r="Q10" s="17">
        <v>0.247320953977649</v>
      </c>
      <c r="R10" s="17"/>
      <c r="S10" s="17">
        <v>0.25655782226504298</v>
      </c>
      <c r="T10" s="17">
        <v>0.33400881468165</v>
      </c>
      <c r="U10" s="17">
        <v>0.33438541530725002</v>
      </c>
      <c r="V10" s="17">
        <v>0.252140194587952</v>
      </c>
      <c r="W10" s="17">
        <v>0.24199106380202001</v>
      </c>
      <c r="X10" s="17">
        <v>0.244293362435588</v>
      </c>
      <c r="Y10" s="17">
        <v>0.29553804166241898</v>
      </c>
      <c r="Z10" s="17">
        <v>0.19120898511017601</v>
      </c>
      <c r="AA10" s="17">
        <v>0.17366609554291601</v>
      </c>
      <c r="AB10" s="17">
        <v>0.25379060317226099</v>
      </c>
      <c r="AC10" s="17">
        <v>8.7755535946513294E-2</v>
      </c>
      <c r="AD10" s="17">
        <v>0.14325539431656101</v>
      </c>
      <c r="AE10" s="17"/>
      <c r="AF10" s="17">
        <v>0.16823304857575799</v>
      </c>
      <c r="AG10" s="17">
        <v>0.25395946873964198</v>
      </c>
      <c r="AH10" s="17">
        <v>0.28922742376487098</v>
      </c>
      <c r="AI10" s="17">
        <v>0.25682838942092301</v>
      </c>
      <c r="AJ10" s="17">
        <v>0.34497419364408999</v>
      </c>
      <c r="AK10" s="17"/>
      <c r="AL10" s="17">
        <v>0.28667732007065699</v>
      </c>
      <c r="AM10" s="17">
        <v>0.277716411042428</v>
      </c>
      <c r="AN10" s="17">
        <v>0.17241862393229301</v>
      </c>
      <c r="AO10" s="17">
        <v>0.113563000723653</v>
      </c>
      <c r="AP10" s="17"/>
      <c r="AQ10" s="17">
        <v>0.28743069891240097</v>
      </c>
      <c r="AR10" s="17">
        <v>0.20565068304008</v>
      </c>
      <c r="AS10" s="17"/>
      <c r="AT10" s="17">
        <v>0.26310414483826899</v>
      </c>
      <c r="AU10" s="17">
        <v>0.28206847548122299</v>
      </c>
      <c r="AV10" s="17"/>
      <c r="AW10" s="17">
        <v>0.28351599839327501</v>
      </c>
      <c r="AX10" s="17">
        <v>0.27400267441577097</v>
      </c>
      <c r="AY10" s="17">
        <v>0.20873803523509299</v>
      </c>
      <c r="AZ10" s="17"/>
      <c r="BA10" s="17">
        <v>0.20830160869946501</v>
      </c>
      <c r="BB10" s="17">
        <v>0.292932513938785</v>
      </c>
      <c r="BC10" s="17">
        <v>0.24819234899624901</v>
      </c>
      <c r="BD10" s="17">
        <v>0.24115888486656201</v>
      </c>
      <c r="BE10" s="17">
        <v>0.370988590440056</v>
      </c>
      <c r="BF10" s="17"/>
      <c r="BG10" s="17">
        <v>0.19211473156116399</v>
      </c>
      <c r="BH10" s="17">
        <v>0.29660741824970199</v>
      </c>
      <c r="BI10" s="17"/>
      <c r="BJ10" s="17">
        <v>0.249411992017955</v>
      </c>
      <c r="BK10" s="17">
        <v>0.27588228504436302</v>
      </c>
      <c r="BL10" s="17"/>
      <c r="BM10" s="17">
        <v>0.16067176090500601</v>
      </c>
      <c r="BN10" s="17">
        <v>0.50712803594323896</v>
      </c>
      <c r="BO10" s="17">
        <v>0.152145562521112</v>
      </c>
      <c r="BP10" s="17">
        <v>0.218337371226242</v>
      </c>
      <c r="BQ10" s="17">
        <v>0.30347518908430399</v>
      </c>
      <c r="BR10" s="17"/>
      <c r="BS10" s="17">
        <v>0.33363240904618002</v>
      </c>
      <c r="BT10" s="17"/>
      <c r="BU10" s="17">
        <v>0.49707451988506701</v>
      </c>
      <c r="BV10" s="17">
        <v>0.186780763989563</v>
      </c>
      <c r="BW10" s="17">
        <v>0.168068053863209</v>
      </c>
      <c r="BX10" s="17">
        <v>0.28174820021789798</v>
      </c>
      <c r="BY10" s="17">
        <v>8.1452366852612396E-2</v>
      </c>
      <c r="BZ10" s="17"/>
      <c r="CA10" s="17">
        <v>0.23496661313206499</v>
      </c>
      <c r="CB10" s="17"/>
      <c r="CC10" s="17">
        <v>0.245918817985532</v>
      </c>
      <c r="CD10" s="17">
        <v>0.29649108219805198</v>
      </c>
      <c r="CE10" s="17"/>
      <c r="CF10" s="17">
        <v>0.17239802322662701</v>
      </c>
      <c r="CG10" s="17"/>
      <c r="CH10" s="17">
        <v>0.26567157211839099</v>
      </c>
      <c r="CI10" s="17">
        <v>0.19002578986554799</v>
      </c>
    </row>
    <row r="11" spans="2:87" x14ac:dyDescent="0.35">
      <c r="B11" s="18" t="s">
        <v>159</v>
      </c>
      <c r="C11" s="17">
        <v>0.19537234907537601</v>
      </c>
      <c r="D11" s="17">
        <v>0.17224624050891801</v>
      </c>
      <c r="E11" s="17">
        <v>0.216554190696683</v>
      </c>
      <c r="F11" s="17"/>
      <c r="G11" s="17">
        <v>8.1696404682549698E-2</v>
      </c>
      <c r="H11" s="17">
        <v>0.14208092779868101</v>
      </c>
      <c r="I11" s="17">
        <v>0.20723169245749401</v>
      </c>
      <c r="J11" s="17">
        <v>0.18175835210553601</v>
      </c>
      <c r="K11" s="17">
        <v>0.25351813041884103</v>
      </c>
      <c r="L11" s="17">
        <v>0.268286452481664</v>
      </c>
      <c r="M11" s="17"/>
      <c r="N11" s="17">
        <v>0.224524375676729</v>
      </c>
      <c r="O11" s="17">
        <v>0.211510069016597</v>
      </c>
      <c r="P11" s="17">
        <v>0.158221797010935</v>
      </c>
      <c r="Q11" s="17">
        <v>0.16547887750953699</v>
      </c>
      <c r="R11" s="17"/>
      <c r="S11" s="17">
        <v>0.16051645272499501</v>
      </c>
      <c r="T11" s="17">
        <v>0.2028717712942</v>
      </c>
      <c r="U11" s="17">
        <v>0.37704776236028698</v>
      </c>
      <c r="V11" s="17">
        <v>0.21684171849915199</v>
      </c>
      <c r="W11" s="17">
        <v>0.178326220183291</v>
      </c>
      <c r="X11" s="17">
        <v>0.20064206188776701</v>
      </c>
      <c r="Y11" s="17">
        <v>0.140886300390441</v>
      </c>
      <c r="Z11" s="17">
        <v>0.154773096530228</v>
      </c>
      <c r="AA11" s="17">
        <v>0.170646729179282</v>
      </c>
      <c r="AB11" s="17">
        <v>0.12994504646275301</v>
      </c>
      <c r="AC11" s="17">
        <v>0.16315848953454501</v>
      </c>
      <c r="AD11" s="17">
        <v>0.30562332000322201</v>
      </c>
      <c r="AE11" s="17"/>
      <c r="AF11" s="17">
        <v>0.17911360610878399</v>
      </c>
      <c r="AG11" s="17">
        <v>0.185269465557026</v>
      </c>
      <c r="AH11" s="17">
        <v>0.24541388899359501</v>
      </c>
      <c r="AI11" s="17">
        <v>0.26414682718061799</v>
      </c>
      <c r="AJ11" s="17">
        <v>0.13955686101300699</v>
      </c>
      <c r="AK11" s="17"/>
      <c r="AL11" s="17">
        <v>0.17947026115626899</v>
      </c>
      <c r="AM11" s="17">
        <v>0.229223690977927</v>
      </c>
      <c r="AN11" s="17">
        <v>0.22068552344730699</v>
      </c>
      <c r="AO11" s="17">
        <v>3.0161610766875301E-2</v>
      </c>
      <c r="AP11" s="17"/>
      <c r="AQ11" s="17">
        <v>0.18073896535387299</v>
      </c>
      <c r="AR11" s="17">
        <v>0.216803653897405</v>
      </c>
      <c r="AS11" s="17"/>
      <c r="AT11" s="17">
        <v>0.18465788333914701</v>
      </c>
      <c r="AU11" s="17">
        <v>0.27313547576830699</v>
      </c>
      <c r="AV11" s="17"/>
      <c r="AW11" s="17">
        <v>0.244686376890453</v>
      </c>
      <c r="AX11" s="17">
        <v>0.20780069849521199</v>
      </c>
      <c r="AY11" s="17">
        <v>0.156857579389376</v>
      </c>
      <c r="AZ11" s="17"/>
      <c r="BA11" s="17">
        <v>0.17218316017615401</v>
      </c>
      <c r="BB11" s="17">
        <v>0.192734758021714</v>
      </c>
      <c r="BC11" s="17">
        <v>0.203050549880776</v>
      </c>
      <c r="BD11" s="17">
        <v>0.19058900590768599</v>
      </c>
      <c r="BE11" s="17">
        <v>0.30483945687974001</v>
      </c>
      <c r="BF11" s="17"/>
      <c r="BG11" s="17">
        <v>0.18714541079219099</v>
      </c>
      <c r="BH11" s="17">
        <v>0.20098103950194399</v>
      </c>
      <c r="BI11" s="17"/>
      <c r="BJ11" s="17">
        <v>0.191673799199711</v>
      </c>
      <c r="BK11" s="17">
        <v>0.195140523680919</v>
      </c>
      <c r="BL11" s="17"/>
      <c r="BM11" s="17">
        <v>0.20186704963317001</v>
      </c>
      <c r="BN11" s="17">
        <v>0.162067327657656</v>
      </c>
      <c r="BO11" s="17">
        <v>0.241638446126274</v>
      </c>
      <c r="BP11" s="17">
        <v>0.18398001354457399</v>
      </c>
      <c r="BQ11" s="17">
        <v>0.17201251034860399</v>
      </c>
      <c r="BR11" s="17"/>
      <c r="BS11" s="17">
        <v>0.173935220898009</v>
      </c>
      <c r="BT11" s="17"/>
      <c r="BU11" s="17">
        <v>0.13046677208674001</v>
      </c>
      <c r="BV11" s="17">
        <v>0.20676193846299901</v>
      </c>
      <c r="BW11" s="17">
        <v>0.31093013463017599</v>
      </c>
      <c r="BX11" s="17">
        <v>0.17523328514948999</v>
      </c>
      <c r="BY11" s="17">
        <v>0.14440217201017</v>
      </c>
      <c r="BZ11" s="17"/>
      <c r="CA11" s="17">
        <v>0.12734736890527501</v>
      </c>
      <c r="CB11" s="17"/>
      <c r="CC11" s="17">
        <v>0.203689853946039</v>
      </c>
      <c r="CD11" s="17">
        <v>0.177851483011742</v>
      </c>
      <c r="CE11" s="17"/>
      <c r="CF11" s="17">
        <v>0.28392946247690898</v>
      </c>
      <c r="CG11" s="17"/>
      <c r="CH11" s="17">
        <v>0.204399634552585</v>
      </c>
      <c r="CI11" s="17">
        <v>0.19526611918940201</v>
      </c>
    </row>
    <row r="12" spans="2:87" x14ac:dyDescent="0.35">
      <c r="B12" s="18" t="s">
        <v>160</v>
      </c>
      <c r="C12" s="17">
        <v>0.28103794279954503</v>
      </c>
      <c r="D12" s="17">
        <v>0.28604187853361501</v>
      </c>
      <c r="E12" s="17">
        <v>0.27580023974788598</v>
      </c>
      <c r="F12" s="17"/>
      <c r="G12" s="17">
        <v>0.34307265154358701</v>
      </c>
      <c r="H12" s="17">
        <v>0.27321509786143799</v>
      </c>
      <c r="I12" s="17">
        <v>0.23206166597230901</v>
      </c>
      <c r="J12" s="17">
        <v>0.29882217835098601</v>
      </c>
      <c r="K12" s="17">
        <v>0.42143224695155701</v>
      </c>
      <c r="L12" s="17">
        <v>0.187529026275256</v>
      </c>
      <c r="M12" s="17"/>
      <c r="N12" s="17">
        <v>0.30629222801954398</v>
      </c>
      <c r="O12" s="17">
        <v>0.25052431388422602</v>
      </c>
      <c r="P12" s="17">
        <v>0.29820153746160999</v>
      </c>
      <c r="Q12" s="17">
        <v>0.27809095756303098</v>
      </c>
      <c r="R12" s="17"/>
      <c r="S12" s="17">
        <v>0.26533503331104002</v>
      </c>
      <c r="T12" s="17">
        <v>0.24644006796343901</v>
      </c>
      <c r="U12" s="17">
        <v>0.16989726610455599</v>
      </c>
      <c r="V12" s="17">
        <v>0.27629218049190901</v>
      </c>
      <c r="W12" s="17">
        <v>0.20864194750008799</v>
      </c>
      <c r="X12" s="17">
        <v>0.28389384347358598</v>
      </c>
      <c r="Y12" s="17">
        <v>0.24345183140937099</v>
      </c>
      <c r="Z12" s="17">
        <v>0.30342850527060899</v>
      </c>
      <c r="AA12" s="17">
        <v>0.36930531376160702</v>
      </c>
      <c r="AB12" s="17">
        <v>0.37645868860903198</v>
      </c>
      <c r="AC12" s="17">
        <v>0.241083507770529</v>
      </c>
      <c r="AD12" s="17">
        <v>0.55112128568021701</v>
      </c>
      <c r="AE12" s="17"/>
      <c r="AF12" s="17">
        <v>0.284403385384073</v>
      </c>
      <c r="AG12" s="17">
        <v>0.27065351086913803</v>
      </c>
      <c r="AH12" s="17">
        <v>0.33286155733211498</v>
      </c>
      <c r="AI12" s="17">
        <v>0.27341621328137999</v>
      </c>
      <c r="AJ12" s="17">
        <v>0.20134990715213899</v>
      </c>
      <c r="AK12" s="17"/>
      <c r="AL12" s="17">
        <v>0.26557430239881102</v>
      </c>
      <c r="AM12" s="17">
        <v>0.241920960356932</v>
      </c>
      <c r="AN12" s="17">
        <v>0.37940349392137401</v>
      </c>
      <c r="AO12" s="17">
        <v>0.37515213641946399</v>
      </c>
      <c r="AP12" s="17"/>
      <c r="AQ12" s="17">
        <v>0.252737764942018</v>
      </c>
      <c r="AR12" s="17">
        <v>0.32248493480940099</v>
      </c>
      <c r="AS12" s="17"/>
      <c r="AT12" s="17">
        <v>0.26451219867895198</v>
      </c>
      <c r="AU12" s="17">
        <v>0.232446968758733</v>
      </c>
      <c r="AV12" s="17"/>
      <c r="AW12" s="17">
        <v>0.25445028699354799</v>
      </c>
      <c r="AX12" s="17">
        <v>0.28626034602279898</v>
      </c>
      <c r="AY12" s="17">
        <v>0.28856145482928602</v>
      </c>
      <c r="AZ12" s="17"/>
      <c r="BA12" s="17">
        <v>0.34772410660640501</v>
      </c>
      <c r="BB12" s="17">
        <v>0.241354419055163</v>
      </c>
      <c r="BC12" s="17">
        <v>0.25033139153068401</v>
      </c>
      <c r="BD12" s="17">
        <v>0.30909274031608802</v>
      </c>
      <c r="BE12" s="17">
        <v>0.279415320310136</v>
      </c>
      <c r="BF12" s="17"/>
      <c r="BG12" s="17">
        <v>0.345644060423134</v>
      </c>
      <c r="BH12" s="17">
        <v>0.236992916455571</v>
      </c>
      <c r="BI12" s="17"/>
      <c r="BJ12" s="17">
        <v>0.28309269271252901</v>
      </c>
      <c r="BK12" s="17">
        <v>0.27837954111472502</v>
      </c>
      <c r="BL12" s="17"/>
      <c r="BM12" s="17">
        <v>0.226537924733694</v>
      </c>
      <c r="BN12" s="17">
        <v>5.31995578227051E-2</v>
      </c>
      <c r="BO12" s="17">
        <v>0.35130904879513503</v>
      </c>
      <c r="BP12" s="17">
        <v>0.47370515354119402</v>
      </c>
      <c r="BQ12" s="17">
        <v>0.34624215093442801</v>
      </c>
      <c r="BR12" s="17"/>
      <c r="BS12" s="17">
        <v>0.20538497701880301</v>
      </c>
      <c r="BT12" s="17"/>
      <c r="BU12" s="17">
        <v>5.4692850745425098E-2</v>
      </c>
      <c r="BV12" s="17">
        <v>0.32363115124865399</v>
      </c>
      <c r="BW12" s="17">
        <v>0.446151525075141</v>
      </c>
      <c r="BX12" s="17">
        <v>0.32188230217394198</v>
      </c>
      <c r="BY12" s="17">
        <v>0.321106289992379</v>
      </c>
      <c r="BZ12" s="17"/>
      <c r="CA12" s="17">
        <v>0.18683595212616499</v>
      </c>
      <c r="CB12" s="17"/>
      <c r="CC12" s="17">
        <v>0.294746303495798</v>
      </c>
      <c r="CD12" s="17">
        <v>0.24286802873914001</v>
      </c>
      <c r="CE12" s="17"/>
      <c r="CF12" s="17">
        <v>0.27477115779463501</v>
      </c>
      <c r="CG12" s="17"/>
      <c r="CH12" s="17">
        <v>0.29900506568382101</v>
      </c>
      <c r="CI12" s="17">
        <v>0.35469731356929601</v>
      </c>
    </row>
    <row r="13" spans="2:87" x14ac:dyDescent="0.35">
      <c r="B13" s="18" t="s">
        <v>161</v>
      </c>
      <c r="C13" s="19">
        <v>9.7874296241325806E-2</v>
      </c>
      <c r="D13" s="19">
        <v>7.8979511044700898E-2</v>
      </c>
      <c r="E13" s="19">
        <v>0.113279736991146</v>
      </c>
      <c r="F13" s="19"/>
      <c r="G13" s="19">
        <v>5.9814391403687599E-2</v>
      </c>
      <c r="H13" s="19">
        <v>0.12144221884302001</v>
      </c>
      <c r="I13" s="19">
        <v>0.140249085580338</v>
      </c>
      <c r="J13" s="19">
        <v>0.12408369484135399</v>
      </c>
      <c r="K13" s="19">
        <v>3.7826081182926997E-2</v>
      </c>
      <c r="L13" s="19">
        <v>9.0445728765215699E-2</v>
      </c>
      <c r="M13" s="19"/>
      <c r="N13" s="19">
        <v>6.8557604647075998E-2</v>
      </c>
      <c r="O13" s="19">
        <v>9.7830831575102001E-2</v>
      </c>
      <c r="P13" s="19">
        <v>0.155980549522549</v>
      </c>
      <c r="Q13" s="19">
        <v>8.1719628469929403E-2</v>
      </c>
      <c r="R13" s="19"/>
      <c r="S13" s="19">
        <v>4.9877697664383498E-2</v>
      </c>
      <c r="T13" s="19">
        <v>6.8565696229209605E-2</v>
      </c>
      <c r="U13" s="19">
        <v>6.9350768331735896E-2</v>
      </c>
      <c r="V13" s="19">
        <v>0.12895211804765</v>
      </c>
      <c r="W13" s="19">
        <v>0.248751752213623</v>
      </c>
      <c r="X13" s="19">
        <v>0.13629502692676099</v>
      </c>
      <c r="Y13" s="19">
        <v>0.117133339570552</v>
      </c>
      <c r="Z13" s="19">
        <v>7.0428590617456502E-2</v>
      </c>
      <c r="AA13" s="19">
        <v>2.4679552356059498E-2</v>
      </c>
      <c r="AB13" s="19">
        <v>8.5224737395078201E-2</v>
      </c>
      <c r="AC13" s="19">
        <v>0.29576949658245399</v>
      </c>
      <c r="AD13" s="19">
        <v>0</v>
      </c>
      <c r="AE13" s="19"/>
      <c r="AF13" s="19">
        <v>7.7950367991740696E-2</v>
      </c>
      <c r="AG13" s="19">
        <v>0.109697768198354</v>
      </c>
      <c r="AH13" s="19">
        <v>4.04611515862245E-2</v>
      </c>
      <c r="AI13" s="19">
        <v>0.122697010437213</v>
      </c>
      <c r="AJ13" s="19">
        <v>9.3239864580820203E-2</v>
      </c>
      <c r="AK13" s="19"/>
      <c r="AL13" s="19">
        <v>0.13094915981415001</v>
      </c>
      <c r="AM13" s="19">
        <v>7.8473641939958594E-2</v>
      </c>
      <c r="AN13" s="19">
        <v>5.4048669327638403E-2</v>
      </c>
      <c r="AO13" s="19">
        <v>0.118702190540942</v>
      </c>
      <c r="AP13" s="19"/>
      <c r="AQ13" s="19">
        <v>0.113480804337089</v>
      </c>
      <c r="AR13" s="19">
        <v>7.5017803267914296E-2</v>
      </c>
      <c r="AS13" s="19"/>
      <c r="AT13" s="19">
        <v>8.9759952342288299E-2</v>
      </c>
      <c r="AU13" s="19">
        <v>8.9958782989845706E-2</v>
      </c>
      <c r="AV13" s="19"/>
      <c r="AW13" s="19">
        <v>5.9409207250776197E-2</v>
      </c>
      <c r="AX13" s="19">
        <v>0.13339288578256001</v>
      </c>
      <c r="AY13" s="19">
        <v>8.2489578092565005E-2</v>
      </c>
      <c r="AZ13" s="19"/>
      <c r="BA13" s="19">
        <v>7.2062423768635697E-2</v>
      </c>
      <c r="BB13" s="19">
        <v>0.10043533575663</v>
      </c>
      <c r="BC13" s="19">
        <v>0.125855393066756</v>
      </c>
      <c r="BD13" s="19">
        <v>9.8620582015305894E-2</v>
      </c>
      <c r="BE13" s="19">
        <v>4.47566323700678E-2</v>
      </c>
      <c r="BF13" s="19"/>
      <c r="BG13" s="19">
        <v>0.122324969544513</v>
      </c>
      <c r="BH13" s="19">
        <v>8.1205123268554794E-2</v>
      </c>
      <c r="BI13" s="19"/>
      <c r="BJ13" s="19">
        <v>0.104566957855147</v>
      </c>
      <c r="BK13" s="19">
        <v>7.5487266656692295E-2</v>
      </c>
      <c r="BL13" s="19"/>
      <c r="BM13" s="19">
        <v>0.194996288326205</v>
      </c>
      <c r="BN13" s="19">
        <v>7.7683802594457396E-2</v>
      </c>
      <c r="BO13" s="19">
        <v>6.5461779078624494E-2</v>
      </c>
      <c r="BP13" s="19">
        <v>7.9045925645404594E-2</v>
      </c>
      <c r="BQ13" s="19">
        <v>3.3847989752853601E-2</v>
      </c>
      <c r="BR13" s="19"/>
      <c r="BS13" s="19">
        <v>4.2859644081015398E-2</v>
      </c>
      <c r="BT13" s="19"/>
      <c r="BU13" s="19">
        <v>7.2047000230219996E-2</v>
      </c>
      <c r="BV13" s="19">
        <v>5.0113642851399201E-2</v>
      </c>
      <c r="BW13" s="19">
        <v>3.9555995812093299E-2</v>
      </c>
      <c r="BX13" s="19">
        <v>6.0647421285565599E-2</v>
      </c>
      <c r="BY13" s="19">
        <v>0.28678208174286202</v>
      </c>
      <c r="BZ13" s="19"/>
      <c r="CA13" s="19">
        <v>5.1795439989094E-2</v>
      </c>
      <c r="CB13" s="19"/>
      <c r="CC13" s="19">
        <v>8.9804168165384599E-2</v>
      </c>
      <c r="CD13" s="19">
        <v>9.7030725598026404E-2</v>
      </c>
      <c r="CE13" s="19"/>
      <c r="CF13" s="19">
        <v>8.3236205990937395E-2</v>
      </c>
      <c r="CG13" s="19"/>
      <c r="CH13" s="19">
        <v>0.115789311345951</v>
      </c>
      <c r="CI13" s="19">
        <v>3.3374833121255498E-2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189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488</v>
      </c>
      <c r="D7" s="10">
        <v>246</v>
      </c>
      <c r="E7" s="10">
        <v>239</v>
      </c>
      <c r="F7" s="10"/>
      <c r="G7" s="10">
        <v>38</v>
      </c>
      <c r="H7" s="10">
        <v>78</v>
      </c>
      <c r="I7" s="10">
        <v>85</v>
      </c>
      <c r="J7" s="10">
        <v>89</v>
      </c>
      <c r="K7" s="10">
        <v>75</v>
      </c>
      <c r="L7" s="10">
        <v>123</v>
      </c>
      <c r="M7" s="10"/>
      <c r="N7" s="10">
        <v>150</v>
      </c>
      <c r="O7" s="10">
        <v>134</v>
      </c>
      <c r="P7" s="10">
        <v>98</v>
      </c>
      <c r="Q7" s="10">
        <v>104</v>
      </c>
      <c r="R7" s="10"/>
      <c r="S7" s="10">
        <v>70</v>
      </c>
      <c r="T7" s="10">
        <v>72</v>
      </c>
      <c r="U7" s="10">
        <v>44</v>
      </c>
      <c r="V7" s="10">
        <v>38</v>
      </c>
      <c r="W7" s="10">
        <v>32</v>
      </c>
      <c r="X7" s="10">
        <v>48</v>
      </c>
      <c r="Y7" s="10">
        <v>42</v>
      </c>
      <c r="Z7" s="10">
        <v>11</v>
      </c>
      <c r="AA7" s="10">
        <v>43</v>
      </c>
      <c r="AB7" s="10">
        <v>45</v>
      </c>
      <c r="AC7" s="10">
        <v>24</v>
      </c>
      <c r="AD7" s="10">
        <v>19</v>
      </c>
      <c r="AE7" s="10"/>
      <c r="AF7" s="10">
        <v>80</v>
      </c>
      <c r="AG7" s="10">
        <v>181</v>
      </c>
      <c r="AH7" s="10">
        <v>94</v>
      </c>
      <c r="AI7" s="10">
        <v>56</v>
      </c>
      <c r="AJ7" s="10">
        <v>61</v>
      </c>
      <c r="AK7" s="10"/>
      <c r="AL7" s="10">
        <v>194</v>
      </c>
      <c r="AM7" s="10">
        <v>191</v>
      </c>
      <c r="AN7" s="10">
        <v>74</v>
      </c>
      <c r="AO7" s="10">
        <v>29</v>
      </c>
      <c r="AP7" s="10"/>
      <c r="AQ7" s="10">
        <v>286</v>
      </c>
      <c r="AR7" s="10">
        <v>202</v>
      </c>
      <c r="AS7" s="10"/>
      <c r="AT7" s="10">
        <v>292</v>
      </c>
      <c r="AU7" s="10">
        <v>121</v>
      </c>
      <c r="AV7" s="10"/>
      <c r="AW7" s="10">
        <v>201</v>
      </c>
      <c r="AX7" s="10">
        <v>109</v>
      </c>
      <c r="AY7" s="10">
        <v>156</v>
      </c>
      <c r="AZ7" s="10"/>
      <c r="BA7" s="10">
        <v>121</v>
      </c>
      <c r="BB7" s="10">
        <v>128</v>
      </c>
      <c r="BC7" s="10">
        <v>153</v>
      </c>
      <c r="BD7" s="10">
        <v>60</v>
      </c>
      <c r="BE7" s="10">
        <v>25</v>
      </c>
      <c r="BF7" s="10"/>
      <c r="BG7" s="10">
        <v>181</v>
      </c>
      <c r="BH7" s="10">
        <v>307</v>
      </c>
      <c r="BI7" s="10"/>
      <c r="BJ7" s="10">
        <v>370</v>
      </c>
      <c r="BK7" s="10">
        <v>116</v>
      </c>
      <c r="BL7" s="10"/>
      <c r="BM7" s="10">
        <v>69</v>
      </c>
      <c r="BN7" s="10">
        <v>116</v>
      </c>
      <c r="BO7" s="10">
        <v>154</v>
      </c>
      <c r="BP7" s="10">
        <v>36</v>
      </c>
      <c r="BQ7" s="10">
        <v>55</v>
      </c>
      <c r="BR7" s="10"/>
      <c r="BS7" s="10">
        <v>148</v>
      </c>
      <c r="BT7" s="10"/>
      <c r="BU7" s="10">
        <v>105</v>
      </c>
      <c r="BV7" s="10">
        <v>119</v>
      </c>
      <c r="BW7" s="10">
        <v>46</v>
      </c>
      <c r="BX7" s="10">
        <v>94</v>
      </c>
      <c r="BY7" s="10">
        <v>34</v>
      </c>
      <c r="BZ7" s="10"/>
      <c r="CA7" s="10">
        <v>31</v>
      </c>
      <c r="CB7" s="10"/>
      <c r="CC7" s="10">
        <v>387</v>
      </c>
      <c r="CD7" s="10">
        <v>89</v>
      </c>
      <c r="CE7" s="10"/>
      <c r="CF7" s="10">
        <v>176</v>
      </c>
      <c r="CG7" s="10"/>
      <c r="CH7" s="10">
        <v>175</v>
      </c>
      <c r="CI7" s="10">
        <v>64</v>
      </c>
    </row>
    <row r="8" spans="2:87" ht="30" customHeight="1" x14ac:dyDescent="0.35">
      <c r="B8" s="11" t="s">
        <v>20</v>
      </c>
      <c r="C8" s="11">
        <v>487</v>
      </c>
      <c r="D8" s="11">
        <v>241</v>
      </c>
      <c r="E8" s="11">
        <v>242</v>
      </c>
      <c r="F8" s="11"/>
      <c r="G8" s="11">
        <v>68</v>
      </c>
      <c r="H8" s="11">
        <v>78</v>
      </c>
      <c r="I8" s="11">
        <v>80</v>
      </c>
      <c r="J8" s="11">
        <v>83</v>
      </c>
      <c r="K8" s="11">
        <v>66</v>
      </c>
      <c r="L8" s="11">
        <v>112</v>
      </c>
      <c r="M8" s="11"/>
      <c r="N8" s="11">
        <v>137</v>
      </c>
      <c r="O8" s="11">
        <v>141</v>
      </c>
      <c r="P8" s="11">
        <v>102</v>
      </c>
      <c r="Q8" s="11">
        <v>105</v>
      </c>
      <c r="R8" s="11"/>
      <c r="S8" s="11">
        <v>73</v>
      </c>
      <c r="T8" s="11">
        <v>68</v>
      </c>
      <c r="U8" s="11">
        <v>41</v>
      </c>
      <c r="V8" s="11">
        <v>39</v>
      </c>
      <c r="W8" s="11">
        <v>28</v>
      </c>
      <c r="X8" s="11">
        <v>51</v>
      </c>
      <c r="Y8" s="11">
        <v>48</v>
      </c>
      <c r="Z8" s="11">
        <v>13</v>
      </c>
      <c r="AA8" s="11">
        <v>46</v>
      </c>
      <c r="AB8" s="11">
        <v>42</v>
      </c>
      <c r="AC8" s="11">
        <v>21</v>
      </c>
      <c r="AD8" s="11">
        <v>16</v>
      </c>
      <c r="AE8" s="11"/>
      <c r="AF8" s="11">
        <v>82</v>
      </c>
      <c r="AG8" s="11">
        <v>182</v>
      </c>
      <c r="AH8" s="11">
        <v>91</v>
      </c>
      <c r="AI8" s="11">
        <v>54</v>
      </c>
      <c r="AJ8" s="11">
        <v>59</v>
      </c>
      <c r="AK8" s="11"/>
      <c r="AL8" s="11">
        <v>190</v>
      </c>
      <c r="AM8" s="11">
        <v>190</v>
      </c>
      <c r="AN8" s="11">
        <v>75</v>
      </c>
      <c r="AO8" s="11">
        <v>32</v>
      </c>
      <c r="AP8" s="11"/>
      <c r="AQ8" s="11">
        <v>289</v>
      </c>
      <c r="AR8" s="11">
        <v>197</v>
      </c>
      <c r="AS8" s="11"/>
      <c r="AT8" s="11">
        <v>291</v>
      </c>
      <c r="AU8" s="11">
        <v>109</v>
      </c>
      <c r="AV8" s="11"/>
      <c r="AW8" s="11">
        <v>188</v>
      </c>
      <c r="AX8" s="11">
        <v>107</v>
      </c>
      <c r="AY8" s="11">
        <v>164</v>
      </c>
      <c r="AZ8" s="11"/>
      <c r="BA8" s="11">
        <v>125</v>
      </c>
      <c r="BB8" s="11">
        <v>128</v>
      </c>
      <c r="BC8" s="11">
        <v>150</v>
      </c>
      <c r="BD8" s="11">
        <v>59</v>
      </c>
      <c r="BE8" s="11">
        <v>23</v>
      </c>
      <c r="BF8" s="11"/>
      <c r="BG8" s="11">
        <v>197</v>
      </c>
      <c r="BH8" s="11">
        <v>289</v>
      </c>
      <c r="BI8" s="11"/>
      <c r="BJ8" s="11">
        <v>379</v>
      </c>
      <c r="BK8" s="11">
        <v>106</v>
      </c>
      <c r="BL8" s="11"/>
      <c r="BM8" s="11">
        <v>75</v>
      </c>
      <c r="BN8" s="11">
        <v>110</v>
      </c>
      <c r="BO8" s="11">
        <v>152</v>
      </c>
      <c r="BP8" s="11">
        <v>35</v>
      </c>
      <c r="BQ8" s="11">
        <v>55</v>
      </c>
      <c r="BR8" s="11"/>
      <c r="BS8" s="11">
        <v>149</v>
      </c>
      <c r="BT8" s="11"/>
      <c r="BU8" s="11">
        <v>102</v>
      </c>
      <c r="BV8" s="11">
        <v>121</v>
      </c>
      <c r="BW8" s="11">
        <v>45</v>
      </c>
      <c r="BX8" s="11">
        <v>92</v>
      </c>
      <c r="BY8" s="11">
        <v>39</v>
      </c>
      <c r="BZ8" s="11"/>
      <c r="CA8" s="11">
        <v>31</v>
      </c>
      <c r="CB8" s="11"/>
      <c r="CC8" s="11">
        <v>382</v>
      </c>
      <c r="CD8" s="11">
        <v>90</v>
      </c>
      <c r="CE8" s="11"/>
      <c r="CF8" s="11">
        <v>172</v>
      </c>
      <c r="CG8" s="11"/>
      <c r="CH8" s="11">
        <v>165</v>
      </c>
      <c r="CI8" s="11">
        <v>65</v>
      </c>
    </row>
    <row r="9" spans="2:87" x14ac:dyDescent="0.35">
      <c r="B9" s="18" t="s">
        <v>157</v>
      </c>
      <c r="C9" s="17">
        <v>9.1851445707628501E-2</v>
      </c>
      <c r="D9" s="17">
        <v>0.102525814954691</v>
      </c>
      <c r="E9" s="17">
        <v>8.2411099544674002E-2</v>
      </c>
      <c r="F9" s="17"/>
      <c r="G9" s="17">
        <v>0.14047921160499599</v>
      </c>
      <c r="H9" s="17">
        <v>0.18220043650790499</v>
      </c>
      <c r="I9" s="17">
        <v>0.135262514341389</v>
      </c>
      <c r="J9" s="17">
        <v>2.2461435581188301E-2</v>
      </c>
      <c r="K9" s="17">
        <v>7.1794761460095599E-2</v>
      </c>
      <c r="L9" s="17">
        <v>3.16086371205343E-2</v>
      </c>
      <c r="M9" s="17"/>
      <c r="N9" s="17">
        <v>0.111268975506972</v>
      </c>
      <c r="O9" s="17">
        <v>8.2341147266028702E-2</v>
      </c>
      <c r="P9" s="17">
        <v>4.9432161459740401E-2</v>
      </c>
      <c r="Q9" s="17">
        <v>0.12230523238013</v>
      </c>
      <c r="R9" s="17"/>
      <c r="S9" s="17">
        <v>0.11616159803524199</v>
      </c>
      <c r="T9" s="17">
        <v>5.4275174248378001E-2</v>
      </c>
      <c r="U9" s="17">
        <v>0</v>
      </c>
      <c r="V9" s="17">
        <v>9.7501521232416996E-2</v>
      </c>
      <c r="W9" s="17">
        <v>6.4803591609695899E-2</v>
      </c>
      <c r="X9" s="17">
        <v>8.7782486331742002E-2</v>
      </c>
      <c r="Y9" s="17">
        <v>0.19847094502087201</v>
      </c>
      <c r="Z9" s="17">
        <v>0.12557329308804099</v>
      </c>
      <c r="AA9" s="17">
        <v>8.1192552912693297E-2</v>
      </c>
      <c r="AB9" s="17">
        <v>9.2210618769835301E-2</v>
      </c>
      <c r="AC9" s="17">
        <v>0.17049586990986401</v>
      </c>
      <c r="AD9" s="17">
        <v>0</v>
      </c>
      <c r="AE9" s="17"/>
      <c r="AF9" s="17">
        <v>0.10526602244564801</v>
      </c>
      <c r="AG9" s="17">
        <v>0.109027658654855</v>
      </c>
      <c r="AH9" s="17">
        <v>2.1208995524974E-2</v>
      </c>
      <c r="AI9" s="17">
        <v>0.109080776761166</v>
      </c>
      <c r="AJ9" s="17">
        <v>0.123390729503656</v>
      </c>
      <c r="AK9" s="17"/>
      <c r="AL9" s="17">
        <v>7.6301198733798398E-2</v>
      </c>
      <c r="AM9" s="17">
        <v>7.9910843647305801E-2</v>
      </c>
      <c r="AN9" s="17">
        <v>8.7976162329170104E-2</v>
      </c>
      <c r="AO9" s="17">
        <v>0.26395258303922697</v>
      </c>
      <c r="AP9" s="17"/>
      <c r="AQ9" s="17">
        <v>8.2779306454158902E-2</v>
      </c>
      <c r="AR9" s="17">
        <v>0.105138036521433</v>
      </c>
      <c r="AS9" s="17"/>
      <c r="AT9" s="17">
        <v>0.12792372894305101</v>
      </c>
      <c r="AU9" s="17">
        <v>2.2622490121834399E-2</v>
      </c>
      <c r="AV9" s="17"/>
      <c r="AW9" s="17">
        <v>6.8186263290917704E-2</v>
      </c>
      <c r="AX9" s="17">
        <v>4.6181722649490498E-2</v>
      </c>
      <c r="AY9" s="17">
        <v>0.15754571818914001</v>
      </c>
      <c r="AZ9" s="17"/>
      <c r="BA9" s="17">
        <v>0.154195013842089</v>
      </c>
      <c r="BB9" s="17">
        <v>8.2284245070782594E-2</v>
      </c>
      <c r="BC9" s="17">
        <v>7.1925099365594103E-2</v>
      </c>
      <c r="BD9" s="17">
        <v>6.8713178168557307E-2</v>
      </c>
      <c r="BE9" s="17">
        <v>0</v>
      </c>
      <c r="BF9" s="17"/>
      <c r="BG9" s="17">
        <v>7.9106349290906403E-2</v>
      </c>
      <c r="BH9" s="17">
        <v>0.100540376850367</v>
      </c>
      <c r="BI9" s="17"/>
      <c r="BJ9" s="17">
        <v>9.81199612109529E-2</v>
      </c>
      <c r="BK9" s="17">
        <v>7.0886210930007396E-2</v>
      </c>
      <c r="BL9" s="17"/>
      <c r="BM9" s="17">
        <v>9.1117078448281194E-2</v>
      </c>
      <c r="BN9" s="17">
        <v>0.10661712351687801</v>
      </c>
      <c r="BO9" s="17">
        <v>9.5955141438316793E-2</v>
      </c>
      <c r="BP9" s="17">
        <v>4.4931536042585103E-2</v>
      </c>
      <c r="BQ9" s="17">
        <v>7.22398007546034E-2</v>
      </c>
      <c r="BR9" s="17"/>
      <c r="BS9" s="17">
        <v>0.140841162796951</v>
      </c>
      <c r="BT9" s="17"/>
      <c r="BU9" s="17">
        <v>0.132750551581437</v>
      </c>
      <c r="BV9" s="17">
        <v>0.121528591745756</v>
      </c>
      <c r="BW9" s="17">
        <v>5.7548339149752402E-2</v>
      </c>
      <c r="BX9" s="17">
        <v>8.3821005300048698E-2</v>
      </c>
      <c r="BY9" s="17">
        <v>8.2988705303464402E-2</v>
      </c>
      <c r="BZ9" s="17"/>
      <c r="CA9" s="17">
        <v>0.15564713116871201</v>
      </c>
      <c r="CB9" s="17"/>
      <c r="CC9" s="17">
        <v>9.2331623409261807E-2</v>
      </c>
      <c r="CD9" s="17">
        <v>0.104388878830145</v>
      </c>
      <c r="CE9" s="17"/>
      <c r="CF9" s="17">
        <v>9.3249419832825198E-2</v>
      </c>
      <c r="CG9" s="17"/>
      <c r="CH9" s="17">
        <v>5.0411981809336502E-2</v>
      </c>
      <c r="CI9" s="17">
        <v>8.8518001696415397E-2</v>
      </c>
    </row>
    <row r="10" spans="2:87" x14ac:dyDescent="0.35">
      <c r="B10" s="18" t="s">
        <v>158</v>
      </c>
      <c r="C10" s="17">
        <v>0.24982321553603101</v>
      </c>
      <c r="D10" s="17">
        <v>0.27433809830279499</v>
      </c>
      <c r="E10" s="17">
        <v>0.22864580780180699</v>
      </c>
      <c r="F10" s="17"/>
      <c r="G10" s="17">
        <v>0.29373946190990902</v>
      </c>
      <c r="H10" s="17">
        <v>0.20662294910940601</v>
      </c>
      <c r="I10" s="17">
        <v>0.26954317360514202</v>
      </c>
      <c r="J10" s="17">
        <v>0.32531377257055399</v>
      </c>
      <c r="K10" s="17">
        <v>9.9859802028143194E-2</v>
      </c>
      <c r="L10" s="17">
        <v>0.27250369780037698</v>
      </c>
      <c r="M10" s="17"/>
      <c r="N10" s="17">
        <v>0.217753595488301</v>
      </c>
      <c r="O10" s="17">
        <v>0.26369625475298197</v>
      </c>
      <c r="P10" s="17">
        <v>0.26831366541825402</v>
      </c>
      <c r="Q10" s="17">
        <v>0.259974364368244</v>
      </c>
      <c r="R10" s="17"/>
      <c r="S10" s="17">
        <v>0.28608273056019901</v>
      </c>
      <c r="T10" s="17">
        <v>0.37452114756784199</v>
      </c>
      <c r="U10" s="17">
        <v>0.27206240798473602</v>
      </c>
      <c r="V10" s="17">
        <v>0.13050717869364101</v>
      </c>
      <c r="W10" s="17">
        <v>0.27026389826749903</v>
      </c>
      <c r="X10" s="17">
        <v>0.21517971139932399</v>
      </c>
      <c r="Y10" s="17">
        <v>0.142254440696367</v>
      </c>
      <c r="Z10" s="17">
        <v>0.25661704695847998</v>
      </c>
      <c r="AA10" s="17">
        <v>0.32631889452089002</v>
      </c>
      <c r="AB10" s="17">
        <v>0.23447814368538999</v>
      </c>
      <c r="AC10" s="17">
        <v>8.9854680517071406E-2</v>
      </c>
      <c r="AD10" s="17">
        <v>0.20712562898693199</v>
      </c>
      <c r="AE10" s="17"/>
      <c r="AF10" s="17">
        <v>0.30594363894415999</v>
      </c>
      <c r="AG10" s="17">
        <v>0.235460265399458</v>
      </c>
      <c r="AH10" s="17">
        <v>0.23498966901370899</v>
      </c>
      <c r="AI10" s="17">
        <v>0.231133365195521</v>
      </c>
      <c r="AJ10" s="17">
        <v>0.29839793370393197</v>
      </c>
      <c r="AK10" s="17"/>
      <c r="AL10" s="17">
        <v>0.22902864127624101</v>
      </c>
      <c r="AM10" s="17">
        <v>0.28781932926682402</v>
      </c>
      <c r="AN10" s="17">
        <v>0.21380303764866801</v>
      </c>
      <c r="AO10" s="17">
        <v>0.23216793672135999</v>
      </c>
      <c r="AP10" s="17"/>
      <c r="AQ10" s="17">
        <v>0.25361534082404003</v>
      </c>
      <c r="AR10" s="17">
        <v>0.24426946293052701</v>
      </c>
      <c r="AS10" s="17"/>
      <c r="AT10" s="17">
        <v>0.25772582713212</v>
      </c>
      <c r="AU10" s="17">
        <v>0.25192711979889298</v>
      </c>
      <c r="AV10" s="17"/>
      <c r="AW10" s="17">
        <v>0.25834050657567398</v>
      </c>
      <c r="AX10" s="17">
        <v>0.25054873197754202</v>
      </c>
      <c r="AY10" s="17">
        <v>0.26869245495375399</v>
      </c>
      <c r="AZ10" s="17"/>
      <c r="BA10" s="17">
        <v>0.20824020231343299</v>
      </c>
      <c r="BB10" s="17">
        <v>0.27301333933406402</v>
      </c>
      <c r="BC10" s="17">
        <v>0.26957842881472599</v>
      </c>
      <c r="BD10" s="17">
        <v>0.24701671858354901</v>
      </c>
      <c r="BE10" s="17">
        <v>0.19465772626310501</v>
      </c>
      <c r="BF10" s="17"/>
      <c r="BG10" s="17">
        <v>0.240350820741942</v>
      </c>
      <c r="BH10" s="17">
        <v>0.256280992192368</v>
      </c>
      <c r="BI10" s="17"/>
      <c r="BJ10" s="17">
        <v>0.24601114302087501</v>
      </c>
      <c r="BK10" s="17">
        <v>0.25914865557110101</v>
      </c>
      <c r="BL10" s="17"/>
      <c r="BM10" s="17">
        <v>0.23458290354025599</v>
      </c>
      <c r="BN10" s="17">
        <v>0.46812747051100101</v>
      </c>
      <c r="BO10" s="17">
        <v>0.18519582333979001</v>
      </c>
      <c r="BP10" s="17">
        <v>0.13280978626074499</v>
      </c>
      <c r="BQ10" s="17">
        <v>0.23161992692131</v>
      </c>
      <c r="BR10" s="17"/>
      <c r="BS10" s="17">
        <v>0.29327944777536602</v>
      </c>
      <c r="BT10" s="17"/>
      <c r="BU10" s="17">
        <v>0.50964373109275396</v>
      </c>
      <c r="BV10" s="17">
        <v>0.22209924056233399</v>
      </c>
      <c r="BW10" s="17">
        <v>0.141092236713458</v>
      </c>
      <c r="BX10" s="17">
        <v>0.21787974528423501</v>
      </c>
      <c r="BY10" s="17">
        <v>5.5872631986802999E-2</v>
      </c>
      <c r="BZ10" s="17"/>
      <c r="CA10" s="17">
        <v>0.33662973970707</v>
      </c>
      <c r="CB10" s="17"/>
      <c r="CC10" s="17">
        <v>0.25724922111181803</v>
      </c>
      <c r="CD10" s="17">
        <v>0.22127810352482399</v>
      </c>
      <c r="CE10" s="17"/>
      <c r="CF10" s="17">
        <v>0.239397104745247</v>
      </c>
      <c r="CG10" s="17"/>
      <c r="CH10" s="17">
        <v>0.239003939949329</v>
      </c>
      <c r="CI10" s="17">
        <v>0.27347223356726402</v>
      </c>
    </row>
    <row r="11" spans="2:87" x14ac:dyDescent="0.35">
      <c r="B11" s="18" t="s">
        <v>159</v>
      </c>
      <c r="C11" s="17">
        <v>0.35258427778350199</v>
      </c>
      <c r="D11" s="17">
        <v>0.32437786417074099</v>
      </c>
      <c r="E11" s="17">
        <v>0.38086089807210699</v>
      </c>
      <c r="F11" s="17"/>
      <c r="G11" s="17">
        <v>0.21581852883410901</v>
      </c>
      <c r="H11" s="17">
        <v>0.326963738492762</v>
      </c>
      <c r="I11" s="17">
        <v>0.36574854437976101</v>
      </c>
      <c r="J11" s="17">
        <v>0.29598975388283699</v>
      </c>
      <c r="K11" s="17">
        <v>0.47051014728488799</v>
      </c>
      <c r="L11" s="17">
        <v>0.415515591152752</v>
      </c>
      <c r="M11" s="17"/>
      <c r="N11" s="17">
        <v>0.39108632109365199</v>
      </c>
      <c r="O11" s="17">
        <v>0.35394348460258401</v>
      </c>
      <c r="P11" s="17">
        <v>0.29029380557530998</v>
      </c>
      <c r="Q11" s="17">
        <v>0.35825758610112302</v>
      </c>
      <c r="R11" s="17"/>
      <c r="S11" s="17">
        <v>0.37400254067252298</v>
      </c>
      <c r="T11" s="17">
        <v>0.32407909699888199</v>
      </c>
      <c r="U11" s="17">
        <v>0.42801461670914598</v>
      </c>
      <c r="V11" s="17">
        <v>0.41478502429648201</v>
      </c>
      <c r="W11" s="17">
        <v>0.32914511898028398</v>
      </c>
      <c r="X11" s="17">
        <v>0.40494893240018698</v>
      </c>
      <c r="Y11" s="17">
        <v>0.30773423112916298</v>
      </c>
      <c r="Z11" s="17">
        <v>0.24395256406541299</v>
      </c>
      <c r="AA11" s="17">
        <v>0.27262564242540099</v>
      </c>
      <c r="AB11" s="17">
        <v>0.31318615684678802</v>
      </c>
      <c r="AC11" s="17">
        <v>0.33087302166410298</v>
      </c>
      <c r="AD11" s="17">
        <v>0.49752784804045702</v>
      </c>
      <c r="AE11" s="17"/>
      <c r="AF11" s="17">
        <v>0.25904752428332301</v>
      </c>
      <c r="AG11" s="17">
        <v>0.35984612887759099</v>
      </c>
      <c r="AH11" s="17">
        <v>0.44665996510967398</v>
      </c>
      <c r="AI11" s="17">
        <v>0.34722461197589299</v>
      </c>
      <c r="AJ11" s="17">
        <v>0.32838803711055498</v>
      </c>
      <c r="AK11" s="17"/>
      <c r="AL11" s="17">
        <v>0.32795241317555701</v>
      </c>
      <c r="AM11" s="17">
        <v>0.39660300389969</v>
      </c>
      <c r="AN11" s="17">
        <v>0.37168109945920902</v>
      </c>
      <c r="AO11" s="17">
        <v>0.193457339579969</v>
      </c>
      <c r="AP11" s="17"/>
      <c r="AQ11" s="17">
        <v>0.36718431039990601</v>
      </c>
      <c r="AR11" s="17">
        <v>0.33120181728299902</v>
      </c>
      <c r="AS11" s="17"/>
      <c r="AT11" s="17">
        <v>0.35391608635490501</v>
      </c>
      <c r="AU11" s="17">
        <v>0.39829174907120601</v>
      </c>
      <c r="AV11" s="17"/>
      <c r="AW11" s="17">
        <v>0.41514302095375399</v>
      </c>
      <c r="AX11" s="17">
        <v>0.38472450333665698</v>
      </c>
      <c r="AY11" s="17">
        <v>0.26975880003434999</v>
      </c>
      <c r="AZ11" s="17"/>
      <c r="BA11" s="17">
        <v>0.34233448945310901</v>
      </c>
      <c r="BB11" s="17">
        <v>0.33154885307619097</v>
      </c>
      <c r="BC11" s="17">
        <v>0.36092365103595703</v>
      </c>
      <c r="BD11" s="17">
        <v>0.35711169777730301</v>
      </c>
      <c r="BE11" s="17">
        <v>0.47236024962874601</v>
      </c>
      <c r="BF11" s="17"/>
      <c r="BG11" s="17">
        <v>0.30886494845052198</v>
      </c>
      <c r="BH11" s="17">
        <v>0.38238979904127302</v>
      </c>
      <c r="BI11" s="17"/>
      <c r="BJ11" s="17">
        <v>0.35342921676018901</v>
      </c>
      <c r="BK11" s="17">
        <v>0.34723597860573202</v>
      </c>
      <c r="BL11" s="17"/>
      <c r="BM11" s="17">
        <v>0.30551227159240402</v>
      </c>
      <c r="BN11" s="17">
        <v>0.30573195565985301</v>
      </c>
      <c r="BO11" s="17">
        <v>0.441839946806314</v>
      </c>
      <c r="BP11" s="17">
        <v>0.31182292774359199</v>
      </c>
      <c r="BQ11" s="17">
        <v>0.36425521737946098</v>
      </c>
      <c r="BR11" s="17"/>
      <c r="BS11" s="17">
        <v>0.35894935152417301</v>
      </c>
      <c r="BT11" s="17"/>
      <c r="BU11" s="17">
        <v>0.23553892565194201</v>
      </c>
      <c r="BV11" s="17">
        <v>0.38779274653996998</v>
      </c>
      <c r="BW11" s="17">
        <v>0.34634548827978201</v>
      </c>
      <c r="BX11" s="17">
        <v>0.41436218857361001</v>
      </c>
      <c r="BY11" s="17">
        <v>0.36778973646247598</v>
      </c>
      <c r="BZ11" s="17"/>
      <c r="CA11" s="17">
        <v>0.39135313981758302</v>
      </c>
      <c r="CB11" s="17"/>
      <c r="CC11" s="17">
        <v>0.335644082218922</v>
      </c>
      <c r="CD11" s="17">
        <v>0.41797183144590699</v>
      </c>
      <c r="CE11" s="17"/>
      <c r="CF11" s="17">
        <v>0.362067178981756</v>
      </c>
      <c r="CG11" s="17"/>
      <c r="CH11" s="17">
        <v>0.36805357002188599</v>
      </c>
      <c r="CI11" s="17">
        <v>0.33872264717739797</v>
      </c>
    </row>
    <row r="12" spans="2:87" x14ac:dyDescent="0.35">
      <c r="B12" s="18" t="s">
        <v>160</v>
      </c>
      <c r="C12" s="17">
        <v>0.18358784404157499</v>
      </c>
      <c r="D12" s="17">
        <v>0.20903889859767</v>
      </c>
      <c r="E12" s="17">
        <v>0.15672667302082199</v>
      </c>
      <c r="F12" s="17"/>
      <c r="G12" s="17">
        <v>0.26786905822708901</v>
      </c>
      <c r="H12" s="17">
        <v>0.13293885137040801</v>
      </c>
      <c r="I12" s="17">
        <v>0.102106512732794</v>
      </c>
      <c r="J12" s="17">
        <v>0.220261592994833</v>
      </c>
      <c r="K12" s="17">
        <v>0.27749821494957899</v>
      </c>
      <c r="L12" s="17">
        <v>0.14335823520517399</v>
      </c>
      <c r="M12" s="17"/>
      <c r="N12" s="17">
        <v>0.18720509830430199</v>
      </c>
      <c r="O12" s="17">
        <v>0.17410081008282999</v>
      </c>
      <c r="P12" s="17">
        <v>0.20860324759670101</v>
      </c>
      <c r="Q12" s="17">
        <v>0.16091590542226999</v>
      </c>
      <c r="R12" s="17"/>
      <c r="S12" s="17">
        <v>0.13775549261832601</v>
      </c>
      <c r="T12" s="17">
        <v>0.139315434226226</v>
      </c>
      <c r="U12" s="17">
        <v>0.18601103908664601</v>
      </c>
      <c r="V12" s="17">
        <v>0.20308095177493499</v>
      </c>
      <c r="W12" s="17">
        <v>8.7035638928898207E-2</v>
      </c>
      <c r="X12" s="17">
        <v>0.13894846971368299</v>
      </c>
      <c r="Y12" s="17">
        <v>0.20852468047409101</v>
      </c>
      <c r="Z12" s="17">
        <v>0.30342850527060899</v>
      </c>
      <c r="AA12" s="17">
        <v>0.29518335778495702</v>
      </c>
      <c r="AB12" s="17">
        <v>0.252490989470952</v>
      </c>
      <c r="AC12" s="17">
        <v>0.11745512219347901</v>
      </c>
      <c r="AD12" s="17">
        <v>0.24683004752725199</v>
      </c>
      <c r="AE12" s="17"/>
      <c r="AF12" s="17">
        <v>0.23146263962862401</v>
      </c>
      <c r="AG12" s="17">
        <v>0.14500120948137299</v>
      </c>
      <c r="AH12" s="17">
        <v>0.227135685531107</v>
      </c>
      <c r="AI12" s="17">
        <v>0.18986423563020699</v>
      </c>
      <c r="AJ12" s="17">
        <v>0.15658343510103601</v>
      </c>
      <c r="AK12" s="17"/>
      <c r="AL12" s="17">
        <v>0.207889496381716</v>
      </c>
      <c r="AM12" s="17">
        <v>0.12795574842585</v>
      </c>
      <c r="AN12" s="17">
        <v>0.25956078937897398</v>
      </c>
      <c r="AO12" s="17">
        <v>0.19171995011850301</v>
      </c>
      <c r="AP12" s="17"/>
      <c r="AQ12" s="17">
        <v>0.15378611935280301</v>
      </c>
      <c r="AR12" s="17">
        <v>0.22723392468721201</v>
      </c>
      <c r="AS12" s="17"/>
      <c r="AT12" s="17">
        <v>0.16704014603763101</v>
      </c>
      <c r="AU12" s="17">
        <v>0.189465648572336</v>
      </c>
      <c r="AV12" s="17"/>
      <c r="AW12" s="17">
        <v>0.17685702134401199</v>
      </c>
      <c r="AX12" s="17">
        <v>0.18515215625375001</v>
      </c>
      <c r="AY12" s="17">
        <v>0.174719627292624</v>
      </c>
      <c r="AZ12" s="17"/>
      <c r="BA12" s="17">
        <v>0.20353929892220199</v>
      </c>
      <c r="BB12" s="17">
        <v>0.174126881391129</v>
      </c>
      <c r="BC12" s="17">
        <v>0.154743055408812</v>
      </c>
      <c r="BD12" s="17">
        <v>0.213593735923092</v>
      </c>
      <c r="BE12" s="17">
        <v>0.24604254274147599</v>
      </c>
      <c r="BF12" s="17"/>
      <c r="BG12" s="17">
        <v>0.23502014270531399</v>
      </c>
      <c r="BH12" s="17">
        <v>0.14852402914444901</v>
      </c>
      <c r="BI12" s="17"/>
      <c r="BJ12" s="17">
        <v>0.18582810514322501</v>
      </c>
      <c r="BK12" s="17">
        <v>0.178626906753655</v>
      </c>
      <c r="BL12" s="17"/>
      <c r="BM12" s="17">
        <v>0.141149472537033</v>
      </c>
      <c r="BN12" s="17">
        <v>4.3650488318397497E-2</v>
      </c>
      <c r="BO12" s="17">
        <v>0.192260841364843</v>
      </c>
      <c r="BP12" s="17">
        <v>0.38044645696145202</v>
      </c>
      <c r="BQ12" s="17">
        <v>0.241992251941579</v>
      </c>
      <c r="BR12" s="17"/>
      <c r="BS12" s="17">
        <v>0.14529200348826801</v>
      </c>
      <c r="BT12" s="17"/>
      <c r="BU12" s="17">
        <v>3.7188877844632102E-2</v>
      </c>
      <c r="BV12" s="17">
        <v>0.20197667710959899</v>
      </c>
      <c r="BW12" s="17">
        <v>0.33362864370550799</v>
      </c>
      <c r="BX12" s="17">
        <v>0.21313130852184201</v>
      </c>
      <c r="BY12" s="17">
        <v>0.206566844504394</v>
      </c>
      <c r="BZ12" s="17"/>
      <c r="CA12" s="17">
        <v>6.4574549317541599E-2</v>
      </c>
      <c r="CB12" s="17"/>
      <c r="CC12" s="17">
        <v>0.20464261355677299</v>
      </c>
      <c r="CD12" s="17">
        <v>0.12356103548233</v>
      </c>
      <c r="CE12" s="17"/>
      <c r="CF12" s="17">
        <v>0.18390288707098301</v>
      </c>
      <c r="CG12" s="17"/>
      <c r="CH12" s="17">
        <v>0.208654188212544</v>
      </c>
      <c r="CI12" s="17">
        <v>0.22879553721200299</v>
      </c>
    </row>
    <row r="13" spans="2:87" x14ac:dyDescent="0.35">
      <c r="B13" s="18" t="s">
        <v>161</v>
      </c>
      <c r="C13" s="19">
        <v>0.12215321693126301</v>
      </c>
      <c r="D13" s="19">
        <v>8.9719323974103302E-2</v>
      </c>
      <c r="E13" s="19">
        <v>0.15135552156059101</v>
      </c>
      <c r="F13" s="19"/>
      <c r="G13" s="19">
        <v>8.2093739423896001E-2</v>
      </c>
      <c r="H13" s="19">
        <v>0.15127402451951999</v>
      </c>
      <c r="I13" s="19">
        <v>0.127339254940914</v>
      </c>
      <c r="J13" s="19">
        <v>0.135973444970588</v>
      </c>
      <c r="K13" s="19">
        <v>8.0337074277293793E-2</v>
      </c>
      <c r="L13" s="19">
        <v>0.13701383872116299</v>
      </c>
      <c r="M13" s="19"/>
      <c r="N13" s="19">
        <v>9.2686009606772896E-2</v>
      </c>
      <c r="O13" s="19">
        <v>0.12591830329557599</v>
      </c>
      <c r="P13" s="19">
        <v>0.18335711994999501</v>
      </c>
      <c r="Q13" s="19">
        <v>9.8546911728232794E-2</v>
      </c>
      <c r="R13" s="19"/>
      <c r="S13" s="19">
        <v>8.5997638113709696E-2</v>
      </c>
      <c r="T13" s="19">
        <v>0.107809146958672</v>
      </c>
      <c r="U13" s="19">
        <v>0.113911936219473</v>
      </c>
      <c r="V13" s="19">
        <v>0.15412532400252499</v>
      </c>
      <c r="W13" s="19">
        <v>0.248751752213623</v>
      </c>
      <c r="X13" s="19">
        <v>0.153140400155064</v>
      </c>
      <c r="Y13" s="19">
        <v>0.143015702679507</v>
      </c>
      <c r="Z13" s="19">
        <v>7.0428590617456502E-2</v>
      </c>
      <c r="AA13" s="19">
        <v>2.4679552356059498E-2</v>
      </c>
      <c r="AB13" s="19">
        <v>0.107634091227036</v>
      </c>
      <c r="AC13" s="19">
        <v>0.29132130571548198</v>
      </c>
      <c r="AD13" s="19">
        <v>4.8516475445358698E-2</v>
      </c>
      <c r="AE13" s="19"/>
      <c r="AF13" s="19">
        <v>9.8280174698245806E-2</v>
      </c>
      <c r="AG13" s="19">
        <v>0.150664737586723</v>
      </c>
      <c r="AH13" s="19">
        <v>7.0005684820536304E-2</v>
      </c>
      <c r="AI13" s="19">
        <v>0.122697010437213</v>
      </c>
      <c r="AJ13" s="19">
        <v>9.3239864580820203E-2</v>
      </c>
      <c r="AK13" s="19"/>
      <c r="AL13" s="19">
        <v>0.158828250432688</v>
      </c>
      <c r="AM13" s="19">
        <v>0.10771107476033</v>
      </c>
      <c r="AN13" s="19">
        <v>6.6978911183979001E-2</v>
      </c>
      <c r="AO13" s="19">
        <v>0.118702190540942</v>
      </c>
      <c r="AP13" s="19"/>
      <c r="AQ13" s="19">
        <v>0.142634922969092</v>
      </c>
      <c r="AR13" s="19">
        <v>9.2156758577829206E-2</v>
      </c>
      <c r="AS13" s="19"/>
      <c r="AT13" s="19">
        <v>9.3394211532292506E-2</v>
      </c>
      <c r="AU13" s="19">
        <v>0.13769299243573099</v>
      </c>
      <c r="AV13" s="19"/>
      <c r="AW13" s="19">
        <v>8.1473187835641905E-2</v>
      </c>
      <c r="AX13" s="19">
        <v>0.13339288578256001</v>
      </c>
      <c r="AY13" s="19">
        <v>0.12928339953013099</v>
      </c>
      <c r="AZ13" s="19"/>
      <c r="BA13" s="19">
        <v>9.1690995469167105E-2</v>
      </c>
      <c r="BB13" s="19">
        <v>0.13902668112783301</v>
      </c>
      <c r="BC13" s="19">
        <v>0.14282976537491099</v>
      </c>
      <c r="BD13" s="19">
        <v>0.113564669547498</v>
      </c>
      <c r="BE13" s="19">
        <v>8.6939481366673094E-2</v>
      </c>
      <c r="BF13" s="19"/>
      <c r="BG13" s="19">
        <v>0.13665773881131499</v>
      </c>
      <c r="BH13" s="19">
        <v>0.11226480277154301</v>
      </c>
      <c r="BI13" s="19"/>
      <c r="BJ13" s="19">
        <v>0.116611573864758</v>
      </c>
      <c r="BK13" s="19">
        <v>0.14410224813950501</v>
      </c>
      <c r="BL13" s="19"/>
      <c r="BM13" s="19">
        <v>0.22763827388202601</v>
      </c>
      <c r="BN13" s="19">
        <v>7.5872961993870197E-2</v>
      </c>
      <c r="BO13" s="19">
        <v>8.4748247050736303E-2</v>
      </c>
      <c r="BP13" s="19">
        <v>0.12998929299162601</v>
      </c>
      <c r="BQ13" s="19">
        <v>8.9892803003046196E-2</v>
      </c>
      <c r="BR13" s="19"/>
      <c r="BS13" s="19">
        <v>6.1638034415241703E-2</v>
      </c>
      <c r="BT13" s="19"/>
      <c r="BU13" s="19">
        <v>8.4877913829235097E-2</v>
      </c>
      <c r="BV13" s="19">
        <v>6.66027440423409E-2</v>
      </c>
      <c r="BW13" s="19">
        <v>0.1213852921515</v>
      </c>
      <c r="BX13" s="19">
        <v>7.0805752320263704E-2</v>
      </c>
      <c r="BY13" s="19">
        <v>0.28678208174286202</v>
      </c>
      <c r="BZ13" s="19"/>
      <c r="CA13" s="19">
        <v>5.1795439989094E-2</v>
      </c>
      <c r="CB13" s="19"/>
      <c r="CC13" s="19">
        <v>0.11013245970322499</v>
      </c>
      <c r="CD13" s="19">
        <v>0.13280015071679499</v>
      </c>
      <c r="CE13" s="19"/>
      <c r="CF13" s="19">
        <v>0.121383409369189</v>
      </c>
      <c r="CG13" s="19"/>
      <c r="CH13" s="19">
        <v>0.133876320006905</v>
      </c>
      <c r="CI13" s="19">
        <v>7.0491580346918895E-2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CI29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116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2014</v>
      </c>
      <c r="D7" s="10">
        <v>1010</v>
      </c>
      <c r="E7" s="10">
        <v>998</v>
      </c>
      <c r="F7" s="10"/>
      <c r="G7" s="10">
        <v>162</v>
      </c>
      <c r="H7" s="10">
        <v>348</v>
      </c>
      <c r="I7" s="10">
        <v>362</v>
      </c>
      <c r="J7" s="10">
        <v>366</v>
      </c>
      <c r="K7" s="10">
        <v>313</v>
      </c>
      <c r="L7" s="10">
        <v>463</v>
      </c>
      <c r="M7" s="10"/>
      <c r="N7" s="10">
        <v>594</v>
      </c>
      <c r="O7" s="10">
        <v>504</v>
      </c>
      <c r="P7" s="10">
        <v>427</v>
      </c>
      <c r="Q7" s="10">
        <v>482</v>
      </c>
      <c r="R7" s="10"/>
      <c r="S7" s="10">
        <v>277</v>
      </c>
      <c r="T7" s="10">
        <v>281</v>
      </c>
      <c r="U7" s="10">
        <v>168</v>
      </c>
      <c r="V7" s="10">
        <v>172</v>
      </c>
      <c r="W7" s="10">
        <v>153</v>
      </c>
      <c r="X7" s="10">
        <v>169</v>
      </c>
      <c r="Y7" s="10">
        <v>143</v>
      </c>
      <c r="Z7" s="10">
        <v>76</v>
      </c>
      <c r="AA7" s="10">
        <v>207</v>
      </c>
      <c r="AB7" s="10">
        <v>190</v>
      </c>
      <c r="AC7" s="10">
        <v>109</v>
      </c>
      <c r="AD7" s="10">
        <v>69</v>
      </c>
      <c r="AE7" s="10"/>
      <c r="AF7" s="10">
        <v>331</v>
      </c>
      <c r="AG7" s="10">
        <v>748</v>
      </c>
      <c r="AH7" s="10">
        <v>407</v>
      </c>
      <c r="AI7" s="10">
        <v>228</v>
      </c>
      <c r="AJ7" s="10">
        <v>232</v>
      </c>
      <c r="AK7" s="10"/>
      <c r="AL7" s="10">
        <v>803</v>
      </c>
      <c r="AM7" s="10">
        <v>756</v>
      </c>
      <c r="AN7" s="10">
        <v>338</v>
      </c>
      <c r="AO7" s="10">
        <v>117</v>
      </c>
      <c r="AP7" s="10"/>
      <c r="AQ7" s="10">
        <v>1178</v>
      </c>
      <c r="AR7" s="10">
        <v>836</v>
      </c>
      <c r="AS7" s="10"/>
      <c r="AT7" s="10">
        <v>1305</v>
      </c>
      <c r="AU7" s="10">
        <v>438</v>
      </c>
      <c r="AV7" s="10"/>
      <c r="AW7" s="10">
        <v>799</v>
      </c>
      <c r="AX7" s="10">
        <v>470</v>
      </c>
      <c r="AY7" s="10">
        <v>680</v>
      </c>
      <c r="AZ7" s="10"/>
      <c r="BA7" s="10">
        <v>492</v>
      </c>
      <c r="BB7" s="10">
        <v>559</v>
      </c>
      <c r="BC7" s="10">
        <v>647</v>
      </c>
      <c r="BD7" s="10">
        <v>207</v>
      </c>
      <c r="BE7" s="10">
        <v>108</v>
      </c>
      <c r="BF7" s="10"/>
      <c r="BG7" s="10">
        <v>791</v>
      </c>
      <c r="BH7" s="10">
        <v>1223</v>
      </c>
      <c r="BI7" s="10"/>
      <c r="BJ7" s="10">
        <v>1546</v>
      </c>
      <c r="BK7" s="10">
        <v>457</v>
      </c>
      <c r="BL7" s="10"/>
      <c r="BM7" s="10">
        <v>280</v>
      </c>
      <c r="BN7" s="10">
        <v>408</v>
      </c>
      <c r="BO7" s="10">
        <v>699</v>
      </c>
      <c r="BP7" s="10">
        <v>159</v>
      </c>
      <c r="BQ7" s="10">
        <v>227</v>
      </c>
      <c r="BR7" s="10"/>
      <c r="BS7" s="10">
        <v>617</v>
      </c>
      <c r="BT7" s="10"/>
      <c r="BU7" s="10">
        <v>384</v>
      </c>
      <c r="BV7" s="10">
        <v>488</v>
      </c>
      <c r="BW7" s="10">
        <v>192</v>
      </c>
      <c r="BX7" s="10">
        <v>397</v>
      </c>
      <c r="BY7" s="10">
        <v>154</v>
      </c>
      <c r="BZ7" s="10"/>
      <c r="CA7" s="10">
        <v>165</v>
      </c>
      <c r="CB7" s="10"/>
      <c r="CC7" s="10">
        <v>1596</v>
      </c>
      <c r="CD7" s="10">
        <v>360</v>
      </c>
      <c r="CE7" s="10"/>
      <c r="CF7" s="10">
        <v>756</v>
      </c>
      <c r="CG7" s="10"/>
      <c r="CH7" s="10">
        <v>698</v>
      </c>
      <c r="CI7" s="10">
        <v>238</v>
      </c>
    </row>
    <row r="8" spans="2:87" ht="30" customHeight="1" x14ac:dyDescent="0.35">
      <c r="B8" s="11" t="s">
        <v>20</v>
      </c>
      <c r="C8" s="11">
        <v>2014</v>
      </c>
      <c r="D8" s="11">
        <v>993</v>
      </c>
      <c r="E8" s="11">
        <v>1015</v>
      </c>
      <c r="F8" s="11"/>
      <c r="G8" s="11">
        <v>282</v>
      </c>
      <c r="H8" s="11">
        <v>344</v>
      </c>
      <c r="I8" s="11">
        <v>342</v>
      </c>
      <c r="J8" s="11">
        <v>342</v>
      </c>
      <c r="K8" s="11">
        <v>283</v>
      </c>
      <c r="L8" s="11">
        <v>421</v>
      </c>
      <c r="M8" s="11"/>
      <c r="N8" s="11">
        <v>542</v>
      </c>
      <c r="O8" s="11">
        <v>522</v>
      </c>
      <c r="P8" s="11">
        <v>441</v>
      </c>
      <c r="Q8" s="11">
        <v>502</v>
      </c>
      <c r="R8" s="11"/>
      <c r="S8" s="11">
        <v>282</v>
      </c>
      <c r="T8" s="11">
        <v>262</v>
      </c>
      <c r="U8" s="11">
        <v>161</v>
      </c>
      <c r="V8" s="11">
        <v>181</v>
      </c>
      <c r="W8" s="11">
        <v>141</v>
      </c>
      <c r="X8" s="11">
        <v>181</v>
      </c>
      <c r="Y8" s="11">
        <v>161</v>
      </c>
      <c r="Z8" s="11">
        <v>81</v>
      </c>
      <c r="AA8" s="11">
        <v>222</v>
      </c>
      <c r="AB8" s="11">
        <v>181</v>
      </c>
      <c r="AC8" s="11">
        <v>101</v>
      </c>
      <c r="AD8" s="11">
        <v>60</v>
      </c>
      <c r="AE8" s="11"/>
      <c r="AF8" s="11">
        <v>339</v>
      </c>
      <c r="AG8" s="11">
        <v>765</v>
      </c>
      <c r="AH8" s="11">
        <v>397</v>
      </c>
      <c r="AI8" s="11">
        <v>220</v>
      </c>
      <c r="AJ8" s="11">
        <v>222</v>
      </c>
      <c r="AK8" s="11"/>
      <c r="AL8" s="11">
        <v>770</v>
      </c>
      <c r="AM8" s="11">
        <v>770</v>
      </c>
      <c r="AN8" s="11">
        <v>347</v>
      </c>
      <c r="AO8" s="11">
        <v>126</v>
      </c>
      <c r="AP8" s="11"/>
      <c r="AQ8" s="11">
        <v>1192</v>
      </c>
      <c r="AR8" s="11">
        <v>822</v>
      </c>
      <c r="AS8" s="11"/>
      <c r="AT8" s="11">
        <v>1312</v>
      </c>
      <c r="AU8" s="11">
        <v>397</v>
      </c>
      <c r="AV8" s="11"/>
      <c r="AW8" s="11">
        <v>746</v>
      </c>
      <c r="AX8" s="11">
        <v>471</v>
      </c>
      <c r="AY8" s="11">
        <v>716</v>
      </c>
      <c r="AZ8" s="11"/>
      <c r="BA8" s="11">
        <v>511</v>
      </c>
      <c r="BB8" s="11">
        <v>553</v>
      </c>
      <c r="BC8" s="11">
        <v>648</v>
      </c>
      <c r="BD8" s="11">
        <v>198</v>
      </c>
      <c r="BE8" s="11">
        <v>103</v>
      </c>
      <c r="BF8" s="11"/>
      <c r="BG8" s="11">
        <v>850</v>
      </c>
      <c r="BH8" s="11">
        <v>1164</v>
      </c>
      <c r="BI8" s="11"/>
      <c r="BJ8" s="11">
        <v>1580</v>
      </c>
      <c r="BK8" s="11">
        <v>423</v>
      </c>
      <c r="BL8" s="11"/>
      <c r="BM8" s="11">
        <v>297</v>
      </c>
      <c r="BN8" s="11">
        <v>385</v>
      </c>
      <c r="BO8" s="11">
        <v>706</v>
      </c>
      <c r="BP8" s="11">
        <v>156</v>
      </c>
      <c r="BQ8" s="11">
        <v>228</v>
      </c>
      <c r="BR8" s="11"/>
      <c r="BS8" s="11">
        <v>612</v>
      </c>
      <c r="BT8" s="11"/>
      <c r="BU8" s="11">
        <v>373</v>
      </c>
      <c r="BV8" s="11">
        <v>499</v>
      </c>
      <c r="BW8" s="11">
        <v>191</v>
      </c>
      <c r="BX8" s="11">
        <v>389</v>
      </c>
      <c r="BY8" s="11">
        <v>163</v>
      </c>
      <c r="BZ8" s="11"/>
      <c r="CA8" s="11">
        <v>167</v>
      </c>
      <c r="CB8" s="11"/>
      <c r="CC8" s="11">
        <v>1582</v>
      </c>
      <c r="CD8" s="11">
        <v>370</v>
      </c>
      <c r="CE8" s="11"/>
      <c r="CF8" s="11">
        <v>721</v>
      </c>
      <c r="CG8" s="11"/>
      <c r="CH8" s="11">
        <v>681</v>
      </c>
      <c r="CI8" s="11">
        <v>239</v>
      </c>
    </row>
    <row r="9" spans="2:87" x14ac:dyDescent="0.35">
      <c r="B9" s="18" t="s">
        <v>100</v>
      </c>
      <c r="C9" s="17">
        <v>0.648020980112756</v>
      </c>
      <c r="D9" s="17">
        <v>0.60534865606017296</v>
      </c>
      <c r="E9" s="17">
        <v>0.68964313252142595</v>
      </c>
      <c r="F9" s="17"/>
      <c r="G9" s="17">
        <v>0.71343688615819401</v>
      </c>
      <c r="H9" s="17">
        <v>0.69826998110279803</v>
      </c>
      <c r="I9" s="17">
        <v>0.70478803250481203</v>
      </c>
      <c r="J9" s="17">
        <v>0.67767968665738898</v>
      </c>
      <c r="K9" s="17">
        <v>0.64131799232144804</v>
      </c>
      <c r="L9" s="17">
        <v>0.49741530707165799</v>
      </c>
      <c r="M9" s="17"/>
      <c r="N9" s="17">
        <v>0.60591997599313396</v>
      </c>
      <c r="O9" s="17">
        <v>0.64489475412372899</v>
      </c>
      <c r="P9" s="17">
        <v>0.68659797139718404</v>
      </c>
      <c r="Q9" s="17">
        <v>0.66556664667997401</v>
      </c>
      <c r="R9" s="17"/>
      <c r="S9" s="17">
        <v>0.62558626981096899</v>
      </c>
      <c r="T9" s="17">
        <v>0.65025547775207304</v>
      </c>
      <c r="U9" s="17">
        <v>0.59678120641543897</v>
      </c>
      <c r="V9" s="17">
        <v>0.60753518022568898</v>
      </c>
      <c r="W9" s="17">
        <v>0.68255130304045097</v>
      </c>
      <c r="X9" s="17">
        <v>0.68782195561637505</v>
      </c>
      <c r="Y9" s="17">
        <v>0.673903523582703</v>
      </c>
      <c r="Z9" s="17">
        <v>0.586140830316497</v>
      </c>
      <c r="AA9" s="17">
        <v>0.66842492356355898</v>
      </c>
      <c r="AB9" s="17">
        <v>0.66788523805790501</v>
      </c>
      <c r="AC9" s="17">
        <v>0.65627789551874505</v>
      </c>
      <c r="AD9" s="17">
        <v>0.666506980323608</v>
      </c>
      <c r="AE9" s="17"/>
      <c r="AF9" s="17">
        <v>0.72228334007807804</v>
      </c>
      <c r="AG9" s="17">
        <v>0.65033487990265004</v>
      </c>
      <c r="AH9" s="17">
        <v>0.62508817500775704</v>
      </c>
      <c r="AI9" s="17">
        <v>0.62697434605431301</v>
      </c>
      <c r="AJ9" s="17">
        <v>0.581076832548171</v>
      </c>
      <c r="AK9" s="17"/>
      <c r="AL9" s="17">
        <v>0.56211237666430702</v>
      </c>
      <c r="AM9" s="17">
        <v>0.678377437388889</v>
      </c>
      <c r="AN9" s="17">
        <v>0.72413697722471104</v>
      </c>
      <c r="AO9" s="17">
        <v>0.77640863331047305</v>
      </c>
      <c r="AP9" s="17"/>
      <c r="AQ9" s="17">
        <v>0.65668596102420596</v>
      </c>
      <c r="AR9" s="17">
        <v>0.63544609533014296</v>
      </c>
      <c r="AS9" s="17"/>
      <c r="AT9" s="17">
        <v>0.67846498862465698</v>
      </c>
      <c r="AU9" s="17">
        <v>0.48739276386137798</v>
      </c>
      <c r="AV9" s="17"/>
      <c r="AW9" s="17">
        <v>0.553628753756914</v>
      </c>
      <c r="AX9" s="17">
        <v>0.66330063557975005</v>
      </c>
      <c r="AY9" s="17">
        <v>0.71918602279354804</v>
      </c>
      <c r="AZ9" s="17"/>
      <c r="BA9" s="17">
        <v>0.68543212165072398</v>
      </c>
      <c r="BB9" s="17">
        <v>0.65821818570144597</v>
      </c>
      <c r="BC9" s="17">
        <v>0.62476751178508005</v>
      </c>
      <c r="BD9" s="17">
        <v>0.64065490823717597</v>
      </c>
      <c r="BE9" s="17">
        <v>0.57453106803540199</v>
      </c>
      <c r="BF9" s="17"/>
      <c r="BG9" s="17">
        <v>0.67011471211754103</v>
      </c>
      <c r="BH9" s="17">
        <v>0.63190420614626897</v>
      </c>
      <c r="BI9" s="17"/>
      <c r="BJ9" s="17">
        <v>0.66446739876495198</v>
      </c>
      <c r="BK9" s="17">
        <v>0.58251728833848704</v>
      </c>
      <c r="BL9" s="17"/>
      <c r="BM9" s="17">
        <v>0.74621993399088704</v>
      </c>
      <c r="BN9" s="17">
        <v>0.53403895570811399</v>
      </c>
      <c r="BO9" s="17">
        <v>0.69214069163106995</v>
      </c>
      <c r="BP9" s="17">
        <v>0.62611258154486504</v>
      </c>
      <c r="BQ9" s="17">
        <v>0.550374965549557</v>
      </c>
      <c r="BR9" s="17"/>
      <c r="BS9" s="17">
        <v>0.60463554233335204</v>
      </c>
      <c r="BT9" s="17"/>
      <c r="BU9" s="17">
        <v>0.55514927941755998</v>
      </c>
      <c r="BV9" s="17">
        <v>0.67097638453349795</v>
      </c>
      <c r="BW9" s="17">
        <v>0.67627499609397101</v>
      </c>
      <c r="BX9" s="17">
        <v>0.593213478757317</v>
      </c>
      <c r="BY9" s="17">
        <v>0.75014940715997702</v>
      </c>
      <c r="BZ9" s="17"/>
      <c r="CA9" s="17">
        <v>0.71267461483613503</v>
      </c>
      <c r="CB9" s="17"/>
      <c r="CC9" s="17">
        <v>0.67490518793090404</v>
      </c>
      <c r="CD9" s="17">
        <v>0.52039995732141897</v>
      </c>
      <c r="CE9" s="17"/>
      <c r="CF9" s="17">
        <v>0.65653046161282602</v>
      </c>
      <c r="CG9" s="17"/>
      <c r="CH9" s="17">
        <v>0.65182900650405795</v>
      </c>
      <c r="CI9" s="17">
        <v>0.59001729704168104</v>
      </c>
    </row>
    <row r="10" spans="2:87" x14ac:dyDescent="0.35">
      <c r="B10" s="18" t="s">
        <v>101</v>
      </c>
      <c r="C10" s="17">
        <v>0.481013541672136</v>
      </c>
      <c r="D10" s="17">
        <v>0.41411858404792601</v>
      </c>
      <c r="E10" s="17">
        <v>0.54442541085137397</v>
      </c>
      <c r="F10" s="17"/>
      <c r="G10" s="17">
        <v>0.41115837949748901</v>
      </c>
      <c r="H10" s="17">
        <v>0.40639810443489999</v>
      </c>
      <c r="I10" s="17">
        <v>0.43945247235609503</v>
      </c>
      <c r="J10" s="17">
        <v>0.50115149234573597</v>
      </c>
      <c r="K10" s="17">
        <v>0.515492417077691</v>
      </c>
      <c r="L10" s="17">
        <v>0.583036792413409</v>
      </c>
      <c r="M10" s="17"/>
      <c r="N10" s="17">
        <v>0.46677529752809399</v>
      </c>
      <c r="O10" s="17">
        <v>0.53946667215189803</v>
      </c>
      <c r="P10" s="17">
        <v>0.45188680791938302</v>
      </c>
      <c r="Q10" s="17">
        <v>0.46384509307039701</v>
      </c>
      <c r="R10" s="17"/>
      <c r="S10" s="17">
        <v>0.35766782983708301</v>
      </c>
      <c r="T10" s="17">
        <v>0.41761973395608298</v>
      </c>
      <c r="U10" s="17">
        <v>0.51553806050683704</v>
      </c>
      <c r="V10" s="17">
        <v>0.53328606803971002</v>
      </c>
      <c r="W10" s="17">
        <v>0.54080004042511098</v>
      </c>
      <c r="X10" s="17">
        <v>0.43737650799566302</v>
      </c>
      <c r="Y10" s="17">
        <v>0.475961630305066</v>
      </c>
      <c r="Z10" s="17">
        <v>0.39527047661304299</v>
      </c>
      <c r="AA10" s="17">
        <v>0.512743162496481</v>
      </c>
      <c r="AB10" s="17">
        <v>0.57890974039580101</v>
      </c>
      <c r="AC10" s="17">
        <v>0.53462012492269395</v>
      </c>
      <c r="AD10" s="17">
        <v>0.70584145981161905</v>
      </c>
      <c r="AE10" s="17"/>
      <c r="AF10" s="17">
        <v>0.484515076428507</v>
      </c>
      <c r="AG10" s="17">
        <v>0.46581990453174099</v>
      </c>
      <c r="AH10" s="17">
        <v>0.51142557432278102</v>
      </c>
      <c r="AI10" s="17">
        <v>0.519690798888788</v>
      </c>
      <c r="AJ10" s="17">
        <v>0.42073927899640401</v>
      </c>
      <c r="AK10" s="17"/>
      <c r="AL10" s="17">
        <v>0.51019150052298701</v>
      </c>
      <c r="AM10" s="17">
        <v>0.47831409986914503</v>
      </c>
      <c r="AN10" s="17">
        <v>0.45220597114561301</v>
      </c>
      <c r="AO10" s="17">
        <v>0.39906475883856701</v>
      </c>
      <c r="AP10" s="17"/>
      <c r="AQ10" s="17">
        <v>0.47560937972307699</v>
      </c>
      <c r="AR10" s="17">
        <v>0.488856226445532</v>
      </c>
      <c r="AS10" s="17"/>
      <c r="AT10" s="17">
        <v>0.44169021852926399</v>
      </c>
      <c r="AU10" s="17">
        <v>0.577835846599556</v>
      </c>
      <c r="AV10" s="17"/>
      <c r="AW10" s="17">
        <v>0.52475071323923095</v>
      </c>
      <c r="AX10" s="17">
        <v>0.507364440099074</v>
      </c>
      <c r="AY10" s="17">
        <v>0.42390241058559502</v>
      </c>
      <c r="AZ10" s="17"/>
      <c r="BA10" s="17">
        <v>0.40096409850931097</v>
      </c>
      <c r="BB10" s="17">
        <v>0.49099556716843101</v>
      </c>
      <c r="BC10" s="17">
        <v>0.49868526860869999</v>
      </c>
      <c r="BD10" s="17">
        <v>0.56745280363630102</v>
      </c>
      <c r="BE10" s="17">
        <v>0.55104773124281103</v>
      </c>
      <c r="BF10" s="17"/>
      <c r="BG10" s="17">
        <v>0.47760024426548697</v>
      </c>
      <c r="BH10" s="17">
        <v>0.48350344888977898</v>
      </c>
      <c r="BI10" s="17"/>
      <c r="BJ10" s="17">
        <v>0.46770405401528897</v>
      </c>
      <c r="BK10" s="17">
        <v>0.53376333992109903</v>
      </c>
      <c r="BL10" s="17"/>
      <c r="BM10" s="17">
        <v>0.43162741139535699</v>
      </c>
      <c r="BN10" s="17">
        <v>0.42640864543255202</v>
      </c>
      <c r="BO10" s="17">
        <v>0.51204354002831098</v>
      </c>
      <c r="BP10" s="17">
        <v>0.58491256700355099</v>
      </c>
      <c r="BQ10" s="17">
        <v>0.34641184150422799</v>
      </c>
      <c r="BR10" s="17"/>
      <c r="BS10" s="17">
        <v>0.36502784804425198</v>
      </c>
      <c r="BT10" s="17"/>
      <c r="BU10" s="17">
        <v>0.46923669693189601</v>
      </c>
      <c r="BV10" s="17">
        <v>0.50374806296308505</v>
      </c>
      <c r="BW10" s="17">
        <v>0.53297018649479899</v>
      </c>
      <c r="BX10" s="17">
        <v>0.33667019115973701</v>
      </c>
      <c r="BY10" s="17">
        <v>0.48703926171679601</v>
      </c>
      <c r="BZ10" s="17"/>
      <c r="CA10" s="17">
        <v>0.35182571275750701</v>
      </c>
      <c r="CB10" s="17"/>
      <c r="CC10" s="17">
        <v>0.49213079719534197</v>
      </c>
      <c r="CD10" s="17">
        <v>0.46016844203576501</v>
      </c>
      <c r="CE10" s="17"/>
      <c r="CF10" s="17">
        <v>0.552469347437062</v>
      </c>
      <c r="CG10" s="17"/>
      <c r="CH10" s="17">
        <v>0.51103509719368201</v>
      </c>
      <c r="CI10" s="17">
        <v>0.46493607425817601</v>
      </c>
    </row>
    <row r="11" spans="2:87" x14ac:dyDescent="0.35">
      <c r="B11" s="18" t="s">
        <v>102</v>
      </c>
      <c r="C11" s="17">
        <v>0.39634515737588799</v>
      </c>
      <c r="D11" s="17">
        <v>0.44169808334670002</v>
      </c>
      <c r="E11" s="17">
        <v>0.35339386052695099</v>
      </c>
      <c r="F11" s="17"/>
      <c r="G11" s="17">
        <v>0.38728447210033601</v>
      </c>
      <c r="H11" s="17">
        <v>0.36315940257117502</v>
      </c>
      <c r="I11" s="17">
        <v>0.42697781644650701</v>
      </c>
      <c r="J11" s="17">
        <v>0.41235736880253898</v>
      </c>
      <c r="K11" s="17">
        <v>0.33609860387138202</v>
      </c>
      <c r="L11" s="17">
        <v>0.431957894820449</v>
      </c>
      <c r="M11" s="17"/>
      <c r="N11" s="17">
        <v>0.472107746061733</v>
      </c>
      <c r="O11" s="17">
        <v>0.39185679742162499</v>
      </c>
      <c r="P11" s="17">
        <v>0.34107984626760501</v>
      </c>
      <c r="Q11" s="17">
        <v>0.36753253027506599</v>
      </c>
      <c r="R11" s="17"/>
      <c r="S11" s="17">
        <v>0.44967032445777599</v>
      </c>
      <c r="T11" s="17">
        <v>0.44546537123876501</v>
      </c>
      <c r="U11" s="17">
        <v>0.41962364521962697</v>
      </c>
      <c r="V11" s="17">
        <v>0.35980992040631299</v>
      </c>
      <c r="W11" s="17">
        <v>0.28248586447498197</v>
      </c>
      <c r="X11" s="17">
        <v>0.46046108733727398</v>
      </c>
      <c r="Y11" s="17">
        <v>0.35198198011012899</v>
      </c>
      <c r="Z11" s="17">
        <v>0.27692169135851002</v>
      </c>
      <c r="AA11" s="17">
        <v>0.39812223018765103</v>
      </c>
      <c r="AB11" s="17">
        <v>0.44021479686918003</v>
      </c>
      <c r="AC11" s="17">
        <v>0.33291575592709899</v>
      </c>
      <c r="AD11" s="17">
        <v>0.30075699507618803</v>
      </c>
      <c r="AE11" s="17"/>
      <c r="AF11" s="17">
        <v>0.36953813481637199</v>
      </c>
      <c r="AG11" s="17">
        <v>0.37498183907020599</v>
      </c>
      <c r="AH11" s="17">
        <v>0.393954187042582</v>
      </c>
      <c r="AI11" s="17">
        <v>0.46221165624464</v>
      </c>
      <c r="AJ11" s="17">
        <v>0.48348245164703102</v>
      </c>
      <c r="AK11" s="17"/>
      <c r="AL11" s="17">
        <v>0.39948745750967302</v>
      </c>
      <c r="AM11" s="17">
        <v>0.38813163281840501</v>
      </c>
      <c r="AN11" s="17">
        <v>0.38450283988632</v>
      </c>
      <c r="AO11" s="17">
        <v>0.459970599009345</v>
      </c>
      <c r="AP11" s="17"/>
      <c r="AQ11" s="17">
        <v>0.36416442950692401</v>
      </c>
      <c r="AR11" s="17">
        <v>0.44304681192172701</v>
      </c>
      <c r="AS11" s="17"/>
      <c r="AT11" s="17">
        <v>0.39586320334653102</v>
      </c>
      <c r="AU11" s="17">
        <v>0.42261111352735398</v>
      </c>
      <c r="AV11" s="17"/>
      <c r="AW11" s="17">
        <v>0.405450091021335</v>
      </c>
      <c r="AX11" s="17">
        <v>0.44853209263259503</v>
      </c>
      <c r="AY11" s="17">
        <v>0.37085955345044402</v>
      </c>
      <c r="AZ11" s="17"/>
      <c r="BA11" s="17">
        <v>0.41547073062198298</v>
      </c>
      <c r="BB11" s="17">
        <v>0.38973139404861701</v>
      </c>
      <c r="BC11" s="17">
        <v>0.39945625041792698</v>
      </c>
      <c r="BD11" s="17">
        <v>0.37188670987469302</v>
      </c>
      <c r="BE11" s="17">
        <v>0.36822516190676902</v>
      </c>
      <c r="BF11" s="17"/>
      <c r="BG11" s="17">
        <v>0.40766290342108502</v>
      </c>
      <c r="BH11" s="17">
        <v>0.38808917080100602</v>
      </c>
      <c r="BI11" s="17"/>
      <c r="BJ11" s="17">
        <v>0.40041915722416299</v>
      </c>
      <c r="BK11" s="17">
        <v>0.38175542544727098</v>
      </c>
      <c r="BL11" s="17"/>
      <c r="BM11" s="17">
        <v>0.33907986728096901</v>
      </c>
      <c r="BN11" s="17">
        <v>0.495979616427561</v>
      </c>
      <c r="BO11" s="17">
        <v>0.41987484154303201</v>
      </c>
      <c r="BP11" s="17">
        <v>0.46956352144663699</v>
      </c>
      <c r="BQ11" s="17">
        <v>0.30788546276075901</v>
      </c>
      <c r="BR11" s="17"/>
      <c r="BS11" s="17">
        <v>0.36257723872831699</v>
      </c>
      <c r="BT11" s="17"/>
      <c r="BU11" s="17">
        <v>0.48820328853983402</v>
      </c>
      <c r="BV11" s="17">
        <v>0.378935303671326</v>
      </c>
      <c r="BW11" s="17">
        <v>0.45842663725984201</v>
      </c>
      <c r="BX11" s="17">
        <v>0.33400660362907902</v>
      </c>
      <c r="BY11" s="17">
        <v>0.33493129457825999</v>
      </c>
      <c r="BZ11" s="17"/>
      <c r="CA11" s="17">
        <v>0.382832780894372</v>
      </c>
      <c r="CB11" s="17"/>
      <c r="CC11" s="17">
        <v>0.40041775513994299</v>
      </c>
      <c r="CD11" s="17">
        <v>0.398824431418626</v>
      </c>
      <c r="CE11" s="17"/>
      <c r="CF11" s="17">
        <v>0.41062696650092601</v>
      </c>
      <c r="CG11" s="17"/>
      <c r="CH11" s="17">
        <v>0.40264074165130498</v>
      </c>
      <c r="CI11" s="17">
        <v>0.43010162084845699</v>
      </c>
    </row>
    <row r="12" spans="2:87" x14ac:dyDescent="0.35">
      <c r="B12" s="18" t="s">
        <v>103</v>
      </c>
      <c r="C12" s="17">
        <v>0.35852123989870999</v>
      </c>
      <c r="D12" s="17">
        <v>0.36897867120800698</v>
      </c>
      <c r="E12" s="17">
        <v>0.35041396726517499</v>
      </c>
      <c r="F12" s="17"/>
      <c r="G12" s="17">
        <v>0.20007473168412601</v>
      </c>
      <c r="H12" s="17">
        <v>0.219198166243883</v>
      </c>
      <c r="I12" s="17">
        <v>0.310592303891152</v>
      </c>
      <c r="J12" s="17">
        <v>0.38682298164963502</v>
      </c>
      <c r="K12" s="17">
        <v>0.467394336469594</v>
      </c>
      <c r="L12" s="17">
        <v>0.52142167361686897</v>
      </c>
      <c r="M12" s="17"/>
      <c r="N12" s="17">
        <v>0.27859606358117001</v>
      </c>
      <c r="O12" s="17">
        <v>0.33290781949110798</v>
      </c>
      <c r="P12" s="17">
        <v>0.427690271154061</v>
      </c>
      <c r="Q12" s="17">
        <v>0.40756034519655998</v>
      </c>
      <c r="R12" s="17"/>
      <c r="S12" s="17">
        <v>0.256018952470911</v>
      </c>
      <c r="T12" s="17">
        <v>0.35201435197359299</v>
      </c>
      <c r="U12" s="17">
        <v>0.42727662884143303</v>
      </c>
      <c r="V12" s="17">
        <v>0.45881208226225101</v>
      </c>
      <c r="W12" s="17">
        <v>0.33231079538163599</v>
      </c>
      <c r="X12" s="17">
        <v>0.39500582430347703</v>
      </c>
      <c r="Y12" s="17">
        <v>0.37136311817781897</v>
      </c>
      <c r="Z12" s="17">
        <v>0.39965092878471098</v>
      </c>
      <c r="AA12" s="17">
        <v>0.31622344029529698</v>
      </c>
      <c r="AB12" s="17">
        <v>0.33497003751863502</v>
      </c>
      <c r="AC12" s="17">
        <v>0.45459980135605998</v>
      </c>
      <c r="AD12" s="17">
        <v>0.309950523217915</v>
      </c>
      <c r="AE12" s="17"/>
      <c r="AF12" s="17">
        <v>0.35025098608315203</v>
      </c>
      <c r="AG12" s="17">
        <v>0.41398683366807698</v>
      </c>
      <c r="AH12" s="17">
        <v>0.34203641056834599</v>
      </c>
      <c r="AI12" s="17">
        <v>0.28239168875833198</v>
      </c>
      <c r="AJ12" s="17">
        <v>0.28457518727978598</v>
      </c>
      <c r="AK12" s="17"/>
      <c r="AL12" s="17">
        <v>0.40094189004242597</v>
      </c>
      <c r="AM12" s="17">
        <v>0.35468963681217702</v>
      </c>
      <c r="AN12" s="17">
        <v>0.30864013973085602</v>
      </c>
      <c r="AO12" s="17">
        <v>0.260835394393792</v>
      </c>
      <c r="AP12" s="17"/>
      <c r="AQ12" s="17">
        <v>0.45181162472667602</v>
      </c>
      <c r="AR12" s="17">
        <v>0.223135385904842</v>
      </c>
      <c r="AS12" s="17"/>
      <c r="AT12" s="17">
        <v>0.328362188903639</v>
      </c>
      <c r="AU12" s="17">
        <v>0.50735706365410604</v>
      </c>
      <c r="AV12" s="17"/>
      <c r="AW12" s="17">
        <v>0.45276180056285698</v>
      </c>
      <c r="AX12" s="17">
        <v>0.323899447830792</v>
      </c>
      <c r="AY12" s="17">
        <v>0.299105218206696</v>
      </c>
      <c r="AZ12" s="17"/>
      <c r="BA12" s="17">
        <v>0.24283939137825</v>
      </c>
      <c r="BB12" s="17">
        <v>0.39177947299814297</v>
      </c>
      <c r="BC12" s="17">
        <v>0.39280406400231999</v>
      </c>
      <c r="BD12" s="17">
        <v>0.40753529556360601</v>
      </c>
      <c r="BE12" s="17">
        <v>0.446801995556317</v>
      </c>
      <c r="BF12" s="17"/>
      <c r="BG12" s="17">
        <v>0.310038181239016</v>
      </c>
      <c r="BH12" s="17">
        <v>0.39388830678686598</v>
      </c>
      <c r="BI12" s="17"/>
      <c r="BJ12" s="17">
        <v>0.32505941381249398</v>
      </c>
      <c r="BK12" s="17">
        <v>0.485160531906901</v>
      </c>
      <c r="BL12" s="17"/>
      <c r="BM12" s="17">
        <v>0.338537759553864</v>
      </c>
      <c r="BN12" s="17">
        <v>0.53611141841381205</v>
      </c>
      <c r="BO12" s="17">
        <v>0.223232187408648</v>
      </c>
      <c r="BP12" s="17">
        <v>0.13443573738006401</v>
      </c>
      <c r="BQ12" s="17">
        <v>0.78668883679038804</v>
      </c>
      <c r="BR12" s="17"/>
      <c r="BS12" s="17">
        <v>0.61349813254493701</v>
      </c>
      <c r="BT12" s="17"/>
      <c r="BU12" s="17">
        <v>0.45241261974026098</v>
      </c>
      <c r="BV12" s="17">
        <v>0.16305673702034301</v>
      </c>
      <c r="BW12" s="17">
        <v>0.17552506818525301</v>
      </c>
      <c r="BX12" s="17">
        <v>0.74352699063300798</v>
      </c>
      <c r="BY12" s="17">
        <v>0.26050386434402101</v>
      </c>
      <c r="BZ12" s="17"/>
      <c r="CA12" s="17">
        <v>0.40478539289353199</v>
      </c>
      <c r="CB12" s="17"/>
      <c r="CC12" s="17">
        <v>0.36685289526373799</v>
      </c>
      <c r="CD12" s="17">
        <v>0.33119815914280798</v>
      </c>
      <c r="CE12" s="17"/>
      <c r="CF12" s="17">
        <v>0.358087495843047</v>
      </c>
      <c r="CG12" s="17"/>
      <c r="CH12" s="17">
        <v>0.44489978957376602</v>
      </c>
      <c r="CI12" s="17">
        <v>0.218869787048589</v>
      </c>
    </row>
    <row r="13" spans="2:87" x14ac:dyDescent="0.35">
      <c r="B13" s="18" t="s">
        <v>104</v>
      </c>
      <c r="C13" s="17">
        <v>0.16538234945529201</v>
      </c>
      <c r="D13" s="17">
        <v>0.17339051729814201</v>
      </c>
      <c r="E13" s="17">
        <v>0.15852760286071199</v>
      </c>
      <c r="F13" s="17"/>
      <c r="G13" s="17">
        <v>0.17309519781122401</v>
      </c>
      <c r="H13" s="17">
        <v>0.161142038436413</v>
      </c>
      <c r="I13" s="17">
        <v>0.167758480344259</v>
      </c>
      <c r="J13" s="17">
        <v>0.16559719250204899</v>
      </c>
      <c r="K13" s="17">
        <v>0.17605410250255801</v>
      </c>
      <c r="L13" s="17">
        <v>0.15441351187615701</v>
      </c>
      <c r="M13" s="17"/>
      <c r="N13" s="17">
        <v>0.17167761394707201</v>
      </c>
      <c r="O13" s="17">
        <v>0.158367365340324</v>
      </c>
      <c r="P13" s="17">
        <v>0.16903711114269901</v>
      </c>
      <c r="Q13" s="17">
        <v>0.163140347723882</v>
      </c>
      <c r="R13" s="17"/>
      <c r="S13" s="17">
        <v>0.234018795409242</v>
      </c>
      <c r="T13" s="17">
        <v>0.14298623527545101</v>
      </c>
      <c r="U13" s="17">
        <v>0.14147804529258301</v>
      </c>
      <c r="V13" s="17">
        <v>0.14371730859511</v>
      </c>
      <c r="W13" s="17">
        <v>0.27125042445069802</v>
      </c>
      <c r="X13" s="17">
        <v>0.21840682772430101</v>
      </c>
      <c r="Y13" s="17">
        <v>0.18304720417558801</v>
      </c>
      <c r="Z13" s="17">
        <v>0.21093646425459101</v>
      </c>
      <c r="AA13" s="17">
        <v>0.107654243709265</v>
      </c>
      <c r="AB13" s="17">
        <v>6.9018821228356203E-2</v>
      </c>
      <c r="AC13" s="17">
        <v>0.115168960860039</v>
      </c>
      <c r="AD13" s="17">
        <v>0.14024114836388299</v>
      </c>
      <c r="AE13" s="17"/>
      <c r="AF13" s="17">
        <v>0.151508270803144</v>
      </c>
      <c r="AG13" s="17">
        <v>0.154571364270777</v>
      </c>
      <c r="AH13" s="17">
        <v>0.177525190679787</v>
      </c>
      <c r="AI13" s="17">
        <v>0.161142065996115</v>
      </c>
      <c r="AJ13" s="17">
        <v>0.172889128678299</v>
      </c>
      <c r="AK13" s="17"/>
      <c r="AL13" s="17">
        <v>0.164168818550393</v>
      </c>
      <c r="AM13" s="17">
        <v>0.165867743255145</v>
      </c>
      <c r="AN13" s="17">
        <v>0.16668900474474899</v>
      </c>
      <c r="AO13" s="17">
        <v>0.16621308390508399</v>
      </c>
      <c r="AP13" s="17"/>
      <c r="AQ13" s="17">
        <v>0.172135673020443</v>
      </c>
      <c r="AR13" s="17">
        <v>0.155581720163743</v>
      </c>
      <c r="AS13" s="17"/>
      <c r="AT13" s="17">
        <v>0.165507518865113</v>
      </c>
      <c r="AU13" s="17">
        <v>0.169508876206175</v>
      </c>
      <c r="AV13" s="17"/>
      <c r="AW13" s="17">
        <v>0.17117572658495001</v>
      </c>
      <c r="AX13" s="17">
        <v>0.14721425648688199</v>
      </c>
      <c r="AY13" s="17">
        <v>0.174724406312502</v>
      </c>
      <c r="AZ13" s="17"/>
      <c r="BA13" s="17">
        <v>0.19647144140245801</v>
      </c>
      <c r="BB13" s="17">
        <v>0.182727653452115</v>
      </c>
      <c r="BC13" s="17">
        <v>0.14341614363743699</v>
      </c>
      <c r="BD13" s="17">
        <v>0.102977416970312</v>
      </c>
      <c r="BE13" s="17">
        <v>0.16914950451239</v>
      </c>
      <c r="BF13" s="17"/>
      <c r="BG13" s="17">
        <v>0.16192470278844001</v>
      </c>
      <c r="BH13" s="17">
        <v>0.16790460824677</v>
      </c>
      <c r="BI13" s="17"/>
      <c r="BJ13" s="17">
        <v>0.16129353264610799</v>
      </c>
      <c r="BK13" s="17">
        <v>0.18466246697842001</v>
      </c>
      <c r="BL13" s="17"/>
      <c r="BM13" s="17">
        <v>0.18413306907716401</v>
      </c>
      <c r="BN13" s="17">
        <v>0.17087425134536999</v>
      </c>
      <c r="BO13" s="17">
        <v>0.16248727918448699</v>
      </c>
      <c r="BP13" s="17">
        <v>0.146474145011213</v>
      </c>
      <c r="BQ13" s="17">
        <v>0.179740855992849</v>
      </c>
      <c r="BR13" s="17"/>
      <c r="BS13" s="17">
        <v>0.188008907994619</v>
      </c>
      <c r="BT13" s="17"/>
      <c r="BU13" s="17">
        <v>0.15795414831632901</v>
      </c>
      <c r="BV13" s="17">
        <v>0.17729443811825901</v>
      </c>
      <c r="BW13" s="17">
        <v>0.15232971982021101</v>
      </c>
      <c r="BX13" s="17">
        <v>0.195702220542191</v>
      </c>
      <c r="BY13" s="17">
        <v>0.18965921203613201</v>
      </c>
      <c r="BZ13" s="17"/>
      <c r="CA13" s="17">
        <v>0.17583369034542101</v>
      </c>
      <c r="CB13" s="17"/>
      <c r="CC13" s="17">
        <v>0.158453805608784</v>
      </c>
      <c r="CD13" s="17">
        <v>0.18517797114134801</v>
      </c>
      <c r="CE13" s="17"/>
      <c r="CF13" s="17">
        <v>0.143011450618417</v>
      </c>
      <c r="CG13" s="17"/>
      <c r="CH13" s="17">
        <v>0.159260146468261</v>
      </c>
      <c r="CI13" s="17">
        <v>0.167825699837124</v>
      </c>
    </row>
    <row r="14" spans="2:87" x14ac:dyDescent="0.35">
      <c r="B14" s="18" t="s">
        <v>105</v>
      </c>
      <c r="C14" s="17">
        <v>0.16086573782267799</v>
      </c>
      <c r="D14" s="17">
        <v>0.151730798630652</v>
      </c>
      <c r="E14" s="17">
        <v>0.169824081211981</v>
      </c>
      <c r="F14" s="17"/>
      <c r="G14" s="17">
        <v>0.25142944250182298</v>
      </c>
      <c r="H14" s="17">
        <v>0.255308773891746</v>
      </c>
      <c r="I14" s="17">
        <v>0.15128124175942601</v>
      </c>
      <c r="J14" s="17">
        <v>0.127401952440125</v>
      </c>
      <c r="K14" s="17">
        <v>0.118251111427063</v>
      </c>
      <c r="L14" s="17">
        <v>8.6634729083102796E-2</v>
      </c>
      <c r="M14" s="17"/>
      <c r="N14" s="17">
        <v>0.16092087120373699</v>
      </c>
      <c r="O14" s="17">
        <v>0.15905997689554199</v>
      </c>
      <c r="P14" s="17">
        <v>0.15259273205372301</v>
      </c>
      <c r="Q14" s="17">
        <v>0.17034290558805401</v>
      </c>
      <c r="R14" s="17"/>
      <c r="S14" s="17">
        <v>0.24108544621681799</v>
      </c>
      <c r="T14" s="17">
        <v>0.16411515614614999</v>
      </c>
      <c r="U14" s="17">
        <v>0.120761319444805</v>
      </c>
      <c r="V14" s="17">
        <v>0.150398302582224</v>
      </c>
      <c r="W14" s="17">
        <v>0.16821949472304201</v>
      </c>
      <c r="X14" s="17">
        <v>0.117788128561815</v>
      </c>
      <c r="Y14" s="17">
        <v>0.13210465519453901</v>
      </c>
      <c r="Z14" s="17">
        <v>0.14965697842222001</v>
      </c>
      <c r="AA14" s="17">
        <v>0.16984364453739301</v>
      </c>
      <c r="AB14" s="17">
        <v>0.14614477645004101</v>
      </c>
      <c r="AC14" s="17">
        <v>0.13892338335703699</v>
      </c>
      <c r="AD14" s="17">
        <v>0.16194767044556099</v>
      </c>
      <c r="AE14" s="17"/>
      <c r="AF14" s="17">
        <v>0.148375478088626</v>
      </c>
      <c r="AG14" s="17">
        <v>0.17929628082628099</v>
      </c>
      <c r="AH14" s="17">
        <v>0.145767037964426</v>
      </c>
      <c r="AI14" s="17">
        <v>0.17586320037897599</v>
      </c>
      <c r="AJ14" s="17">
        <v>0.15477974416663501</v>
      </c>
      <c r="AK14" s="17"/>
      <c r="AL14" s="17">
        <v>0.122797853655518</v>
      </c>
      <c r="AM14" s="17">
        <v>0.15853824810383599</v>
      </c>
      <c r="AN14" s="17">
        <v>0.195895552134776</v>
      </c>
      <c r="AO14" s="17">
        <v>0.31054075471104298</v>
      </c>
      <c r="AP14" s="17"/>
      <c r="AQ14" s="17">
        <v>0.141741937612029</v>
      </c>
      <c r="AR14" s="17">
        <v>0.188618780410092</v>
      </c>
      <c r="AS14" s="17"/>
      <c r="AT14" s="17">
        <v>0.176861133380528</v>
      </c>
      <c r="AU14" s="17">
        <v>0.10335071569778</v>
      </c>
      <c r="AV14" s="17"/>
      <c r="AW14" s="17">
        <v>0.10021906533807901</v>
      </c>
      <c r="AX14" s="17">
        <v>0.118601322876868</v>
      </c>
      <c r="AY14" s="17">
        <v>0.23982905679647801</v>
      </c>
      <c r="AZ14" s="17"/>
      <c r="BA14" s="17">
        <v>0.218293186711503</v>
      </c>
      <c r="BB14" s="17">
        <v>0.15079205156522499</v>
      </c>
      <c r="BC14" s="17">
        <v>0.132027661664466</v>
      </c>
      <c r="BD14" s="17">
        <v>0.15957529424036199</v>
      </c>
      <c r="BE14" s="17">
        <v>0.115783751636998</v>
      </c>
      <c r="BF14" s="17"/>
      <c r="BG14" s="17">
        <v>0.18696348729986301</v>
      </c>
      <c r="BH14" s="17">
        <v>0.14182814248719</v>
      </c>
      <c r="BI14" s="17"/>
      <c r="BJ14" s="17">
        <v>0.172932114641523</v>
      </c>
      <c r="BK14" s="17">
        <v>0.11291384828173</v>
      </c>
      <c r="BL14" s="17"/>
      <c r="BM14" s="17">
        <v>0.206989152100924</v>
      </c>
      <c r="BN14" s="17">
        <v>8.5792588371872897E-2</v>
      </c>
      <c r="BO14" s="17">
        <v>0.20359513527801501</v>
      </c>
      <c r="BP14" s="17">
        <v>0.13343986784248801</v>
      </c>
      <c r="BQ14" s="17">
        <v>7.6978749558972201E-2</v>
      </c>
      <c r="BR14" s="17"/>
      <c r="BS14" s="17">
        <v>0.107683330512129</v>
      </c>
      <c r="BT14" s="17"/>
      <c r="BU14" s="17">
        <v>0.11521689602405299</v>
      </c>
      <c r="BV14" s="17">
        <v>0.231517495377454</v>
      </c>
      <c r="BW14" s="17">
        <v>0.131551986443008</v>
      </c>
      <c r="BX14" s="17">
        <v>8.8787477321638497E-2</v>
      </c>
      <c r="BY14" s="17">
        <v>0.18073374937494999</v>
      </c>
      <c r="BZ14" s="17"/>
      <c r="CA14" s="17">
        <v>0.17830716155255399</v>
      </c>
      <c r="CB14" s="17"/>
      <c r="CC14" s="17">
        <v>0.167010998201953</v>
      </c>
      <c r="CD14" s="17">
        <v>0.13532100975810499</v>
      </c>
      <c r="CE14" s="17"/>
      <c r="CF14" s="17">
        <v>0.136954335072347</v>
      </c>
      <c r="CG14" s="17"/>
      <c r="CH14" s="17">
        <v>0.154770726111882</v>
      </c>
      <c r="CI14" s="17">
        <v>0.177025397562181</v>
      </c>
    </row>
    <row r="15" spans="2:87" x14ac:dyDescent="0.35">
      <c r="B15" s="18" t="s">
        <v>106</v>
      </c>
      <c r="C15" s="17">
        <v>0.16039193959358</v>
      </c>
      <c r="D15" s="17">
        <v>0.16885637326193501</v>
      </c>
      <c r="E15" s="17">
        <v>0.15306131509416299</v>
      </c>
      <c r="F15" s="17"/>
      <c r="G15" s="17">
        <v>0.21789637666548201</v>
      </c>
      <c r="H15" s="17">
        <v>0.21863771408754001</v>
      </c>
      <c r="I15" s="17">
        <v>0.17125167649294301</v>
      </c>
      <c r="J15" s="17">
        <v>0.13912809106375401</v>
      </c>
      <c r="K15" s="17">
        <v>0.100025630137916</v>
      </c>
      <c r="L15" s="17">
        <v>0.123222503994541</v>
      </c>
      <c r="M15" s="17"/>
      <c r="N15" s="17">
        <v>0.18644222069212299</v>
      </c>
      <c r="O15" s="17">
        <v>0.152713106948344</v>
      </c>
      <c r="P15" s="17">
        <v>0.17633922526863799</v>
      </c>
      <c r="Q15" s="17">
        <v>0.12850311325762601</v>
      </c>
      <c r="R15" s="17"/>
      <c r="S15" s="17">
        <v>0.24295349823151799</v>
      </c>
      <c r="T15" s="17">
        <v>0.177220738099653</v>
      </c>
      <c r="U15" s="17">
        <v>0.135534634797781</v>
      </c>
      <c r="V15" s="17">
        <v>0.14659224940744001</v>
      </c>
      <c r="W15" s="17">
        <v>0.14326048900945601</v>
      </c>
      <c r="X15" s="17">
        <v>0.12694360012032599</v>
      </c>
      <c r="Y15" s="17">
        <v>0.121114398793623</v>
      </c>
      <c r="Z15" s="17">
        <v>0.19126295155902301</v>
      </c>
      <c r="AA15" s="17">
        <v>0.16479469661287999</v>
      </c>
      <c r="AB15" s="17">
        <v>0.130210304441708</v>
      </c>
      <c r="AC15" s="17">
        <v>0.16075865011768001</v>
      </c>
      <c r="AD15" s="17">
        <v>8.6114359155334996E-2</v>
      </c>
      <c r="AE15" s="17"/>
      <c r="AF15" s="17">
        <v>0.139488998126089</v>
      </c>
      <c r="AG15" s="17">
        <v>0.14898727044386101</v>
      </c>
      <c r="AH15" s="17">
        <v>0.15743417608434199</v>
      </c>
      <c r="AI15" s="17">
        <v>0.21382477075522899</v>
      </c>
      <c r="AJ15" s="17">
        <v>0.18435424175208201</v>
      </c>
      <c r="AK15" s="17"/>
      <c r="AL15" s="17">
        <v>0.153859825595283</v>
      </c>
      <c r="AM15" s="17">
        <v>0.16221608984955199</v>
      </c>
      <c r="AN15" s="17">
        <v>0.167799303978659</v>
      </c>
      <c r="AO15" s="17">
        <v>0.16864997693688499</v>
      </c>
      <c r="AP15" s="17"/>
      <c r="AQ15" s="17">
        <v>0.13844287602806701</v>
      </c>
      <c r="AR15" s="17">
        <v>0.19224509059796799</v>
      </c>
      <c r="AS15" s="17"/>
      <c r="AT15" s="17">
        <v>0.18997048792669799</v>
      </c>
      <c r="AU15" s="17">
        <v>0.113083468141877</v>
      </c>
      <c r="AV15" s="17"/>
      <c r="AW15" s="17">
        <v>0.14080821872772001</v>
      </c>
      <c r="AX15" s="17">
        <v>0.165131364221906</v>
      </c>
      <c r="AY15" s="17">
        <v>0.17399375667609099</v>
      </c>
      <c r="AZ15" s="17"/>
      <c r="BA15" s="17">
        <v>0.20500014908516501</v>
      </c>
      <c r="BB15" s="17">
        <v>0.13646648035919101</v>
      </c>
      <c r="BC15" s="17">
        <v>0.169700272743918</v>
      </c>
      <c r="BD15" s="17">
        <v>8.84349382264812E-2</v>
      </c>
      <c r="BE15" s="17">
        <v>0.149141171420406</v>
      </c>
      <c r="BF15" s="17"/>
      <c r="BG15" s="17">
        <v>0.17208281296969399</v>
      </c>
      <c r="BH15" s="17">
        <v>0.15186376682345501</v>
      </c>
      <c r="BI15" s="17"/>
      <c r="BJ15" s="17">
        <v>0.17046477566815799</v>
      </c>
      <c r="BK15" s="17">
        <v>0.117421622877457</v>
      </c>
      <c r="BL15" s="17"/>
      <c r="BM15" s="17">
        <v>0.21331347102005099</v>
      </c>
      <c r="BN15" s="17">
        <v>0.17961349962193399</v>
      </c>
      <c r="BO15" s="17">
        <v>0.15804920174728701</v>
      </c>
      <c r="BP15" s="17">
        <v>0.106819551237248</v>
      </c>
      <c r="BQ15" s="17">
        <v>0.16329968596514699</v>
      </c>
      <c r="BR15" s="17"/>
      <c r="BS15" s="17">
        <v>0.18381312002697101</v>
      </c>
      <c r="BT15" s="17"/>
      <c r="BU15" s="17">
        <v>0.18022131915652401</v>
      </c>
      <c r="BV15" s="17">
        <v>0.184151904171442</v>
      </c>
      <c r="BW15" s="17">
        <v>0.102309330660994</v>
      </c>
      <c r="BX15" s="17">
        <v>0.17624836897514901</v>
      </c>
      <c r="BY15" s="17">
        <v>0.16921329977978</v>
      </c>
      <c r="BZ15" s="17"/>
      <c r="CA15" s="17">
        <v>0.18572127362985599</v>
      </c>
      <c r="CB15" s="17"/>
      <c r="CC15" s="17">
        <v>0.154361974809404</v>
      </c>
      <c r="CD15" s="17">
        <v>0.17870157822864599</v>
      </c>
      <c r="CE15" s="17"/>
      <c r="CF15" s="17">
        <v>0.15613357383085899</v>
      </c>
      <c r="CG15" s="17"/>
      <c r="CH15" s="17">
        <v>0.13935411179648199</v>
      </c>
      <c r="CI15" s="17">
        <v>0.178451625707087</v>
      </c>
    </row>
    <row r="16" spans="2:87" x14ac:dyDescent="0.35">
      <c r="B16" s="18" t="s">
        <v>107</v>
      </c>
      <c r="C16" s="17">
        <v>0.13263254232805499</v>
      </c>
      <c r="D16" s="17">
        <v>0.144675100635096</v>
      </c>
      <c r="E16" s="17">
        <v>0.11881018437784201</v>
      </c>
      <c r="F16" s="17"/>
      <c r="G16" s="17">
        <v>0.121532842503315</v>
      </c>
      <c r="H16" s="17">
        <v>0.12953649549385701</v>
      </c>
      <c r="I16" s="17">
        <v>0.159116393582</v>
      </c>
      <c r="J16" s="17">
        <v>0.12934989479896</v>
      </c>
      <c r="K16" s="17">
        <v>0.14031741612290499</v>
      </c>
      <c r="L16" s="17">
        <v>0.11859122634892801</v>
      </c>
      <c r="M16" s="17"/>
      <c r="N16" s="17">
        <v>0.155928734210798</v>
      </c>
      <c r="O16" s="17">
        <v>0.15541294714658499</v>
      </c>
      <c r="P16" s="17">
        <v>8.6744133852491204E-2</v>
      </c>
      <c r="Q16" s="17">
        <v>0.12417140815359801</v>
      </c>
      <c r="R16" s="17"/>
      <c r="S16" s="17">
        <v>0.112236193000189</v>
      </c>
      <c r="T16" s="17">
        <v>0.124111151273672</v>
      </c>
      <c r="U16" s="17">
        <v>0.110176072011074</v>
      </c>
      <c r="V16" s="17">
        <v>0.118901168674688</v>
      </c>
      <c r="W16" s="17">
        <v>0.115055505237111</v>
      </c>
      <c r="X16" s="17">
        <v>0.13407484712147999</v>
      </c>
      <c r="Y16" s="17">
        <v>0.14596454390330599</v>
      </c>
      <c r="Z16" s="17">
        <v>7.6990635135859603E-2</v>
      </c>
      <c r="AA16" s="17">
        <v>0.175347260491304</v>
      </c>
      <c r="AB16" s="17">
        <v>0.14169569166207699</v>
      </c>
      <c r="AC16" s="17">
        <v>0.197893883239396</v>
      </c>
      <c r="AD16" s="17">
        <v>0.148745996192094</v>
      </c>
      <c r="AE16" s="17"/>
      <c r="AF16" s="17">
        <v>0.10556469898587401</v>
      </c>
      <c r="AG16" s="17">
        <v>0.116360321629931</v>
      </c>
      <c r="AH16" s="17">
        <v>0.1669106928389</v>
      </c>
      <c r="AI16" s="17">
        <v>0.119745537464747</v>
      </c>
      <c r="AJ16" s="17">
        <v>0.17033128661798999</v>
      </c>
      <c r="AK16" s="17"/>
      <c r="AL16" s="17">
        <v>0.15245169100320999</v>
      </c>
      <c r="AM16" s="17">
        <v>0.11655610111846799</v>
      </c>
      <c r="AN16" s="17">
        <v>0.148850233826953</v>
      </c>
      <c r="AO16" s="17">
        <v>6.5422685115427398E-2</v>
      </c>
      <c r="AP16" s="17"/>
      <c r="AQ16" s="17">
        <v>0.10592483298609701</v>
      </c>
      <c r="AR16" s="17">
        <v>0.17139158533285101</v>
      </c>
      <c r="AS16" s="17"/>
      <c r="AT16" s="17">
        <v>0.135870563075357</v>
      </c>
      <c r="AU16" s="17">
        <v>0.11700445029171599</v>
      </c>
      <c r="AV16" s="17"/>
      <c r="AW16" s="17">
        <v>0.14286920970703901</v>
      </c>
      <c r="AX16" s="17">
        <v>0.143878698161723</v>
      </c>
      <c r="AY16" s="17">
        <v>0.117862903046709</v>
      </c>
      <c r="AZ16" s="17"/>
      <c r="BA16" s="17">
        <v>0.111904237321553</v>
      </c>
      <c r="BB16" s="17">
        <v>0.14984048816326601</v>
      </c>
      <c r="BC16" s="17">
        <v>0.111455210357781</v>
      </c>
      <c r="BD16" s="17">
        <v>0.20291623663099301</v>
      </c>
      <c r="BE16" s="17">
        <v>0.142318245698492</v>
      </c>
      <c r="BF16" s="17"/>
      <c r="BG16" s="17">
        <v>0.13704390001130401</v>
      </c>
      <c r="BH16" s="17">
        <v>0.12941457740248899</v>
      </c>
      <c r="BI16" s="17"/>
      <c r="BJ16" s="17">
        <v>0.13695936440328299</v>
      </c>
      <c r="BK16" s="17">
        <v>0.115408897735035</v>
      </c>
      <c r="BL16" s="17"/>
      <c r="BM16" s="17">
        <v>9.0986300156178201E-2</v>
      </c>
      <c r="BN16" s="17">
        <v>6.8553686550652707E-2</v>
      </c>
      <c r="BO16" s="17">
        <v>0.16052852594817399</v>
      </c>
      <c r="BP16" s="17">
        <v>0.190203969625618</v>
      </c>
      <c r="BQ16" s="17">
        <v>5.7347610054097199E-2</v>
      </c>
      <c r="BR16" s="17"/>
      <c r="BS16" s="17">
        <v>7.7462784989934294E-2</v>
      </c>
      <c r="BT16" s="17"/>
      <c r="BU16" s="17">
        <v>7.7428291532250004E-2</v>
      </c>
      <c r="BV16" s="17">
        <v>0.17816474638127699</v>
      </c>
      <c r="BW16" s="17">
        <v>0.191426619587554</v>
      </c>
      <c r="BX16" s="17">
        <v>5.7495795831760899E-2</v>
      </c>
      <c r="BY16" s="17">
        <v>0.10759471222879601</v>
      </c>
      <c r="BZ16" s="17"/>
      <c r="CA16" s="17">
        <v>9.5779526057060693E-2</v>
      </c>
      <c r="CB16" s="17"/>
      <c r="CC16" s="17">
        <v>0.12733140356206399</v>
      </c>
      <c r="CD16" s="17">
        <v>0.161862795328823</v>
      </c>
      <c r="CE16" s="17"/>
      <c r="CF16" s="17">
        <v>0.14898830680950501</v>
      </c>
      <c r="CG16" s="17"/>
      <c r="CH16" s="17">
        <v>0.108159858804557</v>
      </c>
      <c r="CI16" s="17">
        <v>0.16608001867556699</v>
      </c>
    </row>
    <row r="17" spans="2:87" x14ac:dyDescent="0.35">
      <c r="B17" s="18" t="s">
        <v>108</v>
      </c>
      <c r="C17" s="17">
        <v>0.10079824943426199</v>
      </c>
      <c r="D17" s="17">
        <v>9.9734379582825702E-2</v>
      </c>
      <c r="E17" s="17">
        <v>0.101390098685762</v>
      </c>
      <c r="F17" s="17"/>
      <c r="G17" s="17">
        <v>5.6205760007593301E-2</v>
      </c>
      <c r="H17" s="17">
        <v>7.5480643891702504E-2</v>
      </c>
      <c r="I17" s="17">
        <v>6.0720651562458303E-2</v>
      </c>
      <c r="J17" s="17">
        <v>8.5613677449798697E-2</v>
      </c>
      <c r="K17" s="17">
        <v>0.14416576497212799</v>
      </c>
      <c r="L17" s="17">
        <v>0.16720440007864201</v>
      </c>
      <c r="M17" s="17"/>
      <c r="N17" s="17">
        <v>0.111248944842422</v>
      </c>
      <c r="O17" s="17">
        <v>9.2214453716013903E-2</v>
      </c>
      <c r="P17" s="17">
        <v>0.11547223251568001</v>
      </c>
      <c r="Q17" s="17">
        <v>8.1031669366686696E-2</v>
      </c>
      <c r="R17" s="17"/>
      <c r="S17" s="17">
        <v>6.8262633156743704E-2</v>
      </c>
      <c r="T17" s="17">
        <v>0.105301212284891</v>
      </c>
      <c r="U17" s="17">
        <v>0.15405029235763401</v>
      </c>
      <c r="V17" s="17">
        <v>0.117247640060323</v>
      </c>
      <c r="W17" s="17">
        <v>0.100258266567571</v>
      </c>
      <c r="X17" s="17">
        <v>4.8631316263712997E-2</v>
      </c>
      <c r="Y17" s="17">
        <v>0.130794939331939</v>
      </c>
      <c r="Z17" s="17">
        <v>0.14461676425042999</v>
      </c>
      <c r="AA17" s="17">
        <v>0.105026169267629</v>
      </c>
      <c r="AB17" s="17">
        <v>9.8230070727921101E-2</v>
      </c>
      <c r="AC17" s="17">
        <v>8.6387127939904995E-2</v>
      </c>
      <c r="AD17" s="17">
        <v>7.7184586486358495E-2</v>
      </c>
      <c r="AE17" s="17"/>
      <c r="AF17" s="17">
        <v>9.1909033795874701E-2</v>
      </c>
      <c r="AG17" s="17">
        <v>0.117275263651012</v>
      </c>
      <c r="AH17" s="17">
        <v>8.0161472127678907E-2</v>
      </c>
      <c r="AI17" s="17">
        <v>0.10222819755916</v>
      </c>
      <c r="AJ17" s="17">
        <v>8.9127626300541996E-2</v>
      </c>
      <c r="AK17" s="17"/>
      <c r="AL17" s="17">
        <v>0.12374315637276199</v>
      </c>
      <c r="AM17" s="17">
        <v>0.102441055125741</v>
      </c>
      <c r="AN17" s="17">
        <v>7.0173491813795202E-2</v>
      </c>
      <c r="AO17" s="17">
        <v>3.5305720162997101E-2</v>
      </c>
      <c r="AP17" s="17"/>
      <c r="AQ17" s="17">
        <v>0.113379477771058</v>
      </c>
      <c r="AR17" s="17">
        <v>8.2539986851146899E-2</v>
      </c>
      <c r="AS17" s="17"/>
      <c r="AT17" s="17">
        <v>8.8918519562523404E-2</v>
      </c>
      <c r="AU17" s="17">
        <v>0.167786203842961</v>
      </c>
      <c r="AV17" s="17"/>
      <c r="AW17" s="17">
        <v>0.143922334114509</v>
      </c>
      <c r="AX17" s="17">
        <v>8.90581200248097E-2</v>
      </c>
      <c r="AY17" s="17">
        <v>6.5133964870860997E-2</v>
      </c>
      <c r="AZ17" s="17"/>
      <c r="BA17" s="17">
        <v>7.0203587242943996E-2</v>
      </c>
      <c r="BB17" s="17">
        <v>0.104325165972701</v>
      </c>
      <c r="BC17" s="17">
        <v>0.110109183175082</v>
      </c>
      <c r="BD17" s="17">
        <v>0.12696805067766601</v>
      </c>
      <c r="BE17" s="17">
        <v>0.12544672673263299</v>
      </c>
      <c r="BF17" s="17"/>
      <c r="BG17" s="17">
        <v>7.9884304313781102E-2</v>
      </c>
      <c r="BH17" s="17">
        <v>0.11605440109670299</v>
      </c>
      <c r="BI17" s="17"/>
      <c r="BJ17" s="17">
        <v>8.3339177292759095E-2</v>
      </c>
      <c r="BK17" s="17">
        <v>0.16833672167972399</v>
      </c>
      <c r="BL17" s="17"/>
      <c r="BM17" s="17">
        <v>5.9136533300645E-2</v>
      </c>
      <c r="BN17" s="17">
        <v>0.16920071143935</v>
      </c>
      <c r="BO17" s="17">
        <v>8.3592907016537002E-2</v>
      </c>
      <c r="BP17" s="17">
        <v>8.9440204576326898E-2</v>
      </c>
      <c r="BQ17" s="17">
        <v>0.149143908088192</v>
      </c>
      <c r="BR17" s="17"/>
      <c r="BS17" s="17">
        <v>0.13068498773758799</v>
      </c>
      <c r="BT17" s="17"/>
      <c r="BU17" s="17">
        <v>0.16325724304817399</v>
      </c>
      <c r="BV17" s="17">
        <v>6.6569278004954505E-2</v>
      </c>
      <c r="BW17" s="17">
        <v>9.0595965516992699E-2</v>
      </c>
      <c r="BX17" s="17">
        <v>0.13475557962741899</v>
      </c>
      <c r="BY17" s="17">
        <v>5.0959453805189001E-2</v>
      </c>
      <c r="BZ17" s="17"/>
      <c r="CA17" s="17">
        <v>0.121056665365469</v>
      </c>
      <c r="CB17" s="17"/>
      <c r="CC17" s="17">
        <v>9.0699156246877299E-2</v>
      </c>
      <c r="CD17" s="17">
        <v>0.15005596983864999</v>
      </c>
      <c r="CE17" s="17"/>
      <c r="CF17" s="17">
        <v>8.9512013614063801E-2</v>
      </c>
      <c r="CG17" s="17"/>
      <c r="CH17" s="17">
        <v>0.108970213129092</v>
      </c>
      <c r="CI17" s="17">
        <v>6.5490190010248597E-2</v>
      </c>
    </row>
    <row r="18" spans="2:87" x14ac:dyDescent="0.35">
      <c r="B18" s="18" t="s">
        <v>109</v>
      </c>
      <c r="C18" s="17">
        <v>8.6073102155726597E-2</v>
      </c>
      <c r="D18" s="17">
        <v>9.3260532546143304E-2</v>
      </c>
      <c r="E18" s="17">
        <v>7.8521251467885703E-2</v>
      </c>
      <c r="F18" s="17"/>
      <c r="G18" s="17">
        <v>7.8976909361583802E-2</v>
      </c>
      <c r="H18" s="17">
        <v>7.3930092614703999E-2</v>
      </c>
      <c r="I18" s="17">
        <v>6.9833957204460798E-2</v>
      </c>
      <c r="J18" s="17">
        <v>0.119526227776576</v>
      </c>
      <c r="K18" s="17">
        <v>9.5714779571247993E-2</v>
      </c>
      <c r="L18" s="17">
        <v>8.0291750669511899E-2</v>
      </c>
      <c r="M18" s="17"/>
      <c r="N18" s="17">
        <v>9.8508933344852098E-2</v>
      </c>
      <c r="O18" s="17">
        <v>5.8079236634146901E-2</v>
      </c>
      <c r="P18" s="17">
        <v>8.1060549929203002E-2</v>
      </c>
      <c r="Q18" s="17">
        <v>0.107326505077115</v>
      </c>
      <c r="R18" s="17"/>
      <c r="S18" s="17">
        <v>9.1928752517304396E-2</v>
      </c>
      <c r="T18" s="17">
        <v>0.149573239998126</v>
      </c>
      <c r="U18" s="17">
        <v>9.1661703412941303E-2</v>
      </c>
      <c r="V18" s="17">
        <v>5.54210364246406E-2</v>
      </c>
      <c r="W18" s="17">
        <v>6.3011281456524806E-2</v>
      </c>
      <c r="X18" s="17">
        <v>4.4271244295371902E-2</v>
      </c>
      <c r="Y18" s="17">
        <v>6.3717489259355706E-2</v>
      </c>
      <c r="Z18" s="17">
        <v>8.0845805327083201E-2</v>
      </c>
      <c r="AA18" s="17">
        <v>9.7401438786681005E-2</v>
      </c>
      <c r="AB18" s="17">
        <v>0.113861216688355</v>
      </c>
      <c r="AC18" s="17">
        <v>3.4975388492228802E-2</v>
      </c>
      <c r="AD18" s="17">
        <v>6.6049512975552394E-2</v>
      </c>
      <c r="AE18" s="17"/>
      <c r="AF18" s="17">
        <v>0.10994718443918899</v>
      </c>
      <c r="AG18" s="17">
        <v>7.32582009974964E-2</v>
      </c>
      <c r="AH18" s="17">
        <v>7.7645993958713494E-2</v>
      </c>
      <c r="AI18" s="17">
        <v>0.101045216871711</v>
      </c>
      <c r="AJ18" s="17">
        <v>9.9415594515308806E-2</v>
      </c>
      <c r="AK18" s="17"/>
      <c r="AL18" s="17">
        <v>8.8002784904883294E-2</v>
      </c>
      <c r="AM18" s="17">
        <v>9.8015456948029295E-2</v>
      </c>
      <c r="AN18" s="17">
        <v>5.8849063331895698E-2</v>
      </c>
      <c r="AO18" s="17">
        <v>7.6340807579624803E-2</v>
      </c>
      <c r="AP18" s="17"/>
      <c r="AQ18" s="17">
        <v>8.0219899372459602E-2</v>
      </c>
      <c r="AR18" s="17">
        <v>9.4567448693938502E-2</v>
      </c>
      <c r="AS18" s="17"/>
      <c r="AT18" s="17">
        <v>8.0834382221883397E-2</v>
      </c>
      <c r="AU18" s="17">
        <v>8.4957799931921096E-2</v>
      </c>
      <c r="AV18" s="17"/>
      <c r="AW18" s="17">
        <v>8.2931166436961606E-2</v>
      </c>
      <c r="AX18" s="17">
        <v>7.0922462481758902E-2</v>
      </c>
      <c r="AY18" s="17">
        <v>8.9592241615604098E-2</v>
      </c>
      <c r="AZ18" s="17"/>
      <c r="BA18" s="17">
        <v>9.4262440310820594E-2</v>
      </c>
      <c r="BB18" s="17">
        <v>7.2530118895236306E-2</v>
      </c>
      <c r="BC18" s="17">
        <v>0.10362541167375</v>
      </c>
      <c r="BD18" s="17">
        <v>6.2767689787360706E-2</v>
      </c>
      <c r="BE18" s="17">
        <v>4.3608120419511898E-2</v>
      </c>
      <c r="BF18" s="17"/>
      <c r="BG18" s="17">
        <v>9.9438460190846498E-2</v>
      </c>
      <c r="BH18" s="17">
        <v>7.6323438568490595E-2</v>
      </c>
      <c r="BI18" s="17"/>
      <c r="BJ18" s="17">
        <v>8.7809561944621903E-2</v>
      </c>
      <c r="BK18" s="17">
        <v>8.1703077492811804E-2</v>
      </c>
      <c r="BL18" s="17"/>
      <c r="BM18" s="17">
        <v>7.9387376513036095E-2</v>
      </c>
      <c r="BN18" s="17">
        <v>4.6971336301220898E-2</v>
      </c>
      <c r="BO18" s="17">
        <v>0.10786462359584</v>
      </c>
      <c r="BP18" s="17">
        <v>0.148601515467362</v>
      </c>
      <c r="BQ18" s="17">
        <v>1.5384956801259401E-2</v>
      </c>
      <c r="BR18" s="17"/>
      <c r="BS18" s="17">
        <v>3.1567431316474798E-2</v>
      </c>
      <c r="BT18" s="17"/>
      <c r="BU18" s="17">
        <v>5.0366860592469101E-2</v>
      </c>
      <c r="BV18" s="17">
        <v>0.13200953046681699</v>
      </c>
      <c r="BW18" s="17">
        <v>0.143045020622981</v>
      </c>
      <c r="BX18" s="17">
        <v>1.8830387722749999E-2</v>
      </c>
      <c r="BY18" s="17">
        <v>9.5891629362069006E-2</v>
      </c>
      <c r="BZ18" s="17"/>
      <c r="CA18" s="17">
        <v>5.5525200504655002E-2</v>
      </c>
      <c r="CB18" s="17"/>
      <c r="CC18" s="17">
        <v>8.0815923736735795E-2</v>
      </c>
      <c r="CD18" s="17">
        <v>0.107632131571426</v>
      </c>
      <c r="CE18" s="17"/>
      <c r="CF18" s="17">
        <v>8.4826626402188507E-2</v>
      </c>
      <c r="CG18" s="17"/>
      <c r="CH18" s="17">
        <v>6.3763486679483505E-2</v>
      </c>
      <c r="CI18" s="17">
        <v>0.117673870268505</v>
      </c>
    </row>
    <row r="19" spans="2:87" ht="29" x14ac:dyDescent="0.35">
      <c r="B19" s="18" t="s">
        <v>110</v>
      </c>
      <c r="C19" s="17">
        <v>5.5685782590798802E-2</v>
      </c>
      <c r="D19" s="17">
        <v>7.6076606348550194E-2</v>
      </c>
      <c r="E19" s="17">
        <v>3.6068504230949101E-2</v>
      </c>
      <c r="F19" s="17"/>
      <c r="G19" s="17">
        <v>2.1478312167581899E-2</v>
      </c>
      <c r="H19" s="17">
        <v>2.9832739863054101E-2</v>
      </c>
      <c r="I19" s="17">
        <v>2.9810796425767599E-2</v>
      </c>
      <c r="J19" s="17">
        <v>5.8854094606872603E-2</v>
      </c>
      <c r="K19" s="17">
        <v>7.2776607204799795E-2</v>
      </c>
      <c r="L19" s="17">
        <v>0.10671700462139901</v>
      </c>
      <c r="M19" s="17"/>
      <c r="N19" s="17">
        <v>5.0614910583035001E-2</v>
      </c>
      <c r="O19" s="17">
        <v>6.8038346829893903E-2</v>
      </c>
      <c r="P19" s="17">
        <v>5.2362508392612798E-2</v>
      </c>
      <c r="Q19" s="17">
        <v>4.9995185298771998E-2</v>
      </c>
      <c r="R19" s="17"/>
      <c r="S19" s="17">
        <v>5.5916089255003201E-2</v>
      </c>
      <c r="T19" s="17">
        <v>6.27839083684366E-2</v>
      </c>
      <c r="U19" s="17">
        <v>6.3981862153339203E-2</v>
      </c>
      <c r="V19" s="17">
        <v>6.73232196174091E-2</v>
      </c>
      <c r="W19" s="17">
        <v>3.8938000316424401E-2</v>
      </c>
      <c r="X19" s="17">
        <v>2.8526574557425102E-2</v>
      </c>
      <c r="Y19" s="17">
        <v>4.9968304088037603E-2</v>
      </c>
      <c r="Z19" s="17">
        <v>5.75247095846406E-2</v>
      </c>
      <c r="AA19" s="17">
        <v>4.8138986807808502E-2</v>
      </c>
      <c r="AB19" s="17">
        <v>6.5554225194538199E-2</v>
      </c>
      <c r="AC19" s="17">
        <v>8.3733230665880606E-2</v>
      </c>
      <c r="AD19" s="17">
        <v>5.1406961149631697E-2</v>
      </c>
      <c r="AE19" s="17"/>
      <c r="AF19" s="17">
        <v>5.5625262444434498E-2</v>
      </c>
      <c r="AG19" s="17">
        <v>6.0193067945723003E-2</v>
      </c>
      <c r="AH19" s="17">
        <v>5.8869191045237898E-2</v>
      </c>
      <c r="AI19" s="17">
        <v>4.3610374855268703E-2</v>
      </c>
      <c r="AJ19" s="17">
        <v>6.0302204730700498E-2</v>
      </c>
      <c r="AK19" s="17"/>
      <c r="AL19" s="17">
        <v>6.9253141994726403E-2</v>
      </c>
      <c r="AM19" s="17">
        <v>5.7054953522439798E-2</v>
      </c>
      <c r="AN19" s="17">
        <v>3.2976973458818601E-2</v>
      </c>
      <c r="AO19" s="17">
        <v>2.7197139537524999E-2</v>
      </c>
      <c r="AP19" s="17"/>
      <c r="AQ19" s="17">
        <v>6.7092239339006599E-2</v>
      </c>
      <c r="AR19" s="17">
        <v>3.9132384394961299E-2</v>
      </c>
      <c r="AS19" s="17"/>
      <c r="AT19" s="17">
        <v>4.4893955806095599E-2</v>
      </c>
      <c r="AU19" s="17">
        <v>0.117777251537575</v>
      </c>
      <c r="AV19" s="17"/>
      <c r="AW19" s="17">
        <v>8.6414358864517704E-2</v>
      </c>
      <c r="AX19" s="17">
        <v>4.8648965580566E-2</v>
      </c>
      <c r="AY19" s="17">
        <v>2.9064813556975801E-2</v>
      </c>
      <c r="AZ19" s="17"/>
      <c r="BA19" s="17">
        <v>4.0804603874686499E-2</v>
      </c>
      <c r="BB19" s="17">
        <v>5.2943150581274301E-2</v>
      </c>
      <c r="BC19" s="17">
        <v>5.3216239017505398E-2</v>
      </c>
      <c r="BD19" s="17">
        <v>0.101703766838353</v>
      </c>
      <c r="BE19" s="17">
        <v>6.2030956153871102E-2</v>
      </c>
      <c r="BF19" s="17"/>
      <c r="BG19" s="17">
        <v>4.9430574102108903E-2</v>
      </c>
      <c r="BH19" s="17">
        <v>6.0248786310751201E-2</v>
      </c>
      <c r="BI19" s="17"/>
      <c r="BJ19" s="17">
        <v>5.2068739883925103E-2</v>
      </c>
      <c r="BK19" s="17">
        <v>6.6676305608545594E-2</v>
      </c>
      <c r="BL19" s="17"/>
      <c r="BM19" s="17">
        <v>2.1155007856654799E-2</v>
      </c>
      <c r="BN19" s="17">
        <v>9.2115376167258997E-2</v>
      </c>
      <c r="BO19" s="17">
        <v>4.3997756872341899E-2</v>
      </c>
      <c r="BP19" s="17">
        <v>6.4975856494241896E-2</v>
      </c>
      <c r="BQ19" s="17">
        <v>8.1295146542707794E-2</v>
      </c>
      <c r="BR19" s="17"/>
      <c r="BS19" s="17">
        <v>6.4760920806524305E-2</v>
      </c>
      <c r="BT19" s="17"/>
      <c r="BU19" s="17">
        <v>7.7416791798202197E-2</v>
      </c>
      <c r="BV19" s="17">
        <v>4.5201287053263803E-2</v>
      </c>
      <c r="BW19" s="17">
        <v>5.3233293890741301E-2</v>
      </c>
      <c r="BX19" s="17">
        <v>6.3139948031578103E-2</v>
      </c>
      <c r="BY19" s="17">
        <v>2.6951394916601298E-2</v>
      </c>
      <c r="BZ19" s="17"/>
      <c r="CA19" s="17">
        <v>3.7553163925488298E-2</v>
      </c>
      <c r="CB19" s="17"/>
      <c r="CC19" s="17">
        <v>5.68188124872505E-2</v>
      </c>
      <c r="CD19" s="17">
        <v>5.4595264311800097E-2</v>
      </c>
      <c r="CE19" s="17"/>
      <c r="CF19" s="17">
        <v>6.2335763292672798E-2</v>
      </c>
      <c r="CG19" s="17"/>
      <c r="CH19" s="17">
        <v>5.9038521056344599E-2</v>
      </c>
      <c r="CI19" s="17">
        <v>6.8630108036099396E-2</v>
      </c>
    </row>
    <row r="20" spans="2:87" x14ac:dyDescent="0.35">
      <c r="B20" s="18" t="s">
        <v>111</v>
      </c>
      <c r="C20" s="17">
        <v>4.7876390023498298E-2</v>
      </c>
      <c r="D20" s="17">
        <v>4.3449700987335201E-2</v>
      </c>
      <c r="E20" s="17">
        <v>5.2490155234935602E-2</v>
      </c>
      <c r="F20" s="17"/>
      <c r="G20" s="17">
        <v>3.8578812215207398E-2</v>
      </c>
      <c r="H20" s="17">
        <v>4.2775485672301501E-2</v>
      </c>
      <c r="I20" s="17">
        <v>6.2068418034057299E-2</v>
      </c>
      <c r="J20" s="17">
        <v>4.2714025056533399E-2</v>
      </c>
      <c r="K20" s="17">
        <v>5.0561828060036798E-2</v>
      </c>
      <c r="L20" s="17">
        <v>4.9131432343144703E-2</v>
      </c>
      <c r="M20" s="17"/>
      <c r="N20" s="17">
        <v>5.1192926726126201E-2</v>
      </c>
      <c r="O20" s="17">
        <v>4.3502047992773497E-2</v>
      </c>
      <c r="P20" s="17">
        <v>5.0983482948043703E-2</v>
      </c>
      <c r="Q20" s="17">
        <v>4.6779238549588001E-2</v>
      </c>
      <c r="R20" s="17"/>
      <c r="S20" s="17">
        <v>5.2697452219016103E-2</v>
      </c>
      <c r="T20" s="17">
        <v>5.4514517309985099E-2</v>
      </c>
      <c r="U20" s="17">
        <v>8.7748220331068605E-2</v>
      </c>
      <c r="V20" s="17">
        <v>2.7803624279785701E-2</v>
      </c>
      <c r="W20" s="17">
        <v>2.9251075748607101E-2</v>
      </c>
      <c r="X20" s="17">
        <v>5.9578447622920597E-2</v>
      </c>
      <c r="Y20" s="17">
        <v>2.1775609449828998E-2</v>
      </c>
      <c r="Z20" s="17">
        <v>7.1739854073207501E-2</v>
      </c>
      <c r="AA20" s="17">
        <v>5.1647866544207797E-2</v>
      </c>
      <c r="AB20" s="17">
        <v>2.9726746275077699E-2</v>
      </c>
      <c r="AC20" s="17">
        <v>4.4386246251992799E-2</v>
      </c>
      <c r="AD20" s="17">
        <v>4.24995736351544E-2</v>
      </c>
      <c r="AE20" s="17"/>
      <c r="AF20" s="17">
        <v>4.8840109649868298E-2</v>
      </c>
      <c r="AG20" s="17">
        <v>3.9725374795272897E-2</v>
      </c>
      <c r="AH20" s="17">
        <v>5.42282340031452E-2</v>
      </c>
      <c r="AI20" s="17">
        <v>4.5719724014572999E-2</v>
      </c>
      <c r="AJ20" s="17">
        <v>6.2087978628473199E-2</v>
      </c>
      <c r="AK20" s="17"/>
      <c r="AL20" s="17">
        <v>4.6733205354894398E-2</v>
      </c>
      <c r="AM20" s="17">
        <v>4.7226512216386102E-2</v>
      </c>
      <c r="AN20" s="17">
        <v>5.00543069270225E-2</v>
      </c>
      <c r="AO20" s="17">
        <v>5.28130331637039E-2</v>
      </c>
      <c r="AP20" s="17"/>
      <c r="AQ20" s="17">
        <v>5.39794635876562E-2</v>
      </c>
      <c r="AR20" s="17">
        <v>3.9019423381173597E-2</v>
      </c>
      <c r="AS20" s="17"/>
      <c r="AT20" s="17">
        <v>4.7891316444632202E-2</v>
      </c>
      <c r="AU20" s="17">
        <v>4.5054652057118401E-2</v>
      </c>
      <c r="AV20" s="17"/>
      <c r="AW20" s="17">
        <v>5.18937246991205E-2</v>
      </c>
      <c r="AX20" s="17">
        <v>4.8681987209211797E-2</v>
      </c>
      <c r="AY20" s="17">
        <v>4.3449041744187997E-2</v>
      </c>
      <c r="AZ20" s="17"/>
      <c r="BA20" s="17">
        <v>5.17850813005553E-2</v>
      </c>
      <c r="BB20" s="17">
        <v>4.4700741787582703E-2</v>
      </c>
      <c r="BC20" s="17">
        <v>5.2481432251228498E-2</v>
      </c>
      <c r="BD20" s="17">
        <v>2.49660260916592E-2</v>
      </c>
      <c r="BE20" s="17">
        <v>6.1193678214928597E-2</v>
      </c>
      <c r="BF20" s="17"/>
      <c r="BG20" s="17">
        <v>3.5471291431016398E-2</v>
      </c>
      <c r="BH20" s="17">
        <v>5.6925570578586097E-2</v>
      </c>
      <c r="BI20" s="17"/>
      <c r="BJ20" s="17">
        <v>4.56415440498803E-2</v>
      </c>
      <c r="BK20" s="17">
        <v>5.7375902160292799E-2</v>
      </c>
      <c r="BL20" s="17"/>
      <c r="BM20" s="17">
        <v>3.5526923148264403E-2</v>
      </c>
      <c r="BN20" s="17">
        <v>5.39097041876316E-2</v>
      </c>
      <c r="BO20" s="17">
        <v>4.2081673991463397E-2</v>
      </c>
      <c r="BP20" s="17">
        <v>6.2213149910172398E-2</v>
      </c>
      <c r="BQ20" s="17">
        <v>8.1707412434647297E-2</v>
      </c>
      <c r="BR20" s="17"/>
      <c r="BS20" s="17">
        <v>7.6844365996596997E-2</v>
      </c>
      <c r="BT20" s="17"/>
      <c r="BU20" s="17">
        <v>4.7812066281297798E-2</v>
      </c>
      <c r="BV20" s="17">
        <v>4.1367512711421403E-2</v>
      </c>
      <c r="BW20" s="17">
        <v>4.32493484492074E-2</v>
      </c>
      <c r="BX20" s="17">
        <v>7.6580135519931203E-2</v>
      </c>
      <c r="BY20" s="17">
        <v>5.30864830683958E-2</v>
      </c>
      <c r="BZ20" s="17"/>
      <c r="CA20" s="17">
        <v>6.0645263421732098E-2</v>
      </c>
      <c r="CB20" s="17"/>
      <c r="CC20" s="17">
        <v>4.7533406482364503E-2</v>
      </c>
      <c r="CD20" s="17">
        <v>4.7733690639892197E-2</v>
      </c>
      <c r="CE20" s="17"/>
      <c r="CF20" s="17">
        <v>4.2148172587895702E-2</v>
      </c>
      <c r="CG20" s="17"/>
      <c r="CH20" s="17">
        <v>4.8861834842305898E-2</v>
      </c>
      <c r="CI20" s="17">
        <v>4.8410326105386897E-2</v>
      </c>
    </row>
    <row r="21" spans="2:87" ht="29" x14ac:dyDescent="0.35">
      <c r="B21" s="18" t="s">
        <v>112</v>
      </c>
      <c r="C21" s="17">
        <v>4.2786581331667503E-2</v>
      </c>
      <c r="D21" s="17">
        <v>4.38215168740217E-2</v>
      </c>
      <c r="E21" s="17">
        <v>4.2027479774054001E-2</v>
      </c>
      <c r="F21" s="17"/>
      <c r="G21" s="17">
        <v>5.5045990436911198E-2</v>
      </c>
      <c r="H21" s="17">
        <v>9.04453876436664E-2</v>
      </c>
      <c r="I21" s="17">
        <v>5.75748595656667E-2</v>
      </c>
      <c r="J21" s="17">
        <v>3.0903919213732801E-2</v>
      </c>
      <c r="K21" s="17">
        <v>2.2875483535036899E-2</v>
      </c>
      <c r="L21" s="17">
        <v>6.6621722134668302E-3</v>
      </c>
      <c r="M21" s="17"/>
      <c r="N21" s="17">
        <v>4.5857153711365103E-2</v>
      </c>
      <c r="O21" s="17">
        <v>5.3577333547013002E-2</v>
      </c>
      <c r="P21" s="17">
        <v>2.9767892499652501E-2</v>
      </c>
      <c r="Q21" s="17">
        <v>3.8448845571541601E-2</v>
      </c>
      <c r="R21" s="17"/>
      <c r="S21" s="17">
        <v>5.7747941455156902E-2</v>
      </c>
      <c r="T21" s="17">
        <v>4.2075872602557497E-2</v>
      </c>
      <c r="U21" s="17">
        <v>2.3488778620216099E-2</v>
      </c>
      <c r="V21" s="17">
        <v>3.5882955038004399E-2</v>
      </c>
      <c r="W21" s="17">
        <v>5.0770270564041597E-2</v>
      </c>
      <c r="X21" s="17">
        <v>6.7998183021726805E-2</v>
      </c>
      <c r="Y21" s="17">
        <v>3.35820221266716E-2</v>
      </c>
      <c r="Z21" s="17">
        <v>8.5297552752052697E-2</v>
      </c>
      <c r="AA21" s="17">
        <v>3.5756231932779103E-2</v>
      </c>
      <c r="AB21" s="17">
        <v>2.5508725729613001E-2</v>
      </c>
      <c r="AC21" s="17">
        <v>9.6630505111349307E-3</v>
      </c>
      <c r="AD21" s="17">
        <v>5.4383211067414901E-2</v>
      </c>
      <c r="AE21" s="17"/>
      <c r="AF21" s="17">
        <v>3.8428737605110903E-2</v>
      </c>
      <c r="AG21" s="17">
        <v>3.9857677895004197E-2</v>
      </c>
      <c r="AH21" s="17">
        <v>4.3971483383770299E-2</v>
      </c>
      <c r="AI21" s="17">
        <v>5.2387530146201303E-2</v>
      </c>
      <c r="AJ21" s="17">
        <v>5.1178064324391301E-2</v>
      </c>
      <c r="AK21" s="17"/>
      <c r="AL21" s="17">
        <v>4.2607880262354299E-2</v>
      </c>
      <c r="AM21" s="17">
        <v>3.7658198879198003E-2</v>
      </c>
      <c r="AN21" s="17">
        <v>5.3723794666402001E-2</v>
      </c>
      <c r="AO21" s="17">
        <v>4.5081149438917799E-2</v>
      </c>
      <c r="AP21" s="17"/>
      <c r="AQ21" s="17">
        <v>3.25304083146832E-2</v>
      </c>
      <c r="AR21" s="17">
        <v>5.76706526662841E-2</v>
      </c>
      <c r="AS21" s="17"/>
      <c r="AT21" s="17">
        <v>4.9783982242798598E-2</v>
      </c>
      <c r="AU21" s="17">
        <v>9.5687169264815301E-3</v>
      </c>
      <c r="AV21" s="17"/>
      <c r="AW21" s="17">
        <v>1.8451283074737201E-2</v>
      </c>
      <c r="AX21" s="17">
        <v>4.7261513186960799E-2</v>
      </c>
      <c r="AY21" s="17">
        <v>6.07866975486126E-2</v>
      </c>
      <c r="AZ21" s="17"/>
      <c r="BA21" s="17">
        <v>5.81593705476256E-2</v>
      </c>
      <c r="BB21" s="17">
        <v>3.9080018548299102E-2</v>
      </c>
      <c r="BC21" s="17">
        <v>4.1445654270806598E-2</v>
      </c>
      <c r="BD21" s="17">
        <v>2.00591211174212E-2</v>
      </c>
      <c r="BE21" s="17">
        <v>3.9130366343857699E-2</v>
      </c>
      <c r="BF21" s="17"/>
      <c r="BG21" s="17">
        <v>5.0607410098062501E-2</v>
      </c>
      <c r="BH21" s="17">
        <v>3.7081500386931997E-2</v>
      </c>
      <c r="BI21" s="17"/>
      <c r="BJ21" s="17">
        <v>5.1489847746817197E-2</v>
      </c>
      <c r="BK21" s="17">
        <v>9.2039569569884808E-3</v>
      </c>
      <c r="BL21" s="17"/>
      <c r="BM21" s="17">
        <v>4.8850568581698402E-2</v>
      </c>
      <c r="BN21" s="17">
        <v>2.53211847251241E-2</v>
      </c>
      <c r="BO21" s="17">
        <v>4.92784362653481E-2</v>
      </c>
      <c r="BP21" s="17">
        <v>6.9662767579356105E-2</v>
      </c>
      <c r="BQ21" s="17">
        <v>7.6267860298752004E-3</v>
      </c>
      <c r="BR21" s="17"/>
      <c r="BS21" s="17">
        <v>3.2807641904832402E-2</v>
      </c>
      <c r="BT21" s="17"/>
      <c r="BU21" s="17">
        <v>3.09932258351963E-2</v>
      </c>
      <c r="BV21" s="17">
        <v>6.3770537552061801E-2</v>
      </c>
      <c r="BW21" s="17">
        <v>6.5028904929123693E-2</v>
      </c>
      <c r="BX21" s="17">
        <v>2.6289611419101799E-2</v>
      </c>
      <c r="BY21" s="17">
        <v>4.9109764716138003E-2</v>
      </c>
      <c r="BZ21" s="17"/>
      <c r="CA21" s="17">
        <v>3.93478836067278E-2</v>
      </c>
      <c r="CB21" s="17"/>
      <c r="CC21" s="17">
        <v>3.9559313694003798E-2</v>
      </c>
      <c r="CD21" s="17">
        <v>5.6252912467797803E-2</v>
      </c>
      <c r="CE21" s="17"/>
      <c r="CF21" s="17">
        <v>3.1632898055440103E-2</v>
      </c>
      <c r="CG21" s="17"/>
      <c r="CH21" s="17">
        <v>3.10329309599079E-2</v>
      </c>
      <c r="CI21" s="17">
        <v>7.5985047257913704E-2</v>
      </c>
    </row>
    <row r="22" spans="2:87" x14ac:dyDescent="0.35">
      <c r="B22" s="18" t="s">
        <v>113</v>
      </c>
      <c r="C22" s="17">
        <v>3.2497440608616403E-2</v>
      </c>
      <c r="D22" s="17">
        <v>3.8458079449073798E-2</v>
      </c>
      <c r="E22" s="17">
        <v>2.58133385517193E-2</v>
      </c>
      <c r="F22" s="17"/>
      <c r="G22" s="17">
        <v>3.8443430453345799E-2</v>
      </c>
      <c r="H22" s="17">
        <v>3.9297463182955697E-2</v>
      </c>
      <c r="I22" s="17">
        <v>2.47809685940504E-2</v>
      </c>
      <c r="J22" s="17">
        <v>1.32434367698134E-2</v>
      </c>
      <c r="K22" s="17">
        <v>4.1761667604649701E-2</v>
      </c>
      <c r="L22" s="17">
        <v>3.8672986736187E-2</v>
      </c>
      <c r="M22" s="17"/>
      <c r="N22" s="17">
        <v>2.9510889394050201E-2</v>
      </c>
      <c r="O22" s="17">
        <v>2.0496762420544101E-2</v>
      </c>
      <c r="P22" s="17">
        <v>4.2389225366569798E-2</v>
      </c>
      <c r="Q22" s="17">
        <v>3.9937489180383E-2</v>
      </c>
      <c r="R22" s="17"/>
      <c r="S22" s="17">
        <v>3.1748722993882997E-2</v>
      </c>
      <c r="T22" s="17">
        <v>2.8098095582676601E-2</v>
      </c>
      <c r="U22" s="17">
        <v>1.45088564803786E-2</v>
      </c>
      <c r="V22" s="17">
        <v>2.93326025288464E-2</v>
      </c>
      <c r="W22" s="17">
        <v>2.4051121978169301E-2</v>
      </c>
      <c r="X22" s="17">
        <v>4.1258518543183902E-2</v>
      </c>
      <c r="Y22" s="17">
        <v>4.1919958934650503E-2</v>
      </c>
      <c r="Z22" s="17">
        <v>3.6319643331516202E-2</v>
      </c>
      <c r="AA22" s="17">
        <v>1.17768275447771E-2</v>
      </c>
      <c r="AB22" s="17">
        <v>4.4729258373063199E-2</v>
      </c>
      <c r="AC22" s="17">
        <v>6.8681861666823898E-2</v>
      </c>
      <c r="AD22" s="17">
        <v>5.4551028242058798E-2</v>
      </c>
      <c r="AE22" s="17"/>
      <c r="AF22" s="17">
        <v>3.8295347352331401E-2</v>
      </c>
      <c r="AG22" s="17">
        <v>4.1810881238573398E-2</v>
      </c>
      <c r="AH22" s="17">
        <v>2.43996314611464E-2</v>
      </c>
      <c r="AI22" s="17">
        <v>1.8028953907809599E-2</v>
      </c>
      <c r="AJ22" s="17">
        <v>3.07956337963502E-2</v>
      </c>
      <c r="AK22" s="17"/>
      <c r="AL22" s="17">
        <v>3.3071347400580299E-2</v>
      </c>
      <c r="AM22" s="17">
        <v>2.3113957279152601E-2</v>
      </c>
      <c r="AN22" s="17">
        <v>3.8425476835211497E-2</v>
      </c>
      <c r="AO22" s="17">
        <v>6.9986223859968305E-2</v>
      </c>
      <c r="AP22" s="17"/>
      <c r="AQ22" s="17">
        <v>3.1609562688626303E-2</v>
      </c>
      <c r="AR22" s="17">
        <v>3.3785956147080902E-2</v>
      </c>
      <c r="AS22" s="17"/>
      <c r="AT22" s="17">
        <v>3.3206527276494098E-2</v>
      </c>
      <c r="AU22" s="17">
        <v>3.1064886409643701E-2</v>
      </c>
      <c r="AV22" s="17"/>
      <c r="AW22" s="17">
        <v>4.08837896818963E-2</v>
      </c>
      <c r="AX22" s="17">
        <v>4.1040278329377802E-2</v>
      </c>
      <c r="AY22" s="17">
        <v>2.1861425303703198E-2</v>
      </c>
      <c r="AZ22" s="17"/>
      <c r="BA22" s="17">
        <v>3.4862765359041897E-2</v>
      </c>
      <c r="BB22" s="17">
        <v>2.4795815623157798E-2</v>
      </c>
      <c r="BC22" s="17">
        <v>3.3367002120967701E-2</v>
      </c>
      <c r="BD22" s="17">
        <v>4.7860810232073801E-2</v>
      </c>
      <c r="BE22" s="17">
        <v>2.7243415486613101E-2</v>
      </c>
      <c r="BF22" s="17"/>
      <c r="BG22" s="17">
        <v>3.29235702340131E-2</v>
      </c>
      <c r="BH22" s="17">
        <v>3.2186590687405599E-2</v>
      </c>
      <c r="BI22" s="17"/>
      <c r="BJ22" s="17">
        <v>3.1410797233486602E-2</v>
      </c>
      <c r="BK22" s="17">
        <v>3.5253992009041397E-2</v>
      </c>
      <c r="BL22" s="17"/>
      <c r="BM22" s="17">
        <v>2.63804232661497E-2</v>
      </c>
      <c r="BN22" s="17">
        <v>2.6472381117945601E-2</v>
      </c>
      <c r="BO22" s="17">
        <v>4.1998450315917403E-2</v>
      </c>
      <c r="BP22" s="17">
        <v>2.7099915669790999E-2</v>
      </c>
      <c r="BQ22" s="17">
        <v>3.57870249780834E-2</v>
      </c>
      <c r="BR22" s="17"/>
      <c r="BS22" s="17">
        <v>3.4115780952510499E-2</v>
      </c>
      <c r="BT22" s="17"/>
      <c r="BU22" s="17">
        <v>2.6717406075657799E-2</v>
      </c>
      <c r="BV22" s="17">
        <v>3.56408263902123E-2</v>
      </c>
      <c r="BW22" s="17">
        <v>3.2575344828902203E-2</v>
      </c>
      <c r="BX22" s="17">
        <v>3.8099810490590302E-2</v>
      </c>
      <c r="BY22" s="17">
        <v>1.8941574857843101E-2</v>
      </c>
      <c r="BZ22" s="17"/>
      <c r="CA22" s="17">
        <v>5.05612128918577E-2</v>
      </c>
      <c r="CB22" s="17"/>
      <c r="CC22" s="17">
        <v>3.1704306003132302E-2</v>
      </c>
      <c r="CD22" s="17">
        <v>3.8610584070019799E-2</v>
      </c>
      <c r="CE22" s="17"/>
      <c r="CF22" s="17">
        <v>3.9477954353849598E-2</v>
      </c>
      <c r="CG22" s="17"/>
      <c r="CH22" s="17">
        <v>3.0009651533325899E-2</v>
      </c>
      <c r="CI22" s="17">
        <v>1.87654539085714E-2</v>
      </c>
    </row>
    <row r="23" spans="2:87" ht="29" x14ac:dyDescent="0.35">
      <c r="B23" s="18" t="s">
        <v>114</v>
      </c>
      <c r="C23" s="17">
        <v>3.1713304353345503E-2</v>
      </c>
      <c r="D23" s="17">
        <v>2.8249761780177698E-2</v>
      </c>
      <c r="E23" s="17">
        <v>3.4171865677766401E-2</v>
      </c>
      <c r="F23" s="17"/>
      <c r="G23" s="17">
        <v>6.6546649032811794E-2</v>
      </c>
      <c r="H23" s="17">
        <v>3.89887896554902E-2</v>
      </c>
      <c r="I23" s="17">
        <v>4.59805504169193E-2</v>
      </c>
      <c r="J23" s="17">
        <v>3.1411445489978998E-2</v>
      </c>
      <c r="K23" s="17">
        <v>9.1190316007112894E-3</v>
      </c>
      <c r="L23" s="17">
        <v>6.21334007000703E-3</v>
      </c>
      <c r="M23" s="17"/>
      <c r="N23" s="17">
        <v>3.33056886269247E-2</v>
      </c>
      <c r="O23" s="17">
        <v>3.5043326998533603E-2</v>
      </c>
      <c r="P23" s="17">
        <v>3.1727420251328999E-2</v>
      </c>
      <c r="Q23" s="17">
        <v>2.46893039027197E-2</v>
      </c>
      <c r="R23" s="17"/>
      <c r="S23" s="17">
        <v>1.8157806974970499E-2</v>
      </c>
      <c r="T23" s="17">
        <v>2.02017301350172E-2</v>
      </c>
      <c r="U23" s="17">
        <v>1.77442248544263E-2</v>
      </c>
      <c r="V23" s="17">
        <v>3.5683783626636101E-2</v>
      </c>
      <c r="W23" s="17">
        <v>4.7017632816637497E-2</v>
      </c>
      <c r="X23" s="17">
        <v>3.2028833438881701E-2</v>
      </c>
      <c r="Y23" s="17">
        <v>3.7379252018934002E-2</v>
      </c>
      <c r="Z23" s="17">
        <v>0.13280667914546601</v>
      </c>
      <c r="AA23" s="17">
        <v>2.6778997858643499E-2</v>
      </c>
      <c r="AB23" s="17">
        <v>3.0298619987803199E-2</v>
      </c>
      <c r="AC23" s="17">
        <v>1.8741990770569601E-2</v>
      </c>
      <c r="AD23" s="17">
        <v>2.6946990039854801E-2</v>
      </c>
      <c r="AE23" s="17"/>
      <c r="AF23" s="17">
        <v>3.1931892293243003E-2</v>
      </c>
      <c r="AG23" s="17">
        <v>3.1122816507642901E-2</v>
      </c>
      <c r="AH23" s="17">
        <v>2.4296148874795E-2</v>
      </c>
      <c r="AI23" s="17">
        <v>2.1866611397495E-2</v>
      </c>
      <c r="AJ23" s="17">
        <v>5.71793142862407E-2</v>
      </c>
      <c r="AK23" s="17"/>
      <c r="AL23" s="17">
        <v>2.3587623563174901E-2</v>
      </c>
      <c r="AM23" s="17">
        <v>3.0619577878724401E-2</v>
      </c>
      <c r="AN23" s="17">
        <v>5.0655398537880203E-2</v>
      </c>
      <c r="AO23" s="17">
        <v>3.5740038344644301E-2</v>
      </c>
      <c r="AP23" s="17"/>
      <c r="AQ23" s="17">
        <v>1.87792535209046E-2</v>
      </c>
      <c r="AR23" s="17">
        <v>5.0483593711453001E-2</v>
      </c>
      <c r="AS23" s="17"/>
      <c r="AT23" s="17">
        <v>3.4559731360730803E-2</v>
      </c>
      <c r="AU23" s="17">
        <v>6.6022468861515601E-3</v>
      </c>
      <c r="AV23" s="17"/>
      <c r="AW23" s="17">
        <v>2.0139293161854099E-2</v>
      </c>
      <c r="AX23" s="17">
        <v>3.8371245086733598E-2</v>
      </c>
      <c r="AY23" s="17">
        <v>3.53936198987745E-2</v>
      </c>
      <c r="AZ23" s="17"/>
      <c r="BA23" s="17">
        <v>4.1376892692459297E-2</v>
      </c>
      <c r="BB23" s="17">
        <v>1.9599944300946699E-2</v>
      </c>
      <c r="BC23" s="17">
        <v>4.0887050291553498E-2</v>
      </c>
      <c r="BD23" s="17">
        <v>2.1523208466392101E-2</v>
      </c>
      <c r="BE23" s="17">
        <v>1.0825759906370301E-2</v>
      </c>
      <c r="BF23" s="17"/>
      <c r="BG23" s="17">
        <v>2.6882016509593501E-2</v>
      </c>
      <c r="BH23" s="17">
        <v>3.5237596859832299E-2</v>
      </c>
      <c r="BI23" s="17"/>
      <c r="BJ23" s="17">
        <v>3.7606374588465802E-2</v>
      </c>
      <c r="BK23" s="17">
        <v>1.05222807269652E-2</v>
      </c>
      <c r="BL23" s="17"/>
      <c r="BM23" s="17">
        <v>3.6232630824821602E-2</v>
      </c>
      <c r="BN23" s="17">
        <v>1.78383583006166E-2</v>
      </c>
      <c r="BO23" s="17">
        <v>3.2075562449101598E-2</v>
      </c>
      <c r="BP23" s="17">
        <v>4.83261384496846E-2</v>
      </c>
      <c r="BQ23" s="17">
        <v>2.5457045830360001E-2</v>
      </c>
      <c r="BR23" s="17"/>
      <c r="BS23" s="17">
        <v>3.4820028113299199E-2</v>
      </c>
      <c r="BT23" s="17"/>
      <c r="BU23" s="17">
        <v>1.84074694542328E-2</v>
      </c>
      <c r="BV23" s="17">
        <v>4.1478422505584298E-2</v>
      </c>
      <c r="BW23" s="17">
        <v>5.4975273097597803E-2</v>
      </c>
      <c r="BX23" s="17">
        <v>2.0373884268632E-2</v>
      </c>
      <c r="BY23" s="17">
        <v>3.5346395540324899E-2</v>
      </c>
      <c r="BZ23" s="17"/>
      <c r="CA23" s="17">
        <v>3.6716230338217602E-2</v>
      </c>
      <c r="CB23" s="17"/>
      <c r="CC23" s="17">
        <v>2.9302714961512301E-2</v>
      </c>
      <c r="CD23" s="17">
        <v>4.22798704030952E-2</v>
      </c>
      <c r="CE23" s="17"/>
      <c r="CF23" s="17">
        <v>2.8180689033635999E-2</v>
      </c>
      <c r="CG23" s="17"/>
      <c r="CH23" s="17">
        <v>2.6188404657168301E-2</v>
      </c>
      <c r="CI23" s="17">
        <v>7.5211735255631004E-2</v>
      </c>
    </row>
    <row r="24" spans="2:87" x14ac:dyDescent="0.35">
      <c r="B24" s="18" t="s">
        <v>115</v>
      </c>
      <c r="C24" s="19">
        <v>2.0924205073765E-3</v>
      </c>
      <c r="D24" s="19">
        <v>4.2440663215478997E-3</v>
      </c>
      <c r="E24" s="19">
        <v>0</v>
      </c>
      <c r="F24" s="19"/>
      <c r="G24" s="19">
        <v>0</v>
      </c>
      <c r="H24" s="19">
        <v>1.2263677258638001E-2</v>
      </c>
      <c r="I24" s="19">
        <v>0</v>
      </c>
      <c r="J24" s="19">
        <v>0</v>
      </c>
      <c r="K24" s="19">
        <v>0</v>
      </c>
      <c r="L24" s="19">
        <v>0</v>
      </c>
      <c r="M24" s="19"/>
      <c r="N24" s="19">
        <v>3.6611612265784101E-3</v>
      </c>
      <c r="O24" s="19">
        <v>2.2196766845625198E-3</v>
      </c>
      <c r="P24" s="19">
        <v>2.4318036005697499E-3</v>
      </c>
      <c r="Q24" s="19">
        <v>0</v>
      </c>
      <c r="R24" s="19"/>
      <c r="S24" s="19">
        <v>0</v>
      </c>
      <c r="T24" s="19">
        <v>0</v>
      </c>
      <c r="U24" s="19">
        <v>0</v>
      </c>
      <c r="V24" s="19">
        <v>5.5474596491856196E-3</v>
      </c>
      <c r="W24" s="19">
        <v>0</v>
      </c>
      <c r="X24" s="19">
        <v>5.9248373761060496E-3</v>
      </c>
      <c r="Y24" s="19">
        <v>7.1836375470135097E-3</v>
      </c>
      <c r="Z24" s="19">
        <v>0</v>
      </c>
      <c r="AA24" s="19">
        <v>4.4414030221715502E-3</v>
      </c>
      <c r="AB24" s="19">
        <v>0</v>
      </c>
      <c r="AC24" s="19">
        <v>0</v>
      </c>
      <c r="AD24" s="19">
        <v>0</v>
      </c>
      <c r="AE24" s="19"/>
      <c r="AF24" s="19">
        <v>0</v>
      </c>
      <c r="AG24" s="19">
        <v>0</v>
      </c>
      <c r="AH24" s="19">
        <v>5.42573450947899E-3</v>
      </c>
      <c r="AI24" s="19">
        <v>0</v>
      </c>
      <c r="AJ24" s="19">
        <v>9.2375354203019407E-3</v>
      </c>
      <c r="AK24" s="19"/>
      <c r="AL24" s="19">
        <v>5.47923075700302E-3</v>
      </c>
      <c r="AM24" s="19">
        <v>0</v>
      </c>
      <c r="AN24" s="19">
        <v>0</v>
      </c>
      <c r="AO24" s="19">
        <v>0</v>
      </c>
      <c r="AP24" s="19"/>
      <c r="AQ24" s="19">
        <v>0</v>
      </c>
      <c r="AR24" s="19">
        <v>5.1290050152852798E-3</v>
      </c>
      <c r="AS24" s="19"/>
      <c r="AT24" s="19">
        <v>2.3285428726029199E-3</v>
      </c>
      <c r="AU24" s="19">
        <v>0</v>
      </c>
      <c r="AV24" s="19"/>
      <c r="AW24" s="19">
        <v>1.3399552855254801E-3</v>
      </c>
      <c r="AX24" s="19">
        <v>4.37671156496253E-3</v>
      </c>
      <c r="AY24" s="19">
        <v>1.61611744503381E-3</v>
      </c>
      <c r="AZ24" s="19"/>
      <c r="BA24" s="19">
        <v>4.2256052717378903E-3</v>
      </c>
      <c r="BB24" s="19">
        <v>1.94378234629605E-3</v>
      </c>
      <c r="BC24" s="19">
        <v>1.5152601122192201E-3</v>
      </c>
      <c r="BD24" s="19">
        <v>0</v>
      </c>
      <c r="BE24" s="19">
        <v>0</v>
      </c>
      <c r="BF24" s="19"/>
      <c r="BG24" s="19">
        <v>1.36269672565418E-3</v>
      </c>
      <c r="BH24" s="19">
        <v>2.6247340723931098E-3</v>
      </c>
      <c r="BI24" s="19"/>
      <c r="BJ24" s="19">
        <v>2.6674989805421201E-3</v>
      </c>
      <c r="BK24" s="19">
        <v>0</v>
      </c>
      <c r="BL24" s="19"/>
      <c r="BM24" s="19">
        <v>3.8926665189904898E-3</v>
      </c>
      <c r="BN24" s="19">
        <v>0</v>
      </c>
      <c r="BO24" s="19">
        <v>1.41671079617513E-3</v>
      </c>
      <c r="BP24" s="19">
        <v>0</v>
      </c>
      <c r="BQ24" s="19">
        <v>0</v>
      </c>
      <c r="BR24" s="19"/>
      <c r="BS24" s="19">
        <v>0</v>
      </c>
      <c r="BT24" s="19"/>
      <c r="BU24" s="19">
        <v>0</v>
      </c>
      <c r="BV24" s="19">
        <v>2.0045523260004299E-3</v>
      </c>
      <c r="BW24" s="19">
        <v>0</v>
      </c>
      <c r="BX24" s="19">
        <v>0</v>
      </c>
      <c r="BY24" s="19">
        <v>0</v>
      </c>
      <c r="BZ24" s="19"/>
      <c r="CA24" s="19">
        <v>0</v>
      </c>
      <c r="CB24" s="19"/>
      <c r="CC24" s="19">
        <v>6.2138425466888396E-4</v>
      </c>
      <c r="CD24" s="19">
        <v>2.7039337313515201E-3</v>
      </c>
      <c r="CE24" s="19"/>
      <c r="CF24" s="19">
        <v>0</v>
      </c>
      <c r="CG24" s="19"/>
      <c r="CH24" s="19">
        <v>0</v>
      </c>
      <c r="CI24" s="19">
        <v>0</v>
      </c>
    </row>
    <row r="25" spans="2:87" x14ac:dyDescent="0.35">
      <c r="B25" s="16"/>
    </row>
    <row r="26" spans="2:87" x14ac:dyDescent="0.35">
      <c r="B26" t="s">
        <v>118</v>
      </c>
    </row>
    <row r="27" spans="2:87" x14ac:dyDescent="0.35">
      <c r="B27" t="s">
        <v>119</v>
      </c>
    </row>
    <row r="29" spans="2:87" x14ac:dyDescent="0.35">
      <c r="B29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190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488</v>
      </c>
      <c r="D7" s="10">
        <v>246</v>
      </c>
      <c r="E7" s="10">
        <v>239</v>
      </c>
      <c r="F7" s="10"/>
      <c r="G7" s="10">
        <v>38</v>
      </c>
      <c r="H7" s="10">
        <v>78</v>
      </c>
      <c r="I7" s="10">
        <v>85</v>
      </c>
      <c r="J7" s="10">
        <v>89</v>
      </c>
      <c r="K7" s="10">
        <v>75</v>
      </c>
      <c r="L7" s="10">
        <v>123</v>
      </c>
      <c r="M7" s="10"/>
      <c r="N7" s="10">
        <v>150</v>
      </c>
      <c r="O7" s="10">
        <v>134</v>
      </c>
      <c r="P7" s="10">
        <v>98</v>
      </c>
      <c r="Q7" s="10">
        <v>104</v>
      </c>
      <c r="R7" s="10"/>
      <c r="S7" s="10">
        <v>70</v>
      </c>
      <c r="T7" s="10">
        <v>72</v>
      </c>
      <c r="U7" s="10">
        <v>44</v>
      </c>
      <c r="V7" s="10">
        <v>38</v>
      </c>
      <c r="W7" s="10">
        <v>32</v>
      </c>
      <c r="X7" s="10">
        <v>48</v>
      </c>
      <c r="Y7" s="10">
        <v>42</v>
      </c>
      <c r="Z7" s="10">
        <v>11</v>
      </c>
      <c r="AA7" s="10">
        <v>43</v>
      </c>
      <c r="AB7" s="10">
        <v>45</v>
      </c>
      <c r="AC7" s="10">
        <v>24</v>
      </c>
      <c r="AD7" s="10">
        <v>19</v>
      </c>
      <c r="AE7" s="10"/>
      <c r="AF7" s="10">
        <v>80</v>
      </c>
      <c r="AG7" s="10">
        <v>181</v>
      </c>
      <c r="AH7" s="10">
        <v>94</v>
      </c>
      <c r="AI7" s="10">
        <v>56</v>
      </c>
      <c r="AJ7" s="10">
        <v>61</v>
      </c>
      <c r="AK7" s="10"/>
      <c r="AL7" s="10">
        <v>194</v>
      </c>
      <c r="AM7" s="10">
        <v>191</v>
      </c>
      <c r="AN7" s="10">
        <v>74</v>
      </c>
      <c r="AO7" s="10">
        <v>29</v>
      </c>
      <c r="AP7" s="10"/>
      <c r="AQ7" s="10">
        <v>286</v>
      </c>
      <c r="AR7" s="10">
        <v>202</v>
      </c>
      <c r="AS7" s="10"/>
      <c r="AT7" s="10">
        <v>292</v>
      </c>
      <c r="AU7" s="10">
        <v>121</v>
      </c>
      <c r="AV7" s="10"/>
      <c r="AW7" s="10">
        <v>201</v>
      </c>
      <c r="AX7" s="10">
        <v>109</v>
      </c>
      <c r="AY7" s="10">
        <v>156</v>
      </c>
      <c r="AZ7" s="10"/>
      <c r="BA7" s="10">
        <v>121</v>
      </c>
      <c r="BB7" s="10">
        <v>128</v>
      </c>
      <c r="BC7" s="10">
        <v>153</v>
      </c>
      <c r="BD7" s="10">
        <v>60</v>
      </c>
      <c r="BE7" s="10">
        <v>25</v>
      </c>
      <c r="BF7" s="10"/>
      <c r="BG7" s="10">
        <v>181</v>
      </c>
      <c r="BH7" s="10">
        <v>307</v>
      </c>
      <c r="BI7" s="10"/>
      <c r="BJ7" s="10">
        <v>370</v>
      </c>
      <c r="BK7" s="10">
        <v>116</v>
      </c>
      <c r="BL7" s="10"/>
      <c r="BM7" s="10">
        <v>69</v>
      </c>
      <c r="BN7" s="10">
        <v>116</v>
      </c>
      <c r="BO7" s="10">
        <v>154</v>
      </c>
      <c r="BP7" s="10">
        <v>36</v>
      </c>
      <c r="BQ7" s="10">
        <v>55</v>
      </c>
      <c r="BR7" s="10"/>
      <c r="BS7" s="10">
        <v>148</v>
      </c>
      <c r="BT7" s="10"/>
      <c r="BU7" s="10">
        <v>105</v>
      </c>
      <c r="BV7" s="10">
        <v>119</v>
      </c>
      <c r="BW7" s="10">
        <v>46</v>
      </c>
      <c r="BX7" s="10">
        <v>94</v>
      </c>
      <c r="BY7" s="10">
        <v>34</v>
      </c>
      <c r="BZ7" s="10"/>
      <c r="CA7" s="10">
        <v>31</v>
      </c>
      <c r="CB7" s="10"/>
      <c r="CC7" s="10">
        <v>387</v>
      </c>
      <c r="CD7" s="10">
        <v>89</v>
      </c>
      <c r="CE7" s="10"/>
      <c r="CF7" s="10">
        <v>176</v>
      </c>
      <c r="CG7" s="10"/>
      <c r="CH7" s="10">
        <v>175</v>
      </c>
      <c r="CI7" s="10">
        <v>64</v>
      </c>
    </row>
    <row r="8" spans="2:87" ht="30" customHeight="1" x14ac:dyDescent="0.35">
      <c r="B8" s="11" t="s">
        <v>20</v>
      </c>
      <c r="C8" s="11">
        <v>487</v>
      </c>
      <c r="D8" s="11">
        <v>241</v>
      </c>
      <c r="E8" s="11">
        <v>242</v>
      </c>
      <c r="F8" s="11"/>
      <c r="G8" s="11">
        <v>68</v>
      </c>
      <c r="H8" s="11">
        <v>78</v>
      </c>
      <c r="I8" s="11">
        <v>80</v>
      </c>
      <c r="J8" s="11">
        <v>83</v>
      </c>
      <c r="K8" s="11">
        <v>66</v>
      </c>
      <c r="L8" s="11">
        <v>112</v>
      </c>
      <c r="M8" s="11"/>
      <c r="N8" s="11">
        <v>137</v>
      </c>
      <c r="O8" s="11">
        <v>141</v>
      </c>
      <c r="P8" s="11">
        <v>102</v>
      </c>
      <c r="Q8" s="11">
        <v>105</v>
      </c>
      <c r="R8" s="11"/>
      <c r="S8" s="11">
        <v>73</v>
      </c>
      <c r="T8" s="11">
        <v>68</v>
      </c>
      <c r="U8" s="11">
        <v>41</v>
      </c>
      <c r="V8" s="11">
        <v>39</v>
      </c>
      <c r="W8" s="11">
        <v>28</v>
      </c>
      <c r="X8" s="11">
        <v>51</v>
      </c>
      <c r="Y8" s="11">
        <v>48</v>
      </c>
      <c r="Z8" s="11">
        <v>13</v>
      </c>
      <c r="AA8" s="11">
        <v>46</v>
      </c>
      <c r="AB8" s="11">
        <v>42</v>
      </c>
      <c r="AC8" s="11">
        <v>21</v>
      </c>
      <c r="AD8" s="11">
        <v>16</v>
      </c>
      <c r="AE8" s="11"/>
      <c r="AF8" s="11">
        <v>82</v>
      </c>
      <c r="AG8" s="11">
        <v>182</v>
      </c>
      <c r="AH8" s="11">
        <v>91</v>
      </c>
      <c r="AI8" s="11">
        <v>54</v>
      </c>
      <c r="AJ8" s="11">
        <v>59</v>
      </c>
      <c r="AK8" s="11"/>
      <c r="AL8" s="11">
        <v>190</v>
      </c>
      <c r="AM8" s="11">
        <v>190</v>
      </c>
      <c r="AN8" s="11">
        <v>75</v>
      </c>
      <c r="AO8" s="11">
        <v>32</v>
      </c>
      <c r="AP8" s="11"/>
      <c r="AQ8" s="11">
        <v>289</v>
      </c>
      <c r="AR8" s="11">
        <v>197</v>
      </c>
      <c r="AS8" s="11"/>
      <c r="AT8" s="11">
        <v>291</v>
      </c>
      <c r="AU8" s="11">
        <v>109</v>
      </c>
      <c r="AV8" s="11"/>
      <c r="AW8" s="11">
        <v>188</v>
      </c>
      <c r="AX8" s="11">
        <v>107</v>
      </c>
      <c r="AY8" s="11">
        <v>164</v>
      </c>
      <c r="AZ8" s="11"/>
      <c r="BA8" s="11">
        <v>125</v>
      </c>
      <c r="BB8" s="11">
        <v>128</v>
      </c>
      <c r="BC8" s="11">
        <v>150</v>
      </c>
      <c r="BD8" s="11">
        <v>59</v>
      </c>
      <c r="BE8" s="11">
        <v>23</v>
      </c>
      <c r="BF8" s="11"/>
      <c r="BG8" s="11">
        <v>197</v>
      </c>
      <c r="BH8" s="11">
        <v>289</v>
      </c>
      <c r="BI8" s="11"/>
      <c r="BJ8" s="11">
        <v>379</v>
      </c>
      <c r="BK8" s="11">
        <v>106</v>
      </c>
      <c r="BL8" s="11"/>
      <c r="BM8" s="11">
        <v>75</v>
      </c>
      <c r="BN8" s="11">
        <v>110</v>
      </c>
      <c r="BO8" s="11">
        <v>152</v>
      </c>
      <c r="BP8" s="11">
        <v>35</v>
      </c>
      <c r="BQ8" s="11">
        <v>55</v>
      </c>
      <c r="BR8" s="11"/>
      <c r="BS8" s="11">
        <v>149</v>
      </c>
      <c r="BT8" s="11"/>
      <c r="BU8" s="11">
        <v>102</v>
      </c>
      <c r="BV8" s="11">
        <v>121</v>
      </c>
      <c r="BW8" s="11">
        <v>45</v>
      </c>
      <c r="BX8" s="11">
        <v>92</v>
      </c>
      <c r="BY8" s="11">
        <v>39</v>
      </c>
      <c r="BZ8" s="11"/>
      <c r="CA8" s="11">
        <v>31</v>
      </c>
      <c r="CB8" s="11"/>
      <c r="CC8" s="11">
        <v>382</v>
      </c>
      <c r="CD8" s="11">
        <v>90</v>
      </c>
      <c r="CE8" s="11"/>
      <c r="CF8" s="11">
        <v>172</v>
      </c>
      <c r="CG8" s="11"/>
      <c r="CH8" s="11">
        <v>165</v>
      </c>
      <c r="CI8" s="11">
        <v>65</v>
      </c>
    </row>
    <row r="9" spans="2:87" x14ac:dyDescent="0.35">
      <c r="B9" s="18" t="s">
        <v>157</v>
      </c>
      <c r="C9" s="17">
        <v>0.16451709660443101</v>
      </c>
      <c r="D9" s="17">
        <v>0.17130351953006401</v>
      </c>
      <c r="E9" s="17">
        <v>0.15988937564851299</v>
      </c>
      <c r="F9" s="17"/>
      <c r="G9" s="17">
        <v>0.12598079944888901</v>
      </c>
      <c r="H9" s="17">
        <v>0.26591646622058701</v>
      </c>
      <c r="I9" s="17">
        <v>0.132991485398152</v>
      </c>
      <c r="J9" s="17">
        <v>0.153210383396466</v>
      </c>
      <c r="K9" s="17">
        <v>0.12743437782790401</v>
      </c>
      <c r="L9" s="17">
        <v>0.17015325725378899</v>
      </c>
      <c r="M9" s="17"/>
      <c r="N9" s="17">
        <v>0.196124190032579</v>
      </c>
      <c r="O9" s="17">
        <v>0.14178109512811199</v>
      </c>
      <c r="P9" s="17">
        <v>0.14437004502293699</v>
      </c>
      <c r="Q9" s="17">
        <v>0.176710071003957</v>
      </c>
      <c r="R9" s="17"/>
      <c r="S9" s="17">
        <v>0.26575559367308699</v>
      </c>
      <c r="T9" s="17">
        <v>0.10656397331226899</v>
      </c>
      <c r="U9" s="17">
        <v>0.12985149251939601</v>
      </c>
      <c r="V9" s="17">
        <v>9.8031838607487404E-2</v>
      </c>
      <c r="W9" s="17">
        <v>9.0979885577262401E-2</v>
      </c>
      <c r="X9" s="17">
        <v>0.184984907616359</v>
      </c>
      <c r="Y9" s="17">
        <v>0.17846649367093401</v>
      </c>
      <c r="Z9" s="17">
        <v>0.16151623603210999</v>
      </c>
      <c r="AA9" s="17">
        <v>0.15595098387593101</v>
      </c>
      <c r="AB9" s="17">
        <v>0.27897194144767301</v>
      </c>
      <c r="AC9" s="17">
        <v>0.122684005536358</v>
      </c>
      <c r="AD9" s="17">
        <v>0</v>
      </c>
      <c r="AE9" s="17"/>
      <c r="AF9" s="17">
        <v>0.14185013731013499</v>
      </c>
      <c r="AG9" s="17">
        <v>0.17480898339298201</v>
      </c>
      <c r="AH9" s="17">
        <v>0.14588031801375001</v>
      </c>
      <c r="AI9" s="17">
        <v>0.183238371437906</v>
      </c>
      <c r="AJ9" s="17">
        <v>0.17795847806258999</v>
      </c>
      <c r="AK9" s="17"/>
      <c r="AL9" s="17">
        <v>0.15249449508944701</v>
      </c>
      <c r="AM9" s="17">
        <v>0.15687521280750399</v>
      </c>
      <c r="AN9" s="17">
        <v>0.15575289778494</v>
      </c>
      <c r="AO9" s="17">
        <v>0.301610784442853</v>
      </c>
      <c r="AP9" s="17"/>
      <c r="AQ9" s="17">
        <v>0.14700266402720999</v>
      </c>
      <c r="AR9" s="17">
        <v>0.190167838120609</v>
      </c>
      <c r="AS9" s="17"/>
      <c r="AT9" s="17">
        <v>0.19429068305959499</v>
      </c>
      <c r="AU9" s="17">
        <v>0.13127512520854701</v>
      </c>
      <c r="AV9" s="17"/>
      <c r="AW9" s="17">
        <v>0.18099700137862501</v>
      </c>
      <c r="AX9" s="17">
        <v>0.105074046050203</v>
      </c>
      <c r="AY9" s="17">
        <v>0.20484374308863501</v>
      </c>
      <c r="AZ9" s="17"/>
      <c r="BA9" s="17">
        <v>0.19502360614160699</v>
      </c>
      <c r="BB9" s="17">
        <v>0.162738712598158</v>
      </c>
      <c r="BC9" s="17">
        <v>0.13598843788082099</v>
      </c>
      <c r="BD9" s="17">
        <v>0.193079900296656</v>
      </c>
      <c r="BE9" s="17">
        <v>0.12922759576948001</v>
      </c>
      <c r="BF9" s="17"/>
      <c r="BG9" s="17">
        <v>0.117520471963379</v>
      </c>
      <c r="BH9" s="17">
        <v>0.19655690407983401</v>
      </c>
      <c r="BI9" s="17"/>
      <c r="BJ9" s="17">
        <v>0.161946122240166</v>
      </c>
      <c r="BK9" s="17">
        <v>0.17651107875882099</v>
      </c>
      <c r="BL9" s="17"/>
      <c r="BM9" s="17">
        <v>0.12650912253653901</v>
      </c>
      <c r="BN9" s="17">
        <v>0.21087945198976901</v>
      </c>
      <c r="BO9" s="17">
        <v>0.152174808436669</v>
      </c>
      <c r="BP9" s="17">
        <v>0.15444348961329199</v>
      </c>
      <c r="BQ9" s="17">
        <v>0.18110951647936799</v>
      </c>
      <c r="BR9" s="17"/>
      <c r="BS9" s="17">
        <v>0.19733494745307401</v>
      </c>
      <c r="BT9" s="17"/>
      <c r="BU9" s="17">
        <v>0.236286396007961</v>
      </c>
      <c r="BV9" s="17">
        <v>0.167128603090409</v>
      </c>
      <c r="BW9" s="17">
        <v>0.139795540401008</v>
      </c>
      <c r="BX9" s="17">
        <v>0.18776126165374599</v>
      </c>
      <c r="BY9" s="17">
        <v>8.0829353088995207E-2</v>
      </c>
      <c r="BZ9" s="17"/>
      <c r="CA9" s="17">
        <v>0.274929830844236</v>
      </c>
      <c r="CB9" s="17"/>
      <c r="CC9" s="17">
        <v>0.16779643216392301</v>
      </c>
      <c r="CD9" s="17">
        <v>0.16504023783593899</v>
      </c>
      <c r="CE9" s="17"/>
      <c r="CF9" s="17">
        <v>0.16721258245046799</v>
      </c>
      <c r="CG9" s="17"/>
      <c r="CH9" s="17">
        <v>0.131813495955795</v>
      </c>
      <c r="CI9" s="17">
        <v>0.20589004437883299</v>
      </c>
    </row>
    <row r="10" spans="2:87" x14ac:dyDescent="0.35">
      <c r="B10" s="18" t="s">
        <v>158</v>
      </c>
      <c r="C10" s="17">
        <v>0.345463936229022</v>
      </c>
      <c r="D10" s="17">
        <v>0.361672106201051</v>
      </c>
      <c r="E10" s="17">
        <v>0.32941954306892501</v>
      </c>
      <c r="F10" s="17"/>
      <c r="G10" s="17">
        <v>0.45069921859431</v>
      </c>
      <c r="H10" s="17">
        <v>0.35430470482452397</v>
      </c>
      <c r="I10" s="17">
        <v>0.38830100239387699</v>
      </c>
      <c r="J10" s="17">
        <v>0.29065927012153903</v>
      </c>
      <c r="K10" s="17">
        <v>0.322218846935373</v>
      </c>
      <c r="L10" s="17">
        <v>0.29926857606564899</v>
      </c>
      <c r="M10" s="17"/>
      <c r="N10" s="17">
        <v>0.38575812198266002</v>
      </c>
      <c r="O10" s="17">
        <v>0.37151052843823001</v>
      </c>
      <c r="P10" s="17">
        <v>0.20465970719586099</v>
      </c>
      <c r="Q10" s="17">
        <v>0.39123982164950999</v>
      </c>
      <c r="R10" s="17"/>
      <c r="S10" s="17">
        <v>0.410753953541723</v>
      </c>
      <c r="T10" s="17">
        <v>0.41390640720966299</v>
      </c>
      <c r="U10" s="17">
        <v>0.29462505536422801</v>
      </c>
      <c r="V10" s="17">
        <v>0.37199604320490298</v>
      </c>
      <c r="W10" s="17">
        <v>0.296808720487516</v>
      </c>
      <c r="X10" s="17">
        <v>0.36561053600992699</v>
      </c>
      <c r="Y10" s="17">
        <v>0.26023478227853603</v>
      </c>
      <c r="Z10" s="17">
        <v>0.41053011215848501</v>
      </c>
      <c r="AA10" s="17">
        <v>0.369619131935293</v>
      </c>
      <c r="AB10" s="17">
        <v>0.27364446324748898</v>
      </c>
      <c r="AC10" s="17">
        <v>0.172845873182745</v>
      </c>
      <c r="AD10" s="17">
        <v>0.39077920182290599</v>
      </c>
      <c r="AE10" s="17"/>
      <c r="AF10" s="17">
        <v>0.38702935169827801</v>
      </c>
      <c r="AG10" s="17">
        <v>0.28652426044768797</v>
      </c>
      <c r="AH10" s="17">
        <v>0.35576611572740902</v>
      </c>
      <c r="AI10" s="17">
        <v>0.32441293633993901</v>
      </c>
      <c r="AJ10" s="17">
        <v>0.440638233741945</v>
      </c>
      <c r="AK10" s="17"/>
      <c r="AL10" s="17">
        <v>0.30321366466718003</v>
      </c>
      <c r="AM10" s="17">
        <v>0.39316958156293702</v>
      </c>
      <c r="AN10" s="17">
        <v>0.33775768582414301</v>
      </c>
      <c r="AO10" s="17">
        <v>0.33160599990565398</v>
      </c>
      <c r="AP10" s="17"/>
      <c r="AQ10" s="17">
        <v>0.31419005185267002</v>
      </c>
      <c r="AR10" s="17">
        <v>0.39126606660394198</v>
      </c>
      <c r="AS10" s="17"/>
      <c r="AT10" s="17">
        <v>0.36021719377939898</v>
      </c>
      <c r="AU10" s="17">
        <v>0.30420565906295899</v>
      </c>
      <c r="AV10" s="17"/>
      <c r="AW10" s="17">
        <v>0.356735340188302</v>
      </c>
      <c r="AX10" s="17">
        <v>0.39458594627611598</v>
      </c>
      <c r="AY10" s="17">
        <v>0.30929696899250803</v>
      </c>
      <c r="AZ10" s="17"/>
      <c r="BA10" s="17">
        <v>0.36780130748308698</v>
      </c>
      <c r="BB10" s="17">
        <v>0.36417678911990897</v>
      </c>
      <c r="BC10" s="17">
        <v>0.307323941137571</v>
      </c>
      <c r="BD10" s="17">
        <v>0.35315186270565502</v>
      </c>
      <c r="BE10" s="17">
        <v>0.32167816688837197</v>
      </c>
      <c r="BF10" s="17"/>
      <c r="BG10" s="17">
        <v>0.36678664503893199</v>
      </c>
      <c r="BH10" s="17">
        <v>0.330927243640108</v>
      </c>
      <c r="BI10" s="17"/>
      <c r="BJ10" s="17">
        <v>0.35998486205988101</v>
      </c>
      <c r="BK10" s="17">
        <v>0.282333898917004</v>
      </c>
      <c r="BL10" s="17"/>
      <c r="BM10" s="17">
        <v>0.34627351199306899</v>
      </c>
      <c r="BN10" s="17">
        <v>0.49106836562067802</v>
      </c>
      <c r="BO10" s="17">
        <v>0.31425593003993402</v>
      </c>
      <c r="BP10" s="17">
        <v>0.293115274379318</v>
      </c>
      <c r="BQ10" s="17">
        <v>0.258840959162355</v>
      </c>
      <c r="BR10" s="17"/>
      <c r="BS10" s="17">
        <v>0.36720013511145699</v>
      </c>
      <c r="BT10" s="17"/>
      <c r="BU10" s="17">
        <v>0.50301609412134296</v>
      </c>
      <c r="BV10" s="17">
        <v>0.37025413346999703</v>
      </c>
      <c r="BW10" s="17">
        <v>0.26885062435659202</v>
      </c>
      <c r="BX10" s="17">
        <v>0.28840932614246301</v>
      </c>
      <c r="BY10" s="17">
        <v>0.24947018126957199</v>
      </c>
      <c r="BZ10" s="17"/>
      <c r="CA10" s="17">
        <v>0.33253440643986998</v>
      </c>
      <c r="CB10" s="17"/>
      <c r="CC10" s="17">
        <v>0.34814312913988799</v>
      </c>
      <c r="CD10" s="17">
        <v>0.30581387509586</v>
      </c>
      <c r="CE10" s="17"/>
      <c r="CF10" s="17">
        <v>0.32562837448368498</v>
      </c>
      <c r="CG10" s="17"/>
      <c r="CH10" s="17">
        <v>0.30671834251709501</v>
      </c>
      <c r="CI10" s="17">
        <v>0.39661889870372502</v>
      </c>
    </row>
    <row r="11" spans="2:87" x14ac:dyDescent="0.35">
      <c r="B11" s="18" t="s">
        <v>159</v>
      </c>
      <c r="C11" s="17">
        <v>0.23212477896339601</v>
      </c>
      <c r="D11" s="17">
        <v>0.23116140930866</v>
      </c>
      <c r="E11" s="17">
        <v>0.23608988154301699</v>
      </c>
      <c r="F11" s="17"/>
      <c r="G11" s="17">
        <v>0.21379816233953899</v>
      </c>
      <c r="H11" s="17">
        <v>0.138080936240597</v>
      </c>
      <c r="I11" s="17">
        <v>0.21318993219799201</v>
      </c>
      <c r="J11" s="17">
        <v>0.24304354406896</v>
      </c>
      <c r="K11" s="17">
        <v>0.24110939519194799</v>
      </c>
      <c r="L11" s="17">
        <v>0.308851884776704</v>
      </c>
      <c r="M11" s="17"/>
      <c r="N11" s="17">
        <v>0.25719714377910002</v>
      </c>
      <c r="O11" s="17">
        <v>0.23800229020400701</v>
      </c>
      <c r="P11" s="17">
        <v>0.232962668930493</v>
      </c>
      <c r="Q11" s="17">
        <v>0.18559944081653901</v>
      </c>
      <c r="R11" s="17"/>
      <c r="S11" s="17">
        <v>0.19907491143803199</v>
      </c>
      <c r="T11" s="17">
        <v>0.27893091977229301</v>
      </c>
      <c r="U11" s="17">
        <v>0.32668378100276402</v>
      </c>
      <c r="V11" s="17">
        <v>0.23561019288704599</v>
      </c>
      <c r="W11" s="17">
        <v>0.15711730658074499</v>
      </c>
      <c r="X11" s="17">
        <v>0.19289577950468201</v>
      </c>
      <c r="Y11" s="17">
        <v>0.31256987512873602</v>
      </c>
      <c r="Z11" s="17">
        <v>8.9179467535185297E-2</v>
      </c>
      <c r="AA11" s="17">
        <v>0.23793463413556201</v>
      </c>
      <c r="AB11" s="17">
        <v>0.147932295762493</v>
      </c>
      <c r="AC11" s="17">
        <v>0.24983348559438101</v>
      </c>
      <c r="AD11" s="17">
        <v>0.25429523307227098</v>
      </c>
      <c r="AE11" s="17"/>
      <c r="AF11" s="17">
        <v>0.156463580863446</v>
      </c>
      <c r="AG11" s="17">
        <v>0.24759460964514601</v>
      </c>
      <c r="AH11" s="17">
        <v>0.29310301254100402</v>
      </c>
      <c r="AI11" s="17">
        <v>0.25020744666328398</v>
      </c>
      <c r="AJ11" s="17">
        <v>0.221224418304236</v>
      </c>
      <c r="AK11" s="17"/>
      <c r="AL11" s="17">
        <v>0.24477831964118299</v>
      </c>
      <c r="AM11" s="17">
        <v>0.249090981199938</v>
      </c>
      <c r="AN11" s="17">
        <v>0.190065061109636</v>
      </c>
      <c r="AO11" s="17">
        <v>0.154593459881774</v>
      </c>
      <c r="AP11" s="17"/>
      <c r="AQ11" s="17">
        <v>0.235877109079459</v>
      </c>
      <c r="AR11" s="17">
        <v>0.226629308329899</v>
      </c>
      <c r="AS11" s="17"/>
      <c r="AT11" s="17">
        <v>0.21160848843507701</v>
      </c>
      <c r="AU11" s="17">
        <v>0.330827489447718</v>
      </c>
      <c r="AV11" s="17"/>
      <c r="AW11" s="17">
        <v>0.27154862074528402</v>
      </c>
      <c r="AX11" s="17">
        <v>0.23115695986573501</v>
      </c>
      <c r="AY11" s="17">
        <v>0.206735005422159</v>
      </c>
      <c r="AZ11" s="17"/>
      <c r="BA11" s="17">
        <v>0.18888604170499099</v>
      </c>
      <c r="BB11" s="17">
        <v>0.24692221804509201</v>
      </c>
      <c r="BC11" s="17">
        <v>0.23911376522915101</v>
      </c>
      <c r="BD11" s="17">
        <v>0.262643968173079</v>
      </c>
      <c r="BE11" s="17">
        <v>0.27109790326503203</v>
      </c>
      <c r="BF11" s="17"/>
      <c r="BG11" s="17">
        <v>0.19554840933915699</v>
      </c>
      <c r="BH11" s="17">
        <v>0.25706060892693999</v>
      </c>
      <c r="BI11" s="17"/>
      <c r="BJ11" s="17">
        <v>0.21700737620723201</v>
      </c>
      <c r="BK11" s="17">
        <v>0.290303132623075</v>
      </c>
      <c r="BL11" s="17"/>
      <c r="BM11" s="17">
        <v>0.19823312080701999</v>
      </c>
      <c r="BN11" s="17">
        <v>0.18988770695909701</v>
      </c>
      <c r="BO11" s="17">
        <v>0.29749915363046697</v>
      </c>
      <c r="BP11" s="17">
        <v>0.254816698957885</v>
      </c>
      <c r="BQ11" s="17">
        <v>0.24146946462660401</v>
      </c>
      <c r="BR11" s="17"/>
      <c r="BS11" s="17">
        <v>0.24195480149718401</v>
      </c>
      <c r="BT11" s="17"/>
      <c r="BU11" s="17">
        <v>0.16428021007834701</v>
      </c>
      <c r="BV11" s="17">
        <v>0.27975636601971599</v>
      </c>
      <c r="BW11" s="17">
        <v>0.27574186658116701</v>
      </c>
      <c r="BX11" s="17">
        <v>0.22749383497320899</v>
      </c>
      <c r="BY11" s="17">
        <v>0.26139187371802702</v>
      </c>
      <c r="BZ11" s="17"/>
      <c r="CA11" s="17">
        <v>0.28081342591756198</v>
      </c>
      <c r="CB11" s="17"/>
      <c r="CC11" s="17">
        <v>0.21054340212203199</v>
      </c>
      <c r="CD11" s="17">
        <v>0.347031363912777</v>
      </c>
      <c r="CE11" s="17"/>
      <c r="CF11" s="17">
        <v>0.26700045663906402</v>
      </c>
      <c r="CG11" s="17"/>
      <c r="CH11" s="17">
        <v>0.244976305534684</v>
      </c>
      <c r="CI11" s="17">
        <v>0.198644386936181</v>
      </c>
    </row>
    <row r="12" spans="2:87" x14ac:dyDescent="0.35">
      <c r="B12" s="18" t="s">
        <v>160</v>
      </c>
      <c r="C12" s="17">
        <v>0.161968853619051</v>
      </c>
      <c r="D12" s="17">
        <v>0.15690887321671501</v>
      </c>
      <c r="E12" s="17">
        <v>0.165211158176682</v>
      </c>
      <c r="F12" s="17"/>
      <c r="G12" s="17">
        <v>0.149707428213574</v>
      </c>
      <c r="H12" s="17">
        <v>0.12025567387127201</v>
      </c>
      <c r="I12" s="17">
        <v>0.14999275903696099</v>
      </c>
      <c r="J12" s="17">
        <v>0.17635736543000799</v>
      </c>
      <c r="K12" s="17">
        <v>0.25767884978432898</v>
      </c>
      <c r="L12" s="17">
        <v>0.139552621152431</v>
      </c>
      <c r="M12" s="17"/>
      <c r="N12" s="17">
        <v>0.10631826328039901</v>
      </c>
      <c r="O12" s="17">
        <v>0.144525758214677</v>
      </c>
      <c r="P12" s="17">
        <v>0.25227395128046598</v>
      </c>
      <c r="Q12" s="17">
        <v>0.17358479417221301</v>
      </c>
      <c r="R12" s="17"/>
      <c r="S12" s="17">
        <v>7.3982488261945201E-2</v>
      </c>
      <c r="T12" s="17">
        <v>0.13203300347656499</v>
      </c>
      <c r="U12" s="17">
        <v>0.17948890278187599</v>
      </c>
      <c r="V12" s="17">
        <v>0.16462117674627799</v>
      </c>
      <c r="W12" s="17">
        <v>0.20634233514085401</v>
      </c>
      <c r="X12" s="17">
        <v>0.12197534452471399</v>
      </c>
      <c r="Y12" s="17">
        <v>0.13159550935124301</v>
      </c>
      <c r="Z12" s="17">
        <v>0.26834559365676403</v>
      </c>
      <c r="AA12" s="17">
        <v>0.211815697697154</v>
      </c>
      <c r="AB12" s="17">
        <v>0.21422656214726701</v>
      </c>
      <c r="AC12" s="17">
        <v>0.202953285656571</v>
      </c>
      <c r="AD12" s="17">
        <v>0.35492556510482298</v>
      </c>
      <c r="AE12" s="17"/>
      <c r="AF12" s="17">
        <v>0.237697128021957</v>
      </c>
      <c r="AG12" s="17">
        <v>0.18102407865717399</v>
      </c>
      <c r="AH12" s="17">
        <v>0.164789402131613</v>
      </c>
      <c r="AI12" s="17">
        <v>0.119444235121657</v>
      </c>
      <c r="AJ12" s="17">
        <v>8.27413715789658E-2</v>
      </c>
      <c r="AK12" s="17"/>
      <c r="AL12" s="17">
        <v>0.16840429479109301</v>
      </c>
      <c r="AM12" s="17">
        <v>0.13263955800664401</v>
      </c>
      <c r="AN12" s="17">
        <v>0.24944544409730199</v>
      </c>
      <c r="AO12" s="17">
        <v>9.34875652287772E-2</v>
      </c>
      <c r="AP12" s="17"/>
      <c r="AQ12" s="17">
        <v>0.18898122888684499</v>
      </c>
      <c r="AR12" s="17">
        <v>0.12240791136887</v>
      </c>
      <c r="AS12" s="17"/>
      <c r="AT12" s="17">
        <v>0.14733175251988501</v>
      </c>
      <c r="AU12" s="17">
        <v>0.15221214993028701</v>
      </c>
      <c r="AV12" s="17"/>
      <c r="AW12" s="17">
        <v>0.136459454823365</v>
      </c>
      <c r="AX12" s="17">
        <v>0.14445538430983301</v>
      </c>
      <c r="AY12" s="17">
        <v>0.19081309499353499</v>
      </c>
      <c r="AZ12" s="17"/>
      <c r="BA12" s="17">
        <v>0.16862650924804001</v>
      </c>
      <c r="BB12" s="17">
        <v>0.13355964762470199</v>
      </c>
      <c r="BC12" s="17">
        <v>0.19151585229514401</v>
      </c>
      <c r="BD12" s="17">
        <v>0.108337398695697</v>
      </c>
      <c r="BE12" s="17">
        <v>0.233239701707048</v>
      </c>
      <c r="BF12" s="17"/>
      <c r="BG12" s="17">
        <v>0.20768216581204299</v>
      </c>
      <c r="BH12" s="17">
        <v>0.13080394054469799</v>
      </c>
      <c r="BI12" s="17"/>
      <c r="BJ12" s="17">
        <v>0.15899555554339301</v>
      </c>
      <c r="BK12" s="17">
        <v>0.175364623044407</v>
      </c>
      <c r="BL12" s="17"/>
      <c r="BM12" s="17">
        <v>0.13398795633716701</v>
      </c>
      <c r="BN12" s="17">
        <v>4.8657360833532101E-2</v>
      </c>
      <c r="BO12" s="17">
        <v>0.15786552066781201</v>
      </c>
      <c r="BP12" s="17">
        <v>0.21857861140410001</v>
      </c>
      <c r="BQ12" s="17">
        <v>0.30090508449373599</v>
      </c>
      <c r="BR12" s="17"/>
      <c r="BS12" s="17">
        <v>0.16307856508365201</v>
      </c>
      <c r="BT12" s="17"/>
      <c r="BU12" s="17">
        <v>3.4505327364988202E-2</v>
      </c>
      <c r="BV12" s="17">
        <v>0.124522200979159</v>
      </c>
      <c r="BW12" s="17">
        <v>0.27605597284914002</v>
      </c>
      <c r="BX12" s="17">
        <v>0.26608401485036798</v>
      </c>
      <c r="BY12" s="17">
        <v>0.121526510180543</v>
      </c>
      <c r="BZ12" s="17"/>
      <c r="CA12" s="17">
        <v>5.9926896809238198E-2</v>
      </c>
      <c r="CB12" s="17"/>
      <c r="CC12" s="17">
        <v>0.18630109283653501</v>
      </c>
      <c r="CD12" s="17">
        <v>8.4635171723535393E-2</v>
      </c>
      <c r="CE12" s="17"/>
      <c r="CF12" s="17">
        <v>0.16249126401675801</v>
      </c>
      <c r="CG12" s="17"/>
      <c r="CH12" s="17">
        <v>0.19473064563829601</v>
      </c>
      <c r="CI12" s="17">
        <v>0.16547183686000599</v>
      </c>
    </row>
    <row r="13" spans="2:87" x14ac:dyDescent="0.35">
      <c r="B13" s="18" t="s">
        <v>161</v>
      </c>
      <c r="C13" s="19">
        <v>9.5925334584098396E-2</v>
      </c>
      <c r="D13" s="19">
        <v>7.8954091743509994E-2</v>
      </c>
      <c r="E13" s="19">
        <v>0.109390041562864</v>
      </c>
      <c r="F13" s="19"/>
      <c r="G13" s="19">
        <v>5.9814391403687599E-2</v>
      </c>
      <c r="H13" s="19">
        <v>0.12144221884302001</v>
      </c>
      <c r="I13" s="19">
        <v>0.115524820973018</v>
      </c>
      <c r="J13" s="19">
        <v>0.136729436983027</v>
      </c>
      <c r="K13" s="19">
        <v>5.15585302604466E-2</v>
      </c>
      <c r="L13" s="19">
        <v>8.2173660751427499E-2</v>
      </c>
      <c r="M13" s="19"/>
      <c r="N13" s="19">
        <v>5.4602280925262203E-2</v>
      </c>
      <c r="O13" s="19">
        <v>0.104180328014974</v>
      </c>
      <c r="P13" s="19">
        <v>0.16573362757024299</v>
      </c>
      <c r="Q13" s="19">
        <v>7.2865872357781206E-2</v>
      </c>
      <c r="R13" s="19"/>
      <c r="S13" s="19">
        <v>5.0433053085212697E-2</v>
      </c>
      <c r="T13" s="19">
        <v>6.8565696229209605E-2</v>
      </c>
      <c r="U13" s="19">
        <v>6.9350768331735896E-2</v>
      </c>
      <c r="V13" s="19">
        <v>0.129740748554285</v>
      </c>
      <c r="W13" s="19">
        <v>0.248751752213623</v>
      </c>
      <c r="X13" s="19">
        <v>0.134533432344318</v>
      </c>
      <c r="Y13" s="19">
        <v>0.117133339570552</v>
      </c>
      <c r="Z13" s="19">
        <v>7.0428590617456502E-2</v>
      </c>
      <c r="AA13" s="19">
        <v>2.4679552356059498E-2</v>
      </c>
      <c r="AB13" s="19">
        <v>8.5224737395078201E-2</v>
      </c>
      <c r="AC13" s="19">
        <v>0.25168335002994602</v>
      </c>
      <c r="AD13" s="19">
        <v>0</v>
      </c>
      <c r="AE13" s="19"/>
      <c r="AF13" s="19">
        <v>7.6959802106184305E-2</v>
      </c>
      <c r="AG13" s="19">
        <v>0.11004806785701</v>
      </c>
      <c r="AH13" s="19">
        <v>4.04611515862245E-2</v>
      </c>
      <c r="AI13" s="19">
        <v>0.122697010437213</v>
      </c>
      <c r="AJ13" s="19">
        <v>7.7437498312263001E-2</v>
      </c>
      <c r="AK13" s="19"/>
      <c r="AL13" s="19">
        <v>0.13110922581109699</v>
      </c>
      <c r="AM13" s="19">
        <v>6.8224666422976296E-2</v>
      </c>
      <c r="AN13" s="19">
        <v>6.6978911183979001E-2</v>
      </c>
      <c r="AO13" s="19">
        <v>0.118702190540942</v>
      </c>
      <c r="AP13" s="19"/>
      <c r="AQ13" s="19">
        <v>0.113948946153816</v>
      </c>
      <c r="AR13" s="19">
        <v>6.9528875576680305E-2</v>
      </c>
      <c r="AS13" s="19"/>
      <c r="AT13" s="19">
        <v>8.6551882206043304E-2</v>
      </c>
      <c r="AU13" s="19">
        <v>8.1479576350488706E-2</v>
      </c>
      <c r="AV13" s="19"/>
      <c r="AW13" s="19">
        <v>5.4259582864424998E-2</v>
      </c>
      <c r="AX13" s="19">
        <v>0.124727663498113</v>
      </c>
      <c r="AY13" s="19">
        <v>8.8311187503163205E-2</v>
      </c>
      <c r="AZ13" s="19"/>
      <c r="BA13" s="19">
        <v>7.9662535422274902E-2</v>
      </c>
      <c r="BB13" s="19">
        <v>9.2602632612138996E-2</v>
      </c>
      <c r="BC13" s="19">
        <v>0.12605800345731299</v>
      </c>
      <c r="BD13" s="19">
        <v>8.2786870128912907E-2</v>
      </c>
      <c r="BE13" s="19">
        <v>4.47566323700678E-2</v>
      </c>
      <c r="BF13" s="19"/>
      <c r="BG13" s="19">
        <v>0.112462307846489</v>
      </c>
      <c r="BH13" s="19">
        <v>8.4651302808419801E-2</v>
      </c>
      <c r="BI13" s="19"/>
      <c r="BJ13" s="19">
        <v>0.10206608394932799</v>
      </c>
      <c r="BK13" s="19">
        <v>7.5487266656692295E-2</v>
      </c>
      <c r="BL13" s="19"/>
      <c r="BM13" s="19">
        <v>0.194996288326205</v>
      </c>
      <c r="BN13" s="19">
        <v>5.9507114596923302E-2</v>
      </c>
      <c r="BO13" s="19">
        <v>7.8204587225118194E-2</v>
      </c>
      <c r="BP13" s="19">
        <v>7.9045925645404594E-2</v>
      </c>
      <c r="BQ13" s="19">
        <v>1.76749752379366E-2</v>
      </c>
      <c r="BR13" s="19"/>
      <c r="BS13" s="19">
        <v>3.04315508546327E-2</v>
      </c>
      <c r="BT13" s="19"/>
      <c r="BU13" s="19">
        <v>6.1911972427361503E-2</v>
      </c>
      <c r="BV13" s="19">
        <v>5.8338696440718603E-2</v>
      </c>
      <c r="BW13" s="19">
        <v>3.9555995812093299E-2</v>
      </c>
      <c r="BX13" s="19">
        <v>3.0251562380213499E-2</v>
      </c>
      <c r="BY13" s="19">
        <v>0.28678208174286202</v>
      </c>
      <c r="BZ13" s="19"/>
      <c r="CA13" s="19">
        <v>5.1795439989094E-2</v>
      </c>
      <c r="CB13" s="19"/>
      <c r="CC13" s="19">
        <v>8.7215943737623702E-2</v>
      </c>
      <c r="CD13" s="19">
        <v>9.7479351431888198E-2</v>
      </c>
      <c r="CE13" s="19"/>
      <c r="CF13" s="19">
        <v>7.76673224100249E-2</v>
      </c>
      <c r="CG13" s="19"/>
      <c r="CH13" s="19">
        <v>0.121761210354131</v>
      </c>
      <c r="CI13" s="19">
        <v>3.3374833121255498E-2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191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488</v>
      </c>
      <c r="D7" s="10">
        <v>246</v>
      </c>
      <c r="E7" s="10">
        <v>239</v>
      </c>
      <c r="F7" s="10"/>
      <c r="G7" s="10">
        <v>38</v>
      </c>
      <c r="H7" s="10">
        <v>78</v>
      </c>
      <c r="I7" s="10">
        <v>85</v>
      </c>
      <c r="J7" s="10">
        <v>89</v>
      </c>
      <c r="K7" s="10">
        <v>75</v>
      </c>
      <c r="L7" s="10">
        <v>123</v>
      </c>
      <c r="M7" s="10"/>
      <c r="N7" s="10">
        <v>150</v>
      </c>
      <c r="O7" s="10">
        <v>134</v>
      </c>
      <c r="P7" s="10">
        <v>98</v>
      </c>
      <c r="Q7" s="10">
        <v>104</v>
      </c>
      <c r="R7" s="10"/>
      <c r="S7" s="10">
        <v>70</v>
      </c>
      <c r="T7" s="10">
        <v>72</v>
      </c>
      <c r="U7" s="10">
        <v>44</v>
      </c>
      <c r="V7" s="10">
        <v>38</v>
      </c>
      <c r="W7" s="10">
        <v>32</v>
      </c>
      <c r="X7" s="10">
        <v>48</v>
      </c>
      <c r="Y7" s="10">
        <v>42</v>
      </c>
      <c r="Z7" s="10">
        <v>11</v>
      </c>
      <c r="AA7" s="10">
        <v>43</v>
      </c>
      <c r="AB7" s="10">
        <v>45</v>
      </c>
      <c r="AC7" s="10">
        <v>24</v>
      </c>
      <c r="AD7" s="10">
        <v>19</v>
      </c>
      <c r="AE7" s="10"/>
      <c r="AF7" s="10">
        <v>80</v>
      </c>
      <c r="AG7" s="10">
        <v>181</v>
      </c>
      <c r="AH7" s="10">
        <v>94</v>
      </c>
      <c r="AI7" s="10">
        <v>56</v>
      </c>
      <c r="AJ7" s="10">
        <v>61</v>
      </c>
      <c r="AK7" s="10"/>
      <c r="AL7" s="10">
        <v>194</v>
      </c>
      <c r="AM7" s="10">
        <v>191</v>
      </c>
      <c r="AN7" s="10">
        <v>74</v>
      </c>
      <c r="AO7" s="10">
        <v>29</v>
      </c>
      <c r="AP7" s="10"/>
      <c r="AQ7" s="10">
        <v>286</v>
      </c>
      <c r="AR7" s="10">
        <v>202</v>
      </c>
      <c r="AS7" s="10"/>
      <c r="AT7" s="10">
        <v>292</v>
      </c>
      <c r="AU7" s="10">
        <v>121</v>
      </c>
      <c r="AV7" s="10"/>
      <c r="AW7" s="10">
        <v>201</v>
      </c>
      <c r="AX7" s="10">
        <v>109</v>
      </c>
      <c r="AY7" s="10">
        <v>156</v>
      </c>
      <c r="AZ7" s="10"/>
      <c r="BA7" s="10">
        <v>121</v>
      </c>
      <c r="BB7" s="10">
        <v>128</v>
      </c>
      <c r="BC7" s="10">
        <v>153</v>
      </c>
      <c r="BD7" s="10">
        <v>60</v>
      </c>
      <c r="BE7" s="10">
        <v>25</v>
      </c>
      <c r="BF7" s="10"/>
      <c r="BG7" s="10">
        <v>181</v>
      </c>
      <c r="BH7" s="10">
        <v>307</v>
      </c>
      <c r="BI7" s="10"/>
      <c r="BJ7" s="10">
        <v>370</v>
      </c>
      <c r="BK7" s="10">
        <v>116</v>
      </c>
      <c r="BL7" s="10"/>
      <c r="BM7" s="10">
        <v>69</v>
      </c>
      <c r="BN7" s="10">
        <v>116</v>
      </c>
      <c r="BO7" s="10">
        <v>154</v>
      </c>
      <c r="BP7" s="10">
        <v>36</v>
      </c>
      <c r="BQ7" s="10">
        <v>55</v>
      </c>
      <c r="BR7" s="10"/>
      <c r="BS7" s="10">
        <v>148</v>
      </c>
      <c r="BT7" s="10"/>
      <c r="BU7" s="10">
        <v>105</v>
      </c>
      <c r="BV7" s="10">
        <v>119</v>
      </c>
      <c r="BW7" s="10">
        <v>46</v>
      </c>
      <c r="BX7" s="10">
        <v>94</v>
      </c>
      <c r="BY7" s="10">
        <v>34</v>
      </c>
      <c r="BZ7" s="10"/>
      <c r="CA7" s="10">
        <v>31</v>
      </c>
      <c r="CB7" s="10"/>
      <c r="CC7" s="10">
        <v>387</v>
      </c>
      <c r="CD7" s="10">
        <v>89</v>
      </c>
      <c r="CE7" s="10"/>
      <c r="CF7" s="10">
        <v>176</v>
      </c>
      <c r="CG7" s="10"/>
      <c r="CH7" s="10">
        <v>175</v>
      </c>
      <c r="CI7" s="10">
        <v>64</v>
      </c>
    </row>
    <row r="8" spans="2:87" ht="30" customHeight="1" x14ac:dyDescent="0.35">
      <c r="B8" s="11" t="s">
        <v>20</v>
      </c>
      <c r="C8" s="11">
        <v>487</v>
      </c>
      <c r="D8" s="11">
        <v>241</v>
      </c>
      <c r="E8" s="11">
        <v>242</v>
      </c>
      <c r="F8" s="11"/>
      <c r="G8" s="11">
        <v>68</v>
      </c>
      <c r="H8" s="11">
        <v>78</v>
      </c>
      <c r="I8" s="11">
        <v>80</v>
      </c>
      <c r="J8" s="11">
        <v>83</v>
      </c>
      <c r="K8" s="11">
        <v>66</v>
      </c>
      <c r="L8" s="11">
        <v>112</v>
      </c>
      <c r="M8" s="11"/>
      <c r="N8" s="11">
        <v>137</v>
      </c>
      <c r="O8" s="11">
        <v>141</v>
      </c>
      <c r="P8" s="11">
        <v>102</v>
      </c>
      <c r="Q8" s="11">
        <v>105</v>
      </c>
      <c r="R8" s="11"/>
      <c r="S8" s="11">
        <v>73</v>
      </c>
      <c r="T8" s="11">
        <v>68</v>
      </c>
      <c r="U8" s="11">
        <v>41</v>
      </c>
      <c r="V8" s="11">
        <v>39</v>
      </c>
      <c r="W8" s="11">
        <v>28</v>
      </c>
      <c r="X8" s="11">
        <v>51</v>
      </c>
      <c r="Y8" s="11">
        <v>48</v>
      </c>
      <c r="Z8" s="11">
        <v>13</v>
      </c>
      <c r="AA8" s="11">
        <v>46</v>
      </c>
      <c r="AB8" s="11">
        <v>42</v>
      </c>
      <c r="AC8" s="11">
        <v>21</v>
      </c>
      <c r="AD8" s="11">
        <v>16</v>
      </c>
      <c r="AE8" s="11"/>
      <c r="AF8" s="11">
        <v>82</v>
      </c>
      <c r="AG8" s="11">
        <v>182</v>
      </c>
      <c r="AH8" s="11">
        <v>91</v>
      </c>
      <c r="AI8" s="11">
        <v>54</v>
      </c>
      <c r="AJ8" s="11">
        <v>59</v>
      </c>
      <c r="AK8" s="11"/>
      <c r="AL8" s="11">
        <v>190</v>
      </c>
      <c r="AM8" s="11">
        <v>190</v>
      </c>
      <c r="AN8" s="11">
        <v>75</v>
      </c>
      <c r="AO8" s="11">
        <v>32</v>
      </c>
      <c r="AP8" s="11"/>
      <c r="AQ8" s="11">
        <v>289</v>
      </c>
      <c r="AR8" s="11">
        <v>197</v>
      </c>
      <c r="AS8" s="11"/>
      <c r="AT8" s="11">
        <v>291</v>
      </c>
      <c r="AU8" s="11">
        <v>109</v>
      </c>
      <c r="AV8" s="11"/>
      <c r="AW8" s="11">
        <v>188</v>
      </c>
      <c r="AX8" s="11">
        <v>107</v>
      </c>
      <c r="AY8" s="11">
        <v>164</v>
      </c>
      <c r="AZ8" s="11"/>
      <c r="BA8" s="11">
        <v>125</v>
      </c>
      <c r="BB8" s="11">
        <v>128</v>
      </c>
      <c r="BC8" s="11">
        <v>150</v>
      </c>
      <c r="BD8" s="11">
        <v>59</v>
      </c>
      <c r="BE8" s="11">
        <v>23</v>
      </c>
      <c r="BF8" s="11"/>
      <c r="BG8" s="11">
        <v>197</v>
      </c>
      <c r="BH8" s="11">
        <v>289</v>
      </c>
      <c r="BI8" s="11"/>
      <c r="BJ8" s="11">
        <v>379</v>
      </c>
      <c r="BK8" s="11">
        <v>106</v>
      </c>
      <c r="BL8" s="11"/>
      <c r="BM8" s="11">
        <v>75</v>
      </c>
      <c r="BN8" s="11">
        <v>110</v>
      </c>
      <c r="BO8" s="11">
        <v>152</v>
      </c>
      <c r="BP8" s="11">
        <v>35</v>
      </c>
      <c r="BQ8" s="11">
        <v>55</v>
      </c>
      <c r="BR8" s="11"/>
      <c r="BS8" s="11">
        <v>149</v>
      </c>
      <c r="BT8" s="11"/>
      <c r="BU8" s="11">
        <v>102</v>
      </c>
      <c r="BV8" s="11">
        <v>121</v>
      </c>
      <c r="BW8" s="11">
        <v>45</v>
      </c>
      <c r="BX8" s="11">
        <v>92</v>
      </c>
      <c r="BY8" s="11">
        <v>39</v>
      </c>
      <c r="BZ8" s="11"/>
      <c r="CA8" s="11">
        <v>31</v>
      </c>
      <c r="CB8" s="11"/>
      <c r="CC8" s="11">
        <v>382</v>
      </c>
      <c r="CD8" s="11">
        <v>90</v>
      </c>
      <c r="CE8" s="11"/>
      <c r="CF8" s="11">
        <v>172</v>
      </c>
      <c r="CG8" s="11"/>
      <c r="CH8" s="11">
        <v>165</v>
      </c>
      <c r="CI8" s="11">
        <v>65</v>
      </c>
    </row>
    <row r="9" spans="2:87" x14ac:dyDescent="0.35">
      <c r="B9" s="18" t="s">
        <v>157</v>
      </c>
      <c r="C9" s="17">
        <v>8.6638554761027706E-2</v>
      </c>
      <c r="D9" s="17">
        <v>8.4909596567680504E-2</v>
      </c>
      <c r="E9" s="17">
        <v>8.5104758980648995E-2</v>
      </c>
      <c r="F9" s="17"/>
      <c r="G9" s="17">
        <v>0.15249270142069499</v>
      </c>
      <c r="H9" s="17">
        <v>0.12551612509373</v>
      </c>
      <c r="I9" s="17">
        <v>8.7398643547521401E-2</v>
      </c>
      <c r="J9" s="17">
        <v>4.41759087291679E-2</v>
      </c>
      <c r="K9" s="17">
        <v>9.3987162184511794E-2</v>
      </c>
      <c r="L9" s="17">
        <v>4.6188077724547902E-2</v>
      </c>
      <c r="M9" s="17"/>
      <c r="N9" s="17">
        <v>8.1949645528570994E-2</v>
      </c>
      <c r="O9" s="17">
        <v>7.1476260158414101E-2</v>
      </c>
      <c r="P9" s="17">
        <v>6.8842172764446805E-2</v>
      </c>
      <c r="Q9" s="17">
        <v>0.13213008634468101</v>
      </c>
      <c r="R9" s="17"/>
      <c r="S9" s="17">
        <v>0.19934568238059999</v>
      </c>
      <c r="T9" s="17">
        <v>1.3001413182853101E-2</v>
      </c>
      <c r="U9" s="17">
        <v>7.0182259385227805E-2</v>
      </c>
      <c r="V9" s="17">
        <v>0</v>
      </c>
      <c r="W9" s="17">
        <v>0.12603186685130299</v>
      </c>
      <c r="X9" s="17">
        <v>6.9250029898184295E-2</v>
      </c>
      <c r="Y9" s="17">
        <v>0.111476479361341</v>
      </c>
      <c r="Z9" s="17">
        <v>0.12557329308804099</v>
      </c>
      <c r="AA9" s="17">
        <v>7.1452070774738405E-2</v>
      </c>
      <c r="AB9" s="17">
        <v>7.6851844033894598E-2</v>
      </c>
      <c r="AC9" s="17">
        <v>8.3046049850821702E-2</v>
      </c>
      <c r="AD9" s="17">
        <v>9.0640193901996097E-2</v>
      </c>
      <c r="AE9" s="17"/>
      <c r="AF9" s="17">
        <v>6.21267260469478E-2</v>
      </c>
      <c r="AG9" s="17">
        <v>0.110309429891313</v>
      </c>
      <c r="AH9" s="17">
        <v>7.7095846126220793E-2</v>
      </c>
      <c r="AI9" s="17">
        <v>6.2018267896681301E-2</v>
      </c>
      <c r="AJ9" s="17">
        <v>6.1158039745517201E-2</v>
      </c>
      <c r="AK9" s="17"/>
      <c r="AL9" s="17">
        <v>6.1438625708726997E-2</v>
      </c>
      <c r="AM9" s="17">
        <v>0.10695498667842</v>
      </c>
      <c r="AN9" s="17">
        <v>6.4032343542229794E-2</v>
      </c>
      <c r="AO9" s="17">
        <v>0.16859674028477201</v>
      </c>
      <c r="AP9" s="17"/>
      <c r="AQ9" s="17">
        <v>7.7632730933071201E-2</v>
      </c>
      <c r="AR9" s="17">
        <v>9.9828023396830196E-2</v>
      </c>
      <c r="AS9" s="17"/>
      <c r="AT9" s="17">
        <v>9.3294106684100001E-2</v>
      </c>
      <c r="AU9" s="17">
        <v>3.9046707069585102E-2</v>
      </c>
      <c r="AV9" s="17"/>
      <c r="AW9" s="17">
        <v>8.72685101201809E-2</v>
      </c>
      <c r="AX9" s="17">
        <v>8.0482034241209199E-2</v>
      </c>
      <c r="AY9" s="17">
        <v>8.9266495251169503E-2</v>
      </c>
      <c r="AZ9" s="17"/>
      <c r="BA9" s="17">
        <v>0.13250885998938799</v>
      </c>
      <c r="BB9" s="17">
        <v>9.0902782192244402E-2</v>
      </c>
      <c r="BC9" s="17">
        <v>6.4643137057535299E-2</v>
      </c>
      <c r="BD9" s="17">
        <v>7.1647887020864998E-2</v>
      </c>
      <c r="BE9" s="17">
        <v>0</v>
      </c>
      <c r="BF9" s="17"/>
      <c r="BG9" s="17">
        <v>8.8361624479530998E-2</v>
      </c>
      <c r="BH9" s="17">
        <v>8.5463857163717197E-2</v>
      </c>
      <c r="BI9" s="17"/>
      <c r="BJ9" s="17">
        <v>9.18366795722243E-2</v>
      </c>
      <c r="BK9" s="17">
        <v>6.9429114524731605E-2</v>
      </c>
      <c r="BL9" s="17"/>
      <c r="BM9" s="17">
        <v>7.1894957810878998E-2</v>
      </c>
      <c r="BN9" s="17">
        <v>9.3206340158526094E-2</v>
      </c>
      <c r="BO9" s="17">
        <v>0.10931094473021299</v>
      </c>
      <c r="BP9" s="17">
        <v>7.7788357633069696E-2</v>
      </c>
      <c r="BQ9" s="17">
        <v>0.114040318131663</v>
      </c>
      <c r="BR9" s="17"/>
      <c r="BS9" s="17">
        <v>9.1929170916011604E-2</v>
      </c>
      <c r="BT9" s="17"/>
      <c r="BU9" s="17">
        <v>0.106954575440682</v>
      </c>
      <c r="BV9" s="17">
        <v>0.13902301184819801</v>
      </c>
      <c r="BW9" s="17">
        <v>8.1950039969983304E-2</v>
      </c>
      <c r="BX9" s="17">
        <v>8.9940734523406604E-2</v>
      </c>
      <c r="BY9" s="17">
        <v>2.37429330289337E-2</v>
      </c>
      <c r="BZ9" s="17"/>
      <c r="CA9" s="17">
        <v>0.15485949271827701</v>
      </c>
      <c r="CB9" s="17"/>
      <c r="CC9" s="17">
        <v>8.2037998508369195E-2</v>
      </c>
      <c r="CD9" s="17">
        <v>0.108172557748707</v>
      </c>
      <c r="CE9" s="17"/>
      <c r="CF9" s="17">
        <v>8.8036898281886697E-2</v>
      </c>
      <c r="CG9" s="17"/>
      <c r="CH9" s="17">
        <v>4.0738726552669302E-2</v>
      </c>
      <c r="CI9" s="17">
        <v>0.13839309759212001</v>
      </c>
    </row>
    <row r="10" spans="2:87" x14ac:dyDescent="0.35">
      <c r="B10" s="18" t="s">
        <v>158</v>
      </c>
      <c r="C10" s="17">
        <v>0.338555486268793</v>
      </c>
      <c r="D10" s="17">
        <v>0.389051590143138</v>
      </c>
      <c r="E10" s="17">
        <v>0.29265451384871</v>
      </c>
      <c r="F10" s="17"/>
      <c r="G10" s="17">
        <v>0.36253389344211001</v>
      </c>
      <c r="H10" s="17">
        <v>0.38123941038947601</v>
      </c>
      <c r="I10" s="17">
        <v>0.35390337198702998</v>
      </c>
      <c r="J10" s="17">
        <v>0.36447729727936201</v>
      </c>
      <c r="K10" s="17">
        <v>0.251333787578785</v>
      </c>
      <c r="L10" s="17">
        <v>0.31598167361632101</v>
      </c>
      <c r="M10" s="17"/>
      <c r="N10" s="17">
        <v>0.36430233248746002</v>
      </c>
      <c r="O10" s="17">
        <v>0.36449661528539801</v>
      </c>
      <c r="P10" s="17">
        <v>0.25591327632336303</v>
      </c>
      <c r="Q10" s="17">
        <v>0.3472471863353</v>
      </c>
      <c r="R10" s="17"/>
      <c r="S10" s="17">
        <v>0.36961757224725</v>
      </c>
      <c r="T10" s="17">
        <v>0.42556674281940599</v>
      </c>
      <c r="U10" s="17">
        <v>0.30503121692021701</v>
      </c>
      <c r="V10" s="17">
        <v>0.45733099550554701</v>
      </c>
      <c r="W10" s="17">
        <v>0.17727311210053101</v>
      </c>
      <c r="X10" s="17">
        <v>0.426815975927748</v>
      </c>
      <c r="Y10" s="17">
        <v>0.29157846341064603</v>
      </c>
      <c r="Z10" s="17">
        <v>0.208051684148437</v>
      </c>
      <c r="AA10" s="17">
        <v>0.22078281241158901</v>
      </c>
      <c r="AB10" s="17">
        <v>0.40578715041110902</v>
      </c>
      <c r="AC10" s="17">
        <v>0.20949528880134999</v>
      </c>
      <c r="AD10" s="17">
        <v>0.21111145109310001</v>
      </c>
      <c r="AE10" s="17"/>
      <c r="AF10" s="17">
        <v>0.321943068241557</v>
      </c>
      <c r="AG10" s="17">
        <v>0.28808535965380899</v>
      </c>
      <c r="AH10" s="17">
        <v>0.28404296756898301</v>
      </c>
      <c r="AI10" s="17">
        <v>0.40908254603108102</v>
      </c>
      <c r="AJ10" s="17">
        <v>0.53389541398738105</v>
      </c>
      <c r="AK10" s="17"/>
      <c r="AL10" s="17">
        <v>0.32606849076477301</v>
      </c>
      <c r="AM10" s="17">
        <v>0.34232060512199203</v>
      </c>
      <c r="AN10" s="17">
        <v>0.313019955595146</v>
      </c>
      <c r="AO10" s="17">
        <v>0.449941772924628</v>
      </c>
      <c r="AP10" s="17"/>
      <c r="AQ10" s="17">
        <v>0.31740019155217097</v>
      </c>
      <c r="AR10" s="17">
        <v>0.36953844812508402</v>
      </c>
      <c r="AS10" s="17"/>
      <c r="AT10" s="17">
        <v>0.38897405408796198</v>
      </c>
      <c r="AU10" s="17">
        <v>0.29466967230764202</v>
      </c>
      <c r="AV10" s="17"/>
      <c r="AW10" s="17">
        <v>0.33125467173247702</v>
      </c>
      <c r="AX10" s="17">
        <v>0.32155478513265301</v>
      </c>
      <c r="AY10" s="17">
        <v>0.39073127549830899</v>
      </c>
      <c r="AZ10" s="17"/>
      <c r="BA10" s="17">
        <v>0.38638629656500001</v>
      </c>
      <c r="BB10" s="17">
        <v>0.34464920813072403</v>
      </c>
      <c r="BC10" s="17">
        <v>0.27545588578728297</v>
      </c>
      <c r="BD10" s="17">
        <v>0.39701124918153802</v>
      </c>
      <c r="BE10" s="17">
        <v>0.279918623362712</v>
      </c>
      <c r="BF10" s="17"/>
      <c r="BG10" s="17">
        <v>0.32036643209244298</v>
      </c>
      <c r="BH10" s="17">
        <v>0.35095581923783098</v>
      </c>
      <c r="BI10" s="17"/>
      <c r="BJ10" s="17">
        <v>0.35027402742035502</v>
      </c>
      <c r="BK10" s="17">
        <v>0.28537164843533402</v>
      </c>
      <c r="BL10" s="17"/>
      <c r="BM10" s="17">
        <v>0.27978370311927903</v>
      </c>
      <c r="BN10" s="17">
        <v>0.45514221151172601</v>
      </c>
      <c r="BO10" s="17">
        <v>0.31765003677409498</v>
      </c>
      <c r="BP10" s="17">
        <v>0.31078727121400201</v>
      </c>
      <c r="BQ10" s="17">
        <v>0.32147863013720102</v>
      </c>
      <c r="BR10" s="17"/>
      <c r="BS10" s="17">
        <v>0.37750323197757502</v>
      </c>
      <c r="BT10" s="17"/>
      <c r="BU10" s="17">
        <v>0.50077238003848501</v>
      </c>
      <c r="BV10" s="17">
        <v>0.36246008071449498</v>
      </c>
      <c r="BW10" s="17">
        <v>0.30022719339821602</v>
      </c>
      <c r="BX10" s="17">
        <v>0.31147375556298601</v>
      </c>
      <c r="BY10" s="17">
        <v>0.139300541600517</v>
      </c>
      <c r="BZ10" s="17"/>
      <c r="CA10" s="17">
        <v>0.38419418239471598</v>
      </c>
      <c r="CB10" s="17"/>
      <c r="CC10" s="17">
        <v>0.33761321194933303</v>
      </c>
      <c r="CD10" s="17">
        <v>0.33411653310629602</v>
      </c>
      <c r="CE10" s="17"/>
      <c r="CF10" s="17">
        <v>0.25137812065245801</v>
      </c>
      <c r="CG10" s="17"/>
      <c r="CH10" s="17">
        <v>0.38241759170341999</v>
      </c>
      <c r="CI10" s="17">
        <v>0.37093262799717902</v>
      </c>
    </row>
    <row r="11" spans="2:87" x14ac:dyDescent="0.35">
      <c r="B11" s="18" t="s">
        <v>159</v>
      </c>
      <c r="C11" s="17">
        <v>0.32101414543158902</v>
      </c>
      <c r="D11" s="17">
        <v>0.27333362322629001</v>
      </c>
      <c r="E11" s="17">
        <v>0.37265201914533402</v>
      </c>
      <c r="F11" s="17"/>
      <c r="G11" s="17">
        <v>0.23838342844423599</v>
      </c>
      <c r="H11" s="17">
        <v>0.21311290988825099</v>
      </c>
      <c r="I11" s="17">
        <v>0.313537151447569</v>
      </c>
      <c r="J11" s="17">
        <v>0.31127873750207702</v>
      </c>
      <c r="K11" s="17">
        <v>0.40988018676554799</v>
      </c>
      <c r="L11" s="17">
        <v>0.40591378581485699</v>
      </c>
      <c r="M11" s="17"/>
      <c r="N11" s="17">
        <v>0.38585052711028001</v>
      </c>
      <c r="O11" s="17">
        <v>0.30590503665961</v>
      </c>
      <c r="P11" s="17">
        <v>0.25490724375500901</v>
      </c>
      <c r="Q11" s="17">
        <v>0.31722463878856</v>
      </c>
      <c r="R11" s="17"/>
      <c r="S11" s="17">
        <v>0.29316594024121101</v>
      </c>
      <c r="T11" s="17">
        <v>0.38647307242074402</v>
      </c>
      <c r="U11" s="17">
        <v>0.394127484720246</v>
      </c>
      <c r="V11" s="17">
        <v>0.22468252262379901</v>
      </c>
      <c r="W11" s="17">
        <v>0.29738129133666502</v>
      </c>
      <c r="X11" s="17">
        <v>0.26671148699653602</v>
      </c>
      <c r="Y11" s="17">
        <v>0.326529963069977</v>
      </c>
      <c r="Z11" s="17">
        <v>0.29251792687545602</v>
      </c>
      <c r="AA11" s="17">
        <v>0.38904819657564899</v>
      </c>
      <c r="AB11" s="17">
        <v>0.23339107879203599</v>
      </c>
      <c r="AC11" s="17">
        <v>0.33360659570253098</v>
      </c>
      <c r="AD11" s="17">
        <v>0.45723039171833102</v>
      </c>
      <c r="AE11" s="17"/>
      <c r="AF11" s="17">
        <v>0.323188228151431</v>
      </c>
      <c r="AG11" s="17">
        <v>0.30602981837777299</v>
      </c>
      <c r="AH11" s="17">
        <v>0.440436798269501</v>
      </c>
      <c r="AI11" s="17">
        <v>0.28148584007715499</v>
      </c>
      <c r="AJ11" s="17">
        <v>0.25633473352336</v>
      </c>
      <c r="AK11" s="17"/>
      <c r="AL11" s="17">
        <v>0.32641986828027902</v>
      </c>
      <c r="AM11" s="17">
        <v>0.34077845966700598</v>
      </c>
      <c r="AN11" s="17">
        <v>0.33167305662125801</v>
      </c>
      <c r="AO11" s="17">
        <v>0.14695729224846599</v>
      </c>
      <c r="AP11" s="17"/>
      <c r="AQ11" s="17">
        <v>0.33743708598995797</v>
      </c>
      <c r="AR11" s="17">
        <v>0.29696194726068598</v>
      </c>
      <c r="AS11" s="17"/>
      <c r="AT11" s="17">
        <v>0.28159271670889602</v>
      </c>
      <c r="AU11" s="17">
        <v>0.43121420241043601</v>
      </c>
      <c r="AV11" s="17"/>
      <c r="AW11" s="17">
        <v>0.38239742330402499</v>
      </c>
      <c r="AX11" s="17">
        <v>0.33077375891955502</v>
      </c>
      <c r="AY11" s="17">
        <v>0.26576029187690497</v>
      </c>
      <c r="AZ11" s="17"/>
      <c r="BA11" s="17">
        <v>0.199261469758583</v>
      </c>
      <c r="BB11" s="17">
        <v>0.33402255841318801</v>
      </c>
      <c r="BC11" s="17">
        <v>0.37659572862448698</v>
      </c>
      <c r="BD11" s="17">
        <v>0.33919587778864102</v>
      </c>
      <c r="BE11" s="17">
        <v>0.51302984193590995</v>
      </c>
      <c r="BF11" s="17"/>
      <c r="BG11" s="17">
        <v>0.29020325419479098</v>
      </c>
      <c r="BH11" s="17">
        <v>0.34201937784801001</v>
      </c>
      <c r="BI11" s="17"/>
      <c r="BJ11" s="17">
        <v>0.30258442820764903</v>
      </c>
      <c r="BK11" s="17">
        <v>0.39257834175714401</v>
      </c>
      <c r="BL11" s="17"/>
      <c r="BM11" s="17">
        <v>0.29801026258541702</v>
      </c>
      <c r="BN11" s="17">
        <v>0.324837000732209</v>
      </c>
      <c r="BO11" s="17">
        <v>0.36831022760877802</v>
      </c>
      <c r="BP11" s="17">
        <v>0.36636928948984798</v>
      </c>
      <c r="BQ11" s="17">
        <v>0.224641616372355</v>
      </c>
      <c r="BR11" s="17"/>
      <c r="BS11" s="17">
        <v>0.31215839218369401</v>
      </c>
      <c r="BT11" s="17"/>
      <c r="BU11" s="17">
        <v>0.267330817324401</v>
      </c>
      <c r="BV11" s="17">
        <v>0.32869243069816501</v>
      </c>
      <c r="BW11" s="17">
        <v>0.38742857376279999</v>
      </c>
      <c r="BX11" s="17">
        <v>0.34182230707546102</v>
      </c>
      <c r="BY11" s="17">
        <v>0.29340412012203598</v>
      </c>
      <c r="BZ11" s="17"/>
      <c r="CA11" s="17">
        <v>0.20219892788976801</v>
      </c>
      <c r="CB11" s="17"/>
      <c r="CC11" s="17">
        <v>0.32593287602684001</v>
      </c>
      <c r="CD11" s="17">
        <v>0.32872654134021101</v>
      </c>
      <c r="CE11" s="17"/>
      <c r="CF11" s="17">
        <v>0.40774054165774398</v>
      </c>
      <c r="CG11" s="17"/>
      <c r="CH11" s="17">
        <v>0.31784900583947501</v>
      </c>
      <c r="CI11" s="17">
        <v>0.30203949231718002</v>
      </c>
    </row>
    <row r="12" spans="2:87" x14ac:dyDescent="0.35">
      <c r="B12" s="18" t="s">
        <v>160</v>
      </c>
      <c r="C12" s="17">
        <v>0.141074355949839</v>
      </c>
      <c r="D12" s="17">
        <v>0.16201464298351201</v>
      </c>
      <c r="E12" s="17">
        <v>0.11815458223865601</v>
      </c>
      <c r="F12" s="17"/>
      <c r="G12" s="17">
        <v>0.17247415118265699</v>
      </c>
      <c r="H12" s="17">
        <v>0.137752537708039</v>
      </c>
      <c r="I12" s="17">
        <v>0.104736749967324</v>
      </c>
      <c r="J12" s="17">
        <v>0.15516594011121701</v>
      </c>
      <c r="K12" s="17">
        <v>0.164931193214476</v>
      </c>
      <c r="L12" s="17">
        <v>0.12583290990374399</v>
      </c>
      <c r="M12" s="17"/>
      <c r="N12" s="17">
        <v>8.7368539053344296E-2</v>
      </c>
      <c r="O12" s="17">
        <v>0.14739899825661601</v>
      </c>
      <c r="P12" s="17">
        <v>0.23612440258244899</v>
      </c>
      <c r="Q12" s="17">
        <v>0.11316140181714</v>
      </c>
      <c r="R12" s="17"/>
      <c r="S12" s="17">
        <v>7.3061447405256802E-2</v>
      </c>
      <c r="T12" s="17">
        <v>7.8706246865706098E-2</v>
      </c>
      <c r="U12" s="17">
        <v>0.13886767889167601</v>
      </c>
      <c r="V12" s="17">
        <v>0.16236007669759001</v>
      </c>
      <c r="W12" s="17">
        <v>0.116179887888209</v>
      </c>
      <c r="X12" s="17">
        <v>8.4082107022468294E-2</v>
      </c>
      <c r="Y12" s="17">
        <v>0.153281754587484</v>
      </c>
      <c r="Z12" s="17">
        <v>0.30342850527060899</v>
      </c>
      <c r="AA12" s="17">
        <v>0.29403736788196499</v>
      </c>
      <c r="AB12" s="17">
        <v>0.19874518936788199</v>
      </c>
      <c r="AC12" s="17">
        <v>0.122168715615351</v>
      </c>
      <c r="AD12" s="17">
        <v>0.15288719729178299</v>
      </c>
      <c r="AE12" s="17"/>
      <c r="AF12" s="17">
        <v>0.20464475752424999</v>
      </c>
      <c r="AG12" s="17">
        <v>0.159739178656058</v>
      </c>
      <c r="AH12" s="17">
        <v>0.14043211993125801</v>
      </c>
      <c r="AI12" s="17">
        <v>0.12471633555787</v>
      </c>
      <c r="AJ12" s="17">
        <v>5.4746245316635002E-2</v>
      </c>
      <c r="AK12" s="17"/>
      <c r="AL12" s="17">
        <v>0.13069451040475</v>
      </c>
      <c r="AM12" s="17">
        <v>0.133598807529372</v>
      </c>
      <c r="AN12" s="17">
        <v>0.19731299545844799</v>
      </c>
      <c r="AO12" s="17">
        <v>0.115802004001192</v>
      </c>
      <c r="AP12" s="17"/>
      <c r="AQ12" s="17">
        <v>0.141093421904777</v>
      </c>
      <c r="AR12" s="17">
        <v>0.141046432928085</v>
      </c>
      <c r="AS12" s="17"/>
      <c r="AT12" s="17">
        <v>0.13718258786850401</v>
      </c>
      <c r="AU12" s="17">
        <v>0.129081228506853</v>
      </c>
      <c r="AV12" s="17"/>
      <c r="AW12" s="17">
        <v>0.12556957427496901</v>
      </c>
      <c r="AX12" s="17">
        <v>0.127857208413031</v>
      </c>
      <c r="AY12" s="17">
        <v>0.14774750547551599</v>
      </c>
      <c r="AZ12" s="17"/>
      <c r="BA12" s="17">
        <v>0.18585194054871901</v>
      </c>
      <c r="BB12" s="17">
        <v>0.118433045783018</v>
      </c>
      <c r="BC12" s="17">
        <v>0.13957266974350199</v>
      </c>
      <c r="BD12" s="17">
        <v>0.109358115880044</v>
      </c>
      <c r="BE12" s="17">
        <v>0.120112053334705</v>
      </c>
      <c r="BF12" s="17"/>
      <c r="BG12" s="17">
        <v>0.185401391679831</v>
      </c>
      <c r="BH12" s="17">
        <v>0.110854532683987</v>
      </c>
      <c r="BI12" s="17"/>
      <c r="BJ12" s="17">
        <v>0.139183040277225</v>
      </c>
      <c r="BK12" s="17">
        <v>0.150234298641472</v>
      </c>
      <c r="BL12" s="17"/>
      <c r="BM12" s="17">
        <v>0.14280359477788401</v>
      </c>
      <c r="BN12" s="17">
        <v>4.9396473845912399E-2</v>
      </c>
      <c r="BO12" s="17">
        <v>0.11964761403986</v>
      </c>
      <c r="BP12" s="17">
        <v>0.138799121254018</v>
      </c>
      <c r="BQ12" s="17">
        <v>0.30621129194224</v>
      </c>
      <c r="BR12" s="17"/>
      <c r="BS12" s="17">
        <v>0.16188877478683</v>
      </c>
      <c r="BT12" s="17"/>
      <c r="BU12" s="17">
        <v>4.37507399011677E-2</v>
      </c>
      <c r="BV12" s="17">
        <v>0.111485780298423</v>
      </c>
      <c r="BW12" s="17">
        <v>0.14812604538230301</v>
      </c>
      <c r="BX12" s="17">
        <v>0.20544754085827999</v>
      </c>
      <c r="BY12" s="17">
        <v>0.232349306500824</v>
      </c>
      <c r="BZ12" s="17"/>
      <c r="CA12" s="17">
        <v>0.17365614249456399</v>
      </c>
      <c r="CB12" s="17"/>
      <c r="CC12" s="17">
        <v>0.15037273468031501</v>
      </c>
      <c r="CD12" s="17">
        <v>0.112197793629293</v>
      </c>
      <c r="CE12" s="17"/>
      <c r="CF12" s="17">
        <v>0.15284490545117199</v>
      </c>
      <c r="CG12" s="17"/>
      <c r="CH12" s="17">
        <v>0.125454130045146</v>
      </c>
      <c r="CI12" s="17">
        <v>0.129413997178257</v>
      </c>
    </row>
    <row r="13" spans="2:87" x14ac:dyDescent="0.35">
      <c r="B13" s="18" t="s">
        <v>161</v>
      </c>
      <c r="C13" s="19">
        <v>0.11271745758875</v>
      </c>
      <c r="D13" s="19">
        <v>9.0690547079378694E-2</v>
      </c>
      <c r="E13" s="19">
        <v>0.13143412578665201</v>
      </c>
      <c r="F13" s="19"/>
      <c r="G13" s="19">
        <v>7.4115825510301797E-2</v>
      </c>
      <c r="H13" s="19">
        <v>0.142379016920505</v>
      </c>
      <c r="I13" s="19">
        <v>0.14042408305055501</v>
      </c>
      <c r="J13" s="19">
        <v>0.124902116378176</v>
      </c>
      <c r="K13" s="19">
        <v>7.9867670256678999E-2</v>
      </c>
      <c r="L13" s="19">
        <v>0.106083552940531</v>
      </c>
      <c r="M13" s="19"/>
      <c r="N13" s="19">
        <v>8.0528955820344597E-2</v>
      </c>
      <c r="O13" s="19">
        <v>0.110723089639961</v>
      </c>
      <c r="P13" s="19">
        <v>0.18421290457473299</v>
      </c>
      <c r="Q13" s="19">
        <v>9.0236686714318906E-2</v>
      </c>
      <c r="R13" s="19"/>
      <c r="S13" s="19">
        <v>6.4809357725681804E-2</v>
      </c>
      <c r="T13" s="19">
        <v>9.6252524711290297E-2</v>
      </c>
      <c r="U13" s="19">
        <v>9.1791360082633597E-2</v>
      </c>
      <c r="V13" s="19">
        <v>0.155626405173064</v>
      </c>
      <c r="W13" s="19">
        <v>0.28313384182329199</v>
      </c>
      <c r="X13" s="19">
        <v>0.153140400155064</v>
      </c>
      <c r="Y13" s="19">
        <v>0.117133339570552</v>
      </c>
      <c r="Z13" s="19">
        <v>7.0428590617456502E-2</v>
      </c>
      <c r="AA13" s="19">
        <v>2.4679552356059498E-2</v>
      </c>
      <c r="AB13" s="19">
        <v>8.5224737395078201E-2</v>
      </c>
      <c r="AC13" s="19">
        <v>0.25168335002994602</v>
      </c>
      <c r="AD13" s="19">
        <v>8.8130765994789501E-2</v>
      </c>
      <c r="AE13" s="19"/>
      <c r="AF13" s="19">
        <v>8.80972200358138E-2</v>
      </c>
      <c r="AG13" s="19">
        <v>0.13583621342104699</v>
      </c>
      <c r="AH13" s="19">
        <v>5.7992268104038201E-2</v>
      </c>
      <c r="AI13" s="19">
        <v>0.122697010437213</v>
      </c>
      <c r="AJ13" s="19">
        <v>9.3865567427106097E-2</v>
      </c>
      <c r="AK13" s="19"/>
      <c r="AL13" s="19">
        <v>0.155378504841471</v>
      </c>
      <c r="AM13" s="19">
        <v>7.6347141003209898E-2</v>
      </c>
      <c r="AN13" s="19">
        <v>9.3961648782918003E-2</v>
      </c>
      <c r="AO13" s="19">
        <v>0.118702190540942</v>
      </c>
      <c r="AP13" s="19"/>
      <c r="AQ13" s="19">
        <v>0.126436569620023</v>
      </c>
      <c r="AR13" s="19">
        <v>9.2625148289314493E-2</v>
      </c>
      <c r="AS13" s="19"/>
      <c r="AT13" s="19">
        <v>9.8956534650538303E-2</v>
      </c>
      <c r="AU13" s="19">
        <v>0.105988189705483</v>
      </c>
      <c r="AV13" s="19"/>
      <c r="AW13" s="19">
        <v>7.3509820568348205E-2</v>
      </c>
      <c r="AX13" s="19">
        <v>0.139332213293551</v>
      </c>
      <c r="AY13" s="19">
        <v>0.106494431898101</v>
      </c>
      <c r="AZ13" s="19"/>
      <c r="BA13" s="19">
        <v>9.5991433138310697E-2</v>
      </c>
      <c r="BB13" s="19">
        <v>0.11199240548082701</v>
      </c>
      <c r="BC13" s="19">
        <v>0.143732578787193</v>
      </c>
      <c r="BD13" s="19">
        <v>8.2786870128912907E-2</v>
      </c>
      <c r="BE13" s="19">
        <v>8.6939481366673094E-2</v>
      </c>
      <c r="BF13" s="19"/>
      <c r="BG13" s="19">
        <v>0.115667297553405</v>
      </c>
      <c r="BH13" s="19">
        <v>0.110706413066454</v>
      </c>
      <c r="BI13" s="19"/>
      <c r="BJ13" s="19">
        <v>0.116121824522547</v>
      </c>
      <c r="BK13" s="19">
        <v>0.10238659664131899</v>
      </c>
      <c r="BL13" s="19"/>
      <c r="BM13" s="19">
        <v>0.20750748170654101</v>
      </c>
      <c r="BN13" s="19">
        <v>7.7417973751625693E-2</v>
      </c>
      <c r="BO13" s="19">
        <v>8.5081176847053699E-2</v>
      </c>
      <c r="BP13" s="19">
        <v>0.106255960409062</v>
      </c>
      <c r="BQ13" s="19">
        <v>3.3628143416540801E-2</v>
      </c>
      <c r="BR13" s="19"/>
      <c r="BS13" s="19">
        <v>5.6520430135889303E-2</v>
      </c>
      <c r="BT13" s="19"/>
      <c r="BU13" s="19">
        <v>8.1191487295264597E-2</v>
      </c>
      <c r="BV13" s="19">
        <v>5.8338696440718603E-2</v>
      </c>
      <c r="BW13" s="19">
        <v>8.2268147486697904E-2</v>
      </c>
      <c r="BX13" s="19">
        <v>5.1315661979866901E-2</v>
      </c>
      <c r="BY13" s="19">
        <v>0.31120309874768998</v>
      </c>
      <c r="BZ13" s="19"/>
      <c r="CA13" s="19">
        <v>8.5091254502675601E-2</v>
      </c>
      <c r="CB13" s="19"/>
      <c r="CC13" s="19">
        <v>0.104043178835143</v>
      </c>
      <c r="CD13" s="19">
        <v>0.116786574175493</v>
      </c>
      <c r="CE13" s="19"/>
      <c r="CF13" s="19">
        <v>9.9999533956739606E-2</v>
      </c>
      <c r="CG13" s="19"/>
      <c r="CH13" s="19">
        <v>0.13354054585928901</v>
      </c>
      <c r="CI13" s="19">
        <v>5.9220784915265397E-2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192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488</v>
      </c>
      <c r="D7" s="10">
        <v>246</v>
      </c>
      <c r="E7" s="10">
        <v>239</v>
      </c>
      <c r="F7" s="10"/>
      <c r="G7" s="10">
        <v>38</v>
      </c>
      <c r="H7" s="10">
        <v>78</v>
      </c>
      <c r="I7" s="10">
        <v>85</v>
      </c>
      <c r="J7" s="10">
        <v>89</v>
      </c>
      <c r="K7" s="10">
        <v>75</v>
      </c>
      <c r="L7" s="10">
        <v>123</v>
      </c>
      <c r="M7" s="10"/>
      <c r="N7" s="10">
        <v>150</v>
      </c>
      <c r="O7" s="10">
        <v>134</v>
      </c>
      <c r="P7" s="10">
        <v>98</v>
      </c>
      <c r="Q7" s="10">
        <v>104</v>
      </c>
      <c r="R7" s="10"/>
      <c r="S7" s="10">
        <v>70</v>
      </c>
      <c r="T7" s="10">
        <v>72</v>
      </c>
      <c r="U7" s="10">
        <v>44</v>
      </c>
      <c r="V7" s="10">
        <v>38</v>
      </c>
      <c r="W7" s="10">
        <v>32</v>
      </c>
      <c r="X7" s="10">
        <v>48</v>
      </c>
      <c r="Y7" s="10">
        <v>42</v>
      </c>
      <c r="Z7" s="10">
        <v>11</v>
      </c>
      <c r="AA7" s="10">
        <v>43</v>
      </c>
      <c r="AB7" s="10">
        <v>45</v>
      </c>
      <c r="AC7" s="10">
        <v>24</v>
      </c>
      <c r="AD7" s="10">
        <v>19</v>
      </c>
      <c r="AE7" s="10"/>
      <c r="AF7" s="10">
        <v>80</v>
      </c>
      <c r="AG7" s="10">
        <v>181</v>
      </c>
      <c r="AH7" s="10">
        <v>94</v>
      </c>
      <c r="AI7" s="10">
        <v>56</v>
      </c>
      <c r="AJ7" s="10">
        <v>61</v>
      </c>
      <c r="AK7" s="10"/>
      <c r="AL7" s="10">
        <v>194</v>
      </c>
      <c r="AM7" s="10">
        <v>191</v>
      </c>
      <c r="AN7" s="10">
        <v>74</v>
      </c>
      <c r="AO7" s="10">
        <v>29</v>
      </c>
      <c r="AP7" s="10"/>
      <c r="AQ7" s="10">
        <v>286</v>
      </c>
      <c r="AR7" s="10">
        <v>202</v>
      </c>
      <c r="AS7" s="10"/>
      <c r="AT7" s="10">
        <v>292</v>
      </c>
      <c r="AU7" s="10">
        <v>121</v>
      </c>
      <c r="AV7" s="10"/>
      <c r="AW7" s="10">
        <v>201</v>
      </c>
      <c r="AX7" s="10">
        <v>109</v>
      </c>
      <c r="AY7" s="10">
        <v>156</v>
      </c>
      <c r="AZ7" s="10"/>
      <c r="BA7" s="10">
        <v>121</v>
      </c>
      <c r="BB7" s="10">
        <v>128</v>
      </c>
      <c r="BC7" s="10">
        <v>153</v>
      </c>
      <c r="BD7" s="10">
        <v>60</v>
      </c>
      <c r="BE7" s="10">
        <v>25</v>
      </c>
      <c r="BF7" s="10"/>
      <c r="BG7" s="10">
        <v>181</v>
      </c>
      <c r="BH7" s="10">
        <v>307</v>
      </c>
      <c r="BI7" s="10"/>
      <c r="BJ7" s="10">
        <v>370</v>
      </c>
      <c r="BK7" s="10">
        <v>116</v>
      </c>
      <c r="BL7" s="10"/>
      <c r="BM7" s="10">
        <v>69</v>
      </c>
      <c r="BN7" s="10">
        <v>116</v>
      </c>
      <c r="BO7" s="10">
        <v>154</v>
      </c>
      <c r="BP7" s="10">
        <v>36</v>
      </c>
      <c r="BQ7" s="10">
        <v>55</v>
      </c>
      <c r="BR7" s="10"/>
      <c r="BS7" s="10">
        <v>148</v>
      </c>
      <c r="BT7" s="10"/>
      <c r="BU7" s="10">
        <v>105</v>
      </c>
      <c r="BV7" s="10">
        <v>119</v>
      </c>
      <c r="BW7" s="10">
        <v>46</v>
      </c>
      <c r="BX7" s="10">
        <v>94</v>
      </c>
      <c r="BY7" s="10">
        <v>34</v>
      </c>
      <c r="BZ7" s="10"/>
      <c r="CA7" s="10">
        <v>31</v>
      </c>
      <c r="CB7" s="10"/>
      <c r="CC7" s="10">
        <v>387</v>
      </c>
      <c r="CD7" s="10">
        <v>89</v>
      </c>
      <c r="CE7" s="10"/>
      <c r="CF7" s="10">
        <v>176</v>
      </c>
      <c r="CG7" s="10"/>
      <c r="CH7" s="10">
        <v>175</v>
      </c>
      <c r="CI7" s="10">
        <v>64</v>
      </c>
    </row>
    <row r="8" spans="2:87" ht="30" customHeight="1" x14ac:dyDescent="0.35">
      <c r="B8" s="11" t="s">
        <v>20</v>
      </c>
      <c r="C8" s="11">
        <v>487</v>
      </c>
      <c r="D8" s="11">
        <v>241</v>
      </c>
      <c r="E8" s="11">
        <v>242</v>
      </c>
      <c r="F8" s="11"/>
      <c r="G8" s="11">
        <v>68</v>
      </c>
      <c r="H8" s="11">
        <v>78</v>
      </c>
      <c r="I8" s="11">
        <v>80</v>
      </c>
      <c r="J8" s="11">
        <v>83</v>
      </c>
      <c r="K8" s="11">
        <v>66</v>
      </c>
      <c r="L8" s="11">
        <v>112</v>
      </c>
      <c r="M8" s="11"/>
      <c r="N8" s="11">
        <v>137</v>
      </c>
      <c r="O8" s="11">
        <v>141</v>
      </c>
      <c r="P8" s="11">
        <v>102</v>
      </c>
      <c r="Q8" s="11">
        <v>105</v>
      </c>
      <c r="R8" s="11"/>
      <c r="S8" s="11">
        <v>73</v>
      </c>
      <c r="T8" s="11">
        <v>68</v>
      </c>
      <c r="U8" s="11">
        <v>41</v>
      </c>
      <c r="V8" s="11">
        <v>39</v>
      </c>
      <c r="W8" s="11">
        <v>28</v>
      </c>
      <c r="X8" s="11">
        <v>51</v>
      </c>
      <c r="Y8" s="11">
        <v>48</v>
      </c>
      <c r="Z8" s="11">
        <v>13</v>
      </c>
      <c r="AA8" s="11">
        <v>46</v>
      </c>
      <c r="AB8" s="11">
        <v>42</v>
      </c>
      <c r="AC8" s="11">
        <v>21</v>
      </c>
      <c r="AD8" s="11">
        <v>16</v>
      </c>
      <c r="AE8" s="11"/>
      <c r="AF8" s="11">
        <v>82</v>
      </c>
      <c r="AG8" s="11">
        <v>182</v>
      </c>
      <c r="AH8" s="11">
        <v>91</v>
      </c>
      <c r="AI8" s="11">
        <v>54</v>
      </c>
      <c r="AJ8" s="11">
        <v>59</v>
      </c>
      <c r="AK8" s="11"/>
      <c r="AL8" s="11">
        <v>190</v>
      </c>
      <c r="AM8" s="11">
        <v>190</v>
      </c>
      <c r="AN8" s="11">
        <v>75</v>
      </c>
      <c r="AO8" s="11">
        <v>32</v>
      </c>
      <c r="AP8" s="11"/>
      <c r="AQ8" s="11">
        <v>289</v>
      </c>
      <c r="AR8" s="11">
        <v>197</v>
      </c>
      <c r="AS8" s="11"/>
      <c r="AT8" s="11">
        <v>291</v>
      </c>
      <c r="AU8" s="11">
        <v>109</v>
      </c>
      <c r="AV8" s="11"/>
      <c r="AW8" s="11">
        <v>188</v>
      </c>
      <c r="AX8" s="11">
        <v>107</v>
      </c>
      <c r="AY8" s="11">
        <v>164</v>
      </c>
      <c r="AZ8" s="11"/>
      <c r="BA8" s="11">
        <v>125</v>
      </c>
      <c r="BB8" s="11">
        <v>128</v>
      </c>
      <c r="BC8" s="11">
        <v>150</v>
      </c>
      <c r="BD8" s="11">
        <v>59</v>
      </c>
      <c r="BE8" s="11">
        <v>23</v>
      </c>
      <c r="BF8" s="11"/>
      <c r="BG8" s="11">
        <v>197</v>
      </c>
      <c r="BH8" s="11">
        <v>289</v>
      </c>
      <c r="BI8" s="11"/>
      <c r="BJ8" s="11">
        <v>379</v>
      </c>
      <c r="BK8" s="11">
        <v>106</v>
      </c>
      <c r="BL8" s="11"/>
      <c r="BM8" s="11">
        <v>75</v>
      </c>
      <c r="BN8" s="11">
        <v>110</v>
      </c>
      <c r="BO8" s="11">
        <v>152</v>
      </c>
      <c r="BP8" s="11">
        <v>35</v>
      </c>
      <c r="BQ8" s="11">
        <v>55</v>
      </c>
      <c r="BR8" s="11"/>
      <c r="BS8" s="11">
        <v>149</v>
      </c>
      <c r="BT8" s="11"/>
      <c r="BU8" s="11">
        <v>102</v>
      </c>
      <c r="BV8" s="11">
        <v>121</v>
      </c>
      <c r="BW8" s="11">
        <v>45</v>
      </c>
      <c r="BX8" s="11">
        <v>92</v>
      </c>
      <c r="BY8" s="11">
        <v>39</v>
      </c>
      <c r="BZ8" s="11"/>
      <c r="CA8" s="11">
        <v>31</v>
      </c>
      <c r="CB8" s="11"/>
      <c r="CC8" s="11">
        <v>382</v>
      </c>
      <c r="CD8" s="11">
        <v>90</v>
      </c>
      <c r="CE8" s="11"/>
      <c r="CF8" s="11">
        <v>172</v>
      </c>
      <c r="CG8" s="11"/>
      <c r="CH8" s="11">
        <v>165</v>
      </c>
      <c r="CI8" s="11">
        <v>65</v>
      </c>
    </row>
    <row r="9" spans="2:87" x14ac:dyDescent="0.35">
      <c r="B9" s="18" t="s">
        <v>157</v>
      </c>
      <c r="C9" s="17">
        <v>0.145657697437754</v>
      </c>
      <c r="D9" s="17">
        <v>0.15563219980132201</v>
      </c>
      <c r="E9" s="17">
        <v>0.13323362605073399</v>
      </c>
      <c r="F9" s="17"/>
      <c r="G9" s="17">
        <v>0.139221788417523</v>
      </c>
      <c r="H9" s="17">
        <v>0.206204933246626</v>
      </c>
      <c r="I9" s="17">
        <v>0.11278990439765001</v>
      </c>
      <c r="J9" s="17">
        <v>0.13708542608180499</v>
      </c>
      <c r="K9" s="17">
        <v>0.18608441551607299</v>
      </c>
      <c r="L9" s="17">
        <v>0.11324592908513301</v>
      </c>
      <c r="M9" s="17"/>
      <c r="N9" s="17">
        <v>0.169377755324297</v>
      </c>
      <c r="O9" s="17">
        <v>9.4564360993633897E-2</v>
      </c>
      <c r="P9" s="17">
        <v>0.13799499450757299</v>
      </c>
      <c r="Q9" s="17">
        <v>0.19379890186991999</v>
      </c>
      <c r="R9" s="17"/>
      <c r="S9" s="17">
        <v>0.28497098405919302</v>
      </c>
      <c r="T9" s="17">
        <v>7.3695827874951603E-2</v>
      </c>
      <c r="U9" s="17">
        <v>0.116727567574494</v>
      </c>
      <c r="V9" s="17">
        <v>2.5173205954874701E-2</v>
      </c>
      <c r="W9" s="17">
        <v>0.182373185746219</v>
      </c>
      <c r="X9" s="17">
        <v>9.6601289251546804E-2</v>
      </c>
      <c r="Y9" s="17">
        <v>0.231786520049865</v>
      </c>
      <c r="Z9" s="17">
        <v>0.16065620470188599</v>
      </c>
      <c r="AA9" s="17">
        <v>0.10804196281403</v>
      </c>
      <c r="AB9" s="17">
        <v>0.184265897173576</v>
      </c>
      <c r="AC9" s="17">
        <v>8.3046049850821702E-2</v>
      </c>
      <c r="AD9" s="17">
        <v>9.2841196625834801E-2</v>
      </c>
      <c r="AE9" s="17"/>
      <c r="AF9" s="17">
        <v>0.16959402318591299</v>
      </c>
      <c r="AG9" s="17">
        <v>0.145987508699227</v>
      </c>
      <c r="AH9" s="17">
        <v>0.150361052061599</v>
      </c>
      <c r="AI9" s="17">
        <v>0.117406784196872</v>
      </c>
      <c r="AJ9" s="17">
        <v>0.109463072457799</v>
      </c>
      <c r="AK9" s="17"/>
      <c r="AL9" s="17">
        <v>0.112648244382989</v>
      </c>
      <c r="AM9" s="17">
        <v>0.157671976576018</v>
      </c>
      <c r="AN9" s="17">
        <v>0.15882541353962101</v>
      </c>
      <c r="AO9" s="17">
        <v>0.23971919818361601</v>
      </c>
      <c r="AP9" s="17"/>
      <c r="AQ9" s="17">
        <v>0.109151531569116</v>
      </c>
      <c r="AR9" s="17">
        <v>0.19912275948383901</v>
      </c>
      <c r="AS9" s="17"/>
      <c r="AT9" s="17">
        <v>0.14959527206784601</v>
      </c>
      <c r="AU9" s="17">
        <v>0.106065725773917</v>
      </c>
      <c r="AV9" s="17"/>
      <c r="AW9" s="17">
        <v>0.12718663235021799</v>
      </c>
      <c r="AX9" s="17">
        <v>0.120345555877268</v>
      </c>
      <c r="AY9" s="17">
        <v>0.17635707447162</v>
      </c>
      <c r="AZ9" s="17"/>
      <c r="BA9" s="17">
        <v>0.21917804969465399</v>
      </c>
      <c r="BB9" s="17">
        <v>0.17503682600967599</v>
      </c>
      <c r="BC9" s="17">
        <v>9.8986589285627605E-2</v>
      </c>
      <c r="BD9" s="17">
        <v>8.9753943014417095E-2</v>
      </c>
      <c r="BE9" s="17">
        <v>3.6922659866850699E-2</v>
      </c>
      <c r="BF9" s="17"/>
      <c r="BG9" s="17">
        <v>0.17044072309407199</v>
      </c>
      <c r="BH9" s="17">
        <v>0.12876194424800599</v>
      </c>
      <c r="BI9" s="17"/>
      <c r="BJ9" s="17">
        <v>0.15270775184783</v>
      </c>
      <c r="BK9" s="17">
        <v>0.12278982526544099</v>
      </c>
      <c r="BL9" s="17"/>
      <c r="BM9" s="17">
        <v>0.133230673884638</v>
      </c>
      <c r="BN9" s="17">
        <v>0.125570349484212</v>
      </c>
      <c r="BO9" s="17">
        <v>0.184883569875742</v>
      </c>
      <c r="BP9" s="17">
        <v>0.160788280303889</v>
      </c>
      <c r="BQ9" s="17">
        <v>0.127860308706784</v>
      </c>
      <c r="BR9" s="17"/>
      <c r="BS9" s="17">
        <v>0.121534692451524</v>
      </c>
      <c r="BT9" s="17"/>
      <c r="BU9" s="17">
        <v>0.15995286976123399</v>
      </c>
      <c r="BV9" s="17">
        <v>0.21710928720325401</v>
      </c>
      <c r="BW9" s="17">
        <v>0.187318367316964</v>
      </c>
      <c r="BX9" s="17">
        <v>0.117878277525169</v>
      </c>
      <c r="BY9" s="17">
        <v>7.9877369228730205E-2</v>
      </c>
      <c r="BZ9" s="17"/>
      <c r="CA9" s="17">
        <v>0.200685343281268</v>
      </c>
      <c r="CB9" s="17"/>
      <c r="CC9" s="17">
        <v>0.14540911547838201</v>
      </c>
      <c r="CD9" s="17">
        <v>0.14939430928711001</v>
      </c>
      <c r="CE9" s="17"/>
      <c r="CF9" s="17">
        <v>0.14524319716662101</v>
      </c>
      <c r="CG9" s="17"/>
      <c r="CH9" s="17">
        <v>0.14744835354146699</v>
      </c>
      <c r="CI9" s="17">
        <v>0.18311386755245501</v>
      </c>
    </row>
    <row r="10" spans="2:87" x14ac:dyDescent="0.35">
      <c r="B10" s="18" t="s">
        <v>158</v>
      </c>
      <c r="C10" s="17">
        <v>0.30144273347878298</v>
      </c>
      <c r="D10" s="17">
        <v>0.31850622720455501</v>
      </c>
      <c r="E10" s="17">
        <v>0.28446013313306401</v>
      </c>
      <c r="F10" s="17"/>
      <c r="G10" s="17">
        <v>0.27140932106910498</v>
      </c>
      <c r="H10" s="17">
        <v>0.290805837408801</v>
      </c>
      <c r="I10" s="17">
        <v>0.29325850818956301</v>
      </c>
      <c r="J10" s="17">
        <v>0.371209979830806</v>
      </c>
      <c r="K10" s="17">
        <v>0.28513217031537902</v>
      </c>
      <c r="L10" s="17">
        <v>0.29102849364287597</v>
      </c>
      <c r="M10" s="17"/>
      <c r="N10" s="17">
        <v>0.31696802835130999</v>
      </c>
      <c r="O10" s="17">
        <v>0.33951867818374498</v>
      </c>
      <c r="P10" s="17">
        <v>0.21695729366489799</v>
      </c>
      <c r="Q10" s="17">
        <v>0.31790749078485098</v>
      </c>
      <c r="R10" s="17"/>
      <c r="S10" s="17">
        <v>0.24928636493914</v>
      </c>
      <c r="T10" s="17">
        <v>0.393833236920133</v>
      </c>
      <c r="U10" s="17">
        <v>0.28518403698689898</v>
      </c>
      <c r="V10" s="17">
        <v>0.286907727247452</v>
      </c>
      <c r="W10" s="17">
        <v>0.2977339741019</v>
      </c>
      <c r="X10" s="17">
        <v>0.46851332819052199</v>
      </c>
      <c r="Y10" s="17">
        <v>0.188809569982619</v>
      </c>
      <c r="Z10" s="17">
        <v>0.11887221661325199</v>
      </c>
      <c r="AA10" s="17">
        <v>0.32246199849145801</v>
      </c>
      <c r="AB10" s="17">
        <v>0.33037229153523601</v>
      </c>
      <c r="AC10" s="17">
        <v>0.17072557291687501</v>
      </c>
      <c r="AD10" s="17">
        <v>0.21845050597281801</v>
      </c>
      <c r="AE10" s="17"/>
      <c r="AF10" s="17">
        <v>0.21159874908423501</v>
      </c>
      <c r="AG10" s="17">
        <v>0.271684385400568</v>
      </c>
      <c r="AH10" s="17">
        <v>0.33386275058432002</v>
      </c>
      <c r="AI10" s="17">
        <v>0.29054107391426398</v>
      </c>
      <c r="AJ10" s="17">
        <v>0.419223192481535</v>
      </c>
      <c r="AK10" s="17"/>
      <c r="AL10" s="17">
        <v>0.30091370624227298</v>
      </c>
      <c r="AM10" s="17">
        <v>0.30643575924194</v>
      </c>
      <c r="AN10" s="17">
        <v>0.250388808712802</v>
      </c>
      <c r="AO10" s="17">
        <v>0.39409041620174901</v>
      </c>
      <c r="AP10" s="17"/>
      <c r="AQ10" s="17">
        <v>0.31336265009286601</v>
      </c>
      <c r="AR10" s="17">
        <v>0.28398543369963603</v>
      </c>
      <c r="AS10" s="17"/>
      <c r="AT10" s="17">
        <v>0.32535499051744998</v>
      </c>
      <c r="AU10" s="17">
        <v>0.25115586565030301</v>
      </c>
      <c r="AV10" s="17"/>
      <c r="AW10" s="17">
        <v>0.30171665342881898</v>
      </c>
      <c r="AX10" s="17">
        <v>0.35836714256381502</v>
      </c>
      <c r="AY10" s="17">
        <v>0.29557082642066801</v>
      </c>
      <c r="AZ10" s="17"/>
      <c r="BA10" s="17">
        <v>0.31629431823773302</v>
      </c>
      <c r="BB10" s="17">
        <v>0.28383203905851001</v>
      </c>
      <c r="BC10" s="17">
        <v>0.28476791961404102</v>
      </c>
      <c r="BD10" s="17">
        <v>0.370033958849942</v>
      </c>
      <c r="BE10" s="17">
        <v>0.26591297238474398</v>
      </c>
      <c r="BF10" s="17"/>
      <c r="BG10" s="17">
        <v>0.26023478944947698</v>
      </c>
      <c r="BH10" s="17">
        <v>0.32953612536043803</v>
      </c>
      <c r="BI10" s="17"/>
      <c r="BJ10" s="17">
        <v>0.30218655391985799</v>
      </c>
      <c r="BK10" s="17">
        <v>0.287041382375684</v>
      </c>
      <c r="BL10" s="17"/>
      <c r="BM10" s="17">
        <v>0.27720546816770603</v>
      </c>
      <c r="BN10" s="17">
        <v>0.379504331611832</v>
      </c>
      <c r="BO10" s="17">
        <v>0.295059877238948</v>
      </c>
      <c r="BP10" s="17">
        <v>0.35452280686069498</v>
      </c>
      <c r="BQ10" s="17">
        <v>0.245163740881336</v>
      </c>
      <c r="BR10" s="17"/>
      <c r="BS10" s="17">
        <v>0.289922508639053</v>
      </c>
      <c r="BT10" s="17"/>
      <c r="BU10" s="17">
        <v>0.35069414544212801</v>
      </c>
      <c r="BV10" s="17">
        <v>0.29084353259342199</v>
      </c>
      <c r="BW10" s="17">
        <v>0.321975950957616</v>
      </c>
      <c r="BX10" s="17">
        <v>0.31733447851377999</v>
      </c>
      <c r="BY10" s="17">
        <v>0.19667022223988501</v>
      </c>
      <c r="BZ10" s="17"/>
      <c r="CA10" s="17">
        <v>0.16136380596272001</v>
      </c>
      <c r="CB10" s="17"/>
      <c r="CC10" s="17">
        <v>0.31094328704991298</v>
      </c>
      <c r="CD10" s="17">
        <v>0.27244184435243302</v>
      </c>
      <c r="CE10" s="17"/>
      <c r="CF10" s="17">
        <v>0.242114653814818</v>
      </c>
      <c r="CG10" s="17"/>
      <c r="CH10" s="17">
        <v>0.32229320248057097</v>
      </c>
      <c r="CI10" s="17">
        <v>0.37695072332063301</v>
      </c>
    </row>
    <row r="11" spans="2:87" x14ac:dyDescent="0.35">
      <c r="B11" s="18" t="s">
        <v>159</v>
      </c>
      <c r="C11" s="17">
        <v>0.26991562406547198</v>
      </c>
      <c r="D11" s="17">
        <v>0.24141185915005201</v>
      </c>
      <c r="E11" s="17">
        <v>0.30179528016403001</v>
      </c>
      <c r="F11" s="17"/>
      <c r="G11" s="17">
        <v>0.211808694065765</v>
      </c>
      <c r="H11" s="17">
        <v>0.18250675431107999</v>
      </c>
      <c r="I11" s="17">
        <v>0.33358653831201301</v>
      </c>
      <c r="J11" s="17">
        <v>0.202005950917958</v>
      </c>
      <c r="K11" s="17">
        <v>0.31438503043661198</v>
      </c>
      <c r="L11" s="17">
        <v>0.34410926762371702</v>
      </c>
      <c r="M11" s="17"/>
      <c r="N11" s="17">
        <v>0.264678993514184</v>
      </c>
      <c r="O11" s="17">
        <v>0.29528136637417501</v>
      </c>
      <c r="P11" s="17">
        <v>0.29857252025601999</v>
      </c>
      <c r="Q11" s="17">
        <v>0.20034924832411499</v>
      </c>
      <c r="R11" s="17"/>
      <c r="S11" s="17">
        <v>0.194930380151982</v>
      </c>
      <c r="T11" s="17">
        <v>0.26690458351604901</v>
      </c>
      <c r="U11" s="17">
        <v>0.437515514286755</v>
      </c>
      <c r="V11" s="17">
        <v>0.34580467266848902</v>
      </c>
      <c r="W11" s="17">
        <v>0.148571235506959</v>
      </c>
      <c r="X11" s="17">
        <v>0.23301363427844399</v>
      </c>
      <c r="Y11" s="17">
        <v>0.24179391553902199</v>
      </c>
      <c r="Z11" s="17">
        <v>0.50727068749868198</v>
      </c>
      <c r="AA11" s="17">
        <v>0.23800448076766001</v>
      </c>
      <c r="AB11" s="17">
        <v>0.23162690008902201</v>
      </c>
      <c r="AC11" s="17">
        <v>0.25195378586025102</v>
      </c>
      <c r="AD11" s="17">
        <v>0.44920510284488602</v>
      </c>
      <c r="AE11" s="17"/>
      <c r="AF11" s="17">
        <v>0.29197641314148698</v>
      </c>
      <c r="AG11" s="17">
        <v>0.284592326122312</v>
      </c>
      <c r="AH11" s="17">
        <v>0.30314367362809802</v>
      </c>
      <c r="AI11" s="17">
        <v>0.280852586633978</v>
      </c>
      <c r="AJ11" s="17">
        <v>0.203116791254839</v>
      </c>
      <c r="AK11" s="17"/>
      <c r="AL11" s="17">
        <v>0.29161411541367499</v>
      </c>
      <c r="AM11" s="17">
        <v>0.28176392038936299</v>
      </c>
      <c r="AN11" s="17">
        <v>0.26892049475970797</v>
      </c>
      <c r="AO11" s="17">
        <v>7.3223210337921604E-2</v>
      </c>
      <c r="AP11" s="17"/>
      <c r="AQ11" s="17">
        <v>0.28892185523573999</v>
      </c>
      <c r="AR11" s="17">
        <v>0.24208007068423801</v>
      </c>
      <c r="AS11" s="17"/>
      <c r="AT11" s="17">
        <v>0.257464423247594</v>
      </c>
      <c r="AU11" s="17">
        <v>0.38672845426283398</v>
      </c>
      <c r="AV11" s="17"/>
      <c r="AW11" s="17">
        <v>0.33451030626393302</v>
      </c>
      <c r="AX11" s="17">
        <v>0.227740140532255</v>
      </c>
      <c r="AY11" s="17">
        <v>0.25215415771132799</v>
      </c>
      <c r="AZ11" s="17"/>
      <c r="BA11" s="17">
        <v>0.220780322282325</v>
      </c>
      <c r="BB11" s="17">
        <v>0.28852331456453301</v>
      </c>
      <c r="BC11" s="17">
        <v>0.27535818480101398</v>
      </c>
      <c r="BD11" s="17">
        <v>0.25190748063179402</v>
      </c>
      <c r="BE11" s="17">
        <v>0.45272742402233501</v>
      </c>
      <c r="BF11" s="17"/>
      <c r="BG11" s="17">
        <v>0.24525230508890999</v>
      </c>
      <c r="BH11" s="17">
        <v>0.28672976758639201</v>
      </c>
      <c r="BI11" s="17"/>
      <c r="BJ11" s="17">
        <v>0.25160359356251599</v>
      </c>
      <c r="BK11" s="17">
        <v>0.34019917838805902</v>
      </c>
      <c r="BL11" s="17"/>
      <c r="BM11" s="17">
        <v>0.24733533179797201</v>
      </c>
      <c r="BN11" s="17">
        <v>0.28581640958358001</v>
      </c>
      <c r="BO11" s="17">
        <v>0.27572189877022502</v>
      </c>
      <c r="BP11" s="17">
        <v>0.29208527205261797</v>
      </c>
      <c r="BQ11" s="17">
        <v>0.29177524289180001</v>
      </c>
      <c r="BR11" s="17"/>
      <c r="BS11" s="17">
        <v>0.31242863053889203</v>
      </c>
      <c r="BT11" s="17"/>
      <c r="BU11" s="17">
        <v>0.28841746732537099</v>
      </c>
      <c r="BV11" s="17">
        <v>0.23281446133071601</v>
      </c>
      <c r="BW11" s="17">
        <v>0.30505607877721003</v>
      </c>
      <c r="BX11" s="17">
        <v>0.298030228882538</v>
      </c>
      <c r="BY11" s="17">
        <v>0.23004381667254201</v>
      </c>
      <c r="BZ11" s="17"/>
      <c r="CA11" s="17">
        <v>0.28886337331381301</v>
      </c>
      <c r="CB11" s="17"/>
      <c r="CC11" s="17">
        <v>0.268849589389833</v>
      </c>
      <c r="CD11" s="17">
        <v>0.28247889027571799</v>
      </c>
      <c r="CE11" s="17"/>
      <c r="CF11" s="17">
        <v>0.301443443972926</v>
      </c>
      <c r="CG11" s="17"/>
      <c r="CH11" s="17">
        <v>0.28176538861261002</v>
      </c>
      <c r="CI11" s="17">
        <v>0.22691803511164399</v>
      </c>
    </row>
    <row r="12" spans="2:87" x14ac:dyDescent="0.35">
      <c r="B12" s="18" t="s">
        <v>160</v>
      </c>
      <c r="C12" s="17">
        <v>0.15200240958931699</v>
      </c>
      <c r="D12" s="17">
        <v>0.17512802404039901</v>
      </c>
      <c r="E12" s="17">
        <v>0.13094178674461901</v>
      </c>
      <c r="F12" s="17"/>
      <c r="G12" s="17">
        <v>0.18944245088996001</v>
      </c>
      <c r="H12" s="17">
        <v>0.16304250326741601</v>
      </c>
      <c r="I12" s="17">
        <v>0.118633699203661</v>
      </c>
      <c r="J12" s="17">
        <v>0.16504640281557501</v>
      </c>
      <c r="K12" s="17">
        <v>0.150350213340185</v>
      </c>
      <c r="L12" s="17">
        <v>0.136900285710185</v>
      </c>
      <c r="M12" s="17"/>
      <c r="N12" s="17">
        <v>0.15575916703727199</v>
      </c>
      <c r="O12" s="17">
        <v>0.14980241123944099</v>
      </c>
      <c r="P12" s="17">
        <v>0.140328224924929</v>
      </c>
      <c r="Q12" s="17">
        <v>0.16440192396634801</v>
      </c>
      <c r="R12" s="17"/>
      <c r="S12" s="17">
        <v>0.176007889393238</v>
      </c>
      <c r="T12" s="17">
        <v>0.16983180724777799</v>
      </c>
      <c r="U12" s="17">
        <v>6.8781521069218907E-2</v>
      </c>
      <c r="V12" s="17">
        <v>0.144245114225553</v>
      </c>
      <c r="W12" s="17">
        <v>0.116179887888209</v>
      </c>
      <c r="X12" s="17">
        <v>6.6481004011533396E-2</v>
      </c>
      <c r="Y12" s="17">
        <v>0.19597547472409399</v>
      </c>
      <c r="Z12" s="17">
        <v>0.142772300568723</v>
      </c>
      <c r="AA12" s="17">
        <v>0.25883483000507401</v>
      </c>
      <c r="AB12" s="17">
        <v>0.10821015229561499</v>
      </c>
      <c r="AC12" s="17">
        <v>0.16490369136465799</v>
      </c>
      <c r="AD12" s="17">
        <v>0.19988890400703099</v>
      </c>
      <c r="AE12" s="17"/>
      <c r="AF12" s="17">
        <v>0.19981488526744701</v>
      </c>
      <c r="AG12" s="17">
        <v>0.15388441332939201</v>
      </c>
      <c r="AH12" s="17">
        <v>0.11743116560347</v>
      </c>
      <c r="AI12" s="17">
        <v>0.18850254481767201</v>
      </c>
      <c r="AJ12" s="17">
        <v>0.14665855288836899</v>
      </c>
      <c r="AK12" s="17"/>
      <c r="AL12" s="17">
        <v>0.13449522894617</v>
      </c>
      <c r="AM12" s="17">
        <v>0.15312998026954</v>
      </c>
      <c r="AN12" s="17">
        <v>0.19985606759046901</v>
      </c>
      <c r="AO12" s="17">
        <v>0.13762775419658899</v>
      </c>
      <c r="AP12" s="17"/>
      <c r="AQ12" s="17">
        <v>0.146887813979654</v>
      </c>
      <c r="AR12" s="17">
        <v>0.15949298454027799</v>
      </c>
      <c r="AS12" s="17"/>
      <c r="AT12" s="17">
        <v>0.150598558403298</v>
      </c>
      <c r="AU12" s="17">
        <v>0.14121313023036</v>
      </c>
      <c r="AV12" s="17"/>
      <c r="AW12" s="17">
        <v>0.14504314251566899</v>
      </c>
      <c r="AX12" s="17">
        <v>0.15421494773311001</v>
      </c>
      <c r="AY12" s="17">
        <v>0.14799755295185199</v>
      </c>
      <c r="AZ12" s="17"/>
      <c r="BA12" s="17">
        <v>0.13112548406883801</v>
      </c>
      <c r="BB12" s="17">
        <v>0.11780389126292801</v>
      </c>
      <c r="BC12" s="17">
        <v>0.18818374369218999</v>
      </c>
      <c r="BD12" s="17">
        <v>0.16229812031976901</v>
      </c>
      <c r="BE12" s="17">
        <v>0.15749746235939699</v>
      </c>
      <c r="BF12" s="17"/>
      <c r="BG12" s="17">
        <v>0.16797001709165599</v>
      </c>
      <c r="BH12" s="17">
        <v>0.14111654120780601</v>
      </c>
      <c r="BI12" s="17"/>
      <c r="BJ12" s="17">
        <v>0.15646828834189799</v>
      </c>
      <c r="BK12" s="17">
        <v>0.138519793226895</v>
      </c>
      <c r="BL12" s="17"/>
      <c r="BM12" s="17">
        <v>8.1407031499327806E-2</v>
      </c>
      <c r="BN12" s="17">
        <v>0.11595685750530201</v>
      </c>
      <c r="BO12" s="17">
        <v>0.15102569834500401</v>
      </c>
      <c r="BP12" s="17">
        <v>0.113557715137394</v>
      </c>
      <c r="BQ12" s="17">
        <v>0.30157256410354</v>
      </c>
      <c r="BR12" s="17"/>
      <c r="BS12" s="17">
        <v>0.164670830647549</v>
      </c>
      <c r="BT12" s="17"/>
      <c r="BU12" s="17">
        <v>8.9407155331838295E-2</v>
      </c>
      <c r="BV12" s="17">
        <v>0.165213986861488</v>
      </c>
      <c r="BW12" s="17">
        <v>8.3489325765433997E-2</v>
      </c>
      <c r="BX12" s="17">
        <v>0.21544135309864601</v>
      </c>
      <c r="BY12" s="17">
        <v>0.16138528508717101</v>
      </c>
      <c r="BZ12" s="17"/>
      <c r="CA12" s="17">
        <v>0.19323922758649301</v>
      </c>
      <c r="CB12" s="17"/>
      <c r="CC12" s="17">
        <v>0.15498764354319799</v>
      </c>
      <c r="CD12" s="17">
        <v>0.16347485376277299</v>
      </c>
      <c r="CE12" s="17"/>
      <c r="CF12" s="17">
        <v>0.18644859183818999</v>
      </c>
      <c r="CG12" s="17"/>
      <c r="CH12" s="17">
        <v>0.12208799711833999</v>
      </c>
      <c r="CI12" s="17">
        <v>0.139874044967739</v>
      </c>
    </row>
    <row r="13" spans="2:87" x14ac:dyDescent="0.35">
      <c r="B13" s="18" t="s">
        <v>161</v>
      </c>
      <c r="C13" s="19">
        <v>0.13098153542867499</v>
      </c>
      <c r="D13" s="19">
        <v>0.109321689803672</v>
      </c>
      <c r="E13" s="19">
        <v>0.149569173907553</v>
      </c>
      <c r="F13" s="19"/>
      <c r="G13" s="19">
        <v>0.18811774555764799</v>
      </c>
      <c r="H13" s="19">
        <v>0.15743997176607599</v>
      </c>
      <c r="I13" s="19">
        <v>0.141731349897113</v>
      </c>
      <c r="J13" s="19">
        <v>0.124652240353857</v>
      </c>
      <c r="K13" s="19">
        <v>6.4048170391751993E-2</v>
      </c>
      <c r="L13" s="19">
        <v>0.114716023938088</v>
      </c>
      <c r="M13" s="19"/>
      <c r="N13" s="19">
        <v>9.3216055772936707E-2</v>
      </c>
      <c r="O13" s="19">
        <v>0.120833183209005</v>
      </c>
      <c r="P13" s="19">
        <v>0.20614696664658</v>
      </c>
      <c r="Q13" s="19">
        <v>0.123542435054766</v>
      </c>
      <c r="R13" s="19"/>
      <c r="S13" s="19">
        <v>9.4804381456446096E-2</v>
      </c>
      <c r="T13" s="19">
        <v>9.5734544441088504E-2</v>
      </c>
      <c r="U13" s="19">
        <v>9.1791360082633597E-2</v>
      </c>
      <c r="V13" s="19">
        <v>0.19786927990363201</v>
      </c>
      <c r="W13" s="19">
        <v>0.25514171675671299</v>
      </c>
      <c r="X13" s="19">
        <v>0.135390744267954</v>
      </c>
      <c r="Y13" s="19">
        <v>0.1416345197044</v>
      </c>
      <c r="Z13" s="19">
        <v>7.0428590617456502E-2</v>
      </c>
      <c r="AA13" s="19">
        <v>7.2656727921778602E-2</v>
      </c>
      <c r="AB13" s="19">
        <v>0.14552475890655001</v>
      </c>
      <c r="AC13" s="19">
        <v>0.329370900007395</v>
      </c>
      <c r="AD13" s="19">
        <v>3.9614290549430803E-2</v>
      </c>
      <c r="AE13" s="19"/>
      <c r="AF13" s="19">
        <v>0.12701592932091799</v>
      </c>
      <c r="AG13" s="19">
        <v>0.14385136644850199</v>
      </c>
      <c r="AH13" s="19">
        <v>9.5201358122513499E-2</v>
      </c>
      <c r="AI13" s="19">
        <v>0.122697010437213</v>
      </c>
      <c r="AJ13" s="19">
        <v>0.12153839091745899</v>
      </c>
      <c r="AK13" s="19"/>
      <c r="AL13" s="19">
        <v>0.16032870501489299</v>
      </c>
      <c r="AM13" s="19">
        <v>0.100998363523139</v>
      </c>
      <c r="AN13" s="19">
        <v>0.12200921539740001</v>
      </c>
      <c r="AO13" s="19">
        <v>0.155339421080125</v>
      </c>
      <c r="AP13" s="19"/>
      <c r="AQ13" s="19">
        <v>0.141676149122624</v>
      </c>
      <c r="AR13" s="19">
        <v>0.11531875159200999</v>
      </c>
      <c r="AS13" s="19"/>
      <c r="AT13" s="19">
        <v>0.116986755763812</v>
      </c>
      <c r="AU13" s="19">
        <v>0.114836824082587</v>
      </c>
      <c r="AV13" s="19"/>
      <c r="AW13" s="19">
        <v>9.1543265441361807E-2</v>
      </c>
      <c r="AX13" s="19">
        <v>0.139332213293551</v>
      </c>
      <c r="AY13" s="19">
        <v>0.12792038844453199</v>
      </c>
      <c r="AZ13" s="19"/>
      <c r="BA13" s="19">
        <v>0.112621825716451</v>
      </c>
      <c r="BB13" s="19">
        <v>0.13480392910435299</v>
      </c>
      <c r="BC13" s="19">
        <v>0.152703562607127</v>
      </c>
      <c r="BD13" s="19">
        <v>0.126006497184078</v>
      </c>
      <c r="BE13" s="19">
        <v>8.6939481366673094E-2</v>
      </c>
      <c r="BF13" s="19"/>
      <c r="BG13" s="19">
        <v>0.156102165275884</v>
      </c>
      <c r="BH13" s="19">
        <v>0.113855621597357</v>
      </c>
      <c r="BI13" s="19"/>
      <c r="BJ13" s="19">
        <v>0.13703381232789799</v>
      </c>
      <c r="BK13" s="19">
        <v>0.111449820743921</v>
      </c>
      <c r="BL13" s="19"/>
      <c r="BM13" s="19">
        <v>0.26082149465035698</v>
      </c>
      <c r="BN13" s="19">
        <v>9.3152051815073605E-2</v>
      </c>
      <c r="BO13" s="19">
        <v>9.3308955770080595E-2</v>
      </c>
      <c r="BP13" s="19">
        <v>7.9045925645404594E-2</v>
      </c>
      <c r="BQ13" s="19">
        <v>3.3628143416540801E-2</v>
      </c>
      <c r="BR13" s="19"/>
      <c r="BS13" s="19">
        <v>0.111443337722982</v>
      </c>
      <c r="BT13" s="19"/>
      <c r="BU13" s="19">
        <v>0.111528362139429</v>
      </c>
      <c r="BV13" s="19">
        <v>9.4018732011119502E-2</v>
      </c>
      <c r="BW13" s="19">
        <v>0.102160277182777</v>
      </c>
      <c r="BX13" s="19">
        <v>5.1315661979866901E-2</v>
      </c>
      <c r="BY13" s="19">
        <v>0.33202330677167202</v>
      </c>
      <c r="BZ13" s="19"/>
      <c r="CA13" s="19">
        <v>0.155848249855706</v>
      </c>
      <c r="CB13" s="19"/>
      <c r="CC13" s="19">
        <v>0.119810364538675</v>
      </c>
      <c r="CD13" s="19">
        <v>0.13221010232196601</v>
      </c>
      <c r="CE13" s="19"/>
      <c r="CF13" s="19">
        <v>0.124750113207445</v>
      </c>
      <c r="CG13" s="19"/>
      <c r="CH13" s="19">
        <v>0.12640505824701201</v>
      </c>
      <c r="CI13" s="19">
        <v>7.31433290475276E-2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193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488</v>
      </c>
      <c r="D7" s="10">
        <v>246</v>
      </c>
      <c r="E7" s="10">
        <v>239</v>
      </c>
      <c r="F7" s="10"/>
      <c r="G7" s="10">
        <v>38</v>
      </c>
      <c r="H7" s="10">
        <v>78</v>
      </c>
      <c r="I7" s="10">
        <v>85</v>
      </c>
      <c r="J7" s="10">
        <v>89</v>
      </c>
      <c r="K7" s="10">
        <v>75</v>
      </c>
      <c r="L7" s="10">
        <v>123</v>
      </c>
      <c r="M7" s="10"/>
      <c r="N7" s="10">
        <v>150</v>
      </c>
      <c r="O7" s="10">
        <v>134</v>
      </c>
      <c r="P7" s="10">
        <v>98</v>
      </c>
      <c r="Q7" s="10">
        <v>104</v>
      </c>
      <c r="R7" s="10"/>
      <c r="S7" s="10">
        <v>70</v>
      </c>
      <c r="T7" s="10">
        <v>72</v>
      </c>
      <c r="U7" s="10">
        <v>44</v>
      </c>
      <c r="V7" s="10">
        <v>38</v>
      </c>
      <c r="W7" s="10">
        <v>32</v>
      </c>
      <c r="X7" s="10">
        <v>48</v>
      </c>
      <c r="Y7" s="10">
        <v>42</v>
      </c>
      <c r="Z7" s="10">
        <v>11</v>
      </c>
      <c r="AA7" s="10">
        <v>43</v>
      </c>
      <c r="AB7" s="10">
        <v>45</v>
      </c>
      <c r="AC7" s="10">
        <v>24</v>
      </c>
      <c r="AD7" s="10">
        <v>19</v>
      </c>
      <c r="AE7" s="10"/>
      <c r="AF7" s="10">
        <v>80</v>
      </c>
      <c r="AG7" s="10">
        <v>181</v>
      </c>
      <c r="AH7" s="10">
        <v>94</v>
      </c>
      <c r="AI7" s="10">
        <v>56</v>
      </c>
      <c r="AJ7" s="10">
        <v>61</v>
      </c>
      <c r="AK7" s="10"/>
      <c r="AL7" s="10">
        <v>194</v>
      </c>
      <c r="AM7" s="10">
        <v>191</v>
      </c>
      <c r="AN7" s="10">
        <v>74</v>
      </c>
      <c r="AO7" s="10">
        <v>29</v>
      </c>
      <c r="AP7" s="10"/>
      <c r="AQ7" s="10">
        <v>286</v>
      </c>
      <c r="AR7" s="10">
        <v>202</v>
      </c>
      <c r="AS7" s="10"/>
      <c r="AT7" s="10">
        <v>292</v>
      </c>
      <c r="AU7" s="10">
        <v>121</v>
      </c>
      <c r="AV7" s="10"/>
      <c r="AW7" s="10">
        <v>201</v>
      </c>
      <c r="AX7" s="10">
        <v>109</v>
      </c>
      <c r="AY7" s="10">
        <v>156</v>
      </c>
      <c r="AZ7" s="10"/>
      <c r="BA7" s="10">
        <v>121</v>
      </c>
      <c r="BB7" s="10">
        <v>128</v>
      </c>
      <c r="BC7" s="10">
        <v>153</v>
      </c>
      <c r="BD7" s="10">
        <v>60</v>
      </c>
      <c r="BE7" s="10">
        <v>25</v>
      </c>
      <c r="BF7" s="10"/>
      <c r="BG7" s="10">
        <v>181</v>
      </c>
      <c r="BH7" s="10">
        <v>307</v>
      </c>
      <c r="BI7" s="10"/>
      <c r="BJ7" s="10">
        <v>370</v>
      </c>
      <c r="BK7" s="10">
        <v>116</v>
      </c>
      <c r="BL7" s="10"/>
      <c r="BM7" s="10">
        <v>69</v>
      </c>
      <c r="BN7" s="10">
        <v>116</v>
      </c>
      <c r="BO7" s="10">
        <v>154</v>
      </c>
      <c r="BP7" s="10">
        <v>36</v>
      </c>
      <c r="BQ7" s="10">
        <v>55</v>
      </c>
      <c r="BR7" s="10"/>
      <c r="BS7" s="10">
        <v>148</v>
      </c>
      <c r="BT7" s="10"/>
      <c r="BU7" s="10">
        <v>105</v>
      </c>
      <c r="BV7" s="10">
        <v>119</v>
      </c>
      <c r="BW7" s="10">
        <v>46</v>
      </c>
      <c r="BX7" s="10">
        <v>94</v>
      </c>
      <c r="BY7" s="10">
        <v>34</v>
      </c>
      <c r="BZ7" s="10"/>
      <c r="CA7" s="10">
        <v>31</v>
      </c>
      <c r="CB7" s="10"/>
      <c r="CC7" s="10">
        <v>387</v>
      </c>
      <c r="CD7" s="10">
        <v>89</v>
      </c>
      <c r="CE7" s="10"/>
      <c r="CF7" s="10">
        <v>176</v>
      </c>
      <c r="CG7" s="10"/>
      <c r="CH7" s="10">
        <v>175</v>
      </c>
      <c r="CI7" s="10">
        <v>64</v>
      </c>
    </row>
    <row r="8" spans="2:87" ht="30" customHeight="1" x14ac:dyDescent="0.35">
      <c r="B8" s="11" t="s">
        <v>20</v>
      </c>
      <c r="C8" s="11">
        <v>487</v>
      </c>
      <c r="D8" s="11">
        <v>241</v>
      </c>
      <c r="E8" s="11">
        <v>242</v>
      </c>
      <c r="F8" s="11"/>
      <c r="G8" s="11">
        <v>68</v>
      </c>
      <c r="H8" s="11">
        <v>78</v>
      </c>
      <c r="I8" s="11">
        <v>80</v>
      </c>
      <c r="J8" s="11">
        <v>83</v>
      </c>
      <c r="K8" s="11">
        <v>66</v>
      </c>
      <c r="L8" s="11">
        <v>112</v>
      </c>
      <c r="M8" s="11"/>
      <c r="N8" s="11">
        <v>137</v>
      </c>
      <c r="O8" s="11">
        <v>141</v>
      </c>
      <c r="P8" s="11">
        <v>102</v>
      </c>
      <c r="Q8" s="11">
        <v>105</v>
      </c>
      <c r="R8" s="11"/>
      <c r="S8" s="11">
        <v>73</v>
      </c>
      <c r="T8" s="11">
        <v>68</v>
      </c>
      <c r="U8" s="11">
        <v>41</v>
      </c>
      <c r="V8" s="11">
        <v>39</v>
      </c>
      <c r="W8" s="11">
        <v>28</v>
      </c>
      <c r="X8" s="11">
        <v>51</v>
      </c>
      <c r="Y8" s="11">
        <v>48</v>
      </c>
      <c r="Z8" s="11">
        <v>13</v>
      </c>
      <c r="AA8" s="11">
        <v>46</v>
      </c>
      <c r="AB8" s="11">
        <v>42</v>
      </c>
      <c r="AC8" s="11">
        <v>21</v>
      </c>
      <c r="AD8" s="11">
        <v>16</v>
      </c>
      <c r="AE8" s="11"/>
      <c r="AF8" s="11">
        <v>82</v>
      </c>
      <c r="AG8" s="11">
        <v>182</v>
      </c>
      <c r="AH8" s="11">
        <v>91</v>
      </c>
      <c r="AI8" s="11">
        <v>54</v>
      </c>
      <c r="AJ8" s="11">
        <v>59</v>
      </c>
      <c r="AK8" s="11"/>
      <c r="AL8" s="11">
        <v>190</v>
      </c>
      <c r="AM8" s="11">
        <v>190</v>
      </c>
      <c r="AN8" s="11">
        <v>75</v>
      </c>
      <c r="AO8" s="11">
        <v>32</v>
      </c>
      <c r="AP8" s="11"/>
      <c r="AQ8" s="11">
        <v>289</v>
      </c>
      <c r="AR8" s="11">
        <v>197</v>
      </c>
      <c r="AS8" s="11"/>
      <c r="AT8" s="11">
        <v>291</v>
      </c>
      <c r="AU8" s="11">
        <v>109</v>
      </c>
      <c r="AV8" s="11"/>
      <c r="AW8" s="11">
        <v>188</v>
      </c>
      <c r="AX8" s="11">
        <v>107</v>
      </c>
      <c r="AY8" s="11">
        <v>164</v>
      </c>
      <c r="AZ8" s="11"/>
      <c r="BA8" s="11">
        <v>125</v>
      </c>
      <c r="BB8" s="11">
        <v>128</v>
      </c>
      <c r="BC8" s="11">
        <v>150</v>
      </c>
      <c r="BD8" s="11">
        <v>59</v>
      </c>
      <c r="BE8" s="11">
        <v>23</v>
      </c>
      <c r="BF8" s="11"/>
      <c r="BG8" s="11">
        <v>197</v>
      </c>
      <c r="BH8" s="11">
        <v>289</v>
      </c>
      <c r="BI8" s="11"/>
      <c r="BJ8" s="11">
        <v>379</v>
      </c>
      <c r="BK8" s="11">
        <v>106</v>
      </c>
      <c r="BL8" s="11"/>
      <c r="BM8" s="11">
        <v>75</v>
      </c>
      <c r="BN8" s="11">
        <v>110</v>
      </c>
      <c r="BO8" s="11">
        <v>152</v>
      </c>
      <c r="BP8" s="11">
        <v>35</v>
      </c>
      <c r="BQ8" s="11">
        <v>55</v>
      </c>
      <c r="BR8" s="11"/>
      <c r="BS8" s="11">
        <v>149</v>
      </c>
      <c r="BT8" s="11"/>
      <c r="BU8" s="11">
        <v>102</v>
      </c>
      <c r="BV8" s="11">
        <v>121</v>
      </c>
      <c r="BW8" s="11">
        <v>45</v>
      </c>
      <c r="BX8" s="11">
        <v>92</v>
      </c>
      <c r="BY8" s="11">
        <v>39</v>
      </c>
      <c r="BZ8" s="11"/>
      <c r="CA8" s="11">
        <v>31</v>
      </c>
      <c r="CB8" s="11"/>
      <c r="CC8" s="11">
        <v>382</v>
      </c>
      <c r="CD8" s="11">
        <v>90</v>
      </c>
      <c r="CE8" s="11"/>
      <c r="CF8" s="11">
        <v>172</v>
      </c>
      <c r="CG8" s="11"/>
      <c r="CH8" s="11">
        <v>165</v>
      </c>
      <c r="CI8" s="11">
        <v>65</v>
      </c>
    </row>
    <row r="9" spans="2:87" x14ac:dyDescent="0.35">
      <c r="B9" s="18" t="s">
        <v>157</v>
      </c>
      <c r="C9" s="17">
        <v>8.6993445312070997E-2</v>
      </c>
      <c r="D9" s="17">
        <v>9.8055317444740497E-2</v>
      </c>
      <c r="E9" s="17">
        <v>7.7104311254225497E-2</v>
      </c>
      <c r="F9" s="17"/>
      <c r="G9" s="17">
        <v>7.8024358001155106E-2</v>
      </c>
      <c r="H9" s="17">
        <v>0.15481528704028</v>
      </c>
      <c r="I9" s="17">
        <v>0.13612979080717799</v>
      </c>
      <c r="J9" s="17">
        <v>3.1767667078584499E-2</v>
      </c>
      <c r="K9" s="17">
        <v>0.103552250580191</v>
      </c>
      <c r="L9" s="17">
        <v>4.0977494164311901E-2</v>
      </c>
      <c r="M9" s="17"/>
      <c r="N9" s="17">
        <v>9.99311120859947E-2</v>
      </c>
      <c r="O9" s="17">
        <v>5.7415157895766997E-2</v>
      </c>
      <c r="P9" s="17">
        <v>5.1264181689453098E-2</v>
      </c>
      <c r="Q9" s="17">
        <v>0.146307067078812</v>
      </c>
      <c r="R9" s="17"/>
      <c r="S9" s="17">
        <v>0.138297535601103</v>
      </c>
      <c r="T9" s="17">
        <v>2.72497896150991E-2</v>
      </c>
      <c r="U9" s="17">
        <v>2.39220013218179E-2</v>
      </c>
      <c r="V9" s="17">
        <v>5.29151557207235E-2</v>
      </c>
      <c r="W9" s="17">
        <v>9.4635322846262998E-2</v>
      </c>
      <c r="X9" s="17">
        <v>0.100438749961545</v>
      </c>
      <c r="Y9" s="17">
        <v>0.206463370658789</v>
      </c>
      <c r="Z9" s="17">
        <v>0.157448494306865</v>
      </c>
      <c r="AA9" s="17">
        <v>6.5899727897986801E-2</v>
      </c>
      <c r="AB9" s="17">
        <v>2.14032985539266E-2</v>
      </c>
      <c r="AC9" s="17">
        <v>0.17049586990986401</v>
      </c>
      <c r="AD9" s="17">
        <v>0</v>
      </c>
      <c r="AE9" s="17"/>
      <c r="AF9" s="17">
        <v>9.0737773560858603E-2</v>
      </c>
      <c r="AG9" s="17">
        <v>0.110256311967562</v>
      </c>
      <c r="AH9" s="17">
        <v>4.9593657911249901E-2</v>
      </c>
      <c r="AI9" s="17">
        <v>7.1825123325886503E-2</v>
      </c>
      <c r="AJ9" s="17">
        <v>9.00552551292568E-2</v>
      </c>
      <c r="AK9" s="17"/>
      <c r="AL9" s="17">
        <v>7.8145592971629096E-2</v>
      </c>
      <c r="AM9" s="17">
        <v>8.7005566026664802E-2</v>
      </c>
      <c r="AN9" s="17">
        <v>7.17347926827646E-2</v>
      </c>
      <c r="AO9" s="17">
        <v>0.17503993959756001</v>
      </c>
      <c r="AP9" s="17"/>
      <c r="AQ9" s="17">
        <v>8.4446882324000702E-2</v>
      </c>
      <c r="AR9" s="17">
        <v>9.07230111243605E-2</v>
      </c>
      <c r="AS9" s="17"/>
      <c r="AT9" s="17">
        <v>0.118394317130618</v>
      </c>
      <c r="AU9" s="17">
        <v>3.2225950189663899E-2</v>
      </c>
      <c r="AV9" s="17"/>
      <c r="AW9" s="17">
        <v>5.7494103157642702E-2</v>
      </c>
      <c r="AX9" s="17">
        <v>6.2674567044166296E-2</v>
      </c>
      <c r="AY9" s="17">
        <v>0.14458284898759799</v>
      </c>
      <c r="AZ9" s="17"/>
      <c r="BA9" s="17">
        <v>0.121164372240986</v>
      </c>
      <c r="BB9" s="17">
        <v>6.6585345127673501E-2</v>
      </c>
      <c r="BC9" s="17">
        <v>7.9567232851191105E-2</v>
      </c>
      <c r="BD9" s="17">
        <v>9.8034154126680206E-2</v>
      </c>
      <c r="BE9" s="17">
        <v>3.92333556206989E-2</v>
      </c>
      <c r="BF9" s="17"/>
      <c r="BG9" s="17">
        <v>6.6854134770419002E-2</v>
      </c>
      <c r="BH9" s="17">
        <v>0.100723359691459</v>
      </c>
      <c r="BI9" s="17"/>
      <c r="BJ9" s="17">
        <v>9.3856203062414906E-2</v>
      </c>
      <c r="BK9" s="17">
        <v>6.3812952627698594E-2</v>
      </c>
      <c r="BL9" s="17"/>
      <c r="BM9" s="17">
        <v>7.8822788344935099E-2</v>
      </c>
      <c r="BN9" s="17">
        <v>9.0788917541948594E-2</v>
      </c>
      <c r="BO9" s="17">
        <v>0.109727399689661</v>
      </c>
      <c r="BP9" s="17">
        <v>0</v>
      </c>
      <c r="BQ9" s="17">
        <v>0.13878876700529599</v>
      </c>
      <c r="BR9" s="17"/>
      <c r="BS9" s="17">
        <v>0.1127606621704</v>
      </c>
      <c r="BT9" s="17"/>
      <c r="BU9" s="17">
        <v>0.123470542983993</v>
      </c>
      <c r="BV9" s="17">
        <v>0.12252352695008301</v>
      </c>
      <c r="BW9" s="17">
        <v>0</v>
      </c>
      <c r="BX9" s="17">
        <v>0.10614780064637</v>
      </c>
      <c r="BY9" s="17">
        <v>0.110384457415173</v>
      </c>
      <c r="BZ9" s="17"/>
      <c r="CA9" s="17">
        <v>0.22628257135635499</v>
      </c>
      <c r="CB9" s="17"/>
      <c r="CC9" s="17">
        <v>8.2999881362023603E-2</v>
      </c>
      <c r="CD9" s="17">
        <v>0.106013628927508</v>
      </c>
      <c r="CE9" s="17"/>
      <c r="CF9" s="17">
        <v>6.1410999101256601E-2</v>
      </c>
      <c r="CG9" s="17"/>
      <c r="CH9" s="17">
        <v>4.7628553413035797E-2</v>
      </c>
      <c r="CI9" s="17">
        <v>0.105683644338896</v>
      </c>
    </row>
    <row r="10" spans="2:87" x14ac:dyDescent="0.35">
      <c r="B10" s="18" t="s">
        <v>158</v>
      </c>
      <c r="C10" s="17">
        <v>0.23051813050627201</v>
      </c>
      <c r="D10" s="17">
        <v>0.22054994656472399</v>
      </c>
      <c r="E10" s="17">
        <v>0.24342957901821499</v>
      </c>
      <c r="F10" s="17"/>
      <c r="G10" s="17">
        <v>0.256058891295597</v>
      </c>
      <c r="H10" s="17">
        <v>0.27560463295129201</v>
      </c>
      <c r="I10" s="17">
        <v>0.18714110547312199</v>
      </c>
      <c r="J10" s="17">
        <v>0.24607994181666001</v>
      </c>
      <c r="K10" s="17">
        <v>9.8303101125502196E-2</v>
      </c>
      <c r="L10" s="17">
        <v>0.28172807237960501</v>
      </c>
      <c r="M10" s="17"/>
      <c r="N10" s="17">
        <v>0.188863757226268</v>
      </c>
      <c r="O10" s="17">
        <v>0.286739336273996</v>
      </c>
      <c r="P10" s="17">
        <v>0.21047114699403999</v>
      </c>
      <c r="Q10" s="17">
        <v>0.233189098633869</v>
      </c>
      <c r="R10" s="17"/>
      <c r="S10" s="17">
        <v>0.29666313428013602</v>
      </c>
      <c r="T10" s="17">
        <v>0.38093601848998998</v>
      </c>
      <c r="U10" s="17">
        <v>0.201322318783732</v>
      </c>
      <c r="V10" s="17">
        <v>0.157234573473959</v>
      </c>
      <c r="W10" s="17">
        <v>0.173166955231148</v>
      </c>
      <c r="X10" s="17">
        <v>0.22162704422759699</v>
      </c>
      <c r="Y10" s="17">
        <v>0.11718261498816999</v>
      </c>
      <c r="Z10" s="17">
        <v>0.40596174573340199</v>
      </c>
      <c r="AA10" s="17">
        <v>0.21162137211125501</v>
      </c>
      <c r="AB10" s="17">
        <v>0.23678563488885601</v>
      </c>
      <c r="AC10" s="17">
        <v>8.2855862436983396E-2</v>
      </c>
      <c r="AD10" s="17">
        <v>9.5233828935550505E-2</v>
      </c>
      <c r="AE10" s="17"/>
      <c r="AF10" s="17">
        <v>0.244409134612811</v>
      </c>
      <c r="AG10" s="17">
        <v>0.22211680482071</v>
      </c>
      <c r="AH10" s="17">
        <v>0.20375812688113101</v>
      </c>
      <c r="AI10" s="17">
        <v>0.190564344238041</v>
      </c>
      <c r="AJ10" s="17">
        <v>0.31823675119362999</v>
      </c>
      <c r="AK10" s="17"/>
      <c r="AL10" s="17">
        <v>0.240225130637369</v>
      </c>
      <c r="AM10" s="17">
        <v>0.23234954694277801</v>
      </c>
      <c r="AN10" s="17">
        <v>0.18352368624958901</v>
      </c>
      <c r="AO10" s="17">
        <v>0.27166257490108198</v>
      </c>
      <c r="AP10" s="17"/>
      <c r="AQ10" s="17">
        <v>0.25371242629506902</v>
      </c>
      <c r="AR10" s="17">
        <v>0.19654895204131001</v>
      </c>
      <c r="AS10" s="17"/>
      <c r="AT10" s="17">
        <v>0.22524654412897999</v>
      </c>
      <c r="AU10" s="17">
        <v>0.25346474564298999</v>
      </c>
      <c r="AV10" s="17"/>
      <c r="AW10" s="17">
        <v>0.24872395712390799</v>
      </c>
      <c r="AX10" s="17">
        <v>0.223001721445199</v>
      </c>
      <c r="AY10" s="17">
        <v>0.21847542526338601</v>
      </c>
      <c r="AZ10" s="17"/>
      <c r="BA10" s="17">
        <v>0.22275455285236601</v>
      </c>
      <c r="BB10" s="17">
        <v>0.272008767805687</v>
      </c>
      <c r="BC10" s="17">
        <v>0.24879510018384501</v>
      </c>
      <c r="BD10" s="17">
        <v>0.10971562091840401</v>
      </c>
      <c r="BE10" s="17">
        <v>0.198529098912787</v>
      </c>
      <c r="BF10" s="17"/>
      <c r="BG10" s="17">
        <v>0.18722924037549399</v>
      </c>
      <c r="BH10" s="17">
        <v>0.26003020113277497</v>
      </c>
      <c r="BI10" s="17"/>
      <c r="BJ10" s="17">
        <v>0.22195864306045199</v>
      </c>
      <c r="BK10" s="17">
        <v>0.26512272866674003</v>
      </c>
      <c r="BL10" s="17"/>
      <c r="BM10" s="17">
        <v>0.181230290133752</v>
      </c>
      <c r="BN10" s="17">
        <v>0.43409046444160598</v>
      </c>
      <c r="BO10" s="17">
        <v>0.184111382945325</v>
      </c>
      <c r="BP10" s="17">
        <v>0.148011535478731</v>
      </c>
      <c r="BQ10" s="17">
        <v>0.14554467726942799</v>
      </c>
      <c r="BR10" s="17"/>
      <c r="BS10" s="17">
        <v>0.285290255915018</v>
      </c>
      <c r="BT10" s="17"/>
      <c r="BU10" s="17">
        <v>0.44968035832875403</v>
      </c>
      <c r="BV10" s="17">
        <v>0.21424389053793</v>
      </c>
      <c r="BW10" s="17">
        <v>9.3237416592899094E-2</v>
      </c>
      <c r="BX10" s="17">
        <v>0.19227690533873701</v>
      </c>
      <c r="BY10" s="17">
        <v>0.108301341297122</v>
      </c>
      <c r="BZ10" s="17"/>
      <c r="CA10" s="17">
        <v>0.26248775684015901</v>
      </c>
      <c r="CB10" s="17"/>
      <c r="CC10" s="17">
        <v>0.232966332809107</v>
      </c>
      <c r="CD10" s="17">
        <v>0.22245116056176101</v>
      </c>
      <c r="CE10" s="17"/>
      <c r="CF10" s="17">
        <v>0.20609242949580001</v>
      </c>
      <c r="CG10" s="17"/>
      <c r="CH10" s="17">
        <v>0.234540857188657</v>
      </c>
      <c r="CI10" s="17">
        <v>0.233248051922778</v>
      </c>
    </row>
    <row r="11" spans="2:87" x14ac:dyDescent="0.35">
      <c r="B11" s="18" t="s">
        <v>159</v>
      </c>
      <c r="C11" s="17">
        <v>0.32096241067094999</v>
      </c>
      <c r="D11" s="17">
        <v>0.33047183059604401</v>
      </c>
      <c r="E11" s="17">
        <v>0.31564887801741298</v>
      </c>
      <c r="F11" s="17"/>
      <c r="G11" s="17">
        <v>0.30412008129574503</v>
      </c>
      <c r="H11" s="17">
        <v>0.157282242368398</v>
      </c>
      <c r="I11" s="17">
        <v>0.325913264038521</v>
      </c>
      <c r="J11" s="17">
        <v>0.327388973513842</v>
      </c>
      <c r="K11" s="17">
        <v>0.41923669358427001</v>
      </c>
      <c r="L11" s="17">
        <v>0.37848937242839198</v>
      </c>
      <c r="M11" s="17"/>
      <c r="N11" s="17">
        <v>0.35111955515270599</v>
      </c>
      <c r="O11" s="17">
        <v>0.35238962599291002</v>
      </c>
      <c r="P11" s="17">
        <v>0.24906475414301801</v>
      </c>
      <c r="Q11" s="17">
        <v>0.30538372077758802</v>
      </c>
      <c r="R11" s="17"/>
      <c r="S11" s="17">
        <v>0.26203702886416902</v>
      </c>
      <c r="T11" s="17">
        <v>0.26003923055661599</v>
      </c>
      <c r="U11" s="17">
        <v>0.50546738258298995</v>
      </c>
      <c r="V11" s="17">
        <v>0.416187781689354</v>
      </c>
      <c r="W11" s="17">
        <v>0.27241658936154201</v>
      </c>
      <c r="X11" s="17">
        <v>0.39264006003374102</v>
      </c>
      <c r="Y11" s="17">
        <v>0.29838310117643102</v>
      </c>
      <c r="Z11" s="17">
        <v>0.13100169084334701</v>
      </c>
      <c r="AA11" s="17">
        <v>0.22201303042376599</v>
      </c>
      <c r="AB11" s="17">
        <v>0.31611942872346599</v>
      </c>
      <c r="AC11" s="17">
        <v>0.24703031297752401</v>
      </c>
      <c r="AD11" s="17">
        <v>0.629457170341295</v>
      </c>
      <c r="AE11" s="17"/>
      <c r="AF11" s="17">
        <v>0.32310561296791701</v>
      </c>
      <c r="AG11" s="17">
        <v>0.29803948546869902</v>
      </c>
      <c r="AH11" s="17">
        <v>0.34998026789958098</v>
      </c>
      <c r="AI11" s="17">
        <v>0.31452440879055199</v>
      </c>
      <c r="AJ11" s="17">
        <v>0.31896334289871903</v>
      </c>
      <c r="AK11" s="17"/>
      <c r="AL11" s="17">
        <v>0.29284350561234102</v>
      </c>
      <c r="AM11" s="17">
        <v>0.34104466716169701</v>
      </c>
      <c r="AN11" s="17">
        <v>0.37751486253614902</v>
      </c>
      <c r="AO11" s="17">
        <v>0.23698786349839099</v>
      </c>
      <c r="AP11" s="17"/>
      <c r="AQ11" s="17">
        <v>0.31757589241058498</v>
      </c>
      <c r="AR11" s="17">
        <v>0.32592213198384201</v>
      </c>
      <c r="AS11" s="17"/>
      <c r="AT11" s="17">
        <v>0.30345514376214999</v>
      </c>
      <c r="AU11" s="17">
        <v>0.39434117525996099</v>
      </c>
      <c r="AV11" s="17"/>
      <c r="AW11" s="17">
        <v>0.41012681920689897</v>
      </c>
      <c r="AX11" s="17">
        <v>0.34836995563645701</v>
      </c>
      <c r="AY11" s="17">
        <v>0.24055689023756799</v>
      </c>
      <c r="AZ11" s="17"/>
      <c r="BA11" s="17">
        <v>0.23480336932899201</v>
      </c>
      <c r="BB11" s="17">
        <v>0.35633451244304498</v>
      </c>
      <c r="BC11" s="17">
        <v>0.26063652477022697</v>
      </c>
      <c r="BD11" s="17">
        <v>0.51201868915012405</v>
      </c>
      <c r="BE11" s="17">
        <v>0.51060687639336899</v>
      </c>
      <c r="BF11" s="17"/>
      <c r="BG11" s="17">
        <v>0.34259830018397402</v>
      </c>
      <c r="BH11" s="17">
        <v>0.306212208079787</v>
      </c>
      <c r="BI11" s="17"/>
      <c r="BJ11" s="17">
        <v>0.31200907984716802</v>
      </c>
      <c r="BK11" s="17">
        <v>0.34170732622773498</v>
      </c>
      <c r="BL11" s="17"/>
      <c r="BM11" s="17">
        <v>0.32270384212828201</v>
      </c>
      <c r="BN11" s="17">
        <v>0.312029908803579</v>
      </c>
      <c r="BO11" s="17">
        <v>0.29650146913943798</v>
      </c>
      <c r="BP11" s="17">
        <v>0.53299918273409297</v>
      </c>
      <c r="BQ11" s="17">
        <v>0.30713581897036502</v>
      </c>
      <c r="BR11" s="17"/>
      <c r="BS11" s="17">
        <v>0.32746994055505402</v>
      </c>
      <c r="BT11" s="17"/>
      <c r="BU11" s="17">
        <v>0.28568828856635697</v>
      </c>
      <c r="BV11" s="17">
        <v>0.279233214072585</v>
      </c>
      <c r="BW11" s="17">
        <v>0.53920440922365398</v>
      </c>
      <c r="BX11" s="17">
        <v>0.35493117520895301</v>
      </c>
      <c r="BY11" s="17">
        <v>0.20825085672246799</v>
      </c>
      <c r="BZ11" s="17"/>
      <c r="CA11" s="17">
        <v>0.23407283004329399</v>
      </c>
      <c r="CB11" s="17"/>
      <c r="CC11" s="17">
        <v>0.31604755927251699</v>
      </c>
      <c r="CD11" s="17">
        <v>0.330553247836815</v>
      </c>
      <c r="CE11" s="17"/>
      <c r="CF11" s="17">
        <v>0.364766032480696</v>
      </c>
      <c r="CG11" s="17"/>
      <c r="CH11" s="17">
        <v>0.37274514610327297</v>
      </c>
      <c r="CI11" s="17">
        <v>0.311569016425918</v>
      </c>
    </row>
    <row r="12" spans="2:87" x14ac:dyDescent="0.35">
      <c r="B12" s="18" t="s">
        <v>160</v>
      </c>
      <c r="C12" s="17">
        <v>0.23751843523236699</v>
      </c>
      <c r="D12" s="17">
        <v>0.252564795275388</v>
      </c>
      <c r="E12" s="17">
        <v>0.217339384752855</v>
      </c>
      <c r="F12" s="17"/>
      <c r="G12" s="17">
        <v>0.287680843897201</v>
      </c>
      <c r="H12" s="17">
        <v>0.238939047801358</v>
      </c>
      <c r="I12" s="17">
        <v>0.208278550075918</v>
      </c>
      <c r="J12" s="17">
        <v>0.24464580977696199</v>
      </c>
      <c r="K12" s="17">
        <v>0.32692730352899402</v>
      </c>
      <c r="L12" s="17">
        <v>0.16876890568656899</v>
      </c>
      <c r="M12" s="17"/>
      <c r="N12" s="17">
        <v>0.265702842835918</v>
      </c>
      <c r="O12" s="17">
        <v>0.19962774284321999</v>
      </c>
      <c r="P12" s="17">
        <v>0.29400484046381198</v>
      </c>
      <c r="Q12" s="17">
        <v>0.19194647801838699</v>
      </c>
      <c r="R12" s="17"/>
      <c r="S12" s="17">
        <v>0.253574775467656</v>
      </c>
      <c r="T12" s="17">
        <v>0.23604041689720601</v>
      </c>
      <c r="U12" s="17">
        <v>0.157162798299886</v>
      </c>
      <c r="V12" s="17">
        <v>0.16855999384762901</v>
      </c>
      <c r="W12" s="17">
        <v>0.20463941580433301</v>
      </c>
      <c r="X12" s="17">
        <v>0.125771410564358</v>
      </c>
      <c r="Y12" s="17">
        <v>0.189254104123559</v>
      </c>
      <c r="Z12" s="17">
        <v>0.23515947849893001</v>
      </c>
      <c r="AA12" s="17">
        <v>0.47578631721093401</v>
      </c>
      <c r="AB12" s="17">
        <v>0.31805754660671598</v>
      </c>
      <c r="AC12" s="17">
        <v>0.24793460464568201</v>
      </c>
      <c r="AD12" s="17">
        <v>0.18717823472836601</v>
      </c>
      <c r="AE12" s="17"/>
      <c r="AF12" s="17">
        <v>0.25215283204126598</v>
      </c>
      <c r="AG12" s="17">
        <v>0.221177126279505</v>
      </c>
      <c r="AH12" s="17">
        <v>0.30679052950664698</v>
      </c>
      <c r="AI12" s="17">
        <v>0.30038911320830702</v>
      </c>
      <c r="AJ12" s="17">
        <v>0.16254738897704399</v>
      </c>
      <c r="AK12" s="17"/>
      <c r="AL12" s="17">
        <v>0.20653719081192401</v>
      </c>
      <c r="AM12" s="17">
        <v>0.25679334872760701</v>
      </c>
      <c r="AN12" s="17">
        <v>0.30022247525845702</v>
      </c>
      <c r="AO12" s="17">
        <v>0.160970200922843</v>
      </c>
      <c r="AP12" s="17"/>
      <c r="AQ12" s="17">
        <v>0.198601715451524</v>
      </c>
      <c r="AR12" s="17">
        <v>0.29451387115954403</v>
      </c>
      <c r="AS12" s="17"/>
      <c r="AT12" s="17">
        <v>0.249461342607915</v>
      </c>
      <c r="AU12" s="17">
        <v>0.18942754614052501</v>
      </c>
      <c r="AV12" s="17"/>
      <c r="AW12" s="17">
        <v>0.18985804314159499</v>
      </c>
      <c r="AX12" s="17">
        <v>0.207310378881086</v>
      </c>
      <c r="AY12" s="17">
        <v>0.29470649197929299</v>
      </c>
      <c r="AZ12" s="17"/>
      <c r="BA12" s="17">
        <v>0.34779436064609098</v>
      </c>
      <c r="BB12" s="17">
        <v>0.167839126090948</v>
      </c>
      <c r="BC12" s="17">
        <v>0.247050515924715</v>
      </c>
      <c r="BD12" s="17">
        <v>0.16254131035619801</v>
      </c>
      <c r="BE12" s="17">
        <v>0.16469118770647201</v>
      </c>
      <c r="BF12" s="17"/>
      <c r="BG12" s="17">
        <v>0.27161518729193401</v>
      </c>
      <c r="BH12" s="17">
        <v>0.21427307708443699</v>
      </c>
      <c r="BI12" s="17"/>
      <c r="BJ12" s="17">
        <v>0.24438681480925001</v>
      </c>
      <c r="BK12" s="17">
        <v>0.21684546394469201</v>
      </c>
      <c r="BL12" s="17"/>
      <c r="BM12" s="17">
        <v>0.18235368406281999</v>
      </c>
      <c r="BN12" s="17">
        <v>5.0842767008218999E-2</v>
      </c>
      <c r="BO12" s="17">
        <v>0.33162523097035002</v>
      </c>
      <c r="BP12" s="17">
        <v>0.23994335614177101</v>
      </c>
      <c r="BQ12" s="17">
        <v>0.35247441523934703</v>
      </c>
      <c r="BR12" s="17"/>
      <c r="BS12" s="17">
        <v>0.19800792775616899</v>
      </c>
      <c r="BT12" s="17"/>
      <c r="BU12" s="17">
        <v>5.9969322825631E-2</v>
      </c>
      <c r="BV12" s="17">
        <v>0.298158148167879</v>
      </c>
      <c r="BW12" s="17">
        <v>0.24441050341573101</v>
      </c>
      <c r="BX12" s="17">
        <v>0.29626564222220197</v>
      </c>
      <c r="BY12" s="17">
        <v>0.211470201730174</v>
      </c>
      <c r="BZ12" s="17"/>
      <c r="CA12" s="17">
        <v>0.19526601841244401</v>
      </c>
      <c r="CB12" s="17"/>
      <c r="CC12" s="17">
        <v>0.24734165944305</v>
      </c>
      <c r="CD12" s="17">
        <v>0.22487049979708501</v>
      </c>
      <c r="CE12" s="17"/>
      <c r="CF12" s="17">
        <v>0.271869081803221</v>
      </c>
      <c r="CG12" s="17"/>
      <c r="CH12" s="17">
        <v>0.21564169991118301</v>
      </c>
      <c r="CI12" s="17">
        <v>0.29247627768256801</v>
      </c>
    </row>
    <row r="13" spans="2:87" x14ac:dyDescent="0.35">
      <c r="B13" s="18" t="s">
        <v>161</v>
      </c>
      <c r="C13" s="19">
        <v>0.12400757827834</v>
      </c>
      <c r="D13" s="19">
        <v>9.8358110119103795E-2</v>
      </c>
      <c r="E13" s="19">
        <v>0.14647784695729099</v>
      </c>
      <c r="F13" s="19"/>
      <c r="G13" s="19">
        <v>7.4115825510301797E-2</v>
      </c>
      <c r="H13" s="19">
        <v>0.17335878983867201</v>
      </c>
      <c r="I13" s="19">
        <v>0.14253728960526099</v>
      </c>
      <c r="J13" s="19">
        <v>0.150117607813951</v>
      </c>
      <c r="K13" s="19">
        <v>5.1980651181043197E-2</v>
      </c>
      <c r="L13" s="19">
        <v>0.13003615534112201</v>
      </c>
      <c r="M13" s="19"/>
      <c r="N13" s="19">
        <v>9.4382732699113694E-2</v>
      </c>
      <c r="O13" s="19">
        <v>0.10382813699410599</v>
      </c>
      <c r="P13" s="19">
        <v>0.19519507670967701</v>
      </c>
      <c r="Q13" s="19">
        <v>0.123173635491344</v>
      </c>
      <c r="R13" s="19"/>
      <c r="S13" s="19">
        <v>4.9427525786935697E-2</v>
      </c>
      <c r="T13" s="19">
        <v>9.5734544441088504E-2</v>
      </c>
      <c r="U13" s="19">
        <v>0.112125499011574</v>
      </c>
      <c r="V13" s="19">
        <v>0.20510249526833399</v>
      </c>
      <c r="W13" s="19">
        <v>0.25514171675671299</v>
      </c>
      <c r="X13" s="19">
        <v>0.159522735212759</v>
      </c>
      <c r="Y13" s="19">
        <v>0.18871680905305099</v>
      </c>
      <c r="Z13" s="19">
        <v>7.0428590617456502E-2</v>
      </c>
      <c r="AA13" s="19">
        <v>2.4679552356059498E-2</v>
      </c>
      <c r="AB13" s="19">
        <v>0.107634091227036</v>
      </c>
      <c r="AC13" s="19">
        <v>0.25168335002994602</v>
      </c>
      <c r="AD13" s="19">
        <v>8.8130765994789501E-2</v>
      </c>
      <c r="AE13" s="19"/>
      <c r="AF13" s="19">
        <v>8.9594646817147405E-2</v>
      </c>
      <c r="AG13" s="19">
        <v>0.14841027146352301</v>
      </c>
      <c r="AH13" s="19">
        <v>8.9877417801391093E-2</v>
      </c>
      <c r="AI13" s="19">
        <v>0.122697010437213</v>
      </c>
      <c r="AJ13" s="19">
        <v>0.110197261801351</v>
      </c>
      <c r="AK13" s="19"/>
      <c r="AL13" s="19">
        <v>0.18224857996673799</v>
      </c>
      <c r="AM13" s="19">
        <v>8.2806871141253596E-2</v>
      </c>
      <c r="AN13" s="19">
        <v>6.7004183273040099E-2</v>
      </c>
      <c r="AO13" s="19">
        <v>0.155339421080125</v>
      </c>
      <c r="AP13" s="19"/>
      <c r="AQ13" s="19">
        <v>0.14566308351882101</v>
      </c>
      <c r="AR13" s="19">
        <v>9.2292033690944505E-2</v>
      </c>
      <c r="AS13" s="19"/>
      <c r="AT13" s="19">
        <v>0.10344265237033599</v>
      </c>
      <c r="AU13" s="19">
        <v>0.13054058276686001</v>
      </c>
      <c r="AV13" s="19"/>
      <c r="AW13" s="19">
        <v>9.3797077369954102E-2</v>
      </c>
      <c r="AX13" s="19">
        <v>0.158643376993091</v>
      </c>
      <c r="AY13" s="19">
        <v>0.101678343532155</v>
      </c>
      <c r="AZ13" s="19"/>
      <c r="BA13" s="19">
        <v>7.3483344931564706E-2</v>
      </c>
      <c r="BB13" s="19">
        <v>0.13723224853264701</v>
      </c>
      <c r="BC13" s="19">
        <v>0.16395062627002099</v>
      </c>
      <c r="BD13" s="19">
        <v>0.117690225448594</v>
      </c>
      <c r="BE13" s="19">
        <v>8.6939481366673094E-2</v>
      </c>
      <c r="BF13" s="19"/>
      <c r="BG13" s="19">
        <v>0.13170313737817901</v>
      </c>
      <c r="BH13" s="19">
        <v>0.118761154011542</v>
      </c>
      <c r="BI13" s="19"/>
      <c r="BJ13" s="19">
        <v>0.12778925922071499</v>
      </c>
      <c r="BK13" s="19">
        <v>0.11251152853313499</v>
      </c>
      <c r="BL13" s="19"/>
      <c r="BM13" s="19">
        <v>0.234889395330211</v>
      </c>
      <c r="BN13" s="19">
        <v>0.112247942204647</v>
      </c>
      <c r="BO13" s="19">
        <v>7.8034517255226907E-2</v>
      </c>
      <c r="BP13" s="19">
        <v>7.9045925645404594E-2</v>
      </c>
      <c r="BQ13" s="19">
        <v>5.6056321515564403E-2</v>
      </c>
      <c r="BR13" s="19"/>
      <c r="BS13" s="19">
        <v>7.6471213603358804E-2</v>
      </c>
      <c r="BT13" s="19"/>
      <c r="BU13" s="19">
        <v>8.1191487295264597E-2</v>
      </c>
      <c r="BV13" s="19">
        <v>8.5841220271522994E-2</v>
      </c>
      <c r="BW13" s="19">
        <v>0.123147670767715</v>
      </c>
      <c r="BX13" s="19">
        <v>5.0378476583739E-2</v>
      </c>
      <c r="BY13" s="19">
        <v>0.361593142835063</v>
      </c>
      <c r="BZ13" s="19"/>
      <c r="CA13" s="19">
        <v>8.1890823347748498E-2</v>
      </c>
      <c r="CB13" s="19"/>
      <c r="CC13" s="19">
        <v>0.120644567113302</v>
      </c>
      <c r="CD13" s="19">
        <v>0.116111462876831</v>
      </c>
      <c r="CE13" s="19"/>
      <c r="CF13" s="19">
        <v>9.5861457119026203E-2</v>
      </c>
      <c r="CG13" s="19"/>
      <c r="CH13" s="19">
        <v>0.12944374338385101</v>
      </c>
      <c r="CI13" s="19">
        <v>5.7023009629839902E-2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194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488</v>
      </c>
      <c r="D7" s="10">
        <v>246</v>
      </c>
      <c r="E7" s="10">
        <v>239</v>
      </c>
      <c r="F7" s="10"/>
      <c r="G7" s="10">
        <v>38</v>
      </c>
      <c r="H7" s="10">
        <v>78</v>
      </c>
      <c r="I7" s="10">
        <v>85</v>
      </c>
      <c r="J7" s="10">
        <v>89</v>
      </c>
      <c r="K7" s="10">
        <v>75</v>
      </c>
      <c r="L7" s="10">
        <v>123</v>
      </c>
      <c r="M7" s="10"/>
      <c r="N7" s="10">
        <v>150</v>
      </c>
      <c r="O7" s="10">
        <v>134</v>
      </c>
      <c r="P7" s="10">
        <v>98</v>
      </c>
      <c r="Q7" s="10">
        <v>104</v>
      </c>
      <c r="R7" s="10"/>
      <c r="S7" s="10">
        <v>70</v>
      </c>
      <c r="T7" s="10">
        <v>72</v>
      </c>
      <c r="U7" s="10">
        <v>44</v>
      </c>
      <c r="V7" s="10">
        <v>38</v>
      </c>
      <c r="W7" s="10">
        <v>32</v>
      </c>
      <c r="X7" s="10">
        <v>48</v>
      </c>
      <c r="Y7" s="10">
        <v>42</v>
      </c>
      <c r="Z7" s="10">
        <v>11</v>
      </c>
      <c r="AA7" s="10">
        <v>43</v>
      </c>
      <c r="AB7" s="10">
        <v>45</v>
      </c>
      <c r="AC7" s="10">
        <v>24</v>
      </c>
      <c r="AD7" s="10">
        <v>19</v>
      </c>
      <c r="AE7" s="10"/>
      <c r="AF7" s="10">
        <v>80</v>
      </c>
      <c r="AG7" s="10">
        <v>181</v>
      </c>
      <c r="AH7" s="10">
        <v>94</v>
      </c>
      <c r="AI7" s="10">
        <v>56</v>
      </c>
      <c r="AJ7" s="10">
        <v>61</v>
      </c>
      <c r="AK7" s="10"/>
      <c r="AL7" s="10">
        <v>194</v>
      </c>
      <c r="AM7" s="10">
        <v>191</v>
      </c>
      <c r="AN7" s="10">
        <v>74</v>
      </c>
      <c r="AO7" s="10">
        <v>29</v>
      </c>
      <c r="AP7" s="10"/>
      <c r="AQ7" s="10">
        <v>286</v>
      </c>
      <c r="AR7" s="10">
        <v>202</v>
      </c>
      <c r="AS7" s="10"/>
      <c r="AT7" s="10">
        <v>292</v>
      </c>
      <c r="AU7" s="10">
        <v>121</v>
      </c>
      <c r="AV7" s="10"/>
      <c r="AW7" s="10">
        <v>201</v>
      </c>
      <c r="AX7" s="10">
        <v>109</v>
      </c>
      <c r="AY7" s="10">
        <v>156</v>
      </c>
      <c r="AZ7" s="10"/>
      <c r="BA7" s="10">
        <v>121</v>
      </c>
      <c r="BB7" s="10">
        <v>128</v>
      </c>
      <c r="BC7" s="10">
        <v>153</v>
      </c>
      <c r="BD7" s="10">
        <v>60</v>
      </c>
      <c r="BE7" s="10">
        <v>25</v>
      </c>
      <c r="BF7" s="10"/>
      <c r="BG7" s="10">
        <v>181</v>
      </c>
      <c r="BH7" s="10">
        <v>307</v>
      </c>
      <c r="BI7" s="10"/>
      <c r="BJ7" s="10">
        <v>370</v>
      </c>
      <c r="BK7" s="10">
        <v>116</v>
      </c>
      <c r="BL7" s="10"/>
      <c r="BM7" s="10">
        <v>69</v>
      </c>
      <c r="BN7" s="10">
        <v>116</v>
      </c>
      <c r="BO7" s="10">
        <v>154</v>
      </c>
      <c r="BP7" s="10">
        <v>36</v>
      </c>
      <c r="BQ7" s="10">
        <v>55</v>
      </c>
      <c r="BR7" s="10"/>
      <c r="BS7" s="10">
        <v>148</v>
      </c>
      <c r="BT7" s="10"/>
      <c r="BU7" s="10">
        <v>105</v>
      </c>
      <c r="BV7" s="10">
        <v>119</v>
      </c>
      <c r="BW7" s="10">
        <v>46</v>
      </c>
      <c r="BX7" s="10">
        <v>94</v>
      </c>
      <c r="BY7" s="10">
        <v>34</v>
      </c>
      <c r="BZ7" s="10"/>
      <c r="CA7" s="10">
        <v>31</v>
      </c>
      <c r="CB7" s="10"/>
      <c r="CC7" s="10">
        <v>387</v>
      </c>
      <c r="CD7" s="10">
        <v>89</v>
      </c>
      <c r="CE7" s="10"/>
      <c r="CF7" s="10">
        <v>176</v>
      </c>
      <c r="CG7" s="10"/>
      <c r="CH7" s="10">
        <v>175</v>
      </c>
      <c r="CI7" s="10">
        <v>64</v>
      </c>
    </row>
    <row r="8" spans="2:87" ht="30" customHeight="1" x14ac:dyDescent="0.35">
      <c r="B8" s="11" t="s">
        <v>20</v>
      </c>
      <c r="C8" s="11">
        <v>487</v>
      </c>
      <c r="D8" s="11">
        <v>241</v>
      </c>
      <c r="E8" s="11">
        <v>242</v>
      </c>
      <c r="F8" s="11"/>
      <c r="G8" s="11">
        <v>68</v>
      </c>
      <c r="H8" s="11">
        <v>78</v>
      </c>
      <c r="I8" s="11">
        <v>80</v>
      </c>
      <c r="J8" s="11">
        <v>83</v>
      </c>
      <c r="K8" s="11">
        <v>66</v>
      </c>
      <c r="L8" s="11">
        <v>112</v>
      </c>
      <c r="M8" s="11"/>
      <c r="N8" s="11">
        <v>137</v>
      </c>
      <c r="O8" s="11">
        <v>141</v>
      </c>
      <c r="P8" s="11">
        <v>102</v>
      </c>
      <c r="Q8" s="11">
        <v>105</v>
      </c>
      <c r="R8" s="11"/>
      <c r="S8" s="11">
        <v>73</v>
      </c>
      <c r="T8" s="11">
        <v>68</v>
      </c>
      <c r="U8" s="11">
        <v>41</v>
      </c>
      <c r="V8" s="11">
        <v>39</v>
      </c>
      <c r="W8" s="11">
        <v>28</v>
      </c>
      <c r="X8" s="11">
        <v>51</v>
      </c>
      <c r="Y8" s="11">
        <v>48</v>
      </c>
      <c r="Z8" s="11">
        <v>13</v>
      </c>
      <c r="AA8" s="11">
        <v>46</v>
      </c>
      <c r="AB8" s="11">
        <v>42</v>
      </c>
      <c r="AC8" s="11">
        <v>21</v>
      </c>
      <c r="AD8" s="11">
        <v>16</v>
      </c>
      <c r="AE8" s="11"/>
      <c r="AF8" s="11">
        <v>82</v>
      </c>
      <c r="AG8" s="11">
        <v>182</v>
      </c>
      <c r="AH8" s="11">
        <v>91</v>
      </c>
      <c r="AI8" s="11">
        <v>54</v>
      </c>
      <c r="AJ8" s="11">
        <v>59</v>
      </c>
      <c r="AK8" s="11"/>
      <c r="AL8" s="11">
        <v>190</v>
      </c>
      <c r="AM8" s="11">
        <v>190</v>
      </c>
      <c r="AN8" s="11">
        <v>75</v>
      </c>
      <c r="AO8" s="11">
        <v>32</v>
      </c>
      <c r="AP8" s="11"/>
      <c r="AQ8" s="11">
        <v>289</v>
      </c>
      <c r="AR8" s="11">
        <v>197</v>
      </c>
      <c r="AS8" s="11"/>
      <c r="AT8" s="11">
        <v>291</v>
      </c>
      <c r="AU8" s="11">
        <v>109</v>
      </c>
      <c r="AV8" s="11"/>
      <c r="AW8" s="11">
        <v>188</v>
      </c>
      <c r="AX8" s="11">
        <v>107</v>
      </c>
      <c r="AY8" s="11">
        <v>164</v>
      </c>
      <c r="AZ8" s="11"/>
      <c r="BA8" s="11">
        <v>125</v>
      </c>
      <c r="BB8" s="11">
        <v>128</v>
      </c>
      <c r="BC8" s="11">
        <v>150</v>
      </c>
      <c r="BD8" s="11">
        <v>59</v>
      </c>
      <c r="BE8" s="11">
        <v>23</v>
      </c>
      <c r="BF8" s="11"/>
      <c r="BG8" s="11">
        <v>197</v>
      </c>
      <c r="BH8" s="11">
        <v>289</v>
      </c>
      <c r="BI8" s="11"/>
      <c r="BJ8" s="11">
        <v>379</v>
      </c>
      <c r="BK8" s="11">
        <v>106</v>
      </c>
      <c r="BL8" s="11"/>
      <c r="BM8" s="11">
        <v>75</v>
      </c>
      <c r="BN8" s="11">
        <v>110</v>
      </c>
      <c r="BO8" s="11">
        <v>152</v>
      </c>
      <c r="BP8" s="11">
        <v>35</v>
      </c>
      <c r="BQ8" s="11">
        <v>55</v>
      </c>
      <c r="BR8" s="11"/>
      <c r="BS8" s="11">
        <v>149</v>
      </c>
      <c r="BT8" s="11"/>
      <c r="BU8" s="11">
        <v>102</v>
      </c>
      <c r="BV8" s="11">
        <v>121</v>
      </c>
      <c r="BW8" s="11">
        <v>45</v>
      </c>
      <c r="BX8" s="11">
        <v>92</v>
      </c>
      <c r="BY8" s="11">
        <v>39</v>
      </c>
      <c r="BZ8" s="11"/>
      <c r="CA8" s="11">
        <v>31</v>
      </c>
      <c r="CB8" s="11"/>
      <c r="CC8" s="11">
        <v>382</v>
      </c>
      <c r="CD8" s="11">
        <v>90</v>
      </c>
      <c r="CE8" s="11"/>
      <c r="CF8" s="11">
        <v>172</v>
      </c>
      <c r="CG8" s="11"/>
      <c r="CH8" s="11">
        <v>165</v>
      </c>
      <c r="CI8" s="11">
        <v>65</v>
      </c>
    </row>
    <row r="9" spans="2:87" x14ac:dyDescent="0.35">
      <c r="B9" s="18" t="s">
        <v>157</v>
      </c>
      <c r="C9" s="17">
        <v>0.14814723483505801</v>
      </c>
      <c r="D9" s="17">
        <v>0.150549695402003</v>
      </c>
      <c r="E9" s="17">
        <v>0.14767316781429099</v>
      </c>
      <c r="F9" s="17"/>
      <c r="G9" s="17">
        <v>0</v>
      </c>
      <c r="H9" s="17">
        <v>0.22989686257620801</v>
      </c>
      <c r="I9" s="17">
        <v>0.194307697822383</v>
      </c>
      <c r="J9" s="17">
        <v>0.141515744046598</v>
      </c>
      <c r="K9" s="17">
        <v>0.16775029556582799</v>
      </c>
      <c r="L9" s="17">
        <v>0.141050822421705</v>
      </c>
      <c r="M9" s="17"/>
      <c r="N9" s="17">
        <v>0.14888962272070799</v>
      </c>
      <c r="O9" s="17">
        <v>0.16100546266561599</v>
      </c>
      <c r="P9" s="17">
        <v>0.13500549698127101</v>
      </c>
      <c r="Q9" s="17">
        <v>0.14556393312256799</v>
      </c>
      <c r="R9" s="17"/>
      <c r="S9" s="17">
        <v>0.20148432452530801</v>
      </c>
      <c r="T9" s="17">
        <v>0.143006174902894</v>
      </c>
      <c r="U9" s="17">
        <v>0.15860467935262099</v>
      </c>
      <c r="V9" s="17">
        <v>5.1384040225448201E-2</v>
      </c>
      <c r="W9" s="17">
        <v>0.17781125668119199</v>
      </c>
      <c r="X9" s="17">
        <v>0.109303034579303</v>
      </c>
      <c r="Y9" s="17">
        <v>0.13468390243804701</v>
      </c>
      <c r="Z9" s="17">
        <v>6.8269026771679703E-2</v>
      </c>
      <c r="AA9" s="17">
        <v>0.21328887999577001</v>
      </c>
      <c r="AB9" s="17">
        <v>0.104128189789629</v>
      </c>
      <c r="AC9" s="17">
        <v>0.129469816452564</v>
      </c>
      <c r="AD9" s="17">
        <v>0.26575758312005598</v>
      </c>
      <c r="AE9" s="17"/>
      <c r="AF9" s="17">
        <v>0.106267876885031</v>
      </c>
      <c r="AG9" s="17">
        <v>0.19320054875001499</v>
      </c>
      <c r="AH9" s="17">
        <v>0.122139098335441</v>
      </c>
      <c r="AI9" s="17">
        <v>3.3603233185454502E-2</v>
      </c>
      <c r="AJ9" s="17">
        <v>0.19165505974729799</v>
      </c>
      <c r="AK9" s="17"/>
      <c r="AL9" s="17">
        <v>0.13716838795779299</v>
      </c>
      <c r="AM9" s="17">
        <v>0.15710583335225001</v>
      </c>
      <c r="AN9" s="17">
        <v>0.140322385371943</v>
      </c>
      <c r="AO9" s="17">
        <v>0.17849668420397699</v>
      </c>
      <c r="AP9" s="17"/>
      <c r="AQ9" s="17">
        <v>0.14094405158690401</v>
      </c>
      <c r="AR9" s="17">
        <v>0.15869664834174199</v>
      </c>
      <c r="AS9" s="17"/>
      <c r="AT9" s="17">
        <v>0.16282441927708999</v>
      </c>
      <c r="AU9" s="17">
        <v>0.15285491988819999</v>
      </c>
      <c r="AV9" s="17"/>
      <c r="AW9" s="17">
        <v>0.14750447980651499</v>
      </c>
      <c r="AX9" s="17">
        <v>0.14808887527255499</v>
      </c>
      <c r="AY9" s="17">
        <v>0.16051314861659599</v>
      </c>
      <c r="AZ9" s="17"/>
      <c r="BA9" s="17">
        <v>0.16386156144330599</v>
      </c>
      <c r="BB9" s="17">
        <v>9.4189740797355398E-2</v>
      </c>
      <c r="BC9" s="17">
        <v>0.17642854088559001</v>
      </c>
      <c r="BD9" s="17">
        <v>0.14110504583234701</v>
      </c>
      <c r="BE9" s="17">
        <v>0.20144043197424699</v>
      </c>
      <c r="BF9" s="17"/>
      <c r="BG9" s="17">
        <v>0.108095064304381</v>
      </c>
      <c r="BH9" s="17">
        <v>0.17545268161078101</v>
      </c>
      <c r="BI9" s="17"/>
      <c r="BJ9" s="17">
        <v>0.12897186448790099</v>
      </c>
      <c r="BK9" s="17">
        <v>0.21948587856791801</v>
      </c>
      <c r="BL9" s="17"/>
      <c r="BM9" s="17">
        <v>0.100649831069804</v>
      </c>
      <c r="BN9" s="17">
        <v>0.16051939431627299</v>
      </c>
      <c r="BO9" s="17">
        <v>0.18264993092441001</v>
      </c>
      <c r="BP9" s="17">
        <v>0.131616225232424</v>
      </c>
      <c r="BQ9" s="17">
        <v>0.18560107205454199</v>
      </c>
      <c r="BR9" s="17"/>
      <c r="BS9" s="17">
        <v>0.173862502594789</v>
      </c>
      <c r="BT9" s="17"/>
      <c r="BU9" s="17">
        <v>0.19666632519912799</v>
      </c>
      <c r="BV9" s="17">
        <v>0.18506633777253101</v>
      </c>
      <c r="BW9" s="17">
        <v>4.00947046316412E-2</v>
      </c>
      <c r="BX9" s="17">
        <v>0.19448913636280801</v>
      </c>
      <c r="BY9" s="17">
        <v>0.10540482296850601</v>
      </c>
      <c r="BZ9" s="17"/>
      <c r="CA9" s="17">
        <v>0.36342835141004898</v>
      </c>
      <c r="CB9" s="17"/>
      <c r="CC9" s="17">
        <v>0.15961223166712299</v>
      </c>
      <c r="CD9" s="17">
        <v>0.111414002542447</v>
      </c>
      <c r="CE9" s="17"/>
      <c r="CF9" s="17">
        <v>0.138253890944467</v>
      </c>
      <c r="CG9" s="17"/>
      <c r="CH9" s="17">
        <v>0.158463404292284</v>
      </c>
      <c r="CI9" s="17">
        <v>0.15770247965942599</v>
      </c>
    </row>
    <row r="10" spans="2:87" x14ac:dyDescent="0.35">
      <c r="B10" s="18" t="s">
        <v>158</v>
      </c>
      <c r="C10" s="17">
        <v>0.242579681247763</v>
      </c>
      <c r="D10" s="17">
        <v>0.22361407797112101</v>
      </c>
      <c r="E10" s="17">
        <v>0.26460709992232401</v>
      </c>
      <c r="F10" s="17"/>
      <c r="G10" s="17">
        <v>0.33697458597155</v>
      </c>
      <c r="H10" s="17">
        <v>0.258316088106397</v>
      </c>
      <c r="I10" s="17">
        <v>0.32257149582404798</v>
      </c>
      <c r="J10" s="17">
        <v>0.188968584212684</v>
      </c>
      <c r="K10" s="17">
        <v>0.18966406115085899</v>
      </c>
      <c r="L10" s="17">
        <v>0.18827813619307299</v>
      </c>
      <c r="M10" s="17"/>
      <c r="N10" s="17">
        <v>0.22930540474511801</v>
      </c>
      <c r="O10" s="17">
        <v>0.30644881068730501</v>
      </c>
      <c r="P10" s="17">
        <v>0.17272250877989301</v>
      </c>
      <c r="Q10" s="17">
        <v>0.24652582243773399</v>
      </c>
      <c r="R10" s="17"/>
      <c r="S10" s="17">
        <v>0.21140578858405201</v>
      </c>
      <c r="T10" s="17">
        <v>0.28668264269056098</v>
      </c>
      <c r="U10" s="17">
        <v>0.22427732879336301</v>
      </c>
      <c r="V10" s="17">
        <v>0.31891836708902799</v>
      </c>
      <c r="W10" s="17">
        <v>0.29637410036256301</v>
      </c>
      <c r="X10" s="17">
        <v>0.25609151700096899</v>
      </c>
      <c r="Y10" s="17">
        <v>0.25593165684737101</v>
      </c>
      <c r="Z10" s="17">
        <v>0.28016082247153001</v>
      </c>
      <c r="AA10" s="17">
        <v>0.151708998786274</v>
      </c>
      <c r="AB10" s="17">
        <v>0.26337073355791701</v>
      </c>
      <c r="AC10" s="17">
        <v>0.16904893471481899</v>
      </c>
      <c r="AD10" s="17">
        <v>0.155622172894234</v>
      </c>
      <c r="AE10" s="17"/>
      <c r="AF10" s="17">
        <v>0.25797824359777499</v>
      </c>
      <c r="AG10" s="17">
        <v>0.24015083857277</v>
      </c>
      <c r="AH10" s="17">
        <v>0.2490201083186</v>
      </c>
      <c r="AI10" s="17">
        <v>0.26441166814440598</v>
      </c>
      <c r="AJ10" s="17">
        <v>0.273718807578747</v>
      </c>
      <c r="AK10" s="17"/>
      <c r="AL10" s="17">
        <v>0.239794563265293</v>
      </c>
      <c r="AM10" s="17">
        <v>0.22140779392155999</v>
      </c>
      <c r="AN10" s="17">
        <v>0.27022105155058701</v>
      </c>
      <c r="AO10" s="17">
        <v>0.32007827079143403</v>
      </c>
      <c r="AP10" s="17"/>
      <c r="AQ10" s="17">
        <v>0.25084788374567601</v>
      </c>
      <c r="AR10" s="17">
        <v>0.230470495058472</v>
      </c>
      <c r="AS10" s="17"/>
      <c r="AT10" s="17">
        <v>0.24764282361038301</v>
      </c>
      <c r="AU10" s="17">
        <v>0.21661891970289801</v>
      </c>
      <c r="AV10" s="17"/>
      <c r="AW10" s="17">
        <v>0.233404595269391</v>
      </c>
      <c r="AX10" s="17">
        <v>0.26031521530933599</v>
      </c>
      <c r="AY10" s="17">
        <v>0.24047537439206201</v>
      </c>
      <c r="AZ10" s="17"/>
      <c r="BA10" s="17">
        <v>0.225632230640715</v>
      </c>
      <c r="BB10" s="17">
        <v>0.243036907140085</v>
      </c>
      <c r="BC10" s="17">
        <v>0.28965929697356901</v>
      </c>
      <c r="BD10" s="17">
        <v>0.18279003280876699</v>
      </c>
      <c r="BE10" s="17">
        <v>0.18868018155574401</v>
      </c>
      <c r="BF10" s="17"/>
      <c r="BG10" s="17">
        <v>0.250507694524638</v>
      </c>
      <c r="BH10" s="17">
        <v>0.23717478204503201</v>
      </c>
      <c r="BI10" s="17"/>
      <c r="BJ10" s="17">
        <v>0.257773486093687</v>
      </c>
      <c r="BK10" s="17">
        <v>0.19209852475995401</v>
      </c>
      <c r="BL10" s="17"/>
      <c r="BM10" s="17">
        <v>0.28187367518836898</v>
      </c>
      <c r="BN10" s="17">
        <v>0.32963395874843099</v>
      </c>
      <c r="BO10" s="17">
        <v>0.21666554077431499</v>
      </c>
      <c r="BP10" s="17">
        <v>0.18423064447813201</v>
      </c>
      <c r="BQ10" s="17">
        <v>0.223629762581085</v>
      </c>
      <c r="BR10" s="17"/>
      <c r="BS10" s="17">
        <v>0.27890550624014998</v>
      </c>
      <c r="BT10" s="17"/>
      <c r="BU10" s="17">
        <v>0.30696685906002003</v>
      </c>
      <c r="BV10" s="17">
        <v>0.235751080745569</v>
      </c>
      <c r="BW10" s="17">
        <v>0.207131749330589</v>
      </c>
      <c r="BX10" s="17">
        <v>0.24616833399725499</v>
      </c>
      <c r="BY10" s="17">
        <v>0.277745004044545</v>
      </c>
      <c r="BZ10" s="17"/>
      <c r="CA10" s="17">
        <v>0.26136688576046102</v>
      </c>
      <c r="CB10" s="17"/>
      <c r="CC10" s="17">
        <v>0.241371756135073</v>
      </c>
      <c r="CD10" s="17">
        <v>0.239522921755848</v>
      </c>
      <c r="CE10" s="17"/>
      <c r="CF10" s="17">
        <v>0.174503340623167</v>
      </c>
      <c r="CG10" s="17"/>
      <c r="CH10" s="17">
        <v>0.23712964528312799</v>
      </c>
      <c r="CI10" s="17">
        <v>0.27174942096793098</v>
      </c>
    </row>
    <row r="11" spans="2:87" x14ac:dyDescent="0.35">
      <c r="B11" s="18" t="s">
        <v>159</v>
      </c>
      <c r="C11" s="17">
        <v>0.21167002599257301</v>
      </c>
      <c r="D11" s="17">
        <v>0.21763566995282499</v>
      </c>
      <c r="E11" s="17">
        <v>0.20847022990471201</v>
      </c>
      <c r="F11" s="17"/>
      <c r="G11" s="17">
        <v>0.29240112395104201</v>
      </c>
      <c r="H11" s="17">
        <v>8.8053093921813E-2</v>
      </c>
      <c r="I11" s="17">
        <v>8.0605438309936397E-2</v>
      </c>
      <c r="J11" s="17">
        <v>0.21721914544655599</v>
      </c>
      <c r="K11" s="17">
        <v>0.31524910309689402</v>
      </c>
      <c r="L11" s="17">
        <v>0.27713934972468601</v>
      </c>
      <c r="M11" s="17"/>
      <c r="N11" s="17">
        <v>0.270043909750532</v>
      </c>
      <c r="O11" s="17">
        <v>0.187999769153885</v>
      </c>
      <c r="P11" s="17">
        <v>0.19895251759955501</v>
      </c>
      <c r="Q11" s="17">
        <v>0.16414208844039299</v>
      </c>
      <c r="R11" s="17"/>
      <c r="S11" s="17">
        <v>0.22910205329254099</v>
      </c>
      <c r="T11" s="17">
        <v>0.16617515297958699</v>
      </c>
      <c r="U11" s="17">
        <v>0.354463085182605</v>
      </c>
      <c r="V11" s="17">
        <v>0.21277351813131501</v>
      </c>
      <c r="W11" s="17">
        <v>0.12485417960483999</v>
      </c>
      <c r="X11" s="17">
        <v>0.15698607966243999</v>
      </c>
      <c r="Y11" s="17">
        <v>0.25221561037160301</v>
      </c>
      <c r="Z11" s="17">
        <v>0.13793039749196701</v>
      </c>
      <c r="AA11" s="17">
        <v>0.26872507527189898</v>
      </c>
      <c r="AB11" s="17">
        <v>0.16450617407290999</v>
      </c>
      <c r="AC11" s="17">
        <v>0.196651330841074</v>
      </c>
      <c r="AD11" s="17">
        <v>0.20710693086412399</v>
      </c>
      <c r="AE11" s="17"/>
      <c r="AF11" s="17">
        <v>0.22310202521106701</v>
      </c>
      <c r="AG11" s="17">
        <v>0.170145494727997</v>
      </c>
      <c r="AH11" s="17">
        <v>0.24179207988628099</v>
      </c>
      <c r="AI11" s="17">
        <v>0.258423452002287</v>
      </c>
      <c r="AJ11" s="17">
        <v>0.23392698519785299</v>
      </c>
      <c r="AK11" s="17"/>
      <c r="AL11" s="17">
        <v>0.214080877988027</v>
      </c>
      <c r="AM11" s="17">
        <v>0.22817726085750101</v>
      </c>
      <c r="AN11" s="17">
        <v>0.216153948718876</v>
      </c>
      <c r="AO11" s="17">
        <v>8.9094270781795007E-2</v>
      </c>
      <c r="AP11" s="17"/>
      <c r="AQ11" s="17">
        <v>0.20270395887470299</v>
      </c>
      <c r="AR11" s="17">
        <v>0.22480126898563901</v>
      </c>
      <c r="AS11" s="17"/>
      <c r="AT11" s="17">
        <v>0.20527728262551201</v>
      </c>
      <c r="AU11" s="17">
        <v>0.27677364734007398</v>
      </c>
      <c r="AV11" s="17"/>
      <c r="AW11" s="17">
        <v>0.27469087823306998</v>
      </c>
      <c r="AX11" s="17">
        <v>0.165675996542785</v>
      </c>
      <c r="AY11" s="17">
        <v>0.204414785243101</v>
      </c>
      <c r="AZ11" s="17"/>
      <c r="BA11" s="17">
        <v>0.209207523108243</v>
      </c>
      <c r="BB11" s="17">
        <v>0.24050972234436699</v>
      </c>
      <c r="BC11" s="17">
        <v>0.196656869225805</v>
      </c>
      <c r="BD11" s="17">
        <v>0.18956121408850701</v>
      </c>
      <c r="BE11" s="17">
        <v>0.22769821146858901</v>
      </c>
      <c r="BF11" s="17"/>
      <c r="BG11" s="17">
        <v>0.201994280123756</v>
      </c>
      <c r="BH11" s="17">
        <v>0.21826643663239201</v>
      </c>
      <c r="BI11" s="17"/>
      <c r="BJ11" s="17">
        <v>0.19434631618997</v>
      </c>
      <c r="BK11" s="17">
        <v>0.26063422443290601</v>
      </c>
      <c r="BL11" s="17"/>
      <c r="BM11" s="17">
        <v>0.19852477362820001</v>
      </c>
      <c r="BN11" s="17">
        <v>0.24349013499211999</v>
      </c>
      <c r="BO11" s="17">
        <v>0.21386179461562399</v>
      </c>
      <c r="BP11" s="17">
        <v>0.23633114186502999</v>
      </c>
      <c r="BQ11" s="17">
        <v>0.19362453115862499</v>
      </c>
      <c r="BR11" s="17"/>
      <c r="BS11" s="17">
        <v>0.251978573495518</v>
      </c>
      <c r="BT11" s="17"/>
      <c r="BU11" s="17">
        <v>0.20515373485844601</v>
      </c>
      <c r="BV11" s="17">
        <v>0.179610550091343</v>
      </c>
      <c r="BW11" s="17">
        <v>0.34364702186109902</v>
      </c>
      <c r="BX11" s="17">
        <v>0.199713657542019</v>
      </c>
      <c r="BY11" s="17">
        <v>0.146301156636473</v>
      </c>
      <c r="BZ11" s="17"/>
      <c r="CA11" s="17">
        <v>0.15411969357109501</v>
      </c>
      <c r="CB11" s="17"/>
      <c r="CC11" s="17">
        <v>0.194481808386298</v>
      </c>
      <c r="CD11" s="17">
        <v>0.29298296873087998</v>
      </c>
      <c r="CE11" s="17"/>
      <c r="CF11" s="17">
        <v>0.235640945980056</v>
      </c>
      <c r="CG11" s="17"/>
      <c r="CH11" s="17">
        <v>0.20356267469710501</v>
      </c>
      <c r="CI11" s="17">
        <v>0.17415104620612101</v>
      </c>
    </row>
    <row r="12" spans="2:87" x14ac:dyDescent="0.35">
      <c r="B12" s="18" t="s">
        <v>160</v>
      </c>
      <c r="C12" s="17">
        <v>0.272987503188372</v>
      </c>
      <c r="D12" s="17">
        <v>0.31456484780924199</v>
      </c>
      <c r="E12" s="17">
        <v>0.22684772371947001</v>
      </c>
      <c r="F12" s="17"/>
      <c r="G12" s="17">
        <v>0.209918986716081</v>
      </c>
      <c r="H12" s="17">
        <v>0.254030972706765</v>
      </c>
      <c r="I12" s="17">
        <v>0.26442689920122298</v>
      </c>
      <c r="J12" s="17">
        <v>0.35109418506699602</v>
      </c>
      <c r="K12" s="17">
        <v>0.26386868585780099</v>
      </c>
      <c r="L12" s="17">
        <v>0.27818910317894502</v>
      </c>
      <c r="M12" s="17"/>
      <c r="N12" s="17">
        <v>0.25294760121180299</v>
      </c>
      <c r="O12" s="17">
        <v>0.22260980735418801</v>
      </c>
      <c r="P12" s="17">
        <v>0.311511565917515</v>
      </c>
      <c r="Q12" s="17">
        <v>0.33492574038789202</v>
      </c>
      <c r="R12" s="17"/>
      <c r="S12" s="17">
        <v>0.27763978529924099</v>
      </c>
      <c r="T12" s="17">
        <v>0.30089049284215502</v>
      </c>
      <c r="U12" s="17">
        <v>0.15623247971805099</v>
      </c>
      <c r="V12" s="17">
        <v>0.28794903206636402</v>
      </c>
      <c r="W12" s="17">
        <v>0.152208711137782</v>
      </c>
      <c r="X12" s="17">
        <v>0.274714942495843</v>
      </c>
      <c r="Y12" s="17">
        <v>0.19352289668974601</v>
      </c>
      <c r="Z12" s="17">
        <v>0.44321116264736699</v>
      </c>
      <c r="AA12" s="17">
        <v>0.34159749358999802</v>
      </c>
      <c r="AB12" s="17">
        <v>0.36248863699103401</v>
      </c>
      <c r="AC12" s="17">
        <v>0.25314656796159701</v>
      </c>
      <c r="AD12" s="17">
        <v>0.28707939132733101</v>
      </c>
      <c r="AE12" s="17"/>
      <c r="AF12" s="17">
        <v>0.31564938398322001</v>
      </c>
      <c r="AG12" s="17">
        <v>0.25302073109085998</v>
      </c>
      <c r="AH12" s="17">
        <v>0.30234158429354901</v>
      </c>
      <c r="AI12" s="17">
        <v>0.32086463623063899</v>
      </c>
      <c r="AJ12" s="17">
        <v>0.22379097726952701</v>
      </c>
      <c r="AK12" s="17"/>
      <c r="AL12" s="17">
        <v>0.26000875390054101</v>
      </c>
      <c r="AM12" s="17">
        <v>0.28845561396389202</v>
      </c>
      <c r="AN12" s="17">
        <v>0.28772334222357698</v>
      </c>
      <c r="AO12" s="17">
        <v>0.22401495478799699</v>
      </c>
      <c r="AP12" s="17"/>
      <c r="AQ12" s="17">
        <v>0.25543409440395298</v>
      </c>
      <c r="AR12" s="17">
        <v>0.29869532726270398</v>
      </c>
      <c r="AS12" s="17"/>
      <c r="AT12" s="17">
        <v>0.291556922859667</v>
      </c>
      <c r="AU12" s="17">
        <v>0.238273434808882</v>
      </c>
      <c r="AV12" s="17"/>
      <c r="AW12" s="17">
        <v>0.273225804257482</v>
      </c>
      <c r="AX12" s="17">
        <v>0.288938684716327</v>
      </c>
      <c r="AY12" s="17">
        <v>0.248489858922125</v>
      </c>
      <c r="AZ12" s="17"/>
      <c r="BA12" s="17">
        <v>0.298923231308375</v>
      </c>
      <c r="BB12" s="17">
        <v>0.26624630962710999</v>
      </c>
      <c r="BC12" s="17">
        <v>0.20954808991521401</v>
      </c>
      <c r="BD12" s="17">
        <v>0.37374188448797002</v>
      </c>
      <c r="BE12" s="17">
        <v>0.295241693634747</v>
      </c>
      <c r="BF12" s="17"/>
      <c r="BG12" s="17">
        <v>0.292494758984291</v>
      </c>
      <c r="BH12" s="17">
        <v>0.25968849023056301</v>
      </c>
      <c r="BI12" s="17"/>
      <c r="BJ12" s="17">
        <v>0.289813187139772</v>
      </c>
      <c r="BK12" s="17">
        <v>0.21715756687159199</v>
      </c>
      <c r="BL12" s="17"/>
      <c r="BM12" s="17">
        <v>0.174225826529081</v>
      </c>
      <c r="BN12" s="17">
        <v>0.190240458104079</v>
      </c>
      <c r="BO12" s="17">
        <v>0.29698376432874901</v>
      </c>
      <c r="BP12" s="17">
        <v>0.36877606277900898</v>
      </c>
      <c r="BQ12" s="17">
        <v>0.30185031485563801</v>
      </c>
      <c r="BR12" s="17"/>
      <c r="BS12" s="17">
        <v>0.241903658152685</v>
      </c>
      <c r="BT12" s="17"/>
      <c r="BU12" s="17">
        <v>0.20508167817384301</v>
      </c>
      <c r="BV12" s="17">
        <v>0.30606696554764301</v>
      </c>
      <c r="BW12" s="17">
        <v>0.34769153356076399</v>
      </c>
      <c r="BX12" s="17">
        <v>0.30252641460263502</v>
      </c>
      <c r="BY12" s="17">
        <v>0.12585986311304101</v>
      </c>
      <c r="BZ12" s="17"/>
      <c r="CA12" s="17">
        <v>0.14870227939546701</v>
      </c>
      <c r="CB12" s="17"/>
      <c r="CC12" s="17">
        <v>0.29638853271797799</v>
      </c>
      <c r="CD12" s="17">
        <v>0.217207861734692</v>
      </c>
      <c r="CE12" s="17"/>
      <c r="CF12" s="17">
        <v>0.34147616779840001</v>
      </c>
      <c r="CG12" s="17"/>
      <c r="CH12" s="17">
        <v>0.29258487572962</v>
      </c>
      <c r="CI12" s="17">
        <v>0.31617984044328101</v>
      </c>
    </row>
    <row r="13" spans="2:87" x14ac:dyDescent="0.35">
      <c r="B13" s="18" t="s">
        <v>161</v>
      </c>
      <c r="C13" s="19">
        <v>0.12461555473623399</v>
      </c>
      <c r="D13" s="19">
        <v>9.3635708864809403E-2</v>
      </c>
      <c r="E13" s="19">
        <v>0.15240177863920401</v>
      </c>
      <c r="F13" s="19"/>
      <c r="G13" s="19">
        <v>0.16070530336132699</v>
      </c>
      <c r="H13" s="19">
        <v>0.16970298268881701</v>
      </c>
      <c r="I13" s="19">
        <v>0.13808846884240999</v>
      </c>
      <c r="J13" s="19">
        <v>0.101202341227165</v>
      </c>
      <c r="K13" s="19">
        <v>6.3467854328617901E-2</v>
      </c>
      <c r="L13" s="19">
        <v>0.115342588481591</v>
      </c>
      <c r="M13" s="19"/>
      <c r="N13" s="19">
        <v>9.8813461571838401E-2</v>
      </c>
      <c r="O13" s="19">
        <v>0.12193615013900699</v>
      </c>
      <c r="P13" s="19">
        <v>0.181807910721766</v>
      </c>
      <c r="Q13" s="19">
        <v>0.108842415611413</v>
      </c>
      <c r="R13" s="19"/>
      <c r="S13" s="19">
        <v>8.0368048298858699E-2</v>
      </c>
      <c r="T13" s="19">
        <v>0.103245536584803</v>
      </c>
      <c r="U13" s="19">
        <v>0.10642242695336</v>
      </c>
      <c r="V13" s="19">
        <v>0.128975042487844</v>
      </c>
      <c r="W13" s="19">
        <v>0.248751752213623</v>
      </c>
      <c r="X13" s="19">
        <v>0.202904426261445</v>
      </c>
      <c r="Y13" s="19">
        <v>0.16364593365323299</v>
      </c>
      <c r="Z13" s="19">
        <v>7.0428590617456502E-2</v>
      </c>
      <c r="AA13" s="19">
        <v>2.4679552356059498E-2</v>
      </c>
      <c r="AB13" s="19">
        <v>0.10550626558850899</v>
      </c>
      <c r="AC13" s="19">
        <v>0.25168335002994602</v>
      </c>
      <c r="AD13" s="19">
        <v>8.4433921794254796E-2</v>
      </c>
      <c r="AE13" s="19"/>
      <c r="AF13" s="19">
        <v>9.7002470322907194E-2</v>
      </c>
      <c r="AG13" s="19">
        <v>0.14348238685835699</v>
      </c>
      <c r="AH13" s="19">
        <v>8.4707129166128506E-2</v>
      </c>
      <c r="AI13" s="19">
        <v>0.122697010437213</v>
      </c>
      <c r="AJ13" s="19">
        <v>7.6908170206575102E-2</v>
      </c>
      <c r="AK13" s="19"/>
      <c r="AL13" s="19">
        <v>0.14894741688834601</v>
      </c>
      <c r="AM13" s="19">
        <v>0.104853497904798</v>
      </c>
      <c r="AN13" s="19">
        <v>8.5579272135016093E-2</v>
      </c>
      <c r="AO13" s="19">
        <v>0.188315819434797</v>
      </c>
      <c r="AP13" s="19"/>
      <c r="AQ13" s="19">
        <v>0.150070011388765</v>
      </c>
      <c r="AR13" s="19">
        <v>8.7336260351443706E-2</v>
      </c>
      <c r="AS13" s="19"/>
      <c r="AT13" s="19">
        <v>9.2698551627348399E-2</v>
      </c>
      <c r="AU13" s="19">
        <v>0.11547907825994599</v>
      </c>
      <c r="AV13" s="19"/>
      <c r="AW13" s="19">
        <v>7.11742424335432E-2</v>
      </c>
      <c r="AX13" s="19">
        <v>0.13698122815899799</v>
      </c>
      <c r="AY13" s="19">
        <v>0.146106832826116</v>
      </c>
      <c r="AZ13" s="19"/>
      <c r="BA13" s="19">
        <v>0.102375453499361</v>
      </c>
      <c r="BB13" s="19">
        <v>0.15601732009108199</v>
      </c>
      <c r="BC13" s="19">
        <v>0.12770720299982199</v>
      </c>
      <c r="BD13" s="19">
        <v>0.11280182278240999</v>
      </c>
      <c r="BE13" s="19">
        <v>8.6939481366673094E-2</v>
      </c>
      <c r="BF13" s="19"/>
      <c r="BG13" s="19">
        <v>0.14690820206293501</v>
      </c>
      <c r="BH13" s="19">
        <v>0.109417609481232</v>
      </c>
      <c r="BI13" s="19"/>
      <c r="BJ13" s="19">
        <v>0.12909514608866901</v>
      </c>
      <c r="BK13" s="19">
        <v>0.11062380536763</v>
      </c>
      <c r="BL13" s="19"/>
      <c r="BM13" s="19">
        <v>0.24472589358454599</v>
      </c>
      <c r="BN13" s="19">
        <v>7.6116053839096406E-2</v>
      </c>
      <c r="BO13" s="19">
        <v>8.9838969356902804E-2</v>
      </c>
      <c r="BP13" s="19">
        <v>7.9045925645404594E-2</v>
      </c>
      <c r="BQ13" s="19">
        <v>9.5294319350110096E-2</v>
      </c>
      <c r="BR13" s="19"/>
      <c r="BS13" s="19">
        <v>5.3349759516858601E-2</v>
      </c>
      <c r="BT13" s="19"/>
      <c r="BU13" s="19">
        <v>8.6131402708562205E-2</v>
      </c>
      <c r="BV13" s="19">
        <v>9.3505065842913196E-2</v>
      </c>
      <c r="BW13" s="19">
        <v>6.1434990615906897E-2</v>
      </c>
      <c r="BX13" s="19">
        <v>5.71024574952829E-2</v>
      </c>
      <c r="BY13" s="19">
        <v>0.34468915323743499</v>
      </c>
      <c r="BZ13" s="19"/>
      <c r="CA13" s="19">
        <v>7.2382789862928301E-2</v>
      </c>
      <c r="CB13" s="19"/>
      <c r="CC13" s="19">
        <v>0.108145671093529</v>
      </c>
      <c r="CD13" s="19">
        <v>0.13887224523613301</v>
      </c>
      <c r="CE13" s="19"/>
      <c r="CF13" s="19">
        <v>0.11012565465391</v>
      </c>
      <c r="CG13" s="19"/>
      <c r="CH13" s="19">
        <v>0.10825939999786301</v>
      </c>
      <c r="CI13" s="19">
        <v>8.0217212723241102E-2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195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488</v>
      </c>
      <c r="D7" s="10">
        <v>246</v>
      </c>
      <c r="E7" s="10">
        <v>239</v>
      </c>
      <c r="F7" s="10"/>
      <c r="G7" s="10">
        <v>38</v>
      </c>
      <c r="H7" s="10">
        <v>78</v>
      </c>
      <c r="I7" s="10">
        <v>85</v>
      </c>
      <c r="J7" s="10">
        <v>89</v>
      </c>
      <c r="K7" s="10">
        <v>75</v>
      </c>
      <c r="L7" s="10">
        <v>123</v>
      </c>
      <c r="M7" s="10"/>
      <c r="N7" s="10">
        <v>150</v>
      </c>
      <c r="O7" s="10">
        <v>134</v>
      </c>
      <c r="P7" s="10">
        <v>98</v>
      </c>
      <c r="Q7" s="10">
        <v>104</v>
      </c>
      <c r="R7" s="10"/>
      <c r="S7" s="10">
        <v>70</v>
      </c>
      <c r="T7" s="10">
        <v>72</v>
      </c>
      <c r="U7" s="10">
        <v>44</v>
      </c>
      <c r="V7" s="10">
        <v>38</v>
      </c>
      <c r="W7" s="10">
        <v>32</v>
      </c>
      <c r="X7" s="10">
        <v>48</v>
      </c>
      <c r="Y7" s="10">
        <v>42</v>
      </c>
      <c r="Z7" s="10">
        <v>11</v>
      </c>
      <c r="AA7" s="10">
        <v>43</v>
      </c>
      <c r="AB7" s="10">
        <v>45</v>
      </c>
      <c r="AC7" s="10">
        <v>24</v>
      </c>
      <c r="AD7" s="10">
        <v>19</v>
      </c>
      <c r="AE7" s="10"/>
      <c r="AF7" s="10">
        <v>80</v>
      </c>
      <c r="AG7" s="10">
        <v>181</v>
      </c>
      <c r="AH7" s="10">
        <v>94</v>
      </c>
      <c r="AI7" s="10">
        <v>56</v>
      </c>
      <c r="AJ7" s="10">
        <v>61</v>
      </c>
      <c r="AK7" s="10"/>
      <c r="AL7" s="10">
        <v>194</v>
      </c>
      <c r="AM7" s="10">
        <v>191</v>
      </c>
      <c r="AN7" s="10">
        <v>74</v>
      </c>
      <c r="AO7" s="10">
        <v>29</v>
      </c>
      <c r="AP7" s="10"/>
      <c r="AQ7" s="10">
        <v>286</v>
      </c>
      <c r="AR7" s="10">
        <v>202</v>
      </c>
      <c r="AS7" s="10"/>
      <c r="AT7" s="10">
        <v>292</v>
      </c>
      <c r="AU7" s="10">
        <v>121</v>
      </c>
      <c r="AV7" s="10"/>
      <c r="AW7" s="10">
        <v>201</v>
      </c>
      <c r="AX7" s="10">
        <v>109</v>
      </c>
      <c r="AY7" s="10">
        <v>156</v>
      </c>
      <c r="AZ7" s="10"/>
      <c r="BA7" s="10">
        <v>121</v>
      </c>
      <c r="BB7" s="10">
        <v>128</v>
      </c>
      <c r="BC7" s="10">
        <v>153</v>
      </c>
      <c r="BD7" s="10">
        <v>60</v>
      </c>
      <c r="BE7" s="10">
        <v>25</v>
      </c>
      <c r="BF7" s="10"/>
      <c r="BG7" s="10">
        <v>181</v>
      </c>
      <c r="BH7" s="10">
        <v>307</v>
      </c>
      <c r="BI7" s="10"/>
      <c r="BJ7" s="10">
        <v>370</v>
      </c>
      <c r="BK7" s="10">
        <v>116</v>
      </c>
      <c r="BL7" s="10"/>
      <c r="BM7" s="10">
        <v>69</v>
      </c>
      <c r="BN7" s="10">
        <v>116</v>
      </c>
      <c r="BO7" s="10">
        <v>154</v>
      </c>
      <c r="BP7" s="10">
        <v>36</v>
      </c>
      <c r="BQ7" s="10">
        <v>55</v>
      </c>
      <c r="BR7" s="10"/>
      <c r="BS7" s="10">
        <v>148</v>
      </c>
      <c r="BT7" s="10"/>
      <c r="BU7" s="10">
        <v>105</v>
      </c>
      <c r="BV7" s="10">
        <v>119</v>
      </c>
      <c r="BW7" s="10">
        <v>46</v>
      </c>
      <c r="BX7" s="10">
        <v>94</v>
      </c>
      <c r="BY7" s="10">
        <v>34</v>
      </c>
      <c r="BZ7" s="10"/>
      <c r="CA7" s="10">
        <v>31</v>
      </c>
      <c r="CB7" s="10"/>
      <c r="CC7" s="10">
        <v>387</v>
      </c>
      <c r="CD7" s="10">
        <v>89</v>
      </c>
      <c r="CE7" s="10"/>
      <c r="CF7" s="10">
        <v>176</v>
      </c>
      <c r="CG7" s="10"/>
      <c r="CH7" s="10">
        <v>175</v>
      </c>
      <c r="CI7" s="10">
        <v>64</v>
      </c>
    </row>
    <row r="8" spans="2:87" ht="30" customHeight="1" x14ac:dyDescent="0.35">
      <c r="B8" s="11" t="s">
        <v>20</v>
      </c>
      <c r="C8" s="11">
        <v>487</v>
      </c>
      <c r="D8" s="11">
        <v>241</v>
      </c>
      <c r="E8" s="11">
        <v>242</v>
      </c>
      <c r="F8" s="11"/>
      <c r="G8" s="11">
        <v>68</v>
      </c>
      <c r="H8" s="11">
        <v>78</v>
      </c>
      <c r="I8" s="11">
        <v>80</v>
      </c>
      <c r="J8" s="11">
        <v>83</v>
      </c>
      <c r="K8" s="11">
        <v>66</v>
      </c>
      <c r="L8" s="11">
        <v>112</v>
      </c>
      <c r="M8" s="11"/>
      <c r="N8" s="11">
        <v>137</v>
      </c>
      <c r="O8" s="11">
        <v>141</v>
      </c>
      <c r="P8" s="11">
        <v>102</v>
      </c>
      <c r="Q8" s="11">
        <v>105</v>
      </c>
      <c r="R8" s="11"/>
      <c r="S8" s="11">
        <v>73</v>
      </c>
      <c r="T8" s="11">
        <v>68</v>
      </c>
      <c r="U8" s="11">
        <v>41</v>
      </c>
      <c r="V8" s="11">
        <v>39</v>
      </c>
      <c r="W8" s="11">
        <v>28</v>
      </c>
      <c r="X8" s="11">
        <v>51</v>
      </c>
      <c r="Y8" s="11">
        <v>48</v>
      </c>
      <c r="Z8" s="11">
        <v>13</v>
      </c>
      <c r="AA8" s="11">
        <v>46</v>
      </c>
      <c r="AB8" s="11">
        <v>42</v>
      </c>
      <c r="AC8" s="11">
        <v>21</v>
      </c>
      <c r="AD8" s="11">
        <v>16</v>
      </c>
      <c r="AE8" s="11"/>
      <c r="AF8" s="11">
        <v>82</v>
      </c>
      <c r="AG8" s="11">
        <v>182</v>
      </c>
      <c r="AH8" s="11">
        <v>91</v>
      </c>
      <c r="AI8" s="11">
        <v>54</v>
      </c>
      <c r="AJ8" s="11">
        <v>59</v>
      </c>
      <c r="AK8" s="11"/>
      <c r="AL8" s="11">
        <v>190</v>
      </c>
      <c r="AM8" s="11">
        <v>190</v>
      </c>
      <c r="AN8" s="11">
        <v>75</v>
      </c>
      <c r="AO8" s="11">
        <v>32</v>
      </c>
      <c r="AP8" s="11"/>
      <c r="AQ8" s="11">
        <v>289</v>
      </c>
      <c r="AR8" s="11">
        <v>197</v>
      </c>
      <c r="AS8" s="11"/>
      <c r="AT8" s="11">
        <v>291</v>
      </c>
      <c r="AU8" s="11">
        <v>109</v>
      </c>
      <c r="AV8" s="11"/>
      <c r="AW8" s="11">
        <v>188</v>
      </c>
      <c r="AX8" s="11">
        <v>107</v>
      </c>
      <c r="AY8" s="11">
        <v>164</v>
      </c>
      <c r="AZ8" s="11"/>
      <c r="BA8" s="11">
        <v>125</v>
      </c>
      <c r="BB8" s="11">
        <v>128</v>
      </c>
      <c r="BC8" s="11">
        <v>150</v>
      </c>
      <c r="BD8" s="11">
        <v>59</v>
      </c>
      <c r="BE8" s="11">
        <v>23</v>
      </c>
      <c r="BF8" s="11"/>
      <c r="BG8" s="11">
        <v>197</v>
      </c>
      <c r="BH8" s="11">
        <v>289</v>
      </c>
      <c r="BI8" s="11"/>
      <c r="BJ8" s="11">
        <v>379</v>
      </c>
      <c r="BK8" s="11">
        <v>106</v>
      </c>
      <c r="BL8" s="11"/>
      <c r="BM8" s="11">
        <v>75</v>
      </c>
      <c r="BN8" s="11">
        <v>110</v>
      </c>
      <c r="BO8" s="11">
        <v>152</v>
      </c>
      <c r="BP8" s="11">
        <v>35</v>
      </c>
      <c r="BQ8" s="11">
        <v>55</v>
      </c>
      <c r="BR8" s="11"/>
      <c r="BS8" s="11">
        <v>149</v>
      </c>
      <c r="BT8" s="11"/>
      <c r="BU8" s="11">
        <v>102</v>
      </c>
      <c r="BV8" s="11">
        <v>121</v>
      </c>
      <c r="BW8" s="11">
        <v>45</v>
      </c>
      <c r="BX8" s="11">
        <v>92</v>
      </c>
      <c r="BY8" s="11">
        <v>39</v>
      </c>
      <c r="BZ8" s="11"/>
      <c r="CA8" s="11">
        <v>31</v>
      </c>
      <c r="CB8" s="11"/>
      <c r="CC8" s="11">
        <v>382</v>
      </c>
      <c r="CD8" s="11">
        <v>90</v>
      </c>
      <c r="CE8" s="11"/>
      <c r="CF8" s="11">
        <v>172</v>
      </c>
      <c r="CG8" s="11"/>
      <c r="CH8" s="11">
        <v>165</v>
      </c>
      <c r="CI8" s="11">
        <v>65</v>
      </c>
    </row>
    <row r="9" spans="2:87" x14ac:dyDescent="0.35">
      <c r="B9" s="18" t="s">
        <v>157</v>
      </c>
      <c r="C9" s="17">
        <v>0.16537542427169599</v>
      </c>
      <c r="D9" s="17">
        <v>0.16861043909482201</v>
      </c>
      <c r="E9" s="17">
        <v>0.16429537151707299</v>
      </c>
      <c r="F9" s="17"/>
      <c r="G9" s="17">
        <v>0.14956789812290699</v>
      </c>
      <c r="H9" s="17">
        <v>0.205730930702164</v>
      </c>
      <c r="I9" s="17">
        <v>0.212134390177144</v>
      </c>
      <c r="J9" s="17">
        <v>0.183301485347722</v>
      </c>
      <c r="K9" s="17">
        <v>0.13701831151242</v>
      </c>
      <c r="L9" s="17">
        <v>0.116960953187356</v>
      </c>
      <c r="M9" s="17"/>
      <c r="N9" s="17">
        <v>0.218250611569165</v>
      </c>
      <c r="O9" s="17">
        <v>0.126393465217747</v>
      </c>
      <c r="P9" s="17">
        <v>0.104751906219698</v>
      </c>
      <c r="Q9" s="17">
        <v>0.210984450433091</v>
      </c>
      <c r="R9" s="17"/>
      <c r="S9" s="17">
        <v>0.286200690008516</v>
      </c>
      <c r="T9" s="17">
        <v>0.14393952053244799</v>
      </c>
      <c r="U9" s="17">
        <v>4.5747559457393797E-2</v>
      </c>
      <c r="V9" s="17">
        <v>9.8031838607487404E-2</v>
      </c>
      <c r="W9" s="17">
        <v>0.125421904538464</v>
      </c>
      <c r="X9" s="17">
        <v>0.14024901861839101</v>
      </c>
      <c r="Y9" s="17">
        <v>0.226646462446776</v>
      </c>
      <c r="Z9" s="17">
        <v>0.229785262803789</v>
      </c>
      <c r="AA9" s="17">
        <v>0.11801189548808801</v>
      </c>
      <c r="AB9" s="17">
        <v>0.15040234186752299</v>
      </c>
      <c r="AC9" s="17">
        <v>0.260350550426936</v>
      </c>
      <c r="AD9" s="17">
        <v>0.13785245745653599</v>
      </c>
      <c r="AE9" s="17"/>
      <c r="AF9" s="17">
        <v>0.22275491808262299</v>
      </c>
      <c r="AG9" s="17">
        <v>0.17412751893251099</v>
      </c>
      <c r="AH9" s="17">
        <v>8.9475997535244697E-2</v>
      </c>
      <c r="AI9" s="17">
        <v>0.115879183553921</v>
      </c>
      <c r="AJ9" s="17">
        <v>0.23697488626916</v>
      </c>
      <c r="AK9" s="17"/>
      <c r="AL9" s="17">
        <v>0.16595330012933701</v>
      </c>
      <c r="AM9" s="17">
        <v>0.13873931359956601</v>
      </c>
      <c r="AN9" s="17">
        <v>0.159277492236786</v>
      </c>
      <c r="AO9" s="17">
        <v>0.33398642801526901</v>
      </c>
      <c r="AP9" s="17"/>
      <c r="AQ9" s="17">
        <v>0.14240867556685399</v>
      </c>
      <c r="AR9" s="17">
        <v>0.19901134892397901</v>
      </c>
      <c r="AS9" s="17"/>
      <c r="AT9" s="17">
        <v>0.20516190215125599</v>
      </c>
      <c r="AU9" s="17">
        <v>0.11048315811895</v>
      </c>
      <c r="AV9" s="17"/>
      <c r="AW9" s="17">
        <v>0.13201802849776101</v>
      </c>
      <c r="AX9" s="17">
        <v>0.17569081680187101</v>
      </c>
      <c r="AY9" s="17">
        <v>0.215596325565308</v>
      </c>
      <c r="AZ9" s="17"/>
      <c r="BA9" s="17">
        <v>0.21072108715431401</v>
      </c>
      <c r="BB9" s="17">
        <v>0.14000863982217701</v>
      </c>
      <c r="BC9" s="17">
        <v>0.141944463063606</v>
      </c>
      <c r="BD9" s="17">
        <v>0.22033535537519799</v>
      </c>
      <c r="BE9" s="17">
        <v>8.0804391522287203E-2</v>
      </c>
      <c r="BF9" s="17"/>
      <c r="BG9" s="17">
        <v>0.125463843338633</v>
      </c>
      <c r="BH9" s="17">
        <v>0.192585024512163</v>
      </c>
      <c r="BI9" s="17"/>
      <c r="BJ9" s="17">
        <v>0.166787202690414</v>
      </c>
      <c r="BK9" s="17">
        <v>0.163083393410835</v>
      </c>
      <c r="BL9" s="17"/>
      <c r="BM9" s="17">
        <v>0.17160380065564701</v>
      </c>
      <c r="BN9" s="17">
        <v>0.193410864262481</v>
      </c>
      <c r="BO9" s="17">
        <v>0.16385446863772801</v>
      </c>
      <c r="BP9" s="17">
        <v>6.9443880002826405E-2</v>
      </c>
      <c r="BQ9" s="17">
        <v>0.19878985042873901</v>
      </c>
      <c r="BR9" s="17"/>
      <c r="BS9" s="17">
        <v>0.219113110329823</v>
      </c>
      <c r="BT9" s="17"/>
      <c r="BU9" s="17">
        <v>0.24532888066601399</v>
      </c>
      <c r="BV9" s="17">
        <v>0.16731109615169401</v>
      </c>
      <c r="BW9" s="17">
        <v>9.8787456987802502E-2</v>
      </c>
      <c r="BX9" s="17">
        <v>0.18326195528365499</v>
      </c>
      <c r="BY9" s="17">
        <v>0.10756417518297499</v>
      </c>
      <c r="BZ9" s="17"/>
      <c r="CA9" s="17">
        <v>0.28693909481428398</v>
      </c>
      <c r="CB9" s="17"/>
      <c r="CC9" s="17">
        <v>0.15937546699824001</v>
      </c>
      <c r="CD9" s="17">
        <v>0.20532494690067399</v>
      </c>
      <c r="CE9" s="17"/>
      <c r="CF9" s="17">
        <v>0.173895181508497</v>
      </c>
      <c r="CG9" s="17"/>
      <c r="CH9" s="17">
        <v>0.118412949413612</v>
      </c>
      <c r="CI9" s="17">
        <v>0.232256176831523</v>
      </c>
    </row>
    <row r="10" spans="2:87" x14ac:dyDescent="0.35">
      <c r="B10" s="18" t="s">
        <v>158</v>
      </c>
      <c r="C10" s="17">
        <v>0.29575500881872102</v>
      </c>
      <c r="D10" s="17">
        <v>0.317389462306294</v>
      </c>
      <c r="E10" s="17">
        <v>0.273663352084139</v>
      </c>
      <c r="F10" s="17"/>
      <c r="G10" s="17">
        <v>0.52259204322018304</v>
      </c>
      <c r="H10" s="17">
        <v>0.28010684902566502</v>
      </c>
      <c r="I10" s="17">
        <v>0.26339647813168598</v>
      </c>
      <c r="J10" s="17">
        <v>0.27679838133027201</v>
      </c>
      <c r="K10" s="17">
        <v>0.201355291831497</v>
      </c>
      <c r="L10" s="17">
        <v>0.262651788090006</v>
      </c>
      <c r="M10" s="17"/>
      <c r="N10" s="17">
        <v>0.30083286494184203</v>
      </c>
      <c r="O10" s="17">
        <v>0.28291274623539198</v>
      </c>
      <c r="P10" s="17">
        <v>0.27302860942548401</v>
      </c>
      <c r="Q10" s="17">
        <v>0.33432026574201201</v>
      </c>
      <c r="R10" s="17"/>
      <c r="S10" s="17">
        <v>0.34970621900931498</v>
      </c>
      <c r="T10" s="17">
        <v>0.30746264886603902</v>
      </c>
      <c r="U10" s="17">
        <v>0.29329226713046902</v>
      </c>
      <c r="V10" s="17">
        <v>0.20357652172184701</v>
      </c>
      <c r="W10" s="17">
        <v>0.23813651054836599</v>
      </c>
      <c r="X10" s="17">
        <v>0.313990616621524</v>
      </c>
      <c r="Y10" s="17">
        <v>0.26253246178712403</v>
      </c>
      <c r="Z10" s="17">
        <v>0.50880479164240999</v>
      </c>
      <c r="AA10" s="17">
        <v>0.36585209227465298</v>
      </c>
      <c r="AB10" s="17">
        <v>0.337661954378077</v>
      </c>
      <c r="AC10" s="17">
        <v>0.121148341855857</v>
      </c>
      <c r="AD10" s="17">
        <v>0.107547242126121</v>
      </c>
      <c r="AE10" s="17"/>
      <c r="AF10" s="17">
        <v>0.21160857601442601</v>
      </c>
      <c r="AG10" s="17">
        <v>0.26653515946001699</v>
      </c>
      <c r="AH10" s="17">
        <v>0.37359787776523801</v>
      </c>
      <c r="AI10" s="17">
        <v>0.32687154918664701</v>
      </c>
      <c r="AJ10" s="17">
        <v>0.393103783029706</v>
      </c>
      <c r="AK10" s="17"/>
      <c r="AL10" s="17">
        <v>0.24876772427339899</v>
      </c>
      <c r="AM10" s="17">
        <v>0.33276785560614103</v>
      </c>
      <c r="AN10" s="17">
        <v>0.32955358940948698</v>
      </c>
      <c r="AO10" s="17">
        <v>0.27655668537411798</v>
      </c>
      <c r="AP10" s="17"/>
      <c r="AQ10" s="17">
        <v>0.275218631550535</v>
      </c>
      <c r="AR10" s="17">
        <v>0.32583153585791502</v>
      </c>
      <c r="AS10" s="17"/>
      <c r="AT10" s="17">
        <v>0.31096452528533203</v>
      </c>
      <c r="AU10" s="17">
        <v>0.232142380232192</v>
      </c>
      <c r="AV10" s="17"/>
      <c r="AW10" s="17">
        <v>0.30296350831823599</v>
      </c>
      <c r="AX10" s="17">
        <v>0.32050587852772</v>
      </c>
      <c r="AY10" s="17">
        <v>0.266132290807645</v>
      </c>
      <c r="AZ10" s="17"/>
      <c r="BA10" s="17">
        <v>0.31614378153150402</v>
      </c>
      <c r="BB10" s="17">
        <v>0.31129481964162897</v>
      </c>
      <c r="BC10" s="17">
        <v>0.29004794204515799</v>
      </c>
      <c r="BD10" s="17">
        <v>0.29183550578508199</v>
      </c>
      <c r="BE10" s="17">
        <v>0.160365645172661</v>
      </c>
      <c r="BF10" s="17"/>
      <c r="BG10" s="17">
        <v>0.32428191170592102</v>
      </c>
      <c r="BH10" s="17">
        <v>0.27630687858902298</v>
      </c>
      <c r="BI10" s="17"/>
      <c r="BJ10" s="17">
        <v>0.31989579053289802</v>
      </c>
      <c r="BK10" s="17">
        <v>0.214041891952963</v>
      </c>
      <c r="BL10" s="17"/>
      <c r="BM10" s="17">
        <v>0.272232337011727</v>
      </c>
      <c r="BN10" s="17">
        <v>0.39269838316528199</v>
      </c>
      <c r="BO10" s="17">
        <v>0.29540976302979799</v>
      </c>
      <c r="BP10" s="17">
        <v>0.32175607768720399</v>
      </c>
      <c r="BQ10" s="17">
        <v>0.23652607416504601</v>
      </c>
      <c r="BR10" s="17"/>
      <c r="BS10" s="17">
        <v>0.31254356080853901</v>
      </c>
      <c r="BT10" s="17"/>
      <c r="BU10" s="17">
        <v>0.390555125010844</v>
      </c>
      <c r="BV10" s="17">
        <v>0.36574265522099803</v>
      </c>
      <c r="BW10" s="17">
        <v>0.29103639710838602</v>
      </c>
      <c r="BX10" s="17">
        <v>0.254591483950245</v>
      </c>
      <c r="BY10" s="17">
        <v>0.14021902962647001</v>
      </c>
      <c r="BZ10" s="17"/>
      <c r="CA10" s="17">
        <v>0.226341353946029</v>
      </c>
      <c r="CB10" s="17"/>
      <c r="CC10" s="17">
        <v>0.30295418948348901</v>
      </c>
      <c r="CD10" s="17">
        <v>0.27385046226062598</v>
      </c>
      <c r="CE10" s="17"/>
      <c r="CF10" s="17">
        <v>0.25532668856364799</v>
      </c>
      <c r="CG10" s="17"/>
      <c r="CH10" s="17">
        <v>0.247465730805247</v>
      </c>
      <c r="CI10" s="17">
        <v>0.34453245306569302</v>
      </c>
    </row>
    <row r="11" spans="2:87" x14ac:dyDescent="0.35">
      <c r="B11" s="18" t="s">
        <v>159</v>
      </c>
      <c r="C11" s="17">
        <v>0.27302587318794402</v>
      </c>
      <c r="D11" s="17">
        <v>0.245986420869969</v>
      </c>
      <c r="E11" s="17">
        <v>0.299593784270623</v>
      </c>
      <c r="F11" s="17"/>
      <c r="G11" s="17">
        <v>0.18654077588140799</v>
      </c>
      <c r="H11" s="17">
        <v>0.22593698129256301</v>
      </c>
      <c r="I11" s="17">
        <v>0.26378006924269898</v>
      </c>
      <c r="J11" s="17">
        <v>0.21385090372854701</v>
      </c>
      <c r="K11" s="17">
        <v>0.40738619279434501</v>
      </c>
      <c r="L11" s="17">
        <v>0.32868235649612199</v>
      </c>
      <c r="M11" s="17"/>
      <c r="N11" s="17">
        <v>0.29627461716208497</v>
      </c>
      <c r="O11" s="17">
        <v>0.34002315986253401</v>
      </c>
      <c r="P11" s="17">
        <v>0.20296447048520899</v>
      </c>
      <c r="Q11" s="17">
        <v>0.20614255706215601</v>
      </c>
      <c r="R11" s="17"/>
      <c r="S11" s="17">
        <v>0.22696928083954199</v>
      </c>
      <c r="T11" s="17">
        <v>0.323159000873941</v>
      </c>
      <c r="U11" s="17">
        <v>0.43770676550376802</v>
      </c>
      <c r="V11" s="17">
        <v>0.32690635374807803</v>
      </c>
      <c r="W11" s="17">
        <v>0.23839213817287799</v>
      </c>
      <c r="X11" s="17">
        <v>0.27972239243004199</v>
      </c>
      <c r="Y11" s="17">
        <v>0.240585420766839</v>
      </c>
      <c r="Z11" s="17">
        <v>0.12557329308804099</v>
      </c>
      <c r="AA11" s="17">
        <v>0.24948060312100101</v>
      </c>
      <c r="AB11" s="17">
        <v>0.19408539519231699</v>
      </c>
      <c r="AC11" s="17">
        <v>0.20056289551940201</v>
      </c>
      <c r="AD11" s="17">
        <v>0.35372696978670998</v>
      </c>
      <c r="AE11" s="17"/>
      <c r="AF11" s="17">
        <v>0.26436099423112402</v>
      </c>
      <c r="AG11" s="17">
        <v>0.26862374616065099</v>
      </c>
      <c r="AH11" s="17">
        <v>0.32246044863363599</v>
      </c>
      <c r="AI11" s="17">
        <v>0.24435788645686701</v>
      </c>
      <c r="AJ11" s="17">
        <v>0.20582240517877301</v>
      </c>
      <c r="AK11" s="17"/>
      <c r="AL11" s="17">
        <v>0.277244620115632</v>
      </c>
      <c r="AM11" s="17">
        <v>0.290495880825622</v>
      </c>
      <c r="AN11" s="17">
        <v>0.25197641707735102</v>
      </c>
      <c r="AO11" s="17">
        <v>0.193573369201749</v>
      </c>
      <c r="AP11" s="17"/>
      <c r="AQ11" s="17">
        <v>0.28408136183879101</v>
      </c>
      <c r="AR11" s="17">
        <v>0.25683457035997098</v>
      </c>
      <c r="AS11" s="17"/>
      <c r="AT11" s="17">
        <v>0.23964981675643299</v>
      </c>
      <c r="AU11" s="17">
        <v>0.377726022493381</v>
      </c>
      <c r="AV11" s="17"/>
      <c r="AW11" s="17">
        <v>0.32536590891734402</v>
      </c>
      <c r="AX11" s="17">
        <v>0.240523374885283</v>
      </c>
      <c r="AY11" s="17">
        <v>0.25519837344357299</v>
      </c>
      <c r="AZ11" s="17"/>
      <c r="BA11" s="17">
        <v>0.24113258352060299</v>
      </c>
      <c r="BB11" s="17">
        <v>0.304928735387752</v>
      </c>
      <c r="BC11" s="17">
        <v>0.26472855824942398</v>
      </c>
      <c r="BD11" s="17">
        <v>0.24656006335212899</v>
      </c>
      <c r="BE11" s="17">
        <v>0.40028520508580501</v>
      </c>
      <c r="BF11" s="17"/>
      <c r="BG11" s="17">
        <v>0.26788209762742998</v>
      </c>
      <c r="BH11" s="17">
        <v>0.276532626702995</v>
      </c>
      <c r="BI11" s="17"/>
      <c r="BJ11" s="17">
        <v>0.26155166052191098</v>
      </c>
      <c r="BK11" s="17">
        <v>0.30201725879034402</v>
      </c>
      <c r="BL11" s="17"/>
      <c r="BM11" s="17">
        <v>0.26005760799476701</v>
      </c>
      <c r="BN11" s="17">
        <v>0.25463893561467599</v>
      </c>
      <c r="BO11" s="17">
        <v>0.28685273137895601</v>
      </c>
      <c r="BP11" s="17">
        <v>0.34186633124759402</v>
      </c>
      <c r="BQ11" s="17">
        <v>0.22317124339722499</v>
      </c>
      <c r="BR11" s="17"/>
      <c r="BS11" s="17">
        <v>0.228365627077914</v>
      </c>
      <c r="BT11" s="17"/>
      <c r="BU11" s="17">
        <v>0.22070702316395999</v>
      </c>
      <c r="BV11" s="17">
        <v>0.27831219864265699</v>
      </c>
      <c r="BW11" s="17">
        <v>0.34219742974655498</v>
      </c>
      <c r="BX11" s="17">
        <v>0.27116524349128102</v>
      </c>
      <c r="BY11" s="17">
        <v>0.26226111031934102</v>
      </c>
      <c r="BZ11" s="17"/>
      <c r="CA11" s="17">
        <v>0.23777457543232</v>
      </c>
      <c r="CB11" s="17"/>
      <c r="CC11" s="17">
        <v>0.25787551660375801</v>
      </c>
      <c r="CD11" s="17">
        <v>0.32277709656954801</v>
      </c>
      <c r="CE11" s="17"/>
      <c r="CF11" s="17">
        <v>0.30468522066554199</v>
      </c>
      <c r="CG11" s="17"/>
      <c r="CH11" s="17">
        <v>0.31622455932182197</v>
      </c>
      <c r="CI11" s="17">
        <v>0.23714162729183699</v>
      </c>
    </row>
    <row r="12" spans="2:87" x14ac:dyDescent="0.35">
      <c r="B12" s="18" t="s">
        <v>160</v>
      </c>
      <c r="C12" s="17">
        <v>0.16013908268339</v>
      </c>
      <c r="D12" s="17">
        <v>0.181292848017646</v>
      </c>
      <c r="E12" s="17">
        <v>0.141147422425146</v>
      </c>
      <c r="F12" s="17"/>
      <c r="G12" s="17">
        <v>8.1484891371814E-2</v>
      </c>
      <c r="H12" s="17">
        <v>0.15635742955160201</v>
      </c>
      <c r="I12" s="17">
        <v>0.13094714398946999</v>
      </c>
      <c r="J12" s="17">
        <v>0.233062291001397</v>
      </c>
      <c r="K12" s="17">
        <v>0.16230718268406999</v>
      </c>
      <c r="L12" s="17">
        <v>0.176096952610927</v>
      </c>
      <c r="M12" s="17"/>
      <c r="N12" s="17">
        <v>0.118329507979881</v>
      </c>
      <c r="O12" s="17">
        <v>0.13870686839535101</v>
      </c>
      <c r="P12" s="17">
        <v>0.24407402495827199</v>
      </c>
      <c r="Q12" s="17">
        <v>0.16522346778330699</v>
      </c>
      <c r="R12" s="17"/>
      <c r="S12" s="17">
        <v>7.4999616383080198E-2</v>
      </c>
      <c r="T12" s="17">
        <v>0.131214062112157</v>
      </c>
      <c r="U12" s="17">
        <v>0.153902639576634</v>
      </c>
      <c r="V12" s="17">
        <v>0.192245522832838</v>
      </c>
      <c r="W12" s="17">
        <v>0.20615309249031499</v>
      </c>
      <c r="X12" s="17">
        <v>0.125838290692731</v>
      </c>
      <c r="Y12" s="17">
        <v>0.13247208445498401</v>
      </c>
      <c r="Z12" s="17">
        <v>6.5408061848304097E-2</v>
      </c>
      <c r="AA12" s="17">
        <v>0.241975856760198</v>
      </c>
      <c r="AB12" s="17">
        <v>0.232625571167005</v>
      </c>
      <c r="AC12" s="17">
        <v>0.168973141891444</v>
      </c>
      <c r="AD12" s="17">
        <v>0.36125904008120202</v>
      </c>
      <c r="AE12" s="17"/>
      <c r="AF12" s="17">
        <v>0.179220745609593</v>
      </c>
      <c r="AG12" s="17">
        <v>0.16398186409304399</v>
      </c>
      <c r="AH12" s="17">
        <v>0.167890234404804</v>
      </c>
      <c r="AI12" s="17">
        <v>0.22097380599828201</v>
      </c>
      <c r="AJ12" s="17">
        <v>0.103253061285995</v>
      </c>
      <c r="AK12" s="17"/>
      <c r="AL12" s="17">
        <v>0.17064831112034901</v>
      </c>
      <c r="AM12" s="17">
        <v>0.14502163497023299</v>
      </c>
      <c r="AN12" s="17">
        <v>0.19441382870619001</v>
      </c>
      <c r="AO12" s="17">
        <v>0.107370211965174</v>
      </c>
      <c r="AP12" s="17"/>
      <c r="AQ12" s="17">
        <v>0.18058214490600399</v>
      </c>
      <c r="AR12" s="17">
        <v>0.13019922008382301</v>
      </c>
      <c r="AS12" s="17"/>
      <c r="AT12" s="17">
        <v>0.16059268202097199</v>
      </c>
      <c r="AU12" s="17">
        <v>0.16389735492490001</v>
      </c>
      <c r="AV12" s="17"/>
      <c r="AW12" s="17">
        <v>0.15612046111285099</v>
      </c>
      <c r="AX12" s="17">
        <v>0.14976000336001499</v>
      </c>
      <c r="AY12" s="17">
        <v>0.174218763331592</v>
      </c>
      <c r="AZ12" s="17"/>
      <c r="BA12" s="17">
        <v>0.151716073589518</v>
      </c>
      <c r="BB12" s="17">
        <v>0.13200139867295499</v>
      </c>
      <c r="BC12" s="17">
        <v>0.17578258177611999</v>
      </c>
      <c r="BD12" s="17">
        <v>0.15848220535867699</v>
      </c>
      <c r="BE12" s="17">
        <v>0.22787246027762301</v>
      </c>
      <c r="BF12" s="17"/>
      <c r="BG12" s="17">
        <v>0.16048368776598501</v>
      </c>
      <c r="BH12" s="17">
        <v>0.15990414920496099</v>
      </c>
      <c r="BI12" s="17"/>
      <c r="BJ12" s="17">
        <v>0.144975686946197</v>
      </c>
      <c r="BK12" s="17">
        <v>0.21727375067699101</v>
      </c>
      <c r="BL12" s="17"/>
      <c r="BM12" s="17">
        <v>0.114120351567069</v>
      </c>
      <c r="BN12" s="17">
        <v>6.5138981226022102E-2</v>
      </c>
      <c r="BO12" s="17">
        <v>0.174261824322237</v>
      </c>
      <c r="BP12" s="17">
        <v>0.160677750653313</v>
      </c>
      <c r="BQ12" s="17">
        <v>0.30690888061388</v>
      </c>
      <c r="BR12" s="17"/>
      <c r="BS12" s="17">
        <v>0.19049092073653801</v>
      </c>
      <c r="BT12" s="17"/>
      <c r="BU12" s="17">
        <v>6.1469911362629699E-2</v>
      </c>
      <c r="BV12" s="17">
        <v>0.120791002395189</v>
      </c>
      <c r="BW12" s="17">
        <v>0.166822781788902</v>
      </c>
      <c r="BX12" s="17">
        <v>0.250513398873909</v>
      </c>
      <c r="BY12" s="17">
        <v>0.22856901004353</v>
      </c>
      <c r="BZ12" s="17"/>
      <c r="CA12" s="17">
        <v>0.16705415245961899</v>
      </c>
      <c r="CB12" s="17"/>
      <c r="CC12" s="17">
        <v>0.17542468269405501</v>
      </c>
      <c r="CD12" s="17">
        <v>0.111731665664941</v>
      </c>
      <c r="CE12" s="17"/>
      <c r="CF12" s="17">
        <v>0.172140608791469</v>
      </c>
      <c r="CG12" s="17"/>
      <c r="CH12" s="17">
        <v>0.18538043667333201</v>
      </c>
      <c r="CI12" s="17">
        <v>0.142969277313369</v>
      </c>
    </row>
    <row r="13" spans="2:87" x14ac:dyDescent="0.35">
      <c r="B13" s="18" t="s">
        <v>161</v>
      </c>
      <c r="C13" s="19">
        <v>0.10570461103824801</v>
      </c>
      <c r="D13" s="19">
        <v>8.6720829711269598E-2</v>
      </c>
      <c r="E13" s="19">
        <v>0.12130006970302</v>
      </c>
      <c r="F13" s="19"/>
      <c r="G13" s="19">
        <v>5.9814391403687599E-2</v>
      </c>
      <c r="H13" s="19">
        <v>0.131867809428005</v>
      </c>
      <c r="I13" s="19">
        <v>0.12974191845899999</v>
      </c>
      <c r="J13" s="19">
        <v>9.2986938592062002E-2</v>
      </c>
      <c r="K13" s="19">
        <v>9.19330211776683E-2</v>
      </c>
      <c r="L13" s="19">
        <v>0.115607949615589</v>
      </c>
      <c r="M13" s="19"/>
      <c r="N13" s="19">
        <v>6.6312398347026402E-2</v>
      </c>
      <c r="O13" s="19">
        <v>0.11196376028897601</v>
      </c>
      <c r="P13" s="19">
        <v>0.17518098891133599</v>
      </c>
      <c r="Q13" s="19">
        <v>8.3329258979433302E-2</v>
      </c>
      <c r="R13" s="19"/>
      <c r="S13" s="19">
        <v>6.2124193759547003E-2</v>
      </c>
      <c r="T13" s="19">
        <v>9.4224767615414304E-2</v>
      </c>
      <c r="U13" s="19">
        <v>6.9350768331735896E-2</v>
      </c>
      <c r="V13" s="19">
        <v>0.17923976308975001</v>
      </c>
      <c r="W13" s="19">
        <v>0.191896354249977</v>
      </c>
      <c r="X13" s="19">
        <v>0.140199681637313</v>
      </c>
      <c r="Y13" s="19">
        <v>0.13776357054427699</v>
      </c>
      <c r="Z13" s="19">
        <v>7.0428590617456502E-2</v>
      </c>
      <c r="AA13" s="19">
        <v>2.4679552356059498E-2</v>
      </c>
      <c r="AB13" s="19">
        <v>8.5224737395078201E-2</v>
      </c>
      <c r="AC13" s="19">
        <v>0.248965070306362</v>
      </c>
      <c r="AD13" s="19">
        <v>3.9614290549430803E-2</v>
      </c>
      <c r="AE13" s="19"/>
      <c r="AF13" s="19">
        <v>0.122054766062235</v>
      </c>
      <c r="AG13" s="19">
        <v>0.12673171135377601</v>
      </c>
      <c r="AH13" s="19">
        <v>4.6575441661078097E-2</v>
      </c>
      <c r="AI13" s="19">
        <v>9.19175748042831E-2</v>
      </c>
      <c r="AJ13" s="19">
        <v>6.0845864236366398E-2</v>
      </c>
      <c r="AK13" s="19"/>
      <c r="AL13" s="19">
        <v>0.13738604436128199</v>
      </c>
      <c r="AM13" s="19">
        <v>9.2975314998437295E-2</v>
      </c>
      <c r="AN13" s="19">
        <v>6.4778672570185603E-2</v>
      </c>
      <c r="AO13" s="19">
        <v>8.8513305443690196E-2</v>
      </c>
      <c r="AP13" s="19"/>
      <c r="AQ13" s="19">
        <v>0.117709186137816</v>
      </c>
      <c r="AR13" s="19">
        <v>8.8123324774311701E-2</v>
      </c>
      <c r="AS13" s="19"/>
      <c r="AT13" s="19">
        <v>8.3631073786007704E-2</v>
      </c>
      <c r="AU13" s="19">
        <v>0.11575108423057801</v>
      </c>
      <c r="AV13" s="19"/>
      <c r="AW13" s="19">
        <v>8.3532093153807802E-2</v>
      </c>
      <c r="AX13" s="19">
        <v>0.11351992642511</v>
      </c>
      <c r="AY13" s="19">
        <v>8.8854246851882202E-2</v>
      </c>
      <c r="AZ13" s="19"/>
      <c r="BA13" s="19">
        <v>8.0286474204061695E-2</v>
      </c>
      <c r="BB13" s="19">
        <v>0.111766406475487</v>
      </c>
      <c r="BC13" s="19">
        <v>0.127496454865692</v>
      </c>
      <c r="BD13" s="19">
        <v>8.2786870128912907E-2</v>
      </c>
      <c r="BE13" s="19">
        <v>0.13067229794162299</v>
      </c>
      <c r="BF13" s="19"/>
      <c r="BG13" s="19">
        <v>0.12188845956203199</v>
      </c>
      <c r="BH13" s="19">
        <v>9.4671320990857594E-2</v>
      </c>
      <c r="BI13" s="19"/>
      <c r="BJ13" s="19">
        <v>0.10678965930858</v>
      </c>
      <c r="BK13" s="19">
        <v>0.103583705168867</v>
      </c>
      <c r="BL13" s="19"/>
      <c r="BM13" s="19">
        <v>0.18198590277078999</v>
      </c>
      <c r="BN13" s="19">
        <v>9.4112835731538794E-2</v>
      </c>
      <c r="BO13" s="19">
        <v>7.9621212631282606E-2</v>
      </c>
      <c r="BP13" s="19">
        <v>0.106255960409062</v>
      </c>
      <c r="BQ13" s="19">
        <v>3.4603951395109703E-2</v>
      </c>
      <c r="BR13" s="19"/>
      <c r="BS13" s="19">
        <v>4.9486781047185999E-2</v>
      </c>
      <c r="BT13" s="19"/>
      <c r="BU13" s="19">
        <v>8.1939059796551805E-2</v>
      </c>
      <c r="BV13" s="19">
        <v>6.7843047589463204E-2</v>
      </c>
      <c r="BW13" s="19">
        <v>0.101155934368354</v>
      </c>
      <c r="BX13" s="19">
        <v>4.0467918400909297E-2</v>
      </c>
      <c r="BY13" s="19">
        <v>0.26138667482768302</v>
      </c>
      <c r="BZ13" s="19"/>
      <c r="CA13" s="19">
        <v>8.1890823347748498E-2</v>
      </c>
      <c r="CB13" s="19"/>
      <c r="CC13" s="19">
        <v>0.104370144220458</v>
      </c>
      <c r="CD13" s="19">
        <v>8.6315828604210706E-2</v>
      </c>
      <c r="CE13" s="19"/>
      <c r="CF13" s="19">
        <v>9.3952300470844699E-2</v>
      </c>
      <c r="CG13" s="19"/>
      <c r="CH13" s="19">
        <v>0.13251632378598799</v>
      </c>
      <c r="CI13" s="19">
        <v>4.3100465497577803E-2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196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488</v>
      </c>
      <c r="D7" s="10">
        <v>246</v>
      </c>
      <c r="E7" s="10">
        <v>239</v>
      </c>
      <c r="F7" s="10"/>
      <c r="G7" s="10">
        <v>38</v>
      </c>
      <c r="H7" s="10">
        <v>78</v>
      </c>
      <c r="I7" s="10">
        <v>85</v>
      </c>
      <c r="J7" s="10">
        <v>89</v>
      </c>
      <c r="K7" s="10">
        <v>75</v>
      </c>
      <c r="L7" s="10">
        <v>123</v>
      </c>
      <c r="M7" s="10"/>
      <c r="N7" s="10">
        <v>150</v>
      </c>
      <c r="O7" s="10">
        <v>134</v>
      </c>
      <c r="P7" s="10">
        <v>98</v>
      </c>
      <c r="Q7" s="10">
        <v>104</v>
      </c>
      <c r="R7" s="10"/>
      <c r="S7" s="10">
        <v>70</v>
      </c>
      <c r="T7" s="10">
        <v>72</v>
      </c>
      <c r="U7" s="10">
        <v>44</v>
      </c>
      <c r="V7" s="10">
        <v>38</v>
      </c>
      <c r="W7" s="10">
        <v>32</v>
      </c>
      <c r="X7" s="10">
        <v>48</v>
      </c>
      <c r="Y7" s="10">
        <v>42</v>
      </c>
      <c r="Z7" s="10">
        <v>11</v>
      </c>
      <c r="AA7" s="10">
        <v>43</v>
      </c>
      <c r="AB7" s="10">
        <v>45</v>
      </c>
      <c r="AC7" s="10">
        <v>24</v>
      </c>
      <c r="AD7" s="10">
        <v>19</v>
      </c>
      <c r="AE7" s="10"/>
      <c r="AF7" s="10">
        <v>80</v>
      </c>
      <c r="AG7" s="10">
        <v>181</v>
      </c>
      <c r="AH7" s="10">
        <v>94</v>
      </c>
      <c r="AI7" s="10">
        <v>56</v>
      </c>
      <c r="AJ7" s="10">
        <v>61</v>
      </c>
      <c r="AK7" s="10"/>
      <c r="AL7" s="10">
        <v>194</v>
      </c>
      <c r="AM7" s="10">
        <v>191</v>
      </c>
      <c r="AN7" s="10">
        <v>74</v>
      </c>
      <c r="AO7" s="10">
        <v>29</v>
      </c>
      <c r="AP7" s="10"/>
      <c r="AQ7" s="10">
        <v>286</v>
      </c>
      <c r="AR7" s="10">
        <v>202</v>
      </c>
      <c r="AS7" s="10"/>
      <c r="AT7" s="10">
        <v>292</v>
      </c>
      <c r="AU7" s="10">
        <v>121</v>
      </c>
      <c r="AV7" s="10"/>
      <c r="AW7" s="10">
        <v>201</v>
      </c>
      <c r="AX7" s="10">
        <v>109</v>
      </c>
      <c r="AY7" s="10">
        <v>156</v>
      </c>
      <c r="AZ7" s="10"/>
      <c r="BA7" s="10">
        <v>121</v>
      </c>
      <c r="BB7" s="10">
        <v>128</v>
      </c>
      <c r="BC7" s="10">
        <v>153</v>
      </c>
      <c r="BD7" s="10">
        <v>60</v>
      </c>
      <c r="BE7" s="10">
        <v>25</v>
      </c>
      <c r="BF7" s="10"/>
      <c r="BG7" s="10">
        <v>181</v>
      </c>
      <c r="BH7" s="10">
        <v>307</v>
      </c>
      <c r="BI7" s="10"/>
      <c r="BJ7" s="10">
        <v>370</v>
      </c>
      <c r="BK7" s="10">
        <v>116</v>
      </c>
      <c r="BL7" s="10"/>
      <c r="BM7" s="10">
        <v>69</v>
      </c>
      <c r="BN7" s="10">
        <v>116</v>
      </c>
      <c r="BO7" s="10">
        <v>154</v>
      </c>
      <c r="BP7" s="10">
        <v>36</v>
      </c>
      <c r="BQ7" s="10">
        <v>55</v>
      </c>
      <c r="BR7" s="10"/>
      <c r="BS7" s="10">
        <v>148</v>
      </c>
      <c r="BT7" s="10"/>
      <c r="BU7" s="10">
        <v>105</v>
      </c>
      <c r="BV7" s="10">
        <v>119</v>
      </c>
      <c r="BW7" s="10">
        <v>46</v>
      </c>
      <c r="BX7" s="10">
        <v>94</v>
      </c>
      <c r="BY7" s="10">
        <v>34</v>
      </c>
      <c r="BZ7" s="10"/>
      <c r="CA7" s="10">
        <v>31</v>
      </c>
      <c r="CB7" s="10"/>
      <c r="CC7" s="10">
        <v>387</v>
      </c>
      <c r="CD7" s="10">
        <v>89</v>
      </c>
      <c r="CE7" s="10"/>
      <c r="CF7" s="10">
        <v>176</v>
      </c>
      <c r="CG7" s="10"/>
      <c r="CH7" s="10">
        <v>175</v>
      </c>
      <c r="CI7" s="10">
        <v>64</v>
      </c>
    </row>
    <row r="8" spans="2:87" ht="30" customHeight="1" x14ac:dyDescent="0.35">
      <c r="B8" s="11" t="s">
        <v>20</v>
      </c>
      <c r="C8" s="11">
        <v>487</v>
      </c>
      <c r="D8" s="11">
        <v>241</v>
      </c>
      <c r="E8" s="11">
        <v>242</v>
      </c>
      <c r="F8" s="11"/>
      <c r="G8" s="11">
        <v>68</v>
      </c>
      <c r="H8" s="11">
        <v>78</v>
      </c>
      <c r="I8" s="11">
        <v>80</v>
      </c>
      <c r="J8" s="11">
        <v>83</v>
      </c>
      <c r="K8" s="11">
        <v>66</v>
      </c>
      <c r="L8" s="11">
        <v>112</v>
      </c>
      <c r="M8" s="11"/>
      <c r="N8" s="11">
        <v>137</v>
      </c>
      <c r="O8" s="11">
        <v>141</v>
      </c>
      <c r="P8" s="11">
        <v>102</v>
      </c>
      <c r="Q8" s="11">
        <v>105</v>
      </c>
      <c r="R8" s="11"/>
      <c r="S8" s="11">
        <v>73</v>
      </c>
      <c r="T8" s="11">
        <v>68</v>
      </c>
      <c r="U8" s="11">
        <v>41</v>
      </c>
      <c r="V8" s="11">
        <v>39</v>
      </c>
      <c r="W8" s="11">
        <v>28</v>
      </c>
      <c r="X8" s="11">
        <v>51</v>
      </c>
      <c r="Y8" s="11">
        <v>48</v>
      </c>
      <c r="Z8" s="11">
        <v>13</v>
      </c>
      <c r="AA8" s="11">
        <v>46</v>
      </c>
      <c r="AB8" s="11">
        <v>42</v>
      </c>
      <c r="AC8" s="11">
        <v>21</v>
      </c>
      <c r="AD8" s="11">
        <v>16</v>
      </c>
      <c r="AE8" s="11"/>
      <c r="AF8" s="11">
        <v>82</v>
      </c>
      <c r="AG8" s="11">
        <v>182</v>
      </c>
      <c r="AH8" s="11">
        <v>91</v>
      </c>
      <c r="AI8" s="11">
        <v>54</v>
      </c>
      <c r="AJ8" s="11">
        <v>59</v>
      </c>
      <c r="AK8" s="11"/>
      <c r="AL8" s="11">
        <v>190</v>
      </c>
      <c r="AM8" s="11">
        <v>190</v>
      </c>
      <c r="AN8" s="11">
        <v>75</v>
      </c>
      <c r="AO8" s="11">
        <v>32</v>
      </c>
      <c r="AP8" s="11"/>
      <c r="AQ8" s="11">
        <v>289</v>
      </c>
      <c r="AR8" s="11">
        <v>197</v>
      </c>
      <c r="AS8" s="11"/>
      <c r="AT8" s="11">
        <v>291</v>
      </c>
      <c r="AU8" s="11">
        <v>109</v>
      </c>
      <c r="AV8" s="11"/>
      <c r="AW8" s="11">
        <v>188</v>
      </c>
      <c r="AX8" s="11">
        <v>107</v>
      </c>
      <c r="AY8" s="11">
        <v>164</v>
      </c>
      <c r="AZ8" s="11"/>
      <c r="BA8" s="11">
        <v>125</v>
      </c>
      <c r="BB8" s="11">
        <v>128</v>
      </c>
      <c r="BC8" s="11">
        <v>150</v>
      </c>
      <c r="BD8" s="11">
        <v>59</v>
      </c>
      <c r="BE8" s="11">
        <v>23</v>
      </c>
      <c r="BF8" s="11"/>
      <c r="BG8" s="11">
        <v>197</v>
      </c>
      <c r="BH8" s="11">
        <v>289</v>
      </c>
      <c r="BI8" s="11"/>
      <c r="BJ8" s="11">
        <v>379</v>
      </c>
      <c r="BK8" s="11">
        <v>106</v>
      </c>
      <c r="BL8" s="11"/>
      <c r="BM8" s="11">
        <v>75</v>
      </c>
      <c r="BN8" s="11">
        <v>110</v>
      </c>
      <c r="BO8" s="11">
        <v>152</v>
      </c>
      <c r="BP8" s="11">
        <v>35</v>
      </c>
      <c r="BQ8" s="11">
        <v>55</v>
      </c>
      <c r="BR8" s="11"/>
      <c r="BS8" s="11">
        <v>149</v>
      </c>
      <c r="BT8" s="11"/>
      <c r="BU8" s="11">
        <v>102</v>
      </c>
      <c r="BV8" s="11">
        <v>121</v>
      </c>
      <c r="BW8" s="11">
        <v>45</v>
      </c>
      <c r="BX8" s="11">
        <v>92</v>
      </c>
      <c r="BY8" s="11">
        <v>39</v>
      </c>
      <c r="BZ8" s="11"/>
      <c r="CA8" s="11">
        <v>31</v>
      </c>
      <c r="CB8" s="11"/>
      <c r="CC8" s="11">
        <v>382</v>
      </c>
      <c r="CD8" s="11">
        <v>90</v>
      </c>
      <c r="CE8" s="11"/>
      <c r="CF8" s="11">
        <v>172</v>
      </c>
      <c r="CG8" s="11"/>
      <c r="CH8" s="11">
        <v>165</v>
      </c>
      <c r="CI8" s="11">
        <v>65</v>
      </c>
    </row>
    <row r="9" spans="2:87" x14ac:dyDescent="0.35">
      <c r="B9" s="18" t="s">
        <v>157</v>
      </c>
      <c r="C9" s="17">
        <v>0.18398609107230601</v>
      </c>
      <c r="D9" s="17">
        <v>0.18015439297260299</v>
      </c>
      <c r="E9" s="17">
        <v>0.19018418144277799</v>
      </c>
      <c r="F9" s="17"/>
      <c r="G9" s="17">
        <v>0.18473095641836801</v>
      </c>
      <c r="H9" s="17">
        <v>0.223695310961636</v>
      </c>
      <c r="I9" s="17">
        <v>0.19641833508015799</v>
      </c>
      <c r="J9" s="17">
        <v>0.13477336621380001</v>
      </c>
      <c r="K9" s="17">
        <v>0.17153991331551799</v>
      </c>
      <c r="L9" s="17">
        <v>0.190723358358905</v>
      </c>
      <c r="M9" s="17"/>
      <c r="N9" s="17">
        <v>0.16762240047575699</v>
      </c>
      <c r="O9" s="17">
        <v>0.146061561043906</v>
      </c>
      <c r="P9" s="17">
        <v>0.17544547670987101</v>
      </c>
      <c r="Q9" s="17">
        <v>0.26827006849581198</v>
      </c>
      <c r="R9" s="17"/>
      <c r="S9" s="17">
        <v>0.27525392497307899</v>
      </c>
      <c r="T9" s="17">
        <v>0.183967112671901</v>
      </c>
      <c r="U9" s="17">
        <v>9.1559245606611703E-2</v>
      </c>
      <c r="V9" s="17">
        <v>0.124447812601337</v>
      </c>
      <c r="W9" s="17">
        <v>9.49315483371026E-2</v>
      </c>
      <c r="X9" s="17">
        <v>0.195951124133147</v>
      </c>
      <c r="Y9" s="17">
        <v>0.15742138809402501</v>
      </c>
      <c r="Z9" s="17">
        <v>0.35249759096845401</v>
      </c>
      <c r="AA9" s="17">
        <v>0.207384538291151</v>
      </c>
      <c r="AB9" s="17">
        <v>0.24337286639569</v>
      </c>
      <c r="AC9" s="17">
        <v>0.167382718783158</v>
      </c>
      <c r="AD9" s="17">
        <v>0</v>
      </c>
      <c r="AE9" s="17"/>
      <c r="AF9" s="17">
        <v>0.20010612661286101</v>
      </c>
      <c r="AG9" s="17">
        <v>0.22058634754654599</v>
      </c>
      <c r="AH9" s="17">
        <v>8.7010811567120705E-2</v>
      </c>
      <c r="AI9" s="17">
        <v>0.185398701294681</v>
      </c>
      <c r="AJ9" s="17">
        <v>0.13352619988570699</v>
      </c>
      <c r="AK9" s="17"/>
      <c r="AL9" s="17">
        <v>0.14043987198496499</v>
      </c>
      <c r="AM9" s="17">
        <v>0.198599117841115</v>
      </c>
      <c r="AN9" s="17">
        <v>0.182248308586035</v>
      </c>
      <c r="AO9" s="17">
        <v>0.35997095321102002</v>
      </c>
      <c r="AP9" s="17"/>
      <c r="AQ9" s="17">
        <v>0.185612338733043</v>
      </c>
      <c r="AR9" s="17">
        <v>0.181604371984182</v>
      </c>
      <c r="AS9" s="17"/>
      <c r="AT9" s="17">
        <v>0.207488266609135</v>
      </c>
      <c r="AU9" s="17">
        <v>0.143544794377156</v>
      </c>
      <c r="AV9" s="17"/>
      <c r="AW9" s="17">
        <v>0.20485385084386001</v>
      </c>
      <c r="AX9" s="17">
        <v>0.10776914388046301</v>
      </c>
      <c r="AY9" s="17">
        <v>0.22752622038169101</v>
      </c>
      <c r="AZ9" s="17"/>
      <c r="BA9" s="17">
        <v>0.221090944495102</v>
      </c>
      <c r="BB9" s="17">
        <v>0.206132789251705</v>
      </c>
      <c r="BC9" s="17">
        <v>0.175943351550752</v>
      </c>
      <c r="BD9" s="17">
        <v>0.136850039399559</v>
      </c>
      <c r="BE9" s="17">
        <v>4.15710359015884E-2</v>
      </c>
      <c r="BF9" s="17"/>
      <c r="BG9" s="17">
        <v>0.124365840708555</v>
      </c>
      <c r="BH9" s="17">
        <v>0.224632017410201</v>
      </c>
      <c r="BI9" s="17"/>
      <c r="BJ9" s="17">
        <v>0.17635930998138499</v>
      </c>
      <c r="BK9" s="17">
        <v>0.21446033019552599</v>
      </c>
      <c r="BL9" s="17"/>
      <c r="BM9" s="17">
        <v>0.11485351179775299</v>
      </c>
      <c r="BN9" s="17">
        <v>0.25525343820677998</v>
      </c>
      <c r="BO9" s="17">
        <v>0.20058553650987901</v>
      </c>
      <c r="BP9" s="17">
        <v>0.13094688188221901</v>
      </c>
      <c r="BQ9" s="17">
        <v>0.200637005056826</v>
      </c>
      <c r="BR9" s="17"/>
      <c r="BS9" s="17">
        <v>0.229538959538509</v>
      </c>
      <c r="BT9" s="17"/>
      <c r="BU9" s="17">
        <v>0.28113599768140202</v>
      </c>
      <c r="BV9" s="17">
        <v>0.20950137554884801</v>
      </c>
      <c r="BW9" s="17">
        <v>0.119824504709545</v>
      </c>
      <c r="BX9" s="17">
        <v>0.18262249793186</v>
      </c>
      <c r="BY9" s="17">
        <v>7.5714155020153801E-2</v>
      </c>
      <c r="BZ9" s="17"/>
      <c r="CA9" s="17">
        <v>0.37069803398356199</v>
      </c>
      <c r="CB9" s="17"/>
      <c r="CC9" s="17">
        <v>0.198157316484708</v>
      </c>
      <c r="CD9" s="17">
        <v>0.14147938722221801</v>
      </c>
      <c r="CE9" s="17"/>
      <c r="CF9" s="17">
        <v>0.243202537473555</v>
      </c>
      <c r="CG9" s="17"/>
      <c r="CH9" s="17">
        <v>0.15206030673663601</v>
      </c>
      <c r="CI9" s="17">
        <v>0.17653446213002599</v>
      </c>
    </row>
    <row r="10" spans="2:87" x14ac:dyDescent="0.35">
      <c r="B10" s="18" t="s">
        <v>158</v>
      </c>
      <c r="C10" s="17">
        <v>0.22307581847997801</v>
      </c>
      <c r="D10" s="17">
        <v>0.249109867822049</v>
      </c>
      <c r="E10" s="17">
        <v>0.200039248737861</v>
      </c>
      <c r="F10" s="17"/>
      <c r="G10" s="17">
        <v>0.187725201410744</v>
      </c>
      <c r="H10" s="17">
        <v>0.27023293976427798</v>
      </c>
      <c r="I10" s="17">
        <v>0.199421728228108</v>
      </c>
      <c r="J10" s="17">
        <v>0.22164201356483301</v>
      </c>
      <c r="K10" s="17">
        <v>0.16415003182868701</v>
      </c>
      <c r="L10" s="17">
        <v>0.26459802885380201</v>
      </c>
      <c r="M10" s="17"/>
      <c r="N10" s="17">
        <v>0.24526964127643699</v>
      </c>
      <c r="O10" s="17">
        <v>0.24531927919925001</v>
      </c>
      <c r="P10" s="17">
        <v>0.17629611405909801</v>
      </c>
      <c r="Q10" s="17">
        <v>0.203927496116344</v>
      </c>
      <c r="R10" s="17"/>
      <c r="S10" s="17">
        <v>0.25716700045255497</v>
      </c>
      <c r="T10" s="17">
        <v>0.265775371492737</v>
      </c>
      <c r="U10" s="17">
        <v>0.27337714238162802</v>
      </c>
      <c r="V10" s="17">
        <v>0.232630297119098</v>
      </c>
      <c r="W10" s="17">
        <v>0.23632039683393399</v>
      </c>
      <c r="X10" s="17">
        <v>0.16050895126641701</v>
      </c>
      <c r="Y10" s="17">
        <v>0.271420712763076</v>
      </c>
      <c r="Z10" s="17">
        <v>6.5593628995042799E-2</v>
      </c>
      <c r="AA10" s="17">
        <v>0.19869532182341401</v>
      </c>
      <c r="AB10" s="17">
        <v>0.122058180783939</v>
      </c>
      <c r="AC10" s="17">
        <v>0.174478217814098</v>
      </c>
      <c r="AD10" s="17">
        <v>0.30212992057751598</v>
      </c>
      <c r="AE10" s="17"/>
      <c r="AF10" s="17">
        <v>0.21057211875533999</v>
      </c>
      <c r="AG10" s="17">
        <v>0.19537203754813001</v>
      </c>
      <c r="AH10" s="17">
        <v>0.28685744130800001</v>
      </c>
      <c r="AI10" s="17">
        <v>0.18692942354995201</v>
      </c>
      <c r="AJ10" s="17">
        <v>0.32964882284973002</v>
      </c>
      <c r="AK10" s="17"/>
      <c r="AL10" s="17">
        <v>0.228750791044946</v>
      </c>
      <c r="AM10" s="17">
        <v>0.23063395078082</v>
      </c>
      <c r="AN10" s="17">
        <v>0.21962672174136499</v>
      </c>
      <c r="AO10" s="17">
        <v>0.15265033960088201</v>
      </c>
      <c r="AP10" s="17"/>
      <c r="AQ10" s="17">
        <v>0.21279051687723899</v>
      </c>
      <c r="AR10" s="17">
        <v>0.23813914477756501</v>
      </c>
      <c r="AS10" s="17"/>
      <c r="AT10" s="17">
        <v>0.230638038056658</v>
      </c>
      <c r="AU10" s="17">
        <v>0.27806834504808903</v>
      </c>
      <c r="AV10" s="17"/>
      <c r="AW10" s="17">
        <v>0.236882992684084</v>
      </c>
      <c r="AX10" s="17">
        <v>0.26131296508707502</v>
      </c>
      <c r="AY10" s="17">
        <v>0.19615859328027199</v>
      </c>
      <c r="AZ10" s="17"/>
      <c r="BA10" s="17">
        <v>0.185023606440153</v>
      </c>
      <c r="BB10" s="17">
        <v>0.23836270833245601</v>
      </c>
      <c r="BC10" s="17">
        <v>0.227248271549748</v>
      </c>
      <c r="BD10" s="17">
        <v>0.259707299609441</v>
      </c>
      <c r="BE10" s="17">
        <v>0.19227254955280701</v>
      </c>
      <c r="BF10" s="17"/>
      <c r="BG10" s="17">
        <v>0.228601500036092</v>
      </c>
      <c r="BH10" s="17">
        <v>0.21930870170126299</v>
      </c>
      <c r="BI10" s="17"/>
      <c r="BJ10" s="17">
        <v>0.222455344824395</v>
      </c>
      <c r="BK10" s="17">
        <v>0.229049708733508</v>
      </c>
      <c r="BL10" s="17"/>
      <c r="BM10" s="17">
        <v>0.19059798643329501</v>
      </c>
      <c r="BN10" s="17">
        <v>0.35602982022325103</v>
      </c>
      <c r="BO10" s="17">
        <v>0.17663323886299501</v>
      </c>
      <c r="BP10" s="17">
        <v>0.16204612340083499</v>
      </c>
      <c r="BQ10" s="17">
        <v>0.22213985665923799</v>
      </c>
      <c r="BR10" s="17"/>
      <c r="BS10" s="17">
        <v>0.29905833206733801</v>
      </c>
      <c r="BT10" s="17"/>
      <c r="BU10" s="17">
        <v>0.37307186410021398</v>
      </c>
      <c r="BV10" s="17">
        <v>0.222278083329952</v>
      </c>
      <c r="BW10" s="17">
        <v>8.4416875311781603E-2</v>
      </c>
      <c r="BX10" s="17">
        <v>0.24126425325481199</v>
      </c>
      <c r="BY10" s="17">
        <v>0.11328097574378899</v>
      </c>
      <c r="BZ10" s="17"/>
      <c r="CA10" s="17">
        <v>0.22912287763099301</v>
      </c>
      <c r="CB10" s="17"/>
      <c r="CC10" s="17">
        <v>0.20713662684877501</v>
      </c>
      <c r="CD10" s="17">
        <v>0.30497921457979499</v>
      </c>
      <c r="CE10" s="17"/>
      <c r="CF10" s="17">
        <v>0.15865111170632101</v>
      </c>
      <c r="CG10" s="17"/>
      <c r="CH10" s="17">
        <v>0.21238361515375501</v>
      </c>
      <c r="CI10" s="17">
        <v>0.26740989672211901</v>
      </c>
    </row>
    <row r="11" spans="2:87" x14ac:dyDescent="0.35">
      <c r="B11" s="18" t="s">
        <v>159</v>
      </c>
      <c r="C11" s="17">
        <v>0.29406412227668899</v>
      </c>
      <c r="D11" s="17">
        <v>0.26705132284650301</v>
      </c>
      <c r="E11" s="17">
        <v>0.32477174575832202</v>
      </c>
      <c r="F11" s="17"/>
      <c r="G11" s="17">
        <v>0.40536532592692798</v>
      </c>
      <c r="H11" s="17">
        <v>0.17065587444377001</v>
      </c>
      <c r="I11" s="17">
        <v>0.29219066193268201</v>
      </c>
      <c r="J11" s="17">
        <v>0.278047671363642</v>
      </c>
      <c r="K11" s="17">
        <v>0.33509743507173001</v>
      </c>
      <c r="L11" s="17">
        <v>0.30148218505785301</v>
      </c>
      <c r="M11" s="17"/>
      <c r="N11" s="17">
        <v>0.35717737118815601</v>
      </c>
      <c r="O11" s="17">
        <v>0.28101940647206902</v>
      </c>
      <c r="P11" s="17">
        <v>0.237937642435117</v>
      </c>
      <c r="Q11" s="17">
        <v>0.27989682434947999</v>
      </c>
      <c r="R11" s="17"/>
      <c r="S11" s="17">
        <v>0.26331322161767901</v>
      </c>
      <c r="T11" s="17">
        <v>0.29757893932871299</v>
      </c>
      <c r="U11" s="17">
        <v>0.41880912700561601</v>
      </c>
      <c r="V11" s="17">
        <v>0.34646551391302299</v>
      </c>
      <c r="W11" s="17">
        <v>0.27060129280557399</v>
      </c>
      <c r="X11" s="17">
        <v>0.32653047313443401</v>
      </c>
      <c r="Y11" s="17">
        <v>0.232755151826708</v>
      </c>
      <c r="Z11" s="17">
        <v>0.36870788885032302</v>
      </c>
      <c r="AA11" s="17">
        <v>0.28577270594919602</v>
      </c>
      <c r="AB11" s="17">
        <v>0.2695029690122</v>
      </c>
      <c r="AC11" s="17">
        <v>0.159416281163719</v>
      </c>
      <c r="AD11" s="17">
        <v>0.299392514184109</v>
      </c>
      <c r="AE11" s="17"/>
      <c r="AF11" s="17">
        <v>0.28567841770001101</v>
      </c>
      <c r="AG11" s="17">
        <v>0.27609984804773102</v>
      </c>
      <c r="AH11" s="17">
        <v>0.35379354030147497</v>
      </c>
      <c r="AI11" s="17">
        <v>0.29795338049185399</v>
      </c>
      <c r="AJ11" s="17">
        <v>0.31357195120884301</v>
      </c>
      <c r="AK11" s="17"/>
      <c r="AL11" s="17">
        <v>0.30009314206070498</v>
      </c>
      <c r="AM11" s="17">
        <v>0.31351150469497902</v>
      </c>
      <c r="AN11" s="17">
        <v>0.26725886114856201</v>
      </c>
      <c r="AO11" s="17">
        <v>0.20557532252452401</v>
      </c>
      <c r="AP11" s="17"/>
      <c r="AQ11" s="17">
        <v>0.28132675869581902</v>
      </c>
      <c r="AR11" s="17">
        <v>0.31271861304422699</v>
      </c>
      <c r="AS11" s="17"/>
      <c r="AT11" s="17">
        <v>0.27580311040945998</v>
      </c>
      <c r="AU11" s="17">
        <v>0.30764334497776502</v>
      </c>
      <c r="AV11" s="17"/>
      <c r="AW11" s="17">
        <v>0.32876563954746901</v>
      </c>
      <c r="AX11" s="17">
        <v>0.243922980822846</v>
      </c>
      <c r="AY11" s="17">
        <v>0.29951006727551199</v>
      </c>
      <c r="AZ11" s="17"/>
      <c r="BA11" s="17">
        <v>0.29869226600313697</v>
      </c>
      <c r="BB11" s="17">
        <v>0.32345309378241599</v>
      </c>
      <c r="BC11" s="17">
        <v>0.24068440031341601</v>
      </c>
      <c r="BD11" s="17">
        <v>0.30370948293887801</v>
      </c>
      <c r="BE11" s="17">
        <v>0.43916707476378303</v>
      </c>
      <c r="BF11" s="17"/>
      <c r="BG11" s="17">
        <v>0.30204611476916599</v>
      </c>
      <c r="BH11" s="17">
        <v>0.28862242290609802</v>
      </c>
      <c r="BI11" s="17"/>
      <c r="BJ11" s="17">
        <v>0.29696110961254102</v>
      </c>
      <c r="BK11" s="17">
        <v>0.28036505574092102</v>
      </c>
      <c r="BL11" s="17"/>
      <c r="BM11" s="17">
        <v>0.34146521704947103</v>
      </c>
      <c r="BN11" s="17">
        <v>0.23784164295082999</v>
      </c>
      <c r="BO11" s="17">
        <v>0.35058633791249899</v>
      </c>
      <c r="BP11" s="17">
        <v>0.393652424385875</v>
      </c>
      <c r="BQ11" s="17">
        <v>0.193256630887018</v>
      </c>
      <c r="BR11" s="17"/>
      <c r="BS11" s="17">
        <v>0.22580769714930399</v>
      </c>
      <c r="BT11" s="17"/>
      <c r="BU11" s="17">
        <v>0.230675467610791</v>
      </c>
      <c r="BV11" s="17">
        <v>0.311336284340266</v>
      </c>
      <c r="BW11" s="17">
        <v>0.53759249742452198</v>
      </c>
      <c r="BX11" s="17">
        <v>0.23561976636176901</v>
      </c>
      <c r="BY11" s="17">
        <v>0.23398867954993499</v>
      </c>
      <c r="BZ11" s="17"/>
      <c r="CA11" s="17">
        <v>0.137971104496628</v>
      </c>
      <c r="CB11" s="17"/>
      <c r="CC11" s="17">
        <v>0.28008004211256599</v>
      </c>
      <c r="CD11" s="17">
        <v>0.34046862572409498</v>
      </c>
      <c r="CE11" s="17"/>
      <c r="CF11" s="17">
        <v>0.34523701971861098</v>
      </c>
      <c r="CG11" s="17"/>
      <c r="CH11" s="17">
        <v>0.32302765957906698</v>
      </c>
      <c r="CI11" s="17">
        <v>0.26976748297585501</v>
      </c>
    </row>
    <row r="12" spans="2:87" x14ac:dyDescent="0.35">
      <c r="B12" s="18" t="s">
        <v>160</v>
      </c>
      <c r="C12" s="17">
        <v>0.19870849500475801</v>
      </c>
      <c r="D12" s="17">
        <v>0.209324261936151</v>
      </c>
      <c r="E12" s="17">
        <v>0.18243895966564799</v>
      </c>
      <c r="F12" s="17"/>
      <c r="G12" s="17">
        <v>0.16236412484027299</v>
      </c>
      <c r="H12" s="17">
        <v>0.218066926560263</v>
      </c>
      <c r="I12" s="17">
        <v>0.183244795326517</v>
      </c>
      <c r="J12" s="17">
        <v>0.22372308551738701</v>
      </c>
      <c r="K12" s="17">
        <v>0.291386538601139</v>
      </c>
      <c r="L12" s="17">
        <v>0.14478123072500801</v>
      </c>
      <c r="M12" s="17"/>
      <c r="N12" s="17">
        <v>0.16285876370810201</v>
      </c>
      <c r="O12" s="17">
        <v>0.216367363600726</v>
      </c>
      <c r="P12" s="17">
        <v>0.254088277458898</v>
      </c>
      <c r="Q12" s="17">
        <v>0.17189582632414299</v>
      </c>
      <c r="R12" s="17"/>
      <c r="S12" s="17">
        <v>0.15483832716975099</v>
      </c>
      <c r="T12" s="17">
        <v>0.19834809005236601</v>
      </c>
      <c r="U12" s="17">
        <v>0.10854305206244599</v>
      </c>
      <c r="V12" s="17">
        <v>0.16671562781225599</v>
      </c>
      <c r="W12" s="17">
        <v>0.206250407773412</v>
      </c>
      <c r="X12" s="17">
        <v>0.18169321857523801</v>
      </c>
      <c r="Y12" s="17">
        <v>0.17535941964918</v>
      </c>
      <c r="Z12" s="17">
        <v>0.142772300568723</v>
      </c>
      <c r="AA12" s="17">
        <v>0.28346788158017899</v>
      </c>
      <c r="AB12" s="17">
        <v>0.25841640588544301</v>
      </c>
      <c r="AC12" s="17">
        <v>0.24703943220907901</v>
      </c>
      <c r="AD12" s="17">
        <v>0.39847756523837602</v>
      </c>
      <c r="AE12" s="17"/>
      <c r="AF12" s="17">
        <v>0.227427881246488</v>
      </c>
      <c r="AG12" s="17">
        <v>0.182242101551393</v>
      </c>
      <c r="AH12" s="17">
        <v>0.23268967433288401</v>
      </c>
      <c r="AI12" s="17">
        <v>0.20444475560629999</v>
      </c>
      <c r="AJ12" s="17">
        <v>0.14581552774345699</v>
      </c>
      <c r="AK12" s="17"/>
      <c r="AL12" s="17">
        <v>0.18452205370375199</v>
      </c>
      <c r="AM12" s="17">
        <v>0.18308575232886001</v>
      </c>
      <c r="AN12" s="17">
        <v>0.27681743919640001</v>
      </c>
      <c r="AO12" s="17">
        <v>0.193290079219884</v>
      </c>
      <c r="AP12" s="17"/>
      <c r="AQ12" s="17">
        <v>0.20508650750177901</v>
      </c>
      <c r="AR12" s="17">
        <v>0.18936758434569401</v>
      </c>
      <c r="AS12" s="17"/>
      <c r="AT12" s="17">
        <v>0.192757116155757</v>
      </c>
      <c r="AU12" s="17">
        <v>0.172615703061755</v>
      </c>
      <c r="AV12" s="17"/>
      <c r="AW12" s="17">
        <v>0.15952985153332</v>
      </c>
      <c r="AX12" s="17">
        <v>0.25243416992980799</v>
      </c>
      <c r="AY12" s="17">
        <v>0.19560975138007</v>
      </c>
      <c r="AZ12" s="17"/>
      <c r="BA12" s="17">
        <v>0.228964922499236</v>
      </c>
      <c r="BB12" s="17">
        <v>0.12725297740111699</v>
      </c>
      <c r="BC12" s="17">
        <v>0.22311729098081501</v>
      </c>
      <c r="BD12" s="17">
        <v>0.197472296438784</v>
      </c>
      <c r="BE12" s="17">
        <v>0.28223270741175299</v>
      </c>
      <c r="BF12" s="17"/>
      <c r="BG12" s="17">
        <v>0.23211321931842899</v>
      </c>
      <c r="BH12" s="17">
        <v>0.175934924690859</v>
      </c>
      <c r="BI12" s="17"/>
      <c r="BJ12" s="17">
        <v>0.19943109442828699</v>
      </c>
      <c r="BK12" s="17">
        <v>0.19945077152988699</v>
      </c>
      <c r="BL12" s="17"/>
      <c r="BM12" s="17">
        <v>0.18176383571494401</v>
      </c>
      <c r="BN12" s="17">
        <v>5.5931820734211199E-2</v>
      </c>
      <c r="BO12" s="17">
        <v>0.20206312991136299</v>
      </c>
      <c r="BP12" s="17">
        <v>0.23430864468566501</v>
      </c>
      <c r="BQ12" s="17">
        <v>0.33067147706289302</v>
      </c>
      <c r="BR12" s="17"/>
      <c r="BS12" s="17">
        <v>0.197638899383733</v>
      </c>
      <c r="BT12" s="17"/>
      <c r="BU12" s="17">
        <v>4.3868423909385397E-2</v>
      </c>
      <c r="BV12" s="17">
        <v>0.198545560340216</v>
      </c>
      <c r="BW12" s="17">
        <v>0.19883073864152701</v>
      </c>
      <c r="BX12" s="17">
        <v>0.28167435333359098</v>
      </c>
      <c r="BY12" s="17">
        <v>0.33644972288242198</v>
      </c>
      <c r="BZ12" s="17"/>
      <c r="CA12" s="17">
        <v>0.18982519402588799</v>
      </c>
      <c r="CB12" s="17"/>
      <c r="CC12" s="17">
        <v>0.21658430046308499</v>
      </c>
      <c r="CD12" s="17">
        <v>0.12983275937385599</v>
      </c>
      <c r="CE12" s="17"/>
      <c r="CF12" s="17">
        <v>0.175235397990264</v>
      </c>
      <c r="CG12" s="17"/>
      <c r="CH12" s="17">
        <v>0.18967116751725199</v>
      </c>
      <c r="CI12" s="17">
        <v>0.23826207019017201</v>
      </c>
    </row>
    <row r="13" spans="2:87" x14ac:dyDescent="0.35">
      <c r="B13" s="18" t="s">
        <v>161</v>
      </c>
      <c r="C13" s="19">
        <v>0.100165473166269</v>
      </c>
      <c r="D13" s="19">
        <v>9.4360154422694104E-2</v>
      </c>
      <c r="E13" s="19">
        <v>0.102565864395391</v>
      </c>
      <c r="F13" s="19"/>
      <c r="G13" s="19">
        <v>5.9814391403687599E-2</v>
      </c>
      <c r="H13" s="19">
        <v>0.117348948270053</v>
      </c>
      <c r="I13" s="19">
        <v>0.12872447943253501</v>
      </c>
      <c r="J13" s="19">
        <v>0.14181386334033799</v>
      </c>
      <c r="K13" s="19">
        <v>3.7826081182926997E-2</v>
      </c>
      <c r="L13" s="19">
        <v>9.8415197004432006E-2</v>
      </c>
      <c r="M13" s="19"/>
      <c r="N13" s="19">
        <v>6.7071823351548099E-2</v>
      </c>
      <c r="O13" s="19">
        <v>0.111232389684048</v>
      </c>
      <c r="P13" s="19">
        <v>0.156232489337016</v>
      </c>
      <c r="Q13" s="19">
        <v>7.6009784714220194E-2</v>
      </c>
      <c r="R13" s="19"/>
      <c r="S13" s="19">
        <v>4.9427525786935697E-2</v>
      </c>
      <c r="T13" s="19">
        <v>5.4330486454282498E-2</v>
      </c>
      <c r="U13" s="19">
        <v>0.107711432943699</v>
      </c>
      <c r="V13" s="19">
        <v>0.129740748554285</v>
      </c>
      <c r="W13" s="19">
        <v>0.191896354249977</v>
      </c>
      <c r="X13" s="19">
        <v>0.135316232890765</v>
      </c>
      <c r="Y13" s="19">
        <v>0.16304332766701099</v>
      </c>
      <c r="Z13" s="19">
        <v>7.0428590617456502E-2</v>
      </c>
      <c r="AA13" s="19">
        <v>2.4679552356059498E-2</v>
      </c>
      <c r="AB13" s="19">
        <v>0.106649577922727</v>
      </c>
      <c r="AC13" s="19">
        <v>0.25168335002994602</v>
      </c>
      <c r="AD13" s="19">
        <v>0</v>
      </c>
      <c r="AE13" s="19"/>
      <c r="AF13" s="19">
        <v>7.6215455685299305E-2</v>
      </c>
      <c r="AG13" s="19">
        <v>0.1256996653062</v>
      </c>
      <c r="AH13" s="19">
        <v>3.9648532490521401E-2</v>
      </c>
      <c r="AI13" s="19">
        <v>0.12527373905721301</v>
      </c>
      <c r="AJ13" s="19">
        <v>7.7437498312263001E-2</v>
      </c>
      <c r="AK13" s="19"/>
      <c r="AL13" s="19">
        <v>0.14619414120563201</v>
      </c>
      <c r="AM13" s="19">
        <v>7.4169674354226403E-2</v>
      </c>
      <c r="AN13" s="19">
        <v>5.4048669327638403E-2</v>
      </c>
      <c r="AO13" s="19">
        <v>8.8513305443690196E-2</v>
      </c>
      <c r="AP13" s="19"/>
      <c r="AQ13" s="19">
        <v>0.11518387819212</v>
      </c>
      <c r="AR13" s="19">
        <v>7.8170285848331703E-2</v>
      </c>
      <c r="AS13" s="19"/>
      <c r="AT13" s="19">
        <v>9.33134687689888E-2</v>
      </c>
      <c r="AU13" s="19">
        <v>9.8127812535235198E-2</v>
      </c>
      <c r="AV13" s="19"/>
      <c r="AW13" s="19">
        <v>6.9967665391267003E-2</v>
      </c>
      <c r="AX13" s="19">
        <v>0.13456074027980899</v>
      </c>
      <c r="AY13" s="19">
        <v>8.1195367682455305E-2</v>
      </c>
      <c r="AZ13" s="19"/>
      <c r="BA13" s="19">
        <v>6.6228260562371896E-2</v>
      </c>
      <c r="BB13" s="19">
        <v>0.10479843123230601</v>
      </c>
      <c r="BC13" s="19">
        <v>0.13300668560526899</v>
      </c>
      <c r="BD13" s="19">
        <v>0.102260881613338</v>
      </c>
      <c r="BE13" s="19">
        <v>4.47566323700678E-2</v>
      </c>
      <c r="BF13" s="19"/>
      <c r="BG13" s="19">
        <v>0.112873325167758</v>
      </c>
      <c r="BH13" s="19">
        <v>9.1501933291578394E-2</v>
      </c>
      <c r="BI13" s="19"/>
      <c r="BJ13" s="19">
        <v>0.104793141153392</v>
      </c>
      <c r="BK13" s="19">
        <v>7.6674133800157807E-2</v>
      </c>
      <c r="BL13" s="19"/>
      <c r="BM13" s="19">
        <v>0.17131944900453799</v>
      </c>
      <c r="BN13" s="19">
        <v>9.4943277884927402E-2</v>
      </c>
      <c r="BO13" s="19">
        <v>7.0131756803264805E-2</v>
      </c>
      <c r="BP13" s="19">
        <v>7.9045925645404594E-2</v>
      </c>
      <c r="BQ13" s="19">
        <v>5.3295030334025197E-2</v>
      </c>
      <c r="BR13" s="19"/>
      <c r="BS13" s="19">
        <v>4.7956111861116098E-2</v>
      </c>
      <c r="BT13" s="19"/>
      <c r="BU13" s="19">
        <v>7.1248246698206494E-2</v>
      </c>
      <c r="BV13" s="19">
        <v>5.8338696440718603E-2</v>
      </c>
      <c r="BW13" s="19">
        <v>5.9335383912624599E-2</v>
      </c>
      <c r="BX13" s="19">
        <v>5.8819129117968598E-2</v>
      </c>
      <c r="BY13" s="19">
        <v>0.240566466803701</v>
      </c>
      <c r="BZ13" s="19"/>
      <c r="CA13" s="19">
        <v>7.2382789862928301E-2</v>
      </c>
      <c r="CB13" s="19"/>
      <c r="CC13" s="19">
        <v>9.8041714090865303E-2</v>
      </c>
      <c r="CD13" s="19">
        <v>8.3240013100035606E-2</v>
      </c>
      <c r="CE13" s="19"/>
      <c r="CF13" s="19">
        <v>7.7673933111249899E-2</v>
      </c>
      <c r="CG13" s="19"/>
      <c r="CH13" s="19">
        <v>0.12285725101328999</v>
      </c>
      <c r="CI13" s="19">
        <v>4.8026087981828003E-2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197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488</v>
      </c>
      <c r="D7" s="10">
        <v>246</v>
      </c>
      <c r="E7" s="10">
        <v>239</v>
      </c>
      <c r="F7" s="10"/>
      <c r="G7" s="10">
        <v>38</v>
      </c>
      <c r="H7" s="10">
        <v>78</v>
      </c>
      <c r="I7" s="10">
        <v>85</v>
      </c>
      <c r="J7" s="10">
        <v>89</v>
      </c>
      <c r="K7" s="10">
        <v>75</v>
      </c>
      <c r="L7" s="10">
        <v>123</v>
      </c>
      <c r="M7" s="10"/>
      <c r="N7" s="10">
        <v>150</v>
      </c>
      <c r="O7" s="10">
        <v>134</v>
      </c>
      <c r="P7" s="10">
        <v>98</v>
      </c>
      <c r="Q7" s="10">
        <v>104</v>
      </c>
      <c r="R7" s="10"/>
      <c r="S7" s="10">
        <v>70</v>
      </c>
      <c r="T7" s="10">
        <v>72</v>
      </c>
      <c r="U7" s="10">
        <v>44</v>
      </c>
      <c r="V7" s="10">
        <v>38</v>
      </c>
      <c r="W7" s="10">
        <v>32</v>
      </c>
      <c r="X7" s="10">
        <v>48</v>
      </c>
      <c r="Y7" s="10">
        <v>42</v>
      </c>
      <c r="Z7" s="10">
        <v>11</v>
      </c>
      <c r="AA7" s="10">
        <v>43</v>
      </c>
      <c r="AB7" s="10">
        <v>45</v>
      </c>
      <c r="AC7" s="10">
        <v>24</v>
      </c>
      <c r="AD7" s="10">
        <v>19</v>
      </c>
      <c r="AE7" s="10"/>
      <c r="AF7" s="10">
        <v>80</v>
      </c>
      <c r="AG7" s="10">
        <v>181</v>
      </c>
      <c r="AH7" s="10">
        <v>94</v>
      </c>
      <c r="AI7" s="10">
        <v>56</v>
      </c>
      <c r="AJ7" s="10">
        <v>61</v>
      </c>
      <c r="AK7" s="10"/>
      <c r="AL7" s="10">
        <v>194</v>
      </c>
      <c r="AM7" s="10">
        <v>191</v>
      </c>
      <c r="AN7" s="10">
        <v>74</v>
      </c>
      <c r="AO7" s="10">
        <v>29</v>
      </c>
      <c r="AP7" s="10"/>
      <c r="AQ7" s="10">
        <v>286</v>
      </c>
      <c r="AR7" s="10">
        <v>202</v>
      </c>
      <c r="AS7" s="10"/>
      <c r="AT7" s="10">
        <v>292</v>
      </c>
      <c r="AU7" s="10">
        <v>121</v>
      </c>
      <c r="AV7" s="10"/>
      <c r="AW7" s="10">
        <v>201</v>
      </c>
      <c r="AX7" s="10">
        <v>109</v>
      </c>
      <c r="AY7" s="10">
        <v>156</v>
      </c>
      <c r="AZ7" s="10"/>
      <c r="BA7" s="10">
        <v>121</v>
      </c>
      <c r="BB7" s="10">
        <v>128</v>
      </c>
      <c r="BC7" s="10">
        <v>153</v>
      </c>
      <c r="BD7" s="10">
        <v>60</v>
      </c>
      <c r="BE7" s="10">
        <v>25</v>
      </c>
      <c r="BF7" s="10"/>
      <c r="BG7" s="10">
        <v>181</v>
      </c>
      <c r="BH7" s="10">
        <v>307</v>
      </c>
      <c r="BI7" s="10"/>
      <c r="BJ7" s="10">
        <v>370</v>
      </c>
      <c r="BK7" s="10">
        <v>116</v>
      </c>
      <c r="BL7" s="10"/>
      <c r="BM7" s="10">
        <v>69</v>
      </c>
      <c r="BN7" s="10">
        <v>116</v>
      </c>
      <c r="BO7" s="10">
        <v>154</v>
      </c>
      <c r="BP7" s="10">
        <v>36</v>
      </c>
      <c r="BQ7" s="10">
        <v>55</v>
      </c>
      <c r="BR7" s="10"/>
      <c r="BS7" s="10">
        <v>148</v>
      </c>
      <c r="BT7" s="10"/>
      <c r="BU7" s="10">
        <v>105</v>
      </c>
      <c r="BV7" s="10">
        <v>119</v>
      </c>
      <c r="BW7" s="10">
        <v>46</v>
      </c>
      <c r="BX7" s="10">
        <v>94</v>
      </c>
      <c r="BY7" s="10">
        <v>34</v>
      </c>
      <c r="BZ7" s="10"/>
      <c r="CA7" s="10">
        <v>31</v>
      </c>
      <c r="CB7" s="10"/>
      <c r="CC7" s="10">
        <v>387</v>
      </c>
      <c r="CD7" s="10">
        <v>89</v>
      </c>
      <c r="CE7" s="10"/>
      <c r="CF7" s="10">
        <v>176</v>
      </c>
      <c r="CG7" s="10"/>
      <c r="CH7" s="10">
        <v>175</v>
      </c>
      <c r="CI7" s="10">
        <v>64</v>
      </c>
    </row>
    <row r="8" spans="2:87" ht="30" customHeight="1" x14ac:dyDescent="0.35">
      <c r="B8" s="11" t="s">
        <v>20</v>
      </c>
      <c r="C8" s="11">
        <v>487</v>
      </c>
      <c r="D8" s="11">
        <v>241</v>
      </c>
      <c r="E8" s="11">
        <v>242</v>
      </c>
      <c r="F8" s="11"/>
      <c r="G8" s="11">
        <v>68</v>
      </c>
      <c r="H8" s="11">
        <v>78</v>
      </c>
      <c r="I8" s="11">
        <v>80</v>
      </c>
      <c r="J8" s="11">
        <v>83</v>
      </c>
      <c r="K8" s="11">
        <v>66</v>
      </c>
      <c r="L8" s="11">
        <v>112</v>
      </c>
      <c r="M8" s="11"/>
      <c r="N8" s="11">
        <v>137</v>
      </c>
      <c r="O8" s="11">
        <v>141</v>
      </c>
      <c r="P8" s="11">
        <v>102</v>
      </c>
      <c r="Q8" s="11">
        <v>105</v>
      </c>
      <c r="R8" s="11"/>
      <c r="S8" s="11">
        <v>73</v>
      </c>
      <c r="T8" s="11">
        <v>68</v>
      </c>
      <c r="U8" s="11">
        <v>41</v>
      </c>
      <c r="V8" s="11">
        <v>39</v>
      </c>
      <c r="W8" s="11">
        <v>28</v>
      </c>
      <c r="X8" s="11">
        <v>51</v>
      </c>
      <c r="Y8" s="11">
        <v>48</v>
      </c>
      <c r="Z8" s="11">
        <v>13</v>
      </c>
      <c r="AA8" s="11">
        <v>46</v>
      </c>
      <c r="AB8" s="11">
        <v>42</v>
      </c>
      <c r="AC8" s="11">
        <v>21</v>
      </c>
      <c r="AD8" s="11">
        <v>16</v>
      </c>
      <c r="AE8" s="11"/>
      <c r="AF8" s="11">
        <v>82</v>
      </c>
      <c r="AG8" s="11">
        <v>182</v>
      </c>
      <c r="AH8" s="11">
        <v>91</v>
      </c>
      <c r="AI8" s="11">
        <v>54</v>
      </c>
      <c r="AJ8" s="11">
        <v>59</v>
      </c>
      <c r="AK8" s="11"/>
      <c r="AL8" s="11">
        <v>190</v>
      </c>
      <c r="AM8" s="11">
        <v>190</v>
      </c>
      <c r="AN8" s="11">
        <v>75</v>
      </c>
      <c r="AO8" s="11">
        <v>32</v>
      </c>
      <c r="AP8" s="11"/>
      <c r="AQ8" s="11">
        <v>289</v>
      </c>
      <c r="AR8" s="11">
        <v>197</v>
      </c>
      <c r="AS8" s="11"/>
      <c r="AT8" s="11">
        <v>291</v>
      </c>
      <c r="AU8" s="11">
        <v>109</v>
      </c>
      <c r="AV8" s="11"/>
      <c r="AW8" s="11">
        <v>188</v>
      </c>
      <c r="AX8" s="11">
        <v>107</v>
      </c>
      <c r="AY8" s="11">
        <v>164</v>
      </c>
      <c r="AZ8" s="11"/>
      <c r="BA8" s="11">
        <v>125</v>
      </c>
      <c r="BB8" s="11">
        <v>128</v>
      </c>
      <c r="BC8" s="11">
        <v>150</v>
      </c>
      <c r="BD8" s="11">
        <v>59</v>
      </c>
      <c r="BE8" s="11">
        <v>23</v>
      </c>
      <c r="BF8" s="11"/>
      <c r="BG8" s="11">
        <v>197</v>
      </c>
      <c r="BH8" s="11">
        <v>289</v>
      </c>
      <c r="BI8" s="11"/>
      <c r="BJ8" s="11">
        <v>379</v>
      </c>
      <c r="BK8" s="11">
        <v>106</v>
      </c>
      <c r="BL8" s="11"/>
      <c r="BM8" s="11">
        <v>75</v>
      </c>
      <c r="BN8" s="11">
        <v>110</v>
      </c>
      <c r="BO8" s="11">
        <v>152</v>
      </c>
      <c r="BP8" s="11">
        <v>35</v>
      </c>
      <c r="BQ8" s="11">
        <v>55</v>
      </c>
      <c r="BR8" s="11"/>
      <c r="BS8" s="11">
        <v>149</v>
      </c>
      <c r="BT8" s="11"/>
      <c r="BU8" s="11">
        <v>102</v>
      </c>
      <c r="BV8" s="11">
        <v>121</v>
      </c>
      <c r="BW8" s="11">
        <v>45</v>
      </c>
      <c r="BX8" s="11">
        <v>92</v>
      </c>
      <c r="BY8" s="11">
        <v>39</v>
      </c>
      <c r="BZ8" s="11"/>
      <c r="CA8" s="11">
        <v>31</v>
      </c>
      <c r="CB8" s="11"/>
      <c r="CC8" s="11">
        <v>382</v>
      </c>
      <c r="CD8" s="11">
        <v>90</v>
      </c>
      <c r="CE8" s="11"/>
      <c r="CF8" s="11">
        <v>172</v>
      </c>
      <c r="CG8" s="11"/>
      <c r="CH8" s="11">
        <v>165</v>
      </c>
      <c r="CI8" s="11">
        <v>65</v>
      </c>
    </row>
    <row r="9" spans="2:87" x14ac:dyDescent="0.35">
      <c r="B9" s="18" t="s">
        <v>157</v>
      </c>
      <c r="C9" s="17">
        <v>0.13270857189006399</v>
      </c>
      <c r="D9" s="17">
        <v>0.12898672112306001</v>
      </c>
      <c r="E9" s="17">
        <v>0.13813328651193199</v>
      </c>
      <c r="F9" s="17"/>
      <c r="G9" s="17">
        <v>0.150484608038989</v>
      </c>
      <c r="H9" s="17">
        <v>0.152261019799659</v>
      </c>
      <c r="I9" s="17">
        <v>0.19279361904505399</v>
      </c>
      <c r="J9" s="17">
        <v>0.10316525488646899</v>
      </c>
      <c r="K9" s="17">
        <v>8.6575885825559695E-2</v>
      </c>
      <c r="L9" s="17">
        <v>0.114541532703876</v>
      </c>
      <c r="M9" s="17"/>
      <c r="N9" s="17">
        <v>0.13799120259297601</v>
      </c>
      <c r="O9" s="17">
        <v>0.114936756395458</v>
      </c>
      <c r="P9" s="17">
        <v>0.124537979784278</v>
      </c>
      <c r="Q9" s="17">
        <v>0.160288356610612</v>
      </c>
      <c r="R9" s="17"/>
      <c r="S9" s="17">
        <v>0.186479503746067</v>
      </c>
      <c r="T9" s="17">
        <v>0.128387419272352</v>
      </c>
      <c r="U9" s="17">
        <v>6.7866704730099106E-2</v>
      </c>
      <c r="V9" s="17">
        <v>8.0573897753547494E-2</v>
      </c>
      <c r="W9" s="17">
        <v>0.12551901404464999</v>
      </c>
      <c r="X9" s="17">
        <v>0.1468910846882</v>
      </c>
      <c r="Y9" s="17">
        <v>0.19872013295941399</v>
      </c>
      <c r="Z9" s="17">
        <v>0.21475276062322601</v>
      </c>
      <c r="AA9" s="17">
        <v>8.0335639359778097E-2</v>
      </c>
      <c r="AB9" s="17">
        <v>0.13393855138270599</v>
      </c>
      <c r="AC9" s="17">
        <v>0.167382718783158</v>
      </c>
      <c r="AD9" s="17">
        <v>0</v>
      </c>
      <c r="AE9" s="17"/>
      <c r="AF9" s="17">
        <v>0.209445072984103</v>
      </c>
      <c r="AG9" s="17">
        <v>0.132228300701835</v>
      </c>
      <c r="AH9" s="17">
        <v>5.1693545107218797E-2</v>
      </c>
      <c r="AI9" s="17">
        <v>0.117253322977624</v>
      </c>
      <c r="AJ9" s="17">
        <v>0.138128797424584</v>
      </c>
      <c r="AK9" s="17"/>
      <c r="AL9" s="17">
        <v>0.102075009128619</v>
      </c>
      <c r="AM9" s="17">
        <v>0.14963423114716501</v>
      </c>
      <c r="AN9" s="17">
        <v>0.107451636147521</v>
      </c>
      <c r="AO9" s="17">
        <v>0.273196874345495</v>
      </c>
      <c r="AP9" s="17"/>
      <c r="AQ9" s="17">
        <v>0.13258090559702801</v>
      </c>
      <c r="AR9" s="17">
        <v>0.13289554540853599</v>
      </c>
      <c r="AS9" s="17"/>
      <c r="AT9" s="17">
        <v>0.16626318538709101</v>
      </c>
      <c r="AU9" s="17">
        <v>9.9772438697995999E-2</v>
      </c>
      <c r="AV9" s="17"/>
      <c r="AW9" s="17">
        <v>0.14193175727101801</v>
      </c>
      <c r="AX9" s="17">
        <v>8.9216851522834997E-2</v>
      </c>
      <c r="AY9" s="17">
        <v>0.165885556193579</v>
      </c>
      <c r="AZ9" s="17"/>
      <c r="BA9" s="17">
        <v>0.15766534965290899</v>
      </c>
      <c r="BB9" s="17">
        <v>0.14946329056729099</v>
      </c>
      <c r="BC9" s="17">
        <v>0.127517772668131</v>
      </c>
      <c r="BD9" s="17">
        <v>9.5250712691265296E-2</v>
      </c>
      <c r="BE9" s="17">
        <v>4.0143148318859803E-2</v>
      </c>
      <c r="BF9" s="17"/>
      <c r="BG9" s="17">
        <v>9.2725159608605306E-2</v>
      </c>
      <c r="BH9" s="17">
        <v>0.159967142936219</v>
      </c>
      <c r="BI9" s="17"/>
      <c r="BJ9" s="17">
        <v>0.13332463793670901</v>
      </c>
      <c r="BK9" s="17">
        <v>0.132725055140687</v>
      </c>
      <c r="BL9" s="17"/>
      <c r="BM9" s="17">
        <v>0.12526585322637401</v>
      </c>
      <c r="BN9" s="17">
        <v>0.187114892639829</v>
      </c>
      <c r="BO9" s="17">
        <v>0.130049588888724</v>
      </c>
      <c r="BP9" s="17">
        <v>7.7547476626921005E-2</v>
      </c>
      <c r="BQ9" s="17">
        <v>0.132659477911023</v>
      </c>
      <c r="BR9" s="17"/>
      <c r="BS9" s="17">
        <v>0.15506373158508199</v>
      </c>
      <c r="BT9" s="17"/>
      <c r="BU9" s="17">
        <v>0.20022977959185301</v>
      </c>
      <c r="BV9" s="17">
        <v>0.147976046415246</v>
      </c>
      <c r="BW9" s="17">
        <v>0.102086503981209</v>
      </c>
      <c r="BX9" s="17">
        <v>0.12291469939624</v>
      </c>
      <c r="BY9" s="17">
        <v>4.8318402908444802E-2</v>
      </c>
      <c r="BZ9" s="17"/>
      <c r="CA9" s="17">
        <v>0.21129886607863901</v>
      </c>
      <c r="CB9" s="17"/>
      <c r="CC9" s="17">
        <v>0.145310110510492</v>
      </c>
      <c r="CD9" s="17">
        <v>8.8713945325737995E-2</v>
      </c>
      <c r="CE9" s="17"/>
      <c r="CF9" s="17">
        <v>0.15196307648684701</v>
      </c>
      <c r="CG9" s="17"/>
      <c r="CH9" s="17">
        <v>0.12311989992976299</v>
      </c>
      <c r="CI9" s="17">
        <v>6.9598360184248295E-2</v>
      </c>
    </row>
    <row r="10" spans="2:87" x14ac:dyDescent="0.35">
      <c r="B10" s="18" t="s">
        <v>158</v>
      </c>
      <c r="C10" s="17">
        <v>0.249153593323894</v>
      </c>
      <c r="D10" s="17">
        <v>0.25227851099612902</v>
      </c>
      <c r="E10" s="17">
        <v>0.24926801301043999</v>
      </c>
      <c r="F10" s="17"/>
      <c r="G10" s="17">
        <v>0.27009961635616497</v>
      </c>
      <c r="H10" s="17">
        <v>0.31762407783156898</v>
      </c>
      <c r="I10" s="17">
        <v>0.22908335176610001</v>
      </c>
      <c r="J10" s="17">
        <v>0.244180539313305</v>
      </c>
      <c r="K10" s="17">
        <v>0.157183512569425</v>
      </c>
      <c r="L10" s="17">
        <v>0.26144904372934302</v>
      </c>
      <c r="M10" s="17"/>
      <c r="N10" s="17">
        <v>0.23406538831981799</v>
      </c>
      <c r="O10" s="17">
        <v>0.269615034461134</v>
      </c>
      <c r="P10" s="17">
        <v>0.19944256439079999</v>
      </c>
      <c r="Q10" s="17">
        <v>0.294451914071923</v>
      </c>
      <c r="R10" s="17"/>
      <c r="S10" s="17">
        <v>0.31251185203619802</v>
      </c>
      <c r="T10" s="17">
        <v>0.32624525595932902</v>
      </c>
      <c r="U10" s="17">
        <v>0.23056025522809701</v>
      </c>
      <c r="V10" s="17">
        <v>0.25255070072081998</v>
      </c>
      <c r="W10" s="17">
        <v>0.23570997777457101</v>
      </c>
      <c r="X10" s="17">
        <v>0.18920419334826799</v>
      </c>
      <c r="Y10" s="17">
        <v>0.20510531343862101</v>
      </c>
      <c r="Z10" s="17">
        <v>0.25661704695847998</v>
      </c>
      <c r="AA10" s="17">
        <v>0.30816668491186</v>
      </c>
      <c r="AB10" s="17">
        <v>0.192852681480538</v>
      </c>
      <c r="AC10" s="17">
        <v>8.8509204250408396E-2</v>
      </c>
      <c r="AD10" s="17">
        <v>0.20278107106167201</v>
      </c>
      <c r="AE10" s="17"/>
      <c r="AF10" s="17">
        <v>0.22411907340328999</v>
      </c>
      <c r="AG10" s="17">
        <v>0.25476478694649202</v>
      </c>
      <c r="AH10" s="17">
        <v>0.28838218196825299</v>
      </c>
      <c r="AI10" s="17">
        <v>0.20490596790659499</v>
      </c>
      <c r="AJ10" s="17">
        <v>0.32390593061610801</v>
      </c>
      <c r="AK10" s="17"/>
      <c r="AL10" s="17">
        <v>0.25448995972612098</v>
      </c>
      <c r="AM10" s="17">
        <v>0.244523497514859</v>
      </c>
      <c r="AN10" s="17">
        <v>0.280183292767822</v>
      </c>
      <c r="AO10" s="17">
        <v>0.17252608955086501</v>
      </c>
      <c r="AP10" s="17"/>
      <c r="AQ10" s="17">
        <v>0.24787819403636799</v>
      </c>
      <c r="AR10" s="17">
        <v>0.25102147784199202</v>
      </c>
      <c r="AS10" s="17"/>
      <c r="AT10" s="17">
        <v>0.27499858009163403</v>
      </c>
      <c r="AU10" s="17">
        <v>0.23074885907923601</v>
      </c>
      <c r="AV10" s="17"/>
      <c r="AW10" s="17">
        <v>0.237787065501153</v>
      </c>
      <c r="AX10" s="17">
        <v>0.23127715364641499</v>
      </c>
      <c r="AY10" s="17">
        <v>0.299549998948897</v>
      </c>
      <c r="AZ10" s="17"/>
      <c r="BA10" s="17">
        <v>0.26678410368949301</v>
      </c>
      <c r="BB10" s="17">
        <v>0.27642831505459903</v>
      </c>
      <c r="BC10" s="17">
        <v>0.24051600002882101</v>
      </c>
      <c r="BD10" s="17">
        <v>0.183582576735528</v>
      </c>
      <c r="BE10" s="17">
        <v>0.19400238431021</v>
      </c>
      <c r="BF10" s="17"/>
      <c r="BG10" s="17">
        <v>0.25069803311064298</v>
      </c>
      <c r="BH10" s="17">
        <v>0.248100676145209</v>
      </c>
      <c r="BI10" s="17"/>
      <c r="BJ10" s="17">
        <v>0.25504335391205701</v>
      </c>
      <c r="BK10" s="17">
        <v>0.23218982482257999</v>
      </c>
      <c r="BL10" s="17"/>
      <c r="BM10" s="17">
        <v>0.27360595378885899</v>
      </c>
      <c r="BN10" s="17">
        <v>0.40533547485388699</v>
      </c>
      <c r="BO10" s="17">
        <v>0.206588071496696</v>
      </c>
      <c r="BP10" s="17">
        <v>0.13854784114468599</v>
      </c>
      <c r="BQ10" s="17">
        <v>0.200962752438512</v>
      </c>
      <c r="BR10" s="17"/>
      <c r="BS10" s="17">
        <v>0.33928207500577401</v>
      </c>
      <c r="BT10" s="17"/>
      <c r="BU10" s="17">
        <v>0.45117735994946501</v>
      </c>
      <c r="BV10" s="17">
        <v>0.25892542951806602</v>
      </c>
      <c r="BW10" s="17">
        <v>0.15005451308020201</v>
      </c>
      <c r="BX10" s="17">
        <v>0.22280704871146501</v>
      </c>
      <c r="BY10" s="17">
        <v>0.161640826528162</v>
      </c>
      <c r="BZ10" s="17"/>
      <c r="CA10" s="17">
        <v>0.36033287413517001</v>
      </c>
      <c r="CB10" s="17"/>
      <c r="CC10" s="17">
        <v>0.24597719968925799</v>
      </c>
      <c r="CD10" s="17">
        <v>0.25281570225057898</v>
      </c>
      <c r="CE10" s="17"/>
      <c r="CF10" s="17">
        <v>0.22742710839056399</v>
      </c>
      <c r="CG10" s="17"/>
      <c r="CH10" s="17">
        <v>0.21377088325112401</v>
      </c>
      <c r="CI10" s="17">
        <v>0.31583541677837601</v>
      </c>
    </row>
    <row r="11" spans="2:87" x14ac:dyDescent="0.35">
      <c r="B11" s="18" t="s">
        <v>159</v>
      </c>
      <c r="C11" s="17">
        <v>0.30336086383262201</v>
      </c>
      <c r="D11" s="17">
        <v>0.27436379298492403</v>
      </c>
      <c r="E11" s="17">
        <v>0.33616484186280099</v>
      </c>
      <c r="F11" s="17"/>
      <c r="G11" s="17">
        <v>0.244540334125739</v>
      </c>
      <c r="H11" s="17">
        <v>0.186997155004196</v>
      </c>
      <c r="I11" s="17">
        <v>0.30966912681485798</v>
      </c>
      <c r="J11" s="17">
        <v>0.27966911203611899</v>
      </c>
      <c r="K11" s="17">
        <v>0.417451733528795</v>
      </c>
      <c r="L11" s="17">
        <v>0.36521473929071402</v>
      </c>
      <c r="M11" s="17"/>
      <c r="N11" s="17">
        <v>0.35327811760722899</v>
      </c>
      <c r="O11" s="17">
        <v>0.28510753955590601</v>
      </c>
      <c r="P11" s="17">
        <v>0.28313008171591902</v>
      </c>
      <c r="Q11" s="17">
        <v>0.26867334343024202</v>
      </c>
      <c r="R11" s="17"/>
      <c r="S11" s="17">
        <v>0.24364483669636799</v>
      </c>
      <c r="T11" s="17">
        <v>0.26501726919219198</v>
      </c>
      <c r="U11" s="17">
        <v>0.45812897357128002</v>
      </c>
      <c r="V11" s="17">
        <v>0.307983998797981</v>
      </c>
      <c r="W11" s="17">
        <v>0.24462677785314399</v>
      </c>
      <c r="X11" s="17">
        <v>0.38500558540040902</v>
      </c>
      <c r="Y11" s="17">
        <v>0.279825867249195</v>
      </c>
      <c r="Z11" s="17">
        <v>0.31542930123211399</v>
      </c>
      <c r="AA11" s="17">
        <v>0.30728988326642298</v>
      </c>
      <c r="AB11" s="17">
        <v>0.28667254315183199</v>
      </c>
      <c r="AC11" s="17">
        <v>0.20574733904187301</v>
      </c>
      <c r="AD11" s="17">
        <v>0.39608896512881298</v>
      </c>
      <c r="AE11" s="17"/>
      <c r="AF11" s="17">
        <v>0.20289207848919699</v>
      </c>
      <c r="AG11" s="17">
        <v>0.29113000538538503</v>
      </c>
      <c r="AH11" s="17">
        <v>0.42422556528257899</v>
      </c>
      <c r="AI11" s="17">
        <v>0.32646107573907801</v>
      </c>
      <c r="AJ11" s="17">
        <v>0.27317868333564399</v>
      </c>
      <c r="AK11" s="17"/>
      <c r="AL11" s="17">
        <v>0.29112621670370398</v>
      </c>
      <c r="AM11" s="17">
        <v>0.32429367698879902</v>
      </c>
      <c r="AN11" s="17">
        <v>0.307499652634943</v>
      </c>
      <c r="AO11" s="17">
        <v>0.24231204067319001</v>
      </c>
      <c r="AP11" s="17"/>
      <c r="AQ11" s="17">
        <v>0.29105560327847502</v>
      </c>
      <c r="AR11" s="17">
        <v>0.32138251862343498</v>
      </c>
      <c r="AS11" s="17"/>
      <c r="AT11" s="17">
        <v>0.25422888672060701</v>
      </c>
      <c r="AU11" s="17">
        <v>0.36803660723002302</v>
      </c>
      <c r="AV11" s="17"/>
      <c r="AW11" s="17">
        <v>0.36784968488089598</v>
      </c>
      <c r="AX11" s="17">
        <v>0.34422155699052798</v>
      </c>
      <c r="AY11" s="17">
        <v>0.20696616061388101</v>
      </c>
      <c r="AZ11" s="17"/>
      <c r="BA11" s="17">
        <v>0.20302263587206801</v>
      </c>
      <c r="BB11" s="17">
        <v>0.32877159803809602</v>
      </c>
      <c r="BC11" s="17">
        <v>0.29031965384357</v>
      </c>
      <c r="BD11" s="17">
        <v>0.39737393840437102</v>
      </c>
      <c r="BE11" s="17">
        <v>0.56244506726965904</v>
      </c>
      <c r="BF11" s="17"/>
      <c r="BG11" s="17">
        <v>0.29350981039607899</v>
      </c>
      <c r="BH11" s="17">
        <v>0.31007678987938397</v>
      </c>
      <c r="BI11" s="17"/>
      <c r="BJ11" s="17">
        <v>0.30096601730235201</v>
      </c>
      <c r="BK11" s="17">
        <v>0.30881871196246402</v>
      </c>
      <c r="BL11" s="17"/>
      <c r="BM11" s="17">
        <v>0.251202445424484</v>
      </c>
      <c r="BN11" s="17">
        <v>0.24679056077429601</v>
      </c>
      <c r="BO11" s="17">
        <v>0.35016985372823201</v>
      </c>
      <c r="BP11" s="17">
        <v>0.45020397443235399</v>
      </c>
      <c r="BQ11" s="17">
        <v>0.29547115687348702</v>
      </c>
      <c r="BR11" s="17"/>
      <c r="BS11" s="17">
        <v>0.270339006476771</v>
      </c>
      <c r="BT11" s="17"/>
      <c r="BU11" s="17">
        <v>0.204970138564562</v>
      </c>
      <c r="BV11" s="17">
        <v>0.298695272748006</v>
      </c>
      <c r="BW11" s="17">
        <v>0.44884671203409698</v>
      </c>
      <c r="BX11" s="17">
        <v>0.35537247417949303</v>
      </c>
      <c r="BY11" s="17">
        <v>0.24453565056090401</v>
      </c>
      <c r="BZ11" s="17"/>
      <c r="CA11" s="17">
        <v>0.20155576739519299</v>
      </c>
      <c r="CB11" s="17"/>
      <c r="CC11" s="17">
        <v>0.28825850731664698</v>
      </c>
      <c r="CD11" s="17">
        <v>0.39304582618860801</v>
      </c>
      <c r="CE11" s="17"/>
      <c r="CF11" s="17">
        <v>0.328863157447776</v>
      </c>
      <c r="CG11" s="17"/>
      <c r="CH11" s="17">
        <v>0.30788219390447402</v>
      </c>
      <c r="CI11" s="17">
        <v>0.34818405211435699</v>
      </c>
    </row>
    <row r="12" spans="2:87" x14ac:dyDescent="0.35">
      <c r="B12" s="18" t="s">
        <v>160</v>
      </c>
      <c r="C12" s="17">
        <v>0.21276782814328599</v>
      </c>
      <c r="D12" s="17">
        <v>0.253121567205914</v>
      </c>
      <c r="E12" s="17">
        <v>0.16706675729426201</v>
      </c>
      <c r="F12" s="17"/>
      <c r="G12" s="17">
        <v>0.27506105007541998</v>
      </c>
      <c r="H12" s="17">
        <v>0.21184696591531199</v>
      </c>
      <c r="I12" s="17">
        <v>0.16276816268475899</v>
      </c>
      <c r="J12" s="17">
        <v>0.23316622121837099</v>
      </c>
      <c r="K12" s="17">
        <v>0.30096278689329298</v>
      </c>
      <c r="L12" s="17">
        <v>0.144089939649159</v>
      </c>
      <c r="M12" s="17"/>
      <c r="N12" s="17">
        <v>0.22108710525259601</v>
      </c>
      <c r="O12" s="17">
        <v>0.219036910217696</v>
      </c>
      <c r="P12" s="17">
        <v>0.23665688477198599</v>
      </c>
      <c r="Q12" s="17">
        <v>0.17453139967298401</v>
      </c>
      <c r="R12" s="17"/>
      <c r="S12" s="17">
        <v>0.20530307632752301</v>
      </c>
      <c r="T12" s="17">
        <v>0.22601956912184401</v>
      </c>
      <c r="U12" s="17">
        <v>0.13573263352682599</v>
      </c>
      <c r="V12" s="17">
        <v>0.229150654173366</v>
      </c>
      <c r="W12" s="17">
        <v>0.17338460318059101</v>
      </c>
      <c r="X12" s="17">
        <v>0.16191936377365601</v>
      </c>
      <c r="Y12" s="17">
        <v>0.15330535868576001</v>
      </c>
      <c r="Z12" s="17">
        <v>0.142772300568723</v>
      </c>
      <c r="AA12" s="17">
        <v>0.27952824010588001</v>
      </c>
      <c r="AB12" s="17">
        <v>0.27988664606219699</v>
      </c>
      <c r="AC12" s="17">
        <v>0.24703943220907901</v>
      </c>
      <c r="AD12" s="17">
        <v>0.40112996380951499</v>
      </c>
      <c r="AE12" s="17"/>
      <c r="AF12" s="17">
        <v>0.27714536477567903</v>
      </c>
      <c r="AG12" s="17">
        <v>0.18478430126904499</v>
      </c>
      <c r="AH12" s="17">
        <v>0.20583064835874801</v>
      </c>
      <c r="AI12" s="17">
        <v>0.22868262293948899</v>
      </c>
      <c r="AJ12" s="17">
        <v>0.20394072438729799</v>
      </c>
      <c r="AK12" s="17"/>
      <c r="AL12" s="17">
        <v>0.20593052982094201</v>
      </c>
      <c r="AM12" s="17">
        <v>0.20283546129749899</v>
      </c>
      <c r="AN12" s="17">
        <v>0.25081674912207502</v>
      </c>
      <c r="AO12" s="17">
        <v>0.22345168998675899</v>
      </c>
      <c r="AP12" s="17"/>
      <c r="AQ12" s="17">
        <v>0.20756898406510599</v>
      </c>
      <c r="AR12" s="17">
        <v>0.220381789089171</v>
      </c>
      <c r="AS12" s="17"/>
      <c r="AT12" s="17">
        <v>0.21715797603266099</v>
      </c>
      <c r="AU12" s="17">
        <v>0.18661683266352899</v>
      </c>
      <c r="AV12" s="17"/>
      <c r="AW12" s="17">
        <v>0.17803148056183299</v>
      </c>
      <c r="AX12" s="17">
        <v>0.209821714584352</v>
      </c>
      <c r="AY12" s="17">
        <v>0.24005101580983401</v>
      </c>
      <c r="AZ12" s="17"/>
      <c r="BA12" s="17">
        <v>0.31342110627616898</v>
      </c>
      <c r="BB12" s="17">
        <v>0.139700556306876</v>
      </c>
      <c r="BC12" s="17">
        <v>0.20401186924756301</v>
      </c>
      <c r="BD12" s="17">
        <v>0.22153189055549699</v>
      </c>
      <c r="BE12" s="17">
        <v>0.116469918734598</v>
      </c>
      <c r="BF12" s="17"/>
      <c r="BG12" s="17">
        <v>0.244695359661419</v>
      </c>
      <c r="BH12" s="17">
        <v>0.19100132957410401</v>
      </c>
      <c r="BI12" s="17"/>
      <c r="BJ12" s="17">
        <v>0.20831294258720201</v>
      </c>
      <c r="BK12" s="17">
        <v>0.23233641586116899</v>
      </c>
      <c r="BL12" s="17"/>
      <c r="BM12" s="17">
        <v>0.16779474370817599</v>
      </c>
      <c r="BN12" s="17">
        <v>7.5013962588322394E-2</v>
      </c>
      <c r="BO12" s="17">
        <v>0.235943350626966</v>
      </c>
      <c r="BP12" s="17">
        <v>0.25465478215063497</v>
      </c>
      <c r="BQ12" s="17">
        <v>0.335286557680889</v>
      </c>
      <c r="BR12" s="17"/>
      <c r="BS12" s="17">
        <v>0.19390239321268901</v>
      </c>
      <c r="BT12" s="17"/>
      <c r="BU12" s="17">
        <v>7.3524937387214703E-2</v>
      </c>
      <c r="BV12" s="17">
        <v>0.22707595279173701</v>
      </c>
      <c r="BW12" s="17">
        <v>0.23757728028858499</v>
      </c>
      <c r="BX12" s="17">
        <v>0.25075320267413698</v>
      </c>
      <c r="BY12" s="17">
        <v>0.28383521751885599</v>
      </c>
      <c r="BZ12" s="17"/>
      <c r="CA12" s="17">
        <v>0.15442970252807001</v>
      </c>
      <c r="CB12" s="17"/>
      <c r="CC12" s="17">
        <v>0.22006430118818299</v>
      </c>
      <c r="CD12" s="17">
        <v>0.182184513135039</v>
      </c>
      <c r="CE12" s="17"/>
      <c r="CF12" s="17">
        <v>0.20777751789130999</v>
      </c>
      <c r="CG12" s="17"/>
      <c r="CH12" s="17">
        <v>0.22578125977121599</v>
      </c>
      <c r="CI12" s="17">
        <v>0.233007337801763</v>
      </c>
    </row>
    <row r="13" spans="2:87" x14ac:dyDescent="0.35">
      <c r="B13" s="18" t="s">
        <v>161</v>
      </c>
      <c r="C13" s="19">
        <v>0.102009142810133</v>
      </c>
      <c r="D13" s="19">
        <v>9.1249407689973805E-2</v>
      </c>
      <c r="E13" s="19">
        <v>0.109367101320565</v>
      </c>
      <c r="F13" s="19"/>
      <c r="G13" s="19">
        <v>5.9814391403687599E-2</v>
      </c>
      <c r="H13" s="19">
        <v>0.13127078144926399</v>
      </c>
      <c r="I13" s="19">
        <v>0.10568573968922899</v>
      </c>
      <c r="J13" s="19">
        <v>0.139818872545735</v>
      </c>
      <c r="K13" s="19">
        <v>3.7826081182926997E-2</v>
      </c>
      <c r="L13" s="19">
        <v>0.11470474462690899</v>
      </c>
      <c r="M13" s="19"/>
      <c r="N13" s="19">
        <v>5.3578186227381301E-2</v>
      </c>
      <c r="O13" s="19">
        <v>0.11130375936980599</v>
      </c>
      <c r="P13" s="19">
        <v>0.156232489337016</v>
      </c>
      <c r="Q13" s="19">
        <v>0.102054986214239</v>
      </c>
      <c r="R13" s="19"/>
      <c r="S13" s="19">
        <v>5.2060731193843503E-2</v>
      </c>
      <c r="T13" s="19">
        <v>5.4330486454282498E-2</v>
      </c>
      <c r="U13" s="19">
        <v>0.107711432943699</v>
      </c>
      <c r="V13" s="19">
        <v>0.129740748554285</v>
      </c>
      <c r="W13" s="19">
        <v>0.220759627147044</v>
      </c>
      <c r="X13" s="19">
        <v>0.116979772789468</v>
      </c>
      <c r="Y13" s="19">
        <v>0.16304332766701099</v>
      </c>
      <c r="Z13" s="19">
        <v>7.0428590617456502E-2</v>
      </c>
      <c r="AA13" s="19">
        <v>2.4679552356059498E-2</v>
      </c>
      <c r="AB13" s="19">
        <v>0.106649577922727</v>
      </c>
      <c r="AC13" s="19">
        <v>0.29132130571548198</v>
      </c>
      <c r="AD13" s="19">
        <v>0</v>
      </c>
      <c r="AE13" s="19"/>
      <c r="AF13" s="19">
        <v>8.63984103477312E-2</v>
      </c>
      <c r="AG13" s="19">
        <v>0.13709260569724399</v>
      </c>
      <c r="AH13" s="19">
        <v>2.9868059283200799E-2</v>
      </c>
      <c r="AI13" s="19">
        <v>0.122697010437213</v>
      </c>
      <c r="AJ13" s="19">
        <v>6.0845864236366398E-2</v>
      </c>
      <c r="AK13" s="19"/>
      <c r="AL13" s="19">
        <v>0.146378284620614</v>
      </c>
      <c r="AM13" s="19">
        <v>7.87131330516775E-2</v>
      </c>
      <c r="AN13" s="19">
        <v>5.4048669327638403E-2</v>
      </c>
      <c r="AO13" s="19">
        <v>8.8513305443690196E-2</v>
      </c>
      <c r="AP13" s="19"/>
      <c r="AQ13" s="19">
        <v>0.120916313023023</v>
      </c>
      <c r="AR13" s="19">
        <v>7.4318669036866195E-2</v>
      </c>
      <c r="AS13" s="19"/>
      <c r="AT13" s="19">
        <v>8.7351371768007294E-2</v>
      </c>
      <c r="AU13" s="19">
        <v>0.114825262329217</v>
      </c>
      <c r="AV13" s="19"/>
      <c r="AW13" s="19">
        <v>7.4400011785099807E-2</v>
      </c>
      <c r="AX13" s="19">
        <v>0.12546272325586999</v>
      </c>
      <c r="AY13" s="19">
        <v>8.7547268433808806E-2</v>
      </c>
      <c r="AZ13" s="19"/>
      <c r="BA13" s="19">
        <v>5.9106804509360698E-2</v>
      </c>
      <c r="BB13" s="19">
        <v>0.105636240033137</v>
      </c>
      <c r="BC13" s="19">
        <v>0.13763470421191501</v>
      </c>
      <c r="BD13" s="19">
        <v>0.102260881613338</v>
      </c>
      <c r="BE13" s="19">
        <v>8.6939481366673094E-2</v>
      </c>
      <c r="BF13" s="19"/>
      <c r="BG13" s="19">
        <v>0.118371637223254</v>
      </c>
      <c r="BH13" s="19">
        <v>9.0854061465082694E-2</v>
      </c>
      <c r="BI13" s="19"/>
      <c r="BJ13" s="19">
        <v>0.102353048261679</v>
      </c>
      <c r="BK13" s="19">
        <v>9.3929992213100597E-2</v>
      </c>
      <c r="BL13" s="19"/>
      <c r="BM13" s="19">
        <v>0.18213100385210701</v>
      </c>
      <c r="BN13" s="19">
        <v>8.5745109143665801E-2</v>
      </c>
      <c r="BO13" s="19">
        <v>7.7249135259381194E-2</v>
      </c>
      <c r="BP13" s="19">
        <v>7.9045925645404594E-2</v>
      </c>
      <c r="BQ13" s="19">
        <v>3.5620055096088503E-2</v>
      </c>
      <c r="BR13" s="19"/>
      <c r="BS13" s="19">
        <v>4.1412793719683899E-2</v>
      </c>
      <c r="BT13" s="19"/>
      <c r="BU13" s="19">
        <v>7.0097784506905098E-2</v>
      </c>
      <c r="BV13" s="19">
        <v>6.7327298526945106E-2</v>
      </c>
      <c r="BW13" s="19">
        <v>6.1434990615906897E-2</v>
      </c>
      <c r="BX13" s="19">
        <v>4.8152575038664103E-2</v>
      </c>
      <c r="BY13" s="19">
        <v>0.26166990248363298</v>
      </c>
      <c r="BZ13" s="19"/>
      <c r="CA13" s="19">
        <v>7.2382789862928301E-2</v>
      </c>
      <c r="CB13" s="19"/>
      <c r="CC13" s="19">
        <v>0.100389881295419</v>
      </c>
      <c r="CD13" s="19">
        <v>8.3240013100035606E-2</v>
      </c>
      <c r="CE13" s="19"/>
      <c r="CF13" s="19">
        <v>8.3969139783502206E-2</v>
      </c>
      <c r="CG13" s="19"/>
      <c r="CH13" s="19">
        <v>0.12944576314342399</v>
      </c>
      <c r="CI13" s="19">
        <v>3.3374833121255498E-2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198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488</v>
      </c>
      <c r="D7" s="10">
        <v>246</v>
      </c>
      <c r="E7" s="10">
        <v>239</v>
      </c>
      <c r="F7" s="10"/>
      <c r="G7" s="10">
        <v>38</v>
      </c>
      <c r="H7" s="10">
        <v>78</v>
      </c>
      <c r="I7" s="10">
        <v>85</v>
      </c>
      <c r="J7" s="10">
        <v>89</v>
      </c>
      <c r="K7" s="10">
        <v>75</v>
      </c>
      <c r="L7" s="10">
        <v>123</v>
      </c>
      <c r="M7" s="10"/>
      <c r="N7" s="10">
        <v>150</v>
      </c>
      <c r="O7" s="10">
        <v>134</v>
      </c>
      <c r="P7" s="10">
        <v>98</v>
      </c>
      <c r="Q7" s="10">
        <v>104</v>
      </c>
      <c r="R7" s="10"/>
      <c r="S7" s="10">
        <v>70</v>
      </c>
      <c r="T7" s="10">
        <v>72</v>
      </c>
      <c r="U7" s="10">
        <v>44</v>
      </c>
      <c r="V7" s="10">
        <v>38</v>
      </c>
      <c r="W7" s="10">
        <v>32</v>
      </c>
      <c r="X7" s="10">
        <v>48</v>
      </c>
      <c r="Y7" s="10">
        <v>42</v>
      </c>
      <c r="Z7" s="10">
        <v>11</v>
      </c>
      <c r="AA7" s="10">
        <v>43</v>
      </c>
      <c r="AB7" s="10">
        <v>45</v>
      </c>
      <c r="AC7" s="10">
        <v>24</v>
      </c>
      <c r="AD7" s="10">
        <v>19</v>
      </c>
      <c r="AE7" s="10"/>
      <c r="AF7" s="10">
        <v>80</v>
      </c>
      <c r="AG7" s="10">
        <v>181</v>
      </c>
      <c r="AH7" s="10">
        <v>94</v>
      </c>
      <c r="AI7" s="10">
        <v>56</v>
      </c>
      <c r="AJ7" s="10">
        <v>61</v>
      </c>
      <c r="AK7" s="10"/>
      <c r="AL7" s="10">
        <v>194</v>
      </c>
      <c r="AM7" s="10">
        <v>191</v>
      </c>
      <c r="AN7" s="10">
        <v>74</v>
      </c>
      <c r="AO7" s="10">
        <v>29</v>
      </c>
      <c r="AP7" s="10"/>
      <c r="AQ7" s="10">
        <v>286</v>
      </c>
      <c r="AR7" s="10">
        <v>202</v>
      </c>
      <c r="AS7" s="10"/>
      <c r="AT7" s="10">
        <v>292</v>
      </c>
      <c r="AU7" s="10">
        <v>121</v>
      </c>
      <c r="AV7" s="10"/>
      <c r="AW7" s="10">
        <v>201</v>
      </c>
      <c r="AX7" s="10">
        <v>109</v>
      </c>
      <c r="AY7" s="10">
        <v>156</v>
      </c>
      <c r="AZ7" s="10"/>
      <c r="BA7" s="10">
        <v>121</v>
      </c>
      <c r="BB7" s="10">
        <v>128</v>
      </c>
      <c r="BC7" s="10">
        <v>153</v>
      </c>
      <c r="BD7" s="10">
        <v>60</v>
      </c>
      <c r="BE7" s="10">
        <v>25</v>
      </c>
      <c r="BF7" s="10"/>
      <c r="BG7" s="10">
        <v>181</v>
      </c>
      <c r="BH7" s="10">
        <v>307</v>
      </c>
      <c r="BI7" s="10"/>
      <c r="BJ7" s="10">
        <v>370</v>
      </c>
      <c r="BK7" s="10">
        <v>116</v>
      </c>
      <c r="BL7" s="10"/>
      <c r="BM7" s="10">
        <v>69</v>
      </c>
      <c r="BN7" s="10">
        <v>116</v>
      </c>
      <c r="BO7" s="10">
        <v>154</v>
      </c>
      <c r="BP7" s="10">
        <v>36</v>
      </c>
      <c r="BQ7" s="10">
        <v>55</v>
      </c>
      <c r="BR7" s="10"/>
      <c r="BS7" s="10">
        <v>148</v>
      </c>
      <c r="BT7" s="10"/>
      <c r="BU7" s="10">
        <v>105</v>
      </c>
      <c r="BV7" s="10">
        <v>119</v>
      </c>
      <c r="BW7" s="10">
        <v>46</v>
      </c>
      <c r="BX7" s="10">
        <v>94</v>
      </c>
      <c r="BY7" s="10">
        <v>34</v>
      </c>
      <c r="BZ7" s="10"/>
      <c r="CA7" s="10">
        <v>31</v>
      </c>
      <c r="CB7" s="10"/>
      <c r="CC7" s="10">
        <v>387</v>
      </c>
      <c r="CD7" s="10">
        <v>89</v>
      </c>
      <c r="CE7" s="10"/>
      <c r="CF7" s="10">
        <v>176</v>
      </c>
      <c r="CG7" s="10"/>
      <c r="CH7" s="10">
        <v>175</v>
      </c>
      <c r="CI7" s="10">
        <v>64</v>
      </c>
    </row>
    <row r="8" spans="2:87" ht="30" customHeight="1" x14ac:dyDescent="0.35">
      <c r="B8" s="11" t="s">
        <v>20</v>
      </c>
      <c r="C8" s="11">
        <v>487</v>
      </c>
      <c r="D8" s="11">
        <v>241</v>
      </c>
      <c r="E8" s="11">
        <v>242</v>
      </c>
      <c r="F8" s="11"/>
      <c r="G8" s="11">
        <v>68</v>
      </c>
      <c r="H8" s="11">
        <v>78</v>
      </c>
      <c r="I8" s="11">
        <v>80</v>
      </c>
      <c r="J8" s="11">
        <v>83</v>
      </c>
      <c r="K8" s="11">
        <v>66</v>
      </c>
      <c r="L8" s="11">
        <v>112</v>
      </c>
      <c r="M8" s="11"/>
      <c r="N8" s="11">
        <v>137</v>
      </c>
      <c r="O8" s="11">
        <v>141</v>
      </c>
      <c r="P8" s="11">
        <v>102</v>
      </c>
      <c r="Q8" s="11">
        <v>105</v>
      </c>
      <c r="R8" s="11"/>
      <c r="S8" s="11">
        <v>73</v>
      </c>
      <c r="T8" s="11">
        <v>68</v>
      </c>
      <c r="U8" s="11">
        <v>41</v>
      </c>
      <c r="V8" s="11">
        <v>39</v>
      </c>
      <c r="W8" s="11">
        <v>28</v>
      </c>
      <c r="X8" s="11">
        <v>51</v>
      </c>
      <c r="Y8" s="11">
        <v>48</v>
      </c>
      <c r="Z8" s="11">
        <v>13</v>
      </c>
      <c r="AA8" s="11">
        <v>46</v>
      </c>
      <c r="AB8" s="11">
        <v>42</v>
      </c>
      <c r="AC8" s="11">
        <v>21</v>
      </c>
      <c r="AD8" s="11">
        <v>16</v>
      </c>
      <c r="AE8" s="11"/>
      <c r="AF8" s="11">
        <v>82</v>
      </c>
      <c r="AG8" s="11">
        <v>182</v>
      </c>
      <c r="AH8" s="11">
        <v>91</v>
      </c>
      <c r="AI8" s="11">
        <v>54</v>
      </c>
      <c r="AJ8" s="11">
        <v>59</v>
      </c>
      <c r="AK8" s="11"/>
      <c r="AL8" s="11">
        <v>190</v>
      </c>
      <c r="AM8" s="11">
        <v>190</v>
      </c>
      <c r="AN8" s="11">
        <v>75</v>
      </c>
      <c r="AO8" s="11">
        <v>32</v>
      </c>
      <c r="AP8" s="11"/>
      <c r="AQ8" s="11">
        <v>289</v>
      </c>
      <c r="AR8" s="11">
        <v>197</v>
      </c>
      <c r="AS8" s="11"/>
      <c r="AT8" s="11">
        <v>291</v>
      </c>
      <c r="AU8" s="11">
        <v>109</v>
      </c>
      <c r="AV8" s="11"/>
      <c r="AW8" s="11">
        <v>188</v>
      </c>
      <c r="AX8" s="11">
        <v>107</v>
      </c>
      <c r="AY8" s="11">
        <v>164</v>
      </c>
      <c r="AZ8" s="11"/>
      <c r="BA8" s="11">
        <v>125</v>
      </c>
      <c r="BB8" s="11">
        <v>128</v>
      </c>
      <c r="BC8" s="11">
        <v>150</v>
      </c>
      <c r="BD8" s="11">
        <v>59</v>
      </c>
      <c r="BE8" s="11">
        <v>23</v>
      </c>
      <c r="BF8" s="11"/>
      <c r="BG8" s="11">
        <v>197</v>
      </c>
      <c r="BH8" s="11">
        <v>289</v>
      </c>
      <c r="BI8" s="11"/>
      <c r="BJ8" s="11">
        <v>379</v>
      </c>
      <c r="BK8" s="11">
        <v>106</v>
      </c>
      <c r="BL8" s="11"/>
      <c r="BM8" s="11">
        <v>75</v>
      </c>
      <c r="BN8" s="11">
        <v>110</v>
      </c>
      <c r="BO8" s="11">
        <v>152</v>
      </c>
      <c r="BP8" s="11">
        <v>35</v>
      </c>
      <c r="BQ8" s="11">
        <v>55</v>
      </c>
      <c r="BR8" s="11"/>
      <c r="BS8" s="11">
        <v>149</v>
      </c>
      <c r="BT8" s="11"/>
      <c r="BU8" s="11">
        <v>102</v>
      </c>
      <c r="BV8" s="11">
        <v>121</v>
      </c>
      <c r="BW8" s="11">
        <v>45</v>
      </c>
      <c r="BX8" s="11">
        <v>92</v>
      </c>
      <c r="BY8" s="11">
        <v>39</v>
      </c>
      <c r="BZ8" s="11"/>
      <c r="CA8" s="11">
        <v>31</v>
      </c>
      <c r="CB8" s="11"/>
      <c r="CC8" s="11">
        <v>382</v>
      </c>
      <c r="CD8" s="11">
        <v>90</v>
      </c>
      <c r="CE8" s="11"/>
      <c r="CF8" s="11">
        <v>172</v>
      </c>
      <c r="CG8" s="11"/>
      <c r="CH8" s="11">
        <v>165</v>
      </c>
      <c r="CI8" s="11">
        <v>65</v>
      </c>
    </row>
    <row r="9" spans="2:87" x14ac:dyDescent="0.35">
      <c r="B9" s="18" t="s">
        <v>157</v>
      </c>
      <c r="C9" s="17">
        <v>0.18387631238482099</v>
      </c>
      <c r="D9" s="17">
        <v>0.17574124288970699</v>
      </c>
      <c r="E9" s="17">
        <v>0.19435835312816899</v>
      </c>
      <c r="F9" s="17"/>
      <c r="G9" s="17">
        <v>0.20088766880124101</v>
      </c>
      <c r="H9" s="17">
        <v>0.25255702558125798</v>
      </c>
      <c r="I9" s="17">
        <v>0.239471933718307</v>
      </c>
      <c r="J9" s="17">
        <v>0.127161446282332</v>
      </c>
      <c r="K9" s="17">
        <v>0.14435867707489899</v>
      </c>
      <c r="L9" s="17">
        <v>0.15131691408024001</v>
      </c>
      <c r="M9" s="17"/>
      <c r="N9" s="17">
        <v>0.19723349082210001</v>
      </c>
      <c r="O9" s="17">
        <v>0.13719481731838601</v>
      </c>
      <c r="P9" s="17">
        <v>0.152247194795542</v>
      </c>
      <c r="Q9" s="17">
        <v>0.26359597969651999</v>
      </c>
      <c r="R9" s="17"/>
      <c r="S9" s="17">
        <v>0.278564185355135</v>
      </c>
      <c r="T9" s="17">
        <v>0.224096347034143</v>
      </c>
      <c r="U9" s="17">
        <v>9.6328924866973906E-2</v>
      </c>
      <c r="V9" s="17">
        <v>0.13202651814261601</v>
      </c>
      <c r="W9" s="17">
        <v>9.9396063903595303E-2</v>
      </c>
      <c r="X9" s="17">
        <v>0.18797001041159001</v>
      </c>
      <c r="Y9" s="17">
        <v>0.20303949654676501</v>
      </c>
      <c r="Z9" s="17">
        <v>0.39903303908478199</v>
      </c>
      <c r="AA9" s="17">
        <v>0.14122204111991599</v>
      </c>
      <c r="AB9" s="17">
        <v>0.150019446120123</v>
      </c>
      <c r="AC9" s="17">
        <v>0.213713776661312</v>
      </c>
      <c r="AD9" s="17">
        <v>0</v>
      </c>
      <c r="AE9" s="17"/>
      <c r="AF9" s="17">
        <v>0.26454126793706501</v>
      </c>
      <c r="AG9" s="17">
        <v>0.19224713783898101</v>
      </c>
      <c r="AH9" s="17">
        <v>0.102794905082921</v>
      </c>
      <c r="AI9" s="17">
        <v>0.16969585449087399</v>
      </c>
      <c r="AJ9" s="17">
        <v>0.190080618615417</v>
      </c>
      <c r="AK9" s="17"/>
      <c r="AL9" s="17">
        <v>0.139120049697423</v>
      </c>
      <c r="AM9" s="17">
        <v>0.18704863155250401</v>
      </c>
      <c r="AN9" s="17">
        <v>0.25092705406508897</v>
      </c>
      <c r="AO9" s="17">
        <v>0.27437115928396499</v>
      </c>
      <c r="AP9" s="17"/>
      <c r="AQ9" s="17">
        <v>0.17682542454788799</v>
      </c>
      <c r="AR9" s="17">
        <v>0.19420268182712599</v>
      </c>
      <c r="AS9" s="17"/>
      <c r="AT9" s="17">
        <v>0.220495584792789</v>
      </c>
      <c r="AU9" s="17">
        <v>0.121580976225256</v>
      </c>
      <c r="AV9" s="17"/>
      <c r="AW9" s="17">
        <v>0.155722881304694</v>
      </c>
      <c r="AX9" s="17">
        <v>0.153342148457105</v>
      </c>
      <c r="AY9" s="17">
        <v>0.26683020129792001</v>
      </c>
      <c r="AZ9" s="17"/>
      <c r="BA9" s="17">
        <v>0.233241981513928</v>
      </c>
      <c r="BB9" s="17">
        <v>0.20391553802371201</v>
      </c>
      <c r="BC9" s="17">
        <v>0.16467545511067999</v>
      </c>
      <c r="BD9" s="17">
        <v>0.12759194071416799</v>
      </c>
      <c r="BE9" s="17">
        <v>4.0143148318859803E-2</v>
      </c>
      <c r="BF9" s="17"/>
      <c r="BG9" s="17">
        <v>0.129543236126031</v>
      </c>
      <c r="BH9" s="17">
        <v>0.22091772368135401</v>
      </c>
      <c r="BI9" s="17"/>
      <c r="BJ9" s="17">
        <v>0.18317353129598801</v>
      </c>
      <c r="BK9" s="17">
        <v>0.18948747284953499</v>
      </c>
      <c r="BL9" s="17"/>
      <c r="BM9" s="17">
        <v>0.182623944296224</v>
      </c>
      <c r="BN9" s="17">
        <v>0.24928875449003701</v>
      </c>
      <c r="BO9" s="17">
        <v>0.20590175246713699</v>
      </c>
      <c r="BP9" s="17">
        <v>0.12716953620561799</v>
      </c>
      <c r="BQ9" s="17">
        <v>0.14100980219390599</v>
      </c>
      <c r="BR9" s="17"/>
      <c r="BS9" s="17">
        <v>0.240616749399434</v>
      </c>
      <c r="BT9" s="17"/>
      <c r="BU9" s="17">
        <v>0.30787593136136898</v>
      </c>
      <c r="BV9" s="17">
        <v>0.23935978243130299</v>
      </c>
      <c r="BW9" s="17">
        <v>9.8259192098480996E-2</v>
      </c>
      <c r="BX9" s="17">
        <v>0.15367992417977999</v>
      </c>
      <c r="BY9" s="17">
        <v>7.5714155020153801E-2</v>
      </c>
      <c r="BZ9" s="17"/>
      <c r="CA9" s="17">
        <v>0.35498674191988</v>
      </c>
      <c r="CB9" s="17"/>
      <c r="CC9" s="17">
        <v>0.19103233502803199</v>
      </c>
      <c r="CD9" s="17">
        <v>0.14601305772325901</v>
      </c>
      <c r="CE9" s="17"/>
      <c r="CF9" s="17">
        <v>0.21219000912097499</v>
      </c>
      <c r="CG9" s="17"/>
      <c r="CH9" s="17">
        <v>0.169050500509003</v>
      </c>
      <c r="CI9" s="17">
        <v>0.18352552896473701</v>
      </c>
    </row>
    <row r="10" spans="2:87" x14ac:dyDescent="0.35">
      <c r="B10" s="18" t="s">
        <v>158</v>
      </c>
      <c r="C10" s="17">
        <v>0.21449697670625201</v>
      </c>
      <c r="D10" s="17">
        <v>0.22319683788556299</v>
      </c>
      <c r="E10" s="17">
        <v>0.20861100560485299</v>
      </c>
      <c r="F10" s="17"/>
      <c r="G10" s="17">
        <v>0.173093540996165</v>
      </c>
      <c r="H10" s="17">
        <v>0.22918036916435799</v>
      </c>
      <c r="I10" s="17">
        <v>0.21663165128721801</v>
      </c>
      <c r="J10" s="17">
        <v>0.196699261509483</v>
      </c>
      <c r="K10" s="17">
        <v>0.11189501710495101</v>
      </c>
      <c r="L10" s="17">
        <v>0.30185102134029301</v>
      </c>
      <c r="M10" s="17"/>
      <c r="N10" s="17">
        <v>0.19868312750204301</v>
      </c>
      <c r="O10" s="17">
        <v>0.28453308038259501</v>
      </c>
      <c r="P10" s="17">
        <v>0.152633982304268</v>
      </c>
      <c r="Q10" s="17">
        <v>0.20514512866031501</v>
      </c>
      <c r="R10" s="17"/>
      <c r="S10" s="17">
        <v>0.24777790644417799</v>
      </c>
      <c r="T10" s="17">
        <v>0.28014381824100898</v>
      </c>
      <c r="U10" s="17">
        <v>0.201891548431746</v>
      </c>
      <c r="V10" s="17">
        <v>0.17334435451960201</v>
      </c>
      <c r="W10" s="17">
        <v>0.25467850695015398</v>
      </c>
      <c r="X10" s="17">
        <v>0.28461101584000897</v>
      </c>
      <c r="Y10" s="17">
        <v>0.116339866795948</v>
      </c>
      <c r="Z10" s="17">
        <v>7.2336768496924206E-2</v>
      </c>
      <c r="AA10" s="17">
        <v>0.17345198184605801</v>
      </c>
      <c r="AB10" s="17">
        <v>0.215757664791488</v>
      </c>
      <c r="AC10" s="17">
        <v>0.128147159935945</v>
      </c>
      <c r="AD10" s="17">
        <v>0.26251563002808498</v>
      </c>
      <c r="AE10" s="17"/>
      <c r="AF10" s="17">
        <v>0.123340468174371</v>
      </c>
      <c r="AG10" s="17">
        <v>0.22708067935576901</v>
      </c>
      <c r="AH10" s="17">
        <v>0.21433860897356299</v>
      </c>
      <c r="AI10" s="17">
        <v>0.232217751052883</v>
      </c>
      <c r="AJ10" s="17">
        <v>0.30348956112748399</v>
      </c>
      <c r="AK10" s="17"/>
      <c r="AL10" s="17">
        <v>0.23877125502618901</v>
      </c>
      <c r="AM10" s="17">
        <v>0.231177556200344</v>
      </c>
      <c r="AN10" s="17">
        <v>0.115874090922106</v>
      </c>
      <c r="AO10" s="17">
        <v>0.20161290298875401</v>
      </c>
      <c r="AP10" s="17"/>
      <c r="AQ10" s="17">
        <v>0.22502671888713599</v>
      </c>
      <c r="AR10" s="17">
        <v>0.19907565524904899</v>
      </c>
      <c r="AS10" s="17"/>
      <c r="AT10" s="17">
        <v>0.220154630657414</v>
      </c>
      <c r="AU10" s="17">
        <v>0.27359299816396698</v>
      </c>
      <c r="AV10" s="17"/>
      <c r="AW10" s="17">
        <v>0.25664029427951202</v>
      </c>
      <c r="AX10" s="17">
        <v>0.208616636561752</v>
      </c>
      <c r="AY10" s="17">
        <v>0.17186676827755101</v>
      </c>
      <c r="AZ10" s="17"/>
      <c r="BA10" s="17">
        <v>0.180119132417525</v>
      </c>
      <c r="BB10" s="17">
        <v>0.228942681409502</v>
      </c>
      <c r="BC10" s="17">
        <v>0.23002233052681101</v>
      </c>
      <c r="BD10" s="17">
        <v>0.180701722955426</v>
      </c>
      <c r="BE10" s="17">
        <v>0.31359671744565198</v>
      </c>
      <c r="BF10" s="17"/>
      <c r="BG10" s="17">
        <v>0.19511344362039801</v>
      </c>
      <c r="BH10" s="17">
        <v>0.22771164207865399</v>
      </c>
      <c r="BI10" s="17"/>
      <c r="BJ10" s="17">
        <v>0.20538303652252099</v>
      </c>
      <c r="BK10" s="17">
        <v>0.25082334957762698</v>
      </c>
      <c r="BL10" s="17"/>
      <c r="BM10" s="17">
        <v>0.21049993351250901</v>
      </c>
      <c r="BN10" s="17">
        <v>0.36605063262267901</v>
      </c>
      <c r="BO10" s="17">
        <v>0.126548976570069</v>
      </c>
      <c r="BP10" s="17">
        <v>5.9234865753474697E-2</v>
      </c>
      <c r="BQ10" s="17">
        <v>0.270082142938606</v>
      </c>
      <c r="BR10" s="17"/>
      <c r="BS10" s="17">
        <v>0.26225052869354198</v>
      </c>
      <c r="BT10" s="17"/>
      <c r="BU10" s="17">
        <v>0.37584245131788502</v>
      </c>
      <c r="BV10" s="17">
        <v>0.169596659633754</v>
      </c>
      <c r="BW10" s="17">
        <v>6.5238594891971494E-2</v>
      </c>
      <c r="BX10" s="17">
        <v>0.234173740183966</v>
      </c>
      <c r="BY10" s="17">
        <v>5.6876896973101401E-2</v>
      </c>
      <c r="BZ10" s="17"/>
      <c r="CA10" s="17">
        <v>0.14784378287429401</v>
      </c>
      <c r="CB10" s="17"/>
      <c r="CC10" s="17">
        <v>0.21056251330026901</v>
      </c>
      <c r="CD10" s="17">
        <v>0.23218135551920099</v>
      </c>
      <c r="CE10" s="17"/>
      <c r="CF10" s="17">
        <v>0.16481511518726</v>
      </c>
      <c r="CG10" s="17"/>
      <c r="CH10" s="17">
        <v>0.177270506831358</v>
      </c>
      <c r="CI10" s="17">
        <v>0.258387355154517</v>
      </c>
    </row>
    <row r="11" spans="2:87" x14ac:dyDescent="0.35">
      <c r="B11" s="18" t="s">
        <v>159</v>
      </c>
      <c r="C11" s="17">
        <v>0.27943703243607099</v>
      </c>
      <c r="D11" s="17">
        <v>0.28638465860627998</v>
      </c>
      <c r="E11" s="17">
        <v>0.27613687014860899</v>
      </c>
      <c r="F11" s="17"/>
      <c r="G11" s="17">
        <v>0.29034854636789298</v>
      </c>
      <c r="H11" s="17">
        <v>0.12683487238063301</v>
      </c>
      <c r="I11" s="17">
        <v>0.26474280312411103</v>
      </c>
      <c r="J11" s="17">
        <v>0.28120264218290503</v>
      </c>
      <c r="K11" s="17">
        <v>0.43536902154856</v>
      </c>
      <c r="L11" s="17">
        <v>0.29573434838050899</v>
      </c>
      <c r="M11" s="17"/>
      <c r="N11" s="17">
        <v>0.32050289276128702</v>
      </c>
      <c r="O11" s="17">
        <v>0.24037759868192099</v>
      </c>
      <c r="P11" s="17">
        <v>0.28550902658224497</v>
      </c>
      <c r="Q11" s="17">
        <v>0.25829032785703399</v>
      </c>
      <c r="R11" s="17"/>
      <c r="S11" s="17">
        <v>0.26249467426015</v>
      </c>
      <c r="T11" s="17">
        <v>0.23137030926959901</v>
      </c>
      <c r="U11" s="17">
        <v>0.43648683079267597</v>
      </c>
      <c r="V11" s="17">
        <v>0.38183306674896</v>
      </c>
      <c r="W11" s="17">
        <v>0.24395154336571201</v>
      </c>
      <c r="X11" s="17">
        <v>0.208827931870779</v>
      </c>
      <c r="Y11" s="17">
        <v>0.32185402615328901</v>
      </c>
      <c r="Z11" s="17">
        <v>0.226249833696929</v>
      </c>
      <c r="AA11" s="17">
        <v>0.28141080337715002</v>
      </c>
      <c r="AB11" s="17">
        <v>0.21378436084416799</v>
      </c>
      <c r="AC11" s="17">
        <v>0.20056289551940201</v>
      </c>
      <c r="AD11" s="17">
        <v>0.39270356262781397</v>
      </c>
      <c r="AE11" s="17"/>
      <c r="AF11" s="17">
        <v>0.25825698562083998</v>
      </c>
      <c r="AG11" s="17">
        <v>0.26250975513360703</v>
      </c>
      <c r="AH11" s="17">
        <v>0.38003111223149599</v>
      </c>
      <c r="AI11" s="17">
        <v>0.23026751520911801</v>
      </c>
      <c r="AJ11" s="17">
        <v>0.27441198992424398</v>
      </c>
      <c r="AK11" s="17"/>
      <c r="AL11" s="17">
        <v>0.28369556170398902</v>
      </c>
      <c r="AM11" s="17">
        <v>0.30986009748828403</v>
      </c>
      <c r="AN11" s="17">
        <v>0.22298863654116099</v>
      </c>
      <c r="AO11" s="17">
        <v>0.20557532252452401</v>
      </c>
      <c r="AP11" s="17"/>
      <c r="AQ11" s="17">
        <v>0.26889080786869202</v>
      </c>
      <c r="AR11" s="17">
        <v>0.29488249315291998</v>
      </c>
      <c r="AS11" s="17"/>
      <c r="AT11" s="17">
        <v>0.244365435176712</v>
      </c>
      <c r="AU11" s="17">
        <v>0.32837359550311201</v>
      </c>
      <c r="AV11" s="17"/>
      <c r="AW11" s="17">
        <v>0.332127064823448</v>
      </c>
      <c r="AX11" s="17">
        <v>0.25368766186264302</v>
      </c>
      <c r="AY11" s="17">
        <v>0.25055011243120801</v>
      </c>
      <c r="AZ11" s="17"/>
      <c r="BA11" s="17">
        <v>0.24039282910919499</v>
      </c>
      <c r="BB11" s="17">
        <v>0.31975202107193101</v>
      </c>
      <c r="BC11" s="17">
        <v>0.23905625980890699</v>
      </c>
      <c r="BD11" s="17">
        <v>0.33727836594222899</v>
      </c>
      <c r="BE11" s="17">
        <v>0.393857728429513</v>
      </c>
      <c r="BF11" s="17"/>
      <c r="BG11" s="17">
        <v>0.30362708132927302</v>
      </c>
      <c r="BH11" s="17">
        <v>0.262945539370806</v>
      </c>
      <c r="BI11" s="17"/>
      <c r="BJ11" s="17">
        <v>0.27904689370853503</v>
      </c>
      <c r="BK11" s="17">
        <v>0.27729505615718397</v>
      </c>
      <c r="BL11" s="17"/>
      <c r="BM11" s="17">
        <v>0.249997358871414</v>
      </c>
      <c r="BN11" s="17">
        <v>0.266421499678964</v>
      </c>
      <c r="BO11" s="17">
        <v>0.330692661763478</v>
      </c>
      <c r="BP11" s="17">
        <v>0.43010619609023598</v>
      </c>
      <c r="BQ11" s="17">
        <v>0.22999488216414099</v>
      </c>
      <c r="BR11" s="17"/>
      <c r="BS11" s="17">
        <v>0.25904086138092702</v>
      </c>
      <c r="BT11" s="17"/>
      <c r="BU11" s="17">
        <v>0.20396611501151499</v>
      </c>
      <c r="BV11" s="17">
        <v>0.29525153112098201</v>
      </c>
      <c r="BW11" s="17">
        <v>0.44029266364366698</v>
      </c>
      <c r="BX11" s="17">
        <v>0.28983086108353801</v>
      </c>
      <c r="BY11" s="17">
        <v>0.29329337340762202</v>
      </c>
      <c r="BZ11" s="17"/>
      <c r="CA11" s="17">
        <v>0.30043023963684001</v>
      </c>
      <c r="CB11" s="17"/>
      <c r="CC11" s="17">
        <v>0.26700954494728502</v>
      </c>
      <c r="CD11" s="17">
        <v>0.376384987787793</v>
      </c>
      <c r="CE11" s="17"/>
      <c r="CF11" s="17">
        <v>0.31671424624793698</v>
      </c>
      <c r="CG11" s="17"/>
      <c r="CH11" s="17">
        <v>0.29491777044315698</v>
      </c>
      <c r="CI11" s="17">
        <v>0.24706596782659099</v>
      </c>
    </row>
    <row r="12" spans="2:87" x14ac:dyDescent="0.35">
      <c r="B12" s="18" t="s">
        <v>160</v>
      </c>
      <c r="C12" s="17">
        <v>0.217310109242394</v>
      </c>
      <c r="D12" s="17">
        <v>0.23230289733830101</v>
      </c>
      <c r="E12" s="17">
        <v>0.19692273088668899</v>
      </c>
      <c r="F12" s="17"/>
      <c r="G12" s="17">
        <v>0.26155441832440002</v>
      </c>
      <c r="H12" s="17">
        <v>0.24395925777844099</v>
      </c>
      <c r="I12" s="17">
        <v>0.17346787218113399</v>
      </c>
      <c r="J12" s="17">
        <v>0.26661929284527502</v>
      </c>
      <c r="K12" s="17">
        <v>0.256211882375459</v>
      </c>
      <c r="L12" s="17">
        <v>0.14385678801166699</v>
      </c>
      <c r="M12" s="17"/>
      <c r="N12" s="17">
        <v>0.21620772190188101</v>
      </c>
      <c r="O12" s="17">
        <v>0.21920039132926999</v>
      </c>
      <c r="P12" s="17">
        <v>0.25337730698092797</v>
      </c>
      <c r="Q12" s="17">
        <v>0.18552243751363701</v>
      </c>
      <c r="R12" s="17"/>
      <c r="S12" s="17">
        <v>0.17398220424876501</v>
      </c>
      <c r="T12" s="17">
        <v>0.21005903900096801</v>
      </c>
      <c r="U12" s="17">
        <v>0.15758126296490599</v>
      </c>
      <c r="V12" s="17">
        <v>0.18305531203453601</v>
      </c>
      <c r="W12" s="17">
        <v>0.17569544192089201</v>
      </c>
      <c r="X12" s="17">
        <v>0.17929564289911701</v>
      </c>
      <c r="Y12" s="17">
        <v>0.217780606676691</v>
      </c>
      <c r="Z12" s="17">
        <v>7.4503273797043398E-2</v>
      </c>
      <c r="AA12" s="17">
        <v>0.37923562130081601</v>
      </c>
      <c r="AB12" s="17">
        <v>0.29120929428842701</v>
      </c>
      <c r="AC12" s="17">
        <v>0.205892817853396</v>
      </c>
      <c r="AD12" s="17">
        <v>0.34478080734410199</v>
      </c>
      <c r="AE12" s="17"/>
      <c r="AF12" s="17">
        <v>0.27764582258242398</v>
      </c>
      <c r="AG12" s="17">
        <v>0.17488969706236099</v>
      </c>
      <c r="AH12" s="17">
        <v>0.251927108833152</v>
      </c>
      <c r="AI12" s="17">
        <v>0.260084691927087</v>
      </c>
      <c r="AJ12" s="17">
        <v>0.17117196609648799</v>
      </c>
      <c r="AK12" s="17"/>
      <c r="AL12" s="17">
        <v>0.18219452524648699</v>
      </c>
      <c r="AM12" s="17">
        <v>0.20712199484499999</v>
      </c>
      <c r="AN12" s="17">
        <v>0.327147293015842</v>
      </c>
      <c r="AO12" s="17">
        <v>0.229927309759067</v>
      </c>
      <c r="AP12" s="17"/>
      <c r="AQ12" s="17">
        <v>0.20707262945357899</v>
      </c>
      <c r="AR12" s="17">
        <v>0.23230339815895801</v>
      </c>
      <c r="AS12" s="17"/>
      <c r="AT12" s="17">
        <v>0.21718858859089901</v>
      </c>
      <c r="AU12" s="17">
        <v>0.16927788363381499</v>
      </c>
      <c r="AV12" s="17"/>
      <c r="AW12" s="17">
        <v>0.18048637370864801</v>
      </c>
      <c r="AX12" s="17">
        <v>0.25116527134980698</v>
      </c>
      <c r="AY12" s="17">
        <v>0.227467507121318</v>
      </c>
      <c r="AZ12" s="17"/>
      <c r="BA12" s="17">
        <v>0.29556625385657198</v>
      </c>
      <c r="BB12" s="17">
        <v>0.13329429393403799</v>
      </c>
      <c r="BC12" s="17">
        <v>0.23323872095318501</v>
      </c>
      <c r="BD12" s="17">
        <v>0.25216708877483901</v>
      </c>
      <c r="BE12" s="17">
        <v>7.7236563113899107E-2</v>
      </c>
      <c r="BF12" s="17"/>
      <c r="BG12" s="17">
        <v>0.25372835984332498</v>
      </c>
      <c r="BH12" s="17">
        <v>0.192482076447341</v>
      </c>
      <c r="BI12" s="17"/>
      <c r="BJ12" s="17">
        <v>0.22666990630269801</v>
      </c>
      <c r="BK12" s="17">
        <v>0.187352132358762</v>
      </c>
      <c r="BL12" s="17"/>
      <c r="BM12" s="17">
        <v>0.185559314315316</v>
      </c>
      <c r="BN12" s="17">
        <v>3.1284650978981601E-2</v>
      </c>
      <c r="BO12" s="17">
        <v>0.259199092165871</v>
      </c>
      <c r="BP12" s="17">
        <v>0.30444347630526702</v>
      </c>
      <c r="BQ12" s="17">
        <v>0.304091941161511</v>
      </c>
      <c r="BR12" s="17"/>
      <c r="BS12" s="17">
        <v>0.189239565762296</v>
      </c>
      <c r="BT12" s="17"/>
      <c r="BU12" s="17">
        <v>4.0915952175430099E-2</v>
      </c>
      <c r="BV12" s="17">
        <v>0.227948979224499</v>
      </c>
      <c r="BW12" s="17">
        <v>0.33477455874997297</v>
      </c>
      <c r="BX12" s="17">
        <v>0.26257530834700799</v>
      </c>
      <c r="BY12" s="17">
        <v>0.33354910779542302</v>
      </c>
      <c r="BZ12" s="17"/>
      <c r="CA12" s="17">
        <v>0.124356445706058</v>
      </c>
      <c r="CB12" s="17"/>
      <c r="CC12" s="17">
        <v>0.233023075260202</v>
      </c>
      <c r="CD12" s="17">
        <v>0.151454446025306</v>
      </c>
      <c r="CE12" s="17"/>
      <c r="CF12" s="17">
        <v>0.22860669633257899</v>
      </c>
      <c r="CG12" s="17"/>
      <c r="CH12" s="17">
        <v>0.23503310701626301</v>
      </c>
      <c r="CI12" s="17">
        <v>0.27764631493289899</v>
      </c>
    </row>
    <row r="13" spans="2:87" x14ac:dyDescent="0.35">
      <c r="B13" s="18" t="s">
        <v>161</v>
      </c>
      <c r="C13" s="19">
        <v>0.104879569230463</v>
      </c>
      <c r="D13" s="19">
        <v>8.2374363280149604E-2</v>
      </c>
      <c r="E13" s="19">
        <v>0.12397104023168</v>
      </c>
      <c r="F13" s="19"/>
      <c r="G13" s="19">
        <v>7.4115825510301797E-2</v>
      </c>
      <c r="H13" s="19">
        <v>0.14746847509531</v>
      </c>
      <c r="I13" s="19">
        <v>0.10568573968922899</v>
      </c>
      <c r="J13" s="19">
        <v>0.128317357180004</v>
      </c>
      <c r="K13" s="19">
        <v>5.2165401896130698E-2</v>
      </c>
      <c r="L13" s="19">
        <v>0.10724092818729</v>
      </c>
      <c r="M13" s="19"/>
      <c r="N13" s="19">
        <v>6.7372767012689003E-2</v>
      </c>
      <c r="O13" s="19">
        <v>0.118694112287828</v>
      </c>
      <c r="P13" s="19">
        <v>0.156232489337016</v>
      </c>
      <c r="Q13" s="19">
        <v>8.7446126272493693E-2</v>
      </c>
      <c r="R13" s="19"/>
      <c r="S13" s="19">
        <v>3.7181029691772199E-2</v>
      </c>
      <c r="T13" s="19">
        <v>5.4330486454282498E-2</v>
      </c>
      <c r="U13" s="19">
        <v>0.107711432943699</v>
      </c>
      <c r="V13" s="19">
        <v>0.129740748554285</v>
      </c>
      <c r="W13" s="19">
        <v>0.22627844385964699</v>
      </c>
      <c r="X13" s="19">
        <v>0.13929539897850601</v>
      </c>
      <c r="Y13" s="19">
        <v>0.140986003827306</v>
      </c>
      <c r="Z13" s="19">
        <v>0.22787708492432199</v>
      </c>
      <c r="AA13" s="19">
        <v>2.4679552356059498E-2</v>
      </c>
      <c r="AB13" s="19">
        <v>0.129229233955794</v>
      </c>
      <c r="AC13" s="19">
        <v>0.25168335002994602</v>
      </c>
      <c r="AD13" s="19">
        <v>0</v>
      </c>
      <c r="AE13" s="19"/>
      <c r="AF13" s="19">
        <v>7.6215455685299305E-2</v>
      </c>
      <c r="AG13" s="19">
        <v>0.143272730609282</v>
      </c>
      <c r="AH13" s="19">
        <v>5.0908264878868001E-2</v>
      </c>
      <c r="AI13" s="19">
        <v>0.10773418732003801</v>
      </c>
      <c r="AJ13" s="19">
        <v>6.0845864236366398E-2</v>
      </c>
      <c r="AK13" s="19"/>
      <c r="AL13" s="19">
        <v>0.156218608325912</v>
      </c>
      <c r="AM13" s="19">
        <v>6.4791719913868395E-2</v>
      </c>
      <c r="AN13" s="19">
        <v>8.3062925455802405E-2</v>
      </c>
      <c r="AO13" s="19">
        <v>8.8513305443690196E-2</v>
      </c>
      <c r="AP13" s="19"/>
      <c r="AQ13" s="19">
        <v>0.122184419242705</v>
      </c>
      <c r="AR13" s="19">
        <v>7.9535771611946304E-2</v>
      </c>
      <c r="AS13" s="19"/>
      <c r="AT13" s="19">
        <v>9.7795760782185798E-2</v>
      </c>
      <c r="AU13" s="19">
        <v>0.10717454647385</v>
      </c>
      <c r="AV13" s="19"/>
      <c r="AW13" s="19">
        <v>7.5023385883696697E-2</v>
      </c>
      <c r="AX13" s="19">
        <v>0.13318828176869299</v>
      </c>
      <c r="AY13" s="19">
        <v>8.3285410872003696E-2</v>
      </c>
      <c r="AZ13" s="19"/>
      <c r="BA13" s="19">
        <v>5.0679803102780703E-2</v>
      </c>
      <c r="BB13" s="19">
        <v>0.114095465560818</v>
      </c>
      <c r="BC13" s="19">
        <v>0.133007233600417</v>
      </c>
      <c r="BD13" s="19">
        <v>0.102260881613338</v>
      </c>
      <c r="BE13" s="19">
        <v>0.175165842692077</v>
      </c>
      <c r="BF13" s="19"/>
      <c r="BG13" s="19">
        <v>0.117987879080973</v>
      </c>
      <c r="BH13" s="19">
        <v>9.5943018421845203E-2</v>
      </c>
      <c r="BI13" s="19"/>
      <c r="BJ13" s="19">
        <v>0.105726632170258</v>
      </c>
      <c r="BK13" s="19">
        <v>9.5041989056891693E-2</v>
      </c>
      <c r="BL13" s="19"/>
      <c r="BM13" s="19">
        <v>0.17131944900453799</v>
      </c>
      <c r="BN13" s="19">
        <v>8.6954462229338197E-2</v>
      </c>
      <c r="BO13" s="19">
        <v>7.7657517033445297E-2</v>
      </c>
      <c r="BP13" s="19">
        <v>7.9045925645404594E-2</v>
      </c>
      <c r="BQ13" s="19">
        <v>5.4821231541835602E-2</v>
      </c>
      <c r="BR13" s="19"/>
      <c r="BS13" s="19">
        <v>4.88522947638012E-2</v>
      </c>
      <c r="BT13" s="19"/>
      <c r="BU13" s="19">
        <v>7.1399550133801004E-2</v>
      </c>
      <c r="BV13" s="19">
        <v>6.7843047589463204E-2</v>
      </c>
      <c r="BW13" s="19">
        <v>6.1434990615906897E-2</v>
      </c>
      <c r="BX13" s="19">
        <v>5.9740166205707698E-2</v>
      </c>
      <c r="BY13" s="19">
        <v>0.240566466803701</v>
      </c>
      <c r="BZ13" s="19"/>
      <c r="CA13" s="19">
        <v>7.2382789862928301E-2</v>
      </c>
      <c r="CB13" s="19"/>
      <c r="CC13" s="19">
        <v>9.8372531464212307E-2</v>
      </c>
      <c r="CD13" s="19">
        <v>9.3966152944440703E-2</v>
      </c>
      <c r="CE13" s="19"/>
      <c r="CF13" s="19">
        <v>7.7673933111249899E-2</v>
      </c>
      <c r="CG13" s="19"/>
      <c r="CH13" s="19">
        <v>0.12372811520021899</v>
      </c>
      <c r="CI13" s="19">
        <v>3.3374833121255498E-2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T18"/>
  <sheetViews>
    <sheetView showGridLines="0" topLeftCell="A2" workbookViewId="0">
      <pane xSplit="2" topLeftCell="D1" activePane="topRight" state="frozen"/>
      <selection pane="topRight" activeCell="B18" sqref="B18"/>
    </sheetView>
  </sheetViews>
  <sheetFormatPr defaultColWidth="10.90625" defaultRowHeight="14.5" x14ac:dyDescent="0.35"/>
  <cols>
    <col min="2" max="2" width="25.7265625" customWidth="1"/>
    <col min="3" max="20" width="20.7265625" customWidth="1"/>
  </cols>
  <sheetData>
    <row r="2" spans="2:20" ht="40" customHeight="1" x14ac:dyDescent="0.35">
      <c r="D2" s="31" t="s">
        <v>199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</row>
    <row r="6" spans="2:20" ht="50" customHeight="1" x14ac:dyDescent="0.35">
      <c r="B6" s="20" t="s">
        <v>15</v>
      </c>
      <c r="C6" s="20" t="s">
        <v>140</v>
      </c>
      <c r="D6" s="20" t="s">
        <v>141</v>
      </c>
      <c r="E6" s="20" t="s">
        <v>142</v>
      </c>
      <c r="F6" s="20" t="s">
        <v>143</v>
      </c>
      <c r="G6" s="20" t="s">
        <v>144</v>
      </c>
      <c r="H6" s="20" t="s">
        <v>145</v>
      </c>
      <c r="I6" s="20" t="s">
        <v>146</v>
      </c>
      <c r="J6" s="20" t="s">
        <v>147</v>
      </c>
      <c r="K6" s="20" t="s">
        <v>148</v>
      </c>
      <c r="L6" s="20" t="s">
        <v>149</v>
      </c>
      <c r="M6" s="20" t="s">
        <v>150</v>
      </c>
      <c r="N6" s="20" t="s">
        <v>151</v>
      </c>
      <c r="O6" s="20" t="s">
        <v>152</v>
      </c>
      <c r="P6" s="20" t="s">
        <v>153</v>
      </c>
      <c r="Q6" s="20" t="s">
        <v>154</v>
      </c>
      <c r="R6" s="20" t="s">
        <v>155</v>
      </c>
      <c r="S6" s="20" t="s">
        <v>156</v>
      </c>
    </row>
    <row r="7" spans="2:20" x14ac:dyDescent="0.35">
      <c r="B7" s="18" t="s">
        <v>157</v>
      </c>
      <c r="C7" s="17">
        <v>0.199408810162854</v>
      </c>
      <c r="D7" s="17">
        <v>6.1690304681826E-2</v>
      </c>
      <c r="E7" s="17">
        <v>0.14697597287570099</v>
      </c>
      <c r="F7" s="17">
        <v>0.182248317651029</v>
      </c>
      <c r="G7" s="17">
        <v>8.5915254423225396E-2</v>
      </c>
      <c r="H7" s="17">
        <v>0.13593541708988499</v>
      </c>
      <c r="I7" s="17">
        <v>0.21227484911884101</v>
      </c>
      <c r="J7" s="17">
        <v>0.108921413198524</v>
      </c>
      <c r="K7" s="17">
        <v>0.19399196286807399</v>
      </c>
      <c r="L7" s="17">
        <v>8.6782720937900806E-2</v>
      </c>
      <c r="M7" s="17">
        <v>9.7952987208969097E-2</v>
      </c>
      <c r="N7" s="17">
        <v>0.110878711465666</v>
      </c>
      <c r="O7" s="17">
        <v>0.18941998746446501</v>
      </c>
      <c r="P7" s="17">
        <v>0.32571981832719699</v>
      </c>
      <c r="Q7" s="17">
        <v>0.23679370496920499</v>
      </c>
      <c r="R7" s="17">
        <v>0.174075864921756</v>
      </c>
      <c r="S7" s="17">
        <v>0.223591875521086</v>
      </c>
    </row>
    <row r="8" spans="2:20" x14ac:dyDescent="0.35">
      <c r="B8" s="18" t="s">
        <v>158</v>
      </c>
      <c r="C8" s="17">
        <v>0.30997329265750101</v>
      </c>
      <c r="D8" s="17">
        <v>0.27316659500785401</v>
      </c>
      <c r="E8" s="17">
        <v>0.320548461687854</v>
      </c>
      <c r="F8" s="17">
        <v>0.297745760511054</v>
      </c>
      <c r="G8" s="17">
        <v>0.21144773516503601</v>
      </c>
      <c r="H8" s="17">
        <v>0.186788972419104</v>
      </c>
      <c r="I8" s="17">
        <v>0.25000647177563401</v>
      </c>
      <c r="J8" s="17">
        <v>0.25450270042101703</v>
      </c>
      <c r="K8" s="17">
        <v>0.29775795899495</v>
      </c>
      <c r="L8" s="17">
        <v>0.38167971229744402</v>
      </c>
      <c r="M8" s="17">
        <v>0.27454905331333201</v>
      </c>
      <c r="N8" s="17">
        <v>0.25947578080766398</v>
      </c>
      <c r="O8" s="17">
        <v>0.13367817241898999</v>
      </c>
      <c r="P8" s="17">
        <v>0.28669232795806099</v>
      </c>
      <c r="Q8" s="17">
        <v>0.25144621849415599</v>
      </c>
      <c r="R8" s="17">
        <v>0.30967841335969998</v>
      </c>
      <c r="S8" s="17">
        <v>0.25933743905531198</v>
      </c>
    </row>
    <row r="9" spans="2:20" x14ac:dyDescent="0.35">
      <c r="B9" s="18" t="s">
        <v>159</v>
      </c>
      <c r="C9" s="17">
        <v>0.144590098070599</v>
      </c>
      <c r="D9" s="17">
        <v>0.250111747176263</v>
      </c>
      <c r="E9" s="17">
        <v>0.20748759904095199</v>
      </c>
      <c r="F9" s="17">
        <v>0.19203895263375501</v>
      </c>
      <c r="G9" s="17">
        <v>0.27490008268484001</v>
      </c>
      <c r="H9" s="17">
        <v>0.19968505214481699</v>
      </c>
      <c r="I9" s="17">
        <v>0.16208707955311</v>
      </c>
      <c r="J9" s="17">
        <v>0.25759631119458498</v>
      </c>
      <c r="K9" s="17">
        <v>0.18593529589055299</v>
      </c>
      <c r="L9" s="17">
        <v>0.21282300694904399</v>
      </c>
      <c r="M9" s="17">
        <v>0.26451078447896698</v>
      </c>
      <c r="N9" s="17">
        <v>0.241533492432182</v>
      </c>
      <c r="O9" s="17">
        <v>0.119788967086251</v>
      </c>
      <c r="P9" s="17">
        <v>0.133804144354876</v>
      </c>
      <c r="Q9" s="17">
        <v>0.19038038249431399</v>
      </c>
      <c r="R9" s="17">
        <v>0.19746417900361099</v>
      </c>
      <c r="S9" s="17">
        <v>0.192452417083703</v>
      </c>
    </row>
    <row r="10" spans="2:20" x14ac:dyDescent="0.35">
      <c r="B10" s="18" t="s">
        <v>160</v>
      </c>
      <c r="C10" s="17">
        <v>0.12870031276711999</v>
      </c>
      <c r="D10" s="17">
        <v>0.18036163505303199</v>
      </c>
      <c r="E10" s="17">
        <v>0.119658265975466</v>
      </c>
      <c r="F10" s="17">
        <v>0.120469268252238</v>
      </c>
      <c r="G10" s="17">
        <v>0.21157586072694901</v>
      </c>
      <c r="H10" s="17">
        <v>0.26039877067169798</v>
      </c>
      <c r="I10" s="17">
        <v>0.17878576661067599</v>
      </c>
      <c r="J10" s="17">
        <v>0.16006749656330399</v>
      </c>
      <c r="K10" s="17">
        <v>0.113604663171384</v>
      </c>
      <c r="L10" s="17">
        <v>0.108837863456103</v>
      </c>
      <c r="M10" s="17">
        <v>0.13834211164906501</v>
      </c>
      <c r="N10" s="17">
        <v>0.157776117487338</v>
      </c>
      <c r="O10" s="17">
        <v>0.38410084716818199</v>
      </c>
      <c r="P10" s="17">
        <v>8.0951988542645806E-2</v>
      </c>
      <c r="Q10" s="17">
        <v>0.12266199930681</v>
      </c>
      <c r="R10" s="17">
        <v>0.11355257877661699</v>
      </c>
      <c r="S10" s="17">
        <v>0.123278801231578</v>
      </c>
    </row>
    <row r="11" spans="2:20" x14ac:dyDescent="0.35">
      <c r="B11" s="18" t="s">
        <v>161</v>
      </c>
      <c r="C11" s="17">
        <v>0.217327486341925</v>
      </c>
      <c r="D11" s="17">
        <v>0.23466971808102499</v>
      </c>
      <c r="E11" s="17">
        <v>0.20532970042002699</v>
      </c>
      <c r="F11" s="17">
        <v>0.20749770095192399</v>
      </c>
      <c r="G11" s="17">
        <v>0.216161066999949</v>
      </c>
      <c r="H11" s="17">
        <v>0.21719178767449601</v>
      </c>
      <c r="I11" s="17">
        <v>0.19684583294173999</v>
      </c>
      <c r="J11" s="17">
        <v>0.21891207862257001</v>
      </c>
      <c r="K11" s="17">
        <v>0.208710119075038</v>
      </c>
      <c r="L11" s="17">
        <v>0.20987669635950801</v>
      </c>
      <c r="M11" s="17">
        <v>0.224645063349666</v>
      </c>
      <c r="N11" s="17">
        <v>0.23033589780715</v>
      </c>
      <c r="O11" s="17">
        <v>0.17301202586211101</v>
      </c>
      <c r="P11" s="17">
        <v>0.17283172081721901</v>
      </c>
      <c r="Q11" s="17">
        <v>0.19871769473551501</v>
      </c>
      <c r="R11" s="17">
        <v>0.205228963938315</v>
      </c>
      <c r="S11" s="17">
        <v>0.20133946710832101</v>
      </c>
    </row>
    <row r="12" spans="2:20" x14ac:dyDescent="0.35">
      <c r="B12" s="16" t="s">
        <v>163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</row>
    <row r="13" spans="2:20" x14ac:dyDescent="0.35">
      <c r="B13" t="s">
        <v>118</v>
      </c>
    </row>
    <row r="14" spans="2:20" x14ac:dyDescent="0.35">
      <c r="B14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">
    <mergeCell ref="D2:T2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J18"/>
  <sheetViews>
    <sheetView showGridLines="0" topLeftCell="A4" workbookViewId="0">
      <pane xSplit="2" topLeftCell="C1" activePane="topRight" state="frozen"/>
      <selection pane="topRight" activeCell="B18" sqref="B18"/>
    </sheetView>
  </sheetViews>
  <sheetFormatPr defaultColWidth="10.90625" defaultRowHeight="14.5" x14ac:dyDescent="0.35"/>
  <cols>
    <col min="2" max="2" width="25.7265625" customWidth="1"/>
    <col min="3" max="10" width="20.7265625" customWidth="1"/>
  </cols>
  <sheetData>
    <row r="2" spans="2:10" ht="40" customHeight="1" x14ac:dyDescent="0.35">
      <c r="D2" s="31" t="s">
        <v>132</v>
      </c>
      <c r="E2" s="27"/>
      <c r="F2" s="27"/>
      <c r="G2" s="27"/>
      <c r="H2" s="27"/>
      <c r="I2" s="27"/>
      <c r="J2" s="27"/>
    </row>
    <row r="6" spans="2:10" ht="50" customHeight="1" x14ac:dyDescent="0.35">
      <c r="B6" s="20" t="s">
        <v>15</v>
      </c>
      <c r="C6" s="20" t="s">
        <v>120</v>
      </c>
      <c r="D6" s="20" t="s">
        <v>121</v>
      </c>
      <c r="E6" s="20" t="s">
        <v>122</v>
      </c>
      <c r="F6" s="20" t="s">
        <v>123</v>
      </c>
      <c r="G6" s="20" t="s">
        <v>124</v>
      </c>
      <c r="H6" s="20" t="s">
        <v>125</v>
      </c>
      <c r="I6" s="20" t="s">
        <v>126</v>
      </c>
    </row>
    <row r="7" spans="2:10" ht="29" x14ac:dyDescent="0.35">
      <c r="B7" s="18" t="s">
        <v>127</v>
      </c>
      <c r="C7" s="17">
        <v>0.35490461471919099</v>
      </c>
      <c r="D7" s="17">
        <v>0.373159053293452</v>
      </c>
      <c r="E7" s="17">
        <v>0.65741703388361705</v>
      </c>
      <c r="F7" s="17">
        <v>0.28683883977177899</v>
      </c>
      <c r="G7" s="17">
        <v>0.540026873564738</v>
      </c>
      <c r="H7" s="17">
        <v>0.46431416376619</v>
      </c>
      <c r="I7" s="17">
        <v>0.41384568776936598</v>
      </c>
    </row>
    <row r="8" spans="2:10" ht="29" x14ac:dyDescent="0.35">
      <c r="B8" s="18" t="s">
        <v>128</v>
      </c>
      <c r="C8" s="17">
        <v>0.40396408656760302</v>
      </c>
      <c r="D8" s="17">
        <v>0.4124677509868</v>
      </c>
      <c r="E8" s="17">
        <v>0.28761905937021698</v>
      </c>
      <c r="F8" s="17">
        <v>0.43348901812896901</v>
      </c>
      <c r="G8" s="17">
        <v>0.24712535900834301</v>
      </c>
      <c r="H8" s="17">
        <v>0.39599592624906499</v>
      </c>
      <c r="I8" s="17">
        <v>0.40644254983803302</v>
      </c>
    </row>
    <row r="9" spans="2:10" ht="29" x14ac:dyDescent="0.35">
      <c r="B9" s="18" t="s">
        <v>129</v>
      </c>
      <c r="C9" s="17">
        <v>0.17286102976303699</v>
      </c>
      <c r="D9" s="17">
        <v>0.15349920171336501</v>
      </c>
      <c r="E9" s="17">
        <v>4.1982511455761103E-2</v>
      </c>
      <c r="F9" s="17">
        <v>0.22489390382515001</v>
      </c>
      <c r="G9" s="17">
        <v>0.161369668780977</v>
      </c>
      <c r="H9" s="17">
        <v>9.8031121838059801E-2</v>
      </c>
      <c r="I9" s="17">
        <v>0.137549768563627</v>
      </c>
    </row>
    <row r="10" spans="2:10" x14ac:dyDescent="0.35">
      <c r="B10" s="18" t="s">
        <v>130</v>
      </c>
      <c r="C10" s="17">
        <v>3.6675825505906701E-2</v>
      </c>
      <c r="D10" s="17">
        <v>3.0316411621384001E-2</v>
      </c>
      <c r="E10" s="17">
        <v>8.4491868139341501E-3</v>
      </c>
      <c r="F10" s="17">
        <v>3.0101931126658099E-2</v>
      </c>
      <c r="G10" s="17">
        <v>3.1087230781055498E-2</v>
      </c>
      <c r="H10" s="17">
        <v>2.3293126290415099E-2</v>
      </c>
      <c r="I10" s="17">
        <v>2.2984605257714501E-2</v>
      </c>
    </row>
    <row r="11" spans="2:10" x14ac:dyDescent="0.35">
      <c r="B11" s="18" t="s">
        <v>131</v>
      </c>
      <c r="C11" s="17">
        <v>3.15944434442628E-2</v>
      </c>
      <c r="D11" s="17">
        <v>3.0557582384999199E-2</v>
      </c>
      <c r="E11" s="17">
        <v>4.5322084764703998E-3</v>
      </c>
      <c r="F11" s="17">
        <v>2.4676307147444201E-2</v>
      </c>
      <c r="G11" s="17">
        <v>2.03908678648867E-2</v>
      </c>
      <c r="H11" s="17">
        <v>1.8365661856270001E-2</v>
      </c>
      <c r="I11" s="17">
        <v>1.91773885712587E-2</v>
      </c>
    </row>
    <row r="12" spans="2:10" x14ac:dyDescent="0.35">
      <c r="B12" s="16"/>
      <c r="C12" s="16"/>
      <c r="D12" s="16"/>
      <c r="E12" s="16"/>
      <c r="F12" s="16"/>
      <c r="G12" s="16"/>
      <c r="H12" s="16"/>
      <c r="I12" s="16"/>
    </row>
    <row r="13" spans="2:10" x14ac:dyDescent="0.35">
      <c r="B13" t="s">
        <v>118</v>
      </c>
    </row>
    <row r="14" spans="2:10" x14ac:dyDescent="0.35">
      <c r="B14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">
    <mergeCell ref="D2:J2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200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501</v>
      </c>
      <c r="D7" s="10">
        <v>249</v>
      </c>
      <c r="E7" s="10">
        <v>252</v>
      </c>
      <c r="F7" s="10"/>
      <c r="G7" s="10">
        <v>42</v>
      </c>
      <c r="H7" s="10">
        <v>87</v>
      </c>
      <c r="I7" s="10">
        <v>102</v>
      </c>
      <c r="J7" s="10">
        <v>93</v>
      </c>
      <c r="K7" s="10">
        <v>77</v>
      </c>
      <c r="L7" s="10">
        <v>100</v>
      </c>
      <c r="M7" s="10"/>
      <c r="N7" s="10">
        <v>149</v>
      </c>
      <c r="O7" s="10">
        <v>109</v>
      </c>
      <c r="P7" s="10">
        <v>110</v>
      </c>
      <c r="Q7" s="10">
        <v>132</v>
      </c>
      <c r="R7" s="10"/>
      <c r="S7" s="10">
        <v>73</v>
      </c>
      <c r="T7" s="10">
        <v>63</v>
      </c>
      <c r="U7" s="10">
        <v>40</v>
      </c>
      <c r="V7" s="10">
        <v>43</v>
      </c>
      <c r="W7" s="10">
        <v>42</v>
      </c>
      <c r="X7" s="10">
        <v>41</v>
      </c>
      <c r="Y7" s="10">
        <v>29</v>
      </c>
      <c r="Z7" s="10">
        <v>23</v>
      </c>
      <c r="AA7" s="10">
        <v>64</v>
      </c>
      <c r="AB7" s="10">
        <v>46</v>
      </c>
      <c r="AC7" s="10">
        <v>22</v>
      </c>
      <c r="AD7" s="10">
        <v>15</v>
      </c>
      <c r="AE7" s="10"/>
      <c r="AF7" s="10">
        <v>76</v>
      </c>
      <c r="AG7" s="10">
        <v>205</v>
      </c>
      <c r="AH7" s="10">
        <v>87</v>
      </c>
      <c r="AI7" s="10">
        <v>62</v>
      </c>
      <c r="AJ7" s="10">
        <v>53</v>
      </c>
      <c r="AK7" s="10"/>
      <c r="AL7" s="10">
        <v>201</v>
      </c>
      <c r="AM7" s="10">
        <v>173</v>
      </c>
      <c r="AN7" s="10">
        <v>91</v>
      </c>
      <c r="AO7" s="10">
        <v>36</v>
      </c>
      <c r="AP7" s="10"/>
      <c r="AQ7" s="10">
        <v>281</v>
      </c>
      <c r="AR7" s="10">
        <v>220</v>
      </c>
      <c r="AS7" s="10"/>
      <c r="AT7" s="10">
        <v>338</v>
      </c>
      <c r="AU7" s="10">
        <v>99</v>
      </c>
      <c r="AV7" s="10"/>
      <c r="AW7" s="10">
        <v>185</v>
      </c>
      <c r="AX7" s="10">
        <v>114</v>
      </c>
      <c r="AY7" s="10">
        <v>187</v>
      </c>
      <c r="AZ7" s="10"/>
      <c r="BA7" s="10">
        <v>142</v>
      </c>
      <c r="BB7" s="10">
        <v>132</v>
      </c>
      <c r="BC7" s="10">
        <v>161</v>
      </c>
      <c r="BD7" s="10">
        <v>42</v>
      </c>
      <c r="BE7" s="10">
        <v>24</v>
      </c>
      <c r="BF7" s="10"/>
      <c r="BG7" s="10">
        <v>202</v>
      </c>
      <c r="BH7" s="10">
        <v>299</v>
      </c>
      <c r="BI7" s="10"/>
      <c r="BJ7" s="10">
        <v>382</v>
      </c>
      <c r="BK7" s="10">
        <v>115</v>
      </c>
      <c r="BL7" s="10"/>
      <c r="BM7" s="10">
        <v>65</v>
      </c>
      <c r="BN7" s="10">
        <v>100</v>
      </c>
      <c r="BO7" s="10">
        <v>169</v>
      </c>
      <c r="BP7" s="10">
        <v>46</v>
      </c>
      <c r="BQ7" s="10">
        <v>61</v>
      </c>
      <c r="BR7" s="10"/>
      <c r="BS7" s="10">
        <v>162</v>
      </c>
      <c r="BT7" s="10"/>
      <c r="BU7" s="10">
        <v>95</v>
      </c>
      <c r="BV7" s="10">
        <v>118</v>
      </c>
      <c r="BW7" s="10">
        <v>43</v>
      </c>
      <c r="BX7" s="10">
        <v>104</v>
      </c>
      <c r="BY7" s="10">
        <v>40</v>
      </c>
      <c r="BZ7" s="10"/>
      <c r="CA7" s="10">
        <v>47</v>
      </c>
      <c r="CB7" s="10"/>
      <c r="CC7" s="10">
        <v>404</v>
      </c>
      <c r="CD7" s="10">
        <v>83</v>
      </c>
      <c r="CE7" s="10"/>
      <c r="CF7" s="10">
        <v>169</v>
      </c>
      <c r="CG7" s="10"/>
      <c r="CH7" s="10">
        <v>176</v>
      </c>
      <c r="CI7" s="10">
        <v>60</v>
      </c>
    </row>
    <row r="8" spans="2:87" ht="30" customHeight="1" x14ac:dyDescent="0.35">
      <c r="B8" s="11" t="s">
        <v>20</v>
      </c>
      <c r="C8" s="11">
        <v>502</v>
      </c>
      <c r="D8" s="11">
        <v>247</v>
      </c>
      <c r="E8" s="11">
        <v>255</v>
      </c>
      <c r="F8" s="11"/>
      <c r="G8" s="11">
        <v>71</v>
      </c>
      <c r="H8" s="11">
        <v>84</v>
      </c>
      <c r="I8" s="11">
        <v>95</v>
      </c>
      <c r="J8" s="11">
        <v>88</v>
      </c>
      <c r="K8" s="11">
        <v>71</v>
      </c>
      <c r="L8" s="11">
        <v>92</v>
      </c>
      <c r="M8" s="11"/>
      <c r="N8" s="11">
        <v>138</v>
      </c>
      <c r="O8" s="11">
        <v>114</v>
      </c>
      <c r="P8" s="11">
        <v>111</v>
      </c>
      <c r="Q8" s="11">
        <v>139</v>
      </c>
      <c r="R8" s="11"/>
      <c r="S8" s="11">
        <v>77</v>
      </c>
      <c r="T8" s="11">
        <v>57</v>
      </c>
      <c r="U8" s="11">
        <v>38</v>
      </c>
      <c r="V8" s="11">
        <v>45</v>
      </c>
      <c r="W8" s="11">
        <v>41</v>
      </c>
      <c r="X8" s="11">
        <v>42</v>
      </c>
      <c r="Y8" s="11">
        <v>32</v>
      </c>
      <c r="Z8" s="11">
        <v>22</v>
      </c>
      <c r="AA8" s="11">
        <v>66</v>
      </c>
      <c r="AB8" s="11">
        <v>46</v>
      </c>
      <c r="AC8" s="11">
        <v>21</v>
      </c>
      <c r="AD8" s="11">
        <v>14</v>
      </c>
      <c r="AE8" s="11"/>
      <c r="AF8" s="11">
        <v>77</v>
      </c>
      <c r="AG8" s="11">
        <v>211</v>
      </c>
      <c r="AH8" s="11">
        <v>87</v>
      </c>
      <c r="AI8" s="11">
        <v>59</v>
      </c>
      <c r="AJ8" s="11">
        <v>50</v>
      </c>
      <c r="AK8" s="11"/>
      <c r="AL8" s="11">
        <v>192</v>
      </c>
      <c r="AM8" s="11">
        <v>178</v>
      </c>
      <c r="AN8" s="11">
        <v>94</v>
      </c>
      <c r="AO8" s="11">
        <v>38</v>
      </c>
      <c r="AP8" s="11"/>
      <c r="AQ8" s="11">
        <v>288</v>
      </c>
      <c r="AR8" s="11">
        <v>214</v>
      </c>
      <c r="AS8" s="11"/>
      <c r="AT8" s="11">
        <v>344</v>
      </c>
      <c r="AU8" s="11">
        <v>91</v>
      </c>
      <c r="AV8" s="11"/>
      <c r="AW8" s="11">
        <v>175</v>
      </c>
      <c r="AX8" s="11">
        <v>114</v>
      </c>
      <c r="AY8" s="11">
        <v>196</v>
      </c>
      <c r="AZ8" s="11"/>
      <c r="BA8" s="11">
        <v>147</v>
      </c>
      <c r="BB8" s="11">
        <v>131</v>
      </c>
      <c r="BC8" s="11">
        <v>162</v>
      </c>
      <c r="BD8" s="11">
        <v>40</v>
      </c>
      <c r="BE8" s="11">
        <v>22</v>
      </c>
      <c r="BF8" s="11"/>
      <c r="BG8" s="11">
        <v>219</v>
      </c>
      <c r="BH8" s="11">
        <v>283</v>
      </c>
      <c r="BI8" s="11"/>
      <c r="BJ8" s="11">
        <v>390</v>
      </c>
      <c r="BK8" s="11">
        <v>108</v>
      </c>
      <c r="BL8" s="11"/>
      <c r="BM8" s="11">
        <v>67</v>
      </c>
      <c r="BN8" s="11">
        <v>94</v>
      </c>
      <c r="BO8" s="11">
        <v>173</v>
      </c>
      <c r="BP8" s="11">
        <v>45</v>
      </c>
      <c r="BQ8" s="11">
        <v>61</v>
      </c>
      <c r="BR8" s="11"/>
      <c r="BS8" s="11">
        <v>163</v>
      </c>
      <c r="BT8" s="11"/>
      <c r="BU8" s="11">
        <v>92</v>
      </c>
      <c r="BV8" s="11">
        <v>119</v>
      </c>
      <c r="BW8" s="11">
        <v>45</v>
      </c>
      <c r="BX8" s="11">
        <v>102</v>
      </c>
      <c r="BY8" s="11">
        <v>43</v>
      </c>
      <c r="BZ8" s="11"/>
      <c r="CA8" s="11">
        <v>48</v>
      </c>
      <c r="CB8" s="11"/>
      <c r="CC8" s="11">
        <v>403</v>
      </c>
      <c r="CD8" s="11">
        <v>85</v>
      </c>
      <c r="CE8" s="11"/>
      <c r="CF8" s="11">
        <v>159</v>
      </c>
      <c r="CG8" s="11"/>
      <c r="CH8" s="11">
        <v>173</v>
      </c>
      <c r="CI8" s="11">
        <v>58</v>
      </c>
    </row>
    <row r="9" spans="2:87" x14ac:dyDescent="0.35">
      <c r="B9" s="18" t="s">
        <v>157</v>
      </c>
      <c r="C9" s="17">
        <v>0.199408810162854</v>
      </c>
      <c r="D9" s="17">
        <v>0.222933418977211</v>
      </c>
      <c r="E9" s="17">
        <v>0.176604456604148</v>
      </c>
      <c r="F9" s="17"/>
      <c r="G9" s="17">
        <v>0.260468471422446</v>
      </c>
      <c r="H9" s="17">
        <v>0.25672902145550303</v>
      </c>
      <c r="I9" s="17">
        <v>0.226287875947598</v>
      </c>
      <c r="J9" s="17">
        <v>0.12971671572808199</v>
      </c>
      <c r="K9" s="17">
        <v>0.22183377783518601</v>
      </c>
      <c r="L9" s="17">
        <v>0.120737487352053</v>
      </c>
      <c r="M9" s="17"/>
      <c r="N9" s="17">
        <v>0.25772705602495999</v>
      </c>
      <c r="O9" s="17">
        <v>9.5007745498233195E-2</v>
      </c>
      <c r="P9" s="17">
        <v>0.230096735337953</v>
      </c>
      <c r="Q9" s="17">
        <v>0.20394040855850101</v>
      </c>
      <c r="R9" s="17"/>
      <c r="S9" s="17">
        <v>0.234759315283841</v>
      </c>
      <c r="T9" s="17">
        <v>0.175003342377028</v>
      </c>
      <c r="U9" s="17">
        <v>0.18970548878296201</v>
      </c>
      <c r="V9" s="17">
        <v>0.138390297528659</v>
      </c>
      <c r="W9" s="17">
        <v>0.130304858853032</v>
      </c>
      <c r="X9" s="17">
        <v>0.18454301063901599</v>
      </c>
      <c r="Y9" s="17">
        <v>0.19161076877136901</v>
      </c>
      <c r="Z9" s="17">
        <v>0.18923529875626199</v>
      </c>
      <c r="AA9" s="17">
        <v>0.31221622317307601</v>
      </c>
      <c r="AB9" s="17">
        <v>0.17861809515785099</v>
      </c>
      <c r="AC9" s="17">
        <v>0.16755363655932501</v>
      </c>
      <c r="AD9" s="17">
        <v>0.187815667604774</v>
      </c>
      <c r="AE9" s="17"/>
      <c r="AF9" s="17">
        <v>0.141056545916531</v>
      </c>
      <c r="AG9" s="17">
        <v>0.20117096850350299</v>
      </c>
      <c r="AH9" s="17">
        <v>0.217374065918222</v>
      </c>
      <c r="AI9" s="17">
        <v>0.20808564975119301</v>
      </c>
      <c r="AJ9" s="17">
        <v>0.239935593163392</v>
      </c>
      <c r="AK9" s="17"/>
      <c r="AL9" s="17">
        <v>0.18047073776018499</v>
      </c>
      <c r="AM9" s="17">
        <v>0.20099539757208101</v>
      </c>
      <c r="AN9" s="17">
        <v>0.22997109987582701</v>
      </c>
      <c r="AO9" s="17">
        <v>0.21213075284382599</v>
      </c>
      <c r="AP9" s="17"/>
      <c r="AQ9" s="17">
        <v>0.183284232264528</v>
      </c>
      <c r="AR9" s="17">
        <v>0.221071958111697</v>
      </c>
      <c r="AS9" s="17"/>
      <c r="AT9" s="17">
        <v>0.21500744289440099</v>
      </c>
      <c r="AU9" s="17">
        <v>8.66931085750548E-2</v>
      </c>
      <c r="AV9" s="17"/>
      <c r="AW9" s="17">
        <v>0.142254049101735</v>
      </c>
      <c r="AX9" s="17">
        <v>0.20398746305927801</v>
      </c>
      <c r="AY9" s="17">
        <v>0.26080227437611597</v>
      </c>
      <c r="AZ9" s="17"/>
      <c r="BA9" s="17">
        <v>0.28965152104297398</v>
      </c>
      <c r="BB9" s="17">
        <v>0.14822178972998601</v>
      </c>
      <c r="BC9" s="17">
        <v>0.196939653461501</v>
      </c>
      <c r="BD9" s="17">
        <v>6.4845659834661298E-2</v>
      </c>
      <c r="BE9" s="17">
        <v>0.165376973013107</v>
      </c>
      <c r="BF9" s="17"/>
      <c r="BG9" s="17">
        <v>0.15724477864616801</v>
      </c>
      <c r="BH9" s="17">
        <v>0.23208221035120999</v>
      </c>
      <c r="BI9" s="17"/>
      <c r="BJ9" s="17">
        <v>0.19528892190991501</v>
      </c>
      <c r="BK9" s="17">
        <v>0.21273715248269701</v>
      </c>
      <c r="BL9" s="17"/>
      <c r="BM9" s="17">
        <v>0.15543821890394499</v>
      </c>
      <c r="BN9" s="17">
        <v>0.23420056250152599</v>
      </c>
      <c r="BO9" s="17">
        <v>0.20435994509480901</v>
      </c>
      <c r="BP9" s="17">
        <v>8.6374782833579494E-2</v>
      </c>
      <c r="BQ9" s="17">
        <v>0.30184946730515599</v>
      </c>
      <c r="BR9" s="17"/>
      <c r="BS9" s="17">
        <v>0.315216267078888</v>
      </c>
      <c r="BT9" s="17"/>
      <c r="BU9" s="17">
        <v>0.2304399163708</v>
      </c>
      <c r="BV9" s="17">
        <v>0.20740384236471601</v>
      </c>
      <c r="BW9" s="17">
        <v>0.113075314346963</v>
      </c>
      <c r="BX9" s="17">
        <v>0.298989297340437</v>
      </c>
      <c r="BY9" s="17">
        <v>0.121156700251167</v>
      </c>
      <c r="BZ9" s="17"/>
      <c r="CA9" s="17">
        <v>0.37129265443958798</v>
      </c>
      <c r="CB9" s="17"/>
      <c r="CC9" s="17">
        <v>0.21358451110634599</v>
      </c>
      <c r="CD9" s="17">
        <v>0.15186158516921</v>
      </c>
      <c r="CE9" s="17"/>
      <c r="CF9" s="17">
        <v>0.14473727097087999</v>
      </c>
      <c r="CG9" s="17"/>
      <c r="CH9" s="17">
        <v>0.15472996401862199</v>
      </c>
      <c r="CI9" s="17">
        <v>0.28676294889440401</v>
      </c>
    </row>
    <row r="10" spans="2:87" x14ac:dyDescent="0.35">
      <c r="B10" s="18" t="s">
        <v>158</v>
      </c>
      <c r="C10" s="17">
        <v>0.30997329265750101</v>
      </c>
      <c r="D10" s="17">
        <v>0.35410818552457701</v>
      </c>
      <c r="E10" s="17">
        <v>0.26718968213462801</v>
      </c>
      <c r="F10" s="17"/>
      <c r="G10" s="17">
        <v>0.29489638611991498</v>
      </c>
      <c r="H10" s="17">
        <v>0.349865454229012</v>
      </c>
      <c r="I10" s="17">
        <v>0.35431526262997598</v>
      </c>
      <c r="J10" s="17">
        <v>0.26192878653818602</v>
      </c>
      <c r="K10" s="17">
        <v>0.37160185593450301</v>
      </c>
      <c r="L10" s="17">
        <v>0.23735318693839999</v>
      </c>
      <c r="M10" s="17"/>
      <c r="N10" s="17">
        <v>0.30229887700950098</v>
      </c>
      <c r="O10" s="17">
        <v>0.35257656796320402</v>
      </c>
      <c r="P10" s="17">
        <v>0.29792011666350598</v>
      </c>
      <c r="Q10" s="17">
        <v>0.287698682851663</v>
      </c>
      <c r="R10" s="17"/>
      <c r="S10" s="17">
        <v>0.30209642704579298</v>
      </c>
      <c r="T10" s="17">
        <v>0.31196403362534197</v>
      </c>
      <c r="U10" s="17">
        <v>0.27865102840338801</v>
      </c>
      <c r="V10" s="17">
        <v>0.34453164545127202</v>
      </c>
      <c r="W10" s="17">
        <v>0.27985540286543997</v>
      </c>
      <c r="X10" s="17">
        <v>0.44243179460426602</v>
      </c>
      <c r="Y10" s="17">
        <v>0.27975253929649901</v>
      </c>
      <c r="Z10" s="17">
        <v>0.360344626832101</v>
      </c>
      <c r="AA10" s="17">
        <v>0.26621128331618699</v>
      </c>
      <c r="AB10" s="17">
        <v>0.32464286107908702</v>
      </c>
      <c r="AC10" s="17">
        <v>0.25920629391282402</v>
      </c>
      <c r="AD10" s="17">
        <v>0.232144864512142</v>
      </c>
      <c r="AE10" s="17"/>
      <c r="AF10" s="17">
        <v>0.275530756601228</v>
      </c>
      <c r="AG10" s="17">
        <v>0.32471019374915799</v>
      </c>
      <c r="AH10" s="17">
        <v>0.28270600574402299</v>
      </c>
      <c r="AI10" s="17">
        <v>0.28609497456465799</v>
      </c>
      <c r="AJ10" s="17">
        <v>0.44023701348701899</v>
      </c>
      <c r="AK10" s="17"/>
      <c r="AL10" s="17">
        <v>0.26960989454245199</v>
      </c>
      <c r="AM10" s="17">
        <v>0.31985063268097302</v>
      </c>
      <c r="AN10" s="17">
        <v>0.29822593787086599</v>
      </c>
      <c r="AO10" s="17">
        <v>0.49583526331988997</v>
      </c>
      <c r="AP10" s="17"/>
      <c r="AQ10" s="17">
        <v>0.31749870071605102</v>
      </c>
      <c r="AR10" s="17">
        <v>0.29986301075271399</v>
      </c>
      <c r="AS10" s="17"/>
      <c r="AT10" s="17">
        <v>0.33925447626414401</v>
      </c>
      <c r="AU10" s="17">
        <v>0.25043907929401699</v>
      </c>
      <c r="AV10" s="17"/>
      <c r="AW10" s="17">
        <v>0.31374049158239398</v>
      </c>
      <c r="AX10" s="17">
        <v>0.33550708964248999</v>
      </c>
      <c r="AY10" s="17">
        <v>0.28765351909478798</v>
      </c>
      <c r="AZ10" s="17"/>
      <c r="BA10" s="17">
        <v>0.314626222150032</v>
      </c>
      <c r="BB10" s="17">
        <v>0.33809227996279501</v>
      </c>
      <c r="BC10" s="17">
        <v>0.27624700654829998</v>
      </c>
      <c r="BD10" s="17">
        <v>0.293954745661898</v>
      </c>
      <c r="BE10" s="17">
        <v>0.38884745132040699</v>
      </c>
      <c r="BF10" s="17"/>
      <c r="BG10" s="17">
        <v>0.26943566439771399</v>
      </c>
      <c r="BH10" s="17">
        <v>0.34138637397764698</v>
      </c>
      <c r="BI10" s="17"/>
      <c r="BJ10" s="17">
        <v>0.32629273469988301</v>
      </c>
      <c r="BK10" s="17">
        <v>0.25307302120839897</v>
      </c>
      <c r="BL10" s="17"/>
      <c r="BM10" s="17">
        <v>0.27217231376408801</v>
      </c>
      <c r="BN10" s="17">
        <v>0.33318583540104202</v>
      </c>
      <c r="BO10" s="17">
        <v>0.28968131024302701</v>
      </c>
      <c r="BP10" s="17">
        <v>0.247961908258757</v>
      </c>
      <c r="BQ10" s="17">
        <v>0.48035612636254199</v>
      </c>
      <c r="BR10" s="17"/>
      <c r="BS10" s="17">
        <v>0.49916660248036299</v>
      </c>
      <c r="BT10" s="17"/>
      <c r="BU10" s="17">
        <v>0.27326741597993698</v>
      </c>
      <c r="BV10" s="17">
        <v>0.25823335418439902</v>
      </c>
      <c r="BW10" s="17">
        <v>0.28185450848125898</v>
      </c>
      <c r="BX10" s="17">
        <v>0.51925433657457598</v>
      </c>
      <c r="BY10" s="17">
        <v>0.25407647765164498</v>
      </c>
      <c r="BZ10" s="17"/>
      <c r="CA10" s="17">
        <v>0.50694265906305602</v>
      </c>
      <c r="CB10" s="17"/>
      <c r="CC10" s="17">
        <v>0.31763146636629502</v>
      </c>
      <c r="CD10" s="17">
        <v>0.29178959705920099</v>
      </c>
      <c r="CE10" s="17"/>
      <c r="CF10" s="17">
        <v>0.30483146093550201</v>
      </c>
      <c r="CG10" s="17"/>
      <c r="CH10" s="17">
        <v>0.352108798759105</v>
      </c>
      <c r="CI10" s="17">
        <v>0.31773643722603401</v>
      </c>
    </row>
    <row r="11" spans="2:87" x14ac:dyDescent="0.35">
      <c r="B11" s="18" t="s">
        <v>159</v>
      </c>
      <c r="C11" s="17">
        <v>0.144590098070599</v>
      </c>
      <c r="D11" s="17">
        <v>0.141018581558887</v>
      </c>
      <c r="E11" s="17">
        <v>0.148052265110935</v>
      </c>
      <c r="F11" s="17"/>
      <c r="G11" s="17">
        <v>0.13665920011351601</v>
      </c>
      <c r="H11" s="17">
        <v>9.7897915524331094E-2</v>
      </c>
      <c r="I11" s="17">
        <v>0.124989855256814</v>
      </c>
      <c r="J11" s="17">
        <v>0.270229925654285</v>
      </c>
      <c r="K11" s="17">
        <v>9.8730536553240503E-2</v>
      </c>
      <c r="L11" s="17">
        <v>0.129255874654535</v>
      </c>
      <c r="M11" s="17"/>
      <c r="N11" s="17">
        <v>0.15202510023634699</v>
      </c>
      <c r="O11" s="17">
        <v>0.11837890283074</v>
      </c>
      <c r="P11" s="17">
        <v>0.17096892113513801</v>
      </c>
      <c r="Q11" s="17">
        <v>0.13860044297876201</v>
      </c>
      <c r="R11" s="17"/>
      <c r="S11" s="17">
        <v>0.10069994019848701</v>
      </c>
      <c r="T11" s="17">
        <v>0.12975226109298099</v>
      </c>
      <c r="U11" s="17">
        <v>0.159704709528557</v>
      </c>
      <c r="V11" s="17">
        <v>0.112245273392777</v>
      </c>
      <c r="W11" s="17">
        <v>0.202025202657176</v>
      </c>
      <c r="X11" s="17">
        <v>0.14802409785679599</v>
      </c>
      <c r="Y11" s="17">
        <v>0.13796656017091399</v>
      </c>
      <c r="Z11" s="17">
        <v>0.183190555367336</v>
      </c>
      <c r="AA11" s="17">
        <v>0.117393003898807</v>
      </c>
      <c r="AB11" s="17">
        <v>0.246770826925202</v>
      </c>
      <c r="AC11" s="17">
        <v>0.125192661757664</v>
      </c>
      <c r="AD11" s="17">
        <v>0.106284237538761</v>
      </c>
      <c r="AE11" s="17"/>
      <c r="AF11" s="17">
        <v>0.16157757804512701</v>
      </c>
      <c r="AG11" s="17">
        <v>0.13482465168227201</v>
      </c>
      <c r="AH11" s="17">
        <v>0.13410610603870801</v>
      </c>
      <c r="AI11" s="17">
        <v>0.19805476733260799</v>
      </c>
      <c r="AJ11" s="17">
        <v>0.117753910420743</v>
      </c>
      <c r="AK11" s="17"/>
      <c r="AL11" s="17">
        <v>0.13914886729076201</v>
      </c>
      <c r="AM11" s="17">
        <v>0.151050917949032</v>
      </c>
      <c r="AN11" s="17">
        <v>0.16841012806371899</v>
      </c>
      <c r="AO11" s="17">
        <v>8.3199411306107904E-2</v>
      </c>
      <c r="AP11" s="17"/>
      <c r="AQ11" s="17">
        <v>0.15395258993701599</v>
      </c>
      <c r="AR11" s="17">
        <v>0.13201171941468001</v>
      </c>
      <c r="AS11" s="17"/>
      <c r="AT11" s="17">
        <v>0.13585285604267</v>
      </c>
      <c r="AU11" s="17">
        <v>0.133092983023438</v>
      </c>
      <c r="AV11" s="17"/>
      <c r="AW11" s="17">
        <v>0.13891413381154799</v>
      </c>
      <c r="AX11" s="17">
        <v>0.14987730234484101</v>
      </c>
      <c r="AY11" s="17">
        <v>0.15067714937312299</v>
      </c>
      <c r="AZ11" s="17"/>
      <c r="BA11" s="17">
        <v>0.12693317649556199</v>
      </c>
      <c r="BB11" s="17">
        <v>0.131883906662772</v>
      </c>
      <c r="BC11" s="17">
        <v>0.18405853928736199</v>
      </c>
      <c r="BD11" s="17">
        <v>0.12869548802515199</v>
      </c>
      <c r="BE11" s="17">
        <v>7.7550157282068904E-2</v>
      </c>
      <c r="BF11" s="17"/>
      <c r="BG11" s="17">
        <v>0.14399113344860301</v>
      </c>
      <c r="BH11" s="17">
        <v>0.14505424274768999</v>
      </c>
      <c r="BI11" s="17"/>
      <c r="BJ11" s="17">
        <v>0.134619628699194</v>
      </c>
      <c r="BK11" s="17">
        <v>0.17576309090081901</v>
      </c>
      <c r="BL11" s="17"/>
      <c r="BM11" s="17">
        <v>0.183609850063225</v>
      </c>
      <c r="BN11" s="17">
        <v>0.120877570878824</v>
      </c>
      <c r="BO11" s="17">
        <v>0.17061780034804</v>
      </c>
      <c r="BP11" s="17">
        <v>0.15467886381211399</v>
      </c>
      <c r="BQ11" s="17">
        <v>7.4015431971630394E-2</v>
      </c>
      <c r="BR11" s="17"/>
      <c r="BS11" s="17">
        <v>8.3387300387065003E-2</v>
      </c>
      <c r="BT11" s="17"/>
      <c r="BU11" s="17">
        <v>0.14565174727556801</v>
      </c>
      <c r="BV11" s="17">
        <v>0.17737791794472699</v>
      </c>
      <c r="BW11" s="17">
        <v>0.158735529707168</v>
      </c>
      <c r="BX11" s="17">
        <v>5.9473344390901899E-2</v>
      </c>
      <c r="BY11" s="17">
        <v>0.220981952707099</v>
      </c>
      <c r="BZ11" s="17"/>
      <c r="CA11" s="17">
        <v>5.39556292961169E-2</v>
      </c>
      <c r="CB11" s="17"/>
      <c r="CC11" s="17">
        <v>0.13484671329568701</v>
      </c>
      <c r="CD11" s="17">
        <v>0.204789942087618</v>
      </c>
      <c r="CE11" s="17"/>
      <c r="CF11" s="17">
        <v>0.14970235185743799</v>
      </c>
      <c r="CG11" s="17"/>
      <c r="CH11" s="17">
        <v>0.12800506224879099</v>
      </c>
      <c r="CI11" s="17">
        <v>0.13604652530262301</v>
      </c>
    </row>
    <row r="12" spans="2:87" x14ac:dyDescent="0.35">
      <c r="B12" s="18" t="s">
        <v>160</v>
      </c>
      <c r="C12" s="17">
        <v>0.12870031276711999</v>
      </c>
      <c r="D12" s="17">
        <v>0.13424860324408</v>
      </c>
      <c r="E12" s="17">
        <v>0.123321894843937</v>
      </c>
      <c r="F12" s="17"/>
      <c r="G12" s="17">
        <v>0.154007318657091</v>
      </c>
      <c r="H12" s="17">
        <v>0.19623173013738199</v>
      </c>
      <c r="I12" s="17">
        <v>0.10900020833625999</v>
      </c>
      <c r="J12" s="17">
        <v>0.159839153944528</v>
      </c>
      <c r="K12" s="17">
        <v>7.9170319965399402E-2</v>
      </c>
      <c r="L12" s="17">
        <v>7.58451401636282E-2</v>
      </c>
      <c r="M12" s="17"/>
      <c r="N12" s="17">
        <v>0.13723161509704401</v>
      </c>
      <c r="O12" s="17">
        <v>0.203926919457355</v>
      </c>
      <c r="P12" s="17">
        <v>0.11153753338340799</v>
      </c>
      <c r="Q12" s="17">
        <v>7.3076052888989995E-2</v>
      </c>
      <c r="R12" s="17"/>
      <c r="S12" s="17">
        <v>0.13497555688856999</v>
      </c>
      <c r="T12" s="17">
        <v>0.15010167095837099</v>
      </c>
      <c r="U12" s="17">
        <v>0.130227843714006</v>
      </c>
      <c r="V12" s="17">
        <v>0.131012300823033</v>
      </c>
      <c r="W12" s="17">
        <v>0.14640736892755399</v>
      </c>
      <c r="X12" s="17">
        <v>0.102334759699456</v>
      </c>
      <c r="Y12" s="17">
        <v>0.144089516416156</v>
      </c>
      <c r="Z12" s="17">
        <v>0.13630263712065399</v>
      </c>
      <c r="AA12" s="17">
        <v>0.14525130993985799</v>
      </c>
      <c r="AB12" s="17">
        <v>4.1248693393527103E-2</v>
      </c>
      <c r="AC12" s="17">
        <v>0.127044241993711</v>
      </c>
      <c r="AD12" s="17">
        <v>0.19030944877589001</v>
      </c>
      <c r="AE12" s="17"/>
      <c r="AF12" s="17">
        <v>0.12410597781211601</v>
      </c>
      <c r="AG12" s="17">
        <v>0.12591936587734201</v>
      </c>
      <c r="AH12" s="17">
        <v>0.17568656978684899</v>
      </c>
      <c r="AI12" s="17">
        <v>0.11025554726787801</v>
      </c>
      <c r="AJ12" s="17">
        <v>6.8594370265748703E-2</v>
      </c>
      <c r="AK12" s="17"/>
      <c r="AL12" s="17">
        <v>0.131622517252381</v>
      </c>
      <c r="AM12" s="17">
        <v>8.01124000599127E-2</v>
      </c>
      <c r="AN12" s="17">
        <v>0.191626864091958</v>
      </c>
      <c r="AO12" s="17">
        <v>0.18625428617793299</v>
      </c>
      <c r="AP12" s="17"/>
      <c r="AQ12" s="17">
        <v>0.103686828504507</v>
      </c>
      <c r="AR12" s="17">
        <v>0.16230558378344101</v>
      </c>
      <c r="AS12" s="17"/>
      <c r="AT12" s="17">
        <v>0.14190464386385601</v>
      </c>
      <c r="AU12" s="17">
        <v>9.7591246258082506E-2</v>
      </c>
      <c r="AV12" s="17"/>
      <c r="AW12" s="17">
        <v>0.12087266188659</v>
      </c>
      <c r="AX12" s="17">
        <v>0.10827614928418799</v>
      </c>
      <c r="AY12" s="17">
        <v>0.14657146979959099</v>
      </c>
      <c r="AZ12" s="17"/>
      <c r="BA12" s="17">
        <v>0.103801451110455</v>
      </c>
      <c r="BB12" s="17">
        <v>0.17497092371488901</v>
      </c>
      <c r="BC12" s="17">
        <v>0.114188599393798</v>
      </c>
      <c r="BD12" s="17">
        <v>0.15672385197438801</v>
      </c>
      <c r="BE12" s="17">
        <v>7.5486293983788602E-2</v>
      </c>
      <c r="BF12" s="17"/>
      <c r="BG12" s="17">
        <v>0.18346823824514899</v>
      </c>
      <c r="BH12" s="17">
        <v>8.6260008027247606E-2</v>
      </c>
      <c r="BI12" s="17"/>
      <c r="BJ12" s="17">
        <v>0.144590679021454</v>
      </c>
      <c r="BK12" s="17">
        <v>6.7319488869303001E-2</v>
      </c>
      <c r="BL12" s="17"/>
      <c r="BM12" s="17">
        <v>4.5810256586965102E-2</v>
      </c>
      <c r="BN12" s="17">
        <v>6.9687804023671404E-2</v>
      </c>
      <c r="BO12" s="17">
        <v>0.19643403885482799</v>
      </c>
      <c r="BP12" s="17">
        <v>0.142650602165693</v>
      </c>
      <c r="BQ12" s="17">
        <v>0</v>
      </c>
      <c r="BR12" s="17"/>
      <c r="BS12" s="17">
        <v>7.0395313438888496E-3</v>
      </c>
      <c r="BT12" s="17"/>
      <c r="BU12" s="17">
        <v>5.9968888224211599E-2</v>
      </c>
      <c r="BV12" s="17">
        <v>0.21949948402705399</v>
      </c>
      <c r="BW12" s="17">
        <v>0.19235029438121201</v>
      </c>
      <c r="BX12" s="17">
        <v>0</v>
      </c>
      <c r="BY12" s="17">
        <v>0.114924626492133</v>
      </c>
      <c r="BZ12" s="17"/>
      <c r="CA12" s="17">
        <v>2.3899184430746401E-2</v>
      </c>
      <c r="CB12" s="17"/>
      <c r="CC12" s="17">
        <v>0.117298971068447</v>
      </c>
      <c r="CD12" s="17">
        <v>0.184466146502235</v>
      </c>
      <c r="CE12" s="17"/>
      <c r="CF12" s="17">
        <v>0.164867852598305</v>
      </c>
      <c r="CG12" s="17"/>
      <c r="CH12" s="17">
        <v>9.3264540735648896E-2</v>
      </c>
      <c r="CI12" s="17">
        <v>0.160789228504406</v>
      </c>
    </row>
    <row r="13" spans="2:87" x14ac:dyDescent="0.35">
      <c r="B13" s="18" t="s">
        <v>161</v>
      </c>
      <c r="C13" s="19">
        <v>0.217327486341925</v>
      </c>
      <c r="D13" s="19">
        <v>0.14769121069524399</v>
      </c>
      <c r="E13" s="19">
        <v>0.28483170130635299</v>
      </c>
      <c r="F13" s="19"/>
      <c r="G13" s="19">
        <v>0.15396862368703201</v>
      </c>
      <c r="H13" s="19">
        <v>9.9275878653772603E-2</v>
      </c>
      <c r="I13" s="19">
        <v>0.18540679782935099</v>
      </c>
      <c r="J13" s="19">
        <v>0.17828541813491899</v>
      </c>
      <c r="K13" s="19">
        <v>0.22866350971167099</v>
      </c>
      <c r="L13" s="19">
        <v>0.436808310891383</v>
      </c>
      <c r="M13" s="19"/>
      <c r="N13" s="19">
        <v>0.150717351632147</v>
      </c>
      <c r="O13" s="19">
        <v>0.230109864250468</v>
      </c>
      <c r="P13" s="19">
        <v>0.18947669347999499</v>
      </c>
      <c r="Q13" s="19">
        <v>0.29668441272208301</v>
      </c>
      <c r="R13" s="19"/>
      <c r="S13" s="19">
        <v>0.227468760583309</v>
      </c>
      <c r="T13" s="19">
        <v>0.23317869194627799</v>
      </c>
      <c r="U13" s="19">
        <v>0.241710929571088</v>
      </c>
      <c r="V13" s="19">
        <v>0.27382048280425902</v>
      </c>
      <c r="W13" s="19">
        <v>0.24140716669679799</v>
      </c>
      <c r="X13" s="19">
        <v>0.12266633720046601</v>
      </c>
      <c r="Y13" s="19">
        <v>0.24658061534506201</v>
      </c>
      <c r="Z13" s="19">
        <v>0.13092688192364699</v>
      </c>
      <c r="AA13" s="19">
        <v>0.15892817967207301</v>
      </c>
      <c r="AB13" s="19">
        <v>0.208719523444334</v>
      </c>
      <c r="AC13" s="19">
        <v>0.32100316577647497</v>
      </c>
      <c r="AD13" s="19">
        <v>0.28344578156843298</v>
      </c>
      <c r="AE13" s="19"/>
      <c r="AF13" s="19">
        <v>0.29772914162499697</v>
      </c>
      <c r="AG13" s="19">
        <v>0.213374820187725</v>
      </c>
      <c r="AH13" s="19">
        <v>0.190127252512199</v>
      </c>
      <c r="AI13" s="19">
        <v>0.19750906108366301</v>
      </c>
      <c r="AJ13" s="19">
        <v>0.133479112663098</v>
      </c>
      <c r="AK13" s="19"/>
      <c r="AL13" s="19">
        <v>0.27914798315422101</v>
      </c>
      <c r="AM13" s="19">
        <v>0.247990651738002</v>
      </c>
      <c r="AN13" s="19">
        <v>0.11176597009762999</v>
      </c>
      <c r="AO13" s="19">
        <v>2.2580286352243E-2</v>
      </c>
      <c r="AP13" s="19"/>
      <c r="AQ13" s="19">
        <v>0.24157764857789801</v>
      </c>
      <c r="AR13" s="19">
        <v>0.18474772793746799</v>
      </c>
      <c r="AS13" s="19"/>
      <c r="AT13" s="19">
        <v>0.16798058093492901</v>
      </c>
      <c r="AU13" s="19">
        <v>0.432183582849408</v>
      </c>
      <c r="AV13" s="19"/>
      <c r="AW13" s="19">
        <v>0.28421866361773301</v>
      </c>
      <c r="AX13" s="19">
        <v>0.20235199566920301</v>
      </c>
      <c r="AY13" s="19">
        <v>0.15429558735638099</v>
      </c>
      <c r="AZ13" s="19"/>
      <c r="BA13" s="19">
        <v>0.16498762920097701</v>
      </c>
      <c r="BB13" s="19">
        <v>0.206831099929558</v>
      </c>
      <c r="BC13" s="19">
        <v>0.22856620130904001</v>
      </c>
      <c r="BD13" s="19">
        <v>0.3557802545039</v>
      </c>
      <c r="BE13" s="19">
        <v>0.29273912440062799</v>
      </c>
      <c r="BF13" s="19"/>
      <c r="BG13" s="19">
        <v>0.245860185262366</v>
      </c>
      <c r="BH13" s="19">
        <v>0.195217164896204</v>
      </c>
      <c r="BI13" s="19"/>
      <c r="BJ13" s="19">
        <v>0.199208035669554</v>
      </c>
      <c r="BK13" s="19">
        <v>0.291107246538783</v>
      </c>
      <c r="BL13" s="19"/>
      <c r="BM13" s="19">
        <v>0.34296936068177603</v>
      </c>
      <c r="BN13" s="19">
        <v>0.24204822719493699</v>
      </c>
      <c r="BO13" s="19">
        <v>0.13890690545929699</v>
      </c>
      <c r="BP13" s="19">
        <v>0.36833384292985699</v>
      </c>
      <c r="BQ13" s="19">
        <v>0.143778974360672</v>
      </c>
      <c r="BR13" s="19"/>
      <c r="BS13" s="19">
        <v>9.5190298709795104E-2</v>
      </c>
      <c r="BT13" s="19"/>
      <c r="BU13" s="19">
        <v>0.29067203214948301</v>
      </c>
      <c r="BV13" s="19">
        <v>0.13748540147910401</v>
      </c>
      <c r="BW13" s="19">
        <v>0.25398435308339701</v>
      </c>
      <c r="BX13" s="19">
        <v>0.122283021694085</v>
      </c>
      <c r="BY13" s="19">
        <v>0.28886024289795698</v>
      </c>
      <c r="BZ13" s="19"/>
      <c r="CA13" s="19">
        <v>4.3909872770492998E-2</v>
      </c>
      <c r="CB13" s="19"/>
      <c r="CC13" s="19">
        <v>0.216638338163226</v>
      </c>
      <c r="CD13" s="19">
        <v>0.16709272918173601</v>
      </c>
      <c r="CE13" s="19"/>
      <c r="CF13" s="19">
        <v>0.23586106363787501</v>
      </c>
      <c r="CG13" s="19"/>
      <c r="CH13" s="19">
        <v>0.27189163423783302</v>
      </c>
      <c r="CI13" s="19">
        <v>9.8664860072533098E-2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201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501</v>
      </c>
      <c r="D7" s="10">
        <v>249</v>
      </c>
      <c r="E7" s="10">
        <v>252</v>
      </c>
      <c r="F7" s="10"/>
      <c r="G7" s="10">
        <v>42</v>
      </c>
      <c r="H7" s="10">
        <v>87</v>
      </c>
      <c r="I7" s="10">
        <v>102</v>
      </c>
      <c r="J7" s="10">
        <v>93</v>
      </c>
      <c r="K7" s="10">
        <v>77</v>
      </c>
      <c r="L7" s="10">
        <v>100</v>
      </c>
      <c r="M7" s="10"/>
      <c r="N7" s="10">
        <v>149</v>
      </c>
      <c r="O7" s="10">
        <v>109</v>
      </c>
      <c r="P7" s="10">
        <v>110</v>
      </c>
      <c r="Q7" s="10">
        <v>132</v>
      </c>
      <c r="R7" s="10"/>
      <c r="S7" s="10">
        <v>73</v>
      </c>
      <c r="T7" s="10">
        <v>63</v>
      </c>
      <c r="U7" s="10">
        <v>40</v>
      </c>
      <c r="V7" s="10">
        <v>43</v>
      </c>
      <c r="W7" s="10">
        <v>42</v>
      </c>
      <c r="X7" s="10">
        <v>41</v>
      </c>
      <c r="Y7" s="10">
        <v>29</v>
      </c>
      <c r="Z7" s="10">
        <v>23</v>
      </c>
      <c r="AA7" s="10">
        <v>64</v>
      </c>
      <c r="AB7" s="10">
        <v>46</v>
      </c>
      <c r="AC7" s="10">
        <v>22</v>
      </c>
      <c r="AD7" s="10">
        <v>15</v>
      </c>
      <c r="AE7" s="10"/>
      <c r="AF7" s="10">
        <v>76</v>
      </c>
      <c r="AG7" s="10">
        <v>205</v>
      </c>
      <c r="AH7" s="10">
        <v>87</v>
      </c>
      <c r="AI7" s="10">
        <v>62</v>
      </c>
      <c r="AJ7" s="10">
        <v>53</v>
      </c>
      <c r="AK7" s="10"/>
      <c r="AL7" s="10">
        <v>201</v>
      </c>
      <c r="AM7" s="10">
        <v>173</v>
      </c>
      <c r="AN7" s="10">
        <v>91</v>
      </c>
      <c r="AO7" s="10">
        <v>36</v>
      </c>
      <c r="AP7" s="10"/>
      <c r="AQ7" s="10">
        <v>281</v>
      </c>
      <c r="AR7" s="10">
        <v>220</v>
      </c>
      <c r="AS7" s="10"/>
      <c r="AT7" s="10">
        <v>338</v>
      </c>
      <c r="AU7" s="10">
        <v>99</v>
      </c>
      <c r="AV7" s="10"/>
      <c r="AW7" s="10">
        <v>185</v>
      </c>
      <c r="AX7" s="10">
        <v>114</v>
      </c>
      <c r="AY7" s="10">
        <v>187</v>
      </c>
      <c r="AZ7" s="10"/>
      <c r="BA7" s="10">
        <v>142</v>
      </c>
      <c r="BB7" s="10">
        <v>132</v>
      </c>
      <c r="BC7" s="10">
        <v>161</v>
      </c>
      <c r="BD7" s="10">
        <v>42</v>
      </c>
      <c r="BE7" s="10">
        <v>24</v>
      </c>
      <c r="BF7" s="10"/>
      <c r="BG7" s="10">
        <v>202</v>
      </c>
      <c r="BH7" s="10">
        <v>299</v>
      </c>
      <c r="BI7" s="10"/>
      <c r="BJ7" s="10">
        <v>382</v>
      </c>
      <c r="BK7" s="10">
        <v>115</v>
      </c>
      <c r="BL7" s="10"/>
      <c r="BM7" s="10">
        <v>65</v>
      </c>
      <c r="BN7" s="10">
        <v>100</v>
      </c>
      <c r="BO7" s="10">
        <v>169</v>
      </c>
      <c r="BP7" s="10">
        <v>46</v>
      </c>
      <c r="BQ7" s="10">
        <v>61</v>
      </c>
      <c r="BR7" s="10"/>
      <c r="BS7" s="10">
        <v>162</v>
      </c>
      <c r="BT7" s="10"/>
      <c r="BU7" s="10">
        <v>95</v>
      </c>
      <c r="BV7" s="10">
        <v>118</v>
      </c>
      <c r="BW7" s="10">
        <v>43</v>
      </c>
      <c r="BX7" s="10">
        <v>104</v>
      </c>
      <c r="BY7" s="10">
        <v>40</v>
      </c>
      <c r="BZ7" s="10"/>
      <c r="CA7" s="10">
        <v>47</v>
      </c>
      <c r="CB7" s="10"/>
      <c r="CC7" s="10">
        <v>404</v>
      </c>
      <c r="CD7" s="10">
        <v>83</v>
      </c>
      <c r="CE7" s="10"/>
      <c r="CF7" s="10">
        <v>169</v>
      </c>
      <c r="CG7" s="10"/>
      <c r="CH7" s="10">
        <v>176</v>
      </c>
      <c r="CI7" s="10">
        <v>60</v>
      </c>
    </row>
    <row r="8" spans="2:87" ht="30" customHeight="1" x14ac:dyDescent="0.35">
      <c r="B8" s="11" t="s">
        <v>20</v>
      </c>
      <c r="C8" s="11">
        <v>502</v>
      </c>
      <c r="D8" s="11">
        <v>247</v>
      </c>
      <c r="E8" s="11">
        <v>255</v>
      </c>
      <c r="F8" s="11"/>
      <c r="G8" s="11">
        <v>71</v>
      </c>
      <c r="H8" s="11">
        <v>84</v>
      </c>
      <c r="I8" s="11">
        <v>95</v>
      </c>
      <c r="J8" s="11">
        <v>88</v>
      </c>
      <c r="K8" s="11">
        <v>71</v>
      </c>
      <c r="L8" s="11">
        <v>92</v>
      </c>
      <c r="M8" s="11"/>
      <c r="N8" s="11">
        <v>138</v>
      </c>
      <c r="O8" s="11">
        <v>114</v>
      </c>
      <c r="P8" s="11">
        <v>111</v>
      </c>
      <c r="Q8" s="11">
        <v>139</v>
      </c>
      <c r="R8" s="11"/>
      <c r="S8" s="11">
        <v>77</v>
      </c>
      <c r="T8" s="11">
        <v>57</v>
      </c>
      <c r="U8" s="11">
        <v>38</v>
      </c>
      <c r="V8" s="11">
        <v>45</v>
      </c>
      <c r="W8" s="11">
        <v>41</v>
      </c>
      <c r="X8" s="11">
        <v>42</v>
      </c>
      <c r="Y8" s="11">
        <v>32</v>
      </c>
      <c r="Z8" s="11">
        <v>22</v>
      </c>
      <c r="AA8" s="11">
        <v>66</v>
      </c>
      <c r="AB8" s="11">
        <v>46</v>
      </c>
      <c r="AC8" s="11">
        <v>21</v>
      </c>
      <c r="AD8" s="11">
        <v>14</v>
      </c>
      <c r="AE8" s="11"/>
      <c r="AF8" s="11">
        <v>77</v>
      </c>
      <c r="AG8" s="11">
        <v>211</v>
      </c>
      <c r="AH8" s="11">
        <v>87</v>
      </c>
      <c r="AI8" s="11">
        <v>59</v>
      </c>
      <c r="AJ8" s="11">
        <v>50</v>
      </c>
      <c r="AK8" s="11"/>
      <c r="AL8" s="11">
        <v>192</v>
      </c>
      <c r="AM8" s="11">
        <v>178</v>
      </c>
      <c r="AN8" s="11">
        <v>94</v>
      </c>
      <c r="AO8" s="11">
        <v>38</v>
      </c>
      <c r="AP8" s="11"/>
      <c r="AQ8" s="11">
        <v>288</v>
      </c>
      <c r="AR8" s="11">
        <v>214</v>
      </c>
      <c r="AS8" s="11"/>
      <c r="AT8" s="11">
        <v>344</v>
      </c>
      <c r="AU8" s="11">
        <v>91</v>
      </c>
      <c r="AV8" s="11"/>
      <c r="AW8" s="11">
        <v>175</v>
      </c>
      <c r="AX8" s="11">
        <v>114</v>
      </c>
      <c r="AY8" s="11">
        <v>196</v>
      </c>
      <c r="AZ8" s="11"/>
      <c r="BA8" s="11">
        <v>147</v>
      </c>
      <c r="BB8" s="11">
        <v>131</v>
      </c>
      <c r="BC8" s="11">
        <v>162</v>
      </c>
      <c r="BD8" s="11">
        <v>40</v>
      </c>
      <c r="BE8" s="11">
        <v>22</v>
      </c>
      <c r="BF8" s="11"/>
      <c r="BG8" s="11">
        <v>219</v>
      </c>
      <c r="BH8" s="11">
        <v>283</v>
      </c>
      <c r="BI8" s="11"/>
      <c r="BJ8" s="11">
        <v>390</v>
      </c>
      <c r="BK8" s="11">
        <v>108</v>
      </c>
      <c r="BL8" s="11"/>
      <c r="BM8" s="11">
        <v>67</v>
      </c>
      <c r="BN8" s="11">
        <v>94</v>
      </c>
      <c r="BO8" s="11">
        <v>173</v>
      </c>
      <c r="BP8" s="11">
        <v>45</v>
      </c>
      <c r="BQ8" s="11">
        <v>61</v>
      </c>
      <c r="BR8" s="11"/>
      <c r="BS8" s="11">
        <v>163</v>
      </c>
      <c r="BT8" s="11"/>
      <c r="BU8" s="11">
        <v>92</v>
      </c>
      <c r="BV8" s="11">
        <v>119</v>
      </c>
      <c r="BW8" s="11">
        <v>45</v>
      </c>
      <c r="BX8" s="11">
        <v>102</v>
      </c>
      <c r="BY8" s="11">
        <v>43</v>
      </c>
      <c r="BZ8" s="11"/>
      <c r="CA8" s="11">
        <v>48</v>
      </c>
      <c r="CB8" s="11"/>
      <c r="CC8" s="11">
        <v>403</v>
      </c>
      <c r="CD8" s="11">
        <v>85</v>
      </c>
      <c r="CE8" s="11"/>
      <c r="CF8" s="11">
        <v>159</v>
      </c>
      <c r="CG8" s="11"/>
      <c r="CH8" s="11">
        <v>173</v>
      </c>
      <c r="CI8" s="11">
        <v>58</v>
      </c>
    </row>
    <row r="9" spans="2:87" x14ac:dyDescent="0.35">
      <c r="B9" s="18" t="s">
        <v>157</v>
      </c>
      <c r="C9" s="17">
        <v>6.1690304681826E-2</v>
      </c>
      <c r="D9" s="17">
        <v>6.6891732969388704E-2</v>
      </c>
      <c r="E9" s="17">
        <v>5.6648129034363302E-2</v>
      </c>
      <c r="F9" s="17"/>
      <c r="G9" s="17">
        <v>5.9350915640780197E-2</v>
      </c>
      <c r="H9" s="17">
        <v>7.7541485155828094E-2</v>
      </c>
      <c r="I9" s="17">
        <v>7.1498016650015497E-2</v>
      </c>
      <c r="J9" s="17">
        <v>9.9961232020569293E-2</v>
      </c>
      <c r="K9" s="17">
        <v>5.3202410145861599E-2</v>
      </c>
      <c r="L9" s="17">
        <v>8.7002273744345403E-3</v>
      </c>
      <c r="M9" s="17"/>
      <c r="N9" s="17">
        <v>6.7035418280004297E-2</v>
      </c>
      <c r="O9" s="17">
        <v>2.3613471286440299E-2</v>
      </c>
      <c r="P9" s="17">
        <v>7.3235962361160395E-2</v>
      </c>
      <c r="Q9" s="17">
        <v>7.8805128606811201E-2</v>
      </c>
      <c r="R9" s="17"/>
      <c r="S9" s="17">
        <v>4.7890430081600599E-2</v>
      </c>
      <c r="T9" s="17">
        <v>4.4263152119256702E-2</v>
      </c>
      <c r="U9" s="17">
        <v>7.7172894826274693E-2</v>
      </c>
      <c r="V9" s="17">
        <v>4.49421607175143E-2</v>
      </c>
      <c r="W9" s="17">
        <v>0.115346749317076</v>
      </c>
      <c r="X9" s="17">
        <v>7.2225271464207097E-2</v>
      </c>
      <c r="Y9" s="17">
        <v>6.5097758899881203E-2</v>
      </c>
      <c r="Z9" s="17">
        <v>4.1476273465998498E-2</v>
      </c>
      <c r="AA9" s="17">
        <v>6.1798774290099598E-2</v>
      </c>
      <c r="AB9" s="17">
        <v>7.2563668124873207E-2</v>
      </c>
      <c r="AC9" s="17">
        <v>3.7722192133328697E-2</v>
      </c>
      <c r="AD9" s="17">
        <v>5.7472142168679699E-2</v>
      </c>
      <c r="AE9" s="17"/>
      <c r="AF9" s="17">
        <v>7.7448655541256697E-2</v>
      </c>
      <c r="AG9" s="17">
        <v>5.3851191800956003E-2</v>
      </c>
      <c r="AH9" s="17">
        <v>8.0132315246462693E-2</v>
      </c>
      <c r="AI9" s="17">
        <v>6.8139009891386298E-2</v>
      </c>
      <c r="AJ9" s="17">
        <v>3.1921678137317402E-2</v>
      </c>
      <c r="AK9" s="17"/>
      <c r="AL9" s="17">
        <v>4.7377966704270698E-2</v>
      </c>
      <c r="AM9" s="17">
        <v>4.9960522072691603E-2</v>
      </c>
      <c r="AN9" s="17">
        <v>0.103846203499862</v>
      </c>
      <c r="AO9" s="17">
        <v>8.4840270196416101E-2</v>
      </c>
      <c r="AP9" s="17"/>
      <c r="AQ9" s="17">
        <v>7.2149660098998494E-2</v>
      </c>
      <c r="AR9" s="17">
        <v>4.7638304977991298E-2</v>
      </c>
      <c r="AS9" s="17"/>
      <c r="AT9" s="17">
        <v>6.5476095994906003E-2</v>
      </c>
      <c r="AU9" s="17">
        <v>1.8044257201321998E-2</v>
      </c>
      <c r="AV9" s="17"/>
      <c r="AW9" s="17">
        <v>5.80504195375919E-2</v>
      </c>
      <c r="AX9" s="17">
        <v>5.8629910109064702E-2</v>
      </c>
      <c r="AY9" s="17">
        <v>7.2119572488874101E-2</v>
      </c>
      <c r="AZ9" s="17"/>
      <c r="BA9" s="17">
        <v>9.8708122639635104E-2</v>
      </c>
      <c r="BB9" s="17">
        <v>4.59779071930453E-2</v>
      </c>
      <c r="BC9" s="17">
        <v>5.9586176380773202E-2</v>
      </c>
      <c r="BD9" s="17">
        <v>1.9777093393093002E-2</v>
      </c>
      <c r="BE9" s="17">
        <v>0</v>
      </c>
      <c r="BF9" s="17"/>
      <c r="BG9" s="17">
        <v>4.1561231413688601E-2</v>
      </c>
      <c r="BH9" s="17">
        <v>7.7288558516977496E-2</v>
      </c>
      <c r="BI9" s="17"/>
      <c r="BJ9" s="17">
        <v>5.5093288017204797E-2</v>
      </c>
      <c r="BK9" s="17">
        <v>8.7898379172112295E-2</v>
      </c>
      <c r="BL9" s="17"/>
      <c r="BM9" s="17">
        <v>1.2143748153906999E-2</v>
      </c>
      <c r="BN9" s="17">
        <v>8.2851943666572295E-2</v>
      </c>
      <c r="BO9" s="17">
        <v>4.9003483649123603E-2</v>
      </c>
      <c r="BP9" s="17">
        <v>6.56502569707237E-2</v>
      </c>
      <c r="BQ9" s="17">
        <v>9.9948469779854499E-2</v>
      </c>
      <c r="BR9" s="17"/>
      <c r="BS9" s="17">
        <v>7.8804626329134694E-2</v>
      </c>
      <c r="BT9" s="17"/>
      <c r="BU9" s="17">
        <v>7.4521750451842395E-2</v>
      </c>
      <c r="BV9" s="17">
        <v>3.7754149435164301E-2</v>
      </c>
      <c r="BW9" s="17">
        <v>4.2682208410165401E-2</v>
      </c>
      <c r="BX9" s="17">
        <v>8.7522907361907903E-2</v>
      </c>
      <c r="BY9" s="17">
        <v>8.9355728190075395E-2</v>
      </c>
      <c r="BZ9" s="17"/>
      <c r="CA9" s="17">
        <v>0.104938722794103</v>
      </c>
      <c r="CB9" s="17"/>
      <c r="CC9" s="17">
        <v>6.60922407147716E-2</v>
      </c>
      <c r="CD9" s="17">
        <v>5.11151855943811E-2</v>
      </c>
      <c r="CE9" s="17"/>
      <c r="CF9" s="17">
        <v>4.5236092258191099E-2</v>
      </c>
      <c r="CG9" s="17"/>
      <c r="CH9" s="17">
        <v>4.8757954076619002E-2</v>
      </c>
      <c r="CI9" s="17">
        <v>0.11426567029026199</v>
      </c>
    </row>
    <row r="10" spans="2:87" x14ac:dyDescent="0.35">
      <c r="B10" s="18" t="s">
        <v>158</v>
      </c>
      <c r="C10" s="17">
        <v>0.27316659500785401</v>
      </c>
      <c r="D10" s="17">
        <v>0.34284938011008298</v>
      </c>
      <c r="E10" s="17">
        <v>0.20561729457243899</v>
      </c>
      <c r="F10" s="17"/>
      <c r="G10" s="17">
        <v>0.46657951084495902</v>
      </c>
      <c r="H10" s="17">
        <v>0.33745982510196698</v>
      </c>
      <c r="I10" s="17">
        <v>0.27355108356355601</v>
      </c>
      <c r="J10" s="17">
        <v>0.160041860308135</v>
      </c>
      <c r="K10" s="17">
        <v>0.26706217673758897</v>
      </c>
      <c r="L10" s="17">
        <v>0.17636457887104301</v>
      </c>
      <c r="M10" s="17"/>
      <c r="N10" s="17">
        <v>0.33555828738156801</v>
      </c>
      <c r="O10" s="17">
        <v>0.23895792114436301</v>
      </c>
      <c r="P10" s="17">
        <v>0.300027577787702</v>
      </c>
      <c r="Q10" s="17">
        <v>0.21298837699975101</v>
      </c>
      <c r="R10" s="17"/>
      <c r="S10" s="17">
        <v>0.38066806949557003</v>
      </c>
      <c r="T10" s="17">
        <v>0.25577144916795702</v>
      </c>
      <c r="U10" s="17">
        <v>0.16728402341154699</v>
      </c>
      <c r="V10" s="17">
        <v>0.29254887630967902</v>
      </c>
      <c r="W10" s="17">
        <v>0.374088345103683</v>
      </c>
      <c r="X10" s="17">
        <v>0.192783678043111</v>
      </c>
      <c r="Y10" s="17">
        <v>0.18289224785490901</v>
      </c>
      <c r="Z10" s="17">
        <v>0.17913503418076501</v>
      </c>
      <c r="AA10" s="17">
        <v>0.29161031798635401</v>
      </c>
      <c r="AB10" s="17">
        <v>0.28620973207398098</v>
      </c>
      <c r="AC10" s="17">
        <v>0.16813491314871301</v>
      </c>
      <c r="AD10" s="17">
        <v>0.30718436941773197</v>
      </c>
      <c r="AE10" s="17"/>
      <c r="AF10" s="17">
        <v>0.21724361177430501</v>
      </c>
      <c r="AG10" s="17">
        <v>0.29070418947113502</v>
      </c>
      <c r="AH10" s="17">
        <v>0.20431403434166001</v>
      </c>
      <c r="AI10" s="17">
        <v>0.305821890886117</v>
      </c>
      <c r="AJ10" s="17">
        <v>0.39195884718666901</v>
      </c>
      <c r="AK10" s="17"/>
      <c r="AL10" s="17">
        <v>0.21063399254283599</v>
      </c>
      <c r="AM10" s="17">
        <v>0.32529544721494102</v>
      </c>
      <c r="AN10" s="17">
        <v>0.32421292581715899</v>
      </c>
      <c r="AO10" s="17">
        <v>0.21873280177472501</v>
      </c>
      <c r="AP10" s="17"/>
      <c r="AQ10" s="17">
        <v>0.26392884804183298</v>
      </c>
      <c r="AR10" s="17">
        <v>0.285577380611093</v>
      </c>
      <c r="AS10" s="17"/>
      <c r="AT10" s="17">
        <v>0.31615677604487802</v>
      </c>
      <c r="AU10" s="17">
        <v>0.15702515786923399</v>
      </c>
      <c r="AV10" s="17"/>
      <c r="AW10" s="17">
        <v>0.25019316154664201</v>
      </c>
      <c r="AX10" s="17">
        <v>0.25242140723312601</v>
      </c>
      <c r="AY10" s="17">
        <v>0.31048319326831503</v>
      </c>
      <c r="AZ10" s="17"/>
      <c r="BA10" s="17">
        <v>0.35377784387678002</v>
      </c>
      <c r="BB10" s="17">
        <v>0.26775379350776801</v>
      </c>
      <c r="BC10" s="17">
        <v>0.23913741884848599</v>
      </c>
      <c r="BD10" s="17">
        <v>0.187115802684647</v>
      </c>
      <c r="BE10" s="17">
        <v>0.17435873384922501</v>
      </c>
      <c r="BF10" s="17"/>
      <c r="BG10" s="17">
        <v>0.24180912228113299</v>
      </c>
      <c r="BH10" s="17">
        <v>0.29746586664866298</v>
      </c>
      <c r="BI10" s="17"/>
      <c r="BJ10" s="17">
        <v>0.28485993366878698</v>
      </c>
      <c r="BK10" s="17">
        <v>0.23198706021080401</v>
      </c>
      <c r="BL10" s="17"/>
      <c r="BM10" s="17">
        <v>0.212478161596548</v>
      </c>
      <c r="BN10" s="17">
        <v>0.24530083877226599</v>
      </c>
      <c r="BO10" s="17">
        <v>0.26630493008122502</v>
      </c>
      <c r="BP10" s="17">
        <v>0.18627270056797501</v>
      </c>
      <c r="BQ10" s="17">
        <v>0.49560908932401698</v>
      </c>
      <c r="BR10" s="17"/>
      <c r="BS10" s="17">
        <v>0.446527544009999</v>
      </c>
      <c r="BT10" s="17"/>
      <c r="BU10" s="17">
        <v>0.22069064705915001</v>
      </c>
      <c r="BV10" s="17">
        <v>0.24809643735862699</v>
      </c>
      <c r="BW10" s="17">
        <v>0.278241308397772</v>
      </c>
      <c r="BX10" s="17">
        <v>0.449906227103056</v>
      </c>
      <c r="BY10" s="17">
        <v>0.171857860856762</v>
      </c>
      <c r="BZ10" s="17"/>
      <c r="CA10" s="17">
        <v>0.49925507912068301</v>
      </c>
      <c r="CB10" s="17"/>
      <c r="CC10" s="17">
        <v>0.27658613450487102</v>
      </c>
      <c r="CD10" s="17">
        <v>0.26741505884323102</v>
      </c>
      <c r="CE10" s="17"/>
      <c r="CF10" s="17">
        <v>0.188259458545984</v>
      </c>
      <c r="CG10" s="17"/>
      <c r="CH10" s="17">
        <v>0.24513000004031499</v>
      </c>
      <c r="CI10" s="17">
        <v>0.30768125291319298</v>
      </c>
    </row>
    <row r="11" spans="2:87" x14ac:dyDescent="0.35">
      <c r="B11" s="18" t="s">
        <v>159</v>
      </c>
      <c r="C11" s="17">
        <v>0.250111747176263</v>
      </c>
      <c r="D11" s="17">
        <v>0.26481185315667199</v>
      </c>
      <c r="E11" s="17">
        <v>0.23586171578262199</v>
      </c>
      <c r="F11" s="17"/>
      <c r="G11" s="17">
        <v>0.14573613585164</v>
      </c>
      <c r="H11" s="17">
        <v>0.212872473200378</v>
      </c>
      <c r="I11" s="17">
        <v>0.28275363074240401</v>
      </c>
      <c r="J11" s="17">
        <v>0.29250681999852202</v>
      </c>
      <c r="K11" s="17">
        <v>0.29012619147573998</v>
      </c>
      <c r="L11" s="17">
        <v>0.26009402746795401</v>
      </c>
      <c r="M11" s="17"/>
      <c r="N11" s="17">
        <v>0.23620028757450301</v>
      </c>
      <c r="O11" s="17">
        <v>0.21996439738331799</v>
      </c>
      <c r="P11" s="17">
        <v>0.27918252030068702</v>
      </c>
      <c r="Q11" s="17">
        <v>0.26710364100428202</v>
      </c>
      <c r="R11" s="17"/>
      <c r="S11" s="17">
        <v>0.14695505073317999</v>
      </c>
      <c r="T11" s="17">
        <v>0.28683242829557898</v>
      </c>
      <c r="U11" s="17">
        <v>0.233083292033233</v>
      </c>
      <c r="V11" s="17">
        <v>0.28261475452253398</v>
      </c>
      <c r="W11" s="17">
        <v>0.14737210550916299</v>
      </c>
      <c r="X11" s="17">
        <v>0.369968982155642</v>
      </c>
      <c r="Y11" s="17">
        <v>0.23199489602676801</v>
      </c>
      <c r="Z11" s="17">
        <v>0.43744578173999399</v>
      </c>
      <c r="AA11" s="17">
        <v>0.280547988878254</v>
      </c>
      <c r="AB11" s="17">
        <v>0.241610481335642</v>
      </c>
      <c r="AC11" s="17">
        <v>0.25678465063378098</v>
      </c>
      <c r="AD11" s="17">
        <v>0.16620698666799499</v>
      </c>
      <c r="AE11" s="17"/>
      <c r="AF11" s="17">
        <v>0.20738701976590601</v>
      </c>
      <c r="AG11" s="17">
        <v>0.25939259447101598</v>
      </c>
      <c r="AH11" s="17">
        <v>0.28469181002518201</v>
      </c>
      <c r="AI11" s="17">
        <v>0.27312227346259499</v>
      </c>
      <c r="AJ11" s="17">
        <v>0.245977379587932</v>
      </c>
      <c r="AK11" s="17"/>
      <c r="AL11" s="17">
        <v>0.251175240288322</v>
      </c>
      <c r="AM11" s="17">
        <v>0.243031663724147</v>
      </c>
      <c r="AN11" s="17">
        <v>0.21169427203216401</v>
      </c>
      <c r="AO11" s="17">
        <v>0.372328069459266</v>
      </c>
      <c r="AP11" s="17"/>
      <c r="AQ11" s="17">
        <v>0.26619307262914499</v>
      </c>
      <c r="AR11" s="17">
        <v>0.22850670829115499</v>
      </c>
      <c r="AS11" s="17"/>
      <c r="AT11" s="17">
        <v>0.23294557913890299</v>
      </c>
      <c r="AU11" s="17">
        <v>0.28475902035775302</v>
      </c>
      <c r="AV11" s="17"/>
      <c r="AW11" s="17">
        <v>0.23320894822833199</v>
      </c>
      <c r="AX11" s="17">
        <v>0.268322773508334</v>
      </c>
      <c r="AY11" s="17">
        <v>0.25504501872573998</v>
      </c>
      <c r="AZ11" s="17"/>
      <c r="BA11" s="17">
        <v>0.19062687143461199</v>
      </c>
      <c r="BB11" s="17">
        <v>0.23515135927321701</v>
      </c>
      <c r="BC11" s="17">
        <v>0.30310077886147102</v>
      </c>
      <c r="BD11" s="17">
        <v>0.23939962249882399</v>
      </c>
      <c r="BE11" s="17">
        <v>0.36715148049068203</v>
      </c>
      <c r="BF11" s="17"/>
      <c r="BG11" s="17">
        <v>0.22525983658315901</v>
      </c>
      <c r="BH11" s="17">
        <v>0.26936978278256801</v>
      </c>
      <c r="BI11" s="17"/>
      <c r="BJ11" s="17">
        <v>0.23725825026890801</v>
      </c>
      <c r="BK11" s="17">
        <v>0.28626554225228901</v>
      </c>
      <c r="BL11" s="17"/>
      <c r="BM11" s="17">
        <v>0.26945268288102697</v>
      </c>
      <c r="BN11" s="17">
        <v>0.30418066584530601</v>
      </c>
      <c r="BO11" s="17">
        <v>0.25676643474626898</v>
      </c>
      <c r="BP11" s="17">
        <v>0.19837578015474699</v>
      </c>
      <c r="BQ11" s="17">
        <v>0.23064618391114899</v>
      </c>
      <c r="BR11" s="17"/>
      <c r="BS11" s="17">
        <v>0.31222050606475499</v>
      </c>
      <c r="BT11" s="17"/>
      <c r="BU11" s="17">
        <v>0.29127281254019799</v>
      </c>
      <c r="BV11" s="17">
        <v>0.27530071613877</v>
      </c>
      <c r="BW11" s="17">
        <v>0.18498883132611299</v>
      </c>
      <c r="BX11" s="17">
        <v>0.28282862148447901</v>
      </c>
      <c r="BY11" s="17">
        <v>0.26248906004526601</v>
      </c>
      <c r="BZ11" s="17"/>
      <c r="CA11" s="17">
        <v>0.22037515763840501</v>
      </c>
      <c r="CB11" s="17"/>
      <c r="CC11" s="17">
        <v>0.24784389613667901</v>
      </c>
      <c r="CD11" s="17">
        <v>0.29152435183763098</v>
      </c>
      <c r="CE11" s="17"/>
      <c r="CF11" s="17">
        <v>0.29204905776110801</v>
      </c>
      <c r="CG11" s="17"/>
      <c r="CH11" s="17">
        <v>0.241192378164581</v>
      </c>
      <c r="CI11" s="17">
        <v>0.24236478666611999</v>
      </c>
    </row>
    <row r="12" spans="2:87" x14ac:dyDescent="0.35">
      <c r="B12" s="18" t="s">
        <v>160</v>
      </c>
      <c r="C12" s="17">
        <v>0.18036163505303199</v>
      </c>
      <c r="D12" s="17">
        <v>0.166539300167515</v>
      </c>
      <c r="E12" s="17">
        <v>0.193760770155496</v>
      </c>
      <c r="F12" s="17"/>
      <c r="G12" s="17">
        <v>0.17436481397558801</v>
      </c>
      <c r="H12" s="17">
        <v>0.23802385493150199</v>
      </c>
      <c r="I12" s="17">
        <v>0.155168269928285</v>
      </c>
      <c r="J12" s="17">
        <v>0.247300454305591</v>
      </c>
      <c r="K12" s="17">
        <v>0.161052121862755</v>
      </c>
      <c r="L12" s="17">
        <v>0.109001738608499</v>
      </c>
      <c r="M12" s="17"/>
      <c r="N12" s="17">
        <v>0.18278316659022101</v>
      </c>
      <c r="O12" s="17">
        <v>0.26018874097639699</v>
      </c>
      <c r="P12" s="17">
        <v>0.157925499113104</v>
      </c>
      <c r="Q12" s="17">
        <v>0.13158566371791899</v>
      </c>
      <c r="R12" s="17"/>
      <c r="S12" s="17">
        <v>0.18504524510456499</v>
      </c>
      <c r="T12" s="17">
        <v>0.16178127339340201</v>
      </c>
      <c r="U12" s="17">
        <v>0.230321987934165</v>
      </c>
      <c r="V12" s="17">
        <v>0.13199432482739301</v>
      </c>
      <c r="W12" s="17">
        <v>0.10062183752743099</v>
      </c>
      <c r="X12" s="17">
        <v>0.21801962067515299</v>
      </c>
      <c r="Y12" s="17">
        <v>0.20767907939834099</v>
      </c>
      <c r="Z12" s="17">
        <v>0.21101602868959601</v>
      </c>
      <c r="AA12" s="17">
        <v>0.19116866764236401</v>
      </c>
      <c r="AB12" s="17">
        <v>0.172074426150225</v>
      </c>
      <c r="AC12" s="17">
        <v>0.21192227510472</v>
      </c>
      <c r="AD12" s="17">
        <v>0.18569072017716001</v>
      </c>
      <c r="AE12" s="17"/>
      <c r="AF12" s="17">
        <v>0.17516711654744499</v>
      </c>
      <c r="AG12" s="17">
        <v>0.17499804198378799</v>
      </c>
      <c r="AH12" s="17">
        <v>0.21522784527102201</v>
      </c>
      <c r="AI12" s="17">
        <v>0.13789921504265601</v>
      </c>
      <c r="AJ12" s="17">
        <v>0.158358086795818</v>
      </c>
      <c r="AK12" s="17"/>
      <c r="AL12" s="17">
        <v>0.186789294437742</v>
      </c>
      <c r="AM12" s="17">
        <v>0.139437592895268</v>
      </c>
      <c r="AN12" s="17">
        <v>0.20568893310533001</v>
      </c>
      <c r="AO12" s="17">
        <v>0.27694016399156102</v>
      </c>
      <c r="AP12" s="17"/>
      <c r="AQ12" s="17">
        <v>0.14262940981470801</v>
      </c>
      <c r="AR12" s="17">
        <v>0.231054359100199</v>
      </c>
      <c r="AS12" s="17"/>
      <c r="AT12" s="17">
        <v>0.19201691410431501</v>
      </c>
      <c r="AU12" s="17">
        <v>0.120130298681374</v>
      </c>
      <c r="AV12" s="17"/>
      <c r="AW12" s="17">
        <v>0.181300811840342</v>
      </c>
      <c r="AX12" s="17">
        <v>0.174290390195696</v>
      </c>
      <c r="AY12" s="17">
        <v>0.18295557993868999</v>
      </c>
      <c r="AZ12" s="17"/>
      <c r="BA12" s="17">
        <v>0.18562007851294299</v>
      </c>
      <c r="BB12" s="17">
        <v>0.250911644165215</v>
      </c>
      <c r="BC12" s="17">
        <v>0.121885418695723</v>
      </c>
      <c r="BD12" s="17">
        <v>0.19819502933368599</v>
      </c>
      <c r="BE12" s="17">
        <v>0.122857551716859</v>
      </c>
      <c r="BF12" s="17"/>
      <c r="BG12" s="17">
        <v>0.242270908831028</v>
      </c>
      <c r="BH12" s="17">
        <v>0.132387416157042</v>
      </c>
      <c r="BI12" s="17"/>
      <c r="BJ12" s="17">
        <v>0.201438411815687</v>
      </c>
      <c r="BK12" s="17">
        <v>0.10213379366499099</v>
      </c>
      <c r="BL12" s="17"/>
      <c r="BM12" s="17">
        <v>0.14839356887107699</v>
      </c>
      <c r="BN12" s="17">
        <v>0.12605171456064401</v>
      </c>
      <c r="BO12" s="17">
        <v>0.26623797946209399</v>
      </c>
      <c r="BP12" s="17">
        <v>0.162399352206161</v>
      </c>
      <c r="BQ12" s="17">
        <v>3.0083525915412801E-2</v>
      </c>
      <c r="BR12" s="17"/>
      <c r="BS12" s="17">
        <v>3.71866981790996E-2</v>
      </c>
      <c r="BT12" s="17"/>
      <c r="BU12" s="17">
        <v>0.11343671834468901</v>
      </c>
      <c r="BV12" s="17">
        <v>0.28556917999064801</v>
      </c>
      <c r="BW12" s="17">
        <v>0.21710174844941099</v>
      </c>
      <c r="BX12" s="17">
        <v>3.7958123574247903E-2</v>
      </c>
      <c r="BY12" s="17">
        <v>0.18588769423950499</v>
      </c>
      <c r="BZ12" s="17"/>
      <c r="CA12" s="17">
        <v>8.8474883816362301E-2</v>
      </c>
      <c r="CB12" s="17"/>
      <c r="CC12" s="17">
        <v>0.17321705116564701</v>
      </c>
      <c r="CD12" s="17">
        <v>0.21342727134676201</v>
      </c>
      <c r="CE12" s="17"/>
      <c r="CF12" s="17">
        <v>0.22609106818616001</v>
      </c>
      <c r="CG12" s="17"/>
      <c r="CH12" s="17">
        <v>0.180099136149904</v>
      </c>
      <c r="CI12" s="17">
        <v>0.170131818584734</v>
      </c>
    </row>
    <row r="13" spans="2:87" x14ac:dyDescent="0.35">
      <c r="B13" s="18" t="s">
        <v>161</v>
      </c>
      <c r="C13" s="19">
        <v>0.23466971808102499</v>
      </c>
      <c r="D13" s="19">
        <v>0.158907733596341</v>
      </c>
      <c r="E13" s="19">
        <v>0.30811209045507898</v>
      </c>
      <c r="F13" s="19"/>
      <c r="G13" s="19">
        <v>0.15396862368703201</v>
      </c>
      <c r="H13" s="19">
        <v>0.13410236161032399</v>
      </c>
      <c r="I13" s="19">
        <v>0.21702899911574</v>
      </c>
      <c r="J13" s="19">
        <v>0.20018963336718301</v>
      </c>
      <c r="K13" s="19">
        <v>0.228557099778055</v>
      </c>
      <c r="L13" s="19">
        <v>0.445839427678069</v>
      </c>
      <c r="M13" s="19"/>
      <c r="N13" s="19">
        <v>0.17842284017370399</v>
      </c>
      <c r="O13" s="19">
        <v>0.25727546920948302</v>
      </c>
      <c r="P13" s="19">
        <v>0.189628440437347</v>
      </c>
      <c r="Q13" s="19">
        <v>0.30951718967123698</v>
      </c>
      <c r="R13" s="19"/>
      <c r="S13" s="19">
        <v>0.239441204585083</v>
      </c>
      <c r="T13" s="19">
        <v>0.251351697023805</v>
      </c>
      <c r="U13" s="19">
        <v>0.29213780179477999</v>
      </c>
      <c r="V13" s="19">
        <v>0.24789988362287901</v>
      </c>
      <c r="W13" s="19">
        <v>0.262570962542647</v>
      </c>
      <c r="X13" s="19">
        <v>0.147002447661887</v>
      </c>
      <c r="Y13" s="19">
        <v>0.31233601782010001</v>
      </c>
      <c r="Z13" s="19">
        <v>0.13092688192364699</v>
      </c>
      <c r="AA13" s="19">
        <v>0.17487425120292799</v>
      </c>
      <c r="AB13" s="19">
        <v>0.22754169231527799</v>
      </c>
      <c r="AC13" s="19">
        <v>0.32543596897945598</v>
      </c>
      <c r="AD13" s="19">
        <v>0.28344578156843298</v>
      </c>
      <c r="AE13" s="19"/>
      <c r="AF13" s="19">
        <v>0.32275359637108803</v>
      </c>
      <c r="AG13" s="19">
        <v>0.22105398227310499</v>
      </c>
      <c r="AH13" s="19">
        <v>0.21563399511567299</v>
      </c>
      <c r="AI13" s="19">
        <v>0.21501761071724501</v>
      </c>
      <c r="AJ13" s="19">
        <v>0.17178400829226301</v>
      </c>
      <c r="AK13" s="19"/>
      <c r="AL13" s="19">
        <v>0.30402350602682898</v>
      </c>
      <c r="AM13" s="19">
        <v>0.242274774092953</v>
      </c>
      <c r="AN13" s="19">
        <v>0.154557665545485</v>
      </c>
      <c r="AO13" s="19">
        <v>4.7158694578031998E-2</v>
      </c>
      <c r="AP13" s="19"/>
      <c r="AQ13" s="19">
        <v>0.25509900941531499</v>
      </c>
      <c r="AR13" s="19">
        <v>0.20722324701956199</v>
      </c>
      <c r="AS13" s="19"/>
      <c r="AT13" s="19">
        <v>0.19340463471699801</v>
      </c>
      <c r="AU13" s="19">
        <v>0.42004126589031798</v>
      </c>
      <c r="AV13" s="19"/>
      <c r="AW13" s="19">
        <v>0.27724665884709299</v>
      </c>
      <c r="AX13" s="19">
        <v>0.246335518953779</v>
      </c>
      <c r="AY13" s="19">
        <v>0.17939663557838101</v>
      </c>
      <c r="AZ13" s="19"/>
      <c r="BA13" s="19">
        <v>0.17126708353602901</v>
      </c>
      <c r="BB13" s="19">
        <v>0.200205295860755</v>
      </c>
      <c r="BC13" s="19">
        <v>0.27629020721354602</v>
      </c>
      <c r="BD13" s="19">
        <v>0.35551245208975002</v>
      </c>
      <c r="BE13" s="19">
        <v>0.33563223394323399</v>
      </c>
      <c r="BF13" s="19"/>
      <c r="BG13" s="19">
        <v>0.24909890089099199</v>
      </c>
      <c r="BH13" s="19">
        <v>0.22348837589474899</v>
      </c>
      <c r="BI13" s="19"/>
      <c r="BJ13" s="19">
        <v>0.221350116229414</v>
      </c>
      <c r="BK13" s="19">
        <v>0.29171522469980299</v>
      </c>
      <c r="BL13" s="19"/>
      <c r="BM13" s="19">
        <v>0.35753183849744102</v>
      </c>
      <c r="BN13" s="19">
        <v>0.24161483715521201</v>
      </c>
      <c r="BO13" s="19">
        <v>0.16168717206128799</v>
      </c>
      <c r="BP13" s="19">
        <v>0.387301910100394</v>
      </c>
      <c r="BQ13" s="19">
        <v>0.143712731069567</v>
      </c>
      <c r="BR13" s="19"/>
      <c r="BS13" s="19">
        <v>0.12526062541701199</v>
      </c>
      <c r="BT13" s="19"/>
      <c r="BU13" s="19">
        <v>0.30007807160412098</v>
      </c>
      <c r="BV13" s="19">
        <v>0.15327951707679</v>
      </c>
      <c r="BW13" s="19">
        <v>0.276985903416539</v>
      </c>
      <c r="BX13" s="19">
        <v>0.14178412047630901</v>
      </c>
      <c r="BY13" s="19">
        <v>0.29040965666839202</v>
      </c>
      <c r="BZ13" s="19"/>
      <c r="CA13" s="19">
        <v>8.6956156630446493E-2</v>
      </c>
      <c r="CB13" s="19"/>
      <c r="CC13" s="19">
        <v>0.23626067747803201</v>
      </c>
      <c r="CD13" s="19">
        <v>0.17651813237799399</v>
      </c>
      <c r="CE13" s="19"/>
      <c r="CF13" s="19">
        <v>0.24836432324855801</v>
      </c>
      <c r="CG13" s="19"/>
      <c r="CH13" s="19">
        <v>0.284820531568581</v>
      </c>
      <c r="CI13" s="19">
        <v>0.165556471545692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202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501</v>
      </c>
      <c r="D7" s="10">
        <v>249</v>
      </c>
      <c r="E7" s="10">
        <v>252</v>
      </c>
      <c r="F7" s="10"/>
      <c r="G7" s="10">
        <v>42</v>
      </c>
      <c r="H7" s="10">
        <v>87</v>
      </c>
      <c r="I7" s="10">
        <v>102</v>
      </c>
      <c r="J7" s="10">
        <v>93</v>
      </c>
      <c r="K7" s="10">
        <v>77</v>
      </c>
      <c r="L7" s="10">
        <v>100</v>
      </c>
      <c r="M7" s="10"/>
      <c r="N7" s="10">
        <v>149</v>
      </c>
      <c r="O7" s="10">
        <v>109</v>
      </c>
      <c r="P7" s="10">
        <v>110</v>
      </c>
      <c r="Q7" s="10">
        <v>132</v>
      </c>
      <c r="R7" s="10"/>
      <c r="S7" s="10">
        <v>73</v>
      </c>
      <c r="T7" s="10">
        <v>63</v>
      </c>
      <c r="U7" s="10">
        <v>40</v>
      </c>
      <c r="V7" s="10">
        <v>43</v>
      </c>
      <c r="W7" s="10">
        <v>42</v>
      </c>
      <c r="X7" s="10">
        <v>41</v>
      </c>
      <c r="Y7" s="10">
        <v>29</v>
      </c>
      <c r="Z7" s="10">
        <v>23</v>
      </c>
      <c r="AA7" s="10">
        <v>64</v>
      </c>
      <c r="AB7" s="10">
        <v>46</v>
      </c>
      <c r="AC7" s="10">
        <v>22</v>
      </c>
      <c r="AD7" s="10">
        <v>15</v>
      </c>
      <c r="AE7" s="10"/>
      <c r="AF7" s="10">
        <v>76</v>
      </c>
      <c r="AG7" s="10">
        <v>205</v>
      </c>
      <c r="AH7" s="10">
        <v>87</v>
      </c>
      <c r="AI7" s="10">
        <v>62</v>
      </c>
      <c r="AJ7" s="10">
        <v>53</v>
      </c>
      <c r="AK7" s="10"/>
      <c r="AL7" s="10">
        <v>201</v>
      </c>
      <c r="AM7" s="10">
        <v>173</v>
      </c>
      <c r="AN7" s="10">
        <v>91</v>
      </c>
      <c r="AO7" s="10">
        <v>36</v>
      </c>
      <c r="AP7" s="10"/>
      <c r="AQ7" s="10">
        <v>281</v>
      </c>
      <c r="AR7" s="10">
        <v>220</v>
      </c>
      <c r="AS7" s="10"/>
      <c r="AT7" s="10">
        <v>338</v>
      </c>
      <c r="AU7" s="10">
        <v>99</v>
      </c>
      <c r="AV7" s="10"/>
      <c r="AW7" s="10">
        <v>185</v>
      </c>
      <c r="AX7" s="10">
        <v>114</v>
      </c>
      <c r="AY7" s="10">
        <v>187</v>
      </c>
      <c r="AZ7" s="10"/>
      <c r="BA7" s="10">
        <v>142</v>
      </c>
      <c r="BB7" s="10">
        <v>132</v>
      </c>
      <c r="BC7" s="10">
        <v>161</v>
      </c>
      <c r="BD7" s="10">
        <v>42</v>
      </c>
      <c r="BE7" s="10">
        <v>24</v>
      </c>
      <c r="BF7" s="10"/>
      <c r="BG7" s="10">
        <v>202</v>
      </c>
      <c r="BH7" s="10">
        <v>299</v>
      </c>
      <c r="BI7" s="10"/>
      <c r="BJ7" s="10">
        <v>382</v>
      </c>
      <c r="BK7" s="10">
        <v>115</v>
      </c>
      <c r="BL7" s="10"/>
      <c r="BM7" s="10">
        <v>65</v>
      </c>
      <c r="BN7" s="10">
        <v>100</v>
      </c>
      <c r="BO7" s="10">
        <v>169</v>
      </c>
      <c r="BP7" s="10">
        <v>46</v>
      </c>
      <c r="BQ7" s="10">
        <v>61</v>
      </c>
      <c r="BR7" s="10"/>
      <c r="BS7" s="10">
        <v>162</v>
      </c>
      <c r="BT7" s="10"/>
      <c r="BU7" s="10">
        <v>95</v>
      </c>
      <c r="BV7" s="10">
        <v>118</v>
      </c>
      <c r="BW7" s="10">
        <v>43</v>
      </c>
      <c r="BX7" s="10">
        <v>104</v>
      </c>
      <c r="BY7" s="10">
        <v>40</v>
      </c>
      <c r="BZ7" s="10"/>
      <c r="CA7" s="10">
        <v>47</v>
      </c>
      <c r="CB7" s="10"/>
      <c r="CC7" s="10">
        <v>404</v>
      </c>
      <c r="CD7" s="10">
        <v>83</v>
      </c>
      <c r="CE7" s="10"/>
      <c r="CF7" s="10">
        <v>169</v>
      </c>
      <c r="CG7" s="10"/>
      <c r="CH7" s="10">
        <v>176</v>
      </c>
      <c r="CI7" s="10">
        <v>60</v>
      </c>
    </row>
    <row r="8" spans="2:87" ht="30" customHeight="1" x14ac:dyDescent="0.35">
      <c r="B8" s="11" t="s">
        <v>20</v>
      </c>
      <c r="C8" s="11">
        <v>502</v>
      </c>
      <c r="D8" s="11">
        <v>247</v>
      </c>
      <c r="E8" s="11">
        <v>255</v>
      </c>
      <c r="F8" s="11"/>
      <c r="G8" s="11">
        <v>71</v>
      </c>
      <c r="H8" s="11">
        <v>84</v>
      </c>
      <c r="I8" s="11">
        <v>95</v>
      </c>
      <c r="J8" s="11">
        <v>88</v>
      </c>
      <c r="K8" s="11">
        <v>71</v>
      </c>
      <c r="L8" s="11">
        <v>92</v>
      </c>
      <c r="M8" s="11"/>
      <c r="N8" s="11">
        <v>138</v>
      </c>
      <c r="O8" s="11">
        <v>114</v>
      </c>
      <c r="P8" s="11">
        <v>111</v>
      </c>
      <c r="Q8" s="11">
        <v>139</v>
      </c>
      <c r="R8" s="11"/>
      <c r="S8" s="11">
        <v>77</v>
      </c>
      <c r="T8" s="11">
        <v>57</v>
      </c>
      <c r="U8" s="11">
        <v>38</v>
      </c>
      <c r="V8" s="11">
        <v>45</v>
      </c>
      <c r="W8" s="11">
        <v>41</v>
      </c>
      <c r="X8" s="11">
        <v>42</v>
      </c>
      <c r="Y8" s="11">
        <v>32</v>
      </c>
      <c r="Z8" s="11">
        <v>22</v>
      </c>
      <c r="AA8" s="11">
        <v>66</v>
      </c>
      <c r="AB8" s="11">
        <v>46</v>
      </c>
      <c r="AC8" s="11">
        <v>21</v>
      </c>
      <c r="AD8" s="11">
        <v>14</v>
      </c>
      <c r="AE8" s="11"/>
      <c r="AF8" s="11">
        <v>77</v>
      </c>
      <c r="AG8" s="11">
        <v>211</v>
      </c>
      <c r="AH8" s="11">
        <v>87</v>
      </c>
      <c r="AI8" s="11">
        <v>59</v>
      </c>
      <c r="AJ8" s="11">
        <v>50</v>
      </c>
      <c r="AK8" s="11"/>
      <c r="AL8" s="11">
        <v>192</v>
      </c>
      <c r="AM8" s="11">
        <v>178</v>
      </c>
      <c r="AN8" s="11">
        <v>94</v>
      </c>
      <c r="AO8" s="11">
        <v>38</v>
      </c>
      <c r="AP8" s="11"/>
      <c r="AQ8" s="11">
        <v>288</v>
      </c>
      <c r="AR8" s="11">
        <v>214</v>
      </c>
      <c r="AS8" s="11"/>
      <c r="AT8" s="11">
        <v>344</v>
      </c>
      <c r="AU8" s="11">
        <v>91</v>
      </c>
      <c r="AV8" s="11"/>
      <c r="AW8" s="11">
        <v>175</v>
      </c>
      <c r="AX8" s="11">
        <v>114</v>
      </c>
      <c r="AY8" s="11">
        <v>196</v>
      </c>
      <c r="AZ8" s="11"/>
      <c r="BA8" s="11">
        <v>147</v>
      </c>
      <c r="BB8" s="11">
        <v>131</v>
      </c>
      <c r="BC8" s="11">
        <v>162</v>
      </c>
      <c r="BD8" s="11">
        <v>40</v>
      </c>
      <c r="BE8" s="11">
        <v>22</v>
      </c>
      <c r="BF8" s="11"/>
      <c r="BG8" s="11">
        <v>219</v>
      </c>
      <c r="BH8" s="11">
        <v>283</v>
      </c>
      <c r="BI8" s="11"/>
      <c r="BJ8" s="11">
        <v>390</v>
      </c>
      <c r="BK8" s="11">
        <v>108</v>
      </c>
      <c r="BL8" s="11"/>
      <c r="BM8" s="11">
        <v>67</v>
      </c>
      <c r="BN8" s="11">
        <v>94</v>
      </c>
      <c r="BO8" s="11">
        <v>173</v>
      </c>
      <c r="BP8" s="11">
        <v>45</v>
      </c>
      <c r="BQ8" s="11">
        <v>61</v>
      </c>
      <c r="BR8" s="11"/>
      <c r="BS8" s="11">
        <v>163</v>
      </c>
      <c r="BT8" s="11"/>
      <c r="BU8" s="11">
        <v>92</v>
      </c>
      <c r="BV8" s="11">
        <v>119</v>
      </c>
      <c r="BW8" s="11">
        <v>45</v>
      </c>
      <c r="BX8" s="11">
        <v>102</v>
      </c>
      <c r="BY8" s="11">
        <v>43</v>
      </c>
      <c r="BZ8" s="11"/>
      <c r="CA8" s="11">
        <v>48</v>
      </c>
      <c r="CB8" s="11"/>
      <c r="CC8" s="11">
        <v>403</v>
      </c>
      <c r="CD8" s="11">
        <v>85</v>
      </c>
      <c r="CE8" s="11"/>
      <c r="CF8" s="11">
        <v>159</v>
      </c>
      <c r="CG8" s="11"/>
      <c r="CH8" s="11">
        <v>173</v>
      </c>
      <c r="CI8" s="11">
        <v>58</v>
      </c>
    </row>
    <row r="9" spans="2:87" x14ac:dyDescent="0.35">
      <c r="B9" s="18" t="s">
        <v>157</v>
      </c>
      <c r="C9" s="17">
        <v>0.14697597287570099</v>
      </c>
      <c r="D9" s="17">
        <v>0.18031348711334599</v>
      </c>
      <c r="E9" s="17">
        <v>0.114659156581623</v>
      </c>
      <c r="F9" s="17"/>
      <c r="G9" s="17">
        <v>0.19795733558767101</v>
      </c>
      <c r="H9" s="17">
        <v>0.19003931665004001</v>
      </c>
      <c r="I9" s="17">
        <v>0.111305407500047</v>
      </c>
      <c r="J9" s="17">
        <v>0.11780123830163799</v>
      </c>
      <c r="K9" s="17">
        <v>0.14880701804548199</v>
      </c>
      <c r="L9" s="17">
        <v>0.13127623097650401</v>
      </c>
      <c r="M9" s="17"/>
      <c r="N9" s="17">
        <v>0.19539617760516001</v>
      </c>
      <c r="O9" s="17">
        <v>6.7286623449497707E-2</v>
      </c>
      <c r="P9" s="17">
        <v>0.16958297356775701</v>
      </c>
      <c r="Q9" s="17">
        <v>0.14054355044588901</v>
      </c>
      <c r="R9" s="17"/>
      <c r="S9" s="17">
        <v>0.18009602234708</v>
      </c>
      <c r="T9" s="17">
        <v>0.15870677975400899</v>
      </c>
      <c r="U9" s="17">
        <v>7.4259864332715406E-2</v>
      </c>
      <c r="V9" s="17">
        <v>9.1455320488555703E-2</v>
      </c>
      <c r="W9" s="17">
        <v>0.19429213591887501</v>
      </c>
      <c r="X9" s="17">
        <v>7.4375545483344602E-2</v>
      </c>
      <c r="Y9" s="17">
        <v>6.5097758899881203E-2</v>
      </c>
      <c r="Z9" s="17">
        <v>0.22454975743078701</v>
      </c>
      <c r="AA9" s="17">
        <v>0.20799667109332501</v>
      </c>
      <c r="AB9" s="17">
        <v>0.14261901034697899</v>
      </c>
      <c r="AC9" s="17">
        <v>0.17138412008147499</v>
      </c>
      <c r="AD9" s="17">
        <v>0.124521104979487</v>
      </c>
      <c r="AE9" s="17"/>
      <c r="AF9" s="17">
        <v>0.16265617005522201</v>
      </c>
      <c r="AG9" s="17">
        <v>0.112529959283182</v>
      </c>
      <c r="AH9" s="17">
        <v>0.14624894107595099</v>
      </c>
      <c r="AI9" s="17">
        <v>0.199073567691534</v>
      </c>
      <c r="AJ9" s="17">
        <v>0.206188828256158</v>
      </c>
      <c r="AK9" s="17"/>
      <c r="AL9" s="17">
        <v>0.129667906783628</v>
      </c>
      <c r="AM9" s="17">
        <v>0.16507643887236101</v>
      </c>
      <c r="AN9" s="17">
        <v>0.118029666029196</v>
      </c>
      <c r="AO9" s="17">
        <v>0.22069433912389899</v>
      </c>
      <c r="AP9" s="17"/>
      <c r="AQ9" s="17">
        <v>0.149992314479443</v>
      </c>
      <c r="AR9" s="17">
        <v>0.142923559545063</v>
      </c>
      <c r="AS9" s="17"/>
      <c r="AT9" s="17">
        <v>0.14944898716968</v>
      </c>
      <c r="AU9" s="17">
        <v>0.13114978329690499</v>
      </c>
      <c r="AV9" s="17"/>
      <c r="AW9" s="17">
        <v>0.182709574847014</v>
      </c>
      <c r="AX9" s="17">
        <v>0.12702075327558501</v>
      </c>
      <c r="AY9" s="17">
        <v>0.13498214574150999</v>
      </c>
      <c r="AZ9" s="17"/>
      <c r="BA9" s="17">
        <v>0.18324093421759399</v>
      </c>
      <c r="BB9" s="17">
        <v>0.13707427092451699</v>
      </c>
      <c r="BC9" s="17">
        <v>0.147404639517836</v>
      </c>
      <c r="BD9" s="17">
        <v>0.1021483741001</v>
      </c>
      <c r="BE9" s="17">
        <v>4.2599748139394301E-2</v>
      </c>
      <c r="BF9" s="17"/>
      <c r="BG9" s="17">
        <v>0.111034206808349</v>
      </c>
      <c r="BH9" s="17">
        <v>0.174827666937029</v>
      </c>
      <c r="BI9" s="17"/>
      <c r="BJ9" s="17">
        <v>0.14370289889290899</v>
      </c>
      <c r="BK9" s="17">
        <v>0.16434406105212901</v>
      </c>
      <c r="BL9" s="17"/>
      <c r="BM9" s="17">
        <v>5.7834323334656497E-2</v>
      </c>
      <c r="BN9" s="17">
        <v>0.18218133204860101</v>
      </c>
      <c r="BO9" s="17">
        <v>0.116346185730244</v>
      </c>
      <c r="BP9" s="17">
        <v>0.10085453129786399</v>
      </c>
      <c r="BQ9" s="17">
        <v>0.34516763420700802</v>
      </c>
      <c r="BR9" s="17"/>
      <c r="BS9" s="17">
        <v>0.26450557966888699</v>
      </c>
      <c r="BT9" s="17"/>
      <c r="BU9" s="17">
        <v>0.16681380039744101</v>
      </c>
      <c r="BV9" s="17">
        <v>0.10270075313037599</v>
      </c>
      <c r="BW9" s="17">
        <v>0.12761995303333801</v>
      </c>
      <c r="BX9" s="17">
        <v>0.28833222487191201</v>
      </c>
      <c r="BY9" s="17">
        <v>4.2810766959244503E-2</v>
      </c>
      <c r="BZ9" s="17"/>
      <c r="CA9" s="17">
        <v>0.25077710051387098</v>
      </c>
      <c r="CB9" s="17"/>
      <c r="CC9" s="17">
        <v>0.154957418645019</v>
      </c>
      <c r="CD9" s="17">
        <v>0.13366419693724299</v>
      </c>
      <c r="CE9" s="17"/>
      <c r="CF9" s="17">
        <v>0.113383036769946</v>
      </c>
      <c r="CG9" s="17"/>
      <c r="CH9" s="17">
        <v>0.109793392734669</v>
      </c>
      <c r="CI9" s="17">
        <v>0.245536401051721</v>
      </c>
    </row>
    <row r="10" spans="2:87" x14ac:dyDescent="0.35">
      <c r="B10" s="18" t="s">
        <v>158</v>
      </c>
      <c r="C10" s="17">
        <v>0.320548461687854</v>
      </c>
      <c r="D10" s="17">
        <v>0.36041775483708499</v>
      </c>
      <c r="E10" s="17">
        <v>0.28189985059784101</v>
      </c>
      <c r="F10" s="17"/>
      <c r="G10" s="17">
        <v>0.29358519007788503</v>
      </c>
      <c r="H10" s="17">
        <v>0.32107065616846697</v>
      </c>
      <c r="I10" s="17">
        <v>0.40906698836362698</v>
      </c>
      <c r="J10" s="17">
        <v>0.31144223486099798</v>
      </c>
      <c r="K10" s="17">
        <v>0.37683833336336497</v>
      </c>
      <c r="L10" s="17">
        <v>0.214415134494022</v>
      </c>
      <c r="M10" s="17"/>
      <c r="N10" s="17">
        <v>0.27162590839769502</v>
      </c>
      <c r="O10" s="17">
        <v>0.30497526097650002</v>
      </c>
      <c r="P10" s="17">
        <v>0.37524924202298698</v>
      </c>
      <c r="Q10" s="17">
        <v>0.34036099821816801</v>
      </c>
      <c r="R10" s="17"/>
      <c r="S10" s="17">
        <v>0.31174329996616201</v>
      </c>
      <c r="T10" s="17">
        <v>0.35973019709506698</v>
      </c>
      <c r="U10" s="17">
        <v>0.23099176414575701</v>
      </c>
      <c r="V10" s="17">
        <v>0.34659867452826598</v>
      </c>
      <c r="W10" s="17">
        <v>0.28885040265023998</v>
      </c>
      <c r="X10" s="17">
        <v>0.40563166899999498</v>
      </c>
      <c r="Y10" s="17">
        <v>0.297293546670653</v>
      </c>
      <c r="Z10" s="17">
        <v>0.28482373638743502</v>
      </c>
      <c r="AA10" s="17">
        <v>0.312474079843507</v>
      </c>
      <c r="AB10" s="17">
        <v>0.30891187420773403</v>
      </c>
      <c r="AC10" s="17">
        <v>0.37997480597337202</v>
      </c>
      <c r="AD10" s="17">
        <v>0.30005815573615902</v>
      </c>
      <c r="AE10" s="17"/>
      <c r="AF10" s="17">
        <v>0.26430028483585999</v>
      </c>
      <c r="AG10" s="17">
        <v>0.37014052385840801</v>
      </c>
      <c r="AH10" s="17">
        <v>0.300993382208529</v>
      </c>
      <c r="AI10" s="17">
        <v>0.32243494557022401</v>
      </c>
      <c r="AJ10" s="17">
        <v>0.29476372458404898</v>
      </c>
      <c r="AK10" s="17"/>
      <c r="AL10" s="17">
        <v>0.25213515095019701</v>
      </c>
      <c r="AM10" s="17">
        <v>0.35561635921837698</v>
      </c>
      <c r="AN10" s="17">
        <v>0.375775852424937</v>
      </c>
      <c r="AO10" s="17">
        <v>0.36514180402385299</v>
      </c>
      <c r="AP10" s="17"/>
      <c r="AQ10" s="17">
        <v>0.34719653322555599</v>
      </c>
      <c r="AR10" s="17">
        <v>0.28474714521850902</v>
      </c>
      <c r="AS10" s="17"/>
      <c r="AT10" s="17">
        <v>0.33784245899503801</v>
      </c>
      <c r="AU10" s="17">
        <v>0.218226775488366</v>
      </c>
      <c r="AV10" s="17"/>
      <c r="AW10" s="17">
        <v>0.25962359532189799</v>
      </c>
      <c r="AX10" s="17">
        <v>0.36821013897397598</v>
      </c>
      <c r="AY10" s="17">
        <v>0.36133438824563202</v>
      </c>
      <c r="AZ10" s="17"/>
      <c r="BA10" s="17">
        <v>0.31321881451947498</v>
      </c>
      <c r="BB10" s="17">
        <v>0.32035565466568899</v>
      </c>
      <c r="BC10" s="17">
        <v>0.36280120119450499</v>
      </c>
      <c r="BD10" s="17">
        <v>0.21448190291292701</v>
      </c>
      <c r="BE10" s="17">
        <v>0.25529770013495601</v>
      </c>
      <c r="BF10" s="17"/>
      <c r="BG10" s="17">
        <v>0.29657570269994299</v>
      </c>
      <c r="BH10" s="17">
        <v>0.33912523245326498</v>
      </c>
      <c r="BI10" s="17"/>
      <c r="BJ10" s="17">
        <v>0.327022018763023</v>
      </c>
      <c r="BK10" s="17">
        <v>0.30912567445109601</v>
      </c>
      <c r="BL10" s="17"/>
      <c r="BM10" s="17">
        <v>0.29437153867344601</v>
      </c>
      <c r="BN10" s="17">
        <v>0.29916050220353502</v>
      </c>
      <c r="BO10" s="17">
        <v>0.30632806819494401</v>
      </c>
      <c r="BP10" s="17">
        <v>0.278607572008301</v>
      </c>
      <c r="BQ10" s="17">
        <v>0.51964449466181795</v>
      </c>
      <c r="BR10" s="17"/>
      <c r="BS10" s="17">
        <v>0.50020246486495401</v>
      </c>
      <c r="BT10" s="17"/>
      <c r="BU10" s="17">
        <v>0.26229752831723202</v>
      </c>
      <c r="BV10" s="17">
        <v>0.28592289386171599</v>
      </c>
      <c r="BW10" s="17">
        <v>0.26580617871927198</v>
      </c>
      <c r="BX10" s="17">
        <v>0.53133724286203299</v>
      </c>
      <c r="BY10" s="17">
        <v>0.21596987292817599</v>
      </c>
      <c r="BZ10" s="17"/>
      <c r="CA10" s="17">
        <v>0.43245670667905001</v>
      </c>
      <c r="CB10" s="17"/>
      <c r="CC10" s="17">
        <v>0.33028191473344898</v>
      </c>
      <c r="CD10" s="17">
        <v>0.29276719653184502</v>
      </c>
      <c r="CE10" s="17"/>
      <c r="CF10" s="17">
        <v>0.31371201621017802</v>
      </c>
      <c r="CG10" s="17"/>
      <c r="CH10" s="17">
        <v>0.38241761891871401</v>
      </c>
      <c r="CI10" s="17">
        <v>0.35195950676061299</v>
      </c>
    </row>
    <row r="11" spans="2:87" x14ac:dyDescent="0.35">
      <c r="B11" s="18" t="s">
        <v>159</v>
      </c>
      <c r="C11" s="17">
        <v>0.20748759904095199</v>
      </c>
      <c r="D11" s="17">
        <v>0.219239525000062</v>
      </c>
      <c r="E11" s="17">
        <v>0.19609548295170501</v>
      </c>
      <c r="F11" s="17"/>
      <c r="G11" s="17">
        <v>0.207057303464731</v>
      </c>
      <c r="H11" s="17">
        <v>0.229315775212936</v>
      </c>
      <c r="I11" s="17">
        <v>0.2224140631738</v>
      </c>
      <c r="J11" s="17">
        <v>0.25415876850976699</v>
      </c>
      <c r="K11" s="17">
        <v>0.16736317489340999</v>
      </c>
      <c r="L11" s="17">
        <v>0.15860924321619699</v>
      </c>
      <c r="M11" s="17"/>
      <c r="N11" s="17">
        <v>0.26570275519370801</v>
      </c>
      <c r="O11" s="17">
        <v>0.214533562403837</v>
      </c>
      <c r="P11" s="17">
        <v>0.18466984784132401</v>
      </c>
      <c r="Q11" s="17">
        <v>0.16348086932213801</v>
      </c>
      <c r="R11" s="17"/>
      <c r="S11" s="17">
        <v>0.16299507397940699</v>
      </c>
      <c r="T11" s="17">
        <v>0.187156850966329</v>
      </c>
      <c r="U11" s="17">
        <v>0.29285071167050403</v>
      </c>
      <c r="V11" s="17">
        <v>0.27079767299554203</v>
      </c>
      <c r="W11" s="17">
        <v>0.20099222408596501</v>
      </c>
      <c r="X11" s="17">
        <v>0.249453425763347</v>
      </c>
      <c r="Y11" s="17">
        <v>0.28709096859831501</v>
      </c>
      <c r="Z11" s="17">
        <v>0.22339698713747699</v>
      </c>
      <c r="AA11" s="17">
        <v>0.16603058912237201</v>
      </c>
      <c r="AB11" s="17">
        <v>0.22779412649147801</v>
      </c>
      <c r="AC11" s="17">
        <v>4.1629907052919697E-2</v>
      </c>
      <c r="AD11" s="17">
        <v>0.16871447175083801</v>
      </c>
      <c r="AE11" s="17"/>
      <c r="AF11" s="17">
        <v>0.16210423906368099</v>
      </c>
      <c r="AG11" s="17">
        <v>0.18139082636013701</v>
      </c>
      <c r="AH11" s="17">
        <v>0.24895513385041801</v>
      </c>
      <c r="AI11" s="17">
        <v>0.24478590812255799</v>
      </c>
      <c r="AJ11" s="17">
        <v>0.31322341863410702</v>
      </c>
      <c r="AK11" s="17"/>
      <c r="AL11" s="17">
        <v>0.19633909291521401</v>
      </c>
      <c r="AM11" s="17">
        <v>0.18475100848501599</v>
      </c>
      <c r="AN11" s="17">
        <v>0.28245848880503799</v>
      </c>
      <c r="AO11" s="17">
        <v>0.18543759815583</v>
      </c>
      <c r="AP11" s="17"/>
      <c r="AQ11" s="17">
        <v>0.16060763428328401</v>
      </c>
      <c r="AR11" s="17">
        <v>0.270470184928506</v>
      </c>
      <c r="AS11" s="17"/>
      <c r="AT11" s="17">
        <v>0.221070279688351</v>
      </c>
      <c r="AU11" s="17">
        <v>0.15032392631271399</v>
      </c>
      <c r="AV11" s="17"/>
      <c r="AW11" s="17">
        <v>0.167162263310386</v>
      </c>
      <c r="AX11" s="17">
        <v>0.23906985692291099</v>
      </c>
      <c r="AY11" s="17">
        <v>0.21170504332538101</v>
      </c>
      <c r="AZ11" s="17"/>
      <c r="BA11" s="17">
        <v>0.21415410222318201</v>
      </c>
      <c r="BB11" s="17">
        <v>0.23256812460034099</v>
      </c>
      <c r="BC11" s="17">
        <v>0.16554729515105801</v>
      </c>
      <c r="BD11" s="17">
        <v>0.18294284890343901</v>
      </c>
      <c r="BE11" s="17">
        <v>0.36684652018595099</v>
      </c>
      <c r="BF11" s="17"/>
      <c r="BG11" s="17">
        <v>0.19907426467353201</v>
      </c>
      <c r="BH11" s="17">
        <v>0.21400719004819099</v>
      </c>
      <c r="BI11" s="17"/>
      <c r="BJ11" s="17">
        <v>0.20524422690677499</v>
      </c>
      <c r="BK11" s="17">
        <v>0.194539599799364</v>
      </c>
      <c r="BL11" s="17"/>
      <c r="BM11" s="17">
        <v>0.245087038669587</v>
      </c>
      <c r="BN11" s="17">
        <v>0.19455565458906501</v>
      </c>
      <c r="BO11" s="17">
        <v>0.24824286265182799</v>
      </c>
      <c r="BP11" s="17">
        <v>0.21236452967073699</v>
      </c>
      <c r="BQ11" s="17">
        <v>5.5467721774242598E-2</v>
      </c>
      <c r="BR11" s="17"/>
      <c r="BS11" s="17">
        <v>0.15100920671294199</v>
      </c>
      <c r="BT11" s="17"/>
      <c r="BU11" s="17">
        <v>0.206935847854959</v>
      </c>
      <c r="BV11" s="17">
        <v>0.27992812689250901</v>
      </c>
      <c r="BW11" s="17">
        <v>0.235298922496949</v>
      </c>
      <c r="BX11" s="17">
        <v>9.5762939344987696E-2</v>
      </c>
      <c r="BY11" s="17">
        <v>0.34044629278645799</v>
      </c>
      <c r="BZ11" s="17"/>
      <c r="CA11" s="17">
        <v>0.20773305295044101</v>
      </c>
      <c r="CB11" s="17"/>
      <c r="CC11" s="17">
        <v>0.190141235371283</v>
      </c>
      <c r="CD11" s="17">
        <v>0.30214438683803901</v>
      </c>
      <c r="CE11" s="17"/>
      <c r="CF11" s="17">
        <v>0.217196486837894</v>
      </c>
      <c r="CG11" s="17"/>
      <c r="CH11" s="17">
        <v>0.157571225123739</v>
      </c>
      <c r="CI11" s="17">
        <v>0.17018034634103299</v>
      </c>
    </row>
    <row r="12" spans="2:87" x14ac:dyDescent="0.35">
      <c r="B12" s="18" t="s">
        <v>160</v>
      </c>
      <c r="C12" s="17">
        <v>0.119658265975466</v>
      </c>
      <c r="D12" s="17">
        <v>0.121060216560866</v>
      </c>
      <c r="E12" s="17">
        <v>0.11829923904865999</v>
      </c>
      <c r="F12" s="17"/>
      <c r="G12" s="17">
        <v>9.9369050366471895E-2</v>
      </c>
      <c r="H12" s="17">
        <v>0.160298373314784</v>
      </c>
      <c r="I12" s="17">
        <v>0.102645264059889</v>
      </c>
      <c r="J12" s="17">
        <v>0.16131630620839199</v>
      </c>
      <c r="K12" s="17">
        <v>0.102376075505269</v>
      </c>
      <c r="L12" s="17">
        <v>8.9185592907207095E-2</v>
      </c>
      <c r="M12" s="17"/>
      <c r="N12" s="17">
        <v>0.11131049627805301</v>
      </c>
      <c r="O12" s="17">
        <v>0.19808325055565601</v>
      </c>
      <c r="P12" s="17">
        <v>0.112827243694959</v>
      </c>
      <c r="Q12" s="17">
        <v>6.9865579058474306E-2</v>
      </c>
      <c r="R12" s="17"/>
      <c r="S12" s="17">
        <v>9.0635291926797604E-2</v>
      </c>
      <c r="T12" s="17">
        <v>0.121972205553462</v>
      </c>
      <c r="U12" s="17">
        <v>0.157223411694904</v>
      </c>
      <c r="V12" s="17">
        <v>8.7357978120930796E-2</v>
      </c>
      <c r="W12" s="17">
        <v>6.1603793008018798E-2</v>
      </c>
      <c r="X12" s="17">
        <v>0.14980227452400999</v>
      </c>
      <c r="Y12" s="17">
        <v>0.110520739393975</v>
      </c>
      <c r="Z12" s="17">
        <v>0.13630263712065399</v>
      </c>
      <c r="AA12" s="17">
        <v>0.16827992448618101</v>
      </c>
      <c r="AB12" s="17">
        <v>0.113352489275425</v>
      </c>
      <c r="AC12" s="17">
        <v>0.127044241993711</v>
      </c>
      <c r="AD12" s="17">
        <v>0.123260485965083</v>
      </c>
      <c r="AE12" s="17"/>
      <c r="AF12" s="17">
        <v>9.9945183587390796E-2</v>
      </c>
      <c r="AG12" s="17">
        <v>0.13708004629443801</v>
      </c>
      <c r="AH12" s="17">
        <v>0.128698908684866</v>
      </c>
      <c r="AI12" s="17">
        <v>5.0873882156851999E-2</v>
      </c>
      <c r="AJ12" s="17">
        <v>8.8550505531019605E-2</v>
      </c>
      <c r="AK12" s="17"/>
      <c r="AL12" s="17">
        <v>0.15258715076907201</v>
      </c>
      <c r="AM12" s="17">
        <v>7.2272838711122098E-2</v>
      </c>
      <c r="AN12" s="17">
        <v>0.12942484809468999</v>
      </c>
      <c r="AO12" s="17">
        <v>0.15133609472138301</v>
      </c>
      <c r="AP12" s="17"/>
      <c r="AQ12" s="17">
        <v>0.11112728533722099</v>
      </c>
      <c r="AR12" s="17">
        <v>0.131119520768015</v>
      </c>
      <c r="AS12" s="17"/>
      <c r="AT12" s="17">
        <v>0.129760267287579</v>
      </c>
      <c r="AU12" s="17">
        <v>0.100050260693353</v>
      </c>
      <c r="AV12" s="17"/>
      <c r="AW12" s="17">
        <v>0.13632115684933899</v>
      </c>
      <c r="AX12" s="17">
        <v>8.1772154911112796E-2</v>
      </c>
      <c r="AY12" s="17">
        <v>0.130920240812122</v>
      </c>
      <c r="AZ12" s="17"/>
      <c r="BA12" s="17">
        <v>0.123686612327671</v>
      </c>
      <c r="BB12" s="17">
        <v>0.121887997402005</v>
      </c>
      <c r="BC12" s="17">
        <v>9.8852107253504698E-2</v>
      </c>
      <c r="BD12" s="17">
        <v>0.199254241375173</v>
      </c>
      <c r="BE12" s="17">
        <v>8.6107331986018207E-2</v>
      </c>
      <c r="BF12" s="17"/>
      <c r="BG12" s="17">
        <v>0.16208830265145799</v>
      </c>
      <c r="BH12" s="17">
        <v>8.6778735284178302E-2</v>
      </c>
      <c r="BI12" s="17"/>
      <c r="BJ12" s="17">
        <v>0.13332904498496301</v>
      </c>
      <c r="BK12" s="17">
        <v>6.5977484065402506E-2</v>
      </c>
      <c r="BL12" s="17"/>
      <c r="BM12" s="17">
        <v>7.6560013332268501E-2</v>
      </c>
      <c r="BN12" s="17">
        <v>9.2322452954358203E-2</v>
      </c>
      <c r="BO12" s="17">
        <v>0.187056868662098</v>
      </c>
      <c r="BP12" s="17">
        <v>0.100591566872177</v>
      </c>
      <c r="BQ12" s="17">
        <v>0</v>
      </c>
      <c r="BR12" s="17"/>
      <c r="BS12" s="17">
        <v>2.51523236121367E-2</v>
      </c>
      <c r="BT12" s="17"/>
      <c r="BU12" s="17">
        <v>8.3732596382528696E-2</v>
      </c>
      <c r="BV12" s="17">
        <v>0.19377363922451801</v>
      </c>
      <c r="BW12" s="17">
        <v>0.13086738955873201</v>
      </c>
      <c r="BX12" s="17">
        <v>2.8794620381727701E-2</v>
      </c>
      <c r="BY12" s="17">
        <v>0.111586052716609</v>
      </c>
      <c r="BZ12" s="17"/>
      <c r="CA12" s="17">
        <v>6.5123267086145298E-2</v>
      </c>
      <c r="CB12" s="17"/>
      <c r="CC12" s="17">
        <v>0.116453128364274</v>
      </c>
      <c r="CD12" s="17">
        <v>0.13505030013323799</v>
      </c>
      <c r="CE12" s="17"/>
      <c r="CF12" s="17">
        <v>0.14547797592049799</v>
      </c>
      <c r="CG12" s="17"/>
      <c r="CH12" s="17">
        <v>0.110602385596744</v>
      </c>
      <c r="CI12" s="17">
        <v>0.133918269936637</v>
      </c>
    </row>
    <row r="13" spans="2:87" x14ac:dyDescent="0.35">
      <c r="B13" s="18" t="s">
        <v>161</v>
      </c>
      <c r="C13" s="19">
        <v>0.20532970042002699</v>
      </c>
      <c r="D13" s="19">
        <v>0.118969016488642</v>
      </c>
      <c r="E13" s="19">
        <v>0.28904627082017098</v>
      </c>
      <c r="F13" s="19"/>
      <c r="G13" s="19">
        <v>0.20203112050324101</v>
      </c>
      <c r="H13" s="19">
        <v>9.9275878653772603E-2</v>
      </c>
      <c r="I13" s="19">
        <v>0.154568276902637</v>
      </c>
      <c r="J13" s="19">
        <v>0.15528145211920499</v>
      </c>
      <c r="K13" s="19">
        <v>0.20461539819247401</v>
      </c>
      <c r="L13" s="19">
        <v>0.40651379840606999</v>
      </c>
      <c r="M13" s="19"/>
      <c r="N13" s="19">
        <v>0.15596466252538399</v>
      </c>
      <c r="O13" s="19">
        <v>0.21512130261450901</v>
      </c>
      <c r="P13" s="19">
        <v>0.157670692872972</v>
      </c>
      <c r="Q13" s="19">
        <v>0.28574900295533001</v>
      </c>
      <c r="R13" s="19"/>
      <c r="S13" s="19">
        <v>0.25453031178055402</v>
      </c>
      <c r="T13" s="19">
        <v>0.172433966631133</v>
      </c>
      <c r="U13" s="19">
        <v>0.24467424815611999</v>
      </c>
      <c r="V13" s="19">
        <v>0.20379035386670599</v>
      </c>
      <c r="W13" s="19">
        <v>0.25426144433690001</v>
      </c>
      <c r="X13" s="19">
        <v>0.120737085229304</v>
      </c>
      <c r="Y13" s="19">
        <v>0.23999698643717601</v>
      </c>
      <c r="Z13" s="19">
        <v>0.13092688192364699</v>
      </c>
      <c r="AA13" s="19">
        <v>0.145218735454614</v>
      </c>
      <c r="AB13" s="19">
        <v>0.20732249967838501</v>
      </c>
      <c r="AC13" s="19">
        <v>0.27996692489852198</v>
      </c>
      <c r="AD13" s="19">
        <v>0.28344578156843298</v>
      </c>
      <c r="AE13" s="19"/>
      <c r="AF13" s="19">
        <v>0.31099412245784602</v>
      </c>
      <c r="AG13" s="19">
        <v>0.19885864420383401</v>
      </c>
      <c r="AH13" s="19">
        <v>0.175103634180235</v>
      </c>
      <c r="AI13" s="19">
        <v>0.18283169645883199</v>
      </c>
      <c r="AJ13" s="19">
        <v>9.7273522994666101E-2</v>
      </c>
      <c r="AK13" s="19"/>
      <c r="AL13" s="19">
        <v>0.26927069858188901</v>
      </c>
      <c r="AM13" s="19">
        <v>0.22228335471312399</v>
      </c>
      <c r="AN13" s="19">
        <v>9.4311144646139503E-2</v>
      </c>
      <c r="AO13" s="19">
        <v>7.7390163975035106E-2</v>
      </c>
      <c r="AP13" s="19"/>
      <c r="AQ13" s="19">
        <v>0.23107623267449701</v>
      </c>
      <c r="AR13" s="19">
        <v>0.17073958953990701</v>
      </c>
      <c r="AS13" s="19"/>
      <c r="AT13" s="19">
        <v>0.161878006859352</v>
      </c>
      <c r="AU13" s="19">
        <v>0.40024925420866198</v>
      </c>
      <c r="AV13" s="19"/>
      <c r="AW13" s="19">
        <v>0.25418340967136299</v>
      </c>
      <c r="AX13" s="19">
        <v>0.18392709591641601</v>
      </c>
      <c r="AY13" s="19">
        <v>0.16105818187535501</v>
      </c>
      <c r="AZ13" s="19"/>
      <c r="BA13" s="19">
        <v>0.16569953671207699</v>
      </c>
      <c r="BB13" s="19">
        <v>0.18811395240744699</v>
      </c>
      <c r="BC13" s="19">
        <v>0.22539475688309599</v>
      </c>
      <c r="BD13" s="19">
        <v>0.30117263270836098</v>
      </c>
      <c r="BE13" s="19">
        <v>0.24914869955368099</v>
      </c>
      <c r="BF13" s="19"/>
      <c r="BG13" s="19">
        <v>0.23122752316671899</v>
      </c>
      <c r="BH13" s="19">
        <v>0.18526117527733699</v>
      </c>
      <c r="BI13" s="19"/>
      <c r="BJ13" s="19">
        <v>0.19070181045233101</v>
      </c>
      <c r="BK13" s="19">
        <v>0.26601318063200802</v>
      </c>
      <c r="BL13" s="19"/>
      <c r="BM13" s="19">
        <v>0.326147085990042</v>
      </c>
      <c r="BN13" s="19">
        <v>0.231780058204441</v>
      </c>
      <c r="BO13" s="19">
        <v>0.142026014760885</v>
      </c>
      <c r="BP13" s="19">
        <v>0.30758180015092002</v>
      </c>
      <c r="BQ13" s="19">
        <v>7.9720149356931197E-2</v>
      </c>
      <c r="BR13" s="19"/>
      <c r="BS13" s="19">
        <v>5.9130425141080301E-2</v>
      </c>
      <c r="BT13" s="19"/>
      <c r="BU13" s="19">
        <v>0.28022022704784</v>
      </c>
      <c r="BV13" s="19">
        <v>0.137674586890881</v>
      </c>
      <c r="BW13" s="19">
        <v>0.240407556191709</v>
      </c>
      <c r="BX13" s="19">
        <v>5.5772972539340403E-2</v>
      </c>
      <c r="BY13" s="19">
        <v>0.28918701460951202</v>
      </c>
      <c r="BZ13" s="19"/>
      <c r="CA13" s="19">
        <v>4.3909872770492998E-2</v>
      </c>
      <c r="CB13" s="19"/>
      <c r="CC13" s="19">
        <v>0.20816630288597501</v>
      </c>
      <c r="CD13" s="19">
        <v>0.13637391955963499</v>
      </c>
      <c r="CE13" s="19"/>
      <c r="CF13" s="19">
        <v>0.210230484261484</v>
      </c>
      <c r="CG13" s="19"/>
      <c r="CH13" s="19">
        <v>0.239615377626134</v>
      </c>
      <c r="CI13" s="19">
        <v>9.8405475909996099E-2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203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501</v>
      </c>
      <c r="D7" s="10">
        <v>249</v>
      </c>
      <c r="E7" s="10">
        <v>252</v>
      </c>
      <c r="F7" s="10"/>
      <c r="G7" s="10">
        <v>42</v>
      </c>
      <c r="H7" s="10">
        <v>87</v>
      </c>
      <c r="I7" s="10">
        <v>102</v>
      </c>
      <c r="J7" s="10">
        <v>93</v>
      </c>
      <c r="K7" s="10">
        <v>77</v>
      </c>
      <c r="L7" s="10">
        <v>100</v>
      </c>
      <c r="M7" s="10"/>
      <c r="N7" s="10">
        <v>149</v>
      </c>
      <c r="O7" s="10">
        <v>109</v>
      </c>
      <c r="P7" s="10">
        <v>110</v>
      </c>
      <c r="Q7" s="10">
        <v>132</v>
      </c>
      <c r="R7" s="10"/>
      <c r="S7" s="10">
        <v>73</v>
      </c>
      <c r="T7" s="10">
        <v>63</v>
      </c>
      <c r="U7" s="10">
        <v>40</v>
      </c>
      <c r="V7" s="10">
        <v>43</v>
      </c>
      <c r="W7" s="10">
        <v>42</v>
      </c>
      <c r="X7" s="10">
        <v>41</v>
      </c>
      <c r="Y7" s="10">
        <v>29</v>
      </c>
      <c r="Z7" s="10">
        <v>23</v>
      </c>
      <c r="AA7" s="10">
        <v>64</v>
      </c>
      <c r="AB7" s="10">
        <v>46</v>
      </c>
      <c r="AC7" s="10">
        <v>22</v>
      </c>
      <c r="AD7" s="10">
        <v>15</v>
      </c>
      <c r="AE7" s="10"/>
      <c r="AF7" s="10">
        <v>76</v>
      </c>
      <c r="AG7" s="10">
        <v>205</v>
      </c>
      <c r="AH7" s="10">
        <v>87</v>
      </c>
      <c r="AI7" s="10">
        <v>62</v>
      </c>
      <c r="AJ7" s="10">
        <v>53</v>
      </c>
      <c r="AK7" s="10"/>
      <c r="AL7" s="10">
        <v>201</v>
      </c>
      <c r="AM7" s="10">
        <v>173</v>
      </c>
      <c r="AN7" s="10">
        <v>91</v>
      </c>
      <c r="AO7" s="10">
        <v>36</v>
      </c>
      <c r="AP7" s="10"/>
      <c r="AQ7" s="10">
        <v>281</v>
      </c>
      <c r="AR7" s="10">
        <v>220</v>
      </c>
      <c r="AS7" s="10"/>
      <c r="AT7" s="10">
        <v>338</v>
      </c>
      <c r="AU7" s="10">
        <v>99</v>
      </c>
      <c r="AV7" s="10"/>
      <c r="AW7" s="10">
        <v>185</v>
      </c>
      <c r="AX7" s="10">
        <v>114</v>
      </c>
      <c r="AY7" s="10">
        <v>187</v>
      </c>
      <c r="AZ7" s="10"/>
      <c r="BA7" s="10">
        <v>142</v>
      </c>
      <c r="BB7" s="10">
        <v>132</v>
      </c>
      <c r="BC7" s="10">
        <v>161</v>
      </c>
      <c r="BD7" s="10">
        <v>42</v>
      </c>
      <c r="BE7" s="10">
        <v>24</v>
      </c>
      <c r="BF7" s="10"/>
      <c r="BG7" s="10">
        <v>202</v>
      </c>
      <c r="BH7" s="10">
        <v>299</v>
      </c>
      <c r="BI7" s="10"/>
      <c r="BJ7" s="10">
        <v>382</v>
      </c>
      <c r="BK7" s="10">
        <v>115</v>
      </c>
      <c r="BL7" s="10"/>
      <c r="BM7" s="10">
        <v>65</v>
      </c>
      <c r="BN7" s="10">
        <v>100</v>
      </c>
      <c r="BO7" s="10">
        <v>169</v>
      </c>
      <c r="BP7" s="10">
        <v>46</v>
      </c>
      <c r="BQ7" s="10">
        <v>61</v>
      </c>
      <c r="BR7" s="10"/>
      <c r="BS7" s="10">
        <v>162</v>
      </c>
      <c r="BT7" s="10"/>
      <c r="BU7" s="10">
        <v>95</v>
      </c>
      <c r="BV7" s="10">
        <v>118</v>
      </c>
      <c r="BW7" s="10">
        <v>43</v>
      </c>
      <c r="BX7" s="10">
        <v>104</v>
      </c>
      <c r="BY7" s="10">
        <v>40</v>
      </c>
      <c r="BZ7" s="10"/>
      <c r="CA7" s="10">
        <v>47</v>
      </c>
      <c r="CB7" s="10"/>
      <c r="CC7" s="10">
        <v>404</v>
      </c>
      <c r="CD7" s="10">
        <v>83</v>
      </c>
      <c r="CE7" s="10"/>
      <c r="CF7" s="10">
        <v>169</v>
      </c>
      <c r="CG7" s="10"/>
      <c r="CH7" s="10">
        <v>176</v>
      </c>
      <c r="CI7" s="10">
        <v>60</v>
      </c>
    </row>
    <row r="8" spans="2:87" ht="30" customHeight="1" x14ac:dyDescent="0.35">
      <c r="B8" s="11" t="s">
        <v>20</v>
      </c>
      <c r="C8" s="11">
        <v>502</v>
      </c>
      <c r="D8" s="11">
        <v>247</v>
      </c>
      <c r="E8" s="11">
        <v>255</v>
      </c>
      <c r="F8" s="11"/>
      <c r="G8" s="11">
        <v>71</v>
      </c>
      <c r="H8" s="11">
        <v>84</v>
      </c>
      <c r="I8" s="11">
        <v>95</v>
      </c>
      <c r="J8" s="11">
        <v>88</v>
      </c>
      <c r="K8" s="11">
        <v>71</v>
      </c>
      <c r="L8" s="11">
        <v>92</v>
      </c>
      <c r="M8" s="11"/>
      <c r="N8" s="11">
        <v>138</v>
      </c>
      <c r="O8" s="11">
        <v>114</v>
      </c>
      <c r="P8" s="11">
        <v>111</v>
      </c>
      <c r="Q8" s="11">
        <v>139</v>
      </c>
      <c r="R8" s="11"/>
      <c r="S8" s="11">
        <v>77</v>
      </c>
      <c r="T8" s="11">
        <v>57</v>
      </c>
      <c r="U8" s="11">
        <v>38</v>
      </c>
      <c r="V8" s="11">
        <v>45</v>
      </c>
      <c r="W8" s="11">
        <v>41</v>
      </c>
      <c r="X8" s="11">
        <v>42</v>
      </c>
      <c r="Y8" s="11">
        <v>32</v>
      </c>
      <c r="Z8" s="11">
        <v>22</v>
      </c>
      <c r="AA8" s="11">
        <v>66</v>
      </c>
      <c r="AB8" s="11">
        <v>46</v>
      </c>
      <c r="AC8" s="11">
        <v>21</v>
      </c>
      <c r="AD8" s="11">
        <v>14</v>
      </c>
      <c r="AE8" s="11"/>
      <c r="AF8" s="11">
        <v>77</v>
      </c>
      <c r="AG8" s="11">
        <v>211</v>
      </c>
      <c r="AH8" s="11">
        <v>87</v>
      </c>
      <c r="AI8" s="11">
        <v>59</v>
      </c>
      <c r="AJ8" s="11">
        <v>50</v>
      </c>
      <c r="AK8" s="11"/>
      <c r="AL8" s="11">
        <v>192</v>
      </c>
      <c r="AM8" s="11">
        <v>178</v>
      </c>
      <c r="AN8" s="11">
        <v>94</v>
      </c>
      <c r="AO8" s="11">
        <v>38</v>
      </c>
      <c r="AP8" s="11"/>
      <c r="AQ8" s="11">
        <v>288</v>
      </c>
      <c r="AR8" s="11">
        <v>214</v>
      </c>
      <c r="AS8" s="11"/>
      <c r="AT8" s="11">
        <v>344</v>
      </c>
      <c r="AU8" s="11">
        <v>91</v>
      </c>
      <c r="AV8" s="11"/>
      <c r="AW8" s="11">
        <v>175</v>
      </c>
      <c r="AX8" s="11">
        <v>114</v>
      </c>
      <c r="AY8" s="11">
        <v>196</v>
      </c>
      <c r="AZ8" s="11"/>
      <c r="BA8" s="11">
        <v>147</v>
      </c>
      <c r="BB8" s="11">
        <v>131</v>
      </c>
      <c r="BC8" s="11">
        <v>162</v>
      </c>
      <c r="BD8" s="11">
        <v>40</v>
      </c>
      <c r="BE8" s="11">
        <v>22</v>
      </c>
      <c r="BF8" s="11"/>
      <c r="BG8" s="11">
        <v>219</v>
      </c>
      <c r="BH8" s="11">
        <v>283</v>
      </c>
      <c r="BI8" s="11"/>
      <c r="BJ8" s="11">
        <v>390</v>
      </c>
      <c r="BK8" s="11">
        <v>108</v>
      </c>
      <c r="BL8" s="11"/>
      <c r="BM8" s="11">
        <v>67</v>
      </c>
      <c r="BN8" s="11">
        <v>94</v>
      </c>
      <c r="BO8" s="11">
        <v>173</v>
      </c>
      <c r="BP8" s="11">
        <v>45</v>
      </c>
      <c r="BQ8" s="11">
        <v>61</v>
      </c>
      <c r="BR8" s="11"/>
      <c r="BS8" s="11">
        <v>163</v>
      </c>
      <c r="BT8" s="11"/>
      <c r="BU8" s="11">
        <v>92</v>
      </c>
      <c r="BV8" s="11">
        <v>119</v>
      </c>
      <c r="BW8" s="11">
        <v>45</v>
      </c>
      <c r="BX8" s="11">
        <v>102</v>
      </c>
      <c r="BY8" s="11">
        <v>43</v>
      </c>
      <c r="BZ8" s="11"/>
      <c r="CA8" s="11">
        <v>48</v>
      </c>
      <c r="CB8" s="11"/>
      <c r="CC8" s="11">
        <v>403</v>
      </c>
      <c r="CD8" s="11">
        <v>85</v>
      </c>
      <c r="CE8" s="11"/>
      <c r="CF8" s="11">
        <v>159</v>
      </c>
      <c r="CG8" s="11"/>
      <c r="CH8" s="11">
        <v>173</v>
      </c>
      <c r="CI8" s="11">
        <v>58</v>
      </c>
    </row>
    <row r="9" spans="2:87" x14ac:dyDescent="0.35">
      <c r="B9" s="18" t="s">
        <v>157</v>
      </c>
      <c r="C9" s="17">
        <v>0.182248317651029</v>
      </c>
      <c r="D9" s="17">
        <v>0.217513665268036</v>
      </c>
      <c r="E9" s="17">
        <v>0.14806269264126901</v>
      </c>
      <c r="F9" s="17"/>
      <c r="G9" s="17">
        <v>0.15453658049098601</v>
      </c>
      <c r="H9" s="17">
        <v>0.212196601122499</v>
      </c>
      <c r="I9" s="17">
        <v>0.206154277135361</v>
      </c>
      <c r="J9" s="17">
        <v>0.14997450755956901</v>
      </c>
      <c r="K9" s="17">
        <v>0.18792153894236999</v>
      </c>
      <c r="L9" s="17">
        <v>0.17792013047593999</v>
      </c>
      <c r="M9" s="17"/>
      <c r="N9" s="17">
        <v>0.19082726095296301</v>
      </c>
      <c r="O9" s="17">
        <v>0.124329680264474</v>
      </c>
      <c r="P9" s="17">
        <v>0.223758406408604</v>
      </c>
      <c r="Q9" s="17">
        <v>0.182669377695728</v>
      </c>
      <c r="R9" s="17"/>
      <c r="S9" s="17">
        <v>0.14711059869364501</v>
      </c>
      <c r="T9" s="17">
        <v>0.18722205519549401</v>
      </c>
      <c r="U9" s="17">
        <v>0.16272600436786999</v>
      </c>
      <c r="V9" s="17">
        <v>0.15098661895307899</v>
      </c>
      <c r="W9" s="17">
        <v>0.224094275771755</v>
      </c>
      <c r="X9" s="17">
        <v>0.190235373508051</v>
      </c>
      <c r="Y9" s="17">
        <v>0.100380064395605</v>
      </c>
      <c r="Z9" s="17">
        <v>0.11452190718732</v>
      </c>
      <c r="AA9" s="17">
        <v>0.25272117353796097</v>
      </c>
      <c r="AB9" s="17">
        <v>0.17982576524527399</v>
      </c>
      <c r="AC9" s="17">
        <v>0.123271115126177</v>
      </c>
      <c r="AD9" s="17">
        <v>0.41666745166581898</v>
      </c>
      <c r="AE9" s="17"/>
      <c r="AF9" s="17">
        <v>0.13779555974567001</v>
      </c>
      <c r="AG9" s="17">
        <v>0.16569622308375201</v>
      </c>
      <c r="AH9" s="17">
        <v>0.26195458599659899</v>
      </c>
      <c r="AI9" s="17">
        <v>0.16611516985726399</v>
      </c>
      <c r="AJ9" s="17">
        <v>0.16269857338243901</v>
      </c>
      <c r="AK9" s="17"/>
      <c r="AL9" s="17">
        <v>0.15894474799900299</v>
      </c>
      <c r="AM9" s="17">
        <v>0.17014473164238</v>
      </c>
      <c r="AN9" s="17">
        <v>0.23995136129179201</v>
      </c>
      <c r="AO9" s="17">
        <v>0.21415379756724501</v>
      </c>
      <c r="AP9" s="17"/>
      <c r="AQ9" s="17">
        <v>0.18607038691657801</v>
      </c>
      <c r="AR9" s="17">
        <v>0.17711342032271399</v>
      </c>
      <c r="AS9" s="17"/>
      <c r="AT9" s="17">
        <v>0.171574334090242</v>
      </c>
      <c r="AU9" s="17">
        <v>0.16754466974231999</v>
      </c>
      <c r="AV9" s="17"/>
      <c r="AW9" s="17">
        <v>0.17281765580344199</v>
      </c>
      <c r="AX9" s="17">
        <v>0.16048156132722599</v>
      </c>
      <c r="AY9" s="17">
        <v>0.192321989053473</v>
      </c>
      <c r="AZ9" s="17"/>
      <c r="BA9" s="17">
        <v>0.238403026308173</v>
      </c>
      <c r="BB9" s="17">
        <v>0.12024011048899599</v>
      </c>
      <c r="BC9" s="17">
        <v>0.188131347251556</v>
      </c>
      <c r="BD9" s="17">
        <v>0.18473258883864299</v>
      </c>
      <c r="BE9" s="17">
        <v>0.127391640681254</v>
      </c>
      <c r="BF9" s="17"/>
      <c r="BG9" s="17">
        <v>0.153677978748639</v>
      </c>
      <c r="BH9" s="17">
        <v>0.20438780675812099</v>
      </c>
      <c r="BI9" s="17"/>
      <c r="BJ9" s="17">
        <v>0.17496924227400501</v>
      </c>
      <c r="BK9" s="17">
        <v>0.20637534841731101</v>
      </c>
      <c r="BL9" s="17"/>
      <c r="BM9" s="17">
        <v>7.6298144337796997E-2</v>
      </c>
      <c r="BN9" s="17">
        <v>0.153225538837022</v>
      </c>
      <c r="BO9" s="17">
        <v>0.16494991837866299</v>
      </c>
      <c r="BP9" s="17">
        <v>9.9273314791183703E-2</v>
      </c>
      <c r="BQ9" s="17">
        <v>0.35403306510261701</v>
      </c>
      <c r="BR9" s="17"/>
      <c r="BS9" s="17">
        <v>0.31549761010435801</v>
      </c>
      <c r="BT9" s="17"/>
      <c r="BU9" s="17">
        <v>0.167989430840739</v>
      </c>
      <c r="BV9" s="17">
        <v>0.17457689468291501</v>
      </c>
      <c r="BW9" s="17">
        <v>0.12919709782872599</v>
      </c>
      <c r="BX9" s="17">
        <v>0.26935745784406201</v>
      </c>
      <c r="BY9" s="17">
        <v>0.16332600829706501</v>
      </c>
      <c r="BZ9" s="17"/>
      <c r="CA9" s="17">
        <v>0.30738415331648999</v>
      </c>
      <c r="CB9" s="17"/>
      <c r="CC9" s="17">
        <v>0.18477865141782299</v>
      </c>
      <c r="CD9" s="17">
        <v>0.187056072986791</v>
      </c>
      <c r="CE9" s="17"/>
      <c r="CF9" s="17">
        <v>0.19219636490358799</v>
      </c>
      <c r="CG9" s="17"/>
      <c r="CH9" s="17">
        <v>0.12123801351860899</v>
      </c>
      <c r="CI9" s="17">
        <v>0.19090723266807599</v>
      </c>
    </row>
    <row r="10" spans="2:87" x14ac:dyDescent="0.35">
      <c r="B10" s="18" t="s">
        <v>158</v>
      </c>
      <c r="C10" s="17">
        <v>0.297745760511054</v>
      </c>
      <c r="D10" s="17">
        <v>0.343495707166179</v>
      </c>
      <c r="E10" s="17">
        <v>0.25339654446038301</v>
      </c>
      <c r="F10" s="17"/>
      <c r="G10" s="17">
        <v>0.31008470784808101</v>
      </c>
      <c r="H10" s="17">
        <v>0.28830967491191201</v>
      </c>
      <c r="I10" s="17">
        <v>0.35439800005928801</v>
      </c>
      <c r="J10" s="17">
        <v>0.26979693327017501</v>
      </c>
      <c r="K10" s="17">
        <v>0.38285437483394102</v>
      </c>
      <c r="L10" s="17">
        <v>0.19906926711202</v>
      </c>
      <c r="M10" s="17"/>
      <c r="N10" s="17">
        <v>0.33591436493159199</v>
      </c>
      <c r="O10" s="17">
        <v>0.29133663332505499</v>
      </c>
      <c r="P10" s="17">
        <v>0.28231709989985498</v>
      </c>
      <c r="Q10" s="17">
        <v>0.27938581955215802</v>
      </c>
      <c r="R10" s="17"/>
      <c r="S10" s="17">
        <v>0.317385202811586</v>
      </c>
      <c r="T10" s="17">
        <v>0.32568889393270101</v>
      </c>
      <c r="U10" s="17">
        <v>0.17736903969970599</v>
      </c>
      <c r="V10" s="17">
        <v>0.24872320485636501</v>
      </c>
      <c r="W10" s="17">
        <v>0.22143104532798599</v>
      </c>
      <c r="X10" s="17">
        <v>0.320894246448378</v>
      </c>
      <c r="Y10" s="17">
        <v>0.272425656764683</v>
      </c>
      <c r="Z10" s="17">
        <v>0.401224691465213</v>
      </c>
      <c r="AA10" s="17">
        <v>0.28963606326630398</v>
      </c>
      <c r="AB10" s="17">
        <v>0.38877089999602299</v>
      </c>
      <c r="AC10" s="17">
        <v>0.45335330437871502</v>
      </c>
      <c r="AD10" s="17">
        <v>0.106284237538761</v>
      </c>
      <c r="AE10" s="17"/>
      <c r="AF10" s="17">
        <v>0.27072604778815901</v>
      </c>
      <c r="AG10" s="17">
        <v>0.31118880058946602</v>
      </c>
      <c r="AH10" s="17">
        <v>0.23891320915935499</v>
      </c>
      <c r="AI10" s="17">
        <v>0.34363895881223999</v>
      </c>
      <c r="AJ10" s="17">
        <v>0.407812598581689</v>
      </c>
      <c r="AK10" s="17"/>
      <c r="AL10" s="17">
        <v>0.262361908053514</v>
      </c>
      <c r="AM10" s="17">
        <v>0.31864084547293398</v>
      </c>
      <c r="AN10" s="17">
        <v>0.27767965493968799</v>
      </c>
      <c r="AO10" s="17">
        <v>0.42752876664042799</v>
      </c>
      <c r="AP10" s="17"/>
      <c r="AQ10" s="17">
        <v>0.27579745258740701</v>
      </c>
      <c r="AR10" s="17">
        <v>0.32723300940369399</v>
      </c>
      <c r="AS10" s="17"/>
      <c r="AT10" s="17">
        <v>0.331903957406253</v>
      </c>
      <c r="AU10" s="17">
        <v>0.19172793528857501</v>
      </c>
      <c r="AV10" s="17"/>
      <c r="AW10" s="17">
        <v>0.26741863695519902</v>
      </c>
      <c r="AX10" s="17">
        <v>0.32748455839292001</v>
      </c>
      <c r="AY10" s="17">
        <v>0.32122033887311902</v>
      </c>
      <c r="AZ10" s="17"/>
      <c r="BA10" s="17">
        <v>0.32755873749491798</v>
      </c>
      <c r="BB10" s="17">
        <v>0.314080372868344</v>
      </c>
      <c r="BC10" s="17">
        <v>0.28100091031295399</v>
      </c>
      <c r="BD10" s="17">
        <v>0.25324132274938199</v>
      </c>
      <c r="BE10" s="17">
        <v>0.20617428575413199</v>
      </c>
      <c r="BF10" s="17"/>
      <c r="BG10" s="17">
        <v>0.258821298506627</v>
      </c>
      <c r="BH10" s="17">
        <v>0.327908780469992</v>
      </c>
      <c r="BI10" s="17"/>
      <c r="BJ10" s="17">
        <v>0.29531852574008899</v>
      </c>
      <c r="BK10" s="17">
        <v>0.30828620878752</v>
      </c>
      <c r="BL10" s="17"/>
      <c r="BM10" s="17">
        <v>0.371791985730899</v>
      </c>
      <c r="BN10" s="17">
        <v>0.31158929354439002</v>
      </c>
      <c r="BO10" s="17">
        <v>0.28580047235433997</v>
      </c>
      <c r="BP10" s="17">
        <v>0.26761802442249</v>
      </c>
      <c r="BQ10" s="17">
        <v>0.36628425906316198</v>
      </c>
      <c r="BR10" s="17"/>
      <c r="BS10" s="17">
        <v>0.424103319803667</v>
      </c>
      <c r="BT10" s="17"/>
      <c r="BU10" s="17">
        <v>0.27494391203426299</v>
      </c>
      <c r="BV10" s="17">
        <v>0.25101751838163799</v>
      </c>
      <c r="BW10" s="17">
        <v>0.25351956593623798</v>
      </c>
      <c r="BX10" s="17">
        <v>0.49888240304521497</v>
      </c>
      <c r="BY10" s="17">
        <v>0.28144579546110399</v>
      </c>
      <c r="BZ10" s="17"/>
      <c r="CA10" s="17">
        <v>0.481616387326745</v>
      </c>
      <c r="CB10" s="17"/>
      <c r="CC10" s="17">
        <v>0.315875975733865</v>
      </c>
      <c r="CD10" s="17">
        <v>0.229110679843779</v>
      </c>
      <c r="CE10" s="17"/>
      <c r="CF10" s="17">
        <v>0.27361221263978303</v>
      </c>
      <c r="CG10" s="17"/>
      <c r="CH10" s="17">
        <v>0.35498033054137201</v>
      </c>
      <c r="CI10" s="17">
        <v>0.42888418744312601</v>
      </c>
    </row>
    <row r="11" spans="2:87" x14ac:dyDescent="0.35">
      <c r="B11" s="18" t="s">
        <v>159</v>
      </c>
      <c r="C11" s="17">
        <v>0.19203895263375501</v>
      </c>
      <c r="D11" s="17">
        <v>0.166529361204552</v>
      </c>
      <c r="E11" s="17">
        <v>0.21676751439987699</v>
      </c>
      <c r="F11" s="17"/>
      <c r="G11" s="17">
        <v>0.211980637960063</v>
      </c>
      <c r="H11" s="17">
        <v>0.268298775562477</v>
      </c>
      <c r="I11" s="17">
        <v>0.19779859290548499</v>
      </c>
      <c r="J11" s="17">
        <v>0.221280785547218</v>
      </c>
      <c r="K11" s="17">
        <v>0.11506545423359001</v>
      </c>
      <c r="L11" s="17">
        <v>0.131925731466664</v>
      </c>
      <c r="M11" s="17"/>
      <c r="N11" s="17">
        <v>0.195938197681541</v>
      </c>
      <c r="O11" s="17">
        <v>0.18181560079042</v>
      </c>
      <c r="P11" s="17">
        <v>0.20638229659083199</v>
      </c>
      <c r="Q11" s="17">
        <v>0.186371683105679</v>
      </c>
      <c r="R11" s="17"/>
      <c r="S11" s="17">
        <v>0.114052962010126</v>
      </c>
      <c r="T11" s="17">
        <v>0.16412132679872801</v>
      </c>
      <c r="U11" s="17">
        <v>0.21422407964208101</v>
      </c>
      <c r="V11" s="17">
        <v>0.34793415893048102</v>
      </c>
      <c r="W11" s="17">
        <v>0.190506209560384</v>
      </c>
      <c r="X11" s="17">
        <v>0.26994403880273599</v>
      </c>
      <c r="Y11" s="17">
        <v>0.18681350241262701</v>
      </c>
      <c r="Z11" s="17">
        <v>0.17729954332303399</v>
      </c>
      <c r="AA11" s="17">
        <v>0.23701417495428501</v>
      </c>
      <c r="AB11" s="17">
        <v>0.114535826411411</v>
      </c>
      <c r="AC11" s="17">
        <v>9.4679783160423303E-2</v>
      </c>
      <c r="AD11" s="17">
        <v>0.17222211538290899</v>
      </c>
      <c r="AE11" s="17"/>
      <c r="AF11" s="17">
        <v>0.20407393297335699</v>
      </c>
      <c r="AG11" s="17">
        <v>0.17597014014092</v>
      </c>
      <c r="AH11" s="17">
        <v>0.190071993891411</v>
      </c>
      <c r="AI11" s="17">
        <v>0.23276641925164701</v>
      </c>
      <c r="AJ11" s="17">
        <v>0.17886609227880201</v>
      </c>
      <c r="AK11" s="17"/>
      <c r="AL11" s="17">
        <v>0.16425965770025999</v>
      </c>
      <c r="AM11" s="17">
        <v>0.18721847313269299</v>
      </c>
      <c r="AN11" s="17">
        <v>0.29851434774644198</v>
      </c>
      <c r="AO11" s="17">
        <v>9.2483387414062299E-2</v>
      </c>
      <c r="AP11" s="17"/>
      <c r="AQ11" s="17">
        <v>0.17906491728819399</v>
      </c>
      <c r="AR11" s="17">
        <v>0.20946939012840499</v>
      </c>
      <c r="AS11" s="17"/>
      <c r="AT11" s="17">
        <v>0.21040654554568899</v>
      </c>
      <c r="AU11" s="17">
        <v>0.122568605356522</v>
      </c>
      <c r="AV11" s="17"/>
      <c r="AW11" s="17">
        <v>0.17831738421400101</v>
      </c>
      <c r="AX11" s="17">
        <v>0.20747044197850101</v>
      </c>
      <c r="AY11" s="17">
        <v>0.206710237987596</v>
      </c>
      <c r="AZ11" s="17"/>
      <c r="BA11" s="17">
        <v>0.17447336018874901</v>
      </c>
      <c r="BB11" s="17">
        <v>0.20896559341031001</v>
      </c>
      <c r="BC11" s="17">
        <v>0.20550348355606399</v>
      </c>
      <c r="BD11" s="17">
        <v>9.2397200360368401E-2</v>
      </c>
      <c r="BE11" s="17">
        <v>0.29298162973778802</v>
      </c>
      <c r="BF11" s="17"/>
      <c r="BG11" s="17">
        <v>0.210597503389614</v>
      </c>
      <c r="BH11" s="17">
        <v>0.17765771502553099</v>
      </c>
      <c r="BI11" s="17"/>
      <c r="BJ11" s="17">
        <v>0.20350105953303799</v>
      </c>
      <c r="BK11" s="17">
        <v>0.14736423616269401</v>
      </c>
      <c r="BL11" s="17"/>
      <c r="BM11" s="17">
        <v>0.179100866100281</v>
      </c>
      <c r="BN11" s="17">
        <v>0.20559228958194301</v>
      </c>
      <c r="BO11" s="17">
        <v>0.24749143118210901</v>
      </c>
      <c r="BP11" s="17">
        <v>0.107946856139954</v>
      </c>
      <c r="BQ11" s="17">
        <v>0.151344060149566</v>
      </c>
      <c r="BR11" s="17"/>
      <c r="BS11" s="17">
        <v>0.144436161083944</v>
      </c>
      <c r="BT11" s="17"/>
      <c r="BU11" s="17">
        <v>0.15948225754744899</v>
      </c>
      <c r="BV11" s="17">
        <v>0.28569255674717497</v>
      </c>
      <c r="BW11" s="17">
        <v>0.19040797805489099</v>
      </c>
      <c r="BX11" s="17">
        <v>0.14669034310923801</v>
      </c>
      <c r="BY11" s="17">
        <v>0.208533544378039</v>
      </c>
      <c r="BZ11" s="17"/>
      <c r="CA11" s="17">
        <v>0.100144118295572</v>
      </c>
      <c r="CB11" s="17"/>
      <c r="CC11" s="17">
        <v>0.18481635350099199</v>
      </c>
      <c r="CD11" s="17">
        <v>0.24696071779248899</v>
      </c>
      <c r="CE11" s="17"/>
      <c r="CF11" s="17">
        <v>0.15396448562926299</v>
      </c>
      <c r="CG11" s="17"/>
      <c r="CH11" s="17">
        <v>0.182445369030136</v>
      </c>
      <c r="CI11" s="17">
        <v>0.149843266650313</v>
      </c>
    </row>
    <row r="12" spans="2:87" x14ac:dyDescent="0.35">
      <c r="B12" s="18" t="s">
        <v>160</v>
      </c>
      <c r="C12" s="17">
        <v>0.120469268252238</v>
      </c>
      <c r="D12" s="17">
        <v>0.13595330992323901</v>
      </c>
      <c r="E12" s="17">
        <v>0.105459303003944</v>
      </c>
      <c r="F12" s="17"/>
      <c r="G12" s="17">
        <v>0.159703994291684</v>
      </c>
      <c r="H12" s="17">
        <v>0.119655951427743</v>
      </c>
      <c r="I12" s="17">
        <v>5.5654407602404803E-2</v>
      </c>
      <c r="J12" s="17">
        <v>0.193086581662236</v>
      </c>
      <c r="K12" s="17">
        <v>0.11157330761727199</v>
      </c>
      <c r="L12" s="17">
        <v>9.5385737968650505E-2</v>
      </c>
      <c r="M12" s="17"/>
      <c r="N12" s="17">
        <v>0.106273333892692</v>
      </c>
      <c r="O12" s="17">
        <v>0.192543540472771</v>
      </c>
      <c r="P12" s="17">
        <v>0.112226571619001</v>
      </c>
      <c r="Q12" s="17">
        <v>8.2827542871144993E-2</v>
      </c>
      <c r="R12" s="17"/>
      <c r="S12" s="17">
        <v>0.15502549456021</v>
      </c>
      <c r="T12" s="17">
        <v>0.119073445645954</v>
      </c>
      <c r="U12" s="17">
        <v>0.20100662813422299</v>
      </c>
      <c r="V12" s="17">
        <v>6.9436776576580705E-2</v>
      </c>
      <c r="W12" s="17">
        <v>7.9336018505709899E-2</v>
      </c>
      <c r="X12" s="17">
        <v>4.9377888811506801E-2</v>
      </c>
      <c r="Y12" s="17">
        <v>0.20038378998990899</v>
      </c>
      <c r="Z12" s="17">
        <v>0.17602697610078599</v>
      </c>
      <c r="AA12" s="17">
        <v>7.5409852786834694E-2</v>
      </c>
      <c r="AB12" s="17">
        <v>0.12829730244367801</v>
      </c>
      <c r="AC12" s="17">
        <v>0.127044241993711</v>
      </c>
      <c r="AD12" s="17">
        <v>0.123260485965083</v>
      </c>
      <c r="AE12" s="17"/>
      <c r="AF12" s="17">
        <v>0.12314493423044499</v>
      </c>
      <c r="AG12" s="17">
        <v>0.12047310916825001</v>
      </c>
      <c r="AH12" s="17">
        <v>0.14097441569116301</v>
      </c>
      <c r="AI12" s="17">
        <v>5.9970390995185897E-2</v>
      </c>
      <c r="AJ12" s="17">
        <v>0.15334921276240401</v>
      </c>
      <c r="AK12" s="17"/>
      <c r="AL12" s="17">
        <v>0.162683362847764</v>
      </c>
      <c r="AM12" s="17">
        <v>7.7735494575754904E-2</v>
      </c>
      <c r="AN12" s="17">
        <v>8.3597897810623295E-2</v>
      </c>
      <c r="AO12" s="17">
        <v>0.19839103000858299</v>
      </c>
      <c r="AP12" s="17"/>
      <c r="AQ12" s="17">
        <v>0.12254901489483901</v>
      </c>
      <c r="AR12" s="17">
        <v>0.11767515733046099</v>
      </c>
      <c r="AS12" s="17"/>
      <c r="AT12" s="17">
        <v>0.11572420973947201</v>
      </c>
      <c r="AU12" s="17">
        <v>0.117909535403922</v>
      </c>
      <c r="AV12" s="17"/>
      <c r="AW12" s="17">
        <v>0.13031845410121401</v>
      </c>
      <c r="AX12" s="17">
        <v>0.12765918620196501</v>
      </c>
      <c r="AY12" s="17">
        <v>9.8967713723225603E-2</v>
      </c>
      <c r="AZ12" s="17"/>
      <c r="BA12" s="17">
        <v>7.9663374104407103E-2</v>
      </c>
      <c r="BB12" s="17">
        <v>0.16374937067256801</v>
      </c>
      <c r="BC12" s="17">
        <v>0.10876114247706201</v>
      </c>
      <c r="BD12" s="17">
        <v>0.1737726032703</v>
      </c>
      <c r="BE12" s="17">
        <v>0.124303744273145</v>
      </c>
      <c r="BF12" s="17"/>
      <c r="BG12" s="17">
        <v>0.163633328418404</v>
      </c>
      <c r="BH12" s="17">
        <v>8.7020934190414304E-2</v>
      </c>
      <c r="BI12" s="17"/>
      <c r="BJ12" s="17">
        <v>0.130173514655437</v>
      </c>
      <c r="BK12" s="17">
        <v>8.1185460818833002E-2</v>
      </c>
      <c r="BL12" s="17"/>
      <c r="BM12" s="17">
        <v>5.5140835601786099E-2</v>
      </c>
      <c r="BN12" s="17">
        <v>9.7812819832204398E-2</v>
      </c>
      <c r="BO12" s="17">
        <v>0.16340693857553501</v>
      </c>
      <c r="BP12" s="17">
        <v>0.20083730811155401</v>
      </c>
      <c r="BQ12" s="17">
        <v>0</v>
      </c>
      <c r="BR12" s="17"/>
      <c r="BS12" s="17">
        <v>2.5507167825750299E-2</v>
      </c>
      <c r="BT12" s="17"/>
      <c r="BU12" s="17">
        <v>0.12721286128752701</v>
      </c>
      <c r="BV12" s="17">
        <v>0.154222783434454</v>
      </c>
      <c r="BW12" s="17">
        <v>0.192942464507534</v>
      </c>
      <c r="BX12" s="17">
        <v>1.00342195334074E-2</v>
      </c>
      <c r="BY12" s="17">
        <v>0.108230994299208</v>
      </c>
      <c r="BZ12" s="17"/>
      <c r="CA12" s="17">
        <v>4.5327941490819701E-2</v>
      </c>
      <c r="CB12" s="17"/>
      <c r="CC12" s="17">
        <v>0.110362216180849</v>
      </c>
      <c r="CD12" s="17">
        <v>0.168723903718622</v>
      </c>
      <c r="CE12" s="17"/>
      <c r="CF12" s="17">
        <v>0.15707260655396901</v>
      </c>
      <c r="CG12" s="17"/>
      <c r="CH12" s="17">
        <v>0.10119870970585999</v>
      </c>
      <c r="CI12" s="17">
        <v>0.114322477263142</v>
      </c>
    </row>
    <row r="13" spans="2:87" x14ac:dyDescent="0.35">
      <c r="B13" s="18" t="s">
        <v>161</v>
      </c>
      <c r="C13" s="19">
        <v>0.20749770095192399</v>
      </c>
      <c r="D13" s="19">
        <v>0.13650795643799499</v>
      </c>
      <c r="E13" s="19">
        <v>0.27631394549452698</v>
      </c>
      <c r="F13" s="19"/>
      <c r="G13" s="19">
        <v>0.16369407940918501</v>
      </c>
      <c r="H13" s="19">
        <v>0.111538996975369</v>
      </c>
      <c r="I13" s="19">
        <v>0.18599472229746</v>
      </c>
      <c r="J13" s="19">
        <v>0.16586119196080101</v>
      </c>
      <c r="K13" s="19">
        <v>0.202585324372828</v>
      </c>
      <c r="L13" s="19">
        <v>0.39569913297672599</v>
      </c>
      <c r="M13" s="19"/>
      <c r="N13" s="19">
        <v>0.171046842541213</v>
      </c>
      <c r="O13" s="19">
        <v>0.20997454514727901</v>
      </c>
      <c r="P13" s="19">
        <v>0.17531562548170801</v>
      </c>
      <c r="Q13" s="19">
        <v>0.26874557677528998</v>
      </c>
      <c r="R13" s="19"/>
      <c r="S13" s="19">
        <v>0.26642574192443302</v>
      </c>
      <c r="T13" s="19">
        <v>0.20389427842712299</v>
      </c>
      <c r="U13" s="19">
        <v>0.24467424815611999</v>
      </c>
      <c r="V13" s="19">
        <v>0.18291924068349499</v>
      </c>
      <c r="W13" s="19">
        <v>0.284632450834165</v>
      </c>
      <c r="X13" s="19">
        <v>0.16954845242932901</v>
      </c>
      <c r="Y13" s="19">
        <v>0.23999698643717601</v>
      </c>
      <c r="Z13" s="19">
        <v>0.13092688192364699</v>
      </c>
      <c r="AA13" s="19">
        <v>0.145218735454614</v>
      </c>
      <c r="AB13" s="19">
        <v>0.18857020590361301</v>
      </c>
      <c r="AC13" s="19">
        <v>0.20165155534097401</v>
      </c>
      <c r="AD13" s="19">
        <v>0.181565709447428</v>
      </c>
      <c r="AE13" s="19"/>
      <c r="AF13" s="19">
        <v>0.26425952526237001</v>
      </c>
      <c r="AG13" s="19">
        <v>0.22667172701761201</v>
      </c>
      <c r="AH13" s="19">
        <v>0.16808579526147099</v>
      </c>
      <c r="AI13" s="19">
        <v>0.19750906108366301</v>
      </c>
      <c r="AJ13" s="19">
        <v>9.7273522994666101E-2</v>
      </c>
      <c r="AK13" s="19"/>
      <c r="AL13" s="19">
        <v>0.25175032339945902</v>
      </c>
      <c r="AM13" s="19">
        <v>0.24626045517623801</v>
      </c>
      <c r="AN13" s="19">
        <v>0.100256738211455</v>
      </c>
      <c r="AO13" s="19">
        <v>6.7443018369681196E-2</v>
      </c>
      <c r="AP13" s="19"/>
      <c r="AQ13" s="19">
        <v>0.236518228312982</v>
      </c>
      <c r="AR13" s="19">
        <v>0.16850902281472499</v>
      </c>
      <c r="AS13" s="19"/>
      <c r="AT13" s="19">
        <v>0.17039095321834399</v>
      </c>
      <c r="AU13" s="19">
        <v>0.40024925420866198</v>
      </c>
      <c r="AV13" s="19"/>
      <c r="AW13" s="19">
        <v>0.25112786892614503</v>
      </c>
      <c r="AX13" s="19">
        <v>0.17690425209938801</v>
      </c>
      <c r="AY13" s="19">
        <v>0.18077972036258699</v>
      </c>
      <c r="AZ13" s="19"/>
      <c r="BA13" s="19">
        <v>0.17990150190375301</v>
      </c>
      <c r="BB13" s="19">
        <v>0.19296455255978201</v>
      </c>
      <c r="BC13" s="19">
        <v>0.21660311640236399</v>
      </c>
      <c r="BD13" s="19">
        <v>0.29585628478130599</v>
      </c>
      <c r="BE13" s="19">
        <v>0.24914869955368099</v>
      </c>
      <c r="BF13" s="19"/>
      <c r="BG13" s="19">
        <v>0.213269890936717</v>
      </c>
      <c r="BH13" s="19">
        <v>0.20302476355594201</v>
      </c>
      <c r="BI13" s="19"/>
      <c r="BJ13" s="19">
        <v>0.19603765779743201</v>
      </c>
      <c r="BK13" s="19">
        <v>0.25678874581364203</v>
      </c>
      <c r="BL13" s="19"/>
      <c r="BM13" s="19">
        <v>0.31766816822923699</v>
      </c>
      <c r="BN13" s="19">
        <v>0.231780058204441</v>
      </c>
      <c r="BO13" s="19">
        <v>0.13835123950935299</v>
      </c>
      <c r="BP13" s="19">
        <v>0.32432449653481898</v>
      </c>
      <c r="BQ13" s="19">
        <v>0.12833861568465499</v>
      </c>
      <c r="BR13" s="19"/>
      <c r="BS13" s="19">
        <v>9.0455741182280197E-2</v>
      </c>
      <c r="BT13" s="19"/>
      <c r="BU13" s="19">
        <v>0.27037153829002297</v>
      </c>
      <c r="BV13" s="19">
        <v>0.13449024675381799</v>
      </c>
      <c r="BW13" s="19">
        <v>0.23393289367261</v>
      </c>
      <c r="BX13" s="19">
        <v>7.5035576468076806E-2</v>
      </c>
      <c r="BY13" s="19">
        <v>0.23846365756458399</v>
      </c>
      <c r="BZ13" s="19"/>
      <c r="CA13" s="19">
        <v>6.5527399570373193E-2</v>
      </c>
      <c r="CB13" s="19"/>
      <c r="CC13" s="19">
        <v>0.20416680316647001</v>
      </c>
      <c r="CD13" s="19">
        <v>0.16814862565831801</v>
      </c>
      <c r="CE13" s="19"/>
      <c r="CF13" s="19">
        <v>0.22315433027339801</v>
      </c>
      <c r="CG13" s="19"/>
      <c r="CH13" s="19">
        <v>0.24013757720402301</v>
      </c>
      <c r="CI13" s="19">
        <v>0.116042835975343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204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501</v>
      </c>
      <c r="D7" s="10">
        <v>249</v>
      </c>
      <c r="E7" s="10">
        <v>252</v>
      </c>
      <c r="F7" s="10"/>
      <c r="G7" s="10">
        <v>42</v>
      </c>
      <c r="H7" s="10">
        <v>87</v>
      </c>
      <c r="I7" s="10">
        <v>102</v>
      </c>
      <c r="J7" s="10">
        <v>93</v>
      </c>
      <c r="K7" s="10">
        <v>77</v>
      </c>
      <c r="L7" s="10">
        <v>100</v>
      </c>
      <c r="M7" s="10"/>
      <c r="N7" s="10">
        <v>149</v>
      </c>
      <c r="O7" s="10">
        <v>109</v>
      </c>
      <c r="P7" s="10">
        <v>110</v>
      </c>
      <c r="Q7" s="10">
        <v>132</v>
      </c>
      <c r="R7" s="10"/>
      <c r="S7" s="10">
        <v>73</v>
      </c>
      <c r="T7" s="10">
        <v>63</v>
      </c>
      <c r="U7" s="10">
        <v>40</v>
      </c>
      <c r="V7" s="10">
        <v>43</v>
      </c>
      <c r="W7" s="10">
        <v>42</v>
      </c>
      <c r="X7" s="10">
        <v>41</v>
      </c>
      <c r="Y7" s="10">
        <v>29</v>
      </c>
      <c r="Z7" s="10">
        <v>23</v>
      </c>
      <c r="AA7" s="10">
        <v>64</v>
      </c>
      <c r="AB7" s="10">
        <v>46</v>
      </c>
      <c r="AC7" s="10">
        <v>22</v>
      </c>
      <c r="AD7" s="10">
        <v>15</v>
      </c>
      <c r="AE7" s="10"/>
      <c r="AF7" s="10">
        <v>76</v>
      </c>
      <c r="AG7" s="10">
        <v>205</v>
      </c>
      <c r="AH7" s="10">
        <v>87</v>
      </c>
      <c r="AI7" s="10">
        <v>62</v>
      </c>
      <c r="AJ7" s="10">
        <v>53</v>
      </c>
      <c r="AK7" s="10"/>
      <c r="AL7" s="10">
        <v>201</v>
      </c>
      <c r="AM7" s="10">
        <v>173</v>
      </c>
      <c r="AN7" s="10">
        <v>91</v>
      </c>
      <c r="AO7" s="10">
        <v>36</v>
      </c>
      <c r="AP7" s="10"/>
      <c r="AQ7" s="10">
        <v>281</v>
      </c>
      <c r="AR7" s="10">
        <v>220</v>
      </c>
      <c r="AS7" s="10"/>
      <c r="AT7" s="10">
        <v>338</v>
      </c>
      <c r="AU7" s="10">
        <v>99</v>
      </c>
      <c r="AV7" s="10"/>
      <c r="AW7" s="10">
        <v>185</v>
      </c>
      <c r="AX7" s="10">
        <v>114</v>
      </c>
      <c r="AY7" s="10">
        <v>187</v>
      </c>
      <c r="AZ7" s="10"/>
      <c r="BA7" s="10">
        <v>142</v>
      </c>
      <c r="BB7" s="10">
        <v>132</v>
      </c>
      <c r="BC7" s="10">
        <v>161</v>
      </c>
      <c r="BD7" s="10">
        <v>42</v>
      </c>
      <c r="BE7" s="10">
        <v>24</v>
      </c>
      <c r="BF7" s="10"/>
      <c r="BG7" s="10">
        <v>202</v>
      </c>
      <c r="BH7" s="10">
        <v>299</v>
      </c>
      <c r="BI7" s="10"/>
      <c r="BJ7" s="10">
        <v>382</v>
      </c>
      <c r="BK7" s="10">
        <v>115</v>
      </c>
      <c r="BL7" s="10"/>
      <c r="BM7" s="10">
        <v>65</v>
      </c>
      <c r="BN7" s="10">
        <v>100</v>
      </c>
      <c r="BO7" s="10">
        <v>169</v>
      </c>
      <c r="BP7" s="10">
        <v>46</v>
      </c>
      <c r="BQ7" s="10">
        <v>61</v>
      </c>
      <c r="BR7" s="10"/>
      <c r="BS7" s="10">
        <v>162</v>
      </c>
      <c r="BT7" s="10"/>
      <c r="BU7" s="10">
        <v>95</v>
      </c>
      <c r="BV7" s="10">
        <v>118</v>
      </c>
      <c r="BW7" s="10">
        <v>43</v>
      </c>
      <c r="BX7" s="10">
        <v>104</v>
      </c>
      <c r="BY7" s="10">
        <v>40</v>
      </c>
      <c r="BZ7" s="10"/>
      <c r="CA7" s="10">
        <v>47</v>
      </c>
      <c r="CB7" s="10"/>
      <c r="CC7" s="10">
        <v>404</v>
      </c>
      <c r="CD7" s="10">
        <v>83</v>
      </c>
      <c r="CE7" s="10"/>
      <c r="CF7" s="10">
        <v>169</v>
      </c>
      <c r="CG7" s="10"/>
      <c r="CH7" s="10">
        <v>176</v>
      </c>
      <c r="CI7" s="10">
        <v>60</v>
      </c>
    </row>
    <row r="8" spans="2:87" ht="30" customHeight="1" x14ac:dyDescent="0.35">
      <c r="B8" s="11" t="s">
        <v>20</v>
      </c>
      <c r="C8" s="11">
        <v>502</v>
      </c>
      <c r="D8" s="11">
        <v>247</v>
      </c>
      <c r="E8" s="11">
        <v>255</v>
      </c>
      <c r="F8" s="11"/>
      <c r="G8" s="11">
        <v>71</v>
      </c>
      <c r="H8" s="11">
        <v>84</v>
      </c>
      <c r="I8" s="11">
        <v>95</v>
      </c>
      <c r="J8" s="11">
        <v>88</v>
      </c>
      <c r="K8" s="11">
        <v>71</v>
      </c>
      <c r="L8" s="11">
        <v>92</v>
      </c>
      <c r="M8" s="11"/>
      <c r="N8" s="11">
        <v>138</v>
      </c>
      <c r="O8" s="11">
        <v>114</v>
      </c>
      <c r="P8" s="11">
        <v>111</v>
      </c>
      <c r="Q8" s="11">
        <v>139</v>
      </c>
      <c r="R8" s="11"/>
      <c r="S8" s="11">
        <v>77</v>
      </c>
      <c r="T8" s="11">
        <v>57</v>
      </c>
      <c r="U8" s="11">
        <v>38</v>
      </c>
      <c r="V8" s="11">
        <v>45</v>
      </c>
      <c r="W8" s="11">
        <v>41</v>
      </c>
      <c r="X8" s="11">
        <v>42</v>
      </c>
      <c r="Y8" s="11">
        <v>32</v>
      </c>
      <c r="Z8" s="11">
        <v>22</v>
      </c>
      <c r="AA8" s="11">
        <v>66</v>
      </c>
      <c r="AB8" s="11">
        <v>46</v>
      </c>
      <c r="AC8" s="11">
        <v>21</v>
      </c>
      <c r="AD8" s="11">
        <v>14</v>
      </c>
      <c r="AE8" s="11"/>
      <c r="AF8" s="11">
        <v>77</v>
      </c>
      <c r="AG8" s="11">
        <v>211</v>
      </c>
      <c r="AH8" s="11">
        <v>87</v>
      </c>
      <c r="AI8" s="11">
        <v>59</v>
      </c>
      <c r="AJ8" s="11">
        <v>50</v>
      </c>
      <c r="AK8" s="11"/>
      <c r="AL8" s="11">
        <v>192</v>
      </c>
      <c r="AM8" s="11">
        <v>178</v>
      </c>
      <c r="AN8" s="11">
        <v>94</v>
      </c>
      <c r="AO8" s="11">
        <v>38</v>
      </c>
      <c r="AP8" s="11"/>
      <c r="AQ8" s="11">
        <v>288</v>
      </c>
      <c r="AR8" s="11">
        <v>214</v>
      </c>
      <c r="AS8" s="11"/>
      <c r="AT8" s="11">
        <v>344</v>
      </c>
      <c r="AU8" s="11">
        <v>91</v>
      </c>
      <c r="AV8" s="11"/>
      <c r="AW8" s="11">
        <v>175</v>
      </c>
      <c r="AX8" s="11">
        <v>114</v>
      </c>
      <c r="AY8" s="11">
        <v>196</v>
      </c>
      <c r="AZ8" s="11"/>
      <c r="BA8" s="11">
        <v>147</v>
      </c>
      <c r="BB8" s="11">
        <v>131</v>
      </c>
      <c r="BC8" s="11">
        <v>162</v>
      </c>
      <c r="BD8" s="11">
        <v>40</v>
      </c>
      <c r="BE8" s="11">
        <v>22</v>
      </c>
      <c r="BF8" s="11"/>
      <c r="BG8" s="11">
        <v>219</v>
      </c>
      <c r="BH8" s="11">
        <v>283</v>
      </c>
      <c r="BI8" s="11"/>
      <c r="BJ8" s="11">
        <v>390</v>
      </c>
      <c r="BK8" s="11">
        <v>108</v>
      </c>
      <c r="BL8" s="11"/>
      <c r="BM8" s="11">
        <v>67</v>
      </c>
      <c r="BN8" s="11">
        <v>94</v>
      </c>
      <c r="BO8" s="11">
        <v>173</v>
      </c>
      <c r="BP8" s="11">
        <v>45</v>
      </c>
      <c r="BQ8" s="11">
        <v>61</v>
      </c>
      <c r="BR8" s="11"/>
      <c r="BS8" s="11">
        <v>163</v>
      </c>
      <c r="BT8" s="11"/>
      <c r="BU8" s="11">
        <v>92</v>
      </c>
      <c r="BV8" s="11">
        <v>119</v>
      </c>
      <c r="BW8" s="11">
        <v>45</v>
      </c>
      <c r="BX8" s="11">
        <v>102</v>
      </c>
      <c r="BY8" s="11">
        <v>43</v>
      </c>
      <c r="BZ8" s="11"/>
      <c r="CA8" s="11">
        <v>48</v>
      </c>
      <c r="CB8" s="11"/>
      <c r="CC8" s="11">
        <v>403</v>
      </c>
      <c r="CD8" s="11">
        <v>85</v>
      </c>
      <c r="CE8" s="11"/>
      <c r="CF8" s="11">
        <v>159</v>
      </c>
      <c r="CG8" s="11"/>
      <c r="CH8" s="11">
        <v>173</v>
      </c>
      <c r="CI8" s="11">
        <v>58</v>
      </c>
    </row>
    <row r="9" spans="2:87" x14ac:dyDescent="0.35">
      <c r="B9" s="18" t="s">
        <v>157</v>
      </c>
      <c r="C9" s="17">
        <v>8.5915254423225396E-2</v>
      </c>
      <c r="D9" s="17">
        <v>9.7374505992396304E-2</v>
      </c>
      <c r="E9" s="17">
        <v>7.4806851883411601E-2</v>
      </c>
      <c r="F9" s="17"/>
      <c r="G9" s="17">
        <v>0.103403862313429</v>
      </c>
      <c r="H9" s="17">
        <v>0.185050595860622</v>
      </c>
      <c r="I9" s="17">
        <v>0.12245494855045699</v>
      </c>
      <c r="J9" s="17">
        <v>4.4384474346482398E-2</v>
      </c>
      <c r="K9" s="17">
        <v>6.3888533793916694E-2</v>
      </c>
      <c r="L9" s="17">
        <v>0</v>
      </c>
      <c r="M9" s="17"/>
      <c r="N9" s="17">
        <v>0.13894948103592999</v>
      </c>
      <c r="O9" s="17">
        <v>5.7118649461554302E-2</v>
      </c>
      <c r="P9" s="17">
        <v>9.5717134760613595E-2</v>
      </c>
      <c r="Q9" s="17">
        <v>4.9602468115528001E-2</v>
      </c>
      <c r="R9" s="17"/>
      <c r="S9" s="17">
        <v>0.12537074072130699</v>
      </c>
      <c r="T9" s="17">
        <v>0.104595297656516</v>
      </c>
      <c r="U9" s="17">
        <v>4.7383734781746401E-2</v>
      </c>
      <c r="V9" s="17">
        <v>0.115924510470358</v>
      </c>
      <c r="W9" s="17">
        <v>4.2878833965264998E-2</v>
      </c>
      <c r="X9" s="17">
        <v>7.4427454445848695E-2</v>
      </c>
      <c r="Y9" s="17">
        <v>3.6440712703801302E-2</v>
      </c>
      <c r="Z9" s="17">
        <v>0.11452190718732</v>
      </c>
      <c r="AA9" s="17">
        <v>0.125501620121032</v>
      </c>
      <c r="AB9" s="17">
        <v>5.9347980428782601E-2</v>
      </c>
      <c r="AC9" s="17">
        <v>0</v>
      </c>
      <c r="AD9" s="17">
        <v>5.7472142168679699E-2</v>
      </c>
      <c r="AE9" s="17"/>
      <c r="AF9" s="17">
        <v>5.5504282941701698E-2</v>
      </c>
      <c r="AG9" s="17">
        <v>7.1742480754069193E-2</v>
      </c>
      <c r="AH9" s="17">
        <v>8.5654810619240795E-2</v>
      </c>
      <c r="AI9" s="17">
        <v>0.108371024883208</v>
      </c>
      <c r="AJ9" s="17">
        <v>0.159258703761788</v>
      </c>
      <c r="AK9" s="17"/>
      <c r="AL9" s="17">
        <v>7.1865682570974004E-2</v>
      </c>
      <c r="AM9" s="17">
        <v>9.8969583398707595E-2</v>
      </c>
      <c r="AN9" s="17">
        <v>0.104450076809945</v>
      </c>
      <c r="AO9" s="17">
        <v>5.0035287822015599E-2</v>
      </c>
      <c r="AP9" s="17"/>
      <c r="AQ9" s="17">
        <v>5.9565849733250201E-2</v>
      </c>
      <c r="AR9" s="17">
        <v>0.121315316103111</v>
      </c>
      <c r="AS9" s="17"/>
      <c r="AT9" s="17">
        <v>9.4950240234655106E-2</v>
      </c>
      <c r="AU9" s="17">
        <v>3.0913967765029301E-2</v>
      </c>
      <c r="AV9" s="17"/>
      <c r="AW9" s="17">
        <v>7.0086157607334998E-2</v>
      </c>
      <c r="AX9" s="17">
        <v>4.9496030596269398E-2</v>
      </c>
      <c r="AY9" s="17">
        <v>0.120650579477321</v>
      </c>
      <c r="AZ9" s="17"/>
      <c r="BA9" s="17">
        <v>0.15777341798084801</v>
      </c>
      <c r="BB9" s="17">
        <v>6.6178819477056006E-2</v>
      </c>
      <c r="BC9" s="17">
        <v>5.4089025743546203E-2</v>
      </c>
      <c r="BD9" s="17">
        <v>3.8955354090373602E-2</v>
      </c>
      <c r="BE9" s="17">
        <v>4.2685529489335697E-2</v>
      </c>
      <c r="BF9" s="17"/>
      <c r="BG9" s="17">
        <v>5.8703387212013597E-2</v>
      </c>
      <c r="BH9" s="17">
        <v>0.107002047959856</v>
      </c>
      <c r="BI9" s="17"/>
      <c r="BJ9" s="17">
        <v>0.103025109839552</v>
      </c>
      <c r="BK9" s="17">
        <v>2.7167101159634E-2</v>
      </c>
      <c r="BL9" s="17"/>
      <c r="BM9" s="17">
        <v>9.7393017901083595E-2</v>
      </c>
      <c r="BN9" s="17">
        <v>0.116007767196689</v>
      </c>
      <c r="BO9" s="17">
        <v>8.5737520754220906E-2</v>
      </c>
      <c r="BP9" s="17">
        <v>0.112670379914293</v>
      </c>
      <c r="BQ9" s="17">
        <v>6.7304642306392104E-2</v>
      </c>
      <c r="BR9" s="17"/>
      <c r="BS9" s="17">
        <v>0.140236254112304</v>
      </c>
      <c r="BT9" s="17"/>
      <c r="BU9" s="17">
        <v>0.13961877468970699</v>
      </c>
      <c r="BV9" s="17">
        <v>0.109532544030542</v>
      </c>
      <c r="BW9" s="17">
        <v>8.99130495321665E-2</v>
      </c>
      <c r="BX9" s="17">
        <v>4.7679913030829302E-2</v>
      </c>
      <c r="BY9" s="17">
        <v>0.11974551730265701</v>
      </c>
      <c r="BZ9" s="17"/>
      <c r="CA9" s="17">
        <v>0.17723173812031401</v>
      </c>
      <c r="CB9" s="17"/>
      <c r="CC9" s="17">
        <v>7.8527687942893595E-2</v>
      </c>
      <c r="CD9" s="17">
        <v>0.121670680424023</v>
      </c>
      <c r="CE9" s="17"/>
      <c r="CF9" s="17">
        <v>4.7949927924733501E-2</v>
      </c>
      <c r="CG9" s="17"/>
      <c r="CH9" s="17">
        <v>5.81948616638834E-2</v>
      </c>
      <c r="CI9" s="17">
        <v>0.194503511508301</v>
      </c>
    </row>
    <row r="10" spans="2:87" x14ac:dyDescent="0.35">
      <c r="B10" s="18" t="s">
        <v>158</v>
      </c>
      <c r="C10" s="17">
        <v>0.21144773516503601</v>
      </c>
      <c r="D10" s="17">
        <v>0.24930172649509599</v>
      </c>
      <c r="E10" s="17">
        <v>0.174752723200711</v>
      </c>
      <c r="F10" s="17"/>
      <c r="G10" s="17">
        <v>0.27312579772394202</v>
      </c>
      <c r="H10" s="17">
        <v>0.28433364899952701</v>
      </c>
      <c r="I10" s="17">
        <v>0.24457913924880501</v>
      </c>
      <c r="J10" s="17">
        <v>0.14921019382692199</v>
      </c>
      <c r="K10" s="17">
        <v>0.192685399436335</v>
      </c>
      <c r="L10" s="17">
        <v>0.136178061349605</v>
      </c>
      <c r="M10" s="17"/>
      <c r="N10" s="17">
        <v>0.28178652857947101</v>
      </c>
      <c r="O10" s="17">
        <v>0.13562298813842599</v>
      </c>
      <c r="P10" s="17">
        <v>0.212257919040298</v>
      </c>
      <c r="Q10" s="17">
        <v>0.20453669365889199</v>
      </c>
      <c r="R10" s="17"/>
      <c r="S10" s="17">
        <v>0.27640591864560599</v>
      </c>
      <c r="T10" s="17">
        <v>0.191198912362368</v>
      </c>
      <c r="U10" s="17">
        <v>7.9640351925735695E-2</v>
      </c>
      <c r="V10" s="17">
        <v>0.20507268344627899</v>
      </c>
      <c r="W10" s="17">
        <v>0.211102836799692</v>
      </c>
      <c r="X10" s="17">
        <v>0.26884817918733001</v>
      </c>
      <c r="Y10" s="17">
        <v>0.133402308846891</v>
      </c>
      <c r="Z10" s="17">
        <v>0.13932651856238601</v>
      </c>
      <c r="AA10" s="17">
        <v>0.26901387192744702</v>
      </c>
      <c r="AB10" s="17">
        <v>0.17393623885564699</v>
      </c>
      <c r="AC10" s="17">
        <v>0.32052164961971802</v>
      </c>
      <c r="AD10" s="17">
        <v>0.120115804449883</v>
      </c>
      <c r="AE10" s="17"/>
      <c r="AF10" s="17">
        <v>0.249346562929843</v>
      </c>
      <c r="AG10" s="17">
        <v>0.13889976909080901</v>
      </c>
      <c r="AH10" s="17">
        <v>0.22201916805546601</v>
      </c>
      <c r="AI10" s="17">
        <v>0.32339612134357598</v>
      </c>
      <c r="AJ10" s="17">
        <v>0.330484624559016</v>
      </c>
      <c r="AK10" s="17"/>
      <c r="AL10" s="17">
        <v>0.15822904351445</v>
      </c>
      <c r="AM10" s="17">
        <v>0.26699563591664399</v>
      </c>
      <c r="AN10" s="17">
        <v>0.21071664661209399</v>
      </c>
      <c r="AO10" s="17">
        <v>0.22151312279546601</v>
      </c>
      <c r="AP10" s="17"/>
      <c r="AQ10" s="17">
        <v>0.200102098428241</v>
      </c>
      <c r="AR10" s="17">
        <v>0.22669044159448701</v>
      </c>
      <c r="AS10" s="17"/>
      <c r="AT10" s="17">
        <v>0.22981420782261899</v>
      </c>
      <c r="AU10" s="17">
        <v>0.11756300388240699</v>
      </c>
      <c r="AV10" s="17"/>
      <c r="AW10" s="17">
        <v>0.18347302418786099</v>
      </c>
      <c r="AX10" s="17">
        <v>0.26561338790481798</v>
      </c>
      <c r="AY10" s="17">
        <v>0.22353219254473</v>
      </c>
      <c r="AZ10" s="17"/>
      <c r="BA10" s="17">
        <v>0.244695660617886</v>
      </c>
      <c r="BB10" s="17">
        <v>0.21790164510652499</v>
      </c>
      <c r="BC10" s="17">
        <v>0.19919692504626599</v>
      </c>
      <c r="BD10" s="17">
        <v>0.13793442920075299</v>
      </c>
      <c r="BE10" s="17">
        <v>0.17582329540696501</v>
      </c>
      <c r="BF10" s="17"/>
      <c r="BG10" s="17">
        <v>0.18728632084775901</v>
      </c>
      <c r="BH10" s="17">
        <v>0.23017069714728</v>
      </c>
      <c r="BI10" s="17"/>
      <c r="BJ10" s="17">
        <v>0.212350692925968</v>
      </c>
      <c r="BK10" s="17">
        <v>0.21610887089858</v>
      </c>
      <c r="BL10" s="17"/>
      <c r="BM10" s="17">
        <v>0.223544084337229</v>
      </c>
      <c r="BN10" s="17">
        <v>0.233994271486718</v>
      </c>
      <c r="BO10" s="17">
        <v>0.21642236141118901</v>
      </c>
      <c r="BP10" s="17">
        <v>0.11502615715933701</v>
      </c>
      <c r="BQ10" s="17">
        <v>0.28139117470642899</v>
      </c>
      <c r="BR10" s="17"/>
      <c r="BS10" s="17">
        <v>0.317053991427314</v>
      </c>
      <c r="BT10" s="17"/>
      <c r="BU10" s="17">
        <v>0.23093763390371599</v>
      </c>
      <c r="BV10" s="17">
        <v>0.213061017823229</v>
      </c>
      <c r="BW10" s="17">
        <v>7.6845642804506897E-2</v>
      </c>
      <c r="BX10" s="17">
        <v>0.32745691434743601</v>
      </c>
      <c r="BY10" s="17">
        <v>0.19664948049029601</v>
      </c>
      <c r="BZ10" s="17"/>
      <c r="CA10" s="17">
        <v>0.410255669537617</v>
      </c>
      <c r="CB10" s="17"/>
      <c r="CC10" s="17">
        <v>0.23415116440856201</v>
      </c>
      <c r="CD10" s="17">
        <v>0.12895294565955701</v>
      </c>
      <c r="CE10" s="17"/>
      <c r="CF10" s="17">
        <v>0.16395388206727801</v>
      </c>
      <c r="CG10" s="17"/>
      <c r="CH10" s="17">
        <v>0.224297682691904</v>
      </c>
      <c r="CI10" s="17">
        <v>0.31071708787713198</v>
      </c>
    </row>
    <row r="11" spans="2:87" x14ac:dyDescent="0.35">
      <c r="B11" s="18" t="s">
        <v>159</v>
      </c>
      <c r="C11" s="17">
        <v>0.27490008268484001</v>
      </c>
      <c r="D11" s="17">
        <v>0.29514973627063501</v>
      </c>
      <c r="E11" s="17">
        <v>0.25527041472921602</v>
      </c>
      <c r="F11" s="17"/>
      <c r="G11" s="17">
        <v>0.27399787270495601</v>
      </c>
      <c r="H11" s="17">
        <v>0.215357269835663</v>
      </c>
      <c r="I11" s="17">
        <v>0.227386225304338</v>
      </c>
      <c r="J11" s="17">
        <v>0.34853688702619301</v>
      </c>
      <c r="K11" s="17">
        <v>0.29891069205412901</v>
      </c>
      <c r="L11" s="17">
        <v>0.29065945351890599</v>
      </c>
      <c r="M11" s="17"/>
      <c r="N11" s="17">
        <v>0.22278961419884999</v>
      </c>
      <c r="O11" s="17">
        <v>0.25008691822372497</v>
      </c>
      <c r="P11" s="17">
        <v>0.32411227760126199</v>
      </c>
      <c r="Q11" s="17">
        <v>0.30290926025265702</v>
      </c>
      <c r="R11" s="17"/>
      <c r="S11" s="17">
        <v>0.160077011876748</v>
      </c>
      <c r="T11" s="17">
        <v>0.267359073316777</v>
      </c>
      <c r="U11" s="17">
        <v>0.32759354055900503</v>
      </c>
      <c r="V11" s="17">
        <v>0.25473097803785999</v>
      </c>
      <c r="W11" s="17">
        <v>0.32986874301963098</v>
      </c>
      <c r="X11" s="17">
        <v>0.31821175813226898</v>
      </c>
      <c r="Y11" s="17">
        <v>0.324008906653804</v>
      </c>
      <c r="Z11" s="17">
        <v>0.30737565587857202</v>
      </c>
      <c r="AA11" s="17">
        <v>0.225763508751751</v>
      </c>
      <c r="AB11" s="17">
        <v>0.36425410740588798</v>
      </c>
      <c r="AC11" s="17">
        <v>0.26811640511472501</v>
      </c>
      <c r="AD11" s="17">
        <v>0.35327555163584401</v>
      </c>
      <c r="AE11" s="17"/>
      <c r="AF11" s="17">
        <v>0.22258283330967801</v>
      </c>
      <c r="AG11" s="17">
        <v>0.34337413372924802</v>
      </c>
      <c r="AH11" s="17">
        <v>0.22333956055496401</v>
      </c>
      <c r="AI11" s="17">
        <v>0.24502640517087901</v>
      </c>
      <c r="AJ11" s="17">
        <v>0.22258184617031901</v>
      </c>
      <c r="AK11" s="17"/>
      <c r="AL11" s="17">
        <v>0.26164394282132197</v>
      </c>
      <c r="AM11" s="17">
        <v>0.247992625327243</v>
      </c>
      <c r="AN11" s="17">
        <v>0.330730736600786</v>
      </c>
      <c r="AO11" s="17">
        <v>0.330019462258692</v>
      </c>
      <c r="AP11" s="17"/>
      <c r="AQ11" s="17">
        <v>0.32231592150778599</v>
      </c>
      <c r="AR11" s="17">
        <v>0.21119755738359899</v>
      </c>
      <c r="AS11" s="17"/>
      <c r="AT11" s="17">
        <v>0.26612480844852099</v>
      </c>
      <c r="AU11" s="17">
        <v>0.26115227886925002</v>
      </c>
      <c r="AV11" s="17"/>
      <c r="AW11" s="17">
        <v>0.25699513090579701</v>
      </c>
      <c r="AX11" s="17">
        <v>0.26377207882148901</v>
      </c>
      <c r="AY11" s="17">
        <v>0.29370914351219501</v>
      </c>
      <c r="AZ11" s="17"/>
      <c r="BA11" s="17">
        <v>0.25244836323120401</v>
      </c>
      <c r="BB11" s="17">
        <v>0.27939086705044802</v>
      </c>
      <c r="BC11" s="17">
        <v>0.27797987906030802</v>
      </c>
      <c r="BD11" s="17">
        <v>0.27908484140915202</v>
      </c>
      <c r="BE11" s="17">
        <v>0.36795167493938602</v>
      </c>
      <c r="BF11" s="17"/>
      <c r="BG11" s="17">
        <v>0.241090327505183</v>
      </c>
      <c r="BH11" s="17">
        <v>0.30109965662307098</v>
      </c>
      <c r="BI11" s="17"/>
      <c r="BJ11" s="17">
        <v>0.24002642633743801</v>
      </c>
      <c r="BK11" s="17">
        <v>0.38266580034525499</v>
      </c>
      <c r="BL11" s="17"/>
      <c r="BM11" s="17">
        <v>0.235037530303462</v>
      </c>
      <c r="BN11" s="17">
        <v>0.30179779363194498</v>
      </c>
      <c r="BO11" s="17">
        <v>0.24496417145083299</v>
      </c>
      <c r="BP11" s="17">
        <v>0.15471163302889501</v>
      </c>
      <c r="BQ11" s="17">
        <v>0.39744540409197099</v>
      </c>
      <c r="BR11" s="17"/>
      <c r="BS11" s="17">
        <v>0.35908268059840098</v>
      </c>
      <c r="BT11" s="17"/>
      <c r="BU11" s="17">
        <v>0.26250594093923002</v>
      </c>
      <c r="BV11" s="17">
        <v>0.19034402421101601</v>
      </c>
      <c r="BW11" s="17">
        <v>0.23537773799741399</v>
      </c>
      <c r="BX11" s="17">
        <v>0.381213590961406</v>
      </c>
      <c r="BY11" s="17">
        <v>0.29865727191158598</v>
      </c>
      <c r="BZ11" s="17"/>
      <c r="CA11" s="17">
        <v>0.286334355188194</v>
      </c>
      <c r="CB11" s="17"/>
      <c r="CC11" s="17">
        <v>0.26119077880602098</v>
      </c>
      <c r="CD11" s="17">
        <v>0.36327267729913099</v>
      </c>
      <c r="CE11" s="17"/>
      <c r="CF11" s="17">
        <v>0.28744917858629299</v>
      </c>
      <c r="CG11" s="17"/>
      <c r="CH11" s="17">
        <v>0.28527975276492901</v>
      </c>
      <c r="CI11" s="17">
        <v>0.152755007641037</v>
      </c>
    </row>
    <row r="12" spans="2:87" x14ac:dyDescent="0.35">
      <c r="B12" s="18" t="s">
        <v>160</v>
      </c>
      <c r="C12" s="17">
        <v>0.21157586072694901</v>
      </c>
      <c r="D12" s="17">
        <v>0.22436846363894999</v>
      </c>
      <c r="E12" s="17">
        <v>0.19917493019315999</v>
      </c>
      <c r="F12" s="17"/>
      <c r="G12" s="17">
        <v>0.215064612821283</v>
      </c>
      <c r="H12" s="17">
        <v>0.203719488328819</v>
      </c>
      <c r="I12" s="17">
        <v>0.19889078297194701</v>
      </c>
      <c r="J12" s="17">
        <v>0.27952874744606099</v>
      </c>
      <c r="K12" s="17">
        <v>0.23509089384387299</v>
      </c>
      <c r="L12" s="17">
        <v>0.146080831676699</v>
      </c>
      <c r="M12" s="17"/>
      <c r="N12" s="17">
        <v>0.177285928946984</v>
      </c>
      <c r="O12" s="17">
        <v>0.34833415554101599</v>
      </c>
      <c r="P12" s="17">
        <v>0.20958165847186899</v>
      </c>
      <c r="Q12" s="17">
        <v>0.136446621274605</v>
      </c>
      <c r="R12" s="17"/>
      <c r="S12" s="17">
        <v>0.19871301241116901</v>
      </c>
      <c r="T12" s="17">
        <v>0.23127824724176499</v>
      </c>
      <c r="U12" s="17">
        <v>0.27697634775806301</v>
      </c>
      <c r="V12" s="17">
        <v>0.219344060453942</v>
      </c>
      <c r="W12" s="17">
        <v>0.13151713538124701</v>
      </c>
      <c r="X12" s="17">
        <v>0.16956748986530801</v>
      </c>
      <c r="Y12" s="17">
        <v>0.19574734270928901</v>
      </c>
      <c r="Z12" s="17">
        <v>0.30784903644807399</v>
      </c>
      <c r="AA12" s="17">
        <v>0.217589109378554</v>
      </c>
      <c r="AB12" s="17">
        <v>0.17230309191825199</v>
      </c>
      <c r="AC12" s="17">
        <v>0.24821342950189201</v>
      </c>
      <c r="AD12" s="17">
        <v>0.28757079229816501</v>
      </c>
      <c r="AE12" s="17"/>
      <c r="AF12" s="17">
        <v>0.19590393165605799</v>
      </c>
      <c r="AG12" s="17">
        <v>0.21845413565130101</v>
      </c>
      <c r="AH12" s="17">
        <v>0.27435760455757902</v>
      </c>
      <c r="AI12" s="17">
        <v>0.12569738751867501</v>
      </c>
      <c r="AJ12" s="17">
        <v>0.17235081421044501</v>
      </c>
      <c r="AK12" s="17"/>
      <c r="AL12" s="17">
        <v>0.23044900128894</v>
      </c>
      <c r="AM12" s="17">
        <v>0.16077510582778401</v>
      </c>
      <c r="AN12" s="17">
        <v>0.23186089174655</v>
      </c>
      <c r="AO12" s="17">
        <v>0.30407477523922199</v>
      </c>
      <c r="AP12" s="17"/>
      <c r="AQ12" s="17">
        <v>0.170006630285546</v>
      </c>
      <c r="AR12" s="17">
        <v>0.26742354832844301</v>
      </c>
      <c r="AS12" s="17"/>
      <c r="AT12" s="17">
        <v>0.22949688448434699</v>
      </c>
      <c r="AU12" s="17">
        <v>0.18804837254676199</v>
      </c>
      <c r="AV12" s="17"/>
      <c r="AW12" s="17">
        <v>0.21490061188801399</v>
      </c>
      <c r="AX12" s="17">
        <v>0.23238237070161799</v>
      </c>
      <c r="AY12" s="17">
        <v>0.18690012789808599</v>
      </c>
      <c r="AZ12" s="17"/>
      <c r="BA12" s="17">
        <v>0.185554491062244</v>
      </c>
      <c r="BB12" s="17">
        <v>0.24857891736026699</v>
      </c>
      <c r="BC12" s="17">
        <v>0.20799841350599599</v>
      </c>
      <c r="BD12" s="17">
        <v>0.226654498644321</v>
      </c>
      <c r="BE12" s="17">
        <v>0.16439080061063299</v>
      </c>
      <c r="BF12" s="17"/>
      <c r="BG12" s="17">
        <v>0.28895902061775802</v>
      </c>
      <c r="BH12" s="17">
        <v>0.15161074686084799</v>
      </c>
      <c r="BI12" s="17"/>
      <c r="BJ12" s="17">
        <v>0.24480559786306499</v>
      </c>
      <c r="BK12" s="17">
        <v>9.0501569592053396E-2</v>
      </c>
      <c r="BL12" s="17"/>
      <c r="BM12" s="17">
        <v>0.12602696739577501</v>
      </c>
      <c r="BN12" s="17">
        <v>0.104145227213507</v>
      </c>
      <c r="BO12" s="17">
        <v>0.30645980456945798</v>
      </c>
      <c r="BP12" s="17">
        <v>0.29015581091390402</v>
      </c>
      <c r="BQ12" s="17">
        <v>0.112178468684109</v>
      </c>
      <c r="BR12" s="17"/>
      <c r="BS12" s="17">
        <v>8.2852004466264603E-2</v>
      </c>
      <c r="BT12" s="17"/>
      <c r="BU12" s="17">
        <v>8.5423809425445404E-2</v>
      </c>
      <c r="BV12" s="17">
        <v>0.33412428849204401</v>
      </c>
      <c r="BW12" s="17">
        <v>0.36393067599330298</v>
      </c>
      <c r="BX12" s="17">
        <v>0.122610842460463</v>
      </c>
      <c r="BY12" s="17">
        <v>0.14397778722007501</v>
      </c>
      <c r="BZ12" s="17"/>
      <c r="CA12" s="17">
        <v>6.06508375835016E-2</v>
      </c>
      <c r="CB12" s="17"/>
      <c r="CC12" s="17">
        <v>0.20690695305104601</v>
      </c>
      <c r="CD12" s="17">
        <v>0.23816079292744599</v>
      </c>
      <c r="CE12" s="17"/>
      <c r="CF12" s="17">
        <v>0.264092943381117</v>
      </c>
      <c r="CG12" s="17"/>
      <c r="CH12" s="17">
        <v>0.16625692606482101</v>
      </c>
      <c r="CI12" s="17">
        <v>0.24372151692428001</v>
      </c>
    </row>
    <row r="13" spans="2:87" x14ac:dyDescent="0.35">
      <c r="B13" s="18" t="s">
        <v>161</v>
      </c>
      <c r="C13" s="19">
        <v>0.216161066999949</v>
      </c>
      <c r="D13" s="19">
        <v>0.133805567602923</v>
      </c>
      <c r="E13" s="19">
        <v>0.295995079993501</v>
      </c>
      <c r="F13" s="19"/>
      <c r="G13" s="19">
        <v>0.134407854436388</v>
      </c>
      <c r="H13" s="19">
        <v>0.111538996975369</v>
      </c>
      <c r="I13" s="19">
        <v>0.20668890392445299</v>
      </c>
      <c r="J13" s="19">
        <v>0.17833969735434099</v>
      </c>
      <c r="K13" s="19">
        <v>0.209424480871747</v>
      </c>
      <c r="L13" s="19">
        <v>0.42708165345479099</v>
      </c>
      <c r="M13" s="19"/>
      <c r="N13" s="19">
        <v>0.17918844723876501</v>
      </c>
      <c r="O13" s="19">
        <v>0.20883728863527901</v>
      </c>
      <c r="P13" s="19">
        <v>0.15833101012595699</v>
      </c>
      <c r="Q13" s="19">
        <v>0.30650495669831801</v>
      </c>
      <c r="R13" s="19"/>
      <c r="S13" s="19">
        <v>0.23943331634516901</v>
      </c>
      <c r="T13" s="19">
        <v>0.20556846942257401</v>
      </c>
      <c r="U13" s="19">
        <v>0.26840602497545002</v>
      </c>
      <c r="V13" s="19">
        <v>0.20492776759156101</v>
      </c>
      <c r="W13" s="19">
        <v>0.284632450834165</v>
      </c>
      <c r="X13" s="19">
        <v>0.168945118369244</v>
      </c>
      <c r="Y13" s="19">
        <v>0.31040072908621502</v>
      </c>
      <c r="Z13" s="19">
        <v>0.13092688192364699</v>
      </c>
      <c r="AA13" s="19">
        <v>0.16213188982121601</v>
      </c>
      <c r="AB13" s="19">
        <v>0.23015858139143</v>
      </c>
      <c r="AC13" s="19">
        <v>0.16314851576366601</v>
      </c>
      <c r="AD13" s="19">
        <v>0.181565709447428</v>
      </c>
      <c r="AE13" s="19"/>
      <c r="AF13" s="19">
        <v>0.27666238916272001</v>
      </c>
      <c r="AG13" s="19">
        <v>0.227529480774573</v>
      </c>
      <c r="AH13" s="19">
        <v>0.194628856212749</v>
      </c>
      <c r="AI13" s="19">
        <v>0.19750906108366301</v>
      </c>
      <c r="AJ13" s="19">
        <v>0.11532401129843201</v>
      </c>
      <c r="AK13" s="19"/>
      <c r="AL13" s="19">
        <v>0.27781232980431397</v>
      </c>
      <c r="AM13" s="19">
        <v>0.22526704952962201</v>
      </c>
      <c r="AN13" s="19">
        <v>0.122241648230626</v>
      </c>
      <c r="AO13" s="19">
        <v>9.4357351884605006E-2</v>
      </c>
      <c r="AP13" s="19"/>
      <c r="AQ13" s="19">
        <v>0.24800950004517699</v>
      </c>
      <c r="AR13" s="19">
        <v>0.17337313659035999</v>
      </c>
      <c r="AS13" s="19"/>
      <c r="AT13" s="19">
        <v>0.17961385900985799</v>
      </c>
      <c r="AU13" s="19">
        <v>0.40232237693655098</v>
      </c>
      <c r="AV13" s="19"/>
      <c r="AW13" s="19">
        <v>0.27454507541099399</v>
      </c>
      <c r="AX13" s="19">
        <v>0.18873613197580599</v>
      </c>
      <c r="AY13" s="19">
        <v>0.17520795656766799</v>
      </c>
      <c r="AZ13" s="19"/>
      <c r="BA13" s="19">
        <v>0.159528067107818</v>
      </c>
      <c r="BB13" s="19">
        <v>0.18794975100570399</v>
      </c>
      <c r="BC13" s="19">
        <v>0.26073575664388199</v>
      </c>
      <c r="BD13" s="19">
        <v>0.31737087665540098</v>
      </c>
      <c r="BE13" s="19">
        <v>0.24914869955368099</v>
      </c>
      <c r="BF13" s="19"/>
      <c r="BG13" s="19">
        <v>0.22396094381728701</v>
      </c>
      <c r="BH13" s="19">
        <v>0.21011685140894501</v>
      </c>
      <c r="BI13" s="19"/>
      <c r="BJ13" s="19">
        <v>0.19979217303397701</v>
      </c>
      <c r="BK13" s="19">
        <v>0.28355665800447799</v>
      </c>
      <c r="BL13" s="19"/>
      <c r="BM13" s="19">
        <v>0.31799840006245</v>
      </c>
      <c r="BN13" s="19">
        <v>0.24405494047114101</v>
      </c>
      <c r="BO13" s="19">
        <v>0.14641614181429899</v>
      </c>
      <c r="BP13" s="19">
        <v>0.327436018983571</v>
      </c>
      <c r="BQ13" s="19">
        <v>0.141680310211099</v>
      </c>
      <c r="BR13" s="19"/>
      <c r="BS13" s="19">
        <v>0.100775069395716</v>
      </c>
      <c r="BT13" s="19"/>
      <c r="BU13" s="19">
        <v>0.28151384104190202</v>
      </c>
      <c r="BV13" s="19">
        <v>0.15293812544316901</v>
      </c>
      <c r="BW13" s="19">
        <v>0.23393289367261</v>
      </c>
      <c r="BX13" s="19">
        <v>0.12103873919986601</v>
      </c>
      <c r="BY13" s="19">
        <v>0.240969943075385</v>
      </c>
      <c r="BZ13" s="19"/>
      <c r="CA13" s="19">
        <v>6.5527399570373193E-2</v>
      </c>
      <c r="CB13" s="19"/>
      <c r="CC13" s="19">
        <v>0.219223415791478</v>
      </c>
      <c r="CD13" s="19">
        <v>0.147942903689843</v>
      </c>
      <c r="CE13" s="19"/>
      <c r="CF13" s="19">
        <v>0.23655406804057799</v>
      </c>
      <c r="CG13" s="19"/>
      <c r="CH13" s="19">
        <v>0.26597077681446302</v>
      </c>
      <c r="CI13" s="19">
        <v>9.8302876049250698E-2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205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501</v>
      </c>
      <c r="D7" s="10">
        <v>249</v>
      </c>
      <c r="E7" s="10">
        <v>252</v>
      </c>
      <c r="F7" s="10"/>
      <c r="G7" s="10">
        <v>42</v>
      </c>
      <c r="H7" s="10">
        <v>87</v>
      </c>
      <c r="I7" s="10">
        <v>102</v>
      </c>
      <c r="J7" s="10">
        <v>93</v>
      </c>
      <c r="K7" s="10">
        <v>77</v>
      </c>
      <c r="L7" s="10">
        <v>100</v>
      </c>
      <c r="M7" s="10"/>
      <c r="N7" s="10">
        <v>149</v>
      </c>
      <c r="O7" s="10">
        <v>109</v>
      </c>
      <c r="P7" s="10">
        <v>110</v>
      </c>
      <c r="Q7" s="10">
        <v>132</v>
      </c>
      <c r="R7" s="10"/>
      <c r="S7" s="10">
        <v>73</v>
      </c>
      <c r="T7" s="10">
        <v>63</v>
      </c>
      <c r="U7" s="10">
        <v>40</v>
      </c>
      <c r="V7" s="10">
        <v>43</v>
      </c>
      <c r="W7" s="10">
        <v>42</v>
      </c>
      <c r="X7" s="10">
        <v>41</v>
      </c>
      <c r="Y7" s="10">
        <v>29</v>
      </c>
      <c r="Z7" s="10">
        <v>23</v>
      </c>
      <c r="AA7" s="10">
        <v>64</v>
      </c>
      <c r="AB7" s="10">
        <v>46</v>
      </c>
      <c r="AC7" s="10">
        <v>22</v>
      </c>
      <c r="AD7" s="10">
        <v>15</v>
      </c>
      <c r="AE7" s="10"/>
      <c r="AF7" s="10">
        <v>76</v>
      </c>
      <c r="AG7" s="10">
        <v>205</v>
      </c>
      <c r="AH7" s="10">
        <v>87</v>
      </c>
      <c r="AI7" s="10">
        <v>62</v>
      </c>
      <c r="AJ7" s="10">
        <v>53</v>
      </c>
      <c r="AK7" s="10"/>
      <c r="AL7" s="10">
        <v>201</v>
      </c>
      <c r="AM7" s="10">
        <v>173</v>
      </c>
      <c r="AN7" s="10">
        <v>91</v>
      </c>
      <c r="AO7" s="10">
        <v>36</v>
      </c>
      <c r="AP7" s="10"/>
      <c r="AQ7" s="10">
        <v>281</v>
      </c>
      <c r="AR7" s="10">
        <v>220</v>
      </c>
      <c r="AS7" s="10"/>
      <c r="AT7" s="10">
        <v>338</v>
      </c>
      <c r="AU7" s="10">
        <v>99</v>
      </c>
      <c r="AV7" s="10"/>
      <c r="AW7" s="10">
        <v>185</v>
      </c>
      <c r="AX7" s="10">
        <v>114</v>
      </c>
      <c r="AY7" s="10">
        <v>187</v>
      </c>
      <c r="AZ7" s="10"/>
      <c r="BA7" s="10">
        <v>142</v>
      </c>
      <c r="BB7" s="10">
        <v>132</v>
      </c>
      <c r="BC7" s="10">
        <v>161</v>
      </c>
      <c r="BD7" s="10">
        <v>42</v>
      </c>
      <c r="BE7" s="10">
        <v>24</v>
      </c>
      <c r="BF7" s="10"/>
      <c r="BG7" s="10">
        <v>202</v>
      </c>
      <c r="BH7" s="10">
        <v>299</v>
      </c>
      <c r="BI7" s="10"/>
      <c r="BJ7" s="10">
        <v>382</v>
      </c>
      <c r="BK7" s="10">
        <v>115</v>
      </c>
      <c r="BL7" s="10"/>
      <c r="BM7" s="10">
        <v>65</v>
      </c>
      <c r="BN7" s="10">
        <v>100</v>
      </c>
      <c r="BO7" s="10">
        <v>169</v>
      </c>
      <c r="BP7" s="10">
        <v>46</v>
      </c>
      <c r="BQ7" s="10">
        <v>61</v>
      </c>
      <c r="BR7" s="10"/>
      <c r="BS7" s="10">
        <v>162</v>
      </c>
      <c r="BT7" s="10"/>
      <c r="BU7" s="10">
        <v>95</v>
      </c>
      <c r="BV7" s="10">
        <v>118</v>
      </c>
      <c r="BW7" s="10">
        <v>43</v>
      </c>
      <c r="BX7" s="10">
        <v>104</v>
      </c>
      <c r="BY7" s="10">
        <v>40</v>
      </c>
      <c r="BZ7" s="10"/>
      <c r="CA7" s="10">
        <v>47</v>
      </c>
      <c r="CB7" s="10"/>
      <c r="CC7" s="10">
        <v>404</v>
      </c>
      <c r="CD7" s="10">
        <v>83</v>
      </c>
      <c r="CE7" s="10"/>
      <c r="CF7" s="10">
        <v>169</v>
      </c>
      <c r="CG7" s="10"/>
      <c r="CH7" s="10">
        <v>176</v>
      </c>
      <c r="CI7" s="10">
        <v>60</v>
      </c>
    </row>
    <row r="8" spans="2:87" ht="30" customHeight="1" x14ac:dyDescent="0.35">
      <c r="B8" s="11" t="s">
        <v>20</v>
      </c>
      <c r="C8" s="11">
        <v>502</v>
      </c>
      <c r="D8" s="11">
        <v>247</v>
      </c>
      <c r="E8" s="11">
        <v>255</v>
      </c>
      <c r="F8" s="11"/>
      <c r="G8" s="11">
        <v>71</v>
      </c>
      <c r="H8" s="11">
        <v>84</v>
      </c>
      <c r="I8" s="11">
        <v>95</v>
      </c>
      <c r="J8" s="11">
        <v>88</v>
      </c>
      <c r="K8" s="11">
        <v>71</v>
      </c>
      <c r="L8" s="11">
        <v>92</v>
      </c>
      <c r="M8" s="11"/>
      <c r="N8" s="11">
        <v>138</v>
      </c>
      <c r="O8" s="11">
        <v>114</v>
      </c>
      <c r="P8" s="11">
        <v>111</v>
      </c>
      <c r="Q8" s="11">
        <v>139</v>
      </c>
      <c r="R8" s="11"/>
      <c r="S8" s="11">
        <v>77</v>
      </c>
      <c r="T8" s="11">
        <v>57</v>
      </c>
      <c r="U8" s="11">
        <v>38</v>
      </c>
      <c r="V8" s="11">
        <v>45</v>
      </c>
      <c r="W8" s="11">
        <v>41</v>
      </c>
      <c r="X8" s="11">
        <v>42</v>
      </c>
      <c r="Y8" s="11">
        <v>32</v>
      </c>
      <c r="Z8" s="11">
        <v>22</v>
      </c>
      <c r="AA8" s="11">
        <v>66</v>
      </c>
      <c r="AB8" s="11">
        <v>46</v>
      </c>
      <c r="AC8" s="11">
        <v>21</v>
      </c>
      <c r="AD8" s="11">
        <v>14</v>
      </c>
      <c r="AE8" s="11"/>
      <c r="AF8" s="11">
        <v>77</v>
      </c>
      <c r="AG8" s="11">
        <v>211</v>
      </c>
      <c r="AH8" s="11">
        <v>87</v>
      </c>
      <c r="AI8" s="11">
        <v>59</v>
      </c>
      <c r="AJ8" s="11">
        <v>50</v>
      </c>
      <c r="AK8" s="11"/>
      <c r="AL8" s="11">
        <v>192</v>
      </c>
      <c r="AM8" s="11">
        <v>178</v>
      </c>
      <c r="AN8" s="11">
        <v>94</v>
      </c>
      <c r="AO8" s="11">
        <v>38</v>
      </c>
      <c r="AP8" s="11"/>
      <c r="AQ8" s="11">
        <v>288</v>
      </c>
      <c r="AR8" s="11">
        <v>214</v>
      </c>
      <c r="AS8" s="11"/>
      <c r="AT8" s="11">
        <v>344</v>
      </c>
      <c r="AU8" s="11">
        <v>91</v>
      </c>
      <c r="AV8" s="11"/>
      <c r="AW8" s="11">
        <v>175</v>
      </c>
      <c r="AX8" s="11">
        <v>114</v>
      </c>
      <c r="AY8" s="11">
        <v>196</v>
      </c>
      <c r="AZ8" s="11"/>
      <c r="BA8" s="11">
        <v>147</v>
      </c>
      <c r="BB8" s="11">
        <v>131</v>
      </c>
      <c r="BC8" s="11">
        <v>162</v>
      </c>
      <c r="BD8" s="11">
        <v>40</v>
      </c>
      <c r="BE8" s="11">
        <v>22</v>
      </c>
      <c r="BF8" s="11"/>
      <c r="BG8" s="11">
        <v>219</v>
      </c>
      <c r="BH8" s="11">
        <v>283</v>
      </c>
      <c r="BI8" s="11"/>
      <c r="BJ8" s="11">
        <v>390</v>
      </c>
      <c r="BK8" s="11">
        <v>108</v>
      </c>
      <c r="BL8" s="11"/>
      <c r="BM8" s="11">
        <v>67</v>
      </c>
      <c r="BN8" s="11">
        <v>94</v>
      </c>
      <c r="BO8" s="11">
        <v>173</v>
      </c>
      <c r="BP8" s="11">
        <v>45</v>
      </c>
      <c r="BQ8" s="11">
        <v>61</v>
      </c>
      <c r="BR8" s="11"/>
      <c r="BS8" s="11">
        <v>163</v>
      </c>
      <c r="BT8" s="11"/>
      <c r="BU8" s="11">
        <v>92</v>
      </c>
      <c r="BV8" s="11">
        <v>119</v>
      </c>
      <c r="BW8" s="11">
        <v>45</v>
      </c>
      <c r="BX8" s="11">
        <v>102</v>
      </c>
      <c r="BY8" s="11">
        <v>43</v>
      </c>
      <c r="BZ8" s="11"/>
      <c r="CA8" s="11">
        <v>48</v>
      </c>
      <c r="CB8" s="11"/>
      <c r="CC8" s="11">
        <v>403</v>
      </c>
      <c r="CD8" s="11">
        <v>85</v>
      </c>
      <c r="CE8" s="11"/>
      <c r="CF8" s="11">
        <v>159</v>
      </c>
      <c r="CG8" s="11"/>
      <c r="CH8" s="11">
        <v>173</v>
      </c>
      <c r="CI8" s="11">
        <v>58</v>
      </c>
    </row>
    <row r="9" spans="2:87" x14ac:dyDescent="0.35">
      <c r="B9" s="18" t="s">
        <v>157</v>
      </c>
      <c r="C9" s="17">
        <v>0.13593541708988499</v>
      </c>
      <c r="D9" s="17">
        <v>0.15024531497221399</v>
      </c>
      <c r="E9" s="17">
        <v>0.12206364675471</v>
      </c>
      <c r="F9" s="17"/>
      <c r="G9" s="17">
        <v>0.18539466668096199</v>
      </c>
      <c r="H9" s="17">
        <v>0.137776361658902</v>
      </c>
      <c r="I9" s="17">
        <v>0.15101384386380001</v>
      </c>
      <c r="J9" s="17">
        <v>0.17321222622486601</v>
      </c>
      <c r="K9" s="17">
        <v>0.129772775526279</v>
      </c>
      <c r="L9" s="17">
        <v>4.9289871857741203E-2</v>
      </c>
      <c r="M9" s="17"/>
      <c r="N9" s="17">
        <v>0.18621077052016199</v>
      </c>
      <c r="O9" s="17">
        <v>0.13737745737451301</v>
      </c>
      <c r="P9" s="17">
        <v>8.8767086508314302E-2</v>
      </c>
      <c r="Q9" s="17">
        <v>0.123382413819128</v>
      </c>
      <c r="R9" s="17"/>
      <c r="S9" s="17">
        <v>7.7559628002206296E-2</v>
      </c>
      <c r="T9" s="17">
        <v>0.16124622647744399</v>
      </c>
      <c r="U9" s="17">
        <v>0.15306233319899201</v>
      </c>
      <c r="V9" s="17">
        <v>0.13039764309406299</v>
      </c>
      <c r="W9" s="17">
        <v>0.21241862738566</v>
      </c>
      <c r="X9" s="17">
        <v>0.122976991398301</v>
      </c>
      <c r="Y9" s="17">
        <v>0.15939884157848599</v>
      </c>
      <c r="Z9" s="17">
        <v>0.16856698491177199</v>
      </c>
      <c r="AA9" s="17">
        <v>0.11193724478341301</v>
      </c>
      <c r="AB9" s="17">
        <v>0.156602715558813</v>
      </c>
      <c r="AC9" s="17">
        <v>4.32481260580896E-2</v>
      </c>
      <c r="AD9" s="17">
        <v>0.22273381405776199</v>
      </c>
      <c r="AE9" s="17"/>
      <c r="AF9" s="17">
        <v>0.123253873386517</v>
      </c>
      <c r="AG9" s="17">
        <v>0.12738077733821901</v>
      </c>
      <c r="AH9" s="17">
        <v>0.144618714034013</v>
      </c>
      <c r="AI9" s="17">
        <v>0.10364894839917201</v>
      </c>
      <c r="AJ9" s="17">
        <v>0.18267194500473599</v>
      </c>
      <c r="AK9" s="17"/>
      <c r="AL9" s="17">
        <v>0.13493809043115501</v>
      </c>
      <c r="AM9" s="17">
        <v>0.113673703509447</v>
      </c>
      <c r="AN9" s="17">
        <v>0.163956147362738</v>
      </c>
      <c r="AO9" s="17">
        <v>0.176055239422548</v>
      </c>
      <c r="AP9" s="17"/>
      <c r="AQ9" s="17">
        <v>0.112989802685383</v>
      </c>
      <c r="AR9" s="17">
        <v>0.16676253348053699</v>
      </c>
      <c r="AS9" s="17"/>
      <c r="AT9" s="17">
        <v>0.14151285126911201</v>
      </c>
      <c r="AU9" s="17">
        <v>6.0485073323916901E-2</v>
      </c>
      <c r="AV9" s="17"/>
      <c r="AW9" s="17">
        <v>0.123068545769697</v>
      </c>
      <c r="AX9" s="17">
        <v>0.11051937106805799</v>
      </c>
      <c r="AY9" s="17">
        <v>0.13893248457865601</v>
      </c>
      <c r="AZ9" s="17"/>
      <c r="BA9" s="17">
        <v>0.117552172592111</v>
      </c>
      <c r="BB9" s="17">
        <v>0.166676691985609</v>
      </c>
      <c r="BC9" s="17">
        <v>0.10580741204093801</v>
      </c>
      <c r="BD9" s="17">
        <v>0.231722581404714</v>
      </c>
      <c r="BE9" s="17">
        <v>0.12157713501114201</v>
      </c>
      <c r="BF9" s="17"/>
      <c r="BG9" s="17">
        <v>0.19800886728644401</v>
      </c>
      <c r="BH9" s="17">
        <v>8.7833975970775302E-2</v>
      </c>
      <c r="BI9" s="17"/>
      <c r="BJ9" s="17">
        <v>0.15303109080268501</v>
      </c>
      <c r="BK9" s="17">
        <v>7.0460434219252702E-2</v>
      </c>
      <c r="BL9" s="17"/>
      <c r="BM9" s="17">
        <v>1.9987984297748701E-2</v>
      </c>
      <c r="BN9" s="17">
        <v>6.1473005611265598E-2</v>
      </c>
      <c r="BO9" s="17">
        <v>0.21354253892740599</v>
      </c>
      <c r="BP9" s="17">
        <v>0.189334891753175</v>
      </c>
      <c r="BQ9" s="17">
        <v>4.89801874335246E-2</v>
      </c>
      <c r="BR9" s="17"/>
      <c r="BS9" s="17">
        <v>4.1456747650004198E-2</v>
      </c>
      <c r="BT9" s="17"/>
      <c r="BU9" s="17">
        <v>8.1745106482472102E-2</v>
      </c>
      <c r="BV9" s="17">
        <v>0.20902595972506399</v>
      </c>
      <c r="BW9" s="17">
        <v>0.164952420521607</v>
      </c>
      <c r="BX9" s="17">
        <v>2.8879580340766001E-2</v>
      </c>
      <c r="BY9" s="17">
        <v>0.133397041893205</v>
      </c>
      <c r="BZ9" s="17"/>
      <c r="CA9" s="17">
        <v>6.2677317656464199E-2</v>
      </c>
      <c r="CB9" s="17"/>
      <c r="CC9" s="17">
        <v>0.14096097058003099</v>
      </c>
      <c r="CD9" s="17">
        <v>0.125093898020672</v>
      </c>
      <c r="CE9" s="17"/>
      <c r="CF9" s="17">
        <v>0.145777357919217</v>
      </c>
      <c r="CG9" s="17"/>
      <c r="CH9" s="17">
        <v>0.127142419198987</v>
      </c>
      <c r="CI9" s="17">
        <v>0.17737801611797199</v>
      </c>
    </row>
    <row r="10" spans="2:87" x14ac:dyDescent="0.35">
      <c r="B10" s="18" t="s">
        <v>158</v>
      </c>
      <c r="C10" s="17">
        <v>0.186788972419104</v>
      </c>
      <c r="D10" s="17">
        <v>0.197999739848324</v>
      </c>
      <c r="E10" s="17">
        <v>0.17592144615595301</v>
      </c>
      <c r="F10" s="17"/>
      <c r="G10" s="17">
        <v>0.225002284447752</v>
      </c>
      <c r="H10" s="17">
        <v>0.29721381478189102</v>
      </c>
      <c r="I10" s="17">
        <v>0.195161944019172</v>
      </c>
      <c r="J10" s="17">
        <v>0.22170758133020599</v>
      </c>
      <c r="K10" s="17">
        <v>0.11607332087064499</v>
      </c>
      <c r="L10" s="17">
        <v>6.80894629137999E-2</v>
      </c>
      <c r="M10" s="17"/>
      <c r="N10" s="17">
        <v>0.26950740094187903</v>
      </c>
      <c r="O10" s="17">
        <v>0.160446689571007</v>
      </c>
      <c r="P10" s="17">
        <v>0.16437706570962299</v>
      </c>
      <c r="Q10" s="17">
        <v>0.14537114854678701</v>
      </c>
      <c r="R10" s="17"/>
      <c r="S10" s="17">
        <v>0.18505723355032999</v>
      </c>
      <c r="T10" s="17">
        <v>0.13188759668206701</v>
      </c>
      <c r="U10" s="17">
        <v>0.132417660905882</v>
      </c>
      <c r="V10" s="17">
        <v>0.27220613503986402</v>
      </c>
      <c r="W10" s="17">
        <v>0.28634005709892602</v>
      </c>
      <c r="X10" s="17">
        <v>0.151535252216323</v>
      </c>
      <c r="Y10" s="17">
        <v>0.24101075084130799</v>
      </c>
      <c r="Z10" s="17">
        <v>0.19021812737929999</v>
      </c>
      <c r="AA10" s="17">
        <v>0.14284474943541201</v>
      </c>
      <c r="AB10" s="17">
        <v>0.24318355710404199</v>
      </c>
      <c r="AC10" s="17">
        <v>0.113329029434853</v>
      </c>
      <c r="AD10" s="17">
        <v>0.115497075851154</v>
      </c>
      <c r="AE10" s="17"/>
      <c r="AF10" s="17">
        <v>0.27505493486646598</v>
      </c>
      <c r="AG10" s="17">
        <v>0.14690077825092901</v>
      </c>
      <c r="AH10" s="17">
        <v>0.13725291164379699</v>
      </c>
      <c r="AI10" s="17">
        <v>0.246693738195087</v>
      </c>
      <c r="AJ10" s="17">
        <v>0.26008208881222999</v>
      </c>
      <c r="AK10" s="17"/>
      <c r="AL10" s="17">
        <v>0.165166323407784</v>
      </c>
      <c r="AM10" s="17">
        <v>0.17446874652197</v>
      </c>
      <c r="AN10" s="17">
        <v>0.24181500185442301</v>
      </c>
      <c r="AO10" s="17">
        <v>0.21783181717377301</v>
      </c>
      <c r="AP10" s="17"/>
      <c r="AQ10" s="17">
        <v>0.15376767097549801</v>
      </c>
      <c r="AR10" s="17">
        <v>0.23115263534081101</v>
      </c>
      <c r="AS10" s="17"/>
      <c r="AT10" s="17">
        <v>0.21192298364523099</v>
      </c>
      <c r="AU10" s="17">
        <v>8.9402281616952295E-2</v>
      </c>
      <c r="AV10" s="17"/>
      <c r="AW10" s="17">
        <v>0.18192644371424299</v>
      </c>
      <c r="AX10" s="17">
        <v>0.186892808375488</v>
      </c>
      <c r="AY10" s="17">
        <v>0.207442470678285</v>
      </c>
      <c r="AZ10" s="17"/>
      <c r="BA10" s="17">
        <v>0.193516828247769</v>
      </c>
      <c r="BB10" s="17">
        <v>0.195883244724818</v>
      </c>
      <c r="BC10" s="17">
        <v>0.19918482691541201</v>
      </c>
      <c r="BD10" s="17">
        <v>6.8658547862053707E-2</v>
      </c>
      <c r="BE10" s="17">
        <v>0.213699012247209</v>
      </c>
      <c r="BF10" s="17"/>
      <c r="BG10" s="17">
        <v>0.19597210371501</v>
      </c>
      <c r="BH10" s="17">
        <v>0.17967285678640799</v>
      </c>
      <c r="BI10" s="17"/>
      <c r="BJ10" s="17">
        <v>0.19541968755653899</v>
      </c>
      <c r="BK10" s="17">
        <v>0.16253564262897799</v>
      </c>
      <c r="BL10" s="17"/>
      <c r="BM10" s="17">
        <v>0.23292986526672099</v>
      </c>
      <c r="BN10" s="17">
        <v>0.129258883626027</v>
      </c>
      <c r="BO10" s="17">
        <v>0.20360904518215101</v>
      </c>
      <c r="BP10" s="17">
        <v>0.25222640142281699</v>
      </c>
      <c r="BQ10" s="17">
        <v>6.4979843780325605E-2</v>
      </c>
      <c r="BR10" s="17"/>
      <c r="BS10" s="17">
        <v>0.18448166426100801</v>
      </c>
      <c r="BT10" s="17"/>
      <c r="BU10" s="17">
        <v>0.112768199875096</v>
      </c>
      <c r="BV10" s="17">
        <v>0.22176665745100799</v>
      </c>
      <c r="BW10" s="17">
        <v>0.318407906317342</v>
      </c>
      <c r="BX10" s="17">
        <v>0.109066241863865</v>
      </c>
      <c r="BY10" s="17">
        <v>0.23614155008621901</v>
      </c>
      <c r="BZ10" s="17"/>
      <c r="CA10" s="17">
        <v>0.25672465979398601</v>
      </c>
      <c r="CB10" s="17"/>
      <c r="CC10" s="17">
        <v>0.191503020672809</v>
      </c>
      <c r="CD10" s="17">
        <v>0.171863030735181</v>
      </c>
      <c r="CE10" s="17"/>
      <c r="CF10" s="17">
        <v>0.158339364577571</v>
      </c>
      <c r="CG10" s="17"/>
      <c r="CH10" s="17">
        <v>0.17072310052589801</v>
      </c>
      <c r="CI10" s="17">
        <v>0.32205669973657702</v>
      </c>
    </row>
    <row r="11" spans="2:87" x14ac:dyDescent="0.35">
      <c r="B11" s="18" t="s">
        <v>159</v>
      </c>
      <c r="C11" s="17">
        <v>0.19968505214481699</v>
      </c>
      <c r="D11" s="17">
        <v>0.239975311660448</v>
      </c>
      <c r="E11" s="17">
        <v>0.16062836345693801</v>
      </c>
      <c r="F11" s="17"/>
      <c r="G11" s="17">
        <v>0.18862217909790299</v>
      </c>
      <c r="H11" s="17">
        <v>0.17845610127765599</v>
      </c>
      <c r="I11" s="17">
        <v>0.21604241945875199</v>
      </c>
      <c r="J11" s="17">
        <v>0.227233839372119</v>
      </c>
      <c r="K11" s="17">
        <v>0.22490239512943899</v>
      </c>
      <c r="L11" s="17">
        <v>0.16499948376554399</v>
      </c>
      <c r="M11" s="17"/>
      <c r="N11" s="17">
        <v>0.22829965360733401</v>
      </c>
      <c r="O11" s="17">
        <v>0.16691439811099501</v>
      </c>
      <c r="P11" s="17">
        <v>0.25925271603081401</v>
      </c>
      <c r="Q11" s="17">
        <v>0.14527230737121599</v>
      </c>
      <c r="R11" s="17"/>
      <c r="S11" s="17">
        <v>0.16460319423373301</v>
      </c>
      <c r="T11" s="17">
        <v>0.25612271786419399</v>
      </c>
      <c r="U11" s="17">
        <v>0.12067394271792301</v>
      </c>
      <c r="V11" s="17">
        <v>0.23629837371691501</v>
      </c>
      <c r="W11" s="17">
        <v>7.3789126840226205E-2</v>
      </c>
      <c r="X11" s="17">
        <v>0.29093183280829299</v>
      </c>
      <c r="Y11" s="17">
        <v>0.16291319374084201</v>
      </c>
      <c r="Z11" s="17">
        <v>0.12956281779598</v>
      </c>
      <c r="AA11" s="17">
        <v>0.27238440361274802</v>
      </c>
      <c r="AB11" s="17">
        <v>0.17615310682955501</v>
      </c>
      <c r="AC11" s="17">
        <v>0.223914085257955</v>
      </c>
      <c r="AD11" s="17">
        <v>0.24013540660692601</v>
      </c>
      <c r="AE11" s="17"/>
      <c r="AF11" s="17">
        <v>0.16929989800744299</v>
      </c>
      <c r="AG11" s="17">
        <v>0.184914651713392</v>
      </c>
      <c r="AH11" s="17">
        <v>0.226581990098083</v>
      </c>
      <c r="AI11" s="17">
        <v>0.19030321879451301</v>
      </c>
      <c r="AJ11" s="17">
        <v>0.26494596343113702</v>
      </c>
      <c r="AK11" s="17"/>
      <c r="AL11" s="17">
        <v>0.190763069272539</v>
      </c>
      <c r="AM11" s="17">
        <v>0.19659364479886299</v>
      </c>
      <c r="AN11" s="17">
        <v>0.264675480446738</v>
      </c>
      <c r="AO11" s="17">
        <v>9.91856547468139E-2</v>
      </c>
      <c r="AP11" s="17"/>
      <c r="AQ11" s="17">
        <v>0.204691722571097</v>
      </c>
      <c r="AR11" s="17">
        <v>0.192958659500029</v>
      </c>
      <c r="AS11" s="17"/>
      <c r="AT11" s="17">
        <v>0.20005917995216099</v>
      </c>
      <c r="AU11" s="17">
        <v>0.18644126490948601</v>
      </c>
      <c r="AV11" s="17"/>
      <c r="AW11" s="17">
        <v>0.20034043663922399</v>
      </c>
      <c r="AX11" s="17">
        <v>0.26163994952078001</v>
      </c>
      <c r="AY11" s="17">
        <v>0.17065094543404399</v>
      </c>
      <c r="AZ11" s="17"/>
      <c r="BA11" s="17">
        <v>0.18632663882463901</v>
      </c>
      <c r="BB11" s="17">
        <v>0.21094396938880899</v>
      </c>
      <c r="BC11" s="17">
        <v>0.187929446965304</v>
      </c>
      <c r="BD11" s="17">
        <v>0.253617636687892</v>
      </c>
      <c r="BE11" s="17">
        <v>0.20938659325220799</v>
      </c>
      <c r="BF11" s="17"/>
      <c r="BG11" s="17">
        <v>0.175064963387461</v>
      </c>
      <c r="BH11" s="17">
        <v>0.21876344630462599</v>
      </c>
      <c r="BI11" s="17"/>
      <c r="BJ11" s="17">
        <v>0.20788600501388699</v>
      </c>
      <c r="BK11" s="17">
        <v>0.15803519835417901</v>
      </c>
      <c r="BL11" s="17"/>
      <c r="BM11" s="17">
        <v>0.157104643378323</v>
      </c>
      <c r="BN11" s="17">
        <v>0.27864183752338401</v>
      </c>
      <c r="BO11" s="17">
        <v>0.19955103411590699</v>
      </c>
      <c r="BP11" s="17">
        <v>3.8387586867297901E-2</v>
      </c>
      <c r="BQ11" s="17">
        <v>0.35197336422491898</v>
      </c>
      <c r="BR11" s="17"/>
      <c r="BS11" s="17">
        <v>0.31190666254700999</v>
      </c>
      <c r="BT11" s="17"/>
      <c r="BU11" s="17">
        <v>0.25618873664826203</v>
      </c>
      <c r="BV11" s="17">
        <v>0.14910964783074901</v>
      </c>
      <c r="BW11" s="17">
        <v>8.5052908915155906E-2</v>
      </c>
      <c r="BX11" s="17">
        <v>0.33787759674368201</v>
      </c>
      <c r="BY11" s="17">
        <v>0.20007914851363301</v>
      </c>
      <c r="BZ11" s="17"/>
      <c r="CA11" s="17">
        <v>0.39382716191621497</v>
      </c>
      <c r="CB11" s="17"/>
      <c r="CC11" s="17">
        <v>0.20437146712670601</v>
      </c>
      <c r="CD11" s="17">
        <v>0.19965674820971199</v>
      </c>
      <c r="CE11" s="17"/>
      <c r="CF11" s="17">
        <v>0.16591711709766699</v>
      </c>
      <c r="CG11" s="17"/>
      <c r="CH11" s="17">
        <v>0.20045653155582699</v>
      </c>
      <c r="CI11" s="17">
        <v>0.18586853860456401</v>
      </c>
    </row>
    <row r="12" spans="2:87" x14ac:dyDescent="0.35">
      <c r="B12" s="18" t="s">
        <v>160</v>
      </c>
      <c r="C12" s="17">
        <v>0.26039877067169798</v>
      </c>
      <c r="D12" s="17">
        <v>0.257799996809012</v>
      </c>
      <c r="E12" s="17">
        <v>0.26291797762011099</v>
      </c>
      <c r="F12" s="17"/>
      <c r="G12" s="17">
        <v>0.22677683723481201</v>
      </c>
      <c r="H12" s="17">
        <v>0.253121113758145</v>
      </c>
      <c r="I12" s="17">
        <v>0.218969378558385</v>
      </c>
      <c r="J12" s="17">
        <v>0.214313975227446</v>
      </c>
      <c r="K12" s="17">
        <v>0.32184953268813099</v>
      </c>
      <c r="L12" s="17">
        <v>0.332799423488428</v>
      </c>
      <c r="M12" s="17"/>
      <c r="N12" s="17">
        <v>0.14669747297036401</v>
      </c>
      <c r="O12" s="17">
        <v>0.29742590502997002</v>
      </c>
      <c r="P12" s="17">
        <v>0.31302773533324602</v>
      </c>
      <c r="Q12" s="17">
        <v>0.30266132197611101</v>
      </c>
      <c r="R12" s="17"/>
      <c r="S12" s="17">
        <v>0.24375506606342801</v>
      </c>
      <c r="T12" s="17">
        <v>0.245139133330221</v>
      </c>
      <c r="U12" s="17">
        <v>0.34941294234867398</v>
      </c>
      <c r="V12" s="17">
        <v>0.15495915807691801</v>
      </c>
      <c r="W12" s="17">
        <v>0.15574142058948301</v>
      </c>
      <c r="X12" s="17">
        <v>0.31188958637661701</v>
      </c>
      <c r="Y12" s="17">
        <v>0.19571974430414599</v>
      </c>
      <c r="Z12" s="17">
        <v>0.38072518798930099</v>
      </c>
      <c r="AA12" s="17">
        <v>0.29513010132663797</v>
      </c>
      <c r="AB12" s="17">
        <v>0.235390203729092</v>
      </c>
      <c r="AC12" s="17">
        <v>0.41785720390812903</v>
      </c>
      <c r="AD12" s="17">
        <v>0.295268160411782</v>
      </c>
      <c r="AE12" s="17"/>
      <c r="AF12" s="17">
        <v>0.18425830052803799</v>
      </c>
      <c r="AG12" s="17">
        <v>0.32100985674444499</v>
      </c>
      <c r="AH12" s="17">
        <v>0.24992103593720499</v>
      </c>
      <c r="AI12" s="17">
        <v>0.241676524845539</v>
      </c>
      <c r="AJ12" s="17">
        <v>0.176463076116846</v>
      </c>
      <c r="AK12" s="17"/>
      <c r="AL12" s="17">
        <v>0.22649390547814699</v>
      </c>
      <c r="AM12" s="17">
        <v>0.29143191614362302</v>
      </c>
      <c r="AN12" s="17">
        <v>0.22028563139347501</v>
      </c>
      <c r="AO12" s="17">
        <v>0.38467439266439202</v>
      </c>
      <c r="AP12" s="17"/>
      <c r="AQ12" s="17">
        <v>0.28873685272823202</v>
      </c>
      <c r="AR12" s="17">
        <v>0.22232694838599101</v>
      </c>
      <c r="AS12" s="17"/>
      <c r="AT12" s="17">
        <v>0.261987654352487</v>
      </c>
      <c r="AU12" s="17">
        <v>0.285403040013261</v>
      </c>
      <c r="AV12" s="17"/>
      <c r="AW12" s="17">
        <v>0.246539414874929</v>
      </c>
      <c r="AX12" s="17">
        <v>0.22806157104696301</v>
      </c>
      <c r="AY12" s="17">
        <v>0.295567836286382</v>
      </c>
      <c r="AZ12" s="17"/>
      <c r="BA12" s="17">
        <v>0.30736282144430799</v>
      </c>
      <c r="BB12" s="17">
        <v>0.22265674188380299</v>
      </c>
      <c r="BC12" s="17">
        <v>0.27119457063061703</v>
      </c>
      <c r="BD12" s="17">
        <v>0.197868705354348</v>
      </c>
      <c r="BE12" s="17">
        <v>0.20618855993576099</v>
      </c>
      <c r="BF12" s="17"/>
      <c r="BG12" s="17">
        <v>0.227790343060746</v>
      </c>
      <c r="BH12" s="17">
        <v>0.28566742185425997</v>
      </c>
      <c r="BI12" s="17"/>
      <c r="BJ12" s="17">
        <v>0.24320098559884401</v>
      </c>
      <c r="BK12" s="17">
        <v>0.32303638335641899</v>
      </c>
      <c r="BL12" s="17"/>
      <c r="BM12" s="17">
        <v>0.29138257061421802</v>
      </c>
      <c r="BN12" s="17">
        <v>0.278230277618085</v>
      </c>
      <c r="BO12" s="17">
        <v>0.215461109876211</v>
      </c>
      <c r="BP12" s="17">
        <v>0.192425790786937</v>
      </c>
      <c r="BQ12" s="17">
        <v>0.37299461643427001</v>
      </c>
      <c r="BR12" s="17"/>
      <c r="BS12" s="17">
        <v>0.354532674529213</v>
      </c>
      <c r="BT12" s="17"/>
      <c r="BU12" s="17">
        <v>0.25872173099325702</v>
      </c>
      <c r="BV12" s="17">
        <v>0.249435459762328</v>
      </c>
      <c r="BW12" s="17">
        <v>0.198595733157335</v>
      </c>
      <c r="BX12" s="17">
        <v>0.41207042791159199</v>
      </c>
      <c r="BY12" s="17">
        <v>0.220076978582712</v>
      </c>
      <c r="BZ12" s="17"/>
      <c r="CA12" s="17">
        <v>0.20274187162593099</v>
      </c>
      <c r="CB12" s="17"/>
      <c r="CC12" s="17">
        <v>0.24025606621645801</v>
      </c>
      <c r="CD12" s="17">
        <v>0.36685095065208001</v>
      </c>
      <c r="CE12" s="17"/>
      <c r="CF12" s="17">
        <v>0.298168483699009</v>
      </c>
      <c r="CG12" s="17"/>
      <c r="CH12" s="17">
        <v>0.233572272691906</v>
      </c>
      <c r="CI12" s="17">
        <v>0.21623226729904901</v>
      </c>
    </row>
    <row r="13" spans="2:87" x14ac:dyDescent="0.35">
      <c r="B13" s="18" t="s">
        <v>161</v>
      </c>
      <c r="C13" s="19">
        <v>0.21719178767449601</v>
      </c>
      <c r="D13" s="19">
        <v>0.153979636710002</v>
      </c>
      <c r="E13" s="19">
        <v>0.27846856601228798</v>
      </c>
      <c r="F13" s="19"/>
      <c r="G13" s="19">
        <v>0.174204032538571</v>
      </c>
      <c r="H13" s="19">
        <v>0.13343260852340599</v>
      </c>
      <c r="I13" s="19">
        <v>0.218812414099891</v>
      </c>
      <c r="J13" s="19">
        <v>0.16353237784536401</v>
      </c>
      <c r="K13" s="19">
        <v>0.20740197578550601</v>
      </c>
      <c r="L13" s="19">
        <v>0.38482175797448698</v>
      </c>
      <c r="M13" s="19"/>
      <c r="N13" s="19">
        <v>0.16928470196026099</v>
      </c>
      <c r="O13" s="19">
        <v>0.23783554991351399</v>
      </c>
      <c r="P13" s="19">
        <v>0.17457539641800299</v>
      </c>
      <c r="Q13" s="19">
        <v>0.28331280828675798</v>
      </c>
      <c r="R13" s="19"/>
      <c r="S13" s="19">
        <v>0.32902487815030301</v>
      </c>
      <c r="T13" s="19">
        <v>0.205604325646075</v>
      </c>
      <c r="U13" s="19">
        <v>0.244433120828529</v>
      </c>
      <c r="V13" s="19">
        <v>0.20613869007224001</v>
      </c>
      <c r="W13" s="19">
        <v>0.27171076808570499</v>
      </c>
      <c r="X13" s="19">
        <v>0.12266633720046601</v>
      </c>
      <c r="Y13" s="19">
        <v>0.24095746953521799</v>
      </c>
      <c r="Z13" s="19">
        <v>0.13092688192364699</v>
      </c>
      <c r="AA13" s="19">
        <v>0.17770350084179001</v>
      </c>
      <c r="AB13" s="19">
        <v>0.188670416778497</v>
      </c>
      <c r="AC13" s="19">
        <v>0.20165155534097401</v>
      </c>
      <c r="AD13" s="19">
        <v>0.12636554307237599</v>
      </c>
      <c r="AE13" s="19"/>
      <c r="AF13" s="19">
        <v>0.24813299321153601</v>
      </c>
      <c r="AG13" s="19">
        <v>0.219793935953014</v>
      </c>
      <c r="AH13" s="19">
        <v>0.24162534828690299</v>
      </c>
      <c r="AI13" s="19">
        <v>0.21767756976569</v>
      </c>
      <c r="AJ13" s="19">
        <v>0.11583692663505001</v>
      </c>
      <c r="AK13" s="19"/>
      <c r="AL13" s="19">
        <v>0.282638611410375</v>
      </c>
      <c r="AM13" s="19">
        <v>0.22383198902609699</v>
      </c>
      <c r="AN13" s="19">
        <v>0.10926773894262699</v>
      </c>
      <c r="AO13" s="19">
        <v>0.12225289599247301</v>
      </c>
      <c r="AP13" s="19"/>
      <c r="AQ13" s="19">
        <v>0.23981395103979</v>
      </c>
      <c r="AR13" s="19">
        <v>0.18679922329263199</v>
      </c>
      <c r="AS13" s="19"/>
      <c r="AT13" s="19">
        <v>0.18451733078100899</v>
      </c>
      <c r="AU13" s="19">
        <v>0.378268340136383</v>
      </c>
      <c r="AV13" s="19"/>
      <c r="AW13" s="19">
        <v>0.24812515900190699</v>
      </c>
      <c r="AX13" s="19">
        <v>0.212886299988712</v>
      </c>
      <c r="AY13" s="19">
        <v>0.187406263022634</v>
      </c>
      <c r="AZ13" s="19"/>
      <c r="BA13" s="19">
        <v>0.19524153889117399</v>
      </c>
      <c r="BB13" s="19">
        <v>0.20383935201696099</v>
      </c>
      <c r="BC13" s="19">
        <v>0.235883743447729</v>
      </c>
      <c r="BD13" s="19">
        <v>0.248132528690993</v>
      </c>
      <c r="BE13" s="19">
        <v>0.24914869955368099</v>
      </c>
      <c r="BF13" s="19"/>
      <c r="BG13" s="19">
        <v>0.20316372255033899</v>
      </c>
      <c r="BH13" s="19">
        <v>0.22806229908393</v>
      </c>
      <c r="BI13" s="19"/>
      <c r="BJ13" s="19">
        <v>0.200462231028045</v>
      </c>
      <c r="BK13" s="19">
        <v>0.28593234144117102</v>
      </c>
      <c r="BL13" s="19"/>
      <c r="BM13" s="19">
        <v>0.29859493644299001</v>
      </c>
      <c r="BN13" s="19">
        <v>0.25239599562123799</v>
      </c>
      <c r="BO13" s="19">
        <v>0.16783627189832501</v>
      </c>
      <c r="BP13" s="19">
        <v>0.32762532916977299</v>
      </c>
      <c r="BQ13" s="19">
        <v>0.161071988126961</v>
      </c>
      <c r="BR13" s="19"/>
      <c r="BS13" s="19">
        <v>0.107622251012765</v>
      </c>
      <c r="BT13" s="19"/>
      <c r="BU13" s="19">
        <v>0.29057622600091298</v>
      </c>
      <c r="BV13" s="19">
        <v>0.17066227523085101</v>
      </c>
      <c r="BW13" s="19">
        <v>0.23299103108856001</v>
      </c>
      <c r="BX13" s="19">
        <v>0.11210615314009501</v>
      </c>
      <c r="BY13" s="19">
        <v>0.21030528092423101</v>
      </c>
      <c r="BZ13" s="19"/>
      <c r="CA13" s="19">
        <v>8.4028989007403895E-2</v>
      </c>
      <c r="CB13" s="19"/>
      <c r="CC13" s="19">
        <v>0.222908475403996</v>
      </c>
      <c r="CD13" s="19">
        <v>0.136535372382355</v>
      </c>
      <c r="CE13" s="19"/>
      <c r="CF13" s="19">
        <v>0.231797676706536</v>
      </c>
      <c r="CG13" s="19"/>
      <c r="CH13" s="19">
        <v>0.268105676027383</v>
      </c>
      <c r="CI13" s="19">
        <v>9.8464478241837905E-2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206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501</v>
      </c>
      <c r="D7" s="10">
        <v>249</v>
      </c>
      <c r="E7" s="10">
        <v>252</v>
      </c>
      <c r="F7" s="10"/>
      <c r="G7" s="10">
        <v>42</v>
      </c>
      <c r="H7" s="10">
        <v>87</v>
      </c>
      <c r="I7" s="10">
        <v>102</v>
      </c>
      <c r="J7" s="10">
        <v>93</v>
      </c>
      <c r="K7" s="10">
        <v>77</v>
      </c>
      <c r="L7" s="10">
        <v>100</v>
      </c>
      <c r="M7" s="10"/>
      <c r="N7" s="10">
        <v>149</v>
      </c>
      <c r="O7" s="10">
        <v>109</v>
      </c>
      <c r="P7" s="10">
        <v>110</v>
      </c>
      <c r="Q7" s="10">
        <v>132</v>
      </c>
      <c r="R7" s="10"/>
      <c r="S7" s="10">
        <v>73</v>
      </c>
      <c r="T7" s="10">
        <v>63</v>
      </c>
      <c r="U7" s="10">
        <v>40</v>
      </c>
      <c r="V7" s="10">
        <v>43</v>
      </c>
      <c r="W7" s="10">
        <v>42</v>
      </c>
      <c r="X7" s="10">
        <v>41</v>
      </c>
      <c r="Y7" s="10">
        <v>29</v>
      </c>
      <c r="Z7" s="10">
        <v>23</v>
      </c>
      <c r="AA7" s="10">
        <v>64</v>
      </c>
      <c r="AB7" s="10">
        <v>46</v>
      </c>
      <c r="AC7" s="10">
        <v>22</v>
      </c>
      <c r="AD7" s="10">
        <v>15</v>
      </c>
      <c r="AE7" s="10"/>
      <c r="AF7" s="10">
        <v>76</v>
      </c>
      <c r="AG7" s="10">
        <v>205</v>
      </c>
      <c r="AH7" s="10">
        <v>87</v>
      </c>
      <c r="AI7" s="10">
        <v>62</v>
      </c>
      <c r="AJ7" s="10">
        <v>53</v>
      </c>
      <c r="AK7" s="10"/>
      <c r="AL7" s="10">
        <v>201</v>
      </c>
      <c r="AM7" s="10">
        <v>173</v>
      </c>
      <c r="AN7" s="10">
        <v>91</v>
      </c>
      <c r="AO7" s="10">
        <v>36</v>
      </c>
      <c r="AP7" s="10"/>
      <c r="AQ7" s="10">
        <v>281</v>
      </c>
      <c r="AR7" s="10">
        <v>220</v>
      </c>
      <c r="AS7" s="10"/>
      <c r="AT7" s="10">
        <v>338</v>
      </c>
      <c r="AU7" s="10">
        <v>99</v>
      </c>
      <c r="AV7" s="10"/>
      <c r="AW7" s="10">
        <v>185</v>
      </c>
      <c r="AX7" s="10">
        <v>114</v>
      </c>
      <c r="AY7" s="10">
        <v>187</v>
      </c>
      <c r="AZ7" s="10"/>
      <c r="BA7" s="10">
        <v>142</v>
      </c>
      <c r="BB7" s="10">
        <v>132</v>
      </c>
      <c r="BC7" s="10">
        <v>161</v>
      </c>
      <c r="BD7" s="10">
        <v>42</v>
      </c>
      <c r="BE7" s="10">
        <v>24</v>
      </c>
      <c r="BF7" s="10"/>
      <c r="BG7" s="10">
        <v>202</v>
      </c>
      <c r="BH7" s="10">
        <v>299</v>
      </c>
      <c r="BI7" s="10"/>
      <c r="BJ7" s="10">
        <v>382</v>
      </c>
      <c r="BK7" s="10">
        <v>115</v>
      </c>
      <c r="BL7" s="10"/>
      <c r="BM7" s="10">
        <v>65</v>
      </c>
      <c r="BN7" s="10">
        <v>100</v>
      </c>
      <c r="BO7" s="10">
        <v>169</v>
      </c>
      <c r="BP7" s="10">
        <v>46</v>
      </c>
      <c r="BQ7" s="10">
        <v>61</v>
      </c>
      <c r="BR7" s="10"/>
      <c r="BS7" s="10">
        <v>162</v>
      </c>
      <c r="BT7" s="10"/>
      <c r="BU7" s="10">
        <v>95</v>
      </c>
      <c r="BV7" s="10">
        <v>118</v>
      </c>
      <c r="BW7" s="10">
        <v>43</v>
      </c>
      <c r="BX7" s="10">
        <v>104</v>
      </c>
      <c r="BY7" s="10">
        <v>40</v>
      </c>
      <c r="BZ7" s="10"/>
      <c r="CA7" s="10">
        <v>47</v>
      </c>
      <c r="CB7" s="10"/>
      <c r="CC7" s="10">
        <v>404</v>
      </c>
      <c r="CD7" s="10">
        <v>83</v>
      </c>
      <c r="CE7" s="10"/>
      <c r="CF7" s="10">
        <v>169</v>
      </c>
      <c r="CG7" s="10"/>
      <c r="CH7" s="10">
        <v>176</v>
      </c>
      <c r="CI7" s="10">
        <v>60</v>
      </c>
    </row>
    <row r="8" spans="2:87" ht="30" customHeight="1" x14ac:dyDescent="0.35">
      <c r="B8" s="11" t="s">
        <v>20</v>
      </c>
      <c r="C8" s="11">
        <v>502</v>
      </c>
      <c r="D8" s="11">
        <v>247</v>
      </c>
      <c r="E8" s="11">
        <v>255</v>
      </c>
      <c r="F8" s="11"/>
      <c r="G8" s="11">
        <v>71</v>
      </c>
      <c r="H8" s="11">
        <v>84</v>
      </c>
      <c r="I8" s="11">
        <v>95</v>
      </c>
      <c r="J8" s="11">
        <v>88</v>
      </c>
      <c r="K8" s="11">
        <v>71</v>
      </c>
      <c r="L8" s="11">
        <v>92</v>
      </c>
      <c r="M8" s="11"/>
      <c r="N8" s="11">
        <v>138</v>
      </c>
      <c r="O8" s="11">
        <v>114</v>
      </c>
      <c r="P8" s="11">
        <v>111</v>
      </c>
      <c r="Q8" s="11">
        <v>139</v>
      </c>
      <c r="R8" s="11"/>
      <c r="S8" s="11">
        <v>77</v>
      </c>
      <c r="T8" s="11">
        <v>57</v>
      </c>
      <c r="U8" s="11">
        <v>38</v>
      </c>
      <c r="V8" s="11">
        <v>45</v>
      </c>
      <c r="W8" s="11">
        <v>41</v>
      </c>
      <c r="X8" s="11">
        <v>42</v>
      </c>
      <c r="Y8" s="11">
        <v>32</v>
      </c>
      <c r="Z8" s="11">
        <v>22</v>
      </c>
      <c r="AA8" s="11">
        <v>66</v>
      </c>
      <c r="AB8" s="11">
        <v>46</v>
      </c>
      <c r="AC8" s="11">
        <v>21</v>
      </c>
      <c r="AD8" s="11">
        <v>14</v>
      </c>
      <c r="AE8" s="11"/>
      <c r="AF8" s="11">
        <v>77</v>
      </c>
      <c r="AG8" s="11">
        <v>211</v>
      </c>
      <c r="AH8" s="11">
        <v>87</v>
      </c>
      <c r="AI8" s="11">
        <v>59</v>
      </c>
      <c r="AJ8" s="11">
        <v>50</v>
      </c>
      <c r="AK8" s="11"/>
      <c r="AL8" s="11">
        <v>192</v>
      </c>
      <c r="AM8" s="11">
        <v>178</v>
      </c>
      <c r="AN8" s="11">
        <v>94</v>
      </c>
      <c r="AO8" s="11">
        <v>38</v>
      </c>
      <c r="AP8" s="11"/>
      <c r="AQ8" s="11">
        <v>288</v>
      </c>
      <c r="AR8" s="11">
        <v>214</v>
      </c>
      <c r="AS8" s="11"/>
      <c r="AT8" s="11">
        <v>344</v>
      </c>
      <c r="AU8" s="11">
        <v>91</v>
      </c>
      <c r="AV8" s="11"/>
      <c r="AW8" s="11">
        <v>175</v>
      </c>
      <c r="AX8" s="11">
        <v>114</v>
      </c>
      <c r="AY8" s="11">
        <v>196</v>
      </c>
      <c r="AZ8" s="11"/>
      <c r="BA8" s="11">
        <v>147</v>
      </c>
      <c r="BB8" s="11">
        <v>131</v>
      </c>
      <c r="BC8" s="11">
        <v>162</v>
      </c>
      <c r="BD8" s="11">
        <v>40</v>
      </c>
      <c r="BE8" s="11">
        <v>22</v>
      </c>
      <c r="BF8" s="11"/>
      <c r="BG8" s="11">
        <v>219</v>
      </c>
      <c r="BH8" s="11">
        <v>283</v>
      </c>
      <c r="BI8" s="11"/>
      <c r="BJ8" s="11">
        <v>390</v>
      </c>
      <c r="BK8" s="11">
        <v>108</v>
      </c>
      <c r="BL8" s="11"/>
      <c r="BM8" s="11">
        <v>67</v>
      </c>
      <c r="BN8" s="11">
        <v>94</v>
      </c>
      <c r="BO8" s="11">
        <v>173</v>
      </c>
      <c r="BP8" s="11">
        <v>45</v>
      </c>
      <c r="BQ8" s="11">
        <v>61</v>
      </c>
      <c r="BR8" s="11"/>
      <c r="BS8" s="11">
        <v>163</v>
      </c>
      <c r="BT8" s="11"/>
      <c r="BU8" s="11">
        <v>92</v>
      </c>
      <c r="BV8" s="11">
        <v>119</v>
      </c>
      <c r="BW8" s="11">
        <v>45</v>
      </c>
      <c r="BX8" s="11">
        <v>102</v>
      </c>
      <c r="BY8" s="11">
        <v>43</v>
      </c>
      <c r="BZ8" s="11"/>
      <c r="CA8" s="11">
        <v>48</v>
      </c>
      <c r="CB8" s="11"/>
      <c r="CC8" s="11">
        <v>403</v>
      </c>
      <c r="CD8" s="11">
        <v>85</v>
      </c>
      <c r="CE8" s="11"/>
      <c r="CF8" s="11">
        <v>159</v>
      </c>
      <c r="CG8" s="11"/>
      <c r="CH8" s="11">
        <v>173</v>
      </c>
      <c r="CI8" s="11">
        <v>58</v>
      </c>
    </row>
    <row r="9" spans="2:87" x14ac:dyDescent="0.35">
      <c r="B9" s="18" t="s">
        <v>157</v>
      </c>
      <c r="C9" s="17">
        <v>0.21227484911884101</v>
      </c>
      <c r="D9" s="17">
        <v>0.21573357685</v>
      </c>
      <c r="E9" s="17">
        <v>0.208922017593901</v>
      </c>
      <c r="F9" s="17"/>
      <c r="G9" s="17">
        <v>0.182361911129437</v>
      </c>
      <c r="H9" s="17">
        <v>0.245679656005722</v>
      </c>
      <c r="I9" s="17">
        <v>0.20865579526873401</v>
      </c>
      <c r="J9" s="17">
        <v>0.19496128651698499</v>
      </c>
      <c r="K9" s="17">
        <v>0.284367859773619</v>
      </c>
      <c r="L9" s="17">
        <v>0.16941381099355199</v>
      </c>
      <c r="M9" s="17"/>
      <c r="N9" s="17">
        <v>0.18913989829946501</v>
      </c>
      <c r="O9" s="17">
        <v>0.117546569446253</v>
      </c>
      <c r="P9" s="17">
        <v>0.27889540111111299</v>
      </c>
      <c r="Q9" s="17">
        <v>0.26116847112589497</v>
      </c>
      <c r="R9" s="17"/>
      <c r="S9" s="17">
        <v>0.20186531444679001</v>
      </c>
      <c r="T9" s="17">
        <v>0.28471143367424201</v>
      </c>
      <c r="U9" s="17">
        <v>0.124055262698922</v>
      </c>
      <c r="V9" s="17">
        <v>0.113095808781322</v>
      </c>
      <c r="W9" s="17">
        <v>0.19594835267031099</v>
      </c>
      <c r="X9" s="17">
        <v>0.22292022871039099</v>
      </c>
      <c r="Y9" s="17">
        <v>0.26230806545666702</v>
      </c>
      <c r="Z9" s="17">
        <v>0.19065933671712201</v>
      </c>
      <c r="AA9" s="17">
        <v>0.297036719047792</v>
      </c>
      <c r="AB9" s="17">
        <v>0.160153810314726</v>
      </c>
      <c r="AC9" s="17">
        <v>0.33369836631689598</v>
      </c>
      <c r="AD9" s="17">
        <v>5.7472142168679699E-2</v>
      </c>
      <c r="AE9" s="17"/>
      <c r="AF9" s="17">
        <v>0.18040485705647399</v>
      </c>
      <c r="AG9" s="17">
        <v>0.23624643292417799</v>
      </c>
      <c r="AH9" s="17">
        <v>0.24665984915235101</v>
      </c>
      <c r="AI9" s="17">
        <v>0.16749548855487101</v>
      </c>
      <c r="AJ9" s="17">
        <v>0.111463326791526</v>
      </c>
      <c r="AK9" s="17"/>
      <c r="AL9" s="17">
        <v>0.155241082110879</v>
      </c>
      <c r="AM9" s="17">
        <v>0.217270673879388</v>
      </c>
      <c r="AN9" s="17">
        <v>0.26766125246796801</v>
      </c>
      <c r="AO9" s="17">
        <v>0.33972248816594097</v>
      </c>
      <c r="AP9" s="17"/>
      <c r="AQ9" s="17">
        <v>0.239985311867284</v>
      </c>
      <c r="AR9" s="17">
        <v>0.17504622471480299</v>
      </c>
      <c r="AS9" s="17"/>
      <c r="AT9" s="17">
        <v>0.20621453348625199</v>
      </c>
      <c r="AU9" s="17">
        <v>0.16811185277854801</v>
      </c>
      <c r="AV9" s="17"/>
      <c r="AW9" s="17">
        <v>0.18593784545153799</v>
      </c>
      <c r="AX9" s="17">
        <v>0.167146622819797</v>
      </c>
      <c r="AY9" s="17">
        <v>0.27154892473939801</v>
      </c>
      <c r="AZ9" s="17"/>
      <c r="BA9" s="17">
        <v>0.27462633334554998</v>
      </c>
      <c r="BB9" s="17">
        <v>0.15478244801835001</v>
      </c>
      <c r="BC9" s="17">
        <v>0.23624874735391199</v>
      </c>
      <c r="BD9" s="17">
        <v>0.126340863753305</v>
      </c>
      <c r="BE9" s="17">
        <v>0.11874647001993301</v>
      </c>
      <c r="BF9" s="17"/>
      <c r="BG9" s="17">
        <v>0.15218027498475201</v>
      </c>
      <c r="BH9" s="17">
        <v>0.25884283607841002</v>
      </c>
      <c r="BI9" s="17"/>
      <c r="BJ9" s="17">
        <v>0.187614494794207</v>
      </c>
      <c r="BK9" s="17">
        <v>0.29106262465055599</v>
      </c>
      <c r="BL9" s="17"/>
      <c r="BM9" s="17">
        <v>0.23663630438910599</v>
      </c>
      <c r="BN9" s="17">
        <v>0.164082529266594</v>
      </c>
      <c r="BO9" s="17">
        <v>0.166409405138609</v>
      </c>
      <c r="BP9" s="17">
        <v>0.16962789059139299</v>
      </c>
      <c r="BQ9" s="17">
        <v>0.40470404423081302</v>
      </c>
      <c r="BR9" s="17"/>
      <c r="BS9" s="17">
        <v>0.36648486515709899</v>
      </c>
      <c r="BT9" s="17"/>
      <c r="BU9" s="17">
        <v>0.16026457108029801</v>
      </c>
      <c r="BV9" s="17">
        <v>0.16505919102876901</v>
      </c>
      <c r="BW9" s="17">
        <v>0.15661920078717101</v>
      </c>
      <c r="BX9" s="17">
        <v>0.41803032470372298</v>
      </c>
      <c r="BY9" s="17">
        <v>0.19032843430388399</v>
      </c>
      <c r="BZ9" s="17"/>
      <c r="CA9" s="17">
        <v>0.30066405112255701</v>
      </c>
      <c r="CB9" s="17"/>
      <c r="CC9" s="17">
        <v>0.21662720077292899</v>
      </c>
      <c r="CD9" s="17">
        <v>0.19098112510201401</v>
      </c>
      <c r="CE9" s="17"/>
      <c r="CF9" s="17">
        <v>0.19296531809567299</v>
      </c>
      <c r="CG9" s="17"/>
      <c r="CH9" s="17">
        <v>0.18926761717510601</v>
      </c>
      <c r="CI9" s="17">
        <v>0.33805206487524597</v>
      </c>
    </row>
    <row r="10" spans="2:87" x14ac:dyDescent="0.35">
      <c r="B10" s="18" t="s">
        <v>158</v>
      </c>
      <c r="C10" s="17">
        <v>0.25000647177563401</v>
      </c>
      <c r="D10" s="17">
        <v>0.30360001430410299</v>
      </c>
      <c r="E10" s="17">
        <v>0.198053807995871</v>
      </c>
      <c r="F10" s="17"/>
      <c r="G10" s="17">
        <v>0.30097651851280499</v>
      </c>
      <c r="H10" s="17">
        <v>0.28415263986474398</v>
      </c>
      <c r="I10" s="17">
        <v>0.24223052774929599</v>
      </c>
      <c r="J10" s="17">
        <v>0.19617312847823801</v>
      </c>
      <c r="K10" s="17">
        <v>0.297513563200344</v>
      </c>
      <c r="L10" s="17">
        <v>0.20188758197591999</v>
      </c>
      <c r="M10" s="17"/>
      <c r="N10" s="17">
        <v>0.27424137622963801</v>
      </c>
      <c r="O10" s="17">
        <v>0.24725674671245401</v>
      </c>
      <c r="P10" s="17">
        <v>0.23029541907138401</v>
      </c>
      <c r="Q10" s="17">
        <v>0.23895815795512501</v>
      </c>
      <c r="R10" s="17"/>
      <c r="S10" s="17">
        <v>0.25922208800586199</v>
      </c>
      <c r="T10" s="17">
        <v>0.204381365687096</v>
      </c>
      <c r="U10" s="17">
        <v>0.25067327131791001</v>
      </c>
      <c r="V10" s="17">
        <v>0.310494607905548</v>
      </c>
      <c r="W10" s="17">
        <v>0.26562979149882698</v>
      </c>
      <c r="X10" s="17">
        <v>0.35261290005648799</v>
      </c>
      <c r="Y10" s="17">
        <v>0.21963751218215599</v>
      </c>
      <c r="Z10" s="17">
        <v>0.36471793920754503</v>
      </c>
      <c r="AA10" s="17">
        <v>0.13512883444802901</v>
      </c>
      <c r="AB10" s="17">
        <v>0.27689296341325698</v>
      </c>
      <c r="AC10" s="17">
        <v>0.16085357143209</v>
      </c>
      <c r="AD10" s="17">
        <v>0.31038207901521098</v>
      </c>
      <c r="AE10" s="17"/>
      <c r="AF10" s="17">
        <v>0.26667988720023</v>
      </c>
      <c r="AG10" s="17">
        <v>0.205137393478415</v>
      </c>
      <c r="AH10" s="17">
        <v>0.24776131612324101</v>
      </c>
      <c r="AI10" s="17">
        <v>0.29842282886013</v>
      </c>
      <c r="AJ10" s="17">
        <v>0.42440415281722998</v>
      </c>
      <c r="AK10" s="17"/>
      <c r="AL10" s="17">
        <v>0.257702233304206</v>
      </c>
      <c r="AM10" s="17">
        <v>0.27070998752286801</v>
      </c>
      <c r="AN10" s="17">
        <v>0.18499157600969199</v>
      </c>
      <c r="AO10" s="17">
        <v>0.27444475716181499</v>
      </c>
      <c r="AP10" s="17"/>
      <c r="AQ10" s="17">
        <v>0.24523523983944201</v>
      </c>
      <c r="AR10" s="17">
        <v>0.25641655605714098</v>
      </c>
      <c r="AS10" s="17"/>
      <c r="AT10" s="17">
        <v>0.26865579484124502</v>
      </c>
      <c r="AU10" s="17">
        <v>0.21546374354581899</v>
      </c>
      <c r="AV10" s="17"/>
      <c r="AW10" s="17">
        <v>0.27615940524034799</v>
      </c>
      <c r="AX10" s="17">
        <v>0.30045438350766102</v>
      </c>
      <c r="AY10" s="17">
        <v>0.20063108022612899</v>
      </c>
      <c r="AZ10" s="17"/>
      <c r="BA10" s="17">
        <v>0.232225914804639</v>
      </c>
      <c r="BB10" s="17">
        <v>0.28589372470094099</v>
      </c>
      <c r="BC10" s="17">
        <v>0.25931068572753202</v>
      </c>
      <c r="BD10" s="17">
        <v>0.16174402950385899</v>
      </c>
      <c r="BE10" s="17">
        <v>0.249512102523059</v>
      </c>
      <c r="BF10" s="17"/>
      <c r="BG10" s="17">
        <v>0.230906649622588</v>
      </c>
      <c r="BH10" s="17">
        <v>0.26480714690761098</v>
      </c>
      <c r="BI10" s="17"/>
      <c r="BJ10" s="17">
        <v>0.26878806743942302</v>
      </c>
      <c r="BK10" s="17">
        <v>0.19135858223337601</v>
      </c>
      <c r="BL10" s="17"/>
      <c r="BM10" s="17">
        <v>0.193696974293871</v>
      </c>
      <c r="BN10" s="17">
        <v>0.30740555767705102</v>
      </c>
      <c r="BO10" s="17">
        <v>0.244040908412399</v>
      </c>
      <c r="BP10" s="17">
        <v>0.20544722610678101</v>
      </c>
      <c r="BQ10" s="17">
        <v>0.371437081690008</v>
      </c>
      <c r="BR10" s="17"/>
      <c r="BS10" s="17">
        <v>0.36021934780089299</v>
      </c>
      <c r="BT10" s="17"/>
      <c r="BU10" s="17">
        <v>0.30760212413833898</v>
      </c>
      <c r="BV10" s="17">
        <v>0.20779676684736501</v>
      </c>
      <c r="BW10" s="17">
        <v>0.18512319172368699</v>
      </c>
      <c r="BX10" s="17">
        <v>0.387119924713963</v>
      </c>
      <c r="BY10" s="17">
        <v>0.21164855132350999</v>
      </c>
      <c r="BZ10" s="17"/>
      <c r="CA10" s="17">
        <v>0.393186296056871</v>
      </c>
      <c r="CB10" s="17"/>
      <c r="CC10" s="17">
        <v>0.25935068635011699</v>
      </c>
      <c r="CD10" s="17">
        <v>0.22615501936584301</v>
      </c>
      <c r="CE10" s="17"/>
      <c r="CF10" s="17">
        <v>0.231520150704318</v>
      </c>
      <c r="CG10" s="17"/>
      <c r="CH10" s="17">
        <v>0.266097989635115</v>
      </c>
      <c r="CI10" s="17">
        <v>0.23812056063318601</v>
      </c>
    </row>
    <row r="11" spans="2:87" x14ac:dyDescent="0.35">
      <c r="B11" s="18" t="s">
        <v>159</v>
      </c>
      <c r="C11" s="17">
        <v>0.16208707955311</v>
      </c>
      <c r="D11" s="17">
        <v>0.16613092023599901</v>
      </c>
      <c r="E11" s="17">
        <v>0.158167049537078</v>
      </c>
      <c r="F11" s="17"/>
      <c r="G11" s="17">
        <v>0.17984534359541199</v>
      </c>
      <c r="H11" s="17">
        <v>0.187574112818231</v>
      </c>
      <c r="I11" s="17">
        <v>0.14772333150630401</v>
      </c>
      <c r="J11" s="17">
        <v>0.220461824689999</v>
      </c>
      <c r="K11" s="17">
        <v>9.9247381319983993E-2</v>
      </c>
      <c r="L11" s="17">
        <v>0.132452293455952</v>
      </c>
      <c r="M11" s="17"/>
      <c r="N11" s="17">
        <v>0.20369747982480699</v>
      </c>
      <c r="O11" s="17">
        <v>0.12202120458603501</v>
      </c>
      <c r="P11" s="17">
        <v>0.211788131441391</v>
      </c>
      <c r="Q11" s="17">
        <v>0.11500951031072899</v>
      </c>
      <c r="R11" s="17"/>
      <c r="S11" s="17">
        <v>0.10851782405692301</v>
      </c>
      <c r="T11" s="17">
        <v>9.2924168971785501E-2</v>
      </c>
      <c r="U11" s="17">
        <v>0.118966422414322</v>
      </c>
      <c r="V11" s="17">
        <v>0.19724731390713701</v>
      </c>
      <c r="W11" s="17">
        <v>0.19002470673254601</v>
      </c>
      <c r="X11" s="17">
        <v>0.19706789558223001</v>
      </c>
      <c r="Y11" s="17">
        <v>0.18165182317460399</v>
      </c>
      <c r="Z11" s="17">
        <v>0.12885830375819199</v>
      </c>
      <c r="AA11" s="17">
        <v>0.18748503665931401</v>
      </c>
      <c r="AB11" s="17">
        <v>0.23979386017471199</v>
      </c>
      <c r="AC11" s="17">
        <v>0.13571602403837599</v>
      </c>
      <c r="AD11" s="17">
        <v>0.22543951128259401</v>
      </c>
      <c r="AE11" s="17"/>
      <c r="AF11" s="17">
        <v>0.11637861446309</v>
      </c>
      <c r="AG11" s="17">
        <v>0.181901220620452</v>
      </c>
      <c r="AH11" s="17">
        <v>0.13064918049643701</v>
      </c>
      <c r="AI11" s="17">
        <v>0.18027240737886899</v>
      </c>
      <c r="AJ11" s="17">
        <v>0.197310144392882</v>
      </c>
      <c r="AK11" s="17"/>
      <c r="AL11" s="17">
        <v>0.143966574873368</v>
      </c>
      <c r="AM11" s="17">
        <v>0.13827640460330701</v>
      </c>
      <c r="AN11" s="17">
        <v>0.27607321727413298</v>
      </c>
      <c r="AO11" s="17">
        <v>8.4184089465825507E-2</v>
      </c>
      <c r="AP11" s="17"/>
      <c r="AQ11" s="17">
        <v>0.15958960864331601</v>
      </c>
      <c r="AR11" s="17">
        <v>0.16544239726486201</v>
      </c>
      <c r="AS11" s="17"/>
      <c r="AT11" s="17">
        <v>0.163173472829752</v>
      </c>
      <c r="AU11" s="17">
        <v>0.104511589558427</v>
      </c>
      <c r="AV11" s="17"/>
      <c r="AW11" s="17">
        <v>0.151603382689012</v>
      </c>
      <c r="AX11" s="17">
        <v>0.18146776217979399</v>
      </c>
      <c r="AY11" s="17">
        <v>0.16807788320108699</v>
      </c>
      <c r="AZ11" s="17"/>
      <c r="BA11" s="17">
        <v>0.15968821412603201</v>
      </c>
      <c r="BB11" s="17">
        <v>0.15682353469312199</v>
      </c>
      <c r="BC11" s="17">
        <v>0.175382950236351</v>
      </c>
      <c r="BD11" s="17">
        <v>0.10034427131075301</v>
      </c>
      <c r="BE11" s="17">
        <v>0.225094992559526</v>
      </c>
      <c r="BF11" s="17"/>
      <c r="BG11" s="17">
        <v>0.177764528003962</v>
      </c>
      <c r="BH11" s="17">
        <v>0.14993844175114099</v>
      </c>
      <c r="BI11" s="17"/>
      <c r="BJ11" s="17">
        <v>0.16530767355498799</v>
      </c>
      <c r="BK11" s="17">
        <v>0.14613912695345099</v>
      </c>
      <c r="BL11" s="17"/>
      <c r="BM11" s="17">
        <v>0.201771290999291</v>
      </c>
      <c r="BN11" s="17">
        <v>0.186502295207014</v>
      </c>
      <c r="BO11" s="17">
        <v>0.18127283175342401</v>
      </c>
      <c r="BP11" s="17">
        <v>9.5987671309079495E-2</v>
      </c>
      <c r="BQ11" s="17">
        <v>9.5033680199970397E-2</v>
      </c>
      <c r="BR11" s="17"/>
      <c r="BS11" s="17">
        <v>0.157484558828725</v>
      </c>
      <c r="BT11" s="17"/>
      <c r="BU11" s="17">
        <v>0.17224487425941301</v>
      </c>
      <c r="BV11" s="17">
        <v>0.17466173655797801</v>
      </c>
      <c r="BW11" s="17">
        <v>0.20359720779280699</v>
      </c>
      <c r="BX11" s="17">
        <v>0.10279294043435</v>
      </c>
      <c r="BY11" s="17">
        <v>0.228228225231313</v>
      </c>
      <c r="BZ11" s="17"/>
      <c r="CA11" s="17">
        <v>0.175887156089231</v>
      </c>
      <c r="CB11" s="17"/>
      <c r="CC11" s="17">
        <v>0.14434200965187</v>
      </c>
      <c r="CD11" s="17">
        <v>0.27328672833504902</v>
      </c>
      <c r="CE11" s="17"/>
      <c r="CF11" s="17">
        <v>0.133317728034858</v>
      </c>
      <c r="CG11" s="17"/>
      <c r="CH11" s="17">
        <v>0.16183711947238599</v>
      </c>
      <c r="CI11" s="17">
        <v>0.14355061157030199</v>
      </c>
    </row>
    <row r="12" spans="2:87" x14ac:dyDescent="0.35">
      <c r="B12" s="18" t="s">
        <v>160</v>
      </c>
      <c r="C12" s="17">
        <v>0.17878576661067599</v>
      </c>
      <c r="D12" s="17">
        <v>0.18111146515745999</v>
      </c>
      <c r="E12" s="17">
        <v>0.17653127420443099</v>
      </c>
      <c r="F12" s="17"/>
      <c r="G12" s="17">
        <v>0.191898419196572</v>
      </c>
      <c r="H12" s="17">
        <v>0.17105459433593401</v>
      </c>
      <c r="I12" s="17">
        <v>0.19447603009136599</v>
      </c>
      <c r="J12" s="17">
        <v>0.248214020483878</v>
      </c>
      <c r="K12" s="17">
        <v>0.140303112458882</v>
      </c>
      <c r="L12" s="17">
        <v>0.12274422987476501</v>
      </c>
      <c r="M12" s="17"/>
      <c r="N12" s="17">
        <v>0.18399105973778301</v>
      </c>
      <c r="O12" s="17">
        <v>0.30302514865843899</v>
      </c>
      <c r="P12" s="17">
        <v>0.113502076486861</v>
      </c>
      <c r="Q12" s="17">
        <v>0.125018053797362</v>
      </c>
      <c r="R12" s="17"/>
      <c r="S12" s="17">
        <v>0.175864461709871</v>
      </c>
      <c r="T12" s="17">
        <v>0.227376059958215</v>
      </c>
      <c r="U12" s="17">
        <v>0.28664173339111898</v>
      </c>
      <c r="V12" s="17">
        <v>0.17302357933375301</v>
      </c>
      <c r="W12" s="17">
        <v>7.6686381012610896E-2</v>
      </c>
      <c r="X12" s="17">
        <v>0.12851698353784199</v>
      </c>
      <c r="Y12" s="17">
        <v>0.168614837808233</v>
      </c>
      <c r="Z12" s="17">
        <v>0.18483753839349401</v>
      </c>
      <c r="AA12" s="17">
        <v>0.20402037911985599</v>
      </c>
      <c r="AB12" s="17">
        <v>0.153967918416889</v>
      </c>
      <c r="AC12" s="17">
        <v>0.127044241993711</v>
      </c>
      <c r="AD12" s="17">
        <v>0.22514055808608799</v>
      </c>
      <c r="AE12" s="17"/>
      <c r="AF12" s="17">
        <v>0.172725466676795</v>
      </c>
      <c r="AG12" s="17">
        <v>0.17103973281276799</v>
      </c>
      <c r="AH12" s="17">
        <v>0.21502656468666401</v>
      </c>
      <c r="AI12" s="17">
        <v>0.13852079611089299</v>
      </c>
      <c r="AJ12" s="17">
        <v>0.16954885300369599</v>
      </c>
      <c r="AK12" s="17"/>
      <c r="AL12" s="17">
        <v>0.18802015586236401</v>
      </c>
      <c r="AM12" s="17">
        <v>0.15863914556581499</v>
      </c>
      <c r="AN12" s="17">
        <v>0.175632338422269</v>
      </c>
      <c r="AO12" s="17">
        <v>0.234205646836738</v>
      </c>
      <c r="AP12" s="17"/>
      <c r="AQ12" s="17">
        <v>0.140376838782758</v>
      </c>
      <c r="AR12" s="17">
        <v>0.23038763125105099</v>
      </c>
      <c r="AS12" s="17"/>
      <c r="AT12" s="17">
        <v>0.19742285642940699</v>
      </c>
      <c r="AU12" s="17">
        <v>0.13512555987730701</v>
      </c>
      <c r="AV12" s="17"/>
      <c r="AW12" s="17">
        <v>0.16317976419348801</v>
      </c>
      <c r="AX12" s="17">
        <v>0.166237606111934</v>
      </c>
      <c r="AY12" s="17">
        <v>0.185760954488046</v>
      </c>
      <c r="AZ12" s="17"/>
      <c r="BA12" s="17">
        <v>0.16965895435338499</v>
      </c>
      <c r="BB12" s="17">
        <v>0.222327455049915</v>
      </c>
      <c r="BC12" s="17">
        <v>0.12479562859768201</v>
      </c>
      <c r="BD12" s="17">
        <v>0.298660304574415</v>
      </c>
      <c r="BE12" s="17">
        <v>0.15749773534380099</v>
      </c>
      <c r="BF12" s="17"/>
      <c r="BG12" s="17">
        <v>0.23593713294937699</v>
      </c>
      <c r="BH12" s="17">
        <v>0.13449850572679301</v>
      </c>
      <c r="BI12" s="17"/>
      <c r="BJ12" s="17">
        <v>0.19598242719034201</v>
      </c>
      <c r="BK12" s="17">
        <v>0.114552370691386</v>
      </c>
      <c r="BL12" s="17"/>
      <c r="BM12" s="17">
        <v>6.9300493874741298E-2</v>
      </c>
      <c r="BN12" s="17">
        <v>0.1102295596449</v>
      </c>
      <c r="BO12" s="17">
        <v>0.28173477212994402</v>
      </c>
      <c r="BP12" s="17">
        <v>0.178537416319033</v>
      </c>
      <c r="BQ12" s="17">
        <v>1.54308781418388E-2</v>
      </c>
      <c r="BR12" s="17"/>
      <c r="BS12" s="17">
        <v>2.5421307943890699E-2</v>
      </c>
      <c r="BT12" s="17"/>
      <c r="BU12" s="17">
        <v>8.9516892231926506E-2</v>
      </c>
      <c r="BV12" s="17">
        <v>0.32487578624448898</v>
      </c>
      <c r="BW12" s="17">
        <v>0.19879283954431701</v>
      </c>
      <c r="BX12" s="17">
        <v>9.1488538298181207E-3</v>
      </c>
      <c r="BY12" s="17">
        <v>0.15948950821706101</v>
      </c>
      <c r="BZ12" s="17"/>
      <c r="CA12" s="17">
        <v>6.4735097160967495E-2</v>
      </c>
      <c r="CB12" s="17"/>
      <c r="CC12" s="17">
        <v>0.18467823154479401</v>
      </c>
      <c r="CD12" s="17">
        <v>0.160909155099415</v>
      </c>
      <c r="CE12" s="17"/>
      <c r="CF12" s="17">
        <v>0.242667246057371</v>
      </c>
      <c r="CG12" s="17"/>
      <c r="CH12" s="17">
        <v>0.15012019049688899</v>
      </c>
      <c r="CI12" s="17">
        <v>0.181812284679428</v>
      </c>
    </row>
    <row r="13" spans="2:87" x14ac:dyDescent="0.35">
      <c r="B13" s="18" t="s">
        <v>161</v>
      </c>
      <c r="C13" s="19">
        <v>0.19684583294173999</v>
      </c>
      <c r="D13" s="19">
        <v>0.13342402345243901</v>
      </c>
      <c r="E13" s="19">
        <v>0.25832585066871899</v>
      </c>
      <c r="F13" s="19"/>
      <c r="G13" s="19">
        <v>0.14491780756577399</v>
      </c>
      <c r="H13" s="19">
        <v>0.111538996975369</v>
      </c>
      <c r="I13" s="19">
        <v>0.2069143153843</v>
      </c>
      <c r="J13" s="19">
        <v>0.1401897398309</v>
      </c>
      <c r="K13" s="19">
        <v>0.17856808324717199</v>
      </c>
      <c r="L13" s="19">
        <v>0.37350208369981203</v>
      </c>
      <c r="M13" s="19"/>
      <c r="N13" s="19">
        <v>0.14893018590830701</v>
      </c>
      <c r="O13" s="19">
        <v>0.21015033059682001</v>
      </c>
      <c r="P13" s="19">
        <v>0.16551897188925099</v>
      </c>
      <c r="Q13" s="19">
        <v>0.25984580681088898</v>
      </c>
      <c r="R13" s="19"/>
      <c r="S13" s="19">
        <v>0.25453031178055402</v>
      </c>
      <c r="T13" s="19">
        <v>0.19060697170866001</v>
      </c>
      <c r="U13" s="19">
        <v>0.219663310177727</v>
      </c>
      <c r="V13" s="19">
        <v>0.20613869007224001</v>
      </c>
      <c r="W13" s="19">
        <v>0.27171076808570499</v>
      </c>
      <c r="X13" s="19">
        <v>9.8881992113048198E-2</v>
      </c>
      <c r="Y13" s="19">
        <v>0.167787761378341</v>
      </c>
      <c r="Z13" s="19">
        <v>0.13092688192364699</v>
      </c>
      <c r="AA13" s="19">
        <v>0.176329030725008</v>
      </c>
      <c r="AB13" s="19">
        <v>0.169191447680416</v>
      </c>
      <c r="AC13" s="19">
        <v>0.242687796218927</v>
      </c>
      <c r="AD13" s="19">
        <v>0.181565709447428</v>
      </c>
      <c r="AE13" s="19"/>
      <c r="AF13" s="19">
        <v>0.26381117460341102</v>
      </c>
      <c r="AG13" s="19">
        <v>0.20567522016418699</v>
      </c>
      <c r="AH13" s="19">
        <v>0.159903089541306</v>
      </c>
      <c r="AI13" s="19">
        <v>0.21528847909523699</v>
      </c>
      <c r="AJ13" s="19">
        <v>9.7273522994666101E-2</v>
      </c>
      <c r="AK13" s="19"/>
      <c r="AL13" s="19">
        <v>0.25506995384918302</v>
      </c>
      <c r="AM13" s="19">
        <v>0.21510378842862199</v>
      </c>
      <c r="AN13" s="19">
        <v>9.5641615825937304E-2</v>
      </c>
      <c r="AO13" s="19">
        <v>6.7443018369681196E-2</v>
      </c>
      <c r="AP13" s="19"/>
      <c r="AQ13" s="19">
        <v>0.21481300086720001</v>
      </c>
      <c r="AR13" s="19">
        <v>0.17270719071214299</v>
      </c>
      <c r="AS13" s="19"/>
      <c r="AT13" s="19">
        <v>0.164533342413343</v>
      </c>
      <c r="AU13" s="19">
        <v>0.37678725423989901</v>
      </c>
      <c r="AV13" s="19"/>
      <c r="AW13" s="19">
        <v>0.22311960242561399</v>
      </c>
      <c r="AX13" s="19">
        <v>0.18469362538081399</v>
      </c>
      <c r="AY13" s="19">
        <v>0.17398115734534</v>
      </c>
      <c r="AZ13" s="19"/>
      <c r="BA13" s="19">
        <v>0.16380058337039299</v>
      </c>
      <c r="BB13" s="19">
        <v>0.18017283753767199</v>
      </c>
      <c r="BC13" s="19">
        <v>0.20426198808452301</v>
      </c>
      <c r="BD13" s="19">
        <v>0.31291053085766801</v>
      </c>
      <c r="BE13" s="19">
        <v>0.24914869955368099</v>
      </c>
      <c r="BF13" s="19"/>
      <c r="BG13" s="19">
        <v>0.203211414439321</v>
      </c>
      <c r="BH13" s="19">
        <v>0.19191306953604501</v>
      </c>
      <c r="BI13" s="19"/>
      <c r="BJ13" s="19">
        <v>0.18230733702103899</v>
      </c>
      <c r="BK13" s="19">
        <v>0.25688729547123101</v>
      </c>
      <c r="BL13" s="19"/>
      <c r="BM13" s="19">
        <v>0.29859493644299001</v>
      </c>
      <c r="BN13" s="19">
        <v>0.231780058204441</v>
      </c>
      <c r="BO13" s="19">
        <v>0.12654208256562399</v>
      </c>
      <c r="BP13" s="19">
        <v>0.35039979567371299</v>
      </c>
      <c r="BQ13" s="19">
        <v>0.11339431573736999</v>
      </c>
      <c r="BR13" s="19"/>
      <c r="BS13" s="19">
        <v>9.0389920269393201E-2</v>
      </c>
      <c r="BT13" s="19"/>
      <c r="BU13" s="19">
        <v>0.27037153829002297</v>
      </c>
      <c r="BV13" s="19">
        <v>0.12760651932139899</v>
      </c>
      <c r="BW13" s="19">
        <v>0.255867560152018</v>
      </c>
      <c r="BX13" s="19">
        <v>8.2907956318145598E-2</v>
      </c>
      <c r="BY13" s="19">
        <v>0.21030528092423101</v>
      </c>
      <c r="BZ13" s="19"/>
      <c r="CA13" s="19">
        <v>6.5527399570373193E-2</v>
      </c>
      <c r="CB13" s="19"/>
      <c r="CC13" s="19">
        <v>0.19500187168029001</v>
      </c>
      <c r="CD13" s="19">
        <v>0.14866797209767799</v>
      </c>
      <c r="CE13" s="19"/>
      <c r="CF13" s="19">
        <v>0.199529557107781</v>
      </c>
      <c r="CG13" s="19"/>
      <c r="CH13" s="19">
        <v>0.23267708322050401</v>
      </c>
      <c r="CI13" s="19">
        <v>9.8464478241837905E-2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207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501</v>
      </c>
      <c r="D7" s="10">
        <v>249</v>
      </c>
      <c r="E7" s="10">
        <v>252</v>
      </c>
      <c r="F7" s="10"/>
      <c r="G7" s="10">
        <v>42</v>
      </c>
      <c r="H7" s="10">
        <v>87</v>
      </c>
      <c r="I7" s="10">
        <v>102</v>
      </c>
      <c r="J7" s="10">
        <v>93</v>
      </c>
      <c r="K7" s="10">
        <v>77</v>
      </c>
      <c r="L7" s="10">
        <v>100</v>
      </c>
      <c r="M7" s="10"/>
      <c r="N7" s="10">
        <v>149</v>
      </c>
      <c r="O7" s="10">
        <v>109</v>
      </c>
      <c r="P7" s="10">
        <v>110</v>
      </c>
      <c r="Q7" s="10">
        <v>132</v>
      </c>
      <c r="R7" s="10"/>
      <c r="S7" s="10">
        <v>73</v>
      </c>
      <c r="T7" s="10">
        <v>63</v>
      </c>
      <c r="U7" s="10">
        <v>40</v>
      </c>
      <c r="V7" s="10">
        <v>43</v>
      </c>
      <c r="W7" s="10">
        <v>42</v>
      </c>
      <c r="X7" s="10">
        <v>41</v>
      </c>
      <c r="Y7" s="10">
        <v>29</v>
      </c>
      <c r="Z7" s="10">
        <v>23</v>
      </c>
      <c r="AA7" s="10">
        <v>64</v>
      </c>
      <c r="AB7" s="10">
        <v>46</v>
      </c>
      <c r="AC7" s="10">
        <v>22</v>
      </c>
      <c r="AD7" s="10">
        <v>15</v>
      </c>
      <c r="AE7" s="10"/>
      <c r="AF7" s="10">
        <v>76</v>
      </c>
      <c r="AG7" s="10">
        <v>205</v>
      </c>
      <c r="AH7" s="10">
        <v>87</v>
      </c>
      <c r="AI7" s="10">
        <v>62</v>
      </c>
      <c r="AJ7" s="10">
        <v>53</v>
      </c>
      <c r="AK7" s="10"/>
      <c r="AL7" s="10">
        <v>201</v>
      </c>
      <c r="AM7" s="10">
        <v>173</v>
      </c>
      <c r="AN7" s="10">
        <v>91</v>
      </c>
      <c r="AO7" s="10">
        <v>36</v>
      </c>
      <c r="AP7" s="10"/>
      <c r="AQ7" s="10">
        <v>281</v>
      </c>
      <c r="AR7" s="10">
        <v>220</v>
      </c>
      <c r="AS7" s="10"/>
      <c r="AT7" s="10">
        <v>338</v>
      </c>
      <c r="AU7" s="10">
        <v>99</v>
      </c>
      <c r="AV7" s="10"/>
      <c r="AW7" s="10">
        <v>185</v>
      </c>
      <c r="AX7" s="10">
        <v>114</v>
      </c>
      <c r="AY7" s="10">
        <v>187</v>
      </c>
      <c r="AZ7" s="10"/>
      <c r="BA7" s="10">
        <v>142</v>
      </c>
      <c r="BB7" s="10">
        <v>132</v>
      </c>
      <c r="BC7" s="10">
        <v>161</v>
      </c>
      <c r="BD7" s="10">
        <v>42</v>
      </c>
      <c r="BE7" s="10">
        <v>24</v>
      </c>
      <c r="BF7" s="10"/>
      <c r="BG7" s="10">
        <v>202</v>
      </c>
      <c r="BH7" s="10">
        <v>299</v>
      </c>
      <c r="BI7" s="10"/>
      <c r="BJ7" s="10">
        <v>382</v>
      </c>
      <c r="BK7" s="10">
        <v>115</v>
      </c>
      <c r="BL7" s="10"/>
      <c r="BM7" s="10">
        <v>65</v>
      </c>
      <c r="BN7" s="10">
        <v>100</v>
      </c>
      <c r="BO7" s="10">
        <v>169</v>
      </c>
      <c r="BP7" s="10">
        <v>46</v>
      </c>
      <c r="BQ7" s="10">
        <v>61</v>
      </c>
      <c r="BR7" s="10"/>
      <c r="BS7" s="10">
        <v>162</v>
      </c>
      <c r="BT7" s="10"/>
      <c r="BU7" s="10">
        <v>95</v>
      </c>
      <c r="BV7" s="10">
        <v>118</v>
      </c>
      <c r="BW7" s="10">
        <v>43</v>
      </c>
      <c r="BX7" s="10">
        <v>104</v>
      </c>
      <c r="BY7" s="10">
        <v>40</v>
      </c>
      <c r="BZ7" s="10"/>
      <c r="CA7" s="10">
        <v>47</v>
      </c>
      <c r="CB7" s="10"/>
      <c r="CC7" s="10">
        <v>404</v>
      </c>
      <c r="CD7" s="10">
        <v>83</v>
      </c>
      <c r="CE7" s="10"/>
      <c r="CF7" s="10">
        <v>169</v>
      </c>
      <c r="CG7" s="10"/>
      <c r="CH7" s="10">
        <v>176</v>
      </c>
      <c r="CI7" s="10">
        <v>60</v>
      </c>
    </row>
    <row r="8" spans="2:87" ht="30" customHeight="1" x14ac:dyDescent="0.35">
      <c r="B8" s="11" t="s">
        <v>20</v>
      </c>
      <c r="C8" s="11">
        <v>502</v>
      </c>
      <c r="D8" s="11">
        <v>247</v>
      </c>
      <c r="E8" s="11">
        <v>255</v>
      </c>
      <c r="F8" s="11"/>
      <c r="G8" s="11">
        <v>71</v>
      </c>
      <c r="H8" s="11">
        <v>84</v>
      </c>
      <c r="I8" s="11">
        <v>95</v>
      </c>
      <c r="J8" s="11">
        <v>88</v>
      </c>
      <c r="K8" s="11">
        <v>71</v>
      </c>
      <c r="L8" s="11">
        <v>92</v>
      </c>
      <c r="M8" s="11"/>
      <c r="N8" s="11">
        <v>138</v>
      </c>
      <c r="O8" s="11">
        <v>114</v>
      </c>
      <c r="P8" s="11">
        <v>111</v>
      </c>
      <c r="Q8" s="11">
        <v>139</v>
      </c>
      <c r="R8" s="11"/>
      <c r="S8" s="11">
        <v>77</v>
      </c>
      <c r="T8" s="11">
        <v>57</v>
      </c>
      <c r="U8" s="11">
        <v>38</v>
      </c>
      <c r="V8" s="11">
        <v>45</v>
      </c>
      <c r="W8" s="11">
        <v>41</v>
      </c>
      <c r="X8" s="11">
        <v>42</v>
      </c>
      <c r="Y8" s="11">
        <v>32</v>
      </c>
      <c r="Z8" s="11">
        <v>22</v>
      </c>
      <c r="AA8" s="11">
        <v>66</v>
      </c>
      <c r="AB8" s="11">
        <v>46</v>
      </c>
      <c r="AC8" s="11">
        <v>21</v>
      </c>
      <c r="AD8" s="11">
        <v>14</v>
      </c>
      <c r="AE8" s="11"/>
      <c r="AF8" s="11">
        <v>77</v>
      </c>
      <c r="AG8" s="11">
        <v>211</v>
      </c>
      <c r="AH8" s="11">
        <v>87</v>
      </c>
      <c r="AI8" s="11">
        <v>59</v>
      </c>
      <c r="AJ8" s="11">
        <v>50</v>
      </c>
      <c r="AK8" s="11"/>
      <c r="AL8" s="11">
        <v>192</v>
      </c>
      <c r="AM8" s="11">
        <v>178</v>
      </c>
      <c r="AN8" s="11">
        <v>94</v>
      </c>
      <c r="AO8" s="11">
        <v>38</v>
      </c>
      <c r="AP8" s="11"/>
      <c r="AQ8" s="11">
        <v>288</v>
      </c>
      <c r="AR8" s="11">
        <v>214</v>
      </c>
      <c r="AS8" s="11"/>
      <c r="AT8" s="11">
        <v>344</v>
      </c>
      <c r="AU8" s="11">
        <v>91</v>
      </c>
      <c r="AV8" s="11"/>
      <c r="AW8" s="11">
        <v>175</v>
      </c>
      <c r="AX8" s="11">
        <v>114</v>
      </c>
      <c r="AY8" s="11">
        <v>196</v>
      </c>
      <c r="AZ8" s="11"/>
      <c r="BA8" s="11">
        <v>147</v>
      </c>
      <c r="BB8" s="11">
        <v>131</v>
      </c>
      <c r="BC8" s="11">
        <v>162</v>
      </c>
      <c r="BD8" s="11">
        <v>40</v>
      </c>
      <c r="BE8" s="11">
        <v>22</v>
      </c>
      <c r="BF8" s="11"/>
      <c r="BG8" s="11">
        <v>219</v>
      </c>
      <c r="BH8" s="11">
        <v>283</v>
      </c>
      <c r="BI8" s="11"/>
      <c r="BJ8" s="11">
        <v>390</v>
      </c>
      <c r="BK8" s="11">
        <v>108</v>
      </c>
      <c r="BL8" s="11"/>
      <c r="BM8" s="11">
        <v>67</v>
      </c>
      <c r="BN8" s="11">
        <v>94</v>
      </c>
      <c r="BO8" s="11">
        <v>173</v>
      </c>
      <c r="BP8" s="11">
        <v>45</v>
      </c>
      <c r="BQ8" s="11">
        <v>61</v>
      </c>
      <c r="BR8" s="11"/>
      <c r="BS8" s="11">
        <v>163</v>
      </c>
      <c r="BT8" s="11"/>
      <c r="BU8" s="11">
        <v>92</v>
      </c>
      <c r="BV8" s="11">
        <v>119</v>
      </c>
      <c r="BW8" s="11">
        <v>45</v>
      </c>
      <c r="BX8" s="11">
        <v>102</v>
      </c>
      <c r="BY8" s="11">
        <v>43</v>
      </c>
      <c r="BZ8" s="11"/>
      <c r="CA8" s="11">
        <v>48</v>
      </c>
      <c r="CB8" s="11"/>
      <c r="CC8" s="11">
        <v>403</v>
      </c>
      <c r="CD8" s="11">
        <v>85</v>
      </c>
      <c r="CE8" s="11"/>
      <c r="CF8" s="11">
        <v>159</v>
      </c>
      <c r="CG8" s="11"/>
      <c r="CH8" s="11">
        <v>173</v>
      </c>
      <c r="CI8" s="11">
        <v>58</v>
      </c>
    </row>
    <row r="9" spans="2:87" x14ac:dyDescent="0.35">
      <c r="B9" s="18" t="s">
        <v>157</v>
      </c>
      <c r="C9" s="17">
        <v>0.108921413198524</v>
      </c>
      <c r="D9" s="17">
        <v>0.13472485341312601</v>
      </c>
      <c r="E9" s="17">
        <v>8.3907999444089207E-2</v>
      </c>
      <c r="F9" s="17"/>
      <c r="G9" s="17">
        <v>0.17792262085982599</v>
      </c>
      <c r="H9" s="17">
        <v>0.217166418000798</v>
      </c>
      <c r="I9" s="17">
        <v>0.111666662031077</v>
      </c>
      <c r="J9" s="17">
        <v>5.2972575737635703E-2</v>
      </c>
      <c r="K9" s="17">
        <v>6.6884554077802305E-2</v>
      </c>
      <c r="L9" s="17">
        <v>3.8928383447919497E-2</v>
      </c>
      <c r="M9" s="17"/>
      <c r="N9" s="17">
        <v>0.16179304086289301</v>
      </c>
      <c r="O9" s="17">
        <v>8.0684784531751999E-2</v>
      </c>
      <c r="P9" s="17">
        <v>0.13054279202918601</v>
      </c>
      <c r="Q9" s="17">
        <v>6.3025006837454198E-2</v>
      </c>
      <c r="R9" s="17"/>
      <c r="S9" s="17">
        <v>0.21166660450374</v>
      </c>
      <c r="T9" s="17">
        <v>7.6233551215493398E-2</v>
      </c>
      <c r="U9" s="17">
        <v>0</v>
      </c>
      <c r="V9" s="17">
        <v>6.8228475842483399E-2</v>
      </c>
      <c r="W9" s="17">
        <v>0.14552269405983501</v>
      </c>
      <c r="X9" s="17">
        <v>0.11294751883391201</v>
      </c>
      <c r="Y9" s="17">
        <v>3.6440712703801302E-2</v>
      </c>
      <c r="Z9" s="17">
        <v>0.147759025290263</v>
      </c>
      <c r="AA9" s="17">
        <v>0.11821350272372901</v>
      </c>
      <c r="AB9" s="17">
        <v>7.2563668124873207E-2</v>
      </c>
      <c r="AC9" s="17">
        <v>0.129665998454915</v>
      </c>
      <c r="AD9" s="17">
        <v>0.13034352543609401</v>
      </c>
      <c r="AE9" s="17"/>
      <c r="AF9" s="17">
        <v>4.9667047692409497E-2</v>
      </c>
      <c r="AG9" s="17">
        <v>8.1777590231577102E-2</v>
      </c>
      <c r="AH9" s="17">
        <v>0.207284380719709</v>
      </c>
      <c r="AI9" s="17">
        <v>5.19026545007902E-2</v>
      </c>
      <c r="AJ9" s="17">
        <v>0.17507073842738899</v>
      </c>
      <c r="AK9" s="17"/>
      <c r="AL9" s="17">
        <v>7.6075006565110903E-2</v>
      </c>
      <c r="AM9" s="17">
        <v>0.124443753324187</v>
      </c>
      <c r="AN9" s="17">
        <v>0.123374390673405</v>
      </c>
      <c r="AO9" s="17">
        <v>0.16614047597870099</v>
      </c>
      <c r="AP9" s="17"/>
      <c r="AQ9" s="17">
        <v>8.0386805156867899E-2</v>
      </c>
      <c r="AR9" s="17">
        <v>0.147257265433937</v>
      </c>
      <c r="AS9" s="17"/>
      <c r="AT9" s="17">
        <v>0.118473536478079</v>
      </c>
      <c r="AU9" s="17">
        <v>3.8325653398927302E-2</v>
      </c>
      <c r="AV9" s="17"/>
      <c r="AW9" s="17">
        <v>7.7694387952568E-2</v>
      </c>
      <c r="AX9" s="17">
        <v>0.105410322182674</v>
      </c>
      <c r="AY9" s="17">
        <v>0.14289898677924801</v>
      </c>
      <c r="AZ9" s="17"/>
      <c r="BA9" s="17">
        <v>0.18356138984094</v>
      </c>
      <c r="BB9" s="17">
        <v>8.5383850875827103E-2</v>
      </c>
      <c r="BC9" s="17">
        <v>7.9283894917652406E-2</v>
      </c>
      <c r="BD9" s="17">
        <v>6.7961557618786195E-2</v>
      </c>
      <c r="BE9" s="17">
        <v>4.2599748139394301E-2</v>
      </c>
      <c r="BF9" s="17"/>
      <c r="BG9" s="17">
        <v>8.869878661175E-2</v>
      </c>
      <c r="BH9" s="17">
        <v>0.12459216259230201</v>
      </c>
      <c r="BI9" s="17"/>
      <c r="BJ9" s="17">
        <v>0.114158162750682</v>
      </c>
      <c r="BK9" s="17">
        <v>9.4039948665889897E-2</v>
      </c>
      <c r="BL9" s="17"/>
      <c r="BM9" s="17">
        <v>8.9749296108719706E-2</v>
      </c>
      <c r="BN9" s="17">
        <v>0.108324892261493</v>
      </c>
      <c r="BO9" s="17">
        <v>0.12647728548159301</v>
      </c>
      <c r="BP9" s="17">
        <v>0.120265461784408</v>
      </c>
      <c r="BQ9" s="17">
        <v>0.125209105893548</v>
      </c>
      <c r="BR9" s="17"/>
      <c r="BS9" s="17">
        <v>0.17317314812546</v>
      </c>
      <c r="BT9" s="17"/>
      <c r="BU9" s="17">
        <v>0.124134937129079</v>
      </c>
      <c r="BV9" s="17">
        <v>0.13688782541589301</v>
      </c>
      <c r="BW9" s="17">
        <v>8.1784765994622796E-2</v>
      </c>
      <c r="BX9" s="17">
        <v>0.123345190867284</v>
      </c>
      <c r="BY9" s="17">
        <v>4.2810766959244503E-2</v>
      </c>
      <c r="BZ9" s="17"/>
      <c r="CA9" s="17">
        <v>0.208981611602576</v>
      </c>
      <c r="CB9" s="17"/>
      <c r="CC9" s="17">
        <v>0.112555726063554</v>
      </c>
      <c r="CD9" s="17">
        <v>9.62540908074562E-2</v>
      </c>
      <c r="CE9" s="17"/>
      <c r="CF9" s="17">
        <v>5.9795668859554701E-2</v>
      </c>
      <c r="CG9" s="17"/>
      <c r="CH9" s="17">
        <v>6.4018995630160003E-2</v>
      </c>
      <c r="CI9" s="17">
        <v>0.32147104774453999</v>
      </c>
    </row>
    <row r="10" spans="2:87" x14ac:dyDescent="0.35">
      <c r="B10" s="18" t="s">
        <v>158</v>
      </c>
      <c r="C10" s="17">
        <v>0.25450270042101703</v>
      </c>
      <c r="D10" s="17">
        <v>0.300064004331283</v>
      </c>
      <c r="E10" s="17">
        <v>0.210336351421782</v>
      </c>
      <c r="F10" s="17"/>
      <c r="G10" s="17">
        <v>0.24656613015863599</v>
      </c>
      <c r="H10" s="17">
        <v>0.249486266644798</v>
      </c>
      <c r="I10" s="17">
        <v>0.33639817546616502</v>
      </c>
      <c r="J10" s="17">
        <v>0.19300508238844999</v>
      </c>
      <c r="K10" s="17">
        <v>0.30636696144667303</v>
      </c>
      <c r="L10" s="17">
        <v>0.199094862471694</v>
      </c>
      <c r="M10" s="17"/>
      <c r="N10" s="17">
        <v>0.26155270328095898</v>
      </c>
      <c r="O10" s="17">
        <v>0.21025558481057</v>
      </c>
      <c r="P10" s="17">
        <v>0.25745562834244101</v>
      </c>
      <c r="Q10" s="17">
        <v>0.27649589631328098</v>
      </c>
      <c r="R10" s="17"/>
      <c r="S10" s="17">
        <v>0.25237944525610401</v>
      </c>
      <c r="T10" s="17">
        <v>0.236504709443944</v>
      </c>
      <c r="U10" s="17">
        <v>0.195110481885894</v>
      </c>
      <c r="V10" s="17">
        <v>0.23942220416380999</v>
      </c>
      <c r="W10" s="17">
        <v>0.224551597952205</v>
      </c>
      <c r="X10" s="17">
        <v>0.327708030918688</v>
      </c>
      <c r="Y10" s="17">
        <v>0.20027387757599399</v>
      </c>
      <c r="Z10" s="17">
        <v>0.27923767609396899</v>
      </c>
      <c r="AA10" s="17">
        <v>0.31056926970825099</v>
      </c>
      <c r="AB10" s="17">
        <v>0.31510123642760801</v>
      </c>
      <c r="AC10" s="17">
        <v>0.118483444869133</v>
      </c>
      <c r="AD10" s="17">
        <v>0.23751069574779601</v>
      </c>
      <c r="AE10" s="17"/>
      <c r="AF10" s="17">
        <v>0.21518796035954299</v>
      </c>
      <c r="AG10" s="17">
        <v>0.27336676664031601</v>
      </c>
      <c r="AH10" s="17">
        <v>0.18223575120456001</v>
      </c>
      <c r="AI10" s="17">
        <v>0.41714531986231201</v>
      </c>
      <c r="AJ10" s="17">
        <v>0.26262843065444103</v>
      </c>
      <c r="AK10" s="17"/>
      <c r="AL10" s="17">
        <v>0.24318440526191401</v>
      </c>
      <c r="AM10" s="17">
        <v>0.25375825247358103</v>
      </c>
      <c r="AN10" s="17">
        <v>0.23262704563325901</v>
      </c>
      <c r="AO10" s="17">
        <v>0.36874086157265101</v>
      </c>
      <c r="AP10" s="17"/>
      <c r="AQ10" s="17">
        <v>0.26485197815638001</v>
      </c>
      <c r="AR10" s="17">
        <v>0.24059858856404201</v>
      </c>
      <c r="AS10" s="17"/>
      <c r="AT10" s="17">
        <v>0.27346949216258398</v>
      </c>
      <c r="AU10" s="17">
        <v>0.19105373519279001</v>
      </c>
      <c r="AV10" s="17"/>
      <c r="AW10" s="17">
        <v>0.284051822703972</v>
      </c>
      <c r="AX10" s="17">
        <v>0.27893143880687798</v>
      </c>
      <c r="AY10" s="17">
        <v>0.227312598310623</v>
      </c>
      <c r="AZ10" s="17"/>
      <c r="BA10" s="17">
        <v>0.27622280681140499</v>
      </c>
      <c r="BB10" s="17">
        <v>0.24506999927526099</v>
      </c>
      <c r="BC10" s="17">
        <v>0.28486257654055502</v>
      </c>
      <c r="BD10" s="17">
        <v>0.17443152986685201</v>
      </c>
      <c r="BE10" s="17">
        <v>8.9586000876362801E-2</v>
      </c>
      <c r="BF10" s="17"/>
      <c r="BG10" s="17">
        <v>0.22202878899678699</v>
      </c>
      <c r="BH10" s="17">
        <v>0.27966711344032702</v>
      </c>
      <c r="BI10" s="17"/>
      <c r="BJ10" s="17">
        <v>0.26948409883147301</v>
      </c>
      <c r="BK10" s="17">
        <v>0.20071390260043501</v>
      </c>
      <c r="BL10" s="17"/>
      <c r="BM10" s="17">
        <v>0.20501234856367101</v>
      </c>
      <c r="BN10" s="17">
        <v>0.24521877039345999</v>
      </c>
      <c r="BO10" s="17">
        <v>0.22938408549063799</v>
      </c>
      <c r="BP10" s="17">
        <v>6.4518252124030007E-2</v>
      </c>
      <c r="BQ10" s="17">
        <v>0.55847914311559399</v>
      </c>
      <c r="BR10" s="17"/>
      <c r="BS10" s="17">
        <v>0.46246412718498198</v>
      </c>
      <c r="BT10" s="17"/>
      <c r="BU10" s="17">
        <v>0.23072890615849401</v>
      </c>
      <c r="BV10" s="17">
        <v>0.218020207991757</v>
      </c>
      <c r="BW10" s="17">
        <v>8.6267584940915104E-2</v>
      </c>
      <c r="BX10" s="17">
        <v>0.50875983621474097</v>
      </c>
      <c r="BY10" s="17">
        <v>0.19313793666158399</v>
      </c>
      <c r="BZ10" s="17"/>
      <c r="CA10" s="17">
        <v>0.461025060897225</v>
      </c>
      <c r="CB10" s="17"/>
      <c r="CC10" s="17">
        <v>0.26947667812371301</v>
      </c>
      <c r="CD10" s="17">
        <v>0.20470680571883601</v>
      </c>
      <c r="CE10" s="17"/>
      <c r="CF10" s="17">
        <v>0.240514692763072</v>
      </c>
      <c r="CG10" s="17"/>
      <c r="CH10" s="17">
        <v>0.28772960980796097</v>
      </c>
      <c r="CI10" s="17">
        <v>0.22915944577125399</v>
      </c>
    </row>
    <row r="11" spans="2:87" x14ac:dyDescent="0.35">
      <c r="B11" s="18" t="s">
        <v>159</v>
      </c>
      <c r="C11" s="17">
        <v>0.25759631119458498</v>
      </c>
      <c r="D11" s="17">
        <v>0.24756471559017301</v>
      </c>
      <c r="E11" s="17">
        <v>0.26732076845235497</v>
      </c>
      <c r="F11" s="17"/>
      <c r="G11" s="17">
        <v>0.31359517581396201</v>
      </c>
      <c r="H11" s="17">
        <v>0.20737057487336299</v>
      </c>
      <c r="I11" s="17">
        <v>0.20645464089207899</v>
      </c>
      <c r="J11" s="17">
        <v>0.32095466631060499</v>
      </c>
      <c r="K11" s="17">
        <v>0.266301070555921</v>
      </c>
      <c r="L11" s="17">
        <v>0.24601530031877</v>
      </c>
      <c r="M11" s="17"/>
      <c r="N11" s="17">
        <v>0.24450947981019799</v>
      </c>
      <c r="O11" s="17">
        <v>0.271551952668312</v>
      </c>
      <c r="P11" s="17">
        <v>0.26207901983658899</v>
      </c>
      <c r="Q11" s="17">
        <v>0.257275323031883</v>
      </c>
      <c r="R11" s="17"/>
      <c r="S11" s="17">
        <v>0.168816619315168</v>
      </c>
      <c r="T11" s="17">
        <v>0.29155887635771799</v>
      </c>
      <c r="U11" s="17">
        <v>0.28750981996899599</v>
      </c>
      <c r="V11" s="17">
        <v>0.31000845042286101</v>
      </c>
      <c r="W11" s="17">
        <v>0.20705248952576799</v>
      </c>
      <c r="X11" s="17">
        <v>0.24188391271965601</v>
      </c>
      <c r="Y11" s="17">
        <v>0.31046600497057503</v>
      </c>
      <c r="Z11" s="17">
        <v>0.30577377957146701</v>
      </c>
      <c r="AA11" s="17">
        <v>0.23925024683683799</v>
      </c>
      <c r="AB11" s="17">
        <v>0.26563178416977901</v>
      </c>
      <c r="AC11" s="17">
        <v>0.42649661252615301</v>
      </c>
      <c r="AD11" s="17">
        <v>0.16300927707051599</v>
      </c>
      <c r="AE11" s="17"/>
      <c r="AF11" s="17">
        <v>0.27046273479076499</v>
      </c>
      <c r="AG11" s="17">
        <v>0.26637580582959403</v>
      </c>
      <c r="AH11" s="17">
        <v>0.234413890499274</v>
      </c>
      <c r="AI11" s="17">
        <v>0.191936718867213</v>
      </c>
      <c r="AJ11" s="17">
        <v>0.32332779765262998</v>
      </c>
      <c r="AK11" s="17"/>
      <c r="AL11" s="17">
        <v>0.229572160659747</v>
      </c>
      <c r="AM11" s="17">
        <v>0.242081353375346</v>
      </c>
      <c r="AN11" s="17">
        <v>0.340735116839746</v>
      </c>
      <c r="AO11" s="17">
        <v>0.26663822458403003</v>
      </c>
      <c r="AP11" s="17"/>
      <c r="AQ11" s="17">
        <v>0.26819397199735301</v>
      </c>
      <c r="AR11" s="17">
        <v>0.24335850011328899</v>
      </c>
      <c r="AS11" s="17"/>
      <c r="AT11" s="17">
        <v>0.260298744945059</v>
      </c>
      <c r="AU11" s="17">
        <v>0.238268760915921</v>
      </c>
      <c r="AV11" s="17"/>
      <c r="AW11" s="17">
        <v>0.22423551365625999</v>
      </c>
      <c r="AX11" s="17">
        <v>0.25294440862635398</v>
      </c>
      <c r="AY11" s="17">
        <v>0.29133464878138898</v>
      </c>
      <c r="AZ11" s="17"/>
      <c r="BA11" s="17">
        <v>0.221334569573158</v>
      </c>
      <c r="BB11" s="17">
        <v>0.301189101904977</v>
      </c>
      <c r="BC11" s="17">
        <v>0.24151074797288899</v>
      </c>
      <c r="BD11" s="17">
        <v>0.229660116278596</v>
      </c>
      <c r="BE11" s="17">
        <v>0.410400388059461</v>
      </c>
      <c r="BF11" s="17"/>
      <c r="BG11" s="17">
        <v>0.26808697569460599</v>
      </c>
      <c r="BH11" s="17">
        <v>0.249466972819641</v>
      </c>
      <c r="BI11" s="17"/>
      <c r="BJ11" s="17">
        <v>0.24531345603493901</v>
      </c>
      <c r="BK11" s="17">
        <v>0.291964027472008</v>
      </c>
      <c r="BL11" s="17"/>
      <c r="BM11" s="17">
        <v>0.30724921129432903</v>
      </c>
      <c r="BN11" s="17">
        <v>0.26516236175491598</v>
      </c>
      <c r="BO11" s="17">
        <v>0.27859034552417999</v>
      </c>
      <c r="BP11" s="17">
        <v>0.28002432568857999</v>
      </c>
      <c r="BQ11" s="17">
        <v>0.158807529032374</v>
      </c>
      <c r="BR11" s="17"/>
      <c r="BS11" s="17">
        <v>0.22052248378860301</v>
      </c>
      <c r="BT11" s="17"/>
      <c r="BU11" s="17">
        <v>0.25335327299206201</v>
      </c>
      <c r="BV11" s="17">
        <v>0.27961075550853798</v>
      </c>
      <c r="BW11" s="17">
        <v>0.33195345242824398</v>
      </c>
      <c r="BX11" s="17">
        <v>0.19976913143062999</v>
      </c>
      <c r="BY11" s="17">
        <v>0.33881459763934901</v>
      </c>
      <c r="BZ11" s="17"/>
      <c r="CA11" s="17">
        <v>0.18113162811533001</v>
      </c>
      <c r="CB11" s="17"/>
      <c r="CC11" s="17">
        <v>0.24958636764561501</v>
      </c>
      <c r="CD11" s="17">
        <v>0.32748592037627799</v>
      </c>
      <c r="CE11" s="17"/>
      <c r="CF11" s="17">
        <v>0.24897044900982901</v>
      </c>
      <c r="CG11" s="17"/>
      <c r="CH11" s="17">
        <v>0.24891548629355401</v>
      </c>
      <c r="CI11" s="17">
        <v>0.191815083564222</v>
      </c>
    </row>
    <row r="12" spans="2:87" x14ac:dyDescent="0.35">
      <c r="B12" s="18" t="s">
        <v>160</v>
      </c>
      <c r="C12" s="17">
        <v>0.16006749656330399</v>
      </c>
      <c r="D12" s="17">
        <v>0.169178994522864</v>
      </c>
      <c r="E12" s="17">
        <v>0.151234966230539</v>
      </c>
      <c r="F12" s="17"/>
      <c r="G12" s="17">
        <v>0.146284490574599</v>
      </c>
      <c r="H12" s="17">
        <v>0.20299518547973699</v>
      </c>
      <c r="I12" s="17">
        <v>0.13710316917981899</v>
      </c>
      <c r="J12" s="17">
        <v>0.23486863405599101</v>
      </c>
      <c r="K12" s="17">
        <v>0.14172112255907399</v>
      </c>
      <c r="L12" s="17">
        <v>9.7727965768603001E-2</v>
      </c>
      <c r="M12" s="17"/>
      <c r="N12" s="17">
        <v>0.16181037782015101</v>
      </c>
      <c r="O12" s="17">
        <v>0.237165239572735</v>
      </c>
      <c r="P12" s="17">
        <v>0.14908687783427299</v>
      </c>
      <c r="Q12" s="17">
        <v>0.104922330526313</v>
      </c>
      <c r="R12" s="17"/>
      <c r="S12" s="17">
        <v>0.127704014579818</v>
      </c>
      <c r="T12" s="17">
        <v>0.16987614154319</v>
      </c>
      <c r="U12" s="17">
        <v>0.273984611148053</v>
      </c>
      <c r="V12" s="17">
        <v>0.17672862714916299</v>
      </c>
      <c r="W12" s="17">
        <v>0.15116245037648601</v>
      </c>
      <c r="X12" s="17">
        <v>0.12457122673333899</v>
      </c>
      <c r="Y12" s="17">
        <v>0.11175937755618599</v>
      </c>
      <c r="Z12" s="17">
        <v>0.13630263712065399</v>
      </c>
      <c r="AA12" s="17">
        <v>0.17190800908380099</v>
      </c>
      <c r="AB12" s="17">
        <v>0.137701910439117</v>
      </c>
      <c r="AC12" s="17">
        <v>0.124296054983792</v>
      </c>
      <c r="AD12" s="17">
        <v>0.28757079229816501</v>
      </c>
      <c r="AE12" s="17"/>
      <c r="AF12" s="17">
        <v>0.14888272175796399</v>
      </c>
      <c r="AG12" s="17">
        <v>0.162765101433514</v>
      </c>
      <c r="AH12" s="17">
        <v>0.18230007984599</v>
      </c>
      <c r="AI12" s="17">
        <v>0.125392197631365</v>
      </c>
      <c r="AJ12" s="17">
        <v>0.123649021967108</v>
      </c>
      <c r="AK12" s="17"/>
      <c r="AL12" s="17">
        <v>0.17489319009844601</v>
      </c>
      <c r="AM12" s="17">
        <v>0.13819638619981101</v>
      </c>
      <c r="AN12" s="17">
        <v>0.19402965156952801</v>
      </c>
      <c r="AO12" s="17">
        <v>0.10412308598001301</v>
      </c>
      <c r="AP12" s="17"/>
      <c r="AQ12" s="17">
        <v>0.127745730821272</v>
      </c>
      <c r="AR12" s="17">
        <v>0.20349134292086599</v>
      </c>
      <c r="AS12" s="17"/>
      <c r="AT12" s="17">
        <v>0.169459192100131</v>
      </c>
      <c r="AU12" s="17">
        <v>0.109776153330639</v>
      </c>
      <c r="AV12" s="17"/>
      <c r="AW12" s="17">
        <v>0.155339565024082</v>
      </c>
      <c r="AX12" s="17">
        <v>0.149933057608027</v>
      </c>
      <c r="AY12" s="17">
        <v>0.155995500487771</v>
      </c>
      <c r="AZ12" s="17"/>
      <c r="BA12" s="17">
        <v>0.14943219604620001</v>
      </c>
      <c r="BB12" s="17">
        <v>0.17413493535034999</v>
      </c>
      <c r="BC12" s="17">
        <v>0.15129636318248299</v>
      </c>
      <c r="BD12" s="17">
        <v>0.21057591958036501</v>
      </c>
      <c r="BE12" s="17">
        <v>0.119301323056675</v>
      </c>
      <c r="BF12" s="17"/>
      <c r="BG12" s="17">
        <v>0.204155469339767</v>
      </c>
      <c r="BH12" s="17">
        <v>0.125903211835249</v>
      </c>
      <c r="BI12" s="17"/>
      <c r="BJ12" s="17">
        <v>0.17295362917097801</v>
      </c>
      <c r="BK12" s="17">
        <v>0.11074444579315899</v>
      </c>
      <c r="BL12" s="17"/>
      <c r="BM12" s="17">
        <v>9.9978728268579398E-2</v>
      </c>
      <c r="BN12" s="17">
        <v>0.117718772823989</v>
      </c>
      <c r="BO12" s="17">
        <v>0.21503374860951299</v>
      </c>
      <c r="BP12" s="17">
        <v>0.185479017920231</v>
      </c>
      <c r="BQ12" s="17">
        <v>3.1158726981717198E-2</v>
      </c>
      <c r="BR12" s="17"/>
      <c r="BS12" s="17">
        <v>3.5899900029294197E-2</v>
      </c>
      <c r="BT12" s="17"/>
      <c r="BU12" s="17">
        <v>9.9829578990775297E-2</v>
      </c>
      <c r="BV12" s="17">
        <v>0.23639968237811301</v>
      </c>
      <c r="BW12" s="17">
        <v>0.26606130296360803</v>
      </c>
      <c r="BX12" s="17">
        <v>2.79648305474684E-2</v>
      </c>
      <c r="BY12" s="17">
        <v>0.21532352949080499</v>
      </c>
      <c r="BZ12" s="17"/>
      <c r="CA12" s="17">
        <v>6.2781895424660797E-2</v>
      </c>
      <c r="CB12" s="17"/>
      <c r="CC12" s="17">
        <v>0.15046859097566401</v>
      </c>
      <c r="CD12" s="17">
        <v>0.212522654834845</v>
      </c>
      <c r="CE12" s="17"/>
      <c r="CF12" s="17">
        <v>0.20834082492177999</v>
      </c>
      <c r="CG12" s="17"/>
      <c r="CH12" s="17">
        <v>0.13151439523268901</v>
      </c>
      <c r="CI12" s="17">
        <v>0.142378115511714</v>
      </c>
    </row>
    <row r="13" spans="2:87" x14ac:dyDescent="0.35">
      <c r="B13" s="18" t="s">
        <v>161</v>
      </c>
      <c r="C13" s="19">
        <v>0.21891207862257001</v>
      </c>
      <c r="D13" s="19">
        <v>0.14846743214255301</v>
      </c>
      <c r="E13" s="19">
        <v>0.28719991445123499</v>
      </c>
      <c r="F13" s="19"/>
      <c r="G13" s="19">
        <v>0.115631582592977</v>
      </c>
      <c r="H13" s="19">
        <v>0.122981555001304</v>
      </c>
      <c r="I13" s="19">
        <v>0.20837735243086</v>
      </c>
      <c r="J13" s="19">
        <v>0.19819904150731801</v>
      </c>
      <c r="K13" s="19">
        <v>0.21872629136053001</v>
      </c>
      <c r="L13" s="19">
        <v>0.41823348799301302</v>
      </c>
      <c r="M13" s="19"/>
      <c r="N13" s="19">
        <v>0.17033439822579899</v>
      </c>
      <c r="O13" s="19">
        <v>0.20034243841662999</v>
      </c>
      <c r="P13" s="19">
        <v>0.200835681957511</v>
      </c>
      <c r="Q13" s="19">
        <v>0.29828144329106898</v>
      </c>
      <c r="R13" s="19"/>
      <c r="S13" s="19">
        <v>0.23943331634516901</v>
      </c>
      <c r="T13" s="19">
        <v>0.22582672143965399</v>
      </c>
      <c r="U13" s="19">
        <v>0.243395086997058</v>
      </c>
      <c r="V13" s="19">
        <v>0.205612242421682</v>
      </c>
      <c r="W13" s="19">
        <v>0.27171076808570499</v>
      </c>
      <c r="X13" s="19">
        <v>0.19288931079440599</v>
      </c>
      <c r="Y13" s="19">
        <v>0.34106002719344403</v>
      </c>
      <c r="Z13" s="19">
        <v>0.13092688192364699</v>
      </c>
      <c r="AA13" s="19">
        <v>0.16005897164738001</v>
      </c>
      <c r="AB13" s="19">
        <v>0.20900140083862301</v>
      </c>
      <c r="AC13" s="19">
        <v>0.201057889166007</v>
      </c>
      <c r="AD13" s="19">
        <v>0.181565709447428</v>
      </c>
      <c r="AE13" s="19"/>
      <c r="AF13" s="19">
        <v>0.31579953539931899</v>
      </c>
      <c r="AG13" s="19">
        <v>0.21571473586499801</v>
      </c>
      <c r="AH13" s="19">
        <v>0.19376589773046801</v>
      </c>
      <c r="AI13" s="19">
        <v>0.21362310913832</v>
      </c>
      <c r="AJ13" s="19">
        <v>0.11532401129843201</v>
      </c>
      <c r="AK13" s="19"/>
      <c r="AL13" s="19">
        <v>0.27627523741478199</v>
      </c>
      <c r="AM13" s="19">
        <v>0.24152025462707599</v>
      </c>
      <c r="AN13" s="19">
        <v>0.10923379528406101</v>
      </c>
      <c r="AO13" s="19">
        <v>9.4357351884605006E-2</v>
      </c>
      <c r="AP13" s="19"/>
      <c r="AQ13" s="19">
        <v>0.25882151386812702</v>
      </c>
      <c r="AR13" s="19">
        <v>0.16529430296786601</v>
      </c>
      <c r="AS13" s="19"/>
      <c r="AT13" s="19">
        <v>0.17829903431414601</v>
      </c>
      <c r="AU13" s="19">
        <v>0.422575697161723</v>
      </c>
      <c r="AV13" s="19"/>
      <c r="AW13" s="19">
        <v>0.25867871066311698</v>
      </c>
      <c r="AX13" s="19">
        <v>0.212780772776067</v>
      </c>
      <c r="AY13" s="19">
        <v>0.18245826564097001</v>
      </c>
      <c r="AZ13" s="19"/>
      <c r="BA13" s="19">
        <v>0.169449037728297</v>
      </c>
      <c r="BB13" s="19">
        <v>0.19422211259358499</v>
      </c>
      <c r="BC13" s="19">
        <v>0.24304641738641999</v>
      </c>
      <c r="BD13" s="19">
        <v>0.31737087665540098</v>
      </c>
      <c r="BE13" s="19">
        <v>0.33811253986810702</v>
      </c>
      <c r="BF13" s="19"/>
      <c r="BG13" s="19">
        <v>0.21702997935709001</v>
      </c>
      <c r="BH13" s="19">
        <v>0.22037053931248099</v>
      </c>
      <c r="BI13" s="19"/>
      <c r="BJ13" s="19">
        <v>0.19809065321192801</v>
      </c>
      <c r="BK13" s="19">
        <v>0.30253767546850802</v>
      </c>
      <c r="BL13" s="19"/>
      <c r="BM13" s="19">
        <v>0.298010415764702</v>
      </c>
      <c r="BN13" s="19">
        <v>0.26357520276614199</v>
      </c>
      <c r="BO13" s="19">
        <v>0.15051453489407601</v>
      </c>
      <c r="BP13" s="19">
        <v>0.34971294248275098</v>
      </c>
      <c r="BQ13" s="19">
        <v>0.126345494976767</v>
      </c>
      <c r="BR13" s="19"/>
      <c r="BS13" s="19">
        <v>0.10794034087166</v>
      </c>
      <c r="BT13" s="19"/>
      <c r="BU13" s="19">
        <v>0.29195330472959002</v>
      </c>
      <c r="BV13" s="19">
        <v>0.129081528705699</v>
      </c>
      <c r="BW13" s="19">
        <v>0.23393289367261</v>
      </c>
      <c r="BX13" s="19">
        <v>0.14016101093987701</v>
      </c>
      <c r="BY13" s="19">
        <v>0.20991316924901701</v>
      </c>
      <c r="BZ13" s="19"/>
      <c r="CA13" s="19">
        <v>8.6079803960208104E-2</v>
      </c>
      <c r="CB13" s="19"/>
      <c r="CC13" s="19">
        <v>0.21791263719145501</v>
      </c>
      <c r="CD13" s="19">
        <v>0.15903052826258501</v>
      </c>
      <c r="CE13" s="19"/>
      <c r="CF13" s="19">
        <v>0.24237836444576299</v>
      </c>
      <c r="CG13" s="19"/>
      <c r="CH13" s="19">
        <v>0.26782151303563601</v>
      </c>
      <c r="CI13" s="19">
        <v>0.11517630740827001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208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501</v>
      </c>
      <c r="D7" s="10">
        <v>249</v>
      </c>
      <c r="E7" s="10">
        <v>252</v>
      </c>
      <c r="F7" s="10"/>
      <c r="G7" s="10">
        <v>42</v>
      </c>
      <c r="H7" s="10">
        <v>87</v>
      </c>
      <c r="I7" s="10">
        <v>102</v>
      </c>
      <c r="J7" s="10">
        <v>93</v>
      </c>
      <c r="K7" s="10">
        <v>77</v>
      </c>
      <c r="L7" s="10">
        <v>100</v>
      </c>
      <c r="M7" s="10"/>
      <c r="N7" s="10">
        <v>149</v>
      </c>
      <c r="O7" s="10">
        <v>109</v>
      </c>
      <c r="P7" s="10">
        <v>110</v>
      </c>
      <c r="Q7" s="10">
        <v>132</v>
      </c>
      <c r="R7" s="10"/>
      <c r="S7" s="10">
        <v>73</v>
      </c>
      <c r="T7" s="10">
        <v>63</v>
      </c>
      <c r="U7" s="10">
        <v>40</v>
      </c>
      <c r="V7" s="10">
        <v>43</v>
      </c>
      <c r="W7" s="10">
        <v>42</v>
      </c>
      <c r="X7" s="10">
        <v>41</v>
      </c>
      <c r="Y7" s="10">
        <v>29</v>
      </c>
      <c r="Z7" s="10">
        <v>23</v>
      </c>
      <c r="AA7" s="10">
        <v>64</v>
      </c>
      <c r="AB7" s="10">
        <v>46</v>
      </c>
      <c r="AC7" s="10">
        <v>22</v>
      </c>
      <c r="AD7" s="10">
        <v>15</v>
      </c>
      <c r="AE7" s="10"/>
      <c r="AF7" s="10">
        <v>76</v>
      </c>
      <c r="AG7" s="10">
        <v>205</v>
      </c>
      <c r="AH7" s="10">
        <v>87</v>
      </c>
      <c r="AI7" s="10">
        <v>62</v>
      </c>
      <c r="AJ7" s="10">
        <v>53</v>
      </c>
      <c r="AK7" s="10"/>
      <c r="AL7" s="10">
        <v>201</v>
      </c>
      <c r="AM7" s="10">
        <v>173</v>
      </c>
      <c r="AN7" s="10">
        <v>91</v>
      </c>
      <c r="AO7" s="10">
        <v>36</v>
      </c>
      <c r="AP7" s="10"/>
      <c r="AQ7" s="10">
        <v>281</v>
      </c>
      <c r="AR7" s="10">
        <v>220</v>
      </c>
      <c r="AS7" s="10"/>
      <c r="AT7" s="10">
        <v>338</v>
      </c>
      <c r="AU7" s="10">
        <v>99</v>
      </c>
      <c r="AV7" s="10"/>
      <c r="AW7" s="10">
        <v>185</v>
      </c>
      <c r="AX7" s="10">
        <v>114</v>
      </c>
      <c r="AY7" s="10">
        <v>187</v>
      </c>
      <c r="AZ7" s="10"/>
      <c r="BA7" s="10">
        <v>142</v>
      </c>
      <c r="BB7" s="10">
        <v>132</v>
      </c>
      <c r="BC7" s="10">
        <v>161</v>
      </c>
      <c r="BD7" s="10">
        <v>42</v>
      </c>
      <c r="BE7" s="10">
        <v>24</v>
      </c>
      <c r="BF7" s="10"/>
      <c r="BG7" s="10">
        <v>202</v>
      </c>
      <c r="BH7" s="10">
        <v>299</v>
      </c>
      <c r="BI7" s="10"/>
      <c r="BJ7" s="10">
        <v>382</v>
      </c>
      <c r="BK7" s="10">
        <v>115</v>
      </c>
      <c r="BL7" s="10"/>
      <c r="BM7" s="10">
        <v>65</v>
      </c>
      <c r="BN7" s="10">
        <v>100</v>
      </c>
      <c r="BO7" s="10">
        <v>169</v>
      </c>
      <c r="BP7" s="10">
        <v>46</v>
      </c>
      <c r="BQ7" s="10">
        <v>61</v>
      </c>
      <c r="BR7" s="10"/>
      <c r="BS7" s="10">
        <v>162</v>
      </c>
      <c r="BT7" s="10"/>
      <c r="BU7" s="10">
        <v>95</v>
      </c>
      <c r="BV7" s="10">
        <v>118</v>
      </c>
      <c r="BW7" s="10">
        <v>43</v>
      </c>
      <c r="BX7" s="10">
        <v>104</v>
      </c>
      <c r="BY7" s="10">
        <v>40</v>
      </c>
      <c r="BZ7" s="10"/>
      <c r="CA7" s="10">
        <v>47</v>
      </c>
      <c r="CB7" s="10"/>
      <c r="CC7" s="10">
        <v>404</v>
      </c>
      <c r="CD7" s="10">
        <v>83</v>
      </c>
      <c r="CE7" s="10"/>
      <c r="CF7" s="10">
        <v>169</v>
      </c>
      <c r="CG7" s="10"/>
      <c r="CH7" s="10">
        <v>176</v>
      </c>
      <c r="CI7" s="10">
        <v>60</v>
      </c>
    </row>
    <row r="8" spans="2:87" ht="30" customHeight="1" x14ac:dyDescent="0.35">
      <c r="B8" s="11" t="s">
        <v>20</v>
      </c>
      <c r="C8" s="11">
        <v>502</v>
      </c>
      <c r="D8" s="11">
        <v>247</v>
      </c>
      <c r="E8" s="11">
        <v>255</v>
      </c>
      <c r="F8" s="11"/>
      <c r="G8" s="11">
        <v>71</v>
      </c>
      <c r="H8" s="11">
        <v>84</v>
      </c>
      <c r="I8" s="11">
        <v>95</v>
      </c>
      <c r="J8" s="11">
        <v>88</v>
      </c>
      <c r="K8" s="11">
        <v>71</v>
      </c>
      <c r="L8" s="11">
        <v>92</v>
      </c>
      <c r="M8" s="11"/>
      <c r="N8" s="11">
        <v>138</v>
      </c>
      <c r="O8" s="11">
        <v>114</v>
      </c>
      <c r="P8" s="11">
        <v>111</v>
      </c>
      <c r="Q8" s="11">
        <v>139</v>
      </c>
      <c r="R8" s="11"/>
      <c r="S8" s="11">
        <v>77</v>
      </c>
      <c r="T8" s="11">
        <v>57</v>
      </c>
      <c r="U8" s="11">
        <v>38</v>
      </c>
      <c r="V8" s="11">
        <v>45</v>
      </c>
      <c r="W8" s="11">
        <v>41</v>
      </c>
      <c r="X8" s="11">
        <v>42</v>
      </c>
      <c r="Y8" s="11">
        <v>32</v>
      </c>
      <c r="Z8" s="11">
        <v>22</v>
      </c>
      <c r="AA8" s="11">
        <v>66</v>
      </c>
      <c r="AB8" s="11">
        <v>46</v>
      </c>
      <c r="AC8" s="11">
        <v>21</v>
      </c>
      <c r="AD8" s="11">
        <v>14</v>
      </c>
      <c r="AE8" s="11"/>
      <c r="AF8" s="11">
        <v>77</v>
      </c>
      <c r="AG8" s="11">
        <v>211</v>
      </c>
      <c r="AH8" s="11">
        <v>87</v>
      </c>
      <c r="AI8" s="11">
        <v>59</v>
      </c>
      <c r="AJ8" s="11">
        <v>50</v>
      </c>
      <c r="AK8" s="11"/>
      <c r="AL8" s="11">
        <v>192</v>
      </c>
      <c r="AM8" s="11">
        <v>178</v>
      </c>
      <c r="AN8" s="11">
        <v>94</v>
      </c>
      <c r="AO8" s="11">
        <v>38</v>
      </c>
      <c r="AP8" s="11"/>
      <c r="AQ8" s="11">
        <v>288</v>
      </c>
      <c r="AR8" s="11">
        <v>214</v>
      </c>
      <c r="AS8" s="11"/>
      <c r="AT8" s="11">
        <v>344</v>
      </c>
      <c r="AU8" s="11">
        <v>91</v>
      </c>
      <c r="AV8" s="11"/>
      <c r="AW8" s="11">
        <v>175</v>
      </c>
      <c r="AX8" s="11">
        <v>114</v>
      </c>
      <c r="AY8" s="11">
        <v>196</v>
      </c>
      <c r="AZ8" s="11"/>
      <c r="BA8" s="11">
        <v>147</v>
      </c>
      <c r="BB8" s="11">
        <v>131</v>
      </c>
      <c r="BC8" s="11">
        <v>162</v>
      </c>
      <c r="BD8" s="11">
        <v>40</v>
      </c>
      <c r="BE8" s="11">
        <v>22</v>
      </c>
      <c r="BF8" s="11"/>
      <c r="BG8" s="11">
        <v>219</v>
      </c>
      <c r="BH8" s="11">
        <v>283</v>
      </c>
      <c r="BI8" s="11"/>
      <c r="BJ8" s="11">
        <v>390</v>
      </c>
      <c r="BK8" s="11">
        <v>108</v>
      </c>
      <c r="BL8" s="11"/>
      <c r="BM8" s="11">
        <v>67</v>
      </c>
      <c r="BN8" s="11">
        <v>94</v>
      </c>
      <c r="BO8" s="11">
        <v>173</v>
      </c>
      <c r="BP8" s="11">
        <v>45</v>
      </c>
      <c r="BQ8" s="11">
        <v>61</v>
      </c>
      <c r="BR8" s="11"/>
      <c r="BS8" s="11">
        <v>163</v>
      </c>
      <c r="BT8" s="11"/>
      <c r="BU8" s="11">
        <v>92</v>
      </c>
      <c r="BV8" s="11">
        <v>119</v>
      </c>
      <c r="BW8" s="11">
        <v>45</v>
      </c>
      <c r="BX8" s="11">
        <v>102</v>
      </c>
      <c r="BY8" s="11">
        <v>43</v>
      </c>
      <c r="BZ8" s="11"/>
      <c r="CA8" s="11">
        <v>48</v>
      </c>
      <c r="CB8" s="11"/>
      <c r="CC8" s="11">
        <v>403</v>
      </c>
      <c r="CD8" s="11">
        <v>85</v>
      </c>
      <c r="CE8" s="11"/>
      <c r="CF8" s="11">
        <v>159</v>
      </c>
      <c r="CG8" s="11"/>
      <c r="CH8" s="11">
        <v>173</v>
      </c>
      <c r="CI8" s="11">
        <v>58</v>
      </c>
    </row>
    <row r="9" spans="2:87" x14ac:dyDescent="0.35">
      <c r="B9" s="18" t="s">
        <v>157</v>
      </c>
      <c r="C9" s="17">
        <v>0.19399196286807399</v>
      </c>
      <c r="D9" s="17">
        <v>0.21867958656821801</v>
      </c>
      <c r="E9" s="17">
        <v>0.170060202564422</v>
      </c>
      <c r="F9" s="17"/>
      <c r="G9" s="17">
        <v>0.21948615989856199</v>
      </c>
      <c r="H9" s="17">
        <v>0.19809798801168799</v>
      </c>
      <c r="I9" s="17">
        <v>0.20343860088471399</v>
      </c>
      <c r="J9" s="17">
        <v>0.15033756640339199</v>
      </c>
      <c r="K9" s="17">
        <v>0.25231704379671999</v>
      </c>
      <c r="L9" s="17">
        <v>0.157325955360164</v>
      </c>
      <c r="M9" s="17"/>
      <c r="N9" s="17">
        <v>0.22065344280108001</v>
      </c>
      <c r="O9" s="17">
        <v>0.12567682039620601</v>
      </c>
      <c r="P9" s="17">
        <v>0.24238059365269399</v>
      </c>
      <c r="Q9" s="17">
        <v>0.17956561000504601</v>
      </c>
      <c r="R9" s="17"/>
      <c r="S9" s="17">
        <v>0.16422418290738899</v>
      </c>
      <c r="T9" s="17">
        <v>0.22303041846157501</v>
      </c>
      <c r="U9" s="17">
        <v>0.16281620188779899</v>
      </c>
      <c r="V9" s="17">
        <v>0.15420780281218299</v>
      </c>
      <c r="W9" s="17">
        <v>0.20108021094761899</v>
      </c>
      <c r="X9" s="17">
        <v>0.15790066929263599</v>
      </c>
      <c r="Y9" s="17">
        <v>0.189888584455565</v>
      </c>
      <c r="Z9" s="17">
        <v>0.19065933671712201</v>
      </c>
      <c r="AA9" s="17">
        <v>0.24213490793975301</v>
      </c>
      <c r="AB9" s="17">
        <v>0.19538073298314901</v>
      </c>
      <c r="AC9" s="17">
        <v>0.21440509464282601</v>
      </c>
      <c r="AD9" s="17">
        <v>0.289695739725779</v>
      </c>
      <c r="AE9" s="17"/>
      <c r="AF9" s="17">
        <v>0.202040880347407</v>
      </c>
      <c r="AG9" s="17">
        <v>0.16186261757661299</v>
      </c>
      <c r="AH9" s="17">
        <v>0.28306613519972501</v>
      </c>
      <c r="AI9" s="17">
        <v>0.16680138375590001</v>
      </c>
      <c r="AJ9" s="17">
        <v>0.15986135568757601</v>
      </c>
      <c r="AK9" s="17"/>
      <c r="AL9" s="17">
        <v>0.17416859174531399</v>
      </c>
      <c r="AM9" s="17">
        <v>0.19398182655999399</v>
      </c>
      <c r="AN9" s="17">
        <v>0.19036476268092001</v>
      </c>
      <c r="AO9" s="17">
        <v>0.30271772390635199</v>
      </c>
      <c r="AP9" s="17"/>
      <c r="AQ9" s="17">
        <v>0.21755787021377701</v>
      </c>
      <c r="AR9" s="17">
        <v>0.16233149146859199</v>
      </c>
      <c r="AS9" s="17"/>
      <c r="AT9" s="17">
        <v>0.203592149861065</v>
      </c>
      <c r="AU9" s="17">
        <v>0.15842214747148101</v>
      </c>
      <c r="AV9" s="17"/>
      <c r="AW9" s="17">
        <v>0.197482600129154</v>
      </c>
      <c r="AX9" s="17">
        <v>0.13564033653822199</v>
      </c>
      <c r="AY9" s="17">
        <v>0.21157243613485599</v>
      </c>
      <c r="AZ9" s="17"/>
      <c r="BA9" s="17">
        <v>0.23488406921822499</v>
      </c>
      <c r="BB9" s="17">
        <v>0.186135470480355</v>
      </c>
      <c r="BC9" s="17">
        <v>0.16214414462528301</v>
      </c>
      <c r="BD9" s="17">
        <v>0.16609060630431399</v>
      </c>
      <c r="BE9" s="17">
        <v>0.25230063169877898</v>
      </c>
      <c r="BF9" s="17"/>
      <c r="BG9" s="17">
        <v>0.175973646242536</v>
      </c>
      <c r="BH9" s="17">
        <v>0.20795456674274701</v>
      </c>
      <c r="BI9" s="17"/>
      <c r="BJ9" s="17">
        <v>0.19218423808007901</v>
      </c>
      <c r="BK9" s="17">
        <v>0.20781625305040199</v>
      </c>
      <c r="BL9" s="17"/>
      <c r="BM9" s="17">
        <v>0.13686080406529499</v>
      </c>
      <c r="BN9" s="17">
        <v>0.17756087375608101</v>
      </c>
      <c r="BO9" s="17">
        <v>0.192437451716266</v>
      </c>
      <c r="BP9" s="17">
        <v>0.17106326501876001</v>
      </c>
      <c r="BQ9" s="17">
        <v>0.341018502089803</v>
      </c>
      <c r="BR9" s="17"/>
      <c r="BS9" s="17">
        <v>0.315101210954775</v>
      </c>
      <c r="BT9" s="17"/>
      <c r="BU9" s="17">
        <v>0.21452584076034101</v>
      </c>
      <c r="BV9" s="17">
        <v>0.183955137070349</v>
      </c>
      <c r="BW9" s="17">
        <v>0.17075898429371</v>
      </c>
      <c r="BX9" s="17">
        <v>0.28790306668937199</v>
      </c>
      <c r="BY9" s="17">
        <v>0.129335515143603</v>
      </c>
      <c r="BZ9" s="17"/>
      <c r="CA9" s="17">
        <v>0.31908258679251</v>
      </c>
      <c r="CB9" s="17"/>
      <c r="CC9" s="17">
        <v>0.20917979034076101</v>
      </c>
      <c r="CD9" s="17">
        <v>0.118291165030159</v>
      </c>
      <c r="CE9" s="17"/>
      <c r="CF9" s="17">
        <v>0.17813391448736501</v>
      </c>
      <c r="CG9" s="17"/>
      <c r="CH9" s="17">
        <v>0.12023500651341</v>
      </c>
      <c r="CI9" s="17">
        <v>0.24362527048959401</v>
      </c>
    </row>
    <row r="10" spans="2:87" x14ac:dyDescent="0.35">
      <c r="B10" s="18" t="s">
        <v>158</v>
      </c>
      <c r="C10" s="17">
        <v>0.29775795899495</v>
      </c>
      <c r="D10" s="17">
        <v>0.32956342697054197</v>
      </c>
      <c r="E10" s="17">
        <v>0.26692628215223602</v>
      </c>
      <c r="F10" s="17"/>
      <c r="G10" s="17">
        <v>0.39994126490184501</v>
      </c>
      <c r="H10" s="17">
        <v>0.32882519799889798</v>
      </c>
      <c r="I10" s="17">
        <v>0.29285550050662701</v>
      </c>
      <c r="J10" s="17">
        <v>0.27224323482697899</v>
      </c>
      <c r="K10" s="17">
        <v>0.29517361302238898</v>
      </c>
      <c r="L10" s="17">
        <v>0.22131860089060101</v>
      </c>
      <c r="M10" s="17"/>
      <c r="N10" s="17">
        <v>0.32866198318224499</v>
      </c>
      <c r="O10" s="17">
        <v>0.27014420071380402</v>
      </c>
      <c r="P10" s="17">
        <v>0.3122267245632</v>
      </c>
      <c r="Q10" s="17">
        <v>0.28013385581477801</v>
      </c>
      <c r="R10" s="17"/>
      <c r="S10" s="17">
        <v>0.320532722313778</v>
      </c>
      <c r="T10" s="17">
        <v>0.278312135227821</v>
      </c>
      <c r="U10" s="17">
        <v>0.174005597813704</v>
      </c>
      <c r="V10" s="17">
        <v>0.26197467800283197</v>
      </c>
      <c r="W10" s="17">
        <v>0.38765742973217299</v>
      </c>
      <c r="X10" s="17">
        <v>0.44320359195150799</v>
      </c>
      <c r="Y10" s="17">
        <v>0.26971691593407598</v>
      </c>
      <c r="Z10" s="17">
        <v>0.27771997642511098</v>
      </c>
      <c r="AA10" s="17">
        <v>0.28574663524176203</v>
      </c>
      <c r="AB10" s="17">
        <v>0.31400059929573398</v>
      </c>
      <c r="AC10" s="17">
        <v>0.244485933431735</v>
      </c>
      <c r="AD10" s="17">
        <v>0.18254603866196001</v>
      </c>
      <c r="AE10" s="17"/>
      <c r="AF10" s="17">
        <v>0.17060561387176401</v>
      </c>
      <c r="AG10" s="17">
        <v>0.321751073416289</v>
      </c>
      <c r="AH10" s="17">
        <v>0.23637732986752399</v>
      </c>
      <c r="AI10" s="17">
        <v>0.42151352533799202</v>
      </c>
      <c r="AJ10" s="17">
        <v>0.372224095330775</v>
      </c>
      <c r="AK10" s="17"/>
      <c r="AL10" s="17">
        <v>0.24757775038177801</v>
      </c>
      <c r="AM10" s="17">
        <v>0.316374307584946</v>
      </c>
      <c r="AN10" s="17">
        <v>0.31622429699867399</v>
      </c>
      <c r="AO10" s="17">
        <v>0.41787873250076102</v>
      </c>
      <c r="AP10" s="17"/>
      <c r="AQ10" s="17">
        <v>0.28560478487416602</v>
      </c>
      <c r="AR10" s="17">
        <v>0.314085580758861</v>
      </c>
      <c r="AS10" s="17"/>
      <c r="AT10" s="17">
        <v>0.30718144068766501</v>
      </c>
      <c r="AU10" s="17">
        <v>0.22174191601625701</v>
      </c>
      <c r="AV10" s="17"/>
      <c r="AW10" s="17">
        <v>0.29259400306366801</v>
      </c>
      <c r="AX10" s="17">
        <v>0.35976298284255498</v>
      </c>
      <c r="AY10" s="17">
        <v>0.26785102636636499</v>
      </c>
      <c r="AZ10" s="17"/>
      <c r="BA10" s="17">
        <v>0.3068026414367</v>
      </c>
      <c r="BB10" s="17">
        <v>0.280913459355007</v>
      </c>
      <c r="BC10" s="17">
        <v>0.31338051933941102</v>
      </c>
      <c r="BD10" s="17">
        <v>0.30748873950732702</v>
      </c>
      <c r="BE10" s="17">
        <v>0.204832823676112</v>
      </c>
      <c r="BF10" s="17"/>
      <c r="BG10" s="17">
        <v>0.28573286980931201</v>
      </c>
      <c r="BH10" s="17">
        <v>0.30707634096958403</v>
      </c>
      <c r="BI10" s="17"/>
      <c r="BJ10" s="17">
        <v>0.31047126924007801</v>
      </c>
      <c r="BK10" s="17">
        <v>0.25380659018886897</v>
      </c>
      <c r="BL10" s="17"/>
      <c r="BM10" s="17">
        <v>0.31587021586915198</v>
      </c>
      <c r="BN10" s="17">
        <v>0.30307068027460998</v>
      </c>
      <c r="BO10" s="17">
        <v>0.30191747450939199</v>
      </c>
      <c r="BP10" s="17">
        <v>0.23872035199531799</v>
      </c>
      <c r="BQ10" s="17">
        <v>0.38584528906746302</v>
      </c>
      <c r="BR10" s="17"/>
      <c r="BS10" s="17">
        <v>0.40865614905487802</v>
      </c>
      <c r="BT10" s="17"/>
      <c r="BU10" s="17">
        <v>0.238884051843234</v>
      </c>
      <c r="BV10" s="17">
        <v>0.27186344224266701</v>
      </c>
      <c r="BW10" s="17">
        <v>0.33263270702390701</v>
      </c>
      <c r="BX10" s="17">
        <v>0.47907997787471202</v>
      </c>
      <c r="BY10" s="17">
        <v>0.25448659449935701</v>
      </c>
      <c r="BZ10" s="17"/>
      <c r="CA10" s="17">
        <v>0.385103290810969</v>
      </c>
      <c r="CB10" s="17"/>
      <c r="CC10" s="17">
        <v>0.30234922646274498</v>
      </c>
      <c r="CD10" s="17">
        <v>0.30441487595468603</v>
      </c>
      <c r="CE10" s="17"/>
      <c r="CF10" s="17">
        <v>0.27782415023347801</v>
      </c>
      <c r="CG10" s="17"/>
      <c r="CH10" s="17">
        <v>0.33870786764184302</v>
      </c>
      <c r="CI10" s="17">
        <v>0.34123036518244199</v>
      </c>
    </row>
    <row r="11" spans="2:87" x14ac:dyDescent="0.35">
      <c r="B11" s="18" t="s">
        <v>159</v>
      </c>
      <c r="C11" s="17">
        <v>0.18593529589055299</v>
      </c>
      <c r="D11" s="17">
        <v>0.20159166589357999</v>
      </c>
      <c r="E11" s="17">
        <v>0.170758278503677</v>
      </c>
      <c r="F11" s="17"/>
      <c r="G11" s="17">
        <v>0.21952896091222099</v>
      </c>
      <c r="H11" s="17">
        <v>0.22315300963269</v>
      </c>
      <c r="I11" s="17">
        <v>0.198256872133446</v>
      </c>
      <c r="J11" s="17">
        <v>0.19561977932258601</v>
      </c>
      <c r="K11" s="17">
        <v>0.15960097989563801</v>
      </c>
      <c r="L11" s="17">
        <v>0.123912732448049</v>
      </c>
      <c r="M11" s="17"/>
      <c r="N11" s="17">
        <v>0.14579885349635699</v>
      </c>
      <c r="O11" s="17">
        <v>0.23706696168899999</v>
      </c>
      <c r="P11" s="17">
        <v>0.16839829319529701</v>
      </c>
      <c r="Q11" s="17">
        <v>0.19909461052017</v>
      </c>
      <c r="R11" s="17"/>
      <c r="S11" s="17">
        <v>0.16026549204881399</v>
      </c>
      <c r="T11" s="17">
        <v>0.17138335781109801</v>
      </c>
      <c r="U11" s="17">
        <v>0.23746213377537001</v>
      </c>
      <c r="V11" s="17">
        <v>0.35350916358630502</v>
      </c>
      <c r="W11" s="17">
        <v>8.2831683252703805E-2</v>
      </c>
      <c r="X11" s="17">
        <v>0.22426735802655501</v>
      </c>
      <c r="Y11" s="17">
        <v>5.6333416608235598E-2</v>
      </c>
      <c r="Z11" s="17">
        <v>0.21585626654062601</v>
      </c>
      <c r="AA11" s="17">
        <v>0.183485869211925</v>
      </c>
      <c r="AB11" s="17">
        <v>0.15045241462293499</v>
      </c>
      <c r="AC11" s="17">
        <v>0.21575502777564001</v>
      </c>
      <c r="AD11" s="17">
        <v>0.22293202619975</v>
      </c>
      <c r="AE11" s="17"/>
      <c r="AF11" s="17">
        <v>0.230073089354976</v>
      </c>
      <c r="AG11" s="17">
        <v>0.19783565155730701</v>
      </c>
      <c r="AH11" s="17">
        <v>0.14708870795215501</v>
      </c>
      <c r="AI11" s="17">
        <v>0.113880969271727</v>
      </c>
      <c r="AJ11" s="17">
        <v>0.214115595669991</v>
      </c>
      <c r="AK11" s="17"/>
      <c r="AL11" s="17">
        <v>0.18006773363001299</v>
      </c>
      <c r="AM11" s="17">
        <v>0.165688746041601</v>
      </c>
      <c r="AN11" s="17">
        <v>0.26514767599649303</v>
      </c>
      <c r="AO11" s="17">
        <v>0.115243472633173</v>
      </c>
      <c r="AP11" s="17"/>
      <c r="AQ11" s="17">
        <v>0.17348504450303501</v>
      </c>
      <c r="AR11" s="17">
        <v>0.202662036863791</v>
      </c>
      <c r="AS11" s="17"/>
      <c r="AT11" s="17">
        <v>0.19396039426210199</v>
      </c>
      <c r="AU11" s="17">
        <v>0.11661959243881501</v>
      </c>
      <c r="AV11" s="17"/>
      <c r="AW11" s="17">
        <v>0.139993702395943</v>
      </c>
      <c r="AX11" s="17">
        <v>0.220840508180109</v>
      </c>
      <c r="AY11" s="17">
        <v>0.217515713087713</v>
      </c>
      <c r="AZ11" s="17"/>
      <c r="BA11" s="17">
        <v>0.18414323124474799</v>
      </c>
      <c r="BB11" s="17">
        <v>0.23252244401453701</v>
      </c>
      <c r="BC11" s="17">
        <v>0.18239908034538499</v>
      </c>
      <c r="BD11" s="17">
        <v>5.9148298703834402E-2</v>
      </c>
      <c r="BE11" s="17">
        <v>0.180035138800513</v>
      </c>
      <c r="BF11" s="17"/>
      <c r="BG11" s="17">
        <v>0.19465500709060701</v>
      </c>
      <c r="BH11" s="17">
        <v>0.17917828989947501</v>
      </c>
      <c r="BI11" s="17"/>
      <c r="BJ11" s="17">
        <v>0.19362058658683301</v>
      </c>
      <c r="BK11" s="17">
        <v>0.15565464614168401</v>
      </c>
      <c r="BL11" s="17"/>
      <c r="BM11" s="17">
        <v>0.192684818267187</v>
      </c>
      <c r="BN11" s="17">
        <v>0.19028876638087999</v>
      </c>
      <c r="BO11" s="17">
        <v>0.21163422963460399</v>
      </c>
      <c r="BP11" s="17">
        <v>7.6312823156358206E-2</v>
      </c>
      <c r="BQ11" s="17">
        <v>0.19413918649812301</v>
      </c>
      <c r="BR11" s="17"/>
      <c r="BS11" s="17">
        <v>0.18523679464679399</v>
      </c>
      <c r="BT11" s="17"/>
      <c r="BU11" s="17">
        <v>0.17973177755873901</v>
      </c>
      <c r="BV11" s="17">
        <v>0.21462059020704499</v>
      </c>
      <c r="BW11" s="17">
        <v>0.105899556479309</v>
      </c>
      <c r="BX11" s="17">
        <v>0.131157564899717</v>
      </c>
      <c r="BY11" s="17">
        <v>0.31571929689448502</v>
      </c>
      <c r="BZ11" s="17"/>
      <c r="CA11" s="17">
        <v>0.210115686528699</v>
      </c>
      <c r="CB11" s="17"/>
      <c r="CC11" s="17">
        <v>0.17293222690319701</v>
      </c>
      <c r="CD11" s="17">
        <v>0.27863043593285303</v>
      </c>
      <c r="CE11" s="17"/>
      <c r="CF11" s="17">
        <v>0.16677767459539999</v>
      </c>
      <c r="CG11" s="17"/>
      <c r="CH11" s="17">
        <v>0.183499420696668</v>
      </c>
      <c r="CI11" s="17">
        <v>0.156465897770349</v>
      </c>
    </row>
    <row r="12" spans="2:87" x14ac:dyDescent="0.35">
      <c r="B12" s="18" t="s">
        <v>160</v>
      </c>
      <c r="C12" s="17">
        <v>0.113604663171384</v>
      </c>
      <c r="D12" s="17">
        <v>9.8321942022823294E-2</v>
      </c>
      <c r="E12" s="17">
        <v>0.12841947174742399</v>
      </c>
      <c r="F12" s="17"/>
      <c r="G12" s="17">
        <v>4.54120316943959E-2</v>
      </c>
      <c r="H12" s="17">
        <v>0.11528939690053901</v>
      </c>
      <c r="I12" s="17">
        <v>9.7053607651492096E-2</v>
      </c>
      <c r="J12" s="17">
        <v>0.204132481799568</v>
      </c>
      <c r="K12" s="17">
        <v>0.102645472348342</v>
      </c>
      <c r="L12" s="17">
        <v>0.104047444117568</v>
      </c>
      <c r="M12" s="17"/>
      <c r="N12" s="17">
        <v>0.14191013739133601</v>
      </c>
      <c r="O12" s="17">
        <v>0.17637127532206101</v>
      </c>
      <c r="P12" s="17">
        <v>7.7029125203422893E-2</v>
      </c>
      <c r="Q12" s="17">
        <v>6.3962048856919598E-2</v>
      </c>
      <c r="R12" s="17"/>
      <c r="S12" s="17">
        <v>0.13901641566794401</v>
      </c>
      <c r="T12" s="17">
        <v>0.11967426319914599</v>
      </c>
      <c r="U12" s="17">
        <v>0.16039750969312899</v>
      </c>
      <c r="V12" s="17">
        <v>4.7389114915185299E-2</v>
      </c>
      <c r="W12" s="17">
        <v>5.6719907981798302E-2</v>
      </c>
      <c r="X12" s="17">
        <v>5.1358709468750402E-2</v>
      </c>
      <c r="Y12" s="17">
        <v>0.17441721885068401</v>
      </c>
      <c r="Z12" s="17">
        <v>0.18483753839349401</v>
      </c>
      <c r="AA12" s="17">
        <v>0.113059888346577</v>
      </c>
      <c r="AB12" s="17">
        <v>0.113391173077987</v>
      </c>
      <c r="AC12" s="17">
        <v>0.124296054983792</v>
      </c>
      <c r="AD12" s="17">
        <v>0.123260485965083</v>
      </c>
      <c r="AE12" s="17"/>
      <c r="AF12" s="17">
        <v>9.5618370073271494E-2</v>
      </c>
      <c r="AG12" s="17">
        <v>0.112692843495509</v>
      </c>
      <c r="AH12" s="17">
        <v>0.15120056411839</v>
      </c>
      <c r="AI12" s="17">
        <v>0.115411942787531</v>
      </c>
      <c r="AJ12" s="17">
        <v>0.10133338524183</v>
      </c>
      <c r="AK12" s="17"/>
      <c r="AL12" s="17">
        <v>0.138171328302267</v>
      </c>
      <c r="AM12" s="17">
        <v>9.3445446840075594E-2</v>
      </c>
      <c r="AN12" s="17">
        <v>0.10850347267404301</v>
      </c>
      <c r="AO12" s="17">
        <v>9.6717052590032201E-2</v>
      </c>
      <c r="AP12" s="17"/>
      <c r="AQ12" s="17">
        <v>9.8643522068341399E-2</v>
      </c>
      <c r="AR12" s="17">
        <v>0.13370474983674599</v>
      </c>
      <c r="AS12" s="17"/>
      <c r="AT12" s="17">
        <v>0.12023396014827401</v>
      </c>
      <c r="AU12" s="17">
        <v>0.12616912125361601</v>
      </c>
      <c r="AV12" s="17"/>
      <c r="AW12" s="17">
        <v>0.12990536456669999</v>
      </c>
      <c r="AX12" s="17">
        <v>0.106186269052354</v>
      </c>
      <c r="AY12" s="17">
        <v>0.109661803591504</v>
      </c>
      <c r="AZ12" s="17"/>
      <c r="BA12" s="17">
        <v>0.104433631678546</v>
      </c>
      <c r="BB12" s="17">
        <v>0.11499139525490699</v>
      </c>
      <c r="BC12" s="17">
        <v>0.104658378045133</v>
      </c>
      <c r="BD12" s="17">
        <v>0.178232949068032</v>
      </c>
      <c r="BE12" s="17">
        <v>0.11368270627091499</v>
      </c>
      <c r="BF12" s="17"/>
      <c r="BG12" s="17">
        <v>0.13196934385294301</v>
      </c>
      <c r="BH12" s="17">
        <v>9.9373657746713695E-2</v>
      </c>
      <c r="BI12" s="17"/>
      <c r="BJ12" s="17">
        <v>0.11385645547899401</v>
      </c>
      <c r="BK12" s="17">
        <v>0.10829960342329401</v>
      </c>
      <c r="BL12" s="17"/>
      <c r="BM12" s="17">
        <v>4.1975814873303097E-2</v>
      </c>
      <c r="BN12" s="17">
        <v>9.8042388758976196E-2</v>
      </c>
      <c r="BO12" s="17">
        <v>0.14993084137430601</v>
      </c>
      <c r="BP12" s="17">
        <v>0.14364954532320001</v>
      </c>
      <c r="BQ12" s="17">
        <v>0</v>
      </c>
      <c r="BR12" s="17"/>
      <c r="BS12" s="17">
        <v>6.8668350523083E-3</v>
      </c>
      <c r="BT12" s="17"/>
      <c r="BU12" s="17">
        <v>0.10746848367377899</v>
      </c>
      <c r="BV12" s="17">
        <v>0.17650549873738999</v>
      </c>
      <c r="BW12" s="17">
        <v>0.13484119205105699</v>
      </c>
      <c r="BX12" s="17">
        <v>0</v>
      </c>
      <c r="BY12" s="17">
        <v>6.8379665261302305E-2</v>
      </c>
      <c r="BZ12" s="17"/>
      <c r="CA12" s="17">
        <v>0</v>
      </c>
      <c r="CB12" s="17"/>
      <c r="CC12" s="17">
        <v>0.108124383548046</v>
      </c>
      <c r="CD12" s="17">
        <v>0.13877436247755201</v>
      </c>
      <c r="CE12" s="17"/>
      <c r="CF12" s="17">
        <v>0.15907636108550199</v>
      </c>
      <c r="CG12" s="17"/>
      <c r="CH12" s="17">
        <v>0.119074949628766</v>
      </c>
      <c r="CI12" s="17">
        <v>0.126567713426193</v>
      </c>
    </row>
    <row r="13" spans="2:87" x14ac:dyDescent="0.35">
      <c r="B13" s="18" t="s">
        <v>161</v>
      </c>
      <c r="C13" s="19">
        <v>0.208710119075038</v>
      </c>
      <c r="D13" s="19">
        <v>0.15184337854483601</v>
      </c>
      <c r="E13" s="19">
        <v>0.26383576503224099</v>
      </c>
      <c r="F13" s="19"/>
      <c r="G13" s="19">
        <v>0.115631582592977</v>
      </c>
      <c r="H13" s="19">
        <v>0.13463440745618499</v>
      </c>
      <c r="I13" s="19">
        <v>0.20839541882372101</v>
      </c>
      <c r="J13" s="19">
        <v>0.17766693764747499</v>
      </c>
      <c r="K13" s="19">
        <v>0.19026289093691101</v>
      </c>
      <c r="L13" s="19">
        <v>0.393395267183618</v>
      </c>
      <c r="M13" s="19"/>
      <c r="N13" s="19">
        <v>0.162975583128982</v>
      </c>
      <c r="O13" s="19">
        <v>0.190740741878929</v>
      </c>
      <c r="P13" s="19">
        <v>0.19996526338538601</v>
      </c>
      <c r="Q13" s="19">
        <v>0.27724387480308699</v>
      </c>
      <c r="R13" s="19"/>
      <c r="S13" s="19">
        <v>0.21596118706207501</v>
      </c>
      <c r="T13" s="19">
        <v>0.20759982530036</v>
      </c>
      <c r="U13" s="19">
        <v>0.265318556829997</v>
      </c>
      <c r="V13" s="19">
        <v>0.18291924068349499</v>
      </c>
      <c r="W13" s="19">
        <v>0.27171076808570499</v>
      </c>
      <c r="X13" s="19">
        <v>0.12326967126055099</v>
      </c>
      <c r="Y13" s="19">
        <v>0.30964386415143902</v>
      </c>
      <c r="Z13" s="19">
        <v>0.13092688192364699</v>
      </c>
      <c r="AA13" s="19">
        <v>0.17557269925998201</v>
      </c>
      <c r="AB13" s="19">
        <v>0.226775080020194</v>
      </c>
      <c r="AC13" s="19">
        <v>0.201057889166007</v>
      </c>
      <c r="AD13" s="19">
        <v>0.181565709447428</v>
      </c>
      <c r="AE13" s="19"/>
      <c r="AF13" s="19">
        <v>0.30166204635258198</v>
      </c>
      <c r="AG13" s="19">
        <v>0.20585781395427999</v>
      </c>
      <c r="AH13" s="19">
        <v>0.18226726286220599</v>
      </c>
      <c r="AI13" s="19">
        <v>0.18239217884684999</v>
      </c>
      <c r="AJ13" s="19">
        <v>0.152465568069828</v>
      </c>
      <c r="AK13" s="19"/>
      <c r="AL13" s="19">
        <v>0.26001459594062798</v>
      </c>
      <c r="AM13" s="19">
        <v>0.23050967297338401</v>
      </c>
      <c r="AN13" s="19">
        <v>0.11975979164987</v>
      </c>
      <c r="AO13" s="19">
        <v>6.7443018369681196E-2</v>
      </c>
      <c r="AP13" s="19"/>
      <c r="AQ13" s="19">
        <v>0.22470877834068101</v>
      </c>
      <c r="AR13" s="19">
        <v>0.18721614107201101</v>
      </c>
      <c r="AS13" s="19"/>
      <c r="AT13" s="19">
        <v>0.175032055040894</v>
      </c>
      <c r="AU13" s="19">
        <v>0.377047222819831</v>
      </c>
      <c r="AV13" s="19"/>
      <c r="AW13" s="19">
        <v>0.24002432984453501</v>
      </c>
      <c r="AX13" s="19">
        <v>0.17756990338675999</v>
      </c>
      <c r="AY13" s="19">
        <v>0.19339902081956201</v>
      </c>
      <c r="AZ13" s="19"/>
      <c r="BA13" s="19">
        <v>0.16973642642178</v>
      </c>
      <c r="BB13" s="19">
        <v>0.18543723089519501</v>
      </c>
      <c r="BC13" s="19">
        <v>0.237417877644788</v>
      </c>
      <c r="BD13" s="19">
        <v>0.28903940641649301</v>
      </c>
      <c r="BE13" s="19">
        <v>0.24914869955368099</v>
      </c>
      <c r="BF13" s="19"/>
      <c r="BG13" s="19">
        <v>0.211669133004601</v>
      </c>
      <c r="BH13" s="19">
        <v>0.20641714464148</v>
      </c>
      <c r="BI13" s="19"/>
      <c r="BJ13" s="19">
        <v>0.189867450614016</v>
      </c>
      <c r="BK13" s="19">
        <v>0.27442290719575102</v>
      </c>
      <c r="BL13" s="19"/>
      <c r="BM13" s="19">
        <v>0.31260834692506401</v>
      </c>
      <c r="BN13" s="19">
        <v>0.23103729082945201</v>
      </c>
      <c r="BO13" s="19">
        <v>0.14408000276543101</v>
      </c>
      <c r="BP13" s="19">
        <v>0.37025401450636403</v>
      </c>
      <c r="BQ13" s="19">
        <v>7.8997022344611506E-2</v>
      </c>
      <c r="BR13" s="19"/>
      <c r="BS13" s="19">
        <v>8.4139010291245597E-2</v>
      </c>
      <c r="BT13" s="19"/>
      <c r="BU13" s="19">
        <v>0.25938984616390698</v>
      </c>
      <c r="BV13" s="19">
        <v>0.15305533174254901</v>
      </c>
      <c r="BW13" s="19">
        <v>0.255867560152018</v>
      </c>
      <c r="BX13" s="19">
        <v>0.101859390536199</v>
      </c>
      <c r="BY13" s="19">
        <v>0.232078928201252</v>
      </c>
      <c r="BZ13" s="19"/>
      <c r="CA13" s="19">
        <v>8.5698435867822401E-2</v>
      </c>
      <c r="CB13" s="19"/>
      <c r="CC13" s="19">
        <v>0.20741437274525201</v>
      </c>
      <c r="CD13" s="19">
        <v>0.159889160604751</v>
      </c>
      <c r="CE13" s="19"/>
      <c r="CF13" s="19">
        <v>0.21818789959825599</v>
      </c>
      <c r="CG13" s="19"/>
      <c r="CH13" s="19">
        <v>0.238482755519314</v>
      </c>
      <c r="CI13" s="19">
        <v>0.13211075313142101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209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501</v>
      </c>
      <c r="D7" s="10">
        <v>249</v>
      </c>
      <c r="E7" s="10">
        <v>252</v>
      </c>
      <c r="F7" s="10"/>
      <c r="G7" s="10">
        <v>42</v>
      </c>
      <c r="H7" s="10">
        <v>87</v>
      </c>
      <c r="I7" s="10">
        <v>102</v>
      </c>
      <c r="J7" s="10">
        <v>93</v>
      </c>
      <c r="K7" s="10">
        <v>77</v>
      </c>
      <c r="L7" s="10">
        <v>100</v>
      </c>
      <c r="M7" s="10"/>
      <c r="N7" s="10">
        <v>149</v>
      </c>
      <c r="O7" s="10">
        <v>109</v>
      </c>
      <c r="P7" s="10">
        <v>110</v>
      </c>
      <c r="Q7" s="10">
        <v>132</v>
      </c>
      <c r="R7" s="10"/>
      <c r="S7" s="10">
        <v>73</v>
      </c>
      <c r="T7" s="10">
        <v>63</v>
      </c>
      <c r="U7" s="10">
        <v>40</v>
      </c>
      <c r="V7" s="10">
        <v>43</v>
      </c>
      <c r="W7" s="10">
        <v>42</v>
      </c>
      <c r="X7" s="10">
        <v>41</v>
      </c>
      <c r="Y7" s="10">
        <v>29</v>
      </c>
      <c r="Z7" s="10">
        <v>23</v>
      </c>
      <c r="AA7" s="10">
        <v>64</v>
      </c>
      <c r="AB7" s="10">
        <v>46</v>
      </c>
      <c r="AC7" s="10">
        <v>22</v>
      </c>
      <c r="AD7" s="10">
        <v>15</v>
      </c>
      <c r="AE7" s="10"/>
      <c r="AF7" s="10">
        <v>76</v>
      </c>
      <c r="AG7" s="10">
        <v>205</v>
      </c>
      <c r="AH7" s="10">
        <v>87</v>
      </c>
      <c r="AI7" s="10">
        <v>62</v>
      </c>
      <c r="AJ7" s="10">
        <v>53</v>
      </c>
      <c r="AK7" s="10"/>
      <c r="AL7" s="10">
        <v>201</v>
      </c>
      <c r="AM7" s="10">
        <v>173</v>
      </c>
      <c r="AN7" s="10">
        <v>91</v>
      </c>
      <c r="AO7" s="10">
        <v>36</v>
      </c>
      <c r="AP7" s="10"/>
      <c r="AQ7" s="10">
        <v>281</v>
      </c>
      <c r="AR7" s="10">
        <v>220</v>
      </c>
      <c r="AS7" s="10"/>
      <c r="AT7" s="10">
        <v>338</v>
      </c>
      <c r="AU7" s="10">
        <v>99</v>
      </c>
      <c r="AV7" s="10"/>
      <c r="AW7" s="10">
        <v>185</v>
      </c>
      <c r="AX7" s="10">
        <v>114</v>
      </c>
      <c r="AY7" s="10">
        <v>187</v>
      </c>
      <c r="AZ7" s="10"/>
      <c r="BA7" s="10">
        <v>142</v>
      </c>
      <c r="BB7" s="10">
        <v>132</v>
      </c>
      <c r="BC7" s="10">
        <v>161</v>
      </c>
      <c r="BD7" s="10">
        <v>42</v>
      </c>
      <c r="BE7" s="10">
        <v>24</v>
      </c>
      <c r="BF7" s="10"/>
      <c r="BG7" s="10">
        <v>202</v>
      </c>
      <c r="BH7" s="10">
        <v>299</v>
      </c>
      <c r="BI7" s="10"/>
      <c r="BJ7" s="10">
        <v>382</v>
      </c>
      <c r="BK7" s="10">
        <v>115</v>
      </c>
      <c r="BL7" s="10"/>
      <c r="BM7" s="10">
        <v>65</v>
      </c>
      <c r="BN7" s="10">
        <v>100</v>
      </c>
      <c r="BO7" s="10">
        <v>169</v>
      </c>
      <c r="BP7" s="10">
        <v>46</v>
      </c>
      <c r="BQ7" s="10">
        <v>61</v>
      </c>
      <c r="BR7" s="10"/>
      <c r="BS7" s="10">
        <v>162</v>
      </c>
      <c r="BT7" s="10"/>
      <c r="BU7" s="10">
        <v>95</v>
      </c>
      <c r="BV7" s="10">
        <v>118</v>
      </c>
      <c r="BW7" s="10">
        <v>43</v>
      </c>
      <c r="BX7" s="10">
        <v>104</v>
      </c>
      <c r="BY7" s="10">
        <v>40</v>
      </c>
      <c r="BZ7" s="10"/>
      <c r="CA7" s="10">
        <v>47</v>
      </c>
      <c r="CB7" s="10"/>
      <c r="CC7" s="10">
        <v>404</v>
      </c>
      <c r="CD7" s="10">
        <v>83</v>
      </c>
      <c r="CE7" s="10"/>
      <c r="CF7" s="10">
        <v>169</v>
      </c>
      <c r="CG7" s="10"/>
      <c r="CH7" s="10">
        <v>176</v>
      </c>
      <c r="CI7" s="10">
        <v>60</v>
      </c>
    </row>
    <row r="8" spans="2:87" ht="30" customHeight="1" x14ac:dyDescent="0.35">
      <c r="B8" s="11" t="s">
        <v>20</v>
      </c>
      <c r="C8" s="11">
        <v>502</v>
      </c>
      <c r="D8" s="11">
        <v>247</v>
      </c>
      <c r="E8" s="11">
        <v>255</v>
      </c>
      <c r="F8" s="11"/>
      <c r="G8" s="11">
        <v>71</v>
      </c>
      <c r="H8" s="11">
        <v>84</v>
      </c>
      <c r="I8" s="11">
        <v>95</v>
      </c>
      <c r="J8" s="11">
        <v>88</v>
      </c>
      <c r="K8" s="11">
        <v>71</v>
      </c>
      <c r="L8" s="11">
        <v>92</v>
      </c>
      <c r="M8" s="11"/>
      <c r="N8" s="11">
        <v>138</v>
      </c>
      <c r="O8" s="11">
        <v>114</v>
      </c>
      <c r="P8" s="11">
        <v>111</v>
      </c>
      <c r="Q8" s="11">
        <v>139</v>
      </c>
      <c r="R8" s="11"/>
      <c r="S8" s="11">
        <v>77</v>
      </c>
      <c r="T8" s="11">
        <v>57</v>
      </c>
      <c r="U8" s="11">
        <v>38</v>
      </c>
      <c r="V8" s="11">
        <v>45</v>
      </c>
      <c r="W8" s="11">
        <v>41</v>
      </c>
      <c r="X8" s="11">
        <v>42</v>
      </c>
      <c r="Y8" s="11">
        <v>32</v>
      </c>
      <c r="Z8" s="11">
        <v>22</v>
      </c>
      <c r="AA8" s="11">
        <v>66</v>
      </c>
      <c r="AB8" s="11">
        <v>46</v>
      </c>
      <c r="AC8" s="11">
        <v>21</v>
      </c>
      <c r="AD8" s="11">
        <v>14</v>
      </c>
      <c r="AE8" s="11"/>
      <c r="AF8" s="11">
        <v>77</v>
      </c>
      <c r="AG8" s="11">
        <v>211</v>
      </c>
      <c r="AH8" s="11">
        <v>87</v>
      </c>
      <c r="AI8" s="11">
        <v>59</v>
      </c>
      <c r="AJ8" s="11">
        <v>50</v>
      </c>
      <c r="AK8" s="11"/>
      <c r="AL8" s="11">
        <v>192</v>
      </c>
      <c r="AM8" s="11">
        <v>178</v>
      </c>
      <c r="AN8" s="11">
        <v>94</v>
      </c>
      <c r="AO8" s="11">
        <v>38</v>
      </c>
      <c r="AP8" s="11"/>
      <c r="AQ8" s="11">
        <v>288</v>
      </c>
      <c r="AR8" s="11">
        <v>214</v>
      </c>
      <c r="AS8" s="11"/>
      <c r="AT8" s="11">
        <v>344</v>
      </c>
      <c r="AU8" s="11">
        <v>91</v>
      </c>
      <c r="AV8" s="11"/>
      <c r="AW8" s="11">
        <v>175</v>
      </c>
      <c r="AX8" s="11">
        <v>114</v>
      </c>
      <c r="AY8" s="11">
        <v>196</v>
      </c>
      <c r="AZ8" s="11"/>
      <c r="BA8" s="11">
        <v>147</v>
      </c>
      <c r="BB8" s="11">
        <v>131</v>
      </c>
      <c r="BC8" s="11">
        <v>162</v>
      </c>
      <c r="BD8" s="11">
        <v>40</v>
      </c>
      <c r="BE8" s="11">
        <v>22</v>
      </c>
      <c r="BF8" s="11"/>
      <c r="BG8" s="11">
        <v>219</v>
      </c>
      <c r="BH8" s="11">
        <v>283</v>
      </c>
      <c r="BI8" s="11"/>
      <c r="BJ8" s="11">
        <v>390</v>
      </c>
      <c r="BK8" s="11">
        <v>108</v>
      </c>
      <c r="BL8" s="11"/>
      <c r="BM8" s="11">
        <v>67</v>
      </c>
      <c r="BN8" s="11">
        <v>94</v>
      </c>
      <c r="BO8" s="11">
        <v>173</v>
      </c>
      <c r="BP8" s="11">
        <v>45</v>
      </c>
      <c r="BQ8" s="11">
        <v>61</v>
      </c>
      <c r="BR8" s="11"/>
      <c r="BS8" s="11">
        <v>163</v>
      </c>
      <c r="BT8" s="11"/>
      <c r="BU8" s="11">
        <v>92</v>
      </c>
      <c r="BV8" s="11">
        <v>119</v>
      </c>
      <c r="BW8" s="11">
        <v>45</v>
      </c>
      <c r="BX8" s="11">
        <v>102</v>
      </c>
      <c r="BY8" s="11">
        <v>43</v>
      </c>
      <c r="BZ8" s="11"/>
      <c r="CA8" s="11">
        <v>48</v>
      </c>
      <c r="CB8" s="11"/>
      <c r="CC8" s="11">
        <v>403</v>
      </c>
      <c r="CD8" s="11">
        <v>85</v>
      </c>
      <c r="CE8" s="11"/>
      <c r="CF8" s="11">
        <v>159</v>
      </c>
      <c r="CG8" s="11"/>
      <c r="CH8" s="11">
        <v>173</v>
      </c>
      <c r="CI8" s="11">
        <v>58</v>
      </c>
    </row>
    <row r="9" spans="2:87" x14ac:dyDescent="0.35">
      <c r="B9" s="18" t="s">
        <v>157</v>
      </c>
      <c r="C9" s="17">
        <v>8.6782720937900806E-2</v>
      </c>
      <c r="D9" s="17">
        <v>9.5802376097415196E-2</v>
      </c>
      <c r="E9" s="17">
        <v>7.8039221445163398E-2</v>
      </c>
      <c r="F9" s="17"/>
      <c r="G9" s="17">
        <v>3.12108116526091E-2</v>
      </c>
      <c r="H9" s="17">
        <v>0.146211221278856</v>
      </c>
      <c r="I9" s="17">
        <v>7.4729188925105799E-2</v>
      </c>
      <c r="J9" s="17">
        <v>6.7005930289489701E-2</v>
      </c>
      <c r="K9" s="17">
        <v>0.160420356090655</v>
      </c>
      <c r="L9" s="17">
        <v>4.9828162249406303E-2</v>
      </c>
      <c r="M9" s="17"/>
      <c r="N9" s="17">
        <v>9.3014155450840796E-2</v>
      </c>
      <c r="O9" s="17">
        <v>6.0694886823102999E-2</v>
      </c>
      <c r="P9" s="17">
        <v>0.124690613236332</v>
      </c>
      <c r="Q9" s="17">
        <v>7.2297720917497504E-2</v>
      </c>
      <c r="R9" s="17"/>
      <c r="S9" s="17">
        <v>7.7961483086843406E-2</v>
      </c>
      <c r="T9" s="17">
        <v>9.3704659563117396E-2</v>
      </c>
      <c r="U9" s="17">
        <v>5.0477799421913203E-2</v>
      </c>
      <c r="V9" s="17">
        <v>8.8960173165356204E-2</v>
      </c>
      <c r="W9" s="17">
        <v>8.0462230469812795E-2</v>
      </c>
      <c r="X9" s="17">
        <v>9.8096135360706493E-2</v>
      </c>
      <c r="Y9" s="17">
        <v>3.6440712703801302E-2</v>
      </c>
      <c r="Z9" s="17">
        <v>0.15742221861417899</v>
      </c>
      <c r="AA9" s="17">
        <v>0.13300793282680001</v>
      </c>
      <c r="AB9" s="17">
        <v>5.88116103477173E-2</v>
      </c>
      <c r="AC9" s="17">
        <v>0.12629177184338899</v>
      </c>
      <c r="AD9" s="17">
        <v>0</v>
      </c>
      <c r="AE9" s="17"/>
      <c r="AF9" s="17">
        <v>7.7675692270281302E-2</v>
      </c>
      <c r="AG9" s="17">
        <v>7.1577288510423401E-2</v>
      </c>
      <c r="AH9" s="17">
        <v>0.13409942605090899</v>
      </c>
      <c r="AI9" s="17">
        <v>5.6762672311700103E-2</v>
      </c>
      <c r="AJ9" s="17">
        <v>7.3889535525748298E-2</v>
      </c>
      <c r="AK9" s="17"/>
      <c r="AL9" s="17">
        <v>7.2104069212727107E-2</v>
      </c>
      <c r="AM9" s="17">
        <v>9.8020354773219298E-2</v>
      </c>
      <c r="AN9" s="17">
        <v>7.1784542041290297E-2</v>
      </c>
      <c r="AO9" s="17">
        <v>0.14503039374912499</v>
      </c>
      <c r="AP9" s="17"/>
      <c r="AQ9" s="17">
        <v>9.8540956839590105E-2</v>
      </c>
      <c r="AR9" s="17">
        <v>7.0985693222704996E-2</v>
      </c>
      <c r="AS9" s="17"/>
      <c r="AT9" s="17">
        <v>9.0690590222191697E-2</v>
      </c>
      <c r="AU9" s="17">
        <v>5.8723981882403499E-2</v>
      </c>
      <c r="AV9" s="17"/>
      <c r="AW9" s="17">
        <v>7.6102135843688606E-2</v>
      </c>
      <c r="AX9" s="17">
        <v>7.6149102192857407E-2</v>
      </c>
      <c r="AY9" s="17">
        <v>0.104180760345102</v>
      </c>
      <c r="AZ9" s="17"/>
      <c r="BA9" s="17">
        <v>0.113496950673871</v>
      </c>
      <c r="BB9" s="17">
        <v>7.9872175049208002E-2</v>
      </c>
      <c r="BC9" s="17">
        <v>6.7435096005999798E-2</v>
      </c>
      <c r="BD9" s="17">
        <v>6.8636205784221999E-2</v>
      </c>
      <c r="BE9" s="17">
        <v>0.1245801918588</v>
      </c>
      <c r="BF9" s="17"/>
      <c r="BG9" s="17">
        <v>6.2460597348791502E-2</v>
      </c>
      <c r="BH9" s="17">
        <v>0.105630218410791</v>
      </c>
      <c r="BI9" s="17"/>
      <c r="BJ9" s="17">
        <v>8.3393809574538E-2</v>
      </c>
      <c r="BK9" s="17">
        <v>0.102312461829196</v>
      </c>
      <c r="BL9" s="17"/>
      <c r="BM9" s="17">
        <v>7.3604589745253704E-2</v>
      </c>
      <c r="BN9" s="17">
        <v>0.102211849303846</v>
      </c>
      <c r="BO9" s="17">
        <v>6.2696614046414897E-2</v>
      </c>
      <c r="BP9" s="17">
        <v>5.8624222511671799E-2</v>
      </c>
      <c r="BQ9" s="17">
        <v>0.188155085129043</v>
      </c>
      <c r="BR9" s="17"/>
      <c r="BS9" s="17">
        <v>0.13258071900055701</v>
      </c>
      <c r="BT9" s="17"/>
      <c r="BU9" s="17">
        <v>0.116169167868231</v>
      </c>
      <c r="BV9" s="17">
        <v>6.2311947595018999E-2</v>
      </c>
      <c r="BW9" s="17">
        <v>0.11338596465506499</v>
      </c>
      <c r="BX9" s="17">
        <v>0.14053309407421699</v>
      </c>
      <c r="BY9" s="17">
        <v>4.2810766959244503E-2</v>
      </c>
      <c r="BZ9" s="17"/>
      <c r="CA9" s="17">
        <v>0.105253055487755</v>
      </c>
      <c r="CB9" s="17"/>
      <c r="CC9" s="17">
        <v>9.6361877936466403E-2</v>
      </c>
      <c r="CD9" s="17">
        <v>3.08722458070959E-2</v>
      </c>
      <c r="CE9" s="17"/>
      <c r="CF9" s="17">
        <v>7.2458733828241403E-2</v>
      </c>
      <c r="CG9" s="17"/>
      <c r="CH9" s="17">
        <v>4.8518276246968702E-2</v>
      </c>
      <c r="CI9" s="17">
        <v>0.13337019217882101</v>
      </c>
    </row>
    <row r="10" spans="2:87" x14ac:dyDescent="0.35">
      <c r="B10" s="18" t="s">
        <v>158</v>
      </c>
      <c r="C10" s="17">
        <v>0.38167971229744402</v>
      </c>
      <c r="D10" s="17">
        <v>0.47451886651103298</v>
      </c>
      <c r="E10" s="17">
        <v>0.29168302357521297</v>
      </c>
      <c r="F10" s="17"/>
      <c r="G10" s="17">
        <v>0.55200157011806505</v>
      </c>
      <c r="H10" s="17">
        <v>0.40729883595299898</v>
      </c>
      <c r="I10" s="17">
        <v>0.47641072885963898</v>
      </c>
      <c r="J10" s="17">
        <v>0.340104699727175</v>
      </c>
      <c r="K10" s="17">
        <v>0.30396571586350701</v>
      </c>
      <c r="L10" s="17">
        <v>0.22737542170987701</v>
      </c>
      <c r="M10" s="17"/>
      <c r="N10" s="17">
        <v>0.46562688269469199</v>
      </c>
      <c r="O10" s="17">
        <v>0.39766249796585001</v>
      </c>
      <c r="P10" s="17">
        <v>0.33877982054877598</v>
      </c>
      <c r="Q10" s="17">
        <v>0.31534481915131501</v>
      </c>
      <c r="R10" s="17"/>
      <c r="S10" s="17">
        <v>0.37330492095434797</v>
      </c>
      <c r="T10" s="17">
        <v>0.38500479756966499</v>
      </c>
      <c r="U10" s="17">
        <v>0.26586903257460098</v>
      </c>
      <c r="V10" s="17">
        <v>0.30861093354204699</v>
      </c>
      <c r="W10" s="17">
        <v>0.56360080347557795</v>
      </c>
      <c r="X10" s="17">
        <v>0.47027691960205098</v>
      </c>
      <c r="Y10" s="17">
        <v>0.33349928750517099</v>
      </c>
      <c r="Z10" s="17">
        <v>0.311050756236051</v>
      </c>
      <c r="AA10" s="17">
        <v>0.46907151996737101</v>
      </c>
      <c r="AB10" s="17">
        <v>0.32380906548372701</v>
      </c>
      <c r="AC10" s="17">
        <v>0.24763300854652201</v>
      </c>
      <c r="AD10" s="17">
        <v>0.37036170626673398</v>
      </c>
      <c r="AE10" s="17"/>
      <c r="AF10" s="17">
        <v>0.34846124643990101</v>
      </c>
      <c r="AG10" s="17">
        <v>0.37291872323729103</v>
      </c>
      <c r="AH10" s="17">
        <v>0.40058649686065501</v>
      </c>
      <c r="AI10" s="17">
        <v>0.49131944964641799</v>
      </c>
      <c r="AJ10" s="17">
        <v>0.42570502786054698</v>
      </c>
      <c r="AK10" s="17"/>
      <c r="AL10" s="17">
        <v>0.30741526551072901</v>
      </c>
      <c r="AM10" s="17">
        <v>0.38035083802127301</v>
      </c>
      <c r="AN10" s="17">
        <v>0.51727688655614701</v>
      </c>
      <c r="AO10" s="17">
        <v>0.42811336908377101</v>
      </c>
      <c r="AP10" s="17"/>
      <c r="AQ10" s="17">
        <v>0.39607521164123599</v>
      </c>
      <c r="AR10" s="17">
        <v>0.36233955753194003</v>
      </c>
      <c r="AS10" s="17"/>
      <c r="AT10" s="17">
        <v>0.42031953545650302</v>
      </c>
      <c r="AU10" s="17">
        <v>0.231161541513934</v>
      </c>
      <c r="AV10" s="17"/>
      <c r="AW10" s="17">
        <v>0.35964844349189701</v>
      </c>
      <c r="AX10" s="17">
        <v>0.41638879980315102</v>
      </c>
      <c r="AY10" s="17">
        <v>0.39188760779982101</v>
      </c>
      <c r="AZ10" s="17"/>
      <c r="BA10" s="17">
        <v>0.43082508413357901</v>
      </c>
      <c r="BB10" s="17">
        <v>0.34013057691526499</v>
      </c>
      <c r="BC10" s="17">
        <v>0.40361900981731602</v>
      </c>
      <c r="BD10" s="17">
        <v>0.29436883435918398</v>
      </c>
      <c r="BE10" s="17">
        <v>0.29920925981865498</v>
      </c>
      <c r="BF10" s="17"/>
      <c r="BG10" s="17">
        <v>0.377767015434394</v>
      </c>
      <c r="BH10" s="17">
        <v>0.38471170676817101</v>
      </c>
      <c r="BI10" s="17"/>
      <c r="BJ10" s="17">
        <v>0.413259615082119</v>
      </c>
      <c r="BK10" s="17">
        <v>0.28161627319371701</v>
      </c>
      <c r="BL10" s="17"/>
      <c r="BM10" s="17">
        <v>0.29296676275560901</v>
      </c>
      <c r="BN10" s="17">
        <v>0.34610158947640801</v>
      </c>
      <c r="BO10" s="17">
        <v>0.4126319725766</v>
      </c>
      <c r="BP10" s="17">
        <v>0.33048702300021598</v>
      </c>
      <c r="BQ10" s="17">
        <v>0.57726782240443097</v>
      </c>
      <c r="BR10" s="17"/>
      <c r="BS10" s="17">
        <v>0.61471977608394601</v>
      </c>
      <c r="BT10" s="17"/>
      <c r="BU10" s="17">
        <v>0.30356924953761399</v>
      </c>
      <c r="BV10" s="17">
        <v>0.37481340060110202</v>
      </c>
      <c r="BW10" s="17">
        <v>0.45458987719542698</v>
      </c>
      <c r="BX10" s="17">
        <v>0.56618903068612403</v>
      </c>
      <c r="BY10" s="17">
        <v>0.34829310968077798</v>
      </c>
      <c r="BZ10" s="17"/>
      <c r="CA10" s="17">
        <v>0.62126180516356599</v>
      </c>
      <c r="CB10" s="17"/>
      <c r="CC10" s="17">
        <v>0.38238342815106702</v>
      </c>
      <c r="CD10" s="17">
        <v>0.420827158654274</v>
      </c>
      <c r="CE10" s="17"/>
      <c r="CF10" s="17">
        <v>0.310305356613443</v>
      </c>
      <c r="CG10" s="17"/>
      <c r="CH10" s="17">
        <v>0.36063371558138602</v>
      </c>
      <c r="CI10" s="17">
        <v>0.449695176003788</v>
      </c>
    </row>
    <row r="11" spans="2:87" x14ac:dyDescent="0.35">
      <c r="B11" s="18" t="s">
        <v>159</v>
      </c>
      <c r="C11" s="17">
        <v>0.21282300694904399</v>
      </c>
      <c r="D11" s="17">
        <v>0.18920481330992001</v>
      </c>
      <c r="E11" s="17">
        <v>0.23571808003675801</v>
      </c>
      <c r="F11" s="17"/>
      <c r="G11" s="17">
        <v>0.18266072411642501</v>
      </c>
      <c r="H11" s="17">
        <v>0.20567858590587501</v>
      </c>
      <c r="I11" s="17">
        <v>0.18151539564849201</v>
      </c>
      <c r="J11" s="17">
        <v>0.25435529782984601</v>
      </c>
      <c r="K11" s="17">
        <v>0.236138013702166</v>
      </c>
      <c r="L11" s="17">
        <v>0.21755452838136899</v>
      </c>
      <c r="M11" s="17"/>
      <c r="N11" s="17">
        <v>0.14041255006544201</v>
      </c>
      <c r="O11" s="17">
        <v>0.19916509494019699</v>
      </c>
      <c r="P11" s="17">
        <v>0.26869177742677403</v>
      </c>
      <c r="Q11" s="17">
        <v>0.25274734721880598</v>
      </c>
      <c r="R11" s="17"/>
      <c r="S11" s="17">
        <v>0.226471723451246</v>
      </c>
      <c r="T11" s="17">
        <v>0.19712851800349801</v>
      </c>
      <c r="U11" s="17">
        <v>0.23694137130753701</v>
      </c>
      <c r="V11" s="17">
        <v>0.26558596685130598</v>
      </c>
      <c r="W11" s="17">
        <v>6.4796460372920098E-2</v>
      </c>
      <c r="X11" s="17">
        <v>0.211755983268263</v>
      </c>
      <c r="Y11" s="17">
        <v>0.21186609773388701</v>
      </c>
      <c r="Z11" s="17">
        <v>0.26429750610546798</v>
      </c>
      <c r="AA11" s="17">
        <v>0.122980915468322</v>
      </c>
      <c r="AB11" s="17">
        <v>0.32995045895504599</v>
      </c>
      <c r="AC11" s="17">
        <v>0.30072127546028998</v>
      </c>
      <c r="AD11" s="17">
        <v>0.22293202619975</v>
      </c>
      <c r="AE11" s="17"/>
      <c r="AF11" s="17">
        <v>0.18432641769790101</v>
      </c>
      <c r="AG11" s="17">
        <v>0.22995275562092399</v>
      </c>
      <c r="AH11" s="17">
        <v>0.195363387728542</v>
      </c>
      <c r="AI11" s="17">
        <v>0.14463615422152601</v>
      </c>
      <c r="AJ11" s="17">
        <v>0.22958372987454001</v>
      </c>
      <c r="AK11" s="17"/>
      <c r="AL11" s="17">
        <v>0.21539945993806001</v>
      </c>
      <c r="AM11" s="17">
        <v>0.19094072513614799</v>
      </c>
      <c r="AN11" s="17">
        <v>0.22189336452796199</v>
      </c>
      <c r="AO11" s="17">
        <v>0.27979347166389401</v>
      </c>
      <c r="AP11" s="17"/>
      <c r="AQ11" s="17">
        <v>0.19454898654738201</v>
      </c>
      <c r="AR11" s="17">
        <v>0.23737390124702601</v>
      </c>
      <c r="AS11" s="17"/>
      <c r="AT11" s="17">
        <v>0.19656813635501899</v>
      </c>
      <c r="AU11" s="17">
        <v>0.20919236149152001</v>
      </c>
      <c r="AV11" s="17"/>
      <c r="AW11" s="17">
        <v>0.19947252358853801</v>
      </c>
      <c r="AX11" s="17">
        <v>0.22972956417422299</v>
      </c>
      <c r="AY11" s="17">
        <v>0.21373512185211199</v>
      </c>
      <c r="AZ11" s="17"/>
      <c r="BA11" s="17">
        <v>0.17791052498680701</v>
      </c>
      <c r="BB11" s="17">
        <v>0.27003830863676098</v>
      </c>
      <c r="BC11" s="17">
        <v>0.21340467356439899</v>
      </c>
      <c r="BD11" s="17">
        <v>0.11181272184841599</v>
      </c>
      <c r="BE11" s="17">
        <v>0.28758501977602102</v>
      </c>
      <c r="BF11" s="17"/>
      <c r="BG11" s="17">
        <v>0.19018250731167599</v>
      </c>
      <c r="BH11" s="17">
        <v>0.230367394392719</v>
      </c>
      <c r="BI11" s="17"/>
      <c r="BJ11" s="17">
        <v>0.19853396124101799</v>
      </c>
      <c r="BK11" s="17">
        <v>0.26348663161410801</v>
      </c>
      <c r="BL11" s="17"/>
      <c r="BM11" s="17">
        <v>0.25516068961175797</v>
      </c>
      <c r="BN11" s="17">
        <v>0.21076971653225501</v>
      </c>
      <c r="BO11" s="17">
        <v>0.24260349150999</v>
      </c>
      <c r="BP11" s="17">
        <v>0.159166765264419</v>
      </c>
      <c r="BQ11" s="17">
        <v>0.12280695243586701</v>
      </c>
      <c r="BR11" s="17"/>
      <c r="BS11" s="17">
        <v>0.15728266384755199</v>
      </c>
      <c r="BT11" s="17"/>
      <c r="BU11" s="17">
        <v>0.20859527013586501</v>
      </c>
      <c r="BV11" s="17">
        <v>0.28100956486112799</v>
      </c>
      <c r="BW11" s="17">
        <v>8.7380780414000103E-2</v>
      </c>
      <c r="BX11" s="17">
        <v>0.181084714884826</v>
      </c>
      <c r="BY11" s="17">
        <v>0.25983779635953402</v>
      </c>
      <c r="BZ11" s="17"/>
      <c r="CA11" s="17">
        <v>0.189608904685411</v>
      </c>
      <c r="CB11" s="17"/>
      <c r="CC11" s="17">
        <v>0.209845779546245</v>
      </c>
      <c r="CD11" s="17">
        <v>0.25132694225291002</v>
      </c>
      <c r="CE11" s="17"/>
      <c r="CF11" s="17">
        <v>0.25222414585818598</v>
      </c>
      <c r="CG11" s="17"/>
      <c r="CH11" s="17">
        <v>0.24498198590088699</v>
      </c>
      <c r="CI11" s="17">
        <v>0.24056383685598601</v>
      </c>
    </row>
    <row r="12" spans="2:87" x14ac:dyDescent="0.35">
      <c r="B12" s="18" t="s">
        <v>160</v>
      </c>
      <c r="C12" s="17">
        <v>0.108837863456103</v>
      </c>
      <c r="D12" s="17">
        <v>9.91289759827471E-2</v>
      </c>
      <c r="E12" s="17">
        <v>0.118249492969321</v>
      </c>
      <c r="F12" s="17"/>
      <c r="G12" s="17">
        <v>9.8221356735274198E-2</v>
      </c>
      <c r="H12" s="17">
        <v>0.129882625753617</v>
      </c>
      <c r="I12" s="17">
        <v>4.9644240741452801E-2</v>
      </c>
      <c r="J12" s="17">
        <v>0.18463911344213599</v>
      </c>
      <c r="K12" s="17">
        <v>0.120907831096499</v>
      </c>
      <c r="L12" s="17">
        <v>7.7295413801364093E-2</v>
      </c>
      <c r="M12" s="17"/>
      <c r="N12" s="17">
        <v>0.13859694349198301</v>
      </c>
      <c r="O12" s="17">
        <v>0.137493191997862</v>
      </c>
      <c r="P12" s="17">
        <v>8.6209088860247599E-2</v>
      </c>
      <c r="Q12" s="17">
        <v>7.4564471764417106E-2</v>
      </c>
      <c r="R12" s="17"/>
      <c r="S12" s="17">
        <v>9.4809109810113895E-2</v>
      </c>
      <c r="T12" s="17">
        <v>0.135785294800878</v>
      </c>
      <c r="U12" s="17">
        <v>0.20331670969889201</v>
      </c>
      <c r="V12" s="17">
        <v>0.12983575234484901</v>
      </c>
      <c r="W12" s="17">
        <v>1.9429737595984299E-2</v>
      </c>
      <c r="X12" s="17">
        <v>7.2816945421010706E-2</v>
      </c>
      <c r="Y12" s="17">
        <v>0.14012331183089599</v>
      </c>
      <c r="Z12" s="17">
        <v>0.13630263712065399</v>
      </c>
      <c r="AA12" s="17">
        <v>9.9366932477524095E-2</v>
      </c>
      <c r="AB12" s="17">
        <v>8.0132754291396699E-2</v>
      </c>
      <c r="AC12" s="17">
        <v>0.124296054983792</v>
      </c>
      <c r="AD12" s="17">
        <v>0.123260485965083</v>
      </c>
      <c r="AE12" s="17"/>
      <c r="AF12" s="17">
        <v>0.112328302844275</v>
      </c>
      <c r="AG12" s="17">
        <v>0.114169827053985</v>
      </c>
      <c r="AH12" s="17">
        <v>9.95615115418092E-2</v>
      </c>
      <c r="AI12" s="17">
        <v>0.10977266273669301</v>
      </c>
      <c r="AJ12" s="17">
        <v>0.118356138669336</v>
      </c>
      <c r="AK12" s="17"/>
      <c r="AL12" s="17">
        <v>0.13567410034184799</v>
      </c>
      <c r="AM12" s="17">
        <v>9.5279093314783403E-2</v>
      </c>
      <c r="AN12" s="17">
        <v>9.1566959102482096E-2</v>
      </c>
      <c r="AO12" s="17">
        <v>7.9619747133529997E-2</v>
      </c>
      <c r="AP12" s="17"/>
      <c r="AQ12" s="17">
        <v>8.59561901011167E-2</v>
      </c>
      <c r="AR12" s="17">
        <v>0.139579075928872</v>
      </c>
      <c r="AS12" s="17"/>
      <c r="AT12" s="17">
        <v>0.121672313016377</v>
      </c>
      <c r="AU12" s="17">
        <v>8.8863566022745102E-2</v>
      </c>
      <c r="AV12" s="17"/>
      <c r="AW12" s="17">
        <v>0.112385434408257</v>
      </c>
      <c r="AX12" s="17">
        <v>8.2799712283691096E-2</v>
      </c>
      <c r="AY12" s="17">
        <v>0.122283999044711</v>
      </c>
      <c r="AZ12" s="17"/>
      <c r="BA12" s="17">
        <v>0.114602110259111</v>
      </c>
      <c r="BB12" s="17">
        <v>0.131263070499964</v>
      </c>
      <c r="BC12" s="17">
        <v>7.8744185941449094E-2</v>
      </c>
      <c r="BD12" s="17">
        <v>0.17345083737686001</v>
      </c>
      <c r="BE12" s="17">
        <v>3.94768289928435E-2</v>
      </c>
      <c r="BF12" s="17"/>
      <c r="BG12" s="17">
        <v>0.155087483305758</v>
      </c>
      <c r="BH12" s="17">
        <v>7.2998493178877702E-2</v>
      </c>
      <c r="BI12" s="17"/>
      <c r="BJ12" s="17">
        <v>0.11315628246729199</v>
      </c>
      <c r="BK12" s="17">
        <v>6.8842157819640495E-2</v>
      </c>
      <c r="BL12" s="17"/>
      <c r="BM12" s="17">
        <v>8.2313607670669003E-2</v>
      </c>
      <c r="BN12" s="17">
        <v>9.85360695557672E-2</v>
      </c>
      <c r="BO12" s="17">
        <v>0.14328715410677101</v>
      </c>
      <c r="BP12" s="17">
        <v>8.1467974717328598E-2</v>
      </c>
      <c r="BQ12" s="17">
        <v>0</v>
      </c>
      <c r="BR12" s="17"/>
      <c r="BS12" s="17">
        <v>1.7343672103873602E-2</v>
      </c>
      <c r="BT12" s="17"/>
      <c r="BU12" s="17">
        <v>0.10069063145333799</v>
      </c>
      <c r="BV12" s="17">
        <v>0.136928132061958</v>
      </c>
      <c r="BW12" s="17">
        <v>0.111777367916631</v>
      </c>
      <c r="BX12" s="17">
        <v>9.2693496968552606E-3</v>
      </c>
      <c r="BY12" s="17">
        <v>0.109321908645058</v>
      </c>
      <c r="BZ12" s="17"/>
      <c r="CA12" s="17">
        <v>3.9966361892774901E-2</v>
      </c>
      <c r="CB12" s="17"/>
      <c r="CC12" s="17">
        <v>0.102826867199939</v>
      </c>
      <c r="CD12" s="17">
        <v>0.13572838397585099</v>
      </c>
      <c r="CE12" s="17"/>
      <c r="CF12" s="17">
        <v>0.14867783840459101</v>
      </c>
      <c r="CG12" s="17"/>
      <c r="CH12" s="17">
        <v>9.9917044312279296E-2</v>
      </c>
      <c r="CI12" s="17">
        <v>6.1030873328256699E-2</v>
      </c>
    </row>
    <row r="13" spans="2:87" x14ac:dyDescent="0.35">
      <c r="B13" s="18" t="s">
        <v>161</v>
      </c>
      <c r="C13" s="19">
        <v>0.20987669635950801</v>
      </c>
      <c r="D13" s="19">
        <v>0.141344968098885</v>
      </c>
      <c r="E13" s="19">
        <v>0.27631018197354501</v>
      </c>
      <c r="F13" s="19"/>
      <c r="G13" s="19">
        <v>0.13590553737762701</v>
      </c>
      <c r="H13" s="19">
        <v>0.11092873110865301</v>
      </c>
      <c r="I13" s="19">
        <v>0.21770044582530901</v>
      </c>
      <c r="J13" s="19">
        <v>0.153894958711355</v>
      </c>
      <c r="K13" s="19">
        <v>0.17856808324717199</v>
      </c>
      <c r="L13" s="19">
        <v>0.42794647385798401</v>
      </c>
      <c r="M13" s="19"/>
      <c r="N13" s="19">
        <v>0.162349468297042</v>
      </c>
      <c r="O13" s="19">
        <v>0.20498432827298799</v>
      </c>
      <c r="P13" s="19">
        <v>0.18162869992787101</v>
      </c>
      <c r="Q13" s="19">
        <v>0.28504564094796397</v>
      </c>
      <c r="R13" s="19"/>
      <c r="S13" s="19">
        <v>0.22745276269744799</v>
      </c>
      <c r="T13" s="19">
        <v>0.188376730062842</v>
      </c>
      <c r="U13" s="19">
        <v>0.243395086997058</v>
      </c>
      <c r="V13" s="19">
        <v>0.20700717409644101</v>
      </c>
      <c r="W13" s="19">
        <v>0.27171076808570499</v>
      </c>
      <c r="X13" s="19">
        <v>0.147054016347969</v>
      </c>
      <c r="Y13" s="19">
        <v>0.27807059022624497</v>
      </c>
      <c r="Z13" s="19">
        <v>0.13092688192364699</v>
      </c>
      <c r="AA13" s="19">
        <v>0.17557269925998201</v>
      </c>
      <c r="AB13" s="19">
        <v>0.207296110922113</v>
      </c>
      <c r="AC13" s="19">
        <v>0.201057889166007</v>
      </c>
      <c r="AD13" s="19">
        <v>0.28344578156843298</v>
      </c>
      <c r="AE13" s="19"/>
      <c r="AF13" s="19">
        <v>0.277208340747642</v>
      </c>
      <c r="AG13" s="19">
        <v>0.211381405577376</v>
      </c>
      <c r="AH13" s="19">
        <v>0.17038917781808399</v>
      </c>
      <c r="AI13" s="19">
        <v>0.19750906108366301</v>
      </c>
      <c r="AJ13" s="19">
        <v>0.152465568069828</v>
      </c>
      <c r="AK13" s="19"/>
      <c r="AL13" s="19">
        <v>0.269407104996636</v>
      </c>
      <c r="AM13" s="19">
        <v>0.235408988754577</v>
      </c>
      <c r="AN13" s="19">
        <v>9.7478247772117901E-2</v>
      </c>
      <c r="AO13" s="19">
        <v>6.7443018369681196E-2</v>
      </c>
      <c r="AP13" s="19"/>
      <c r="AQ13" s="19">
        <v>0.22487865487067399</v>
      </c>
      <c r="AR13" s="19">
        <v>0.18972177206945701</v>
      </c>
      <c r="AS13" s="19"/>
      <c r="AT13" s="19">
        <v>0.170749424949909</v>
      </c>
      <c r="AU13" s="19">
        <v>0.41205854908939699</v>
      </c>
      <c r="AV13" s="19"/>
      <c r="AW13" s="19">
        <v>0.25239146266762003</v>
      </c>
      <c r="AX13" s="19">
        <v>0.19493282154607799</v>
      </c>
      <c r="AY13" s="19">
        <v>0.16791251095825399</v>
      </c>
      <c r="AZ13" s="19"/>
      <c r="BA13" s="19">
        <v>0.16316532994663199</v>
      </c>
      <c r="BB13" s="19">
        <v>0.17869586889880101</v>
      </c>
      <c r="BC13" s="19">
        <v>0.23679703467083699</v>
      </c>
      <c r="BD13" s="19">
        <v>0.35173140063131803</v>
      </c>
      <c r="BE13" s="19">
        <v>0.24914869955368099</v>
      </c>
      <c r="BF13" s="19"/>
      <c r="BG13" s="19">
        <v>0.214502396599381</v>
      </c>
      <c r="BH13" s="19">
        <v>0.20629218724944001</v>
      </c>
      <c r="BI13" s="19"/>
      <c r="BJ13" s="19">
        <v>0.19165633163503301</v>
      </c>
      <c r="BK13" s="19">
        <v>0.28374247554333798</v>
      </c>
      <c r="BL13" s="19"/>
      <c r="BM13" s="19">
        <v>0.29595435021671002</v>
      </c>
      <c r="BN13" s="19">
        <v>0.24238077513172299</v>
      </c>
      <c r="BO13" s="19">
        <v>0.13878076776022299</v>
      </c>
      <c r="BP13" s="19">
        <v>0.37025401450636403</v>
      </c>
      <c r="BQ13" s="19">
        <v>0.11177014003065899</v>
      </c>
      <c r="BR13" s="19"/>
      <c r="BS13" s="19">
        <v>7.8073168964071404E-2</v>
      </c>
      <c r="BT13" s="19"/>
      <c r="BU13" s="19">
        <v>0.27097568100495301</v>
      </c>
      <c r="BV13" s="19">
        <v>0.144936954880793</v>
      </c>
      <c r="BW13" s="19">
        <v>0.23286600981887701</v>
      </c>
      <c r="BX13" s="19">
        <v>0.102923810657978</v>
      </c>
      <c r="BY13" s="19">
        <v>0.23973641835538601</v>
      </c>
      <c r="BZ13" s="19"/>
      <c r="CA13" s="19">
        <v>4.3909872770492998E-2</v>
      </c>
      <c r="CB13" s="19"/>
      <c r="CC13" s="19">
        <v>0.20858204716628301</v>
      </c>
      <c r="CD13" s="19">
        <v>0.16124526930986899</v>
      </c>
      <c r="CE13" s="19"/>
      <c r="CF13" s="19">
        <v>0.21633392529553799</v>
      </c>
      <c r="CG13" s="19"/>
      <c r="CH13" s="19">
        <v>0.245948977958479</v>
      </c>
      <c r="CI13" s="19">
        <v>0.115339921633148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133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2014</v>
      </c>
      <c r="D7" s="10">
        <v>1010</v>
      </c>
      <c r="E7" s="10">
        <v>998</v>
      </c>
      <c r="F7" s="10"/>
      <c r="G7" s="10">
        <v>162</v>
      </c>
      <c r="H7" s="10">
        <v>348</v>
      </c>
      <c r="I7" s="10">
        <v>362</v>
      </c>
      <c r="J7" s="10">
        <v>366</v>
      </c>
      <c r="K7" s="10">
        <v>313</v>
      </c>
      <c r="L7" s="10">
        <v>463</v>
      </c>
      <c r="M7" s="10"/>
      <c r="N7" s="10">
        <v>594</v>
      </c>
      <c r="O7" s="10">
        <v>504</v>
      </c>
      <c r="P7" s="10">
        <v>427</v>
      </c>
      <c r="Q7" s="10">
        <v>482</v>
      </c>
      <c r="R7" s="10"/>
      <c r="S7" s="10">
        <v>277</v>
      </c>
      <c r="T7" s="10">
        <v>281</v>
      </c>
      <c r="U7" s="10">
        <v>168</v>
      </c>
      <c r="V7" s="10">
        <v>172</v>
      </c>
      <c r="W7" s="10">
        <v>153</v>
      </c>
      <c r="X7" s="10">
        <v>169</v>
      </c>
      <c r="Y7" s="10">
        <v>143</v>
      </c>
      <c r="Z7" s="10">
        <v>76</v>
      </c>
      <c r="AA7" s="10">
        <v>207</v>
      </c>
      <c r="AB7" s="10">
        <v>190</v>
      </c>
      <c r="AC7" s="10">
        <v>109</v>
      </c>
      <c r="AD7" s="10">
        <v>69</v>
      </c>
      <c r="AE7" s="10"/>
      <c r="AF7" s="10">
        <v>331</v>
      </c>
      <c r="AG7" s="10">
        <v>748</v>
      </c>
      <c r="AH7" s="10">
        <v>407</v>
      </c>
      <c r="AI7" s="10">
        <v>228</v>
      </c>
      <c r="AJ7" s="10">
        <v>232</v>
      </c>
      <c r="AK7" s="10"/>
      <c r="AL7" s="10">
        <v>803</v>
      </c>
      <c r="AM7" s="10">
        <v>756</v>
      </c>
      <c r="AN7" s="10">
        <v>338</v>
      </c>
      <c r="AO7" s="10">
        <v>117</v>
      </c>
      <c r="AP7" s="10"/>
      <c r="AQ7" s="10">
        <v>1178</v>
      </c>
      <c r="AR7" s="10">
        <v>836</v>
      </c>
      <c r="AS7" s="10"/>
      <c r="AT7" s="10">
        <v>1305</v>
      </c>
      <c r="AU7" s="10">
        <v>438</v>
      </c>
      <c r="AV7" s="10"/>
      <c r="AW7" s="10">
        <v>799</v>
      </c>
      <c r="AX7" s="10">
        <v>470</v>
      </c>
      <c r="AY7" s="10">
        <v>680</v>
      </c>
      <c r="AZ7" s="10"/>
      <c r="BA7" s="10">
        <v>492</v>
      </c>
      <c r="BB7" s="10">
        <v>559</v>
      </c>
      <c r="BC7" s="10">
        <v>647</v>
      </c>
      <c r="BD7" s="10">
        <v>207</v>
      </c>
      <c r="BE7" s="10">
        <v>108</v>
      </c>
      <c r="BF7" s="10"/>
      <c r="BG7" s="10">
        <v>791</v>
      </c>
      <c r="BH7" s="10">
        <v>1223</v>
      </c>
      <c r="BI7" s="10"/>
      <c r="BJ7" s="10">
        <v>1546</v>
      </c>
      <c r="BK7" s="10">
        <v>457</v>
      </c>
      <c r="BL7" s="10"/>
      <c r="BM7" s="10">
        <v>280</v>
      </c>
      <c r="BN7" s="10">
        <v>408</v>
      </c>
      <c r="BO7" s="10">
        <v>699</v>
      </c>
      <c r="BP7" s="10">
        <v>159</v>
      </c>
      <c r="BQ7" s="10">
        <v>227</v>
      </c>
      <c r="BR7" s="10"/>
      <c r="BS7" s="10">
        <v>617</v>
      </c>
      <c r="BT7" s="10"/>
      <c r="BU7" s="10">
        <v>384</v>
      </c>
      <c r="BV7" s="10">
        <v>488</v>
      </c>
      <c r="BW7" s="10">
        <v>192</v>
      </c>
      <c r="BX7" s="10">
        <v>397</v>
      </c>
      <c r="BY7" s="10">
        <v>154</v>
      </c>
      <c r="BZ7" s="10"/>
      <c r="CA7" s="10">
        <v>165</v>
      </c>
      <c r="CB7" s="10"/>
      <c r="CC7" s="10">
        <v>1596</v>
      </c>
      <c r="CD7" s="10">
        <v>360</v>
      </c>
      <c r="CE7" s="10"/>
      <c r="CF7" s="10">
        <v>756</v>
      </c>
      <c r="CG7" s="10"/>
      <c r="CH7" s="10">
        <v>698</v>
      </c>
      <c r="CI7" s="10">
        <v>238</v>
      </c>
    </row>
    <row r="8" spans="2:87" ht="30" customHeight="1" x14ac:dyDescent="0.35">
      <c r="B8" s="11" t="s">
        <v>20</v>
      </c>
      <c r="C8" s="11">
        <v>2014</v>
      </c>
      <c r="D8" s="11">
        <v>993</v>
      </c>
      <c r="E8" s="11">
        <v>1015</v>
      </c>
      <c r="F8" s="11"/>
      <c r="G8" s="11">
        <v>282</v>
      </c>
      <c r="H8" s="11">
        <v>344</v>
      </c>
      <c r="I8" s="11">
        <v>342</v>
      </c>
      <c r="J8" s="11">
        <v>342</v>
      </c>
      <c r="K8" s="11">
        <v>283</v>
      </c>
      <c r="L8" s="11">
        <v>421</v>
      </c>
      <c r="M8" s="11"/>
      <c r="N8" s="11">
        <v>542</v>
      </c>
      <c r="O8" s="11">
        <v>522</v>
      </c>
      <c r="P8" s="11">
        <v>441</v>
      </c>
      <c r="Q8" s="11">
        <v>502</v>
      </c>
      <c r="R8" s="11"/>
      <c r="S8" s="11">
        <v>282</v>
      </c>
      <c r="T8" s="11">
        <v>262</v>
      </c>
      <c r="U8" s="11">
        <v>161</v>
      </c>
      <c r="V8" s="11">
        <v>181</v>
      </c>
      <c r="W8" s="11">
        <v>141</v>
      </c>
      <c r="X8" s="11">
        <v>181</v>
      </c>
      <c r="Y8" s="11">
        <v>161</v>
      </c>
      <c r="Z8" s="11">
        <v>81</v>
      </c>
      <c r="AA8" s="11">
        <v>222</v>
      </c>
      <c r="AB8" s="11">
        <v>181</v>
      </c>
      <c r="AC8" s="11">
        <v>101</v>
      </c>
      <c r="AD8" s="11">
        <v>60</v>
      </c>
      <c r="AE8" s="11"/>
      <c r="AF8" s="11">
        <v>339</v>
      </c>
      <c r="AG8" s="11">
        <v>765</v>
      </c>
      <c r="AH8" s="11">
        <v>397</v>
      </c>
      <c r="AI8" s="11">
        <v>220</v>
      </c>
      <c r="AJ8" s="11">
        <v>222</v>
      </c>
      <c r="AK8" s="11"/>
      <c r="AL8" s="11">
        <v>770</v>
      </c>
      <c r="AM8" s="11">
        <v>770</v>
      </c>
      <c r="AN8" s="11">
        <v>347</v>
      </c>
      <c r="AO8" s="11">
        <v>126</v>
      </c>
      <c r="AP8" s="11"/>
      <c r="AQ8" s="11">
        <v>1192</v>
      </c>
      <c r="AR8" s="11">
        <v>822</v>
      </c>
      <c r="AS8" s="11"/>
      <c r="AT8" s="11">
        <v>1312</v>
      </c>
      <c r="AU8" s="11">
        <v>397</v>
      </c>
      <c r="AV8" s="11"/>
      <c r="AW8" s="11">
        <v>746</v>
      </c>
      <c r="AX8" s="11">
        <v>471</v>
      </c>
      <c r="AY8" s="11">
        <v>716</v>
      </c>
      <c r="AZ8" s="11"/>
      <c r="BA8" s="11">
        <v>511</v>
      </c>
      <c r="BB8" s="11">
        <v>553</v>
      </c>
      <c r="BC8" s="11">
        <v>648</v>
      </c>
      <c r="BD8" s="11">
        <v>198</v>
      </c>
      <c r="BE8" s="11">
        <v>103</v>
      </c>
      <c r="BF8" s="11"/>
      <c r="BG8" s="11">
        <v>850</v>
      </c>
      <c r="BH8" s="11">
        <v>1164</v>
      </c>
      <c r="BI8" s="11"/>
      <c r="BJ8" s="11">
        <v>1580</v>
      </c>
      <c r="BK8" s="11">
        <v>423</v>
      </c>
      <c r="BL8" s="11"/>
      <c r="BM8" s="11">
        <v>297</v>
      </c>
      <c r="BN8" s="11">
        <v>385</v>
      </c>
      <c r="BO8" s="11">
        <v>706</v>
      </c>
      <c r="BP8" s="11">
        <v>156</v>
      </c>
      <c r="BQ8" s="11">
        <v>228</v>
      </c>
      <c r="BR8" s="11"/>
      <c r="BS8" s="11">
        <v>612</v>
      </c>
      <c r="BT8" s="11"/>
      <c r="BU8" s="11">
        <v>373</v>
      </c>
      <c r="BV8" s="11">
        <v>499</v>
      </c>
      <c r="BW8" s="11">
        <v>191</v>
      </c>
      <c r="BX8" s="11">
        <v>389</v>
      </c>
      <c r="BY8" s="11">
        <v>163</v>
      </c>
      <c r="BZ8" s="11"/>
      <c r="CA8" s="11">
        <v>167</v>
      </c>
      <c r="CB8" s="11"/>
      <c r="CC8" s="11">
        <v>1582</v>
      </c>
      <c r="CD8" s="11">
        <v>370</v>
      </c>
      <c r="CE8" s="11"/>
      <c r="CF8" s="11">
        <v>721</v>
      </c>
      <c r="CG8" s="11"/>
      <c r="CH8" s="11">
        <v>681</v>
      </c>
      <c r="CI8" s="11">
        <v>239</v>
      </c>
    </row>
    <row r="9" spans="2:87" ht="29" x14ac:dyDescent="0.35">
      <c r="B9" s="18" t="s">
        <v>127</v>
      </c>
      <c r="C9" s="17">
        <v>0.35490461471919099</v>
      </c>
      <c r="D9" s="17">
        <v>0.32152098814211599</v>
      </c>
      <c r="E9" s="17">
        <v>0.38571227913848399</v>
      </c>
      <c r="F9" s="17"/>
      <c r="G9" s="17">
        <v>0.379342926613497</v>
      </c>
      <c r="H9" s="17">
        <v>0.39180364933614398</v>
      </c>
      <c r="I9" s="17">
        <v>0.35593305088016902</v>
      </c>
      <c r="J9" s="17">
        <v>0.38933925798601299</v>
      </c>
      <c r="K9" s="17">
        <v>0.35226170408167001</v>
      </c>
      <c r="L9" s="17">
        <v>0.281306938826687</v>
      </c>
      <c r="M9" s="17"/>
      <c r="N9" s="17">
        <v>0.33553403666547998</v>
      </c>
      <c r="O9" s="17">
        <v>0.32064187682145101</v>
      </c>
      <c r="P9" s="17">
        <v>0.35774524600701002</v>
      </c>
      <c r="Q9" s="17">
        <v>0.40792806266263498</v>
      </c>
      <c r="R9" s="17"/>
      <c r="S9" s="17">
        <v>0.38162941299444098</v>
      </c>
      <c r="T9" s="17">
        <v>0.36116714467804301</v>
      </c>
      <c r="U9" s="17">
        <v>0.27922426771456499</v>
      </c>
      <c r="V9" s="17">
        <v>0.30739759234531899</v>
      </c>
      <c r="W9" s="17">
        <v>0.30296143739599701</v>
      </c>
      <c r="X9" s="17">
        <v>0.34308655592254</v>
      </c>
      <c r="Y9" s="17">
        <v>0.38741832593825398</v>
      </c>
      <c r="Z9" s="17">
        <v>0.35142313078584098</v>
      </c>
      <c r="AA9" s="17">
        <v>0.36360461999157601</v>
      </c>
      <c r="AB9" s="17">
        <v>0.40297416111183698</v>
      </c>
      <c r="AC9" s="17">
        <v>0.40837408360962102</v>
      </c>
      <c r="AD9" s="17">
        <v>0.35629802417546103</v>
      </c>
      <c r="AE9" s="17"/>
      <c r="AF9" s="17">
        <v>0.38739153913378099</v>
      </c>
      <c r="AG9" s="17">
        <v>0.36825366840998103</v>
      </c>
      <c r="AH9" s="17">
        <v>0.32476041772154801</v>
      </c>
      <c r="AI9" s="17">
        <v>0.32105454675181599</v>
      </c>
      <c r="AJ9" s="17">
        <v>0.34968785396343299</v>
      </c>
      <c r="AK9" s="17"/>
      <c r="AL9" s="17">
        <v>0.29563302633975902</v>
      </c>
      <c r="AM9" s="17">
        <v>0.34596713760039899</v>
      </c>
      <c r="AN9" s="17">
        <v>0.46459606419279798</v>
      </c>
      <c r="AO9" s="17">
        <v>0.46934179150219901</v>
      </c>
      <c r="AP9" s="17"/>
      <c r="AQ9" s="17">
        <v>0.36372433003640398</v>
      </c>
      <c r="AR9" s="17">
        <v>0.34210710321621701</v>
      </c>
      <c r="AS9" s="17"/>
      <c r="AT9" s="17">
        <v>0.36812353132231901</v>
      </c>
      <c r="AU9" s="17">
        <v>0.27107387273882</v>
      </c>
      <c r="AV9" s="17"/>
      <c r="AW9" s="17">
        <v>0.31436293346675098</v>
      </c>
      <c r="AX9" s="17">
        <v>0.34380497782825198</v>
      </c>
      <c r="AY9" s="17">
        <v>0.40672889906598803</v>
      </c>
      <c r="AZ9" s="17"/>
      <c r="BA9" s="17">
        <v>0.38558635372855898</v>
      </c>
      <c r="BB9" s="17">
        <v>0.34815442149517201</v>
      </c>
      <c r="BC9" s="17">
        <v>0.319547970629255</v>
      </c>
      <c r="BD9" s="17">
        <v>0.40764275680629303</v>
      </c>
      <c r="BE9" s="17">
        <v>0.35380220644749699</v>
      </c>
      <c r="BF9" s="17"/>
      <c r="BG9" s="17">
        <v>0.354842677047987</v>
      </c>
      <c r="BH9" s="17">
        <v>0.35494981621052701</v>
      </c>
      <c r="BI9" s="17"/>
      <c r="BJ9" s="17">
        <v>0.35601293805879197</v>
      </c>
      <c r="BK9" s="17">
        <v>0.353130789459557</v>
      </c>
      <c r="BL9" s="17"/>
      <c r="BM9" s="17">
        <v>0.32210496191990601</v>
      </c>
      <c r="BN9" s="17">
        <v>0.24715948560807699</v>
      </c>
      <c r="BO9" s="17">
        <v>0.405972944820431</v>
      </c>
      <c r="BP9" s="17">
        <v>0.33749581899300901</v>
      </c>
      <c r="BQ9" s="17">
        <v>0.31114694276328603</v>
      </c>
      <c r="BR9" s="17"/>
      <c r="BS9" s="17">
        <v>0.306044614439477</v>
      </c>
      <c r="BT9" s="17"/>
      <c r="BU9" s="17">
        <v>0.26164953916795203</v>
      </c>
      <c r="BV9" s="17">
        <v>0.37610900576370698</v>
      </c>
      <c r="BW9" s="17">
        <v>0.42881284566400102</v>
      </c>
      <c r="BX9" s="17">
        <v>0.33997276528416798</v>
      </c>
      <c r="BY9" s="17">
        <v>0.30879830879046299</v>
      </c>
      <c r="BZ9" s="17"/>
      <c r="CA9" s="17">
        <v>0.37427347645883202</v>
      </c>
      <c r="CB9" s="17"/>
      <c r="CC9" s="17">
        <v>0.42317319259682201</v>
      </c>
      <c r="CD9" s="17">
        <v>0.109848500828685</v>
      </c>
      <c r="CE9" s="17"/>
      <c r="CF9" s="17">
        <v>0.38947236080946501</v>
      </c>
      <c r="CG9" s="17"/>
      <c r="CH9" s="17">
        <v>0.36756278029521</v>
      </c>
      <c r="CI9" s="17">
        <v>0.40681554760448901</v>
      </c>
    </row>
    <row r="10" spans="2:87" ht="29" x14ac:dyDescent="0.35">
      <c r="B10" s="18" t="s">
        <v>128</v>
      </c>
      <c r="C10" s="17">
        <v>0.40396408656760302</v>
      </c>
      <c r="D10" s="17">
        <v>0.38824677111545097</v>
      </c>
      <c r="E10" s="17">
        <v>0.42070213173719201</v>
      </c>
      <c r="F10" s="17"/>
      <c r="G10" s="17">
        <v>0.40581794540299898</v>
      </c>
      <c r="H10" s="17">
        <v>0.37696651437038498</v>
      </c>
      <c r="I10" s="17">
        <v>0.38567520993342602</v>
      </c>
      <c r="J10" s="17">
        <v>0.38786685997283599</v>
      </c>
      <c r="K10" s="17">
        <v>0.40282066183718901</v>
      </c>
      <c r="L10" s="17">
        <v>0.45351212663404999</v>
      </c>
      <c r="M10" s="17"/>
      <c r="N10" s="17">
        <v>0.43054242304697499</v>
      </c>
      <c r="O10" s="17">
        <v>0.407361016719475</v>
      </c>
      <c r="P10" s="17">
        <v>0.40753772755238798</v>
      </c>
      <c r="Q10" s="17">
        <v>0.37039764937009301</v>
      </c>
      <c r="R10" s="17"/>
      <c r="S10" s="17">
        <v>0.32329026545775003</v>
      </c>
      <c r="T10" s="17">
        <v>0.36428631664563499</v>
      </c>
      <c r="U10" s="17">
        <v>0.49794733161045202</v>
      </c>
      <c r="V10" s="17">
        <v>0.427464135867964</v>
      </c>
      <c r="W10" s="17">
        <v>0.42171984415804298</v>
      </c>
      <c r="X10" s="17">
        <v>0.43075406014411499</v>
      </c>
      <c r="Y10" s="17">
        <v>0.359254503052297</v>
      </c>
      <c r="Z10" s="17">
        <v>0.41749202836108101</v>
      </c>
      <c r="AA10" s="17">
        <v>0.47154449030522499</v>
      </c>
      <c r="AB10" s="17">
        <v>0.42807318790184501</v>
      </c>
      <c r="AC10" s="17">
        <v>0.31951276956254199</v>
      </c>
      <c r="AD10" s="17">
        <v>0.43183038830531101</v>
      </c>
      <c r="AE10" s="17"/>
      <c r="AF10" s="17">
        <v>0.378880801922229</v>
      </c>
      <c r="AG10" s="17">
        <v>0.42908427724416598</v>
      </c>
      <c r="AH10" s="17">
        <v>0.38220327035465701</v>
      </c>
      <c r="AI10" s="17">
        <v>0.44319611421949101</v>
      </c>
      <c r="AJ10" s="17">
        <v>0.38155748242537402</v>
      </c>
      <c r="AK10" s="17"/>
      <c r="AL10" s="17">
        <v>0.41249370749442299</v>
      </c>
      <c r="AM10" s="17">
        <v>0.41894501921380201</v>
      </c>
      <c r="AN10" s="17">
        <v>0.37090674618494501</v>
      </c>
      <c r="AO10" s="17">
        <v>0.35141475279204598</v>
      </c>
      <c r="AP10" s="17"/>
      <c r="AQ10" s="17">
        <v>0.40186645465193899</v>
      </c>
      <c r="AR10" s="17">
        <v>0.40700777534940702</v>
      </c>
      <c r="AS10" s="17"/>
      <c r="AT10" s="17">
        <v>0.38821682844559202</v>
      </c>
      <c r="AU10" s="17">
        <v>0.44877652776994398</v>
      </c>
      <c r="AV10" s="17"/>
      <c r="AW10" s="17">
        <v>0.42430515751640902</v>
      </c>
      <c r="AX10" s="17">
        <v>0.42123756096318998</v>
      </c>
      <c r="AY10" s="17">
        <v>0.37038430956031798</v>
      </c>
      <c r="AZ10" s="17"/>
      <c r="BA10" s="17">
        <v>0.38350202540105099</v>
      </c>
      <c r="BB10" s="17">
        <v>0.41048437127988302</v>
      </c>
      <c r="BC10" s="17">
        <v>0.43105281918754201</v>
      </c>
      <c r="BD10" s="17">
        <v>0.36462395576953499</v>
      </c>
      <c r="BE10" s="17">
        <v>0.37944972767837998</v>
      </c>
      <c r="BF10" s="17"/>
      <c r="BG10" s="17">
        <v>0.38145762125455501</v>
      </c>
      <c r="BH10" s="17">
        <v>0.42038907925916402</v>
      </c>
      <c r="BI10" s="17"/>
      <c r="BJ10" s="17">
        <v>0.39711730849875798</v>
      </c>
      <c r="BK10" s="17">
        <v>0.42813763991435899</v>
      </c>
      <c r="BL10" s="17"/>
      <c r="BM10" s="17">
        <v>0.40945225121717899</v>
      </c>
      <c r="BN10" s="17">
        <v>0.39911369966096</v>
      </c>
      <c r="BO10" s="17">
        <v>0.41521687508412902</v>
      </c>
      <c r="BP10" s="17">
        <v>0.46302712749324798</v>
      </c>
      <c r="BQ10" s="17">
        <v>0.38099813596238502</v>
      </c>
      <c r="BR10" s="17"/>
      <c r="BS10" s="17">
        <v>0.38372340803938998</v>
      </c>
      <c r="BT10" s="17"/>
      <c r="BU10" s="17">
        <v>0.388115330974872</v>
      </c>
      <c r="BV10" s="17">
        <v>0.42435007326659402</v>
      </c>
      <c r="BW10" s="17">
        <v>0.41662140433842298</v>
      </c>
      <c r="BX10" s="17">
        <v>0.37900109233253199</v>
      </c>
      <c r="BY10" s="17">
        <v>0.42172019407183198</v>
      </c>
      <c r="BZ10" s="17"/>
      <c r="CA10" s="17">
        <v>0.374084229509761</v>
      </c>
      <c r="CB10" s="17"/>
      <c r="CC10" s="17">
        <v>0.427088084601703</v>
      </c>
      <c r="CD10" s="17">
        <v>0.32446797839742098</v>
      </c>
      <c r="CE10" s="17"/>
      <c r="CF10" s="17">
        <v>0.42047727249192401</v>
      </c>
      <c r="CG10" s="17"/>
      <c r="CH10" s="17">
        <v>0.39744095904658799</v>
      </c>
      <c r="CI10" s="17">
        <v>0.37032333248148602</v>
      </c>
    </row>
    <row r="11" spans="2:87" ht="29" x14ac:dyDescent="0.35">
      <c r="B11" s="18" t="s">
        <v>129</v>
      </c>
      <c r="C11" s="17">
        <v>0.17286102976303699</v>
      </c>
      <c r="D11" s="17">
        <v>0.212927806592241</v>
      </c>
      <c r="E11" s="17">
        <v>0.134681932620553</v>
      </c>
      <c r="F11" s="17"/>
      <c r="G11" s="17">
        <v>0.14886866060097501</v>
      </c>
      <c r="H11" s="17">
        <v>0.13684318015215</v>
      </c>
      <c r="I11" s="17">
        <v>0.18783128702855401</v>
      </c>
      <c r="J11" s="17">
        <v>0.17191431586316699</v>
      </c>
      <c r="K11" s="17">
        <v>0.16103554015082799</v>
      </c>
      <c r="L11" s="17">
        <v>0.214949734923158</v>
      </c>
      <c r="M11" s="17"/>
      <c r="N11" s="17">
        <v>0.17644290627693501</v>
      </c>
      <c r="O11" s="17">
        <v>0.20283513389617</v>
      </c>
      <c r="P11" s="17">
        <v>0.15534248835325801</v>
      </c>
      <c r="Q11" s="17">
        <v>0.15148485159767999</v>
      </c>
      <c r="R11" s="17"/>
      <c r="S11" s="17">
        <v>0.220876102617627</v>
      </c>
      <c r="T11" s="17">
        <v>0.224058666041306</v>
      </c>
      <c r="U11" s="17">
        <v>0.18210438635606499</v>
      </c>
      <c r="V11" s="17">
        <v>0.20963043922441199</v>
      </c>
      <c r="W11" s="17">
        <v>0.180577342650455</v>
      </c>
      <c r="X11" s="17">
        <v>0.16433724429215901</v>
      </c>
      <c r="Y11" s="17">
        <v>0.15759144131500699</v>
      </c>
      <c r="Z11" s="17">
        <v>0.12513188702209699</v>
      </c>
      <c r="AA11" s="17">
        <v>0.10904846875692201</v>
      </c>
      <c r="AB11" s="17">
        <v>9.7775635106114894E-2</v>
      </c>
      <c r="AC11" s="17">
        <v>0.17465258917917401</v>
      </c>
      <c r="AD11" s="17">
        <v>0.16053709537758001</v>
      </c>
      <c r="AE11" s="17"/>
      <c r="AF11" s="17">
        <v>0.144280069661473</v>
      </c>
      <c r="AG11" s="17">
        <v>0.147538761132496</v>
      </c>
      <c r="AH11" s="17">
        <v>0.206890643485517</v>
      </c>
      <c r="AI11" s="17">
        <v>0.192786211870216</v>
      </c>
      <c r="AJ11" s="17">
        <v>0.218360401891633</v>
      </c>
      <c r="AK11" s="17"/>
      <c r="AL11" s="17">
        <v>0.202231000655195</v>
      </c>
      <c r="AM11" s="17">
        <v>0.17182620614188801</v>
      </c>
      <c r="AN11" s="17">
        <v>0.116097310979613</v>
      </c>
      <c r="AO11" s="17">
        <v>0.15615796872224799</v>
      </c>
      <c r="AP11" s="17"/>
      <c r="AQ11" s="17">
        <v>0.171997657669344</v>
      </c>
      <c r="AR11" s="17">
        <v>0.17411379290821599</v>
      </c>
      <c r="AS11" s="17"/>
      <c r="AT11" s="17">
        <v>0.163841711262428</v>
      </c>
      <c r="AU11" s="17">
        <v>0.232796031695086</v>
      </c>
      <c r="AV11" s="17"/>
      <c r="AW11" s="17">
        <v>0.19324759863588001</v>
      </c>
      <c r="AX11" s="17">
        <v>0.18163352210800299</v>
      </c>
      <c r="AY11" s="17">
        <v>0.149313202293157</v>
      </c>
      <c r="AZ11" s="17"/>
      <c r="BA11" s="17">
        <v>0.15599206425588999</v>
      </c>
      <c r="BB11" s="17">
        <v>0.178477713075543</v>
      </c>
      <c r="BC11" s="17">
        <v>0.178899712193023</v>
      </c>
      <c r="BD11" s="17">
        <v>0.16676654154721601</v>
      </c>
      <c r="BE11" s="17">
        <v>0.20188542610537399</v>
      </c>
      <c r="BF11" s="17"/>
      <c r="BG11" s="17">
        <v>0.18429386521567401</v>
      </c>
      <c r="BH11" s="17">
        <v>0.16451746109770199</v>
      </c>
      <c r="BI11" s="17"/>
      <c r="BJ11" s="17">
        <v>0.17167334118308</v>
      </c>
      <c r="BK11" s="17">
        <v>0.176825035695368</v>
      </c>
      <c r="BL11" s="17"/>
      <c r="BM11" s="17">
        <v>0.16545973124466101</v>
      </c>
      <c r="BN11" s="17">
        <v>0.27316974835414298</v>
      </c>
      <c r="BO11" s="17">
        <v>0.135354368221379</v>
      </c>
      <c r="BP11" s="17">
        <v>0.12644180797495899</v>
      </c>
      <c r="BQ11" s="17">
        <v>0.23204872878996999</v>
      </c>
      <c r="BR11" s="17"/>
      <c r="BS11" s="17">
        <v>0.22592056945935701</v>
      </c>
      <c r="BT11" s="17"/>
      <c r="BU11" s="17">
        <v>0.259729664376253</v>
      </c>
      <c r="BV11" s="17">
        <v>0.14903985381808499</v>
      </c>
      <c r="BW11" s="17">
        <v>0.11043118943290101</v>
      </c>
      <c r="BX11" s="17">
        <v>0.201231168810552</v>
      </c>
      <c r="BY11" s="17">
        <v>0.15543785393450299</v>
      </c>
      <c r="BZ11" s="17"/>
      <c r="CA11" s="17">
        <v>0.19130734003059699</v>
      </c>
      <c r="CB11" s="17"/>
      <c r="CC11" s="17">
        <v>0.118955502593413</v>
      </c>
      <c r="CD11" s="17">
        <v>0.426677829711332</v>
      </c>
      <c r="CE11" s="17"/>
      <c r="CF11" s="17">
        <v>0.14834366385991299</v>
      </c>
      <c r="CG11" s="17"/>
      <c r="CH11" s="17">
        <v>0.19061169972112099</v>
      </c>
      <c r="CI11" s="17">
        <v>0.15912812613671901</v>
      </c>
    </row>
    <row r="12" spans="2:87" x14ac:dyDescent="0.35">
      <c r="B12" s="18" t="s">
        <v>130</v>
      </c>
      <c r="C12" s="17">
        <v>3.6675825505906701E-2</v>
      </c>
      <c r="D12" s="17">
        <v>4.7728985916371897E-2</v>
      </c>
      <c r="E12" s="17">
        <v>2.6078277446004099E-2</v>
      </c>
      <c r="F12" s="17"/>
      <c r="G12" s="17">
        <v>3.30691613543092E-2</v>
      </c>
      <c r="H12" s="17">
        <v>5.3812628540056397E-2</v>
      </c>
      <c r="I12" s="17">
        <v>4.3494174571122098E-2</v>
      </c>
      <c r="J12" s="17">
        <v>2.8779266090961E-2</v>
      </c>
      <c r="K12" s="17">
        <v>4.0123319262994901E-2</v>
      </c>
      <c r="L12" s="17">
        <v>2.36381798055375E-2</v>
      </c>
      <c r="M12" s="17"/>
      <c r="N12" s="17">
        <v>3.0883926241715699E-2</v>
      </c>
      <c r="O12" s="17">
        <v>4.58353041426501E-2</v>
      </c>
      <c r="P12" s="17">
        <v>3.39887813302652E-2</v>
      </c>
      <c r="Q12" s="17">
        <v>3.62767793162867E-2</v>
      </c>
      <c r="R12" s="17"/>
      <c r="S12" s="17">
        <v>3.2599864239962001E-2</v>
      </c>
      <c r="T12" s="17">
        <v>1.09076400473533E-2</v>
      </c>
      <c r="U12" s="17">
        <v>2.92339963870402E-2</v>
      </c>
      <c r="V12" s="17">
        <v>3.8543645307759299E-2</v>
      </c>
      <c r="W12" s="17">
        <v>4.7412617694623599E-2</v>
      </c>
      <c r="X12" s="17">
        <v>2.2224733071118E-2</v>
      </c>
      <c r="Y12" s="17">
        <v>6.2568109893617205E-2</v>
      </c>
      <c r="Z12" s="17">
        <v>7.1111486648289798E-2</v>
      </c>
      <c r="AA12" s="17">
        <v>4.32157544606784E-2</v>
      </c>
      <c r="AB12" s="17">
        <v>4.7207886768763301E-2</v>
      </c>
      <c r="AC12" s="17">
        <v>3.7845891960049803E-2</v>
      </c>
      <c r="AD12" s="17">
        <v>2.7134966625018301E-2</v>
      </c>
      <c r="AE12" s="17"/>
      <c r="AF12" s="17">
        <v>4.2005021721919701E-2</v>
      </c>
      <c r="AG12" s="17">
        <v>3.6815389263528897E-2</v>
      </c>
      <c r="AH12" s="17">
        <v>3.4934750186447303E-2</v>
      </c>
      <c r="AI12" s="17">
        <v>2.8664790495357501E-2</v>
      </c>
      <c r="AJ12" s="17">
        <v>3.2634994300743202E-2</v>
      </c>
      <c r="AK12" s="17"/>
      <c r="AL12" s="17">
        <v>5.0599779135144601E-2</v>
      </c>
      <c r="AM12" s="17">
        <v>3.2527143862449398E-2</v>
      </c>
      <c r="AN12" s="17">
        <v>2.2651285806200499E-2</v>
      </c>
      <c r="AO12" s="17">
        <v>1.56165094545827E-2</v>
      </c>
      <c r="AP12" s="17"/>
      <c r="AQ12" s="17">
        <v>2.75537994973695E-2</v>
      </c>
      <c r="AR12" s="17">
        <v>4.9911993406569197E-2</v>
      </c>
      <c r="AS12" s="17"/>
      <c r="AT12" s="17">
        <v>4.5082634619702501E-2</v>
      </c>
      <c r="AU12" s="17">
        <v>2.6433417720332301E-2</v>
      </c>
      <c r="AV12" s="17"/>
      <c r="AW12" s="17">
        <v>3.7784613954626997E-2</v>
      </c>
      <c r="AX12" s="17">
        <v>2.74727976700033E-2</v>
      </c>
      <c r="AY12" s="17">
        <v>4.2292727099475999E-2</v>
      </c>
      <c r="AZ12" s="17"/>
      <c r="BA12" s="17">
        <v>4.65956925859368E-2</v>
      </c>
      <c r="BB12" s="17">
        <v>3.9279209027330501E-2</v>
      </c>
      <c r="BC12" s="17">
        <v>3.3512408933073203E-2</v>
      </c>
      <c r="BD12" s="17">
        <v>8.8932214203821802E-3</v>
      </c>
      <c r="BE12" s="17">
        <v>4.7349846440699402E-2</v>
      </c>
      <c r="BF12" s="17"/>
      <c r="BG12" s="17">
        <v>3.4729158728463397E-2</v>
      </c>
      <c r="BH12" s="17">
        <v>3.8096483398991202E-2</v>
      </c>
      <c r="BI12" s="17"/>
      <c r="BJ12" s="17">
        <v>4.1941468500619E-2</v>
      </c>
      <c r="BK12" s="17">
        <v>1.7923714378664898E-2</v>
      </c>
      <c r="BL12" s="17"/>
      <c r="BM12" s="17">
        <v>5.2506340923134297E-2</v>
      </c>
      <c r="BN12" s="17">
        <v>4.31082125933041E-2</v>
      </c>
      <c r="BO12" s="17">
        <v>2.9283088366710501E-2</v>
      </c>
      <c r="BP12" s="17">
        <v>3.85187754562967E-2</v>
      </c>
      <c r="BQ12" s="17">
        <v>4.3988104738994803E-2</v>
      </c>
      <c r="BR12" s="17"/>
      <c r="BS12" s="17">
        <v>5.4016049314923903E-2</v>
      </c>
      <c r="BT12" s="17"/>
      <c r="BU12" s="17">
        <v>3.93918851392841E-2</v>
      </c>
      <c r="BV12" s="17">
        <v>3.8937935043421398E-2</v>
      </c>
      <c r="BW12" s="17">
        <v>2.0846283057282301E-2</v>
      </c>
      <c r="BX12" s="17">
        <v>5.15635525237194E-2</v>
      </c>
      <c r="BY12" s="17">
        <v>4.4473130356624001E-2</v>
      </c>
      <c r="BZ12" s="17"/>
      <c r="CA12" s="17">
        <v>3.93953057673209E-2</v>
      </c>
      <c r="CB12" s="17"/>
      <c r="CC12" s="17">
        <v>1.3845692311845801E-2</v>
      </c>
      <c r="CD12" s="17">
        <v>0.13196445378275801</v>
      </c>
      <c r="CE12" s="17"/>
      <c r="CF12" s="17">
        <v>2.18054018758389E-2</v>
      </c>
      <c r="CG12" s="17"/>
      <c r="CH12" s="17">
        <v>2.1179618575847398E-2</v>
      </c>
      <c r="CI12" s="17">
        <v>4.5752446275270899E-2</v>
      </c>
    </row>
    <row r="13" spans="2:87" x14ac:dyDescent="0.35">
      <c r="B13" s="18" t="s">
        <v>131</v>
      </c>
      <c r="C13" s="19">
        <v>3.15944434442628E-2</v>
      </c>
      <c r="D13" s="19">
        <v>2.9575448233820401E-2</v>
      </c>
      <c r="E13" s="19">
        <v>3.2825379057767202E-2</v>
      </c>
      <c r="F13" s="19"/>
      <c r="G13" s="19">
        <v>3.29013060282198E-2</v>
      </c>
      <c r="H13" s="19">
        <v>4.05740276012648E-2</v>
      </c>
      <c r="I13" s="19">
        <v>2.7066277586727899E-2</v>
      </c>
      <c r="J13" s="19">
        <v>2.21003000870231E-2</v>
      </c>
      <c r="K13" s="19">
        <v>4.3758774667317597E-2</v>
      </c>
      <c r="L13" s="19">
        <v>2.65930198105673E-2</v>
      </c>
      <c r="M13" s="19"/>
      <c r="N13" s="19">
        <v>2.6596707768894601E-2</v>
      </c>
      <c r="O13" s="19">
        <v>2.3326668420254802E-2</v>
      </c>
      <c r="P13" s="19">
        <v>4.5385756757078399E-2</v>
      </c>
      <c r="Q13" s="19">
        <v>3.3912657053306303E-2</v>
      </c>
      <c r="R13" s="19"/>
      <c r="S13" s="19">
        <v>4.1604354690219697E-2</v>
      </c>
      <c r="T13" s="19">
        <v>3.9580232587662599E-2</v>
      </c>
      <c r="U13" s="19">
        <v>1.14900179318777E-2</v>
      </c>
      <c r="V13" s="19">
        <v>1.69641872545458E-2</v>
      </c>
      <c r="W13" s="19">
        <v>4.7328758100881399E-2</v>
      </c>
      <c r="X13" s="19">
        <v>3.9597406570068598E-2</v>
      </c>
      <c r="Y13" s="19">
        <v>3.3167619800824798E-2</v>
      </c>
      <c r="Z13" s="19">
        <v>3.4841467182690801E-2</v>
      </c>
      <c r="AA13" s="19">
        <v>1.2586666485598299E-2</v>
      </c>
      <c r="AB13" s="19">
        <v>2.3969129111439599E-2</v>
      </c>
      <c r="AC13" s="19">
        <v>5.9614665688613303E-2</v>
      </c>
      <c r="AD13" s="19">
        <v>2.4199525516629999E-2</v>
      </c>
      <c r="AE13" s="19"/>
      <c r="AF13" s="19">
        <v>4.7442567560597802E-2</v>
      </c>
      <c r="AG13" s="19">
        <v>1.8307903949828602E-2</v>
      </c>
      <c r="AH13" s="19">
        <v>5.1210918251830502E-2</v>
      </c>
      <c r="AI13" s="19">
        <v>1.42983366631189E-2</v>
      </c>
      <c r="AJ13" s="19">
        <v>1.7759267418817198E-2</v>
      </c>
      <c r="AK13" s="19"/>
      <c r="AL13" s="19">
        <v>3.9042486375478302E-2</v>
      </c>
      <c r="AM13" s="19">
        <v>3.07344931814626E-2</v>
      </c>
      <c r="AN13" s="19">
        <v>2.57485928364431E-2</v>
      </c>
      <c r="AO13" s="19">
        <v>7.4689775289239297E-3</v>
      </c>
      <c r="AP13" s="19"/>
      <c r="AQ13" s="19">
        <v>3.4857758144942901E-2</v>
      </c>
      <c r="AR13" s="19">
        <v>2.6859335119590402E-2</v>
      </c>
      <c r="AS13" s="19"/>
      <c r="AT13" s="19">
        <v>3.4735294349958701E-2</v>
      </c>
      <c r="AU13" s="19">
        <v>2.0920150075817798E-2</v>
      </c>
      <c r="AV13" s="19"/>
      <c r="AW13" s="19">
        <v>3.0299696426332502E-2</v>
      </c>
      <c r="AX13" s="19">
        <v>2.5851141430551498E-2</v>
      </c>
      <c r="AY13" s="19">
        <v>3.1280861981061801E-2</v>
      </c>
      <c r="AZ13" s="19"/>
      <c r="BA13" s="19">
        <v>2.8323864028562701E-2</v>
      </c>
      <c r="BB13" s="19">
        <v>2.3604285122071699E-2</v>
      </c>
      <c r="BC13" s="19">
        <v>3.6987089057106799E-2</v>
      </c>
      <c r="BD13" s="19">
        <v>5.2073524456574698E-2</v>
      </c>
      <c r="BE13" s="19">
        <v>1.7512793328050301E-2</v>
      </c>
      <c r="BF13" s="19"/>
      <c r="BG13" s="19">
        <v>4.4676677753320897E-2</v>
      </c>
      <c r="BH13" s="19">
        <v>2.2047160033614899E-2</v>
      </c>
      <c r="BI13" s="19"/>
      <c r="BJ13" s="19">
        <v>3.3254943758751099E-2</v>
      </c>
      <c r="BK13" s="19">
        <v>2.39828205520504E-2</v>
      </c>
      <c r="BL13" s="19"/>
      <c r="BM13" s="19">
        <v>5.0476714695119301E-2</v>
      </c>
      <c r="BN13" s="19">
        <v>3.7448853783516298E-2</v>
      </c>
      <c r="BO13" s="19">
        <v>1.4172723507351E-2</v>
      </c>
      <c r="BP13" s="19">
        <v>3.4516470082488503E-2</v>
      </c>
      <c r="BQ13" s="19">
        <v>3.18180877453643E-2</v>
      </c>
      <c r="BR13" s="19"/>
      <c r="BS13" s="19">
        <v>3.0295358746851998E-2</v>
      </c>
      <c r="BT13" s="19"/>
      <c r="BU13" s="19">
        <v>5.1113580341638598E-2</v>
      </c>
      <c r="BV13" s="19">
        <v>1.15631321081922E-2</v>
      </c>
      <c r="BW13" s="19">
        <v>2.3288277507391798E-2</v>
      </c>
      <c r="BX13" s="19">
        <v>2.8231421049029499E-2</v>
      </c>
      <c r="BY13" s="19">
        <v>6.9570512846578003E-2</v>
      </c>
      <c r="BZ13" s="19"/>
      <c r="CA13" s="19">
        <v>2.0939648233488799E-2</v>
      </c>
      <c r="CB13" s="19"/>
      <c r="CC13" s="19">
        <v>1.6937527896216099E-2</v>
      </c>
      <c r="CD13" s="19">
        <v>7.0412372798040503E-3</v>
      </c>
      <c r="CE13" s="19"/>
      <c r="CF13" s="19">
        <v>1.99013009628589E-2</v>
      </c>
      <c r="CG13" s="19"/>
      <c r="CH13" s="19">
        <v>2.32049423612329E-2</v>
      </c>
      <c r="CI13" s="19">
        <v>1.7980547502034702E-2</v>
      </c>
    </row>
    <row r="14" spans="2:87" x14ac:dyDescent="0.35">
      <c r="B14" s="16"/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210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501</v>
      </c>
      <c r="D7" s="10">
        <v>249</v>
      </c>
      <c r="E7" s="10">
        <v>252</v>
      </c>
      <c r="F7" s="10"/>
      <c r="G7" s="10">
        <v>42</v>
      </c>
      <c r="H7" s="10">
        <v>87</v>
      </c>
      <c r="I7" s="10">
        <v>102</v>
      </c>
      <c r="J7" s="10">
        <v>93</v>
      </c>
      <c r="K7" s="10">
        <v>77</v>
      </c>
      <c r="L7" s="10">
        <v>100</v>
      </c>
      <c r="M7" s="10"/>
      <c r="N7" s="10">
        <v>149</v>
      </c>
      <c r="O7" s="10">
        <v>109</v>
      </c>
      <c r="P7" s="10">
        <v>110</v>
      </c>
      <c r="Q7" s="10">
        <v>132</v>
      </c>
      <c r="R7" s="10"/>
      <c r="S7" s="10">
        <v>73</v>
      </c>
      <c r="T7" s="10">
        <v>63</v>
      </c>
      <c r="U7" s="10">
        <v>40</v>
      </c>
      <c r="V7" s="10">
        <v>43</v>
      </c>
      <c r="W7" s="10">
        <v>42</v>
      </c>
      <c r="X7" s="10">
        <v>41</v>
      </c>
      <c r="Y7" s="10">
        <v>29</v>
      </c>
      <c r="Z7" s="10">
        <v>23</v>
      </c>
      <c r="AA7" s="10">
        <v>64</v>
      </c>
      <c r="AB7" s="10">
        <v>46</v>
      </c>
      <c r="AC7" s="10">
        <v>22</v>
      </c>
      <c r="AD7" s="10">
        <v>15</v>
      </c>
      <c r="AE7" s="10"/>
      <c r="AF7" s="10">
        <v>76</v>
      </c>
      <c r="AG7" s="10">
        <v>205</v>
      </c>
      <c r="AH7" s="10">
        <v>87</v>
      </c>
      <c r="AI7" s="10">
        <v>62</v>
      </c>
      <c r="AJ7" s="10">
        <v>53</v>
      </c>
      <c r="AK7" s="10"/>
      <c r="AL7" s="10">
        <v>201</v>
      </c>
      <c r="AM7" s="10">
        <v>173</v>
      </c>
      <c r="AN7" s="10">
        <v>91</v>
      </c>
      <c r="AO7" s="10">
        <v>36</v>
      </c>
      <c r="AP7" s="10"/>
      <c r="AQ7" s="10">
        <v>281</v>
      </c>
      <c r="AR7" s="10">
        <v>220</v>
      </c>
      <c r="AS7" s="10"/>
      <c r="AT7" s="10">
        <v>338</v>
      </c>
      <c r="AU7" s="10">
        <v>99</v>
      </c>
      <c r="AV7" s="10"/>
      <c r="AW7" s="10">
        <v>185</v>
      </c>
      <c r="AX7" s="10">
        <v>114</v>
      </c>
      <c r="AY7" s="10">
        <v>187</v>
      </c>
      <c r="AZ7" s="10"/>
      <c r="BA7" s="10">
        <v>142</v>
      </c>
      <c r="BB7" s="10">
        <v>132</v>
      </c>
      <c r="BC7" s="10">
        <v>161</v>
      </c>
      <c r="BD7" s="10">
        <v>42</v>
      </c>
      <c r="BE7" s="10">
        <v>24</v>
      </c>
      <c r="BF7" s="10"/>
      <c r="BG7" s="10">
        <v>202</v>
      </c>
      <c r="BH7" s="10">
        <v>299</v>
      </c>
      <c r="BI7" s="10"/>
      <c r="BJ7" s="10">
        <v>382</v>
      </c>
      <c r="BK7" s="10">
        <v>115</v>
      </c>
      <c r="BL7" s="10"/>
      <c r="BM7" s="10">
        <v>65</v>
      </c>
      <c r="BN7" s="10">
        <v>100</v>
      </c>
      <c r="BO7" s="10">
        <v>169</v>
      </c>
      <c r="BP7" s="10">
        <v>46</v>
      </c>
      <c r="BQ7" s="10">
        <v>61</v>
      </c>
      <c r="BR7" s="10"/>
      <c r="BS7" s="10">
        <v>162</v>
      </c>
      <c r="BT7" s="10"/>
      <c r="BU7" s="10">
        <v>95</v>
      </c>
      <c r="BV7" s="10">
        <v>118</v>
      </c>
      <c r="BW7" s="10">
        <v>43</v>
      </c>
      <c r="BX7" s="10">
        <v>104</v>
      </c>
      <c r="BY7" s="10">
        <v>40</v>
      </c>
      <c r="BZ7" s="10"/>
      <c r="CA7" s="10">
        <v>47</v>
      </c>
      <c r="CB7" s="10"/>
      <c r="CC7" s="10">
        <v>404</v>
      </c>
      <c r="CD7" s="10">
        <v>83</v>
      </c>
      <c r="CE7" s="10"/>
      <c r="CF7" s="10">
        <v>169</v>
      </c>
      <c r="CG7" s="10"/>
      <c r="CH7" s="10">
        <v>176</v>
      </c>
      <c r="CI7" s="10">
        <v>60</v>
      </c>
    </row>
    <row r="8" spans="2:87" ht="30" customHeight="1" x14ac:dyDescent="0.35">
      <c r="B8" s="11" t="s">
        <v>20</v>
      </c>
      <c r="C8" s="11">
        <v>502</v>
      </c>
      <c r="D8" s="11">
        <v>247</v>
      </c>
      <c r="E8" s="11">
        <v>255</v>
      </c>
      <c r="F8" s="11"/>
      <c r="G8" s="11">
        <v>71</v>
      </c>
      <c r="H8" s="11">
        <v>84</v>
      </c>
      <c r="I8" s="11">
        <v>95</v>
      </c>
      <c r="J8" s="11">
        <v>88</v>
      </c>
      <c r="K8" s="11">
        <v>71</v>
      </c>
      <c r="L8" s="11">
        <v>92</v>
      </c>
      <c r="M8" s="11"/>
      <c r="N8" s="11">
        <v>138</v>
      </c>
      <c r="O8" s="11">
        <v>114</v>
      </c>
      <c r="P8" s="11">
        <v>111</v>
      </c>
      <c r="Q8" s="11">
        <v>139</v>
      </c>
      <c r="R8" s="11"/>
      <c r="S8" s="11">
        <v>77</v>
      </c>
      <c r="T8" s="11">
        <v>57</v>
      </c>
      <c r="U8" s="11">
        <v>38</v>
      </c>
      <c r="V8" s="11">
        <v>45</v>
      </c>
      <c r="W8" s="11">
        <v>41</v>
      </c>
      <c r="X8" s="11">
        <v>42</v>
      </c>
      <c r="Y8" s="11">
        <v>32</v>
      </c>
      <c r="Z8" s="11">
        <v>22</v>
      </c>
      <c r="AA8" s="11">
        <v>66</v>
      </c>
      <c r="AB8" s="11">
        <v>46</v>
      </c>
      <c r="AC8" s="11">
        <v>21</v>
      </c>
      <c r="AD8" s="11">
        <v>14</v>
      </c>
      <c r="AE8" s="11"/>
      <c r="AF8" s="11">
        <v>77</v>
      </c>
      <c r="AG8" s="11">
        <v>211</v>
      </c>
      <c r="AH8" s="11">
        <v>87</v>
      </c>
      <c r="AI8" s="11">
        <v>59</v>
      </c>
      <c r="AJ8" s="11">
        <v>50</v>
      </c>
      <c r="AK8" s="11"/>
      <c r="AL8" s="11">
        <v>192</v>
      </c>
      <c r="AM8" s="11">
        <v>178</v>
      </c>
      <c r="AN8" s="11">
        <v>94</v>
      </c>
      <c r="AO8" s="11">
        <v>38</v>
      </c>
      <c r="AP8" s="11"/>
      <c r="AQ8" s="11">
        <v>288</v>
      </c>
      <c r="AR8" s="11">
        <v>214</v>
      </c>
      <c r="AS8" s="11"/>
      <c r="AT8" s="11">
        <v>344</v>
      </c>
      <c r="AU8" s="11">
        <v>91</v>
      </c>
      <c r="AV8" s="11"/>
      <c r="AW8" s="11">
        <v>175</v>
      </c>
      <c r="AX8" s="11">
        <v>114</v>
      </c>
      <c r="AY8" s="11">
        <v>196</v>
      </c>
      <c r="AZ8" s="11"/>
      <c r="BA8" s="11">
        <v>147</v>
      </c>
      <c r="BB8" s="11">
        <v>131</v>
      </c>
      <c r="BC8" s="11">
        <v>162</v>
      </c>
      <c r="BD8" s="11">
        <v>40</v>
      </c>
      <c r="BE8" s="11">
        <v>22</v>
      </c>
      <c r="BF8" s="11"/>
      <c r="BG8" s="11">
        <v>219</v>
      </c>
      <c r="BH8" s="11">
        <v>283</v>
      </c>
      <c r="BI8" s="11"/>
      <c r="BJ8" s="11">
        <v>390</v>
      </c>
      <c r="BK8" s="11">
        <v>108</v>
      </c>
      <c r="BL8" s="11"/>
      <c r="BM8" s="11">
        <v>67</v>
      </c>
      <c r="BN8" s="11">
        <v>94</v>
      </c>
      <c r="BO8" s="11">
        <v>173</v>
      </c>
      <c r="BP8" s="11">
        <v>45</v>
      </c>
      <c r="BQ8" s="11">
        <v>61</v>
      </c>
      <c r="BR8" s="11"/>
      <c r="BS8" s="11">
        <v>163</v>
      </c>
      <c r="BT8" s="11"/>
      <c r="BU8" s="11">
        <v>92</v>
      </c>
      <c r="BV8" s="11">
        <v>119</v>
      </c>
      <c r="BW8" s="11">
        <v>45</v>
      </c>
      <c r="BX8" s="11">
        <v>102</v>
      </c>
      <c r="BY8" s="11">
        <v>43</v>
      </c>
      <c r="BZ8" s="11"/>
      <c r="CA8" s="11">
        <v>48</v>
      </c>
      <c r="CB8" s="11"/>
      <c r="CC8" s="11">
        <v>403</v>
      </c>
      <c r="CD8" s="11">
        <v>85</v>
      </c>
      <c r="CE8" s="11"/>
      <c r="CF8" s="11">
        <v>159</v>
      </c>
      <c r="CG8" s="11"/>
      <c r="CH8" s="11">
        <v>173</v>
      </c>
      <c r="CI8" s="11">
        <v>58</v>
      </c>
    </row>
    <row r="9" spans="2:87" x14ac:dyDescent="0.35">
      <c r="B9" s="18" t="s">
        <v>157</v>
      </c>
      <c r="C9" s="17">
        <v>9.7952987208969097E-2</v>
      </c>
      <c r="D9" s="17">
        <v>0.102351793063317</v>
      </c>
      <c r="E9" s="17">
        <v>9.36888600249529E-2</v>
      </c>
      <c r="F9" s="17"/>
      <c r="G9" s="17">
        <v>0.12478921334003901</v>
      </c>
      <c r="H9" s="17">
        <v>8.1011210173463799E-2</v>
      </c>
      <c r="I9" s="17">
        <v>0.13235351519604899</v>
      </c>
      <c r="J9" s="17">
        <v>6.5474779777755496E-2</v>
      </c>
      <c r="K9" s="17">
        <v>0.12024395228578801</v>
      </c>
      <c r="L9" s="17">
        <v>7.0858677131968903E-2</v>
      </c>
      <c r="M9" s="17"/>
      <c r="N9" s="17">
        <v>8.6473621436011894E-2</v>
      </c>
      <c r="O9" s="17">
        <v>8.7776062282681297E-2</v>
      </c>
      <c r="P9" s="17">
        <v>0.166768576048062</v>
      </c>
      <c r="Q9" s="17">
        <v>6.3400914724618507E-2</v>
      </c>
      <c r="R9" s="17"/>
      <c r="S9" s="17">
        <v>7.86754789812944E-2</v>
      </c>
      <c r="T9" s="17">
        <v>9.8311222808933799E-2</v>
      </c>
      <c r="U9" s="17">
        <v>7.2121855598265602E-2</v>
      </c>
      <c r="V9" s="17">
        <v>6.7895010746354401E-2</v>
      </c>
      <c r="W9" s="17">
        <v>0.127570133943328</v>
      </c>
      <c r="X9" s="17">
        <v>0.14223690033299199</v>
      </c>
      <c r="Y9" s="17">
        <v>3.1506243755353297E-2</v>
      </c>
      <c r="Z9" s="17">
        <v>4.1476273465998498E-2</v>
      </c>
      <c r="AA9" s="17">
        <v>0.159910660884544</v>
      </c>
      <c r="AB9" s="17">
        <v>8.08208058625699E-2</v>
      </c>
      <c r="AC9" s="17">
        <v>0.13194565182448101</v>
      </c>
      <c r="AD9" s="17">
        <v>0.101880072121005</v>
      </c>
      <c r="AE9" s="17"/>
      <c r="AF9" s="17">
        <v>3.9244931977267999E-2</v>
      </c>
      <c r="AG9" s="17">
        <v>8.61399220793021E-2</v>
      </c>
      <c r="AH9" s="17">
        <v>0.182727728617715</v>
      </c>
      <c r="AI9" s="17">
        <v>6.4687954596683597E-2</v>
      </c>
      <c r="AJ9" s="17">
        <v>9.7547199433728096E-2</v>
      </c>
      <c r="AK9" s="17"/>
      <c r="AL9" s="17">
        <v>7.4030796585832198E-2</v>
      </c>
      <c r="AM9" s="17">
        <v>0.108532857172768</v>
      </c>
      <c r="AN9" s="17">
        <v>0.106152461264544</v>
      </c>
      <c r="AO9" s="17">
        <v>0.14873645259433699</v>
      </c>
      <c r="AP9" s="17"/>
      <c r="AQ9" s="17">
        <v>9.4418706731510094E-2</v>
      </c>
      <c r="AR9" s="17">
        <v>0.10270124427087</v>
      </c>
      <c r="AS9" s="17"/>
      <c r="AT9" s="17">
        <v>8.82680624841711E-2</v>
      </c>
      <c r="AU9" s="17">
        <v>0.11222403407829799</v>
      </c>
      <c r="AV9" s="17"/>
      <c r="AW9" s="17">
        <v>0.106695801107464</v>
      </c>
      <c r="AX9" s="17">
        <v>0.127366979031342</v>
      </c>
      <c r="AY9" s="17">
        <v>6.3493948343721296E-2</v>
      </c>
      <c r="AZ9" s="17"/>
      <c r="BA9" s="17">
        <v>0.100139183047987</v>
      </c>
      <c r="BB9" s="17">
        <v>8.7947483517711506E-2</v>
      </c>
      <c r="BC9" s="17">
        <v>9.9057546094412904E-2</v>
      </c>
      <c r="BD9" s="17">
        <v>0.128431742076104</v>
      </c>
      <c r="BE9" s="17">
        <v>7.8694994480280694E-2</v>
      </c>
      <c r="BF9" s="17"/>
      <c r="BG9" s="17">
        <v>8.03989660940546E-2</v>
      </c>
      <c r="BH9" s="17">
        <v>0.1115558030729</v>
      </c>
      <c r="BI9" s="17"/>
      <c r="BJ9" s="17">
        <v>9.9493504727731399E-2</v>
      </c>
      <c r="BK9" s="17">
        <v>9.6047626952900006E-2</v>
      </c>
      <c r="BL9" s="17"/>
      <c r="BM9" s="17">
        <v>2.65686354633928E-2</v>
      </c>
      <c r="BN9" s="17">
        <v>8.7117470325336302E-2</v>
      </c>
      <c r="BO9" s="17">
        <v>0.107544974300466</v>
      </c>
      <c r="BP9" s="17">
        <v>8.1318537875360294E-2</v>
      </c>
      <c r="BQ9" s="17">
        <v>0.14132297101619901</v>
      </c>
      <c r="BR9" s="17"/>
      <c r="BS9" s="17">
        <v>0.15503021009218601</v>
      </c>
      <c r="BT9" s="17"/>
      <c r="BU9" s="17">
        <v>7.8215081035714701E-2</v>
      </c>
      <c r="BV9" s="17">
        <v>9.7455876970738098E-2</v>
      </c>
      <c r="BW9" s="17">
        <v>0.130785400473025</v>
      </c>
      <c r="BX9" s="17">
        <v>0.12273347801512</v>
      </c>
      <c r="BY9" s="17">
        <v>9.7422132844637799E-2</v>
      </c>
      <c r="BZ9" s="17"/>
      <c r="CA9" s="17">
        <v>0.17768269571860701</v>
      </c>
      <c r="CB9" s="17"/>
      <c r="CC9" s="17">
        <v>0.10722619516101201</v>
      </c>
      <c r="CD9" s="17">
        <v>7.0332702550597107E-2</v>
      </c>
      <c r="CE9" s="17"/>
      <c r="CF9" s="17">
        <v>6.39299155631394E-2</v>
      </c>
      <c r="CG9" s="17"/>
      <c r="CH9" s="17">
        <v>5.3041109470148201E-2</v>
      </c>
      <c r="CI9" s="17">
        <v>0.19388611304530501</v>
      </c>
    </row>
    <row r="10" spans="2:87" x14ac:dyDescent="0.35">
      <c r="B10" s="18" t="s">
        <v>158</v>
      </c>
      <c r="C10" s="17">
        <v>0.27454905331333201</v>
      </c>
      <c r="D10" s="17">
        <v>0.31775915333802202</v>
      </c>
      <c r="E10" s="17">
        <v>0.23266192115967399</v>
      </c>
      <c r="F10" s="17"/>
      <c r="G10" s="17">
        <v>0.301810149384103</v>
      </c>
      <c r="H10" s="17">
        <v>0.31014016023582303</v>
      </c>
      <c r="I10" s="17">
        <v>0.25697551360651399</v>
      </c>
      <c r="J10" s="17">
        <v>0.31579184826951701</v>
      </c>
      <c r="K10" s="17">
        <v>0.29399100475843998</v>
      </c>
      <c r="L10" s="17">
        <v>0.18440312880922999</v>
      </c>
      <c r="M10" s="17"/>
      <c r="N10" s="17">
        <v>0.276475792045904</v>
      </c>
      <c r="O10" s="17">
        <v>0.22095837085758099</v>
      </c>
      <c r="P10" s="17">
        <v>0.26821882770267702</v>
      </c>
      <c r="Q10" s="17">
        <v>0.31684142415255701</v>
      </c>
      <c r="R10" s="17"/>
      <c r="S10" s="17">
        <v>0.28788101585424097</v>
      </c>
      <c r="T10" s="17">
        <v>0.237876836025887</v>
      </c>
      <c r="U10" s="17">
        <v>0.20660968123138099</v>
      </c>
      <c r="V10" s="17">
        <v>0.39163340790060103</v>
      </c>
      <c r="W10" s="17">
        <v>0.278061662636653</v>
      </c>
      <c r="X10" s="17">
        <v>0.34236860939123498</v>
      </c>
      <c r="Y10" s="17">
        <v>0.17105176528626001</v>
      </c>
      <c r="Z10" s="17">
        <v>0.34991103792988298</v>
      </c>
      <c r="AA10" s="17">
        <v>0.28109686184112997</v>
      </c>
      <c r="AB10" s="17">
        <v>0.220160222582959</v>
      </c>
      <c r="AC10" s="17">
        <v>0.20521565082575199</v>
      </c>
      <c r="AD10" s="17">
        <v>0.31288956409805402</v>
      </c>
      <c r="AE10" s="17"/>
      <c r="AF10" s="17">
        <v>0.28303142206314402</v>
      </c>
      <c r="AG10" s="17">
        <v>0.252643444760217</v>
      </c>
      <c r="AH10" s="17">
        <v>0.25092884789214298</v>
      </c>
      <c r="AI10" s="17">
        <v>0.39281009252861698</v>
      </c>
      <c r="AJ10" s="17">
        <v>0.29665586861891102</v>
      </c>
      <c r="AK10" s="17"/>
      <c r="AL10" s="17">
        <v>0.25652747203866799</v>
      </c>
      <c r="AM10" s="17">
        <v>0.271915781986313</v>
      </c>
      <c r="AN10" s="17">
        <v>0.34727704730532599</v>
      </c>
      <c r="AO10" s="17">
        <v>0.198670732622378</v>
      </c>
      <c r="AP10" s="17"/>
      <c r="AQ10" s="17">
        <v>0.27103875551004297</v>
      </c>
      <c r="AR10" s="17">
        <v>0.27926508998335497</v>
      </c>
      <c r="AS10" s="17"/>
      <c r="AT10" s="17">
        <v>0.28766993324541401</v>
      </c>
      <c r="AU10" s="17">
        <v>0.17631562771952999</v>
      </c>
      <c r="AV10" s="17"/>
      <c r="AW10" s="17">
        <v>0.25867896418407599</v>
      </c>
      <c r="AX10" s="17">
        <v>0.295508246181657</v>
      </c>
      <c r="AY10" s="17">
        <v>0.29237395455244702</v>
      </c>
      <c r="AZ10" s="17"/>
      <c r="BA10" s="17">
        <v>0.23028003974342001</v>
      </c>
      <c r="BB10" s="17">
        <v>0.29627609280679301</v>
      </c>
      <c r="BC10" s="17">
        <v>0.29429243907561198</v>
      </c>
      <c r="BD10" s="17">
        <v>0.26886715030654801</v>
      </c>
      <c r="BE10" s="17">
        <v>0.30691046890766199</v>
      </c>
      <c r="BF10" s="17"/>
      <c r="BG10" s="17">
        <v>0.27922110763622998</v>
      </c>
      <c r="BH10" s="17">
        <v>0.27092862388325301</v>
      </c>
      <c r="BI10" s="17"/>
      <c r="BJ10" s="17">
        <v>0.28306126192985598</v>
      </c>
      <c r="BK10" s="17">
        <v>0.25401690776817998</v>
      </c>
      <c r="BL10" s="17"/>
      <c r="BM10" s="17">
        <v>0.23744090438257501</v>
      </c>
      <c r="BN10" s="17">
        <v>0.197677108555181</v>
      </c>
      <c r="BO10" s="17">
        <v>0.27696081315170901</v>
      </c>
      <c r="BP10" s="17">
        <v>0.28012859922868799</v>
      </c>
      <c r="BQ10" s="17">
        <v>0.41939579865614801</v>
      </c>
      <c r="BR10" s="17"/>
      <c r="BS10" s="17">
        <v>0.37938924715467098</v>
      </c>
      <c r="BT10" s="17"/>
      <c r="BU10" s="17">
        <v>0.176412689771377</v>
      </c>
      <c r="BV10" s="17">
        <v>0.24945499671024601</v>
      </c>
      <c r="BW10" s="17">
        <v>0.24492394675995199</v>
      </c>
      <c r="BX10" s="17">
        <v>0.43297416500277203</v>
      </c>
      <c r="BY10" s="17">
        <v>0.18450075613181299</v>
      </c>
      <c r="BZ10" s="17"/>
      <c r="CA10" s="17">
        <v>0.37733931114767</v>
      </c>
      <c r="CB10" s="17"/>
      <c r="CC10" s="17">
        <v>0.28994937279670302</v>
      </c>
      <c r="CD10" s="17">
        <v>0.222598584507578</v>
      </c>
      <c r="CE10" s="17"/>
      <c r="CF10" s="17">
        <v>0.25840598850193502</v>
      </c>
      <c r="CG10" s="17"/>
      <c r="CH10" s="17">
        <v>0.30547123957482702</v>
      </c>
      <c r="CI10" s="17">
        <v>0.27006281974979102</v>
      </c>
    </row>
    <row r="11" spans="2:87" x14ac:dyDescent="0.35">
      <c r="B11" s="18" t="s">
        <v>159</v>
      </c>
      <c r="C11" s="17">
        <v>0.26451078447896698</v>
      </c>
      <c r="D11" s="17">
        <v>0.28932411858961798</v>
      </c>
      <c r="E11" s="17">
        <v>0.240457162652778</v>
      </c>
      <c r="F11" s="17"/>
      <c r="G11" s="17">
        <v>0.313782924586612</v>
      </c>
      <c r="H11" s="17">
        <v>0.29185532373274198</v>
      </c>
      <c r="I11" s="17">
        <v>0.26335163976435699</v>
      </c>
      <c r="J11" s="17">
        <v>0.266478989555895</v>
      </c>
      <c r="K11" s="17">
        <v>0.26222757613846698</v>
      </c>
      <c r="L11" s="17">
        <v>0.20218010857934299</v>
      </c>
      <c r="M11" s="17"/>
      <c r="N11" s="17">
        <v>0.27823316802800802</v>
      </c>
      <c r="O11" s="17">
        <v>0.29961585962077603</v>
      </c>
      <c r="P11" s="17">
        <v>0.26933517213659902</v>
      </c>
      <c r="Q11" s="17">
        <v>0.21998508485781601</v>
      </c>
      <c r="R11" s="17"/>
      <c r="S11" s="17">
        <v>0.25234123914436801</v>
      </c>
      <c r="T11" s="17">
        <v>0.300132288237205</v>
      </c>
      <c r="U11" s="17">
        <v>0.21238094444443401</v>
      </c>
      <c r="V11" s="17">
        <v>0.20167013150517801</v>
      </c>
      <c r="W11" s="17">
        <v>0.23715919800037599</v>
      </c>
      <c r="X11" s="17">
        <v>0.27703186371458099</v>
      </c>
      <c r="Y11" s="17">
        <v>0.29683825532088098</v>
      </c>
      <c r="Z11" s="17">
        <v>0.21203528427957</v>
      </c>
      <c r="AA11" s="17">
        <v>0.25138002465770698</v>
      </c>
      <c r="AB11" s="17">
        <v>0.36155634260741498</v>
      </c>
      <c r="AC11" s="17">
        <v>0.29082837676910001</v>
      </c>
      <c r="AD11" s="17">
        <v>0.28040416836842902</v>
      </c>
      <c r="AE11" s="17"/>
      <c r="AF11" s="17">
        <v>0.276125724334845</v>
      </c>
      <c r="AG11" s="17">
        <v>0.27290777161233598</v>
      </c>
      <c r="AH11" s="17">
        <v>0.25828818636467499</v>
      </c>
      <c r="AI11" s="17">
        <v>0.18224850121130801</v>
      </c>
      <c r="AJ11" s="17">
        <v>0.31806797099019701</v>
      </c>
      <c r="AK11" s="17"/>
      <c r="AL11" s="17">
        <v>0.22945166447915499</v>
      </c>
      <c r="AM11" s="17">
        <v>0.26885376999650401</v>
      </c>
      <c r="AN11" s="17">
        <v>0.30424673193588497</v>
      </c>
      <c r="AO11" s="17">
        <v>0.32291734806644101</v>
      </c>
      <c r="AP11" s="17"/>
      <c r="AQ11" s="17">
        <v>0.25197796182619098</v>
      </c>
      <c r="AR11" s="17">
        <v>0.28134845880791098</v>
      </c>
      <c r="AS11" s="17"/>
      <c r="AT11" s="17">
        <v>0.29124828894259802</v>
      </c>
      <c r="AU11" s="17">
        <v>0.17316703241676301</v>
      </c>
      <c r="AV11" s="17"/>
      <c r="AW11" s="17">
        <v>0.22640369002018801</v>
      </c>
      <c r="AX11" s="17">
        <v>0.21743027672217</v>
      </c>
      <c r="AY11" s="17">
        <v>0.32693334300612698</v>
      </c>
      <c r="AZ11" s="17"/>
      <c r="BA11" s="17">
        <v>0.320200509259571</v>
      </c>
      <c r="BB11" s="17">
        <v>0.26382151006638399</v>
      </c>
      <c r="BC11" s="17">
        <v>0.242432576887507</v>
      </c>
      <c r="BD11" s="17">
        <v>0.163587835326544</v>
      </c>
      <c r="BE11" s="17">
        <v>0.24375756670552001</v>
      </c>
      <c r="BF11" s="17"/>
      <c r="BG11" s="17">
        <v>0.26178632778001298</v>
      </c>
      <c r="BH11" s="17">
        <v>0.26662199777662199</v>
      </c>
      <c r="BI11" s="17"/>
      <c r="BJ11" s="17">
        <v>0.26406796690296802</v>
      </c>
      <c r="BK11" s="17">
        <v>0.25659984243552098</v>
      </c>
      <c r="BL11" s="17"/>
      <c r="BM11" s="17">
        <v>0.32070844658963599</v>
      </c>
      <c r="BN11" s="17">
        <v>0.32623922680114198</v>
      </c>
      <c r="BO11" s="17">
        <v>0.28480313642312499</v>
      </c>
      <c r="BP11" s="17">
        <v>0.124119255298974</v>
      </c>
      <c r="BQ11" s="17">
        <v>0.20127589490311801</v>
      </c>
      <c r="BR11" s="17"/>
      <c r="BS11" s="17">
        <v>0.29464578371483002</v>
      </c>
      <c r="BT11" s="17"/>
      <c r="BU11" s="17">
        <v>0.308080388800411</v>
      </c>
      <c r="BV11" s="17">
        <v>0.309292987500631</v>
      </c>
      <c r="BW11" s="17">
        <v>0.16128537898659701</v>
      </c>
      <c r="BX11" s="17">
        <v>0.257619992687252</v>
      </c>
      <c r="BY11" s="17">
        <v>0.36935604470779299</v>
      </c>
      <c r="BZ11" s="17"/>
      <c r="CA11" s="17">
        <v>0.32353967393378302</v>
      </c>
      <c r="CB11" s="17"/>
      <c r="CC11" s="17">
        <v>0.241039775986957</v>
      </c>
      <c r="CD11" s="17">
        <v>0.40982178240235601</v>
      </c>
      <c r="CE11" s="17"/>
      <c r="CF11" s="17">
        <v>0.26536918736519199</v>
      </c>
      <c r="CG11" s="17"/>
      <c r="CH11" s="17">
        <v>0.224741071145344</v>
      </c>
      <c r="CI11" s="17">
        <v>0.36036182084451501</v>
      </c>
    </row>
    <row r="12" spans="2:87" x14ac:dyDescent="0.35">
      <c r="B12" s="18" t="s">
        <v>160</v>
      </c>
      <c r="C12" s="17">
        <v>0.13834211164906501</v>
      </c>
      <c r="D12" s="17">
        <v>0.13723516347734299</v>
      </c>
      <c r="E12" s="17">
        <v>0.139415168280031</v>
      </c>
      <c r="F12" s="17"/>
      <c r="G12" s="17">
        <v>0.106433586409447</v>
      </c>
      <c r="H12" s="17">
        <v>0.147159388865649</v>
      </c>
      <c r="I12" s="17">
        <v>0.10887048834655801</v>
      </c>
      <c r="J12" s="17">
        <v>0.18735270613847299</v>
      </c>
      <c r="K12" s="17">
        <v>0.12916346181047</v>
      </c>
      <c r="L12" s="17">
        <v>0.145790806003225</v>
      </c>
      <c r="M12" s="17"/>
      <c r="N12" s="17">
        <v>0.163603562634382</v>
      </c>
      <c r="O12" s="17">
        <v>0.16437031931132601</v>
      </c>
      <c r="P12" s="17">
        <v>0.13002761920168199</v>
      </c>
      <c r="Q12" s="17">
        <v>9.9456241574676002E-2</v>
      </c>
      <c r="R12" s="17"/>
      <c r="S12" s="17">
        <v>0.12970461531909899</v>
      </c>
      <c r="T12" s="17">
        <v>0.15611568385111399</v>
      </c>
      <c r="U12" s="17">
        <v>0.25941760391021801</v>
      </c>
      <c r="V12" s="17">
        <v>0.15588220916437101</v>
      </c>
      <c r="W12" s="17">
        <v>1.9429737595984299E-2</v>
      </c>
      <c r="X12" s="17">
        <v>9.1911944273307497E-2</v>
      </c>
      <c r="Y12" s="17">
        <v>0.22253314541126001</v>
      </c>
      <c r="Z12" s="17">
        <v>0.22062579706163599</v>
      </c>
      <c r="AA12" s="17">
        <v>9.9587914740214806E-2</v>
      </c>
      <c r="AB12" s="17">
        <v>0.130730217549621</v>
      </c>
      <c r="AC12" s="17">
        <v>0.124296054983792</v>
      </c>
      <c r="AD12" s="17">
        <v>0.123260485965083</v>
      </c>
      <c r="AE12" s="17"/>
      <c r="AF12" s="17">
        <v>0.14981977341705399</v>
      </c>
      <c r="AG12" s="17">
        <v>0.14667584102206199</v>
      </c>
      <c r="AH12" s="17">
        <v>0.10893339446221501</v>
      </c>
      <c r="AI12" s="17">
        <v>0.14699493795422799</v>
      </c>
      <c r="AJ12" s="17">
        <v>0.13475047755071701</v>
      </c>
      <c r="AK12" s="17"/>
      <c r="AL12" s="17">
        <v>0.162369755819322</v>
      </c>
      <c r="AM12" s="17">
        <v>0.115891275291176</v>
      </c>
      <c r="AN12" s="17">
        <v>8.1458291727477802E-2</v>
      </c>
      <c r="AO12" s="17">
        <v>0.26223244834716197</v>
      </c>
      <c r="AP12" s="17"/>
      <c r="AQ12" s="17">
        <v>0.14370402145028599</v>
      </c>
      <c r="AR12" s="17">
        <v>0.131138459804991</v>
      </c>
      <c r="AS12" s="17"/>
      <c r="AT12" s="17">
        <v>0.14333259759330599</v>
      </c>
      <c r="AU12" s="17">
        <v>0.136961680533952</v>
      </c>
      <c r="AV12" s="17"/>
      <c r="AW12" s="17">
        <v>0.15245406858268401</v>
      </c>
      <c r="AX12" s="17">
        <v>0.122641166564233</v>
      </c>
      <c r="AY12" s="17">
        <v>0.13154429765242201</v>
      </c>
      <c r="AZ12" s="17"/>
      <c r="BA12" s="17">
        <v>0.164542300677748</v>
      </c>
      <c r="BB12" s="17">
        <v>0.14917203549448499</v>
      </c>
      <c r="BC12" s="17">
        <v>0.115084817143889</v>
      </c>
      <c r="BD12" s="17">
        <v>0.11010964223866899</v>
      </c>
      <c r="BE12" s="17">
        <v>0.121488270352856</v>
      </c>
      <c r="BF12" s="17"/>
      <c r="BG12" s="17">
        <v>0.14870496480755399</v>
      </c>
      <c r="BH12" s="17">
        <v>0.13031181577457099</v>
      </c>
      <c r="BI12" s="17"/>
      <c r="BJ12" s="17">
        <v>0.140779937863312</v>
      </c>
      <c r="BK12" s="17">
        <v>0.11662771622059399</v>
      </c>
      <c r="BL12" s="17"/>
      <c r="BM12" s="17">
        <v>6.9800325415781794E-2</v>
      </c>
      <c r="BN12" s="17">
        <v>0.13657019869710199</v>
      </c>
      <c r="BO12" s="17">
        <v>0.15476347153466299</v>
      </c>
      <c r="BP12" s="17">
        <v>0.184077340942117</v>
      </c>
      <c r="BQ12" s="17">
        <v>9.3094979337218303E-2</v>
      </c>
      <c r="BR12" s="17"/>
      <c r="BS12" s="17">
        <v>6.2489306653024997E-2</v>
      </c>
      <c r="BT12" s="17"/>
      <c r="BU12" s="17">
        <v>0.145863910641119</v>
      </c>
      <c r="BV12" s="17">
        <v>0.18244785605675201</v>
      </c>
      <c r="BW12" s="17">
        <v>0.19753141451249201</v>
      </c>
      <c r="BX12" s="17">
        <v>6.2762846738379993E-2</v>
      </c>
      <c r="BY12" s="17">
        <v>8.8835108146055997E-2</v>
      </c>
      <c r="BZ12" s="17"/>
      <c r="CA12" s="17">
        <v>3.57286095957213E-2</v>
      </c>
      <c r="CB12" s="17"/>
      <c r="CC12" s="17">
        <v>0.13195314735970801</v>
      </c>
      <c r="CD12" s="17">
        <v>0.160858416236727</v>
      </c>
      <c r="CE12" s="17"/>
      <c r="CF12" s="17">
        <v>0.16448778859759799</v>
      </c>
      <c r="CG12" s="17"/>
      <c r="CH12" s="17">
        <v>0.15743134523896099</v>
      </c>
      <c r="CI12" s="17">
        <v>6.0327958986061497E-2</v>
      </c>
    </row>
    <row r="13" spans="2:87" x14ac:dyDescent="0.35">
      <c r="B13" s="18" t="s">
        <v>161</v>
      </c>
      <c r="C13" s="19">
        <v>0.224645063349666</v>
      </c>
      <c r="D13" s="19">
        <v>0.15332977153169999</v>
      </c>
      <c r="E13" s="19">
        <v>0.29377688788256501</v>
      </c>
      <c r="F13" s="19"/>
      <c r="G13" s="19">
        <v>0.15318412627979999</v>
      </c>
      <c r="H13" s="19">
        <v>0.169833916992323</v>
      </c>
      <c r="I13" s="19">
        <v>0.23844884308652201</v>
      </c>
      <c r="J13" s="19">
        <v>0.164901676258359</v>
      </c>
      <c r="K13" s="19">
        <v>0.19437400500683499</v>
      </c>
      <c r="L13" s="19">
        <v>0.39676727947623303</v>
      </c>
      <c r="M13" s="19"/>
      <c r="N13" s="19">
        <v>0.19521385585569401</v>
      </c>
      <c r="O13" s="19">
        <v>0.227279387927636</v>
      </c>
      <c r="P13" s="19">
        <v>0.165649804910981</v>
      </c>
      <c r="Q13" s="19">
        <v>0.30031633469033198</v>
      </c>
      <c r="R13" s="19"/>
      <c r="S13" s="19">
        <v>0.25139765070099801</v>
      </c>
      <c r="T13" s="19">
        <v>0.20756396907686001</v>
      </c>
      <c r="U13" s="19">
        <v>0.24946991481570099</v>
      </c>
      <c r="V13" s="19">
        <v>0.18291924068349499</v>
      </c>
      <c r="W13" s="19">
        <v>0.33777926782365802</v>
      </c>
      <c r="X13" s="19">
        <v>0.14645068228788399</v>
      </c>
      <c r="Y13" s="19">
        <v>0.27807059022624497</v>
      </c>
      <c r="Z13" s="19">
        <v>0.17595160726291301</v>
      </c>
      <c r="AA13" s="19">
        <v>0.20802453787640399</v>
      </c>
      <c r="AB13" s="19">
        <v>0.20673241139743601</v>
      </c>
      <c r="AC13" s="19">
        <v>0.24771426559687501</v>
      </c>
      <c r="AD13" s="19">
        <v>0.181565709447428</v>
      </c>
      <c r="AE13" s="19"/>
      <c r="AF13" s="19">
        <v>0.25177814820768801</v>
      </c>
      <c r="AG13" s="19">
        <v>0.24163302052608299</v>
      </c>
      <c r="AH13" s="19">
        <v>0.199121842663252</v>
      </c>
      <c r="AI13" s="19">
        <v>0.21325851370916399</v>
      </c>
      <c r="AJ13" s="19">
        <v>0.15297848340644701</v>
      </c>
      <c r="AK13" s="19"/>
      <c r="AL13" s="19">
        <v>0.27762031107702301</v>
      </c>
      <c r="AM13" s="19">
        <v>0.234806315553239</v>
      </c>
      <c r="AN13" s="19">
        <v>0.160865467766766</v>
      </c>
      <c r="AO13" s="19">
        <v>6.7443018369681196E-2</v>
      </c>
      <c r="AP13" s="19"/>
      <c r="AQ13" s="19">
        <v>0.23886055448196999</v>
      </c>
      <c r="AR13" s="19">
        <v>0.20554674713287299</v>
      </c>
      <c r="AS13" s="19"/>
      <c r="AT13" s="19">
        <v>0.18948111773451101</v>
      </c>
      <c r="AU13" s="19">
        <v>0.40133162525145699</v>
      </c>
      <c r="AV13" s="19"/>
      <c r="AW13" s="19">
        <v>0.25576747610558698</v>
      </c>
      <c r="AX13" s="19">
        <v>0.23705333150059801</v>
      </c>
      <c r="AY13" s="19">
        <v>0.185654456445283</v>
      </c>
      <c r="AZ13" s="19"/>
      <c r="BA13" s="19">
        <v>0.18483796727127499</v>
      </c>
      <c r="BB13" s="19">
        <v>0.202782878114626</v>
      </c>
      <c r="BC13" s="19">
        <v>0.24913262079857901</v>
      </c>
      <c r="BD13" s="19">
        <v>0.32900363005213601</v>
      </c>
      <c r="BE13" s="19">
        <v>0.24914869955368099</v>
      </c>
      <c r="BF13" s="19"/>
      <c r="BG13" s="19">
        <v>0.22988863368214699</v>
      </c>
      <c r="BH13" s="19">
        <v>0.22058175949265399</v>
      </c>
      <c r="BI13" s="19"/>
      <c r="BJ13" s="19">
        <v>0.212597328576133</v>
      </c>
      <c r="BK13" s="19">
        <v>0.27670790662280398</v>
      </c>
      <c r="BL13" s="19"/>
      <c r="BM13" s="19">
        <v>0.34548168814861402</v>
      </c>
      <c r="BN13" s="19">
        <v>0.25239599562123799</v>
      </c>
      <c r="BO13" s="19">
        <v>0.17592760459003601</v>
      </c>
      <c r="BP13" s="19">
        <v>0.33035626665486001</v>
      </c>
      <c r="BQ13" s="19">
        <v>0.144910356087317</v>
      </c>
      <c r="BR13" s="19"/>
      <c r="BS13" s="19">
        <v>0.10844545238528799</v>
      </c>
      <c r="BT13" s="19"/>
      <c r="BU13" s="19">
        <v>0.29142792975137899</v>
      </c>
      <c r="BV13" s="19">
        <v>0.16134828276163299</v>
      </c>
      <c r="BW13" s="19">
        <v>0.26547385926793499</v>
      </c>
      <c r="BX13" s="19">
        <v>0.123909517556476</v>
      </c>
      <c r="BY13" s="19">
        <v>0.2598859581697</v>
      </c>
      <c r="BZ13" s="19"/>
      <c r="CA13" s="19">
        <v>8.5709709604219406E-2</v>
      </c>
      <c r="CB13" s="19"/>
      <c r="CC13" s="19">
        <v>0.22983150869562</v>
      </c>
      <c r="CD13" s="19">
        <v>0.13638851430274301</v>
      </c>
      <c r="CE13" s="19"/>
      <c r="CF13" s="19">
        <v>0.247807119972136</v>
      </c>
      <c r="CG13" s="19"/>
      <c r="CH13" s="19">
        <v>0.25931523457071898</v>
      </c>
      <c r="CI13" s="19">
        <v>0.11536128737432801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211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501</v>
      </c>
      <c r="D7" s="10">
        <v>249</v>
      </c>
      <c r="E7" s="10">
        <v>252</v>
      </c>
      <c r="F7" s="10"/>
      <c r="G7" s="10">
        <v>42</v>
      </c>
      <c r="H7" s="10">
        <v>87</v>
      </c>
      <c r="I7" s="10">
        <v>102</v>
      </c>
      <c r="J7" s="10">
        <v>93</v>
      </c>
      <c r="K7" s="10">
        <v>77</v>
      </c>
      <c r="L7" s="10">
        <v>100</v>
      </c>
      <c r="M7" s="10"/>
      <c r="N7" s="10">
        <v>149</v>
      </c>
      <c r="O7" s="10">
        <v>109</v>
      </c>
      <c r="P7" s="10">
        <v>110</v>
      </c>
      <c r="Q7" s="10">
        <v>132</v>
      </c>
      <c r="R7" s="10"/>
      <c r="S7" s="10">
        <v>73</v>
      </c>
      <c r="T7" s="10">
        <v>63</v>
      </c>
      <c r="U7" s="10">
        <v>40</v>
      </c>
      <c r="V7" s="10">
        <v>43</v>
      </c>
      <c r="W7" s="10">
        <v>42</v>
      </c>
      <c r="X7" s="10">
        <v>41</v>
      </c>
      <c r="Y7" s="10">
        <v>29</v>
      </c>
      <c r="Z7" s="10">
        <v>23</v>
      </c>
      <c r="AA7" s="10">
        <v>64</v>
      </c>
      <c r="AB7" s="10">
        <v>46</v>
      </c>
      <c r="AC7" s="10">
        <v>22</v>
      </c>
      <c r="AD7" s="10">
        <v>15</v>
      </c>
      <c r="AE7" s="10"/>
      <c r="AF7" s="10">
        <v>76</v>
      </c>
      <c r="AG7" s="10">
        <v>205</v>
      </c>
      <c r="AH7" s="10">
        <v>87</v>
      </c>
      <c r="AI7" s="10">
        <v>62</v>
      </c>
      <c r="AJ7" s="10">
        <v>53</v>
      </c>
      <c r="AK7" s="10"/>
      <c r="AL7" s="10">
        <v>201</v>
      </c>
      <c r="AM7" s="10">
        <v>173</v>
      </c>
      <c r="AN7" s="10">
        <v>91</v>
      </c>
      <c r="AO7" s="10">
        <v>36</v>
      </c>
      <c r="AP7" s="10"/>
      <c r="AQ7" s="10">
        <v>281</v>
      </c>
      <c r="AR7" s="10">
        <v>220</v>
      </c>
      <c r="AS7" s="10"/>
      <c r="AT7" s="10">
        <v>338</v>
      </c>
      <c r="AU7" s="10">
        <v>99</v>
      </c>
      <c r="AV7" s="10"/>
      <c r="AW7" s="10">
        <v>185</v>
      </c>
      <c r="AX7" s="10">
        <v>114</v>
      </c>
      <c r="AY7" s="10">
        <v>187</v>
      </c>
      <c r="AZ7" s="10"/>
      <c r="BA7" s="10">
        <v>142</v>
      </c>
      <c r="BB7" s="10">
        <v>132</v>
      </c>
      <c r="BC7" s="10">
        <v>161</v>
      </c>
      <c r="BD7" s="10">
        <v>42</v>
      </c>
      <c r="BE7" s="10">
        <v>24</v>
      </c>
      <c r="BF7" s="10"/>
      <c r="BG7" s="10">
        <v>202</v>
      </c>
      <c r="BH7" s="10">
        <v>299</v>
      </c>
      <c r="BI7" s="10"/>
      <c r="BJ7" s="10">
        <v>382</v>
      </c>
      <c r="BK7" s="10">
        <v>115</v>
      </c>
      <c r="BL7" s="10"/>
      <c r="BM7" s="10">
        <v>65</v>
      </c>
      <c r="BN7" s="10">
        <v>100</v>
      </c>
      <c r="BO7" s="10">
        <v>169</v>
      </c>
      <c r="BP7" s="10">
        <v>46</v>
      </c>
      <c r="BQ7" s="10">
        <v>61</v>
      </c>
      <c r="BR7" s="10"/>
      <c r="BS7" s="10">
        <v>162</v>
      </c>
      <c r="BT7" s="10"/>
      <c r="BU7" s="10">
        <v>95</v>
      </c>
      <c r="BV7" s="10">
        <v>118</v>
      </c>
      <c r="BW7" s="10">
        <v>43</v>
      </c>
      <c r="BX7" s="10">
        <v>104</v>
      </c>
      <c r="BY7" s="10">
        <v>40</v>
      </c>
      <c r="BZ7" s="10"/>
      <c r="CA7" s="10">
        <v>47</v>
      </c>
      <c r="CB7" s="10"/>
      <c r="CC7" s="10">
        <v>404</v>
      </c>
      <c r="CD7" s="10">
        <v>83</v>
      </c>
      <c r="CE7" s="10"/>
      <c r="CF7" s="10">
        <v>169</v>
      </c>
      <c r="CG7" s="10"/>
      <c r="CH7" s="10">
        <v>176</v>
      </c>
      <c r="CI7" s="10">
        <v>60</v>
      </c>
    </row>
    <row r="8" spans="2:87" ht="30" customHeight="1" x14ac:dyDescent="0.35">
      <c r="B8" s="11" t="s">
        <v>20</v>
      </c>
      <c r="C8" s="11">
        <v>502</v>
      </c>
      <c r="D8" s="11">
        <v>247</v>
      </c>
      <c r="E8" s="11">
        <v>255</v>
      </c>
      <c r="F8" s="11"/>
      <c r="G8" s="11">
        <v>71</v>
      </c>
      <c r="H8" s="11">
        <v>84</v>
      </c>
      <c r="I8" s="11">
        <v>95</v>
      </c>
      <c r="J8" s="11">
        <v>88</v>
      </c>
      <c r="K8" s="11">
        <v>71</v>
      </c>
      <c r="L8" s="11">
        <v>92</v>
      </c>
      <c r="M8" s="11"/>
      <c r="N8" s="11">
        <v>138</v>
      </c>
      <c r="O8" s="11">
        <v>114</v>
      </c>
      <c r="P8" s="11">
        <v>111</v>
      </c>
      <c r="Q8" s="11">
        <v>139</v>
      </c>
      <c r="R8" s="11"/>
      <c r="S8" s="11">
        <v>77</v>
      </c>
      <c r="T8" s="11">
        <v>57</v>
      </c>
      <c r="U8" s="11">
        <v>38</v>
      </c>
      <c r="V8" s="11">
        <v>45</v>
      </c>
      <c r="W8" s="11">
        <v>41</v>
      </c>
      <c r="X8" s="11">
        <v>42</v>
      </c>
      <c r="Y8" s="11">
        <v>32</v>
      </c>
      <c r="Z8" s="11">
        <v>22</v>
      </c>
      <c r="AA8" s="11">
        <v>66</v>
      </c>
      <c r="AB8" s="11">
        <v>46</v>
      </c>
      <c r="AC8" s="11">
        <v>21</v>
      </c>
      <c r="AD8" s="11">
        <v>14</v>
      </c>
      <c r="AE8" s="11"/>
      <c r="AF8" s="11">
        <v>77</v>
      </c>
      <c r="AG8" s="11">
        <v>211</v>
      </c>
      <c r="AH8" s="11">
        <v>87</v>
      </c>
      <c r="AI8" s="11">
        <v>59</v>
      </c>
      <c r="AJ8" s="11">
        <v>50</v>
      </c>
      <c r="AK8" s="11"/>
      <c r="AL8" s="11">
        <v>192</v>
      </c>
      <c r="AM8" s="11">
        <v>178</v>
      </c>
      <c r="AN8" s="11">
        <v>94</v>
      </c>
      <c r="AO8" s="11">
        <v>38</v>
      </c>
      <c r="AP8" s="11"/>
      <c r="AQ8" s="11">
        <v>288</v>
      </c>
      <c r="AR8" s="11">
        <v>214</v>
      </c>
      <c r="AS8" s="11"/>
      <c r="AT8" s="11">
        <v>344</v>
      </c>
      <c r="AU8" s="11">
        <v>91</v>
      </c>
      <c r="AV8" s="11"/>
      <c r="AW8" s="11">
        <v>175</v>
      </c>
      <c r="AX8" s="11">
        <v>114</v>
      </c>
      <c r="AY8" s="11">
        <v>196</v>
      </c>
      <c r="AZ8" s="11"/>
      <c r="BA8" s="11">
        <v>147</v>
      </c>
      <c r="BB8" s="11">
        <v>131</v>
      </c>
      <c r="BC8" s="11">
        <v>162</v>
      </c>
      <c r="BD8" s="11">
        <v>40</v>
      </c>
      <c r="BE8" s="11">
        <v>22</v>
      </c>
      <c r="BF8" s="11"/>
      <c r="BG8" s="11">
        <v>219</v>
      </c>
      <c r="BH8" s="11">
        <v>283</v>
      </c>
      <c r="BI8" s="11"/>
      <c r="BJ8" s="11">
        <v>390</v>
      </c>
      <c r="BK8" s="11">
        <v>108</v>
      </c>
      <c r="BL8" s="11"/>
      <c r="BM8" s="11">
        <v>67</v>
      </c>
      <c r="BN8" s="11">
        <v>94</v>
      </c>
      <c r="BO8" s="11">
        <v>173</v>
      </c>
      <c r="BP8" s="11">
        <v>45</v>
      </c>
      <c r="BQ8" s="11">
        <v>61</v>
      </c>
      <c r="BR8" s="11"/>
      <c r="BS8" s="11">
        <v>163</v>
      </c>
      <c r="BT8" s="11"/>
      <c r="BU8" s="11">
        <v>92</v>
      </c>
      <c r="BV8" s="11">
        <v>119</v>
      </c>
      <c r="BW8" s="11">
        <v>45</v>
      </c>
      <c r="BX8" s="11">
        <v>102</v>
      </c>
      <c r="BY8" s="11">
        <v>43</v>
      </c>
      <c r="BZ8" s="11"/>
      <c r="CA8" s="11">
        <v>48</v>
      </c>
      <c r="CB8" s="11"/>
      <c r="CC8" s="11">
        <v>403</v>
      </c>
      <c r="CD8" s="11">
        <v>85</v>
      </c>
      <c r="CE8" s="11"/>
      <c r="CF8" s="11">
        <v>159</v>
      </c>
      <c r="CG8" s="11"/>
      <c r="CH8" s="11">
        <v>173</v>
      </c>
      <c r="CI8" s="11">
        <v>58</v>
      </c>
    </row>
    <row r="9" spans="2:87" x14ac:dyDescent="0.35">
      <c r="B9" s="18" t="s">
        <v>157</v>
      </c>
      <c r="C9" s="17">
        <v>0.110878711465666</v>
      </c>
      <c r="D9" s="17">
        <v>0.13330724448501399</v>
      </c>
      <c r="E9" s="17">
        <v>8.9136875041837094E-2</v>
      </c>
      <c r="F9" s="17"/>
      <c r="G9" s="17">
        <v>6.2335938133803899E-2</v>
      </c>
      <c r="H9" s="17">
        <v>0.16306006314711299</v>
      </c>
      <c r="I9" s="17">
        <v>0.117775770245735</v>
      </c>
      <c r="J9" s="17">
        <v>9.7741228547408507E-2</v>
      </c>
      <c r="K9" s="17">
        <v>0.147267165512391</v>
      </c>
      <c r="L9" s="17">
        <v>7.7893124941412206E-2</v>
      </c>
      <c r="M9" s="17"/>
      <c r="N9" s="17">
        <v>0.13895076388654401</v>
      </c>
      <c r="O9" s="17">
        <v>5.8190455827686199E-2</v>
      </c>
      <c r="P9" s="17">
        <v>0.119048226688251</v>
      </c>
      <c r="Q9" s="17">
        <v>0.1204274801766</v>
      </c>
      <c r="R9" s="17"/>
      <c r="S9" s="17">
        <v>0.114083633151601</v>
      </c>
      <c r="T9" s="17">
        <v>0.16134311739719601</v>
      </c>
      <c r="U9" s="17">
        <v>9.2240921997898601E-2</v>
      </c>
      <c r="V9" s="17">
        <v>8.85927665180304E-2</v>
      </c>
      <c r="W9" s="17">
        <v>0.13638288851677699</v>
      </c>
      <c r="X9" s="17">
        <v>0.13883093624973999</v>
      </c>
      <c r="Y9" s="17">
        <v>3.0659298107229099E-2</v>
      </c>
      <c r="Z9" s="17">
        <v>0.11452190718732</v>
      </c>
      <c r="AA9" s="17">
        <v>0.100480697251408</v>
      </c>
      <c r="AB9" s="17">
        <v>0.15026000665874301</v>
      </c>
      <c r="AC9" s="17">
        <v>3.7722192133328697E-2</v>
      </c>
      <c r="AD9" s="17">
        <v>5.7472142168679699E-2</v>
      </c>
      <c r="AE9" s="17"/>
      <c r="AF9" s="17">
        <v>0.10179400540299</v>
      </c>
      <c r="AG9" s="17">
        <v>8.9290492377706601E-2</v>
      </c>
      <c r="AH9" s="17">
        <v>0.174482118059584</v>
      </c>
      <c r="AI9" s="17">
        <v>9.6634100252567301E-2</v>
      </c>
      <c r="AJ9" s="17">
        <v>0.123183628316025</v>
      </c>
      <c r="AK9" s="17"/>
      <c r="AL9" s="17">
        <v>6.9833484709730498E-2</v>
      </c>
      <c r="AM9" s="17">
        <v>0.126931693040892</v>
      </c>
      <c r="AN9" s="17">
        <v>0.136835289013541</v>
      </c>
      <c r="AO9" s="17">
        <v>0.17858461919884699</v>
      </c>
      <c r="AP9" s="17"/>
      <c r="AQ9" s="17">
        <v>0.124383003150875</v>
      </c>
      <c r="AR9" s="17">
        <v>9.2735881894209699E-2</v>
      </c>
      <c r="AS9" s="17"/>
      <c r="AT9" s="17">
        <v>0.117007500340188</v>
      </c>
      <c r="AU9" s="17">
        <v>8.7788029050195296E-2</v>
      </c>
      <c r="AV9" s="17"/>
      <c r="AW9" s="17">
        <v>9.71932576560008E-2</v>
      </c>
      <c r="AX9" s="17">
        <v>8.2637835651355407E-2</v>
      </c>
      <c r="AY9" s="17">
        <v>0.14372137028913801</v>
      </c>
      <c r="AZ9" s="17"/>
      <c r="BA9" s="17">
        <v>0.143298326744315</v>
      </c>
      <c r="BB9" s="17">
        <v>8.7122629241346602E-2</v>
      </c>
      <c r="BC9" s="17">
        <v>0.114343620539215</v>
      </c>
      <c r="BD9" s="17">
        <v>6.7583293264359606E-2</v>
      </c>
      <c r="BE9" s="17">
        <v>8.9316032482510396E-2</v>
      </c>
      <c r="BF9" s="17"/>
      <c r="BG9" s="17">
        <v>7.9585556746488706E-2</v>
      </c>
      <c r="BH9" s="17">
        <v>0.135128142331669</v>
      </c>
      <c r="BI9" s="17"/>
      <c r="BJ9" s="17">
        <v>0.104602255197907</v>
      </c>
      <c r="BK9" s="17">
        <v>0.128697174635273</v>
      </c>
      <c r="BL9" s="17"/>
      <c r="BM9" s="17">
        <v>5.6131381064396899E-2</v>
      </c>
      <c r="BN9" s="17">
        <v>9.1225763959994793E-2</v>
      </c>
      <c r="BO9" s="17">
        <v>8.6395005547052206E-2</v>
      </c>
      <c r="BP9" s="17">
        <v>0.109858008174538</v>
      </c>
      <c r="BQ9" s="17">
        <v>0.24545887112336001</v>
      </c>
      <c r="BR9" s="17"/>
      <c r="BS9" s="17">
        <v>0.172162932516018</v>
      </c>
      <c r="BT9" s="17"/>
      <c r="BU9" s="17">
        <v>0.114470795910922</v>
      </c>
      <c r="BV9" s="17">
        <v>6.5686803373814301E-2</v>
      </c>
      <c r="BW9" s="17">
        <v>0.140548074991768</v>
      </c>
      <c r="BX9" s="17">
        <v>0.18498570267190301</v>
      </c>
      <c r="BY9" s="17">
        <v>4.2810766959244503E-2</v>
      </c>
      <c r="BZ9" s="17"/>
      <c r="CA9" s="17">
        <v>0.134203184745674</v>
      </c>
      <c r="CB9" s="17"/>
      <c r="CC9" s="17">
        <v>0.111754118090547</v>
      </c>
      <c r="CD9" s="17">
        <v>0.11385380320848799</v>
      </c>
      <c r="CE9" s="17"/>
      <c r="CF9" s="17">
        <v>6.0688095210052001E-2</v>
      </c>
      <c r="CG9" s="17"/>
      <c r="CH9" s="17">
        <v>9.5691743244001107E-2</v>
      </c>
      <c r="CI9" s="17">
        <v>0.16769022772737799</v>
      </c>
    </row>
    <row r="10" spans="2:87" x14ac:dyDescent="0.35">
      <c r="B10" s="18" t="s">
        <v>158</v>
      </c>
      <c r="C10" s="17">
        <v>0.25947578080766398</v>
      </c>
      <c r="D10" s="17">
        <v>0.29206676720473601</v>
      </c>
      <c r="E10" s="17">
        <v>0.227882635838033</v>
      </c>
      <c r="F10" s="17"/>
      <c r="G10" s="17">
        <v>0.32480730861130802</v>
      </c>
      <c r="H10" s="17">
        <v>0.34912449216123098</v>
      </c>
      <c r="I10" s="17">
        <v>0.25885618378737102</v>
      </c>
      <c r="J10" s="17">
        <v>0.20798436006726301</v>
      </c>
      <c r="K10" s="17">
        <v>0.228131694437812</v>
      </c>
      <c r="L10" s="17">
        <v>0.200402279489025</v>
      </c>
      <c r="M10" s="17"/>
      <c r="N10" s="17">
        <v>0.27229904112834802</v>
      </c>
      <c r="O10" s="17">
        <v>0.23127217469169101</v>
      </c>
      <c r="P10" s="17">
        <v>0.29519131629177903</v>
      </c>
      <c r="Q10" s="17">
        <v>0.236444871238495</v>
      </c>
      <c r="R10" s="17"/>
      <c r="S10" s="17">
        <v>0.31089183457470998</v>
      </c>
      <c r="T10" s="17">
        <v>0.25609951724415497</v>
      </c>
      <c r="U10" s="17">
        <v>0.14680559095267301</v>
      </c>
      <c r="V10" s="17">
        <v>0.28369504497945702</v>
      </c>
      <c r="W10" s="17">
        <v>0.26883995789241699</v>
      </c>
      <c r="X10" s="17">
        <v>0.176220875549365</v>
      </c>
      <c r="Y10" s="17">
        <v>0.23028411807608601</v>
      </c>
      <c r="Z10" s="17">
        <v>0.27996887488814698</v>
      </c>
      <c r="AA10" s="17">
        <v>0.31059656354531101</v>
      </c>
      <c r="AB10" s="17">
        <v>0.234012506800748</v>
      </c>
      <c r="AC10" s="17">
        <v>0.390655957343991</v>
      </c>
      <c r="AD10" s="17">
        <v>0.120115804449883</v>
      </c>
      <c r="AE10" s="17"/>
      <c r="AF10" s="17">
        <v>0.237144717171693</v>
      </c>
      <c r="AG10" s="17">
        <v>0.25725585370612702</v>
      </c>
      <c r="AH10" s="17">
        <v>0.24575012331621299</v>
      </c>
      <c r="AI10" s="17">
        <v>0.349578839511133</v>
      </c>
      <c r="AJ10" s="17">
        <v>0.27962555391685001</v>
      </c>
      <c r="AK10" s="17"/>
      <c r="AL10" s="17">
        <v>0.23418113026734999</v>
      </c>
      <c r="AM10" s="17">
        <v>0.230858198127806</v>
      </c>
      <c r="AN10" s="17">
        <v>0.31314213648926398</v>
      </c>
      <c r="AO10" s="17">
        <v>0.38849024779036501</v>
      </c>
      <c r="AP10" s="17"/>
      <c r="AQ10" s="17">
        <v>0.25537088684769998</v>
      </c>
      <c r="AR10" s="17">
        <v>0.264990649211024</v>
      </c>
      <c r="AS10" s="17"/>
      <c r="AT10" s="17">
        <v>0.28652677172423402</v>
      </c>
      <c r="AU10" s="17">
        <v>0.160715587731731</v>
      </c>
      <c r="AV10" s="17"/>
      <c r="AW10" s="17">
        <v>0.23703916177929299</v>
      </c>
      <c r="AX10" s="17">
        <v>0.28667376011734302</v>
      </c>
      <c r="AY10" s="17">
        <v>0.27332162301544599</v>
      </c>
      <c r="AZ10" s="17"/>
      <c r="BA10" s="17">
        <v>0.28693961777947302</v>
      </c>
      <c r="BB10" s="17">
        <v>0.27458008077468199</v>
      </c>
      <c r="BC10" s="17">
        <v>0.25294525632692699</v>
      </c>
      <c r="BD10" s="17">
        <v>0.20856324862093101</v>
      </c>
      <c r="BE10" s="17">
        <v>0.12772043983997899</v>
      </c>
      <c r="BF10" s="17"/>
      <c r="BG10" s="17">
        <v>0.229651085578126</v>
      </c>
      <c r="BH10" s="17">
        <v>0.28258728527432703</v>
      </c>
      <c r="BI10" s="17"/>
      <c r="BJ10" s="17">
        <v>0.27881027796123797</v>
      </c>
      <c r="BK10" s="17">
        <v>0.19918051625133301</v>
      </c>
      <c r="BL10" s="17"/>
      <c r="BM10" s="17">
        <v>0.21317284215392901</v>
      </c>
      <c r="BN10" s="17">
        <v>0.291688195154931</v>
      </c>
      <c r="BO10" s="17">
        <v>0.26065931279950699</v>
      </c>
      <c r="BP10" s="17">
        <v>0.13061649832036101</v>
      </c>
      <c r="BQ10" s="17">
        <v>0.41942194261988902</v>
      </c>
      <c r="BR10" s="17"/>
      <c r="BS10" s="17">
        <v>0.43793160036788598</v>
      </c>
      <c r="BT10" s="17"/>
      <c r="BU10" s="17">
        <v>0.23900320485654999</v>
      </c>
      <c r="BV10" s="17">
        <v>0.24776470785639901</v>
      </c>
      <c r="BW10" s="17">
        <v>0.13875273979174799</v>
      </c>
      <c r="BX10" s="17">
        <v>0.47393485489259002</v>
      </c>
      <c r="BY10" s="17">
        <v>0.17342225700628999</v>
      </c>
      <c r="BZ10" s="17"/>
      <c r="CA10" s="17">
        <v>0.437544230578648</v>
      </c>
      <c r="CB10" s="17"/>
      <c r="CC10" s="17">
        <v>0.27089257269887701</v>
      </c>
      <c r="CD10" s="17">
        <v>0.22490046068123701</v>
      </c>
      <c r="CE10" s="17"/>
      <c r="CF10" s="17">
        <v>0.21364950902799201</v>
      </c>
      <c r="CG10" s="17"/>
      <c r="CH10" s="17">
        <v>0.24800372348776001</v>
      </c>
      <c r="CI10" s="17">
        <v>0.43460903883389401</v>
      </c>
    </row>
    <row r="11" spans="2:87" x14ac:dyDescent="0.35">
      <c r="B11" s="18" t="s">
        <v>159</v>
      </c>
      <c r="C11" s="17">
        <v>0.241533492432182</v>
      </c>
      <c r="D11" s="17">
        <v>0.25459262498123397</v>
      </c>
      <c r="E11" s="17">
        <v>0.228874192625384</v>
      </c>
      <c r="F11" s="17"/>
      <c r="G11" s="17">
        <v>0.27795646925592399</v>
      </c>
      <c r="H11" s="17">
        <v>0.20446352665890499</v>
      </c>
      <c r="I11" s="17">
        <v>0.25805843522313698</v>
      </c>
      <c r="J11" s="17">
        <v>0.23597649485671601</v>
      </c>
      <c r="K11" s="17">
        <v>0.29134273160393998</v>
      </c>
      <c r="L11" s="17">
        <v>0.197038840141252</v>
      </c>
      <c r="M11" s="17"/>
      <c r="N11" s="17">
        <v>0.248166614784601</v>
      </c>
      <c r="O11" s="17">
        <v>0.28694183986036298</v>
      </c>
      <c r="P11" s="17">
        <v>0.25140404256154297</v>
      </c>
      <c r="Q11" s="17">
        <v>0.19141563634950201</v>
      </c>
      <c r="R11" s="17"/>
      <c r="S11" s="17">
        <v>0.201500320540943</v>
      </c>
      <c r="T11" s="17">
        <v>0.22542121715550201</v>
      </c>
      <c r="U11" s="17">
        <v>0.28466982574151201</v>
      </c>
      <c r="V11" s="17">
        <v>0.199413779359118</v>
      </c>
      <c r="W11" s="17">
        <v>0.18040225719063699</v>
      </c>
      <c r="X11" s="17">
        <v>0.36499222219709698</v>
      </c>
      <c r="Y11" s="17">
        <v>0.19602622811732401</v>
      </c>
      <c r="Z11" s="17">
        <v>0.20181976084126599</v>
      </c>
      <c r="AA11" s="17">
        <v>0.24073633881574699</v>
      </c>
      <c r="AB11" s="17">
        <v>0.270750857730709</v>
      </c>
      <c r="AC11" s="17">
        <v>0.28730414725083397</v>
      </c>
      <c r="AD11" s="17">
        <v>0.35327555163584401</v>
      </c>
      <c r="AE11" s="17"/>
      <c r="AF11" s="17">
        <v>0.17115712908070099</v>
      </c>
      <c r="AG11" s="17">
        <v>0.25295633810858797</v>
      </c>
      <c r="AH11" s="17">
        <v>0.224370910280314</v>
      </c>
      <c r="AI11" s="17">
        <v>0.197348425221651</v>
      </c>
      <c r="AJ11" s="17">
        <v>0.38283753250835501</v>
      </c>
      <c r="AK11" s="17"/>
      <c r="AL11" s="17">
        <v>0.21103815114872099</v>
      </c>
      <c r="AM11" s="17">
        <v>0.26519276261098801</v>
      </c>
      <c r="AN11" s="17">
        <v>0.26001312495197898</v>
      </c>
      <c r="AO11" s="17">
        <v>0.23899826771181801</v>
      </c>
      <c r="AP11" s="17"/>
      <c r="AQ11" s="17">
        <v>0.223155436626579</v>
      </c>
      <c r="AR11" s="17">
        <v>0.26622415686006701</v>
      </c>
      <c r="AS11" s="17"/>
      <c r="AT11" s="17">
        <v>0.25450360429614199</v>
      </c>
      <c r="AU11" s="17">
        <v>0.199826979875804</v>
      </c>
      <c r="AV11" s="17"/>
      <c r="AW11" s="17">
        <v>0.23672596285171801</v>
      </c>
      <c r="AX11" s="17">
        <v>0.27671339911542903</v>
      </c>
      <c r="AY11" s="17">
        <v>0.238573470083667</v>
      </c>
      <c r="AZ11" s="17"/>
      <c r="BA11" s="17">
        <v>0.26900204802467398</v>
      </c>
      <c r="BB11" s="17">
        <v>0.213262933249869</v>
      </c>
      <c r="BC11" s="17">
        <v>0.228854414002825</v>
      </c>
      <c r="BD11" s="17">
        <v>0.194980937334997</v>
      </c>
      <c r="BE11" s="17">
        <v>0.40424465923301001</v>
      </c>
      <c r="BF11" s="17"/>
      <c r="BG11" s="17">
        <v>0.237003476315468</v>
      </c>
      <c r="BH11" s="17">
        <v>0.24504385479832699</v>
      </c>
      <c r="BI11" s="17"/>
      <c r="BJ11" s="17">
        <v>0.23169769186837599</v>
      </c>
      <c r="BK11" s="17">
        <v>0.27679876676119702</v>
      </c>
      <c r="BL11" s="17"/>
      <c r="BM11" s="17">
        <v>0.28406770715190199</v>
      </c>
      <c r="BN11" s="17">
        <v>0.26266475209865597</v>
      </c>
      <c r="BO11" s="17">
        <v>0.25461391957983698</v>
      </c>
      <c r="BP11" s="17">
        <v>0.202653796093968</v>
      </c>
      <c r="BQ11" s="17">
        <v>0.18802105217131401</v>
      </c>
      <c r="BR11" s="17"/>
      <c r="BS11" s="17">
        <v>0.26252042078939197</v>
      </c>
      <c r="BT11" s="17"/>
      <c r="BU11" s="17">
        <v>0.25170365306515002</v>
      </c>
      <c r="BV11" s="17">
        <v>0.295452670891929</v>
      </c>
      <c r="BW11" s="17">
        <v>0.22245150119808599</v>
      </c>
      <c r="BX11" s="17">
        <v>0.17910016414295499</v>
      </c>
      <c r="BY11" s="17">
        <v>0.284419388504069</v>
      </c>
      <c r="BZ11" s="17"/>
      <c r="CA11" s="17">
        <v>0.32046589184526703</v>
      </c>
      <c r="CB11" s="17"/>
      <c r="CC11" s="17">
        <v>0.22552313549429301</v>
      </c>
      <c r="CD11" s="17">
        <v>0.33553845117626002</v>
      </c>
      <c r="CE11" s="17"/>
      <c r="CF11" s="17">
        <v>0.23583265002475201</v>
      </c>
      <c r="CG11" s="17"/>
      <c r="CH11" s="17">
        <v>0.25626469328317297</v>
      </c>
      <c r="CI11" s="17">
        <v>0.18532054167290701</v>
      </c>
    </row>
    <row r="12" spans="2:87" x14ac:dyDescent="0.35">
      <c r="B12" s="18" t="s">
        <v>160</v>
      </c>
      <c r="C12" s="17">
        <v>0.157776117487338</v>
      </c>
      <c r="D12" s="17">
        <v>0.155135444920107</v>
      </c>
      <c r="E12" s="17">
        <v>0.160335940323549</v>
      </c>
      <c r="F12" s="17"/>
      <c r="G12" s="17">
        <v>0.20049242956257499</v>
      </c>
      <c r="H12" s="17">
        <v>0.13239490378819499</v>
      </c>
      <c r="I12" s="17">
        <v>0.12650245417919001</v>
      </c>
      <c r="J12" s="17">
        <v>0.23744483968807401</v>
      </c>
      <c r="K12" s="17">
        <v>0.14166235442001299</v>
      </c>
      <c r="L12" s="17">
        <v>0.116619207158389</v>
      </c>
      <c r="M12" s="17"/>
      <c r="N12" s="17">
        <v>0.16204269521063</v>
      </c>
      <c r="O12" s="17">
        <v>0.21312817447892099</v>
      </c>
      <c r="P12" s="17">
        <v>0.11234339146468</v>
      </c>
      <c r="Q12" s="17">
        <v>0.14545838397956101</v>
      </c>
      <c r="R12" s="17"/>
      <c r="S12" s="17">
        <v>0.110223021241923</v>
      </c>
      <c r="T12" s="17">
        <v>0.18292971931127799</v>
      </c>
      <c r="U12" s="17">
        <v>0.20303168158141199</v>
      </c>
      <c r="V12" s="17">
        <v>0.200677639813646</v>
      </c>
      <c r="W12" s="17">
        <v>0.10962987844548699</v>
      </c>
      <c r="X12" s="17">
        <v>0.12560265887165201</v>
      </c>
      <c r="Y12" s="17">
        <v>0.19065261351204399</v>
      </c>
      <c r="Z12" s="17">
        <v>0.227737849820353</v>
      </c>
      <c r="AA12" s="17">
        <v>0.17185736966252599</v>
      </c>
      <c r="AB12" s="17">
        <v>9.8434264254157397E-2</v>
      </c>
      <c r="AC12" s="17">
        <v>0.124296054983792</v>
      </c>
      <c r="AD12" s="17">
        <v>0.28757079229816501</v>
      </c>
      <c r="AE12" s="17"/>
      <c r="AF12" s="17">
        <v>0.19909607280972799</v>
      </c>
      <c r="AG12" s="17">
        <v>0.15888737362350799</v>
      </c>
      <c r="AH12" s="17">
        <v>0.16107364180948999</v>
      </c>
      <c r="AI12" s="17">
        <v>0.127066073250827</v>
      </c>
      <c r="AJ12" s="17">
        <v>9.9679697481488E-2</v>
      </c>
      <c r="AK12" s="17"/>
      <c r="AL12" s="17">
        <v>0.186629534309879</v>
      </c>
      <c r="AM12" s="17">
        <v>0.129887088501348</v>
      </c>
      <c r="AN12" s="17">
        <v>0.164445621985228</v>
      </c>
      <c r="AO12" s="17">
        <v>0.12648384692928899</v>
      </c>
      <c r="AP12" s="17"/>
      <c r="AQ12" s="17">
        <v>0.134827766900076</v>
      </c>
      <c r="AR12" s="17">
        <v>0.188606909901779</v>
      </c>
      <c r="AS12" s="17"/>
      <c r="AT12" s="17">
        <v>0.15408361294164699</v>
      </c>
      <c r="AU12" s="17">
        <v>0.13890830289071901</v>
      </c>
      <c r="AV12" s="17"/>
      <c r="AW12" s="17">
        <v>0.16975645051862301</v>
      </c>
      <c r="AX12" s="17">
        <v>0.11623516707439301</v>
      </c>
      <c r="AY12" s="17">
        <v>0.15403391928999699</v>
      </c>
      <c r="AZ12" s="17"/>
      <c r="BA12" s="17">
        <v>0.12949292391550801</v>
      </c>
      <c r="BB12" s="17">
        <v>0.19029285602462601</v>
      </c>
      <c r="BC12" s="17">
        <v>0.148560965335197</v>
      </c>
      <c r="BD12" s="17">
        <v>0.23301623599840701</v>
      </c>
      <c r="BE12" s="17">
        <v>8.3291858065729807E-2</v>
      </c>
      <c r="BF12" s="17"/>
      <c r="BG12" s="17">
        <v>0.21067984233100401</v>
      </c>
      <c r="BH12" s="17">
        <v>0.1167804035792</v>
      </c>
      <c r="BI12" s="17"/>
      <c r="BJ12" s="17">
        <v>0.16756180213184199</v>
      </c>
      <c r="BK12" s="17">
        <v>0.119596759266362</v>
      </c>
      <c r="BL12" s="17"/>
      <c r="BM12" s="17">
        <v>8.5358860023674002E-2</v>
      </c>
      <c r="BN12" s="17">
        <v>8.9342132670044302E-2</v>
      </c>
      <c r="BO12" s="17">
        <v>0.224443942150268</v>
      </c>
      <c r="BP12" s="17">
        <v>0.204238507257093</v>
      </c>
      <c r="BQ12" s="17">
        <v>1.7828817738762399E-2</v>
      </c>
      <c r="BR12" s="17"/>
      <c r="BS12" s="17">
        <v>2.5091051969824502E-2</v>
      </c>
      <c r="BT12" s="17"/>
      <c r="BU12" s="17">
        <v>0.100274025537906</v>
      </c>
      <c r="BV12" s="17">
        <v>0.21924842272603301</v>
      </c>
      <c r="BW12" s="17">
        <v>0.26443981161547198</v>
      </c>
      <c r="BX12" s="17">
        <v>1.9839924226126199E-2</v>
      </c>
      <c r="BY12" s="17">
        <v>0.21493141781559</v>
      </c>
      <c r="BZ12" s="17"/>
      <c r="CA12" s="17">
        <v>4.3694510026071998E-2</v>
      </c>
      <c r="CB12" s="17"/>
      <c r="CC12" s="17">
        <v>0.16032463758579399</v>
      </c>
      <c r="CD12" s="17">
        <v>0.15224860295947101</v>
      </c>
      <c r="CE12" s="17"/>
      <c r="CF12" s="17">
        <v>0.21753465202460001</v>
      </c>
      <c r="CG12" s="17"/>
      <c r="CH12" s="17">
        <v>0.14138952067009999</v>
      </c>
      <c r="CI12" s="17">
        <v>0.113915713523984</v>
      </c>
    </row>
    <row r="13" spans="2:87" x14ac:dyDescent="0.35">
      <c r="B13" s="18" t="s">
        <v>161</v>
      </c>
      <c r="C13" s="19">
        <v>0.23033589780715</v>
      </c>
      <c r="D13" s="19">
        <v>0.16489791840890999</v>
      </c>
      <c r="E13" s="19">
        <v>0.29377035617119601</v>
      </c>
      <c r="F13" s="19"/>
      <c r="G13" s="19">
        <v>0.134407854436388</v>
      </c>
      <c r="H13" s="19">
        <v>0.15095701424455599</v>
      </c>
      <c r="I13" s="19">
        <v>0.238807156564567</v>
      </c>
      <c r="J13" s="19">
        <v>0.22085307684053801</v>
      </c>
      <c r="K13" s="19">
        <v>0.19159605402584301</v>
      </c>
      <c r="L13" s="19">
        <v>0.40804654826992198</v>
      </c>
      <c r="M13" s="19"/>
      <c r="N13" s="19">
        <v>0.178540884989877</v>
      </c>
      <c r="O13" s="19">
        <v>0.21046735514133899</v>
      </c>
      <c r="P13" s="19">
        <v>0.222013022993748</v>
      </c>
      <c r="Q13" s="19">
        <v>0.30625362825584301</v>
      </c>
      <c r="R13" s="19"/>
      <c r="S13" s="19">
        <v>0.26330119049082401</v>
      </c>
      <c r="T13" s="19">
        <v>0.17420642889186899</v>
      </c>
      <c r="U13" s="19">
        <v>0.273251979726504</v>
      </c>
      <c r="V13" s="19">
        <v>0.22762076932974901</v>
      </c>
      <c r="W13" s="19">
        <v>0.30474501795468201</v>
      </c>
      <c r="X13" s="19">
        <v>0.19435330713214599</v>
      </c>
      <c r="Y13" s="19">
        <v>0.35237774218731699</v>
      </c>
      <c r="Z13" s="19">
        <v>0.17595160726291301</v>
      </c>
      <c r="AA13" s="19">
        <v>0.176329030725008</v>
      </c>
      <c r="AB13" s="19">
        <v>0.24654236455564299</v>
      </c>
      <c r="AC13" s="19">
        <v>0.16002164828805401</v>
      </c>
      <c r="AD13" s="19">
        <v>0.181565709447428</v>
      </c>
      <c r="AE13" s="19"/>
      <c r="AF13" s="19">
        <v>0.29080807553488702</v>
      </c>
      <c r="AG13" s="19">
        <v>0.24160994218407</v>
      </c>
      <c r="AH13" s="19">
        <v>0.194323206534399</v>
      </c>
      <c r="AI13" s="19">
        <v>0.22937256176382201</v>
      </c>
      <c r="AJ13" s="19">
        <v>0.114673587777282</v>
      </c>
      <c r="AK13" s="19"/>
      <c r="AL13" s="19">
        <v>0.29831769956431903</v>
      </c>
      <c r="AM13" s="19">
        <v>0.24713025771896499</v>
      </c>
      <c r="AN13" s="19">
        <v>0.12556382755998899</v>
      </c>
      <c r="AO13" s="19">
        <v>6.7443018369681196E-2</v>
      </c>
      <c r="AP13" s="19"/>
      <c r="AQ13" s="19">
        <v>0.26226290647476902</v>
      </c>
      <c r="AR13" s="19">
        <v>0.18744240213291999</v>
      </c>
      <c r="AS13" s="19"/>
      <c r="AT13" s="19">
        <v>0.18787851069778899</v>
      </c>
      <c r="AU13" s="19">
        <v>0.41276110045155001</v>
      </c>
      <c r="AV13" s="19"/>
      <c r="AW13" s="19">
        <v>0.25928516719436601</v>
      </c>
      <c r="AX13" s="19">
        <v>0.237739838041479</v>
      </c>
      <c r="AY13" s="19">
        <v>0.19034961732175301</v>
      </c>
      <c r="AZ13" s="19"/>
      <c r="BA13" s="19">
        <v>0.17126708353602901</v>
      </c>
      <c r="BB13" s="19">
        <v>0.234741500709476</v>
      </c>
      <c r="BC13" s="19">
        <v>0.25529574379583603</v>
      </c>
      <c r="BD13" s="19">
        <v>0.29585628478130599</v>
      </c>
      <c r="BE13" s="19">
        <v>0.295427010378771</v>
      </c>
      <c r="BF13" s="19"/>
      <c r="BG13" s="19">
        <v>0.24308003902891301</v>
      </c>
      <c r="BH13" s="19">
        <v>0.220460314016477</v>
      </c>
      <c r="BI13" s="19"/>
      <c r="BJ13" s="19">
        <v>0.21732797284063801</v>
      </c>
      <c r="BK13" s="19">
        <v>0.27572678308583598</v>
      </c>
      <c r="BL13" s="19"/>
      <c r="BM13" s="19">
        <v>0.36126920960609799</v>
      </c>
      <c r="BN13" s="19">
        <v>0.265079156116373</v>
      </c>
      <c r="BO13" s="19">
        <v>0.17388781992333699</v>
      </c>
      <c r="BP13" s="19">
        <v>0.35263319015403999</v>
      </c>
      <c r="BQ13" s="19">
        <v>0.12926931634667399</v>
      </c>
      <c r="BR13" s="19"/>
      <c r="BS13" s="19">
        <v>0.10229399435688</v>
      </c>
      <c r="BT13" s="19"/>
      <c r="BU13" s="19">
        <v>0.29454832062947101</v>
      </c>
      <c r="BV13" s="19">
        <v>0.17184739515182501</v>
      </c>
      <c r="BW13" s="19">
        <v>0.233807872402926</v>
      </c>
      <c r="BX13" s="19">
        <v>0.142139354066427</v>
      </c>
      <c r="BY13" s="19">
        <v>0.28441616971480599</v>
      </c>
      <c r="BZ13" s="19"/>
      <c r="CA13" s="19">
        <v>6.4092182804339301E-2</v>
      </c>
      <c r="CB13" s="19"/>
      <c r="CC13" s="19">
        <v>0.23150553613048999</v>
      </c>
      <c r="CD13" s="19">
        <v>0.173458681974544</v>
      </c>
      <c r="CE13" s="19"/>
      <c r="CF13" s="19">
        <v>0.27229509371260402</v>
      </c>
      <c r="CG13" s="19"/>
      <c r="CH13" s="19">
        <v>0.25865031931496602</v>
      </c>
      <c r="CI13" s="19">
        <v>9.8464478241837905E-2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212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501</v>
      </c>
      <c r="D7" s="10">
        <v>249</v>
      </c>
      <c r="E7" s="10">
        <v>252</v>
      </c>
      <c r="F7" s="10"/>
      <c r="G7" s="10">
        <v>42</v>
      </c>
      <c r="H7" s="10">
        <v>87</v>
      </c>
      <c r="I7" s="10">
        <v>102</v>
      </c>
      <c r="J7" s="10">
        <v>93</v>
      </c>
      <c r="K7" s="10">
        <v>77</v>
      </c>
      <c r="L7" s="10">
        <v>100</v>
      </c>
      <c r="M7" s="10"/>
      <c r="N7" s="10">
        <v>149</v>
      </c>
      <c r="O7" s="10">
        <v>109</v>
      </c>
      <c r="P7" s="10">
        <v>110</v>
      </c>
      <c r="Q7" s="10">
        <v>132</v>
      </c>
      <c r="R7" s="10"/>
      <c r="S7" s="10">
        <v>73</v>
      </c>
      <c r="T7" s="10">
        <v>63</v>
      </c>
      <c r="U7" s="10">
        <v>40</v>
      </c>
      <c r="V7" s="10">
        <v>43</v>
      </c>
      <c r="W7" s="10">
        <v>42</v>
      </c>
      <c r="X7" s="10">
        <v>41</v>
      </c>
      <c r="Y7" s="10">
        <v>29</v>
      </c>
      <c r="Z7" s="10">
        <v>23</v>
      </c>
      <c r="AA7" s="10">
        <v>64</v>
      </c>
      <c r="AB7" s="10">
        <v>46</v>
      </c>
      <c r="AC7" s="10">
        <v>22</v>
      </c>
      <c r="AD7" s="10">
        <v>15</v>
      </c>
      <c r="AE7" s="10"/>
      <c r="AF7" s="10">
        <v>76</v>
      </c>
      <c r="AG7" s="10">
        <v>205</v>
      </c>
      <c r="AH7" s="10">
        <v>87</v>
      </c>
      <c r="AI7" s="10">
        <v>62</v>
      </c>
      <c r="AJ7" s="10">
        <v>53</v>
      </c>
      <c r="AK7" s="10"/>
      <c r="AL7" s="10">
        <v>201</v>
      </c>
      <c r="AM7" s="10">
        <v>173</v>
      </c>
      <c r="AN7" s="10">
        <v>91</v>
      </c>
      <c r="AO7" s="10">
        <v>36</v>
      </c>
      <c r="AP7" s="10"/>
      <c r="AQ7" s="10">
        <v>281</v>
      </c>
      <c r="AR7" s="10">
        <v>220</v>
      </c>
      <c r="AS7" s="10"/>
      <c r="AT7" s="10">
        <v>338</v>
      </c>
      <c r="AU7" s="10">
        <v>99</v>
      </c>
      <c r="AV7" s="10"/>
      <c r="AW7" s="10">
        <v>185</v>
      </c>
      <c r="AX7" s="10">
        <v>114</v>
      </c>
      <c r="AY7" s="10">
        <v>187</v>
      </c>
      <c r="AZ7" s="10"/>
      <c r="BA7" s="10">
        <v>142</v>
      </c>
      <c r="BB7" s="10">
        <v>132</v>
      </c>
      <c r="BC7" s="10">
        <v>161</v>
      </c>
      <c r="BD7" s="10">
        <v>42</v>
      </c>
      <c r="BE7" s="10">
        <v>24</v>
      </c>
      <c r="BF7" s="10"/>
      <c r="BG7" s="10">
        <v>202</v>
      </c>
      <c r="BH7" s="10">
        <v>299</v>
      </c>
      <c r="BI7" s="10"/>
      <c r="BJ7" s="10">
        <v>382</v>
      </c>
      <c r="BK7" s="10">
        <v>115</v>
      </c>
      <c r="BL7" s="10"/>
      <c r="BM7" s="10">
        <v>65</v>
      </c>
      <c r="BN7" s="10">
        <v>100</v>
      </c>
      <c r="BO7" s="10">
        <v>169</v>
      </c>
      <c r="BP7" s="10">
        <v>46</v>
      </c>
      <c r="BQ7" s="10">
        <v>61</v>
      </c>
      <c r="BR7" s="10"/>
      <c r="BS7" s="10">
        <v>162</v>
      </c>
      <c r="BT7" s="10"/>
      <c r="BU7" s="10">
        <v>95</v>
      </c>
      <c r="BV7" s="10">
        <v>118</v>
      </c>
      <c r="BW7" s="10">
        <v>43</v>
      </c>
      <c r="BX7" s="10">
        <v>104</v>
      </c>
      <c r="BY7" s="10">
        <v>40</v>
      </c>
      <c r="BZ7" s="10"/>
      <c r="CA7" s="10">
        <v>47</v>
      </c>
      <c r="CB7" s="10"/>
      <c r="CC7" s="10">
        <v>404</v>
      </c>
      <c r="CD7" s="10">
        <v>83</v>
      </c>
      <c r="CE7" s="10"/>
      <c r="CF7" s="10">
        <v>169</v>
      </c>
      <c r="CG7" s="10"/>
      <c r="CH7" s="10">
        <v>176</v>
      </c>
      <c r="CI7" s="10">
        <v>60</v>
      </c>
    </row>
    <row r="8" spans="2:87" ht="30" customHeight="1" x14ac:dyDescent="0.35">
      <c r="B8" s="11" t="s">
        <v>20</v>
      </c>
      <c r="C8" s="11">
        <v>502</v>
      </c>
      <c r="D8" s="11">
        <v>247</v>
      </c>
      <c r="E8" s="11">
        <v>255</v>
      </c>
      <c r="F8" s="11"/>
      <c r="G8" s="11">
        <v>71</v>
      </c>
      <c r="H8" s="11">
        <v>84</v>
      </c>
      <c r="I8" s="11">
        <v>95</v>
      </c>
      <c r="J8" s="11">
        <v>88</v>
      </c>
      <c r="K8" s="11">
        <v>71</v>
      </c>
      <c r="L8" s="11">
        <v>92</v>
      </c>
      <c r="M8" s="11"/>
      <c r="N8" s="11">
        <v>138</v>
      </c>
      <c r="O8" s="11">
        <v>114</v>
      </c>
      <c r="P8" s="11">
        <v>111</v>
      </c>
      <c r="Q8" s="11">
        <v>139</v>
      </c>
      <c r="R8" s="11"/>
      <c r="S8" s="11">
        <v>77</v>
      </c>
      <c r="T8" s="11">
        <v>57</v>
      </c>
      <c r="U8" s="11">
        <v>38</v>
      </c>
      <c r="V8" s="11">
        <v>45</v>
      </c>
      <c r="W8" s="11">
        <v>41</v>
      </c>
      <c r="X8" s="11">
        <v>42</v>
      </c>
      <c r="Y8" s="11">
        <v>32</v>
      </c>
      <c r="Z8" s="11">
        <v>22</v>
      </c>
      <c r="AA8" s="11">
        <v>66</v>
      </c>
      <c r="AB8" s="11">
        <v>46</v>
      </c>
      <c r="AC8" s="11">
        <v>21</v>
      </c>
      <c r="AD8" s="11">
        <v>14</v>
      </c>
      <c r="AE8" s="11"/>
      <c r="AF8" s="11">
        <v>77</v>
      </c>
      <c r="AG8" s="11">
        <v>211</v>
      </c>
      <c r="AH8" s="11">
        <v>87</v>
      </c>
      <c r="AI8" s="11">
        <v>59</v>
      </c>
      <c r="AJ8" s="11">
        <v>50</v>
      </c>
      <c r="AK8" s="11"/>
      <c r="AL8" s="11">
        <v>192</v>
      </c>
      <c r="AM8" s="11">
        <v>178</v>
      </c>
      <c r="AN8" s="11">
        <v>94</v>
      </c>
      <c r="AO8" s="11">
        <v>38</v>
      </c>
      <c r="AP8" s="11"/>
      <c r="AQ8" s="11">
        <v>288</v>
      </c>
      <c r="AR8" s="11">
        <v>214</v>
      </c>
      <c r="AS8" s="11"/>
      <c r="AT8" s="11">
        <v>344</v>
      </c>
      <c r="AU8" s="11">
        <v>91</v>
      </c>
      <c r="AV8" s="11"/>
      <c r="AW8" s="11">
        <v>175</v>
      </c>
      <c r="AX8" s="11">
        <v>114</v>
      </c>
      <c r="AY8" s="11">
        <v>196</v>
      </c>
      <c r="AZ8" s="11"/>
      <c r="BA8" s="11">
        <v>147</v>
      </c>
      <c r="BB8" s="11">
        <v>131</v>
      </c>
      <c r="BC8" s="11">
        <v>162</v>
      </c>
      <c r="BD8" s="11">
        <v>40</v>
      </c>
      <c r="BE8" s="11">
        <v>22</v>
      </c>
      <c r="BF8" s="11"/>
      <c r="BG8" s="11">
        <v>219</v>
      </c>
      <c r="BH8" s="11">
        <v>283</v>
      </c>
      <c r="BI8" s="11"/>
      <c r="BJ8" s="11">
        <v>390</v>
      </c>
      <c r="BK8" s="11">
        <v>108</v>
      </c>
      <c r="BL8" s="11"/>
      <c r="BM8" s="11">
        <v>67</v>
      </c>
      <c r="BN8" s="11">
        <v>94</v>
      </c>
      <c r="BO8" s="11">
        <v>173</v>
      </c>
      <c r="BP8" s="11">
        <v>45</v>
      </c>
      <c r="BQ8" s="11">
        <v>61</v>
      </c>
      <c r="BR8" s="11"/>
      <c r="BS8" s="11">
        <v>163</v>
      </c>
      <c r="BT8" s="11"/>
      <c r="BU8" s="11">
        <v>92</v>
      </c>
      <c r="BV8" s="11">
        <v>119</v>
      </c>
      <c r="BW8" s="11">
        <v>45</v>
      </c>
      <c r="BX8" s="11">
        <v>102</v>
      </c>
      <c r="BY8" s="11">
        <v>43</v>
      </c>
      <c r="BZ8" s="11"/>
      <c r="CA8" s="11">
        <v>48</v>
      </c>
      <c r="CB8" s="11"/>
      <c r="CC8" s="11">
        <v>403</v>
      </c>
      <c r="CD8" s="11">
        <v>85</v>
      </c>
      <c r="CE8" s="11"/>
      <c r="CF8" s="11">
        <v>159</v>
      </c>
      <c r="CG8" s="11"/>
      <c r="CH8" s="11">
        <v>173</v>
      </c>
      <c r="CI8" s="11">
        <v>58</v>
      </c>
    </row>
    <row r="9" spans="2:87" x14ac:dyDescent="0.35">
      <c r="B9" s="18" t="s">
        <v>157</v>
      </c>
      <c r="C9" s="17">
        <v>0.18941998746446501</v>
      </c>
      <c r="D9" s="17">
        <v>0.186785789597261</v>
      </c>
      <c r="E9" s="17">
        <v>0.191973533837174</v>
      </c>
      <c r="F9" s="17"/>
      <c r="G9" s="17">
        <v>6.9592998727189298E-2</v>
      </c>
      <c r="H9" s="17">
        <v>0.187678505662395</v>
      </c>
      <c r="I9" s="17">
        <v>0.20062099441217299</v>
      </c>
      <c r="J9" s="17">
        <v>0.19167508167505201</v>
      </c>
      <c r="K9" s="17">
        <v>0.26360170232375302</v>
      </c>
      <c r="L9" s="17">
        <v>0.213004276137578</v>
      </c>
      <c r="M9" s="17"/>
      <c r="N9" s="17">
        <v>0.205430421598988</v>
      </c>
      <c r="O9" s="17">
        <v>0.183003834663715</v>
      </c>
      <c r="P9" s="17">
        <v>0.207038573751578</v>
      </c>
      <c r="Q9" s="17">
        <v>0.165967237940607</v>
      </c>
      <c r="R9" s="17"/>
      <c r="S9" s="17">
        <v>0.20865870559585301</v>
      </c>
      <c r="T9" s="17">
        <v>0.273445957859272</v>
      </c>
      <c r="U9" s="17">
        <v>0.11336359132235301</v>
      </c>
      <c r="V9" s="17">
        <v>0.13412829450935401</v>
      </c>
      <c r="W9" s="17">
        <v>0.16111252532371201</v>
      </c>
      <c r="X9" s="17">
        <v>0.19129196838037399</v>
      </c>
      <c r="Y9" s="17">
        <v>0.22290191884656499</v>
      </c>
      <c r="Z9" s="17">
        <v>0.20568087969968099</v>
      </c>
      <c r="AA9" s="17">
        <v>0.197575255866242</v>
      </c>
      <c r="AB9" s="17">
        <v>0.16219570795933699</v>
      </c>
      <c r="AC9" s="17">
        <v>0.250587826827181</v>
      </c>
      <c r="AD9" s="17">
        <v>5.9922749129233302E-2</v>
      </c>
      <c r="AE9" s="17"/>
      <c r="AF9" s="17">
        <v>0.11209573571461701</v>
      </c>
      <c r="AG9" s="17">
        <v>0.21578689589522601</v>
      </c>
      <c r="AH9" s="17">
        <v>0.190498453708803</v>
      </c>
      <c r="AI9" s="17">
        <v>0.21555540754553401</v>
      </c>
      <c r="AJ9" s="17">
        <v>0.196774264681398</v>
      </c>
      <c r="AK9" s="17"/>
      <c r="AL9" s="17">
        <v>0.16948663665563299</v>
      </c>
      <c r="AM9" s="17">
        <v>0.224277672997689</v>
      </c>
      <c r="AN9" s="17">
        <v>0.14613656369942701</v>
      </c>
      <c r="AO9" s="17">
        <v>0.23331376129551801</v>
      </c>
      <c r="AP9" s="17"/>
      <c r="AQ9" s="17">
        <v>0.18569910182128499</v>
      </c>
      <c r="AR9" s="17">
        <v>0.19441894599207399</v>
      </c>
      <c r="AS9" s="17"/>
      <c r="AT9" s="17">
        <v>0.172951846778785</v>
      </c>
      <c r="AU9" s="17">
        <v>0.23551097591499501</v>
      </c>
      <c r="AV9" s="17"/>
      <c r="AW9" s="17">
        <v>0.21139969512297599</v>
      </c>
      <c r="AX9" s="17">
        <v>0.15159395170239301</v>
      </c>
      <c r="AY9" s="17">
        <v>0.19068150874244899</v>
      </c>
      <c r="AZ9" s="17"/>
      <c r="BA9" s="17">
        <v>0.184921742527489</v>
      </c>
      <c r="BB9" s="17">
        <v>0.14081161153153801</v>
      </c>
      <c r="BC9" s="17">
        <v>0.189016274341163</v>
      </c>
      <c r="BD9" s="17">
        <v>0.24053599212089399</v>
      </c>
      <c r="BE9" s="17">
        <v>0.41708419552102299</v>
      </c>
      <c r="BF9" s="17"/>
      <c r="BG9" s="17">
        <v>0.13796343647680601</v>
      </c>
      <c r="BH9" s="17">
        <v>0.22929426945922701</v>
      </c>
      <c r="BI9" s="17"/>
      <c r="BJ9" s="17">
        <v>0.16710069992763801</v>
      </c>
      <c r="BK9" s="17">
        <v>0.27736447965344602</v>
      </c>
      <c r="BL9" s="17"/>
      <c r="BM9" s="17">
        <v>0.22542198543093001</v>
      </c>
      <c r="BN9" s="17">
        <v>0.21325197782052299</v>
      </c>
      <c r="BO9" s="17">
        <v>0.16841962895315599</v>
      </c>
      <c r="BP9" s="17">
        <v>0.12511739991880999</v>
      </c>
      <c r="BQ9" s="17">
        <v>0.30757221247190197</v>
      </c>
      <c r="BR9" s="17"/>
      <c r="BS9" s="17">
        <v>0.314708721750735</v>
      </c>
      <c r="BT9" s="17"/>
      <c r="BU9" s="17">
        <v>0.23096219232189999</v>
      </c>
      <c r="BV9" s="17">
        <v>0.132697436334927</v>
      </c>
      <c r="BW9" s="17">
        <v>0.120414897251387</v>
      </c>
      <c r="BX9" s="17">
        <v>0.33432436249659703</v>
      </c>
      <c r="BY9" s="17">
        <v>9.8627503241943901E-2</v>
      </c>
      <c r="BZ9" s="17"/>
      <c r="CA9" s="17">
        <v>0.31984161314031301</v>
      </c>
      <c r="CB9" s="17"/>
      <c r="CC9" s="17">
        <v>0.192368497405662</v>
      </c>
      <c r="CD9" s="17">
        <v>0.18205935896383299</v>
      </c>
      <c r="CE9" s="17"/>
      <c r="CF9" s="17">
        <v>0.183398896362238</v>
      </c>
      <c r="CG9" s="17"/>
      <c r="CH9" s="17">
        <v>0.21190356143113401</v>
      </c>
      <c r="CI9" s="17">
        <v>0.23323182784634799</v>
      </c>
    </row>
    <row r="10" spans="2:87" x14ac:dyDescent="0.35">
      <c r="B10" s="18" t="s">
        <v>158</v>
      </c>
      <c r="C10" s="17">
        <v>0.13367817241898999</v>
      </c>
      <c r="D10" s="17">
        <v>0.13025224511295999</v>
      </c>
      <c r="E10" s="17">
        <v>0.136999207772634</v>
      </c>
      <c r="F10" s="17"/>
      <c r="G10" s="17">
        <v>0.16093757307678</v>
      </c>
      <c r="H10" s="17">
        <v>0.29118215454951002</v>
      </c>
      <c r="I10" s="17">
        <v>0.13837223923691599</v>
      </c>
      <c r="J10" s="17">
        <v>0.12014940824951</v>
      </c>
      <c r="K10" s="17">
        <v>1.24339110758692E-2</v>
      </c>
      <c r="L10" s="17">
        <v>6.93805544254157E-2</v>
      </c>
      <c r="M10" s="17"/>
      <c r="N10" s="17">
        <v>0.21069630354936</v>
      </c>
      <c r="O10" s="17">
        <v>0.119288589403103</v>
      </c>
      <c r="P10" s="17">
        <v>0.13027449172289099</v>
      </c>
      <c r="Q10" s="17">
        <v>7.2586562782075703E-2</v>
      </c>
      <c r="R10" s="17"/>
      <c r="S10" s="17">
        <v>0.12700502077227899</v>
      </c>
      <c r="T10" s="17">
        <v>0.123556552265474</v>
      </c>
      <c r="U10" s="17">
        <v>0.118421064906018</v>
      </c>
      <c r="V10" s="17">
        <v>0.13415003833300901</v>
      </c>
      <c r="W10" s="17">
        <v>8.7035090632899201E-2</v>
      </c>
      <c r="X10" s="17">
        <v>0.307673058532765</v>
      </c>
      <c r="Y10" s="17">
        <v>6.8848070134790704E-2</v>
      </c>
      <c r="Z10" s="17">
        <v>0.21024625562421601</v>
      </c>
      <c r="AA10" s="17">
        <v>0.11835394132926801</v>
      </c>
      <c r="AB10" s="17">
        <v>0.10231633108390301</v>
      </c>
      <c r="AC10" s="17">
        <v>5.1431657102333703E-2</v>
      </c>
      <c r="AD10" s="17">
        <v>0.18795043583947099</v>
      </c>
      <c r="AE10" s="17"/>
      <c r="AF10" s="17">
        <v>0.18151115212938601</v>
      </c>
      <c r="AG10" s="17">
        <v>6.5449001830656994E-2</v>
      </c>
      <c r="AH10" s="17">
        <v>0.147578796736</v>
      </c>
      <c r="AI10" s="17">
        <v>0.23180704871782801</v>
      </c>
      <c r="AJ10" s="17">
        <v>0.21684165178755299</v>
      </c>
      <c r="AK10" s="17"/>
      <c r="AL10" s="17">
        <v>0.105514713627076</v>
      </c>
      <c r="AM10" s="17">
        <v>9.6455316355296E-2</v>
      </c>
      <c r="AN10" s="17">
        <v>0.24385961070440301</v>
      </c>
      <c r="AO10" s="17">
        <v>0.17834000985548301</v>
      </c>
      <c r="AP10" s="17"/>
      <c r="AQ10" s="17">
        <v>8.2812704817521302E-2</v>
      </c>
      <c r="AR10" s="17">
        <v>0.20201522639248101</v>
      </c>
      <c r="AS10" s="17"/>
      <c r="AT10" s="17">
        <v>0.15745574035287299</v>
      </c>
      <c r="AU10" s="17">
        <v>8.1620147557320805E-2</v>
      </c>
      <c r="AV10" s="17"/>
      <c r="AW10" s="17">
        <v>0.10477518699071101</v>
      </c>
      <c r="AX10" s="17">
        <v>0.14465402774837999</v>
      </c>
      <c r="AY10" s="17">
        <v>0.15678295917187199</v>
      </c>
      <c r="AZ10" s="17"/>
      <c r="BA10" s="17">
        <v>0.20658842898515301</v>
      </c>
      <c r="BB10" s="17">
        <v>0.106060087430685</v>
      </c>
      <c r="BC10" s="17">
        <v>0.108307535884372</v>
      </c>
      <c r="BD10" s="17">
        <v>6.13482195957663E-2</v>
      </c>
      <c r="BE10" s="17">
        <v>0.129382699093083</v>
      </c>
      <c r="BF10" s="17"/>
      <c r="BG10" s="17">
        <v>0.10868772484106699</v>
      </c>
      <c r="BH10" s="17">
        <v>0.15304356195192501</v>
      </c>
      <c r="BI10" s="17"/>
      <c r="BJ10" s="17">
        <v>0.148503030731404</v>
      </c>
      <c r="BK10" s="17">
        <v>8.4997777777266498E-2</v>
      </c>
      <c r="BL10" s="17"/>
      <c r="BM10" s="17">
        <v>0.11510544400770301</v>
      </c>
      <c r="BN10" s="17">
        <v>0.163559647430493</v>
      </c>
      <c r="BO10" s="17">
        <v>0.142606390867908</v>
      </c>
      <c r="BP10" s="17">
        <v>0.182116536636107</v>
      </c>
      <c r="BQ10" s="17">
        <v>6.1714352485506101E-2</v>
      </c>
      <c r="BR10" s="17"/>
      <c r="BS10" s="17">
        <v>0.17822104740796499</v>
      </c>
      <c r="BT10" s="17"/>
      <c r="BU10" s="17">
        <v>0.12541039134832299</v>
      </c>
      <c r="BV10" s="17">
        <v>0.18971975244237799</v>
      </c>
      <c r="BW10" s="17">
        <v>0.16992258812779301</v>
      </c>
      <c r="BX10" s="17">
        <v>8.1367006961152205E-2</v>
      </c>
      <c r="BY10" s="17">
        <v>0.10455117445525999</v>
      </c>
      <c r="BZ10" s="17"/>
      <c r="CA10" s="17">
        <v>0.282632336137845</v>
      </c>
      <c r="CB10" s="17"/>
      <c r="CC10" s="17">
        <v>0.13986457335057501</v>
      </c>
      <c r="CD10" s="17">
        <v>0.126658300502628</v>
      </c>
      <c r="CE10" s="17"/>
      <c r="CF10" s="17">
        <v>9.5230056772223098E-2</v>
      </c>
      <c r="CG10" s="17"/>
      <c r="CH10" s="17">
        <v>8.0172263312352901E-2</v>
      </c>
      <c r="CI10" s="17">
        <v>0.26169511374939602</v>
      </c>
    </row>
    <row r="11" spans="2:87" x14ac:dyDescent="0.35">
      <c r="B11" s="18" t="s">
        <v>159</v>
      </c>
      <c r="C11" s="17">
        <v>0.119788967086251</v>
      </c>
      <c r="D11" s="17">
        <v>0.16394016636349801</v>
      </c>
      <c r="E11" s="17">
        <v>7.6989549408166102E-2</v>
      </c>
      <c r="F11" s="17"/>
      <c r="G11" s="17">
        <v>0.18626826321494999</v>
      </c>
      <c r="H11" s="17">
        <v>0.162750858612219</v>
      </c>
      <c r="I11" s="17">
        <v>0.121136076473519</v>
      </c>
      <c r="J11" s="17">
        <v>0.103449192207861</v>
      </c>
      <c r="K11" s="17">
        <v>9.89999558707782E-2</v>
      </c>
      <c r="L11" s="17">
        <v>5.8940599346089799E-2</v>
      </c>
      <c r="M11" s="17"/>
      <c r="N11" s="17">
        <v>0.121276441784998</v>
      </c>
      <c r="O11" s="17">
        <v>0.14882125873556301</v>
      </c>
      <c r="P11" s="17">
        <v>9.7220304247994493E-2</v>
      </c>
      <c r="Q11" s="17">
        <v>0.113312230883613</v>
      </c>
      <c r="R11" s="17"/>
      <c r="S11" s="17">
        <v>0.165939821554279</v>
      </c>
      <c r="T11" s="17">
        <v>0.114872662829924</v>
      </c>
      <c r="U11" s="17">
        <v>0.120029744586463</v>
      </c>
      <c r="V11" s="17">
        <v>8.7636285596579405E-2</v>
      </c>
      <c r="W11" s="17">
        <v>0.11287357544880899</v>
      </c>
      <c r="X11" s="17">
        <v>0.172489539864636</v>
      </c>
      <c r="Y11" s="17">
        <v>3.5207882837752801E-2</v>
      </c>
      <c r="Z11" s="17">
        <v>8.6205850304333101E-2</v>
      </c>
      <c r="AA11" s="17">
        <v>0.15349970587976999</v>
      </c>
      <c r="AB11" s="17">
        <v>0.101144610995929</v>
      </c>
      <c r="AC11" s="17">
        <v>0</v>
      </c>
      <c r="AD11" s="17">
        <v>0.17684084398163799</v>
      </c>
      <c r="AE11" s="17"/>
      <c r="AF11" s="17">
        <v>0.10578034030617001</v>
      </c>
      <c r="AG11" s="17">
        <v>0.13496088131356401</v>
      </c>
      <c r="AH11" s="17">
        <v>0.10059498717113</v>
      </c>
      <c r="AI11" s="17">
        <v>6.01043114943456E-2</v>
      </c>
      <c r="AJ11" s="17">
        <v>0.17755616042609401</v>
      </c>
      <c r="AK11" s="17"/>
      <c r="AL11" s="17">
        <v>0.118143646152223</v>
      </c>
      <c r="AM11" s="17">
        <v>0.104286372886118</v>
      </c>
      <c r="AN11" s="17">
        <v>0.1181527714553</v>
      </c>
      <c r="AO11" s="17">
        <v>0.204528293361631</v>
      </c>
      <c r="AP11" s="17"/>
      <c r="AQ11" s="17">
        <v>0.12429768485789</v>
      </c>
      <c r="AR11" s="17">
        <v>0.113731566963131</v>
      </c>
      <c r="AS11" s="17"/>
      <c r="AT11" s="17">
        <v>0.12360102924331701</v>
      </c>
      <c r="AU11" s="17">
        <v>5.7824928858061599E-2</v>
      </c>
      <c r="AV11" s="17"/>
      <c r="AW11" s="17">
        <v>6.9906422856340494E-2</v>
      </c>
      <c r="AX11" s="17">
        <v>9.9810764763509904E-2</v>
      </c>
      <c r="AY11" s="17">
        <v>0.17042100896285201</v>
      </c>
      <c r="AZ11" s="17"/>
      <c r="BA11" s="17">
        <v>0.16491982047009399</v>
      </c>
      <c r="BB11" s="17">
        <v>0.15813084377466599</v>
      </c>
      <c r="BC11" s="17">
        <v>7.1475261622196501E-2</v>
      </c>
      <c r="BD11" s="17">
        <v>6.6744155406847402E-2</v>
      </c>
      <c r="BE11" s="17">
        <v>4.25705411694665E-2</v>
      </c>
      <c r="BF11" s="17"/>
      <c r="BG11" s="17">
        <v>0.11046244479822</v>
      </c>
      <c r="BH11" s="17">
        <v>0.127016198072498</v>
      </c>
      <c r="BI11" s="17"/>
      <c r="BJ11" s="17">
        <v>0.129878249641113</v>
      </c>
      <c r="BK11" s="17">
        <v>7.8665896981309602E-2</v>
      </c>
      <c r="BL11" s="17"/>
      <c r="BM11" s="17">
        <v>0.10292636826359999</v>
      </c>
      <c r="BN11" s="17">
        <v>0.119052962064937</v>
      </c>
      <c r="BO11" s="17">
        <v>0.13249225705641299</v>
      </c>
      <c r="BP11" s="17">
        <v>4.5399640600264898E-2</v>
      </c>
      <c r="BQ11" s="17">
        <v>0.108402463705439</v>
      </c>
      <c r="BR11" s="17"/>
      <c r="BS11" s="17">
        <v>0.137859028429765</v>
      </c>
      <c r="BT11" s="17"/>
      <c r="BU11" s="17">
        <v>0.13525473175599401</v>
      </c>
      <c r="BV11" s="17">
        <v>0.10984335486669</v>
      </c>
      <c r="BW11" s="17">
        <v>0.11317839038179001</v>
      </c>
      <c r="BX11" s="17">
        <v>9.4232648411086001E-2</v>
      </c>
      <c r="BY11" s="17">
        <v>0.11842460260963</v>
      </c>
      <c r="BZ11" s="17"/>
      <c r="CA11" s="17">
        <v>0.185760961009204</v>
      </c>
      <c r="CB11" s="17"/>
      <c r="CC11" s="17">
        <v>0.11796721726104401</v>
      </c>
      <c r="CD11" s="17">
        <v>0.116055443749214</v>
      </c>
      <c r="CE11" s="17"/>
      <c r="CF11" s="17">
        <v>0.105573602478838</v>
      </c>
      <c r="CG11" s="17"/>
      <c r="CH11" s="17">
        <v>9.0138000491625694E-2</v>
      </c>
      <c r="CI11" s="17">
        <v>9.5977979748412004E-2</v>
      </c>
    </row>
    <row r="12" spans="2:87" x14ac:dyDescent="0.35">
      <c r="B12" s="18" t="s">
        <v>160</v>
      </c>
      <c r="C12" s="17">
        <v>0.38410084716818199</v>
      </c>
      <c r="D12" s="17">
        <v>0.400936319988483</v>
      </c>
      <c r="E12" s="17">
        <v>0.36778082767065101</v>
      </c>
      <c r="F12" s="17"/>
      <c r="G12" s="17">
        <v>0.44512051643708</v>
      </c>
      <c r="H12" s="17">
        <v>0.23370639530581899</v>
      </c>
      <c r="I12" s="17">
        <v>0.38856043638170601</v>
      </c>
      <c r="J12" s="17">
        <v>0.45605313861486602</v>
      </c>
      <c r="K12" s="17">
        <v>0.48714197890167199</v>
      </c>
      <c r="L12" s="17">
        <v>0.32197621059999798</v>
      </c>
      <c r="M12" s="17"/>
      <c r="N12" s="17">
        <v>0.30834123974121103</v>
      </c>
      <c r="O12" s="17">
        <v>0.406675886015265</v>
      </c>
      <c r="P12" s="17">
        <v>0.41731386119969199</v>
      </c>
      <c r="Q12" s="17">
        <v>0.41022708263086699</v>
      </c>
      <c r="R12" s="17"/>
      <c r="S12" s="17">
        <v>0.26351467534005801</v>
      </c>
      <c r="T12" s="17">
        <v>0.36137854968602801</v>
      </c>
      <c r="U12" s="17">
        <v>0.45038373641829399</v>
      </c>
      <c r="V12" s="17">
        <v>0.46116614087756302</v>
      </c>
      <c r="W12" s="17">
        <v>0.42812558772658299</v>
      </c>
      <c r="X12" s="17">
        <v>0.28238685317620799</v>
      </c>
      <c r="Y12" s="17">
        <v>0.46873643552772998</v>
      </c>
      <c r="Z12" s="17">
        <v>0.325557520690123</v>
      </c>
      <c r="AA12" s="17">
        <v>0.37053708191455798</v>
      </c>
      <c r="AB12" s="17">
        <v>0.47307467059722202</v>
      </c>
      <c r="AC12" s="17">
        <v>0.49632896072951099</v>
      </c>
      <c r="AD12" s="17">
        <v>0.393720261602229</v>
      </c>
      <c r="AE12" s="17"/>
      <c r="AF12" s="17">
        <v>0.38943093949678897</v>
      </c>
      <c r="AG12" s="17">
        <v>0.40176151715472302</v>
      </c>
      <c r="AH12" s="17">
        <v>0.424040215026742</v>
      </c>
      <c r="AI12" s="17">
        <v>0.309875433460571</v>
      </c>
      <c r="AJ12" s="17">
        <v>0.27885575652303402</v>
      </c>
      <c r="AK12" s="17"/>
      <c r="AL12" s="17">
        <v>0.36771295514048102</v>
      </c>
      <c r="AM12" s="17">
        <v>0.40988641999658099</v>
      </c>
      <c r="AN12" s="17">
        <v>0.40854238296346801</v>
      </c>
      <c r="AO12" s="17">
        <v>0.285974312101339</v>
      </c>
      <c r="AP12" s="17"/>
      <c r="AQ12" s="17">
        <v>0.42505397300472297</v>
      </c>
      <c r="AR12" s="17">
        <v>0.32908088760343301</v>
      </c>
      <c r="AS12" s="17"/>
      <c r="AT12" s="17">
        <v>0.40722908425353099</v>
      </c>
      <c r="AU12" s="17">
        <v>0.29573418467705898</v>
      </c>
      <c r="AV12" s="17"/>
      <c r="AW12" s="17">
        <v>0.39379435693019799</v>
      </c>
      <c r="AX12" s="17">
        <v>0.45274876241434098</v>
      </c>
      <c r="AY12" s="17">
        <v>0.347036307618795</v>
      </c>
      <c r="AZ12" s="17"/>
      <c r="BA12" s="17">
        <v>0.271275098280432</v>
      </c>
      <c r="BB12" s="17">
        <v>0.42933639407618401</v>
      </c>
      <c r="BC12" s="17">
        <v>0.46906525021779499</v>
      </c>
      <c r="BD12" s="17">
        <v>0.42998388792970899</v>
      </c>
      <c r="BE12" s="17">
        <v>0.161813864662747</v>
      </c>
      <c r="BF12" s="17"/>
      <c r="BG12" s="17">
        <v>0.46843219993433899</v>
      </c>
      <c r="BH12" s="17">
        <v>0.31875149753913601</v>
      </c>
      <c r="BI12" s="17"/>
      <c r="BJ12" s="17">
        <v>0.39144781600448703</v>
      </c>
      <c r="BK12" s="17">
        <v>0.34346127302393298</v>
      </c>
      <c r="BL12" s="17"/>
      <c r="BM12" s="17">
        <v>0.318188326291305</v>
      </c>
      <c r="BN12" s="17">
        <v>0.30244098995228602</v>
      </c>
      <c r="BO12" s="17">
        <v>0.435716876819081</v>
      </c>
      <c r="BP12" s="17">
        <v>0.317507699194718</v>
      </c>
      <c r="BQ12" s="17">
        <v>0.47343227939544302</v>
      </c>
      <c r="BR12" s="17"/>
      <c r="BS12" s="17">
        <v>0.32100122860623997</v>
      </c>
      <c r="BT12" s="17"/>
      <c r="BU12" s="17">
        <v>0.269382146414886</v>
      </c>
      <c r="BV12" s="17">
        <v>0.441270090195439</v>
      </c>
      <c r="BW12" s="17">
        <v>0.38362644617785002</v>
      </c>
      <c r="BX12" s="17">
        <v>0.43178103562016401</v>
      </c>
      <c r="BY12" s="17">
        <v>0.49239396671795799</v>
      </c>
      <c r="BZ12" s="17"/>
      <c r="CA12" s="17">
        <v>0.16596723390707799</v>
      </c>
      <c r="CB12" s="17"/>
      <c r="CC12" s="17">
        <v>0.37691321807223299</v>
      </c>
      <c r="CD12" s="17">
        <v>0.45116105584285099</v>
      </c>
      <c r="CE12" s="17"/>
      <c r="CF12" s="17">
        <v>0.423732148900832</v>
      </c>
      <c r="CG12" s="17"/>
      <c r="CH12" s="17">
        <v>0.43236595714746201</v>
      </c>
      <c r="CI12" s="17">
        <v>0.31149511694878801</v>
      </c>
    </row>
    <row r="13" spans="2:87" x14ac:dyDescent="0.35">
      <c r="B13" s="18" t="s">
        <v>161</v>
      </c>
      <c r="C13" s="19">
        <v>0.17301202586211101</v>
      </c>
      <c r="D13" s="19">
        <v>0.118085478937798</v>
      </c>
      <c r="E13" s="19">
        <v>0.226256881311375</v>
      </c>
      <c r="F13" s="19"/>
      <c r="G13" s="19">
        <v>0.13808064854400101</v>
      </c>
      <c r="H13" s="19">
        <v>0.124682085870057</v>
      </c>
      <c r="I13" s="19">
        <v>0.151310253495686</v>
      </c>
      <c r="J13" s="19">
        <v>0.12867317925271199</v>
      </c>
      <c r="K13" s="19">
        <v>0.13782245182792799</v>
      </c>
      <c r="L13" s="19">
        <v>0.33669835949091897</v>
      </c>
      <c r="M13" s="19"/>
      <c r="N13" s="19">
        <v>0.154255593325442</v>
      </c>
      <c r="O13" s="19">
        <v>0.14221043118235399</v>
      </c>
      <c r="P13" s="19">
        <v>0.148152769077845</v>
      </c>
      <c r="Q13" s="19">
        <v>0.237906885762838</v>
      </c>
      <c r="R13" s="19"/>
      <c r="S13" s="19">
        <v>0.23488177673753199</v>
      </c>
      <c r="T13" s="19">
        <v>0.126746277359302</v>
      </c>
      <c r="U13" s="19">
        <v>0.19780186276687201</v>
      </c>
      <c r="V13" s="19">
        <v>0.18291924068349499</v>
      </c>
      <c r="W13" s="19">
        <v>0.21085322086799599</v>
      </c>
      <c r="X13" s="19">
        <v>4.61585800460163E-2</v>
      </c>
      <c r="Y13" s="19">
        <v>0.20430569265316201</v>
      </c>
      <c r="Z13" s="19">
        <v>0.172309493681648</v>
      </c>
      <c r="AA13" s="19">
        <v>0.16003401501016201</v>
      </c>
      <c r="AB13" s="19">
        <v>0.161268679363609</v>
      </c>
      <c r="AC13" s="19">
        <v>0.20165155534097401</v>
      </c>
      <c r="AD13" s="19">
        <v>0.181565709447428</v>
      </c>
      <c r="AE13" s="19"/>
      <c r="AF13" s="19">
        <v>0.211181832353037</v>
      </c>
      <c r="AG13" s="19">
        <v>0.18204170380583001</v>
      </c>
      <c r="AH13" s="19">
        <v>0.13728754735732501</v>
      </c>
      <c r="AI13" s="19">
        <v>0.182657798781722</v>
      </c>
      <c r="AJ13" s="19">
        <v>0.12997216658192201</v>
      </c>
      <c r="AK13" s="19"/>
      <c r="AL13" s="19">
        <v>0.239142048424587</v>
      </c>
      <c r="AM13" s="19">
        <v>0.16509421776431599</v>
      </c>
      <c r="AN13" s="19">
        <v>8.3308671177401997E-2</v>
      </c>
      <c r="AO13" s="19">
        <v>9.7843623386028394E-2</v>
      </c>
      <c r="AP13" s="19"/>
      <c r="AQ13" s="19">
        <v>0.18213653549858</v>
      </c>
      <c r="AR13" s="19">
        <v>0.16075337304888099</v>
      </c>
      <c r="AS13" s="19"/>
      <c r="AT13" s="19">
        <v>0.13876229937149301</v>
      </c>
      <c r="AU13" s="19">
        <v>0.32930976299256398</v>
      </c>
      <c r="AV13" s="19"/>
      <c r="AW13" s="19">
        <v>0.220124338099774</v>
      </c>
      <c r="AX13" s="19">
        <v>0.151192493371377</v>
      </c>
      <c r="AY13" s="19">
        <v>0.13507821550403201</v>
      </c>
      <c r="AZ13" s="19"/>
      <c r="BA13" s="19">
        <v>0.17229490973683101</v>
      </c>
      <c r="BB13" s="19">
        <v>0.165661063186927</v>
      </c>
      <c r="BC13" s="19">
        <v>0.162135677934474</v>
      </c>
      <c r="BD13" s="19">
        <v>0.20138774494678299</v>
      </c>
      <c r="BE13" s="19">
        <v>0.24914869955368099</v>
      </c>
      <c r="BF13" s="19"/>
      <c r="BG13" s="19">
        <v>0.17445419394956799</v>
      </c>
      <c r="BH13" s="19">
        <v>0.171894472977214</v>
      </c>
      <c r="BI13" s="19"/>
      <c r="BJ13" s="19">
        <v>0.16307020369535799</v>
      </c>
      <c r="BK13" s="19">
        <v>0.21551057256404499</v>
      </c>
      <c r="BL13" s="19"/>
      <c r="BM13" s="19">
        <v>0.23835787600646199</v>
      </c>
      <c r="BN13" s="19">
        <v>0.201694422731761</v>
      </c>
      <c r="BO13" s="19">
        <v>0.120764846303442</v>
      </c>
      <c r="BP13" s="19">
        <v>0.32985872365009999</v>
      </c>
      <c r="BQ13" s="19">
        <v>4.8878691941711003E-2</v>
      </c>
      <c r="BR13" s="19"/>
      <c r="BS13" s="19">
        <v>4.8209973805295098E-2</v>
      </c>
      <c r="BT13" s="19"/>
      <c r="BU13" s="19">
        <v>0.23899053815889701</v>
      </c>
      <c r="BV13" s="19">
        <v>0.126469366160566</v>
      </c>
      <c r="BW13" s="19">
        <v>0.21285767806118</v>
      </c>
      <c r="BX13" s="19">
        <v>5.8294946511000298E-2</v>
      </c>
      <c r="BY13" s="19">
        <v>0.18600275297520799</v>
      </c>
      <c r="BZ13" s="19"/>
      <c r="CA13" s="19">
        <v>4.5797855805559902E-2</v>
      </c>
      <c r="CB13" s="19"/>
      <c r="CC13" s="19">
        <v>0.17288649391048599</v>
      </c>
      <c r="CD13" s="19">
        <v>0.12406584094147501</v>
      </c>
      <c r="CE13" s="19"/>
      <c r="CF13" s="19">
        <v>0.19206529548586901</v>
      </c>
      <c r="CG13" s="19"/>
      <c r="CH13" s="19">
        <v>0.185420217617426</v>
      </c>
      <c r="CI13" s="19">
        <v>9.7599961707055496E-2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213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501</v>
      </c>
      <c r="D7" s="10">
        <v>249</v>
      </c>
      <c r="E7" s="10">
        <v>252</v>
      </c>
      <c r="F7" s="10"/>
      <c r="G7" s="10">
        <v>42</v>
      </c>
      <c r="H7" s="10">
        <v>87</v>
      </c>
      <c r="I7" s="10">
        <v>102</v>
      </c>
      <c r="J7" s="10">
        <v>93</v>
      </c>
      <c r="K7" s="10">
        <v>77</v>
      </c>
      <c r="L7" s="10">
        <v>100</v>
      </c>
      <c r="M7" s="10"/>
      <c r="N7" s="10">
        <v>149</v>
      </c>
      <c r="O7" s="10">
        <v>109</v>
      </c>
      <c r="P7" s="10">
        <v>110</v>
      </c>
      <c r="Q7" s="10">
        <v>132</v>
      </c>
      <c r="R7" s="10"/>
      <c r="S7" s="10">
        <v>73</v>
      </c>
      <c r="T7" s="10">
        <v>63</v>
      </c>
      <c r="U7" s="10">
        <v>40</v>
      </c>
      <c r="V7" s="10">
        <v>43</v>
      </c>
      <c r="W7" s="10">
        <v>42</v>
      </c>
      <c r="X7" s="10">
        <v>41</v>
      </c>
      <c r="Y7" s="10">
        <v>29</v>
      </c>
      <c r="Z7" s="10">
        <v>23</v>
      </c>
      <c r="AA7" s="10">
        <v>64</v>
      </c>
      <c r="AB7" s="10">
        <v>46</v>
      </c>
      <c r="AC7" s="10">
        <v>22</v>
      </c>
      <c r="AD7" s="10">
        <v>15</v>
      </c>
      <c r="AE7" s="10"/>
      <c r="AF7" s="10">
        <v>76</v>
      </c>
      <c r="AG7" s="10">
        <v>205</v>
      </c>
      <c r="AH7" s="10">
        <v>87</v>
      </c>
      <c r="AI7" s="10">
        <v>62</v>
      </c>
      <c r="AJ7" s="10">
        <v>53</v>
      </c>
      <c r="AK7" s="10"/>
      <c r="AL7" s="10">
        <v>201</v>
      </c>
      <c r="AM7" s="10">
        <v>173</v>
      </c>
      <c r="AN7" s="10">
        <v>91</v>
      </c>
      <c r="AO7" s="10">
        <v>36</v>
      </c>
      <c r="AP7" s="10"/>
      <c r="AQ7" s="10">
        <v>281</v>
      </c>
      <c r="AR7" s="10">
        <v>220</v>
      </c>
      <c r="AS7" s="10"/>
      <c r="AT7" s="10">
        <v>338</v>
      </c>
      <c r="AU7" s="10">
        <v>99</v>
      </c>
      <c r="AV7" s="10"/>
      <c r="AW7" s="10">
        <v>185</v>
      </c>
      <c r="AX7" s="10">
        <v>114</v>
      </c>
      <c r="AY7" s="10">
        <v>187</v>
      </c>
      <c r="AZ7" s="10"/>
      <c r="BA7" s="10">
        <v>142</v>
      </c>
      <c r="BB7" s="10">
        <v>132</v>
      </c>
      <c r="BC7" s="10">
        <v>161</v>
      </c>
      <c r="BD7" s="10">
        <v>42</v>
      </c>
      <c r="BE7" s="10">
        <v>24</v>
      </c>
      <c r="BF7" s="10"/>
      <c r="BG7" s="10">
        <v>202</v>
      </c>
      <c r="BH7" s="10">
        <v>299</v>
      </c>
      <c r="BI7" s="10"/>
      <c r="BJ7" s="10">
        <v>382</v>
      </c>
      <c r="BK7" s="10">
        <v>115</v>
      </c>
      <c r="BL7" s="10"/>
      <c r="BM7" s="10">
        <v>65</v>
      </c>
      <c r="BN7" s="10">
        <v>100</v>
      </c>
      <c r="BO7" s="10">
        <v>169</v>
      </c>
      <c r="BP7" s="10">
        <v>46</v>
      </c>
      <c r="BQ7" s="10">
        <v>61</v>
      </c>
      <c r="BR7" s="10"/>
      <c r="BS7" s="10">
        <v>162</v>
      </c>
      <c r="BT7" s="10"/>
      <c r="BU7" s="10">
        <v>95</v>
      </c>
      <c r="BV7" s="10">
        <v>118</v>
      </c>
      <c r="BW7" s="10">
        <v>43</v>
      </c>
      <c r="BX7" s="10">
        <v>104</v>
      </c>
      <c r="BY7" s="10">
        <v>40</v>
      </c>
      <c r="BZ7" s="10"/>
      <c r="CA7" s="10">
        <v>47</v>
      </c>
      <c r="CB7" s="10"/>
      <c r="CC7" s="10">
        <v>404</v>
      </c>
      <c r="CD7" s="10">
        <v>83</v>
      </c>
      <c r="CE7" s="10"/>
      <c r="CF7" s="10">
        <v>169</v>
      </c>
      <c r="CG7" s="10"/>
      <c r="CH7" s="10">
        <v>176</v>
      </c>
      <c r="CI7" s="10">
        <v>60</v>
      </c>
    </row>
    <row r="8" spans="2:87" ht="30" customHeight="1" x14ac:dyDescent="0.35">
      <c r="B8" s="11" t="s">
        <v>20</v>
      </c>
      <c r="C8" s="11">
        <v>502</v>
      </c>
      <c r="D8" s="11">
        <v>247</v>
      </c>
      <c r="E8" s="11">
        <v>255</v>
      </c>
      <c r="F8" s="11"/>
      <c r="G8" s="11">
        <v>71</v>
      </c>
      <c r="H8" s="11">
        <v>84</v>
      </c>
      <c r="I8" s="11">
        <v>95</v>
      </c>
      <c r="J8" s="11">
        <v>88</v>
      </c>
      <c r="K8" s="11">
        <v>71</v>
      </c>
      <c r="L8" s="11">
        <v>92</v>
      </c>
      <c r="M8" s="11"/>
      <c r="N8" s="11">
        <v>138</v>
      </c>
      <c r="O8" s="11">
        <v>114</v>
      </c>
      <c r="P8" s="11">
        <v>111</v>
      </c>
      <c r="Q8" s="11">
        <v>139</v>
      </c>
      <c r="R8" s="11"/>
      <c r="S8" s="11">
        <v>77</v>
      </c>
      <c r="T8" s="11">
        <v>57</v>
      </c>
      <c r="U8" s="11">
        <v>38</v>
      </c>
      <c r="V8" s="11">
        <v>45</v>
      </c>
      <c r="W8" s="11">
        <v>41</v>
      </c>
      <c r="X8" s="11">
        <v>42</v>
      </c>
      <c r="Y8" s="11">
        <v>32</v>
      </c>
      <c r="Z8" s="11">
        <v>22</v>
      </c>
      <c r="AA8" s="11">
        <v>66</v>
      </c>
      <c r="AB8" s="11">
        <v>46</v>
      </c>
      <c r="AC8" s="11">
        <v>21</v>
      </c>
      <c r="AD8" s="11">
        <v>14</v>
      </c>
      <c r="AE8" s="11"/>
      <c r="AF8" s="11">
        <v>77</v>
      </c>
      <c r="AG8" s="11">
        <v>211</v>
      </c>
      <c r="AH8" s="11">
        <v>87</v>
      </c>
      <c r="AI8" s="11">
        <v>59</v>
      </c>
      <c r="AJ8" s="11">
        <v>50</v>
      </c>
      <c r="AK8" s="11"/>
      <c r="AL8" s="11">
        <v>192</v>
      </c>
      <c r="AM8" s="11">
        <v>178</v>
      </c>
      <c r="AN8" s="11">
        <v>94</v>
      </c>
      <c r="AO8" s="11">
        <v>38</v>
      </c>
      <c r="AP8" s="11"/>
      <c r="AQ8" s="11">
        <v>288</v>
      </c>
      <c r="AR8" s="11">
        <v>214</v>
      </c>
      <c r="AS8" s="11"/>
      <c r="AT8" s="11">
        <v>344</v>
      </c>
      <c r="AU8" s="11">
        <v>91</v>
      </c>
      <c r="AV8" s="11"/>
      <c r="AW8" s="11">
        <v>175</v>
      </c>
      <c r="AX8" s="11">
        <v>114</v>
      </c>
      <c r="AY8" s="11">
        <v>196</v>
      </c>
      <c r="AZ8" s="11"/>
      <c r="BA8" s="11">
        <v>147</v>
      </c>
      <c r="BB8" s="11">
        <v>131</v>
      </c>
      <c r="BC8" s="11">
        <v>162</v>
      </c>
      <c r="BD8" s="11">
        <v>40</v>
      </c>
      <c r="BE8" s="11">
        <v>22</v>
      </c>
      <c r="BF8" s="11"/>
      <c r="BG8" s="11">
        <v>219</v>
      </c>
      <c r="BH8" s="11">
        <v>283</v>
      </c>
      <c r="BI8" s="11"/>
      <c r="BJ8" s="11">
        <v>390</v>
      </c>
      <c r="BK8" s="11">
        <v>108</v>
      </c>
      <c r="BL8" s="11"/>
      <c r="BM8" s="11">
        <v>67</v>
      </c>
      <c r="BN8" s="11">
        <v>94</v>
      </c>
      <c r="BO8" s="11">
        <v>173</v>
      </c>
      <c r="BP8" s="11">
        <v>45</v>
      </c>
      <c r="BQ8" s="11">
        <v>61</v>
      </c>
      <c r="BR8" s="11"/>
      <c r="BS8" s="11">
        <v>163</v>
      </c>
      <c r="BT8" s="11"/>
      <c r="BU8" s="11">
        <v>92</v>
      </c>
      <c r="BV8" s="11">
        <v>119</v>
      </c>
      <c r="BW8" s="11">
        <v>45</v>
      </c>
      <c r="BX8" s="11">
        <v>102</v>
      </c>
      <c r="BY8" s="11">
        <v>43</v>
      </c>
      <c r="BZ8" s="11"/>
      <c r="CA8" s="11">
        <v>48</v>
      </c>
      <c r="CB8" s="11"/>
      <c r="CC8" s="11">
        <v>403</v>
      </c>
      <c r="CD8" s="11">
        <v>85</v>
      </c>
      <c r="CE8" s="11"/>
      <c r="CF8" s="11">
        <v>159</v>
      </c>
      <c r="CG8" s="11"/>
      <c r="CH8" s="11">
        <v>173</v>
      </c>
      <c r="CI8" s="11">
        <v>58</v>
      </c>
    </row>
    <row r="9" spans="2:87" x14ac:dyDescent="0.35">
      <c r="B9" s="18" t="s">
        <v>157</v>
      </c>
      <c r="C9" s="17">
        <v>0.32571981832719699</v>
      </c>
      <c r="D9" s="17">
        <v>0.357128169876126</v>
      </c>
      <c r="E9" s="17">
        <v>0.295273099358557</v>
      </c>
      <c r="F9" s="17"/>
      <c r="G9" s="17">
        <v>0.45887291500708999</v>
      </c>
      <c r="H9" s="17">
        <v>0.27245451210584598</v>
      </c>
      <c r="I9" s="17">
        <v>0.31202116890932302</v>
      </c>
      <c r="J9" s="17">
        <v>0.23265944136536101</v>
      </c>
      <c r="K9" s="17">
        <v>0.42619417061021903</v>
      </c>
      <c r="L9" s="17">
        <v>0.296922759986741</v>
      </c>
      <c r="M9" s="17"/>
      <c r="N9" s="17">
        <v>0.274978129739059</v>
      </c>
      <c r="O9" s="17">
        <v>0.28711451681676298</v>
      </c>
      <c r="P9" s="17">
        <v>0.39404332096290001</v>
      </c>
      <c r="Q9" s="17">
        <v>0.34875902925163499</v>
      </c>
      <c r="R9" s="17"/>
      <c r="S9" s="17">
        <v>0.33056955175814601</v>
      </c>
      <c r="T9" s="17">
        <v>0.30389683185793398</v>
      </c>
      <c r="U9" s="17">
        <v>0.22560802454288001</v>
      </c>
      <c r="V9" s="17">
        <v>0.23588777086094101</v>
      </c>
      <c r="W9" s="17">
        <v>0.415505404612318</v>
      </c>
      <c r="X9" s="17">
        <v>0.24064661063248999</v>
      </c>
      <c r="Y9" s="17">
        <v>0.225061365171943</v>
      </c>
      <c r="Z9" s="17">
        <v>0.30423563883385601</v>
      </c>
      <c r="AA9" s="17">
        <v>0.407471179517846</v>
      </c>
      <c r="AB9" s="17">
        <v>0.34755153506766201</v>
      </c>
      <c r="AC9" s="17">
        <v>0.58549220661453805</v>
      </c>
      <c r="AD9" s="17">
        <v>0.352125973937856</v>
      </c>
      <c r="AE9" s="17"/>
      <c r="AF9" s="17">
        <v>0.34491974792584301</v>
      </c>
      <c r="AG9" s="17">
        <v>0.30033096972991902</v>
      </c>
      <c r="AH9" s="17">
        <v>0.40180456871374598</v>
      </c>
      <c r="AI9" s="17">
        <v>0.29831750659902201</v>
      </c>
      <c r="AJ9" s="17">
        <v>0.284423003447619</v>
      </c>
      <c r="AK9" s="17"/>
      <c r="AL9" s="17">
        <v>0.24356502873362501</v>
      </c>
      <c r="AM9" s="17">
        <v>0.35580559909662901</v>
      </c>
      <c r="AN9" s="17">
        <v>0.42359786093621599</v>
      </c>
      <c r="AO9" s="17">
        <v>0.35784529862680597</v>
      </c>
      <c r="AP9" s="17"/>
      <c r="AQ9" s="17">
        <v>0.38238345175098898</v>
      </c>
      <c r="AR9" s="17">
        <v>0.24959300856394601</v>
      </c>
      <c r="AS9" s="17"/>
      <c r="AT9" s="17">
        <v>0.32881408226893499</v>
      </c>
      <c r="AU9" s="17">
        <v>0.30840839114013502</v>
      </c>
      <c r="AV9" s="17"/>
      <c r="AW9" s="17">
        <v>0.34410597368199303</v>
      </c>
      <c r="AX9" s="17">
        <v>0.298969597067334</v>
      </c>
      <c r="AY9" s="17">
        <v>0.33727515505154099</v>
      </c>
      <c r="AZ9" s="17"/>
      <c r="BA9" s="17">
        <v>0.31307833106276001</v>
      </c>
      <c r="BB9" s="17">
        <v>0.30615016381994198</v>
      </c>
      <c r="BC9" s="17">
        <v>0.36130123288678201</v>
      </c>
      <c r="BD9" s="17">
        <v>0.337672011166678</v>
      </c>
      <c r="BE9" s="17">
        <v>0.243326661878732</v>
      </c>
      <c r="BF9" s="17"/>
      <c r="BG9" s="17">
        <v>0.32517767123269398</v>
      </c>
      <c r="BH9" s="17">
        <v>0.32613993443902201</v>
      </c>
      <c r="BI9" s="17"/>
      <c r="BJ9" s="17">
        <v>0.32529999848770402</v>
      </c>
      <c r="BK9" s="17">
        <v>0.33945842823000899</v>
      </c>
      <c r="BL9" s="17"/>
      <c r="BM9" s="17">
        <v>0.30523582352176898</v>
      </c>
      <c r="BN9" s="17">
        <v>0.32715603778514601</v>
      </c>
      <c r="BO9" s="17">
        <v>0.27974148234879698</v>
      </c>
      <c r="BP9" s="17">
        <v>0.27403009894333702</v>
      </c>
      <c r="BQ9" s="17">
        <v>0.60773235452754903</v>
      </c>
      <c r="BR9" s="17"/>
      <c r="BS9" s="17">
        <v>0.44918341901968001</v>
      </c>
      <c r="BT9" s="17"/>
      <c r="BU9" s="17">
        <v>0.33707731891987602</v>
      </c>
      <c r="BV9" s="17">
        <v>0.26754631355618802</v>
      </c>
      <c r="BW9" s="17">
        <v>0.27530821335254102</v>
      </c>
      <c r="BX9" s="17">
        <v>0.583807521445878</v>
      </c>
      <c r="BY9" s="17">
        <v>0.31364362783260602</v>
      </c>
      <c r="BZ9" s="17"/>
      <c r="CA9" s="17">
        <v>0.35204264854566703</v>
      </c>
      <c r="CB9" s="17"/>
      <c r="CC9" s="17">
        <v>0.33600169332942198</v>
      </c>
      <c r="CD9" s="17">
        <v>0.319978641996577</v>
      </c>
      <c r="CE9" s="17"/>
      <c r="CF9" s="17">
        <v>0.27910598324859398</v>
      </c>
      <c r="CG9" s="17"/>
      <c r="CH9" s="17">
        <v>0.35361676756740501</v>
      </c>
      <c r="CI9" s="17">
        <v>0.273524173841868</v>
      </c>
    </row>
    <row r="10" spans="2:87" x14ac:dyDescent="0.35">
      <c r="B10" s="18" t="s">
        <v>158</v>
      </c>
      <c r="C10" s="17">
        <v>0.28669232795806099</v>
      </c>
      <c r="D10" s="17">
        <v>0.32042570111369001</v>
      </c>
      <c r="E10" s="17">
        <v>0.25399177279732099</v>
      </c>
      <c r="F10" s="17"/>
      <c r="G10" s="17">
        <v>0.20859940856932599</v>
      </c>
      <c r="H10" s="17">
        <v>0.400000204497585</v>
      </c>
      <c r="I10" s="17">
        <v>0.32939810789583301</v>
      </c>
      <c r="J10" s="17">
        <v>0.34570489515254599</v>
      </c>
      <c r="K10" s="17">
        <v>0.21186829348696601</v>
      </c>
      <c r="L10" s="17">
        <v>0.20017627567614901</v>
      </c>
      <c r="M10" s="17"/>
      <c r="N10" s="17">
        <v>0.36071699599664098</v>
      </c>
      <c r="O10" s="17">
        <v>0.27685707690740502</v>
      </c>
      <c r="P10" s="17">
        <v>0.262735789412749</v>
      </c>
      <c r="Q10" s="17">
        <v>0.24226470979486001</v>
      </c>
      <c r="R10" s="17"/>
      <c r="S10" s="17">
        <v>0.29095686004332799</v>
      </c>
      <c r="T10" s="17">
        <v>0.34263881880671998</v>
      </c>
      <c r="U10" s="17">
        <v>0.200435822723316</v>
      </c>
      <c r="V10" s="17">
        <v>0.35379359372928598</v>
      </c>
      <c r="W10" s="17">
        <v>0.32571153340826903</v>
      </c>
      <c r="X10" s="17">
        <v>0.414524983597028</v>
      </c>
      <c r="Y10" s="17">
        <v>0.13889504605580499</v>
      </c>
      <c r="Z10" s="17">
        <v>0.28799674020836502</v>
      </c>
      <c r="AA10" s="17">
        <v>0.254891534039279</v>
      </c>
      <c r="AB10" s="17">
        <v>0.33415425210767702</v>
      </c>
      <c r="AC10" s="17">
        <v>0.13019009011361499</v>
      </c>
      <c r="AD10" s="17">
        <v>0.120115804449883</v>
      </c>
      <c r="AE10" s="17"/>
      <c r="AF10" s="17">
        <v>0.25754612731403098</v>
      </c>
      <c r="AG10" s="17">
        <v>0.27142860051506501</v>
      </c>
      <c r="AH10" s="17">
        <v>0.26402667605816499</v>
      </c>
      <c r="AI10" s="17">
        <v>0.34906020149691402</v>
      </c>
      <c r="AJ10" s="17">
        <v>0.36692477773384202</v>
      </c>
      <c r="AK10" s="17"/>
      <c r="AL10" s="17">
        <v>0.27304248154162902</v>
      </c>
      <c r="AM10" s="17">
        <v>0.28243081988487401</v>
      </c>
      <c r="AN10" s="17">
        <v>0.316907806367833</v>
      </c>
      <c r="AO10" s="17">
        <v>0.30098027677359301</v>
      </c>
      <c r="AP10" s="17"/>
      <c r="AQ10" s="17">
        <v>0.225258524010788</v>
      </c>
      <c r="AR10" s="17">
        <v>0.36922779600948502</v>
      </c>
      <c r="AS10" s="17"/>
      <c r="AT10" s="17">
        <v>0.30508457879228601</v>
      </c>
      <c r="AU10" s="17">
        <v>0.201647635085724</v>
      </c>
      <c r="AV10" s="17"/>
      <c r="AW10" s="17">
        <v>0.24498602776388001</v>
      </c>
      <c r="AX10" s="17">
        <v>0.325885599652323</v>
      </c>
      <c r="AY10" s="17">
        <v>0.30784953157247202</v>
      </c>
      <c r="AZ10" s="17"/>
      <c r="BA10" s="17">
        <v>0.33593583897934398</v>
      </c>
      <c r="BB10" s="17">
        <v>0.26627192106602099</v>
      </c>
      <c r="BC10" s="17">
        <v>0.29192679655759701</v>
      </c>
      <c r="BD10" s="17">
        <v>0.235675161316346</v>
      </c>
      <c r="BE10" s="17">
        <v>0.134141784689145</v>
      </c>
      <c r="BF10" s="17"/>
      <c r="BG10" s="17">
        <v>0.27283303026265698</v>
      </c>
      <c r="BH10" s="17">
        <v>0.29743205951699198</v>
      </c>
      <c r="BI10" s="17"/>
      <c r="BJ10" s="17">
        <v>0.31564877838530803</v>
      </c>
      <c r="BK10" s="17">
        <v>0.183494157430733</v>
      </c>
      <c r="BL10" s="17"/>
      <c r="BM10" s="17">
        <v>0.276872201301198</v>
      </c>
      <c r="BN10" s="17">
        <v>0.240409302724818</v>
      </c>
      <c r="BO10" s="17">
        <v>0.35513476022192703</v>
      </c>
      <c r="BP10" s="17">
        <v>0.19954141512382001</v>
      </c>
      <c r="BQ10" s="17">
        <v>0.28767640830402302</v>
      </c>
      <c r="BR10" s="17"/>
      <c r="BS10" s="17">
        <v>0.41654320881286</v>
      </c>
      <c r="BT10" s="17"/>
      <c r="BU10" s="17">
        <v>0.18874533135972901</v>
      </c>
      <c r="BV10" s="17">
        <v>0.35246306676469502</v>
      </c>
      <c r="BW10" s="17">
        <v>0.28293938643744798</v>
      </c>
      <c r="BX10" s="17">
        <v>0.288411102924437</v>
      </c>
      <c r="BY10" s="17">
        <v>0.18276189922293401</v>
      </c>
      <c r="BZ10" s="17"/>
      <c r="CA10" s="17">
        <v>0.499791705120054</v>
      </c>
      <c r="CB10" s="17"/>
      <c r="CC10" s="17">
        <v>0.28827895031426298</v>
      </c>
      <c r="CD10" s="17">
        <v>0.28075049526886098</v>
      </c>
      <c r="CE10" s="17"/>
      <c r="CF10" s="17">
        <v>0.27714401921987197</v>
      </c>
      <c r="CG10" s="17"/>
      <c r="CH10" s="17">
        <v>0.25911210381106897</v>
      </c>
      <c r="CI10" s="17">
        <v>0.45495046200162098</v>
      </c>
    </row>
    <row r="11" spans="2:87" x14ac:dyDescent="0.35">
      <c r="B11" s="18" t="s">
        <v>159</v>
      </c>
      <c r="C11" s="17">
        <v>0.133804144354876</v>
      </c>
      <c r="D11" s="17">
        <v>0.115787900351108</v>
      </c>
      <c r="E11" s="17">
        <v>0.151268783248727</v>
      </c>
      <c r="F11" s="17"/>
      <c r="G11" s="17">
        <v>0.13507345345308</v>
      </c>
      <c r="H11" s="17">
        <v>0.169973420524828</v>
      </c>
      <c r="I11" s="17">
        <v>0.12379586686687501</v>
      </c>
      <c r="J11" s="17">
        <v>0.115938687436099</v>
      </c>
      <c r="K11" s="17">
        <v>0.14523375993590501</v>
      </c>
      <c r="L11" s="17">
        <v>0.11819827290304399</v>
      </c>
      <c r="M11" s="17"/>
      <c r="N11" s="17">
        <v>0.12262680312188801</v>
      </c>
      <c r="O11" s="17">
        <v>0.162019601936708</v>
      </c>
      <c r="P11" s="17">
        <v>0.16132650425342501</v>
      </c>
      <c r="Q11" s="17">
        <v>0.100670447250353</v>
      </c>
      <c r="R11" s="17"/>
      <c r="S11" s="17">
        <v>0.11795028140164</v>
      </c>
      <c r="T11" s="17">
        <v>0.14013919573383701</v>
      </c>
      <c r="U11" s="17">
        <v>0.17319372867628299</v>
      </c>
      <c r="V11" s="17">
        <v>0.15970022045007801</v>
      </c>
      <c r="W11" s="17">
        <v>0</v>
      </c>
      <c r="X11" s="17">
        <v>0.17601655664892901</v>
      </c>
      <c r="Y11" s="17">
        <v>0.33014768645292503</v>
      </c>
      <c r="Z11" s="17">
        <v>0.14112721714513299</v>
      </c>
      <c r="AA11" s="17">
        <v>9.0579677989904295E-2</v>
      </c>
      <c r="AB11" s="17">
        <v>0.14984298868305801</v>
      </c>
      <c r="AC11" s="17">
        <v>0</v>
      </c>
      <c r="AD11" s="17">
        <v>0.16300927707051599</v>
      </c>
      <c r="AE11" s="17"/>
      <c r="AF11" s="17">
        <v>8.0894766605296098E-2</v>
      </c>
      <c r="AG11" s="17">
        <v>0.15158201964739501</v>
      </c>
      <c r="AH11" s="17">
        <v>0.122545171544401</v>
      </c>
      <c r="AI11" s="17">
        <v>0.118883855373484</v>
      </c>
      <c r="AJ11" s="17">
        <v>0.159112113095177</v>
      </c>
      <c r="AK11" s="17"/>
      <c r="AL11" s="17">
        <v>0.13888644151924701</v>
      </c>
      <c r="AM11" s="17">
        <v>0.127918896278023</v>
      </c>
      <c r="AN11" s="17">
        <v>0.107651530104798</v>
      </c>
      <c r="AO11" s="17">
        <v>0.20004868092748301</v>
      </c>
      <c r="AP11" s="17"/>
      <c r="AQ11" s="17">
        <v>0.133702263086798</v>
      </c>
      <c r="AR11" s="17">
        <v>0.13394102043296799</v>
      </c>
      <c r="AS11" s="17"/>
      <c r="AT11" s="17">
        <v>0.14529931893881301</v>
      </c>
      <c r="AU11" s="17">
        <v>9.04134316013884E-2</v>
      </c>
      <c r="AV11" s="17"/>
      <c r="AW11" s="17">
        <v>0.116000046826488</v>
      </c>
      <c r="AX11" s="17">
        <v>0.10758254404770499</v>
      </c>
      <c r="AY11" s="17">
        <v>0.15314259458572299</v>
      </c>
      <c r="AZ11" s="17"/>
      <c r="BA11" s="17">
        <v>0.13965203329235301</v>
      </c>
      <c r="BB11" s="17">
        <v>0.16256927804191601</v>
      </c>
      <c r="BC11" s="17">
        <v>0.10685306338846</v>
      </c>
      <c r="BD11" s="17">
        <v>8.4053521140565801E-2</v>
      </c>
      <c r="BE11" s="17">
        <v>0.213052015091518</v>
      </c>
      <c r="BF11" s="17"/>
      <c r="BG11" s="17">
        <v>0.13854998023880699</v>
      </c>
      <c r="BH11" s="17">
        <v>0.130126540731926</v>
      </c>
      <c r="BI11" s="17"/>
      <c r="BJ11" s="17">
        <v>0.120593024912849</v>
      </c>
      <c r="BK11" s="17">
        <v>0.166890423742723</v>
      </c>
      <c r="BL11" s="17"/>
      <c r="BM11" s="17">
        <v>0.13416999652829401</v>
      </c>
      <c r="BN11" s="17">
        <v>0.14985613463556999</v>
      </c>
      <c r="BO11" s="17">
        <v>0.13534993337627699</v>
      </c>
      <c r="BP11" s="17">
        <v>0.130945581019073</v>
      </c>
      <c r="BQ11" s="17">
        <v>5.5712545226716703E-2</v>
      </c>
      <c r="BR11" s="17"/>
      <c r="BS11" s="17">
        <v>7.6428648655681705E-2</v>
      </c>
      <c r="BT11" s="17"/>
      <c r="BU11" s="17">
        <v>0.16286006394958299</v>
      </c>
      <c r="BV11" s="17">
        <v>0.15587839365960801</v>
      </c>
      <c r="BW11" s="17">
        <v>0.131917392574362</v>
      </c>
      <c r="BX11" s="17">
        <v>7.1565687595122995E-2</v>
      </c>
      <c r="BY11" s="17">
        <v>0.178729979912502</v>
      </c>
      <c r="BZ11" s="17"/>
      <c r="CA11" s="17">
        <v>8.7433277723078101E-2</v>
      </c>
      <c r="CB11" s="17"/>
      <c r="CC11" s="17">
        <v>0.13933167227514801</v>
      </c>
      <c r="CD11" s="17">
        <v>0.11883799959466899</v>
      </c>
      <c r="CE11" s="17"/>
      <c r="CF11" s="17">
        <v>0.151059639736949</v>
      </c>
      <c r="CG11" s="17"/>
      <c r="CH11" s="17">
        <v>0.113916216036322</v>
      </c>
      <c r="CI11" s="17">
        <v>0.11579663249066301</v>
      </c>
    </row>
    <row r="12" spans="2:87" x14ac:dyDescent="0.35">
      <c r="B12" s="18" t="s">
        <v>160</v>
      </c>
      <c r="C12" s="17">
        <v>8.0951988542645806E-2</v>
      </c>
      <c r="D12" s="17">
        <v>8.8644521114029998E-2</v>
      </c>
      <c r="E12" s="17">
        <v>7.3494978995577595E-2</v>
      </c>
      <c r="F12" s="17"/>
      <c r="G12" s="17">
        <v>5.3682536389356002E-2</v>
      </c>
      <c r="H12" s="17">
        <v>7.0498488236655096E-2</v>
      </c>
      <c r="I12" s="17">
        <v>8.9434081584349401E-2</v>
      </c>
      <c r="J12" s="17">
        <v>0.15262698768616301</v>
      </c>
      <c r="K12" s="17">
        <v>5.1025315720045303E-2</v>
      </c>
      <c r="L12" s="17">
        <v>5.7494719299657E-2</v>
      </c>
      <c r="M12" s="17"/>
      <c r="N12" s="17">
        <v>9.9520487054245904E-2</v>
      </c>
      <c r="O12" s="17">
        <v>0.123475960640913</v>
      </c>
      <c r="P12" s="17">
        <v>4.9029394249824797E-2</v>
      </c>
      <c r="Q12" s="17">
        <v>5.3653910573914797E-2</v>
      </c>
      <c r="R12" s="17"/>
      <c r="S12" s="17">
        <v>5.8198001435217098E-2</v>
      </c>
      <c r="T12" s="17">
        <v>8.8368558044135501E-2</v>
      </c>
      <c r="U12" s="17">
        <v>0.131265877545477</v>
      </c>
      <c r="V12" s="17">
        <v>6.7699174276199203E-2</v>
      </c>
      <c r="W12" s="17">
        <v>1.9557944888122899E-2</v>
      </c>
      <c r="X12" s="17">
        <v>0.122653269075537</v>
      </c>
      <c r="Y12" s="17">
        <v>6.5898915882150105E-2</v>
      </c>
      <c r="Z12" s="17">
        <v>0.13571352188899799</v>
      </c>
      <c r="AA12" s="17">
        <v>0.10183887299835701</v>
      </c>
      <c r="AB12" s="17">
        <v>1.94789690980809E-2</v>
      </c>
      <c r="AC12" s="17">
        <v>8.2666147930872694E-2</v>
      </c>
      <c r="AD12" s="17">
        <v>0.183183235094316</v>
      </c>
      <c r="AE12" s="17"/>
      <c r="AF12" s="17">
        <v>7.61064952566846E-2</v>
      </c>
      <c r="AG12" s="17">
        <v>8.9373041288541899E-2</v>
      </c>
      <c r="AH12" s="17">
        <v>8.62141213704853E-2</v>
      </c>
      <c r="AI12" s="17">
        <v>4.9931429120866802E-2</v>
      </c>
      <c r="AJ12" s="17">
        <v>9.2266582728695604E-2</v>
      </c>
      <c r="AK12" s="17"/>
      <c r="AL12" s="17">
        <v>0.107849668934993</v>
      </c>
      <c r="AM12" s="17">
        <v>5.1725732356667303E-2</v>
      </c>
      <c r="AN12" s="17">
        <v>8.4396012262662995E-2</v>
      </c>
      <c r="AO12" s="17">
        <v>7.3682725302437094E-2</v>
      </c>
      <c r="AP12" s="17"/>
      <c r="AQ12" s="17">
        <v>6.2307426890897299E-2</v>
      </c>
      <c r="AR12" s="17">
        <v>0.106000699898065</v>
      </c>
      <c r="AS12" s="17"/>
      <c r="AT12" s="17">
        <v>8.8516773386794395E-2</v>
      </c>
      <c r="AU12" s="17">
        <v>6.8799184998460799E-2</v>
      </c>
      <c r="AV12" s="17"/>
      <c r="AW12" s="17">
        <v>7.85369487092311E-2</v>
      </c>
      <c r="AX12" s="17">
        <v>0.106130296051866</v>
      </c>
      <c r="AY12" s="17">
        <v>6.9705101171942604E-2</v>
      </c>
      <c r="AZ12" s="17"/>
      <c r="BA12" s="17">
        <v>6.2600960574714301E-2</v>
      </c>
      <c r="BB12" s="17">
        <v>9.8878793572778803E-2</v>
      </c>
      <c r="BC12" s="17">
        <v>6.3996810830731707E-2</v>
      </c>
      <c r="BD12" s="17">
        <v>0.114310899213853</v>
      </c>
      <c r="BE12" s="17">
        <v>0.160330838786925</v>
      </c>
      <c r="BF12" s="17"/>
      <c r="BG12" s="17">
        <v>9.5341883261971697E-2</v>
      </c>
      <c r="BH12" s="17">
        <v>6.9801091156403705E-2</v>
      </c>
      <c r="BI12" s="17"/>
      <c r="BJ12" s="17">
        <v>8.8142074153995706E-2</v>
      </c>
      <c r="BK12" s="17">
        <v>4.9291997848044798E-2</v>
      </c>
      <c r="BL12" s="17"/>
      <c r="BM12" s="17">
        <v>4.5364102642277103E-2</v>
      </c>
      <c r="BN12" s="17">
        <v>6.8940490702397203E-2</v>
      </c>
      <c r="BO12" s="17">
        <v>0.119946228527298</v>
      </c>
      <c r="BP12" s="17">
        <v>8.4778126980823404E-2</v>
      </c>
      <c r="BQ12" s="17">
        <v>0</v>
      </c>
      <c r="BR12" s="17"/>
      <c r="BS12" s="17">
        <v>2.9274741198218601E-2</v>
      </c>
      <c r="BT12" s="17"/>
      <c r="BU12" s="17">
        <v>6.0127964095847301E-2</v>
      </c>
      <c r="BV12" s="17">
        <v>0.112859360341847</v>
      </c>
      <c r="BW12" s="17">
        <v>0.11997887990761</v>
      </c>
      <c r="BX12" s="17">
        <v>9.2434108203768295E-3</v>
      </c>
      <c r="BY12" s="17">
        <v>9.2316778825918405E-2</v>
      </c>
      <c r="BZ12" s="17"/>
      <c r="CA12" s="17">
        <v>6.0732368611201001E-2</v>
      </c>
      <c r="CB12" s="17"/>
      <c r="CC12" s="17">
        <v>7.1030294061915994E-2</v>
      </c>
      <c r="CD12" s="17">
        <v>0.12173118378271</v>
      </c>
      <c r="CE12" s="17"/>
      <c r="CF12" s="17">
        <v>0.104916113132274</v>
      </c>
      <c r="CG12" s="17"/>
      <c r="CH12" s="17">
        <v>8.3069871835997802E-2</v>
      </c>
      <c r="CI12" s="17">
        <v>7.5063215681944004E-2</v>
      </c>
    </row>
    <row r="13" spans="2:87" x14ac:dyDescent="0.35">
      <c r="B13" s="18" t="s">
        <v>161</v>
      </c>
      <c r="C13" s="19">
        <v>0.17283172081721901</v>
      </c>
      <c r="D13" s="19">
        <v>0.118013707545046</v>
      </c>
      <c r="E13" s="19">
        <v>0.22597136559981701</v>
      </c>
      <c r="F13" s="19"/>
      <c r="G13" s="19">
        <v>0.143771686581148</v>
      </c>
      <c r="H13" s="19">
        <v>8.7073374635085896E-2</v>
      </c>
      <c r="I13" s="19">
        <v>0.14535077474361899</v>
      </c>
      <c r="J13" s="19">
        <v>0.15306998835983199</v>
      </c>
      <c r="K13" s="19">
        <v>0.165678460246865</v>
      </c>
      <c r="L13" s="19">
        <v>0.327207972134409</v>
      </c>
      <c r="M13" s="19"/>
      <c r="N13" s="19">
        <v>0.14215758408816601</v>
      </c>
      <c r="O13" s="19">
        <v>0.15053284369821099</v>
      </c>
      <c r="P13" s="19">
        <v>0.13286499112110101</v>
      </c>
      <c r="Q13" s="19">
        <v>0.25465190312923702</v>
      </c>
      <c r="R13" s="19"/>
      <c r="S13" s="19">
        <v>0.20232530536166901</v>
      </c>
      <c r="T13" s="19">
        <v>0.124956595557374</v>
      </c>
      <c r="U13" s="19">
        <v>0.26949654651204402</v>
      </c>
      <c r="V13" s="19">
        <v>0.18291924068349499</v>
      </c>
      <c r="W13" s="19">
        <v>0.23922511709128999</v>
      </c>
      <c r="X13" s="19">
        <v>4.61585800460163E-2</v>
      </c>
      <c r="Y13" s="19">
        <v>0.23999698643717601</v>
      </c>
      <c r="Z13" s="19">
        <v>0.13092688192364699</v>
      </c>
      <c r="AA13" s="19">
        <v>0.145218735454614</v>
      </c>
      <c r="AB13" s="19">
        <v>0.14897225504352199</v>
      </c>
      <c r="AC13" s="19">
        <v>0.20165155534097401</v>
      </c>
      <c r="AD13" s="19">
        <v>0.181565709447428</v>
      </c>
      <c r="AE13" s="19"/>
      <c r="AF13" s="19">
        <v>0.24053286289814499</v>
      </c>
      <c r="AG13" s="19">
        <v>0.18728536881907901</v>
      </c>
      <c r="AH13" s="19">
        <v>0.12540946231320299</v>
      </c>
      <c r="AI13" s="19">
        <v>0.18380700740971401</v>
      </c>
      <c r="AJ13" s="19">
        <v>9.7273522994666101E-2</v>
      </c>
      <c r="AK13" s="19"/>
      <c r="AL13" s="19">
        <v>0.23665637927050601</v>
      </c>
      <c r="AM13" s="19">
        <v>0.18211895238380801</v>
      </c>
      <c r="AN13" s="19">
        <v>6.7446790328489895E-2</v>
      </c>
      <c r="AO13" s="19">
        <v>6.7443018369681196E-2</v>
      </c>
      <c r="AP13" s="19"/>
      <c r="AQ13" s="19">
        <v>0.196348334260528</v>
      </c>
      <c r="AR13" s="19">
        <v>0.141237475095536</v>
      </c>
      <c r="AS13" s="19"/>
      <c r="AT13" s="19">
        <v>0.13228524661317201</v>
      </c>
      <c r="AU13" s="19">
        <v>0.33073135717429097</v>
      </c>
      <c r="AV13" s="19"/>
      <c r="AW13" s="19">
        <v>0.216371003018407</v>
      </c>
      <c r="AX13" s="19">
        <v>0.16143196318077099</v>
      </c>
      <c r="AY13" s="19">
        <v>0.13202761761832199</v>
      </c>
      <c r="AZ13" s="19"/>
      <c r="BA13" s="19">
        <v>0.14873283609082799</v>
      </c>
      <c r="BB13" s="19">
        <v>0.16612984349934201</v>
      </c>
      <c r="BC13" s="19">
        <v>0.175922096336429</v>
      </c>
      <c r="BD13" s="19">
        <v>0.22828840716255699</v>
      </c>
      <c r="BE13" s="19">
        <v>0.24914869955368099</v>
      </c>
      <c r="BF13" s="19"/>
      <c r="BG13" s="19">
        <v>0.16809743500387</v>
      </c>
      <c r="BH13" s="19">
        <v>0.176500374155656</v>
      </c>
      <c r="BI13" s="19"/>
      <c r="BJ13" s="19">
        <v>0.150316124060143</v>
      </c>
      <c r="BK13" s="19">
        <v>0.26086499274849001</v>
      </c>
      <c r="BL13" s="19"/>
      <c r="BM13" s="19">
        <v>0.23835787600646199</v>
      </c>
      <c r="BN13" s="19">
        <v>0.213638034152069</v>
      </c>
      <c r="BO13" s="19">
        <v>0.109827595525701</v>
      </c>
      <c r="BP13" s="19">
        <v>0.31070477793294599</v>
      </c>
      <c r="BQ13" s="19">
        <v>4.8878691941711003E-2</v>
      </c>
      <c r="BR13" s="19"/>
      <c r="BS13" s="19">
        <v>2.8569982313559301E-2</v>
      </c>
      <c r="BT13" s="19"/>
      <c r="BU13" s="19">
        <v>0.25118932167496499</v>
      </c>
      <c r="BV13" s="19">
        <v>0.111252865677662</v>
      </c>
      <c r="BW13" s="19">
        <v>0.189856127728039</v>
      </c>
      <c r="BX13" s="19">
        <v>4.6972277214184899E-2</v>
      </c>
      <c r="BY13" s="19">
        <v>0.23254771420603901</v>
      </c>
      <c r="BZ13" s="19"/>
      <c r="CA13" s="19">
        <v>0</v>
      </c>
      <c r="CB13" s="19"/>
      <c r="CC13" s="19">
        <v>0.16535739001925101</v>
      </c>
      <c r="CD13" s="19">
        <v>0.15870167935718299</v>
      </c>
      <c r="CE13" s="19"/>
      <c r="CF13" s="19">
        <v>0.18777424466231199</v>
      </c>
      <c r="CG13" s="19"/>
      <c r="CH13" s="19">
        <v>0.19028504074920699</v>
      </c>
      <c r="CI13" s="19">
        <v>8.0665515983903799E-2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214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501</v>
      </c>
      <c r="D7" s="10">
        <v>249</v>
      </c>
      <c r="E7" s="10">
        <v>252</v>
      </c>
      <c r="F7" s="10"/>
      <c r="G7" s="10">
        <v>42</v>
      </c>
      <c r="H7" s="10">
        <v>87</v>
      </c>
      <c r="I7" s="10">
        <v>102</v>
      </c>
      <c r="J7" s="10">
        <v>93</v>
      </c>
      <c r="K7" s="10">
        <v>77</v>
      </c>
      <c r="L7" s="10">
        <v>100</v>
      </c>
      <c r="M7" s="10"/>
      <c r="N7" s="10">
        <v>149</v>
      </c>
      <c r="O7" s="10">
        <v>109</v>
      </c>
      <c r="P7" s="10">
        <v>110</v>
      </c>
      <c r="Q7" s="10">
        <v>132</v>
      </c>
      <c r="R7" s="10"/>
      <c r="S7" s="10">
        <v>73</v>
      </c>
      <c r="T7" s="10">
        <v>63</v>
      </c>
      <c r="U7" s="10">
        <v>40</v>
      </c>
      <c r="V7" s="10">
        <v>43</v>
      </c>
      <c r="W7" s="10">
        <v>42</v>
      </c>
      <c r="X7" s="10">
        <v>41</v>
      </c>
      <c r="Y7" s="10">
        <v>29</v>
      </c>
      <c r="Z7" s="10">
        <v>23</v>
      </c>
      <c r="AA7" s="10">
        <v>64</v>
      </c>
      <c r="AB7" s="10">
        <v>46</v>
      </c>
      <c r="AC7" s="10">
        <v>22</v>
      </c>
      <c r="AD7" s="10">
        <v>15</v>
      </c>
      <c r="AE7" s="10"/>
      <c r="AF7" s="10">
        <v>76</v>
      </c>
      <c r="AG7" s="10">
        <v>205</v>
      </c>
      <c r="AH7" s="10">
        <v>87</v>
      </c>
      <c r="AI7" s="10">
        <v>62</v>
      </c>
      <c r="AJ7" s="10">
        <v>53</v>
      </c>
      <c r="AK7" s="10"/>
      <c r="AL7" s="10">
        <v>201</v>
      </c>
      <c r="AM7" s="10">
        <v>173</v>
      </c>
      <c r="AN7" s="10">
        <v>91</v>
      </c>
      <c r="AO7" s="10">
        <v>36</v>
      </c>
      <c r="AP7" s="10"/>
      <c r="AQ7" s="10">
        <v>281</v>
      </c>
      <c r="AR7" s="10">
        <v>220</v>
      </c>
      <c r="AS7" s="10"/>
      <c r="AT7" s="10">
        <v>338</v>
      </c>
      <c r="AU7" s="10">
        <v>99</v>
      </c>
      <c r="AV7" s="10"/>
      <c r="AW7" s="10">
        <v>185</v>
      </c>
      <c r="AX7" s="10">
        <v>114</v>
      </c>
      <c r="AY7" s="10">
        <v>187</v>
      </c>
      <c r="AZ7" s="10"/>
      <c r="BA7" s="10">
        <v>142</v>
      </c>
      <c r="BB7" s="10">
        <v>132</v>
      </c>
      <c r="BC7" s="10">
        <v>161</v>
      </c>
      <c r="BD7" s="10">
        <v>42</v>
      </c>
      <c r="BE7" s="10">
        <v>24</v>
      </c>
      <c r="BF7" s="10"/>
      <c r="BG7" s="10">
        <v>202</v>
      </c>
      <c r="BH7" s="10">
        <v>299</v>
      </c>
      <c r="BI7" s="10"/>
      <c r="BJ7" s="10">
        <v>382</v>
      </c>
      <c r="BK7" s="10">
        <v>115</v>
      </c>
      <c r="BL7" s="10"/>
      <c r="BM7" s="10">
        <v>65</v>
      </c>
      <c r="BN7" s="10">
        <v>100</v>
      </c>
      <c r="BO7" s="10">
        <v>169</v>
      </c>
      <c r="BP7" s="10">
        <v>46</v>
      </c>
      <c r="BQ7" s="10">
        <v>61</v>
      </c>
      <c r="BR7" s="10"/>
      <c r="BS7" s="10">
        <v>162</v>
      </c>
      <c r="BT7" s="10"/>
      <c r="BU7" s="10">
        <v>95</v>
      </c>
      <c r="BV7" s="10">
        <v>118</v>
      </c>
      <c r="BW7" s="10">
        <v>43</v>
      </c>
      <c r="BX7" s="10">
        <v>104</v>
      </c>
      <c r="BY7" s="10">
        <v>40</v>
      </c>
      <c r="BZ7" s="10"/>
      <c r="CA7" s="10">
        <v>47</v>
      </c>
      <c r="CB7" s="10"/>
      <c r="CC7" s="10">
        <v>404</v>
      </c>
      <c r="CD7" s="10">
        <v>83</v>
      </c>
      <c r="CE7" s="10"/>
      <c r="CF7" s="10">
        <v>169</v>
      </c>
      <c r="CG7" s="10"/>
      <c r="CH7" s="10">
        <v>176</v>
      </c>
      <c r="CI7" s="10">
        <v>60</v>
      </c>
    </row>
    <row r="8" spans="2:87" ht="30" customHeight="1" x14ac:dyDescent="0.35">
      <c r="B8" s="11" t="s">
        <v>20</v>
      </c>
      <c r="C8" s="11">
        <v>502</v>
      </c>
      <c r="D8" s="11">
        <v>247</v>
      </c>
      <c r="E8" s="11">
        <v>255</v>
      </c>
      <c r="F8" s="11"/>
      <c r="G8" s="11">
        <v>71</v>
      </c>
      <c r="H8" s="11">
        <v>84</v>
      </c>
      <c r="I8" s="11">
        <v>95</v>
      </c>
      <c r="J8" s="11">
        <v>88</v>
      </c>
      <c r="K8" s="11">
        <v>71</v>
      </c>
      <c r="L8" s="11">
        <v>92</v>
      </c>
      <c r="M8" s="11"/>
      <c r="N8" s="11">
        <v>138</v>
      </c>
      <c r="O8" s="11">
        <v>114</v>
      </c>
      <c r="P8" s="11">
        <v>111</v>
      </c>
      <c r="Q8" s="11">
        <v>139</v>
      </c>
      <c r="R8" s="11"/>
      <c r="S8" s="11">
        <v>77</v>
      </c>
      <c r="T8" s="11">
        <v>57</v>
      </c>
      <c r="U8" s="11">
        <v>38</v>
      </c>
      <c r="V8" s="11">
        <v>45</v>
      </c>
      <c r="W8" s="11">
        <v>41</v>
      </c>
      <c r="X8" s="11">
        <v>42</v>
      </c>
      <c r="Y8" s="11">
        <v>32</v>
      </c>
      <c r="Z8" s="11">
        <v>22</v>
      </c>
      <c r="AA8" s="11">
        <v>66</v>
      </c>
      <c r="AB8" s="11">
        <v>46</v>
      </c>
      <c r="AC8" s="11">
        <v>21</v>
      </c>
      <c r="AD8" s="11">
        <v>14</v>
      </c>
      <c r="AE8" s="11"/>
      <c r="AF8" s="11">
        <v>77</v>
      </c>
      <c r="AG8" s="11">
        <v>211</v>
      </c>
      <c r="AH8" s="11">
        <v>87</v>
      </c>
      <c r="AI8" s="11">
        <v>59</v>
      </c>
      <c r="AJ8" s="11">
        <v>50</v>
      </c>
      <c r="AK8" s="11"/>
      <c r="AL8" s="11">
        <v>192</v>
      </c>
      <c r="AM8" s="11">
        <v>178</v>
      </c>
      <c r="AN8" s="11">
        <v>94</v>
      </c>
      <c r="AO8" s="11">
        <v>38</v>
      </c>
      <c r="AP8" s="11"/>
      <c r="AQ8" s="11">
        <v>288</v>
      </c>
      <c r="AR8" s="11">
        <v>214</v>
      </c>
      <c r="AS8" s="11"/>
      <c r="AT8" s="11">
        <v>344</v>
      </c>
      <c r="AU8" s="11">
        <v>91</v>
      </c>
      <c r="AV8" s="11"/>
      <c r="AW8" s="11">
        <v>175</v>
      </c>
      <c r="AX8" s="11">
        <v>114</v>
      </c>
      <c r="AY8" s="11">
        <v>196</v>
      </c>
      <c r="AZ8" s="11"/>
      <c r="BA8" s="11">
        <v>147</v>
      </c>
      <c r="BB8" s="11">
        <v>131</v>
      </c>
      <c r="BC8" s="11">
        <v>162</v>
      </c>
      <c r="BD8" s="11">
        <v>40</v>
      </c>
      <c r="BE8" s="11">
        <v>22</v>
      </c>
      <c r="BF8" s="11"/>
      <c r="BG8" s="11">
        <v>219</v>
      </c>
      <c r="BH8" s="11">
        <v>283</v>
      </c>
      <c r="BI8" s="11"/>
      <c r="BJ8" s="11">
        <v>390</v>
      </c>
      <c r="BK8" s="11">
        <v>108</v>
      </c>
      <c r="BL8" s="11"/>
      <c r="BM8" s="11">
        <v>67</v>
      </c>
      <c r="BN8" s="11">
        <v>94</v>
      </c>
      <c r="BO8" s="11">
        <v>173</v>
      </c>
      <c r="BP8" s="11">
        <v>45</v>
      </c>
      <c r="BQ8" s="11">
        <v>61</v>
      </c>
      <c r="BR8" s="11"/>
      <c r="BS8" s="11">
        <v>163</v>
      </c>
      <c r="BT8" s="11"/>
      <c r="BU8" s="11">
        <v>92</v>
      </c>
      <c r="BV8" s="11">
        <v>119</v>
      </c>
      <c r="BW8" s="11">
        <v>45</v>
      </c>
      <c r="BX8" s="11">
        <v>102</v>
      </c>
      <c r="BY8" s="11">
        <v>43</v>
      </c>
      <c r="BZ8" s="11"/>
      <c r="CA8" s="11">
        <v>48</v>
      </c>
      <c r="CB8" s="11"/>
      <c r="CC8" s="11">
        <v>403</v>
      </c>
      <c r="CD8" s="11">
        <v>85</v>
      </c>
      <c r="CE8" s="11"/>
      <c r="CF8" s="11">
        <v>159</v>
      </c>
      <c r="CG8" s="11"/>
      <c r="CH8" s="11">
        <v>173</v>
      </c>
      <c r="CI8" s="11">
        <v>58</v>
      </c>
    </row>
    <row r="9" spans="2:87" x14ac:dyDescent="0.35">
      <c r="B9" s="18" t="s">
        <v>157</v>
      </c>
      <c r="C9" s="17">
        <v>0.23679370496920499</v>
      </c>
      <c r="D9" s="17">
        <v>0.25820220120643</v>
      </c>
      <c r="E9" s="17">
        <v>0.216040674761281</v>
      </c>
      <c r="F9" s="17"/>
      <c r="G9" s="17">
        <v>0.17306860088034301</v>
      </c>
      <c r="H9" s="17">
        <v>0.28745964330155699</v>
      </c>
      <c r="I9" s="17">
        <v>0.221329853973629</v>
      </c>
      <c r="J9" s="17">
        <v>0.15255990409696901</v>
      </c>
      <c r="K9" s="17">
        <v>0.34840537606447802</v>
      </c>
      <c r="L9" s="17">
        <v>0.25009672468780197</v>
      </c>
      <c r="M9" s="17"/>
      <c r="N9" s="17">
        <v>0.25737341015182902</v>
      </c>
      <c r="O9" s="17">
        <v>0.14750274542551201</v>
      </c>
      <c r="P9" s="17">
        <v>0.25856742856040899</v>
      </c>
      <c r="Q9" s="17">
        <v>0.27378105838832001</v>
      </c>
      <c r="R9" s="17"/>
      <c r="S9" s="17">
        <v>0.26450496673393598</v>
      </c>
      <c r="T9" s="17">
        <v>0.35337080679196597</v>
      </c>
      <c r="U9" s="17">
        <v>0.23713260395385599</v>
      </c>
      <c r="V9" s="17">
        <v>0.113100094294123</v>
      </c>
      <c r="W9" s="17">
        <v>0.209522845581844</v>
      </c>
      <c r="X9" s="17">
        <v>0.182236779754057</v>
      </c>
      <c r="Y9" s="17">
        <v>0.15540429905650099</v>
      </c>
      <c r="Z9" s="17">
        <v>0.30059352525259098</v>
      </c>
      <c r="AA9" s="17">
        <v>0.31206026768763401</v>
      </c>
      <c r="AB9" s="17">
        <v>0.24094773172932599</v>
      </c>
      <c r="AC9" s="17">
        <v>0.17515449229537</v>
      </c>
      <c r="AD9" s="17">
        <v>5.7472142168679699E-2</v>
      </c>
      <c r="AE9" s="17"/>
      <c r="AF9" s="17">
        <v>0.25168074360787601</v>
      </c>
      <c r="AG9" s="17">
        <v>0.221288015708483</v>
      </c>
      <c r="AH9" s="17">
        <v>0.26799856790525101</v>
      </c>
      <c r="AI9" s="17">
        <v>0.227847787938246</v>
      </c>
      <c r="AJ9" s="17">
        <v>0.24818227375072199</v>
      </c>
      <c r="AK9" s="17"/>
      <c r="AL9" s="17">
        <v>0.22106414776872901</v>
      </c>
      <c r="AM9" s="17">
        <v>0.23191224677849201</v>
      </c>
      <c r="AN9" s="17">
        <v>0.27702424227614503</v>
      </c>
      <c r="AO9" s="17">
        <v>0.2398123539052</v>
      </c>
      <c r="AP9" s="17"/>
      <c r="AQ9" s="17">
        <v>0.25789322727840902</v>
      </c>
      <c r="AR9" s="17">
        <v>0.20844678783956899</v>
      </c>
      <c r="AS9" s="17"/>
      <c r="AT9" s="17">
        <v>0.23627933654663999</v>
      </c>
      <c r="AU9" s="17">
        <v>0.22821855691465601</v>
      </c>
      <c r="AV9" s="17"/>
      <c r="AW9" s="17">
        <v>0.26308940966279099</v>
      </c>
      <c r="AX9" s="17">
        <v>0.159622569571646</v>
      </c>
      <c r="AY9" s="17">
        <v>0.265699597315326</v>
      </c>
      <c r="AZ9" s="17"/>
      <c r="BA9" s="17">
        <v>0.28461674767446299</v>
      </c>
      <c r="BB9" s="17">
        <v>0.158339707855436</v>
      </c>
      <c r="BC9" s="17">
        <v>0.27413750280354798</v>
      </c>
      <c r="BD9" s="17">
        <v>0.16194260928134599</v>
      </c>
      <c r="BE9" s="17">
        <v>0.246280288166533</v>
      </c>
      <c r="BF9" s="17"/>
      <c r="BG9" s="17">
        <v>0.186350892423507</v>
      </c>
      <c r="BH9" s="17">
        <v>0.27588242921227402</v>
      </c>
      <c r="BI9" s="17"/>
      <c r="BJ9" s="17">
        <v>0.22161606976393899</v>
      </c>
      <c r="BK9" s="17">
        <v>0.29157491238442301</v>
      </c>
      <c r="BL9" s="17"/>
      <c r="BM9" s="17">
        <v>0.15571546048653201</v>
      </c>
      <c r="BN9" s="17">
        <v>0.23192635301676501</v>
      </c>
      <c r="BO9" s="17">
        <v>0.179666440237084</v>
      </c>
      <c r="BP9" s="17">
        <v>0.22309315471100599</v>
      </c>
      <c r="BQ9" s="17">
        <v>0.556007273467505</v>
      </c>
      <c r="BR9" s="17"/>
      <c r="BS9" s="17">
        <v>0.45647248419058001</v>
      </c>
      <c r="BT9" s="17"/>
      <c r="BU9" s="17">
        <v>0.222813815552828</v>
      </c>
      <c r="BV9" s="17">
        <v>0.17858641353062699</v>
      </c>
      <c r="BW9" s="17">
        <v>0.20700901398633301</v>
      </c>
      <c r="BX9" s="17">
        <v>0.468829424390098</v>
      </c>
      <c r="BY9" s="17">
        <v>8.2096407020796194E-2</v>
      </c>
      <c r="BZ9" s="17"/>
      <c r="CA9" s="17">
        <v>0.36327413646127898</v>
      </c>
      <c r="CB9" s="17"/>
      <c r="CC9" s="17">
        <v>0.25641068173874298</v>
      </c>
      <c r="CD9" s="17">
        <v>0.14723572956346101</v>
      </c>
      <c r="CE9" s="17"/>
      <c r="CF9" s="17">
        <v>0.26787687388231002</v>
      </c>
      <c r="CG9" s="17"/>
      <c r="CH9" s="17">
        <v>0.187218579168166</v>
      </c>
      <c r="CI9" s="17">
        <v>0.32224394063317702</v>
      </c>
    </row>
    <row r="10" spans="2:87" x14ac:dyDescent="0.35">
      <c r="B10" s="18" t="s">
        <v>158</v>
      </c>
      <c r="C10" s="17">
        <v>0.25144621849415599</v>
      </c>
      <c r="D10" s="17">
        <v>0.29633303085059898</v>
      </c>
      <c r="E10" s="17">
        <v>0.20793371007467901</v>
      </c>
      <c r="F10" s="17"/>
      <c r="G10" s="17">
        <v>0.268648720601327</v>
      </c>
      <c r="H10" s="17">
        <v>0.27090950985752799</v>
      </c>
      <c r="I10" s="17">
        <v>0.26429528575449202</v>
      </c>
      <c r="J10" s="17">
        <v>0.27634240695515999</v>
      </c>
      <c r="K10" s="17">
        <v>0.28283616485305901</v>
      </c>
      <c r="L10" s="17">
        <v>0.158794317112842</v>
      </c>
      <c r="M10" s="17"/>
      <c r="N10" s="17">
        <v>0.24990689847777001</v>
      </c>
      <c r="O10" s="17">
        <v>0.27865019789863799</v>
      </c>
      <c r="P10" s="17">
        <v>0.273579041714204</v>
      </c>
      <c r="Q10" s="17">
        <v>0.208023163640427</v>
      </c>
      <c r="R10" s="17"/>
      <c r="S10" s="17">
        <v>0.17963542017760201</v>
      </c>
      <c r="T10" s="17">
        <v>0.101600282929091</v>
      </c>
      <c r="U10" s="17">
        <v>0.17656363901932001</v>
      </c>
      <c r="V10" s="17">
        <v>0.36898922755240299</v>
      </c>
      <c r="W10" s="17">
        <v>0.26505943735487902</v>
      </c>
      <c r="X10" s="17">
        <v>0.35237488836168201</v>
      </c>
      <c r="Y10" s="17">
        <v>0.26631831937190198</v>
      </c>
      <c r="Z10" s="17">
        <v>0.21330747720607801</v>
      </c>
      <c r="AA10" s="17">
        <v>0.28089592564383398</v>
      </c>
      <c r="AB10" s="17">
        <v>0.29082388562156403</v>
      </c>
      <c r="AC10" s="17">
        <v>0.41348356243907203</v>
      </c>
      <c r="AD10" s="17">
        <v>0.25045932988597702</v>
      </c>
      <c r="AE10" s="17"/>
      <c r="AF10" s="17">
        <v>0.2447178191729</v>
      </c>
      <c r="AG10" s="17">
        <v>0.24777393264518899</v>
      </c>
      <c r="AH10" s="17">
        <v>0.20623601987867199</v>
      </c>
      <c r="AI10" s="17">
        <v>0.28622212235317301</v>
      </c>
      <c r="AJ10" s="17">
        <v>0.32108567211990202</v>
      </c>
      <c r="AK10" s="17"/>
      <c r="AL10" s="17">
        <v>0.201167987388993</v>
      </c>
      <c r="AM10" s="17">
        <v>0.27815318286959501</v>
      </c>
      <c r="AN10" s="17">
        <v>0.231758008350537</v>
      </c>
      <c r="AO10" s="17">
        <v>0.42809715120380998</v>
      </c>
      <c r="AP10" s="17"/>
      <c r="AQ10" s="17">
        <v>0.248968977400785</v>
      </c>
      <c r="AR10" s="17">
        <v>0.25477435772663898</v>
      </c>
      <c r="AS10" s="17"/>
      <c r="AT10" s="17">
        <v>0.27060245064037802</v>
      </c>
      <c r="AU10" s="17">
        <v>0.18240828695614</v>
      </c>
      <c r="AV10" s="17"/>
      <c r="AW10" s="17">
        <v>0.23705369682802699</v>
      </c>
      <c r="AX10" s="17">
        <v>0.33929026382033001</v>
      </c>
      <c r="AY10" s="17">
        <v>0.226288581310783</v>
      </c>
      <c r="AZ10" s="17"/>
      <c r="BA10" s="17">
        <v>0.24839319904226201</v>
      </c>
      <c r="BB10" s="17">
        <v>0.27962414202442598</v>
      </c>
      <c r="BC10" s="17">
        <v>0.23962767619355299</v>
      </c>
      <c r="BD10" s="17">
        <v>0.238849565382422</v>
      </c>
      <c r="BE10" s="17">
        <v>0.214445948544113</v>
      </c>
      <c r="BF10" s="17"/>
      <c r="BG10" s="17">
        <v>0.22989426011051101</v>
      </c>
      <c r="BH10" s="17">
        <v>0.26814708261415798</v>
      </c>
      <c r="BI10" s="17"/>
      <c r="BJ10" s="17">
        <v>0.26700916619192999</v>
      </c>
      <c r="BK10" s="17">
        <v>0.20451009303692999</v>
      </c>
      <c r="BL10" s="17"/>
      <c r="BM10" s="17">
        <v>0.30336659507320402</v>
      </c>
      <c r="BN10" s="17">
        <v>0.32220764357480203</v>
      </c>
      <c r="BO10" s="17">
        <v>0.24269273959371901</v>
      </c>
      <c r="BP10" s="17">
        <v>0.177527383754781</v>
      </c>
      <c r="BQ10" s="17">
        <v>0.28720755643186502</v>
      </c>
      <c r="BR10" s="17"/>
      <c r="BS10" s="17">
        <v>0.33155473649186501</v>
      </c>
      <c r="BT10" s="17"/>
      <c r="BU10" s="17">
        <v>0.27050913716663699</v>
      </c>
      <c r="BV10" s="17">
        <v>0.19802357744597299</v>
      </c>
      <c r="BW10" s="17">
        <v>0.22020995520838799</v>
      </c>
      <c r="BX10" s="17">
        <v>0.411997592977143</v>
      </c>
      <c r="BY10" s="17">
        <v>0.27435718040976198</v>
      </c>
      <c r="BZ10" s="17"/>
      <c r="CA10" s="17">
        <v>0.37004498758648102</v>
      </c>
      <c r="CB10" s="17"/>
      <c r="CC10" s="17">
        <v>0.25411888319163001</v>
      </c>
      <c r="CD10" s="17">
        <v>0.25946998850913899</v>
      </c>
      <c r="CE10" s="17"/>
      <c r="CF10" s="17">
        <v>0.18398851182772999</v>
      </c>
      <c r="CG10" s="17"/>
      <c r="CH10" s="17">
        <v>0.29379127647454401</v>
      </c>
      <c r="CI10" s="17">
        <v>0.29089402488483801</v>
      </c>
    </row>
    <row r="11" spans="2:87" x14ac:dyDescent="0.35">
      <c r="B11" s="18" t="s">
        <v>159</v>
      </c>
      <c r="C11" s="17">
        <v>0.19038038249431399</v>
      </c>
      <c r="D11" s="17">
        <v>0.20593208481250999</v>
      </c>
      <c r="E11" s="17">
        <v>0.17530482817149501</v>
      </c>
      <c r="F11" s="17"/>
      <c r="G11" s="17">
        <v>0.22651726304448</v>
      </c>
      <c r="H11" s="17">
        <v>0.232173656544129</v>
      </c>
      <c r="I11" s="17">
        <v>0.23073202354366201</v>
      </c>
      <c r="J11" s="17">
        <v>0.233655817221706</v>
      </c>
      <c r="K11" s="17">
        <v>0.102907987323877</v>
      </c>
      <c r="L11" s="17">
        <v>0.108188754587119</v>
      </c>
      <c r="M11" s="17"/>
      <c r="N11" s="17">
        <v>0.19565456322968799</v>
      </c>
      <c r="O11" s="17">
        <v>0.22854809618674901</v>
      </c>
      <c r="P11" s="17">
        <v>0.19414744885954799</v>
      </c>
      <c r="Q11" s="17">
        <v>0.15208657041080301</v>
      </c>
      <c r="R11" s="17"/>
      <c r="S11" s="17">
        <v>0.16249707857354601</v>
      </c>
      <c r="T11" s="17">
        <v>0.22382737347891099</v>
      </c>
      <c r="U11" s="17">
        <v>0.22229884888888399</v>
      </c>
      <c r="V11" s="17">
        <v>0.24735239896404701</v>
      </c>
      <c r="W11" s="17">
        <v>0.15407052171639399</v>
      </c>
      <c r="X11" s="17">
        <v>0.220099966522491</v>
      </c>
      <c r="Y11" s="17">
        <v>0.156117274929196</v>
      </c>
      <c r="Z11" s="17">
        <v>0.21886947849703001</v>
      </c>
      <c r="AA11" s="17">
        <v>0.13390468295076699</v>
      </c>
      <c r="AB11" s="17">
        <v>0.22780027274416101</v>
      </c>
      <c r="AC11" s="17">
        <v>0.127044241993711</v>
      </c>
      <c r="AD11" s="17">
        <v>0.22543951128259401</v>
      </c>
      <c r="AE11" s="17"/>
      <c r="AF11" s="17">
        <v>0.15351037143385399</v>
      </c>
      <c r="AG11" s="17">
        <v>0.17940438101842801</v>
      </c>
      <c r="AH11" s="17">
        <v>0.217075405214328</v>
      </c>
      <c r="AI11" s="17">
        <v>0.21601541725760401</v>
      </c>
      <c r="AJ11" s="17">
        <v>0.244200085483226</v>
      </c>
      <c r="AK11" s="17"/>
      <c r="AL11" s="17">
        <v>0.16752610381608901</v>
      </c>
      <c r="AM11" s="17">
        <v>0.193034750852667</v>
      </c>
      <c r="AN11" s="17">
        <v>0.26917799808348503</v>
      </c>
      <c r="AO11" s="17">
        <v>9.9187316273445902E-2</v>
      </c>
      <c r="AP11" s="17"/>
      <c r="AQ11" s="17">
        <v>0.16498357190313701</v>
      </c>
      <c r="AR11" s="17">
        <v>0.22450064714462201</v>
      </c>
      <c r="AS11" s="17"/>
      <c r="AT11" s="17">
        <v>0.212404570281921</v>
      </c>
      <c r="AU11" s="17">
        <v>0.11134483404128601</v>
      </c>
      <c r="AV11" s="17"/>
      <c r="AW11" s="17">
        <v>0.152156955315498</v>
      </c>
      <c r="AX11" s="17">
        <v>0.18503732215289401</v>
      </c>
      <c r="AY11" s="17">
        <v>0.225853296870002</v>
      </c>
      <c r="AZ11" s="17"/>
      <c r="BA11" s="17">
        <v>0.197924840577305</v>
      </c>
      <c r="BB11" s="17">
        <v>0.21132911646498401</v>
      </c>
      <c r="BC11" s="17">
        <v>0.18685255985452801</v>
      </c>
      <c r="BD11" s="17">
        <v>0.116867096917237</v>
      </c>
      <c r="BE11" s="17">
        <v>0.176442357464759</v>
      </c>
      <c r="BF11" s="17"/>
      <c r="BG11" s="17">
        <v>0.224718263395569</v>
      </c>
      <c r="BH11" s="17">
        <v>0.16377155776978899</v>
      </c>
      <c r="BI11" s="17"/>
      <c r="BJ11" s="17">
        <v>0.19979006865628901</v>
      </c>
      <c r="BK11" s="17">
        <v>0.14365763071101301</v>
      </c>
      <c r="BL11" s="17"/>
      <c r="BM11" s="17">
        <v>0.22153508280683901</v>
      </c>
      <c r="BN11" s="17">
        <v>0.103865371332079</v>
      </c>
      <c r="BO11" s="17">
        <v>0.296528790135061</v>
      </c>
      <c r="BP11" s="17">
        <v>9.6693597131851605E-2</v>
      </c>
      <c r="BQ11" s="17">
        <v>5.92880118311956E-2</v>
      </c>
      <c r="BR11" s="17"/>
      <c r="BS11" s="17">
        <v>0.11469170715099</v>
      </c>
      <c r="BT11" s="17"/>
      <c r="BU11" s="17">
        <v>0.13673547413713899</v>
      </c>
      <c r="BV11" s="17">
        <v>0.30637808836251701</v>
      </c>
      <c r="BW11" s="17">
        <v>0.18273137667829201</v>
      </c>
      <c r="BX11" s="17">
        <v>5.3542341635170999E-2</v>
      </c>
      <c r="BY11" s="17">
        <v>0.275282137935006</v>
      </c>
      <c r="BZ11" s="17"/>
      <c r="CA11" s="17">
        <v>0.19791237738480599</v>
      </c>
      <c r="CB11" s="17"/>
      <c r="CC11" s="17">
        <v>0.17293889011681499</v>
      </c>
      <c r="CD11" s="17">
        <v>0.29348082724938501</v>
      </c>
      <c r="CE11" s="17"/>
      <c r="CF11" s="17">
        <v>0.17883820752532301</v>
      </c>
      <c r="CG11" s="17"/>
      <c r="CH11" s="17">
        <v>0.16120040798124299</v>
      </c>
      <c r="CI11" s="17">
        <v>0.17816617107657401</v>
      </c>
    </row>
    <row r="12" spans="2:87" x14ac:dyDescent="0.35">
      <c r="B12" s="18" t="s">
        <v>160</v>
      </c>
      <c r="C12" s="17">
        <v>0.12266199930681</v>
      </c>
      <c r="D12" s="17">
        <v>0.1146396990283</v>
      </c>
      <c r="E12" s="17">
        <v>0.130438680030768</v>
      </c>
      <c r="F12" s="17"/>
      <c r="G12" s="17">
        <v>0.19735756103746099</v>
      </c>
      <c r="H12" s="17">
        <v>0.121055405249475</v>
      </c>
      <c r="I12" s="17">
        <v>7.5025464909781403E-2</v>
      </c>
      <c r="J12" s="17">
        <v>0.17169118154131599</v>
      </c>
      <c r="K12" s="17">
        <v>7.62757216403918E-2</v>
      </c>
      <c r="L12" s="17">
        <v>0.104472630074981</v>
      </c>
      <c r="M12" s="17"/>
      <c r="N12" s="17">
        <v>0.14009807219294701</v>
      </c>
      <c r="O12" s="17">
        <v>0.177881038209347</v>
      </c>
      <c r="P12" s="17">
        <v>7.2108450937158605E-2</v>
      </c>
      <c r="Q12" s="17">
        <v>0.10122891186451</v>
      </c>
      <c r="R12" s="17"/>
      <c r="S12" s="17">
        <v>0.178809900525813</v>
      </c>
      <c r="T12" s="17">
        <v>0.13382574452458701</v>
      </c>
      <c r="U12" s="17">
        <v>9.4508361625895806E-2</v>
      </c>
      <c r="V12" s="17">
        <v>6.4419589117187107E-2</v>
      </c>
      <c r="W12" s="17">
        <v>0.106228523655704</v>
      </c>
      <c r="X12" s="17">
        <v>9.8234349013801001E-2</v>
      </c>
      <c r="Y12" s="17">
        <v>0.144089516416156</v>
      </c>
      <c r="Z12" s="17">
        <v>0.13630263712065399</v>
      </c>
      <c r="AA12" s="17">
        <v>0.12792038826315</v>
      </c>
      <c r="AB12" s="17">
        <v>5.2497916665265001E-2</v>
      </c>
      <c r="AC12" s="17">
        <v>0.124296054983792</v>
      </c>
      <c r="AD12" s="17">
        <v>0.28506330721532103</v>
      </c>
      <c r="AE12" s="17"/>
      <c r="AF12" s="17">
        <v>7.1181821483963598E-2</v>
      </c>
      <c r="AG12" s="17">
        <v>0.148007622021258</v>
      </c>
      <c r="AH12" s="17">
        <v>0.138483028475857</v>
      </c>
      <c r="AI12" s="17">
        <v>5.46261933557411E-2</v>
      </c>
      <c r="AJ12" s="17">
        <v>8.9258445651484206E-2</v>
      </c>
      <c r="AK12" s="17"/>
      <c r="AL12" s="17">
        <v>0.16180045769369999</v>
      </c>
      <c r="AM12" s="17">
        <v>8.3338236963762205E-2</v>
      </c>
      <c r="AN12" s="17">
        <v>9.9886337547972701E-2</v>
      </c>
      <c r="AO12" s="17">
        <v>0.165460160247863</v>
      </c>
      <c r="AP12" s="17"/>
      <c r="AQ12" s="17">
        <v>0.10826878603109601</v>
      </c>
      <c r="AR12" s="17">
        <v>0.14199908277139001</v>
      </c>
      <c r="AS12" s="17"/>
      <c r="AT12" s="17">
        <v>0.112953537205605</v>
      </c>
      <c r="AU12" s="17">
        <v>0.11640270221042801</v>
      </c>
      <c r="AV12" s="17"/>
      <c r="AW12" s="17">
        <v>0.116744535698626</v>
      </c>
      <c r="AX12" s="17">
        <v>0.12884074254789199</v>
      </c>
      <c r="AY12" s="17">
        <v>0.111833272177034</v>
      </c>
      <c r="AZ12" s="17"/>
      <c r="BA12" s="17">
        <v>0.10370890745098101</v>
      </c>
      <c r="BB12" s="17">
        <v>0.148995378833959</v>
      </c>
      <c r="BC12" s="17">
        <v>9.7921272857637395E-2</v>
      </c>
      <c r="BD12" s="17">
        <v>0.210308117166216</v>
      </c>
      <c r="BE12" s="17">
        <v>0.11368270627091499</v>
      </c>
      <c r="BF12" s="17"/>
      <c r="BG12" s="17">
        <v>0.150370769841394</v>
      </c>
      <c r="BH12" s="17">
        <v>0.10119014958472</v>
      </c>
      <c r="BI12" s="17"/>
      <c r="BJ12" s="17">
        <v>0.130080997471096</v>
      </c>
      <c r="BK12" s="17">
        <v>9.1737480939975899E-2</v>
      </c>
      <c r="BL12" s="17"/>
      <c r="BM12" s="17">
        <v>1.49057642277664E-2</v>
      </c>
      <c r="BN12" s="17">
        <v>0.12706105054469</v>
      </c>
      <c r="BO12" s="17">
        <v>0.146991928918526</v>
      </c>
      <c r="BP12" s="17">
        <v>0.13780932644497501</v>
      </c>
      <c r="BQ12" s="17">
        <v>3.4430979775154899E-2</v>
      </c>
      <c r="BR12" s="17"/>
      <c r="BS12" s="17">
        <v>4.3422276790750003E-2</v>
      </c>
      <c r="BT12" s="17"/>
      <c r="BU12" s="17">
        <v>0.11742289687367299</v>
      </c>
      <c r="BV12" s="17">
        <v>0.18068946555503601</v>
      </c>
      <c r="BW12" s="17">
        <v>0.136458202827896</v>
      </c>
      <c r="BX12" s="17">
        <v>9.2434108203768295E-3</v>
      </c>
      <c r="BY12" s="17">
        <v>0.127025882959657</v>
      </c>
      <c r="BZ12" s="17"/>
      <c r="CA12" s="17">
        <v>2.3899184430746401E-2</v>
      </c>
      <c r="CB12" s="17"/>
      <c r="CC12" s="17">
        <v>0.12095886679031601</v>
      </c>
      <c r="CD12" s="17">
        <v>0.13143329116703101</v>
      </c>
      <c r="CE12" s="17"/>
      <c r="CF12" s="17">
        <v>0.169733349693518</v>
      </c>
      <c r="CG12" s="17"/>
      <c r="CH12" s="17">
        <v>0.113568585774709</v>
      </c>
      <c r="CI12" s="17">
        <v>0.110290387495415</v>
      </c>
    </row>
    <row r="13" spans="2:87" x14ac:dyDescent="0.35">
      <c r="B13" s="18" t="s">
        <v>161</v>
      </c>
      <c r="C13" s="19">
        <v>0.19871769473551501</v>
      </c>
      <c r="D13" s="19">
        <v>0.124892984102161</v>
      </c>
      <c r="E13" s="19">
        <v>0.27028210696177601</v>
      </c>
      <c r="F13" s="19"/>
      <c r="G13" s="19">
        <v>0.134407854436388</v>
      </c>
      <c r="H13" s="19">
        <v>8.8401785047311998E-2</v>
      </c>
      <c r="I13" s="19">
        <v>0.20861737181843501</v>
      </c>
      <c r="J13" s="19">
        <v>0.165750690184849</v>
      </c>
      <c r="K13" s="19">
        <v>0.189574750118194</v>
      </c>
      <c r="L13" s="19">
        <v>0.378447573537256</v>
      </c>
      <c r="M13" s="19"/>
      <c r="N13" s="19">
        <v>0.156967055947765</v>
      </c>
      <c r="O13" s="19">
        <v>0.16741792227975399</v>
      </c>
      <c r="P13" s="19">
        <v>0.20159762992868099</v>
      </c>
      <c r="Q13" s="19">
        <v>0.26488029569594002</v>
      </c>
      <c r="R13" s="19"/>
      <c r="S13" s="19">
        <v>0.21455263398910199</v>
      </c>
      <c r="T13" s="19">
        <v>0.18737579227544501</v>
      </c>
      <c r="U13" s="19">
        <v>0.26949654651204402</v>
      </c>
      <c r="V13" s="19">
        <v>0.20613869007224001</v>
      </c>
      <c r="W13" s="19">
        <v>0.26511867169117997</v>
      </c>
      <c r="X13" s="19">
        <v>0.147054016347969</v>
      </c>
      <c r="Y13" s="19">
        <v>0.27807059022624497</v>
      </c>
      <c r="Z13" s="19">
        <v>0.13092688192364699</v>
      </c>
      <c r="AA13" s="19">
        <v>0.145218735454614</v>
      </c>
      <c r="AB13" s="19">
        <v>0.18793019323968399</v>
      </c>
      <c r="AC13" s="19">
        <v>0.16002164828805401</v>
      </c>
      <c r="AD13" s="19">
        <v>0.181565709447428</v>
      </c>
      <c r="AE13" s="19"/>
      <c r="AF13" s="19">
        <v>0.27890924430140601</v>
      </c>
      <c r="AG13" s="19">
        <v>0.203526048606642</v>
      </c>
      <c r="AH13" s="19">
        <v>0.17020697852589201</v>
      </c>
      <c r="AI13" s="19">
        <v>0.21528847909523699</v>
      </c>
      <c r="AJ13" s="19">
        <v>9.7273522994666101E-2</v>
      </c>
      <c r="AK13" s="19"/>
      <c r="AL13" s="19">
        <v>0.24844130333248901</v>
      </c>
      <c r="AM13" s="19">
        <v>0.21356158253548399</v>
      </c>
      <c r="AN13" s="19">
        <v>0.12215341374186001</v>
      </c>
      <c r="AO13" s="19">
        <v>6.7443018369681196E-2</v>
      </c>
      <c r="AP13" s="19"/>
      <c r="AQ13" s="19">
        <v>0.21988543738657301</v>
      </c>
      <c r="AR13" s="19">
        <v>0.17027912451777999</v>
      </c>
      <c r="AS13" s="19"/>
      <c r="AT13" s="19">
        <v>0.16776010532545599</v>
      </c>
      <c r="AU13" s="19">
        <v>0.36162561987748998</v>
      </c>
      <c r="AV13" s="19"/>
      <c r="AW13" s="19">
        <v>0.230955402495058</v>
      </c>
      <c r="AX13" s="19">
        <v>0.187209101907238</v>
      </c>
      <c r="AY13" s="19">
        <v>0.170325252326855</v>
      </c>
      <c r="AZ13" s="19"/>
      <c r="BA13" s="19">
        <v>0.16535630525498901</v>
      </c>
      <c r="BB13" s="19">
        <v>0.20171165482119499</v>
      </c>
      <c r="BC13" s="19">
        <v>0.201460988290733</v>
      </c>
      <c r="BD13" s="19">
        <v>0.27203261125278</v>
      </c>
      <c r="BE13" s="19">
        <v>0.24914869955368099</v>
      </c>
      <c r="BF13" s="19"/>
      <c r="BG13" s="19">
        <v>0.208665814229019</v>
      </c>
      <c r="BH13" s="19">
        <v>0.19100878081906</v>
      </c>
      <c r="BI13" s="19"/>
      <c r="BJ13" s="19">
        <v>0.181503697916746</v>
      </c>
      <c r="BK13" s="19">
        <v>0.26851988292765799</v>
      </c>
      <c r="BL13" s="19"/>
      <c r="BM13" s="19">
        <v>0.30447709740565798</v>
      </c>
      <c r="BN13" s="19">
        <v>0.21493958153166501</v>
      </c>
      <c r="BO13" s="19">
        <v>0.13412010111561001</v>
      </c>
      <c r="BP13" s="19">
        <v>0.364876537957386</v>
      </c>
      <c r="BQ13" s="19">
        <v>6.3066178494279701E-2</v>
      </c>
      <c r="BR13" s="19"/>
      <c r="BS13" s="19">
        <v>5.3858795375815498E-2</v>
      </c>
      <c r="BT13" s="19"/>
      <c r="BU13" s="19">
        <v>0.25251867626972302</v>
      </c>
      <c r="BV13" s="19">
        <v>0.13632245510584801</v>
      </c>
      <c r="BW13" s="19">
        <v>0.253591451299091</v>
      </c>
      <c r="BX13" s="19">
        <v>5.6387230177211797E-2</v>
      </c>
      <c r="BY13" s="19">
        <v>0.24123839167477801</v>
      </c>
      <c r="BZ13" s="19"/>
      <c r="CA13" s="19">
        <v>4.4869314136687301E-2</v>
      </c>
      <c r="CB13" s="19"/>
      <c r="CC13" s="19">
        <v>0.19557267816249699</v>
      </c>
      <c r="CD13" s="19">
        <v>0.168380163510985</v>
      </c>
      <c r="CE13" s="19"/>
      <c r="CF13" s="19">
        <v>0.19956305707111999</v>
      </c>
      <c r="CG13" s="19"/>
      <c r="CH13" s="19">
        <v>0.244221150601339</v>
      </c>
      <c r="CI13" s="19">
        <v>9.8405475909996099E-2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215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501</v>
      </c>
      <c r="D7" s="10">
        <v>249</v>
      </c>
      <c r="E7" s="10">
        <v>252</v>
      </c>
      <c r="F7" s="10"/>
      <c r="G7" s="10">
        <v>42</v>
      </c>
      <c r="H7" s="10">
        <v>87</v>
      </c>
      <c r="I7" s="10">
        <v>102</v>
      </c>
      <c r="J7" s="10">
        <v>93</v>
      </c>
      <c r="K7" s="10">
        <v>77</v>
      </c>
      <c r="L7" s="10">
        <v>100</v>
      </c>
      <c r="M7" s="10"/>
      <c r="N7" s="10">
        <v>149</v>
      </c>
      <c r="O7" s="10">
        <v>109</v>
      </c>
      <c r="P7" s="10">
        <v>110</v>
      </c>
      <c r="Q7" s="10">
        <v>132</v>
      </c>
      <c r="R7" s="10"/>
      <c r="S7" s="10">
        <v>73</v>
      </c>
      <c r="T7" s="10">
        <v>63</v>
      </c>
      <c r="U7" s="10">
        <v>40</v>
      </c>
      <c r="V7" s="10">
        <v>43</v>
      </c>
      <c r="W7" s="10">
        <v>42</v>
      </c>
      <c r="X7" s="10">
        <v>41</v>
      </c>
      <c r="Y7" s="10">
        <v>29</v>
      </c>
      <c r="Z7" s="10">
        <v>23</v>
      </c>
      <c r="AA7" s="10">
        <v>64</v>
      </c>
      <c r="AB7" s="10">
        <v>46</v>
      </c>
      <c r="AC7" s="10">
        <v>22</v>
      </c>
      <c r="AD7" s="10">
        <v>15</v>
      </c>
      <c r="AE7" s="10"/>
      <c r="AF7" s="10">
        <v>76</v>
      </c>
      <c r="AG7" s="10">
        <v>205</v>
      </c>
      <c r="AH7" s="10">
        <v>87</v>
      </c>
      <c r="AI7" s="10">
        <v>62</v>
      </c>
      <c r="AJ7" s="10">
        <v>53</v>
      </c>
      <c r="AK7" s="10"/>
      <c r="AL7" s="10">
        <v>201</v>
      </c>
      <c r="AM7" s="10">
        <v>173</v>
      </c>
      <c r="AN7" s="10">
        <v>91</v>
      </c>
      <c r="AO7" s="10">
        <v>36</v>
      </c>
      <c r="AP7" s="10"/>
      <c r="AQ7" s="10">
        <v>281</v>
      </c>
      <c r="AR7" s="10">
        <v>220</v>
      </c>
      <c r="AS7" s="10"/>
      <c r="AT7" s="10">
        <v>338</v>
      </c>
      <c r="AU7" s="10">
        <v>99</v>
      </c>
      <c r="AV7" s="10"/>
      <c r="AW7" s="10">
        <v>185</v>
      </c>
      <c r="AX7" s="10">
        <v>114</v>
      </c>
      <c r="AY7" s="10">
        <v>187</v>
      </c>
      <c r="AZ7" s="10"/>
      <c r="BA7" s="10">
        <v>142</v>
      </c>
      <c r="BB7" s="10">
        <v>132</v>
      </c>
      <c r="BC7" s="10">
        <v>161</v>
      </c>
      <c r="BD7" s="10">
        <v>42</v>
      </c>
      <c r="BE7" s="10">
        <v>24</v>
      </c>
      <c r="BF7" s="10"/>
      <c r="BG7" s="10">
        <v>202</v>
      </c>
      <c r="BH7" s="10">
        <v>299</v>
      </c>
      <c r="BI7" s="10"/>
      <c r="BJ7" s="10">
        <v>382</v>
      </c>
      <c r="BK7" s="10">
        <v>115</v>
      </c>
      <c r="BL7" s="10"/>
      <c r="BM7" s="10">
        <v>65</v>
      </c>
      <c r="BN7" s="10">
        <v>100</v>
      </c>
      <c r="BO7" s="10">
        <v>169</v>
      </c>
      <c r="BP7" s="10">
        <v>46</v>
      </c>
      <c r="BQ7" s="10">
        <v>61</v>
      </c>
      <c r="BR7" s="10"/>
      <c r="BS7" s="10">
        <v>162</v>
      </c>
      <c r="BT7" s="10"/>
      <c r="BU7" s="10">
        <v>95</v>
      </c>
      <c r="BV7" s="10">
        <v>118</v>
      </c>
      <c r="BW7" s="10">
        <v>43</v>
      </c>
      <c r="BX7" s="10">
        <v>104</v>
      </c>
      <c r="BY7" s="10">
        <v>40</v>
      </c>
      <c r="BZ7" s="10"/>
      <c r="CA7" s="10">
        <v>47</v>
      </c>
      <c r="CB7" s="10"/>
      <c r="CC7" s="10">
        <v>404</v>
      </c>
      <c r="CD7" s="10">
        <v>83</v>
      </c>
      <c r="CE7" s="10"/>
      <c r="CF7" s="10">
        <v>169</v>
      </c>
      <c r="CG7" s="10"/>
      <c r="CH7" s="10">
        <v>176</v>
      </c>
      <c r="CI7" s="10">
        <v>60</v>
      </c>
    </row>
    <row r="8" spans="2:87" ht="30" customHeight="1" x14ac:dyDescent="0.35">
      <c r="B8" s="11" t="s">
        <v>20</v>
      </c>
      <c r="C8" s="11">
        <v>502</v>
      </c>
      <c r="D8" s="11">
        <v>247</v>
      </c>
      <c r="E8" s="11">
        <v>255</v>
      </c>
      <c r="F8" s="11"/>
      <c r="G8" s="11">
        <v>71</v>
      </c>
      <c r="H8" s="11">
        <v>84</v>
      </c>
      <c r="I8" s="11">
        <v>95</v>
      </c>
      <c r="J8" s="11">
        <v>88</v>
      </c>
      <c r="K8" s="11">
        <v>71</v>
      </c>
      <c r="L8" s="11">
        <v>92</v>
      </c>
      <c r="M8" s="11"/>
      <c r="N8" s="11">
        <v>138</v>
      </c>
      <c r="O8" s="11">
        <v>114</v>
      </c>
      <c r="P8" s="11">
        <v>111</v>
      </c>
      <c r="Q8" s="11">
        <v>139</v>
      </c>
      <c r="R8" s="11"/>
      <c r="S8" s="11">
        <v>77</v>
      </c>
      <c r="T8" s="11">
        <v>57</v>
      </c>
      <c r="U8" s="11">
        <v>38</v>
      </c>
      <c r="V8" s="11">
        <v>45</v>
      </c>
      <c r="W8" s="11">
        <v>41</v>
      </c>
      <c r="X8" s="11">
        <v>42</v>
      </c>
      <c r="Y8" s="11">
        <v>32</v>
      </c>
      <c r="Z8" s="11">
        <v>22</v>
      </c>
      <c r="AA8" s="11">
        <v>66</v>
      </c>
      <c r="AB8" s="11">
        <v>46</v>
      </c>
      <c r="AC8" s="11">
        <v>21</v>
      </c>
      <c r="AD8" s="11">
        <v>14</v>
      </c>
      <c r="AE8" s="11"/>
      <c r="AF8" s="11">
        <v>77</v>
      </c>
      <c r="AG8" s="11">
        <v>211</v>
      </c>
      <c r="AH8" s="11">
        <v>87</v>
      </c>
      <c r="AI8" s="11">
        <v>59</v>
      </c>
      <c r="AJ8" s="11">
        <v>50</v>
      </c>
      <c r="AK8" s="11"/>
      <c r="AL8" s="11">
        <v>192</v>
      </c>
      <c r="AM8" s="11">
        <v>178</v>
      </c>
      <c r="AN8" s="11">
        <v>94</v>
      </c>
      <c r="AO8" s="11">
        <v>38</v>
      </c>
      <c r="AP8" s="11"/>
      <c r="AQ8" s="11">
        <v>288</v>
      </c>
      <c r="AR8" s="11">
        <v>214</v>
      </c>
      <c r="AS8" s="11"/>
      <c r="AT8" s="11">
        <v>344</v>
      </c>
      <c r="AU8" s="11">
        <v>91</v>
      </c>
      <c r="AV8" s="11"/>
      <c r="AW8" s="11">
        <v>175</v>
      </c>
      <c r="AX8" s="11">
        <v>114</v>
      </c>
      <c r="AY8" s="11">
        <v>196</v>
      </c>
      <c r="AZ8" s="11"/>
      <c r="BA8" s="11">
        <v>147</v>
      </c>
      <c r="BB8" s="11">
        <v>131</v>
      </c>
      <c r="BC8" s="11">
        <v>162</v>
      </c>
      <c r="BD8" s="11">
        <v>40</v>
      </c>
      <c r="BE8" s="11">
        <v>22</v>
      </c>
      <c r="BF8" s="11"/>
      <c r="BG8" s="11">
        <v>219</v>
      </c>
      <c r="BH8" s="11">
        <v>283</v>
      </c>
      <c r="BI8" s="11"/>
      <c r="BJ8" s="11">
        <v>390</v>
      </c>
      <c r="BK8" s="11">
        <v>108</v>
      </c>
      <c r="BL8" s="11"/>
      <c r="BM8" s="11">
        <v>67</v>
      </c>
      <c r="BN8" s="11">
        <v>94</v>
      </c>
      <c r="BO8" s="11">
        <v>173</v>
      </c>
      <c r="BP8" s="11">
        <v>45</v>
      </c>
      <c r="BQ8" s="11">
        <v>61</v>
      </c>
      <c r="BR8" s="11"/>
      <c r="BS8" s="11">
        <v>163</v>
      </c>
      <c r="BT8" s="11"/>
      <c r="BU8" s="11">
        <v>92</v>
      </c>
      <c r="BV8" s="11">
        <v>119</v>
      </c>
      <c r="BW8" s="11">
        <v>45</v>
      </c>
      <c r="BX8" s="11">
        <v>102</v>
      </c>
      <c r="BY8" s="11">
        <v>43</v>
      </c>
      <c r="BZ8" s="11"/>
      <c r="CA8" s="11">
        <v>48</v>
      </c>
      <c r="CB8" s="11"/>
      <c r="CC8" s="11">
        <v>403</v>
      </c>
      <c r="CD8" s="11">
        <v>85</v>
      </c>
      <c r="CE8" s="11"/>
      <c r="CF8" s="11">
        <v>159</v>
      </c>
      <c r="CG8" s="11"/>
      <c r="CH8" s="11">
        <v>173</v>
      </c>
      <c r="CI8" s="11">
        <v>58</v>
      </c>
    </row>
    <row r="9" spans="2:87" x14ac:dyDescent="0.35">
      <c r="B9" s="18" t="s">
        <v>157</v>
      </c>
      <c r="C9" s="17">
        <v>0.174075864921756</v>
      </c>
      <c r="D9" s="17">
        <v>0.196940632507205</v>
      </c>
      <c r="E9" s="17">
        <v>0.15191115016832701</v>
      </c>
      <c r="F9" s="17"/>
      <c r="G9" s="17">
        <v>0.17463142708625401</v>
      </c>
      <c r="H9" s="17">
        <v>0.219039860690073</v>
      </c>
      <c r="I9" s="17">
        <v>0.14715305005422699</v>
      </c>
      <c r="J9" s="17">
        <v>7.8706214725002693E-2</v>
      </c>
      <c r="K9" s="17">
        <v>0.296195965990316</v>
      </c>
      <c r="L9" s="17">
        <v>0.15712407050220401</v>
      </c>
      <c r="M9" s="17"/>
      <c r="N9" s="17">
        <v>0.214785425119315</v>
      </c>
      <c r="O9" s="17">
        <v>0.124218270876506</v>
      </c>
      <c r="P9" s="17">
        <v>0.21654690046948399</v>
      </c>
      <c r="Q9" s="17">
        <v>0.135148572144727</v>
      </c>
      <c r="R9" s="17"/>
      <c r="S9" s="17">
        <v>0.261933004068992</v>
      </c>
      <c r="T9" s="17">
        <v>0.159951177412123</v>
      </c>
      <c r="U9" s="17">
        <v>9.8997985149234594E-2</v>
      </c>
      <c r="V9" s="17">
        <v>9.0352325306244097E-2</v>
      </c>
      <c r="W9" s="17">
        <v>0.16728271087643401</v>
      </c>
      <c r="X9" s="17">
        <v>0.20788930638396</v>
      </c>
      <c r="Y9" s="17">
        <v>0.18783740699295201</v>
      </c>
      <c r="Z9" s="17">
        <v>0.25921091349459002</v>
      </c>
      <c r="AA9" s="17">
        <v>0.22584186543370899</v>
      </c>
      <c r="AB9" s="17">
        <v>0.117654478606825</v>
      </c>
      <c r="AC9" s="17">
        <v>7.9440313759888595E-2</v>
      </c>
      <c r="AD9" s="17">
        <v>5.7472142168679699E-2</v>
      </c>
      <c r="AE9" s="17"/>
      <c r="AF9" s="17">
        <v>0.15066149076921601</v>
      </c>
      <c r="AG9" s="17">
        <v>0.15901612508243501</v>
      </c>
      <c r="AH9" s="17">
        <v>0.22870932910674499</v>
      </c>
      <c r="AI9" s="17">
        <v>0.16344356580113401</v>
      </c>
      <c r="AJ9" s="17">
        <v>0.18306614798943599</v>
      </c>
      <c r="AK9" s="17"/>
      <c r="AL9" s="17">
        <v>0.15224371602230799</v>
      </c>
      <c r="AM9" s="17">
        <v>0.16684369635011201</v>
      </c>
      <c r="AN9" s="17">
        <v>0.181827118681784</v>
      </c>
      <c r="AO9" s="17">
        <v>0.298670157288906</v>
      </c>
      <c r="AP9" s="17"/>
      <c r="AQ9" s="17">
        <v>0.199692153569308</v>
      </c>
      <c r="AR9" s="17">
        <v>0.13966073453066699</v>
      </c>
      <c r="AS9" s="17"/>
      <c r="AT9" s="17">
        <v>0.180119721137142</v>
      </c>
      <c r="AU9" s="17">
        <v>0.16463107200591101</v>
      </c>
      <c r="AV9" s="17"/>
      <c r="AW9" s="17">
        <v>0.19972934174199999</v>
      </c>
      <c r="AX9" s="17">
        <v>0.14498056521653599</v>
      </c>
      <c r="AY9" s="17">
        <v>0.17874678211803</v>
      </c>
      <c r="AZ9" s="17"/>
      <c r="BA9" s="17">
        <v>0.23760058963686101</v>
      </c>
      <c r="BB9" s="17">
        <v>0.14265677387683601</v>
      </c>
      <c r="BC9" s="17">
        <v>0.163496909484493</v>
      </c>
      <c r="BD9" s="17">
        <v>0.114251769234474</v>
      </c>
      <c r="BE9" s="17">
        <v>0.123567528939505</v>
      </c>
      <c r="BF9" s="17"/>
      <c r="BG9" s="17">
        <v>0.138021996267265</v>
      </c>
      <c r="BH9" s="17">
        <v>0.20201442858639099</v>
      </c>
      <c r="BI9" s="17"/>
      <c r="BJ9" s="17">
        <v>0.166478375309843</v>
      </c>
      <c r="BK9" s="17">
        <v>0.208123279468267</v>
      </c>
      <c r="BL9" s="17"/>
      <c r="BM9" s="17">
        <v>0.141110681094785</v>
      </c>
      <c r="BN9" s="17">
        <v>0.14447512883595201</v>
      </c>
      <c r="BO9" s="17">
        <v>0.12421974011021</v>
      </c>
      <c r="BP9" s="17">
        <v>0.13565351848579901</v>
      </c>
      <c r="BQ9" s="17">
        <v>0.47337552063132798</v>
      </c>
      <c r="BR9" s="17"/>
      <c r="BS9" s="17">
        <v>0.33158780396072601</v>
      </c>
      <c r="BT9" s="17"/>
      <c r="BU9" s="17">
        <v>0.138963489157829</v>
      </c>
      <c r="BV9" s="17">
        <v>0.129045088771929</v>
      </c>
      <c r="BW9" s="17">
        <v>0.167971472942436</v>
      </c>
      <c r="BX9" s="17">
        <v>0.35734434387763397</v>
      </c>
      <c r="BY9" s="17">
        <v>0.102654394502168</v>
      </c>
      <c r="BZ9" s="17"/>
      <c r="CA9" s="17">
        <v>0.218845995980608</v>
      </c>
      <c r="CB9" s="17"/>
      <c r="CC9" s="17">
        <v>0.19248594545157399</v>
      </c>
      <c r="CD9" s="17">
        <v>9.0838822211554995E-2</v>
      </c>
      <c r="CE9" s="17"/>
      <c r="CF9" s="17">
        <v>0.16245857035127301</v>
      </c>
      <c r="CG9" s="17"/>
      <c r="CH9" s="17">
        <v>0.121296218118103</v>
      </c>
      <c r="CI9" s="17">
        <v>0.228783522168725</v>
      </c>
    </row>
    <row r="10" spans="2:87" x14ac:dyDescent="0.35">
      <c r="B10" s="18" t="s">
        <v>158</v>
      </c>
      <c r="C10" s="17">
        <v>0.30967841335969998</v>
      </c>
      <c r="D10" s="17">
        <v>0.35742849165069301</v>
      </c>
      <c r="E10" s="17">
        <v>0.26339030389965501</v>
      </c>
      <c r="F10" s="17"/>
      <c r="G10" s="17">
        <v>0.32321965444676698</v>
      </c>
      <c r="H10" s="17">
        <v>0.36698655999686403</v>
      </c>
      <c r="I10" s="17">
        <v>0.34746036910718198</v>
      </c>
      <c r="J10" s="17">
        <v>0.34777005110474901</v>
      </c>
      <c r="K10" s="17">
        <v>0.280397686704417</v>
      </c>
      <c r="L10" s="17">
        <v>0.19344162257063999</v>
      </c>
      <c r="M10" s="17"/>
      <c r="N10" s="17">
        <v>0.27371055879081901</v>
      </c>
      <c r="O10" s="17">
        <v>0.32690385948170397</v>
      </c>
      <c r="P10" s="17">
        <v>0.28778729811131698</v>
      </c>
      <c r="Q10" s="17">
        <v>0.35080790838718601</v>
      </c>
      <c r="R10" s="17"/>
      <c r="S10" s="17">
        <v>0.238528307131157</v>
      </c>
      <c r="T10" s="17">
        <v>0.30973082853626199</v>
      </c>
      <c r="U10" s="17">
        <v>0.26865820563238202</v>
      </c>
      <c r="V10" s="17">
        <v>0.39210665843373299</v>
      </c>
      <c r="W10" s="17">
        <v>0.22276562591861801</v>
      </c>
      <c r="X10" s="17">
        <v>0.351951576531433</v>
      </c>
      <c r="Y10" s="17">
        <v>0.30635607714058499</v>
      </c>
      <c r="Z10" s="17">
        <v>0.30352488110843001</v>
      </c>
      <c r="AA10" s="17">
        <v>0.32814393673637998</v>
      </c>
      <c r="AB10" s="17">
        <v>0.34504315252170997</v>
      </c>
      <c r="AC10" s="17">
        <v>0.423228757845449</v>
      </c>
      <c r="AD10" s="17">
        <v>0.31288956409805402</v>
      </c>
      <c r="AE10" s="17"/>
      <c r="AF10" s="17">
        <v>0.35770312287552603</v>
      </c>
      <c r="AG10" s="17">
        <v>0.30382977456872201</v>
      </c>
      <c r="AH10" s="17">
        <v>0.28175600484844698</v>
      </c>
      <c r="AI10" s="17">
        <v>0.31531554483684299</v>
      </c>
      <c r="AJ10" s="17">
        <v>0.32143221168047298</v>
      </c>
      <c r="AK10" s="17"/>
      <c r="AL10" s="17">
        <v>0.29635165297879101</v>
      </c>
      <c r="AM10" s="17">
        <v>0.32239342435080098</v>
      </c>
      <c r="AN10" s="17">
        <v>0.33917132261801902</v>
      </c>
      <c r="AO10" s="17">
        <v>0.24479538310607099</v>
      </c>
      <c r="AP10" s="17"/>
      <c r="AQ10" s="17">
        <v>0.32087830722786698</v>
      </c>
      <c r="AR10" s="17">
        <v>0.29463151046355501</v>
      </c>
      <c r="AS10" s="17"/>
      <c r="AT10" s="17">
        <v>0.33725939522465498</v>
      </c>
      <c r="AU10" s="17">
        <v>0.17559166918160099</v>
      </c>
      <c r="AV10" s="17"/>
      <c r="AW10" s="17">
        <v>0.27076707672202999</v>
      </c>
      <c r="AX10" s="17">
        <v>0.328585745548716</v>
      </c>
      <c r="AY10" s="17">
        <v>0.33218725701271001</v>
      </c>
      <c r="AZ10" s="17"/>
      <c r="BA10" s="17">
        <v>0.27313950305310603</v>
      </c>
      <c r="BB10" s="17">
        <v>0.32714015252205902</v>
      </c>
      <c r="BC10" s="17">
        <v>0.35488144885586298</v>
      </c>
      <c r="BD10" s="17">
        <v>0.23501614461459</v>
      </c>
      <c r="BE10" s="17">
        <v>0.25550845632081198</v>
      </c>
      <c r="BF10" s="17"/>
      <c r="BG10" s="17">
        <v>0.30002256584081299</v>
      </c>
      <c r="BH10" s="17">
        <v>0.31716084231143599</v>
      </c>
      <c r="BI10" s="17"/>
      <c r="BJ10" s="17">
        <v>0.32319362154153403</v>
      </c>
      <c r="BK10" s="17">
        <v>0.26326976341528202</v>
      </c>
      <c r="BL10" s="17"/>
      <c r="BM10" s="17">
        <v>0.35826294913963402</v>
      </c>
      <c r="BN10" s="17">
        <v>0.30331596368163</v>
      </c>
      <c r="BO10" s="17">
        <v>0.33519691214566999</v>
      </c>
      <c r="BP10" s="17">
        <v>0.26209545980586202</v>
      </c>
      <c r="BQ10" s="17">
        <v>0.35016007709150199</v>
      </c>
      <c r="BR10" s="17"/>
      <c r="BS10" s="17">
        <v>0.444126521836885</v>
      </c>
      <c r="BT10" s="17"/>
      <c r="BU10" s="17">
        <v>0.29288665612693499</v>
      </c>
      <c r="BV10" s="17">
        <v>0.298917721437164</v>
      </c>
      <c r="BW10" s="17">
        <v>0.25933293009401098</v>
      </c>
      <c r="BX10" s="17">
        <v>0.46927780086894599</v>
      </c>
      <c r="BY10" s="17">
        <v>0.29472516391056403</v>
      </c>
      <c r="BZ10" s="17"/>
      <c r="CA10" s="17">
        <v>0.569502789460403</v>
      </c>
      <c r="CB10" s="17"/>
      <c r="CC10" s="17">
        <v>0.31503530510859101</v>
      </c>
      <c r="CD10" s="17">
        <v>0.314694774762806</v>
      </c>
      <c r="CE10" s="17"/>
      <c r="CF10" s="17">
        <v>0.26432752309950303</v>
      </c>
      <c r="CG10" s="17"/>
      <c r="CH10" s="17">
        <v>0.31509431804542998</v>
      </c>
      <c r="CI10" s="17">
        <v>0.34147369164695401</v>
      </c>
    </row>
    <row r="11" spans="2:87" x14ac:dyDescent="0.35">
      <c r="B11" s="18" t="s">
        <v>159</v>
      </c>
      <c r="C11" s="17">
        <v>0.19746417900361099</v>
      </c>
      <c r="D11" s="17">
        <v>0.202297812543695</v>
      </c>
      <c r="E11" s="17">
        <v>0.19277853729576599</v>
      </c>
      <c r="F11" s="17"/>
      <c r="G11" s="17">
        <v>0.249596677444162</v>
      </c>
      <c r="H11" s="17">
        <v>0.19564211888323299</v>
      </c>
      <c r="I11" s="17">
        <v>0.26136695670899701</v>
      </c>
      <c r="J11" s="17">
        <v>0.214229274917729</v>
      </c>
      <c r="K11" s="17">
        <v>0.12792148621282501</v>
      </c>
      <c r="L11" s="17">
        <v>0.130042718511926</v>
      </c>
      <c r="M11" s="17"/>
      <c r="N11" s="17">
        <v>0.222894766779095</v>
      </c>
      <c r="O11" s="17">
        <v>0.21063571390064501</v>
      </c>
      <c r="P11" s="17">
        <v>0.209623790616214</v>
      </c>
      <c r="Q11" s="17">
        <v>0.15299934305867599</v>
      </c>
      <c r="R11" s="17"/>
      <c r="S11" s="17">
        <v>0.205694036851059</v>
      </c>
      <c r="T11" s="17">
        <v>0.17371944698286301</v>
      </c>
      <c r="U11" s="17">
        <v>0.194338798014455</v>
      </c>
      <c r="V11" s="17">
        <v>0.200847141996254</v>
      </c>
      <c r="W11" s="17">
        <v>0.26621896276615897</v>
      </c>
      <c r="X11" s="17">
        <v>0.175996610048056</v>
      </c>
      <c r="Y11" s="17">
        <v>0.16085669128629701</v>
      </c>
      <c r="Z11" s="17">
        <v>0.13022617073430001</v>
      </c>
      <c r="AA11" s="17">
        <v>0.15733638986232701</v>
      </c>
      <c r="AB11" s="17">
        <v>0.31089317987443199</v>
      </c>
      <c r="AC11" s="17">
        <v>0.12591427398896199</v>
      </c>
      <c r="AD11" s="17">
        <v>0.22293202619975</v>
      </c>
      <c r="AE11" s="17"/>
      <c r="AF11" s="17">
        <v>7.7970962147176595E-2</v>
      </c>
      <c r="AG11" s="17">
        <v>0.214917398198474</v>
      </c>
      <c r="AH11" s="17">
        <v>0.176565156360178</v>
      </c>
      <c r="AI11" s="17">
        <v>0.252119948020672</v>
      </c>
      <c r="AJ11" s="17">
        <v>0.309929571005569</v>
      </c>
      <c r="AK11" s="17"/>
      <c r="AL11" s="17">
        <v>0.14764833712269201</v>
      </c>
      <c r="AM11" s="17">
        <v>0.19658985651460201</v>
      </c>
      <c r="AN11" s="17">
        <v>0.25551186303345202</v>
      </c>
      <c r="AO11" s="17">
        <v>0.30947169410181202</v>
      </c>
      <c r="AP11" s="17"/>
      <c r="AQ11" s="17">
        <v>0.159016732284878</v>
      </c>
      <c r="AR11" s="17">
        <v>0.24911779324238301</v>
      </c>
      <c r="AS11" s="17"/>
      <c r="AT11" s="17">
        <v>0.20405682073620199</v>
      </c>
      <c r="AU11" s="17">
        <v>0.14451701089792399</v>
      </c>
      <c r="AV11" s="17"/>
      <c r="AW11" s="17">
        <v>0.16788208991398201</v>
      </c>
      <c r="AX11" s="17">
        <v>0.249232918455738</v>
      </c>
      <c r="AY11" s="17">
        <v>0.19344801540422499</v>
      </c>
      <c r="AZ11" s="17"/>
      <c r="BA11" s="17">
        <v>0.21948474480607799</v>
      </c>
      <c r="BB11" s="17">
        <v>0.186772330278316</v>
      </c>
      <c r="BC11" s="17">
        <v>0.186411290559855</v>
      </c>
      <c r="BD11" s="17">
        <v>0.16302694329734899</v>
      </c>
      <c r="BE11" s="17">
        <v>0.25809260891508801</v>
      </c>
      <c r="BF11" s="17"/>
      <c r="BG11" s="17">
        <v>0.21274631540243</v>
      </c>
      <c r="BH11" s="17">
        <v>0.185621873125104</v>
      </c>
      <c r="BI11" s="17"/>
      <c r="BJ11" s="17">
        <v>0.20535521382954799</v>
      </c>
      <c r="BK11" s="17">
        <v>0.165927185437626</v>
      </c>
      <c r="BL11" s="17"/>
      <c r="BM11" s="17">
        <v>0.15290543881462501</v>
      </c>
      <c r="BN11" s="17">
        <v>0.23289724153616301</v>
      </c>
      <c r="BO11" s="17">
        <v>0.24877001407198801</v>
      </c>
      <c r="BP11" s="17">
        <v>0.10021945087704</v>
      </c>
      <c r="BQ11" s="17">
        <v>7.9672248576192706E-2</v>
      </c>
      <c r="BR11" s="17"/>
      <c r="BS11" s="17">
        <v>0.13386235221051199</v>
      </c>
      <c r="BT11" s="17"/>
      <c r="BU11" s="17">
        <v>0.198595361172579</v>
      </c>
      <c r="BV11" s="17">
        <v>0.27569635982291102</v>
      </c>
      <c r="BW11" s="17">
        <v>0.20324636304709701</v>
      </c>
      <c r="BX11" s="17">
        <v>8.9286601950074193E-2</v>
      </c>
      <c r="BY11" s="17">
        <v>0.236870224598769</v>
      </c>
      <c r="BZ11" s="17"/>
      <c r="CA11" s="17">
        <v>0.122711679694106</v>
      </c>
      <c r="CB11" s="17"/>
      <c r="CC11" s="17">
        <v>0.17474908642619899</v>
      </c>
      <c r="CD11" s="17">
        <v>0.32704437356671001</v>
      </c>
      <c r="CE11" s="17"/>
      <c r="CF11" s="17">
        <v>0.204528039114696</v>
      </c>
      <c r="CG11" s="17"/>
      <c r="CH11" s="17">
        <v>0.186325261292516</v>
      </c>
      <c r="CI11" s="17">
        <v>0.20649554017458499</v>
      </c>
    </row>
    <row r="12" spans="2:87" x14ac:dyDescent="0.35">
      <c r="B12" s="18" t="s">
        <v>160</v>
      </c>
      <c r="C12" s="17">
        <v>0.11355257877661699</v>
      </c>
      <c r="D12" s="17">
        <v>0.100552798289492</v>
      </c>
      <c r="E12" s="17">
        <v>0.12615434370938999</v>
      </c>
      <c r="F12" s="17"/>
      <c r="G12" s="17">
        <v>0.11814438658642799</v>
      </c>
      <c r="H12" s="17">
        <v>0.11851131308587901</v>
      </c>
      <c r="I12" s="17">
        <v>4.6069130272999699E-2</v>
      </c>
      <c r="J12" s="17">
        <v>0.20539950054116601</v>
      </c>
      <c r="K12" s="17">
        <v>8.0439277947056798E-2</v>
      </c>
      <c r="L12" s="17">
        <v>0.113143809821595</v>
      </c>
      <c r="M12" s="17"/>
      <c r="N12" s="17">
        <v>0.13807978705080801</v>
      </c>
      <c r="O12" s="17">
        <v>0.14538883007796499</v>
      </c>
      <c r="P12" s="17">
        <v>9.6213596394842296E-2</v>
      </c>
      <c r="Q12" s="17">
        <v>7.7673679874151094E-2</v>
      </c>
      <c r="R12" s="17"/>
      <c r="S12" s="17">
        <v>9.0714467977081603E-2</v>
      </c>
      <c r="T12" s="17">
        <v>0.16857754008239201</v>
      </c>
      <c r="U12" s="17">
        <v>0.16959898622847799</v>
      </c>
      <c r="V12" s="17">
        <v>8.6467250778582597E-2</v>
      </c>
      <c r="W12" s="17">
        <v>3.8987682484107299E-2</v>
      </c>
      <c r="X12" s="17">
        <v>0.11710849068858201</v>
      </c>
      <c r="Y12" s="17">
        <v>0.13920933601293201</v>
      </c>
      <c r="Z12" s="17">
        <v>0.13630263712065399</v>
      </c>
      <c r="AA12" s="17">
        <v>0.12792038826315</v>
      </c>
      <c r="AB12" s="17">
        <v>3.8478995757348998E-2</v>
      </c>
      <c r="AC12" s="17">
        <v>0.124296054983792</v>
      </c>
      <c r="AD12" s="17">
        <v>0.22514055808608799</v>
      </c>
      <c r="AE12" s="17"/>
      <c r="AF12" s="17">
        <v>0.111963449508999</v>
      </c>
      <c r="AG12" s="17">
        <v>0.118734292609114</v>
      </c>
      <c r="AH12" s="17">
        <v>0.14664674998518301</v>
      </c>
      <c r="AI12" s="17">
        <v>5.3875993069487503E-2</v>
      </c>
      <c r="AJ12" s="17">
        <v>7.0248058026090299E-2</v>
      </c>
      <c r="AK12" s="17"/>
      <c r="AL12" s="17">
        <v>0.142458889833738</v>
      </c>
      <c r="AM12" s="17">
        <v>9.0405803882682698E-2</v>
      </c>
      <c r="AN12" s="17">
        <v>0.112178220638884</v>
      </c>
      <c r="AO12" s="17">
        <v>7.9619747133529997E-2</v>
      </c>
      <c r="AP12" s="17"/>
      <c r="AQ12" s="17">
        <v>8.8505993515382006E-2</v>
      </c>
      <c r="AR12" s="17">
        <v>0.14720232052792001</v>
      </c>
      <c r="AS12" s="17"/>
      <c r="AT12" s="17">
        <v>0.111639208914601</v>
      </c>
      <c r="AU12" s="17">
        <v>0.12518935635284401</v>
      </c>
      <c r="AV12" s="17"/>
      <c r="AW12" s="17">
        <v>0.10984519380046801</v>
      </c>
      <c r="AX12" s="17">
        <v>0.10129684863129</v>
      </c>
      <c r="AY12" s="17">
        <v>0.120642831686966</v>
      </c>
      <c r="AZ12" s="17"/>
      <c r="BA12" s="17">
        <v>0.103801347025747</v>
      </c>
      <c r="BB12" s="17">
        <v>0.14274790712840901</v>
      </c>
      <c r="BC12" s="17">
        <v>7.7879936481541706E-2</v>
      </c>
      <c r="BD12" s="17">
        <v>0.19718747750131199</v>
      </c>
      <c r="BE12" s="17">
        <v>0.11368270627091499</v>
      </c>
      <c r="BF12" s="17"/>
      <c r="BG12" s="17">
        <v>0.13146087439880899</v>
      </c>
      <c r="BH12" s="17">
        <v>9.9675231461674299E-2</v>
      </c>
      <c r="BI12" s="17"/>
      <c r="BJ12" s="17">
        <v>0.11924423680549601</v>
      </c>
      <c r="BK12" s="17">
        <v>7.91231136743481E-2</v>
      </c>
      <c r="BL12" s="17"/>
      <c r="BM12" s="17">
        <v>2.8601766792561399E-2</v>
      </c>
      <c r="BN12" s="17">
        <v>8.6636983018465202E-2</v>
      </c>
      <c r="BO12" s="17">
        <v>0.160293839809936</v>
      </c>
      <c r="BP12" s="17">
        <v>0.13780932644497501</v>
      </c>
      <c r="BQ12" s="17">
        <v>0</v>
      </c>
      <c r="BR12" s="17"/>
      <c r="BS12" s="17">
        <v>1.85524682862937E-2</v>
      </c>
      <c r="BT12" s="17"/>
      <c r="BU12" s="17">
        <v>9.7727108787238906E-2</v>
      </c>
      <c r="BV12" s="17">
        <v>0.161511720682323</v>
      </c>
      <c r="BW12" s="17">
        <v>0.136458202827896</v>
      </c>
      <c r="BX12" s="17">
        <v>0</v>
      </c>
      <c r="BY12" s="17">
        <v>0.101761389416011</v>
      </c>
      <c r="BZ12" s="17"/>
      <c r="CA12" s="17">
        <v>4.4070220728195601E-2</v>
      </c>
      <c r="CB12" s="17"/>
      <c r="CC12" s="17">
        <v>0.116846042766053</v>
      </c>
      <c r="CD12" s="17">
        <v>9.7110596172824595E-2</v>
      </c>
      <c r="CE12" s="17"/>
      <c r="CF12" s="17">
        <v>0.16916823278630899</v>
      </c>
      <c r="CG12" s="17"/>
      <c r="CH12" s="17">
        <v>0.114747747428877</v>
      </c>
      <c r="CI12" s="17">
        <v>0.107080444432468</v>
      </c>
    </row>
    <row r="13" spans="2:87" x14ac:dyDescent="0.35">
      <c r="B13" s="18" t="s">
        <v>161</v>
      </c>
      <c r="C13" s="19">
        <v>0.205228963938315</v>
      </c>
      <c r="D13" s="19">
        <v>0.142780265008914</v>
      </c>
      <c r="E13" s="19">
        <v>0.26576566492686099</v>
      </c>
      <c r="F13" s="19"/>
      <c r="G13" s="19">
        <v>0.134407854436388</v>
      </c>
      <c r="H13" s="19">
        <v>9.9820147343951393E-2</v>
      </c>
      <c r="I13" s="19">
        <v>0.19795049385659499</v>
      </c>
      <c r="J13" s="19">
        <v>0.153894958711355</v>
      </c>
      <c r="K13" s="19">
        <v>0.21504558314538599</v>
      </c>
      <c r="L13" s="19">
        <v>0.40624777859363498</v>
      </c>
      <c r="M13" s="19"/>
      <c r="N13" s="19">
        <v>0.150529462259963</v>
      </c>
      <c r="O13" s="19">
        <v>0.19285332566318</v>
      </c>
      <c r="P13" s="19">
        <v>0.18982841440814299</v>
      </c>
      <c r="Q13" s="19">
        <v>0.28337049653525997</v>
      </c>
      <c r="R13" s="19"/>
      <c r="S13" s="19">
        <v>0.20313018397171001</v>
      </c>
      <c r="T13" s="19">
        <v>0.18802100698636001</v>
      </c>
      <c r="U13" s="19">
        <v>0.26840602497545002</v>
      </c>
      <c r="V13" s="19">
        <v>0.23022662348518599</v>
      </c>
      <c r="W13" s="19">
        <v>0.30474501795468201</v>
      </c>
      <c r="X13" s="19">
        <v>0.147054016347969</v>
      </c>
      <c r="Y13" s="19">
        <v>0.20574048856723401</v>
      </c>
      <c r="Z13" s="19">
        <v>0.17073539754202599</v>
      </c>
      <c r="AA13" s="19">
        <v>0.160757419704435</v>
      </c>
      <c r="AB13" s="19">
        <v>0.18793019323968399</v>
      </c>
      <c r="AC13" s="19">
        <v>0.247120599421908</v>
      </c>
      <c r="AD13" s="19">
        <v>0.181565709447428</v>
      </c>
      <c r="AE13" s="19"/>
      <c r="AF13" s="19">
        <v>0.30170097469908302</v>
      </c>
      <c r="AG13" s="19">
        <v>0.20350240954125501</v>
      </c>
      <c r="AH13" s="19">
        <v>0.16632275969944599</v>
      </c>
      <c r="AI13" s="19">
        <v>0.215244948271863</v>
      </c>
      <c r="AJ13" s="19">
        <v>0.11532401129843201</v>
      </c>
      <c r="AK13" s="19"/>
      <c r="AL13" s="19">
        <v>0.26129740404246998</v>
      </c>
      <c r="AM13" s="19">
        <v>0.22376721890180201</v>
      </c>
      <c r="AN13" s="19">
        <v>0.11131147502786</v>
      </c>
      <c r="AO13" s="19">
        <v>6.7443018369681196E-2</v>
      </c>
      <c r="AP13" s="19"/>
      <c r="AQ13" s="19">
        <v>0.231906813402565</v>
      </c>
      <c r="AR13" s="19">
        <v>0.16938764123547401</v>
      </c>
      <c r="AS13" s="19"/>
      <c r="AT13" s="19">
        <v>0.16692485398740001</v>
      </c>
      <c r="AU13" s="19">
        <v>0.39007089156171898</v>
      </c>
      <c r="AV13" s="19"/>
      <c r="AW13" s="19">
        <v>0.25177629782152</v>
      </c>
      <c r="AX13" s="19">
        <v>0.17590392214772099</v>
      </c>
      <c r="AY13" s="19">
        <v>0.17497511377806901</v>
      </c>
      <c r="AZ13" s="19"/>
      <c r="BA13" s="19">
        <v>0.165973815478208</v>
      </c>
      <c r="BB13" s="19">
        <v>0.20068283619437999</v>
      </c>
      <c r="BC13" s="19">
        <v>0.21733041461824701</v>
      </c>
      <c r="BD13" s="19">
        <v>0.29051766535227502</v>
      </c>
      <c r="BE13" s="19">
        <v>0.24914869955368099</v>
      </c>
      <c r="BF13" s="19"/>
      <c r="BG13" s="19">
        <v>0.21774824809068299</v>
      </c>
      <c r="BH13" s="19">
        <v>0.19552762451539499</v>
      </c>
      <c r="BI13" s="19"/>
      <c r="BJ13" s="19">
        <v>0.185728552513579</v>
      </c>
      <c r="BK13" s="19">
        <v>0.28355665800447799</v>
      </c>
      <c r="BL13" s="19"/>
      <c r="BM13" s="19">
        <v>0.31911916415839497</v>
      </c>
      <c r="BN13" s="19">
        <v>0.23267468292778901</v>
      </c>
      <c r="BO13" s="19">
        <v>0.131519493862196</v>
      </c>
      <c r="BP13" s="19">
        <v>0.364222244386323</v>
      </c>
      <c r="BQ13" s="19">
        <v>9.6792153700977296E-2</v>
      </c>
      <c r="BR13" s="19"/>
      <c r="BS13" s="19">
        <v>7.1870853705584006E-2</v>
      </c>
      <c r="BT13" s="19"/>
      <c r="BU13" s="19">
        <v>0.27182738475541801</v>
      </c>
      <c r="BV13" s="19">
        <v>0.13482910928567299</v>
      </c>
      <c r="BW13" s="19">
        <v>0.23299103108856001</v>
      </c>
      <c r="BX13" s="19">
        <v>8.4091253303345506E-2</v>
      </c>
      <c r="BY13" s="19">
        <v>0.26398882757248698</v>
      </c>
      <c r="BZ13" s="19"/>
      <c r="CA13" s="19">
        <v>4.4869314136687301E-2</v>
      </c>
      <c r="CB13" s="19"/>
      <c r="CC13" s="19">
        <v>0.20088362024758299</v>
      </c>
      <c r="CD13" s="19">
        <v>0.17031143328610401</v>
      </c>
      <c r="CE13" s="19"/>
      <c r="CF13" s="19">
        <v>0.19951763464821801</v>
      </c>
      <c r="CG13" s="19"/>
      <c r="CH13" s="19">
        <v>0.26253645511507301</v>
      </c>
      <c r="CI13" s="19">
        <v>0.116166801577269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216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501</v>
      </c>
      <c r="D7" s="10">
        <v>249</v>
      </c>
      <c r="E7" s="10">
        <v>252</v>
      </c>
      <c r="F7" s="10"/>
      <c r="G7" s="10">
        <v>42</v>
      </c>
      <c r="H7" s="10">
        <v>87</v>
      </c>
      <c r="I7" s="10">
        <v>102</v>
      </c>
      <c r="J7" s="10">
        <v>93</v>
      </c>
      <c r="K7" s="10">
        <v>77</v>
      </c>
      <c r="L7" s="10">
        <v>100</v>
      </c>
      <c r="M7" s="10"/>
      <c r="N7" s="10">
        <v>149</v>
      </c>
      <c r="O7" s="10">
        <v>109</v>
      </c>
      <c r="P7" s="10">
        <v>110</v>
      </c>
      <c r="Q7" s="10">
        <v>132</v>
      </c>
      <c r="R7" s="10"/>
      <c r="S7" s="10">
        <v>73</v>
      </c>
      <c r="T7" s="10">
        <v>63</v>
      </c>
      <c r="U7" s="10">
        <v>40</v>
      </c>
      <c r="V7" s="10">
        <v>43</v>
      </c>
      <c r="W7" s="10">
        <v>42</v>
      </c>
      <c r="X7" s="10">
        <v>41</v>
      </c>
      <c r="Y7" s="10">
        <v>29</v>
      </c>
      <c r="Z7" s="10">
        <v>23</v>
      </c>
      <c r="AA7" s="10">
        <v>64</v>
      </c>
      <c r="AB7" s="10">
        <v>46</v>
      </c>
      <c r="AC7" s="10">
        <v>22</v>
      </c>
      <c r="AD7" s="10">
        <v>15</v>
      </c>
      <c r="AE7" s="10"/>
      <c r="AF7" s="10">
        <v>76</v>
      </c>
      <c r="AG7" s="10">
        <v>205</v>
      </c>
      <c r="AH7" s="10">
        <v>87</v>
      </c>
      <c r="AI7" s="10">
        <v>62</v>
      </c>
      <c r="AJ7" s="10">
        <v>53</v>
      </c>
      <c r="AK7" s="10"/>
      <c r="AL7" s="10">
        <v>201</v>
      </c>
      <c r="AM7" s="10">
        <v>173</v>
      </c>
      <c r="AN7" s="10">
        <v>91</v>
      </c>
      <c r="AO7" s="10">
        <v>36</v>
      </c>
      <c r="AP7" s="10"/>
      <c r="AQ7" s="10">
        <v>281</v>
      </c>
      <c r="AR7" s="10">
        <v>220</v>
      </c>
      <c r="AS7" s="10"/>
      <c r="AT7" s="10">
        <v>338</v>
      </c>
      <c r="AU7" s="10">
        <v>99</v>
      </c>
      <c r="AV7" s="10"/>
      <c r="AW7" s="10">
        <v>185</v>
      </c>
      <c r="AX7" s="10">
        <v>114</v>
      </c>
      <c r="AY7" s="10">
        <v>187</v>
      </c>
      <c r="AZ7" s="10"/>
      <c r="BA7" s="10">
        <v>142</v>
      </c>
      <c r="BB7" s="10">
        <v>132</v>
      </c>
      <c r="BC7" s="10">
        <v>161</v>
      </c>
      <c r="BD7" s="10">
        <v>42</v>
      </c>
      <c r="BE7" s="10">
        <v>24</v>
      </c>
      <c r="BF7" s="10"/>
      <c r="BG7" s="10">
        <v>202</v>
      </c>
      <c r="BH7" s="10">
        <v>299</v>
      </c>
      <c r="BI7" s="10"/>
      <c r="BJ7" s="10">
        <v>382</v>
      </c>
      <c r="BK7" s="10">
        <v>115</v>
      </c>
      <c r="BL7" s="10"/>
      <c r="BM7" s="10">
        <v>65</v>
      </c>
      <c r="BN7" s="10">
        <v>100</v>
      </c>
      <c r="BO7" s="10">
        <v>169</v>
      </c>
      <c r="BP7" s="10">
        <v>46</v>
      </c>
      <c r="BQ7" s="10">
        <v>61</v>
      </c>
      <c r="BR7" s="10"/>
      <c r="BS7" s="10">
        <v>162</v>
      </c>
      <c r="BT7" s="10"/>
      <c r="BU7" s="10">
        <v>95</v>
      </c>
      <c r="BV7" s="10">
        <v>118</v>
      </c>
      <c r="BW7" s="10">
        <v>43</v>
      </c>
      <c r="BX7" s="10">
        <v>104</v>
      </c>
      <c r="BY7" s="10">
        <v>40</v>
      </c>
      <c r="BZ7" s="10"/>
      <c r="CA7" s="10">
        <v>47</v>
      </c>
      <c r="CB7" s="10"/>
      <c r="CC7" s="10">
        <v>404</v>
      </c>
      <c r="CD7" s="10">
        <v>83</v>
      </c>
      <c r="CE7" s="10"/>
      <c r="CF7" s="10">
        <v>169</v>
      </c>
      <c r="CG7" s="10"/>
      <c r="CH7" s="10">
        <v>176</v>
      </c>
      <c r="CI7" s="10">
        <v>60</v>
      </c>
    </row>
    <row r="8" spans="2:87" ht="30" customHeight="1" x14ac:dyDescent="0.35">
      <c r="B8" s="11" t="s">
        <v>20</v>
      </c>
      <c r="C8" s="11">
        <v>502</v>
      </c>
      <c r="D8" s="11">
        <v>247</v>
      </c>
      <c r="E8" s="11">
        <v>255</v>
      </c>
      <c r="F8" s="11"/>
      <c r="G8" s="11">
        <v>71</v>
      </c>
      <c r="H8" s="11">
        <v>84</v>
      </c>
      <c r="I8" s="11">
        <v>95</v>
      </c>
      <c r="J8" s="11">
        <v>88</v>
      </c>
      <c r="K8" s="11">
        <v>71</v>
      </c>
      <c r="L8" s="11">
        <v>92</v>
      </c>
      <c r="M8" s="11"/>
      <c r="N8" s="11">
        <v>138</v>
      </c>
      <c r="O8" s="11">
        <v>114</v>
      </c>
      <c r="P8" s="11">
        <v>111</v>
      </c>
      <c r="Q8" s="11">
        <v>139</v>
      </c>
      <c r="R8" s="11"/>
      <c r="S8" s="11">
        <v>77</v>
      </c>
      <c r="T8" s="11">
        <v>57</v>
      </c>
      <c r="U8" s="11">
        <v>38</v>
      </c>
      <c r="V8" s="11">
        <v>45</v>
      </c>
      <c r="W8" s="11">
        <v>41</v>
      </c>
      <c r="X8" s="11">
        <v>42</v>
      </c>
      <c r="Y8" s="11">
        <v>32</v>
      </c>
      <c r="Z8" s="11">
        <v>22</v>
      </c>
      <c r="AA8" s="11">
        <v>66</v>
      </c>
      <c r="AB8" s="11">
        <v>46</v>
      </c>
      <c r="AC8" s="11">
        <v>21</v>
      </c>
      <c r="AD8" s="11">
        <v>14</v>
      </c>
      <c r="AE8" s="11"/>
      <c r="AF8" s="11">
        <v>77</v>
      </c>
      <c r="AG8" s="11">
        <v>211</v>
      </c>
      <c r="AH8" s="11">
        <v>87</v>
      </c>
      <c r="AI8" s="11">
        <v>59</v>
      </c>
      <c r="AJ8" s="11">
        <v>50</v>
      </c>
      <c r="AK8" s="11"/>
      <c r="AL8" s="11">
        <v>192</v>
      </c>
      <c r="AM8" s="11">
        <v>178</v>
      </c>
      <c r="AN8" s="11">
        <v>94</v>
      </c>
      <c r="AO8" s="11">
        <v>38</v>
      </c>
      <c r="AP8" s="11"/>
      <c r="AQ8" s="11">
        <v>288</v>
      </c>
      <c r="AR8" s="11">
        <v>214</v>
      </c>
      <c r="AS8" s="11"/>
      <c r="AT8" s="11">
        <v>344</v>
      </c>
      <c r="AU8" s="11">
        <v>91</v>
      </c>
      <c r="AV8" s="11"/>
      <c r="AW8" s="11">
        <v>175</v>
      </c>
      <c r="AX8" s="11">
        <v>114</v>
      </c>
      <c r="AY8" s="11">
        <v>196</v>
      </c>
      <c r="AZ8" s="11"/>
      <c r="BA8" s="11">
        <v>147</v>
      </c>
      <c r="BB8" s="11">
        <v>131</v>
      </c>
      <c r="BC8" s="11">
        <v>162</v>
      </c>
      <c r="BD8" s="11">
        <v>40</v>
      </c>
      <c r="BE8" s="11">
        <v>22</v>
      </c>
      <c r="BF8" s="11"/>
      <c r="BG8" s="11">
        <v>219</v>
      </c>
      <c r="BH8" s="11">
        <v>283</v>
      </c>
      <c r="BI8" s="11"/>
      <c r="BJ8" s="11">
        <v>390</v>
      </c>
      <c r="BK8" s="11">
        <v>108</v>
      </c>
      <c r="BL8" s="11"/>
      <c r="BM8" s="11">
        <v>67</v>
      </c>
      <c r="BN8" s="11">
        <v>94</v>
      </c>
      <c r="BO8" s="11">
        <v>173</v>
      </c>
      <c r="BP8" s="11">
        <v>45</v>
      </c>
      <c r="BQ8" s="11">
        <v>61</v>
      </c>
      <c r="BR8" s="11"/>
      <c r="BS8" s="11">
        <v>163</v>
      </c>
      <c r="BT8" s="11"/>
      <c r="BU8" s="11">
        <v>92</v>
      </c>
      <c r="BV8" s="11">
        <v>119</v>
      </c>
      <c r="BW8" s="11">
        <v>45</v>
      </c>
      <c r="BX8" s="11">
        <v>102</v>
      </c>
      <c r="BY8" s="11">
        <v>43</v>
      </c>
      <c r="BZ8" s="11"/>
      <c r="CA8" s="11">
        <v>48</v>
      </c>
      <c r="CB8" s="11"/>
      <c r="CC8" s="11">
        <v>403</v>
      </c>
      <c r="CD8" s="11">
        <v>85</v>
      </c>
      <c r="CE8" s="11"/>
      <c r="CF8" s="11">
        <v>159</v>
      </c>
      <c r="CG8" s="11"/>
      <c r="CH8" s="11">
        <v>173</v>
      </c>
      <c r="CI8" s="11">
        <v>58</v>
      </c>
    </row>
    <row r="9" spans="2:87" x14ac:dyDescent="0.35">
      <c r="B9" s="18" t="s">
        <v>157</v>
      </c>
      <c r="C9" s="17">
        <v>0.223591875521086</v>
      </c>
      <c r="D9" s="17">
        <v>0.233155382741637</v>
      </c>
      <c r="E9" s="17">
        <v>0.21432117513921201</v>
      </c>
      <c r="F9" s="17"/>
      <c r="G9" s="17">
        <v>0.24294361195349401</v>
      </c>
      <c r="H9" s="17">
        <v>0.24520076515804501</v>
      </c>
      <c r="I9" s="17">
        <v>0.22183246590924199</v>
      </c>
      <c r="J9" s="17">
        <v>0.16282074529788401</v>
      </c>
      <c r="K9" s="17">
        <v>0.30224054864184602</v>
      </c>
      <c r="L9" s="17">
        <v>0.187899488829609</v>
      </c>
      <c r="M9" s="17"/>
      <c r="N9" s="17">
        <v>0.24870191863944999</v>
      </c>
      <c r="O9" s="17">
        <v>0.14597366527147901</v>
      </c>
      <c r="P9" s="17">
        <v>0.29883854650193598</v>
      </c>
      <c r="Q9" s="17">
        <v>0.19708698669441699</v>
      </c>
      <c r="R9" s="17"/>
      <c r="S9" s="17">
        <v>0.28114799351858899</v>
      </c>
      <c r="T9" s="17">
        <v>0.255498133283384</v>
      </c>
      <c r="U9" s="17">
        <v>0.21266164917772201</v>
      </c>
      <c r="V9" s="17">
        <v>8.8955887652555604E-2</v>
      </c>
      <c r="W9" s="17">
        <v>0.190121794514302</v>
      </c>
      <c r="X9" s="17">
        <v>0.25450608722513202</v>
      </c>
      <c r="Y9" s="17">
        <v>9.1153485804744402E-2</v>
      </c>
      <c r="Z9" s="17">
        <v>0.34041152594071999</v>
      </c>
      <c r="AA9" s="17">
        <v>0.25328763777784702</v>
      </c>
      <c r="AB9" s="17">
        <v>0.23601933700160199</v>
      </c>
      <c r="AC9" s="17">
        <v>0.215214921447763</v>
      </c>
      <c r="AD9" s="17">
        <v>0.187815667604774</v>
      </c>
      <c r="AE9" s="17"/>
      <c r="AF9" s="17">
        <v>0.150927533063486</v>
      </c>
      <c r="AG9" s="17">
        <v>0.21597835489099801</v>
      </c>
      <c r="AH9" s="17">
        <v>0.23386816250290099</v>
      </c>
      <c r="AI9" s="17">
        <v>0.23005987299945799</v>
      </c>
      <c r="AJ9" s="17">
        <v>0.31437274457040199</v>
      </c>
      <c r="AK9" s="17"/>
      <c r="AL9" s="17">
        <v>0.185165042468631</v>
      </c>
      <c r="AM9" s="17">
        <v>0.24291837226144999</v>
      </c>
      <c r="AN9" s="17">
        <v>0.24717105433259901</v>
      </c>
      <c r="AO9" s="17">
        <v>0.26867295581378497</v>
      </c>
      <c r="AP9" s="17"/>
      <c r="AQ9" s="17">
        <v>0.23320944666858601</v>
      </c>
      <c r="AR9" s="17">
        <v>0.21067080137014901</v>
      </c>
      <c r="AS9" s="17"/>
      <c r="AT9" s="17">
        <v>0.235857798648614</v>
      </c>
      <c r="AU9" s="17">
        <v>0.16556779012669201</v>
      </c>
      <c r="AV9" s="17"/>
      <c r="AW9" s="17">
        <v>0.22034771956190899</v>
      </c>
      <c r="AX9" s="17">
        <v>0.20922488616266699</v>
      </c>
      <c r="AY9" s="17">
        <v>0.24455437129405699</v>
      </c>
      <c r="AZ9" s="17"/>
      <c r="BA9" s="17">
        <v>0.35395650631543002</v>
      </c>
      <c r="BB9" s="17">
        <v>0.154425134251683</v>
      </c>
      <c r="BC9" s="17">
        <v>0.177855307956263</v>
      </c>
      <c r="BD9" s="17">
        <v>0.18728527116982399</v>
      </c>
      <c r="BE9" s="17">
        <v>0.165376973013107</v>
      </c>
      <c r="BF9" s="17"/>
      <c r="BG9" s="17">
        <v>0.14665013990481399</v>
      </c>
      <c r="BH9" s="17">
        <v>0.28321492456425601</v>
      </c>
      <c r="BI9" s="17"/>
      <c r="BJ9" s="17">
        <v>0.212140317175429</v>
      </c>
      <c r="BK9" s="17">
        <v>0.27345589601650999</v>
      </c>
      <c r="BL9" s="17"/>
      <c r="BM9" s="17">
        <v>0.20953040546701199</v>
      </c>
      <c r="BN9" s="17">
        <v>0.20197639948530199</v>
      </c>
      <c r="BO9" s="17">
        <v>0.19052387774969901</v>
      </c>
      <c r="BP9" s="17">
        <v>0.13914451210714601</v>
      </c>
      <c r="BQ9" s="17">
        <v>0.45483029370350297</v>
      </c>
      <c r="BR9" s="17"/>
      <c r="BS9" s="17">
        <v>0.40553257326770398</v>
      </c>
      <c r="BT9" s="17"/>
      <c r="BU9" s="17">
        <v>0.200511463556271</v>
      </c>
      <c r="BV9" s="17">
        <v>0.20012612859218601</v>
      </c>
      <c r="BW9" s="17">
        <v>0.125999212664656</v>
      </c>
      <c r="BX9" s="17">
        <v>0.37359384800720802</v>
      </c>
      <c r="BY9" s="17">
        <v>0.20301799228353601</v>
      </c>
      <c r="BZ9" s="17"/>
      <c r="CA9" s="17">
        <v>0.37830988010537703</v>
      </c>
      <c r="CB9" s="17"/>
      <c r="CC9" s="17">
        <v>0.22446829707561999</v>
      </c>
      <c r="CD9" s="17">
        <v>0.20955400357602699</v>
      </c>
      <c r="CE9" s="17"/>
      <c r="CF9" s="17">
        <v>0.19019427790030999</v>
      </c>
      <c r="CG9" s="17"/>
      <c r="CH9" s="17">
        <v>0.177267727189589</v>
      </c>
      <c r="CI9" s="17">
        <v>0.31038312465700901</v>
      </c>
    </row>
    <row r="10" spans="2:87" x14ac:dyDescent="0.35">
      <c r="B10" s="18" t="s">
        <v>158</v>
      </c>
      <c r="C10" s="17">
        <v>0.25933743905531198</v>
      </c>
      <c r="D10" s="17">
        <v>0.30878646529003401</v>
      </c>
      <c r="E10" s="17">
        <v>0.21140239850738499</v>
      </c>
      <c r="F10" s="17"/>
      <c r="G10" s="17">
        <v>0.200429273295257</v>
      </c>
      <c r="H10" s="17">
        <v>0.351743427640337</v>
      </c>
      <c r="I10" s="17">
        <v>0.26221008865680401</v>
      </c>
      <c r="J10" s="17">
        <v>0.27852043624955503</v>
      </c>
      <c r="K10" s="17">
        <v>0.27714988472005397</v>
      </c>
      <c r="L10" s="17">
        <v>0.18501260159605301</v>
      </c>
      <c r="M10" s="17"/>
      <c r="N10" s="17">
        <v>0.22160653627597801</v>
      </c>
      <c r="O10" s="17">
        <v>0.26520562925916602</v>
      </c>
      <c r="P10" s="17">
        <v>0.254218552504968</v>
      </c>
      <c r="Q10" s="17">
        <v>0.29780755205403098</v>
      </c>
      <c r="R10" s="17"/>
      <c r="S10" s="17">
        <v>0.183693636438165</v>
      </c>
      <c r="T10" s="17">
        <v>0.306312074433434</v>
      </c>
      <c r="U10" s="17">
        <v>0.178038907684925</v>
      </c>
      <c r="V10" s="17">
        <v>0.30496977164121303</v>
      </c>
      <c r="W10" s="17">
        <v>0.23612512806397401</v>
      </c>
      <c r="X10" s="17">
        <v>0.32928493459689101</v>
      </c>
      <c r="Y10" s="17">
        <v>0.233331808427577</v>
      </c>
      <c r="Z10" s="17">
        <v>0.26634458909226699</v>
      </c>
      <c r="AA10" s="17">
        <v>0.28239192547103797</v>
      </c>
      <c r="AB10" s="17">
        <v>0.27782048616302102</v>
      </c>
      <c r="AC10" s="17">
        <v>0.33238689240872599</v>
      </c>
      <c r="AD10" s="17">
        <v>0.18254603866196001</v>
      </c>
      <c r="AE10" s="17"/>
      <c r="AF10" s="17">
        <v>0.29620675260255402</v>
      </c>
      <c r="AG10" s="17">
        <v>0.25558794019297598</v>
      </c>
      <c r="AH10" s="17">
        <v>0.22012627439556601</v>
      </c>
      <c r="AI10" s="17">
        <v>0.30376859346448898</v>
      </c>
      <c r="AJ10" s="17">
        <v>0.27894599052929198</v>
      </c>
      <c r="AK10" s="17"/>
      <c r="AL10" s="17">
        <v>0.221515643161038</v>
      </c>
      <c r="AM10" s="17">
        <v>0.28228958449506503</v>
      </c>
      <c r="AN10" s="17">
        <v>0.26595333866244902</v>
      </c>
      <c r="AO10" s="17">
        <v>0.32615375687553599</v>
      </c>
      <c r="AP10" s="17"/>
      <c r="AQ10" s="17">
        <v>0.27745295011245902</v>
      </c>
      <c r="AR10" s="17">
        <v>0.23499949987486299</v>
      </c>
      <c r="AS10" s="17"/>
      <c r="AT10" s="17">
        <v>0.27726028758161603</v>
      </c>
      <c r="AU10" s="17">
        <v>0.19728531952183201</v>
      </c>
      <c r="AV10" s="17"/>
      <c r="AW10" s="17">
        <v>0.23889449685546699</v>
      </c>
      <c r="AX10" s="17">
        <v>0.26263798549494999</v>
      </c>
      <c r="AY10" s="17">
        <v>0.28965526411561299</v>
      </c>
      <c r="AZ10" s="17"/>
      <c r="BA10" s="17">
        <v>0.219356856261541</v>
      </c>
      <c r="BB10" s="17">
        <v>0.27579809792362597</v>
      </c>
      <c r="BC10" s="17">
        <v>0.31460251032821002</v>
      </c>
      <c r="BD10" s="17">
        <v>0.111063562626308</v>
      </c>
      <c r="BE10" s="17">
        <v>0.295349263697538</v>
      </c>
      <c r="BF10" s="17"/>
      <c r="BG10" s="17">
        <v>0.248217088275314</v>
      </c>
      <c r="BH10" s="17">
        <v>0.26795472867872</v>
      </c>
      <c r="BI10" s="17"/>
      <c r="BJ10" s="17">
        <v>0.25816500123451402</v>
      </c>
      <c r="BK10" s="17">
        <v>0.25481869199591001</v>
      </c>
      <c r="BL10" s="17"/>
      <c r="BM10" s="17">
        <v>0.24735146103352601</v>
      </c>
      <c r="BN10" s="17">
        <v>0.332636498781884</v>
      </c>
      <c r="BO10" s="17">
        <v>0.235303028616523</v>
      </c>
      <c r="BP10" s="17">
        <v>0.17196394510187701</v>
      </c>
      <c r="BQ10" s="17">
        <v>0.38573061726312602</v>
      </c>
      <c r="BR10" s="17"/>
      <c r="BS10" s="17">
        <v>0.39078848309606801</v>
      </c>
      <c r="BT10" s="17"/>
      <c r="BU10" s="17">
        <v>0.28232650888758998</v>
      </c>
      <c r="BV10" s="17">
        <v>0.184524127915831</v>
      </c>
      <c r="BW10" s="17">
        <v>0.234308081978368</v>
      </c>
      <c r="BX10" s="17">
        <v>0.47104703210455101</v>
      </c>
      <c r="BY10" s="17">
        <v>0.178903197326402</v>
      </c>
      <c r="BZ10" s="17"/>
      <c r="CA10" s="17">
        <v>0.42395151801041697</v>
      </c>
      <c r="CB10" s="17"/>
      <c r="CC10" s="17">
        <v>0.26528650669162201</v>
      </c>
      <c r="CD10" s="17">
        <v>0.252899278447759</v>
      </c>
      <c r="CE10" s="17"/>
      <c r="CF10" s="17">
        <v>0.22707610564734401</v>
      </c>
      <c r="CG10" s="17"/>
      <c r="CH10" s="17">
        <v>0.28998237686292799</v>
      </c>
      <c r="CI10" s="17">
        <v>0.272454332552305</v>
      </c>
    </row>
    <row r="11" spans="2:87" x14ac:dyDescent="0.35">
      <c r="B11" s="18" t="s">
        <v>159</v>
      </c>
      <c r="C11" s="17">
        <v>0.192452417083703</v>
      </c>
      <c r="D11" s="17">
        <v>0.20834230333752901</v>
      </c>
      <c r="E11" s="17">
        <v>0.17704903303598599</v>
      </c>
      <c r="F11" s="17"/>
      <c r="G11" s="17">
        <v>0.256632670839053</v>
      </c>
      <c r="H11" s="17">
        <v>0.22850076543474199</v>
      </c>
      <c r="I11" s="17">
        <v>0.19830401910325501</v>
      </c>
      <c r="J11" s="17">
        <v>0.19964874016065401</v>
      </c>
      <c r="K11" s="17">
        <v>0.12531908899307401</v>
      </c>
      <c r="L11" s="17">
        <v>0.14835761829574701</v>
      </c>
      <c r="M11" s="17"/>
      <c r="N11" s="17">
        <v>0.25259560890240401</v>
      </c>
      <c r="O11" s="17">
        <v>0.21996357669915101</v>
      </c>
      <c r="P11" s="17">
        <v>0.16915515647908799</v>
      </c>
      <c r="Q11" s="17">
        <v>0.130026168358091</v>
      </c>
      <c r="R11" s="17"/>
      <c r="S11" s="17">
        <v>0.21735657457718</v>
      </c>
      <c r="T11" s="17">
        <v>0.101928336758695</v>
      </c>
      <c r="U11" s="17">
        <v>0.21834143953431101</v>
      </c>
      <c r="V11" s="17">
        <v>0.29121591174476602</v>
      </c>
      <c r="W11" s="17">
        <v>0.23002037698293601</v>
      </c>
      <c r="X11" s="17">
        <v>0.216746581315097</v>
      </c>
      <c r="Y11" s="17">
        <v>0.20553770571746099</v>
      </c>
      <c r="Z11" s="17">
        <v>8.6205850304333101E-2</v>
      </c>
      <c r="AA11" s="17">
        <v>0.14358328929303199</v>
      </c>
      <c r="AB11" s="17">
        <v>0.222844287811648</v>
      </c>
      <c r="AC11" s="17">
        <v>0.127044241993711</v>
      </c>
      <c r="AD11" s="17">
        <v>0.22293202619975</v>
      </c>
      <c r="AE11" s="17"/>
      <c r="AF11" s="17">
        <v>0.176640457780988</v>
      </c>
      <c r="AG11" s="17">
        <v>0.190741669403347</v>
      </c>
      <c r="AH11" s="17">
        <v>0.21418849119290201</v>
      </c>
      <c r="AI11" s="17">
        <v>0.16532767835197601</v>
      </c>
      <c r="AJ11" s="17">
        <v>0.22110919557578301</v>
      </c>
      <c r="AK11" s="17"/>
      <c r="AL11" s="17">
        <v>0.18967672434798899</v>
      </c>
      <c r="AM11" s="17">
        <v>0.16487613709631099</v>
      </c>
      <c r="AN11" s="17">
        <v>0.24287928379573201</v>
      </c>
      <c r="AO11" s="17">
        <v>0.21124642201170801</v>
      </c>
      <c r="AP11" s="17"/>
      <c r="AQ11" s="17">
        <v>0.16250364130456699</v>
      </c>
      <c r="AR11" s="17">
        <v>0.23268818416431</v>
      </c>
      <c r="AS11" s="17"/>
      <c r="AT11" s="17">
        <v>0.191282276069355</v>
      </c>
      <c r="AU11" s="17">
        <v>0.15176016089817601</v>
      </c>
      <c r="AV11" s="17"/>
      <c r="AW11" s="17">
        <v>0.17907824795701299</v>
      </c>
      <c r="AX11" s="17">
        <v>0.209342250323101</v>
      </c>
      <c r="AY11" s="17">
        <v>0.18851196101409001</v>
      </c>
      <c r="AZ11" s="17"/>
      <c r="BA11" s="17">
        <v>0.17204387725215201</v>
      </c>
      <c r="BB11" s="17">
        <v>0.19836172105538799</v>
      </c>
      <c r="BC11" s="17">
        <v>0.19188442394152</v>
      </c>
      <c r="BD11" s="17">
        <v>0.23781714779145599</v>
      </c>
      <c r="BE11" s="17">
        <v>0.21463876975188501</v>
      </c>
      <c r="BF11" s="17"/>
      <c r="BG11" s="17">
        <v>0.23254867986132599</v>
      </c>
      <c r="BH11" s="17">
        <v>0.16138135502759299</v>
      </c>
      <c r="BI11" s="17"/>
      <c r="BJ11" s="17">
        <v>0.20772332731510901</v>
      </c>
      <c r="BK11" s="17">
        <v>0.13399794335878601</v>
      </c>
      <c r="BL11" s="17"/>
      <c r="BM11" s="17">
        <v>0.20831294395045599</v>
      </c>
      <c r="BN11" s="17">
        <v>0.14410707868056399</v>
      </c>
      <c r="BO11" s="17">
        <v>0.25676042832593299</v>
      </c>
      <c r="BP11" s="17">
        <v>0.16227173476870799</v>
      </c>
      <c r="BQ11" s="17">
        <v>7.99026078378475E-2</v>
      </c>
      <c r="BR11" s="17"/>
      <c r="BS11" s="17">
        <v>0.11934575085601599</v>
      </c>
      <c r="BT11" s="17"/>
      <c r="BU11" s="17">
        <v>0.15706686948578399</v>
      </c>
      <c r="BV11" s="17">
        <v>0.27951033418300902</v>
      </c>
      <c r="BW11" s="17">
        <v>0.24986987591944099</v>
      </c>
      <c r="BX11" s="17">
        <v>6.2567165722536497E-2</v>
      </c>
      <c r="BY11" s="17">
        <v>0.27239671300507101</v>
      </c>
      <c r="BZ11" s="17"/>
      <c r="CA11" s="17">
        <v>0.13041659381920301</v>
      </c>
      <c r="CB11" s="17"/>
      <c r="CC11" s="17">
        <v>0.17571518725065</v>
      </c>
      <c r="CD11" s="17">
        <v>0.30394193858306701</v>
      </c>
      <c r="CE11" s="17"/>
      <c r="CF11" s="17">
        <v>0.19042047647910601</v>
      </c>
      <c r="CG11" s="17"/>
      <c r="CH11" s="17">
        <v>0.17840310966217701</v>
      </c>
      <c r="CI11" s="17">
        <v>0.17172204597614099</v>
      </c>
    </row>
    <row r="12" spans="2:87" x14ac:dyDescent="0.35">
      <c r="B12" s="18" t="s">
        <v>160</v>
      </c>
      <c r="C12" s="17">
        <v>0.123278801231578</v>
      </c>
      <c r="D12" s="17">
        <v>0.10613426667584901</v>
      </c>
      <c r="E12" s="17">
        <v>0.13989841989106899</v>
      </c>
      <c r="F12" s="17"/>
      <c r="G12" s="17">
        <v>0.16558658947580801</v>
      </c>
      <c r="H12" s="17">
        <v>8.6973817015224705E-2</v>
      </c>
      <c r="I12" s="17">
        <v>0.109000134090647</v>
      </c>
      <c r="J12" s="17">
        <v>0.19404365193109099</v>
      </c>
      <c r="K12" s="17">
        <v>9.3255468754272999E-2</v>
      </c>
      <c r="L12" s="17">
        <v>9.41178206834965E-2</v>
      </c>
      <c r="M12" s="17"/>
      <c r="N12" s="17">
        <v>0.113065171714661</v>
      </c>
      <c r="O12" s="17">
        <v>0.193542436021651</v>
      </c>
      <c r="P12" s="17">
        <v>8.8353056899485805E-2</v>
      </c>
      <c r="Q12" s="17">
        <v>0.104492853945757</v>
      </c>
      <c r="R12" s="17"/>
      <c r="S12" s="17">
        <v>0.11514459162084301</v>
      </c>
      <c r="T12" s="17">
        <v>0.15010167095837099</v>
      </c>
      <c r="U12" s="17">
        <v>0.122551978627592</v>
      </c>
      <c r="V12" s="17">
        <v>0.108719738889225</v>
      </c>
      <c r="W12" s="17">
        <v>3.8987682484107299E-2</v>
      </c>
      <c r="X12" s="17">
        <v>7.6796059662413499E-2</v>
      </c>
      <c r="Y12" s="17">
        <v>0.195503609586685</v>
      </c>
      <c r="Z12" s="17">
        <v>0.13630263712065399</v>
      </c>
      <c r="AA12" s="17">
        <v>0.15994680098289499</v>
      </c>
      <c r="AB12" s="17">
        <v>9.4864664882126096E-2</v>
      </c>
      <c r="AC12" s="17">
        <v>0.124296054983792</v>
      </c>
      <c r="AD12" s="17">
        <v>0.22514055808608799</v>
      </c>
      <c r="AE12" s="17"/>
      <c r="AF12" s="17">
        <v>0.11176653576201601</v>
      </c>
      <c r="AG12" s="17">
        <v>0.13522010197852199</v>
      </c>
      <c r="AH12" s="17">
        <v>0.151681586475925</v>
      </c>
      <c r="AI12" s="17">
        <v>7.0482024675400698E-2</v>
      </c>
      <c r="AJ12" s="17">
        <v>7.0248058026090299E-2</v>
      </c>
      <c r="AK12" s="17"/>
      <c r="AL12" s="17">
        <v>0.15690729035095899</v>
      </c>
      <c r="AM12" s="17">
        <v>9.2203620989485494E-2</v>
      </c>
      <c r="AN12" s="17">
        <v>0.112204744911777</v>
      </c>
      <c r="AO12" s="17">
        <v>0.12648384692928899</v>
      </c>
      <c r="AP12" s="17"/>
      <c r="AQ12" s="17">
        <v>0.101802584218186</v>
      </c>
      <c r="AR12" s="17">
        <v>0.15213180249934199</v>
      </c>
      <c r="AS12" s="17"/>
      <c r="AT12" s="17">
        <v>0.123047421051724</v>
      </c>
      <c r="AU12" s="17">
        <v>0.12742291461364699</v>
      </c>
      <c r="AV12" s="17"/>
      <c r="AW12" s="17">
        <v>0.116090143112309</v>
      </c>
      <c r="AX12" s="17">
        <v>0.124287666543025</v>
      </c>
      <c r="AY12" s="17">
        <v>0.117525370505074</v>
      </c>
      <c r="AZ12" s="17"/>
      <c r="BA12" s="17">
        <v>9.6097504216996005E-2</v>
      </c>
      <c r="BB12" s="17">
        <v>0.17170419795362901</v>
      </c>
      <c r="BC12" s="17">
        <v>9.6886857320322706E-2</v>
      </c>
      <c r="BD12" s="17">
        <v>0.19718747750131199</v>
      </c>
      <c r="BE12" s="17">
        <v>7.5486293983788602E-2</v>
      </c>
      <c r="BF12" s="17"/>
      <c r="BG12" s="17">
        <v>0.16857271474927699</v>
      </c>
      <c r="BH12" s="17">
        <v>8.8180018946613203E-2</v>
      </c>
      <c r="BI12" s="17"/>
      <c r="BJ12" s="17">
        <v>0.14124645084187301</v>
      </c>
      <c r="BK12" s="17">
        <v>5.4170810624316001E-2</v>
      </c>
      <c r="BL12" s="17"/>
      <c r="BM12" s="17">
        <v>4.4024094708142898E-2</v>
      </c>
      <c r="BN12" s="17">
        <v>7.9121503496555598E-2</v>
      </c>
      <c r="BO12" s="17">
        <v>0.179289254974623</v>
      </c>
      <c r="BP12" s="17">
        <v>0.141889051232232</v>
      </c>
      <c r="BQ12" s="17">
        <v>1.6470302701243601E-2</v>
      </c>
      <c r="BR12" s="17"/>
      <c r="BS12" s="17">
        <v>1.9486798642442901E-2</v>
      </c>
      <c r="BT12" s="17"/>
      <c r="BU12" s="17">
        <v>8.9119477065401603E-2</v>
      </c>
      <c r="BV12" s="17">
        <v>0.18272697546840999</v>
      </c>
      <c r="BW12" s="17">
        <v>0.15923292847158499</v>
      </c>
      <c r="BX12" s="17">
        <v>9.7651209841373102E-3</v>
      </c>
      <c r="BY12" s="17">
        <v>0.125724173397398</v>
      </c>
      <c r="BZ12" s="17"/>
      <c r="CA12" s="17">
        <v>2.3899184430746401E-2</v>
      </c>
      <c r="CB12" s="17"/>
      <c r="CC12" s="17">
        <v>0.13325605596469101</v>
      </c>
      <c r="CD12" s="17">
        <v>7.6767459784377295E-2</v>
      </c>
      <c r="CE12" s="17"/>
      <c r="CF12" s="17">
        <v>0.18109437974276499</v>
      </c>
      <c r="CG12" s="17"/>
      <c r="CH12" s="17">
        <v>0.10820267337487301</v>
      </c>
      <c r="CI12" s="17">
        <v>0.13020518707443299</v>
      </c>
    </row>
    <row r="13" spans="2:87" x14ac:dyDescent="0.35">
      <c r="B13" s="18" t="s">
        <v>161</v>
      </c>
      <c r="C13" s="19">
        <v>0.20133946710832101</v>
      </c>
      <c r="D13" s="19">
        <v>0.14358158195495199</v>
      </c>
      <c r="E13" s="19">
        <v>0.25732897342634797</v>
      </c>
      <c r="F13" s="19"/>
      <c r="G13" s="19">
        <v>0.134407854436388</v>
      </c>
      <c r="H13" s="19">
        <v>8.7581224751650699E-2</v>
      </c>
      <c r="I13" s="19">
        <v>0.208653292240052</v>
      </c>
      <c r="J13" s="19">
        <v>0.16496642636081599</v>
      </c>
      <c r="K13" s="19">
        <v>0.20203500889075299</v>
      </c>
      <c r="L13" s="19">
        <v>0.38461247059509401</v>
      </c>
      <c r="M13" s="19"/>
      <c r="N13" s="19">
        <v>0.164030764467507</v>
      </c>
      <c r="O13" s="19">
        <v>0.17531469274855299</v>
      </c>
      <c r="P13" s="19">
        <v>0.18943468761452301</v>
      </c>
      <c r="Q13" s="19">
        <v>0.27058643894770301</v>
      </c>
      <c r="R13" s="19"/>
      <c r="S13" s="19">
        <v>0.20265720384522201</v>
      </c>
      <c r="T13" s="19">
        <v>0.18615978456611601</v>
      </c>
      <c r="U13" s="19">
        <v>0.26840602497545002</v>
      </c>
      <c r="V13" s="19">
        <v>0.20613869007224001</v>
      </c>
      <c r="W13" s="19">
        <v>0.30474501795468201</v>
      </c>
      <c r="X13" s="19">
        <v>0.12266633720046601</v>
      </c>
      <c r="Y13" s="19">
        <v>0.27447339046353197</v>
      </c>
      <c r="Z13" s="19">
        <v>0.17073539754202599</v>
      </c>
      <c r="AA13" s="19">
        <v>0.160790346475188</v>
      </c>
      <c r="AB13" s="19">
        <v>0.16845122414160299</v>
      </c>
      <c r="AC13" s="19">
        <v>0.201057889166007</v>
      </c>
      <c r="AD13" s="19">
        <v>0.181565709447428</v>
      </c>
      <c r="AE13" s="19"/>
      <c r="AF13" s="19">
        <v>0.264458720790956</v>
      </c>
      <c r="AG13" s="19">
        <v>0.20247193353415599</v>
      </c>
      <c r="AH13" s="19">
        <v>0.18013548543270599</v>
      </c>
      <c r="AI13" s="19">
        <v>0.23036183050867701</v>
      </c>
      <c r="AJ13" s="19">
        <v>0.11532401129843201</v>
      </c>
      <c r="AK13" s="19"/>
      <c r="AL13" s="19">
        <v>0.246735299671384</v>
      </c>
      <c r="AM13" s="19">
        <v>0.21771228515768801</v>
      </c>
      <c r="AN13" s="19">
        <v>0.13179157829744201</v>
      </c>
      <c r="AO13" s="19">
        <v>6.7443018369681196E-2</v>
      </c>
      <c r="AP13" s="19"/>
      <c r="AQ13" s="19">
        <v>0.22503137769620199</v>
      </c>
      <c r="AR13" s="19">
        <v>0.169509712091335</v>
      </c>
      <c r="AS13" s="19"/>
      <c r="AT13" s="19">
        <v>0.172552216648691</v>
      </c>
      <c r="AU13" s="19">
        <v>0.35796381483965201</v>
      </c>
      <c r="AV13" s="19"/>
      <c r="AW13" s="19">
        <v>0.245589392513302</v>
      </c>
      <c r="AX13" s="19">
        <v>0.19450721147625699</v>
      </c>
      <c r="AY13" s="19">
        <v>0.15975303307116601</v>
      </c>
      <c r="AZ13" s="19"/>
      <c r="BA13" s="19">
        <v>0.158545255953881</v>
      </c>
      <c r="BB13" s="19">
        <v>0.199710848815674</v>
      </c>
      <c r="BC13" s="19">
        <v>0.218770900453684</v>
      </c>
      <c r="BD13" s="19">
        <v>0.26664654091110002</v>
      </c>
      <c r="BE13" s="19">
        <v>0.24914869955368099</v>
      </c>
      <c r="BF13" s="19"/>
      <c r="BG13" s="19">
        <v>0.20401137720927001</v>
      </c>
      <c r="BH13" s="19">
        <v>0.19926897278281799</v>
      </c>
      <c r="BI13" s="19"/>
      <c r="BJ13" s="19">
        <v>0.18072490343307501</v>
      </c>
      <c r="BK13" s="19">
        <v>0.28355665800447799</v>
      </c>
      <c r="BL13" s="19"/>
      <c r="BM13" s="19">
        <v>0.29078109484086301</v>
      </c>
      <c r="BN13" s="19">
        <v>0.24215851955569401</v>
      </c>
      <c r="BO13" s="19">
        <v>0.13812341033322201</v>
      </c>
      <c r="BP13" s="19">
        <v>0.38473075679003699</v>
      </c>
      <c r="BQ13" s="19">
        <v>6.3066178494279701E-2</v>
      </c>
      <c r="BR13" s="19"/>
      <c r="BS13" s="19">
        <v>6.48463941377692E-2</v>
      </c>
      <c r="BT13" s="19"/>
      <c r="BU13" s="19">
        <v>0.27097568100495301</v>
      </c>
      <c r="BV13" s="19">
        <v>0.153112433840564</v>
      </c>
      <c r="BW13" s="19">
        <v>0.230589900965949</v>
      </c>
      <c r="BX13" s="19">
        <v>8.30268331815667E-2</v>
      </c>
      <c r="BY13" s="19">
        <v>0.21995792398759301</v>
      </c>
      <c r="BZ13" s="19"/>
      <c r="CA13" s="19">
        <v>4.3422823634256397E-2</v>
      </c>
      <c r="CB13" s="19"/>
      <c r="CC13" s="19">
        <v>0.20127395301741599</v>
      </c>
      <c r="CD13" s="19">
        <v>0.15683731960877001</v>
      </c>
      <c r="CE13" s="19"/>
      <c r="CF13" s="19">
        <v>0.211214760230475</v>
      </c>
      <c r="CG13" s="19"/>
      <c r="CH13" s="19">
        <v>0.24614411291043201</v>
      </c>
      <c r="CI13" s="19">
        <v>0.11523530974011099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B2:T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20" width="20.7265625" customWidth="1"/>
  </cols>
  <sheetData>
    <row r="2" spans="2:20" ht="40" customHeight="1" x14ac:dyDescent="0.35">
      <c r="D2" s="31" t="s">
        <v>217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</row>
    <row r="6" spans="2:20" ht="50" customHeight="1" x14ac:dyDescent="0.35">
      <c r="B6" s="20" t="s">
        <v>15</v>
      </c>
      <c r="C6" s="20" t="s">
        <v>140</v>
      </c>
      <c r="D6" s="20" t="s">
        <v>141</v>
      </c>
      <c r="E6" s="20" t="s">
        <v>142</v>
      </c>
      <c r="F6" s="20" t="s">
        <v>143</v>
      </c>
      <c r="G6" s="20" t="s">
        <v>144</v>
      </c>
      <c r="H6" s="20" t="s">
        <v>145</v>
      </c>
      <c r="I6" s="20" t="s">
        <v>146</v>
      </c>
      <c r="J6" s="20" t="s">
        <v>147</v>
      </c>
      <c r="K6" s="20" t="s">
        <v>148</v>
      </c>
      <c r="L6" s="20" t="s">
        <v>149</v>
      </c>
      <c r="M6" s="20" t="s">
        <v>150</v>
      </c>
      <c r="N6" s="20" t="s">
        <v>151</v>
      </c>
      <c r="O6" s="20" t="s">
        <v>152</v>
      </c>
      <c r="P6" s="20" t="s">
        <v>153</v>
      </c>
      <c r="Q6" s="20" t="s">
        <v>154</v>
      </c>
      <c r="R6" s="20" t="s">
        <v>155</v>
      </c>
      <c r="S6" s="20" t="s">
        <v>156</v>
      </c>
    </row>
    <row r="7" spans="2:20" x14ac:dyDescent="0.35">
      <c r="B7" s="18" t="s">
        <v>157</v>
      </c>
      <c r="C7" s="17">
        <v>0.19319931973155599</v>
      </c>
      <c r="D7" s="17">
        <v>6.7959797531063904E-2</v>
      </c>
      <c r="E7" s="17">
        <v>0.137347522937181</v>
      </c>
      <c r="F7" s="17">
        <v>0.142107760663467</v>
      </c>
      <c r="G7" s="17">
        <v>0.114532906181287</v>
      </c>
      <c r="H7" s="17">
        <v>5.8252025564148997E-2</v>
      </c>
      <c r="I7" s="17">
        <v>0.18149539932356501</v>
      </c>
      <c r="J7" s="17">
        <v>0.12925354275006401</v>
      </c>
      <c r="K7" s="17">
        <v>0.13512089532169899</v>
      </c>
      <c r="L7" s="17">
        <v>7.9251728049062206E-2</v>
      </c>
      <c r="M7" s="17">
        <v>5.8672331322727998E-2</v>
      </c>
      <c r="N7" s="17">
        <v>9.9339509327546205E-2</v>
      </c>
      <c r="O7" s="17">
        <v>0.16182412372612801</v>
      </c>
      <c r="P7" s="17">
        <v>0.11998717577288399</v>
      </c>
      <c r="Q7" s="17">
        <v>0.21830948281361301</v>
      </c>
      <c r="R7" s="17">
        <v>0.168128636623812</v>
      </c>
      <c r="S7" s="17">
        <v>0.247103215055821</v>
      </c>
    </row>
    <row r="8" spans="2:20" x14ac:dyDescent="0.35">
      <c r="B8" s="18" t="s">
        <v>158</v>
      </c>
      <c r="C8" s="17">
        <v>0.38920317849368602</v>
      </c>
      <c r="D8" s="17">
        <v>0.20155958419702</v>
      </c>
      <c r="E8" s="17">
        <v>0.325657832970419</v>
      </c>
      <c r="F8" s="17">
        <v>0.29870758790383301</v>
      </c>
      <c r="G8" s="17">
        <v>0.25399327467944799</v>
      </c>
      <c r="H8" s="17">
        <v>0.16107701741660899</v>
      </c>
      <c r="I8" s="17">
        <v>0.334605406426084</v>
      </c>
      <c r="J8" s="17">
        <v>0.312028272035206</v>
      </c>
      <c r="K8" s="17">
        <v>0.33169440317063398</v>
      </c>
      <c r="L8" s="17">
        <v>0.28026498181690201</v>
      </c>
      <c r="M8" s="17">
        <v>0.23263513133522701</v>
      </c>
      <c r="N8" s="17">
        <v>0.28742704639452898</v>
      </c>
      <c r="O8" s="17">
        <v>0.24460438328318501</v>
      </c>
      <c r="P8" s="17">
        <v>0.28048782683172702</v>
      </c>
      <c r="Q8" s="17">
        <v>0.28037964831884499</v>
      </c>
      <c r="R8" s="17">
        <v>0.30295010092577701</v>
      </c>
      <c r="S8" s="17">
        <v>0.31414733003821199</v>
      </c>
    </row>
    <row r="9" spans="2:20" x14ac:dyDescent="0.35">
      <c r="B9" s="18" t="s">
        <v>159</v>
      </c>
      <c r="C9" s="17">
        <v>0.110601808232725</v>
      </c>
      <c r="D9" s="17">
        <v>0.32698054150386402</v>
      </c>
      <c r="E9" s="17">
        <v>0.20615649418933299</v>
      </c>
      <c r="F9" s="17">
        <v>0.20805237365021301</v>
      </c>
      <c r="G9" s="17">
        <v>0.247307468616174</v>
      </c>
      <c r="H9" s="17">
        <v>0.24359880978745899</v>
      </c>
      <c r="I9" s="17">
        <v>0.17139451216452301</v>
      </c>
      <c r="J9" s="17">
        <v>0.22978933025095699</v>
      </c>
      <c r="K9" s="17">
        <v>0.193526498566014</v>
      </c>
      <c r="L9" s="17">
        <v>0.298431658553788</v>
      </c>
      <c r="M9" s="17">
        <v>0.31445889996926102</v>
      </c>
      <c r="N9" s="17">
        <v>0.25586480611746398</v>
      </c>
      <c r="O9" s="17">
        <v>0.20849319345164399</v>
      </c>
      <c r="P9" s="17">
        <v>0.222714882296182</v>
      </c>
      <c r="Q9" s="17">
        <v>0.163125379701727</v>
      </c>
      <c r="R9" s="17">
        <v>0.18024122770355</v>
      </c>
      <c r="S9" s="17">
        <v>0.119879098383868</v>
      </c>
    </row>
    <row r="10" spans="2:20" x14ac:dyDescent="0.35">
      <c r="B10" s="18" t="s">
        <v>160</v>
      </c>
      <c r="C10" s="17">
        <v>5.0320064666628098E-2</v>
      </c>
      <c r="D10" s="17">
        <v>0.12643119380936199</v>
      </c>
      <c r="E10" s="17">
        <v>8.3872273746332798E-2</v>
      </c>
      <c r="F10" s="17">
        <v>9.7781699234407604E-2</v>
      </c>
      <c r="G10" s="17">
        <v>0.113495332846777</v>
      </c>
      <c r="H10" s="17">
        <v>0.27714668035003698</v>
      </c>
      <c r="I10" s="17">
        <v>8.0588736721374704E-2</v>
      </c>
      <c r="J10" s="17">
        <v>7.92380168374687E-2</v>
      </c>
      <c r="K10" s="17">
        <v>8.5708741391487403E-2</v>
      </c>
      <c r="L10" s="17">
        <v>8.7085234972634498E-2</v>
      </c>
      <c r="M10" s="17">
        <v>0.13109047552979899</v>
      </c>
      <c r="N10" s="17">
        <v>9.1123884794065094E-2</v>
      </c>
      <c r="O10" s="17">
        <v>0.113365897067013</v>
      </c>
      <c r="P10" s="17">
        <v>0.12584483512113701</v>
      </c>
      <c r="Q10" s="17">
        <v>9.3461561610118496E-2</v>
      </c>
      <c r="R10" s="17">
        <v>9.2031949103661803E-2</v>
      </c>
      <c r="S10" s="17">
        <v>7.2967824948759502E-2</v>
      </c>
    </row>
    <row r="11" spans="2:20" x14ac:dyDescent="0.35">
      <c r="B11" s="18" t="s">
        <v>161</v>
      </c>
      <c r="C11" s="17">
        <v>0.25667562887540601</v>
      </c>
      <c r="D11" s="17">
        <v>0.27706888295868998</v>
      </c>
      <c r="E11" s="17">
        <v>0.24696587615673299</v>
      </c>
      <c r="F11" s="17">
        <v>0.25335057854807902</v>
      </c>
      <c r="G11" s="17">
        <v>0.27067101767631402</v>
      </c>
      <c r="H11" s="17">
        <v>0.259925466881746</v>
      </c>
      <c r="I11" s="17">
        <v>0.23191594536445401</v>
      </c>
      <c r="J11" s="17">
        <v>0.24969083812630399</v>
      </c>
      <c r="K11" s="17">
        <v>0.25394946155016401</v>
      </c>
      <c r="L11" s="17">
        <v>0.254966396607614</v>
      </c>
      <c r="M11" s="17">
        <v>0.26314316184298497</v>
      </c>
      <c r="N11" s="17">
        <v>0.26624475336639603</v>
      </c>
      <c r="O11" s="17">
        <v>0.27171240247202899</v>
      </c>
      <c r="P11" s="17">
        <v>0.25096527997807</v>
      </c>
      <c r="Q11" s="17">
        <v>0.244723927555697</v>
      </c>
      <c r="R11" s="17">
        <v>0.25664808564319902</v>
      </c>
      <c r="S11" s="17">
        <v>0.24590253157333999</v>
      </c>
    </row>
    <row r="12" spans="2:20" x14ac:dyDescent="0.35">
      <c r="B12" s="16" t="s">
        <v>163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</row>
    <row r="13" spans="2:20" x14ac:dyDescent="0.35">
      <c r="B13" t="s">
        <v>118</v>
      </c>
    </row>
    <row r="14" spans="2:20" x14ac:dyDescent="0.35">
      <c r="B14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1">
    <mergeCell ref="D2:T2"/>
  </mergeCells>
  <pageMargins left="0.7" right="0.7" top="0.75" bottom="0.75" header="0.3" footer="0.3"/>
  <pageSetup paperSize="9" orientation="portrait" horizontalDpi="300" verticalDpi="300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218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520</v>
      </c>
      <c r="D7" s="10">
        <v>254</v>
      </c>
      <c r="E7" s="10">
        <v>264</v>
      </c>
      <c r="F7" s="10"/>
      <c r="G7" s="10">
        <v>41</v>
      </c>
      <c r="H7" s="10">
        <v>88</v>
      </c>
      <c r="I7" s="10">
        <v>97</v>
      </c>
      <c r="J7" s="10">
        <v>90</v>
      </c>
      <c r="K7" s="10">
        <v>69</v>
      </c>
      <c r="L7" s="10">
        <v>135</v>
      </c>
      <c r="M7" s="10"/>
      <c r="N7" s="10">
        <v>144</v>
      </c>
      <c r="O7" s="10">
        <v>145</v>
      </c>
      <c r="P7" s="10">
        <v>113</v>
      </c>
      <c r="Q7" s="10">
        <v>118</v>
      </c>
      <c r="R7" s="10"/>
      <c r="S7" s="10">
        <v>66</v>
      </c>
      <c r="T7" s="10">
        <v>83</v>
      </c>
      <c r="U7" s="10">
        <v>44</v>
      </c>
      <c r="V7" s="10">
        <v>54</v>
      </c>
      <c r="W7" s="10">
        <v>39</v>
      </c>
      <c r="X7" s="10">
        <v>45</v>
      </c>
      <c r="Y7" s="10">
        <v>38</v>
      </c>
      <c r="Z7" s="10">
        <v>17</v>
      </c>
      <c r="AA7" s="10">
        <v>48</v>
      </c>
      <c r="AB7" s="10">
        <v>34</v>
      </c>
      <c r="AC7" s="10">
        <v>38</v>
      </c>
      <c r="AD7" s="10">
        <v>14</v>
      </c>
      <c r="AE7" s="10"/>
      <c r="AF7" s="10">
        <v>78</v>
      </c>
      <c r="AG7" s="10">
        <v>201</v>
      </c>
      <c r="AH7" s="10">
        <v>115</v>
      </c>
      <c r="AI7" s="10">
        <v>51</v>
      </c>
      <c r="AJ7" s="10">
        <v>55</v>
      </c>
      <c r="AK7" s="10"/>
      <c r="AL7" s="10">
        <v>204</v>
      </c>
      <c r="AM7" s="10">
        <v>202</v>
      </c>
      <c r="AN7" s="10">
        <v>85</v>
      </c>
      <c r="AO7" s="10">
        <v>29</v>
      </c>
      <c r="AP7" s="10"/>
      <c r="AQ7" s="10">
        <v>323</v>
      </c>
      <c r="AR7" s="10">
        <v>197</v>
      </c>
      <c r="AS7" s="10"/>
      <c r="AT7" s="10">
        <v>335</v>
      </c>
      <c r="AU7" s="10">
        <v>118</v>
      </c>
      <c r="AV7" s="10"/>
      <c r="AW7" s="10">
        <v>210</v>
      </c>
      <c r="AX7" s="10">
        <v>114</v>
      </c>
      <c r="AY7" s="10">
        <v>177</v>
      </c>
      <c r="AZ7" s="10"/>
      <c r="BA7" s="10">
        <v>114</v>
      </c>
      <c r="BB7" s="10">
        <v>164</v>
      </c>
      <c r="BC7" s="10">
        <v>163</v>
      </c>
      <c r="BD7" s="10">
        <v>58</v>
      </c>
      <c r="BE7" s="10">
        <v>21</v>
      </c>
      <c r="BF7" s="10"/>
      <c r="BG7" s="10">
        <v>211</v>
      </c>
      <c r="BH7" s="10">
        <v>309</v>
      </c>
      <c r="BI7" s="10"/>
      <c r="BJ7" s="10">
        <v>405</v>
      </c>
      <c r="BK7" s="10">
        <v>110</v>
      </c>
      <c r="BL7" s="10"/>
      <c r="BM7" s="10">
        <v>81</v>
      </c>
      <c r="BN7" s="10">
        <v>98</v>
      </c>
      <c r="BO7" s="10">
        <v>189</v>
      </c>
      <c r="BP7" s="10">
        <v>36</v>
      </c>
      <c r="BQ7" s="10">
        <v>59</v>
      </c>
      <c r="BR7" s="10"/>
      <c r="BS7" s="10">
        <v>151</v>
      </c>
      <c r="BT7" s="10"/>
      <c r="BU7" s="10">
        <v>92</v>
      </c>
      <c r="BV7" s="10">
        <v>127</v>
      </c>
      <c r="BW7" s="10">
        <v>55</v>
      </c>
      <c r="BX7" s="10">
        <v>102</v>
      </c>
      <c r="BY7" s="10">
        <v>45</v>
      </c>
      <c r="BZ7" s="10"/>
      <c r="CA7" s="10">
        <v>36</v>
      </c>
      <c r="CB7" s="10"/>
      <c r="CC7" s="10">
        <v>402</v>
      </c>
      <c r="CD7" s="10">
        <v>103</v>
      </c>
      <c r="CE7" s="10"/>
      <c r="CF7" s="10">
        <v>203</v>
      </c>
      <c r="CG7" s="10"/>
      <c r="CH7" s="10">
        <v>179</v>
      </c>
      <c r="CI7" s="10">
        <v>47</v>
      </c>
    </row>
    <row r="8" spans="2:87" ht="30" customHeight="1" x14ac:dyDescent="0.35">
      <c r="B8" s="11" t="s">
        <v>20</v>
      </c>
      <c r="C8" s="11">
        <v>523</v>
      </c>
      <c r="D8" s="11">
        <v>249</v>
      </c>
      <c r="E8" s="11">
        <v>272</v>
      </c>
      <c r="F8" s="11"/>
      <c r="G8" s="11">
        <v>73</v>
      </c>
      <c r="H8" s="11">
        <v>88</v>
      </c>
      <c r="I8" s="11">
        <v>93</v>
      </c>
      <c r="J8" s="11">
        <v>84</v>
      </c>
      <c r="K8" s="11">
        <v>63</v>
      </c>
      <c r="L8" s="11">
        <v>122</v>
      </c>
      <c r="M8" s="11"/>
      <c r="N8" s="11">
        <v>130</v>
      </c>
      <c r="O8" s="11">
        <v>148</v>
      </c>
      <c r="P8" s="11">
        <v>118</v>
      </c>
      <c r="Q8" s="11">
        <v>128</v>
      </c>
      <c r="R8" s="11"/>
      <c r="S8" s="11">
        <v>64</v>
      </c>
      <c r="T8" s="11">
        <v>79</v>
      </c>
      <c r="U8" s="11">
        <v>45</v>
      </c>
      <c r="V8" s="11">
        <v>58</v>
      </c>
      <c r="W8" s="11">
        <v>36</v>
      </c>
      <c r="X8" s="11">
        <v>49</v>
      </c>
      <c r="Y8" s="11">
        <v>43</v>
      </c>
      <c r="Z8" s="11">
        <v>18</v>
      </c>
      <c r="AA8" s="11">
        <v>53</v>
      </c>
      <c r="AB8" s="11">
        <v>31</v>
      </c>
      <c r="AC8" s="11">
        <v>35</v>
      </c>
      <c r="AD8" s="11">
        <v>12</v>
      </c>
      <c r="AE8" s="11"/>
      <c r="AF8" s="11">
        <v>83</v>
      </c>
      <c r="AG8" s="11">
        <v>204</v>
      </c>
      <c r="AH8" s="11">
        <v>111</v>
      </c>
      <c r="AI8" s="11">
        <v>52</v>
      </c>
      <c r="AJ8" s="11">
        <v>53</v>
      </c>
      <c r="AK8" s="11"/>
      <c r="AL8" s="11">
        <v>196</v>
      </c>
      <c r="AM8" s="11">
        <v>205</v>
      </c>
      <c r="AN8" s="11">
        <v>90</v>
      </c>
      <c r="AO8" s="11">
        <v>32</v>
      </c>
      <c r="AP8" s="11"/>
      <c r="AQ8" s="11">
        <v>325</v>
      </c>
      <c r="AR8" s="11">
        <v>198</v>
      </c>
      <c r="AS8" s="11"/>
      <c r="AT8" s="11">
        <v>338</v>
      </c>
      <c r="AU8" s="11">
        <v>106</v>
      </c>
      <c r="AV8" s="11"/>
      <c r="AW8" s="11">
        <v>194</v>
      </c>
      <c r="AX8" s="11">
        <v>114</v>
      </c>
      <c r="AY8" s="11">
        <v>188</v>
      </c>
      <c r="AZ8" s="11"/>
      <c r="BA8" s="11">
        <v>123</v>
      </c>
      <c r="BB8" s="11">
        <v>160</v>
      </c>
      <c r="BC8" s="11">
        <v>164</v>
      </c>
      <c r="BD8" s="11">
        <v>55</v>
      </c>
      <c r="BE8" s="11">
        <v>21</v>
      </c>
      <c r="BF8" s="11"/>
      <c r="BG8" s="11">
        <v>226</v>
      </c>
      <c r="BH8" s="11">
        <v>296</v>
      </c>
      <c r="BI8" s="11"/>
      <c r="BJ8" s="11">
        <v>417</v>
      </c>
      <c r="BK8" s="11">
        <v>101</v>
      </c>
      <c r="BL8" s="11"/>
      <c r="BM8" s="11">
        <v>86</v>
      </c>
      <c r="BN8" s="11">
        <v>93</v>
      </c>
      <c r="BO8" s="11">
        <v>194</v>
      </c>
      <c r="BP8" s="11">
        <v>35</v>
      </c>
      <c r="BQ8" s="11">
        <v>58</v>
      </c>
      <c r="BR8" s="11"/>
      <c r="BS8" s="11">
        <v>146</v>
      </c>
      <c r="BT8" s="11"/>
      <c r="BU8" s="11">
        <v>91</v>
      </c>
      <c r="BV8" s="11">
        <v>131</v>
      </c>
      <c r="BW8" s="11">
        <v>53</v>
      </c>
      <c r="BX8" s="11">
        <v>100</v>
      </c>
      <c r="BY8" s="11">
        <v>47</v>
      </c>
      <c r="BZ8" s="11"/>
      <c r="CA8" s="11">
        <v>36</v>
      </c>
      <c r="CB8" s="11"/>
      <c r="CC8" s="11">
        <v>400</v>
      </c>
      <c r="CD8" s="11">
        <v>108</v>
      </c>
      <c r="CE8" s="11"/>
      <c r="CF8" s="11">
        <v>195</v>
      </c>
      <c r="CG8" s="11"/>
      <c r="CH8" s="11">
        <v>177</v>
      </c>
      <c r="CI8" s="11">
        <v>49</v>
      </c>
    </row>
    <row r="9" spans="2:87" x14ac:dyDescent="0.35">
      <c r="B9" s="18" t="s">
        <v>157</v>
      </c>
      <c r="C9" s="17">
        <v>0.19319931973155599</v>
      </c>
      <c r="D9" s="17">
        <v>0.20749604400864599</v>
      </c>
      <c r="E9" s="17">
        <v>0.178150268092894</v>
      </c>
      <c r="F9" s="17"/>
      <c r="G9" s="17">
        <v>0.24385270260472999</v>
      </c>
      <c r="H9" s="17">
        <v>0.32578839194312698</v>
      </c>
      <c r="I9" s="17">
        <v>0.15268302695260699</v>
      </c>
      <c r="J9" s="17">
        <v>0.17155347307976801</v>
      </c>
      <c r="K9" s="17">
        <v>0.21521706726131401</v>
      </c>
      <c r="L9" s="17">
        <v>0.101442523414805</v>
      </c>
      <c r="M9" s="17"/>
      <c r="N9" s="17">
        <v>0.24197292791264799</v>
      </c>
      <c r="O9" s="17">
        <v>0.133649785230123</v>
      </c>
      <c r="P9" s="17">
        <v>0.179052952671684</v>
      </c>
      <c r="Q9" s="17">
        <v>0.22532735567328599</v>
      </c>
      <c r="R9" s="17"/>
      <c r="S9" s="17">
        <v>0.28515242935118401</v>
      </c>
      <c r="T9" s="17">
        <v>0.14954929785224699</v>
      </c>
      <c r="U9" s="17">
        <v>0.17018188631200401</v>
      </c>
      <c r="V9" s="17">
        <v>0.20318053617283399</v>
      </c>
      <c r="W9" s="17">
        <v>0.16259545127717301</v>
      </c>
      <c r="X9" s="17">
        <v>0.169974634489343</v>
      </c>
      <c r="Y9" s="17">
        <v>0.18120133301271099</v>
      </c>
      <c r="Z9" s="17">
        <v>0.22096149172511501</v>
      </c>
      <c r="AA9" s="17">
        <v>0.176436065089216</v>
      </c>
      <c r="AB9" s="17">
        <v>0.117170879706907</v>
      </c>
      <c r="AC9" s="17">
        <v>0.29071893557552703</v>
      </c>
      <c r="AD9" s="17">
        <v>0.20316235996721899</v>
      </c>
      <c r="AE9" s="17"/>
      <c r="AF9" s="17">
        <v>0.18910971330721399</v>
      </c>
      <c r="AG9" s="17">
        <v>0.19701631017797699</v>
      </c>
      <c r="AH9" s="17">
        <v>0.12578238215566701</v>
      </c>
      <c r="AI9" s="17">
        <v>0.29497416908639801</v>
      </c>
      <c r="AJ9" s="17">
        <v>0.22127508386953701</v>
      </c>
      <c r="AK9" s="17"/>
      <c r="AL9" s="17">
        <v>0.17607411566168699</v>
      </c>
      <c r="AM9" s="17">
        <v>0.179056515474905</v>
      </c>
      <c r="AN9" s="17">
        <v>0.23212190516068701</v>
      </c>
      <c r="AO9" s="17">
        <v>0.27982654429661002</v>
      </c>
      <c r="AP9" s="17"/>
      <c r="AQ9" s="17">
        <v>0.176954515656079</v>
      </c>
      <c r="AR9" s="17">
        <v>0.21993019470075401</v>
      </c>
      <c r="AS9" s="17"/>
      <c r="AT9" s="17">
        <v>0.23894266633539801</v>
      </c>
      <c r="AU9" s="17">
        <v>0.105869354170281</v>
      </c>
      <c r="AV9" s="17"/>
      <c r="AW9" s="17">
        <v>0.16254771107615201</v>
      </c>
      <c r="AX9" s="17">
        <v>0.15184103692256801</v>
      </c>
      <c r="AY9" s="17">
        <v>0.24913994431919001</v>
      </c>
      <c r="AZ9" s="17"/>
      <c r="BA9" s="17">
        <v>0.32763443086098198</v>
      </c>
      <c r="BB9" s="17">
        <v>0.134341090151084</v>
      </c>
      <c r="BC9" s="17">
        <v>0.19370182173366299</v>
      </c>
      <c r="BD9" s="17">
        <v>9.6363541811465905E-2</v>
      </c>
      <c r="BE9" s="17">
        <v>0.1034160950636</v>
      </c>
      <c r="BF9" s="17"/>
      <c r="BG9" s="17">
        <v>0.19644868298889501</v>
      </c>
      <c r="BH9" s="17">
        <v>0.19071657808290701</v>
      </c>
      <c r="BI9" s="17"/>
      <c r="BJ9" s="17">
        <v>0.20520566227343601</v>
      </c>
      <c r="BK9" s="17">
        <v>0.12535103770136899</v>
      </c>
      <c r="BL9" s="17"/>
      <c r="BM9" s="17">
        <v>0.18076165485918899</v>
      </c>
      <c r="BN9" s="17">
        <v>0.13707832046670901</v>
      </c>
      <c r="BO9" s="17">
        <v>0.20706858672155101</v>
      </c>
      <c r="BP9" s="17">
        <v>0.43274401441105897</v>
      </c>
      <c r="BQ9" s="17">
        <v>0.11505916755946299</v>
      </c>
      <c r="BR9" s="17"/>
      <c r="BS9" s="17">
        <v>0.15675072557852099</v>
      </c>
      <c r="BT9" s="17"/>
      <c r="BU9" s="17">
        <v>0.20344996189998901</v>
      </c>
      <c r="BV9" s="17">
        <v>0.22960520069538601</v>
      </c>
      <c r="BW9" s="17">
        <v>0.35822832780271302</v>
      </c>
      <c r="BX9" s="17">
        <v>0.119450792425323</v>
      </c>
      <c r="BY9" s="17">
        <v>0.14339333465758899</v>
      </c>
      <c r="BZ9" s="17"/>
      <c r="CA9" s="17">
        <v>0.17129828401112401</v>
      </c>
      <c r="CB9" s="17"/>
      <c r="CC9" s="17">
        <v>0.202512789769456</v>
      </c>
      <c r="CD9" s="17">
        <v>0.156483360710996</v>
      </c>
      <c r="CE9" s="17"/>
      <c r="CF9" s="17">
        <v>0.15536747310952301</v>
      </c>
      <c r="CG9" s="17"/>
      <c r="CH9" s="17">
        <v>0.22093983915988699</v>
      </c>
      <c r="CI9" s="17">
        <v>0.34673830537827899</v>
      </c>
    </row>
    <row r="10" spans="2:87" x14ac:dyDescent="0.35">
      <c r="B10" s="18" t="s">
        <v>158</v>
      </c>
      <c r="C10" s="17">
        <v>0.38920317849368602</v>
      </c>
      <c r="D10" s="17">
        <v>0.398150989305815</v>
      </c>
      <c r="E10" s="17">
        <v>0.38360326380700199</v>
      </c>
      <c r="F10" s="17"/>
      <c r="G10" s="17">
        <v>0.47354058561833601</v>
      </c>
      <c r="H10" s="17">
        <v>0.351270242577289</v>
      </c>
      <c r="I10" s="17">
        <v>0.44468768529396802</v>
      </c>
      <c r="J10" s="17">
        <v>0.41236703337662001</v>
      </c>
      <c r="K10" s="17">
        <v>0.23268453484660201</v>
      </c>
      <c r="L10" s="17">
        <v>0.38836743543357199</v>
      </c>
      <c r="M10" s="17"/>
      <c r="N10" s="17">
        <v>0.39422439201140003</v>
      </c>
      <c r="O10" s="17">
        <v>0.45212649047097903</v>
      </c>
      <c r="P10" s="17">
        <v>0.37557828802124299</v>
      </c>
      <c r="Q10" s="17">
        <v>0.32402394550524899</v>
      </c>
      <c r="R10" s="17"/>
      <c r="S10" s="17">
        <v>0.41866288401047203</v>
      </c>
      <c r="T10" s="17">
        <v>0.31161000866493899</v>
      </c>
      <c r="U10" s="17">
        <v>0.54522316835405304</v>
      </c>
      <c r="V10" s="17">
        <v>0.40389315820187999</v>
      </c>
      <c r="W10" s="17">
        <v>0.41874350516777897</v>
      </c>
      <c r="X10" s="17">
        <v>0.35691948521905897</v>
      </c>
      <c r="Y10" s="17">
        <v>0.39764906932585398</v>
      </c>
      <c r="Z10" s="17">
        <v>0.11218100122963499</v>
      </c>
      <c r="AA10" s="17">
        <v>0.38300405011496502</v>
      </c>
      <c r="AB10" s="17">
        <v>0.43761064859208199</v>
      </c>
      <c r="AC10" s="17">
        <v>0.38031563281563602</v>
      </c>
      <c r="AD10" s="17">
        <v>0.441003264937262</v>
      </c>
      <c r="AE10" s="17"/>
      <c r="AF10" s="17">
        <v>0.33416606691935302</v>
      </c>
      <c r="AG10" s="17">
        <v>0.39559288472891002</v>
      </c>
      <c r="AH10" s="17">
        <v>0.39021218066723601</v>
      </c>
      <c r="AI10" s="17">
        <v>0.45072719924065902</v>
      </c>
      <c r="AJ10" s="17">
        <v>0.43809296464755398</v>
      </c>
      <c r="AK10" s="17"/>
      <c r="AL10" s="17">
        <v>0.38365428315566802</v>
      </c>
      <c r="AM10" s="17">
        <v>0.413928526097261</v>
      </c>
      <c r="AN10" s="17">
        <v>0.38036901043733701</v>
      </c>
      <c r="AO10" s="17">
        <v>0.28963485588812998</v>
      </c>
      <c r="AP10" s="17"/>
      <c r="AQ10" s="17">
        <v>0.36494019148925499</v>
      </c>
      <c r="AR10" s="17">
        <v>0.42912799808408097</v>
      </c>
      <c r="AS10" s="17"/>
      <c r="AT10" s="17">
        <v>0.37336055618913</v>
      </c>
      <c r="AU10" s="17">
        <v>0.39584291003803701</v>
      </c>
      <c r="AV10" s="17"/>
      <c r="AW10" s="17">
        <v>0.33735512921160299</v>
      </c>
      <c r="AX10" s="17">
        <v>0.49856872605395097</v>
      </c>
      <c r="AY10" s="17">
        <v>0.371703276195128</v>
      </c>
      <c r="AZ10" s="17"/>
      <c r="BA10" s="17">
        <v>0.37857958904572803</v>
      </c>
      <c r="BB10" s="17">
        <v>0.47363166563816</v>
      </c>
      <c r="BC10" s="17">
        <v>0.35849149952387799</v>
      </c>
      <c r="BD10" s="17">
        <v>0.25668171828355602</v>
      </c>
      <c r="BE10" s="17">
        <v>0.39697376302160298</v>
      </c>
      <c r="BF10" s="17"/>
      <c r="BG10" s="17">
        <v>0.392816010060342</v>
      </c>
      <c r="BH10" s="17">
        <v>0.38644272153959502</v>
      </c>
      <c r="BI10" s="17"/>
      <c r="BJ10" s="17">
        <v>0.38713329539181102</v>
      </c>
      <c r="BK10" s="17">
        <v>0.40644192754742398</v>
      </c>
      <c r="BL10" s="17"/>
      <c r="BM10" s="17">
        <v>0.31751200587441902</v>
      </c>
      <c r="BN10" s="17">
        <v>0.38521368199387601</v>
      </c>
      <c r="BO10" s="17">
        <v>0.43835373390771698</v>
      </c>
      <c r="BP10" s="17">
        <v>0.32645256022513602</v>
      </c>
      <c r="BQ10" s="17">
        <v>0.35737477688031499</v>
      </c>
      <c r="BR10" s="17"/>
      <c r="BS10" s="17">
        <v>0.364479542567124</v>
      </c>
      <c r="BT10" s="17"/>
      <c r="BU10" s="17">
        <v>0.371628109675739</v>
      </c>
      <c r="BV10" s="17">
        <v>0.44848546973651299</v>
      </c>
      <c r="BW10" s="17">
        <v>0.46092890952599402</v>
      </c>
      <c r="BX10" s="17">
        <v>0.34249542162117902</v>
      </c>
      <c r="BY10" s="17">
        <v>0.24711102885480199</v>
      </c>
      <c r="BZ10" s="17"/>
      <c r="CA10" s="17">
        <v>0.37381831103738999</v>
      </c>
      <c r="CB10" s="17"/>
      <c r="CC10" s="17">
        <v>0.39551686010342002</v>
      </c>
      <c r="CD10" s="17">
        <v>0.41155049160170598</v>
      </c>
      <c r="CE10" s="17"/>
      <c r="CF10" s="17">
        <v>0.43343043770245299</v>
      </c>
      <c r="CG10" s="17"/>
      <c r="CH10" s="17">
        <v>0.36445723676640002</v>
      </c>
      <c r="CI10" s="17">
        <v>0.442111553724434</v>
      </c>
    </row>
    <row r="11" spans="2:87" x14ac:dyDescent="0.35">
      <c r="B11" s="18" t="s">
        <v>159</v>
      </c>
      <c r="C11" s="17">
        <v>0.110601808232725</v>
      </c>
      <c r="D11" s="17">
        <v>0.111721441497818</v>
      </c>
      <c r="E11" s="17">
        <v>0.11031618837474</v>
      </c>
      <c r="F11" s="17"/>
      <c r="G11" s="17">
        <v>8.7280514876784704E-2</v>
      </c>
      <c r="H11" s="17">
        <v>0.127051984654975</v>
      </c>
      <c r="I11" s="17">
        <v>0.105272176833695</v>
      </c>
      <c r="J11" s="17">
        <v>9.2097077833986199E-2</v>
      </c>
      <c r="K11" s="17">
        <v>0.16827633518026699</v>
      </c>
      <c r="L11" s="17">
        <v>9.9826979899484802E-2</v>
      </c>
      <c r="M11" s="17"/>
      <c r="N11" s="17">
        <v>0.147680205901906</v>
      </c>
      <c r="O11" s="17">
        <v>9.4197574136415593E-2</v>
      </c>
      <c r="P11" s="17">
        <v>0.10930224793634</v>
      </c>
      <c r="Q11" s="17">
        <v>9.3028060450982594E-2</v>
      </c>
      <c r="R11" s="17"/>
      <c r="S11" s="17">
        <v>9.2621597053613502E-2</v>
      </c>
      <c r="T11" s="17">
        <v>0.137316273615217</v>
      </c>
      <c r="U11" s="17">
        <v>8.0526334442967196E-2</v>
      </c>
      <c r="V11" s="17">
        <v>0.102089800577709</v>
      </c>
      <c r="W11" s="17">
        <v>0.10289411438179</v>
      </c>
      <c r="X11" s="17">
        <v>0.15982514652437699</v>
      </c>
      <c r="Y11" s="17">
        <v>0.10122837268698701</v>
      </c>
      <c r="Z11" s="17">
        <v>0.16318816411527901</v>
      </c>
      <c r="AA11" s="17">
        <v>6.7486905583809195E-2</v>
      </c>
      <c r="AB11" s="17">
        <v>0.154119393119026</v>
      </c>
      <c r="AC11" s="17">
        <v>0.100807473206762</v>
      </c>
      <c r="AD11" s="17">
        <v>7.2001888210898701E-2</v>
      </c>
      <c r="AE11" s="17"/>
      <c r="AF11" s="17">
        <v>0.12912548960209</v>
      </c>
      <c r="AG11" s="17">
        <v>0.108563605788514</v>
      </c>
      <c r="AH11" s="17">
        <v>0.124323587111073</v>
      </c>
      <c r="AI11" s="17">
        <v>7.0204432988974302E-2</v>
      </c>
      <c r="AJ11" s="17">
        <v>0.12565193506765199</v>
      </c>
      <c r="AK11" s="17"/>
      <c r="AL11" s="17">
        <v>0.127369027238981</v>
      </c>
      <c r="AM11" s="17">
        <v>9.3279520206433306E-2</v>
      </c>
      <c r="AN11" s="17">
        <v>0.131851780202032</v>
      </c>
      <c r="AO11" s="17">
        <v>5.9484708078696102E-2</v>
      </c>
      <c r="AP11" s="17"/>
      <c r="AQ11" s="17">
        <v>9.9759401805491796E-2</v>
      </c>
      <c r="AR11" s="17">
        <v>0.128443021289219</v>
      </c>
      <c r="AS11" s="17"/>
      <c r="AT11" s="17">
        <v>0.12254536525215599</v>
      </c>
      <c r="AU11" s="17">
        <v>9.9312046735686804E-2</v>
      </c>
      <c r="AV11" s="17"/>
      <c r="AW11" s="17">
        <v>0.12730904296596399</v>
      </c>
      <c r="AX11" s="17">
        <v>0.123898811659497</v>
      </c>
      <c r="AY11" s="17">
        <v>9.41145431940906E-2</v>
      </c>
      <c r="AZ11" s="17"/>
      <c r="BA11" s="17">
        <v>7.6890361305309296E-2</v>
      </c>
      <c r="BB11" s="17">
        <v>0.14428458936253499</v>
      </c>
      <c r="BC11" s="17">
        <v>0.10537864366435901</v>
      </c>
      <c r="BD11" s="17">
        <v>0.113620991573764</v>
      </c>
      <c r="BE11" s="17">
        <v>8.4351044263542299E-2</v>
      </c>
      <c r="BF11" s="17"/>
      <c r="BG11" s="17">
        <v>0.121188300116758</v>
      </c>
      <c r="BH11" s="17">
        <v>0.102512985213567</v>
      </c>
      <c r="BI11" s="17"/>
      <c r="BJ11" s="17">
        <v>0.113486674830738</v>
      </c>
      <c r="BK11" s="17">
        <v>0.103649701994885</v>
      </c>
      <c r="BL11" s="17"/>
      <c r="BM11" s="17">
        <v>0.12411876073719701</v>
      </c>
      <c r="BN11" s="17">
        <v>0.13141670400209399</v>
      </c>
      <c r="BO11" s="17">
        <v>0.11646178061780101</v>
      </c>
      <c r="BP11" s="17">
        <v>2.3998848398488499E-2</v>
      </c>
      <c r="BQ11" s="17">
        <v>0.109836618308774</v>
      </c>
      <c r="BR11" s="17"/>
      <c r="BS11" s="17">
        <v>0.13148369979137001</v>
      </c>
      <c r="BT11" s="17"/>
      <c r="BU11" s="17">
        <v>0.11545856065224</v>
      </c>
      <c r="BV11" s="17">
        <v>0.154398697460297</v>
      </c>
      <c r="BW11" s="17">
        <v>5.2040425301823602E-2</v>
      </c>
      <c r="BX11" s="17">
        <v>0.120206381031671</v>
      </c>
      <c r="BY11" s="17">
        <v>7.84113143411731E-2</v>
      </c>
      <c r="BZ11" s="17"/>
      <c r="CA11" s="17">
        <v>0.16817544555303901</v>
      </c>
      <c r="CB11" s="17"/>
      <c r="CC11" s="17">
        <v>0.10837130977621701</v>
      </c>
      <c r="CD11" s="17">
        <v>0.10813977086165601</v>
      </c>
      <c r="CE11" s="17"/>
      <c r="CF11" s="17">
        <v>0.105459598909772</v>
      </c>
      <c r="CG11" s="17"/>
      <c r="CH11" s="17">
        <v>0.163104738323675</v>
      </c>
      <c r="CI11" s="17">
        <v>5.3649099220393903E-2</v>
      </c>
    </row>
    <row r="12" spans="2:87" x14ac:dyDescent="0.35">
      <c r="B12" s="18" t="s">
        <v>160</v>
      </c>
      <c r="C12" s="17">
        <v>5.0320064666628098E-2</v>
      </c>
      <c r="D12" s="17">
        <v>5.4064725694459199E-2</v>
      </c>
      <c r="E12" s="17">
        <v>4.7221688759955499E-2</v>
      </c>
      <c r="F12" s="17"/>
      <c r="G12" s="17">
        <v>2.1520459281738499E-2</v>
      </c>
      <c r="H12" s="17">
        <v>5.2971779107762199E-2</v>
      </c>
      <c r="I12" s="17">
        <v>3.10539293225323E-2</v>
      </c>
      <c r="J12" s="17">
        <v>6.68114879347219E-2</v>
      </c>
      <c r="K12" s="17">
        <v>0.10217962347664999</v>
      </c>
      <c r="L12" s="17">
        <v>4.2437353471932698E-2</v>
      </c>
      <c r="M12" s="17"/>
      <c r="N12" s="17">
        <v>3.0008019971053301E-2</v>
      </c>
      <c r="O12" s="17">
        <v>4.4698324588436603E-2</v>
      </c>
      <c r="P12" s="17">
        <v>4.7658695969853899E-2</v>
      </c>
      <c r="Q12" s="17">
        <v>7.9903335217936605E-2</v>
      </c>
      <c r="R12" s="17"/>
      <c r="S12" s="17">
        <v>4.1474251510509701E-2</v>
      </c>
      <c r="T12" s="17">
        <v>5.9065431779288802E-2</v>
      </c>
      <c r="U12" s="17">
        <v>4.1547841112897402E-2</v>
      </c>
      <c r="V12" s="17">
        <v>1.62086253781011E-2</v>
      </c>
      <c r="W12" s="17">
        <v>0.111522842715423</v>
      </c>
      <c r="X12" s="17">
        <v>1.9194582850084501E-2</v>
      </c>
      <c r="Y12" s="17">
        <v>6.2179348331426999E-2</v>
      </c>
      <c r="Z12" s="17">
        <v>4.9378442805590103E-2</v>
      </c>
      <c r="AA12" s="17">
        <v>5.7291043622270797E-2</v>
      </c>
      <c r="AB12" s="17">
        <v>0.119627905301739</v>
      </c>
      <c r="AC12" s="17">
        <v>2.5867392787561699E-2</v>
      </c>
      <c r="AD12" s="17">
        <v>0</v>
      </c>
      <c r="AE12" s="17"/>
      <c r="AF12" s="17">
        <v>4.4764158907645998E-2</v>
      </c>
      <c r="AG12" s="17">
        <v>6.2977257126229494E-2</v>
      </c>
      <c r="AH12" s="17">
        <v>5.6122909079054303E-2</v>
      </c>
      <c r="AI12" s="17">
        <v>1.90906473514992E-2</v>
      </c>
      <c r="AJ12" s="17">
        <v>4.8530106205133698E-2</v>
      </c>
      <c r="AK12" s="17"/>
      <c r="AL12" s="17">
        <v>3.1515390156398898E-2</v>
      </c>
      <c r="AM12" s="17">
        <v>6.4543787389565704E-2</v>
      </c>
      <c r="AN12" s="17">
        <v>6.6864286738189699E-2</v>
      </c>
      <c r="AO12" s="17">
        <v>2.8214958189512501E-2</v>
      </c>
      <c r="AP12" s="17"/>
      <c r="AQ12" s="17">
        <v>5.4573189159076697E-2</v>
      </c>
      <c r="AR12" s="17">
        <v>4.3321535259449699E-2</v>
      </c>
      <c r="AS12" s="17"/>
      <c r="AT12" s="17">
        <v>4.5857230398018499E-2</v>
      </c>
      <c r="AU12" s="17">
        <v>4.79906317062926E-2</v>
      </c>
      <c r="AV12" s="17"/>
      <c r="AW12" s="17">
        <v>5.3466956142122102E-2</v>
      </c>
      <c r="AX12" s="17">
        <v>5.44858058135766E-2</v>
      </c>
      <c r="AY12" s="17">
        <v>4.1204049277959197E-2</v>
      </c>
      <c r="AZ12" s="17"/>
      <c r="BA12" s="17">
        <v>5.86669162091253E-2</v>
      </c>
      <c r="BB12" s="17">
        <v>4.4825965445773101E-2</v>
      </c>
      <c r="BC12" s="17">
        <v>3.31671126482809E-2</v>
      </c>
      <c r="BD12" s="17">
        <v>0.117509704949482</v>
      </c>
      <c r="BE12" s="17">
        <v>0</v>
      </c>
      <c r="BF12" s="17"/>
      <c r="BG12" s="17">
        <v>3.61810213783091E-2</v>
      </c>
      <c r="BH12" s="17">
        <v>6.1123286363885698E-2</v>
      </c>
      <c r="BI12" s="17"/>
      <c r="BJ12" s="17">
        <v>5.4902725858166503E-2</v>
      </c>
      <c r="BK12" s="17">
        <v>3.36586221175263E-2</v>
      </c>
      <c r="BL12" s="17"/>
      <c r="BM12" s="17">
        <v>4.4314340026200903E-2</v>
      </c>
      <c r="BN12" s="17">
        <v>4.9486456158581299E-2</v>
      </c>
      <c r="BO12" s="17">
        <v>4.051729279796E-2</v>
      </c>
      <c r="BP12" s="17">
        <v>0</v>
      </c>
      <c r="BQ12" s="17">
        <v>0.110467888490242</v>
      </c>
      <c r="BR12" s="17"/>
      <c r="BS12" s="17">
        <v>8.7287320613696706E-2</v>
      </c>
      <c r="BT12" s="17"/>
      <c r="BU12" s="17">
        <v>1.2171096633705501E-2</v>
      </c>
      <c r="BV12" s="17">
        <v>2.9844762133233699E-2</v>
      </c>
      <c r="BW12" s="17">
        <v>0</v>
      </c>
      <c r="BX12" s="17">
        <v>0.11225208266473199</v>
      </c>
      <c r="BY12" s="17">
        <v>7.4935609911354006E-2</v>
      </c>
      <c r="BZ12" s="17"/>
      <c r="CA12" s="17">
        <v>0.1010575584411</v>
      </c>
      <c r="CB12" s="17"/>
      <c r="CC12" s="17">
        <v>3.6326212524755E-2</v>
      </c>
      <c r="CD12" s="17">
        <v>0.100742492817758</v>
      </c>
      <c r="CE12" s="17"/>
      <c r="CF12" s="17">
        <v>4.2594289135111499E-2</v>
      </c>
      <c r="CG12" s="17"/>
      <c r="CH12" s="17">
        <v>4.1893480912114402E-2</v>
      </c>
      <c r="CI12" s="17">
        <v>1.68964085315562E-2</v>
      </c>
    </row>
    <row r="13" spans="2:87" x14ac:dyDescent="0.35">
      <c r="B13" s="18" t="s">
        <v>161</v>
      </c>
      <c r="C13" s="19">
        <v>0.25667562887540601</v>
      </c>
      <c r="D13" s="19">
        <v>0.228566799493261</v>
      </c>
      <c r="E13" s="19">
        <v>0.28070859096540801</v>
      </c>
      <c r="F13" s="19"/>
      <c r="G13" s="19">
        <v>0.173805737618411</v>
      </c>
      <c r="H13" s="19">
        <v>0.142917601716847</v>
      </c>
      <c r="I13" s="19">
        <v>0.26630318159719801</v>
      </c>
      <c r="J13" s="19">
        <v>0.25717092777490302</v>
      </c>
      <c r="K13" s="19">
        <v>0.28164243923516802</v>
      </c>
      <c r="L13" s="19">
        <v>0.367925707780205</v>
      </c>
      <c r="M13" s="19"/>
      <c r="N13" s="19">
        <v>0.186114454202992</v>
      </c>
      <c r="O13" s="19">
        <v>0.275327825574047</v>
      </c>
      <c r="P13" s="19">
        <v>0.28840781540088001</v>
      </c>
      <c r="Q13" s="19">
        <v>0.277717303152546</v>
      </c>
      <c r="R13" s="19"/>
      <c r="S13" s="19">
        <v>0.162088838074221</v>
      </c>
      <c r="T13" s="19">
        <v>0.34245898808830899</v>
      </c>
      <c r="U13" s="19">
        <v>0.162520769778078</v>
      </c>
      <c r="V13" s="19">
        <v>0.27462787966947499</v>
      </c>
      <c r="W13" s="19">
        <v>0.20424408645783501</v>
      </c>
      <c r="X13" s="19">
        <v>0.29408615091713602</v>
      </c>
      <c r="Y13" s="19">
        <v>0.25774187664302101</v>
      </c>
      <c r="Z13" s="19">
        <v>0.454290900124381</v>
      </c>
      <c r="AA13" s="19">
        <v>0.31578193558973999</v>
      </c>
      <c r="AB13" s="19">
        <v>0.171471173280247</v>
      </c>
      <c r="AC13" s="19">
        <v>0.202290565614513</v>
      </c>
      <c r="AD13" s="19">
        <v>0.28383248688462098</v>
      </c>
      <c r="AE13" s="19"/>
      <c r="AF13" s="19">
        <v>0.30283457126369701</v>
      </c>
      <c r="AG13" s="19">
        <v>0.23584994217837099</v>
      </c>
      <c r="AH13" s="19">
        <v>0.30355894098696901</v>
      </c>
      <c r="AI13" s="19">
        <v>0.165003551332469</v>
      </c>
      <c r="AJ13" s="19">
        <v>0.16644991021012301</v>
      </c>
      <c r="AK13" s="19"/>
      <c r="AL13" s="19">
        <v>0.28138718378726502</v>
      </c>
      <c r="AM13" s="19">
        <v>0.249191650831835</v>
      </c>
      <c r="AN13" s="19">
        <v>0.188793017461755</v>
      </c>
      <c r="AO13" s="19">
        <v>0.34283893354705097</v>
      </c>
      <c r="AP13" s="19"/>
      <c r="AQ13" s="19">
        <v>0.30377270189009797</v>
      </c>
      <c r="AR13" s="19">
        <v>0.17917725066649701</v>
      </c>
      <c r="AS13" s="19"/>
      <c r="AT13" s="19">
        <v>0.219294181825297</v>
      </c>
      <c r="AU13" s="19">
        <v>0.35098505734970298</v>
      </c>
      <c r="AV13" s="19"/>
      <c r="AW13" s="19">
        <v>0.31932116060415999</v>
      </c>
      <c r="AX13" s="19">
        <v>0.171205619550407</v>
      </c>
      <c r="AY13" s="19">
        <v>0.243838187013632</v>
      </c>
      <c r="AZ13" s="19"/>
      <c r="BA13" s="19">
        <v>0.15822870257885599</v>
      </c>
      <c r="BB13" s="19">
        <v>0.202916689402448</v>
      </c>
      <c r="BC13" s="19">
        <v>0.30926092242981901</v>
      </c>
      <c r="BD13" s="19">
        <v>0.41582404338173301</v>
      </c>
      <c r="BE13" s="19">
        <v>0.41525909765125502</v>
      </c>
      <c r="BF13" s="19"/>
      <c r="BG13" s="19">
        <v>0.253365985455697</v>
      </c>
      <c r="BH13" s="19">
        <v>0.25920442880004602</v>
      </c>
      <c r="BI13" s="19"/>
      <c r="BJ13" s="19">
        <v>0.23927164164584799</v>
      </c>
      <c r="BK13" s="19">
        <v>0.330898710638795</v>
      </c>
      <c r="BL13" s="19"/>
      <c r="BM13" s="19">
        <v>0.33329323850299403</v>
      </c>
      <c r="BN13" s="19">
        <v>0.29680483737874003</v>
      </c>
      <c r="BO13" s="19">
        <v>0.19759860595497</v>
      </c>
      <c r="BP13" s="19">
        <v>0.21680457696531699</v>
      </c>
      <c r="BQ13" s="19">
        <v>0.30726154876120598</v>
      </c>
      <c r="BR13" s="19"/>
      <c r="BS13" s="19">
        <v>0.25999871144928799</v>
      </c>
      <c r="BT13" s="19"/>
      <c r="BU13" s="19">
        <v>0.29729227113832701</v>
      </c>
      <c r="BV13" s="19">
        <v>0.13766586997457</v>
      </c>
      <c r="BW13" s="19">
        <v>0.128802337369469</v>
      </c>
      <c r="BX13" s="19">
        <v>0.30559532225709501</v>
      </c>
      <c r="BY13" s="19">
        <v>0.45614871223508202</v>
      </c>
      <c r="BZ13" s="19"/>
      <c r="CA13" s="19">
        <v>0.185650400957346</v>
      </c>
      <c r="CB13" s="19"/>
      <c r="CC13" s="19">
        <v>0.25727282782615302</v>
      </c>
      <c r="CD13" s="19">
        <v>0.22308388400788301</v>
      </c>
      <c r="CE13" s="19"/>
      <c r="CF13" s="19">
        <v>0.26314820114314103</v>
      </c>
      <c r="CG13" s="19"/>
      <c r="CH13" s="19">
        <v>0.20960470483792301</v>
      </c>
      <c r="CI13" s="19">
        <v>0.140604633145336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219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520</v>
      </c>
      <c r="D7" s="10">
        <v>254</v>
      </c>
      <c r="E7" s="10">
        <v>264</v>
      </c>
      <c r="F7" s="10"/>
      <c r="G7" s="10">
        <v>41</v>
      </c>
      <c r="H7" s="10">
        <v>88</v>
      </c>
      <c r="I7" s="10">
        <v>97</v>
      </c>
      <c r="J7" s="10">
        <v>90</v>
      </c>
      <c r="K7" s="10">
        <v>69</v>
      </c>
      <c r="L7" s="10">
        <v>135</v>
      </c>
      <c r="M7" s="10"/>
      <c r="N7" s="10">
        <v>144</v>
      </c>
      <c r="O7" s="10">
        <v>145</v>
      </c>
      <c r="P7" s="10">
        <v>113</v>
      </c>
      <c r="Q7" s="10">
        <v>118</v>
      </c>
      <c r="R7" s="10"/>
      <c r="S7" s="10">
        <v>66</v>
      </c>
      <c r="T7" s="10">
        <v>83</v>
      </c>
      <c r="U7" s="10">
        <v>44</v>
      </c>
      <c r="V7" s="10">
        <v>54</v>
      </c>
      <c r="W7" s="10">
        <v>39</v>
      </c>
      <c r="X7" s="10">
        <v>45</v>
      </c>
      <c r="Y7" s="10">
        <v>38</v>
      </c>
      <c r="Z7" s="10">
        <v>17</v>
      </c>
      <c r="AA7" s="10">
        <v>48</v>
      </c>
      <c r="AB7" s="10">
        <v>34</v>
      </c>
      <c r="AC7" s="10">
        <v>38</v>
      </c>
      <c r="AD7" s="10">
        <v>14</v>
      </c>
      <c r="AE7" s="10"/>
      <c r="AF7" s="10">
        <v>78</v>
      </c>
      <c r="AG7" s="10">
        <v>201</v>
      </c>
      <c r="AH7" s="10">
        <v>115</v>
      </c>
      <c r="AI7" s="10">
        <v>51</v>
      </c>
      <c r="AJ7" s="10">
        <v>55</v>
      </c>
      <c r="AK7" s="10"/>
      <c r="AL7" s="10">
        <v>204</v>
      </c>
      <c r="AM7" s="10">
        <v>202</v>
      </c>
      <c r="AN7" s="10">
        <v>85</v>
      </c>
      <c r="AO7" s="10">
        <v>29</v>
      </c>
      <c r="AP7" s="10"/>
      <c r="AQ7" s="10">
        <v>323</v>
      </c>
      <c r="AR7" s="10">
        <v>197</v>
      </c>
      <c r="AS7" s="10"/>
      <c r="AT7" s="10">
        <v>335</v>
      </c>
      <c r="AU7" s="10">
        <v>118</v>
      </c>
      <c r="AV7" s="10"/>
      <c r="AW7" s="10">
        <v>210</v>
      </c>
      <c r="AX7" s="10">
        <v>114</v>
      </c>
      <c r="AY7" s="10">
        <v>177</v>
      </c>
      <c r="AZ7" s="10"/>
      <c r="BA7" s="10">
        <v>114</v>
      </c>
      <c r="BB7" s="10">
        <v>164</v>
      </c>
      <c r="BC7" s="10">
        <v>163</v>
      </c>
      <c r="BD7" s="10">
        <v>58</v>
      </c>
      <c r="BE7" s="10">
        <v>21</v>
      </c>
      <c r="BF7" s="10"/>
      <c r="BG7" s="10">
        <v>211</v>
      </c>
      <c r="BH7" s="10">
        <v>309</v>
      </c>
      <c r="BI7" s="10"/>
      <c r="BJ7" s="10">
        <v>405</v>
      </c>
      <c r="BK7" s="10">
        <v>110</v>
      </c>
      <c r="BL7" s="10"/>
      <c r="BM7" s="10">
        <v>81</v>
      </c>
      <c r="BN7" s="10">
        <v>98</v>
      </c>
      <c r="BO7" s="10">
        <v>189</v>
      </c>
      <c r="BP7" s="10">
        <v>36</v>
      </c>
      <c r="BQ7" s="10">
        <v>59</v>
      </c>
      <c r="BR7" s="10"/>
      <c r="BS7" s="10">
        <v>151</v>
      </c>
      <c r="BT7" s="10"/>
      <c r="BU7" s="10">
        <v>92</v>
      </c>
      <c r="BV7" s="10">
        <v>127</v>
      </c>
      <c r="BW7" s="10">
        <v>55</v>
      </c>
      <c r="BX7" s="10">
        <v>102</v>
      </c>
      <c r="BY7" s="10">
        <v>45</v>
      </c>
      <c r="BZ7" s="10"/>
      <c r="CA7" s="10">
        <v>36</v>
      </c>
      <c r="CB7" s="10"/>
      <c r="CC7" s="10">
        <v>402</v>
      </c>
      <c r="CD7" s="10">
        <v>103</v>
      </c>
      <c r="CE7" s="10"/>
      <c r="CF7" s="10">
        <v>203</v>
      </c>
      <c r="CG7" s="10"/>
      <c r="CH7" s="10">
        <v>179</v>
      </c>
      <c r="CI7" s="10">
        <v>47</v>
      </c>
    </row>
    <row r="8" spans="2:87" ht="30" customHeight="1" x14ac:dyDescent="0.35">
      <c r="B8" s="11" t="s">
        <v>20</v>
      </c>
      <c r="C8" s="11">
        <v>523</v>
      </c>
      <c r="D8" s="11">
        <v>249</v>
      </c>
      <c r="E8" s="11">
        <v>272</v>
      </c>
      <c r="F8" s="11"/>
      <c r="G8" s="11">
        <v>73</v>
      </c>
      <c r="H8" s="11">
        <v>88</v>
      </c>
      <c r="I8" s="11">
        <v>93</v>
      </c>
      <c r="J8" s="11">
        <v>84</v>
      </c>
      <c r="K8" s="11">
        <v>63</v>
      </c>
      <c r="L8" s="11">
        <v>122</v>
      </c>
      <c r="M8" s="11"/>
      <c r="N8" s="11">
        <v>130</v>
      </c>
      <c r="O8" s="11">
        <v>148</v>
      </c>
      <c r="P8" s="11">
        <v>118</v>
      </c>
      <c r="Q8" s="11">
        <v>128</v>
      </c>
      <c r="R8" s="11"/>
      <c r="S8" s="11">
        <v>64</v>
      </c>
      <c r="T8" s="11">
        <v>79</v>
      </c>
      <c r="U8" s="11">
        <v>45</v>
      </c>
      <c r="V8" s="11">
        <v>58</v>
      </c>
      <c r="W8" s="11">
        <v>36</v>
      </c>
      <c r="X8" s="11">
        <v>49</v>
      </c>
      <c r="Y8" s="11">
        <v>43</v>
      </c>
      <c r="Z8" s="11">
        <v>18</v>
      </c>
      <c r="AA8" s="11">
        <v>53</v>
      </c>
      <c r="AB8" s="11">
        <v>31</v>
      </c>
      <c r="AC8" s="11">
        <v>35</v>
      </c>
      <c r="AD8" s="11">
        <v>12</v>
      </c>
      <c r="AE8" s="11"/>
      <c r="AF8" s="11">
        <v>83</v>
      </c>
      <c r="AG8" s="11">
        <v>204</v>
      </c>
      <c r="AH8" s="11">
        <v>111</v>
      </c>
      <c r="AI8" s="11">
        <v>52</v>
      </c>
      <c r="AJ8" s="11">
        <v>53</v>
      </c>
      <c r="AK8" s="11"/>
      <c r="AL8" s="11">
        <v>196</v>
      </c>
      <c r="AM8" s="11">
        <v>205</v>
      </c>
      <c r="AN8" s="11">
        <v>90</v>
      </c>
      <c r="AO8" s="11">
        <v>32</v>
      </c>
      <c r="AP8" s="11"/>
      <c r="AQ8" s="11">
        <v>325</v>
      </c>
      <c r="AR8" s="11">
        <v>198</v>
      </c>
      <c r="AS8" s="11"/>
      <c r="AT8" s="11">
        <v>338</v>
      </c>
      <c r="AU8" s="11">
        <v>106</v>
      </c>
      <c r="AV8" s="11"/>
      <c r="AW8" s="11">
        <v>194</v>
      </c>
      <c r="AX8" s="11">
        <v>114</v>
      </c>
      <c r="AY8" s="11">
        <v>188</v>
      </c>
      <c r="AZ8" s="11"/>
      <c r="BA8" s="11">
        <v>123</v>
      </c>
      <c r="BB8" s="11">
        <v>160</v>
      </c>
      <c r="BC8" s="11">
        <v>164</v>
      </c>
      <c r="BD8" s="11">
        <v>55</v>
      </c>
      <c r="BE8" s="11">
        <v>21</v>
      </c>
      <c r="BF8" s="11"/>
      <c r="BG8" s="11">
        <v>226</v>
      </c>
      <c r="BH8" s="11">
        <v>296</v>
      </c>
      <c r="BI8" s="11"/>
      <c r="BJ8" s="11">
        <v>417</v>
      </c>
      <c r="BK8" s="11">
        <v>101</v>
      </c>
      <c r="BL8" s="11"/>
      <c r="BM8" s="11">
        <v>86</v>
      </c>
      <c r="BN8" s="11">
        <v>93</v>
      </c>
      <c r="BO8" s="11">
        <v>194</v>
      </c>
      <c r="BP8" s="11">
        <v>35</v>
      </c>
      <c r="BQ8" s="11">
        <v>58</v>
      </c>
      <c r="BR8" s="11"/>
      <c r="BS8" s="11">
        <v>146</v>
      </c>
      <c r="BT8" s="11"/>
      <c r="BU8" s="11">
        <v>91</v>
      </c>
      <c r="BV8" s="11">
        <v>131</v>
      </c>
      <c r="BW8" s="11">
        <v>53</v>
      </c>
      <c r="BX8" s="11">
        <v>100</v>
      </c>
      <c r="BY8" s="11">
        <v>47</v>
      </c>
      <c r="BZ8" s="11"/>
      <c r="CA8" s="11">
        <v>36</v>
      </c>
      <c r="CB8" s="11"/>
      <c r="CC8" s="11">
        <v>400</v>
      </c>
      <c r="CD8" s="11">
        <v>108</v>
      </c>
      <c r="CE8" s="11"/>
      <c r="CF8" s="11">
        <v>195</v>
      </c>
      <c r="CG8" s="11"/>
      <c r="CH8" s="11">
        <v>177</v>
      </c>
      <c r="CI8" s="11">
        <v>49</v>
      </c>
    </row>
    <row r="9" spans="2:87" x14ac:dyDescent="0.35">
      <c r="B9" s="18" t="s">
        <v>157</v>
      </c>
      <c r="C9" s="17">
        <v>6.7959797531063904E-2</v>
      </c>
      <c r="D9" s="17">
        <v>6.4360975345320606E-2</v>
      </c>
      <c r="E9" s="17">
        <v>6.8490482948269704E-2</v>
      </c>
      <c r="F9" s="17"/>
      <c r="G9" s="17">
        <v>3.8184146040869803E-2</v>
      </c>
      <c r="H9" s="17">
        <v>0.105060895535157</v>
      </c>
      <c r="I9" s="17">
        <v>6.3063562396994996E-2</v>
      </c>
      <c r="J9" s="17">
        <v>0.100749254623395</v>
      </c>
      <c r="K9" s="17">
        <v>8.6945308784560998E-2</v>
      </c>
      <c r="L9" s="17">
        <v>3.05543146072896E-2</v>
      </c>
      <c r="M9" s="17"/>
      <c r="N9" s="17">
        <v>6.7165282105755203E-2</v>
      </c>
      <c r="O9" s="17">
        <v>4.6842441259702203E-2</v>
      </c>
      <c r="P9" s="17">
        <v>5.4684998839705602E-2</v>
      </c>
      <c r="Q9" s="17">
        <v>0.105336965324828</v>
      </c>
      <c r="R9" s="17"/>
      <c r="S9" s="17">
        <v>0.115197323068792</v>
      </c>
      <c r="T9" s="17">
        <v>6.7862882386000606E-2</v>
      </c>
      <c r="U9" s="17">
        <v>5.8797938070812503E-2</v>
      </c>
      <c r="V9" s="17">
        <v>6.6468719909077406E-2</v>
      </c>
      <c r="W9" s="17">
        <v>2.0886623587289301E-2</v>
      </c>
      <c r="X9" s="17">
        <v>4.1849070470748199E-2</v>
      </c>
      <c r="Y9" s="17">
        <v>0.134162713234484</v>
      </c>
      <c r="Z9" s="17">
        <v>0.118438874615214</v>
      </c>
      <c r="AA9" s="17">
        <v>1.8315482416776999E-2</v>
      </c>
      <c r="AB9" s="17">
        <v>2.9434684118907501E-2</v>
      </c>
      <c r="AC9" s="17">
        <v>0.106601789159313</v>
      </c>
      <c r="AD9" s="17">
        <v>0</v>
      </c>
      <c r="AE9" s="17"/>
      <c r="AF9" s="17">
        <v>8.0655553267466901E-2</v>
      </c>
      <c r="AG9" s="17">
        <v>7.5975823446412294E-2</v>
      </c>
      <c r="AH9" s="17">
        <v>5.4625895918683297E-2</v>
      </c>
      <c r="AI9" s="17">
        <v>3.5807564574908898E-2</v>
      </c>
      <c r="AJ9" s="17">
        <v>7.0363879292379902E-2</v>
      </c>
      <c r="AK9" s="17"/>
      <c r="AL9" s="17">
        <v>5.1957435801314997E-2</v>
      </c>
      <c r="AM9" s="17">
        <v>7.8110434374454293E-2</v>
      </c>
      <c r="AN9" s="17">
        <v>8.6014891648080002E-2</v>
      </c>
      <c r="AO9" s="17">
        <v>5.05455086049795E-2</v>
      </c>
      <c r="AP9" s="17"/>
      <c r="AQ9" s="17">
        <v>7.7899411882612707E-2</v>
      </c>
      <c r="AR9" s="17">
        <v>5.1604131606204098E-2</v>
      </c>
      <c r="AS9" s="17"/>
      <c r="AT9" s="17">
        <v>7.6700700074383302E-2</v>
      </c>
      <c r="AU9" s="17">
        <v>2.5037609029068798E-2</v>
      </c>
      <c r="AV9" s="17"/>
      <c r="AW9" s="17">
        <v>3.7194427697821102E-2</v>
      </c>
      <c r="AX9" s="17">
        <v>2.2959657910250401E-2</v>
      </c>
      <c r="AY9" s="17">
        <v>0.137097208846717</v>
      </c>
      <c r="AZ9" s="17"/>
      <c r="BA9" s="17">
        <v>0.103671961105952</v>
      </c>
      <c r="BB9" s="17">
        <v>4.1872580164375797E-2</v>
      </c>
      <c r="BC9" s="17">
        <v>6.7418254070455097E-2</v>
      </c>
      <c r="BD9" s="17">
        <v>6.9405786018847795E-2</v>
      </c>
      <c r="BE9" s="17">
        <v>5.7608522395946299E-2</v>
      </c>
      <c r="BF9" s="17"/>
      <c r="BG9" s="17">
        <v>6.3888280955142998E-2</v>
      </c>
      <c r="BH9" s="17">
        <v>7.1070722034001901E-2</v>
      </c>
      <c r="BI9" s="17"/>
      <c r="BJ9" s="17">
        <v>7.2039470965199706E-2</v>
      </c>
      <c r="BK9" s="17">
        <v>3.7469944285690199E-2</v>
      </c>
      <c r="BL9" s="17"/>
      <c r="BM9" s="17">
        <v>5.6689597968819103E-2</v>
      </c>
      <c r="BN9" s="17">
        <v>3.5859613217094799E-2</v>
      </c>
      <c r="BO9" s="17">
        <v>9.0140696413440302E-2</v>
      </c>
      <c r="BP9" s="17">
        <v>0.10550109182364099</v>
      </c>
      <c r="BQ9" s="17">
        <v>3.3814031262909598E-2</v>
      </c>
      <c r="BR9" s="17"/>
      <c r="BS9" s="17">
        <v>4.7336357147782199E-2</v>
      </c>
      <c r="BT9" s="17"/>
      <c r="BU9" s="17">
        <v>5.02259047463905E-2</v>
      </c>
      <c r="BV9" s="17">
        <v>0.106438521244477</v>
      </c>
      <c r="BW9" s="17">
        <v>8.8552316664770994E-2</v>
      </c>
      <c r="BX9" s="17">
        <v>3.53538382118853E-2</v>
      </c>
      <c r="BY9" s="17">
        <v>9.8672649037217994E-2</v>
      </c>
      <c r="BZ9" s="17"/>
      <c r="CA9" s="17">
        <v>7.41314855668046E-2</v>
      </c>
      <c r="CB9" s="17"/>
      <c r="CC9" s="17">
        <v>7.1018376544041306E-2</v>
      </c>
      <c r="CD9" s="17">
        <v>4.7836593317691599E-2</v>
      </c>
      <c r="CE9" s="17"/>
      <c r="CF9" s="17">
        <v>6.3318188885316803E-2</v>
      </c>
      <c r="CG9" s="17"/>
      <c r="CH9" s="17">
        <v>5.4017076161608703E-2</v>
      </c>
      <c r="CI9" s="17">
        <v>0.12352330977862799</v>
      </c>
    </row>
    <row r="10" spans="2:87" x14ac:dyDescent="0.35">
      <c r="B10" s="18" t="s">
        <v>158</v>
      </c>
      <c r="C10" s="17">
        <v>0.20155958419702</v>
      </c>
      <c r="D10" s="17">
        <v>0.20912486805546701</v>
      </c>
      <c r="E10" s="17">
        <v>0.19596987685720399</v>
      </c>
      <c r="F10" s="17"/>
      <c r="G10" s="17">
        <v>0.35471232763037103</v>
      </c>
      <c r="H10" s="17">
        <v>0.19904037706427699</v>
      </c>
      <c r="I10" s="17">
        <v>0.20704577915099601</v>
      </c>
      <c r="J10" s="17">
        <v>0.220804411318304</v>
      </c>
      <c r="K10" s="17">
        <v>0.19368180665062401</v>
      </c>
      <c r="L10" s="17">
        <v>9.8632481144843201E-2</v>
      </c>
      <c r="M10" s="17"/>
      <c r="N10" s="17">
        <v>0.22853325699882701</v>
      </c>
      <c r="O10" s="17">
        <v>0.154748074893341</v>
      </c>
      <c r="P10" s="17">
        <v>0.206568182919044</v>
      </c>
      <c r="Q10" s="17">
        <v>0.22354307079944599</v>
      </c>
      <c r="R10" s="17"/>
      <c r="S10" s="17">
        <v>0.18615809162055999</v>
      </c>
      <c r="T10" s="17">
        <v>0.169821139108218</v>
      </c>
      <c r="U10" s="17">
        <v>0.21002017701780601</v>
      </c>
      <c r="V10" s="17">
        <v>0.18153401737347999</v>
      </c>
      <c r="W10" s="17">
        <v>0.381054663905944</v>
      </c>
      <c r="X10" s="17">
        <v>0.248131839508348</v>
      </c>
      <c r="Y10" s="17">
        <v>0.234492448925821</v>
      </c>
      <c r="Z10" s="17">
        <v>0.16778109196329499</v>
      </c>
      <c r="AA10" s="17">
        <v>0.13272532144088001</v>
      </c>
      <c r="AB10" s="17">
        <v>0.19907125741441201</v>
      </c>
      <c r="AC10" s="17">
        <v>0.20049737588093899</v>
      </c>
      <c r="AD10" s="17">
        <v>6.8504671800648204E-2</v>
      </c>
      <c r="AE10" s="17"/>
      <c r="AF10" s="17">
        <v>0.18328660269455299</v>
      </c>
      <c r="AG10" s="17">
        <v>0.20073297194636899</v>
      </c>
      <c r="AH10" s="17">
        <v>0.23676381502236901</v>
      </c>
      <c r="AI10" s="17">
        <v>0.24093015489584901</v>
      </c>
      <c r="AJ10" s="17">
        <v>0.15306306946155401</v>
      </c>
      <c r="AK10" s="17"/>
      <c r="AL10" s="17">
        <v>0.230213157738475</v>
      </c>
      <c r="AM10" s="17">
        <v>0.17648129809133101</v>
      </c>
      <c r="AN10" s="17">
        <v>0.19319466137383201</v>
      </c>
      <c r="AO10" s="17">
        <v>0.209999835535053</v>
      </c>
      <c r="AP10" s="17"/>
      <c r="AQ10" s="17">
        <v>0.16781135051256399</v>
      </c>
      <c r="AR10" s="17">
        <v>0.25709240631411201</v>
      </c>
      <c r="AS10" s="17"/>
      <c r="AT10" s="17">
        <v>0.219729290557615</v>
      </c>
      <c r="AU10" s="17">
        <v>0.12995178349536099</v>
      </c>
      <c r="AV10" s="17"/>
      <c r="AW10" s="17">
        <v>0.17957363945010801</v>
      </c>
      <c r="AX10" s="17">
        <v>0.21503346707785301</v>
      </c>
      <c r="AY10" s="17">
        <v>0.201988332154898</v>
      </c>
      <c r="AZ10" s="17"/>
      <c r="BA10" s="17">
        <v>0.25736828669567102</v>
      </c>
      <c r="BB10" s="17">
        <v>0.23976278269633899</v>
      </c>
      <c r="BC10" s="17">
        <v>0.18225044464579301</v>
      </c>
      <c r="BD10" s="17">
        <v>5.0501376294574699E-2</v>
      </c>
      <c r="BE10" s="17">
        <v>0.13101837642533101</v>
      </c>
      <c r="BF10" s="17"/>
      <c r="BG10" s="17">
        <v>0.20143454395140301</v>
      </c>
      <c r="BH10" s="17">
        <v>0.20165512372306399</v>
      </c>
      <c r="BI10" s="17"/>
      <c r="BJ10" s="17">
        <v>0.220022960220843</v>
      </c>
      <c r="BK10" s="17">
        <v>0.12412771231491899</v>
      </c>
      <c r="BL10" s="17"/>
      <c r="BM10" s="17">
        <v>0.13380268642829801</v>
      </c>
      <c r="BN10" s="17">
        <v>0.206556591524304</v>
      </c>
      <c r="BO10" s="17">
        <v>0.239717186731086</v>
      </c>
      <c r="BP10" s="17">
        <v>0.37135672318866703</v>
      </c>
      <c r="BQ10" s="17">
        <v>0.12878919676220499</v>
      </c>
      <c r="BR10" s="17"/>
      <c r="BS10" s="17">
        <v>0.19269347673810699</v>
      </c>
      <c r="BT10" s="17"/>
      <c r="BU10" s="17">
        <v>0.246043519081596</v>
      </c>
      <c r="BV10" s="17">
        <v>0.27780273156108598</v>
      </c>
      <c r="BW10" s="17">
        <v>0.38004782929833503</v>
      </c>
      <c r="BX10" s="17">
        <v>0.110889210312694</v>
      </c>
      <c r="BY10" s="17">
        <v>0.119705450914574</v>
      </c>
      <c r="BZ10" s="17"/>
      <c r="CA10" s="17">
        <v>0.24604530840856001</v>
      </c>
      <c r="CB10" s="17"/>
      <c r="CC10" s="17">
        <v>0.202593206797861</v>
      </c>
      <c r="CD10" s="17">
        <v>0.208085351501653</v>
      </c>
      <c r="CE10" s="17"/>
      <c r="CF10" s="17">
        <v>0.224557249758188</v>
      </c>
      <c r="CG10" s="17"/>
      <c r="CH10" s="17">
        <v>0.221205134134183</v>
      </c>
      <c r="CI10" s="17">
        <v>0.35618101145166597</v>
      </c>
    </row>
    <row r="11" spans="2:87" x14ac:dyDescent="0.35">
      <c r="B11" s="18" t="s">
        <v>159</v>
      </c>
      <c r="C11" s="17">
        <v>0.32698054150386402</v>
      </c>
      <c r="D11" s="17">
        <v>0.35288370823784199</v>
      </c>
      <c r="E11" s="17">
        <v>0.30540646025381302</v>
      </c>
      <c r="F11" s="17"/>
      <c r="G11" s="17">
        <v>0.38083723722950102</v>
      </c>
      <c r="H11" s="17">
        <v>0.42077981156571698</v>
      </c>
      <c r="I11" s="17">
        <v>0.33071569199648598</v>
      </c>
      <c r="J11" s="17">
        <v>0.26009056655240398</v>
      </c>
      <c r="K11" s="17">
        <v>0.24014373944159101</v>
      </c>
      <c r="L11" s="17">
        <v>0.31432560365831502</v>
      </c>
      <c r="M11" s="17"/>
      <c r="N11" s="17">
        <v>0.35422600892678802</v>
      </c>
      <c r="O11" s="17">
        <v>0.36782827195258699</v>
      </c>
      <c r="P11" s="17">
        <v>0.29529744282078402</v>
      </c>
      <c r="Q11" s="17">
        <v>0.28127978797275299</v>
      </c>
      <c r="R11" s="17"/>
      <c r="S11" s="17">
        <v>0.326533197326764</v>
      </c>
      <c r="T11" s="17">
        <v>0.27142143668994401</v>
      </c>
      <c r="U11" s="17">
        <v>0.441428817430423</v>
      </c>
      <c r="V11" s="17">
        <v>0.31159391582949197</v>
      </c>
      <c r="W11" s="17">
        <v>0.25436617783345999</v>
      </c>
      <c r="X11" s="17">
        <v>0.37249567073488099</v>
      </c>
      <c r="Y11" s="17">
        <v>0.29415961285047798</v>
      </c>
      <c r="Z11" s="17">
        <v>0.21011069049152001</v>
      </c>
      <c r="AA11" s="17">
        <v>0.38834491346792199</v>
      </c>
      <c r="AB11" s="17">
        <v>0.33208206628040499</v>
      </c>
      <c r="AC11" s="17">
        <v>0.33486733035869598</v>
      </c>
      <c r="AD11" s="17">
        <v>0.36145814308673202</v>
      </c>
      <c r="AE11" s="17"/>
      <c r="AF11" s="17">
        <v>0.303660247976408</v>
      </c>
      <c r="AG11" s="17">
        <v>0.321417556572684</v>
      </c>
      <c r="AH11" s="17">
        <v>0.247695039493807</v>
      </c>
      <c r="AI11" s="17">
        <v>0.47546745216202502</v>
      </c>
      <c r="AJ11" s="17">
        <v>0.44815141236157702</v>
      </c>
      <c r="AK11" s="17"/>
      <c r="AL11" s="17">
        <v>0.28882491312203801</v>
      </c>
      <c r="AM11" s="17">
        <v>0.33511127021753501</v>
      </c>
      <c r="AN11" s="17">
        <v>0.43703938921989899</v>
      </c>
      <c r="AO11" s="17">
        <v>0.20120854501866201</v>
      </c>
      <c r="AP11" s="17"/>
      <c r="AQ11" s="17">
        <v>0.31575436365483001</v>
      </c>
      <c r="AR11" s="17">
        <v>0.34545325161290902</v>
      </c>
      <c r="AS11" s="17"/>
      <c r="AT11" s="17">
        <v>0.35852027648572798</v>
      </c>
      <c r="AU11" s="17">
        <v>0.31079609772543298</v>
      </c>
      <c r="AV11" s="17"/>
      <c r="AW11" s="17">
        <v>0.28723023409262199</v>
      </c>
      <c r="AX11" s="17">
        <v>0.41177966410278999</v>
      </c>
      <c r="AY11" s="17">
        <v>0.322471762194105</v>
      </c>
      <c r="AZ11" s="17"/>
      <c r="BA11" s="17">
        <v>0.35319486242072501</v>
      </c>
      <c r="BB11" s="17">
        <v>0.357536141542587</v>
      </c>
      <c r="BC11" s="17">
        <v>0.33111126942130698</v>
      </c>
      <c r="BD11" s="17">
        <v>0.178845514293305</v>
      </c>
      <c r="BE11" s="17">
        <v>0.29780681816282301</v>
      </c>
      <c r="BF11" s="17"/>
      <c r="BG11" s="17">
        <v>0.34719011111700498</v>
      </c>
      <c r="BH11" s="17">
        <v>0.31153901151595598</v>
      </c>
      <c r="BI11" s="17"/>
      <c r="BJ11" s="17">
        <v>0.323167392499844</v>
      </c>
      <c r="BK11" s="17">
        <v>0.348626957713976</v>
      </c>
      <c r="BL11" s="17"/>
      <c r="BM11" s="17">
        <v>0.33722000098181598</v>
      </c>
      <c r="BN11" s="17">
        <v>0.31209741518591599</v>
      </c>
      <c r="BO11" s="17">
        <v>0.33436746407151002</v>
      </c>
      <c r="BP11" s="17">
        <v>0.26029008255402403</v>
      </c>
      <c r="BQ11" s="17">
        <v>0.334893155068683</v>
      </c>
      <c r="BR11" s="17"/>
      <c r="BS11" s="17">
        <v>0.35344625298744903</v>
      </c>
      <c r="BT11" s="17"/>
      <c r="BU11" s="17">
        <v>0.29125221670100698</v>
      </c>
      <c r="BV11" s="17">
        <v>0.349524568489674</v>
      </c>
      <c r="BW11" s="17">
        <v>0.27912250458479598</v>
      </c>
      <c r="BX11" s="17">
        <v>0.37081635665823598</v>
      </c>
      <c r="BY11" s="17">
        <v>0.18956958585613601</v>
      </c>
      <c r="BZ11" s="17"/>
      <c r="CA11" s="17">
        <v>0.383939538072468</v>
      </c>
      <c r="CB11" s="17"/>
      <c r="CC11" s="17">
        <v>0.32406511808261401</v>
      </c>
      <c r="CD11" s="17">
        <v>0.36432739114253099</v>
      </c>
      <c r="CE11" s="17"/>
      <c r="CF11" s="17">
        <v>0.31173849441706197</v>
      </c>
      <c r="CG11" s="17"/>
      <c r="CH11" s="17">
        <v>0.30688654754367201</v>
      </c>
      <c r="CI11" s="17">
        <v>0.32598782879716298</v>
      </c>
    </row>
    <row r="12" spans="2:87" x14ac:dyDescent="0.35">
      <c r="B12" s="18" t="s">
        <v>160</v>
      </c>
      <c r="C12" s="17">
        <v>0.12643119380936199</v>
      </c>
      <c r="D12" s="17">
        <v>0.13450289377878</v>
      </c>
      <c r="E12" s="17">
        <v>0.11987304583972</v>
      </c>
      <c r="F12" s="17"/>
      <c r="G12" s="17">
        <v>5.2018049117114197E-2</v>
      </c>
      <c r="H12" s="17">
        <v>0.112021421338574</v>
      </c>
      <c r="I12" s="17">
        <v>0.11147383597001601</v>
      </c>
      <c r="J12" s="17">
        <v>0.11815934666639701</v>
      </c>
      <c r="K12" s="17">
        <v>0.21766019514056401</v>
      </c>
      <c r="L12" s="17">
        <v>0.15161725786177599</v>
      </c>
      <c r="M12" s="17"/>
      <c r="N12" s="17">
        <v>0.149674230048783</v>
      </c>
      <c r="O12" s="17">
        <v>0.117634371492314</v>
      </c>
      <c r="P12" s="17">
        <v>0.144544117459874</v>
      </c>
      <c r="Q12" s="17">
        <v>9.6298662344145899E-2</v>
      </c>
      <c r="R12" s="17"/>
      <c r="S12" s="17">
        <v>0.13517509587552201</v>
      </c>
      <c r="T12" s="17">
        <v>0.15892295080573701</v>
      </c>
      <c r="U12" s="17">
        <v>3.7769704763427801E-2</v>
      </c>
      <c r="V12" s="17">
        <v>0.205056936147581</v>
      </c>
      <c r="W12" s="17">
        <v>9.0912966598013206E-2</v>
      </c>
      <c r="X12" s="17">
        <v>2.1091756394661099E-2</v>
      </c>
      <c r="Y12" s="17">
        <v>8.2470212994832801E-2</v>
      </c>
      <c r="Z12" s="17">
        <v>0.17006361912007401</v>
      </c>
      <c r="AA12" s="17">
        <v>0.12551872523493299</v>
      </c>
      <c r="AB12" s="17">
        <v>0.24129419665136001</v>
      </c>
      <c r="AC12" s="17">
        <v>0.13046202988044001</v>
      </c>
      <c r="AD12" s="17">
        <v>0.142429514389696</v>
      </c>
      <c r="AE12" s="17"/>
      <c r="AF12" s="17">
        <v>0.117763003569142</v>
      </c>
      <c r="AG12" s="17">
        <v>0.130385233387975</v>
      </c>
      <c r="AH12" s="17">
        <v>0.12335685742852601</v>
      </c>
      <c r="AI12" s="17">
        <v>0.102166512928687</v>
      </c>
      <c r="AJ12" s="17">
        <v>0.16897500660705</v>
      </c>
      <c r="AK12" s="17"/>
      <c r="AL12" s="17">
        <v>0.13893551672881199</v>
      </c>
      <c r="AM12" s="17">
        <v>0.12476606639582399</v>
      </c>
      <c r="AN12" s="17">
        <v>8.8801222006920505E-2</v>
      </c>
      <c r="AO12" s="17">
        <v>0.16561427834525599</v>
      </c>
      <c r="AP12" s="17"/>
      <c r="AQ12" s="17">
        <v>0.133355031343077</v>
      </c>
      <c r="AR12" s="17">
        <v>0.115037997895096</v>
      </c>
      <c r="AS12" s="17"/>
      <c r="AT12" s="17">
        <v>0.11392379306091301</v>
      </c>
      <c r="AU12" s="17">
        <v>0.14819309133747299</v>
      </c>
      <c r="AV12" s="17"/>
      <c r="AW12" s="17">
        <v>0.164137953799114</v>
      </c>
      <c r="AX12" s="17">
        <v>0.13089157329833201</v>
      </c>
      <c r="AY12" s="17">
        <v>9.1822821414766206E-2</v>
      </c>
      <c r="AZ12" s="17"/>
      <c r="BA12" s="17">
        <v>0.110969189261692</v>
      </c>
      <c r="BB12" s="17">
        <v>0.111709133405721</v>
      </c>
      <c r="BC12" s="17">
        <v>0.130386142100129</v>
      </c>
      <c r="BD12" s="17">
        <v>0.239450392211916</v>
      </c>
      <c r="BE12" s="17">
        <v>0</v>
      </c>
      <c r="BF12" s="17"/>
      <c r="BG12" s="17">
        <v>0.117420554021615</v>
      </c>
      <c r="BH12" s="17">
        <v>0.13331595519499101</v>
      </c>
      <c r="BI12" s="17"/>
      <c r="BJ12" s="17">
        <v>0.126548048034612</v>
      </c>
      <c r="BK12" s="17">
        <v>0.13161416799982201</v>
      </c>
      <c r="BL12" s="17"/>
      <c r="BM12" s="17">
        <v>0.105242405144146</v>
      </c>
      <c r="BN12" s="17">
        <v>0.15273384766229101</v>
      </c>
      <c r="BO12" s="17">
        <v>0.11582204939425</v>
      </c>
      <c r="BP12" s="17">
        <v>4.6047525468350302E-2</v>
      </c>
      <c r="BQ12" s="17">
        <v>0.193709033272148</v>
      </c>
      <c r="BR12" s="17"/>
      <c r="BS12" s="17">
        <v>0.153974074353669</v>
      </c>
      <c r="BT12" s="17"/>
      <c r="BU12" s="17">
        <v>0.119660537840885</v>
      </c>
      <c r="BV12" s="17">
        <v>0.116853829799904</v>
      </c>
      <c r="BW12" s="17">
        <v>6.7397276066677503E-2</v>
      </c>
      <c r="BX12" s="17">
        <v>0.17683483080382201</v>
      </c>
      <c r="BY12" s="17">
        <v>9.6604517463692002E-2</v>
      </c>
      <c r="BZ12" s="17"/>
      <c r="CA12" s="17">
        <v>8.5226199061244998E-2</v>
      </c>
      <c r="CB12" s="17"/>
      <c r="CC12" s="17">
        <v>0.12280436585111799</v>
      </c>
      <c r="CD12" s="17">
        <v>0.148324540098563</v>
      </c>
      <c r="CE12" s="17"/>
      <c r="CF12" s="17">
        <v>0.108995180493071</v>
      </c>
      <c r="CG12" s="17"/>
      <c r="CH12" s="17">
        <v>0.15404767464337099</v>
      </c>
      <c r="CI12" s="17">
        <v>9.7564283536222193E-2</v>
      </c>
    </row>
    <row r="13" spans="2:87" x14ac:dyDescent="0.35">
      <c r="B13" s="18" t="s">
        <v>161</v>
      </c>
      <c r="C13" s="19">
        <v>0.27706888295868998</v>
      </c>
      <c r="D13" s="19">
        <v>0.239127554582591</v>
      </c>
      <c r="E13" s="19">
        <v>0.31026013410099301</v>
      </c>
      <c r="F13" s="19"/>
      <c r="G13" s="19">
        <v>0.174248239982144</v>
      </c>
      <c r="H13" s="19">
        <v>0.163097494496274</v>
      </c>
      <c r="I13" s="19">
        <v>0.287701130485507</v>
      </c>
      <c r="J13" s="19">
        <v>0.30019642083949999</v>
      </c>
      <c r="K13" s="19">
        <v>0.26156894998266</v>
      </c>
      <c r="L13" s="19">
        <v>0.404870342727776</v>
      </c>
      <c r="M13" s="19"/>
      <c r="N13" s="19">
        <v>0.200401221919846</v>
      </c>
      <c r="O13" s="19">
        <v>0.312946840402056</v>
      </c>
      <c r="P13" s="19">
        <v>0.29890525796059297</v>
      </c>
      <c r="Q13" s="19">
        <v>0.29354151355882602</v>
      </c>
      <c r="R13" s="19"/>
      <c r="S13" s="19">
        <v>0.23693629210836201</v>
      </c>
      <c r="T13" s="19">
        <v>0.33197159101009999</v>
      </c>
      <c r="U13" s="19">
        <v>0.25198336271753102</v>
      </c>
      <c r="V13" s="19">
        <v>0.23534641074036999</v>
      </c>
      <c r="W13" s="19">
        <v>0.252779568075293</v>
      </c>
      <c r="X13" s="19">
        <v>0.31643166289136199</v>
      </c>
      <c r="Y13" s="19">
        <v>0.25471501199438401</v>
      </c>
      <c r="Z13" s="19">
        <v>0.333605723809897</v>
      </c>
      <c r="AA13" s="19">
        <v>0.33509555743948799</v>
      </c>
      <c r="AB13" s="19">
        <v>0.19811779553491601</v>
      </c>
      <c r="AC13" s="19">
        <v>0.22757147472061101</v>
      </c>
      <c r="AD13" s="19">
        <v>0.42760767072292399</v>
      </c>
      <c r="AE13" s="19"/>
      <c r="AF13" s="19">
        <v>0.31463459249242998</v>
      </c>
      <c r="AG13" s="19">
        <v>0.27148841464655998</v>
      </c>
      <c r="AH13" s="19">
        <v>0.33755839213661498</v>
      </c>
      <c r="AI13" s="19">
        <v>0.145628315438529</v>
      </c>
      <c r="AJ13" s="19">
        <v>0.15944663227743999</v>
      </c>
      <c r="AK13" s="19"/>
      <c r="AL13" s="19">
        <v>0.29006897660935999</v>
      </c>
      <c r="AM13" s="19">
        <v>0.28553093092085602</v>
      </c>
      <c r="AN13" s="19">
        <v>0.19494983575126901</v>
      </c>
      <c r="AO13" s="19">
        <v>0.37263183249604998</v>
      </c>
      <c r="AP13" s="19"/>
      <c r="AQ13" s="19">
        <v>0.305179842606916</v>
      </c>
      <c r="AR13" s="19">
        <v>0.230812212571679</v>
      </c>
      <c r="AS13" s="19"/>
      <c r="AT13" s="19">
        <v>0.23112593982136001</v>
      </c>
      <c r="AU13" s="19">
        <v>0.38602141841266402</v>
      </c>
      <c r="AV13" s="19"/>
      <c r="AW13" s="19">
        <v>0.33186374496033599</v>
      </c>
      <c r="AX13" s="19">
        <v>0.21933563761077501</v>
      </c>
      <c r="AY13" s="19">
        <v>0.24661987538951299</v>
      </c>
      <c r="AZ13" s="19"/>
      <c r="BA13" s="19">
        <v>0.17479570051596</v>
      </c>
      <c r="BB13" s="19">
        <v>0.249119362190977</v>
      </c>
      <c r="BC13" s="19">
        <v>0.288833889762316</v>
      </c>
      <c r="BD13" s="19">
        <v>0.46179693118135601</v>
      </c>
      <c r="BE13" s="19">
        <v>0.51356628301590002</v>
      </c>
      <c r="BF13" s="19"/>
      <c r="BG13" s="19">
        <v>0.270066509954834</v>
      </c>
      <c r="BH13" s="19">
        <v>0.28241918753198803</v>
      </c>
      <c r="BI13" s="19"/>
      <c r="BJ13" s="19">
        <v>0.25822212827950097</v>
      </c>
      <c r="BK13" s="19">
        <v>0.358161217685593</v>
      </c>
      <c r="BL13" s="19"/>
      <c r="BM13" s="19">
        <v>0.36704530947692099</v>
      </c>
      <c r="BN13" s="19">
        <v>0.29275253241039401</v>
      </c>
      <c r="BO13" s="19">
        <v>0.21995260338971301</v>
      </c>
      <c r="BP13" s="19">
        <v>0.21680457696531699</v>
      </c>
      <c r="BQ13" s="19">
        <v>0.30879458363405499</v>
      </c>
      <c r="BR13" s="19"/>
      <c r="BS13" s="19">
        <v>0.25254983877299397</v>
      </c>
      <c r="BT13" s="19"/>
      <c r="BU13" s="19">
        <v>0.29281782163012199</v>
      </c>
      <c r="BV13" s="19">
        <v>0.14938034890485999</v>
      </c>
      <c r="BW13" s="19">
        <v>0.18488007338542001</v>
      </c>
      <c r="BX13" s="19">
        <v>0.30610576401336298</v>
      </c>
      <c r="BY13" s="19">
        <v>0.49544779672838002</v>
      </c>
      <c r="BZ13" s="19"/>
      <c r="CA13" s="19">
        <v>0.21065746889092299</v>
      </c>
      <c r="CB13" s="19"/>
      <c r="CC13" s="19">
        <v>0.27951893272436601</v>
      </c>
      <c r="CD13" s="19">
        <v>0.231426123939561</v>
      </c>
      <c r="CE13" s="19"/>
      <c r="CF13" s="19">
        <v>0.29139088644636202</v>
      </c>
      <c r="CG13" s="19"/>
      <c r="CH13" s="19">
        <v>0.26384356751716498</v>
      </c>
      <c r="CI13" s="19">
        <v>9.6743566436321093E-2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CI18"/>
  <sheetViews>
    <sheetView showGridLines="0" topLeftCell="A8" workbookViewId="0">
      <pane xSplit="2" topLeftCell="C1" activePane="topRight" state="frozen"/>
      <selection pane="topRight" activeCell="B18" sqref="B18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2" t="s">
        <v>134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2014</v>
      </c>
      <c r="D7" s="10">
        <v>1010</v>
      </c>
      <c r="E7" s="10">
        <v>998</v>
      </c>
      <c r="F7" s="10"/>
      <c r="G7" s="10">
        <v>162</v>
      </c>
      <c r="H7" s="10">
        <v>348</v>
      </c>
      <c r="I7" s="10">
        <v>362</v>
      </c>
      <c r="J7" s="10">
        <v>366</v>
      </c>
      <c r="K7" s="10">
        <v>313</v>
      </c>
      <c r="L7" s="10">
        <v>463</v>
      </c>
      <c r="M7" s="10"/>
      <c r="N7" s="10">
        <v>594</v>
      </c>
      <c r="O7" s="10">
        <v>504</v>
      </c>
      <c r="P7" s="10">
        <v>427</v>
      </c>
      <c r="Q7" s="10">
        <v>482</v>
      </c>
      <c r="R7" s="10"/>
      <c r="S7" s="10">
        <v>277</v>
      </c>
      <c r="T7" s="10">
        <v>281</v>
      </c>
      <c r="U7" s="10">
        <v>168</v>
      </c>
      <c r="V7" s="10">
        <v>172</v>
      </c>
      <c r="W7" s="10">
        <v>153</v>
      </c>
      <c r="X7" s="10">
        <v>169</v>
      </c>
      <c r="Y7" s="10">
        <v>143</v>
      </c>
      <c r="Z7" s="10">
        <v>76</v>
      </c>
      <c r="AA7" s="10">
        <v>207</v>
      </c>
      <c r="AB7" s="10">
        <v>190</v>
      </c>
      <c r="AC7" s="10">
        <v>109</v>
      </c>
      <c r="AD7" s="10">
        <v>69</v>
      </c>
      <c r="AE7" s="10"/>
      <c r="AF7" s="10">
        <v>331</v>
      </c>
      <c r="AG7" s="10">
        <v>748</v>
      </c>
      <c r="AH7" s="10">
        <v>407</v>
      </c>
      <c r="AI7" s="10">
        <v>228</v>
      </c>
      <c r="AJ7" s="10">
        <v>232</v>
      </c>
      <c r="AK7" s="10"/>
      <c r="AL7" s="10">
        <v>803</v>
      </c>
      <c r="AM7" s="10">
        <v>756</v>
      </c>
      <c r="AN7" s="10">
        <v>338</v>
      </c>
      <c r="AO7" s="10">
        <v>117</v>
      </c>
      <c r="AP7" s="10"/>
      <c r="AQ7" s="10">
        <v>1178</v>
      </c>
      <c r="AR7" s="10">
        <v>836</v>
      </c>
      <c r="AS7" s="10"/>
      <c r="AT7" s="10">
        <v>1305</v>
      </c>
      <c r="AU7" s="10">
        <v>438</v>
      </c>
      <c r="AV7" s="10"/>
      <c r="AW7" s="10">
        <v>799</v>
      </c>
      <c r="AX7" s="10">
        <v>470</v>
      </c>
      <c r="AY7" s="10">
        <v>680</v>
      </c>
      <c r="AZ7" s="10"/>
      <c r="BA7" s="10">
        <v>492</v>
      </c>
      <c r="BB7" s="10">
        <v>559</v>
      </c>
      <c r="BC7" s="10">
        <v>647</v>
      </c>
      <c r="BD7" s="10">
        <v>207</v>
      </c>
      <c r="BE7" s="10">
        <v>108</v>
      </c>
      <c r="BF7" s="10"/>
      <c r="BG7" s="10">
        <v>791</v>
      </c>
      <c r="BH7" s="10">
        <v>1223</v>
      </c>
      <c r="BI7" s="10"/>
      <c r="BJ7" s="10">
        <v>1546</v>
      </c>
      <c r="BK7" s="10">
        <v>457</v>
      </c>
      <c r="BL7" s="10"/>
      <c r="BM7" s="10">
        <v>280</v>
      </c>
      <c r="BN7" s="10">
        <v>408</v>
      </c>
      <c r="BO7" s="10">
        <v>699</v>
      </c>
      <c r="BP7" s="10">
        <v>159</v>
      </c>
      <c r="BQ7" s="10">
        <v>227</v>
      </c>
      <c r="BR7" s="10"/>
      <c r="BS7" s="10">
        <v>617</v>
      </c>
      <c r="BT7" s="10"/>
      <c r="BU7" s="10">
        <v>384</v>
      </c>
      <c r="BV7" s="10">
        <v>488</v>
      </c>
      <c r="BW7" s="10">
        <v>192</v>
      </c>
      <c r="BX7" s="10">
        <v>397</v>
      </c>
      <c r="BY7" s="10">
        <v>154</v>
      </c>
      <c r="BZ7" s="10"/>
      <c r="CA7" s="10">
        <v>165</v>
      </c>
      <c r="CB7" s="10"/>
      <c r="CC7" s="10">
        <v>1596</v>
      </c>
      <c r="CD7" s="10">
        <v>360</v>
      </c>
      <c r="CE7" s="10"/>
      <c r="CF7" s="10">
        <v>756</v>
      </c>
      <c r="CG7" s="10"/>
      <c r="CH7" s="10">
        <v>698</v>
      </c>
      <c r="CI7" s="10">
        <v>238</v>
      </c>
    </row>
    <row r="8" spans="2:87" ht="30" customHeight="1" x14ac:dyDescent="0.35">
      <c r="B8" s="11" t="s">
        <v>20</v>
      </c>
      <c r="C8" s="11">
        <v>2014</v>
      </c>
      <c r="D8" s="11">
        <v>993</v>
      </c>
      <c r="E8" s="11">
        <v>1015</v>
      </c>
      <c r="F8" s="11"/>
      <c r="G8" s="11">
        <v>282</v>
      </c>
      <c r="H8" s="11">
        <v>344</v>
      </c>
      <c r="I8" s="11">
        <v>342</v>
      </c>
      <c r="J8" s="11">
        <v>342</v>
      </c>
      <c r="K8" s="11">
        <v>283</v>
      </c>
      <c r="L8" s="11">
        <v>421</v>
      </c>
      <c r="M8" s="11"/>
      <c r="N8" s="11">
        <v>542</v>
      </c>
      <c r="O8" s="11">
        <v>522</v>
      </c>
      <c r="P8" s="11">
        <v>441</v>
      </c>
      <c r="Q8" s="11">
        <v>502</v>
      </c>
      <c r="R8" s="11"/>
      <c r="S8" s="11">
        <v>282</v>
      </c>
      <c r="T8" s="11">
        <v>262</v>
      </c>
      <c r="U8" s="11">
        <v>161</v>
      </c>
      <c r="V8" s="11">
        <v>181</v>
      </c>
      <c r="W8" s="11">
        <v>141</v>
      </c>
      <c r="X8" s="11">
        <v>181</v>
      </c>
      <c r="Y8" s="11">
        <v>161</v>
      </c>
      <c r="Z8" s="11">
        <v>81</v>
      </c>
      <c r="AA8" s="11">
        <v>222</v>
      </c>
      <c r="AB8" s="11">
        <v>181</v>
      </c>
      <c r="AC8" s="11">
        <v>101</v>
      </c>
      <c r="AD8" s="11">
        <v>60</v>
      </c>
      <c r="AE8" s="11"/>
      <c r="AF8" s="11">
        <v>339</v>
      </c>
      <c r="AG8" s="11">
        <v>765</v>
      </c>
      <c r="AH8" s="11">
        <v>397</v>
      </c>
      <c r="AI8" s="11">
        <v>220</v>
      </c>
      <c r="AJ8" s="11">
        <v>222</v>
      </c>
      <c r="AK8" s="11"/>
      <c r="AL8" s="11">
        <v>770</v>
      </c>
      <c r="AM8" s="11">
        <v>770</v>
      </c>
      <c r="AN8" s="11">
        <v>347</v>
      </c>
      <c r="AO8" s="11">
        <v>126</v>
      </c>
      <c r="AP8" s="11"/>
      <c r="AQ8" s="11">
        <v>1192</v>
      </c>
      <c r="AR8" s="11">
        <v>822</v>
      </c>
      <c r="AS8" s="11"/>
      <c r="AT8" s="11">
        <v>1312</v>
      </c>
      <c r="AU8" s="11">
        <v>397</v>
      </c>
      <c r="AV8" s="11"/>
      <c r="AW8" s="11">
        <v>746</v>
      </c>
      <c r="AX8" s="11">
        <v>471</v>
      </c>
      <c r="AY8" s="11">
        <v>716</v>
      </c>
      <c r="AZ8" s="11"/>
      <c r="BA8" s="11">
        <v>511</v>
      </c>
      <c r="BB8" s="11">
        <v>553</v>
      </c>
      <c r="BC8" s="11">
        <v>648</v>
      </c>
      <c r="BD8" s="11">
        <v>198</v>
      </c>
      <c r="BE8" s="11">
        <v>103</v>
      </c>
      <c r="BF8" s="11"/>
      <c r="BG8" s="11">
        <v>850</v>
      </c>
      <c r="BH8" s="11">
        <v>1164</v>
      </c>
      <c r="BI8" s="11"/>
      <c r="BJ8" s="11">
        <v>1580</v>
      </c>
      <c r="BK8" s="11">
        <v>423</v>
      </c>
      <c r="BL8" s="11"/>
      <c r="BM8" s="11">
        <v>297</v>
      </c>
      <c r="BN8" s="11">
        <v>385</v>
      </c>
      <c r="BO8" s="11">
        <v>706</v>
      </c>
      <c r="BP8" s="11">
        <v>156</v>
      </c>
      <c r="BQ8" s="11">
        <v>228</v>
      </c>
      <c r="BR8" s="11"/>
      <c r="BS8" s="11">
        <v>612</v>
      </c>
      <c r="BT8" s="11"/>
      <c r="BU8" s="11">
        <v>373</v>
      </c>
      <c r="BV8" s="11">
        <v>499</v>
      </c>
      <c r="BW8" s="11">
        <v>191</v>
      </c>
      <c r="BX8" s="11">
        <v>389</v>
      </c>
      <c r="BY8" s="11">
        <v>163</v>
      </c>
      <c r="BZ8" s="11"/>
      <c r="CA8" s="11">
        <v>167</v>
      </c>
      <c r="CB8" s="11"/>
      <c r="CC8" s="11">
        <v>1582</v>
      </c>
      <c r="CD8" s="11">
        <v>370</v>
      </c>
      <c r="CE8" s="11"/>
      <c r="CF8" s="11">
        <v>721</v>
      </c>
      <c r="CG8" s="11"/>
      <c r="CH8" s="11">
        <v>681</v>
      </c>
      <c r="CI8" s="11">
        <v>239</v>
      </c>
    </row>
    <row r="9" spans="2:87" ht="29" x14ac:dyDescent="0.35">
      <c r="B9" s="18" t="s">
        <v>127</v>
      </c>
      <c r="C9" s="17">
        <v>0.373159053293452</v>
      </c>
      <c r="D9" s="17">
        <v>0.32626845009660899</v>
      </c>
      <c r="E9" s="17">
        <v>0.41840655379376301</v>
      </c>
      <c r="F9" s="17"/>
      <c r="G9" s="17">
        <v>0.326801195894804</v>
      </c>
      <c r="H9" s="17">
        <v>0.32201462719563201</v>
      </c>
      <c r="I9" s="17">
        <v>0.310418217142097</v>
      </c>
      <c r="J9" s="17">
        <v>0.40594609091617201</v>
      </c>
      <c r="K9" s="17">
        <v>0.46067120455634403</v>
      </c>
      <c r="L9" s="17">
        <v>0.41157666116533098</v>
      </c>
      <c r="M9" s="17"/>
      <c r="N9" s="17">
        <v>0.30674347520460998</v>
      </c>
      <c r="O9" s="17">
        <v>0.30970486556274202</v>
      </c>
      <c r="P9" s="17">
        <v>0.42412289847392798</v>
      </c>
      <c r="Q9" s="17">
        <v>0.46530953425524202</v>
      </c>
      <c r="R9" s="17"/>
      <c r="S9" s="17">
        <v>0.345517029903949</v>
      </c>
      <c r="T9" s="17">
        <v>0.350102128127114</v>
      </c>
      <c r="U9" s="17">
        <v>0.37794819621472697</v>
      </c>
      <c r="V9" s="17">
        <v>0.36943757933508198</v>
      </c>
      <c r="W9" s="17">
        <v>0.33129643063289799</v>
      </c>
      <c r="X9" s="17">
        <v>0.333113319900259</v>
      </c>
      <c r="Y9" s="17">
        <v>0.41443554978214697</v>
      </c>
      <c r="Z9" s="17">
        <v>0.37066675016363898</v>
      </c>
      <c r="AA9" s="17">
        <v>0.39570432748180101</v>
      </c>
      <c r="AB9" s="17">
        <v>0.41790532437733102</v>
      </c>
      <c r="AC9" s="17">
        <v>0.46632216889650702</v>
      </c>
      <c r="AD9" s="17">
        <v>0.33864670118943202</v>
      </c>
      <c r="AE9" s="17"/>
      <c r="AF9" s="17">
        <v>0.44978729376892201</v>
      </c>
      <c r="AG9" s="17">
        <v>0.413318275367275</v>
      </c>
      <c r="AH9" s="17">
        <v>0.28155878474534302</v>
      </c>
      <c r="AI9" s="17">
        <v>0.337428673278799</v>
      </c>
      <c r="AJ9" s="17">
        <v>0.30781249290181101</v>
      </c>
      <c r="AK9" s="17"/>
      <c r="AL9" s="17">
        <v>0.32125631438667901</v>
      </c>
      <c r="AM9" s="17">
        <v>0.39022699366402702</v>
      </c>
      <c r="AN9" s="17">
        <v>0.41345590903353302</v>
      </c>
      <c r="AO9" s="17">
        <v>0.47485512605886199</v>
      </c>
      <c r="AP9" s="17"/>
      <c r="AQ9" s="17">
        <v>0.41582495546023102</v>
      </c>
      <c r="AR9" s="17">
        <v>0.31125032334857</v>
      </c>
      <c r="AS9" s="17"/>
      <c r="AT9" s="17">
        <v>0.36090936322732697</v>
      </c>
      <c r="AU9" s="17">
        <v>0.40383286552067499</v>
      </c>
      <c r="AV9" s="17"/>
      <c r="AW9" s="17">
        <v>0.388900032147109</v>
      </c>
      <c r="AX9" s="17">
        <v>0.32432921732654002</v>
      </c>
      <c r="AY9" s="17">
        <v>0.39517557893275801</v>
      </c>
      <c r="AZ9" s="17"/>
      <c r="BA9" s="17">
        <v>0.35552740574300401</v>
      </c>
      <c r="BB9" s="17">
        <v>0.35081318861116201</v>
      </c>
      <c r="BC9" s="17">
        <v>0.38711794614420197</v>
      </c>
      <c r="BD9" s="17">
        <v>0.37244028096718701</v>
      </c>
      <c r="BE9" s="17">
        <v>0.48857456623591899</v>
      </c>
      <c r="BF9" s="17"/>
      <c r="BG9" s="17">
        <v>0.36024094232229897</v>
      </c>
      <c r="BH9" s="17">
        <v>0.382586561137919</v>
      </c>
      <c r="BI9" s="17"/>
      <c r="BJ9" s="17">
        <v>0.35412473893513102</v>
      </c>
      <c r="BK9" s="17">
        <v>0.44188652509162102</v>
      </c>
      <c r="BL9" s="17"/>
      <c r="BM9" s="17">
        <v>0.37069274901862398</v>
      </c>
      <c r="BN9" s="17">
        <v>0.31269581270025099</v>
      </c>
      <c r="BO9" s="17">
        <v>0.38196026198190403</v>
      </c>
      <c r="BP9" s="17">
        <v>0.31724653033150002</v>
      </c>
      <c r="BQ9" s="17">
        <v>0.46367435081987701</v>
      </c>
      <c r="BR9" s="17"/>
      <c r="BS9" s="17">
        <v>0.406804094223779</v>
      </c>
      <c r="BT9" s="17"/>
      <c r="BU9" s="17">
        <v>0.311715481450553</v>
      </c>
      <c r="BV9" s="17">
        <v>0.338217485137636</v>
      </c>
      <c r="BW9" s="17">
        <v>0.382695892049218</v>
      </c>
      <c r="BX9" s="17">
        <v>0.465749759515241</v>
      </c>
      <c r="BY9" s="17">
        <v>0.35989276789532498</v>
      </c>
      <c r="BZ9" s="17"/>
      <c r="CA9" s="17">
        <v>0.361489310127663</v>
      </c>
      <c r="CB9" s="17"/>
      <c r="CC9" s="17">
        <v>0.47498258875640098</v>
      </c>
      <c r="CD9" s="17">
        <v>0</v>
      </c>
      <c r="CE9" s="17"/>
      <c r="CF9" s="17">
        <v>0.47523554557678699</v>
      </c>
      <c r="CG9" s="17"/>
      <c r="CH9" s="17">
        <v>0.41213846774143797</v>
      </c>
      <c r="CI9" s="17">
        <v>0.31999247552992699</v>
      </c>
    </row>
    <row r="10" spans="2:87" ht="29" x14ac:dyDescent="0.35">
      <c r="B10" s="18" t="s">
        <v>128</v>
      </c>
      <c r="C10" s="17">
        <v>0.4124677509868</v>
      </c>
      <c r="D10" s="17">
        <v>0.408514866715812</v>
      </c>
      <c r="E10" s="17">
        <v>0.41569780405040802</v>
      </c>
      <c r="F10" s="17"/>
      <c r="G10" s="17">
        <v>0.37109997853670201</v>
      </c>
      <c r="H10" s="17">
        <v>0.42454030821007699</v>
      </c>
      <c r="I10" s="17">
        <v>0.45829386336872002</v>
      </c>
      <c r="J10" s="17">
        <v>0.39941395424916498</v>
      </c>
      <c r="K10" s="17">
        <v>0.37265217720393001</v>
      </c>
      <c r="L10" s="17">
        <v>0.43045908888162099</v>
      </c>
      <c r="M10" s="17"/>
      <c r="N10" s="17">
        <v>0.45005249715051598</v>
      </c>
      <c r="O10" s="17">
        <v>0.46805818613783201</v>
      </c>
      <c r="P10" s="17">
        <v>0.37170462189421499</v>
      </c>
      <c r="Q10" s="17">
        <v>0.347671974378023</v>
      </c>
      <c r="R10" s="17"/>
      <c r="S10" s="17">
        <v>0.40052295993833598</v>
      </c>
      <c r="T10" s="17">
        <v>0.43010850151665603</v>
      </c>
      <c r="U10" s="17">
        <v>0.42893542174681198</v>
      </c>
      <c r="V10" s="17">
        <v>0.440639095422239</v>
      </c>
      <c r="W10" s="17">
        <v>0.44673019195747199</v>
      </c>
      <c r="X10" s="17">
        <v>0.43947711537373602</v>
      </c>
      <c r="Y10" s="17">
        <v>0.35457638465525798</v>
      </c>
      <c r="Z10" s="17">
        <v>0.41713429864995999</v>
      </c>
      <c r="AA10" s="17">
        <v>0.39080134272235501</v>
      </c>
      <c r="AB10" s="17">
        <v>0.40269212705128499</v>
      </c>
      <c r="AC10" s="17">
        <v>0.40810024641457199</v>
      </c>
      <c r="AD10" s="17">
        <v>0.36646409945830399</v>
      </c>
      <c r="AE10" s="17"/>
      <c r="AF10" s="17">
        <v>0.35212927928454901</v>
      </c>
      <c r="AG10" s="17">
        <v>0.40822102827060303</v>
      </c>
      <c r="AH10" s="17">
        <v>0.44781489920247303</v>
      </c>
      <c r="AI10" s="17">
        <v>0.43969764491111102</v>
      </c>
      <c r="AJ10" s="17">
        <v>0.42596471651281997</v>
      </c>
      <c r="AK10" s="17"/>
      <c r="AL10" s="17">
        <v>0.424819909516373</v>
      </c>
      <c r="AM10" s="17">
        <v>0.39751747721978897</v>
      </c>
      <c r="AN10" s="17">
        <v>0.43911892114807699</v>
      </c>
      <c r="AO10" s="17">
        <v>0.35497691007766602</v>
      </c>
      <c r="AP10" s="17"/>
      <c r="AQ10" s="17">
        <v>0.39545637950553902</v>
      </c>
      <c r="AR10" s="17">
        <v>0.43715145271444</v>
      </c>
      <c r="AS10" s="17"/>
      <c r="AT10" s="17">
        <v>0.402288014223672</v>
      </c>
      <c r="AU10" s="17">
        <v>0.42818641292744603</v>
      </c>
      <c r="AV10" s="17"/>
      <c r="AW10" s="17">
        <v>0.40998344966613198</v>
      </c>
      <c r="AX10" s="17">
        <v>0.46678323783582598</v>
      </c>
      <c r="AY10" s="17">
        <v>0.37203985303988002</v>
      </c>
      <c r="AZ10" s="17"/>
      <c r="BA10" s="17">
        <v>0.37262940495455998</v>
      </c>
      <c r="BB10" s="17">
        <v>0.441913779739251</v>
      </c>
      <c r="BC10" s="17">
        <v>0.410962965438185</v>
      </c>
      <c r="BD10" s="17">
        <v>0.45959183535352</v>
      </c>
      <c r="BE10" s="17">
        <v>0.37448824586155899</v>
      </c>
      <c r="BF10" s="17"/>
      <c r="BG10" s="17">
        <v>0.40720498656392101</v>
      </c>
      <c r="BH10" s="17">
        <v>0.41630846368783397</v>
      </c>
      <c r="BI10" s="17"/>
      <c r="BJ10" s="17">
        <v>0.41273539891318001</v>
      </c>
      <c r="BK10" s="17">
        <v>0.41071644938097801</v>
      </c>
      <c r="BL10" s="17"/>
      <c r="BM10" s="17">
        <v>0.35403632234451998</v>
      </c>
      <c r="BN10" s="17">
        <v>0.49132436822474002</v>
      </c>
      <c r="BO10" s="17">
        <v>0.40726932907651398</v>
      </c>
      <c r="BP10" s="17">
        <v>0.43264844556201898</v>
      </c>
      <c r="BQ10" s="17">
        <v>0.35170280883455801</v>
      </c>
      <c r="BR10" s="17"/>
      <c r="BS10" s="17">
        <v>0.388320837783031</v>
      </c>
      <c r="BT10" s="17"/>
      <c r="BU10" s="17">
        <v>0.46746006671882201</v>
      </c>
      <c r="BV10" s="17">
        <v>0.41283766887057599</v>
      </c>
      <c r="BW10" s="17">
        <v>0.39179565304583902</v>
      </c>
      <c r="BX10" s="17">
        <v>0.38544868909565999</v>
      </c>
      <c r="BY10" s="17">
        <v>0.33889518480883302</v>
      </c>
      <c r="BZ10" s="17"/>
      <c r="CA10" s="17">
        <v>0.37822210691296398</v>
      </c>
      <c r="CB10" s="17"/>
      <c r="CC10" s="17">
        <v>0.52501741124359902</v>
      </c>
      <c r="CD10" s="17">
        <v>0</v>
      </c>
      <c r="CE10" s="17"/>
      <c r="CF10" s="17">
        <v>0.39194107809768902</v>
      </c>
      <c r="CG10" s="17"/>
      <c r="CH10" s="17">
        <v>0.43065317720787899</v>
      </c>
      <c r="CI10" s="17">
        <v>0.37809429728916599</v>
      </c>
    </row>
    <row r="11" spans="2:87" ht="29" x14ac:dyDescent="0.35">
      <c r="B11" s="18" t="s">
        <v>129</v>
      </c>
      <c r="C11" s="17">
        <v>0.15349920171336501</v>
      </c>
      <c r="D11" s="17">
        <v>0.19761768357603299</v>
      </c>
      <c r="E11" s="17">
        <v>0.111241339199429</v>
      </c>
      <c r="F11" s="17"/>
      <c r="G11" s="17">
        <v>0.211638720032056</v>
      </c>
      <c r="H11" s="17">
        <v>0.173355027021352</v>
      </c>
      <c r="I11" s="17">
        <v>0.15426869706677099</v>
      </c>
      <c r="J11" s="17">
        <v>0.149648400297582</v>
      </c>
      <c r="K11" s="17">
        <v>0.12773470547965601</v>
      </c>
      <c r="L11" s="17">
        <v>0.118110112866234</v>
      </c>
      <c r="M11" s="17"/>
      <c r="N11" s="17">
        <v>0.19684591429238299</v>
      </c>
      <c r="O11" s="17">
        <v>0.166464756006932</v>
      </c>
      <c r="P11" s="17">
        <v>0.13698722563051099</v>
      </c>
      <c r="Q11" s="17">
        <v>0.109862425429424</v>
      </c>
      <c r="R11" s="17"/>
      <c r="S11" s="17">
        <v>0.17654963118952599</v>
      </c>
      <c r="T11" s="17">
        <v>0.16026371571179701</v>
      </c>
      <c r="U11" s="17">
        <v>0.14711586469825699</v>
      </c>
      <c r="V11" s="17">
        <v>0.15157650510509199</v>
      </c>
      <c r="W11" s="17">
        <v>0.14164915278475099</v>
      </c>
      <c r="X11" s="17">
        <v>0.158900353354859</v>
      </c>
      <c r="Y11" s="17">
        <v>0.16155833927289801</v>
      </c>
      <c r="Z11" s="17">
        <v>8.9916946771932099E-2</v>
      </c>
      <c r="AA11" s="17">
        <v>0.17066927747836899</v>
      </c>
      <c r="AB11" s="17">
        <v>0.12826670667252599</v>
      </c>
      <c r="AC11" s="17">
        <v>8.9507287431385904E-2</v>
      </c>
      <c r="AD11" s="17">
        <v>0.23466015091230399</v>
      </c>
      <c r="AE11" s="17"/>
      <c r="AF11" s="17">
        <v>0.113261219777978</v>
      </c>
      <c r="AG11" s="17">
        <v>0.13379830801862699</v>
      </c>
      <c r="AH11" s="17">
        <v>0.19628395090057599</v>
      </c>
      <c r="AI11" s="17">
        <v>0.19318548855024201</v>
      </c>
      <c r="AJ11" s="17">
        <v>0.20373398283038799</v>
      </c>
      <c r="AK11" s="17"/>
      <c r="AL11" s="17">
        <v>0.18136350750775801</v>
      </c>
      <c r="AM11" s="17">
        <v>0.16026332784891201</v>
      </c>
      <c r="AN11" s="17">
        <v>8.5417410013777603E-2</v>
      </c>
      <c r="AO11" s="17">
        <v>0.129521761416902</v>
      </c>
      <c r="AP11" s="17"/>
      <c r="AQ11" s="17">
        <v>0.13178896213179001</v>
      </c>
      <c r="AR11" s="17">
        <v>0.185001016770282</v>
      </c>
      <c r="AS11" s="17"/>
      <c r="AT11" s="17">
        <v>0.171158927636099</v>
      </c>
      <c r="AU11" s="17">
        <v>0.13054968352381999</v>
      </c>
      <c r="AV11" s="17"/>
      <c r="AW11" s="17">
        <v>0.14993543621725</v>
      </c>
      <c r="AX11" s="17">
        <v>0.161627456347264</v>
      </c>
      <c r="AY11" s="17">
        <v>0.15920039939526801</v>
      </c>
      <c r="AZ11" s="17"/>
      <c r="BA11" s="17">
        <v>0.19025645422447901</v>
      </c>
      <c r="BB11" s="17">
        <v>0.15682957475758999</v>
      </c>
      <c r="BC11" s="17">
        <v>0.14442867955834299</v>
      </c>
      <c r="BD11" s="17">
        <v>0.112255698908115</v>
      </c>
      <c r="BE11" s="17">
        <v>9.1073708929638994E-2</v>
      </c>
      <c r="BF11" s="17"/>
      <c r="BG11" s="17">
        <v>0.16658264515164201</v>
      </c>
      <c r="BH11" s="17">
        <v>0.14395103589233699</v>
      </c>
      <c r="BI11" s="17"/>
      <c r="BJ11" s="17">
        <v>0.16743318926055401</v>
      </c>
      <c r="BK11" s="17">
        <v>0.105255981034898</v>
      </c>
      <c r="BL11" s="17"/>
      <c r="BM11" s="17">
        <v>0.16200061659842199</v>
      </c>
      <c r="BN11" s="17">
        <v>0.14090674776401399</v>
      </c>
      <c r="BO11" s="17">
        <v>0.159148568858484</v>
      </c>
      <c r="BP11" s="17">
        <v>0.203955482375861</v>
      </c>
      <c r="BQ11" s="17">
        <v>0.15354687745373499</v>
      </c>
      <c r="BR11" s="17"/>
      <c r="BS11" s="17">
        <v>0.163080917146052</v>
      </c>
      <c r="BT11" s="17"/>
      <c r="BU11" s="17">
        <v>0.139690219638821</v>
      </c>
      <c r="BV11" s="17">
        <v>0.190797423345028</v>
      </c>
      <c r="BW11" s="17">
        <v>0.17659133662726001</v>
      </c>
      <c r="BX11" s="17">
        <v>0.11671821057755399</v>
      </c>
      <c r="BY11" s="17">
        <v>0.14056875161662599</v>
      </c>
      <c r="BZ11" s="17"/>
      <c r="CA11" s="17">
        <v>0.212756487957177</v>
      </c>
      <c r="CB11" s="17"/>
      <c r="CC11" s="17">
        <v>0</v>
      </c>
      <c r="CD11" s="17">
        <v>0.83507161839307698</v>
      </c>
      <c r="CE11" s="17"/>
      <c r="CF11" s="17">
        <v>0.109261190629453</v>
      </c>
      <c r="CG11" s="17"/>
      <c r="CH11" s="17">
        <v>0.12148091723514</v>
      </c>
      <c r="CI11" s="17">
        <v>0.23626504796928099</v>
      </c>
    </row>
    <row r="12" spans="2:87" x14ac:dyDescent="0.35">
      <c r="B12" s="18" t="s">
        <v>130</v>
      </c>
      <c r="C12" s="17">
        <v>3.0316411621384001E-2</v>
      </c>
      <c r="D12" s="17">
        <v>3.4999911980592401E-2</v>
      </c>
      <c r="E12" s="17">
        <v>2.5913376611906E-2</v>
      </c>
      <c r="F12" s="17"/>
      <c r="G12" s="17">
        <v>4.6762544611183898E-2</v>
      </c>
      <c r="H12" s="17">
        <v>4.6381334309057401E-2</v>
      </c>
      <c r="I12" s="17">
        <v>3.7886130526929102E-2</v>
      </c>
      <c r="J12" s="17">
        <v>2.0212119869924199E-2</v>
      </c>
      <c r="K12" s="17">
        <v>1.28763564445249E-2</v>
      </c>
      <c r="L12" s="17">
        <v>1.9937612027678801E-2</v>
      </c>
      <c r="M12" s="17"/>
      <c r="N12" s="17">
        <v>2.8027414420378899E-2</v>
      </c>
      <c r="O12" s="17">
        <v>3.13471992860535E-2</v>
      </c>
      <c r="P12" s="17">
        <v>3.01035503608734E-2</v>
      </c>
      <c r="Q12" s="17">
        <v>3.23256785919461E-2</v>
      </c>
      <c r="R12" s="17"/>
      <c r="S12" s="17">
        <v>2.91161195261351E-2</v>
      </c>
      <c r="T12" s="17">
        <v>2.8201482102199599E-2</v>
      </c>
      <c r="U12" s="17">
        <v>2.2367536361571301E-2</v>
      </c>
      <c r="V12" s="17">
        <v>2.6749857804964E-2</v>
      </c>
      <c r="W12" s="17">
        <v>5.07591912838814E-2</v>
      </c>
      <c r="X12" s="17">
        <v>2.8473916675049199E-2</v>
      </c>
      <c r="Y12" s="17">
        <v>3.5896525150667102E-2</v>
      </c>
      <c r="Z12" s="17">
        <v>7.1322916012792295E-2</v>
      </c>
      <c r="AA12" s="17">
        <v>2.1122417588211501E-2</v>
      </c>
      <c r="AB12" s="17">
        <v>2.1444890805925401E-2</v>
      </c>
      <c r="AC12" s="17">
        <v>2.7056542013200902E-2</v>
      </c>
      <c r="AD12" s="17">
        <v>3.07330176123961E-2</v>
      </c>
      <c r="AE12" s="17"/>
      <c r="AF12" s="17">
        <v>2.2163897697857201E-2</v>
      </c>
      <c r="AG12" s="17">
        <v>2.66867122437148E-2</v>
      </c>
      <c r="AH12" s="17">
        <v>3.7288001688980103E-2</v>
      </c>
      <c r="AI12" s="17">
        <v>2.43998025923392E-2</v>
      </c>
      <c r="AJ12" s="17">
        <v>4.05293258887401E-2</v>
      </c>
      <c r="AK12" s="17"/>
      <c r="AL12" s="17">
        <v>4.0126541658365003E-2</v>
      </c>
      <c r="AM12" s="17">
        <v>1.94608879265315E-2</v>
      </c>
      <c r="AN12" s="17">
        <v>3.8022122988555299E-2</v>
      </c>
      <c r="AO12" s="17">
        <v>1.55021857783186E-2</v>
      </c>
      <c r="AP12" s="17"/>
      <c r="AQ12" s="17">
        <v>2.3490771452307699E-2</v>
      </c>
      <c r="AR12" s="17">
        <v>4.02204964401345E-2</v>
      </c>
      <c r="AS12" s="17"/>
      <c r="AT12" s="17">
        <v>3.3117235759569097E-2</v>
      </c>
      <c r="AU12" s="17">
        <v>1.8684667867972401E-2</v>
      </c>
      <c r="AV12" s="17"/>
      <c r="AW12" s="17">
        <v>2.8681150649328899E-2</v>
      </c>
      <c r="AX12" s="17">
        <v>2.6911283010223001E-2</v>
      </c>
      <c r="AY12" s="17">
        <v>3.42492669246506E-2</v>
      </c>
      <c r="AZ12" s="17"/>
      <c r="BA12" s="17">
        <v>3.6635007247852402E-2</v>
      </c>
      <c r="BB12" s="17">
        <v>2.6347718248062198E-2</v>
      </c>
      <c r="BC12" s="17">
        <v>2.91597194545429E-2</v>
      </c>
      <c r="BD12" s="17">
        <v>2.5784899731157399E-2</v>
      </c>
      <c r="BE12" s="17">
        <v>3.6599103866262001E-2</v>
      </c>
      <c r="BF12" s="17"/>
      <c r="BG12" s="17">
        <v>2.5942076452182002E-2</v>
      </c>
      <c r="BH12" s="17">
        <v>3.35087575622161E-2</v>
      </c>
      <c r="BI12" s="17"/>
      <c r="BJ12" s="17">
        <v>3.3216770489434201E-2</v>
      </c>
      <c r="BK12" s="17">
        <v>2.0234665005955998E-2</v>
      </c>
      <c r="BL12" s="17"/>
      <c r="BM12" s="17">
        <v>5.46340265492605E-2</v>
      </c>
      <c r="BN12" s="17">
        <v>2.3354998367883701E-2</v>
      </c>
      <c r="BO12" s="17">
        <v>3.6827711875918802E-2</v>
      </c>
      <c r="BP12" s="17">
        <v>1.7177531804552899E-2</v>
      </c>
      <c r="BQ12" s="17">
        <v>4.2467136873057601E-3</v>
      </c>
      <c r="BR12" s="17"/>
      <c r="BS12" s="17">
        <v>2.5395070406532699E-2</v>
      </c>
      <c r="BT12" s="17"/>
      <c r="BU12" s="17">
        <v>3.9240915109131101E-2</v>
      </c>
      <c r="BV12" s="17">
        <v>4.3221506816215297E-2</v>
      </c>
      <c r="BW12" s="17">
        <v>2.04218483446671E-2</v>
      </c>
      <c r="BX12" s="17">
        <v>1.88294775929784E-2</v>
      </c>
      <c r="BY12" s="17">
        <v>6.9502019695837997E-2</v>
      </c>
      <c r="BZ12" s="17"/>
      <c r="CA12" s="17">
        <v>4.1562504529776001E-2</v>
      </c>
      <c r="CB12" s="17"/>
      <c r="CC12" s="17">
        <v>0</v>
      </c>
      <c r="CD12" s="17">
        <v>0.164928381606923</v>
      </c>
      <c r="CE12" s="17"/>
      <c r="CF12" s="17">
        <v>7.6437938782838001E-3</v>
      </c>
      <c r="CG12" s="17"/>
      <c r="CH12" s="17">
        <v>1.33066865110148E-2</v>
      </c>
      <c r="CI12" s="17">
        <v>5.0312656688403103E-2</v>
      </c>
    </row>
    <row r="13" spans="2:87" x14ac:dyDescent="0.35">
      <c r="B13" s="18" t="s">
        <v>131</v>
      </c>
      <c r="C13" s="19">
        <v>3.0557582384999199E-2</v>
      </c>
      <c r="D13" s="19">
        <v>3.2599087630953399E-2</v>
      </c>
      <c r="E13" s="19">
        <v>2.8740926344493701E-2</v>
      </c>
      <c r="F13" s="19"/>
      <c r="G13" s="19">
        <v>4.3697560925253502E-2</v>
      </c>
      <c r="H13" s="19">
        <v>3.3708703263881902E-2</v>
      </c>
      <c r="I13" s="19">
        <v>3.9133091895483002E-2</v>
      </c>
      <c r="J13" s="19">
        <v>2.47794346671566E-2</v>
      </c>
      <c r="K13" s="19">
        <v>2.6065556315544702E-2</v>
      </c>
      <c r="L13" s="19">
        <v>1.9916525059135499E-2</v>
      </c>
      <c r="M13" s="19"/>
      <c r="N13" s="19">
        <v>1.8330698932112401E-2</v>
      </c>
      <c r="O13" s="19">
        <v>2.44249930064405E-2</v>
      </c>
      <c r="P13" s="19">
        <v>3.7081703640472301E-2</v>
      </c>
      <c r="Q13" s="19">
        <v>4.4830387345364903E-2</v>
      </c>
      <c r="R13" s="19"/>
      <c r="S13" s="19">
        <v>4.8294259442053802E-2</v>
      </c>
      <c r="T13" s="19">
        <v>3.1324172542232701E-2</v>
      </c>
      <c r="U13" s="19">
        <v>2.3632980978632302E-2</v>
      </c>
      <c r="V13" s="19">
        <v>1.15969623326231E-2</v>
      </c>
      <c r="W13" s="19">
        <v>2.95650333409983E-2</v>
      </c>
      <c r="X13" s="19">
        <v>4.0035294696097297E-2</v>
      </c>
      <c r="Y13" s="19">
        <v>3.3533201139030598E-2</v>
      </c>
      <c r="Z13" s="19">
        <v>5.0959088401676803E-2</v>
      </c>
      <c r="AA13" s="19">
        <v>2.1702634729263301E-2</v>
      </c>
      <c r="AB13" s="19">
        <v>2.9690951092933002E-2</v>
      </c>
      <c r="AC13" s="19">
        <v>9.0137552443340808E-3</v>
      </c>
      <c r="AD13" s="19">
        <v>2.9496030827564301E-2</v>
      </c>
      <c r="AE13" s="19"/>
      <c r="AF13" s="19">
        <v>6.2658309470694701E-2</v>
      </c>
      <c r="AG13" s="19">
        <v>1.7975676099780302E-2</v>
      </c>
      <c r="AH13" s="19">
        <v>3.7054363462627603E-2</v>
      </c>
      <c r="AI13" s="19">
        <v>5.2883906675077899E-3</v>
      </c>
      <c r="AJ13" s="19">
        <v>2.1959481866240901E-2</v>
      </c>
      <c r="AK13" s="19"/>
      <c r="AL13" s="19">
        <v>3.24337269308256E-2</v>
      </c>
      <c r="AM13" s="19">
        <v>3.25313133407414E-2</v>
      </c>
      <c r="AN13" s="19">
        <v>2.39856368160574E-2</v>
      </c>
      <c r="AO13" s="19">
        <v>2.51440166682513E-2</v>
      </c>
      <c r="AP13" s="19"/>
      <c r="AQ13" s="19">
        <v>3.3438931450131701E-2</v>
      </c>
      <c r="AR13" s="19">
        <v>2.6376710726573899E-2</v>
      </c>
      <c r="AS13" s="19"/>
      <c r="AT13" s="19">
        <v>3.25264591533325E-2</v>
      </c>
      <c r="AU13" s="19">
        <v>1.8746370160086401E-2</v>
      </c>
      <c r="AV13" s="19"/>
      <c r="AW13" s="19">
        <v>2.2499931320180199E-2</v>
      </c>
      <c r="AX13" s="19">
        <v>2.0348805480146701E-2</v>
      </c>
      <c r="AY13" s="19">
        <v>3.9334901707442901E-2</v>
      </c>
      <c r="AZ13" s="19"/>
      <c r="BA13" s="19">
        <v>4.49517278301046E-2</v>
      </c>
      <c r="BB13" s="19">
        <v>2.4095738643933599E-2</v>
      </c>
      <c r="BC13" s="19">
        <v>2.83306894047268E-2</v>
      </c>
      <c r="BD13" s="19">
        <v>2.9927285040020499E-2</v>
      </c>
      <c r="BE13" s="19">
        <v>9.2643751066208892E-3</v>
      </c>
      <c r="BF13" s="19"/>
      <c r="BG13" s="19">
        <v>4.0029349509956E-2</v>
      </c>
      <c r="BH13" s="19">
        <v>2.3645181719693299E-2</v>
      </c>
      <c r="BI13" s="19"/>
      <c r="BJ13" s="19">
        <v>3.2489902401701E-2</v>
      </c>
      <c r="BK13" s="19">
        <v>2.19063794865469E-2</v>
      </c>
      <c r="BL13" s="19"/>
      <c r="BM13" s="19">
        <v>5.86362854891724E-2</v>
      </c>
      <c r="BN13" s="19">
        <v>3.1718072943110499E-2</v>
      </c>
      <c r="BO13" s="19">
        <v>1.47941282071796E-2</v>
      </c>
      <c r="BP13" s="19">
        <v>2.8972009926067001E-2</v>
      </c>
      <c r="BQ13" s="19">
        <v>2.6829249204525101E-2</v>
      </c>
      <c r="BR13" s="19"/>
      <c r="BS13" s="19">
        <v>1.6399080440605299E-2</v>
      </c>
      <c r="BT13" s="19"/>
      <c r="BU13" s="19">
        <v>4.1893317082672799E-2</v>
      </c>
      <c r="BV13" s="19">
        <v>1.4925915830544201E-2</v>
      </c>
      <c r="BW13" s="19">
        <v>2.8495269933016001E-2</v>
      </c>
      <c r="BX13" s="19">
        <v>1.32538632185652E-2</v>
      </c>
      <c r="BY13" s="19">
        <v>9.11412759833784E-2</v>
      </c>
      <c r="BZ13" s="19"/>
      <c r="CA13" s="19">
        <v>5.9695904724196003E-3</v>
      </c>
      <c r="CB13" s="19"/>
      <c r="CC13" s="19">
        <v>0</v>
      </c>
      <c r="CD13" s="19">
        <v>0</v>
      </c>
      <c r="CE13" s="19"/>
      <c r="CF13" s="19">
        <v>1.5918391817786599E-2</v>
      </c>
      <c r="CG13" s="19"/>
      <c r="CH13" s="19">
        <v>2.24207513045282E-2</v>
      </c>
      <c r="CI13" s="19">
        <v>1.5335522523223E-2</v>
      </c>
    </row>
    <row r="14" spans="2:87" x14ac:dyDescent="0.35">
      <c r="B14" s="16"/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220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520</v>
      </c>
      <c r="D7" s="10">
        <v>254</v>
      </c>
      <c r="E7" s="10">
        <v>264</v>
      </c>
      <c r="F7" s="10"/>
      <c r="G7" s="10">
        <v>41</v>
      </c>
      <c r="H7" s="10">
        <v>88</v>
      </c>
      <c r="I7" s="10">
        <v>97</v>
      </c>
      <c r="J7" s="10">
        <v>90</v>
      </c>
      <c r="K7" s="10">
        <v>69</v>
      </c>
      <c r="L7" s="10">
        <v>135</v>
      </c>
      <c r="M7" s="10"/>
      <c r="N7" s="10">
        <v>144</v>
      </c>
      <c r="O7" s="10">
        <v>145</v>
      </c>
      <c r="P7" s="10">
        <v>113</v>
      </c>
      <c r="Q7" s="10">
        <v>118</v>
      </c>
      <c r="R7" s="10"/>
      <c r="S7" s="10">
        <v>66</v>
      </c>
      <c r="T7" s="10">
        <v>83</v>
      </c>
      <c r="U7" s="10">
        <v>44</v>
      </c>
      <c r="V7" s="10">
        <v>54</v>
      </c>
      <c r="W7" s="10">
        <v>39</v>
      </c>
      <c r="X7" s="10">
        <v>45</v>
      </c>
      <c r="Y7" s="10">
        <v>38</v>
      </c>
      <c r="Z7" s="10">
        <v>17</v>
      </c>
      <c r="AA7" s="10">
        <v>48</v>
      </c>
      <c r="AB7" s="10">
        <v>34</v>
      </c>
      <c r="AC7" s="10">
        <v>38</v>
      </c>
      <c r="AD7" s="10">
        <v>14</v>
      </c>
      <c r="AE7" s="10"/>
      <c r="AF7" s="10">
        <v>78</v>
      </c>
      <c r="AG7" s="10">
        <v>201</v>
      </c>
      <c r="AH7" s="10">
        <v>115</v>
      </c>
      <c r="AI7" s="10">
        <v>51</v>
      </c>
      <c r="AJ7" s="10">
        <v>55</v>
      </c>
      <c r="AK7" s="10"/>
      <c r="AL7" s="10">
        <v>204</v>
      </c>
      <c r="AM7" s="10">
        <v>202</v>
      </c>
      <c r="AN7" s="10">
        <v>85</v>
      </c>
      <c r="AO7" s="10">
        <v>29</v>
      </c>
      <c r="AP7" s="10"/>
      <c r="AQ7" s="10">
        <v>323</v>
      </c>
      <c r="AR7" s="10">
        <v>197</v>
      </c>
      <c r="AS7" s="10"/>
      <c r="AT7" s="10">
        <v>335</v>
      </c>
      <c r="AU7" s="10">
        <v>118</v>
      </c>
      <c r="AV7" s="10"/>
      <c r="AW7" s="10">
        <v>210</v>
      </c>
      <c r="AX7" s="10">
        <v>114</v>
      </c>
      <c r="AY7" s="10">
        <v>177</v>
      </c>
      <c r="AZ7" s="10"/>
      <c r="BA7" s="10">
        <v>114</v>
      </c>
      <c r="BB7" s="10">
        <v>164</v>
      </c>
      <c r="BC7" s="10">
        <v>163</v>
      </c>
      <c r="BD7" s="10">
        <v>58</v>
      </c>
      <c r="BE7" s="10">
        <v>21</v>
      </c>
      <c r="BF7" s="10"/>
      <c r="BG7" s="10">
        <v>211</v>
      </c>
      <c r="BH7" s="10">
        <v>309</v>
      </c>
      <c r="BI7" s="10"/>
      <c r="BJ7" s="10">
        <v>405</v>
      </c>
      <c r="BK7" s="10">
        <v>110</v>
      </c>
      <c r="BL7" s="10"/>
      <c r="BM7" s="10">
        <v>81</v>
      </c>
      <c r="BN7" s="10">
        <v>98</v>
      </c>
      <c r="BO7" s="10">
        <v>189</v>
      </c>
      <c r="BP7" s="10">
        <v>36</v>
      </c>
      <c r="BQ7" s="10">
        <v>59</v>
      </c>
      <c r="BR7" s="10"/>
      <c r="BS7" s="10">
        <v>151</v>
      </c>
      <c r="BT7" s="10"/>
      <c r="BU7" s="10">
        <v>92</v>
      </c>
      <c r="BV7" s="10">
        <v>127</v>
      </c>
      <c r="BW7" s="10">
        <v>55</v>
      </c>
      <c r="BX7" s="10">
        <v>102</v>
      </c>
      <c r="BY7" s="10">
        <v>45</v>
      </c>
      <c r="BZ7" s="10"/>
      <c r="CA7" s="10">
        <v>36</v>
      </c>
      <c r="CB7" s="10"/>
      <c r="CC7" s="10">
        <v>402</v>
      </c>
      <c r="CD7" s="10">
        <v>103</v>
      </c>
      <c r="CE7" s="10"/>
      <c r="CF7" s="10">
        <v>203</v>
      </c>
      <c r="CG7" s="10"/>
      <c r="CH7" s="10">
        <v>179</v>
      </c>
      <c r="CI7" s="10">
        <v>47</v>
      </c>
    </row>
    <row r="8" spans="2:87" ht="30" customHeight="1" x14ac:dyDescent="0.35">
      <c r="B8" s="11" t="s">
        <v>20</v>
      </c>
      <c r="C8" s="11">
        <v>523</v>
      </c>
      <c r="D8" s="11">
        <v>249</v>
      </c>
      <c r="E8" s="11">
        <v>272</v>
      </c>
      <c r="F8" s="11"/>
      <c r="G8" s="11">
        <v>73</v>
      </c>
      <c r="H8" s="11">
        <v>88</v>
      </c>
      <c r="I8" s="11">
        <v>93</v>
      </c>
      <c r="J8" s="11">
        <v>84</v>
      </c>
      <c r="K8" s="11">
        <v>63</v>
      </c>
      <c r="L8" s="11">
        <v>122</v>
      </c>
      <c r="M8" s="11"/>
      <c r="N8" s="11">
        <v>130</v>
      </c>
      <c r="O8" s="11">
        <v>148</v>
      </c>
      <c r="P8" s="11">
        <v>118</v>
      </c>
      <c r="Q8" s="11">
        <v>128</v>
      </c>
      <c r="R8" s="11"/>
      <c r="S8" s="11">
        <v>64</v>
      </c>
      <c r="T8" s="11">
        <v>79</v>
      </c>
      <c r="U8" s="11">
        <v>45</v>
      </c>
      <c r="V8" s="11">
        <v>58</v>
      </c>
      <c r="W8" s="11">
        <v>36</v>
      </c>
      <c r="X8" s="11">
        <v>49</v>
      </c>
      <c r="Y8" s="11">
        <v>43</v>
      </c>
      <c r="Z8" s="11">
        <v>18</v>
      </c>
      <c r="AA8" s="11">
        <v>53</v>
      </c>
      <c r="AB8" s="11">
        <v>31</v>
      </c>
      <c r="AC8" s="11">
        <v>35</v>
      </c>
      <c r="AD8" s="11">
        <v>12</v>
      </c>
      <c r="AE8" s="11"/>
      <c r="AF8" s="11">
        <v>83</v>
      </c>
      <c r="AG8" s="11">
        <v>204</v>
      </c>
      <c r="AH8" s="11">
        <v>111</v>
      </c>
      <c r="AI8" s="11">
        <v>52</v>
      </c>
      <c r="AJ8" s="11">
        <v>53</v>
      </c>
      <c r="AK8" s="11"/>
      <c r="AL8" s="11">
        <v>196</v>
      </c>
      <c r="AM8" s="11">
        <v>205</v>
      </c>
      <c r="AN8" s="11">
        <v>90</v>
      </c>
      <c r="AO8" s="11">
        <v>32</v>
      </c>
      <c r="AP8" s="11"/>
      <c r="AQ8" s="11">
        <v>325</v>
      </c>
      <c r="AR8" s="11">
        <v>198</v>
      </c>
      <c r="AS8" s="11"/>
      <c r="AT8" s="11">
        <v>338</v>
      </c>
      <c r="AU8" s="11">
        <v>106</v>
      </c>
      <c r="AV8" s="11"/>
      <c r="AW8" s="11">
        <v>194</v>
      </c>
      <c r="AX8" s="11">
        <v>114</v>
      </c>
      <c r="AY8" s="11">
        <v>188</v>
      </c>
      <c r="AZ8" s="11"/>
      <c r="BA8" s="11">
        <v>123</v>
      </c>
      <c r="BB8" s="11">
        <v>160</v>
      </c>
      <c r="BC8" s="11">
        <v>164</v>
      </c>
      <c r="BD8" s="11">
        <v>55</v>
      </c>
      <c r="BE8" s="11">
        <v>21</v>
      </c>
      <c r="BF8" s="11"/>
      <c r="BG8" s="11">
        <v>226</v>
      </c>
      <c r="BH8" s="11">
        <v>296</v>
      </c>
      <c r="BI8" s="11"/>
      <c r="BJ8" s="11">
        <v>417</v>
      </c>
      <c r="BK8" s="11">
        <v>101</v>
      </c>
      <c r="BL8" s="11"/>
      <c r="BM8" s="11">
        <v>86</v>
      </c>
      <c r="BN8" s="11">
        <v>93</v>
      </c>
      <c r="BO8" s="11">
        <v>194</v>
      </c>
      <c r="BP8" s="11">
        <v>35</v>
      </c>
      <c r="BQ8" s="11">
        <v>58</v>
      </c>
      <c r="BR8" s="11"/>
      <c r="BS8" s="11">
        <v>146</v>
      </c>
      <c r="BT8" s="11"/>
      <c r="BU8" s="11">
        <v>91</v>
      </c>
      <c r="BV8" s="11">
        <v>131</v>
      </c>
      <c r="BW8" s="11">
        <v>53</v>
      </c>
      <c r="BX8" s="11">
        <v>100</v>
      </c>
      <c r="BY8" s="11">
        <v>47</v>
      </c>
      <c r="BZ8" s="11"/>
      <c r="CA8" s="11">
        <v>36</v>
      </c>
      <c r="CB8" s="11"/>
      <c r="CC8" s="11">
        <v>400</v>
      </c>
      <c r="CD8" s="11">
        <v>108</v>
      </c>
      <c r="CE8" s="11"/>
      <c r="CF8" s="11">
        <v>195</v>
      </c>
      <c r="CG8" s="11"/>
      <c r="CH8" s="11">
        <v>177</v>
      </c>
      <c r="CI8" s="11">
        <v>49</v>
      </c>
    </row>
    <row r="9" spans="2:87" x14ac:dyDescent="0.35">
      <c r="B9" s="18" t="s">
        <v>157</v>
      </c>
      <c r="C9" s="17">
        <v>0.137347522937181</v>
      </c>
      <c r="D9" s="17">
        <v>0.13608597190423599</v>
      </c>
      <c r="E9" s="17">
        <v>0.13619900707181101</v>
      </c>
      <c r="F9" s="17"/>
      <c r="G9" s="17">
        <v>0.25247691190483901</v>
      </c>
      <c r="H9" s="17">
        <v>0.216877616337838</v>
      </c>
      <c r="I9" s="17">
        <v>9.9536849406360997E-2</v>
      </c>
      <c r="J9" s="17">
        <v>0.166224979682638</v>
      </c>
      <c r="K9" s="17">
        <v>0.11648009739994</v>
      </c>
      <c r="L9" s="17">
        <v>3.07905133217499E-2</v>
      </c>
      <c r="M9" s="17"/>
      <c r="N9" s="17">
        <v>0.15730861238687299</v>
      </c>
      <c r="O9" s="17">
        <v>7.1601683181256703E-2</v>
      </c>
      <c r="P9" s="17">
        <v>0.15270666999228399</v>
      </c>
      <c r="Q9" s="17">
        <v>0.178790787381786</v>
      </c>
      <c r="R9" s="17"/>
      <c r="S9" s="17">
        <v>0.17237850127979501</v>
      </c>
      <c r="T9" s="17">
        <v>0.13481655193290901</v>
      </c>
      <c r="U9" s="17">
        <v>0.107769335106788</v>
      </c>
      <c r="V9" s="17">
        <v>0.150093848350834</v>
      </c>
      <c r="W9" s="17">
        <v>0.13579107014693301</v>
      </c>
      <c r="X9" s="17">
        <v>8.5517557371215899E-2</v>
      </c>
      <c r="Y9" s="17">
        <v>0.200868674983262</v>
      </c>
      <c r="Z9" s="17">
        <v>0.23912405092969799</v>
      </c>
      <c r="AA9" s="17">
        <v>0.117220889938995</v>
      </c>
      <c r="AB9" s="17">
        <v>0.119062685027327</v>
      </c>
      <c r="AC9" s="17">
        <v>0.13231416387477399</v>
      </c>
      <c r="AD9" s="17">
        <v>0</v>
      </c>
      <c r="AE9" s="17"/>
      <c r="AF9" s="17">
        <v>0.138346522380034</v>
      </c>
      <c r="AG9" s="17">
        <v>0.13435525858375399</v>
      </c>
      <c r="AH9" s="17">
        <v>0.14079146287539601</v>
      </c>
      <c r="AI9" s="17">
        <v>0.11201441173075501</v>
      </c>
      <c r="AJ9" s="17">
        <v>0.171913226398314</v>
      </c>
      <c r="AK9" s="17"/>
      <c r="AL9" s="17">
        <v>0.12889887477425599</v>
      </c>
      <c r="AM9" s="17">
        <v>0.133847699361028</v>
      </c>
      <c r="AN9" s="17">
        <v>0.15600537634372599</v>
      </c>
      <c r="AO9" s="17">
        <v>0.15935595513481901</v>
      </c>
      <c r="AP9" s="17"/>
      <c r="AQ9" s="17">
        <v>0.132174494921528</v>
      </c>
      <c r="AR9" s="17">
        <v>0.14585975641541299</v>
      </c>
      <c r="AS9" s="17"/>
      <c r="AT9" s="17">
        <v>0.15892477445956299</v>
      </c>
      <c r="AU9" s="17">
        <v>3.2844497121537898E-2</v>
      </c>
      <c r="AV9" s="17"/>
      <c r="AW9" s="17">
        <v>7.9930214720406303E-2</v>
      </c>
      <c r="AX9" s="17">
        <v>0.108676456380218</v>
      </c>
      <c r="AY9" s="17">
        <v>0.193684783913912</v>
      </c>
      <c r="AZ9" s="17"/>
      <c r="BA9" s="17">
        <v>0.23997741503307299</v>
      </c>
      <c r="BB9" s="17">
        <v>8.6051554629047594E-2</v>
      </c>
      <c r="BC9" s="17">
        <v>0.14067352034365199</v>
      </c>
      <c r="BD9" s="17">
        <v>6.1837558658532202E-2</v>
      </c>
      <c r="BE9" s="17">
        <v>9.8692170131395099E-2</v>
      </c>
      <c r="BF9" s="17"/>
      <c r="BG9" s="17">
        <v>0.16923991161830201</v>
      </c>
      <c r="BH9" s="17">
        <v>0.112979498994437</v>
      </c>
      <c r="BI9" s="17"/>
      <c r="BJ9" s="17">
        <v>0.14699818354500099</v>
      </c>
      <c r="BK9" s="17">
        <v>7.6720307071229205E-2</v>
      </c>
      <c r="BL9" s="17"/>
      <c r="BM9" s="17">
        <v>0.100639630743038</v>
      </c>
      <c r="BN9" s="17">
        <v>0.105019699903197</v>
      </c>
      <c r="BO9" s="17">
        <v>0.158389195868292</v>
      </c>
      <c r="BP9" s="17">
        <v>0.36224631598595602</v>
      </c>
      <c r="BQ9" s="17">
        <v>8.4628127154684499E-2</v>
      </c>
      <c r="BR9" s="17"/>
      <c r="BS9" s="17">
        <v>0.117370756049601</v>
      </c>
      <c r="BT9" s="17"/>
      <c r="BU9" s="17">
        <v>8.7815255682861207E-2</v>
      </c>
      <c r="BV9" s="17">
        <v>0.19626213203145099</v>
      </c>
      <c r="BW9" s="17">
        <v>0.25998882449084598</v>
      </c>
      <c r="BX9" s="17">
        <v>8.3463542714553696E-2</v>
      </c>
      <c r="BY9" s="17">
        <v>0.122246630080142</v>
      </c>
      <c r="BZ9" s="17"/>
      <c r="CA9" s="17">
        <v>0.19489680286337799</v>
      </c>
      <c r="CB9" s="17"/>
      <c r="CC9" s="17">
        <v>0.149252878567742</v>
      </c>
      <c r="CD9" s="17">
        <v>0.103718348822292</v>
      </c>
      <c r="CE9" s="17"/>
      <c r="CF9" s="17">
        <v>0.12603440308428401</v>
      </c>
      <c r="CG9" s="17"/>
      <c r="CH9" s="17">
        <v>0.121676288216421</v>
      </c>
      <c r="CI9" s="17">
        <v>0.32781264894589202</v>
      </c>
    </row>
    <row r="10" spans="2:87" x14ac:dyDescent="0.35">
      <c r="B10" s="18" t="s">
        <v>158</v>
      </c>
      <c r="C10" s="17">
        <v>0.325657832970419</v>
      </c>
      <c r="D10" s="17">
        <v>0.33044439491456901</v>
      </c>
      <c r="E10" s="17">
        <v>0.32344983732440302</v>
      </c>
      <c r="F10" s="17"/>
      <c r="G10" s="17">
        <v>0.32731396439916799</v>
      </c>
      <c r="H10" s="17">
        <v>0.40383820716069702</v>
      </c>
      <c r="I10" s="17">
        <v>0.33225328340492899</v>
      </c>
      <c r="J10" s="17">
        <v>0.36986144264121401</v>
      </c>
      <c r="K10" s="17">
        <v>0.255601856889075</v>
      </c>
      <c r="L10" s="17">
        <v>0.26883729332536899</v>
      </c>
      <c r="M10" s="17"/>
      <c r="N10" s="17">
        <v>0.39406744425249901</v>
      </c>
      <c r="O10" s="17">
        <v>0.34229182455996399</v>
      </c>
      <c r="P10" s="17">
        <v>0.239900905840782</v>
      </c>
      <c r="Q10" s="17">
        <v>0.31575870341879803</v>
      </c>
      <c r="R10" s="17"/>
      <c r="S10" s="17">
        <v>0.39216173586812603</v>
      </c>
      <c r="T10" s="17">
        <v>0.26730828936561501</v>
      </c>
      <c r="U10" s="17">
        <v>0.430272406686383</v>
      </c>
      <c r="V10" s="17">
        <v>0.26958313534677403</v>
      </c>
      <c r="W10" s="17">
        <v>0.41916839974262299</v>
      </c>
      <c r="X10" s="17">
        <v>0.33121075809610501</v>
      </c>
      <c r="Y10" s="17">
        <v>0.36425306722194301</v>
      </c>
      <c r="Z10" s="17">
        <v>0.274278265807054</v>
      </c>
      <c r="AA10" s="17">
        <v>0.21288587105672799</v>
      </c>
      <c r="AB10" s="17">
        <v>0.23485900816613101</v>
      </c>
      <c r="AC10" s="17">
        <v>0.43773832650882399</v>
      </c>
      <c r="AD10" s="17">
        <v>0.27501199741460802</v>
      </c>
      <c r="AE10" s="17"/>
      <c r="AF10" s="17">
        <v>0.27051737622812899</v>
      </c>
      <c r="AG10" s="17">
        <v>0.29178670673975898</v>
      </c>
      <c r="AH10" s="17">
        <v>0.32254198824445701</v>
      </c>
      <c r="AI10" s="17">
        <v>0.509448045218034</v>
      </c>
      <c r="AJ10" s="17">
        <v>0.41125377900889498</v>
      </c>
      <c r="AK10" s="17"/>
      <c r="AL10" s="17">
        <v>0.32653245194999297</v>
      </c>
      <c r="AM10" s="17">
        <v>0.328018655114723</v>
      </c>
      <c r="AN10" s="17">
        <v>0.36141441321815998</v>
      </c>
      <c r="AO10" s="17">
        <v>0.20537307694551499</v>
      </c>
      <c r="AP10" s="17"/>
      <c r="AQ10" s="17">
        <v>0.27623215437280302</v>
      </c>
      <c r="AR10" s="17">
        <v>0.406987938813624</v>
      </c>
      <c r="AS10" s="17"/>
      <c r="AT10" s="17">
        <v>0.34262334668079603</v>
      </c>
      <c r="AU10" s="17">
        <v>0.28218634610888199</v>
      </c>
      <c r="AV10" s="17"/>
      <c r="AW10" s="17">
        <v>0.29372120736687501</v>
      </c>
      <c r="AX10" s="17">
        <v>0.44139748392324302</v>
      </c>
      <c r="AY10" s="17">
        <v>0.29197242562373499</v>
      </c>
      <c r="AZ10" s="17"/>
      <c r="BA10" s="17">
        <v>0.35724762356376</v>
      </c>
      <c r="BB10" s="17">
        <v>0.38142113743207101</v>
      </c>
      <c r="BC10" s="17">
        <v>0.299107392244301</v>
      </c>
      <c r="BD10" s="17">
        <v>0.244247135262226</v>
      </c>
      <c r="BE10" s="17">
        <v>0.13574230135753601</v>
      </c>
      <c r="BF10" s="17"/>
      <c r="BG10" s="17">
        <v>0.31512731378498998</v>
      </c>
      <c r="BH10" s="17">
        <v>0.33370388891830699</v>
      </c>
      <c r="BI10" s="17"/>
      <c r="BJ10" s="17">
        <v>0.34310504070815101</v>
      </c>
      <c r="BK10" s="17">
        <v>0.259486698002378</v>
      </c>
      <c r="BL10" s="17"/>
      <c r="BM10" s="17">
        <v>0.33255208132280301</v>
      </c>
      <c r="BN10" s="17">
        <v>0.25502047593761501</v>
      </c>
      <c r="BO10" s="17">
        <v>0.38787409178403298</v>
      </c>
      <c r="BP10" s="17">
        <v>0.37025564582079301</v>
      </c>
      <c r="BQ10" s="17">
        <v>0.19518048169039001</v>
      </c>
      <c r="BR10" s="17"/>
      <c r="BS10" s="17">
        <v>0.28181033891694002</v>
      </c>
      <c r="BT10" s="17"/>
      <c r="BU10" s="17">
        <v>0.321830811900851</v>
      </c>
      <c r="BV10" s="17">
        <v>0.39610723193103597</v>
      </c>
      <c r="BW10" s="17">
        <v>0.52234495124487601</v>
      </c>
      <c r="BX10" s="17">
        <v>0.18224846155763499</v>
      </c>
      <c r="BY10" s="17">
        <v>0.18577251900521699</v>
      </c>
      <c r="BZ10" s="17"/>
      <c r="CA10" s="17">
        <v>0.40348259084277199</v>
      </c>
      <c r="CB10" s="17"/>
      <c r="CC10" s="17">
        <v>0.32108720004244201</v>
      </c>
      <c r="CD10" s="17">
        <v>0.36064282136090098</v>
      </c>
      <c r="CE10" s="17"/>
      <c r="CF10" s="17">
        <v>0.31678177109918898</v>
      </c>
      <c r="CG10" s="17"/>
      <c r="CH10" s="17">
        <v>0.305751073743251</v>
      </c>
      <c r="CI10" s="17">
        <v>0.39079530076984098</v>
      </c>
    </row>
    <row r="11" spans="2:87" x14ac:dyDescent="0.35">
      <c r="B11" s="18" t="s">
        <v>159</v>
      </c>
      <c r="C11" s="17">
        <v>0.20615649418933299</v>
      </c>
      <c r="D11" s="17">
        <v>0.226314259276782</v>
      </c>
      <c r="E11" s="17">
        <v>0.189043730518374</v>
      </c>
      <c r="F11" s="17"/>
      <c r="G11" s="17">
        <v>0.21799900594228899</v>
      </c>
      <c r="H11" s="17">
        <v>0.17072551601468799</v>
      </c>
      <c r="I11" s="17">
        <v>0.216766355429762</v>
      </c>
      <c r="J11" s="17">
        <v>0.15346251506043501</v>
      </c>
      <c r="K11" s="17">
        <v>0.23830694759787199</v>
      </c>
      <c r="L11" s="17">
        <v>0.23616422604083701</v>
      </c>
      <c r="M11" s="17"/>
      <c r="N11" s="17">
        <v>0.19654350911763699</v>
      </c>
      <c r="O11" s="17">
        <v>0.21715707194572001</v>
      </c>
      <c r="P11" s="17">
        <v>0.25496230860451102</v>
      </c>
      <c r="Q11" s="17">
        <v>0.15836696665394501</v>
      </c>
      <c r="R11" s="17"/>
      <c r="S11" s="17">
        <v>0.16155191498851301</v>
      </c>
      <c r="T11" s="17">
        <v>0.20719357760825499</v>
      </c>
      <c r="U11" s="17">
        <v>0.20031343255827899</v>
      </c>
      <c r="V11" s="17">
        <v>0.28935864072571799</v>
      </c>
      <c r="W11" s="17">
        <v>0.172058796897547</v>
      </c>
      <c r="X11" s="17">
        <v>0.24764543879123199</v>
      </c>
      <c r="Y11" s="17">
        <v>0.119678183320686</v>
      </c>
      <c r="Z11" s="17">
        <v>0</v>
      </c>
      <c r="AA11" s="17">
        <v>0.226833955056613</v>
      </c>
      <c r="AB11" s="17">
        <v>0.32477776231712502</v>
      </c>
      <c r="AC11" s="17">
        <v>0.17663829534415099</v>
      </c>
      <c r="AD11" s="17">
        <v>0.29872600131107502</v>
      </c>
      <c r="AE11" s="17"/>
      <c r="AF11" s="17">
        <v>0.23180119057499601</v>
      </c>
      <c r="AG11" s="17">
        <v>0.21087825221574699</v>
      </c>
      <c r="AH11" s="17">
        <v>0.199584934825279</v>
      </c>
      <c r="AI11" s="17">
        <v>0.21637635824180701</v>
      </c>
      <c r="AJ11" s="17">
        <v>0.21743610964805399</v>
      </c>
      <c r="AK11" s="17"/>
      <c r="AL11" s="17">
        <v>0.220752684815328</v>
      </c>
      <c r="AM11" s="17">
        <v>0.184775656204584</v>
      </c>
      <c r="AN11" s="17">
        <v>0.236808687612903</v>
      </c>
      <c r="AO11" s="17">
        <v>0.16804314345070601</v>
      </c>
      <c r="AP11" s="17"/>
      <c r="AQ11" s="17">
        <v>0.22726909074509599</v>
      </c>
      <c r="AR11" s="17">
        <v>0.171415651752264</v>
      </c>
      <c r="AS11" s="17"/>
      <c r="AT11" s="17">
        <v>0.203248274277463</v>
      </c>
      <c r="AU11" s="17">
        <v>0.24656879550883101</v>
      </c>
      <c r="AV11" s="17"/>
      <c r="AW11" s="17">
        <v>0.19850368821964401</v>
      </c>
      <c r="AX11" s="17">
        <v>0.219889895823108</v>
      </c>
      <c r="AY11" s="17">
        <v>0.21791066435436601</v>
      </c>
      <c r="AZ11" s="17"/>
      <c r="BA11" s="17">
        <v>0.17830498560477201</v>
      </c>
      <c r="BB11" s="17">
        <v>0.23522427929311601</v>
      </c>
      <c r="BC11" s="17">
        <v>0.212015446867375</v>
      </c>
      <c r="BD11" s="17">
        <v>0.14939766116922801</v>
      </c>
      <c r="BE11" s="17">
        <v>0.251999245495169</v>
      </c>
      <c r="BF11" s="17"/>
      <c r="BG11" s="17">
        <v>0.212914756713077</v>
      </c>
      <c r="BH11" s="17">
        <v>0.20099270716050499</v>
      </c>
      <c r="BI11" s="17"/>
      <c r="BJ11" s="17">
        <v>0.19753299219339199</v>
      </c>
      <c r="BK11" s="17">
        <v>0.25099027479000402</v>
      </c>
      <c r="BL11" s="17"/>
      <c r="BM11" s="17">
        <v>0.18979848721461001</v>
      </c>
      <c r="BN11" s="17">
        <v>0.26609492418425401</v>
      </c>
      <c r="BO11" s="17">
        <v>0.18261536909887299</v>
      </c>
      <c r="BP11" s="17">
        <v>4.7441473850735598E-2</v>
      </c>
      <c r="BQ11" s="17">
        <v>0.282216675299366</v>
      </c>
      <c r="BR11" s="17"/>
      <c r="BS11" s="17">
        <v>0.242239555339817</v>
      </c>
      <c r="BT11" s="17"/>
      <c r="BU11" s="17">
        <v>0.26100378712663702</v>
      </c>
      <c r="BV11" s="17">
        <v>0.19575951340922501</v>
      </c>
      <c r="BW11" s="17">
        <v>5.0606608813227601E-2</v>
      </c>
      <c r="BX11" s="17">
        <v>0.29827678147807901</v>
      </c>
      <c r="BY11" s="17">
        <v>0.16020433016675001</v>
      </c>
      <c r="BZ11" s="17"/>
      <c r="CA11" s="17">
        <v>0.137697630562334</v>
      </c>
      <c r="CB11" s="17"/>
      <c r="CC11" s="17">
        <v>0.207528483225705</v>
      </c>
      <c r="CD11" s="17">
        <v>0.20272265375703799</v>
      </c>
      <c r="CE11" s="17"/>
      <c r="CF11" s="17">
        <v>0.21033445660057801</v>
      </c>
      <c r="CG11" s="17"/>
      <c r="CH11" s="17">
        <v>0.26838725901562999</v>
      </c>
      <c r="CI11" s="17">
        <v>0.130945267020739</v>
      </c>
    </row>
    <row r="12" spans="2:87" x14ac:dyDescent="0.35">
      <c r="B12" s="18" t="s">
        <v>160</v>
      </c>
      <c r="C12" s="17">
        <v>8.3872273746332798E-2</v>
      </c>
      <c r="D12" s="17">
        <v>0.105909309413783</v>
      </c>
      <c r="E12" s="17">
        <v>6.4215229449367306E-2</v>
      </c>
      <c r="F12" s="17"/>
      <c r="G12" s="17">
        <v>5.6290859845876798E-2</v>
      </c>
      <c r="H12" s="17">
        <v>6.3147993101498795E-2</v>
      </c>
      <c r="I12" s="17">
        <v>6.3692397169043305E-2</v>
      </c>
      <c r="J12" s="17">
        <v>8.5949808528873003E-2</v>
      </c>
      <c r="K12" s="17">
        <v>0.14284087756973499</v>
      </c>
      <c r="L12" s="17">
        <v>9.9048474551923699E-2</v>
      </c>
      <c r="M12" s="17"/>
      <c r="N12" s="17">
        <v>8.6308947016500201E-2</v>
      </c>
      <c r="O12" s="17">
        <v>6.9457342859903501E-2</v>
      </c>
      <c r="P12" s="17">
        <v>9.5886558623264895E-2</v>
      </c>
      <c r="Q12" s="17">
        <v>8.6981459409408393E-2</v>
      </c>
      <c r="R12" s="17"/>
      <c r="S12" s="17">
        <v>8.1359225921714004E-2</v>
      </c>
      <c r="T12" s="17">
        <v>0.103609013801233</v>
      </c>
      <c r="U12" s="17">
        <v>3.7769704763427801E-2</v>
      </c>
      <c r="V12" s="17">
        <v>6.9468558807994005E-2</v>
      </c>
      <c r="W12" s="17">
        <v>7.0545053084209802E-2</v>
      </c>
      <c r="X12" s="17">
        <v>1.9194582850084501E-2</v>
      </c>
      <c r="Y12" s="17">
        <v>0.110136893570091</v>
      </c>
      <c r="Z12" s="17">
        <v>0.15299195945335001</v>
      </c>
      <c r="AA12" s="17">
        <v>0.12496418339349399</v>
      </c>
      <c r="AB12" s="17">
        <v>0.118202733489549</v>
      </c>
      <c r="AC12" s="17">
        <v>5.0385769630834902E-2</v>
      </c>
      <c r="AD12" s="17">
        <v>0.142429514389696</v>
      </c>
      <c r="AE12" s="17"/>
      <c r="AF12" s="17">
        <v>6.97953979694029E-2</v>
      </c>
      <c r="AG12" s="17">
        <v>0.127094201470729</v>
      </c>
      <c r="AH12" s="17">
        <v>4.2209017043965999E-2</v>
      </c>
      <c r="AI12" s="17">
        <v>3.2217852164727098E-2</v>
      </c>
      <c r="AJ12" s="17">
        <v>7.4053259665574203E-2</v>
      </c>
      <c r="AK12" s="17"/>
      <c r="AL12" s="17">
        <v>6.8137073357969397E-2</v>
      </c>
      <c r="AM12" s="17">
        <v>0.101137327516669</v>
      </c>
      <c r="AN12" s="17">
        <v>5.5820223589100403E-2</v>
      </c>
      <c r="AO12" s="17">
        <v>0.14802994205059899</v>
      </c>
      <c r="AP12" s="17"/>
      <c r="AQ12" s="17">
        <v>9.1865192052523803E-2</v>
      </c>
      <c r="AR12" s="17">
        <v>7.0719902139441806E-2</v>
      </c>
      <c r="AS12" s="17"/>
      <c r="AT12" s="17">
        <v>7.81891176533549E-2</v>
      </c>
      <c r="AU12" s="17">
        <v>9.0054998927228E-2</v>
      </c>
      <c r="AV12" s="17"/>
      <c r="AW12" s="17">
        <v>0.115819870869749</v>
      </c>
      <c r="AX12" s="17">
        <v>7.3710466205233E-2</v>
      </c>
      <c r="AY12" s="17">
        <v>6.9361076270320801E-2</v>
      </c>
      <c r="AZ12" s="17"/>
      <c r="BA12" s="17">
        <v>6.7700446436406006E-2</v>
      </c>
      <c r="BB12" s="17">
        <v>0.10759982961577701</v>
      </c>
      <c r="BC12" s="17">
        <v>7.2194819866193499E-2</v>
      </c>
      <c r="BD12" s="17">
        <v>0.117509704949482</v>
      </c>
      <c r="BE12" s="17">
        <v>0</v>
      </c>
      <c r="BF12" s="17"/>
      <c r="BG12" s="17">
        <v>5.9418019524688802E-2</v>
      </c>
      <c r="BH12" s="17">
        <v>0.10255704077125399</v>
      </c>
      <c r="BI12" s="17"/>
      <c r="BJ12" s="17">
        <v>8.0308369319524495E-2</v>
      </c>
      <c r="BK12" s="17">
        <v>0.102341599821425</v>
      </c>
      <c r="BL12" s="17"/>
      <c r="BM12" s="17">
        <v>6.4798564140192305E-2</v>
      </c>
      <c r="BN12" s="17">
        <v>0.10297159006796699</v>
      </c>
      <c r="BO12" s="17">
        <v>7.4290606540382498E-2</v>
      </c>
      <c r="BP12" s="17">
        <v>2.6343359067226801E-2</v>
      </c>
      <c r="BQ12" s="17">
        <v>0.162717782757067</v>
      </c>
      <c r="BR12" s="17"/>
      <c r="BS12" s="17">
        <v>0.13262894621950899</v>
      </c>
      <c r="BT12" s="17"/>
      <c r="BU12" s="17">
        <v>5.8701175955021598E-2</v>
      </c>
      <c r="BV12" s="17">
        <v>6.5722330768498802E-2</v>
      </c>
      <c r="BW12" s="17">
        <v>3.2639965542378302E-2</v>
      </c>
      <c r="BX12" s="17">
        <v>0.15824301211109701</v>
      </c>
      <c r="BY12" s="17">
        <v>0.124019316523374</v>
      </c>
      <c r="BZ12" s="17"/>
      <c r="CA12" s="17">
        <v>0.107768094215723</v>
      </c>
      <c r="CB12" s="17"/>
      <c r="CC12" s="17">
        <v>6.7366821538399596E-2</v>
      </c>
      <c r="CD12" s="17">
        <v>0.147506680586797</v>
      </c>
      <c r="CE12" s="17"/>
      <c r="CF12" s="17">
        <v>8.7047928443592701E-2</v>
      </c>
      <c r="CG12" s="17"/>
      <c r="CH12" s="17">
        <v>9.1668333706688601E-2</v>
      </c>
      <c r="CI12" s="17">
        <v>3.38944666366039E-2</v>
      </c>
    </row>
    <row r="13" spans="2:87" x14ac:dyDescent="0.35">
      <c r="B13" s="18" t="s">
        <v>161</v>
      </c>
      <c r="C13" s="19">
        <v>0.24696587615673299</v>
      </c>
      <c r="D13" s="19">
        <v>0.20124606449063001</v>
      </c>
      <c r="E13" s="19">
        <v>0.28709219563604399</v>
      </c>
      <c r="F13" s="19"/>
      <c r="G13" s="19">
        <v>0.145919257907828</v>
      </c>
      <c r="H13" s="19">
        <v>0.145410667385277</v>
      </c>
      <c r="I13" s="19">
        <v>0.28775111458990499</v>
      </c>
      <c r="J13" s="19">
        <v>0.22450125408683999</v>
      </c>
      <c r="K13" s="19">
        <v>0.24677022054337899</v>
      </c>
      <c r="L13" s="19">
        <v>0.36515949276012</v>
      </c>
      <c r="M13" s="19"/>
      <c r="N13" s="19">
        <v>0.16577148722649099</v>
      </c>
      <c r="O13" s="19">
        <v>0.29949207745315498</v>
      </c>
      <c r="P13" s="19">
        <v>0.25654355693915798</v>
      </c>
      <c r="Q13" s="19">
        <v>0.26010208313606198</v>
      </c>
      <c r="R13" s="19"/>
      <c r="S13" s="19">
        <v>0.19254862194185199</v>
      </c>
      <c r="T13" s="19">
        <v>0.28707256729198799</v>
      </c>
      <c r="U13" s="19">
        <v>0.22387512088512199</v>
      </c>
      <c r="V13" s="19">
        <v>0.22149581676867999</v>
      </c>
      <c r="W13" s="19">
        <v>0.20243668012868801</v>
      </c>
      <c r="X13" s="19">
        <v>0.31643166289136199</v>
      </c>
      <c r="Y13" s="19">
        <v>0.20506318090401901</v>
      </c>
      <c r="Z13" s="19">
        <v>0.333605723809897</v>
      </c>
      <c r="AA13" s="19">
        <v>0.31809510055417001</v>
      </c>
      <c r="AB13" s="19">
        <v>0.20309781099986801</v>
      </c>
      <c r="AC13" s="19">
        <v>0.20292344464141601</v>
      </c>
      <c r="AD13" s="19">
        <v>0.28383248688462098</v>
      </c>
      <c r="AE13" s="19"/>
      <c r="AF13" s="19">
        <v>0.28953951284743801</v>
      </c>
      <c r="AG13" s="19">
        <v>0.235885580990012</v>
      </c>
      <c r="AH13" s="19">
        <v>0.29487259701090301</v>
      </c>
      <c r="AI13" s="19">
        <v>0.129943332644677</v>
      </c>
      <c r="AJ13" s="19">
        <v>0.12534362527916201</v>
      </c>
      <c r="AK13" s="19"/>
      <c r="AL13" s="19">
        <v>0.255678915102453</v>
      </c>
      <c r="AM13" s="19">
        <v>0.25222066180299602</v>
      </c>
      <c r="AN13" s="19">
        <v>0.18995129923611101</v>
      </c>
      <c r="AO13" s="19">
        <v>0.319197882418361</v>
      </c>
      <c r="AP13" s="19"/>
      <c r="AQ13" s="19">
        <v>0.27245906790805002</v>
      </c>
      <c r="AR13" s="19">
        <v>0.205016750879257</v>
      </c>
      <c r="AS13" s="19"/>
      <c r="AT13" s="19">
        <v>0.217014486928823</v>
      </c>
      <c r="AU13" s="19">
        <v>0.34834536233352098</v>
      </c>
      <c r="AV13" s="19"/>
      <c r="AW13" s="19">
        <v>0.31202501882332601</v>
      </c>
      <c r="AX13" s="19">
        <v>0.15632569766819801</v>
      </c>
      <c r="AY13" s="19">
        <v>0.22707104983766599</v>
      </c>
      <c r="AZ13" s="19"/>
      <c r="BA13" s="19">
        <v>0.15676952936198901</v>
      </c>
      <c r="BB13" s="19">
        <v>0.189703199029989</v>
      </c>
      <c r="BC13" s="19">
        <v>0.27600882067847698</v>
      </c>
      <c r="BD13" s="19">
        <v>0.42700793996053299</v>
      </c>
      <c r="BE13" s="19">
        <v>0.51356628301590002</v>
      </c>
      <c r="BF13" s="19"/>
      <c r="BG13" s="19">
        <v>0.243299998358943</v>
      </c>
      <c r="BH13" s="19">
        <v>0.24976686415549801</v>
      </c>
      <c r="BI13" s="19"/>
      <c r="BJ13" s="19">
        <v>0.232055414233931</v>
      </c>
      <c r="BK13" s="19">
        <v>0.31046112031496398</v>
      </c>
      <c r="BL13" s="19"/>
      <c r="BM13" s="19">
        <v>0.31221123657935701</v>
      </c>
      <c r="BN13" s="19">
        <v>0.27089330990696697</v>
      </c>
      <c r="BO13" s="19">
        <v>0.19683073670842</v>
      </c>
      <c r="BP13" s="19">
        <v>0.19371320527528901</v>
      </c>
      <c r="BQ13" s="19">
        <v>0.27525693309849097</v>
      </c>
      <c r="BR13" s="19"/>
      <c r="BS13" s="19">
        <v>0.225950403474133</v>
      </c>
      <c r="BT13" s="19"/>
      <c r="BU13" s="19">
        <v>0.27064896933462901</v>
      </c>
      <c r="BV13" s="19">
        <v>0.14614879185978899</v>
      </c>
      <c r="BW13" s="19">
        <v>0.134419649908672</v>
      </c>
      <c r="BX13" s="19">
        <v>0.27776820213863601</v>
      </c>
      <c r="BY13" s="19">
        <v>0.407757204224517</v>
      </c>
      <c r="BZ13" s="19"/>
      <c r="CA13" s="19">
        <v>0.15615488151579399</v>
      </c>
      <c r="CB13" s="19"/>
      <c r="CC13" s="19">
        <v>0.25476461662571098</v>
      </c>
      <c r="CD13" s="19">
        <v>0.185409495472973</v>
      </c>
      <c r="CE13" s="19"/>
      <c r="CF13" s="19">
        <v>0.25980144077235601</v>
      </c>
      <c r="CG13" s="19"/>
      <c r="CH13" s="19">
        <v>0.21251704531800999</v>
      </c>
      <c r="CI13" s="19">
        <v>0.116552316626924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221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520</v>
      </c>
      <c r="D7" s="10">
        <v>254</v>
      </c>
      <c r="E7" s="10">
        <v>264</v>
      </c>
      <c r="F7" s="10"/>
      <c r="G7" s="10">
        <v>41</v>
      </c>
      <c r="H7" s="10">
        <v>88</v>
      </c>
      <c r="I7" s="10">
        <v>97</v>
      </c>
      <c r="J7" s="10">
        <v>90</v>
      </c>
      <c r="K7" s="10">
        <v>69</v>
      </c>
      <c r="L7" s="10">
        <v>135</v>
      </c>
      <c r="M7" s="10"/>
      <c r="N7" s="10">
        <v>144</v>
      </c>
      <c r="O7" s="10">
        <v>145</v>
      </c>
      <c r="P7" s="10">
        <v>113</v>
      </c>
      <c r="Q7" s="10">
        <v>118</v>
      </c>
      <c r="R7" s="10"/>
      <c r="S7" s="10">
        <v>66</v>
      </c>
      <c r="T7" s="10">
        <v>83</v>
      </c>
      <c r="U7" s="10">
        <v>44</v>
      </c>
      <c r="V7" s="10">
        <v>54</v>
      </c>
      <c r="W7" s="10">
        <v>39</v>
      </c>
      <c r="X7" s="10">
        <v>45</v>
      </c>
      <c r="Y7" s="10">
        <v>38</v>
      </c>
      <c r="Z7" s="10">
        <v>17</v>
      </c>
      <c r="AA7" s="10">
        <v>48</v>
      </c>
      <c r="AB7" s="10">
        <v>34</v>
      </c>
      <c r="AC7" s="10">
        <v>38</v>
      </c>
      <c r="AD7" s="10">
        <v>14</v>
      </c>
      <c r="AE7" s="10"/>
      <c r="AF7" s="10">
        <v>78</v>
      </c>
      <c r="AG7" s="10">
        <v>201</v>
      </c>
      <c r="AH7" s="10">
        <v>115</v>
      </c>
      <c r="AI7" s="10">
        <v>51</v>
      </c>
      <c r="AJ7" s="10">
        <v>55</v>
      </c>
      <c r="AK7" s="10"/>
      <c r="AL7" s="10">
        <v>204</v>
      </c>
      <c r="AM7" s="10">
        <v>202</v>
      </c>
      <c r="AN7" s="10">
        <v>85</v>
      </c>
      <c r="AO7" s="10">
        <v>29</v>
      </c>
      <c r="AP7" s="10"/>
      <c r="AQ7" s="10">
        <v>323</v>
      </c>
      <c r="AR7" s="10">
        <v>197</v>
      </c>
      <c r="AS7" s="10"/>
      <c r="AT7" s="10">
        <v>335</v>
      </c>
      <c r="AU7" s="10">
        <v>118</v>
      </c>
      <c r="AV7" s="10"/>
      <c r="AW7" s="10">
        <v>210</v>
      </c>
      <c r="AX7" s="10">
        <v>114</v>
      </c>
      <c r="AY7" s="10">
        <v>177</v>
      </c>
      <c r="AZ7" s="10"/>
      <c r="BA7" s="10">
        <v>114</v>
      </c>
      <c r="BB7" s="10">
        <v>164</v>
      </c>
      <c r="BC7" s="10">
        <v>163</v>
      </c>
      <c r="BD7" s="10">
        <v>58</v>
      </c>
      <c r="BE7" s="10">
        <v>21</v>
      </c>
      <c r="BF7" s="10"/>
      <c r="BG7" s="10">
        <v>211</v>
      </c>
      <c r="BH7" s="10">
        <v>309</v>
      </c>
      <c r="BI7" s="10"/>
      <c r="BJ7" s="10">
        <v>405</v>
      </c>
      <c r="BK7" s="10">
        <v>110</v>
      </c>
      <c r="BL7" s="10"/>
      <c r="BM7" s="10">
        <v>81</v>
      </c>
      <c r="BN7" s="10">
        <v>98</v>
      </c>
      <c r="BO7" s="10">
        <v>189</v>
      </c>
      <c r="BP7" s="10">
        <v>36</v>
      </c>
      <c r="BQ7" s="10">
        <v>59</v>
      </c>
      <c r="BR7" s="10"/>
      <c r="BS7" s="10">
        <v>151</v>
      </c>
      <c r="BT7" s="10"/>
      <c r="BU7" s="10">
        <v>92</v>
      </c>
      <c r="BV7" s="10">
        <v>127</v>
      </c>
      <c r="BW7" s="10">
        <v>55</v>
      </c>
      <c r="BX7" s="10">
        <v>102</v>
      </c>
      <c r="BY7" s="10">
        <v>45</v>
      </c>
      <c r="BZ7" s="10"/>
      <c r="CA7" s="10">
        <v>36</v>
      </c>
      <c r="CB7" s="10"/>
      <c r="CC7" s="10">
        <v>402</v>
      </c>
      <c r="CD7" s="10">
        <v>103</v>
      </c>
      <c r="CE7" s="10"/>
      <c r="CF7" s="10">
        <v>203</v>
      </c>
      <c r="CG7" s="10"/>
      <c r="CH7" s="10">
        <v>179</v>
      </c>
      <c r="CI7" s="10">
        <v>47</v>
      </c>
    </row>
    <row r="8" spans="2:87" ht="30" customHeight="1" x14ac:dyDescent="0.35">
      <c r="B8" s="11" t="s">
        <v>20</v>
      </c>
      <c r="C8" s="11">
        <v>523</v>
      </c>
      <c r="D8" s="11">
        <v>249</v>
      </c>
      <c r="E8" s="11">
        <v>272</v>
      </c>
      <c r="F8" s="11"/>
      <c r="G8" s="11">
        <v>73</v>
      </c>
      <c r="H8" s="11">
        <v>88</v>
      </c>
      <c r="I8" s="11">
        <v>93</v>
      </c>
      <c r="J8" s="11">
        <v>84</v>
      </c>
      <c r="K8" s="11">
        <v>63</v>
      </c>
      <c r="L8" s="11">
        <v>122</v>
      </c>
      <c r="M8" s="11"/>
      <c r="N8" s="11">
        <v>130</v>
      </c>
      <c r="O8" s="11">
        <v>148</v>
      </c>
      <c r="P8" s="11">
        <v>118</v>
      </c>
      <c r="Q8" s="11">
        <v>128</v>
      </c>
      <c r="R8" s="11"/>
      <c r="S8" s="11">
        <v>64</v>
      </c>
      <c r="T8" s="11">
        <v>79</v>
      </c>
      <c r="U8" s="11">
        <v>45</v>
      </c>
      <c r="V8" s="11">
        <v>58</v>
      </c>
      <c r="W8" s="11">
        <v>36</v>
      </c>
      <c r="X8" s="11">
        <v>49</v>
      </c>
      <c r="Y8" s="11">
        <v>43</v>
      </c>
      <c r="Z8" s="11">
        <v>18</v>
      </c>
      <c r="AA8" s="11">
        <v>53</v>
      </c>
      <c r="AB8" s="11">
        <v>31</v>
      </c>
      <c r="AC8" s="11">
        <v>35</v>
      </c>
      <c r="AD8" s="11">
        <v>12</v>
      </c>
      <c r="AE8" s="11"/>
      <c r="AF8" s="11">
        <v>83</v>
      </c>
      <c r="AG8" s="11">
        <v>204</v>
      </c>
      <c r="AH8" s="11">
        <v>111</v>
      </c>
      <c r="AI8" s="11">
        <v>52</v>
      </c>
      <c r="AJ8" s="11">
        <v>53</v>
      </c>
      <c r="AK8" s="11"/>
      <c r="AL8" s="11">
        <v>196</v>
      </c>
      <c r="AM8" s="11">
        <v>205</v>
      </c>
      <c r="AN8" s="11">
        <v>90</v>
      </c>
      <c r="AO8" s="11">
        <v>32</v>
      </c>
      <c r="AP8" s="11"/>
      <c r="AQ8" s="11">
        <v>325</v>
      </c>
      <c r="AR8" s="11">
        <v>198</v>
      </c>
      <c r="AS8" s="11"/>
      <c r="AT8" s="11">
        <v>338</v>
      </c>
      <c r="AU8" s="11">
        <v>106</v>
      </c>
      <c r="AV8" s="11"/>
      <c r="AW8" s="11">
        <v>194</v>
      </c>
      <c r="AX8" s="11">
        <v>114</v>
      </c>
      <c r="AY8" s="11">
        <v>188</v>
      </c>
      <c r="AZ8" s="11"/>
      <c r="BA8" s="11">
        <v>123</v>
      </c>
      <c r="BB8" s="11">
        <v>160</v>
      </c>
      <c r="BC8" s="11">
        <v>164</v>
      </c>
      <c r="BD8" s="11">
        <v>55</v>
      </c>
      <c r="BE8" s="11">
        <v>21</v>
      </c>
      <c r="BF8" s="11"/>
      <c r="BG8" s="11">
        <v>226</v>
      </c>
      <c r="BH8" s="11">
        <v>296</v>
      </c>
      <c r="BI8" s="11"/>
      <c r="BJ8" s="11">
        <v>417</v>
      </c>
      <c r="BK8" s="11">
        <v>101</v>
      </c>
      <c r="BL8" s="11"/>
      <c r="BM8" s="11">
        <v>86</v>
      </c>
      <c r="BN8" s="11">
        <v>93</v>
      </c>
      <c r="BO8" s="11">
        <v>194</v>
      </c>
      <c r="BP8" s="11">
        <v>35</v>
      </c>
      <c r="BQ8" s="11">
        <v>58</v>
      </c>
      <c r="BR8" s="11"/>
      <c r="BS8" s="11">
        <v>146</v>
      </c>
      <c r="BT8" s="11"/>
      <c r="BU8" s="11">
        <v>91</v>
      </c>
      <c r="BV8" s="11">
        <v>131</v>
      </c>
      <c r="BW8" s="11">
        <v>53</v>
      </c>
      <c r="BX8" s="11">
        <v>100</v>
      </c>
      <c r="BY8" s="11">
        <v>47</v>
      </c>
      <c r="BZ8" s="11"/>
      <c r="CA8" s="11">
        <v>36</v>
      </c>
      <c r="CB8" s="11"/>
      <c r="CC8" s="11">
        <v>400</v>
      </c>
      <c r="CD8" s="11">
        <v>108</v>
      </c>
      <c r="CE8" s="11"/>
      <c r="CF8" s="11">
        <v>195</v>
      </c>
      <c r="CG8" s="11"/>
      <c r="CH8" s="11">
        <v>177</v>
      </c>
      <c r="CI8" s="11">
        <v>49</v>
      </c>
    </row>
    <row r="9" spans="2:87" x14ac:dyDescent="0.35">
      <c r="B9" s="18" t="s">
        <v>157</v>
      </c>
      <c r="C9" s="17">
        <v>0.142107760663467</v>
      </c>
      <c r="D9" s="17">
        <v>0.151733371529538</v>
      </c>
      <c r="E9" s="17">
        <v>0.13422898803931099</v>
      </c>
      <c r="F9" s="17"/>
      <c r="G9" s="17">
        <v>0.179484850991082</v>
      </c>
      <c r="H9" s="17">
        <v>0.213164412573774</v>
      </c>
      <c r="I9" s="17">
        <v>5.9488872450093301E-2</v>
      </c>
      <c r="J9" s="17">
        <v>0.15712262927527401</v>
      </c>
      <c r="K9" s="17">
        <v>0.176804219934632</v>
      </c>
      <c r="L9" s="17">
        <v>0.103162966532617</v>
      </c>
      <c r="M9" s="17"/>
      <c r="N9" s="17">
        <v>0.15547477752898201</v>
      </c>
      <c r="O9" s="17">
        <v>7.1034615854099897E-2</v>
      </c>
      <c r="P9" s="17">
        <v>0.16761745416417401</v>
      </c>
      <c r="Q9" s="17">
        <v>0.18706947866136101</v>
      </c>
      <c r="R9" s="17"/>
      <c r="S9" s="17">
        <v>0.18868601683805</v>
      </c>
      <c r="T9" s="17">
        <v>0.121362312521334</v>
      </c>
      <c r="U9" s="17">
        <v>0.18113615104042999</v>
      </c>
      <c r="V9" s="17">
        <v>0.11504324474605</v>
      </c>
      <c r="W9" s="17">
        <v>6.4035414987438005E-2</v>
      </c>
      <c r="X9" s="17">
        <v>0.121580680935005</v>
      </c>
      <c r="Y9" s="17">
        <v>0.156053466105881</v>
      </c>
      <c r="Z9" s="17">
        <v>0.17168746153709399</v>
      </c>
      <c r="AA9" s="17">
        <v>0.101617636592906</v>
      </c>
      <c r="AB9" s="17">
        <v>0.119062685027327</v>
      </c>
      <c r="AC9" s="17">
        <v>0.260403610177598</v>
      </c>
      <c r="AD9" s="17">
        <v>0.137124741102604</v>
      </c>
      <c r="AE9" s="17"/>
      <c r="AF9" s="17">
        <v>0.12743019505311901</v>
      </c>
      <c r="AG9" s="17">
        <v>0.17219242318429201</v>
      </c>
      <c r="AH9" s="17">
        <v>6.2788142049538295E-2</v>
      </c>
      <c r="AI9" s="17">
        <v>0.12869966400880001</v>
      </c>
      <c r="AJ9" s="17">
        <v>0.20441165087215701</v>
      </c>
      <c r="AK9" s="17"/>
      <c r="AL9" s="17">
        <v>0.124775957021744</v>
      </c>
      <c r="AM9" s="17">
        <v>0.12947669658602501</v>
      </c>
      <c r="AN9" s="17">
        <v>0.226987212914501</v>
      </c>
      <c r="AO9" s="17">
        <v>9.20220225556799E-2</v>
      </c>
      <c r="AP9" s="17"/>
      <c r="AQ9" s="17">
        <v>0.12548218359657701</v>
      </c>
      <c r="AR9" s="17">
        <v>0.169465198758809</v>
      </c>
      <c r="AS9" s="17"/>
      <c r="AT9" s="17">
        <v>0.16230308803588001</v>
      </c>
      <c r="AU9" s="17">
        <v>9.1153498104652397E-2</v>
      </c>
      <c r="AV9" s="17"/>
      <c r="AW9" s="17">
        <v>0.102745698310027</v>
      </c>
      <c r="AX9" s="17">
        <v>0.11314378289486</v>
      </c>
      <c r="AY9" s="17">
        <v>0.19218402807703</v>
      </c>
      <c r="AZ9" s="17"/>
      <c r="BA9" s="17">
        <v>0.21105494837699301</v>
      </c>
      <c r="BB9" s="17">
        <v>0.121019631497184</v>
      </c>
      <c r="BC9" s="17">
        <v>0.13538505999632999</v>
      </c>
      <c r="BD9" s="17">
        <v>8.58302066612181E-2</v>
      </c>
      <c r="BE9" s="17">
        <v>9.8692170131395099E-2</v>
      </c>
      <c r="BF9" s="17"/>
      <c r="BG9" s="17">
        <v>0.14751151370570301</v>
      </c>
      <c r="BH9" s="17">
        <v>0.137978913971221</v>
      </c>
      <c r="BI9" s="17"/>
      <c r="BJ9" s="17">
        <v>0.145948966490136</v>
      </c>
      <c r="BK9" s="17">
        <v>0.115924787796615</v>
      </c>
      <c r="BL9" s="17"/>
      <c r="BM9" s="17">
        <v>0.17169642903877</v>
      </c>
      <c r="BN9" s="17">
        <v>0.12526841120361101</v>
      </c>
      <c r="BO9" s="17">
        <v>0.14906056124222999</v>
      </c>
      <c r="BP9" s="17">
        <v>0.216469080966146</v>
      </c>
      <c r="BQ9" s="17">
        <v>0.13134208568689101</v>
      </c>
      <c r="BR9" s="17"/>
      <c r="BS9" s="17">
        <v>0.12704225762586599</v>
      </c>
      <c r="BT9" s="17"/>
      <c r="BU9" s="17">
        <v>0.15691220277273901</v>
      </c>
      <c r="BV9" s="17">
        <v>0.144323390427926</v>
      </c>
      <c r="BW9" s="17">
        <v>0.22708100632785799</v>
      </c>
      <c r="BX9" s="17">
        <v>0.12644901573108899</v>
      </c>
      <c r="BY9" s="17">
        <v>0.158607659637096</v>
      </c>
      <c r="BZ9" s="17"/>
      <c r="CA9" s="17">
        <v>0.17288951928176899</v>
      </c>
      <c r="CB9" s="17"/>
      <c r="CC9" s="17">
        <v>0.167779504433691</v>
      </c>
      <c r="CD9" s="17">
        <v>5.82396977134838E-2</v>
      </c>
      <c r="CE9" s="17"/>
      <c r="CF9" s="17">
        <v>0.14926871743196299</v>
      </c>
      <c r="CG9" s="17"/>
      <c r="CH9" s="17">
        <v>0.14024932463403</v>
      </c>
      <c r="CI9" s="17">
        <v>0.26110063355977697</v>
      </c>
    </row>
    <row r="10" spans="2:87" x14ac:dyDescent="0.35">
      <c r="B10" s="18" t="s">
        <v>158</v>
      </c>
      <c r="C10" s="17">
        <v>0.29870758790383301</v>
      </c>
      <c r="D10" s="17">
        <v>0.26819446979945499</v>
      </c>
      <c r="E10" s="17">
        <v>0.32548007757024999</v>
      </c>
      <c r="F10" s="17"/>
      <c r="G10" s="17">
        <v>0.277894742218177</v>
      </c>
      <c r="H10" s="17">
        <v>0.32399480840658401</v>
      </c>
      <c r="I10" s="17">
        <v>0.40731015868862203</v>
      </c>
      <c r="J10" s="17">
        <v>0.31457142425761098</v>
      </c>
      <c r="K10" s="17">
        <v>0.206026744321328</v>
      </c>
      <c r="L10" s="17">
        <v>0.24701617482968199</v>
      </c>
      <c r="M10" s="17"/>
      <c r="N10" s="17">
        <v>0.33232403296204899</v>
      </c>
      <c r="O10" s="17">
        <v>0.32545645055002098</v>
      </c>
      <c r="P10" s="17">
        <v>0.25005386431420301</v>
      </c>
      <c r="Q10" s="17">
        <v>0.27839912331479699</v>
      </c>
      <c r="R10" s="17"/>
      <c r="S10" s="17">
        <v>0.33043514348479602</v>
      </c>
      <c r="T10" s="17">
        <v>0.251271602176944</v>
      </c>
      <c r="U10" s="17">
        <v>0.34772183082331498</v>
      </c>
      <c r="V10" s="17">
        <v>0.30041210372183602</v>
      </c>
      <c r="W10" s="17">
        <v>0.29442693747424598</v>
      </c>
      <c r="X10" s="17">
        <v>0.34203304306263799</v>
      </c>
      <c r="Y10" s="17">
        <v>0.271132173020664</v>
      </c>
      <c r="Z10" s="17">
        <v>0.21705512215131501</v>
      </c>
      <c r="AA10" s="17">
        <v>0.23468097820971801</v>
      </c>
      <c r="AB10" s="17">
        <v>0.31601739674075302</v>
      </c>
      <c r="AC10" s="17">
        <v>0.36223314037644599</v>
      </c>
      <c r="AD10" s="17">
        <v>0.36390990200113899</v>
      </c>
      <c r="AE10" s="17"/>
      <c r="AF10" s="17">
        <v>0.28416165773421198</v>
      </c>
      <c r="AG10" s="17">
        <v>0.28101608068795902</v>
      </c>
      <c r="AH10" s="17">
        <v>0.31347917874436199</v>
      </c>
      <c r="AI10" s="17">
        <v>0.29809120622289298</v>
      </c>
      <c r="AJ10" s="17">
        <v>0.39033848196646098</v>
      </c>
      <c r="AK10" s="17"/>
      <c r="AL10" s="17">
        <v>0.26190533471001898</v>
      </c>
      <c r="AM10" s="17">
        <v>0.35073687901956402</v>
      </c>
      <c r="AN10" s="17">
        <v>0.29552810903659998</v>
      </c>
      <c r="AO10" s="17">
        <v>0.199936945599863</v>
      </c>
      <c r="AP10" s="17"/>
      <c r="AQ10" s="17">
        <v>0.27186063072646499</v>
      </c>
      <c r="AR10" s="17">
        <v>0.34288433834522303</v>
      </c>
      <c r="AS10" s="17"/>
      <c r="AT10" s="17">
        <v>0.31262167804492602</v>
      </c>
      <c r="AU10" s="17">
        <v>0.26709725265030299</v>
      </c>
      <c r="AV10" s="17"/>
      <c r="AW10" s="17">
        <v>0.26991015360431803</v>
      </c>
      <c r="AX10" s="17">
        <v>0.35470959380483003</v>
      </c>
      <c r="AY10" s="17">
        <v>0.31431966785668503</v>
      </c>
      <c r="AZ10" s="17"/>
      <c r="BA10" s="17">
        <v>0.36197620231835598</v>
      </c>
      <c r="BB10" s="17">
        <v>0.348652594178127</v>
      </c>
      <c r="BC10" s="17">
        <v>0.246561271236035</v>
      </c>
      <c r="BD10" s="17">
        <v>0.216925977560258</v>
      </c>
      <c r="BE10" s="17">
        <v>0.16867793313284499</v>
      </c>
      <c r="BF10" s="17"/>
      <c r="BG10" s="17">
        <v>0.30635559787361899</v>
      </c>
      <c r="BH10" s="17">
        <v>0.29286397136191999</v>
      </c>
      <c r="BI10" s="17"/>
      <c r="BJ10" s="17">
        <v>0.306170607408771</v>
      </c>
      <c r="BK10" s="17">
        <v>0.262290722566141</v>
      </c>
      <c r="BL10" s="17"/>
      <c r="BM10" s="17">
        <v>0.28264580781925303</v>
      </c>
      <c r="BN10" s="17">
        <v>0.19720619451309301</v>
      </c>
      <c r="BO10" s="17">
        <v>0.343794471344259</v>
      </c>
      <c r="BP10" s="17">
        <v>0.35054432693158399</v>
      </c>
      <c r="BQ10" s="17">
        <v>0.220173107498701</v>
      </c>
      <c r="BR10" s="17"/>
      <c r="BS10" s="17">
        <v>0.303300933202378</v>
      </c>
      <c r="BT10" s="17"/>
      <c r="BU10" s="17">
        <v>0.26727442818168101</v>
      </c>
      <c r="BV10" s="17">
        <v>0.36154202031122701</v>
      </c>
      <c r="BW10" s="17">
        <v>0.45341764382188998</v>
      </c>
      <c r="BX10" s="17">
        <v>0.25957863418654897</v>
      </c>
      <c r="BY10" s="17">
        <v>0.10429421029799101</v>
      </c>
      <c r="BZ10" s="17"/>
      <c r="CA10" s="17">
        <v>0.403966826791686</v>
      </c>
      <c r="CB10" s="17"/>
      <c r="CC10" s="17">
        <v>0.29944517817653499</v>
      </c>
      <c r="CD10" s="17">
        <v>0.30761455980830199</v>
      </c>
      <c r="CE10" s="17"/>
      <c r="CF10" s="17">
        <v>0.312458434862603</v>
      </c>
      <c r="CG10" s="17"/>
      <c r="CH10" s="17">
        <v>0.25857015458530902</v>
      </c>
      <c r="CI10" s="17">
        <v>0.36924290392609599</v>
      </c>
    </row>
    <row r="11" spans="2:87" x14ac:dyDescent="0.35">
      <c r="B11" s="18" t="s">
        <v>159</v>
      </c>
      <c r="C11" s="17">
        <v>0.20805237365021301</v>
      </c>
      <c r="D11" s="17">
        <v>0.273645167919285</v>
      </c>
      <c r="E11" s="17">
        <v>0.14926467173586799</v>
      </c>
      <c r="F11" s="17"/>
      <c r="G11" s="17">
        <v>0.28815813759491299</v>
      </c>
      <c r="H11" s="17">
        <v>0.21435411314101499</v>
      </c>
      <c r="I11" s="17">
        <v>0.17156675174496699</v>
      </c>
      <c r="J11" s="17">
        <v>0.19916095203124701</v>
      </c>
      <c r="K11" s="17">
        <v>0.18982334751506399</v>
      </c>
      <c r="L11" s="17">
        <v>0.198748246364336</v>
      </c>
      <c r="M11" s="17"/>
      <c r="N11" s="17">
        <v>0.27193662861576301</v>
      </c>
      <c r="O11" s="17">
        <v>0.21841376976632099</v>
      </c>
      <c r="P11" s="17">
        <v>0.140308361348434</v>
      </c>
      <c r="Q11" s="17">
        <v>0.19343086629561301</v>
      </c>
      <c r="R11" s="17"/>
      <c r="S11" s="17">
        <v>0.18612873653831</v>
      </c>
      <c r="T11" s="17">
        <v>0.23783975651643099</v>
      </c>
      <c r="U11" s="17">
        <v>0.22828035323953999</v>
      </c>
      <c r="V11" s="17">
        <v>0.22763017527815901</v>
      </c>
      <c r="W11" s="17">
        <v>0.32884484127764302</v>
      </c>
      <c r="X11" s="17">
        <v>8.2932579261338402E-2</v>
      </c>
      <c r="Y11" s="17">
        <v>0.22951680562139101</v>
      </c>
      <c r="Z11" s="17">
        <v>5.3248586921879899E-2</v>
      </c>
      <c r="AA11" s="17">
        <v>0.26966656769250402</v>
      </c>
      <c r="AB11" s="17">
        <v>0.239629635167249</v>
      </c>
      <c r="AC11" s="17">
        <v>9.9245645202194602E-2</v>
      </c>
      <c r="AD11" s="17">
        <v>0.215132870011636</v>
      </c>
      <c r="AE11" s="17"/>
      <c r="AF11" s="17">
        <v>0.16672964193282999</v>
      </c>
      <c r="AG11" s="17">
        <v>0.20651939176971201</v>
      </c>
      <c r="AH11" s="17">
        <v>0.24056688941725299</v>
      </c>
      <c r="AI11" s="17">
        <v>0.32636642255578502</v>
      </c>
      <c r="AJ11" s="17">
        <v>0.17695965278746101</v>
      </c>
      <c r="AK11" s="17"/>
      <c r="AL11" s="17">
        <v>0.257300463787626</v>
      </c>
      <c r="AM11" s="17">
        <v>0.17931445520661199</v>
      </c>
      <c r="AN11" s="17">
        <v>0.17714488922260799</v>
      </c>
      <c r="AO11" s="17">
        <v>0.17680145117444299</v>
      </c>
      <c r="AP11" s="17"/>
      <c r="AQ11" s="17">
        <v>0.21603045564644299</v>
      </c>
      <c r="AR11" s="17">
        <v>0.19492441523690299</v>
      </c>
      <c r="AS11" s="17"/>
      <c r="AT11" s="17">
        <v>0.214917650804897</v>
      </c>
      <c r="AU11" s="17">
        <v>0.20146281173583899</v>
      </c>
      <c r="AV11" s="17"/>
      <c r="AW11" s="17">
        <v>0.200986028832771</v>
      </c>
      <c r="AX11" s="17">
        <v>0.29325968293036803</v>
      </c>
      <c r="AY11" s="17">
        <v>0.161190815060516</v>
      </c>
      <c r="AZ11" s="17"/>
      <c r="BA11" s="17">
        <v>0.178288702063365</v>
      </c>
      <c r="BB11" s="17">
        <v>0.19503946571334599</v>
      </c>
      <c r="BC11" s="17">
        <v>0.249862295147188</v>
      </c>
      <c r="BD11" s="17">
        <v>0.183811645829423</v>
      </c>
      <c r="BE11" s="17">
        <v>0.21906361371986</v>
      </c>
      <c r="BF11" s="17"/>
      <c r="BG11" s="17">
        <v>0.195503460501703</v>
      </c>
      <c r="BH11" s="17">
        <v>0.21764062428630801</v>
      </c>
      <c r="BI11" s="17"/>
      <c r="BJ11" s="17">
        <v>0.210468232758658</v>
      </c>
      <c r="BK11" s="17">
        <v>0.207402946867422</v>
      </c>
      <c r="BL11" s="17"/>
      <c r="BM11" s="17">
        <v>0.16291414869993001</v>
      </c>
      <c r="BN11" s="17">
        <v>0.26599996438325701</v>
      </c>
      <c r="BO11" s="17">
        <v>0.19154383460292199</v>
      </c>
      <c r="BP11" s="17">
        <v>0.180866815599388</v>
      </c>
      <c r="BQ11" s="17">
        <v>0.19870246568531699</v>
      </c>
      <c r="BR11" s="17"/>
      <c r="BS11" s="17">
        <v>0.18574542091316201</v>
      </c>
      <c r="BT11" s="17"/>
      <c r="BU11" s="17">
        <v>0.20849680412701899</v>
      </c>
      <c r="BV11" s="17">
        <v>0.23444631811576699</v>
      </c>
      <c r="BW11" s="17">
        <v>0.15168309648516301</v>
      </c>
      <c r="BX11" s="17">
        <v>0.16997832001360699</v>
      </c>
      <c r="BY11" s="17">
        <v>0.19679559974876201</v>
      </c>
      <c r="BZ11" s="17"/>
      <c r="CA11" s="17">
        <v>0.12812506812387001</v>
      </c>
      <c r="CB11" s="17"/>
      <c r="CC11" s="17">
        <v>0.19365750232114901</v>
      </c>
      <c r="CD11" s="17">
        <v>0.26608232591709502</v>
      </c>
      <c r="CE11" s="17"/>
      <c r="CF11" s="17">
        <v>0.20622643037940699</v>
      </c>
      <c r="CG11" s="17"/>
      <c r="CH11" s="17">
        <v>0.25090591960570302</v>
      </c>
      <c r="CI11" s="17">
        <v>0.173330336297047</v>
      </c>
    </row>
    <row r="12" spans="2:87" x14ac:dyDescent="0.35">
      <c r="B12" s="18" t="s">
        <v>160</v>
      </c>
      <c r="C12" s="17">
        <v>9.7781699234407604E-2</v>
      </c>
      <c r="D12" s="17">
        <v>8.5384768599660502E-2</v>
      </c>
      <c r="E12" s="17">
        <v>0.109811859389913</v>
      </c>
      <c r="F12" s="17"/>
      <c r="G12" s="17">
        <v>0.102787735683829</v>
      </c>
      <c r="H12" s="17">
        <v>6.8911823660775598E-2</v>
      </c>
      <c r="I12" s="17">
        <v>6.1673452285378599E-2</v>
      </c>
      <c r="J12" s="17">
        <v>7.0195540200431797E-2</v>
      </c>
      <c r="K12" s="17">
        <v>0.20117919002485299</v>
      </c>
      <c r="L12" s="17">
        <v>0.109000093436477</v>
      </c>
      <c r="M12" s="17"/>
      <c r="N12" s="17">
        <v>5.7165693494051602E-2</v>
      </c>
      <c r="O12" s="17">
        <v>9.0288266728682898E-2</v>
      </c>
      <c r="P12" s="17">
        <v>0.13535902206848699</v>
      </c>
      <c r="Q12" s="17">
        <v>0.113172625409637</v>
      </c>
      <c r="R12" s="17"/>
      <c r="S12" s="17">
        <v>7.3372532077118705E-2</v>
      </c>
      <c r="T12" s="17">
        <v>0.10310248747184</v>
      </c>
      <c r="U12" s="17">
        <v>6.05594022249566E-2</v>
      </c>
      <c r="V12" s="17">
        <v>0.114851360008213</v>
      </c>
      <c r="W12" s="17">
        <v>4.6042598944741199E-2</v>
      </c>
      <c r="X12" s="17">
        <v>0.115001122633534</v>
      </c>
      <c r="Y12" s="17">
        <v>0.114481630513741</v>
      </c>
      <c r="Z12" s="17">
        <v>0.10371792926532999</v>
      </c>
      <c r="AA12" s="17">
        <v>0.109250439135332</v>
      </c>
      <c r="AB12" s="17">
        <v>0.15381910978442501</v>
      </c>
      <c r="AC12" s="17">
        <v>0.100475068708443</v>
      </c>
      <c r="AD12" s="17">
        <v>6.3525704886529005E-2</v>
      </c>
      <c r="AE12" s="17"/>
      <c r="AF12" s="17">
        <v>0.17797643709347899</v>
      </c>
      <c r="AG12" s="17">
        <v>0.10938536142050601</v>
      </c>
      <c r="AH12" s="17">
        <v>7.9336138517052499E-2</v>
      </c>
      <c r="AI12" s="17">
        <v>3.6984566311721298E-2</v>
      </c>
      <c r="AJ12" s="17">
        <v>4.5355487403309101E-2</v>
      </c>
      <c r="AK12" s="17"/>
      <c r="AL12" s="17">
        <v>8.5036906582675195E-2</v>
      </c>
      <c r="AM12" s="17">
        <v>0.105769712731066</v>
      </c>
      <c r="AN12" s="17">
        <v>8.7004923526757205E-2</v>
      </c>
      <c r="AO12" s="17">
        <v>0.15476171220462501</v>
      </c>
      <c r="AP12" s="17"/>
      <c r="AQ12" s="17">
        <v>0.11257483069662701</v>
      </c>
      <c r="AR12" s="17">
        <v>7.3439556006195894E-2</v>
      </c>
      <c r="AS12" s="17"/>
      <c r="AT12" s="17">
        <v>7.3871367117987405E-2</v>
      </c>
      <c r="AU12" s="17">
        <v>0.143255076660979</v>
      </c>
      <c r="AV12" s="17"/>
      <c r="AW12" s="17">
        <v>0.124721770865113</v>
      </c>
      <c r="AX12" s="17">
        <v>8.2835309755055098E-2</v>
      </c>
      <c r="AY12" s="17">
        <v>9.3400084848024506E-2</v>
      </c>
      <c r="AZ12" s="17"/>
      <c r="BA12" s="17">
        <v>8.9481717687099199E-2</v>
      </c>
      <c r="BB12" s="17">
        <v>0.13072271838169799</v>
      </c>
      <c r="BC12" s="17">
        <v>7.1378367910475096E-2</v>
      </c>
      <c r="BD12" s="17">
        <v>0.11897238917783701</v>
      </c>
      <c r="BE12" s="17">
        <v>4.5562635854625597E-2</v>
      </c>
      <c r="BF12" s="17"/>
      <c r="BG12" s="17">
        <v>9.8407040030672494E-2</v>
      </c>
      <c r="BH12" s="17">
        <v>9.7303894964300405E-2</v>
      </c>
      <c r="BI12" s="17"/>
      <c r="BJ12" s="17">
        <v>9.7237105927701503E-2</v>
      </c>
      <c r="BK12" s="17">
        <v>0.104411219000204</v>
      </c>
      <c r="BL12" s="17"/>
      <c r="BM12" s="17">
        <v>7.0976875701211195E-2</v>
      </c>
      <c r="BN12" s="17">
        <v>0.123881151875883</v>
      </c>
      <c r="BO12" s="17">
        <v>9.2412364605229003E-2</v>
      </c>
      <c r="BP12" s="17">
        <v>2.6343359067226801E-2</v>
      </c>
      <c r="BQ12" s="17">
        <v>0.19027697325588799</v>
      </c>
      <c r="BR12" s="17"/>
      <c r="BS12" s="17">
        <v>0.17192328751555</v>
      </c>
      <c r="BT12" s="17"/>
      <c r="BU12" s="17">
        <v>8.0142662103736606E-2</v>
      </c>
      <c r="BV12" s="17">
        <v>7.5070494595577505E-2</v>
      </c>
      <c r="BW12" s="17">
        <v>1.7397657956584298E-2</v>
      </c>
      <c r="BX12" s="17">
        <v>0.19252626385928101</v>
      </c>
      <c r="BY12" s="17">
        <v>0.126937013277067</v>
      </c>
      <c r="BZ12" s="17"/>
      <c r="CA12" s="17">
        <v>0.138863704286881</v>
      </c>
      <c r="CB12" s="17"/>
      <c r="CC12" s="17">
        <v>7.8693046386827295E-2</v>
      </c>
      <c r="CD12" s="17">
        <v>0.16462805313519599</v>
      </c>
      <c r="CE12" s="17"/>
      <c r="CF12" s="17">
        <v>7.8160721401719105E-2</v>
      </c>
      <c r="CG12" s="17"/>
      <c r="CH12" s="17">
        <v>0.13611855003210299</v>
      </c>
      <c r="CI12" s="17">
        <v>3.5912742881141102E-2</v>
      </c>
    </row>
    <row r="13" spans="2:87" x14ac:dyDescent="0.35">
      <c r="B13" s="18" t="s">
        <v>161</v>
      </c>
      <c r="C13" s="19">
        <v>0.25335057854807902</v>
      </c>
      <c r="D13" s="19">
        <v>0.22104222215206101</v>
      </c>
      <c r="E13" s="19">
        <v>0.28121440326465802</v>
      </c>
      <c r="F13" s="19"/>
      <c r="G13" s="19">
        <v>0.151674533512</v>
      </c>
      <c r="H13" s="19">
        <v>0.179574842217851</v>
      </c>
      <c r="I13" s="19">
        <v>0.29996076483093898</v>
      </c>
      <c r="J13" s="19">
        <v>0.25894945423543603</v>
      </c>
      <c r="K13" s="19">
        <v>0.22616649820412199</v>
      </c>
      <c r="L13" s="19">
        <v>0.342072518836888</v>
      </c>
      <c r="M13" s="19"/>
      <c r="N13" s="19">
        <v>0.18309886739915501</v>
      </c>
      <c r="O13" s="19">
        <v>0.29480689710087499</v>
      </c>
      <c r="P13" s="19">
        <v>0.306661298104702</v>
      </c>
      <c r="Q13" s="19">
        <v>0.227927906318591</v>
      </c>
      <c r="R13" s="19"/>
      <c r="S13" s="19">
        <v>0.22137757106172601</v>
      </c>
      <c r="T13" s="19">
        <v>0.286423841313452</v>
      </c>
      <c r="U13" s="19">
        <v>0.182302262671758</v>
      </c>
      <c r="V13" s="19">
        <v>0.242063116245743</v>
      </c>
      <c r="W13" s="19">
        <v>0.26665020731593198</v>
      </c>
      <c r="X13" s="19">
        <v>0.33845257410748403</v>
      </c>
      <c r="Y13" s="19">
        <v>0.22881592473832299</v>
      </c>
      <c r="Z13" s="19">
        <v>0.454290900124381</v>
      </c>
      <c r="AA13" s="19">
        <v>0.28478437836954001</v>
      </c>
      <c r="AB13" s="19">
        <v>0.171471173280247</v>
      </c>
      <c r="AC13" s="19">
        <v>0.177642535535318</v>
      </c>
      <c r="AD13" s="19">
        <v>0.22030678199809201</v>
      </c>
      <c r="AE13" s="19"/>
      <c r="AF13" s="19">
        <v>0.243702068186361</v>
      </c>
      <c r="AG13" s="19">
        <v>0.230886742937532</v>
      </c>
      <c r="AH13" s="19">
        <v>0.30382965127179401</v>
      </c>
      <c r="AI13" s="19">
        <v>0.20985814090079999</v>
      </c>
      <c r="AJ13" s="19">
        <v>0.182934726970612</v>
      </c>
      <c r="AK13" s="19"/>
      <c r="AL13" s="19">
        <v>0.27098133789793599</v>
      </c>
      <c r="AM13" s="19">
        <v>0.23470225645673201</v>
      </c>
      <c r="AN13" s="19">
        <v>0.21333486529953399</v>
      </c>
      <c r="AO13" s="19">
        <v>0.376477868465388</v>
      </c>
      <c r="AP13" s="19"/>
      <c r="AQ13" s="19">
        <v>0.27405189933388802</v>
      </c>
      <c r="AR13" s="19">
        <v>0.21928649165286801</v>
      </c>
      <c r="AS13" s="19"/>
      <c r="AT13" s="19">
        <v>0.236286215996309</v>
      </c>
      <c r="AU13" s="19">
        <v>0.29703136084822701</v>
      </c>
      <c r="AV13" s="19"/>
      <c r="AW13" s="19">
        <v>0.30163634838777098</v>
      </c>
      <c r="AX13" s="19">
        <v>0.156051630614886</v>
      </c>
      <c r="AY13" s="19">
        <v>0.238905404157744</v>
      </c>
      <c r="AZ13" s="19"/>
      <c r="BA13" s="19">
        <v>0.159198429554187</v>
      </c>
      <c r="BB13" s="19">
        <v>0.20456559022964599</v>
      </c>
      <c r="BC13" s="19">
        <v>0.29681300570997099</v>
      </c>
      <c r="BD13" s="19">
        <v>0.39445978077126298</v>
      </c>
      <c r="BE13" s="19">
        <v>0.46800364716127402</v>
      </c>
      <c r="BF13" s="19"/>
      <c r="BG13" s="19">
        <v>0.25222238788830298</v>
      </c>
      <c r="BH13" s="19">
        <v>0.25421259541625002</v>
      </c>
      <c r="BI13" s="19"/>
      <c r="BJ13" s="19">
        <v>0.24017508741473301</v>
      </c>
      <c r="BK13" s="19">
        <v>0.30997032376961697</v>
      </c>
      <c r="BL13" s="19"/>
      <c r="BM13" s="19">
        <v>0.31176673874083599</v>
      </c>
      <c r="BN13" s="19">
        <v>0.28764427802415599</v>
      </c>
      <c r="BO13" s="19">
        <v>0.22318876820535999</v>
      </c>
      <c r="BP13" s="19">
        <v>0.22577641743565599</v>
      </c>
      <c r="BQ13" s="19">
        <v>0.259505367873204</v>
      </c>
      <c r="BR13" s="19"/>
      <c r="BS13" s="19">
        <v>0.211988100743044</v>
      </c>
      <c r="BT13" s="19"/>
      <c r="BU13" s="19">
        <v>0.28717390281482502</v>
      </c>
      <c r="BV13" s="19">
        <v>0.18461777654950301</v>
      </c>
      <c r="BW13" s="19">
        <v>0.150420595408504</v>
      </c>
      <c r="BX13" s="19">
        <v>0.25146776620947497</v>
      </c>
      <c r="BY13" s="19">
        <v>0.41336551703908397</v>
      </c>
      <c r="BZ13" s="19"/>
      <c r="CA13" s="19">
        <v>0.15615488151579399</v>
      </c>
      <c r="CB13" s="19"/>
      <c r="CC13" s="19">
        <v>0.26042476868179798</v>
      </c>
      <c r="CD13" s="19">
        <v>0.203435363425924</v>
      </c>
      <c r="CE13" s="19"/>
      <c r="CF13" s="19">
        <v>0.25388569592430799</v>
      </c>
      <c r="CG13" s="19"/>
      <c r="CH13" s="19">
        <v>0.21415605114285499</v>
      </c>
      <c r="CI13" s="19">
        <v>0.16041338333593899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222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520</v>
      </c>
      <c r="D7" s="10">
        <v>254</v>
      </c>
      <c r="E7" s="10">
        <v>264</v>
      </c>
      <c r="F7" s="10"/>
      <c r="G7" s="10">
        <v>41</v>
      </c>
      <c r="H7" s="10">
        <v>88</v>
      </c>
      <c r="I7" s="10">
        <v>97</v>
      </c>
      <c r="J7" s="10">
        <v>90</v>
      </c>
      <c r="K7" s="10">
        <v>69</v>
      </c>
      <c r="L7" s="10">
        <v>135</v>
      </c>
      <c r="M7" s="10"/>
      <c r="N7" s="10">
        <v>144</v>
      </c>
      <c r="O7" s="10">
        <v>145</v>
      </c>
      <c r="P7" s="10">
        <v>113</v>
      </c>
      <c r="Q7" s="10">
        <v>118</v>
      </c>
      <c r="R7" s="10"/>
      <c r="S7" s="10">
        <v>66</v>
      </c>
      <c r="T7" s="10">
        <v>83</v>
      </c>
      <c r="U7" s="10">
        <v>44</v>
      </c>
      <c r="V7" s="10">
        <v>54</v>
      </c>
      <c r="W7" s="10">
        <v>39</v>
      </c>
      <c r="X7" s="10">
        <v>45</v>
      </c>
      <c r="Y7" s="10">
        <v>38</v>
      </c>
      <c r="Z7" s="10">
        <v>17</v>
      </c>
      <c r="AA7" s="10">
        <v>48</v>
      </c>
      <c r="AB7" s="10">
        <v>34</v>
      </c>
      <c r="AC7" s="10">
        <v>38</v>
      </c>
      <c r="AD7" s="10">
        <v>14</v>
      </c>
      <c r="AE7" s="10"/>
      <c r="AF7" s="10">
        <v>78</v>
      </c>
      <c r="AG7" s="10">
        <v>201</v>
      </c>
      <c r="AH7" s="10">
        <v>115</v>
      </c>
      <c r="AI7" s="10">
        <v>51</v>
      </c>
      <c r="AJ7" s="10">
        <v>55</v>
      </c>
      <c r="AK7" s="10"/>
      <c r="AL7" s="10">
        <v>204</v>
      </c>
      <c r="AM7" s="10">
        <v>202</v>
      </c>
      <c r="AN7" s="10">
        <v>85</v>
      </c>
      <c r="AO7" s="10">
        <v>29</v>
      </c>
      <c r="AP7" s="10"/>
      <c r="AQ7" s="10">
        <v>323</v>
      </c>
      <c r="AR7" s="10">
        <v>197</v>
      </c>
      <c r="AS7" s="10"/>
      <c r="AT7" s="10">
        <v>335</v>
      </c>
      <c r="AU7" s="10">
        <v>118</v>
      </c>
      <c r="AV7" s="10"/>
      <c r="AW7" s="10">
        <v>210</v>
      </c>
      <c r="AX7" s="10">
        <v>114</v>
      </c>
      <c r="AY7" s="10">
        <v>177</v>
      </c>
      <c r="AZ7" s="10"/>
      <c r="BA7" s="10">
        <v>114</v>
      </c>
      <c r="BB7" s="10">
        <v>164</v>
      </c>
      <c r="BC7" s="10">
        <v>163</v>
      </c>
      <c r="BD7" s="10">
        <v>58</v>
      </c>
      <c r="BE7" s="10">
        <v>21</v>
      </c>
      <c r="BF7" s="10"/>
      <c r="BG7" s="10">
        <v>211</v>
      </c>
      <c r="BH7" s="10">
        <v>309</v>
      </c>
      <c r="BI7" s="10"/>
      <c r="BJ7" s="10">
        <v>405</v>
      </c>
      <c r="BK7" s="10">
        <v>110</v>
      </c>
      <c r="BL7" s="10"/>
      <c r="BM7" s="10">
        <v>81</v>
      </c>
      <c r="BN7" s="10">
        <v>98</v>
      </c>
      <c r="BO7" s="10">
        <v>189</v>
      </c>
      <c r="BP7" s="10">
        <v>36</v>
      </c>
      <c r="BQ7" s="10">
        <v>59</v>
      </c>
      <c r="BR7" s="10"/>
      <c r="BS7" s="10">
        <v>151</v>
      </c>
      <c r="BT7" s="10"/>
      <c r="BU7" s="10">
        <v>92</v>
      </c>
      <c r="BV7" s="10">
        <v>127</v>
      </c>
      <c r="BW7" s="10">
        <v>55</v>
      </c>
      <c r="BX7" s="10">
        <v>102</v>
      </c>
      <c r="BY7" s="10">
        <v>45</v>
      </c>
      <c r="BZ7" s="10"/>
      <c r="CA7" s="10">
        <v>36</v>
      </c>
      <c r="CB7" s="10"/>
      <c r="CC7" s="10">
        <v>402</v>
      </c>
      <c r="CD7" s="10">
        <v>103</v>
      </c>
      <c r="CE7" s="10"/>
      <c r="CF7" s="10">
        <v>203</v>
      </c>
      <c r="CG7" s="10"/>
      <c r="CH7" s="10">
        <v>179</v>
      </c>
      <c r="CI7" s="10">
        <v>47</v>
      </c>
    </row>
    <row r="8" spans="2:87" ht="30" customHeight="1" x14ac:dyDescent="0.35">
      <c r="B8" s="11" t="s">
        <v>20</v>
      </c>
      <c r="C8" s="11">
        <v>523</v>
      </c>
      <c r="D8" s="11">
        <v>249</v>
      </c>
      <c r="E8" s="11">
        <v>272</v>
      </c>
      <c r="F8" s="11"/>
      <c r="G8" s="11">
        <v>73</v>
      </c>
      <c r="H8" s="11">
        <v>88</v>
      </c>
      <c r="I8" s="11">
        <v>93</v>
      </c>
      <c r="J8" s="11">
        <v>84</v>
      </c>
      <c r="K8" s="11">
        <v>63</v>
      </c>
      <c r="L8" s="11">
        <v>122</v>
      </c>
      <c r="M8" s="11"/>
      <c r="N8" s="11">
        <v>130</v>
      </c>
      <c r="O8" s="11">
        <v>148</v>
      </c>
      <c r="P8" s="11">
        <v>118</v>
      </c>
      <c r="Q8" s="11">
        <v>128</v>
      </c>
      <c r="R8" s="11"/>
      <c r="S8" s="11">
        <v>64</v>
      </c>
      <c r="T8" s="11">
        <v>79</v>
      </c>
      <c r="U8" s="11">
        <v>45</v>
      </c>
      <c r="V8" s="11">
        <v>58</v>
      </c>
      <c r="W8" s="11">
        <v>36</v>
      </c>
      <c r="X8" s="11">
        <v>49</v>
      </c>
      <c r="Y8" s="11">
        <v>43</v>
      </c>
      <c r="Z8" s="11">
        <v>18</v>
      </c>
      <c r="AA8" s="11">
        <v>53</v>
      </c>
      <c r="AB8" s="11">
        <v>31</v>
      </c>
      <c r="AC8" s="11">
        <v>35</v>
      </c>
      <c r="AD8" s="11">
        <v>12</v>
      </c>
      <c r="AE8" s="11"/>
      <c r="AF8" s="11">
        <v>83</v>
      </c>
      <c r="AG8" s="11">
        <v>204</v>
      </c>
      <c r="AH8" s="11">
        <v>111</v>
      </c>
      <c r="AI8" s="11">
        <v>52</v>
      </c>
      <c r="AJ8" s="11">
        <v>53</v>
      </c>
      <c r="AK8" s="11"/>
      <c r="AL8" s="11">
        <v>196</v>
      </c>
      <c r="AM8" s="11">
        <v>205</v>
      </c>
      <c r="AN8" s="11">
        <v>90</v>
      </c>
      <c r="AO8" s="11">
        <v>32</v>
      </c>
      <c r="AP8" s="11"/>
      <c r="AQ8" s="11">
        <v>325</v>
      </c>
      <c r="AR8" s="11">
        <v>198</v>
      </c>
      <c r="AS8" s="11"/>
      <c r="AT8" s="11">
        <v>338</v>
      </c>
      <c r="AU8" s="11">
        <v>106</v>
      </c>
      <c r="AV8" s="11"/>
      <c r="AW8" s="11">
        <v>194</v>
      </c>
      <c r="AX8" s="11">
        <v>114</v>
      </c>
      <c r="AY8" s="11">
        <v>188</v>
      </c>
      <c r="AZ8" s="11"/>
      <c r="BA8" s="11">
        <v>123</v>
      </c>
      <c r="BB8" s="11">
        <v>160</v>
      </c>
      <c r="BC8" s="11">
        <v>164</v>
      </c>
      <c r="BD8" s="11">
        <v>55</v>
      </c>
      <c r="BE8" s="11">
        <v>21</v>
      </c>
      <c r="BF8" s="11"/>
      <c r="BG8" s="11">
        <v>226</v>
      </c>
      <c r="BH8" s="11">
        <v>296</v>
      </c>
      <c r="BI8" s="11"/>
      <c r="BJ8" s="11">
        <v>417</v>
      </c>
      <c r="BK8" s="11">
        <v>101</v>
      </c>
      <c r="BL8" s="11"/>
      <c r="BM8" s="11">
        <v>86</v>
      </c>
      <c r="BN8" s="11">
        <v>93</v>
      </c>
      <c r="BO8" s="11">
        <v>194</v>
      </c>
      <c r="BP8" s="11">
        <v>35</v>
      </c>
      <c r="BQ8" s="11">
        <v>58</v>
      </c>
      <c r="BR8" s="11"/>
      <c r="BS8" s="11">
        <v>146</v>
      </c>
      <c r="BT8" s="11"/>
      <c r="BU8" s="11">
        <v>91</v>
      </c>
      <c r="BV8" s="11">
        <v>131</v>
      </c>
      <c r="BW8" s="11">
        <v>53</v>
      </c>
      <c r="BX8" s="11">
        <v>100</v>
      </c>
      <c r="BY8" s="11">
        <v>47</v>
      </c>
      <c r="BZ8" s="11"/>
      <c r="CA8" s="11">
        <v>36</v>
      </c>
      <c r="CB8" s="11"/>
      <c r="CC8" s="11">
        <v>400</v>
      </c>
      <c r="CD8" s="11">
        <v>108</v>
      </c>
      <c r="CE8" s="11"/>
      <c r="CF8" s="11">
        <v>195</v>
      </c>
      <c r="CG8" s="11"/>
      <c r="CH8" s="11">
        <v>177</v>
      </c>
      <c r="CI8" s="11">
        <v>49</v>
      </c>
    </row>
    <row r="9" spans="2:87" x14ac:dyDescent="0.35">
      <c r="B9" s="18" t="s">
        <v>157</v>
      </c>
      <c r="C9" s="17">
        <v>0.114532906181287</v>
      </c>
      <c r="D9" s="17">
        <v>0.11421541587297</v>
      </c>
      <c r="E9" s="17">
        <v>0.112365204341748</v>
      </c>
      <c r="F9" s="17"/>
      <c r="G9" s="17">
        <v>0.28267763549108899</v>
      </c>
      <c r="H9" s="17">
        <v>0.21896771447029501</v>
      </c>
      <c r="I9" s="17">
        <v>5.9169687849018202E-2</v>
      </c>
      <c r="J9" s="17">
        <v>8.04905349724514E-2</v>
      </c>
      <c r="K9" s="17">
        <v>8.9923340241087293E-2</v>
      </c>
      <c r="L9" s="17">
        <v>1.6529692263659301E-2</v>
      </c>
      <c r="M9" s="17"/>
      <c r="N9" s="17">
        <v>0.18517738374613299</v>
      </c>
      <c r="O9" s="17">
        <v>6.3468312458915196E-2</v>
      </c>
      <c r="P9" s="17">
        <v>4.5785188891344898E-2</v>
      </c>
      <c r="Q9" s="17">
        <v>0.16483441726641199</v>
      </c>
      <c r="R9" s="17"/>
      <c r="S9" s="17">
        <v>0.13076887227488401</v>
      </c>
      <c r="T9" s="17">
        <v>8.4598084871223903E-2</v>
      </c>
      <c r="U9" s="17">
        <v>0.119510982677643</v>
      </c>
      <c r="V9" s="17">
        <v>0.111348176507406</v>
      </c>
      <c r="W9" s="17">
        <v>0.10718420638758699</v>
      </c>
      <c r="X9" s="17">
        <v>0.18208069411875899</v>
      </c>
      <c r="Y9" s="17">
        <v>0.232270855881508</v>
      </c>
      <c r="Z9" s="17">
        <v>0.118438874615214</v>
      </c>
      <c r="AA9" s="17">
        <v>8.2399966622037205E-2</v>
      </c>
      <c r="AB9" s="17">
        <v>0</v>
      </c>
      <c r="AC9" s="17">
        <v>5.2769261017511698E-2</v>
      </c>
      <c r="AD9" s="17">
        <v>0.15469001272496499</v>
      </c>
      <c r="AE9" s="17"/>
      <c r="AF9" s="17">
        <v>0.13580171776868999</v>
      </c>
      <c r="AG9" s="17">
        <v>9.4965413464637896E-2</v>
      </c>
      <c r="AH9" s="17">
        <v>0.10482930519600001</v>
      </c>
      <c r="AI9" s="17">
        <v>0.15361312591874701</v>
      </c>
      <c r="AJ9" s="17">
        <v>0.154426771816221</v>
      </c>
      <c r="AK9" s="17"/>
      <c r="AL9" s="17">
        <v>0.113375942436736</v>
      </c>
      <c r="AM9" s="17">
        <v>0.112059253729754</v>
      </c>
      <c r="AN9" s="17">
        <v>0.13080089745275</v>
      </c>
      <c r="AO9" s="17">
        <v>9.20220225556799E-2</v>
      </c>
      <c r="AP9" s="17"/>
      <c r="AQ9" s="17">
        <v>7.3137732481184506E-2</v>
      </c>
      <c r="AR9" s="17">
        <v>0.182648791566207</v>
      </c>
      <c r="AS9" s="17"/>
      <c r="AT9" s="17">
        <v>0.14539098779832499</v>
      </c>
      <c r="AU9" s="17">
        <v>8.8429610603415598E-3</v>
      </c>
      <c r="AV9" s="17"/>
      <c r="AW9" s="17">
        <v>7.3947652446731599E-2</v>
      </c>
      <c r="AX9" s="17">
        <v>8.6586302355993697E-2</v>
      </c>
      <c r="AY9" s="17">
        <v>0.17327098164388299</v>
      </c>
      <c r="AZ9" s="17"/>
      <c r="BA9" s="17">
        <v>0.229314547937953</v>
      </c>
      <c r="BB9" s="17">
        <v>8.7849268428346894E-2</v>
      </c>
      <c r="BC9" s="17">
        <v>7.6364740232594E-2</v>
      </c>
      <c r="BD9" s="17">
        <v>7.0732782506285896E-2</v>
      </c>
      <c r="BE9" s="17">
        <v>5.7608522395946299E-2</v>
      </c>
      <c r="BF9" s="17"/>
      <c r="BG9" s="17">
        <v>0.13241241321386299</v>
      </c>
      <c r="BH9" s="17">
        <v>0.10087170758589301</v>
      </c>
      <c r="BI9" s="17"/>
      <c r="BJ9" s="17">
        <v>0.13465470232274401</v>
      </c>
      <c r="BK9" s="17">
        <v>2.9075253150253E-2</v>
      </c>
      <c r="BL9" s="17"/>
      <c r="BM9" s="17">
        <v>8.4609753241456698E-2</v>
      </c>
      <c r="BN9" s="17">
        <v>0.119949567138983</v>
      </c>
      <c r="BO9" s="17">
        <v>0.14477314219642501</v>
      </c>
      <c r="BP9" s="17">
        <v>0.217772533578137</v>
      </c>
      <c r="BQ9" s="17">
        <v>6.53432491249126E-2</v>
      </c>
      <c r="BR9" s="17"/>
      <c r="BS9" s="17">
        <v>8.4450871034658301E-2</v>
      </c>
      <c r="BT9" s="17"/>
      <c r="BU9" s="17">
        <v>0.125861839801476</v>
      </c>
      <c r="BV9" s="17">
        <v>0.16543658997775201</v>
      </c>
      <c r="BW9" s="17">
        <v>0.14521000073283699</v>
      </c>
      <c r="BX9" s="17">
        <v>6.0264035080926197E-2</v>
      </c>
      <c r="BY9" s="17">
        <v>4.09172177880733E-2</v>
      </c>
      <c r="BZ9" s="17"/>
      <c r="CA9" s="17">
        <v>0.17620392930216999</v>
      </c>
      <c r="CB9" s="17"/>
      <c r="CC9" s="17">
        <v>0.10634971304959299</v>
      </c>
      <c r="CD9" s="17">
        <v>0.15096394554343501</v>
      </c>
      <c r="CE9" s="17"/>
      <c r="CF9" s="17">
        <v>0.10655605810926599</v>
      </c>
      <c r="CG9" s="17"/>
      <c r="CH9" s="17">
        <v>9.6931876789950994E-2</v>
      </c>
      <c r="CI9" s="17">
        <v>0.234652141895034</v>
      </c>
    </row>
    <row r="10" spans="2:87" x14ac:dyDescent="0.35">
      <c r="B10" s="18" t="s">
        <v>158</v>
      </c>
      <c r="C10" s="17">
        <v>0.25399327467944799</v>
      </c>
      <c r="D10" s="17">
        <v>0.24561899751570601</v>
      </c>
      <c r="E10" s="17">
        <v>0.263380077175972</v>
      </c>
      <c r="F10" s="17"/>
      <c r="G10" s="17">
        <v>0.21575257573869799</v>
      </c>
      <c r="H10" s="17">
        <v>0.35537317893952503</v>
      </c>
      <c r="I10" s="17">
        <v>0.313753866894392</v>
      </c>
      <c r="J10" s="17">
        <v>0.237349110967815</v>
      </c>
      <c r="K10" s="17">
        <v>0.17279181460391099</v>
      </c>
      <c r="L10" s="17">
        <v>0.211145196058733</v>
      </c>
      <c r="M10" s="17"/>
      <c r="N10" s="17">
        <v>0.26569565253378302</v>
      </c>
      <c r="O10" s="17">
        <v>0.29402614056795801</v>
      </c>
      <c r="P10" s="17">
        <v>0.23494194644344901</v>
      </c>
      <c r="Q10" s="17">
        <v>0.213421394291024</v>
      </c>
      <c r="R10" s="17"/>
      <c r="S10" s="17">
        <v>0.41449009400731901</v>
      </c>
      <c r="T10" s="17">
        <v>0.23276244607333399</v>
      </c>
      <c r="U10" s="17">
        <v>0.33080820774481101</v>
      </c>
      <c r="V10" s="17">
        <v>0.23852447009382699</v>
      </c>
      <c r="W10" s="17">
        <v>0.25626139009391202</v>
      </c>
      <c r="X10" s="17">
        <v>0.14818924908457401</v>
      </c>
      <c r="Y10" s="17">
        <v>0.233093447519719</v>
      </c>
      <c r="Z10" s="17">
        <v>0.11218100122963499</v>
      </c>
      <c r="AA10" s="17">
        <v>0.21207085041155799</v>
      </c>
      <c r="AB10" s="17">
        <v>0.321767464354697</v>
      </c>
      <c r="AC10" s="17">
        <v>0.22446691546470199</v>
      </c>
      <c r="AD10" s="17">
        <v>0.13781091449201899</v>
      </c>
      <c r="AE10" s="17"/>
      <c r="AF10" s="17">
        <v>0.21422392096700299</v>
      </c>
      <c r="AG10" s="17">
        <v>0.22391391909026101</v>
      </c>
      <c r="AH10" s="17">
        <v>0.27455530958000901</v>
      </c>
      <c r="AI10" s="17">
        <v>0.34681621150056202</v>
      </c>
      <c r="AJ10" s="17">
        <v>0.31240508054072302</v>
      </c>
      <c r="AK10" s="17"/>
      <c r="AL10" s="17">
        <v>0.27949655889501701</v>
      </c>
      <c r="AM10" s="17">
        <v>0.23121964728140401</v>
      </c>
      <c r="AN10" s="17">
        <v>0.28730938307762099</v>
      </c>
      <c r="AO10" s="17">
        <v>0.15060081248058599</v>
      </c>
      <c r="AP10" s="17"/>
      <c r="AQ10" s="17">
        <v>0.244562866480765</v>
      </c>
      <c r="AR10" s="17">
        <v>0.26951104031677298</v>
      </c>
      <c r="AS10" s="17"/>
      <c r="AT10" s="17">
        <v>0.26223747365411398</v>
      </c>
      <c r="AU10" s="17">
        <v>0.243170529742985</v>
      </c>
      <c r="AV10" s="17"/>
      <c r="AW10" s="17">
        <v>0.20972447902598801</v>
      </c>
      <c r="AX10" s="17">
        <v>0.30554612019335903</v>
      </c>
      <c r="AY10" s="17">
        <v>0.26474644104513501</v>
      </c>
      <c r="AZ10" s="17"/>
      <c r="BA10" s="17">
        <v>0.27091987731026901</v>
      </c>
      <c r="BB10" s="17">
        <v>0.26160288582788899</v>
      </c>
      <c r="BC10" s="17">
        <v>0.27215669743034798</v>
      </c>
      <c r="BD10" s="17">
        <v>0.15568172938511399</v>
      </c>
      <c r="BE10" s="17">
        <v>0.21329536764926099</v>
      </c>
      <c r="BF10" s="17"/>
      <c r="BG10" s="17">
        <v>0.22376410158285701</v>
      </c>
      <c r="BH10" s="17">
        <v>0.27709048515033302</v>
      </c>
      <c r="BI10" s="17"/>
      <c r="BJ10" s="17">
        <v>0.25227974712317702</v>
      </c>
      <c r="BK10" s="17">
        <v>0.253033157708972</v>
      </c>
      <c r="BL10" s="17"/>
      <c r="BM10" s="17">
        <v>0.27348144041239603</v>
      </c>
      <c r="BN10" s="17">
        <v>0.23710556158888399</v>
      </c>
      <c r="BO10" s="17">
        <v>0.257064189289062</v>
      </c>
      <c r="BP10" s="17">
        <v>0.29865214038643501</v>
      </c>
      <c r="BQ10" s="17">
        <v>0.150908198308603</v>
      </c>
      <c r="BR10" s="17"/>
      <c r="BS10" s="17">
        <v>0.24242224494276299</v>
      </c>
      <c r="BT10" s="17"/>
      <c r="BU10" s="17">
        <v>0.20374132461199801</v>
      </c>
      <c r="BV10" s="17">
        <v>0.29119297106216302</v>
      </c>
      <c r="BW10" s="17">
        <v>0.37309235273630398</v>
      </c>
      <c r="BX10" s="17">
        <v>0.19853096947364299</v>
      </c>
      <c r="BY10" s="17">
        <v>0.28121303134409398</v>
      </c>
      <c r="BZ10" s="17"/>
      <c r="CA10" s="17">
        <v>0.25488557288638403</v>
      </c>
      <c r="CB10" s="17"/>
      <c r="CC10" s="17">
        <v>0.24227951996564601</v>
      </c>
      <c r="CD10" s="17">
        <v>0.28867878829917898</v>
      </c>
      <c r="CE10" s="17"/>
      <c r="CF10" s="17">
        <v>0.24921308942279499</v>
      </c>
      <c r="CG10" s="17"/>
      <c r="CH10" s="17">
        <v>0.274628952665042</v>
      </c>
      <c r="CI10" s="17">
        <v>0.321580184112984</v>
      </c>
    </row>
    <row r="11" spans="2:87" x14ac:dyDescent="0.35">
      <c r="B11" s="18" t="s">
        <v>159</v>
      </c>
      <c r="C11" s="17">
        <v>0.247307468616174</v>
      </c>
      <c r="D11" s="17">
        <v>0.31331524311981701</v>
      </c>
      <c r="E11" s="17">
        <v>0.188402248132961</v>
      </c>
      <c r="F11" s="17"/>
      <c r="G11" s="17">
        <v>0.207690544125676</v>
      </c>
      <c r="H11" s="17">
        <v>0.143067035850899</v>
      </c>
      <c r="I11" s="17">
        <v>0.206421382334671</v>
      </c>
      <c r="J11" s="17">
        <v>0.31455693208861402</v>
      </c>
      <c r="K11" s="17">
        <v>0.242478393075795</v>
      </c>
      <c r="L11" s="17">
        <v>0.33384440127096199</v>
      </c>
      <c r="M11" s="17"/>
      <c r="N11" s="17">
        <v>0.27938078666524402</v>
      </c>
      <c r="O11" s="17">
        <v>0.25180854572401701</v>
      </c>
      <c r="P11" s="17">
        <v>0.26725547728858401</v>
      </c>
      <c r="Q11" s="17">
        <v>0.191167501945291</v>
      </c>
      <c r="R11" s="17"/>
      <c r="S11" s="17">
        <v>0.164717546698574</v>
      </c>
      <c r="T11" s="17">
        <v>0.21271789626110199</v>
      </c>
      <c r="U11" s="17">
        <v>0.22961041471876201</v>
      </c>
      <c r="V11" s="17">
        <v>0.31888538102811098</v>
      </c>
      <c r="W11" s="17">
        <v>0.246443090491028</v>
      </c>
      <c r="X11" s="17">
        <v>0.19513990982356599</v>
      </c>
      <c r="Y11" s="17">
        <v>0.27307845743507098</v>
      </c>
      <c r="Z11" s="17">
        <v>0.27754727988412398</v>
      </c>
      <c r="AA11" s="17">
        <v>0.29057966790228901</v>
      </c>
      <c r="AB11" s="17">
        <v>0.295610931182547</v>
      </c>
      <c r="AC11" s="17">
        <v>0.33154436951590499</v>
      </c>
      <c r="AD11" s="17">
        <v>0.14313098180073699</v>
      </c>
      <c r="AE11" s="17"/>
      <c r="AF11" s="17">
        <v>0.19603322109364399</v>
      </c>
      <c r="AG11" s="17">
        <v>0.30468469766749801</v>
      </c>
      <c r="AH11" s="17">
        <v>0.191218068392738</v>
      </c>
      <c r="AI11" s="17">
        <v>0.23236021623228401</v>
      </c>
      <c r="AJ11" s="17">
        <v>0.285771804980674</v>
      </c>
      <c r="AK11" s="17"/>
      <c r="AL11" s="17">
        <v>0.279105455643194</v>
      </c>
      <c r="AM11" s="17">
        <v>0.23842530718719401</v>
      </c>
      <c r="AN11" s="17">
        <v>0.24346348854212099</v>
      </c>
      <c r="AO11" s="17">
        <v>0.12025928277212999</v>
      </c>
      <c r="AP11" s="17"/>
      <c r="AQ11" s="17">
        <v>0.28483937519977598</v>
      </c>
      <c r="AR11" s="17">
        <v>0.18554860112965199</v>
      </c>
      <c r="AS11" s="17"/>
      <c r="AT11" s="17">
        <v>0.23124377757689099</v>
      </c>
      <c r="AU11" s="17">
        <v>0.33553825697774098</v>
      </c>
      <c r="AV11" s="17"/>
      <c r="AW11" s="17">
        <v>0.26393502962547899</v>
      </c>
      <c r="AX11" s="17">
        <v>0.30045007797720702</v>
      </c>
      <c r="AY11" s="17">
        <v>0.205328630778986</v>
      </c>
      <c r="AZ11" s="17"/>
      <c r="BA11" s="17">
        <v>0.218851904707553</v>
      </c>
      <c r="BB11" s="17">
        <v>0.30976004602679902</v>
      </c>
      <c r="BC11" s="17">
        <v>0.235692396180712</v>
      </c>
      <c r="BD11" s="17">
        <v>0.193656345508464</v>
      </c>
      <c r="BE11" s="17">
        <v>0.16972225427123899</v>
      </c>
      <c r="BF11" s="17"/>
      <c r="BG11" s="17">
        <v>0.24256116659635599</v>
      </c>
      <c r="BH11" s="17">
        <v>0.250933976571249</v>
      </c>
      <c r="BI11" s="17"/>
      <c r="BJ11" s="17">
        <v>0.225221872403468</v>
      </c>
      <c r="BK11" s="17">
        <v>0.34080859001208003</v>
      </c>
      <c r="BL11" s="17"/>
      <c r="BM11" s="17">
        <v>0.21798977432613401</v>
      </c>
      <c r="BN11" s="17">
        <v>0.25568827866766602</v>
      </c>
      <c r="BO11" s="17">
        <v>0.248147271096778</v>
      </c>
      <c r="BP11" s="17">
        <v>0.20379906112256499</v>
      </c>
      <c r="BQ11" s="17">
        <v>0.337030157543529</v>
      </c>
      <c r="BR11" s="17"/>
      <c r="BS11" s="17">
        <v>0.27085517973915002</v>
      </c>
      <c r="BT11" s="17"/>
      <c r="BU11" s="17">
        <v>0.30825837742798101</v>
      </c>
      <c r="BV11" s="17">
        <v>0.25380587082967598</v>
      </c>
      <c r="BW11" s="17">
        <v>0.22832816225753799</v>
      </c>
      <c r="BX11" s="17">
        <v>0.28076153805418003</v>
      </c>
      <c r="BY11" s="17">
        <v>0.123700334411509</v>
      </c>
      <c r="BZ11" s="17"/>
      <c r="CA11" s="17">
        <v>0.22028272179584099</v>
      </c>
      <c r="CB11" s="17"/>
      <c r="CC11" s="17">
        <v>0.265505710642573</v>
      </c>
      <c r="CD11" s="17">
        <v>0.206350259222146</v>
      </c>
      <c r="CE11" s="17"/>
      <c r="CF11" s="17">
        <v>0.26721260883189701</v>
      </c>
      <c r="CG11" s="17"/>
      <c r="CH11" s="17">
        <v>0.25578013963696</v>
      </c>
      <c r="CI11" s="17">
        <v>0.23218028532583199</v>
      </c>
    </row>
    <row r="12" spans="2:87" x14ac:dyDescent="0.35">
      <c r="B12" s="18" t="s">
        <v>160</v>
      </c>
      <c r="C12" s="17">
        <v>0.113495332846777</v>
      </c>
      <c r="D12" s="17">
        <v>0.105962859211485</v>
      </c>
      <c r="E12" s="17">
        <v>0.121167617101557</v>
      </c>
      <c r="F12" s="17"/>
      <c r="G12" s="17">
        <v>0.128492421051071</v>
      </c>
      <c r="H12" s="17">
        <v>0.105186180040397</v>
      </c>
      <c r="I12" s="17">
        <v>0.103897006919094</v>
      </c>
      <c r="J12" s="17">
        <v>7.4366176963623604E-2</v>
      </c>
      <c r="K12" s="17">
        <v>0.23995930316926001</v>
      </c>
      <c r="L12" s="17">
        <v>7.9856234835324294E-2</v>
      </c>
      <c r="M12" s="17"/>
      <c r="N12" s="17">
        <v>7.9538703256009299E-2</v>
      </c>
      <c r="O12" s="17">
        <v>8.2191689400016796E-2</v>
      </c>
      <c r="P12" s="17">
        <v>0.146017726677795</v>
      </c>
      <c r="Q12" s="17">
        <v>0.15423543238915199</v>
      </c>
      <c r="R12" s="17"/>
      <c r="S12" s="17">
        <v>6.8601066062166496E-2</v>
      </c>
      <c r="T12" s="17">
        <v>0.138791300272916</v>
      </c>
      <c r="U12" s="17">
        <v>0.10117092798117799</v>
      </c>
      <c r="V12" s="17">
        <v>9.0283957868821194E-2</v>
      </c>
      <c r="W12" s="17">
        <v>0.101129653341008</v>
      </c>
      <c r="X12" s="17">
        <v>0.13613757286561601</v>
      </c>
      <c r="Y12" s="17">
        <v>5.6494058259683198E-2</v>
      </c>
      <c r="Z12" s="17">
        <v>0.10262702972747</v>
      </c>
      <c r="AA12" s="17">
        <v>0.130165136694575</v>
      </c>
      <c r="AB12" s="17">
        <v>0.148696662074838</v>
      </c>
      <c r="AC12" s="17">
        <v>0.18629609606692399</v>
      </c>
      <c r="AD12" s="17">
        <v>0.13668407843937</v>
      </c>
      <c r="AE12" s="17"/>
      <c r="AF12" s="17">
        <v>0.176328341723723</v>
      </c>
      <c r="AG12" s="17">
        <v>0.12519706633783001</v>
      </c>
      <c r="AH12" s="17">
        <v>0.10924724199637</v>
      </c>
      <c r="AI12" s="17">
        <v>4.8288809785024797E-2</v>
      </c>
      <c r="AJ12" s="17">
        <v>6.8765041842643496E-2</v>
      </c>
      <c r="AK12" s="17"/>
      <c r="AL12" s="17">
        <v>5.9991286334789597E-2</v>
      </c>
      <c r="AM12" s="17">
        <v>0.13853305601149801</v>
      </c>
      <c r="AN12" s="17">
        <v>0.110855303928343</v>
      </c>
      <c r="AO12" s="17">
        <v>0.28812710082424497</v>
      </c>
      <c r="AP12" s="17"/>
      <c r="AQ12" s="17">
        <v>0.11447665602029</v>
      </c>
      <c r="AR12" s="17">
        <v>0.111880562552615</v>
      </c>
      <c r="AS12" s="17"/>
      <c r="AT12" s="17">
        <v>0.104399754588738</v>
      </c>
      <c r="AU12" s="17">
        <v>9.0584537812513702E-2</v>
      </c>
      <c r="AV12" s="17"/>
      <c r="AW12" s="17">
        <v>0.1140072187458</v>
      </c>
      <c r="AX12" s="17">
        <v>9.73143520369881E-2</v>
      </c>
      <c r="AY12" s="17">
        <v>0.123399839829615</v>
      </c>
      <c r="AZ12" s="17"/>
      <c r="BA12" s="17">
        <v>8.6289687083463004E-2</v>
      </c>
      <c r="BB12" s="17">
        <v>0.130837391926971</v>
      </c>
      <c r="BC12" s="17">
        <v>0.106933555875624</v>
      </c>
      <c r="BD12" s="17">
        <v>0.16892136884717501</v>
      </c>
      <c r="BE12" s="17">
        <v>4.5807572667653701E-2</v>
      </c>
      <c r="BF12" s="17"/>
      <c r="BG12" s="17">
        <v>0.13501411728838</v>
      </c>
      <c r="BH12" s="17">
        <v>9.7053470817102305E-2</v>
      </c>
      <c r="BI12" s="17"/>
      <c r="BJ12" s="17">
        <v>0.125848019861491</v>
      </c>
      <c r="BK12" s="17">
        <v>6.7591712684604094E-2</v>
      </c>
      <c r="BL12" s="17"/>
      <c r="BM12" s="17">
        <v>9.3727406677307598E-2</v>
      </c>
      <c r="BN12" s="17">
        <v>7.8413879583498894E-2</v>
      </c>
      <c r="BO12" s="17">
        <v>0.126697058873875</v>
      </c>
      <c r="BP12" s="17">
        <v>2.6343359067226801E-2</v>
      </c>
      <c r="BQ12" s="17">
        <v>0.18763822119901299</v>
      </c>
      <c r="BR12" s="17"/>
      <c r="BS12" s="17">
        <v>0.16630052322000599</v>
      </c>
      <c r="BT12" s="17"/>
      <c r="BU12" s="17">
        <v>4.1799318909173898E-2</v>
      </c>
      <c r="BV12" s="17">
        <v>9.6262490336859796E-2</v>
      </c>
      <c r="BW12" s="17">
        <v>0.102360077683486</v>
      </c>
      <c r="BX12" s="17">
        <v>0.18476621619445599</v>
      </c>
      <c r="BY12" s="17">
        <v>0.14080389941724</v>
      </c>
      <c r="BZ12" s="17"/>
      <c r="CA12" s="17">
        <v>0.14152601366515399</v>
      </c>
      <c r="CB12" s="17"/>
      <c r="CC12" s="17">
        <v>0.109572512649094</v>
      </c>
      <c r="CD12" s="17">
        <v>0.13469802949382501</v>
      </c>
      <c r="CE12" s="17"/>
      <c r="CF12" s="17">
        <v>9.1567250153324703E-2</v>
      </c>
      <c r="CG12" s="17"/>
      <c r="CH12" s="17">
        <v>0.13713496073779899</v>
      </c>
      <c r="CI12" s="17">
        <v>7.4642544893747498E-2</v>
      </c>
    </row>
    <row r="13" spans="2:87" x14ac:dyDescent="0.35">
      <c r="B13" s="18" t="s">
        <v>161</v>
      </c>
      <c r="C13" s="19">
        <v>0.27067101767631402</v>
      </c>
      <c r="D13" s="19">
        <v>0.220887484280022</v>
      </c>
      <c r="E13" s="19">
        <v>0.31468485324776102</v>
      </c>
      <c r="F13" s="19"/>
      <c r="G13" s="19">
        <v>0.16538682359346599</v>
      </c>
      <c r="H13" s="19">
        <v>0.17740589069888399</v>
      </c>
      <c r="I13" s="19">
        <v>0.31675805600282497</v>
      </c>
      <c r="J13" s="19">
        <v>0.29323724500749698</v>
      </c>
      <c r="K13" s="19">
        <v>0.25484714890994697</v>
      </c>
      <c r="L13" s="19">
        <v>0.35862447557132199</v>
      </c>
      <c r="M13" s="19"/>
      <c r="N13" s="19">
        <v>0.19020747379882999</v>
      </c>
      <c r="O13" s="19">
        <v>0.30850531184909302</v>
      </c>
      <c r="P13" s="19">
        <v>0.305999660698826</v>
      </c>
      <c r="Q13" s="19">
        <v>0.27634125410812099</v>
      </c>
      <c r="R13" s="19"/>
      <c r="S13" s="19">
        <v>0.221422420957056</v>
      </c>
      <c r="T13" s="19">
        <v>0.33113027252142402</v>
      </c>
      <c r="U13" s="19">
        <v>0.218899466877606</v>
      </c>
      <c r="V13" s="19">
        <v>0.24095801450183399</v>
      </c>
      <c r="W13" s="19">
        <v>0.288981659686465</v>
      </c>
      <c r="X13" s="19">
        <v>0.33845257410748403</v>
      </c>
      <c r="Y13" s="19">
        <v>0.20506318090401901</v>
      </c>
      <c r="Z13" s="19">
        <v>0.38920581454355702</v>
      </c>
      <c r="AA13" s="19">
        <v>0.28478437836954001</v>
      </c>
      <c r="AB13" s="19">
        <v>0.233924942387918</v>
      </c>
      <c r="AC13" s="19">
        <v>0.204923357934957</v>
      </c>
      <c r="AD13" s="19">
        <v>0.427684012542909</v>
      </c>
      <c r="AE13" s="19"/>
      <c r="AF13" s="19">
        <v>0.27761279844693998</v>
      </c>
      <c r="AG13" s="19">
        <v>0.25123890343977401</v>
      </c>
      <c r="AH13" s="19">
        <v>0.320150074834884</v>
      </c>
      <c r="AI13" s="19">
        <v>0.21892163656338201</v>
      </c>
      <c r="AJ13" s="19">
        <v>0.17863130081973699</v>
      </c>
      <c r="AK13" s="19"/>
      <c r="AL13" s="19">
        <v>0.26803075669026399</v>
      </c>
      <c r="AM13" s="19">
        <v>0.27976273579015098</v>
      </c>
      <c r="AN13" s="19">
        <v>0.22757092699916501</v>
      </c>
      <c r="AO13" s="19">
        <v>0.348990781367359</v>
      </c>
      <c r="AP13" s="19"/>
      <c r="AQ13" s="19">
        <v>0.282983369817985</v>
      </c>
      <c r="AR13" s="19">
        <v>0.250411004434752</v>
      </c>
      <c r="AS13" s="19"/>
      <c r="AT13" s="19">
        <v>0.25672800638193199</v>
      </c>
      <c r="AU13" s="19">
        <v>0.32186371440641898</v>
      </c>
      <c r="AV13" s="19"/>
      <c r="AW13" s="19">
        <v>0.33838562015600099</v>
      </c>
      <c r="AX13" s="19">
        <v>0.210103147436452</v>
      </c>
      <c r="AY13" s="19">
        <v>0.233254106702381</v>
      </c>
      <c r="AZ13" s="19"/>
      <c r="BA13" s="19">
        <v>0.194623982960762</v>
      </c>
      <c r="BB13" s="19">
        <v>0.20995040778999399</v>
      </c>
      <c r="BC13" s="19">
        <v>0.30885261028072097</v>
      </c>
      <c r="BD13" s="19">
        <v>0.41100777375295999</v>
      </c>
      <c r="BE13" s="19">
        <v>0.51356628301590002</v>
      </c>
      <c r="BF13" s="19"/>
      <c r="BG13" s="19">
        <v>0.26624820131854499</v>
      </c>
      <c r="BH13" s="19">
        <v>0.27405035987542298</v>
      </c>
      <c r="BI13" s="19"/>
      <c r="BJ13" s="19">
        <v>0.26199565828912003</v>
      </c>
      <c r="BK13" s="19">
        <v>0.30949128644409002</v>
      </c>
      <c r="BL13" s="19"/>
      <c r="BM13" s="19">
        <v>0.33019162534270602</v>
      </c>
      <c r="BN13" s="19">
        <v>0.308842713020968</v>
      </c>
      <c r="BO13" s="19">
        <v>0.22331833854386099</v>
      </c>
      <c r="BP13" s="19">
        <v>0.25343290584563599</v>
      </c>
      <c r="BQ13" s="19">
        <v>0.25908017382394199</v>
      </c>
      <c r="BR13" s="19"/>
      <c r="BS13" s="19">
        <v>0.23597118106342199</v>
      </c>
      <c r="BT13" s="19"/>
      <c r="BU13" s="19">
        <v>0.32033913924937102</v>
      </c>
      <c r="BV13" s="19">
        <v>0.19330207779354999</v>
      </c>
      <c r="BW13" s="19">
        <v>0.151009406589835</v>
      </c>
      <c r="BX13" s="19">
        <v>0.27567724119679499</v>
      </c>
      <c r="BY13" s="19">
        <v>0.41336551703908397</v>
      </c>
      <c r="BZ13" s="19"/>
      <c r="CA13" s="19">
        <v>0.207101762350451</v>
      </c>
      <c r="CB13" s="19"/>
      <c r="CC13" s="19">
        <v>0.27629254369309397</v>
      </c>
      <c r="CD13" s="19">
        <v>0.219308977441415</v>
      </c>
      <c r="CE13" s="19"/>
      <c r="CF13" s="19">
        <v>0.28545099348271802</v>
      </c>
      <c r="CG13" s="19"/>
      <c r="CH13" s="19">
        <v>0.23552407017024801</v>
      </c>
      <c r="CI13" s="19">
        <v>0.13694484377240301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223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520</v>
      </c>
      <c r="D7" s="10">
        <v>254</v>
      </c>
      <c r="E7" s="10">
        <v>264</v>
      </c>
      <c r="F7" s="10"/>
      <c r="G7" s="10">
        <v>41</v>
      </c>
      <c r="H7" s="10">
        <v>88</v>
      </c>
      <c r="I7" s="10">
        <v>97</v>
      </c>
      <c r="J7" s="10">
        <v>90</v>
      </c>
      <c r="K7" s="10">
        <v>69</v>
      </c>
      <c r="L7" s="10">
        <v>135</v>
      </c>
      <c r="M7" s="10"/>
      <c r="N7" s="10">
        <v>144</v>
      </c>
      <c r="O7" s="10">
        <v>145</v>
      </c>
      <c r="P7" s="10">
        <v>113</v>
      </c>
      <c r="Q7" s="10">
        <v>118</v>
      </c>
      <c r="R7" s="10"/>
      <c r="S7" s="10">
        <v>66</v>
      </c>
      <c r="T7" s="10">
        <v>83</v>
      </c>
      <c r="U7" s="10">
        <v>44</v>
      </c>
      <c r="V7" s="10">
        <v>54</v>
      </c>
      <c r="W7" s="10">
        <v>39</v>
      </c>
      <c r="X7" s="10">
        <v>45</v>
      </c>
      <c r="Y7" s="10">
        <v>38</v>
      </c>
      <c r="Z7" s="10">
        <v>17</v>
      </c>
      <c r="AA7" s="10">
        <v>48</v>
      </c>
      <c r="AB7" s="10">
        <v>34</v>
      </c>
      <c r="AC7" s="10">
        <v>38</v>
      </c>
      <c r="AD7" s="10">
        <v>14</v>
      </c>
      <c r="AE7" s="10"/>
      <c r="AF7" s="10">
        <v>78</v>
      </c>
      <c r="AG7" s="10">
        <v>201</v>
      </c>
      <c r="AH7" s="10">
        <v>115</v>
      </c>
      <c r="AI7" s="10">
        <v>51</v>
      </c>
      <c r="AJ7" s="10">
        <v>55</v>
      </c>
      <c r="AK7" s="10"/>
      <c r="AL7" s="10">
        <v>204</v>
      </c>
      <c r="AM7" s="10">
        <v>202</v>
      </c>
      <c r="AN7" s="10">
        <v>85</v>
      </c>
      <c r="AO7" s="10">
        <v>29</v>
      </c>
      <c r="AP7" s="10"/>
      <c r="AQ7" s="10">
        <v>323</v>
      </c>
      <c r="AR7" s="10">
        <v>197</v>
      </c>
      <c r="AS7" s="10"/>
      <c r="AT7" s="10">
        <v>335</v>
      </c>
      <c r="AU7" s="10">
        <v>118</v>
      </c>
      <c r="AV7" s="10"/>
      <c r="AW7" s="10">
        <v>210</v>
      </c>
      <c r="AX7" s="10">
        <v>114</v>
      </c>
      <c r="AY7" s="10">
        <v>177</v>
      </c>
      <c r="AZ7" s="10"/>
      <c r="BA7" s="10">
        <v>114</v>
      </c>
      <c r="BB7" s="10">
        <v>164</v>
      </c>
      <c r="BC7" s="10">
        <v>163</v>
      </c>
      <c r="BD7" s="10">
        <v>58</v>
      </c>
      <c r="BE7" s="10">
        <v>21</v>
      </c>
      <c r="BF7" s="10"/>
      <c r="BG7" s="10">
        <v>211</v>
      </c>
      <c r="BH7" s="10">
        <v>309</v>
      </c>
      <c r="BI7" s="10"/>
      <c r="BJ7" s="10">
        <v>405</v>
      </c>
      <c r="BK7" s="10">
        <v>110</v>
      </c>
      <c r="BL7" s="10"/>
      <c r="BM7" s="10">
        <v>81</v>
      </c>
      <c r="BN7" s="10">
        <v>98</v>
      </c>
      <c r="BO7" s="10">
        <v>189</v>
      </c>
      <c r="BP7" s="10">
        <v>36</v>
      </c>
      <c r="BQ7" s="10">
        <v>59</v>
      </c>
      <c r="BR7" s="10"/>
      <c r="BS7" s="10">
        <v>151</v>
      </c>
      <c r="BT7" s="10"/>
      <c r="BU7" s="10">
        <v>92</v>
      </c>
      <c r="BV7" s="10">
        <v>127</v>
      </c>
      <c r="BW7" s="10">
        <v>55</v>
      </c>
      <c r="BX7" s="10">
        <v>102</v>
      </c>
      <c r="BY7" s="10">
        <v>45</v>
      </c>
      <c r="BZ7" s="10"/>
      <c r="CA7" s="10">
        <v>36</v>
      </c>
      <c r="CB7" s="10"/>
      <c r="CC7" s="10">
        <v>402</v>
      </c>
      <c r="CD7" s="10">
        <v>103</v>
      </c>
      <c r="CE7" s="10"/>
      <c r="CF7" s="10">
        <v>203</v>
      </c>
      <c r="CG7" s="10"/>
      <c r="CH7" s="10">
        <v>179</v>
      </c>
      <c r="CI7" s="10">
        <v>47</v>
      </c>
    </row>
    <row r="8" spans="2:87" ht="30" customHeight="1" x14ac:dyDescent="0.35">
      <c r="B8" s="11" t="s">
        <v>20</v>
      </c>
      <c r="C8" s="11">
        <v>523</v>
      </c>
      <c r="D8" s="11">
        <v>249</v>
      </c>
      <c r="E8" s="11">
        <v>272</v>
      </c>
      <c r="F8" s="11"/>
      <c r="G8" s="11">
        <v>73</v>
      </c>
      <c r="H8" s="11">
        <v>88</v>
      </c>
      <c r="I8" s="11">
        <v>93</v>
      </c>
      <c r="J8" s="11">
        <v>84</v>
      </c>
      <c r="K8" s="11">
        <v>63</v>
      </c>
      <c r="L8" s="11">
        <v>122</v>
      </c>
      <c r="M8" s="11"/>
      <c r="N8" s="11">
        <v>130</v>
      </c>
      <c r="O8" s="11">
        <v>148</v>
      </c>
      <c r="P8" s="11">
        <v>118</v>
      </c>
      <c r="Q8" s="11">
        <v>128</v>
      </c>
      <c r="R8" s="11"/>
      <c r="S8" s="11">
        <v>64</v>
      </c>
      <c r="T8" s="11">
        <v>79</v>
      </c>
      <c r="U8" s="11">
        <v>45</v>
      </c>
      <c r="V8" s="11">
        <v>58</v>
      </c>
      <c r="W8" s="11">
        <v>36</v>
      </c>
      <c r="X8" s="11">
        <v>49</v>
      </c>
      <c r="Y8" s="11">
        <v>43</v>
      </c>
      <c r="Z8" s="11">
        <v>18</v>
      </c>
      <c r="AA8" s="11">
        <v>53</v>
      </c>
      <c r="AB8" s="11">
        <v>31</v>
      </c>
      <c r="AC8" s="11">
        <v>35</v>
      </c>
      <c r="AD8" s="11">
        <v>12</v>
      </c>
      <c r="AE8" s="11"/>
      <c r="AF8" s="11">
        <v>83</v>
      </c>
      <c r="AG8" s="11">
        <v>204</v>
      </c>
      <c r="AH8" s="11">
        <v>111</v>
      </c>
      <c r="AI8" s="11">
        <v>52</v>
      </c>
      <c r="AJ8" s="11">
        <v>53</v>
      </c>
      <c r="AK8" s="11"/>
      <c r="AL8" s="11">
        <v>196</v>
      </c>
      <c r="AM8" s="11">
        <v>205</v>
      </c>
      <c r="AN8" s="11">
        <v>90</v>
      </c>
      <c r="AO8" s="11">
        <v>32</v>
      </c>
      <c r="AP8" s="11"/>
      <c r="AQ8" s="11">
        <v>325</v>
      </c>
      <c r="AR8" s="11">
        <v>198</v>
      </c>
      <c r="AS8" s="11"/>
      <c r="AT8" s="11">
        <v>338</v>
      </c>
      <c r="AU8" s="11">
        <v>106</v>
      </c>
      <c r="AV8" s="11"/>
      <c r="AW8" s="11">
        <v>194</v>
      </c>
      <c r="AX8" s="11">
        <v>114</v>
      </c>
      <c r="AY8" s="11">
        <v>188</v>
      </c>
      <c r="AZ8" s="11"/>
      <c r="BA8" s="11">
        <v>123</v>
      </c>
      <c r="BB8" s="11">
        <v>160</v>
      </c>
      <c r="BC8" s="11">
        <v>164</v>
      </c>
      <c r="BD8" s="11">
        <v>55</v>
      </c>
      <c r="BE8" s="11">
        <v>21</v>
      </c>
      <c r="BF8" s="11"/>
      <c r="BG8" s="11">
        <v>226</v>
      </c>
      <c r="BH8" s="11">
        <v>296</v>
      </c>
      <c r="BI8" s="11"/>
      <c r="BJ8" s="11">
        <v>417</v>
      </c>
      <c r="BK8" s="11">
        <v>101</v>
      </c>
      <c r="BL8" s="11"/>
      <c r="BM8" s="11">
        <v>86</v>
      </c>
      <c r="BN8" s="11">
        <v>93</v>
      </c>
      <c r="BO8" s="11">
        <v>194</v>
      </c>
      <c r="BP8" s="11">
        <v>35</v>
      </c>
      <c r="BQ8" s="11">
        <v>58</v>
      </c>
      <c r="BR8" s="11"/>
      <c r="BS8" s="11">
        <v>146</v>
      </c>
      <c r="BT8" s="11"/>
      <c r="BU8" s="11">
        <v>91</v>
      </c>
      <c r="BV8" s="11">
        <v>131</v>
      </c>
      <c r="BW8" s="11">
        <v>53</v>
      </c>
      <c r="BX8" s="11">
        <v>100</v>
      </c>
      <c r="BY8" s="11">
        <v>47</v>
      </c>
      <c r="BZ8" s="11"/>
      <c r="CA8" s="11">
        <v>36</v>
      </c>
      <c r="CB8" s="11"/>
      <c r="CC8" s="11">
        <v>400</v>
      </c>
      <c r="CD8" s="11">
        <v>108</v>
      </c>
      <c r="CE8" s="11"/>
      <c r="CF8" s="11">
        <v>195</v>
      </c>
      <c r="CG8" s="11"/>
      <c r="CH8" s="11">
        <v>177</v>
      </c>
      <c r="CI8" s="11">
        <v>49</v>
      </c>
    </row>
    <row r="9" spans="2:87" x14ac:dyDescent="0.35">
      <c r="B9" s="18" t="s">
        <v>157</v>
      </c>
      <c r="C9" s="17">
        <v>5.8252025564148997E-2</v>
      </c>
      <c r="D9" s="17">
        <v>4.97543740029752E-2</v>
      </c>
      <c r="E9" s="17">
        <v>6.6439433996069205E-2</v>
      </c>
      <c r="F9" s="17"/>
      <c r="G9" s="17">
        <v>2.2444427730667699E-2</v>
      </c>
      <c r="H9" s="17">
        <v>0.12397982717459501</v>
      </c>
      <c r="I9" s="17">
        <v>7.3460418692971596E-2</v>
      </c>
      <c r="J9" s="17">
        <v>2.28781716167126E-2</v>
      </c>
      <c r="K9" s="17">
        <v>8.2565073479790099E-2</v>
      </c>
      <c r="L9" s="17">
        <v>3.2336059029633497E-2</v>
      </c>
      <c r="M9" s="17"/>
      <c r="N9" s="17">
        <v>5.7203934353726997E-2</v>
      </c>
      <c r="O9" s="17">
        <v>6.3282718177077202E-2</v>
      </c>
      <c r="P9" s="17">
        <v>5.9794077630399699E-2</v>
      </c>
      <c r="Q9" s="17">
        <v>5.2095473968496099E-2</v>
      </c>
      <c r="R9" s="17"/>
      <c r="S9" s="17">
        <v>7.6624923694192396E-2</v>
      </c>
      <c r="T9" s="17">
        <v>5.7854958211445297E-2</v>
      </c>
      <c r="U9" s="17">
        <v>0</v>
      </c>
      <c r="V9" s="17">
        <v>4.6105154023168601E-2</v>
      </c>
      <c r="W9" s="17">
        <v>6.4225321529543897E-2</v>
      </c>
      <c r="X9" s="17">
        <v>8.4104353147856803E-2</v>
      </c>
      <c r="Y9" s="17">
        <v>0.113779265165747</v>
      </c>
      <c r="Z9" s="17">
        <v>5.5848624106344301E-2</v>
      </c>
      <c r="AA9" s="17">
        <v>3.9509163521570301E-2</v>
      </c>
      <c r="AB9" s="17">
        <v>6.3549124434597801E-2</v>
      </c>
      <c r="AC9" s="17">
        <v>5.4489423333585203E-2</v>
      </c>
      <c r="AD9" s="17">
        <v>0</v>
      </c>
      <c r="AE9" s="17"/>
      <c r="AF9" s="17">
        <v>6.5090484597612602E-2</v>
      </c>
      <c r="AG9" s="17">
        <v>6.4820745457330298E-2</v>
      </c>
      <c r="AH9" s="17">
        <v>6.8862011240655899E-2</v>
      </c>
      <c r="AI9" s="17">
        <v>3.7269154854161698E-2</v>
      </c>
      <c r="AJ9" s="17">
        <v>4.3442755142144698E-2</v>
      </c>
      <c r="AK9" s="17"/>
      <c r="AL9" s="17">
        <v>4.7593976723321801E-2</v>
      </c>
      <c r="AM9" s="17">
        <v>3.7792516654190901E-2</v>
      </c>
      <c r="AN9" s="17">
        <v>7.2079565378849395E-2</v>
      </c>
      <c r="AO9" s="17">
        <v>0.21577545428444</v>
      </c>
      <c r="AP9" s="17"/>
      <c r="AQ9" s="17">
        <v>5.9959722551321398E-2</v>
      </c>
      <c r="AR9" s="17">
        <v>5.5442004930025497E-2</v>
      </c>
      <c r="AS9" s="17"/>
      <c r="AT9" s="17">
        <v>7.1285498000651301E-2</v>
      </c>
      <c r="AU9" s="17">
        <v>1.76324269244926E-2</v>
      </c>
      <c r="AV9" s="17"/>
      <c r="AW9" s="17">
        <v>4.0089047737178203E-2</v>
      </c>
      <c r="AX9" s="17">
        <v>5.4095915093057598E-2</v>
      </c>
      <c r="AY9" s="17">
        <v>8.8124959397824706E-2</v>
      </c>
      <c r="AZ9" s="17"/>
      <c r="BA9" s="17">
        <v>8.35128125475912E-2</v>
      </c>
      <c r="BB9" s="17">
        <v>6.0887185315264797E-2</v>
      </c>
      <c r="BC9" s="17">
        <v>4.1432536262188097E-2</v>
      </c>
      <c r="BD9" s="17">
        <v>5.1290889461517497E-2</v>
      </c>
      <c r="BE9" s="17">
        <v>3.9576105684310199E-2</v>
      </c>
      <c r="BF9" s="17"/>
      <c r="BG9" s="17">
        <v>5.1489848016940197E-2</v>
      </c>
      <c r="BH9" s="17">
        <v>6.3418803945757496E-2</v>
      </c>
      <c r="BI9" s="17"/>
      <c r="BJ9" s="17">
        <v>6.0344138389487302E-2</v>
      </c>
      <c r="BK9" s="17">
        <v>4.4695192843639001E-2</v>
      </c>
      <c r="BL9" s="17"/>
      <c r="BM9" s="17">
        <v>6.1462438473862797E-2</v>
      </c>
      <c r="BN9" s="17">
        <v>2.9907797922231801E-2</v>
      </c>
      <c r="BO9" s="17">
        <v>6.4865546686266498E-2</v>
      </c>
      <c r="BP9" s="17">
        <v>9.7936358093711595E-2</v>
      </c>
      <c r="BQ9" s="17">
        <v>4.9570175518887302E-2</v>
      </c>
      <c r="BR9" s="17"/>
      <c r="BS9" s="17">
        <v>7.8671227042741904E-2</v>
      </c>
      <c r="BT9" s="17"/>
      <c r="BU9" s="17">
        <v>3.5113904772541699E-2</v>
      </c>
      <c r="BV9" s="17">
        <v>5.5533384215389898E-2</v>
      </c>
      <c r="BW9" s="17">
        <v>7.2670809390475696E-2</v>
      </c>
      <c r="BX9" s="17">
        <v>7.9000137116381999E-2</v>
      </c>
      <c r="BY9" s="17">
        <v>0</v>
      </c>
      <c r="BZ9" s="17"/>
      <c r="CA9" s="17">
        <v>0.10498731063607999</v>
      </c>
      <c r="CB9" s="17"/>
      <c r="CC9" s="17">
        <v>6.0573218235554602E-2</v>
      </c>
      <c r="CD9" s="17">
        <v>5.7708283489399603E-2</v>
      </c>
      <c r="CE9" s="17"/>
      <c r="CF9" s="17">
        <v>6.07598691140065E-2</v>
      </c>
      <c r="CG9" s="17"/>
      <c r="CH9" s="17">
        <v>4.6955647725925302E-2</v>
      </c>
      <c r="CI9" s="17">
        <v>1.35461903637335E-2</v>
      </c>
    </row>
    <row r="10" spans="2:87" x14ac:dyDescent="0.35">
      <c r="B10" s="18" t="s">
        <v>158</v>
      </c>
      <c r="C10" s="17">
        <v>0.16107701741660899</v>
      </c>
      <c r="D10" s="17">
        <v>0.18488069385071801</v>
      </c>
      <c r="E10" s="17">
        <v>0.14031675693757301</v>
      </c>
      <c r="F10" s="17"/>
      <c r="G10" s="17">
        <v>0.248159113664259</v>
      </c>
      <c r="H10" s="17">
        <v>0.19661535973259001</v>
      </c>
      <c r="I10" s="17">
        <v>0.15564802780697101</v>
      </c>
      <c r="J10" s="17">
        <v>0.145580907781657</v>
      </c>
      <c r="K10" s="17">
        <v>0.122327539939588</v>
      </c>
      <c r="L10" s="17">
        <v>0.11792200065203499</v>
      </c>
      <c r="M10" s="17"/>
      <c r="N10" s="17">
        <v>0.16865263393636201</v>
      </c>
      <c r="O10" s="17">
        <v>0.165902406086858</v>
      </c>
      <c r="P10" s="17">
        <v>0.17964706741752101</v>
      </c>
      <c r="Q10" s="17">
        <v>0.13073521444706401</v>
      </c>
      <c r="R10" s="17"/>
      <c r="S10" s="17">
        <v>0.14493708009357301</v>
      </c>
      <c r="T10" s="17">
        <v>0.16614202944626599</v>
      </c>
      <c r="U10" s="17">
        <v>0.12875554665372299</v>
      </c>
      <c r="V10" s="17">
        <v>0.20514542975219999</v>
      </c>
      <c r="W10" s="17">
        <v>0.27542983413025701</v>
      </c>
      <c r="X10" s="17">
        <v>0.105403365196059</v>
      </c>
      <c r="Y10" s="17">
        <v>0.19028463335444001</v>
      </c>
      <c r="Z10" s="17">
        <v>0.283428497687012</v>
      </c>
      <c r="AA10" s="17">
        <v>0.14083595641969199</v>
      </c>
      <c r="AB10" s="17">
        <v>0.18237108900290899</v>
      </c>
      <c r="AC10" s="17">
        <v>7.3285398453355105E-2</v>
      </c>
      <c r="AD10" s="17">
        <v>0</v>
      </c>
      <c r="AE10" s="17"/>
      <c r="AF10" s="17">
        <v>0.130454280518565</v>
      </c>
      <c r="AG10" s="17">
        <v>0.17473601316585899</v>
      </c>
      <c r="AH10" s="17">
        <v>0.170787243701676</v>
      </c>
      <c r="AI10" s="17">
        <v>0.16967411920880299</v>
      </c>
      <c r="AJ10" s="17">
        <v>0.191564254544517</v>
      </c>
      <c r="AK10" s="17"/>
      <c r="AL10" s="17">
        <v>0.18116177974765801</v>
      </c>
      <c r="AM10" s="17">
        <v>0.161295518268539</v>
      </c>
      <c r="AN10" s="17">
        <v>0.16247922837176601</v>
      </c>
      <c r="AO10" s="17">
        <v>3.2842877533251401E-2</v>
      </c>
      <c r="AP10" s="17"/>
      <c r="AQ10" s="17">
        <v>0.15354697915657001</v>
      </c>
      <c r="AR10" s="17">
        <v>0.17346771848675899</v>
      </c>
      <c r="AS10" s="17"/>
      <c r="AT10" s="17">
        <v>0.155787219840193</v>
      </c>
      <c r="AU10" s="17">
        <v>0.119145833681449</v>
      </c>
      <c r="AV10" s="17"/>
      <c r="AW10" s="17">
        <v>0.127702714462711</v>
      </c>
      <c r="AX10" s="17">
        <v>0.23365118342741101</v>
      </c>
      <c r="AY10" s="17">
        <v>0.15537344202040901</v>
      </c>
      <c r="AZ10" s="17"/>
      <c r="BA10" s="17">
        <v>0.20519606762668899</v>
      </c>
      <c r="BB10" s="17">
        <v>0.175998424818613</v>
      </c>
      <c r="BC10" s="17">
        <v>0.14095885751769099</v>
      </c>
      <c r="BD10" s="17">
        <v>8.5415060809131194E-2</v>
      </c>
      <c r="BE10" s="17">
        <v>0.14477784471774899</v>
      </c>
      <c r="BF10" s="17"/>
      <c r="BG10" s="17">
        <v>0.14591870823925801</v>
      </c>
      <c r="BH10" s="17">
        <v>0.172659029810177</v>
      </c>
      <c r="BI10" s="17"/>
      <c r="BJ10" s="17">
        <v>0.16371568268345499</v>
      </c>
      <c r="BK10" s="17">
        <v>0.157402949486109</v>
      </c>
      <c r="BL10" s="17"/>
      <c r="BM10" s="17">
        <v>0.18968289864475199</v>
      </c>
      <c r="BN10" s="17">
        <v>0.120638437383152</v>
      </c>
      <c r="BO10" s="17">
        <v>0.19402975121541099</v>
      </c>
      <c r="BP10" s="17">
        <v>3.1597049959041397E-2</v>
      </c>
      <c r="BQ10" s="17">
        <v>0.184841058193212</v>
      </c>
      <c r="BR10" s="17"/>
      <c r="BS10" s="17">
        <v>0.16785828051332599</v>
      </c>
      <c r="BT10" s="17"/>
      <c r="BU10" s="17">
        <v>0.14353575150193901</v>
      </c>
      <c r="BV10" s="17">
        <v>0.22508623478466699</v>
      </c>
      <c r="BW10" s="17">
        <v>9.2797107127976994E-2</v>
      </c>
      <c r="BX10" s="17">
        <v>0.17555161295685701</v>
      </c>
      <c r="BY10" s="17">
        <v>0.20157640313265601</v>
      </c>
      <c r="BZ10" s="17"/>
      <c r="CA10" s="17">
        <v>0.204323070830255</v>
      </c>
      <c r="CB10" s="17"/>
      <c r="CC10" s="17">
        <v>0.15682925765236999</v>
      </c>
      <c r="CD10" s="17">
        <v>0.18178547413198401</v>
      </c>
      <c r="CE10" s="17"/>
      <c r="CF10" s="17">
        <v>0.126054521034168</v>
      </c>
      <c r="CG10" s="17"/>
      <c r="CH10" s="17">
        <v>0.16980421127280401</v>
      </c>
      <c r="CI10" s="17">
        <v>0.21207734563540701</v>
      </c>
    </row>
    <row r="11" spans="2:87" x14ac:dyDescent="0.35">
      <c r="B11" s="18" t="s">
        <v>159</v>
      </c>
      <c r="C11" s="17">
        <v>0.24359880978745899</v>
      </c>
      <c r="D11" s="17">
        <v>0.27259964833817801</v>
      </c>
      <c r="E11" s="17">
        <v>0.2186234081822</v>
      </c>
      <c r="F11" s="17"/>
      <c r="G11" s="17">
        <v>0.27609253813553097</v>
      </c>
      <c r="H11" s="17">
        <v>0.23871481374679299</v>
      </c>
      <c r="I11" s="17">
        <v>0.28835646430093098</v>
      </c>
      <c r="J11" s="17">
        <v>0.30185108448044001</v>
      </c>
      <c r="K11" s="17">
        <v>0.16715475822051001</v>
      </c>
      <c r="L11" s="17">
        <v>0.19307032230733601</v>
      </c>
      <c r="M11" s="17"/>
      <c r="N11" s="17">
        <v>0.29857863907100601</v>
      </c>
      <c r="O11" s="17">
        <v>0.24423077356811701</v>
      </c>
      <c r="P11" s="17">
        <v>0.168085074106642</v>
      </c>
      <c r="Q11" s="17">
        <v>0.25639890618921501</v>
      </c>
      <c r="R11" s="17"/>
      <c r="S11" s="17">
        <v>0.195027195220974</v>
      </c>
      <c r="T11" s="17">
        <v>0.195354404920138</v>
      </c>
      <c r="U11" s="17">
        <v>0.38596678898227998</v>
      </c>
      <c r="V11" s="17">
        <v>0.33415355619936898</v>
      </c>
      <c r="W11" s="17">
        <v>0.16702081192425899</v>
      </c>
      <c r="X11" s="17">
        <v>0.162525398787664</v>
      </c>
      <c r="Y11" s="17">
        <v>0.22104224160847399</v>
      </c>
      <c r="Z11" s="17">
        <v>5.1447127965361598E-2</v>
      </c>
      <c r="AA11" s="17">
        <v>0.28497124367626397</v>
      </c>
      <c r="AB11" s="17">
        <v>0.22832166439705101</v>
      </c>
      <c r="AC11" s="17">
        <v>0.340999475691248</v>
      </c>
      <c r="AD11" s="17">
        <v>0.34693465411531799</v>
      </c>
      <c r="AE11" s="17"/>
      <c r="AF11" s="17">
        <v>0.20475986748459599</v>
      </c>
      <c r="AG11" s="17">
        <v>0.229479089081182</v>
      </c>
      <c r="AH11" s="17">
        <v>0.20993679956834799</v>
      </c>
      <c r="AI11" s="17">
        <v>0.39315995972288298</v>
      </c>
      <c r="AJ11" s="17">
        <v>0.27315696585122901</v>
      </c>
      <c r="AK11" s="17"/>
      <c r="AL11" s="17">
        <v>0.219293778823793</v>
      </c>
      <c r="AM11" s="17">
        <v>0.26524259980363402</v>
      </c>
      <c r="AN11" s="17">
        <v>0.27418258670370299</v>
      </c>
      <c r="AO11" s="17">
        <v>0.168486702771911</v>
      </c>
      <c r="AP11" s="17"/>
      <c r="AQ11" s="17">
        <v>0.224303501504936</v>
      </c>
      <c r="AR11" s="17">
        <v>0.27534929879279502</v>
      </c>
      <c r="AS11" s="17"/>
      <c r="AT11" s="17">
        <v>0.25553101512077098</v>
      </c>
      <c r="AU11" s="17">
        <v>0.22152041813399501</v>
      </c>
      <c r="AV11" s="17"/>
      <c r="AW11" s="17">
        <v>0.20951616657428601</v>
      </c>
      <c r="AX11" s="17">
        <v>0.291290382308522</v>
      </c>
      <c r="AY11" s="17">
        <v>0.246952428538074</v>
      </c>
      <c r="AZ11" s="17"/>
      <c r="BA11" s="17">
        <v>0.195693126414204</v>
      </c>
      <c r="BB11" s="17">
        <v>0.26534665236829702</v>
      </c>
      <c r="BC11" s="17">
        <v>0.27124979310152803</v>
      </c>
      <c r="BD11" s="17">
        <v>0.223204733099338</v>
      </c>
      <c r="BE11" s="17">
        <v>0.196209055504731</v>
      </c>
      <c r="BF11" s="17"/>
      <c r="BG11" s="17">
        <v>0.24928502978487599</v>
      </c>
      <c r="BH11" s="17">
        <v>0.239254138510993</v>
      </c>
      <c r="BI11" s="17"/>
      <c r="BJ11" s="17">
        <v>0.25675858416275599</v>
      </c>
      <c r="BK11" s="17">
        <v>0.20019357992512099</v>
      </c>
      <c r="BL11" s="17"/>
      <c r="BM11" s="17">
        <v>0.22966871187295801</v>
      </c>
      <c r="BN11" s="17">
        <v>0.189970041072684</v>
      </c>
      <c r="BO11" s="17">
        <v>0.27538267492874002</v>
      </c>
      <c r="BP11" s="17">
        <v>0.28880807251958202</v>
      </c>
      <c r="BQ11" s="17">
        <v>0.14396027745006801</v>
      </c>
      <c r="BR11" s="17"/>
      <c r="BS11" s="17">
        <v>0.18664780941640899</v>
      </c>
      <c r="BT11" s="17"/>
      <c r="BU11" s="17">
        <v>0.22595010875545499</v>
      </c>
      <c r="BV11" s="17">
        <v>0.27828993814125302</v>
      </c>
      <c r="BW11" s="17">
        <v>0.33596560354920102</v>
      </c>
      <c r="BX11" s="17">
        <v>0.164865272272154</v>
      </c>
      <c r="BY11" s="17">
        <v>0.199341766103517</v>
      </c>
      <c r="BZ11" s="17"/>
      <c r="CA11" s="17">
        <v>0.26249212600606198</v>
      </c>
      <c r="CB11" s="17"/>
      <c r="CC11" s="17">
        <v>0.25101486576696702</v>
      </c>
      <c r="CD11" s="17">
        <v>0.20867764751825699</v>
      </c>
      <c r="CE11" s="17"/>
      <c r="CF11" s="17">
        <v>0.23504077188226999</v>
      </c>
      <c r="CG11" s="17"/>
      <c r="CH11" s="17">
        <v>0.21396633834711801</v>
      </c>
      <c r="CI11" s="17">
        <v>0.39011235460843902</v>
      </c>
    </row>
    <row r="12" spans="2:87" x14ac:dyDescent="0.35">
      <c r="B12" s="18" t="s">
        <v>160</v>
      </c>
      <c r="C12" s="17">
        <v>0.27714668035003698</v>
      </c>
      <c r="D12" s="17">
        <v>0.28162604631111599</v>
      </c>
      <c r="E12" s="17">
        <v>0.27166820410999498</v>
      </c>
      <c r="F12" s="17"/>
      <c r="G12" s="17">
        <v>0.23963163401118401</v>
      </c>
      <c r="H12" s="17">
        <v>0.26267477580874798</v>
      </c>
      <c r="I12" s="17">
        <v>0.205420593918825</v>
      </c>
      <c r="J12" s="17">
        <v>0.24701982493085001</v>
      </c>
      <c r="K12" s="17">
        <v>0.35402910442407198</v>
      </c>
      <c r="L12" s="17">
        <v>0.34569372667753401</v>
      </c>
      <c r="M12" s="17"/>
      <c r="N12" s="17">
        <v>0.31192157675888399</v>
      </c>
      <c r="O12" s="17">
        <v>0.20450196875577001</v>
      </c>
      <c r="P12" s="17">
        <v>0.32099311793830398</v>
      </c>
      <c r="Q12" s="17">
        <v>0.285299336595632</v>
      </c>
      <c r="R12" s="17"/>
      <c r="S12" s="17">
        <v>0.34608401770900099</v>
      </c>
      <c r="T12" s="17">
        <v>0.26161998505871997</v>
      </c>
      <c r="U12" s="17">
        <v>0.24598806637810999</v>
      </c>
      <c r="V12" s="17">
        <v>0.20771886715188501</v>
      </c>
      <c r="W12" s="17">
        <v>0.228481231429155</v>
      </c>
      <c r="X12" s="17">
        <v>0.27612782201352898</v>
      </c>
      <c r="Y12" s="17">
        <v>0.26688811606784002</v>
      </c>
      <c r="Z12" s="17">
        <v>0.275670026431385</v>
      </c>
      <c r="AA12" s="17">
        <v>0.249899258012933</v>
      </c>
      <c r="AB12" s="17">
        <v>0.38263385440664699</v>
      </c>
      <c r="AC12" s="17">
        <v>0.32830225788039502</v>
      </c>
      <c r="AD12" s="17">
        <v>0.36090892643919997</v>
      </c>
      <c r="AE12" s="17"/>
      <c r="AF12" s="17">
        <v>0.32464423685898702</v>
      </c>
      <c r="AG12" s="17">
        <v>0.28441167517968102</v>
      </c>
      <c r="AH12" s="17">
        <v>0.19238252165161801</v>
      </c>
      <c r="AI12" s="17">
        <v>0.23925204094956601</v>
      </c>
      <c r="AJ12" s="17">
        <v>0.40231147070267498</v>
      </c>
      <c r="AK12" s="17"/>
      <c r="AL12" s="17">
        <v>0.30718043771693898</v>
      </c>
      <c r="AM12" s="17">
        <v>0.23664071090810701</v>
      </c>
      <c r="AN12" s="17">
        <v>0.31962296825455699</v>
      </c>
      <c r="AO12" s="17">
        <v>0.233904184043038</v>
      </c>
      <c r="AP12" s="17"/>
      <c r="AQ12" s="17">
        <v>0.29681902052810599</v>
      </c>
      <c r="AR12" s="17">
        <v>0.24477578420328999</v>
      </c>
      <c r="AS12" s="17"/>
      <c r="AT12" s="17">
        <v>0.27176055027806101</v>
      </c>
      <c r="AU12" s="17">
        <v>0.36540414201247301</v>
      </c>
      <c r="AV12" s="17"/>
      <c r="AW12" s="17">
        <v>0.29714498753087198</v>
      </c>
      <c r="AX12" s="17">
        <v>0.23429351752927499</v>
      </c>
      <c r="AY12" s="17">
        <v>0.282163365306421</v>
      </c>
      <c r="AZ12" s="17"/>
      <c r="BA12" s="17">
        <v>0.33708896482163397</v>
      </c>
      <c r="BB12" s="17">
        <v>0.26287920150685801</v>
      </c>
      <c r="BC12" s="17">
        <v>0.26554375351707299</v>
      </c>
      <c r="BD12" s="17">
        <v>0.24535919634197401</v>
      </c>
      <c r="BE12" s="17">
        <v>0.208053801250285</v>
      </c>
      <c r="BF12" s="17"/>
      <c r="BG12" s="17">
        <v>0.275419705424919</v>
      </c>
      <c r="BH12" s="17">
        <v>0.27846621043429998</v>
      </c>
      <c r="BI12" s="17"/>
      <c r="BJ12" s="17">
        <v>0.26571905037042098</v>
      </c>
      <c r="BK12" s="17">
        <v>0.308576519509703</v>
      </c>
      <c r="BL12" s="17"/>
      <c r="BM12" s="17">
        <v>0.178450948728273</v>
      </c>
      <c r="BN12" s="17">
        <v>0.42416934710207499</v>
      </c>
      <c r="BO12" s="17">
        <v>0.24567112185576501</v>
      </c>
      <c r="BP12" s="17">
        <v>0.32128244448610299</v>
      </c>
      <c r="BQ12" s="17">
        <v>0.33267540420500702</v>
      </c>
      <c r="BR12" s="17"/>
      <c r="BS12" s="17">
        <v>0.31046019556577598</v>
      </c>
      <c r="BT12" s="17"/>
      <c r="BU12" s="17">
        <v>0.36231857867742501</v>
      </c>
      <c r="BV12" s="17">
        <v>0.24635890466569599</v>
      </c>
      <c r="BW12" s="17">
        <v>0.328628527438799</v>
      </c>
      <c r="BX12" s="17">
        <v>0.27519039386042898</v>
      </c>
      <c r="BY12" s="17">
        <v>0.20595082023262401</v>
      </c>
      <c r="BZ12" s="17"/>
      <c r="CA12" s="17">
        <v>0.16646599766407799</v>
      </c>
      <c r="CB12" s="17"/>
      <c r="CC12" s="17">
        <v>0.26802295079877198</v>
      </c>
      <c r="CD12" s="17">
        <v>0.31192358941876602</v>
      </c>
      <c r="CE12" s="17"/>
      <c r="CF12" s="17">
        <v>0.318308004485646</v>
      </c>
      <c r="CG12" s="17"/>
      <c r="CH12" s="17">
        <v>0.33255897816799901</v>
      </c>
      <c r="CI12" s="17">
        <v>0.267963134480803</v>
      </c>
    </row>
    <row r="13" spans="2:87" x14ac:dyDescent="0.35">
      <c r="B13" s="18" t="s">
        <v>161</v>
      </c>
      <c r="C13" s="19">
        <v>0.259925466881746</v>
      </c>
      <c r="D13" s="19">
        <v>0.21113923749701299</v>
      </c>
      <c r="E13" s="19">
        <v>0.30295219677416302</v>
      </c>
      <c r="F13" s="19"/>
      <c r="G13" s="19">
        <v>0.21367228645835801</v>
      </c>
      <c r="H13" s="19">
        <v>0.178015223537274</v>
      </c>
      <c r="I13" s="19">
        <v>0.27711449528030202</v>
      </c>
      <c r="J13" s="19">
        <v>0.28267001119034102</v>
      </c>
      <c r="K13" s="19">
        <v>0.27392352393604003</v>
      </c>
      <c r="L13" s="19">
        <v>0.31097789133346099</v>
      </c>
      <c r="M13" s="19"/>
      <c r="N13" s="19">
        <v>0.16364321588002201</v>
      </c>
      <c r="O13" s="19">
        <v>0.32208213341217801</v>
      </c>
      <c r="P13" s="19">
        <v>0.27148066290713302</v>
      </c>
      <c r="Q13" s="19">
        <v>0.27547106879959299</v>
      </c>
      <c r="R13" s="19"/>
      <c r="S13" s="19">
        <v>0.23732678328225901</v>
      </c>
      <c r="T13" s="19">
        <v>0.31902862236343099</v>
      </c>
      <c r="U13" s="19">
        <v>0.239289597985887</v>
      </c>
      <c r="V13" s="19">
        <v>0.20687699287337799</v>
      </c>
      <c r="W13" s="19">
        <v>0.26484280098678498</v>
      </c>
      <c r="X13" s="19">
        <v>0.37183906085489099</v>
      </c>
      <c r="Y13" s="19">
        <v>0.20800574380349801</v>
      </c>
      <c r="Z13" s="19">
        <v>0.333605723809897</v>
      </c>
      <c r="AA13" s="19">
        <v>0.28478437836954001</v>
      </c>
      <c r="AB13" s="19">
        <v>0.143124267758795</v>
      </c>
      <c r="AC13" s="19">
        <v>0.20292344464141601</v>
      </c>
      <c r="AD13" s="19">
        <v>0.29215641944548199</v>
      </c>
      <c r="AE13" s="19"/>
      <c r="AF13" s="19">
        <v>0.27505113054024</v>
      </c>
      <c r="AG13" s="19">
        <v>0.24655247711594699</v>
      </c>
      <c r="AH13" s="19">
        <v>0.35803142383770298</v>
      </c>
      <c r="AI13" s="19">
        <v>0.16064472526458701</v>
      </c>
      <c r="AJ13" s="19">
        <v>8.9524553759435202E-2</v>
      </c>
      <c r="AK13" s="19"/>
      <c r="AL13" s="19">
        <v>0.24477002698828701</v>
      </c>
      <c r="AM13" s="19">
        <v>0.299028654365529</v>
      </c>
      <c r="AN13" s="19">
        <v>0.17163565129112501</v>
      </c>
      <c r="AO13" s="19">
        <v>0.348990781367359</v>
      </c>
      <c r="AP13" s="19"/>
      <c r="AQ13" s="19">
        <v>0.26537077625906602</v>
      </c>
      <c r="AR13" s="19">
        <v>0.25096519358712999</v>
      </c>
      <c r="AS13" s="19"/>
      <c r="AT13" s="19">
        <v>0.245635716760323</v>
      </c>
      <c r="AU13" s="19">
        <v>0.27629717924759101</v>
      </c>
      <c r="AV13" s="19"/>
      <c r="AW13" s="19">
        <v>0.325547083694953</v>
      </c>
      <c r="AX13" s="19">
        <v>0.186669001641734</v>
      </c>
      <c r="AY13" s="19">
        <v>0.22738580473727099</v>
      </c>
      <c r="AZ13" s="19"/>
      <c r="BA13" s="19">
        <v>0.17850902858988099</v>
      </c>
      <c r="BB13" s="19">
        <v>0.23488853599096801</v>
      </c>
      <c r="BC13" s="19">
        <v>0.28081505960151898</v>
      </c>
      <c r="BD13" s="19">
        <v>0.39473012028804</v>
      </c>
      <c r="BE13" s="19">
        <v>0.41138319284292502</v>
      </c>
      <c r="BF13" s="19"/>
      <c r="BG13" s="19">
        <v>0.27788670853400599</v>
      </c>
      <c r="BH13" s="19">
        <v>0.246201817298772</v>
      </c>
      <c r="BI13" s="19"/>
      <c r="BJ13" s="19">
        <v>0.253462544393881</v>
      </c>
      <c r="BK13" s="19">
        <v>0.28913175823542803</v>
      </c>
      <c r="BL13" s="19"/>
      <c r="BM13" s="19">
        <v>0.34073500228015402</v>
      </c>
      <c r="BN13" s="19">
        <v>0.23531437651985601</v>
      </c>
      <c r="BO13" s="19">
        <v>0.22005090531381699</v>
      </c>
      <c r="BP13" s="19">
        <v>0.26037607494156201</v>
      </c>
      <c r="BQ13" s="19">
        <v>0.28895308463282598</v>
      </c>
      <c r="BR13" s="19"/>
      <c r="BS13" s="19">
        <v>0.256362487461747</v>
      </c>
      <c r="BT13" s="19"/>
      <c r="BU13" s="19">
        <v>0.23308165629263999</v>
      </c>
      <c r="BV13" s="19">
        <v>0.19473153819299399</v>
      </c>
      <c r="BW13" s="19">
        <v>0.16993795249354801</v>
      </c>
      <c r="BX13" s="19">
        <v>0.305392583794177</v>
      </c>
      <c r="BY13" s="19">
        <v>0.39313101053120297</v>
      </c>
      <c r="BZ13" s="19"/>
      <c r="CA13" s="19">
        <v>0.26173149486352498</v>
      </c>
      <c r="CB13" s="19"/>
      <c r="CC13" s="19">
        <v>0.26355970754633601</v>
      </c>
      <c r="CD13" s="19">
        <v>0.23990500544159299</v>
      </c>
      <c r="CE13" s="19"/>
      <c r="CF13" s="19">
        <v>0.25983683348390901</v>
      </c>
      <c r="CG13" s="19"/>
      <c r="CH13" s="19">
        <v>0.236714824486154</v>
      </c>
      <c r="CI13" s="19">
        <v>0.11630097491161701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224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520</v>
      </c>
      <c r="D7" s="10">
        <v>254</v>
      </c>
      <c r="E7" s="10">
        <v>264</v>
      </c>
      <c r="F7" s="10"/>
      <c r="G7" s="10">
        <v>41</v>
      </c>
      <c r="H7" s="10">
        <v>88</v>
      </c>
      <c r="I7" s="10">
        <v>97</v>
      </c>
      <c r="J7" s="10">
        <v>90</v>
      </c>
      <c r="K7" s="10">
        <v>69</v>
      </c>
      <c r="L7" s="10">
        <v>135</v>
      </c>
      <c r="M7" s="10"/>
      <c r="N7" s="10">
        <v>144</v>
      </c>
      <c r="O7" s="10">
        <v>145</v>
      </c>
      <c r="P7" s="10">
        <v>113</v>
      </c>
      <c r="Q7" s="10">
        <v>118</v>
      </c>
      <c r="R7" s="10"/>
      <c r="S7" s="10">
        <v>66</v>
      </c>
      <c r="T7" s="10">
        <v>83</v>
      </c>
      <c r="U7" s="10">
        <v>44</v>
      </c>
      <c r="V7" s="10">
        <v>54</v>
      </c>
      <c r="W7" s="10">
        <v>39</v>
      </c>
      <c r="X7" s="10">
        <v>45</v>
      </c>
      <c r="Y7" s="10">
        <v>38</v>
      </c>
      <c r="Z7" s="10">
        <v>17</v>
      </c>
      <c r="AA7" s="10">
        <v>48</v>
      </c>
      <c r="AB7" s="10">
        <v>34</v>
      </c>
      <c r="AC7" s="10">
        <v>38</v>
      </c>
      <c r="AD7" s="10">
        <v>14</v>
      </c>
      <c r="AE7" s="10"/>
      <c r="AF7" s="10">
        <v>78</v>
      </c>
      <c r="AG7" s="10">
        <v>201</v>
      </c>
      <c r="AH7" s="10">
        <v>115</v>
      </c>
      <c r="AI7" s="10">
        <v>51</v>
      </c>
      <c r="AJ7" s="10">
        <v>55</v>
      </c>
      <c r="AK7" s="10"/>
      <c r="AL7" s="10">
        <v>204</v>
      </c>
      <c r="AM7" s="10">
        <v>202</v>
      </c>
      <c r="AN7" s="10">
        <v>85</v>
      </c>
      <c r="AO7" s="10">
        <v>29</v>
      </c>
      <c r="AP7" s="10"/>
      <c r="AQ7" s="10">
        <v>323</v>
      </c>
      <c r="AR7" s="10">
        <v>197</v>
      </c>
      <c r="AS7" s="10"/>
      <c r="AT7" s="10">
        <v>335</v>
      </c>
      <c r="AU7" s="10">
        <v>118</v>
      </c>
      <c r="AV7" s="10"/>
      <c r="AW7" s="10">
        <v>210</v>
      </c>
      <c r="AX7" s="10">
        <v>114</v>
      </c>
      <c r="AY7" s="10">
        <v>177</v>
      </c>
      <c r="AZ7" s="10"/>
      <c r="BA7" s="10">
        <v>114</v>
      </c>
      <c r="BB7" s="10">
        <v>164</v>
      </c>
      <c r="BC7" s="10">
        <v>163</v>
      </c>
      <c r="BD7" s="10">
        <v>58</v>
      </c>
      <c r="BE7" s="10">
        <v>21</v>
      </c>
      <c r="BF7" s="10"/>
      <c r="BG7" s="10">
        <v>211</v>
      </c>
      <c r="BH7" s="10">
        <v>309</v>
      </c>
      <c r="BI7" s="10"/>
      <c r="BJ7" s="10">
        <v>405</v>
      </c>
      <c r="BK7" s="10">
        <v>110</v>
      </c>
      <c r="BL7" s="10"/>
      <c r="BM7" s="10">
        <v>81</v>
      </c>
      <c r="BN7" s="10">
        <v>98</v>
      </c>
      <c r="BO7" s="10">
        <v>189</v>
      </c>
      <c r="BP7" s="10">
        <v>36</v>
      </c>
      <c r="BQ7" s="10">
        <v>59</v>
      </c>
      <c r="BR7" s="10"/>
      <c r="BS7" s="10">
        <v>151</v>
      </c>
      <c r="BT7" s="10"/>
      <c r="BU7" s="10">
        <v>92</v>
      </c>
      <c r="BV7" s="10">
        <v>127</v>
      </c>
      <c r="BW7" s="10">
        <v>55</v>
      </c>
      <c r="BX7" s="10">
        <v>102</v>
      </c>
      <c r="BY7" s="10">
        <v>45</v>
      </c>
      <c r="BZ7" s="10"/>
      <c r="CA7" s="10">
        <v>36</v>
      </c>
      <c r="CB7" s="10"/>
      <c r="CC7" s="10">
        <v>402</v>
      </c>
      <c r="CD7" s="10">
        <v>103</v>
      </c>
      <c r="CE7" s="10"/>
      <c r="CF7" s="10">
        <v>203</v>
      </c>
      <c r="CG7" s="10"/>
      <c r="CH7" s="10">
        <v>179</v>
      </c>
      <c r="CI7" s="10">
        <v>47</v>
      </c>
    </row>
    <row r="8" spans="2:87" ht="30" customHeight="1" x14ac:dyDescent="0.35">
      <c r="B8" s="11" t="s">
        <v>20</v>
      </c>
      <c r="C8" s="11">
        <v>523</v>
      </c>
      <c r="D8" s="11">
        <v>249</v>
      </c>
      <c r="E8" s="11">
        <v>272</v>
      </c>
      <c r="F8" s="11"/>
      <c r="G8" s="11">
        <v>73</v>
      </c>
      <c r="H8" s="11">
        <v>88</v>
      </c>
      <c r="I8" s="11">
        <v>93</v>
      </c>
      <c r="J8" s="11">
        <v>84</v>
      </c>
      <c r="K8" s="11">
        <v>63</v>
      </c>
      <c r="L8" s="11">
        <v>122</v>
      </c>
      <c r="M8" s="11"/>
      <c r="N8" s="11">
        <v>130</v>
      </c>
      <c r="O8" s="11">
        <v>148</v>
      </c>
      <c r="P8" s="11">
        <v>118</v>
      </c>
      <c r="Q8" s="11">
        <v>128</v>
      </c>
      <c r="R8" s="11"/>
      <c r="S8" s="11">
        <v>64</v>
      </c>
      <c r="T8" s="11">
        <v>79</v>
      </c>
      <c r="U8" s="11">
        <v>45</v>
      </c>
      <c r="V8" s="11">
        <v>58</v>
      </c>
      <c r="W8" s="11">
        <v>36</v>
      </c>
      <c r="X8" s="11">
        <v>49</v>
      </c>
      <c r="Y8" s="11">
        <v>43</v>
      </c>
      <c r="Z8" s="11">
        <v>18</v>
      </c>
      <c r="AA8" s="11">
        <v>53</v>
      </c>
      <c r="AB8" s="11">
        <v>31</v>
      </c>
      <c r="AC8" s="11">
        <v>35</v>
      </c>
      <c r="AD8" s="11">
        <v>12</v>
      </c>
      <c r="AE8" s="11"/>
      <c r="AF8" s="11">
        <v>83</v>
      </c>
      <c r="AG8" s="11">
        <v>204</v>
      </c>
      <c r="AH8" s="11">
        <v>111</v>
      </c>
      <c r="AI8" s="11">
        <v>52</v>
      </c>
      <c r="AJ8" s="11">
        <v>53</v>
      </c>
      <c r="AK8" s="11"/>
      <c r="AL8" s="11">
        <v>196</v>
      </c>
      <c r="AM8" s="11">
        <v>205</v>
      </c>
      <c r="AN8" s="11">
        <v>90</v>
      </c>
      <c r="AO8" s="11">
        <v>32</v>
      </c>
      <c r="AP8" s="11"/>
      <c r="AQ8" s="11">
        <v>325</v>
      </c>
      <c r="AR8" s="11">
        <v>198</v>
      </c>
      <c r="AS8" s="11"/>
      <c r="AT8" s="11">
        <v>338</v>
      </c>
      <c r="AU8" s="11">
        <v>106</v>
      </c>
      <c r="AV8" s="11"/>
      <c r="AW8" s="11">
        <v>194</v>
      </c>
      <c r="AX8" s="11">
        <v>114</v>
      </c>
      <c r="AY8" s="11">
        <v>188</v>
      </c>
      <c r="AZ8" s="11"/>
      <c r="BA8" s="11">
        <v>123</v>
      </c>
      <c r="BB8" s="11">
        <v>160</v>
      </c>
      <c r="BC8" s="11">
        <v>164</v>
      </c>
      <c r="BD8" s="11">
        <v>55</v>
      </c>
      <c r="BE8" s="11">
        <v>21</v>
      </c>
      <c r="BF8" s="11"/>
      <c r="BG8" s="11">
        <v>226</v>
      </c>
      <c r="BH8" s="11">
        <v>296</v>
      </c>
      <c r="BI8" s="11"/>
      <c r="BJ8" s="11">
        <v>417</v>
      </c>
      <c r="BK8" s="11">
        <v>101</v>
      </c>
      <c r="BL8" s="11"/>
      <c r="BM8" s="11">
        <v>86</v>
      </c>
      <c r="BN8" s="11">
        <v>93</v>
      </c>
      <c r="BO8" s="11">
        <v>194</v>
      </c>
      <c r="BP8" s="11">
        <v>35</v>
      </c>
      <c r="BQ8" s="11">
        <v>58</v>
      </c>
      <c r="BR8" s="11"/>
      <c r="BS8" s="11">
        <v>146</v>
      </c>
      <c r="BT8" s="11"/>
      <c r="BU8" s="11">
        <v>91</v>
      </c>
      <c r="BV8" s="11">
        <v>131</v>
      </c>
      <c r="BW8" s="11">
        <v>53</v>
      </c>
      <c r="BX8" s="11">
        <v>100</v>
      </c>
      <c r="BY8" s="11">
        <v>47</v>
      </c>
      <c r="BZ8" s="11"/>
      <c r="CA8" s="11">
        <v>36</v>
      </c>
      <c r="CB8" s="11"/>
      <c r="CC8" s="11">
        <v>400</v>
      </c>
      <c r="CD8" s="11">
        <v>108</v>
      </c>
      <c r="CE8" s="11"/>
      <c r="CF8" s="11">
        <v>195</v>
      </c>
      <c r="CG8" s="11"/>
      <c r="CH8" s="11">
        <v>177</v>
      </c>
      <c r="CI8" s="11">
        <v>49</v>
      </c>
    </row>
    <row r="9" spans="2:87" x14ac:dyDescent="0.35">
      <c r="B9" s="18" t="s">
        <v>157</v>
      </c>
      <c r="C9" s="17">
        <v>0.18149539932356501</v>
      </c>
      <c r="D9" s="17">
        <v>0.18044527570750399</v>
      </c>
      <c r="E9" s="17">
        <v>0.18044893892717101</v>
      </c>
      <c r="F9" s="17"/>
      <c r="G9" s="17">
        <v>0.19260373092952601</v>
      </c>
      <c r="H9" s="17">
        <v>0.26958768211862899</v>
      </c>
      <c r="I9" s="17">
        <v>0.17002452399909401</v>
      </c>
      <c r="J9" s="17">
        <v>0.16292240907028099</v>
      </c>
      <c r="K9" s="17">
        <v>0.20806976266551799</v>
      </c>
      <c r="L9" s="17">
        <v>0.11902360482324199</v>
      </c>
      <c r="M9" s="17"/>
      <c r="N9" s="17">
        <v>0.201539909950744</v>
      </c>
      <c r="O9" s="17">
        <v>0.101015259447382</v>
      </c>
      <c r="P9" s="17">
        <v>0.20189518835899001</v>
      </c>
      <c r="Q9" s="17">
        <v>0.23522005259486201</v>
      </c>
      <c r="R9" s="17"/>
      <c r="S9" s="17">
        <v>0.26710750689092999</v>
      </c>
      <c r="T9" s="17">
        <v>0.13663768787664099</v>
      </c>
      <c r="U9" s="17">
        <v>0.17906981663049801</v>
      </c>
      <c r="V9" s="17">
        <v>0.169349305521246</v>
      </c>
      <c r="W9" s="17">
        <v>8.5939155232498704E-2</v>
      </c>
      <c r="X9" s="17">
        <v>0.20757067490266001</v>
      </c>
      <c r="Y9" s="17">
        <v>0.25544691026195498</v>
      </c>
      <c r="Z9" s="17">
        <v>6.6991746649852593E-2</v>
      </c>
      <c r="AA9" s="17">
        <v>0.12562111439349799</v>
      </c>
      <c r="AB9" s="17">
        <v>0.20568797729627</v>
      </c>
      <c r="AC9" s="17">
        <v>0.28261308687974901</v>
      </c>
      <c r="AD9" s="17">
        <v>6.8064009137414505E-2</v>
      </c>
      <c r="AE9" s="17"/>
      <c r="AF9" s="17">
        <v>0.16824333622805401</v>
      </c>
      <c r="AG9" s="17">
        <v>0.20476832944654799</v>
      </c>
      <c r="AH9" s="17">
        <v>0.108591201479017</v>
      </c>
      <c r="AI9" s="17">
        <v>0.21397591977875</v>
      </c>
      <c r="AJ9" s="17">
        <v>0.25976641709708198</v>
      </c>
      <c r="AK9" s="17"/>
      <c r="AL9" s="17">
        <v>0.165649733776355</v>
      </c>
      <c r="AM9" s="17">
        <v>0.17324420045300701</v>
      </c>
      <c r="AN9" s="17">
        <v>0.232105447670686</v>
      </c>
      <c r="AO9" s="17">
        <v>0.189967548356513</v>
      </c>
      <c r="AP9" s="17"/>
      <c r="AQ9" s="17">
        <v>0.18581388015766401</v>
      </c>
      <c r="AR9" s="17">
        <v>0.174389325855592</v>
      </c>
      <c r="AS9" s="17"/>
      <c r="AT9" s="17">
        <v>0.208805836712536</v>
      </c>
      <c r="AU9" s="17">
        <v>0.12617075105235001</v>
      </c>
      <c r="AV9" s="17"/>
      <c r="AW9" s="17">
        <v>0.16361067511397201</v>
      </c>
      <c r="AX9" s="17">
        <v>0.14601710223255299</v>
      </c>
      <c r="AY9" s="17">
        <v>0.219122333684902</v>
      </c>
      <c r="AZ9" s="17"/>
      <c r="BA9" s="17">
        <v>0.28311972436138599</v>
      </c>
      <c r="BB9" s="17">
        <v>0.14017271310642601</v>
      </c>
      <c r="BC9" s="17">
        <v>0.172075638259922</v>
      </c>
      <c r="BD9" s="17">
        <v>0.116557055934721</v>
      </c>
      <c r="BE9" s="17">
        <v>0.14449974279904901</v>
      </c>
      <c r="BF9" s="17"/>
      <c r="BG9" s="17">
        <v>0.170073801106918</v>
      </c>
      <c r="BH9" s="17">
        <v>0.190222302209094</v>
      </c>
      <c r="BI9" s="17"/>
      <c r="BJ9" s="17">
        <v>0.18338790268927599</v>
      </c>
      <c r="BK9" s="17">
        <v>0.15637589327867599</v>
      </c>
      <c r="BL9" s="17"/>
      <c r="BM9" s="17">
        <v>0.12462884172647599</v>
      </c>
      <c r="BN9" s="17">
        <v>0.14945601729232799</v>
      </c>
      <c r="BO9" s="17">
        <v>0.22072278449812699</v>
      </c>
      <c r="BP9" s="17">
        <v>0.34560406390523102</v>
      </c>
      <c r="BQ9" s="17">
        <v>0.148516345170706</v>
      </c>
      <c r="BR9" s="17"/>
      <c r="BS9" s="17">
        <v>0.13430228404439801</v>
      </c>
      <c r="BT9" s="17"/>
      <c r="BU9" s="17">
        <v>0.13686273180257</v>
      </c>
      <c r="BV9" s="17">
        <v>0.21894208584041899</v>
      </c>
      <c r="BW9" s="17">
        <v>0.36308406681955102</v>
      </c>
      <c r="BX9" s="17">
        <v>0.113335045103527</v>
      </c>
      <c r="BY9" s="17">
        <v>0.121186992253505</v>
      </c>
      <c r="BZ9" s="17"/>
      <c r="CA9" s="17">
        <v>0.16948585297273899</v>
      </c>
      <c r="CB9" s="17"/>
      <c r="CC9" s="17">
        <v>0.20906773542969001</v>
      </c>
      <c r="CD9" s="17">
        <v>7.5659587606535295E-2</v>
      </c>
      <c r="CE9" s="17"/>
      <c r="CF9" s="17">
        <v>0.22412357675755801</v>
      </c>
      <c r="CG9" s="17"/>
      <c r="CH9" s="17">
        <v>0.193679292130643</v>
      </c>
      <c r="CI9" s="17">
        <v>0.28697995578913199</v>
      </c>
    </row>
    <row r="10" spans="2:87" x14ac:dyDescent="0.35">
      <c r="B10" s="18" t="s">
        <v>158</v>
      </c>
      <c r="C10" s="17">
        <v>0.334605406426084</v>
      </c>
      <c r="D10" s="17">
        <v>0.34597478642920398</v>
      </c>
      <c r="E10" s="17">
        <v>0.32641752878247698</v>
      </c>
      <c r="F10" s="17"/>
      <c r="G10" s="17">
        <v>0.25068231195478502</v>
      </c>
      <c r="H10" s="17">
        <v>0.37806353418583999</v>
      </c>
      <c r="I10" s="17">
        <v>0.355530523740819</v>
      </c>
      <c r="J10" s="17">
        <v>0.359158503857333</v>
      </c>
      <c r="K10" s="17">
        <v>0.205843748838546</v>
      </c>
      <c r="L10" s="17">
        <v>0.38655257838818802</v>
      </c>
      <c r="M10" s="17"/>
      <c r="N10" s="17">
        <v>0.42218104555023001</v>
      </c>
      <c r="O10" s="17">
        <v>0.36231208952878302</v>
      </c>
      <c r="P10" s="17">
        <v>0.27604449987802399</v>
      </c>
      <c r="Q10" s="17">
        <v>0.26744263577381999</v>
      </c>
      <c r="R10" s="17"/>
      <c r="S10" s="17">
        <v>0.33526731789761699</v>
      </c>
      <c r="T10" s="17">
        <v>0.33568700396373802</v>
      </c>
      <c r="U10" s="17">
        <v>0.38749960183033899</v>
      </c>
      <c r="V10" s="17">
        <v>0.36692210277651999</v>
      </c>
      <c r="W10" s="17">
        <v>0.38323302035092099</v>
      </c>
      <c r="X10" s="17">
        <v>0.26601573977624798</v>
      </c>
      <c r="Y10" s="17">
        <v>0.38948375439155403</v>
      </c>
      <c r="Z10" s="17">
        <v>0.321750837038557</v>
      </c>
      <c r="AA10" s="17">
        <v>0.24517071435443699</v>
      </c>
      <c r="AB10" s="17">
        <v>0.31674833810396202</v>
      </c>
      <c r="AC10" s="17">
        <v>0.28563599345164198</v>
      </c>
      <c r="AD10" s="17">
        <v>0.50748154646511001</v>
      </c>
      <c r="AE10" s="17"/>
      <c r="AF10" s="17">
        <v>0.23394893343413201</v>
      </c>
      <c r="AG10" s="17">
        <v>0.30742852074867999</v>
      </c>
      <c r="AH10" s="17">
        <v>0.37109729287918197</v>
      </c>
      <c r="AI10" s="17">
        <v>0.50173688351629098</v>
      </c>
      <c r="AJ10" s="17">
        <v>0.401658992015688</v>
      </c>
      <c r="AK10" s="17"/>
      <c r="AL10" s="17">
        <v>0.34484444808003101</v>
      </c>
      <c r="AM10" s="17">
        <v>0.36110719362344401</v>
      </c>
      <c r="AN10" s="17">
        <v>0.30084168848798098</v>
      </c>
      <c r="AO10" s="17">
        <v>0.19664712006575999</v>
      </c>
      <c r="AP10" s="17"/>
      <c r="AQ10" s="17">
        <v>0.29078796298633403</v>
      </c>
      <c r="AR10" s="17">
        <v>0.40670714410268799</v>
      </c>
      <c r="AS10" s="17"/>
      <c r="AT10" s="17">
        <v>0.333715019973161</v>
      </c>
      <c r="AU10" s="17">
        <v>0.38431808606853002</v>
      </c>
      <c r="AV10" s="17"/>
      <c r="AW10" s="17">
        <v>0.30117016647924999</v>
      </c>
      <c r="AX10" s="17">
        <v>0.417288708739813</v>
      </c>
      <c r="AY10" s="17">
        <v>0.331303706750597</v>
      </c>
      <c r="AZ10" s="17"/>
      <c r="BA10" s="17">
        <v>0.38093969116642901</v>
      </c>
      <c r="BB10" s="17">
        <v>0.37701777893639199</v>
      </c>
      <c r="BC10" s="17">
        <v>0.30115334573022501</v>
      </c>
      <c r="BD10" s="17">
        <v>0.25273292311235501</v>
      </c>
      <c r="BE10" s="17">
        <v>0.215587891086928</v>
      </c>
      <c r="BF10" s="17"/>
      <c r="BG10" s="17">
        <v>0.31567457839166002</v>
      </c>
      <c r="BH10" s="17">
        <v>0.34906988807439299</v>
      </c>
      <c r="BI10" s="17"/>
      <c r="BJ10" s="17">
        <v>0.33120148557395901</v>
      </c>
      <c r="BK10" s="17">
        <v>0.35339885930712001</v>
      </c>
      <c r="BL10" s="17"/>
      <c r="BM10" s="17">
        <v>0.300267964936972</v>
      </c>
      <c r="BN10" s="17">
        <v>0.35229086144354499</v>
      </c>
      <c r="BO10" s="17">
        <v>0.35141780920292098</v>
      </c>
      <c r="BP10" s="17">
        <v>0.41186875253497501</v>
      </c>
      <c r="BQ10" s="17">
        <v>0.24095616882336199</v>
      </c>
      <c r="BR10" s="17"/>
      <c r="BS10" s="17">
        <v>0.30647891723114701</v>
      </c>
      <c r="BT10" s="17"/>
      <c r="BU10" s="17">
        <v>0.38614514018243201</v>
      </c>
      <c r="BV10" s="17">
        <v>0.36666390012200401</v>
      </c>
      <c r="BW10" s="17">
        <v>0.49112589465485601</v>
      </c>
      <c r="BX10" s="17">
        <v>0.225962522926383</v>
      </c>
      <c r="BY10" s="17">
        <v>0.23994075778426699</v>
      </c>
      <c r="BZ10" s="17"/>
      <c r="CA10" s="17">
        <v>0.34630204894453998</v>
      </c>
      <c r="CB10" s="17"/>
      <c r="CC10" s="17">
        <v>0.336491084906548</v>
      </c>
      <c r="CD10" s="17">
        <v>0.34850091230556901</v>
      </c>
      <c r="CE10" s="17"/>
      <c r="CF10" s="17">
        <v>0.33127685031374898</v>
      </c>
      <c r="CG10" s="17"/>
      <c r="CH10" s="17">
        <v>0.29631983714413002</v>
      </c>
      <c r="CI10" s="17">
        <v>0.44924200095425798</v>
      </c>
    </row>
    <row r="11" spans="2:87" x14ac:dyDescent="0.35">
      <c r="B11" s="18" t="s">
        <v>159</v>
      </c>
      <c r="C11" s="17">
        <v>0.17139451216452301</v>
      </c>
      <c r="D11" s="17">
        <v>0.19023328865785499</v>
      </c>
      <c r="E11" s="17">
        <v>0.15525884458693501</v>
      </c>
      <c r="F11" s="17"/>
      <c r="G11" s="17">
        <v>0.32796834071863201</v>
      </c>
      <c r="H11" s="17">
        <v>0.111698496601025</v>
      </c>
      <c r="I11" s="17">
        <v>0.14323027407314001</v>
      </c>
      <c r="J11" s="17">
        <v>0.13897517386587999</v>
      </c>
      <c r="K11" s="17">
        <v>0.20253792929894701</v>
      </c>
      <c r="L11" s="17">
        <v>0.14858972017073699</v>
      </c>
      <c r="M11" s="17"/>
      <c r="N11" s="17">
        <v>0.16762269882627301</v>
      </c>
      <c r="O11" s="17">
        <v>0.201405831463917</v>
      </c>
      <c r="P11" s="17">
        <v>0.15110308367984199</v>
      </c>
      <c r="Q11" s="17">
        <v>0.159257331408903</v>
      </c>
      <c r="R11" s="17"/>
      <c r="S11" s="17">
        <v>0.11806374908149</v>
      </c>
      <c r="T11" s="17">
        <v>0.181183361655848</v>
      </c>
      <c r="U11" s="17">
        <v>0.210625772010542</v>
      </c>
      <c r="V11" s="17">
        <v>0.17091290138506099</v>
      </c>
      <c r="W11" s="17">
        <v>0.24614645373197899</v>
      </c>
      <c r="X11" s="17">
        <v>0.15372529092630299</v>
      </c>
      <c r="Y11" s="17">
        <v>7.7126730404211793E-2</v>
      </c>
      <c r="Z11" s="17">
        <v>5.3248586921879899E-2</v>
      </c>
      <c r="AA11" s="17">
        <v>0.26381389256080101</v>
      </c>
      <c r="AB11" s="17">
        <v>0.21823041747386299</v>
      </c>
      <c r="AC11" s="17">
        <v>0.15246844039313101</v>
      </c>
      <c r="AD11" s="17">
        <v>0.132145774188485</v>
      </c>
      <c r="AE11" s="17"/>
      <c r="AF11" s="17">
        <v>0.249057993728377</v>
      </c>
      <c r="AG11" s="17">
        <v>0.17317357465594799</v>
      </c>
      <c r="AH11" s="17">
        <v>0.15071461451472701</v>
      </c>
      <c r="AI11" s="17">
        <v>0.115877980814843</v>
      </c>
      <c r="AJ11" s="17">
        <v>0.137781952411244</v>
      </c>
      <c r="AK11" s="17"/>
      <c r="AL11" s="17">
        <v>0.17542309566207601</v>
      </c>
      <c r="AM11" s="17">
        <v>0.14526127981898199</v>
      </c>
      <c r="AN11" s="17">
        <v>0.23276389176280499</v>
      </c>
      <c r="AO11" s="17">
        <v>0.142603801939991</v>
      </c>
      <c r="AP11" s="17"/>
      <c r="AQ11" s="17">
        <v>0.18254244629913099</v>
      </c>
      <c r="AR11" s="17">
        <v>0.15305055232773301</v>
      </c>
      <c r="AS11" s="17"/>
      <c r="AT11" s="17">
        <v>0.174558426602861</v>
      </c>
      <c r="AU11" s="17">
        <v>0.164136587458661</v>
      </c>
      <c r="AV11" s="17"/>
      <c r="AW11" s="17">
        <v>0.16071057517332099</v>
      </c>
      <c r="AX11" s="17">
        <v>0.20169362325380599</v>
      </c>
      <c r="AY11" s="17">
        <v>0.16648861371519499</v>
      </c>
      <c r="AZ11" s="17"/>
      <c r="BA11" s="17">
        <v>0.12075603266828</v>
      </c>
      <c r="BB11" s="17">
        <v>0.199090088773128</v>
      </c>
      <c r="BC11" s="17">
        <v>0.22135118657449299</v>
      </c>
      <c r="BD11" s="17">
        <v>6.7597514503536807E-2</v>
      </c>
      <c r="BE11" s="17">
        <v>0.140106813275233</v>
      </c>
      <c r="BF11" s="17"/>
      <c r="BG11" s="17">
        <v>0.19109880534738299</v>
      </c>
      <c r="BH11" s="17">
        <v>0.156339048842046</v>
      </c>
      <c r="BI11" s="17"/>
      <c r="BJ11" s="17">
        <v>0.174451952436698</v>
      </c>
      <c r="BK11" s="17">
        <v>0.16645415129906499</v>
      </c>
      <c r="BL11" s="17"/>
      <c r="BM11" s="17">
        <v>0.239196854214246</v>
      </c>
      <c r="BN11" s="17">
        <v>0.19595070624129199</v>
      </c>
      <c r="BO11" s="17">
        <v>0.14262859449937301</v>
      </c>
      <c r="BP11" s="17">
        <v>7.7757406330231302E-2</v>
      </c>
      <c r="BQ11" s="17">
        <v>0.20667773574161699</v>
      </c>
      <c r="BR11" s="17"/>
      <c r="BS11" s="17">
        <v>0.21060015010045099</v>
      </c>
      <c r="BT11" s="17"/>
      <c r="BU11" s="17">
        <v>0.19043196526561601</v>
      </c>
      <c r="BV11" s="17">
        <v>0.19485887179259601</v>
      </c>
      <c r="BW11" s="17">
        <v>7.4202752983733397E-2</v>
      </c>
      <c r="BX11" s="17">
        <v>0.246968493610975</v>
      </c>
      <c r="BY11" s="17">
        <v>0.123070739498464</v>
      </c>
      <c r="BZ11" s="17"/>
      <c r="CA11" s="17">
        <v>0.107094717936841</v>
      </c>
      <c r="CB11" s="17"/>
      <c r="CC11" s="17">
        <v>0.15539099322372801</v>
      </c>
      <c r="CD11" s="17">
        <v>0.23839497184073599</v>
      </c>
      <c r="CE11" s="17"/>
      <c r="CF11" s="17">
        <v>0.15517144046749901</v>
      </c>
      <c r="CG11" s="17"/>
      <c r="CH11" s="17">
        <v>0.20318972792394899</v>
      </c>
      <c r="CI11" s="17">
        <v>0.107116846292918</v>
      </c>
    </row>
    <row r="12" spans="2:87" x14ac:dyDescent="0.35">
      <c r="B12" s="18" t="s">
        <v>160</v>
      </c>
      <c r="C12" s="17">
        <v>8.0588736721374704E-2</v>
      </c>
      <c r="D12" s="17">
        <v>8.1266256643482193E-2</v>
      </c>
      <c r="E12" s="17">
        <v>8.0507505406985896E-2</v>
      </c>
      <c r="F12" s="17"/>
      <c r="G12" s="17">
        <v>2.8785620020164899E-2</v>
      </c>
      <c r="H12" s="17">
        <v>8.5065930371919798E-2</v>
      </c>
      <c r="I12" s="17">
        <v>6.3832541250898406E-2</v>
      </c>
      <c r="J12" s="17">
        <v>9.1366223072948102E-2</v>
      </c>
      <c r="K12" s="17">
        <v>0.173397278687455</v>
      </c>
      <c r="L12" s="17">
        <v>6.6175898570356106E-2</v>
      </c>
      <c r="M12" s="17"/>
      <c r="N12" s="17">
        <v>3.8333966402630801E-2</v>
      </c>
      <c r="O12" s="17">
        <v>5.9379485791696301E-2</v>
      </c>
      <c r="P12" s="17">
        <v>0.119736458730995</v>
      </c>
      <c r="Q12" s="17">
        <v>0.112027190528618</v>
      </c>
      <c r="R12" s="17"/>
      <c r="S12" s="17">
        <v>9.1927189845454504E-2</v>
      </c>
      <c r="T12" s="17">
        <v>8.0375444416555003E-2</v>
      </c>
      <c r="U12" s="17">
        <v>3.9376675119874499E-2</v>
      </c>
      <c r="V12" s="17">
        <v>7.0261970907996699E-2</v>
      </c>
      <c r="W12" s="17">
        <v>4.6042598944741199E-2</v>
      </c>
      <c r="X12" s="17">
        <v>4.0286339244745603E-2</v>
      </c>
      <c r="Y12" s="17">
        <v>0.123944083150076</v>
      </c>
      <c r="Z12" s="17">
        <v>0.10371792926532999</v>
      </c>
      <c r="AA12" s="17">
        <v>8.0609900321723493E-2</v>
      </c>
      <c r="AB12" s="17">
        <v>0.14676223580429501</v>
      </c>
      <c r="AC12" s="17">
        <v>0.10163994374016</v>
      </c>
      <c r="AD12" s="17">
        <v>7.2001888210898701E-2</v>
      </c>
      <c r="AE12" s="17"/>
      <c r="AF12" s="17">
        <v>0.129992763283551</v>
      </c>
      <c r="AG12" s="17">
        <v>9.23386219342653E-2</v>
      </c>
      <c r="AH12" s="17">
        <v>6.22226951635102E-2</v>
      </c>
      <c r="AI12" s="17">
        <v>3.8465883245438801E-2</v>
      </c>
      <c r="AJ12" s="17">
        <v>5.0814510283977599E-2</v>
      </c>
      <c r="AK12" s="17"/>
      <c r="AL12" s="17">
        <v>5.90322211480869E-2</v>
      </c>
      <c r="AM12" s="17">
        <v>8.0864463899501707E-2</v>
      </c>
      <c r="AN12" s="17">
        <v>9.0111078024578406E-2</v>
      </c>
      <c r="AO12" s="17">
        <v>0.184168282692316</v>
      </c>
      <c r="AP12" s="17"/>
      <c r="AQ12" s="17">
        <v>0.101429998804768</v>
      </c>
      <c r="AR12" s="17">
        <v>4.62943759914431E-2</v>
      </c>
      <c r="AS12" s="17"/>
      <c r="AT12" s="17">
        <v>5.8939711757170901E-2</v>
      </c>
      <c r="AU12" s="17">
        <v>7.3818830731589402E-2</v>
      </c>
      <c r="AV12" s="17"/>
      <c r="AW12" s="17">
        <v>8.3797495677182005E-2</v>
      </c>
      <c r="AX12" s="17">
        <v>9.4507000442656502E-2</v>
      </c>
      <c r="AY12" s="17">
        <v>8.0677466030197598E-2</v>
      </c>
      <c r="AZ12" s="17"/>
      <c r="BA12" s="17">
        <v>6.4584511823943702E-2</v>
      </c>
      <c r="BB12" s="17">
        <v>8.6745538042229703E-2</v>
      </c>
      <c r="BC12" s="17">
        <v>5.0284773117815901E-2</v>
      </c>
      <c r="BD12" s="17">
        <v>0.203838693191283</v>
      </c>
      <c r="BE12" s="17">
        <v>3.9576105684310199E-2</v>
      </c>
      <c r="BF12" s="17"/>
      <c r="BG12" s="17">
        <v>6.8316770750707398E-2</v>
      </c>
      <c r="BH12" s="17">
        <v>8.9965380270648501E-2</v>
      </c>
      <c r="BI12" s="17"/>
      <c r="BJ12" s="17">
        <v>8.3676154564168007E-2</v>
      </c>
      <c r="BK12" s="17">
        <v>7.1455669564516502E-2</v>
      </c>
      <c r="BL12" s="17"/>
      <c r="BM12" s="17">
        <v>3.5948393680927698E-2</v>
      </c>
      <c r="BN12" s="17">
        <v>5.7264862620997198E-2</v>
      </c>
      <c r="BO12" s="17">
        <v>8.1418814066510595E-2</v>
      </c>
      <c r="BP12" s="17">
        <v>0</v>
      </c>
      <c r="BQ12" s="17">
        <v>0.174676768067518</v>
      </c>
      <c r="BR12" s="17"/>
      <c r="BS12" s="17">
        <v>0.128662847954751</v>
      </c>
      <c r="BT12" s="17"/>
      <c r="BU12" s="17">
        <v>4.2333696213609003E-2</v>
      </c>
      <c r="BV12" s="17">
        <v>2.06138085102241E-2</v>
      </c>
      <c r="BW12" s="17">
        <v>0</v>
      </c>
      <c r="BX12" s="17">
        <v>0.16820256046757201</v>
      </c>
      <c r="BY12" s="17">
        <v>0.145006181201007</v>
      </c>
      <c r="BZ12" s="17"/>
      <c r="CA12" s="17">
        <v>0.13858874885913799</v>
      </c>
      <c r="CB12" s="17"/>
      <c r="CC12" s="17">
        <v>6.9672942417496803E-2</v>
      </c>
      <c r="CD12" s="17">
        <v>0.114846821797494</v>
      </c>
      <c r="CE12" s="17"/>
      <c r="CF12" s="17">
        <v>6.8079137225830796E-2</v>
      </c>
      <c r="CG12" s="17"/>
      <c r="CH12" s="17">
        <v>9.1940561316571107E-2</v>
      </c>
      <c r="CI12" s="17">
        <v>1.68964085315562E-2</v>
      </c>
    </row>
    <row r="13" spans="2:87" x14ac:dyDescent="0.35">
      <c r="B13" s="18" t="s">
        <v>161</v>
      </c>
      <c r="C13" s="19">
        <v>0.23191594536445401</v>
      </c>
      <c r="D13" s="19">
        <v>0.20208039256195501</v>
      </c>
      <c r="E13" s="19">
        <v>0.25736718229643102</v>
      </c>
      <c r="F13" s="19"/>
      <c r="G13" s="19">
        <v>0.19995999637689199</v>
      </c>
      <c r="H13" s="19">
        <v>0.155584356722586</v>
      </c>
      <c r="I13" s="19">
        <v>0.26738213693604801</v>
      </c>
      <c r="J13" s="19">
        <v>0.24757769013355799</v>
      </c>
      <c r="K13" s="19">
        <v>0.21015128050953399</v>
      </c>
      <c r="L13" s="19">
        <v>0.27965819804747699</v>
      </c>
      <c r="M13" s="19"/>
      <c r="N13" s="19">
        <v>0.170322379270122</v>
      </c>
      <c r="O13" s="19">
        <v>0.275887333768222</v>
      </c>
      <c r="P13" s="19">
        <v>0.25122076935214899</v>
      </c>
      <c r="Q13" s="19">
        <v>0.226052789693798</v>
      </c>
      <c r="R13" s="19"/>
      <c r="S13" s="19">
        <v>0.18763423628450901</v>
      </c>
      <c r="T13" s="19">
        <v>0.26611650208721799</v>
      </c>
      <c r="U13" s="19">
        <v>0.183428134408746</v>
      </c>
      <c r="V13" s="19">
        <v>0.22255371940917601</v>
      </c>
      <c r="W13" s="19">
        <v>0.23863877173986001</v>
      </c>
      <c r="X13" s="19">
        <v>0.332401955150043</v>
      </c>
      <c r="Y13" s="19">
        <v>0.153998521792203</v>
      </c>
      <c r="Z13" s="19">
        <v>0.454290900124381</v>
      </c>
      <c r="AA13" s="19">
        <v>0.28478437836954001</v>
      </c>
      <c r="AB13" s="19">
        <v>0.11257103132160901</v>
      </c>
      <c r="AC13" s="19">
        <v>0.177642535535318</v>
      </c>
      <c r="AD13" s="19">
        <v>0.22030678199809201</v>
      </c>
      <c r="AE13" s="19"/>
      <c r="AF13" s="19">
        <v>0.21875697332588601</v>
      </c>
      <c r="AG13" s="19">
        <v>0.222290953214559</v>
      </c>
      <c r="AH13" s="19">
        <v>0.30737419596356502</v>
      </c>
      <c r="AI13" s="19">
        <v>0.129943332644677</v>
      </c>
      <c r="AJ13" s="19">
        <v>0.14997812819200801</v>
      </c>
      <c r="AK13" s="19"/>
      <c r="AL13" s="19">
        <v>0.25505050133345097</v>
      </c>
      <c r="AM13" s="19">
        <v>0.239522862205065</v>
      </c>
      <c r="AN13" s="19">
        <v>0.14417789405395001</v>
      </c>
      <c r="AO13" s="19">
        <v>0.28661324694542001</v>
      </c>
      <c r="AP13" s="19"/>
      <c r="AQ13" s="19">
        <v>0.239425711752104</v>
      </c>
      <c r="AR13" s="19">
        <v>0.21955860172254399</v>
      </c>
      <c r="AS13" s="19"/>
      <c r="AT13" s="19">
        <v>0.22398100495427001</v>
      </c>
      <c r="AU13" s="19">
        <v>0.25155574468886999</v>
      </c>
      <c r="AV13" s="19"/>
      <c r="AW13" s="19">
        <v>0.29071108755627501</v>
      </c>
      <c r="AX13" s="19">
        <v>0.14049356533117099</v>
      </c>
      <c r="AY13" s="19">
        <v>0.20240787981910899</v>
      </c>
      <c r="AZ13" s="19"/>
      <c r="BA13" s="19">
        <v>0.15060003997996199</v>
      </c>
      <c r="BB13" s="19">
        <v>0.19697388114182399</v>
      </c>
      <c r="BC13" s="19">
        <v>0.25513505631754402</v>
      </c>
      <c r="BD13" s="19">
        <v>0.35927381325810398</v>
      </c>
      <c r="BE13" s="19">
        <v>0.460229447154481</v>
      </c>
      <c r="BF13" s="19"/>
      <c r="BG13" s="19">
        <v>0.25483604440333202</v>
      </c>
      <c r="BH13" s="19">
        <v>0.214403380603819</v>
      </c>
      <c r="BI13" s="19"/>
      <c r="BJ13" s="19">
        <v>0.2272825047359</v>
      </c>
      <c r="BK13" s="19">
        <v>0.252315426550623</v>
      </c>
      <c r="BL13" s="19"/>
      <c r="BM13" s="19">
        <v>0.29995794544137699</v>
      </c>
      <c r="BN13" s="19">
        <v>0.245037552401838</v>
      </c>
      <c r="BO13" s="19">
        <v>0.20381199773306799</v>
      </c>
      <c r="BP13" s="19">
        <v>0.16476977722956301</v>
      </c>
      <c r="BQ13" s="19">
        <v>0.22917298219679699</v>
      </c>
      <c r="BR13" s="19"/>
      <c r="BS13" s="19">
        <v>0.21995580066925299</v>
      </c>
      <c r="BT13" s="19"/>
      <c r="BU13" s="19">
        <v>0.24422646653577301</v>
      </c>
      <c r="BV13" s="19">
        <v>0.19892133373475701</v>
      </c>
      <c r="BW13" s="19">
        <v>7.1587285541858697E-2</v>
      </c>
      <c r="BX13" s="19">
        <v>0.245531377891542</v>
      </c>
      <c r="BY13" s="19">
        <v>0.37079532926275699</v>
      </c>
      <c r="BZ13" s="19"/>
      <c r="CA13" s="19">
        <v>0.23852863128674201</v>
      </c>
      <c r="CB13" s="19"/>
      <c r="CC13" s="19">
        <v>0.22937724402253801</v>
      </c>
      <c r="CD13" s="19">
        <v>0.22259770644966601</v>
      </c>
      <c r="CE13" s="19"/>
      <c r="CF13" s="19">
        <v>0.221348995235363</v>
      </c>
      <c r="CG13" s="19"/>
      <c r="CH13" s="19">
        <v>0.214870581484707</v>
      </c>
      <c r="CI13" s="19">
        <v>0.139764788432135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225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520</v>
      </c>
      <c r="D7" s="10">
        <v>254</v>
      </c>
      <c r="E7" s="10">
        <v>264</v>
      </c>
      <c r="F7" s="10"/>
      <c r="G7" s="10">
        <v>41</v>
      </c>
      <c r="H7" s="10">
        <v>88</v>
      </c>
      <c r="I7" s="10">
        <v>97</v>
      </c>
      <c r="J7" s="10">
        <v>90</v>
      </c>
      <c r="K7" s="10">
        <v>69</v>
      </c>
      <c r="L7" s="10">
        <v>135</v>
      </c>
      <c r="M7" s="10"/>
      <c r="N7" s="10">
        <v>144</v>
      </c>
      <c r="O7" s="10">
        <v>145</v>
      </c>
      <c r="P7" s="10">
        <v>113</v>
      </c>
      <c r="Q7" s="10">
        <v>118</v>
      </c>
      <c r="R7" s="10"/>
      <c r="S7" s="10">
        <v>66</v>
      </c>
      <c r="T7" s="10">
        <v>83</v>
      </c>
      <c r="U7" s="10">
        <v>44</v>
      </c>
      <c r="V7" s="10">
        <v>54</v>
      </c>
      <c r="W7" s="10">
        <v>39</v>
      </c>
      <c r="X7" s="10">
        <v>45</v>
      </c>
      <c r="Y7" s="10">
        <v>38</v>
      </c>
      <c r="Z7" s="10">
        <v>17</v>
      </c>
      <c r="AA7" s="10">
        <v>48</v>
      </c>
      <c r="AB7" s="10">
        <v>34</v>
      </c>
      <c r="AC7" s="10">
        <v>38</v>
      </c>
      <c r="AD7" s="10">
        <v>14</v>
      </c>
      <c r="AE7" s="10"/>
      <c r="AF7" s="10">
        <v>78</v>
      </c>
      <c r="AG7" s="10">
        <v>201</v>
      </c>
      <c r="AH7" s="10">
        <v>115</v>
      </c>
      <c r="AI7" s="10">
        <v>51</v>
      </c>
      <c r="AJ7" s="10">
        <v>55</v>
      </c>
      <c r="AK7" s="10"/>
      <c r="AL7" s="10">
        <v>204</v>
      </c>
      <c r="AM7" s="10">
        <v>202</v>
      </c>
      <c r="AN7" s="10">
        <v>85</v>
      </c>
      <c r="AO7" s="10">
        <v>29</v>
      </c>
      <c r="AP7" s="10"/>
      <c r="AQ7" s="10">
        <v>323</v>
      </c>
      <c r="AR7" s="10">
        <v>197</v>
      </c>
      <c r="AS7" s="10"/>
      <c r="AT7" s="10">
        <v>335</v>
      </c>
      <c r="AU7" s="10">
        <v>118</v>
      </c>
      <c r="AV7" s="10"/>
      <c r="AW7" s="10">
        <v>210</v>
      </c>
      <c r="AX7" s="10">
        <v>114</v>
      </c>
      <c r="AY7" s="10">
        <v>177</v>
      </c>
      <c r="AZ7" s="10"/>
      <c r="BA7" s="10">
        <v>114</v>
      </c>
      <c r="BB7" s="10">
        <v>164</v>
      </c>
      <c r="BC7" s="10">
        <v>163</v>
      </c>
      <c r="BD7" s="10">
        <v>58</v>
      </c>
      <c r="BE7" s="10">
        <v>21</v>
      </c>
      <c r="BF7" s="10"/>
      <c r="BG7" s="10">
        <v>211</v>
      </c>
      <c r="BH7" s="10">
        <v>309</v>
      </c>
      <c r="BI7" s="10"/>
      <c r="BJ7" s="10">
        <v>405</v>
      </c>
      <c r="BK7" s="10">
        <v>110</v>
      </c>
      <c r="BL7" s="10"/>
      <c r="BM7" s="10">
        <v>81</v>
      </c>
      <c r="BN7" s="10">
        <v>98</v>
      </c>
      <c r="BO7" s="10">
        <v>189</v>
      </c>
      <c r="BP7" s="10">
        <v>36</v>
      </c>
      <c r="BQ7" s="10">
        <v>59</v>
      </c>
      <c r="BR7" s="10"/>
      <c r="BS7" s="10">
        <v>151</v>
      </c>
      <c r="BT7" s="10"/>
      <c r="BU7" s="10">
        <v>92</v>
      </c>
      <c r="BV7" s="10">
        <v>127</v>
      </c>
      <c r="BW7" s="10">
        <v>55</v>
      </c>
      <c r="BX7" s="10">
        <v>102</v>
      </c>
      <c r="BY7" s="10">
        <v>45</v>
      </c>
      <c r="BZ7" s="10"/>
      <c r="CA7" s="10">
        <v>36</v>
      </c>
      <c r="CB7" s="10"/>
      <c r="CC7" s="10">
        <v>402</v>
      </c>
      <c r="CD7" s="10">
        <v>103</v>
      </c>
      <c r="CE7" s="10"/>
      <c r="CF7" s="10">
        <v>203</v>
      </c>
      <c r="CG7" s="10"/>
      <c r="CH7" s="10">
        <v>179</v>
      </c>
      <c r="CI7" s="10">
        <v>47</v>
      </c>
    </row>
    <row r="8" spans="2:87" ht="30" customHeight="1" x14ac:dyDescent="0.35">
      <c r="B8" s="11" t="s">
        <v>20</v>
      </c>
      <c r="C8" s="11">
        <v>523</v>
      </c>
      <c r="D8" s="11">
        <v>249</v>
      </c>
      <c r="E8" s="11">
        <v>272</v>
      </c>
      <c r="F8" s="11"/>
      <c r="G8" s="11">
        <v>73</v>
      </c>
      <c r="H8" s="11">
        <v>88</v>
      </c>
      <c r="I8" s="11">
        <v>93</v>
      </c>
      <c r="J8" s="11">
        <v>84</v>
      </c>
      <c r="K8" s="11">
        <v>63</v>
      </c>
      <c r="L8" s="11">
        <v>122</v>
      </c>
      <c r="M8" s="11"/>
      <c r="N8" s="11">
        <v>130</v>
      </c>
      <c r="O8" s="11">
        <v>148</v>
      </c>
      <c r="P8" s="11">
        <v>118</v>
      </c>
      <c r="Q8" s="11">
        <v>128</v>
      </c>
      <c r="R8" s="11"/>
      <c r="S8" s="11">
        <v>64</v>
      </c>
      <c r="T8" s="11">
        <v>79</v>
      </c>
      <c r="U8" s="11">
        <v>45</v>
      </c>
      <c r="V8" s="11">
        <v>58</v>
      </c>
      <c r="W8" s="11">
        <v>36</v>
      </c>
      <c r="X8" s="11">
        <v>49</v>
      </c>
      <c r="Y8" s="11">
        <v>43</v>
      </c>
      <c r="Z8" s="11">
        <v>18</v>
      </c>
      <c r="AA8" s="11">
        <v>53</v>
      </c>
      <c r="AB8" s="11">
        <v>31</v>
      </c>
      <c r="AC8" s="11">
        <v>35</v>
      </c>
      <c r="AD8" s="11">
        <v>12</v>
      </c>
      <c r="AE8" s="11"/>
      <c r="AF8" s="11">
        <v>83</v>
      </c>
      <c r="AG8" s="11">
        <v>204</v>
      </c>
      <c r="AH8" s="11">
        <v>111</v>
      </c>
      <c r="AI8" s="11">
        <v>52</v>
      </c>
      <c r="AJ8" s="11">
        <v>53</v>
      </c>
      <c r="AK8" s="11"/>
      <c r="AL8" s="11">
        <v>196</v>
      </c>
      <c r="AM8" s="11">
        <v>205</v>
      </c>
      <c r="AN8" s="11">
        <v>90</v>
      </c>
      <c r="AO8" s="11">
        <v>32</v>
      </c>
      <c r="AP8" s="11"/>
      <c r="AQ8" s="11">
        <v>325</v>
      </c>
      <c r="AR8" s="11">
        <v>198</v>
      </c>
      <c r="AS8" s="11"/>
      <c r="AT8" s="11">
        <v>338</v>
      </c>
      <c r="AU8" s="11">
        <v>106</v>
      </c>
      <c r="AV8" s="11"/>
      <c r="AW8" s="11">
        <v>194</v>
      </c>
      <c r="AX8" s="11">
        <v>114</v>
      </c>
      <c r="AY8" s="11">
        <v>188</v>
      </c>
      <c r="AZ8" s="11"/>
      <c r="BA8" s="11">
        <v>123</v>
      </c>
      <c r="BB8" s="11">
        <v>160</v>
      </c>
      <c r="BC8" s="11">
        <v>164</v>
      </c>
      <c r="BD8" s="11">
        <v>55</v>
      </c>
      <c r="BE8" s="11">
        <v>21</v>
      </c>
      <c r="BF8" s="11"/>
      <c r="BG8" s="11">
        <v>226</v>
      </c>
      <c r="BH8" s="11">
        <v>296</v>
      </c>
      <c r="BI8" s="11"/>
      <c r="BJ8" s="11">
        <v>417</v>
      </c>
      <c r="BK8" s="11">
        <v>101</v>
      </c>
      <c r="BL8" s="11"/>
      <c r="BM8" s="11">
        <v>86</v>
      </c>
      <c r="BN8" s="11">
        <v>93</v>
      </c>
      <c r="BO8" s="11">
        <v>194</v>
      </c>
      <c r="BP8" s="11">
        <v>35</v>
      </c>
      <c r="BQ8" s="11">
        <v>58</v>
      </c>
      <c r="BR8" s="11"/>
      <c r="BS8" s="11">
        <v>146</v>
      </c>
      <c r="BT8" s="11"/>
      <c r="BU8" s="11">
        <v>91</v>
      </c>
      <c r="BV8" s="11">
        <v>131</v>
      </c>
      <c r="BW8" s="11">
        <v>53</v>
      </c>
      <c r="BX8" s="11">
        <v>100</v>
      </c>
      <c r="BY8" s="11">
        <v>47</v>
      </c>
      <c r="BZ8" s="11"/>
      <c r="CA8" s="11">
        <v>36</v>
      </c>
      <c r="CB8" s="11"/>
      <c r="CC8" s="11">
        <v>400</v>
      </c>
      <c r="CD8" s="11">
        <v>108</v>
      </c>
      <c r="CE8" s="11"/>
      <c r="CF8" s="11">
        <v>195</v>
      </c>
      <c r="CG8" s="11"/>
      <c r="CH8" s="11">
        <v>177</v>
      </c>
      <c r="CI8" s="11">
        <v>49</v>
      </c>
    </row>
    <row r="9" spans="2:87" x14ac:dyDescent="0.35">
      <c r="B9" s="18" t="s">
        <v>157</v>
      </c>
      <c r="C9" s="17">
        <v>0.12925354275006401</v>
      </c>
      <c r="D9" s="17">
        <v>0.131475906767972</v>
      </c>
      <c r="E9" s="17">
        <v>0.124854180958893</v>
      </c>
      <c r="F9" s="17"/>
      <c r="G9" s="17">
        <v>0.23260306594479099</v>
      </c>
      <c r="H9" s="17">
        <v>0.19787078874189401</v>
      </c>
      <c r="I9" s="17">
        <v>0.14565484511145499</v>
      </c>
      <c r="J9" s="17">
        <v>0.10032795725638299</v>
      </c>
      <c r="K9" s="17">
        <v>8.9238379165614307E-2</v>
      </c>
      <c r="L9" s="17">
        <v>4.5737233120682001E-2</v>
      </c>
      <c r="M9" s="17"/>
      <c r="N9" s="17">
        <v>0.20543502788766799</v>
      </c>
      <c r="O9" s="17">
        <v>6.9225991459798797E-2</v>
      </c>
      <c r="P9" s="17">
        <v>9.1779697051830297E-2</v>
      </c>
      <c r="Q9" s="17">
        <v>0.15551533534574299</v>
      </c>
      <c r="R9" s="17"/>
      <c r="S9" s="17">
        <v>0.22201822682973901</v>
      </c>
      <c r="T9" s="17">
        <v>9.3437761934080904E-2</v>
      </c>
      <c r="U9" s="17">
        <v>0.237296786962096</v>
      </c>
      <c r="V9" s="17">
        <v>0.131742320868067</v>
      </c>
      <c r="W9" s="17">
        <v>6.4035414987438005E-2</v>
      </c>
      <c r="X9" s="17">
        <v>0.20496500514172999</v>
      </c>
      <c r="Y9" s="17">
        <v>0.109496552832358</v>
      </c>
      <c r="Z9" s="17">
        <v>0.118438874615214</v>
      </c>
      <c r="AA9" s="17">
        <v>0.11149331121615499</v>
      </c>
      <c r="AB9" s="17">
        <v>2.9434684118907501E-2</v>
      </c>
      <c r="AC9" s="17">
        <v>2.6561179223446401E-2</v>
      </c>
      <c r="AD9" s="17">
        <v>6.8504671800648204E-2</v>
      </c>
      <c r="AE9" s="17"/>
      <c r="AF9" s="17">
        <v>9.9820753501331197E-2</v>
      </c>
      <c r="AG9" s="17">
        <v>0.124964952404318</v>
      </c>
      <c r="AH9" s="17">
        <v>7.7684957141646194E-2</v>
      </c>
      <c r="AI9" s="17">
        <v>0.20509371853405101</v>
      </c>
      <c r="AJ9" s="17">
        <v>0.24782133550705601</v>
      </c>
      <c r="AK9" s="17"/>
      <c r="AL9" s="17">
        <v>0.11335479106482201</v>
      </c>
      <c r="AM9" s="17">
        <v>0.13929845304265401</v>
      </c>
      <c r="AN9" s="17">
        <v>0.151711638248127</v>
      </c>
      <c r="AO9" s="17">
        <v>9.9589002547684394E-2</v>
      </c>
      <c r="AP9" s="17"/>
      <c r="AQ9" s="17">
        <v>0.10027651241091801</v>
      </c>
      <c r="AR9" s="17">
        <v>0.176935335117367</v>
      </c>
      <c r="AS9" s="17"/>
      <c r="AT9" s="17">
        <v>0.15473134784488499</v>
      </c>
      <c r="AU9" s="17">
        <v>4.2569775987841597E-2</v>
      </c>
      <c r="AV9" s="17"/>
      <c r="AW9" s="17">
        <v>9.1471856653475694E-2</v>
      </c>
      <c r="AX9" s="17">
        <v>0.11709967718325499</v>
      </c>
      <c r="AY9" s="17">
        <v>0.17094287701316199</v>
      </c>
      <c r="AZ9" s="17"/>
      <c r="BA9" s="17">
        <v>0.237952014201985</v>
      </c>
      <c r="BB9" s="17">
        <v>7.7087228626238E-2</v>
      </c>
      <c r="BC9" s="17">
        <v>0.12986106604068201</v>
      </c>
      <c r="BD9" s="17">
        <v>4.7145068406847998E-2</v>
      </c>
      <c r="BE9" s="17">
        <v>0.100309407935566</v>
      </c>
      <c r="BF9" s="17"/>
      <c r="BG9" s="17">
        <v>0.104079160065429</v>
      </c>
      <c r="BH9" s="17">
        <v>0.148488538476997</v>
      </c>
      <c r="BI9" s="17"/>
      <c r="BJ9" s="17">
        <v>0.144463199382763</v>
      </c>
      <c r="BK9" s="17">
        <v>6.47317934833265E-2</v>
      </c>
      <c r="BL9" s="17"/>
      <c r="BM9" s="17">
        <v>0.11661327294145001</v>
      </c>
      <c r="BN9" s="17">
        <v>9.3055843292087298E-2</v>
      </c>
      <c r="BO9" s="17">
        <v>0.17538417071641699</v>
      </c>
      <c r="BP9" s="17">
        <v>0.141543908064723</v>
      </c>
      <c r="BQ9" s="17">
        <v>0.13624967191624901</v>
      </c>
      <c r="BR9" s="17"/>
      <c r="BS9" s="17">
        <v>0.120971048673915</v>
      </c>
      <c r="BT9" s="17"/>
      <c r="BU9" s="17">
        <v>0.101319289306723</v>
      </c>
      <c r="BV9" s="17">
        <v>0.17934689623149799</v>
      </c>
      <c r="BW9" s="17">
        <v>0.13207683115522201</v>
      </c>
      <c r="BX9" s="17">
        <v>0.13585865336574801</v>
      </c>
      <c r="BY9" s="17">
        <v>6.3177154149131498E-2</v>
      </c>
      <c r="BZ9" s="17"/>
      <c r="CA9" s="17">
        <v>0.23498582548258001</v>
      </c>
      <c r="CB9" s="17"/>
      <c r="CC9" s="17">
        <v>0.131711091254547</v>
      </c>
      <c r="CD9" s="17">
        <v>0.12837591737669601</v>
      </c>
      <c r="CE9" s="17"/>
      <c r="CF9" s="17">
        <v>9.64625175644791E-2</v>
      </c>
      <c r="CG9" s="17"/>
      <c r="CH9" s="17">
        <v>0.122838916707751</v>
      </c>
      <c r="CI9" s="17">
        <v>0.251508018192385</v>
      </c>
    </row>
    <row r="10" spans="2:87" x14ac:dyDescent="0.35">
      <c r="B10" s="18" t="s">
        <v>158</v>
      </c>
      <c r="C10" s="17">
        <v>0.312028272035206</v>
      </c>
      <c r="D10" s="17">
        <v>0.33010853765882697</v>
      </c>
      <c r="E10" s="17">
        <v>0.29753161059170902</v>
      </c>
      <c r="F10" s="17"/>
      <c r="G10" s="17">
        <v>0.274396996862738</v>
      </c>
      <c r="H10" s="17">
        <v>0.43975201302639</v>
      </c>
      <c r="I10" s="17">
        <v>0.32837070213759201</v>
      </c>
      <c r="J10" s="17">
        <v>0.390605361277579</v>
      </c>
      <c r="K10" s="17">
        <v>0.22273153651403399</v>
      </c>
      <c r="L10" s="17">
        <v>0.22185351571734699</v>
      </c>
      <c r="M10" s="17"/>
      <c r="N10" s="17">
        <v>0.360061201610273</v>
      </c>
      <c r="O10" s="17">
        <v>0.33631601816328699</v>
      </c>
      <c r="P10" s="17">
        <v>0.30179342826625399</v>
      </c>
      <c r="Q10" s="17">
        <v>0.24458216681621101</v>
      </c>
      <c r="R10" s="17"/>
      <c r="S10" s="17">
        <v>0.36282044122970403</v>
      </c>
      <c r="T10" s="17">
        <v>0.34590333139531598</v>
      </c>
      <c r="U10" s="17">
        <v>0.29492778310407403</v>
      </c>
      <c r="V10" s="17">
        <v>0.320869400479105</v>
      </c>
      <c r="W10" s="17">
        <v>0.323858135569492</v>
      </c>
      <c r="X10" s="17">
        <v>0.225245178872539</v>
      </c>
      <c r="Y10" s="17">
        <v>0.38279015398364102</v>
      </c>
      <c r="Z10" s="17">
        <v>0.16469730176188399</v>
      </c>
      <c r="AA10" s="17">
        <v>0.18679331960279699</v>
      </c>
      <c r="AB10" s="17">
        <v>0.34948779744687702</v>
      </c>
      <c r="AC10" s="17">
        <v>0.43401363167176599</v>
      </c>
      <c r="AD10" s="17">
        <v>0.22602264568913499</v>
      </c>
      <c r="AE10" s="17"/>
      <c r="AF10" s="17">
        <v>0.25699722434312</v>
      </c>
      <c r="AG10" s="17">
        <v>0.27239913204683802</v>
      </c>
      <c r="AH10" s="17">
        <v>0.37009514758010398</v>
      </c>
      <c r="AI10" s="17">
        <v>0.36742510922042898</v>
      </c>
      <c r="AJ10" s="17">
        <v>0.39048759579137798</v>
      </c>
      <c r="AK10" s="17"/>
      <c r="AL10" s="17">
        <v>0.312027874344245</v>
      </c>
      <c r="AM10" s="17">
        <v>0.29963116177797</v>
      </c>
      <c r="AN10" s="17">
        <v>0.33898475220913998</v>
      </c>
      <c r="AO10" s="17">
        <v>0.31608825494891002</v>
      </c>
      <c r="AP10" s="17"/>
      <c r="AQ10" s="17">
        <v>0.28038166277096899</v>
      </c>
      <c r="AR10" s="17">
        <v>0.364102864717948</v>
      </c>
      <c r="AS10" s="17"/>
      <c r="AT10" s="17">
        <v>0.33738531027607199</v>
      </c>
      <c r="AU10" s="17">
        <v>0.26484484706060901</v>
      </c>
      <c r="AV10" s="17"/>
      <c r="AW10" s="17">
        <v>0.27250435965075098</v>
      </c>
      <c r="AX10" s="17">
        <v>0.37122344353568298</v>
      </c>
      <c r="AY10" s="17">
        <v>0.318534839075863</v>
      </c>
      <c r="AZ10" s="17"/>
      <c r="BA10" s="17">
        <v>0.34272916009203702</v>
      </c>
      <c r="BB10" s="17">
        <v>0.34623135215508299</v>
      </c>
      <c r="BC10" s="17">
        <v>0.28073110058782302</v>
      </c>
      <c r="BD10" s="17">
        <v>0.27891203836524903</v>
      </c>
      <c r="BE10" s="17">
        <v>0.20216844166977299</v>
      </c>
      <c r="BF10" s="17"/>
      <c r="BG10" s="17">
        <v>0.288117523798117</v>
      </c>
      <c r="BH10" s="17">
        <v>0.330297762331342</v>
      </c>
      <c r="BI10" s="17"/>
      <c r="BJ10" s="17">
        <v>0.31824741098752701</v>
      </c>
      <c r="BK10" s="17">
        <v>0.280924297728327</v>
      </c>
      <c r="BL10" s="17"/>
      <c r="BM10" s="17">
        <v>0.24861647130439199</v>
      </c>
      <c r="BN10" s="17">
        <v>0.29935706009247498</v>
      </c>
      <c r="BO10" s="17">
        <v>0.35373056810211601</v>
      </c>
      <c r="BP10" s="17">
        <v>0.54426130784441296</v>
      </c>
      <c r="BQ10" s="17">
        <v>0.16360945335551</v>
      </c>
      <c r="BR10" s="17"/>
      <c r="BS10" s="17">
        <v>0.28632681218707201</v>
      </c>
      <c r="BT10" s="17"/>
      <c r="BU10" s="17">
        <v>0.277352626510391</v>
      </c>
      <c r="BV10" s="17">
        <v>0.41328462579103098</v>
      </c>
      <c r="BW10" s="17">
        <v>0.53350931575321703</v>
      </c>
      <c r="BX10" s="17">
        <v>0.14996688609469</v>
      </c>
      <c r="BY10" s="17">
        <v>0.25834484323995899</v>
      </c>
      <c r="BZ10" s="17"/>
      <c r="CA10" s="17">
        <v>0.28074442217071899</v>
      </c>
      <c r="CB10" s="17"/>
      <c r="CC10" s="17">
        <v>0.31335705683257198</v>
      </c>
      <c r="CD10" s="17">
        <v>0.29932559255096602</v>
      </c>
      <c r="CE10" s="17"/>
      <c r="CF10" s="17">
        <v>0.34482967207792498</v>
      </c>
      <c r="CG10" s="17"/>
      <c r="CH10" s="17">
        <v>0.30745012954370998</v>
      </c>
      <c r="CI10" s="17">
        <v>0.34310736837470401</v>
      </c>
    </row>
    <row r="11" spans="2:87" x14ac:dyDescent="0.35">
      <c r="B11" s="18" t="s">
        <v>159</v>
      </c>
      <c r="C11" s="17">
        <v>0.22978933025095699</v>
      </c>
      <c r="D11" s="17">
        <v>0.24972608896752199</v>
      </c>
      <c r="E11" s="17">
        <v>0.21303782085332501</v>
      </c>
      <c r="F11" s="17"/>
      <c r="G11" s="17">
        <v>0.25922408069374703</v>
      </c>
      <c r="H11" s="17">
        <v>0.147770627919738</v>
      </c>
      <c r="I11" s="17">
        <v>0.19624742839092299</v>
      </c>
      <c r="J11" s="17">
        <v>0.193986457044203</v>
      </c>
      <c r="K11" s="17">
        <v>0.26267388289196297</v>
      </c>
      <c r="L11" s="17">
        <v>0.304544472542566</v>
      </c>
      <c r="M11" s="17"/>
      <c r="N11" s="17">
        <v>0.207802727544702</v>
      </c>
      <c r="O11" s="17">
        <v>0.218606537624491</v>
      </c>
      <c r="P11" s="17">
        <v>0.26589135667325298</v>
      </c>
      <c r="Q11" s="17">
        <v>0.23185382633072299</v>
      </c>
      <c r="R11" s="17"/>
      <c r="S11" s="17">
        <v>0.145465397666527</v>
      </c>
      <c r="T11" s="17">
        <v>0.18090825528972099</v>
      </c>
      <c r="U11" s="17">
        <v>0.20795290402838601</v>
      </c>
      <c r="V11" s="17">
        <v>0.27205282782114099</v>
      </c>
      <c r="W11" s="17">
        <v>0.246133995115277</v>
      </c>
      <c r="X11" s="17">
        <v>0.17429301646478901</v>
      </c>
      <c r="Y11" s="17">
        <v>0.26529521217045199</v>
      </c>
      <c r="Z11" s="17">
        <v>0.15885499423319099</v>
      </c>
      <c r="AA11" s="17">
        <v>0.30821883229319003</v>
      </c>
      <c r="AB11" s="17">
        <v>0.32905498280480999</v>
      </c>
      <c r="AC11" s="17">
        <v>0.25690746060504999</v>
      </c>
      <c r="AD11" s="17">
        <v>0.34469619376277999</v>
      </c>
      <c r="AE11" s="17"/>
      <c r="AF11" s="17">
        <v>0.30450496029333002</v>
      </c>
      <c r="AG11" s="17">
        <v>0.251183409304302</v>
      </c>
      <c r="AH11" s="17">
        <v>0.203785826957252</v>
      </c>
      <c r="AI11" s="17">
        <v>0.22173516656410899</v>
      </c>
      <c r="AJ11" s="17">
        <v>0.150355075703275</v>
      </c>
      <c r="AK11" s="17"/>
      <c r="AL11" s="17">
        <v>0.25628730239390901</v>
      </c>
      <c r="AM11" s="17">
        <v>0.20746641638310001</v>
      </c>
      <c r="AN11" s="17">
        <v>0.26595965666697602</v>
      </c>
      <c r="AO11" s="17">
        <v>0.109457006401228</v>
      </c>
      <c r="AP11" s="17"/>
      <c r="AQ11" s="17">
        <v>0.277515710647327</v>
      </c>
      <c r="AR11" s="17">
        <v>0.15125542481385301</v>
      </c>
      <c r="AS11" s="17"/>
      <c r="AT11" s="17">
        <v>0.22128371724165399</v>
      </c>
      <c r="AU11" s="17">
        <v>0.28877699209144703</v>
      </c>
      <c r="AV11" s="17"/>
      <c r="AW11" s="17">
        <v>0.211918987754737</v>
      </c>
      <c r="AX11" s="17">
        <v>0.29968672108805899</v>
      </c>
      <c r="AY11" s="17">
        <v>0.22681929374192</v>
      </c>
      <c r="AZ11" s="17"/>
      <c r="BA11" s="17">
        <v>0.178942243490673</v>
      </c>
      <c r="BB11" s="17">
        <v>0.290405228084543</v>
      </c>
      <c r="BC11" s="17">
        <v>0.24942093974823801</v>
      </c>
      <c r="BD11" s="17">
        <v>0.126643088198924</v>
      </c>
      <c r="BE11" s="17">
        <v>0.18395586737876099</v>
      </c>
      <c r="BF11" s="17"/>
      <c r="BG11" s="17">
        <v>0.27633123066040799</v>
      </c>
      <c r="BH11" s="17">
        <v>0.19422805088558601</v>
      </c>
      <c r="BI11" s="17"/>
      <c r="BJ11" s="17">
        <v>0.21366037553137801</v>
      </c>
      <c r="BK11" s="17">
        <v>0.29791770859413402</v>
      </c>
      <c r="BL11" s="17"/>
      <c r="BM11" s="17">
        <v>0.26090547647978501</v>
      </c>
      <c r="BN11" s="17">
        <v>0.26497336080158301</v>
      </c>
      <c r="BO11" s="17">
        <v>0.18912285206915</v>
      </c>
      <c r="BP11" s="17">
        <v>0.120481578815575</v>
      </c>
      <c r="BQ11" s="17">
        <v>0.28274614109975899</v>
      </c>
      <c r="BR11" s="17"/>
      <c r="BS11" s="17">
        <v>0.248799760402551</v>
      </c>
      <c r="BT11" s="17"/>
      <c r="BU11" s="17">
        <v>0.29183882077448398</v>
      </c>
      <c r="BV11" s="17">
        <v>0.17532185786417601</v>
      </c>
      <c r="BW11" s="17">
        <v>0.189543162258488</v>
      </c>
      <c r="BX11" s="17">
        <v>0.315597268292375</v>
      </c>
      <c r="BY11" s="17">
        <v>0.14192031000260399</v>
      </c>
      <c r="BZ11" s="17"/>
      <c r="CA11" s="17">
        <v>0.166335987526224</v>
      </c>
      <c r="CB11" s="17"/>
      <c r="CC11" s="17">
        <v>0.22831397614024701</v>
      </c>
      <c r="CD11" s="17">
        <v>0.25089244120603099</v>
      </c>
      <c r="CE11" s="17"/>
      <c r="CF11" s="17">
        <v>0.23724014432836399</v>
      </c>
      <c r="CG11" s="17"/>
      <c r="CH11" s="17">
        <v>0.24972679183063801</v>
      </c>
      <c r="CI11" s="17">
        <v>0.170328685203225</v>
      </c>
    </row>
    <row r="12" spans="2:87" x14ac:dyDescent="0.35">
      <c r="B12" s="18" t="s">
        <v>160</v>
      </c>
      <c r="C12" s="17">
        <v>7.92380168374687E-2</v>
      </c>
      <c r="D12" s="17">
        <v>8.9563796124807499E-2</v>
      </c>
      <c r="E12" s="17">
        <v>7.0295235000230799E-2</v>
      </c>
      <c r="F12" s="17"/>
      <c r="G12" s="17">
        <v>8.5833909238946099E-2</v>
      </c>
      <c r="H12" s="17">
        <v>4.63669156243426E-2</v>
      </c>
      <c r="I12" s="17">
        <v>4.14212784354226E-2</v>
      </c>
      <c r="J12" s="17">
        <v>6.7321304899883597E-2</v>
      </c>
      <c r="K12" s="17">
        <v>0.202037974866247</v>
      </c>
      <c r="L12" s="17">
        <v>7.3067548166799598E-2</v>
      </c>
      <c r="M12" s="17"/>
      <c r="N12" s="17">
        <v>5.1251353207201103E-2</v>
      </c>
      <c r="O12" s="17">
        <v>6.8997636665749901E-2</v>
      </c>
      <c r="P12" s="17">
        <v>0.107141007428374</v>
      </c>
      <c r="Q12" s="17">
        <v>9.38529728950874E-2</v>
      </c>
      <c r="R12" s="17"/>
      <c r="S12" s="17">
        <v>2.7601786174028201E-2</v>
      </c>
      <c r="T12" s="17">
        <v>8.0892239786292494E-2</v>
      </c>
      <c r="U12" s="17">
        <v>5.6337536128603101E-2</v>
      </c>
      <c r="V12" s="17">
        <v>5.3881774223098103E-2</v>
      </c>
      <c r="W12" s="17">
        <v>0.101129653341008</v>
      </c>
      <c r="X12" s="17">
        <v>4.0286339244745603E-2</v>
      </c>
      <c r="Y12" s="17">
        <v>6.5385967385675398E-2</v>
      </c>
      <c r="Z12" s="17">
        <v>0.22440310557981299</v>
      </c>
      <c r="AA12" s="17">
        <v>9.6323644579885501E-2</v>
      </c>
      <c r="AB12" s="17">
        <v>0.17945150430779599</v>
      </c>
      <c r="AC12" s="17">
        <v>0.10487519296441999</v>
      </c>
      <c r="AD12" s="17">
        <v>6.8620069301955605E-2</v>
      </c>
      <c r="AE12" s="17"/>
      <c r="AF12" s="17">
        <v>7.1939255084939105E-2</v>
      </c>
      <c r="AG12" s="17">
        <v>0.105264277830025</v>
      </c>
      <c r="AH12" s="17">
        <v>5.8799566704951102E-2</v>
      </c>
      <c r="AI12" s="17">
        <v>3.5161604971796802E-2</v>
      </c>
      <c r="AJ12" s="17">
        <v>8.9799144552883098E-2</v>
      </c>
      <c r="AK12" s="17"/>
      <c r="AL12" s="17">
        <v>6.6296541826085298E-2</v>
      </c>
      <c r="AM12" s="17">
        <v>9.03494730788022E-2</v>
      </c>
      <c r="AN12" s="17">
        <v>6.5439280242337403E-2</v>
      </c>
      <c r="AO12" s="17">
        <v>0.12587495473481899</v>
      </c>
      <c r="AP12" s="17"/>
      <c r="AQ12" s="17">
        <v>9.0778164905653505E-2</v>
      </c>
      <c r="AR12" s="17">
        <v>6.0248667769088E-2</v>
      </c>
      <c r="AS12" s="17"/>
      <c r="AT12" s="17">
        <v>5.1975168204594399E-2</v>
      </c>
      <c r="AU12" s="17">
        <v>8.0858583364551595E-2</v>
      </c>
      <c r="AV12" s="17"/>
      <c r="AW12" s="17">
        <v>0.110397839481905</v>
      </c>
      <c r="AX12" s="17">
        <v>5.5591459871704801E-2</v>
      </c>
      <c r="AY12" s="17">
        <v>5.0816973223891101E-2</v>
      </c>
      <c r="AZ12" s="17"/>
      <c r="BA12" s="17">
        <v>7.4202990404736505E-2</v>
      </c>
      <c r="BB12" s="17">
        <v>5.6055702280309497E-2</v>
      </c>
      <c r="BC12" s="17">
        <v>9.0900217606399797E-2</v>
      </c>
      <c r="BD12" s="17">
        <v>0.15284002425771501</v>
      </c>
      <c r="BE12" s="17">
        <v>0</v>
      </c>
      <c r="BF12" s="17"/>
      <c r="BG12" s="17">
        <v>7.64089946151911E-2</v>
      </c>
      <c r="BH12" s="17">
        <v>8.1399588425482894E-2</v>
      </c>
      <c r="BI12" s="17"/>
      <c r="BJ12" s="17">
        <v>8.2471766677622002E-2</v>
      </c>
      <c r="BK12" s="17">
        <v>6.9440396832606499E-2</v>
      </c>
      <c r="BL12" s="17"/>
      <c r="BM12" s="17">
        <v>6.4833879410004694E-2</v>
      </c>
      <c r="BN12" s="17">
        <v>4.6698868661685197E-2</v>
      </c>
      <c r="BO12" s="17">
        <v>7.5714271374281897E-2</v>
      </c>
      <c r="BP12" s="17">
        <v>0</v>
      </c>
      <c r="BQ12" s="17">
        <v>0.17349680436293599</v>
      </c>
      <c r="BR12" s="17"/>
      <c r="BS12" s="17">
        <v>0.12091904897967</v>
      </c>
      <c r="BT12" s="17"/>
      <c r="BU12" s="17">
        <v>4.0565824802415801E-2</v>
      </c>
      <c r="BV12" s="17">
        <v>5.7305368228396297E-2</v>
      </c>
      <c r="BW12" s="17">
        <v>1.5625253715200099E-2</v>
      </c>
      <c r="BX12" s="17">
        <v>0.14860893221579899</v>
      </c>
      <c r="BY12" s="17">
        <v>0.127001500115766</v>
      </c>
      <c r="BZ12" s="17"/>
      <c r="CA12" s="17">
        <v>8.5697789398505503E-2</v>
      </c>
      <c r="CB12" s="17"/>
      <c r="CC12" s="17">
        <v>7.3925140306721995E-2</v>
      </c>
      <c r="CD12" s="17">
        <v>0.109813968220571</v>
      </c>
      <c r="CE12" s="17"/>
      <c r="CF12" s="17">
        <v>7.5879479557668994E-2</v>
      </c>
      <c r="CG12" s="17"/>
      <c r="CH12" s="17">
        <v>8.4861993242191999E-2</v>
      </c>
      <c r="CI12" s="17">
        <v>0.118503611602763</v>
      </c>
    </row>
    <row r="13" spans="2:87" x14ac:dyDescent="0.35">
      <c r="B13" s="18" t="s">
        <v>161</v>
      </c>
      <c r="C13" s="19">
        <v>0.24969083812630399</v>
      </c>
      <c r="D13" s="19">
        <v>0.19912567048087201</v>
      </c>
      <c r="E13" s="19">
        <v>0.29428115259584298</v>
      </c>
      <c r="F13" s="19"/>
      <c r="G13" s="19">
        <v>0.14794194725977799</v>
      </c>
      <c r="H13" s="19">
        <v>0.16823965468763499</v>
      </c>
      <c r="I13" s="19">
        <v>0.288305745924608</v>
      </c>
      <c r="J13" s="19">
        <v>0.247758919521951</v>
      </c>
      <c r="K13" s="19">
        <v>0.22331822656214201</v>
      </c>
      <c r="L13" s="19">
        <v>0.35479723045260603</v>
      </c>
      <c r="M13" s="19"/>
      <c r="N13" s="19">
        <v>0.17544968975015601</v>
      </c>
      <c r="O13" s="19">
        <v>0.306853816086673</v>
      </c>
      <c r="P13" s="19">
        <v>0.23339451058028901</v>
      </c>
      <c r="Q13" s="19">
        <v>0.27419569861223603</v>
      </c>
      <c r="R13" s="19"/>
      <c r="S13" s="19">
        <v>0.24209414810000099</v>
      </c>
      <c r="T13" s="19">
        <v>0.29885841159458998</v>
      </c>
      <c r="U13" s="19">
        <v>0.20348498977683999</v>
      </c>
      <c r="V13" s="19">
        <v>0.221453676608589</v>
      </c>
      <c r="W13" s="19">
        <v>0.26484280098678498</v>
      </c>
      <c r="X13" s="19">
        <v>0.35521046027619602</v>
      </c>
      <c r="Y13" s="19">
        <v>0.17703211362787299</v>
      </c>
      <c r="Z13" s="19">
        <v>0.333605723809897</v>
      </c>
      <c r="AA13" s="19">
        <v>0.297170892307972</v>
      </c>
      <c r="AB13" s="19">
        <v>0.11257103132160901</v>
      </c>
      <c r="AC13" s="19">
        <v>0.177642535535318</v>
      </c>
      <c r="AD13" s="19">
        <v>0.29215641944548199</v>
      </c>
      <c r="AE13" s="19"/>
      <c r="AF13" s="19">
        <v>0.26673780677727998</v>
      </c>
      <c r="AG13" s="19">
        <v>0.24618822841451701</v>
      </c>
      <c r="AH13" s="19">
        <v>0.28963450161604598</v>
      </c>
      <c r="AI13" s="19">
        <v>0.170584400709614</v>
      </c>
      <c r="AJ13" s="19">
        <v>0.12153684844540801</v>
      </c>
      <c r="AK13" s="19"/>
      <c r="AL13" s="19">
        <v>0.25203349037093897</v>
      </c>
      <c r="AM13" s="19">
        <v>0.263254495717473</v>
      </c>
      <c r="AN13" s="19">
        <v>0.17790467263342</v>
      </c>
      <c r="AO13" s="19">
        <v>0.348990781367359</v>
      </c>
      <c r="AP13" s="19"/>
      <c r="AQ13" s="19">
        <v>0.25104794926513202</v>
      </c>
      <c r="AR13" s="19">
        <v>0.24745770758174401</v>
      </c>
      <c r="AS13" s="19"/>
      <c r="AT13" s="19">
        <v>0.234624456432796</v>
      </c>
      <c r="AU13" s="19">
        <v>0.32294980149555103</v>
      </c>
      <c r="AV13" s="19"/>
      <c r="AW13" s="19">
        <v>0.31370695645913199</v>
      </c>
      <c r="AX13" s="19">
        <v>0.15639869832129799</v>
      </c>
      <c r="AY13" s="19">
        <v>0.232886016945163</v>
      </c>
      <c r="AZ13" s="19"/>
      <c r="BA13" s="19">
        <v>0.16617359181056801</v>
      </c>
      <c r="BB13" s="19">
        <v>0.23022048885382701</v>
      </c>
      <c r="BC13" s="19">
        <v>0.24908667601685799</v>
      </c>
      <c r="BD13" s="19">
        <v>0.39445978077126298</v>
      </c>
      <c r="BE13" s="19">
        <v>0.51356628301590002</v>
      </c>
      <c r="BF13" s="19"/>
      <c r="BG13" s="19">
        <v>0.25506309086085499</v>
      </c>
      <c r="BH13" s="19">
        <v>0.24558605988059301</v>
      </c>
      <c r="BI13" s="19"/>
      <c r="BJ13" s="19">
        <v>0.24115724742071001</v>
      </c>
      <c r="BK13" s="19">
        <v>0.28698580336160601</v>
      </c>
      <c r="BL13" s="19"/>
      <c r="BM13" s="19">
        <v>0.30903089986436799</v>
      </c>
      <c r="BN13" s="19">
        <v>0.29591486715216903</v>
      </c>
      <c r="BO13" s="19">
        <v>0.20604813773803601</v>
      </c>
      <c r="BP13" s="19">
        <v>0.19371320527528901</v>
      </c>
      <c r="BQ13" s="19">
        <v>0.24389792926554599</v>
      </c>
      <c r="BR13" s="19"/>
      <c r="BS13" s="19">
        <v>0.222983329756793</v>
      </c>
      <c r="BT13" s="19"/>
      <c r="BU13" s="19">
        <v>0.28892343860598502</v>
      </c>
      <c r="BV13" s="19">
        <v>0.174741251884899</v>
      </c>
      <c r="BW13" s="19">
        <v>0.12924543711787301</v>
      </c>
      <c r="BX13" s="19">
        <v>0.249968260031389</v>
      </c>
      <c r="BY13" s="19">
        <v>0.409556192492539</v>
      </c>
      <c r="BZ13" s="19"/>
      <c r="CA13" s="19">
        <v>0.232235975421972</v>
      </c>
      <c r="CB13" s="19"/>
      <c r="CC13" s="19">
        <v>0.25269273546591198</v>
      </c>
      <c r="CD13" s="19">
        <v>0.21159208064573601</v>
      </c>
      <c r="CE13" s="19"/>
      <c r="CF13" s="19">
        <v>0.245588186471563</v>
      </c>
      <c r="CG13" s="19"/>
      <c r="CH13" s="19">
        <v>0.23512216867570901</v>
      </c>
      <c r="CI13" s="19">
        <v>0.116552316626924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226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520</v>
      </c>
      <c r="D7" s="10">
        <v>254</v>
      </c>
      <c r="E7" s="10">
        <v>264</v>
      </c>
      <c r="F7" s="10"/>
      <c r="G7" s="10">
        <v>41</v>
      </c>
      <c r="H7" s="10">
        <v>88</v>
      </c>
      <c r="I7" s="10">
        <v>97</v>
      </c>
      <c r="J7" s="10">
        <v>90</v>
      </c>
      <c r="K7" s="10">
        <v>69</v>
      </c>
      <c r="L7" s="10">
        <v>135</v>
      </c>
      <c r="M7" s="10"/>
      <c r="N7" s="10">
        <v>144</v>
      </c>
      <c r="O7" s="10">
        <v>145</v>
      </c>
      <c r="P7" s="10">
        <v>113</v>
      </c>
      <c r="Q7" s="10">
        <v>118</v>
      </c>
      <c r="R7" s="10"/>
      <c r="S7" s="10">
        <v>66</v>
      </c>
      <c r="T7" s="10">
        <v>83</v>
      </c>
      <c r="U7" s="10">
        <v>44</v>
      </c>
      <c r="V7" s="10">
        <v>54</v>
      </c>
      <c r="W7" s="10">
        <v>39</v>
      </c>
      <c r="X7" s="10">
        <v>45</v>
      </c>
      <c r="Y7" s="10">
        <v>38</v>
      </c>
      <c r="Z7" s="10">
        <v>17</v>
      </c>
      <c r="AA7" s="10">
        <v>48</v>
      </c>
      <c r="AB7" s="10">
        <v>34</v>
      </c>
      <c r="AC7" s="10">
        <v>38</v>
      </c>
      <c r="AD7" s="10">
        <v>14</v>
      </c>
      <c r="AE7" s="10"/>
      <c r="AF7" s="10">
        <v>78</v>
      </c>
      <c r="AG7" s="10">
        <v>201</v>
      </c>
      <c r="AH7" s="10">
        <v>115</v>
      </c>
      <c r="AI7" s="10">
        <v>51</v>
      </c>
      <c r="AJ7" s="10">
        <v>55</v>
      </c>
      <c r="AK7" s="10"/>
      <c r="AL7" s="10">
        <v>204</v>
      </c>
      <c r="AM7" s="10">
        <v>202</v>
      </c>
      <c r="AN7" s="10">
        <v>85</v>
      </c>
      <c r="AO7" s="10">
        <v>29</v>
      </c>
      <c r="AP7" s="10"/>
      <c r="AQ7" s="10">
        <v>323</v>
      </c>
      <c r="AR7" s="10">
        <v>197</v>
      </c>
      <c r="AS7" s="10"/>
      <c r="AT7" s="10">
        <v>335</v>
      </c>
      <c r="AU7" s="10">
        <v>118</v>
      </c>
      <c r="AV7" s="10"/>
      <c r="AW7" s="10">
        <v>210</v>
      </c>
      <c r="AX7" s="10">
        <v>114</v>
      </c>
      <c r="AY7" s="10">
        <v>177</v>
      </c>
      <c r="AZ7" s="10"/>
      <c r="BA7" s="10">
        <v>114</v>
      </c>
      <c r="BB7" s="10">
        <v>164</v>
      </c>
      <c r="BC7" s="10">
        <v>163</v>
      </c>
      <c r="BD7" s="10">
        <v>58</v>
      </c>
      <c r="BE7" s="10">
        <v>21</v>
      </c>
      <c r="BF7" s="10"/>
      <c r="BG7" s="10">
        <v>211</v>
      </c>
      <c r="BH7" s="10">
        <v>309</v>
      </c>
      <c r="BI7" s="10"/>
      <c r="BJ7" s="10">
        <v>405</v>
      </c>
      <c r="BK7" s="10">
        <v>110</v>
      </c>
      <c r="BL7" s="10"/>
      <c r="BM7" s="10">
        <v>81</v>
      </c>
      <c r="BN7" s="10">
        <v>98</v>
      </c>
      <c r="BO7" s="10">
        <v>189</v>
      </c>
      <c r="BP7" s="10">
        <v>36</v>
      </c>
      <c r="BQ7" s="10">
        <v>59</v>
      </c>
      <c r="BR7" s="10"/>
      <c r="BS7" s="10">
        <v>151</v>
      </c>
      <c r="BT7" s="10"/>
      <c r="BU7" s="10">
        <v>92</v>
      </c>
      <c r="BV7" s="10">
        <v>127</v>
      </c>
      <c r="BW7" s="10">
        <v>55</v>
      </c>
      <c r="BX7" s="10">
        <v>102</v>
      </c>
      <c r="BY7" s="10">
        <v>45</v>
      </c>
      <c r="BZ7" s="10"/>
      <c r="CA7" s="10">
        <v>36</v>
      </c>
      <c r="CB7" s="10"/>
      <c r="CC7" s="10">
        <v>402</v>
      </c>
      <c r="CD7" s="10">
        <v>103</v>
      </c>
      <c r="CE7" s="10"/>
      <c r="CF7" s="10">
        <v>203</v>
      </c>
      <c r="CG7" s="10"/>
      <c r="CH7" s="10">
        <v>179</v>
      </c>
      <c r="CI7" s="10">
        <v>47</v>
      </c>
    </row>
    <row r="8" spans="2:87" ht="30" customHeight="1" x14ac:dyDescent="0.35">
      <c r="B8" s="11" t="s">
        <v>20</v>
      </c>
      <c r="C8" s="11">
        <v>523</v>
      </c>
      <c r="D8" s="11">
        <v>249</v>
      </c>
      <c r="E8" s="11">
        <v>272</v>
      </c>
      <c r="F8" s="11"/>
      <c r="G8" s="11">
        <v>73</v>
      </c>
      <c r="H8" s="11">
        <v>88</v>
      </c>
      <c r="I8" s="11">
        <v>93</v>
      </c>
      <c r="J8" s="11">
        <v>84</v>
      </c>
      <c r="K8" s="11">
        <v>63</v>
      </c>
      <c r="L8" s="11">
        <v>122</v>
      </c>
      <c r="M8" s="11"/>
      <c r="N8" s="11">
        <v>130</v>
      </c>
      <c r="O8" s="11">
        <v>148</v>
      </c>
      <c r="P8" s="11">
        <v>118</v>
      </c>
      <c r="Q8" s="11">
        <v>128</v>
      </c>
      <c r="R8" s="11"/>
      <c r="S8" s="11">
        <v>64</v>
      </c>
      <c r="T8" s="11">
        <v>79</v>
      </c>
      <c r="U8" s="11">
        <v>45</v>
      </c>
      <c r="V8" s="11">
        <v>58</v>
      </c>
      <c r="W8" s="11">
        <v>36</v>
      </c>
      <c r="X8" s="11">
        <v>49</v>
      </c>
      <c r="Y8" s="11">
        <v>43</v>
      </c>
      <c r="Z8" s="11">
        <v>18</v>
      </c>
      <c r="AA8" s="11">
        <v>53</v>
      </c>
      <c r="AB8" s="11">
        <v>31</v>
      </c>
      <c r="AC8" s="11">
        <v>35</v>
      </c>
      <c r="AD8" s="11">
        <v>12</v>
      </c>
      <c r="AE8" s="11"/>
      <c r="AF8" s="11">
        <v>83</v>
      </c>
      <c r="AG8" s="11">
        <v>204</v>
      </c>
      <c r="AH8" s="11">
        <v>111</v>
      </c>
      <c r="AI8" s="11">
        <v>52</v>
      </c>
      <c r="AJ8" s="11">
        <v>53</v>
      </c>
      <c r="AK8" s="11"/>
      <c r="AL8" s="11">
        <v>196</v>
      </c>
      <c r="AM8" s="11">
        <v>205</v>
      </c>
      <c r="AN8" s="11">
        <v>90</v>
      </c>
      <c r="AO8" s="11">
        <v>32</v>
      </c>
      <c r="AP8" s="11"/>
      <c r="AQ8" s="11">
        <v>325</v>
      </c>
      <c r="AR8" s="11">
        <v>198</v>
      </c>
      <c r="AS8" s="11"/>
      <c r="AT8" s="11">
        <v>338</v>
      </c>
      <c r="AU8" s="11">
        <v>106</v>
      </c>
      <c r="AV8" s="11"/>
      <c r="AW8" s="11">
        <v>194</v>
      </c>
      <c r="AX8" s="11">
        <v>114</v>
      </c>
      <c r="AY8" s="11">
        <v>188</v>
      </c>
      <c r="AZ8" s="11"/>
      <c r="BA8" s="11">
        <v>123</v>
      </c>
      <c r="BB8" s="11">
        <v>160</v>
      </c>
      <c r="BC8" s="11">
        <v>164</v>
      </c>
      <c r="BD8" s="11">
        <v>55</v>
      </c>
      <c r="BE8" s="11">
        <v>21</v>
      </c>
      <c r="BF8" s="11"/>
      <c r="BG8" s="11">
        <v>226</v>
      </c>
      <c r="BH8" s="11">
        <v>296</v>
      </c>
      <c r="BI8" s="11"/>
      <c r="BJ8" s="11">
        <v>417</v>
      </c>
      <c r="BK8" s="11">
        <v>101</v>
      </c>
      <c r="BL8" s="11"/>
      <c r="BM8" s="11">
        <v>86</v>
      </c>
      <c r="BN8" s="11">
        <v>93</v>
      </c>
      <c r="BO8" s="11">
        <v>194</v>
      </c>
      <c r="BP8" s="11">
        <v>35</v>
      </c>
      <c r="BQ8" s="11">
        <v>58</v>
      </c>
      <c r="BR8" s="11"/>
      <c r="BS8" s="11">
        <v>146</v>
      </c>
      <c r="BT8" s="11"/>
      <c r="BU8" s="11">
        <v>91</v>
      </c>
      <c r="BV8" s="11">
        <v>131</v>
      </c>
      <c r="BW8" s="11">
        <v>53</v>
      </c>
      <c r="BX8" s="11">
        <v>100</v>
      </c>
      <c r="BY8" s="11">
        <v>47</v>
      </c>
      <c r="BZ8" s="11"/>
      <c r="CA8" s="11">
        <v>36</v>
      </c>
      <c r="CB8" s="11"/>
      <c r="CC8" s="11">
        <v>400</v>
      </c>
      <c r="CD8" s="11">
        <v>108</v>
      </c>
      <c r="CE8" s="11"/>
      <c r="CF8" s="11">
        <v>195</v>
      </c>
      <c r="CG8" s="11"/>
      <c r="CH8" s="11">
        <v>177</v>
      </c>
      <c r="CI8" s="11">
        <v>49</v>
      </c>
    </row>
    <row r="9" spans="2:87" x14ac:dyDescent="0.35">
      <c r="B9" s="18" t="s">
        <v>157</v>
      </c>
      <c r="C9" s="17">
        <v>0.13512089532169899</v>
      </c>
      <c r="D9" s="17">
        <v>0.14221798003806299</v>
      </c>
      <c r="E9" s="17">
        <v>0.12951524956844801</v>
      </c>
      <c r="F9" s="17"/>
      <c r="G9" s="17">
        <v>0.246293658910272</v>
      </c>
      <c r="H9" s="17">
        <v>0.18623434842842801</v>
      </c>
      <c r="I9" s="17">
        <v>0.104444286692156</v>
      </c>
      <c r="J9" s="17">
        <v>7.6502683997361307E-2</v>
      </c>
      <c r="K9" s="17">
        <v>0.11505608138703</v>
      </c>
      <c r="L9" s="17">
        <v>0.105381989057053</v>
      </c>
      <c r="M9" s="17"/>
      <c r="N9" s="17">
        <v>0.133442426116572</v>
      </c>
      <c r="O9" s="17">
        <v>0.10353023295321299</v>
      </c>
      <c r="P9" s="17">
        <v>0.16344590704519699</v>
      </c>
      <c r="Q9" s="17">
        <v>0.14723557034140899</v>
      </c>
      <c r="R9" s="17"/>
      <c r="S9" s="17">
        <v>0.14251665883357301</v>
      </c>
      <c r="T9" s="17">
        <v>0.13883592868566899</v>
      </c>
      <c r="U9" s="17">
        <v>0.133200142616584</v>
      </c>
      <c r="V9" s="17">
        <v>0.16745690563283799</v>
      </c>
      <c r="W9" s="17">
        <v>6.4035414987438005E-2</v>
      </c>
      <c r="X9" s="17">
        <v>0.16363072589230601</v>
      </c>
      <c r="Y9" s="17">
        <v>0.18267154981304701</v>
      </c>
      <c r="Z9" s="17">
        <v>6.6991746649852593E-2</v>
      </c>
      <c r="AA9" s="17">
        <v>5.2403696005275897E-2</v>
      </c>
      <c r="AB9" s="17">
        <v>9.1257668832457506E-2</v>
      </c>
      <c r="AC9" s="17">
        <v>0.23601285516770201</v>
      </c>
      <c r="AD9" s="17">
        <v>0.137124741102604</v>
      </c>
      <c r="AE9" s="17"/>
      <c r="AF9" s="17">
        <v>0.13209339337717299</v>
      </c>
      <c r="AG9" s="17">
        <v>0.16326339036210799</v>
      </c>
      <c r="AH9" s="17">
        <v>4.2844876014396897E-2</v>
      </c>
      <c r="AI9" s="17">
        <v>0.12007641449197599</v>
      </c>
      <c r="AJ9" s="17">
        <v>0.245935354525608</v>
      </c>
      <c r="AK9" s="17"/>
      <c r="AL9" s="17">
        <v>0.106778450179633</v>
      </c>
      <c r="AM9" s="17">
        <v>0.142499700175197</v>
      </c>
      <c r="AN9" s="17">
        <v>0.20371002050668999</v>
      </c>
      <c r="AO9" s="17">
        <v>6.9879522962322596E-2</v>
      </c>
      <c r="AP9" s="17"/>
      <c r="AQ9" s="17">
        <v>0.13264844543387899</v>
      </c>
      <c r="AR9" s="17">
        <v>0.13918931920122901</v>
      </c>
      <c r="AS9" s="17"/>
      <c r="AT9" s="17">
        <v>0.16621849051228599</v>
      </c>
      <c r="AU9" s="17">
        <v>7.5432069765642304E-2</v>
      </c>
      <c r="AV9" s="17"/>
      <c r="AW9" s="17">
        <v>0.10333703442155601</v>
      </c>
      <c r="AX9" s="17">
        <v>8.6587465344551307E-2</v>
      </c>
      <c r="AY9" s="17">
        <v>0.20526755271024</v>
      </c>
      <c r="AZ9" s="17"/>
      <c r="BA9" s="17">
        <v>0.19513189571832501</v>
      </c>
      <c r="BB9" s="17">
        <v>0.103095281172223</v>
      </c>
      <c r="BC9" s="17">
        <v>0.1420031688866</v>
      </c>
      <c r="BD9" s="17">
        <v>0.102901302782023</v>
      </c>
      <c r="BE9" s="17">
        <v>5.7608522395946299E-2</v>
      </c>
      <c r="BF9" s="17"/>
      <c r="BG9" s="17">
        <v>0.14709247541758</v>
      </c>
      <c r="BH9" s="17">
        <v>0.125973767669214</v>
      </c>
      <c r="BI9" s="17"/>
      <c r="BJ9" s="17">
        <v>0.13419186514033599</v>
      </c>
      <c r="BK9" s="17">
        <v>0.12831537520000499</v>
      </c>
      <c r="BL9" s="17"/>
      <c r="BM9" s="17">
        <v>0.123527243935071</v>
      </c>
      <c r="BN9" s="17">
        <v>0.151003476423264</v>
      </c>
      <c r="BO9" s="17">
        <v>0.16354979031382999</v>
      </c>
      <c r="BP9" s="17">
        <v>0.13399538479789699</v>
      </c>
      <c r="BQ9" s="17">
        <v>0.147549638200559</v>
      </c>
      <c r="BR9" s="17"/>
      <c r="BS9" s="17">
        <v>0.10418055619283</v>
      </c>
      <c r="BT9" s="17"/>
      <c r="BU9" s="17">
        <v>0.16696139784109801</v>
      </c>
      <c r="BV9" s="17">
        <v>0.181516469723566</v>
      </c>
      <c r="BW9" s="17">
        <v>0.157553585432742</v>
      </c>
      <c r="BX9" s="17">
        <v>0.12669503186418701</v>
      </c>
      <c r="BY9" s="17">
        <v>7.9366776474809206E-2</v>
      </c>
      <c r="BZ9" s="17"/>
      <c r="CA9" s="17">
        <v>0.13012616593500201</v>
      </c>
      <c r="CB9" s="17"/>
      <c r="CC9" s="17">
        <v>0.155301905218515</v>
      </c>
      <c r="CD9" s="17">
        <v>7.0588545375614306E-2</v>
      </c>
      <c r="CE9" s="17"/>
      <c r="CF9" s="17">
        <v>0.16043176517062199</v>
      </c>
      <c r="CG9" s="17"/>
      <c r="CH9" s="17">
        <v>0.128973942903507</v>
      </c>
      <c r="CI9" s="17">
        <v>0.25719543855976401</v>
      </c>
    </row>
    <row r="10" spans="2:87" x14ac:dyDescent="0.35">
      <c r="B10" s="18" t="s">
        <v>158</v>
      </c>
      <c r="C10" s="17">
        <v>0.33169440317063398</v>
      </c>
      <c r="D10" s="17">
        <v>0.330534639947415</v>
      </c>
      <c r="E10" s="17">
        <v>0.331755737249189</v>
      </c>
      <c r="F10" s="17"/>
      <c r="G10" s="17">
        <v>0.41769371432944702</v>
      </c>
      <c r="H10" s="17">
        <v>0.39552590294730999</v>
      </c>
      <c r="I10" s="17">
        <v>0.30719441527483898</v>
      </c>
      <c r="J10" s="17">
        <v>0.37201929760767899</v>
      </c>
      <c r="K10" s="17">
        <v>0.29032112122988701</v>
      </c>
      <c r="L10" s="17">
        <v>0.246443926572356</v>
      </c>
      <c r="M10" s="17"/>
      <c r="N10" s="17">
        <v>0.36447108156705499</v>
      </c>
      <c r="O10" s="17">
        <v>0.28395117311663298</v>
      </c>
      <c r="P10" s="17">
        <v>0.333612274422247</v>
      </c>
      <c r="Q10" s="17">
        <v>0.35169478897793599</v>
      </c>
      <c r="R10" s="17"/>
      <c r="S10" s="17">
        <v>0.35912843429466701</v>
      </c>
      <c r="T10" s="17">
        <v>0.32776440734805301</v>
      </c>
      <c r="U10" s="17">
        <v>0.39792000055294402</v>
      </c>
      <c r="V10" s="17">
        <v>0.38250235123540499</v>
      </c>
      <c r="W10" s="17">
        <v>0.41725493279853398</v>
      </c>
      <c r="X10" s="17">
        <v>0.222752014157373</v>
      </c>
      <c r="Y10" s="17">
        <v>0.26123023276026802</v>
      </c>
      <c r="Z10" s="17">
        <v>0.31939933322677699</v>
      </c>
      <c r="AA10" s="17">
        <v>0.29984513963291298</v>
      </c>
      <c r="AB10" s="17">
        <v>0.37248011040491003</v>
      </c>
      <c r="AC10" s="17">
        <v>0.32775843496174101</v>
      </c>
      <c r="AD10" s="17">
        <v>0.220286968926346</v>
      </c>
      <c r="AE10" s="17"/>
      <c r="AF10" s="17">
        <v>0.27765918311619298</v>
      </c>
      <c r="AG10" s="17">
        <v>0.30498748372797102</v>
      </c>
      <c r="AH10" s="17">
        <v>0.346211813272288</v>
      </c>
      <c r="AI10" s="17">
        <v>0.42657409444731598</v>
      </c>
      <c r="AJ10" s="17">
        <v>0.44026447104016297</v>
      </c>
      <c r="AK10" s="17"/>
      <c r="AL10" s="17">
        <v>0.30834507168860198</v>
      </c>
      <c r="AM10" s="17">
        <v>0.34004979863081602</v>
      </c>
      <c r="AN10" s="17">
        <v>0.38225839267563</v>
      </c>
      <c r="AO10" s="17">
        <v>0.27997003854400099</v>
      </c>
      <c r="AP10" s="17"/>
      <c r="AQ10" s="17">
        <v>0.31809931167715599</v>
      </c>
      <c r="AR10" s="17">
        <v>0.35406516795293103</v>
      </c>
      <c r="AS10" s="17"/>
      <c r="AT10" s="17">
        <v>0.33231904933286999</v>
      </c>
      <c r="AU10" s="17">
        <v>0.26510905444096799</v>
      </c>
      <c r="AV10" s="17"/>
      <c r="AW10" s="17">
        <v>0.26755973686245899</v>
      </c>
      <c r="AX10" s="17">
        <v>0.466844697986107</v>
      </c>
      <c r="AY10" s="17">
        <v>0.296326773064225</v>
      </c>
      <c r="AZ10" s="17"/>
      <c r="BA10" s="17">
        <v>0.39897972351546701</v>
      </c>
      <c r="BB10" s="17">
        <v>0.338608584621926</v>
      </c>
      <c r="BC10" s="17">
        <v>0.32499645235679397</v>
      </c>
      <c r="BD10" s="17">
        <v>0.212740535729004</v>
      </c>
      <c r="BE10" s="17">
        <v>0.24914227562861099</v>
      </c>
      <c r="BF10" s="17"/>
      <c r="BG10" s="17">
        <v>0.32506387160123801</v>
      </c>
      <c r="BH10" s="17">
        <v>0.33676059478304898</v>
      </c>
      <c r="BI10" s="17"/>
      <c r="BJ10" s="17">
        <v>0.34971680773727698</v>
      </c>
      <c r="BK10" s="17">
        <v>0.25316874119217597</v>
      </c>
      <c r="BL10" s="17"/>
      <c r="BM10" s="17">
        <v>0.337750877251909</v>
      </c>
      <c r="BN10" s="17">
        <v>0.206389246045909</v>
      </c>
      <c r="BO10" s="17">
        <v>0.39359236521680302</v>
      </c>
      <c r="BP10" s="17">
        <v>0.39930483290119601</v>
      </c>
      <c r="BQ10" s="17">
        <v>0.18568292110624901</v>
      </c>
      <c r="BR10" s="17"/>
      <c r="BS10" s="17">
        <v>0.29448787022213901</v>
      </c>
      <c r="BT10" s="17"/>
      <c r="BU10" s="17">
        <v>0.22678634106860801</v>
      </c>
      <c r="BV10" s="17">
        <v>0.43009154171640701</v>
      </c>
      <c r="BW10" s="17">
        <v>0.49694533820660097</v>
      </c>
      <c r="BX10" s="17">
        <v>0.233310510895789</v>
      </c>
      <c r="BY10" s="17">
        <v>0.24498775717205301</v>
      </c>
      <c r="BZ10" s="17"/>
      <c r="CA10" s="17">
        <v>0.329680902400036</v>
      </c>
      <c r="CB10" s="17"/>
      <c r="CC10" s="17">
        <v>0.341879305487229</v>
      </c>
      <c r="CD10" s="17">
        <v>0.29532179632954703</v>
      </c>
      <c r="CE10" s="17"/>
      <c r="CF10" s="17">
        <v>0.30912630348062697</v>
      </c>
      <c r="CG10" s="17"/>
      <c r="CH10" s="17">
        <v>0.30663448969392398</v>
      </c>
      <c r="CI10" s="17">
        <v>0.41339439490340502</v>
      </c>
    </row>
    <row r="11" spans="2:87" x14ac:dyDescent="0.35">
      <c r="B11" s="18" t="s">
        <v>159</v>
      </c>
      <c r="C11" s="17">
        <v>0.193526498566014</v>
      </c>
      <c r="D11" s="17">
        <v>0.22728175189355501</v>
      </c>
      <c r="E11" s="17">
        <v>0.16385304283492</v>
      </c>
      <c r="F11" s="17"/>
      <c r="G11" s="17">
        <v>0.12971143809389099</v>
      </c>
      <c r="H11" s="17">
        <v>0.15997443802424199</v>
      </c>
      <c r="I11" s="17">
        <v>0.206690764206097</v>
      </c>
      <c r="J11" s="17">
        <v>0.20285415588067601</v>
      </c>
      <c r="K11" s="17">
        <v>0.215213275140787</v>
      </c>
      <c r="L11" s="17">
        <v>0.228420332428527</v>
      </c>
      <c r="M11" s="17"/>
      <c r="N11" s="17">
        <v>0.26405265868538802</v>
      </c>
      <c r="O11" s="17">
        <v>0.20510704073218</v>
      </c>
      <c r="P11" s="17">
        <v>0.17893687446130099</v>
      </c>
      <c r="Q11" s="17">
        <v>0.121877842826054</v>
      </c>
      <c r="R11" s="17"/>
      <c r="S11" s="17">
        <v>0.23215631711304299</v>
      </c>
      <c r="T11" s="17">
        <v>0.13431171871456499</v>
      </c>
      <c r="U11" s="17">
        <v>0.226018191933757</v>
      </c>
      <c r="V11" s="17">
        <v>0.17286871334763201</v>
      </c>
      <c r="W11" s="17">
        <v>0.18413788153254201</v>
      </c>
      <c r="X11" s="17">
        <v>0.19609954921325701</v>
      </c>
      <c r="Y11" s="17">
        <v>0.31205307457992798</v>
      </c>
      <c r="Z11" s="17">
        <v>5.5600090733659902E-2</v>
      </c>
      <c r="AA11" s="17">
        <v>0.19958775366265799</v>
      </c>
      <c r="AB11" s="17">
        <v>0.238106268200518</v>
      </c>
      <c r="AC11" s="17">
        <v>9.8662515954217697E-2</v>
      </c>
      <c r="AD11" s="17">
        <v>0.28690616563903998</v>
      </c>
      <c r="AE11" s="17"/>
      <c r="AF11" s="17">
        <v>0.211489767713916</v>
      </c>
      <c r="AG11" s="17">
        <v>0.19496453142308401</v>
      </c>
      <c r="AH11" s="17">
        <v>0.21284841530121901</v>
      </c>
      <c r="AI11" s="17">
        <v>0.251971408927121</v>
      </c>
      <c r="AJ11" s="17">
        <v>8.6555771841575396E-2</v>
      </c>
      <c r="AK11" s="17"/>
      <c r="AL11" s="17">
        <v>0.26488468765990097</v>
      </c>
      <c r="AM11" s="17">
        <v>0.15096727192496801</v>
      </c>
      <c r="AN11" s="17">
        <v>0.16135689707336501</v>
      </c>
      <c r="AO11" s="17">
        <v>0.11891085782366299</v>
      </c>
      <c r="AP11" s="17"/>
      <c r="AQ11" s="17">
        <v>0.195421960501763</v>
      </c>
      <c r="AR11" s="17">
        <v>0.19040751013266999</v>
      </c>
      <c r="AS11" s="17"/>
      <c r="AT11" s="17">
        <v>0.203279505577799</v>
      </c>
      <c r="AU11" s="17">
        <v>0.24541734442728799</v>
      </c>
      <c r="AV11" s="17"/>
      <c r="AW11" s="17">
        <v>0.217315537520897</v>
      </c>
      <c r="AX11" s="17">
        <v>0.219404932215822</v>
      </c>
      <c r="AY11" s="17">
        <v>0.17056145290483199</v>
      </c>
      <c r="AZ11" s="17"/>
      <c r="BA11" s="17">
        <v>0.15225895052652799</v>
      </c>
      <c r="BB11" s="17">
        <v>0.270427737769666</v>
      </c>
      <c r="BC11" s="17">
        <v>0.164911000213676</v>
      </c>
      <c r="BD11" s="17">
        <v>0.15301751304563699</v>
      </c>
      <c r="BE11" s="17">
        <v>0.179682918959543</v>
      </c>
      <c r="BF11" s="17"/>
      <c r="BG11" s="17">
        <v>0.17155375337470499</v>
      </c>
      <c r="BH11" s="17">
        <v>0.21031521847856899</v>
      </c>
      <c r="BI11" s="17"/>
      <c r="BJ11" s="17">
        <v>0.181338625880859</v>
      </c>
      <c r="BK11" s="17">
        <v>0.25250730740788802</v>
      </c>
      <c r="BL11" s="17"/>
      <c r="BM11" s="17">
        <v>0.18198065734903701</v>
      </c>
      <c r="BN11" s="17">
        <v>0.264654176781289</v>
      </c>
      <c r="BO11" s="17">
        <v>0.149980959773647</v>
      </c>
      <c r="BP11" s="17">
        <v>0.19955299786987499</v>
      </c>
      <c r="BQ11" s="17">
        <v>0.230750010775813</v>
      </c>
      <c r="BR11" s="17"/>
      <c r="BS11" s="17">
        <v>0.211719137552213</v>
      </c>
      <c r="BT11" s="17"/>
      <c r="BU11" s="17">
        <v>0.27154856093436303</v>
      </c>
      <c r="BV11" s="17">
        <v>0.14774794391304799</v>
      </c>
      <c r="BW11" s="17">
        <v>0.18543476217304899</v>
      </c>
      <c r="BX11" s="17">
        <v>0.20236374419476599</v>
      </c>
      <c r="BY11" s="17">
        <v>0.181675432649538</v>
      </c>
      <c r="BZ11" s="17"/>
      <c r="CA11" s="17">
        <v>0.16691937373857799</v>
      </c>
      <c r="CB11" s="17"/>
      <c r="CC11" s="17">
        <v>0.16121074687343301</v>
      </c>
      <c r="CD11" s="17">
        <v>0.32153645045736801</v>
      </c>
      <c r="CE11" s="17"/>
      <c r="CF11" s="17">
        <v>0.204753094438787</v>
      </c>
      <c r="CG11" s="17"/>
      <c r="CH11" s="17">
        <v>0.223767265238692</v>
      </c>
      <c r="CI11" s="17">
        <v>0.151998725095844</v>
      </c>
    </row>
    <row r="12" spans="2:87" x14ac:dyDescent="0.35">
      <c r="B12" s="18" t="s">
        <v>160</v>
      </c>
      <c r="C12" s="17">
        <v>8.5708741391487403E-2</v>
      </c>
      <c r="D12" s="17">
        <v>8.5482973425117806E-2</v>
      </c>
      <c r="E12" s="17">
        <v>8.6490630335574401E-2</v>
      </c>
      <c r="F12" s="17"/>
      <c r="G12" s="17">
        <v>5.8359241406611403E-2</v>
      </c>
      <c r="H12" s="17">
        <v>5.9215453686485897E-2</v>
      </c>
      <c r="I12" s="17">
        <v>6.1428825728329597E-2</v>
      </c>
      <c r="J12" s="17">
        <v>7.7308358928109694E-2</v>
      </c>
      <c r="K12" s="17">
        <v>0.17124995664336001</v>
      </c>
      <c r="L12" s="17">
        <v>0.101588314364638</v>
      </c>
      <c r="M12" s="17"/>
      <c r="N12" s="17">
        <v>6.1964530933130202E-2</v>
      </c>
      <c r="O12" s="17">
        <v>8.0392836070618007E-2</v>
      </c>
      <c r="P12" s="17">
        <v>9.6928899560348405E-2</v>
      </c>
      <c r="Q12" s="17">
        <v>0.105666318058645</v>
      </c>
      <c r="R12" s="17"/>
      <c r="S12" s="17">
        <v>2.7601786174028201E-2</v>
      </c>
      <c r="T12" s="17">
        <v>0.111805481090108</v>
      </c>
      <c r="U12" s="17">
        <v>6.05594022249566E-2</v>
      </c>
      <c r="V12" s="17">
        <v>5.5233898768842701E-2</v>
      </c>
      <c r="W12" s="17">
        <v>4.6042598944741199E-2</v>
      </c>
      <c r="X12" s="17">
        <v>4.0286339244745603E-2</v>
      </c>
      <c r="Y12" s="17">
        <v>9.0046621054554202E-2</v>
      </c>
      <c r="Z12" s="17">
        <v>0.22440310557981299</v>
      </c>
      <c r="AA12" s="17">
        <v>0.12496418339349399</v>
      </c>
      <c r="AB12" s="17">
        <v>0.15743962151482599</v>
      </c>
      <c r="AC12" s="17">
        <v>0.128756410247963</v>
      </c>
      <c r="AD12" s="17">
        <v>6.3525704886529005E-2</v>
      </c>
      <c r="AE12" s="17"/>
      <c r="AF12" s="17">
        <v>0.12557034281247301</v>
      </c>
      <c r="AG12" s="17">
        <v>8.1838462526457795E-2</v>
      </c>
      <c r="AH12" s="17">
        <v>8.0019755780873794E-2</v>
      </c>
      <c r="AI12" s="17">
        <v>3.2533074084054203E-2</v>
      </c>
      <c r="AJ12" s="17">
        <v>0.10190077731349199</v>
      </c>
      <c r="AK12" s="17"/>
      <c r="AL12" s="17">
        <v>6.5489534803133007E-2</v>
      </c>
      <c r="AM12" s="17">
        <v>9.8381322605651494E-2</v>
      </c>
      <c r="AN12" s="17">
        <v>7.6257140537106402E-2</v>
      </c>
      <c r="AO12" s="17">
        <v>0.15476171220462501</v>
      </c>
      <c r="AP12" s="17"/>
      <c r="AQ12" s="17">
        <v>0.101696463292381</v>
      </c>
      <c r="AR12" s="17">
        <v>5.94008959296735E-2</v>
      </c>
      <c r="AS12" s="17"/>
      <c r="AT12" s="17">
        <v>5.4239609179167599E-2</v>
      </c>
      <c r="AU12" s="17">
        <v>0.13606177299233499</v>
      </c>
      <c r="AV12" s="17"/>
      <c r="AW12" s="17">
        <v>0.120676021526609</v>
      </c>
      <c r="AX12" s="17">
        <v>5.51007322347929E-2</v>
      </c>
      <c r="AY12" s="17">
        <v>6.9239562017198497E-2</v>
      </c>
      <c r="AZ12" s="17"/>
      <c r="BA12" s="17">
        <v>5.7187929557343302E-2</v>
      </c>
      <c r="BB12" s="17">
        <v>7.1673945558455604E-2</v>
      </c>
      <c r="BC12" s="17">
        <v>0.108673393588728</v>
      </c>
      <c r="BD12" s="17">
        <v>0.136880867672074</v>
      </c>
      <c r="BE12" s="17">
        <v>4.5562635854625597E-2</v>
      </c>
      <c r="BF12" s="17"/>
      <c r="BG12" s="17">
        <v>7.5536722074111495E-2</v>
      </c>
      <c r="BH12" s="17">
        <v>9.3480878271865006E-2</v>
      </c>
      <c r="BI12" s="17"/>
      <c r="BJ12" s="17">
        <v>8.4267721214719496E-2</v>
      </c>
      <c r="BK12" s="17">
        <v>9.5497539034712906E-2</v>
      </c>
      <c r="BL12" s="17"/>
      <c r="BM12" s="17">
        <v>5.4078839080638701E-2</v>
      </c>
      <c r="BN12" s="17">
        <v>0.13345622872968099</v>
      </c>
      <c r="BO12" s="17">
        <v>6.2364399865500401E-2</v>
      </c>
      <c r="BP12" s="17">
        <v>4.9434730757254498E-2</v>
      </c>
      <c r="BQ12" s="17">
        <v>0.17696935953382201</v>
      </c>
      <c r="BR12" s="17"/>
      <c r="BS12" s="17">
        <v>0.164083130128718</v>
      </c>
      <c r="BT12" s="17"/>
      <c r="BU12" s="17">
        <v>8.0634148874632203E-2</v>
      </c>
      <c r="BV12" s="17">
        <v>3.6771835469508303E-2</v>
      </c>
      <c r="BW12" s="17">
        <v>3.2647641278234697E-2</v>
      </c>
      <c r="BX12" s="17">
        <v>0.183931292793822</v>
      </c>
      <c r="BY12" s="17">
        <v>0.12081282419627799</v>
      </c>
      <c r="BZ12" s="17"/>
      <c r="CA12" s="17">
        <v>8.5697789398505503E-2</v>
      </c>
      <c r="CB12" s="17"/>
      <c r="CC12" s="17">
        <v>8.4998716712513994E-2</v>
      </c>
      <c r="CD12" s="17">
        <v>9.1902641041661806E-2</v>
      </c>
      <c r="CE12" s="17"/>
      <c r="CF12" s="17">
        <v>6.8624091700683301E-2</v>
      </c>
      <c r="CG12" s="17"/>
      <c r="CH12" s="17">
        <v>0.109041494904372</v>
      </c>
      <c r="CI12" s="17">
        <v>6.0859124814062603E-2</v>
      </c>
    </row>
    <row r="13" spans="2:87" x14ac:dyDescent="0.35">
      <c r="B13" s="18" t="s">
        <v>161</v>
      </c>
      <c r="C13" s="19">
        <v>0.25394946155016401</v>
      </c>
      <c r="D13" s="19">
        <v>0.21448265469584901</v>
      </c>
      <c r="E13" s="19">
        <v>0.288385340011869</v>
      </c>
      <c r="F13" s="19"/>
      <c r="G13" s="19">
        <v>0.14794194725977799</v>
      </c>
      <c r="H13" s="19">
        <v>0.199049856913533</v>
      </c>
      <c r="I13" s="19">
        <v>0.32024170809857899</v>
      </c>
      <c r="J13" s="19">
        <v>0.27131550358617401</v>
      </c>
      <c r="K13" s="19">
        <v>0.208159565598936</v>
      </c>
      <c r="L13" s="19">
        <v>0.31816543757742599</v>
      </c>
      <c r="M13" s="19"/>
      <c r="N13" s="19">
        <v>0.17606930269785501</v>
      </c>
      <c r="O13" s="19">
        <v>0.32701871712735597</v>
      </c>
      <c r="P13" s="19">
        <v>0.22707604451090699</v>
      </c>
      <c r="Q13" s="19">
        <v>0.27352547979595498</v>
      </c>
      <c r="R13" s="19"/>
      <c r="S13" s="19">
        <v>0.23859680358468899</v>
      </c>
      <c r="T13" s="19">
        <v>0.28728246416160602</v>
      </c>
      <c r="U13" s="19">
        <v>0.182302262671758</v>
      </c>
      <c r="V13" s="19">
        <v>0.22193813101528201</v>
      </c>
      <c r="W13" s="19">
        <v>0.28852917173674503</v>
      </c>
      <c r="X13" s="19">
        <v>0.377231371492318</v>
      </c>
      <c r="Y13" s="19">
        <v>0.153998521792203</v>
      </c>
      <c r="Z13" s="19">
        <v>0.333605723809897</v>
      </c>
      <c r="AA13" s="19">
        <v>0.32319922730565898</v>
      </c>
      <c r="AB13" s="19">
        <v>0.14071633104728901</v>
      </c>
      <c r="AC13" s="19">
        <v>0.20880978366837599</v>
      </c>
      <c r="AD13" s="19">
        <v>0.29215641944548199</v>
      </c>
      <c r="AE13" s="19"/>
      <c r="AF13" s="19">
        <v>0.25318731298024499</v>
      </c>
      <c r="AG13" s="19">
        <v>0.25494613196037902</v>
      </c>
      <c r="AH13" s="19">
        <v>0.31807513963122203</v>
      </c>
      <c r="AI13" s="19">
        <v>0.16884500804953201</v>
      </c>
      <c r="AJ13" s="19">
        <v>0.12534362527916201</v>
      </c>
      <c r="AK13" s="19"/>
      <c r="AL13" s="19">
        <v>0.25450225566873003</v>
      </c>
      <c r="AM13" s="19">
        <v>0.26810190666336697</v>
      </c>
      <c r="AN13" s="19">
        <v>0.17641754920720901</v>
      </c>
      <c r="AO13" s="19">
        <v>0.376477868465388</v>
      </c>
      <c r="AP13" s="19"/>
      <c r="AQ13" s="19">
        <v>0.25213381909482202</v>
      </c>
      <c r="AR13" s="19">
        <v>0.25693710678349702</v>
      </c>
      <c r="AS13" s="19"/>
      <c r="AT13" s="19">
        <v>0.24394334539787699</v>
      </c>
      <c r="AU13" s="19">
        <v>0.27797975837376598</v>
      </c>
      <c r="AV13" s="19"/>
      <c r="AW13" s="19">
        <v>0.29111166966847801</v>
      </c>
      <c r="AX13" s="19">
        <v>0.17206217221872699</v>
      </c>
      <c r="AY13" s="19">
        <v>0.25860465930350501</v>
      </c>
      <c r="AZ13" s="19"/>
      <c r="BA13" s="19">
        <v>0.19644150068233601</v>
      </c>
      <c r="BB13" s="19">
        <v>0.21619445087772901</v>
      </c>
      <c r="BC13" s="19">
        <v>0.25941598495420098</v>
      </c>
      <c r="BD13" s="19">
        <v>0.39445978077126298</v>
      </c>
      <c r="BE13" s="19">
        <v>0.46800364716127402</v>
      </c>
      <c r="BF13" s="19"/>
      <c r="BG13" s="19">
        <v>0.28075317753236501</v>
      </c>
      <c r="BH13" s="19">
        <v>0.233469540797303</v>
      </c>
      <c r="BI13" s="19"/>
      <c r="BJ13" s="19">
        <v>0.25048498002680802</v>
      </c>
      <c r="BK13" s="19">
        <v>0.27051103716521802</v>
      </c>
      <c r="BL13" s="19"/>
      <c r="BM13" s="19">
        <v>0.30266238238334497</v>
      </c>
      <c r="BN13" s="19">
        <v>0.24449687201985701</v>
      </c>
      <c r="BO13" s="19">
        <v>0.23051248483021899</v>
      </c>
      <c r="BP13" s="19">
        <v>0.21771205367377799</v>
      </c>
      <c r="BQ13" s="19">
        <v>0.25904807038355698</v>
      </c>
      <c r="BR13" s="19"/>
      <c r="BS13" s="19">
        <v>0.2255293059041</v>
      </c>
      <c r="BT13" s="19"/>
      <c r="BU13" s="19">
        <v>0.25406955128129899</v>
      </c>
      <c r="BV13" s="19">
        <v>0.20387220917747101</v>
      </c>
      <c r="BW13" s="19">
        <v>0.127418672909374</v>
      </c>
      <c r="BX13" s="19">
        <v>0.25369942025143599</v>
      </c>
      <c r="BY13" s="19">
        <v>0.37315720950732201</v>
      </c>
      <c r="BZ13" s="19"/>
      <c r="CA13" s="19">
        <v>0.28757576852787903</v>
      </c>
      <c r="CB13" s="19"/>
      <c r="CC13" s="19">
        <v>0.25660932570830902</v>
      </c>
      <c r="CD13" s="19">
        <v>0.22065056679580899</v>
      </c>
      <c r="CE13" s="19"/>
      <c r="CF13" s="19">
        <v>0.25706474520928102</v>
      </c>
      <c r="CG13" s="19"/>
      <c r="CH13" s="19">
        <v>0.231582807259504</v>
      </c>
      <c r="CI13" s="19">
        <v>0.116552316626924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227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520</v>
      </c>
      <c r="D7" s="10">
        <v>254</v>
      </c>
      <c r="E7" s="10">
        <v>264</v>
      </c>
      <c r="F7" s="10"/>
      <c r="G7" s="10">
        <v>41</v>
      </c>
      <c r="H7" s="10">
        <v>88</v>
      </c>
      <c r="I7" s="10">
        <v>97</v>
      </c>
      <c r="J7" s="10">
        <v>90</v>
      </c>
      <c r="K7" s="10">
        <v>69</v>
      </c>
      <c r="L7" s="10">
        <v>135</v>
      </c>
      <c r="M7" s="10"/>
      <c r="N7" s="10">
        <v>144</v>
      </c>
      <c r="O7" s="10">
        <v>145</v>
      </c>
      <c r="P7" s="10">
        <v>113</v>
      </c>
      <c r="Q7" s="10">
        <v>118</v>
      </c>
      <c r="R7" s="10"/>
      <c r="S7" s="10">
        <v>66</v>
      </c>
      <c r="T7" s="10">
        <v>83</v>
      </c>
      <c r="U7" s="10">
        <v>44</v>
      </c>
      <c r="V7" s="10">
        <v>54</v>
      </c>
      <c r="W7" s="10">
        <v>39</v>
      </c>
      <c r="X7" s="10">
        <v>45</v>
      </c>
      <c r="Y7" s="10">
        <v>38</v>
      </c>
      <c r="Z7" s="10">
        <v>17</v>
      </c>
      <c r="AA7" s="10">
        <v>48</v>
      </c>
      <c r="AB7" s="10">
        <v>34</v>
      </c>
      <c r="AC7" s="10">
        <v>38</v>
      </c>
      <c r="AD7" s="10">
        <v>14</v>
      </c>
      <c r="AE7" s="10"/>
      <c r="AF7" s="10">
        <v>78</v>
      </c>
      <c r="AG7" s="10">
        <v>201</v>
      </c>
      <c r="AH7" s="10">
        <v>115</v>
      </c>
      <c r="AI7" s="10">
        <v>51</v>
      </c>
      <c r="AJ7" s="10">
        <v>55</v>
      </c>
      <c r="AK7" s="10"/>
      <c r="AL7" s="10">
        <v>204</v>
      </c>
      <c r="AM7" s="10">
        <v>202</v>
      </c>
      <c r="AN7" s="10">
        <v>85</v>
      </c>
      <c r="AO7" s="10">
        <v>29</v>
      </c>
      <c r="AP7" s="10"/>
      <c r="AQ7" s="10">
        <v>323</v>
      </c>
      <c r="AR7" s="10">
        <v>197</v>
      </c>
      <c r="AS7" s="10"/>
      <c r="AT7" s="10">
        <v>335</v>
      </c>
      <c r="AU7" s="10">
        <v>118</v>
      </c>
      <c r="AV7" s="10"/>
      <c r="AW7" s="10">
        <v>210</v>
      </c>
      <c r="AX7" s="10">
        <v>114</v>
      </c>
      <c r="AY7" s="10">
        <v>177</v>
      </c>
      <c r="AZ7" s="10"/>
      <c r="BA7" s="10">
        <v>114</v>
      </c>
      <c r="BB7" s="10">
        <v>164</v>
      </c>
      <c r="BC7" s="10">
        <v>163</v>
      </c>
      <c r="BD7" s="10">
        <v>58</v>
      </c>
      <c r="BE7" s="10">
        <v>21</v>
      </c>
      <c r="BF7" s="10"/>
      <c r="BG7" s="10">
        <v>211</v>
      </c>
      <c r="BH7" s="10">
        <v>309</v>
      </c>
      <c r="BI7" s="10"/>
      <c r="BJ7" s="10">
        <v>405</v>
      </c>
      <c r="BK7" s="10">
        <v>110</v>
      </c>
      <c r="BL7" s="10"/>
      <c r="BM7" s="10">
        <v>81</v>
      </c>
      <c r="BN7" s="10">
        <v>98</v>
      </c>
      <c r="BO7" s="10">
        <v>189</v>
      </c>
      <c r="BP7" s="10">
        <v>36</v>
      </c>
      <c r="BQ7" s="10">
        <v>59</v>
      </c>
      <c r="BR7" s="10"/>
      <c r="BS7" s="10">
        <v>151</v>
      </c>
      <c r="BT7" s="10"/>
      <c r="BU7" s="10">
        <v>92</v>
      </c>
      <c r="BV7" s="10">
        <v>127</v>
      </c>
      <c r="BW7" s="10">
        <v>55</v>
      </c>
      <c r="BX7" s="10">
        <v>102</v>
      </c>
      <c r="BY7" s="10">
        <v>45</v>
      </c>
      <c r="BZ7" s="10"/>
      <c r="CA7" s="10">
        <v>36</v>
      </c>
      <c r="CB7" s="10"/>
      <c r="CC7" s="10">
        <v>402</v>
      </c>
      <c r="CD7" s="10">
        <v>103</v>
      </c>
      <c r="CE7" s="10"/>
      <c r="CF7" s="10">
        <v>203</v>
      </c>
      <c r="CG7" s="10"/>
      <c r="CH7" s="10">
        <v>179</v>
      </c>
      <c r="CI7" s="10">
        <v>47</v>
      </c>
    </row>
    <row r="8" spans="2:87" ht="30" customHeight="1" x14ac:dyDescent="0.35">
      <c r="B8" s="11" t="s">
        <v>20</v>
      </c>
      <c r="C8" s="11">
        <v>523</v>
      </c>
      <c r="D8" s="11">
        <v>249</v>
      </c>
      <c r="E8" s="11">
        <v>272</v>
      </c>
      <c r="F8" s="11"/>
      <c r="G8" s="11">
        <v>73</v>
      </c>
      <c r="H8" s="11">
        <v>88</v>
      </c>
      <c r="I8" s="11">
        <v>93</v>
      </c>
      <c r="J8" s="11">
        <v>84</v>
      </c>
      <c r="K8" s="11">
        <v>63</v>
      </c>
      <c r="L8" s="11">
        <v>122</v>
      </c>
      <c r="M8" s="11"/>
      <c r="N8" s="11">
        <v>130</v>
      </c>
      <c r="O8" s="11">
        <v>148</v>
      </c>
      <c r="P8" s="11">
        <v>118</v>
      </c>
      <c r="Q8" s="11">
        <v>128</v>
      </c>
      <c r="R8" s="11"/>
      <c r="S8" s="11">
        <v>64</v>
      </c>
      <c r="T8" s="11">
        <v>79</v>
      </c>
      <c r="U8" s="11">
        <v>45</v>
      </c>
      <c r="V8" s="11">
        <v>58</v>
      </c>
      <c r="W8" s="11">
        <v>36</v>
      </c>
      <c r="X8" s="11">
        <v>49</v>
      </c>
      <c r="Y8" s="11">
        <v>43</v>
      </c>
      <c r="Z8" s="11">
        <v>18</v>
      </c>
      <c r="AA8" s="11">
        <v>53</v>
      </c>
      <c r="AB8" s="11">
        <v>31</v>
      </c>
      <c r="AC8" s="11">
        <v>35</v>
      </c>
      <c r="AD8" s="11">
        <v>12</v>
      </c>
      <c r="AE8" s="11"/>
      <c r="AF8" s="11">
        <v>83</v>
      </c>
      <c r="AG8" s="11">
        <v>204</v>
      </c>
      <c r="AH8" s="11">
        <v>111</v>
      </c>
      <c r="AI8" s="11">
        <v>52</v>
      </c>
      <c r="AJ8" s="11">
        <v>53</v>
      </c>
      <c r="AK8" s="11"/>
      <c r="AL8" s="11">
        <v>196</v>
      </c>
      <c r="AM8" s="11">
        <v>205</v>
      </c>
      <c r="AN8" s="11">
        <v>90</v>
      </c>
      <c r="AO8" s="11">
        <v>32</v>
      </c>
      <c r="AP8" s="11"/>
      <c r="AQ8" s="11">
        <v>325</v>
      </c>
      <c r="AR8" s="11">
        <v>198</v>
      </c>
      <c r="AS8" s="11"/>
      <c r="AT8" s="11">
        <v>338</v>
      </c>
      <c r="AU8" s="11">
        <v>106</v>
      </c>
      <c r="AV8" s="11"/>
      <c r="AW8" s="11">
        <v>194</v>
      </c>
      <c r="AX8" s="11">
        <v>114</v>
      </c>
      <c r="AY8" s="11">
        <v>188</v>
      </c>
      <c r="AZ8" s="11"/>
      <c r="BA8" s="11">
        <v>123</v>
      </c>
      <c r="BB8" s="11">
        <v>160</v>
      </c>
      <c r="BC8" s="11">
        <v>164</v>
      </c>
      <c r="BD8" s="11">
        <v>55</v>
      </c>
      <c r="BE8" s="11">
        <v>21</v>
      </c>
      <c r="BF8" s="11"/>
      <c r="BG8" s="11">
        <v>226</v>
      </c>
      <c r="BH8" s="11">
        <v>296</v>
      </c>
      <c r="BI8" s="11"/>
      <c r="BJ8" s="11">
        <v>417</v>
      </c>
      <c r="BK8" s="11">
        <v>101</v>
      </c>
      <c r="BL8" s="11"/>
      <c r="BM8" s="11">
        <v>86</v>
      </c>
      <c r="BN8" s="11">
        <v>93</v>
      </c>
      <c r="BO8" s="11">
        <v>194</v>
      </c>
      <c r="BP8" s="11">
        <v>35</v>
      </c>
      <c r="BQ8" s="11">
        <v>58</v>
      </c>
      <c r="BR8" s="11"/>
      <c r="BS8" s="11">
        <v>146</v>
      </c>
      <c r="BT8" s="11"/>
      <c r="BU8" s="11">
        <v>91</v>
      </c>
      <c r="BV8" s="11">
        <v>131</v>
      </c>
      <c r="BW8" s="11">
        <v>53</v>
      </c>
      <c r="BX8" s="11">
        <v>100</v>
      </c>
      <c r="BY8" s="11">
        <v>47</v>
      </c>
      <c r="BZ8" s="11"/>
      <c r="CA8" s="11">
        <v>36</v>
      </c>
      <c r="CB8" s="11"/>
      <c r="CC8" s="11">
        <v>400</v>
      </c>
      <c r="CD8" s="11">
        <v>108</v>
      </c>
      <c r="CE8" s="11"/>
      <c r="CF8" s="11">
        <v>195</v>
      </c>
      <c r="CG8" s="11"/>
      <c r="CH8" s="11">
        <v>177</v>
      </c>
      <c r="CI8" s="11">
        <v>49</v>
      </c>
    </row>
    <row r="9" spans="2:87" x14ac:dyDescent="0.35">
      <c r="B9" s="18" t="s">
        <v>157</v>
      </c>
      <c r="C9" s="17">
        <v>7.9251728049062206E-2</v>
      </c>
      <c r="D9" s="17">
        <v>5.8685022536531399E-2</v>
      </c>
      <c r="E9" s="17">
        <v>9.8653581230427806E-2</v>
      </c>
      <c r="F9" s="17"/>
      <c r="G9" s="17">
        <v>0.14553719090363201</v>
      </c>
      <c r="H9" s="17">
        <v>0.12566124199984599</v>
      </c>
      <c r="I9" s="17">
        <v>5.1194717387411201E-2</v>
      </c>
      <c r="J9" s="17">
        <v>7.9573752730467004E-2</v>
      </c>
      <c r="K9" s="17">
        <v>5.4680353058270001E-2</v>
      </c>
      <c r="L9" s="17">
        <v>3.9784276909429497E-2</v>
      </c>
      <c r="M9" s="17"/>
      <c r="N9" s="17">
        <v>8.0569079872741201E-2</v>
      </c>
      <c r="O9" s="17">
        <v>4.9300871051518799E-2</v>
      </c>
      <c r="P9" s="17">
        <v>0.107716343271488</v>
      </c>
      <c r="Q9" s="17">
        <v>8.6300365447386104E-2</v>
      </c>
      <c r="R9" s="17"/>
      <c r="S9" s="17">
        <v>0.10645668387207199</v>
      </c>
      <c r="T9" s="17">
        <v>5.3913076514208902E-2</v>
      </c>
      <c r="U9" s="17">
        <v>7.4693157816464906E-2</v>
      </c>
      <c r="V9" s="17">
        <v>0.174963268409422</v>
      </c>
      <c r="W9" s="17">
        <v>6.4035414987438005E-2</v>
      </c>
      <c r="X9" s="17">
        <v>8.1827419282850006E-2</v>
      </c>
      <c r="Y9" s="17">
        <v>0.15041162098484601</v>
      </c>
      <c r="Z9" s="17">
        <v>6.6991746649852593E-2</v>
      </c>
      <c r="AA9" s="17">
        <v>1.8315482416776999E-2</v>
      </c>
      <c r="AB9" s="17">
        <v>2.9434684118907501E-2</v>
      </c>
      <c r="AC9" s="17">
        <v>2.6561179223446401E-2</v>
      </c>
      <c r="AD9" s="17">
        <v>0</v>
      </c>
      <c r="AE9" s="17"/>
      <c r="AF9" s="17">
        <v>8.5246742484349505E-2</v>
      </c>
      <c r="AG9" s="17">
        <v>8.49637649565185E-2</v>
      </c>
      <c r="AH9" s="17">
        <v>3.7535085053499999E-2</v>
      </c>
      <c r="AI9" s="17">
        <v>9.0578437782263904E-2</v>
      </c>
      <c r="AJ9" s="17">
        <v>0.12598691450243299</v>
      </c>
      <c r="AK9" s="17"/>
      <c r="AL9" s="17">
        <v>5.2573617244399899E-2</v>
      </c>
      <c r="AM9" s="17">
        <v>8.53756045353571E-2</v>
      </c>
      <c r="AN9" s="17">
        <v>0.127056845596278</v>
      </c>
      <c r="AO9" s="17">
        <v>6.9879522962322596E-2</v>
      </c>
      <c r="AP9" s="17"/>
      <c r="AQ9" s="17">
        <v>7.3441606180780494E-2</v>
      </c>
      <c r="AR9" s="17">
        <v>8.88123014173368E-2</v>
      </c>
      <c r="AS9" s="17"/>
      <c r="AT9" s="17">
        <v>9.6967951212908604E-2</v>
      </c>
      <c r="AU9" s="17">
        <v>1.7390144271185699E-2</v>
      </c>
      <c r="AV9" s="17"/>
      <c r="AW9" s="17">
        <v>6.1684123285800203E-2</v>
      </c>
      <c r="AX9" s="17">
        <v>6.0950698617624997E-2</v>
      </c>
      <c r="AY9" s="17">
        <v>0.12019094503305899</v>
      </c>
      <c r="AZ9" s="17"/>
      <c r="BA9" s="17">
        <v>0.13870349993061701</v>
      </c>
      <c r="BB9" s="17">
        <v>4.0930149046460203E-2</v>
      </c>
      <c r="BC9" s="17">
        <v>8.5478877183786203E-2</v>
      </c>
      <c r="BD9" s="17">
        <v>4.7380002149112803E-2</v>
      </c>
      <c r="BE9" s="17">
        <v>5.7608522395946299E-2</v>
      </c>
      <c r="BF9" s="17"/>
      <c r="BG9" s="17">
        <v>9.5714870090150395E-2</v>
      </c>
      <c r="BH9" s="17">
        <v>6.6672731742413102E-2</v>
      </c>
      <c r="BI9" s="17"/>
      <c r="BJ9" s="17">
        <v>8.0916278032497499E-2</v>
      </c>
      <c r="BK9" s="17">
        <v>5.9236982698432798E-2</v>
      </c>
      <c r="BL9" s="17"/>
      <c r="BM9" s="17">
        <v>8.5472972399836797E-2</v>
      </c>
      <c r="BN9" s="17">
        <v>6.6976363772920794E-2</v>
      </c>
      <c r="BO9" s="17">
        <v>9.9835754880720107E-2</v>
      </c>
      <c r="BP9" s="17">
        <v>0.133754613946066</v>
      </c>
      <c r="BQ9" s="17">
        <v>4.5703553683547497E-2</v>
      </c>
      <c r="BR9" s="17"/>
      <c r="BS9" s="17">
        <v>2.5782779740925299E-2</v>
      </c>
      <c r="BT9" s="17"/>
      <c r="BU9" s="17">
        <v>5.6667605697743102E-2</v>
      </c>
      <c r="BV9" s="17">
        <v>0.114732787909474</v>
      </c>
      <c r="BW9" s="17">
        <v>0.14659449931604199</v>
      </c>
      <c r="BX9" s="17">
        <v>6.5638354336189003E-2</v>
      </c>
      <c r="BY9" s="17">
        <v>6.3177154149131498E-2</v>
      </c>
      <c r="BZ9" s="17"/>
      <c r="CA9" s="17">
        <v>4.5172521537244201E-2</v>
      </c>
      <c r="CB9" s="17"/>
      <c r="CC9" s="17">
        <v>8.9371215797430098E-2</v>
      </c>
      <c r="CD9" s="17">
        <v>4.4208703554928001E-2</v>
      </c>
      <c r="CE9" s="17"/>
      <c r="CF9" s="17">
        <v>7.8480603274936001E-2</v>
      </c>
      <c r="CG9" s="17"/>
      <c r="CH9" s="17">
        <v>4.41709928307416E-2</v>
      </c>
      <c r="CI9" s="17">
        <v>0.17615906966068401</v>
      </c>
    </row>
    <row r="10" spans="2:87" x14ac:dyDescent="0.35">
      <c r="B10" s="18" t="s">
        <v>158</v>
      </c>
      <c r="C10" s="17">
        <v>0.28026498181690201</v>
      </c>
      <c r="D10" s="17">
        <v>0.29486384745848998</v>
      </c>
      <c r="E10" s="17">
        <v>0.26552254972714501</v>
      </c>
      <c r="F10" s="17"/>
      <c r="G10" s="17">
        <v>0.409852726338645</v>
      </c>
      <c r="H10" s="17">
        <v>0.42818182977042701</v>
      </c>
      <c r="I10" s="17">
        <v>0.35940727184545901</v>
      </c>
      <c r="J10" s="17">
        <v>0.19456494834590399</v>
      </c>
      <c r="K10" s="17">
        <v>0.241381031596103</v>
      </c>
      <c r="L10" s="17">
        <v>0.114367796939097</v>
      </c>
      <c r="M10" s="17"/>
      <c r="N10" s="17">
        <v>0.37355384603944503</v>
      </c>
      <c r="O10" s="17">
        <v>0.267734645998006</v>
      </c>
      <c r="P10" s="17">
        <v>0.238307681920333</v>
      </c>
      <c r="Q10" s="17">
        <v>0.238454461435787</v>
      </c>
      <c r="R10" s="17"/>
      <c r="S10" s="17">
        <v>0.28751029187010702</v>
      </c>
      <c r="T10" s="17">
        <v>0.24876061735093799</v>
      </c>
      <c r="U10" s="17">
        <v>0.32062939574662902</v>
      </c>
      <c r="V10" s="17">
        <v>0.234743596455219</v>
      </c>
      <c r="W10" s="17">
        <v>0.359814234930595</v>
      </c>
      <c r="X10" s="17">
        <v>0.296712695685107</v>
      </c>
      <c r="Y10" s="17">
        <v>0.23176004238028999</v>
      </c>
      <c r="Z10" s="17">
        <v>0.21687671611687601</v>
      </c>
      <c r="AA10" s="17">
        <v>0.36909503297309698</v>
      </c>
      <c r="AB10" s="17">
        <v>0.24068846439865901</v>
      </c>
      <c r="AC10" s="17">
        <v>0.27164732132639802</v>
      </c>
      <c r="AD10" s="17">
        <v>0.212356197458936</v>
      </c>
      <c r="AE10" s="17"/>
      <c r="AF10" s="17">
        <v>0.22403891066322901</v>
      </c>
      <c r="AG10" s="17">
        <v>0.26899707909863901</v>
      </c>
      <c r="AH10" s="17">
        <v>0.26252799361071499</v>
      </c>
      <c r="AI10" s="17">
        <v>0.319361381874951</v>
      </c>
      <c r="AJ10" s="17">
        <v>0.45174971970462502</v>
      </c>
      <c r="AK10" s="17"/>
      <c r="AL10" s="17">
        <v>0.24106299304398601</v>
      </c>
      <c r="AM10" s="17">
        <v>0.30593572411462999</v>
      </c>
      <c r="AN10" s="17">
        <v>0.31199404078695597</v>
      </c>
      <c r="AO10" s="17">
        <v>0.267362422019983</v>
      </c>
      <c r="AP10" s="17"/>
      <c r="AQ10" s="17">
        <v>0.22943591286242401</v>
      </c>
      <c r="AR10" s="17">
        <v>0.36390437079999199</v>
      </c>
      <c r="AS10" s="17"/>
      <c r="AT10" s="17">
        <v>0.310698889970287</v>
      </c>
      <c r="AU10" s="17">
        <v>0.123884650150238</v>
      </c>
      <c r="AV10" s="17"/>
      <c r="AW10" s="17">
        <v>0.16920763025656399</v>
      </c>
      <c r="AX10" s="17">
        <v>0.41060321047994802</v>
      </c>
      <c r="AY10" s="17">
        <v>0.28729894282697899</v>
      </c>
      <c r="AZ10" s="17"/>
      <c r="BA10" s="17">
        <v>0.37379837365626001</v>
      </c>
      <c r="BB10" s="17">
        <v>0.26139791533770002</v>
      </c>
      <c r="BC10" s="17">
        <v>0.292229821957742</v>
      </c>
      <c r="BD10" s="17">
        <v>0.14259218163186901</v>
      </c>
      <c r="BE10" s="17">
        <v>0.14327156455130099</v>
      </c>
      <c r="BF10" s="17"/>
      <c r="BG10" s="17">
        <v>0.26730748437877999</v>
      </c>
      <c r="BH10" s="17">
        <v>0.29016541953473002</v>
      </c>
      <c r="BI10" s="17"/>
      <c r="BJ10" s="17">
        <v>0.30877253641402602</v>
      </c>
      <c r="BK10" s="17">
        <v>0.166405028334243</v>
      </c>
      <c r="BL10" s="17"/>
      <c r="BM10" s="17">
        <v>0.26256641544000597</v>
      </c>
      <c r="BN10" s="17">
        <v>0.227781896699637</v>
      </c>
      <c r="BO10" s="17">
        <v>0.329309805603478</v>
      </c>
      <c r="BP10" s="17">
        <v>0.35839605965222598</v>
      </c>
      <c r="BQ10" s="17">
        <v>0.14690138954816501</v>
      </c>
      <c r="BR10" s="17"/>
      <c r="BS10" s="17">
        <v>0.240957077587414</v>
      </c>
      <c r="BT10" s="17"/>
      <c r="BU10" s="17">
        <v>0.22689796441371901</v>
      </c>
      <c r="BV10" s="17">
        <v>0.362781571846305</v>
      </c>
      <c r="BW10" s="17">
        <v>0.39018572785193101</v>
      </c>
      <c r="BX10" s="17">
        <v>0.182376580712692</v>
      </c>
      <c r="BY10" s="17">
        <v>0.20214444050007099</v>
      </c>
      <c r="BZ10" s="17"/>
      <c r="CA10" s="17">
        <v>0.33126471710613398</v>
      </c>
      <c r="CB10" s="17"/>
      <c r="CC10" s="17">
        <v>0.28455409314199398</v>
      </c>
      <c r="CD10" s="17">
        <v>0.278969185382341</v>
      </c>
      <c r="CE10" s="17"/>
      <c r="CF10" s="17">
        <v>0.226937983432974</v>
      </c>
      <c r="CG10" s="17"/>
      <c r="CH10" s="17">
        <v>0.27950091333759303</v>
      </c>
      <c r="CI10" s="17">
        <v>0.44608076498342503</v>
      </c>
    </row>
    <row r="11" spans="2:87" x14ac:dyDescent="0.35">
      <c r="B11" s="18" t="s">
        <v>159</v>
      </c>
      <c r="C11" s="17">
        <v>0.298431658553788</v>
      </c>
      <c r="D11" s="17">
        <v>0.33182694972258697</v>
      </c>
      <c r="E11" s="17">
        <v>0.269791944404424</v>
      </c>
      <c r="F11" s="17"/>
      <c r="G11" s="17">
        <v>0.24633810965216901</v>
      </c>
      <c r="H11" s="17">
        <v>0.19750983405535399</v>
      </c>
      <c r="I11" s="17">
        <v>0.21848858422693199</v>
      </c>
      <c r="J11" s="17">
        <v>0.33477335446397599</v>
      </c>
      <c r="K11" s="17">
        <v>0.31884870291568002</v>
      </c>
      <c r="L11" s="17">
        <v>0.42786150628179298</v>
      </c>
      <c r="M11" s="17"/>
      <c r="N11" s="17">
        <v>0.30496291868660702</v>
      </c>
      <c r="O11" s="17">
        <v>0.28206732907377802</v>
      </c>
      <c r="P11" s="17">
        <v>0.32325809438511499</v>
      </c>
      <c r="Q11" s="17">
        <v>0.28784831966299401</v>
      </c>
      <c r="R11" s="17"/>
      <c r="S11" s="17">
        <v>0.27449822223849701</v>
      </c>
      <c r="T11" s="17">
        <v>0.26412291734270898</v>
      </c>
      <c r="U11" s="17">
        <v>0.28065233141600598</v>
      </c>
      <c r="V11" s="17">
        <v>0.31715345480527901</v>
      </c>
      <c r="W11" s="17">
        <v>0.32893796850388202</v>
      </c>
      <c r="X11" s="17">
        <v>0.226750679421132</v>
      </c>
      <c r="Y11" s="17">
        <v>0.38109554569305998</v>
      </c>
      <c r="Z11" s="17">
        <v>0.22953385397002299</v>
      </c>
      <c r="AA11" s="17">
        <v>0.18503050642634</v>
      </c>
      <c r="AB11" s="17">
        <v>0.44247765451399002</v>
      </c>
      <c r="AC11" s="17">
        <v>0.414314604611424</v>
      </c>
      <c r="AD11" s="17">
        <v>0.42490750615327599</v>
      </c>
      <c r="AE11" s="17"/>
      <c r="AF11" s="17">
        <v>0.318559410860979</v>
      </c>
      <c r="AG11" s="17">
        <v>0.30276135774975999</v>
      </c>
      <c r="AH11" s="17">
        <v>0.29672382427048699</v>
      </c>
      <c r="AI11" s="17">
        <v>0.34958618581281298</v>
      </c>
      <c r="AJ11" s="17">
        <v>0.23523827306175199</v>
      </c>
      <c r="AK11" s="17"/>
      <c r="AL11" s="17">
        <v>0.37329493910521999</v>
      </c>
      <c r="AM11" s="17">
        <v>0.24754953229169799</v>
      </c>
      <c r="AN11" s="17">
        <v>0.30929050439802902</v>
      </c>
      <c r="AO11" s="17">
        <v>0.13548451659646699</v>
      </c>
      <c r="AP11" s="17"/>
      <c r="AQ11" s="17">
        <v>0.33418343086882202</v>
      </c>
      <c r="AR11" s="17">
        <v>0.239602007470269</v>
      </c>
      <c r="AS11" s="17"/>
      <c r="AT11" s="17">
        <v>0.267573956742304</v>
      </c>
      <c r="AU11" s="17">
        <v>0.46204968285742298</v>
      </c>
      <c r="AV11" s="17"/>
      <c r="AW11" s="17">
        <v>0.36584348383346299</v>
      </c>
      <c r="AX11" s="17">
        <v>0.288515629205853</v>
      </c>
      <c r="AY11" s="17">
        <v>0.24483650692356601</v>
      </c>
      <c r="AZ11" s="17"/>
      <c r="BA11" s="17">
        <v>0.22505995086491901</v>
      </c>
      <c r="BB11" s="17">
        <v>0.39172828136793397</v>
      </c>
      <c r="BC11" s="17">
        <v>0.268966911420289</v>
      </c>
      <c r="BD11" s="17">
        <v>0.28014985200403703</v>
      </c>
      <c r="BE11" s="17">
        <v>0.29618958035865101</v>
      </c>
      <c r="BF11" s="17"/>
      <c r="BG11" s="17">
        <v>0.28719986779545498</v>
      </c>
      <c r="BH11" s="17">
        <v>0.30701353521581898</v>
      </c>
      <c r="BI11" s="17"/>
      <c r="BJ11" s="17">
        <v>0.26803272003580503</v>
      </c>
      <c r="BK11" s="17">
        <v>0.42703393778254201</v>
      </c>
      <c r="BL11" s="17"/>
      <c r="BM11" s="17">
        <v>0.26326316333793198</v>
      </c>
      <c r="BN11" s="17">
        <v>0.30108777568195899</v>
      </c>
      <c r="BO11" s="17">
        <v>0.26967950967242099</v>
      </c>
      <c r="BP11" s="17">
        <v>0.28901607806197799</v>
      </c>
      <c r="BQ11" s="17">
        <v>0.43561517457739302</v>
      </c>
      <c r="BR11" s="17"/>
      <c r="BS11" s="17">
        <v>0.37203797233217001</v>
      </c>
      <c r="BT11" s="17"/>
      <c r="BU11" s="17">
        <v>0.35606758662584398</v>
      </c>
      <c r="BV11" s="17">
        <v>0.252847713478624</v>
      </c>
      <c r="BW11" s="17">
        <v>0.30523093805871898</v>
      </c>
      <c r="BX11" s="17">
        <v>0.36019903950480903</v>
      </c>
      <c r="BY11" s="17">
        <v>0.17912700192998199</v>
      </c>
      <c r="BZ11" s="17"/>
      <c r="CA11" s="17">
        <v>0.27741446703136302</v>
      </c>
      <c r="CB11" s="17"/>
      <c r="CC11" s="17">
        <v>0.29204822908969502</v>
      </c>
      <c r="CD11" s="17">
        <v>0.33724124928149202</v>
      </c>
      <c r="CE11" s="17"/>
      <c r="CF11" s="17">
        <v>0.37149830064459899</v>
      </c>
      <c r="CG11" s="17"/>
      <c r="CH11" s="17">
        <v>0.33823507414662402</v>
      </c>
      <c r="CI11" s="17">
        <v>0.22731338209236299</v>
      </c>
    </row>
    <row r="12" spans="2:87" x14ac:dyDescent="0.35">
      <c r="B12" s="18" t="s">
        <v>160</v>
      </c>
      <c r="C12" s="17">
        <v>8.7085234972634498E-2</v>
      </c>
      <c r="D12" s="17">
        <v>0.105105565562763</v>
      </c>
      <c r="E12" s="17">
        <v>7.1135152404700197E-2</v>
      </c>
      <c r="F12" s="17"/>
      <c r="G12" s="17">
        <v>2.8785620020164899E-2</v>
      </c>
      <c r="H12" s="17">
        <v>4.3572988264101102E-2</v>
      </c>
      <c r="I12" s="17">
        <v>9.2010643207365295E-2</v>
      </c>
      <c r="J12" s="17">
        <v>0.120190610918587</v>
      </c>
      <c r="K12" s="17">
        <v>0.169848614234372</v>
      </c>
      <c r="L12" s="17">
        <v>8.4651208614849094E-2</v>
      </c>
      <c r="M12" s="17"/>
      <c r="N12" s="17">
        <v>7.4477416790080603E-2</v>
      </c>
      <c r="O12" s="17">
        <v>8.2567393774957198E-2</v>
      </c>
      <c r="P12" s="17">
        <v>8.6969963097266095E-2</v>
      </c>
      <c r="Q12" s="17">
        <v>0.105221574090305</v>
      </c>
      <c r="R12" s="17"/>
      <c r="S12" s="17">
        <v>5.6980081371604999E-2</v>
      </c>
      <c r="T12" s="17">
        <v>0.103747461980744</v>
      </c>
      <c r="U12" s="17">
        <v>9.7195853866537396E-2</v>
      </c>
      <c r="V12" s="17">
        <v>5.1201549314798499E-2</v>
      </c>
      <c r="W12" s="17">
        <v>4.6042598944741199E-2</v>
      </c>
      <c r="X12" s="17">
        <v>4.0286339244745603E-2</v>
      </c>
      <c r="Y12" s="17">
        <v>5.9700677313931597E-2</v>
      </c>
      <c r="Z12" s="17">
        <v>0.15299195945335001</v>
      </c>
      <c r="AA12" s="17">
        <v>0.14277459981424501</v>
      </c>
      <c r="AB12" s="17">
        <v>0.17482816564683401</v>
      </c>
      <c r="AC12" s="17">
        <v>7.86671111703547E-2</v>
      </c>
      <c r="AD12" s="17">
        <v>0.142429514389696</v>
      </c>
      <c r="AE12" s="17"/>
      <c r="AF12" s="17">
        <v>0.116664277345637</v>
      </c>
      <c r="AG12" s="17">
        <v>0.101990371578372</v>
      </c>
      <c r="AH12" s="17">
        <v>8.4748446646471104E-2</v>
      </c>
      <c r="AI12" s="17">
        <v>2.8963088328337199E-2</v>
      </c>
      <c r="AJ12" s="17">
        <v>6.13578648062829E-2</v>
      </c>
      <c r="AK12" s="17"/>
      <c r="AL12" s="17">
        <v>8.2303482467389402E-2</v>
      </c>
      <c r="AM12" s="17">
        <v>9.1212489975118702E-2</v>
      </c>
      <c r="AN12" s="17">
        <v>5.4617875998177197E-2</v>
      </c>
      <c r="AO12" s="17">
        <v>0.18058856890483799</v>
      </c>
      <c r="AP12" s="17"/>
      <c r="AQ12" s="17">
        <v>0.10205601925555501</v>
      </c>
      <c r="AR12" s="17">
        <v>6.2450763482657899E-2</v>
      </c>
      <c r="AS12" s="17"/>
      <c r="AT12" s="17">
        <v>7.9616693268009603E-2</v>
      </c>
      <c r="AU12" s="17">
        <v>9.2224579431524206E-2</v>
      </c>
      <c r="AV12" s="17"/>
      <c r="AW12" s="17">
        <v>0.104710704121681</v>
      </c>
      <c r="AX12" s="17">
        <v>7.7860326568539098E-2</v>
      </c>
      <c r="AY12" s="17">
        <v>8.7283418769178306E-2</v>
      </c>
      <c r="AZ12" s="17"/>
      <c r="BA12" s="17">
        <v>7.0220978079297405E-2</v>
      </c>
      <c r="BB12" s="17">
        <v>8.7176605304327401E-2</v>
      </c>
      <c r="BC12" s="17">
        <v>8.9013702791048796E-2</v>
      </c>
      <c r="BD12" s="17">
        <v>0.135418183443718</v>
      </c>
      <c r="BE12" s="17">
        <v>4.27008855396201E-2</v>
      </c>
      <c r="BF12" s="17"/>
      <c r="BG12" s="17">
        <v>8.8144936133402102E-2</v>
      </c>
      <c r="BH12" s="17">
        <v>8.6275548889979195E-2</v>
      </c>
      <c r="BI12" s="17"/>
      <c r="BJ12" s="17">
        <v>9.2914446404920595E-2</v>
      </c>
      <c r="BK12" s="17">
        <v>6.6925725633762895E-2</v>
      </c>
      <c r="BL12" s="17"/>
      <c r="BM12" s="17">
        <v>8.7175468472600104E-2</v>
      </c>
      <c r="BN12" s="17">
        <v>0.12097415540113</v>
      </c>
      <c r="BO12" s="17">
        <v>7.6176011995850001E-2</v>
      </c>
      <c r="BP12" s="17">
        <v>0</v>
      </c>
      <c r="BQ12" s="17">
        <v>0.12745675887608701</v>
      </c>
      <c r="BR12" s="17"/>
      <c r="BS12" s="17">
        <v>0.13178541318961501</v>
      </c>
      <c r="BT12" s="17"/>
      <c r="BU12" s="17">
        <v>8.8150885543076096E-2</v>
      </c>
      <c r="BV12" s="17">
        <v>5.9516777283891299E-2</v>
      </c>
      <c r="BW12" s="17">
        <v>3.30209368351254E-2</v>
      </c>
      <c r="BX12" s="17">
        <v>0.137777228677612</v>
      </c>
      <c r="BY12" s="17">
        <v>0.16407492073791799</v>
      </c>
      <c r="BZ12" s="17"/>
      <c r="CA12" s="17">
        <v>8.4416799461733902E-2</v>
      </c>
      <c r="CB12" s="17"/>
      <c r="CC12" s="17">
        <v>8.0304198479486694E-2</v>
      </c>
      <c r="CD12" s="17">
        <v>0.115914217411846</v>
      </c>
      <c r="CE12" s="17"/>
      <c r="CF12" s="17">
        <v>8.5629891566591898E-2</v>
      </c>
      <c r="CG12" s="17"/>
      <c r="CH12" s="17">
        <v>9.6230228954819599E-2</v>
      </c>
      <c r="CI12" s="17">
        <v>3.38944666366039E-2</v>
      </c>
    </row>
    <row r="13" spans="2:87" x14ac:dyDescent="0.35">
      <c r="B13" s="18" t="s">
        <v>161</v>
      </c>
      <c r="C13" s="19">
        <v>0.254966396607614</v>
      </c>
      <c r="D13" s="19">
        <v>0.20951861471962999</v>
      </c>
      <c r="E13" s="19">
        <v>0.29489677223330202</v>
      </c>
      <c r="F13" s="19"/>
      <c r="G13" s="19">
        <v>0.16948635308538901</v>
      </c>
      <c r="H13" s="19">
        <v>0.205074105910272</v>
      </c>
      <c r="I13" s="19">
        <v>0.27889878333283202</v>
      </c>
      <c r="J13" s="19">
        <v>0.27089733354106499</v>
      </c>
      <c r="K13" s="19">
        <v>0.215241298195574</v>
      </c>
      <c r="L13" s="19">
        <v>0.33333521125483101</v>
      </c>
      <c r="M13" s="19"/>
      <c r="N13" s="19">
        <v>0.16643673861112601</v>
      </c>
      <c r="O13" s="19">
        <v>0.31832976010174002</v>
      </c>
      <c r="P13" s="19">
        <v>0.24374791732579801</v>
      </c>
      <c r="Q13" s="19">
        <v>0.28217527936352799</v>
      </c>
      <c r="R13" s="19"/>
      <c r="S13" s="19">
        <v>0.27455472064771802</v>
      </c>
      <c r="T13" s="19">
        <v>0.32945592681140101</v>
      </c>
      <c r="U13" s="19">
        <v>0.226829261154363</v>
      </c>
      <c r="V13" s="19">
        <v>0.22193813101528201</v>
      </c>
      <c r="W13" s="19">
        <v>0.20116978263334301</v>
      </c>
      <c r="X13" s="19">
        <v>0.35442286636616499</v>
      </c>
      <c r="Y13" s="19">
        <v>0.17703211362787299</v>
      </c>
      <c r="Z13" s="19">
        <v>0.333605723809897</v>
      </c>
      <c r="AA13" s="19">
        <v>0.28478437836954001</v>
      </c>
      <c r="AB13" s="19">
        <v>0.11257103132160901</v>
      </c>
      <c r="AC13" s="19">
        <v>0.20880978366837599</v>
      </c>
      <c r="AD13" s="19">
        <v>0.22030678199809201</v>
      </c>
      <c r="AE13" s="19"/>
      <c r="AF13" s="19">
        <v>0.255490658645805</v>
      </c>
      <c r="AG13" s="19">
        <v>0.24128742661671099</v>
      </c>
      <c r="AH13" s="19">
        <v>0.31846465041882699</v>
      </c>
      <c r="AI13" s="19">
        <v>0.21151090620163501</v>
      </c>
      <c r="AJ13" s="19">
        <v>0.125667227924907</v>
      </c>
      <c r="AK13" s="19"/>
      <c r="AL13" s="19">
        <v>0.25076496813900401</v>
      </c>
      <c r="AM13" s="19">
        <v>0.26992664908319602</v>
      </c>
      <c r="AN13" s="19">
        <v>0.19704073322056001</v>
      </c>
      <c r="AO13" s="19">
        <v>0.346684969516389</v>
      </c>
      <c r="AP13" s="19"/>
      <c r="AQ13" s="19">
        <v>0.26088303083241798</v>
      </c>
      <c r="AR13" s="19">
        <v>0.24523055682974401</v>
      </c>
      <c r="AS13" s="19"/>
      <c r="AT13" s="19">
        <v>0.24514250880649099</v>
      </c>
      <c r="AU13" s="19">
        <v>0.30445094328962902</v>
      </c>
      <c r="AV13" s="19"/>
      <c r="AW13" s="19">
        <v>0.298554058502492</v>
      </c>
      <c r="AX13" s="19">
        <v>0.162070135128035</v>
      </c>
      <c r="AY13" s="19">
        <v>0.26039018644721701</v>
      </c>
      <c r="AZ13" s="19"/>
      <c r="BA13" s="19">
        <v>0.192217197468907</v>
      </c>
      <c r="BB13" s="19">
        <v>0.21876704894357801</v>
      </c>
      <c r="BC13" s="19">
        <v>0.26431068664713397</v>
      </c>
      <c r="BD13" s="19">
        <v>0.39445978077126298</v>
      </c>
      <c r="BE13" s="19">
        <v>0.460229447154481</v>
      </c>
      <c r="BF13" s="19"/>
      <c r="BG13" s="19">
        <v>0.26163284160221201</v>
      </c>
      <c r="BH13" s="19">
        <v>0.24987276461705901</v>
      </c>
      <c r="BI13" s="19"/>
      <c r="BJ13" s="19">
        <v>0.24936401911275199</v>
      </c>
      <c r="BK13" s="19">
        <v>0.28039832555101901</v>
      </c>
      <c r="BL13" s="19"/>
      <c r="BM13" s="19">
        <v>0.30152198034962502</v>
      </c>
      <c r="BN13" s="19">
        <v>0.28317980844435298</v>
      </c>
      <c r="BO13" s="19">
        <v>0.22499891784753101</v>
      </c>
      <c r="BP13" s="19">
        <v>0.21883324833973</v>
      </c>
      <c r="BQ13" s="19">
        <v>0.24432312331480799</v>
      </c>
      <c r="BR13" s="19"/>
      <c r="BS13" s="19">
        <v>0.22943675714987599</v>
      </c>
      <c r="BT13" s="19"/>
      <c r="BU13" s="19">
        <v>0.27221595771961798</v>
      </c>
      <c r="BV13" s="19">
        <v>0.21012114948170599</v>
      </c>
      <c r="BW13" s="19">
        <v>0.124967897938183</v>
      </c>
      <c r="BX13" s="19">
        <v>0.25400879676869798</v>
      </c>
      <c r="BY13" s="19">
        <v>0.39147648268289698</v>
      </c>
      <c r="BZ13" s="19"/>
      <c r="CA13" s="19">
        <v>0.26173149486352498</v>
      </c>
      <c r="CB13" s="19"/>
      <c r="CC13" s="19">
        <v>0.25372226349139498</v>
      </c>
      <c r="CD13" s="19">
        <v>0.22366664436939299</v>
      </c>
      <c r="CE13" s="19"/>
      <c r="CF13" s="19">
        <v>0.237453221080899</v>
      </c>
      <c r="CG13" s="19"/>
      <c r="CH13" s="19">
        <v>0.24186279073022099</v>
      </c>
      <c r="CI13" s="19">
        <v>0.116552316626924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228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520</v>
      </c>
      <c r="D7" s="10">
        <v>254</v>
      </c>
      <c r="E7" s="10">
        <v>264</v>
      </c>
      <c r="F7" s="10"/>
      <c r="G7" s="10">
        <v>41</v>
      </c>
      <c r="H7" s="10">
        <v>88</v>
      </c>
      <c r="I7" s="10">
        <v>97</v>
      </c>
      <c r="J7" s="10">
        <v>90</v>
      </c>
      <c r="K7" s="10">
        <v>69</v>
      </c>
      <c r="L7" s="10">
        <v>135</v>
      </c>
      <c r="M7" s="10"/>
      <c r="N7" s="10">
        <v>144</v>
      </c>
      <c r="O7" s="10">
        <v>145</v>
      </c>
      <c r="P7" s="10">
        <v>113</v>
      </c>
      <c r="Q7" s="10">
        <v>118</v>
      </c>
      <c r="R7" s="10"/>
      <c r="S7" s="10">
        <v>66</v>
      </c>
      <c r="T7" s="10">
        <v>83</v>
      </c>
      <c r="U7" s="10">
        <v>44</v>
      </c>
      <c r="V7" s="10">
        <v>54</v>
      </c>
      <c r="W7" s="10">
        <v>39</v>
      </c>
      <c r="X7" s="10">
        <v>45</v>
      </c>
      <c r="Y7" s="10">
        <v>38</v>
      </c>
      <c r="Z7" s="10">
        <v>17</v>
      </c>
      <c r="AA7" s="10">
        <v>48</v>
      </c>
      <c r="AB7" s="10">
        <v>34</v>
      </c>
      <c r="AC7" s="10">
        <v>38</v>
      </c>
      <c r="AD7" s="10">
        <v>14</v>
      </c>
      <c r="AE7" s="10"/>
      <c r="AF7" s="10">
        <v>78</v>
      </c>
      <c r="AG7" s="10">
        <v>201</v>
      </c>
      <c r="AH7" s="10">
        <v>115</v>
      </c>
      <c r="AI7" s="10">
        <v>51</v>
      </c>
      <c r="AJ7" s="10">
        <v>55</v>
      </c>
      <c r="AK7" s="10"/>
      <c r="AL7" s="10">
        <v>204</v>
      </c>
      <c r="AM7" s="10">
        <v>202</v>
      </c>
      <c r="AN7" s="10">
        <v>85</v>
      </c>
      <c r="AO7" s="10">
        <v>29</v>
      </c>
      <c r="AP7" s="10"/>
      <c r="AQ7" s="10">
        <v>323</v>
      </c>
      <c r="AR7" s="10">
        <v>197</v>
      </c>
      <c r="AS7" s="10"/>
      <c r="AT7" s="10">
        <v>335</v>
      </c>
      <c r="AU7" s="10">
        <v>118</v>
      </c>
      <c r="AV7" s="10"/>
      <c r="AW7" s="10">
        <v>210</v>
      </c>
      <c r="AX7" s="10">
        <v>114</v>
      </c>
      <c r="AY7" s="10">
        <v>177</v>
      </c>
      <c r="AZ7" s="10"/>
      <c r="BA7" s="10">
        <v>114</v>
      </c>
      <c r="BB7" s="10">
        <v>164</v>
      </c>
      <c r="BC7" s="10">
        <v>163</v>
      </c>
      <c r="BD7" s="10">
        <v>58</v>
      </c>
      <c r="BE7" s="10">
        <v>21</v>
      </c>
      <c r="BF7" s="10"/>
      <c r="BG7" s="10">
        <v>211</v>
      </c>
      <c r="BH7" s="10">
        <v>309</v>
      </c>
      <c r="BI7" s="10"/>
      <c r="BJ7" s="10">
        <v>405</v>
      </c>
      <c r="BK7" s="10">
        <v>110</v>
      </c>
      <c r="BL7" s="10"/>
      <c r="BM7" s="10">
        <v>81</v>
      </c>
      <c r="BN7" s="10">
        <v>98</v>
      </c>
      <c r="BO7" s="10">
        <v>189</v>
      </c>
      <c r="BP7" s="10">
        <v>36</v>
      </c>
      <c r="BQ7" s="10">
        <v>59</v>
      </c>
      <c r="BR7" s="10"/>
      <c r="BS7" s="10">
        <v>151</v>
      </c>
      <c r="BT7" s="10"/>
      <c r="BU7" s="10">
        <v>92</v>
      </c>
      <c r="BV7" s="10">
        <v>127</v>
      </c>
      <c r="BW7" s="10">
        <v>55</v>
      </c>
      <c r="BX7" s="10">
        <v>102</v>
      </c>
      <c r="BY7" s="10">
        <v>45</v>
      </c>
      <c r="BZ7" s="10"/>
      <c r="CA7" s="10">
        <v>36</v>
      </c>
      <c r="CB7" s="10"/>
      <c r="CC7" s="10">
        <v>402</v>
      </c>
      <c r="CD7" s="10">
        <v>103</v>
      </c>
      <c r="CE7" s="10"/>
      <c r="CF7" s="10">
        <v>203</v>
      </c>
      <c r="CG7" s="10"/>
      <c r="CH7" s="10">
        <v>179</v>
      </c>
      <c r="CI7" s="10">
        <v>47</v>
      </c>
    </row>
    <row r="8" spans="2:87" ht="30" customHeight="1" x14ac:dyDescent="0.35">
      <c r="B8" s="11" t="s">
        <v>20</v>
      </c>
      <c r="C8" s="11">
        <v>523</v>
      </c>
      <c r="D8" s="11">
        <v>249</v>
      </c>
      <c r="E8" s="11">
        <v>272</v>
      </c>
      <c r="F8" s="11"/>
      <c r="G8" s="11">
        <v>73</v>
      </c>
      <c r="H8" s="11">
        <v>88</v>
      </c>
      <c r="I8" s="11">
        <v>93</v>
      </c>
      <c r="J8" s="11">
        <v>84</v>
      </c>
      <c r="K8" s="11">
        <v>63</v>
      </c>
      <c r="L8" s="11">
        <v>122</v>
      </c>
      <c r="M8" s="11"/>
      <c r="N8" s="11">
        <v>130</v>
      </c>
      <c r="O8" s="11">
        <v>148</v>
      </c>
      <c r="P8" s="11">
        <v>118</v>
      </c>
      <c r="Q8" s="11">
        <v>128</v>
      </c>
      <c r="R8" s="11"/>
      <c r="S8" s="11">
        <v>64</v>
      </c>
      <c r="T8" s="11">
        <v>79</v>
      </c>
      <c r="U8" s="11">
        <v>45</v>
      </c>
      <c r="V8" s="11">
        <v>58</v>
      </c>
      <c r="W8" s="11">
        <v>36</v>
      </c>
      <c r="X8" s="11">
        <v>49</v>
      </c>
      <c r="Y8" s="11">
        <v>43</v>
      </c>
      <c r="Z8" s="11">
        <v>18</v>
      </c>
      <c r="AA8" s="11">
        <v>53</v>
      </c>
      <c r="AB8" s="11">
        <v>31</v>
      </c>
      <c r="AC8" s="11">
        <v>35</v>
      </c>
      <c r="AD8" s="11">
        <v>12</v>
      </c>
      <c r="AE8" s="11"/>
      <c r="AF8" s="11">
        <v>83</v>
      </c>
      <c r="AG8" s="11">
        <v>204</v>
      </c>
      <c r="AH8" s="11">
        <v>111</v>
      </c>
      <c r="AI8" s="11">
        <v>52</v>
      </c>
      <c r="AJ8" s="11">
        <v>53</v>
      </c>
      <c r="AK8" s="11"/>
      <c r="AL8" s="11">
        <v>196</v>
      </c>
      <c r="AM8" s="11">
        <v>205</v>
      </c>
      <c r="AN8" s="11">
        <v>90</v>
      </c>
      <c r="AO8" s="11">
        <v>32</v>
      </c>
      <c r="AP8" s="11"/>
      <c r="AQ8" s="11">
        <v>325</v>
      </c>
      <c r="AR8" s="11">
        <v>198</v>
      </c>
      <c r="AS8" s="11"/>
      <c r="AT8" s="11">
        <v>338</v>
      </c>
      <c r="AU8" s="11">
        <v>106</v>
      </c>
      <c r="AV8" s="11"/>
      <c r="AW8" s="11">
        <v>194</v>
      </c>
      <c r="AX8" s="11">
        <v>114</v>
      </c>
      <c r="AY8" s="11">
        <v>188</v>
      </c>
      <c r="AZ8" s="11"/>
      <c r="BA8" s="11">
        <v>123</v>
      </c>
      <c r="BB8" s="11">
        <v>160</v>
      </c>
      <c r="BC8" s="11">
        <v>164</v>
      </c>
      <c r="BD8" s="11">
        <v>55</v>
      </c>
      <c r="BE8" s="11">
        <v>21</v>
      </c>
      <c r="BF8" s="11"/>
      <c r="BG8" s="11">
        <v>226</v>
      </c>
      <c r="BH8" s="11">
        <v>296</v>
      </c>
      <c r="BI8" s="11"/>
      <c r="BJ8" s="11">
        <v>417</v>
      </c>
      <c r="BK8" s="11">
        <v>101</v>
      </c>
      <c r="BL8" s="11"/>
      <c r="BM8" s="11">
        <v>86</v>
      </c>
      <c r="BN8" s="11">
        <v>93</v>
      </c>
      <c r="BO8" s="11">
        <v>194</v>
      </c>
      <c r="BP8" s="11">
        <v>35</v>
      </c>
      <c r="BQ8" s="11">
        <v>58</v>
      </c>
      <c r="BR8" s="11"/>
      <c r="BS8" s="11">
        <v>146</v>
      </c>
      <c r="BT8" s="11"/>
      <c r="BU8" s="11">
        <v>91</v>
      </c>
      <c r="BV8" s="11">
        <v>131</v>
      </c>
      <c r="BW8" s="11">
        <v>53</v>
      </c>
      <c r="BX8" s="11">
        <v>100</v>
      </c>
      <c r="BY8" s="11">
        <v>47</v>
      </c>
      <c r="BZ8" s="11"/>
      <c r="CA8" s="11">
        <v>36</v>
      </c>
      <c r="CB8" s="11"/>
      <c r="CC8" s="11">
        <v>400</v>
      </c>
      <c r="CD8" s="11">
        <v>108</v>
      </c>
      <c r="CE8" s="11"/>
      <c r="CF8" s="11">
        <v>195</v>
      </c>
      <c r="CG8" s="11"/>
      <c r="CH8" s="11">
        <v>177</v>
      </c>
      <c r="CI8" s="11">
        <v>49</v>
      </c>
    </row>
    <row r="9" spans="2:87" x14ac:dyDescent="0.35">
      <c r="B9" s="18" t="s">
        <v>157</v>
      </c>
      <c r="C9" s="17">
        <v>5.8672331322727998E-2</v>
      </c>
      <c r="D9" s="17">
        <v>5.1728791312091099E-2</v>
      </c>
      <c r="E9" s="17">
        <v>6.5436626249485305E-2</v>
      </c>
      <c r="F9" s="17"/>
      <c r="G9" s="17">
        <v>0.110662945401479</v>
      </c>
      <c r="H9" s="17">
        <v>0.111198186132225</v>
      </c>
      <c r="I9" s="17">
        <v>1.77128211674067E-2</v>
      </c>
      <c r="J9" s="17">
        <v>6.8579862963124294E-2</v>
      </c>
      <c r="K9" s="17">
        <v>5.4854438464004597E-2</v>
      </c>
      <c r="L9" s="17">
        <v>1.5954909074115599E-2</v>
      </c>
      <c r="M9" s="17"/>
      <c r="N9" s="17">
        <v>7.8507313034544501E-2</v>
      </c>
      <c r="O9" s="17">
        <v>2.04601397678933E-2</v>
      </c>
      <c r="P9" s="17">
        <v>6.8907459773261404E-2</v>
      </c>
      <c r="Q9" s="17">
        <v>7.31864310582266E-2</v>
      </c>
      <c r="R9" s="17"/>
      <c r="S9" s="17">
        <v>5.4675408863807798E-2</v>
      </c>
      <c r="T9" s="17">
        <v>4.3116314312666597E-2</v>
      </c>
      <c r="U9" s="17">
        <v>0.104282520908819</v>
      </c>
      <c r="V9" s="17">
        <v>0.11834358551485</v>
      </c>
      <c r="W9" s="17">
        <v>4.6599679802042701E-2</v>
      </c>
      <c r="X9" s="17">
        <v>8.3255119607958797E-2</v>
      </c>
      <c r="Y9" s="17">
        <v>7.5863020749200094E-2</v>
      </c>
      <c r="Z9" s="17">
        <v>6.6991746649852593E-2</v>
      </c>
      <c r="AA9" s="17">
        <v>0</v>
      </c>
      <c r="AB9" s="17">
        <v>3.4114440315690303E-2</v>
      </c>
      <c r="AC9" s="17">
        <v>2.6561179223446401E-2</v>
      </c>
      <c r="AD9" s="17">
        <v>0</v>
      </c>
      <c r="AE9" s="17"/>
      <c r="AF9" s="17">
        <v>4.7651261730790498E-2</v>
      </c>
      <c r="AG9" s="17">
        <v>7.0139831160395405E-2</v>
      </c>
      <c r="AH9" s="17">
        <v>3.7348673646705299E-2</v>
      </c>
      <c r="AI9" s="17">
        <v>2.0205094962707001E-2</v>
      </c>
      <c r="AJ9" s="17">
        <v>8.4359626347546499E-2</v>
      </c>
      <c r="AK9" s="17"/>
      <c r="AL9" s="17">
        <v>4.84418553001153E-2</v>
      </c>
      <c r="AM9" s="17">
        <v>7.6184379011148995E-2</v>
      </c>
      <c r="AN9" s="17">
        <v>3.2306403522097897E-2</v>
      </c>
      <c r="AO9" s="17">
        <v>8.2852676152443905E-2</v>
      </c>
      <c r="AP9" s="17"/>
      <c r="AQ9" s="17">
        <v>6.0463830284432002E-2</v>
      </c>
      <c r="AR9" s="17">
        <v>5.5724414282284897E-2</v>
      </c>
      <c r="AS9" s="17"/>
      <c r="AT9" s="17">
        <v>6.7268915287269096E-2</v>
      </c>
      <c r="AU9" s="17">
        <v>0</v>
      </c>
      <c r="AV9" s="17"/>
      <c r="AW9" s="17">
        <v>3.3605571959819697E-2</v>
      </c>
      <c r="AX9" s="17">
        <v>2.9839910169536299E-2</v>
      </c>
      <c r="AY9" s="17">
        <v>8.8693971043309505E-2</v>
      </c>
      <c r="AZ9" s="17"/>
      <c r="BA9" s="17">
        <v>8.6560687565127206E-2</v>
      </c>
      <c r="BB9" s="17">
        <v>2.1842807329159199E-2</v>
      </c>
      <c r="BC9" s="17">
        <v>8.3247322530401693E-2</v>
      </c>
      <c r="BD9" s="17">
        <v>3.0605436125987401E-2</v>
      </c>
      <c r="BE9" s="17">
        <v>5.7608522395946299E-2</v>
      </c>
      <c r="BF9" s="17"/>
      <c r="BG9" s="17">
        <v>5.3354185236623899E-2</v>
      </c>
      <c r="BH9" s="17">
        <v>6.2735768290493002E-2</v>
      </c>
      <c r="BI9" s="17"/>
      <c r="BJ9" s="17">
        <v>6.4699834230621006E-2</v>
      </c>
      <c r="BK9" s="17">
        <v>2.8889869729408699E-2</v>
      </c>
      <c r="BL9" s="17"/>
      <c r="BM9" s="17">
        <v>6.84082890637258E-2</v>
      </c>
      <c r="BN9" s="17">
        <v>4.47018838215682E-2</v>
      </c>
      <c r="BO9" s="17">
        <v>5.9499315188323E-2</v>
      </c>
      <c r="BP9" s="17">
        <v>1.9704166401123501E-2</v>
      </c>
      <c r="BQ9" s="17">
        <v>8.9715372094251206E-2</v>
      </c>
      <c r="BR9" s="17"/>
      <c r="BS9" s="17">
        <v>5.3955186089061101E-2</v>
      </c>
      <c r="BT9" s="17"/>
      <c r="BU9" s="17">
        <v>4.5681726793548101E-2</v>
      </c>
      <c r="BV9" s="17">
        <v>9.1420769486422596E-2</v>
      </c>
      <c r="BW9" s="17">
        <v>1.9661866911397201E-2</v>
      </c>
      <c r="BX9" s="17">
        <v>6.5978866741243605E-2</v>
      </c>
      <c r="BY9" s="17">
        <v>8.1654906578281894E-2</v>
      </c>
      <c r="BZ9" s="17"/>
      <c r="CA9" s="17">
        <v>4.5605385239188903E-2</v>
      </c>
      <c r="CB9" s="17"/>
      <c r="CC9" s="17">
        <v>6.0278031744608503E-2</v>
      </c>
      <c r="CD9" s="17">
        <v>5.28170199755508E-2</v>
      </c>
      <c r="CE9" s="17"/>
      <c r="CF9" s="17">
        <v>4.3405025358199199E-2</v>
      </c>
      <c r="CG9" s="17"/>
      <c r="CH9" s="17">
        <v>1.5969186826824001E-2</v>
      </c>
      <c r="CI9" s="17">
        <v>6.6766360733508306E-2</v>
      </c>
    </row>
    <row r="10" spans="2:87" x14ac:dyDescent="0.35">
      <c r="B10" s="18" t="s">
        <v>158</v>
      </c>
      <c r="C10" s="17">
        <v>0.23263513133522701</v>
      </c>
      <c r="D10" s="17">
        <v>0.23564114275711101</v>
      </c>
      <c r="E10" s="17">
        <v>0.22821000717662199</v>
      </c>
      <c r="F10" s="17"/>
      <c r="G10" s="17">
        <v>0.23608167237864999</v>
      </c>
      <c r="H10" s="17">
        <v>0.36543364227688002</v>
      </c>
      <c r="I10" s="17">
        <v>0.269161384066952</v>
      </c>
      <c r="J10" s="17">
        <v>0.21526143281851201</v>
      </c>
      <c r="K10" s="17">
        <v>0.20910857261888699</v>
      </c>
      <c r="L10" s="17">
        <v>0.13082434476612501</v>
      </c>
      <c r="M10" s="17"/>
      <c r="N10" s="17">
        <v>0.263721668672253</v>
      </c>
      <c r="O10" s="17">
        <v>0.23286450521319699</v>
      </c>
      <c r="P10" s="17">
        <v>0.17171943020161901</v>
      </c>
      <c r="Q10" s="17">
        <v>0.25676992271520899</v>
      </c>
      <c r="R10" s="17"/>
      <c r="S10" s="17">
        <v>0.25605638043543899</v>
      </c>
      <c r="T10" s="17">
        <v>0.24544377139672599</v>
      </c>
      <c r="U10" s="17">
        <v>0.255225423486723</v>
      </c>
      <c r="V10" s="17">
        <v>0.20317979579914</v>
      </c>
      <c r="W10" s="17">
        <v>0.41867486174382701</v>
      </c>
      <c r="X10" s="17">
        <v>0.162894304556262</v>
      </c>
      <c r="Y10" s="17">
        <v>0.31164799166914903</v>
      </c>
      <c r="Z10" s="17">
        <v>0.10909721102822401</v>
      </c>
      <c r="AA10" s="17">
        <v>0.14969748133514299</v>
      </c>
      <c r="AB10" s="17">
        <v>0.289271816745583</v>
      </c>
      <c r="AC10" s="17">
        <v>0.18133344502930901</v>
      </c>
      <c r="AD10" s="17">
        <v>7.1849637447389605E-2</v>
      </c>
      <c r="AE10" s="17"/>
      <c r="AF10" s="17">
        <v>0.15470253494500799</v>
      </c>
      <c r="AG10" s="17">
        <v>0.21488451441440001</v>
      </c>
      <c r="AH10" s="17">
        <v>0.23478099080477099</v>
      </c>
      <c r="AI10" s="17">
        <v>0.32194324034367899</v>
      </c>
      <c r="AJ10" s="17">
        <v>0.36042233741875301</v>
      </c>
      <c r="AK10" s="17"/>
      <c r="AL10" s="17">
        <v>0.202437408180596</v>
      </c>
      <c r="AM10" s="17">
        <v>0.24513230208967199</v>
      </c>
      <c r="AN10" s="17">
        <v>0.28765271483211202</v>
      </c>
      <c r="AO10" s="17">
        <v>0.18389103675058899</v>
      </c>
      <c r="AP10" s="17"/>
      <c r="AQ10" s="17">
        <v>0.19443857056752001</v>
      </c>
      <c r="AR10" s="17">
        <v>0.295487689321833</v>
      </c>
      <c r="AS10" s="17"/>
      <c r="AT10" s="17">
        <v>0.25730411435315298</v>
      </c>
      <c r="AU10" s="17">
        <v>0.14250763908810399</v>
      </c>
      <c r="AV10" s="17"/>
      <c r="AW10" s="17">
        <v>0.15339673570621301</v>
      </c>
      <c r="AX10" s="17">
        <v>0.342398184225992</v>
      </c>
      <c r="AY10" s="17">
        <v>0.239850925422436</v>
      </c>
      <c r="AZ10" s="17"/>
      <c r="BA10" s="17">
        <v>0.24891685304737901</v>
      </c>
      <c r="BB10" s="17">
        <v>0.27924409913641901</v>
      </c>
      <c r="BC10" s="17">
        <v>0.226006404363465</v>
      </c>
      <c r="BD10" s="17">
        <v>0.104489875508315</v>
      </c>
      <c r="BE10" s="17">
        <v>0.17059448210964101</v>
      </c>
      <c r="BF10" s="17"/>
      <c r="BG10" s="17">
        <v>0.25941558329784098</v>
      </c>
      <c r="BH10" s="17">
        <v>0.21217298592657</v>
      </c>
      <c r="BI10" s="17"/>
      <c r="BJ10" s="17">
        <v>0.25892080887132901</v>
      </c>
      <c r="BK10" s="17">
        <v>0.124306925000132</v>
      </c>
      <c r="BL10" s="17"/>
      <c r="BM10" s="17">
        <v>0.23816497793604899</v>
      </c>
      <c r="BN10" s="17">
        <v>0.179823196695616</v>
      </c>
      <c r="BO10" s="17">
        <v>0.27704206564775702</v>
      </c>
      <c r="BP10" s="17">
        <v>0.36387480513868298</v>
      </c>
      <c r="BQ10" s="17">
        <v>0.125832084521765</v>
      </c>
      <c r="BR10" s="17"/>
      <c r="BS10" s="17">
        <v>0.13541475623723601</v>
      </c>
      <c r="BT10" s="17"/>
      <c r="BU10" s="17">
        <v>0.114518268273389</v>
      </c>
      <c r="BV10" s="17">
        <v>0.27220263196910599</v>
      </c>
      <c r="BW10" s="17">
        <v>0.40396778831848401</v>
      </c>
      <c r="BX10" s="17">
        <v>0.17786003226776401</v>
      </c>
      <c r="BY10" s="17">
        <v>0.19905252057693301</v>
      </c>
      <c r="BZ10" s="17"/>
      <c r="CA10" s="17">
        <v>0.190946709935996</v>
      </c>
      <c r="CB10" s="17"/>
      <c r="CC10" s="17">
        <v>0.25008228995455301</v>
      </c>
      <c r="CD10" s="17">
        <v>0.191973813712907</v>
      </c>
      <c r="CE10" s="17"/>
      <c r="CF10" s="17">
        <v>0.15969146361209499</v>
      </c>
      <c r="CG10" s="17"/>
      <c r="CH10" s="17">
        <v>0.211182808256073</v>
      </c>
      <c r="CI10" s="17">
        <v>0.39188252203749102</v>
      </c>
    </row>
    <row r="11" spans="2:87" x14ac:dyDescent="0.35">
      <c r="B11" s="18" t="s">
        <v>159</v>
      </c>
      <c r="C11" s="17">
        <v>0.31445889996926102</v>
      </c>
      <c r="D11" s="17">
        <v>0.34171411313857902</v>
      </c>
      <c r="E11" s="17">
        <v>0.291560318933833</v>
      </c>
      <c r="F11" s="17"/>
      <c r="G11" s="17">
        <v>0.35040884567175601</v>
      </c>
      <c r="H11" s="17">
        <v>0.29172457353895798</v>
      </c>
      <c r="I11" s="17">
        <v>0.31038278450351697</v>
      </c>
      <c r="J11" s="17">
        <v>0.28744026178084497</v>
      </c>
      <c r="K11" s="17">
        <v>0.27282116417597202</v>
      </c>
      <c r="L11" s="17">
        <v>0.35225570844100101</v>
      </c>
      <c r="M11" s="17"/>
      <c r="N11" s="17">
        <v>0.37778103129206703</v>
      </c>
      <c r="O11" s="17">
        <v>0.30237146046680002</v>
      </c>
      <c r="P11" s="17">
        <v>0.331447169089431</v>
      </c>
      <c r="Q11" s="17">
        <v>0.24841074152187501</v>
      </c>
      <c r="R11" s="17"/>
      <c r="S11" s="17">
        <v>0.33897263329171701</v>
      </c>
      <c r="T11" s="17">
        <v>0.22137755687953301</v>
      </c>
      <c r="U11" s="17">
        <v>0.27897293613297303</v>
      </c>
      <c r="V11" s="17">
        <v>0.335104138198691</v>
      </c>
      <c r="W11" s="17">
        <v>0.16807292965500101</v>
      </c>
      <c r="X11" s="17">
        <v>0.34426946639941503</v>
      </c>
      <c r="Y11" s="17">
        <v>0.271323412349671</v>
      </c>
      <c r="Z11" s="17">
        <v>0.33731335905867499</v>
      </c>
      <c r="AA11" s="17">
        <v>0.33730060066508799</v>
      </c>
      <c r="AB11" s="17">
        <v>0.38001227882948202</v>
      </c>
      <c r="AC11" s="17">
        <v>0.46302361052239499</v>
      </c>
      <c r="AD11" s="17">
        <v>0.57071883945191504</v>
      </c>
      <c r="AE11" s="17"/>
      <c r="AF11" s="17">
        <v>0.347464517751503</v>
      </c>
      <c r="AG11" s="17">
        <v>0.313303670202148</v>
      </c>
      <c r="AH11" s="17">
        <v>0.29006694927889998</v>
      </c>
      <c r="AI11" s="17">
        <v>0.40424713086228797</v>
      </c>
      <c r="AJ11" s="17">
        <v>0.30313722398798099</v>
      </c>
      <c r="AK11" s="17"/>
      <c r="AL11" s="17">
        <v>0.35258313040908901</v>
      </c>
      <c r="AM11" s="17">
        <v>0.277040053946776</v>
      </c>
      <c r="AN11" s="17">
        <v>0.36886101591299703</v>
      </c>
      <c r="AO11" s="17">
        <v>0.16865502478365901</v>
      </c>
      <c r="AP11" s="17"/>
      <c r="AQ11" s="17">
        <v>0.31089502007060899</v>
      </c>
      <c r="AR11" s="17">
        <v>0.32032327528172799</v>
      </c>
      <c r="AS11" s="17"/>
      <c r="AT11" s="17">
        <v>0.31796332124154397</v>
      </c>
      <c r="AU11" s="17">
        <v>0.366016803559787</v>
      </c>
      <c r="AV11" s="17"/>
      <c r="AW11" s="17">
        <v>0.34112041772177198</v>
      </c>
      <c r="AX11" s="17">
        <v>0.320128545820834</v>
      </c>
      <c r="AY11" s="17">
        <v>0.31078862237127403</v>
      </c>
      <c r="AZ11" s="17"/>
      <c r="BA11" s="17">
        <v>0.36188912533032602</v>
      </c>
      <c r="BB11" s="17">
        <v>0.30843086672759301</v>
      </c>
      <c r="BC11" s="17">
        <v>0.32530297761330101</v>
      </c>
      <c r="BD11" s="17">
        <v>0.24375313225251799</v>
      </c>
      <c r="BE11" s="17">
        <v>0.182594195163583</v>
      </c>
      <c r="BF11" s="17"/>
      <c r="BG11" s="17">
        <v>0.30360799126242999</v>
      </c>
      <c r="BH11" s="17">
        <v>0.32274975600429701</v>
      </c>
      <c r="BI11" s="17"/>
      <c r="BJ11" s="17">
        <v>0.295054247128473</v>
      </c>
      <c r="BK11" s="17">
        <v>0.39073888667713103</v>
      </c>
      <c r="BL11" s="17"/>
      <c r="BM11" s="17">
        <v>0.24349482811267401</v>
      </c>
      <c r="BN11" s="17">
        <v>0.28117244673880099</v>
      </c>
      <c r="BO11" s="17">
        <v>0.33534400552246002</v>
      </c>
      <c r="BP11" s="17">
        <v>0.37084402703219199</v>
      </c>
      <c r="BQ11" s="17">
        <v>0.28449521292940899</v>
      </c>
      <c r="BR11" s="17"/>
      <c r="BS11" s="17">
        <v>0.34952596359259402</v>
      </c>
      <c r="BT11" s="17"/>
      <c r="BU11" s="17">
        <v>0.39876919840242497</v>
      </c>
      <c r="BV11" s="17">
        <v>0.34051484131564003</v>
      </c>
      <c r="BW11" s="17">
        <v>0.377662624993226</v>
      </c>
      <c r="BX11" s="17">
        <v>0.24928913668882199</v>
      </c>
      <c r="BY11" s="17">
        <v>0.141422154706658</v>
      </c>
      <c r="BZ11" s="17"/>
      <c r="CA11" s="17">
        <v>0.33903761339755001</v>
      </c>
      <c r="CB11" s="17"/>
      <c r="CC11" s="17">
        <v>0.30981689034308302</v>
      </c>
      <c r="CD11" s="17">
        <v>0.31296481559226902</v>
      </c>
      <c r="CE11" s="17"/>
      <c r="CF11" s="17">
        <v>0.402754078311166</v>
      </c>
      <c r="CG11" s="17"/>
      <c r="CH11" s="17">
        <v>0.36360130792396</v>
      </c>
      <c r="CI11" s="17">
        <v>0.39122876691548403</v>
      </c>
    </row>
    <row r="12" spans="2:87" x14ac:dyDescent="0.35">
      <c r="B12" s="18" t="s">
        <v>160</v>
      </c>
      <c r="C12" s="17">
        <v>0.13109047552979899</v>
      </c>
      <c r="D12" s="17">
        <v>0.15155389541958</v>
      </c>
      <c r="E12" s="17">
        <v>0.11319389245207701</v>
      </c>
      <c r="F12" s="17"/>
      <c r="G12" s="17">
        <v>5.6290859845876798E-2</v>
      </c>
      <c r="H12" s="17">
        <v>6.5352218025398506E-2</v>
      </c>
      <c r="I12" s="17">
        <v>0.103580098221984</v>
      </c>
      <c r="J12" s="17">
        <v>0.148852608975789</v>
      </c>
      <c r="K12" s="17">
        <v>0.26313318750876902</v>
      </c>
      <c r="L12" s="17">
        <v>0.164455375658697</v>
      </c>
      <c r="M12" s="17"/>
      <c r="N12" s="17">
        <v>9.9271753452422895E-2</v>
      </c>
      <c r="O12" s="17">
        <v>0.108135150578404</v>
      </c>
      <c r="P12" s="17">
        <v>0.179672928510383</v>
      </c>
      <c r="Q12" s="17">
        <v>0.14525984845258499</v>
      </c>
      <c r="R12" s="17"/>
      <c r="S12" s="17">
        <v>0.11478561645086301</v>
      </c>
      <c r="T12" s="17">
        <v>0.18286094302883599</v>
      </c>
      <c r="U12" s="17">
        <v>0.14374552433086599</v>
      </c>
      <c r="V12" s="17">
        <v>0.12075368408953201</v>
      </c>
      <c r="W12" s="17">
        <v>0.115680367052984</v>
      </c>
      <c r="X12" s="17">
        <v>5.43706491601679E-2</v>
      </c>
      <c r="Y12" s="17">
        <v>0.114481630513741</v>
      </c>
      <c r="Z12" s="17">
        <v>0.15299195945335001</v>
      </c>
      <c r="AA12" s="17">
        <v>0.18313258481462</v>
      </c>
      <c r="AB12" s="17">
        <v>0.12513029082899901</v>
      </c>
      <c r="AC12" s="17">
        <v>0.10163994374016</v>
      </c>
      <c r="AD12" s="17">
        <v>0.137124741102604</v>
      </c>
      <c r="AE12" s="17"/>
      <c r="AF12" s="17">
        <v>0.179475889437896</v>
      </c>
      <c r="AG12" s="17">
        <v>0.15680081854353001</v>
      </c>
      <c r="AH12" s="17">
        <v>0.100419063811961</v>
      </c>
      <c r="AI12" s="17">
        <v>7.3584572672798595E-2</v>
      </c>
      <c r="AJ12" s="17">
        <v>0.109941802302698</v>
      </c>
      <c r="AK12" s="17"/>
      <c r="AL12" s="17">
        <v>0.11247044057727699</v>
      </c>
      <c r="AM12" s="17">
        <v>0.13720058735689999</v>
      </c>
      <c r="AN12" s="17">
        <v>0.13747754479292601</v>
      </c>
      <c r="AO12" s="17">
        <v>0.18812339384792001</v>
      </c>
      <c r="AP12" s="17"/>
      <c r="AQ12" s="17">
        <v>0.169712387827096</v>
      </c>
      <c r="AR12" s="17">
        <v>6.7538000295648506E-2</v>
      </c>
      <c r="AS12" s="17"/>
      <c r="AT12" s="17">
        <v>0.110881185296467</v>
      </c>
      <c r="AU12" s="17">
        <v>0.192688550608168</v>
      </c>
      <c r="AV12" s="17"/>
      <c r="AW12" s="17">
        <v>0.1604465079828</v>
      </c>
      <c r="AX12" s="17">
        <v>9.9781230873765503E-2</v>
      </c>
      <c r="AY12" s="17">
        <v>0.139051658394789</v>
      </c>
      <c r="AZ12" s="17"/>
      <c r="BA12" s="17">
        <v>0.10405643019727299</v>
      </c>
      <c r="BB12" s="17">
        <v>0.172673119816837</v>
      </c>
      <c r="BC12" s="17">
        <v>8.6495090334850894E-2</v>
      </c>
      <c r="BD12" s="17">
        <v>0.207044390621134</v>
      </c>
      <c r="BE12" s="17">
        <v>0.121199153169555</v>
      </c>
      <c r="BF12" s="17"/>
      <c r="BG12" s="17">
        <v>0.109585216817188</v>
      </c>
      <c r="BH12" s="17">
        <v>0.14752200295295601</v>
      </c>
      <c r="BI12" s="17"/>
      <c r="BJ12" s="17">
        <v>0.12887962948017401</v>
      </c>
      <c r="BK12" s="17">
        <v>0.146090487178657</v>
      </c>
      <c r="BL12" s="17"/>
      <c r="BM12" s="17">
        <v>0.131705813974234</v>
      </c>
      <c r="BN12" s="17">
        <v>0.211375412404291</v>
      </c>
      <c r="BO12" s="17">
        <v>9.2128833655105699E-2</v>
      </c>
      <c r="BP12" s="17">
        <v>2.6743753088271399E-2</v>
      </c>
      <c r="BQ12" s="17">
        <v>0.23724669772221499</v>
      </c>
      <c r="BR12" s="17"/>
      <c r="BS12" s="17">
        <v>0.21976732935844301</v>
      </c>
      <c r="BT12" s="17"/>
      <c r="BU12" s="17">
        <v>0.158847033906448</v>
      </c>
      <c r="BV12" s="17">
        <v>8.3319651445385307E-2</v>
      </c>
      <c r="BW12" s="17">
        <v>3.5338148320185003E-2</v>
      </c>
      <c r="BX12" s="17">
        <v>0.237816889215752</v>
      </c>
      <c r="BY12" s="17">
        <v>0.18684520331443499</v>
      </c>
      <c r="BZ12" s="17"/>
      <c r="CA12" s="17">
        <v>0.13854197575869501</v>
      </c>
      <c r="CB12" s="17"/>
      <c r="CC12" s="17">
        <v>0.12030071213886601</v>
      </c>
      <c r="CD12" s="17">
        <v>0.180108834579673</v>
      </c>
      <c r="CE12" s="17"/>
      <c r="CF12" s="17">
        <v>0.13343759540104599</v>
      </c>
      <c r="CG12" s="17"/>
      <c r="CH12" s="17">
        <v>0.147915053306683</v>
      </c>
      <c r="CI12" s="17">
        <v>3.3570033686592199E-2</v>
      </c>
    </row>
    <row r="13" spans="2:87" x14ac:dyDescent="0.35">
      <c r="B13" s="18" t="s">
        <v>161</v>
      </c>
      <c r="C13" s="19">
        <v>0.26314316184298497</v>
      </c>
      <c r="D13" s="19">
        <v>0.219362057372638</v>
      </c>
      <c r="E13" s="19">
        <v>0.30159915518798303</v>
      </c>
      <c r="F13" s="19"/>
      <c r="G13" s="19">
        <v>0.24655567670223799</v>
      </c>
      <c r="H13" s="19">
        <v>0.16629138002653901</v>
      </c>
      <c r="I13" s="19">
        <v>0.29916291204014001</v>
      </c>
      <c r="J13" s="19">
        <v>0.279865833461729</v>
      </c>
      <c r="K13" s="19">
        <v>0.20008263723236799</v>
      </c>
      <c r="L13" s="19">
        <v>0.336509662060061</v>
      </c>
      <c r="M13" s="19"/>
      <c r="N13" s="19">
        <v>0.180718233548713</v>
      </c>
      <c r="O13" s="19">
        <v>0.336168743973705</v>
      </c>
      <c r="P13" s="19">
        <v>0.24825301242530501</v>
      </c>
      <c r="Q13" s="19">
        <v>0.27637305625210501</v>
      </c>
      <c r="R13" s="19"/>
      <c r="S13" s="19">
        <v>0.235509960958173</v>
      </c>
      <c r="T13" s="19">
        <v>0.30720141438223902</v>
      </c>
      <c r="U13" s="19">
        <v>0.217773595140618</v>
      </c>
      <c r="V13" s="19">
        <v>0.222618796397788</v>
      </c>
      <c r="W13" s="19">
        <v>0.25097216174614601</v>
      </c>
      <c r="X13" s="19">
        <v>0.35521046027619602</v>
      </c>
      <c r="Y13" s="19">
        <v>0.226683944718238</v>
      </c>
      <c r="Z13" s="19">
        <v>0.333605723809897</v>
      </c>
      <c r="AA13" s="19">
        <v>0.32986933318514899</v>
      </c>
      <c r="AB13" s="19">
        <v>0.171471173280247</v>
      </c>
      <c r="AC13" s="19">
        <v>0.227441821484689</v>
      </c>
      <c r="AD13" s="19">
        <v>0.22030678199809201</v>
      </c>
      <c r="AE13" s="19"/>
      <c r="AF13" s="19">
        <v>0.270705796134803</v>
      </c>
      <c r="AG13" s="19">
        <v>0.24487116567952499</v>
      </c>
      <c r="AH13" s="19">
        <v>0.33738432245766298</v>
      </c>
      <c r="AI13" s="19">
        <v>0.180019961158527</v>
      </c>
      <c r="AJ13" s="19">
        <v>0.14213900994302101</v>
      </c>
      <c r="AK13" s="19"/>
      <c r="AL13" s="19">
        <v>0.28406716553292299</v>
      </c>
      <c r="AM13" s="19">
        <v>0.264442677595502</v>
      </c>
      <c r="AN13" s="19">
        <v>0.17370232093986801</v>
      </c>
      <c r="AO13" s="19">
        <v>0.376477868465388</v>
      </c>
      <c r="AP13" s="19"/>
      <c r="AQ13" s="19">
        <v>0.26449019125034301</v>
      </c>
      <c r="AR13" s="19">
        <v>0.26092662081850498</v>
      </c>
      <c r="AS13" s="19"/>
      <c r="AT13" s="19">
        <v>0.24658246382156801</v>
      </c>
      <c r="AU13" s="19">
        <v>0.29878700674394199</v>
      </c>
      <c r="AV13" s="19"/>
      <c r="AW13" s="19">
        <v>0.31143076662939601</v>
      </c>
      <c r="AX13" s="19">
        <v>0.20785212890987201</v>
      </c>
      <c r="AY13" s="19">
        <v>0.221614822768191</v>
      </c>
      <c r="AZ13" s="19"/>
      <c r="BA13" s="19">
        <v>0.19857690385989599</v>
      </c>
      <c r="BB13" s="19">
        <v>0.21780910698999201</v>
      </c>
      <c r="BC13" s="19">
        <v>0.27894820515798202</v>
      </c>
      <c r="BD13" s="19">
        <v>0.41410716549204601</v>
      </c>
      <c r="BE13" s="19">
        <v>0.46800364716127402</v>
      </c>
      <c r="BF13" s="19"/>
      <c r="BG13" s="19">
        <v>0.27403702338591701</v>
      </c>
      <c r="BH13" s="19">
        <v>0.25481948682568401</v>
      </c>
      <c r="BI13" s="19"/>
      <c r="BJ13" s="19">
        <v>0.252445480289403</v>
      </c>
      <c r="BK13" s="19">
        <v>0.309973831414671</v>
      </c>
      <c r="BL13" s="19"/>
      <c r="BM13" s="19">
        <v>0.31822609091331699</v>
      </c>
      <c r="BN13" s="19">
        <v>0.28292706033972398</v>
      </c>
      <c r="BO13" s="19">
        <v>0.23598577998635401</v>
      </c>
      <c r="BP13" s="19">
        <v>0.21883324833973</v>
      </c>
      <c r="BQ13" s="19">
        <v>0.26271063273236001</v>
      </c>
      <c r="BR13" s="19"/>
      <c r="BS13" s="19">
        <v>0.24133676472266499</v>
      </c>
      <c r="BT13" s="19"/>
      <c r="BU13" s="19">
        <v>0.28218377262418998</v>
      </c>
      <c r="BV13" s="19">
        <v>0.21254210578344601</v>
      </c>
      <c r="BW13" s="19">
        <v>0.163369571456707</v>
      </c>
      <c r="BX13" s="19">
        <v>0.26905507508641802</v>
      </c>
      <c r="BY13" s="19">
        <v>0.39102521482369201</v>
      </c>
      <c r="BZ13" s="19"/>
      <c r="CA13" s="19">
        <v>0.28586831566857002</v>
      </c>
      <c r="CB13" s="19"/>
      <c r="CC13" s="19">
        <v>0.25952207581888898</v>
      </c>
      <c r="CD13" s="19">
        <v>0.26213551613960001</v>
      </c>
      <c r="CE13" s="19"/>
      <c r="CF13" s="19">
        <v>0.26071183731749398</v>
      </c>
      <c r="CG13" s="19"/>
      <c r="CH13" s="19">
        <v>0.26133164368646</v>
      </c>
      <c r="CI13" s="19">
        <v>0.116552316626924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229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520</v>
      </c>
      <c r="D7" s="10">
        <v>254</v>
      </c>
      <c r="E7" s="10">
        <v>264</v>
      </c>
      <c r="F7" s="10"/>
      <c r="G7" s="10">
        <v>41</v>
      </c>
      <c r="H7" s="10">
        <v>88</v>
      </c>
      <c r="I7" s="10">
        <v>97</v>
      </c>
      <c r="J7" s="10">
        <v>90</v>
      </c>
      <c r="K7" s="10">
        <v>69</v>
      </c>
      <c r="L7" s="10">
        <v>135</v>
      </c>
      <c r="M7" s="10"/>
      <c r="N7" s="10">
        <v>144</v>
      </c>
      <c r="O7" s="10">
        <v>145</v>
      </c>
      <c r="P7" s="10">
        <v>113</v>
      </c>
      <c r="Q7" s="10">
        <v>118</v>
      </c>
      <c r="R7" s="10"/>
      <c r="S7" s="10">
        <v>66</v>
      </c>
      <c r="T7" s="10">
        <v>83</v>
      </c>
      <c r="U7" s="10">
        <v>44</v>
      </c>
      <c r="V7" s="10">
        <v>54</v>
      </c>
      <c r="W7" s="10">
        <v>39</v>
      </c>
      <c r="X7" s="10">
        <v>45</v>
      </c>
      <c r="Y7" s="10">
        <v>38</v>
      </c>
      <c r="Z7" s="10">
        <v>17</v>
      </c>
      <c r="AA7" s="10">
        <v>48</v>
      </c>
      <c r="AB7" s="10">
        <v>34</v>
      </c>
      <c r="AC7" s="10">
        <v>38</v>
      </c>
      <c r="AD7" s="10">
        <v>14</v>
      </c>
      <c r="AE7" s="10"/>
      <c r="AF7" s="10">
        <v>78</v>
      </c>
      <c r="AG7" s="10">
        <v>201</v>
      </c>
      <c r="AH7" s="10">
        <v>115</v>
      </c>
      <c r="AI7" s="10">
        <v>51</v>
      </c>
      <c r="AJ7" s="10">
        <v>55</v>
      </c>
      <c r="AK7" s="10"/>
      <c r="AL7" s="10">
        <v>204</v>
      </c>
      <c r="AM7" s="10">
        <v>202</v>
      </c>
      <c r="AN7" s="10">
        <v>85</v>
      </c>
      <c r="AO7" s="10">
        <v>29</v>
      </c>
      <c r="AP7" s="10"/>
      <c r="AQ7" s="10">
        <v>323</v>
      </c>
      <c r="AR7" s="10">
        <v>197</v>
      </c>
      <c r="AS7" s="10"/>
      <c r="AT7" s="10">
        <v>335</v>
      </c>
      <c r="AU7" s="10">
        <v>118</v>
      </c>
      <c r="AV7" s="10"/>
      <c r="AW7" s="10">
        <v>210</v>
      </c>
      <c r="AX7" s="10">
        <v>114</v>
      </c>
      <c r="AY7" s="10">
        <v>177</v>
      </c>
      <c r="AZ7" s="10"/>
      <c r="BA7" s="10">
        <v>114</v>
      </c>
      <c r="BB7" s="10">
        <v>164</v>
      </c>
      <c r="BC7" s="10">
        <v>163</v>
      </c>
      <c r="BD7" s="10">
        <v>58</v>
      </c>
      <c r="BE7" s="10">
        <v>21</v>
      </c>
      <c r="BF7" s="10"/>
      <c r="BG7" s="10">
        <v>211</v>
      </c>
      <c r="BH7" s="10">
        <v>309</v>
      </c>
      <c r="BI7" s="10"/>
      <c r="BJ7" s="10">
        <v>405</v>
      </c>
      <c r="BK7" s="10">
        <v>110</v>
      </c>
      <c r="BL7" s="10"/>
      <c r="BM7" s="10">
        <v>81</v>
      </c>
      <c r="BN7" s="10">
        <v>98</v>
      </c>
      <c r="BO7" s="10">
        <v>189</v>
      </c>
      <c r="BP7" s="10">
        <v>36</v>
      </c>
      <c r="BQ7" s="10">
        <v>59</v>
      </c>
      <c r="BR7" s="10"/>
      <c r="BS7" s="10">
        <v>151</v>
      </c>
      <c r="BT7" s="10"/>
      <c r="BU7" s="10">
        <v>92</v>
      </c>
      <c r="BV7" s="10">
        <v>127</v>
      </c>
      <c r="BW7" s="10">
        <v>55</v>
      </c>
      <c r="BX7" s="10">
        <v>102</v>
      </c>
      <c r="BY7" s="10">
        <v>45</v>
      </c>
      <c r="BZ7" s="10"/>
      <c r="CA7" s="10">
        <v>36</v>
      </c>
      <c r="CB7" s="10"/>
      <c r="CC7" s="10">
        <v>402</v>
      </c>
      <c r="CD7" s="10">
        <v>103</v>
      </c>
      <c r="CE7" s="10"/>
      <c r="CF7" s="10">
        <v>203</v>
      </c>
      <c r="CG7" s="10"/>
      <c r="CH7" s="10">
        <v>179</v>
      </c>
      <c r="CI7" s="10">
        <v>47</v>
      </c>
    </row>
    <row r="8" spans="2:87" ht="30" customHeight="1" x14ac:dyDescent="0.35">
      <c r="B8" s="11" t="s">
        <v>20</v>
      </c>
      <c r="C8" s="11">
        <v>523</v>
      </c>
      <c r="D8" s="11">
        <v>249</v>
      </c>
      <c r="E8" s="11">
        <v>272</v>
      </c>
      <c r="F8" s="11"/>
      <c r="G8" s="11">
        <v>73</v>
      </c>
      <c r="H8" s="11">
        <v>88</v>
      </c>
      <c r="I8" s="11">
        <v>93</v>
      </c>
      <c r="J8" s="11">
        <v>84</v>
      </c>
      <c r="K8" s="11">
        <v>63</v>
      </c>
      <c r="L8" s="11">
        <v>122</v>
      </c>
      <c r="M8" s="11"/>
      <c r="N8" s="11">
        <v>130</v>
      </c>
      <c r="O8" s="11">
        <v>148</v>
      </c>
      <c r="P8" s="11">
        <v>118</v>
      </c>
      <c r="Q8" s="11">
        <v>128</v>
      </c>
      <c r="R8" s="11"/>
      <c r="S8" s="11">
        <v>64</v>
      </c>
      <c r="T8" s="11">
        <v>79</v>
      </c>
      <c r="U8" s="11">
        <v>45</v>
      </c>
      <c r="V8" s="11">
        <v>58</v>
      </c>
      <c r="W8" s="11">
        <v>36</v>
      </c>
      <c r="X8" s="11">
        <v>49</v>
      </c>
      <c r="Y8" s="11">
        <v>43</v>
      </c>
      <c r="Z8" s="11">
        <v>18</v>
      </c>
      <c r="AA8" s="11">
        <v>53</v>
      </c>
      <c r="AB8" s="11">
        <v>31</v>
      </c>
      <c r="AC8" s="11">
        <v>35</v>
      </c>
      <c r="AD8" s="11">
        <v>12</v>
      </c>
      <c r="AE8" s="11"/>
      <c r="AF8" s="11">
        <v>83</v>
      </c>
      <c r="AG8" s="11">
        <v>204</v>
      </c>
      <c r="AH8" s="11">
        <v>111</v>
      </c>
      <c r="AI8" s="11">
        <v>52</v>
      </c>
      <c r="AJ8" s="11">
        <v>53</v>
      </c>
      <c r="AK8" s="11"/>
      <c r="AL8" s="11">
        <v>196</v>
      </c>
      <c r="AM8" s="11">
        <v>205</v>
      </c>
      <c r="AN8" s="11">
        <v>90</v>
      </c>
      <c r="AO8" s="11">
        <v>32</v>
      </c>
      <c r="AP8" s="11"/>
      <c r="AQ8" s="11">
        <v>325</v>
      </c>
      <c r="AR8" s="11">
        <v>198</v>
      </c>
      <c r="AS8" s="11"/>
      <c r="AT8" s="11">
        <v>338</v>
      </c>
      <c r="AU8" s="11">
        <v>106</v>
      </c>
      <c r="AV8" s="11"/>
      <c r="AW8" s="11">
        <v>194</v>
      </c>
      <c r="AX8" s="11">
        <v>114</v>
      </c>
      <c r="AY8" s="11">
        <v>188</v>
      </c>
      <c r="AZ8" s="11"/>
      <c r="BA8" s="11">
        <v>123</v>
      </c>
      <c r="BB8" s="11">
        <v>160</v>
      </c>
      <c r="BC8" s="11">
        <v>164</v>
      </c>
      <c r="BD8" s="11">
        <v>55</v>
      </c>
      <c r="BE8" s="11">
        <v>21</v>
      </c>
      <c r="BF8" s="11"/>
      <c r="BG8" s="11">
        <v>226</v>
      </c>
      <c r="BH8" s="11">
        <v>296</v>
      </c>
      <c r="BI8" s="11"/>
      <c r="BJ8" s="11">
        <v>417</v>
      </c>
      <c r="BK8" s="11">
        <v>101</v>
      </c>
      <c r="BL8" s="11"/>
      <c r="BM8" s="11">
        <v>86</v>
      </c>
      <c r="BN8" s="11">
        <v>93</v>
      </c>
      <c r="BO8" s="11">
        <v>194</v>
      </c>
      <c r="BP8" s="11">
        <v>35</v>
      </c>
      <c r="BQ8" s="11">
        <v>58</v>
      </c>
      <c r="BR8" s="11"/>
      <c r="BS8" s="11">
        <v>146</v>
      </c>
      <c r="BT8" s="11"/>
      <c r="BU8" s="11">
        <v>91</v>
      </c>
      <c r="BV8" s="11">
        <v>131</v>
      </c>
      <c r="BW8" s="11">
        <v>53</v>
      </c>
      <c r="BX8" s="11">
        <v>100</v>
      </c>
      <c r="BY8" s="11">
        <v>47</v>
      </c>
      <c r="BZ8" s="11"/>
      <c r="CA8" s="11">
        <v>36</v>
      </c>
      <c r="CB8" s="11"/>
      <c r="CC8" s="11">
        <v>400</v>
      </c>
      <c r="CD8" s="11">
        <v>108</v>
      </c>
      <c r="CE8" s="11"/>
      <c r="CF8" s="11">
        <v>195</v>
      </c>
      <c r="CG8" s="11"/>
      <c r="CH8" s="11">
        <v>177</v>
      </c>
      <c r="CI8" s="11">
        <v>49</v>
      </c>
    </row>
    <row r="9" spans="2:87" x14ac:dyDescent="0.35">
      <c r="B9" s="18" t="s">
        <v>157</v>
      </c>
      <c r="C9" s="17">
        <v>9.9339509327546205E-2</v>
      </c>
      <c r="D9" s="17">
        <v>9.3129620896959905E-2</v>
      </c>
      <c r="E9" s="17">
        <v>0.10570336670873599</v>
      </c>
      <c r="F9" s="17"/>
      <c r="G9" s="17">
        <v>0.148047720424962</v>
      </c>
      <c r="H9" s="17">
        <v>0.168017565508358</v>
      </c>
      <c r="I9" s="17">
        <v>2.7397985348451101E-2</v>
      </c>
      <c r="J9" s="17">
        <v>6.6025563181974806E-2</v>
      </c>
      <c r="K9" s="17">
        <v>0.15716538773473701</v>
      </c>
      <c r="L9" s="17">
        <v>6.84145697001598E-2</v>
      </c>
      <c r="M9" s="17"/>
      <c r="N9" s="17">
        <v>0.153833586608106</v>
      </c>
      <c r="O9" s="17">
        <v>3.9835639238609402E-2</v>
      </c>
      <c r="P9" s="17">
        <v>0.11340775547692999</v>
      </c>
      <c r="Q9" s="17">
        <v>9.9659767045337896E-2</v>
      </c>
      <c r="R9" s="17"/>
      <c r="S9" s="17">
        <v>0.123559879866194</v>
      </c>
      <c r="T9" s="17">
        <v>7.2570208609585699E-2</v>
      </c>
      <c r="U9" s="17">
        <v>9.9466818502494503E-2</v>
      </c>
      <c r="V9" s="17">
        <v>0.18178058580148701</v>
      </c>
      <c r="W9" s="17">
        <v>8.9748471202191399E-2</v>
      </c>
      <c r="X9" s="17">
        <v>0.120884818681574</v>
      </c>
      <c r="Y9" s="17">
        <v>0.10982527365952</v>
      </c>
      <c r="Z9" s="17">
        <v>6.6991746649852593E-2</v>
      </c>
      <c r="AA9" s="17">
        <v>5.3461427335463899E-2</v>
      </c>
      <c r="AB9" s="17">
        <v>8.9600921449866103E-2</v>
      </c>
      <c r="AC9" s="17">
        <v>7.3393289674181794E-2</v>
      </c>
      <c r="AD9" s="17">
        <v>0</v>
      </c>
      <c r="AE9" s="17"/>
      <c r="AF9" s="17">
        <v>5.7153597266018298E-2</v>
      </c>
      <c r="AG9" s="17">
        <v>0.11792247348776</v>
      </c>
      <c r="AH9" s="17">
        <v>4.5779248317940301E-2</v>
      </c>
      <c r="AI9" s="17">
        <v>5.3964992699139402E-2</v>
      </c>
      <c r="AJ9" s="17">
        <v>0.18971537677053099</v>
      </c>
      <c r="AK9" s="17"/>
      <c r="AL9" s="17">
        <v>8.5613283535062298E-2</v>
      </c>
      <c r="AM9" s="17">
        <v>9.94393107685798E-2</v>
      </c>
      <c r="AN9" s="17">
        <v>0.105240713813074</v>
      </c>
      <c r="AO9" s="17">
        <v>0.166231936997185</v>
      </c>
      <c r="AP9" s="17"/>
      <c r="AQ9" s="17">
        <v>0.105252948221083</v>
      </c>
      <c r="AR9" s="17">
        <v>8.9608927477084696E-2</v>
      </c>
      <c r="AS9" s="17"/>
      <c r="AT9" s="17">
        <v>0.110346830303964</v>
      </c>
      <c r="AU9" s="17">
        <v>6.8755970080959905E-2</v>
      </c>
      <c r="AV9" s="17"/>
      <c r="AW9" s="17">
        <v>5.1001719259749202E-2</v>
      </c>
      <c r="AX9" s="17">
        <v>6.8047665477028202E-2</v>
      </c>
      <c r="AY9" s="17">
        <v>0.16089622054887501</v>
      </c>
      <c r="AZ9" s="17"/>
      <c r="BA9" s="17">
        <v>0.142389349882663</v>
      </c>
      <c r="BB9" s="17">
        <v>5.4199372190857797E-2</v>
      </c>
      <c r="BC9" s="17">
        <v>0.12643271752138599</v>
      </c>
      <c r="BD9" s="17">
        <v>6.9405786018847795E-2</v>
      </c>
      <c r="BE9" s="17">
        <v>5.7608522395946299E-2</v>
      </c>
      <c r="BF9" s="17"/>
      <c r="BG9" s="17">
        <v>0.11524618958472101</v>
      </c>
      <c r="BH9" s="17">
        <v>8.7185688889948307E-2</v>
      </c>
      <c r="BI9" s="17"/>
      <c r="BJ9" s="17">
        <v>0.10230972315129901</v>
      </c>
      <c r="BK9" s="17">
        <v>7.4835382521025798E-2</v>
      </c>
      <c r="BL9" s="17"/>
      <c r="BM9" s="17">
        <v>9.2608648084842995E-2</v>
      </c>
      <c r="BN9" s="17">
        <v>4.5773788304582702E-2</v>
      </c>
      <c r="BO9" s="17">
        <v>0.12000476766408</v>
      </c>
      <c r="BP9" s="17">
        <v>0.13651144080821301</v>
      </c>
      <c r="BQ9" s="17">
        <v>0.14924244637895601</v>
      </c>
      <c r="BR9" s="17"/>
      <c r="BS9" s="17">
        <v>8.8658233910990994E-2</v>
      </c>
      <c r="BT9" s="17"/>
      <c r="BU9" s="17">
        <v>4.6777126887586701E-2</v>
      </c>
      <c r="BV9" s="17">
        <v>0.150681488324238</v>
      </c>
      <c r="BW9" s="17">
        <v>8.8179408773476603E-2</v>
      </c>
      <c r="BX9" s="17">
        <v>0.100084478932425</v>
      </c>
      <c r="BY9" s="17">
        <v>0.14030767762472299</v>
      </c>
      <c r="BZ9" s="17"/>
      <c r="CA9" s="17">
        <v>0.141065725572424</v>
      </c>
      <c r="CB9" s="17"/>
      <c r="CC9" s="17">
        <v>0.111506079362744</v>
      </c>
      <c r="CD9" s="17">
        <v>5.9500039217650597E-2</v>
      </c>
      <c r="CE9" s="17"/>
      <c r="CF9" s="17">
        <v>0.10579625250738101</v>
      </c>
      <c r="CG9" s="17"/>
      <c r="CH9" s="17">
        <v>5.1738462942977702E-2</v>
      </c>
      <c r="CI9" s="17">
        <v>0.24087377083373299</v>
      </c>
    </row>
    <row r="10" spans="2:87" x14ac:dyDescent="0.35">
      <c r="B10" s="18" t="s">
        <v>158</v>
      </c>
      <c r="C10" s="17">
        <v>0.28742704639452898</v>
      </c>
      <c r="D10" s="17">
        <v>0.32886597641615101</v>
      </c>
      <c r="E10" s="17">
        <v>0.248106284300497</v>
      </c>
      <c r="F10" s="17"/>
      <c r="G10" s="17">
        <v>0.26362304966820099</v>
      </c>
      <c r="H10" s="17">
        <v>0.37613051743641701</v>
      </c>
      <c r="I10" s="17">
        <v>0.38161630460645202</v>
      </c>
      <c r="J10" s="17">
        <v>0.267864536944035</v>
      </c>
      <c r="K10" s="17">
        <v>0.168277979261518</v>
      </c>
      <c r="L10" s="17">
        <v>0.24038644265110401</v>
      </c>
      <c r="M10" s="17"/>
      <c r="N10" s="17">
        <v>0.364091224000473</v>
      </c>
      <c r="O10" s="17">
        <v>0.28024915755435498</v>
      </c>
      <c r="P10" s="17">
        <v>0.243472088775783</v>
      </c>
      <c r="Q10" s="17">
        <v>0.258178901716138</v>
      </c>
      <c r="R10" s="17"/>
      <c r="S10" s="17">
        <v>0.42894724299885401</v>
      </c>
      <c r="T10" s="17">
        <v>0.24205903849230201</v>
      </c>
      <c r="U10" s="17">
        <v>0.36148239648861102</v>
      </c>
      <c r="V10" s="17">
        <v>0.239044031942652</v>
      </c>
      <c r="W10" s="17">
        <v>0.289745447649363</v>
      </c>
      <c r="X10" s="17">
        <v>0.25178478176339902</v>
      </c>
      <c r="Y10" s="17">
        <v>0.300566469353724</v>
      </c>
      <c r="Z10" s="17">
        <v>0.107295752071706</v>
      </c>
      <c r="AA10" s="17">
        <v>0.22156726495075299</v>
      </c>
      <c r="AB10" s="17">
        <v>0.260668187840153</v>
      </c>
      <c r="AC10" s="17">
        <v>0.40905113165399098</v>
      </c>
      <c r="AD10" s="17">
        <v>0.15795863655171999</v>
      </c>
      <c r="AE10" s="17"/>
      <c r="AF10" s="17">
        <v>0.24325368822923499</v>
      </c>
      <c r="AG10" s="17">
        <v>0.25348402984025897</v>
      </c>
      <c r="AH10" s="17">
        <v>0.30401426409427701</v>
      </c>
      <c r="AI10" s="17">
        <v>0.44107165112236402</v>
      </c>
      <c r="AJ10" s="17">
        <v>0.34530912590703999</v>
      </c>
      <c r="AK10" s="17"/>
      <c r="AL10" s="17">
        <v>0.27894412663111101</v>
      </c>
      <c r="AM10" s="17">
        <v>0.30912891111590901</v>
      </c>
      <c r="AN10" s="17">
        <v>0.33106490578910203</v>
      </c>
      <c r="AO10" s="17">
        <v>7.8664751917508102E-2</v>
      </c>
      <c r="AP10" s="17"/>
      <c r="AQ10" s="17">
        <v>0.23136990878515001</v>
      </c>
      <c r="AR10" s="17">
        <v>0.37966923839667899</v>
      </c>
      <c r="AS10" s="17"/>
      <c r="AT10" s="17">
        <v>0.30169211700790899</v>
      </c>
      <c r="AU10" s="17">
        <v>0.25832726271996498</v>
      </c>
      <c r="AV10" s="17"/>
      <c r="AW10" s="17">
        <v>0.25830920545948799</v>
      </c>
      <c r="AX10" s="17">
        <v>0.34773456723674101</v>
      </c>
      <c r="AY10" s="17">
        <v>0.27218514133815103</v>
      </c>
      <c r="AZ10" s="17"/>
      <c r="BA10" s="17">
        <v>0.397398765671162</v>
      </c>
      <c r="BB10" s="17">
        <v>0.290479836439544</v>
      </c>
      <c r="BC10" s="17">
        <v>0.26286703770001002</v>
      </c>
      <c r="BD10" s="17">
        <v>0.14875669273784201</v>
      </c>
      <c r="BE10" s="17">
        <v>0.17512299611785301</v>
      </c>
      <c r="BF10" s="17"/>
      <c r="BG10" s="17">
        <v>0.27901574392739698</v>
      </c>
      <c r="BH10" s="17">
        <v>0.29385387199100899</v>
      </c>
      <c r="BI10" s="17"/>
      <c r="BJ10" s="17">
        <v>0.29293553848105902</v>
      </c>
      <c r="BK10" s="17">
        <v>0.25857258327405203</v>
      </c>
      <c r="BL10" s="17"/>
      <c r="BM10" s="17">
        <v>0.24480009163395999</v>
      </c>
      <c r="BN10" s="17">
        <v>0.23463240402705399</v>
      </c>
      <c r="BO10" s="17">
        <v>0.35377504282259797</v>
      </c>
      <c r="BP10" s="17">
        <v>0.516240608648592</v>
      </c>
      <c r="BQ10" s="17">
        <v>9.6609085611204806E-2</v>
      </c>
      <c r="BR10" s="17"/>
      <c r="BS10" s="17">
        <v>0.21836030717059501</v>
      </c>
      <c r="BT10" s="17"/>
      <c r="BU10" s="17">
        <v>0.222980430406199</v>
      </c>
      <c r="BV10" s="17">
        <v>0.36574318123520699</v>
      </c>
      <c r="BW10" s="17">
        <v>0.57890637606328099</v>
      </c>
      <c r="BX10" s="17">
        <v>0.16003947120064399</v>
      </c>
      <c r="BY10" s="17">
        <v>0.20525845061751899</v>
      </c>
      <c r="BZ10" s="17"/>
      <c r="CA10" s="17">
        <v>0.29872598548998303</v>
      </c>
      <c r="CB10" s="17"/>
      <c r="CC10" s="17">
        <v>0.28954263770709698</v>
      </c>
      <c r="CD10" s="17">
        <v>0.29242054104254001</v>
      </c>
      <c r="CE10" s="17"/>
      <c r="CF10" s="17">
        <v>0.25937762097957401</v>
      </c>
      <c r="CG10" s="17"/>
      <c r="CH10" s="17">
        <v>0.30603973052845002</v>
      </c>
      <c r="CI10" s="17">
        <v>0.42564675512396699</v>
      </c>
    </row>
    <row r="11" spans="2:87" x14ac:dyDescent="0.35">
      <c r="B11" s="18" t="s">
        <v>159</v>
      </c>
      <c r="C11" s="17">
        <v>0.25586480611746398</v>
      </c>
      <c r="D11" s="17">
        <v>0.29003877423041302</v>
      </c>
      <c r="E11" s="17">
        <v>0.22622519564775501</v>
      </c>
      <c r="F11" s="17"/>
      <c r="G11" s="17">
        <v>0.31492378399026</v>
      </c>
      <c r="H11" s="17">
        <v>0.19800449791064401</v>
      </c>
      <c r="I11" s="17">
        <v>0.18766478841877199</v>
      </c>
      <c r="J11" s="17">
        <v>0.30812107508859998</v>
      </c>
      <c r="K11" s="17">
        <v>0.27581667055132703</v>
      </c>
      <c r="L11" s="17">
        <v>0.26825970728256299</v>
      </c>
      <c r="M11" s="17"/>
      <c r="N11" s="17">
        <v>0.24358132244793201</v>
      </c>
      <c r="O11" s="17">
        <v>0.24415670877430101</v>
      </c>
      <c r="P11" s="17">
        <v>0.30013118216326001</v>
      </c>
      <c r="Q11" s="17">
        <v>0.24116477187614599</v>
      </c>
      <c r="R11" s="17"/>
      <c r="S11" s="17">
        <v>0.177958296546841</v>
      </c>
      <c r="T11" s="17">
        <v>0.215158218242442</v>
      </c>
      <c r="U11" s="17">
        <v>0.23547613542648299</v>
      </c>
      <c r="V11" s="17">
        <v>0.32358488656401502</v>
      </c>
      <c r="W11" s="17">
        <v>0.32349132045755902</v>
      </c>
      <c r="X11" s="17">
        <v>0.25102818288417</v>
      </c>
      <c r="Y11" s="17">
        <v>0.219071061350538</v>
      </c>
      <c r="Z11" s="17">
        <v>0.26644306761481101</v>
      </c>
      <c r="AA11" s="17">
        <v>0.32692075375977497</v>
      </c>
      <c r="AB11" s="17">
        <v>0.26845658248052401</v>
      </c>
      <c r="AC11" s="17">
        <v>0.178279484590184</v>
      </c>
      <c r="AD11" s="17">
        <v>0.49317863634014097</v>
      </c>
      <c r="AE11" s="17"/>
      <c r="AF11" s="17">
        <v>0.338629455107331</v>
      </c>
      <c r="AG11" s="17">
        <v>0.26141695365645101</v>
      </c>
      <c r="AH11" s="17">
        <v>0.22904881251971901</v>
      </c>
      <c r="AI11" s="17">
        <v>0.26918827861894001</v>
      </c>
      <c r="AJ11" s="17">
        <v>0.24879894746960801</v>
      </c>
      <c r="AK11" s="17"/>
      <c r="AL11" s="17">
        <v>0.26690513102903801</v>
      </c>
      <c r="AM11" s="17">
        <v>0.23989320966031799</v>
      </c>
      <c r="AN11" s="17">
        <v>0.30202289783910402</v>
      </c>
      <c r="AO11" s="17">
        <v>0.16161529130219199</v>
      </c>
      <c r="AP11" s="17"/>
      <c r="AQ11" s="17">
        <v>0.29029705479496798</v>
      </c>
      <c r="AR11" s="17">
        <v>0.19920643522974499</v>
      </c>
      <c r="AS11" s="17"/>
      <c r="AT11" s="17">
        <v>0.26496345135158</v>
      </c>
      <c r="AU11" s="17">
        <v>0.27448965717884999</v>
      </c>
      <c r="AV11" s="17"/>
      <c r="AW11" s="17">
        <v>0.26198350364652701</v>
      </c>
      <c r="AX11" s="17">
        <v>0.31291235776729898</v>
      </c>
      <c r="AY11" s="17">
        <v>0.24001529749460199</v>
      </c>
      <c r="AZ11" s="17"/>
      <c r="BA11" s="17">
        <v>0.20662670444820999</v>
      </c>
      <c r="BB11" s="17">
        <v>0.32788246658602199</v>
      </c>
      <c r="BC11" s="17">
        <v>0.237563252305971</v>
      </c>
      <c r="BD11" s="17">
        <v>0.212239946710227</v>
      </c>
      <c r="BE11" s="17">
        <v>0.25370219847030101</v>
      </c>
      <c r="BF11" s="17"/>
      <c r="BG11" s="17">
        <v>0.24545238299035299</v>
      </c>
      <c r="BH11" s="17">
        <v>0.26382062838591802</v>
      </c>
      <c r="BI11" s="17"/>
      <c r="BJ11" s="17">
        <v>0.24699821663021901</v>
      </c>
      <c r="BK11" s="17">
        <v>0.303929407434815</v>
      </c>
      <c r="BL11" s="17"/>
      <c r="BM11" s="17">
        <v>0.23415431321706601</v>
      </c>
      <c r="BN11" s="17">
        <v>0.354435353502842</v>
      </c>
      <c r="BO11" s="17">
        <v>0.24190623401008499</v>
      </c>
      <c r="BP11" s="17">
        <v>7.7356261422380307E-2</v>
      </c>
      <c r="BQ11" s="17">
        <v>0.28648579910876998</v>
      </c>
      <c r="BR11" s="17"/>
      <c r="BS11" s="17">
        <v>0.31090168317875799</v>
      </c>
      <c r="BT11" s="17"/>
      <c r="BU11" s="17">
        <v>0.37225997317605902</v>
      </c>
      <c r="BV11" s="17">
        <v>0.24722459552727999</v>
      </c>
      <c r="BW11" s="17">
        <v>0.148184838153578</v>
      </c>
      <c r="BX11" s="17">
        <v>0.29415096750095499</v>
      </c>
      <c r="BY11" s="17">
        <v>8.3123409931144407E-2</v>
      </c>
      <c r="BZ11" s="17"/>
      <c r="CA11" s="17">
        <v>0.186926346055278</v>
      </c>
      <c r="CB11" s="17"/>
      <c r="CC11" s="17">
        <v>0.25454968860296201</v>
      </c>
      <c r="CD11" s="17">
        <v>0.28823125579301201</v>
      </c>
      <c r="CE11" s="17"/>
      <c r="CF11" s="17">
        <v>0.29572744803487999</v>
      </c>
      <c r="CG11" s="17"/>
      <c r="CH11" s="17">
        <v>0.29883026521253803</v>
      </c>
      <c r="CI11" s="17">
        <v>0.13959770659326001</v>
      </c>
    </row>
    <row r="12" spans="2:87" x14ac:dyDescent="0.35">
      <c r="B12" s="18" t="s">
        <v>160</v>
      </c>
      <c r="C12" s="17">
        <v>9.1123884794065094E-2</v>
      </c>
      <c r="D12" s="17">
        <v>8.0266370918798097E-2</v>
      </c>
      <c r="E12" s="17">
        <v>0.101696950104018</v>
      </c>
      <c r="F12" s="17"/>
      <c r="G12" s="17">
        <v>5.03300258457762E-2</v>
      </c>
      <c r="H12" s="17">
        <v>7.6775526188088306E-2</v>
      </c>
      <c r="I12" s="17">
        <v>0.104770518740987</v>
      </c>
      <c r="J12" s="17">
        <v>8.8690225140817397E-2</v>
      </c>
      <c r="K12" s="17">
        <v>0.16575493100157099</v>
      </c>
      <c r="L12" s="17">
        <v>7.8979056925569793E-2</v>
      </c>
      <c r="M12" s="17"/>
      <c r="N12" s="17">
        <v>5.8725612772984999E-2</v>
      </c>
      <c r="O12" s="17">
        <v>9.8471108432401006E-2</v>
      </c>
      <c r="P12" s="17">
        <v>8.7257848081122497E-2</v>
      </c>
      <c r="Q12" s="17">
        <v>0.119138576911032</v>
      </c>
      <c r="R12" s="17"/>
      <c r="S12" s="17">
        <v>4.28399475495157E-2</v>
      </c>
      <c r="T12" s="17">
        <v>0.19386780695464501</v>
      </c>
      <c r="U12" s="17">
        <v>6.3537247291373999E-2</v>
      </c>
      <c r="V12" s="17">
        <v>3.2686582190325997E-2</v>
      </c>
      <c r="W12" s="17">
        <v>4.6042598944741199E-2</v>
      </c>
      <c r="X12" s="17">
        <v>2.1091756394661099E-2</v>
      </c>
      <c r="Y12" s="17">
        <v>0.121083715237079</v>
      </c>
      <c r="Z12" s="17">
        <v>4.9378442805590103E-2</v>
      </c>
      <c r="AA12" s="17">
        <v>8.0609900321723493E-2</v>
      </c>
      <c r="AB12" s="17">
        <v>0.24055797718216801</v>
      </c>
      <c r="AC12" s="17">
        <v>7.86671111703547E-2</v>
      </c>
      <c r="AD12" s="17">
        <v>0.137124741102604</v>
      </c>
      <c r="AE12" s="17"/>
      <c r="AF12" s="17">
        <v>9.50507576931129E-2</v>
      </c>
      <c r="AG12" s="17">
        <v>0.124692432128823</v>
      </c>
      <c r="AH12" s="17">
        <v>8.1373919687877494E-2</v>
      </c>
      <c r="AI12" s="17">
        <v>3.3578901754074297E-2</v>
      </c>
      <c r="AJ12" s="17">
        <v>3.3241822882210198E-2</v>
      </c>
      <c r="AK12" s="17"/>
      <c r="AL12" s="17">
        <v>8.0668560211484594E-2</v>
      </c>
      <c r="AM12" s="17">
        <v>7.5431553952781102E-2</v>
      </c>
      <c r="AN12" s="17">
        <v>0.10491424159924399</v>
      </c>
      <c r="AO12" s="17">
        <v>0.217010151317726</v>
      </c>
      <c r="AP12" s="17"/>
      <c r="AQ12" s="17">
        <v>9.6720187496089904E-2</v>
      </c>
      <c r="AR12" s="17">
        <v>8.1915151520178503E-2</v>
      </c>
      <c r="AS12" s="17"/>
      <c r="AT12" s="17">
        <v>8.5863143842832598E-2</v>
      </c>
      <c r="AU12" s="17">
        <v>8.0799148600258802E-2</v>
      </c>
      <c r="AV12" s="17"/>
      <c r="AW12" s="17">
        <v>9.6688723720495195E-2</v>
      </c>
      <c r="AX12" s="17">
        <v>0.107303067002591</v>
      </c>
      <c r="AY12" s="17">
        <v>8.8954117020270701E-2</v>
      </c>
      <c r="AZ12" s="17"/>
      <c r="BA12" s="17">
        <v>7.1426674181741395E-2</v>
      </c>
      <c r="BB12" s="17">
        <v>9.18625413930136E-2</v>
      </c>
      <c r="BC12" s="17">
        <v>9.5423668887233401E-2</v>
      </c>
      <c r="BD12" s="17">
        <v>0.154484777962972</v>
      </c>
      <c r="BE12" s="17">
        <v>0</v>
      </c>
      <c r="BF12" s="17"/>
      <c r="BG12" s="17">
        <v>7.3747832567214303E-2</v>
      </c>
      <c r="BH12" s="17">
        <v>0.10440040857307301</v>
      </c>
      <c r="BI12" s="17"/>
      <c r="BJ12" s="17">
        <v>9.9095875008497702E-2</v>
      </c>
      <c r="BK12" s="17">
        <v>6.2300405353091101E-2</v>
      </c>
      <c r="BL12" s="17"/>
      <c r="BM12" s="17">
        <v>0.102032375721927</v>
      </c>
      <c r="BN12" s="17">
        <v>5.8822509357126601E-2</v>
      </c>
      <c r="BO12" s="17">
        <v>6.1826598641871303E-2</v>
      </c>
      <c r="BP12" s="17">
        <v>7.6178483845525904E-2</v>
      </c>
      <c r="BQ12" s="17">
        <v>0.15696178926566601</v>
      </c>
      <c r="BR12" s="17"/>
      <c r="BS12" s="17">
        <v>0.12631030748514999</v>
      </c>
      <c r="BT12" s="17"/>
      <c r="BU12" s="17">
        <v>5.1363383116110002E-2</v>
      </c>
      <c r="BV12" s="17">
        <v>3.8440866695538901E-2</v>
      </c>
      <c r="BW12" s="17">
        <v>7.3160002389218701E-2</v>
      </c>
      <c r="BX12" s="17">
        <v>0.15601377013079601</v>
      </c>
      <c r="BY12" s="17">
        <v>0.16547856946039599</v>
      </c>
      <c r="BZ12" s="17"/>
      <c r="CA12" s="17">
        <v>8.2584788973673703E-2</v>
      </c>
      <c r="CB12" s="17"/>
      <c r="CC12" s="17">
        <v>8.4103997689930807E-2</v>
      </c>
      <c r="CD12" s="17">
        <v>0.129650906429261</v>
      </c>
      <c r="CE12" s="17"/>
      <c r="CF12" s="17">
        <v>7.6384339476503305E-2</v>
      </c>
      <c r="CG12" s="17"/>
      <c r="CH12" s="17">
        <v>8.53844861945907E-2</v>
      </c>
      <c r="CI12" s="17">
        <v>3.3468384113100803E-2</v>
      </c>
    </row>
    <row r="13" spans="2:87" x14ac:dyDescent="0.35">
      <c r="B13" s="18" t="s">
        <v>161</v>
      </c>
      <c r="C13" s="19">
        <v>0.26624475336639603</v>
      </c>
      <c r="D13" s="19">
        <v>0.20769925753767801</v>
      </c>
      <c r="E13" s="19">
        <v>0.31826820323899402</v>
      </c>
      <c r="F13" s="19"/>
      <c r="G13" s="19">
        <v>0.2230754200708</v>
      </c>
      <c r="H13" s="19">
        <v>0.18107189295649301</v>
      </c>
      <c r="I13" s="19">
        <v>0.29855040288533702</v>
      </c>
      <c r="J13" s="19">
        <v>0.26929859964457298</v>
      </c>
      <c r="K13" s="19">
        <v>0.23298503145084701</v>
      </c>
      <c r="L13" s="19">
        <v>0.34396022344060301</v>
      </c>
      <c r="M13" s="19"/>
      <c r="N13" s="19">
        <v>0.17976825417050399</v>
      </c>
      <c r="O13" s="19">
        <v>0.33728738600033398</v>
      </c>
      <c r="P13" s="19">
        <v>0.255731125502904</v>
      </c>
      <c r="Q13" s="19">
        <v>0.28185798245134602</v>
      </c>
      <c r="R13" s="19"/>
      <c r="S13" s="19">
        <v>0.22669463303859599</v>
      </c>
      <c r="T13" s="19">
        <v>0.27634472770102603</v>
      </c>
      <c r="U13" s="19">
        <v>0.24003740229103801</v>
      </c>
      <c r="V13" s="19">
        <v>0.22290391350152</v>
      </c>
      <c r="W13" s="19">
        <v>0.25097216174614601</v>
      </c>
      <c r="X13" s="19">
        <v>0.35521046027619602</v>
      </c>
      <c r="Y13" s="19">
        <v>0.24945348039914</v>
      </c>
      <c r="Z13" s="19">
        <v>0.50989099085804102</v>
      </c>
      <c r="AA13" s="19">
        <v>0.31744065363228502</v>
      </c>
      <c r="AB13" s="19">
        <v>0.14071633104728901</v>
      </c>
      <c r="AC13" s="19">
        <v>0.26060898291128898</v>
      </c>
      <c r="AD13" s="19">
        <v>0.21173798600553501</v>
      </c>
      <c r="AE13" s="19"/>
      <c r="AF13" s="19">
        <v>0.26591250170430297</v>
      </c>
      <c r="AG13" s="19">
        <v>0.24248411088670699</v>
      </c>
      <c r="AH13" s="19">
        <v>0.33978375538018701</v>
      </c>
      <c r="AI13" s="19">
        <v>0.20219617580548199</v>
      </c>
      <c r="AJ13" s="19">
        <v>0.182934726970612</v>
      </c>
      <c r="AK13" s="19"/>
      <c r="AL13" s="19">
        <v>0.287868898593304</v>
      </c>
      <c r="AM13" s="19">
        <v>0.27610701450241198</v>
      </c>
      <c r="AN13" s="19">
        <v>0.15675724095947699</v>
      </c>
      <c r="AO13" s="19">
        <v>0.376477868465388</v>
      </c>
      <c r="AP13" s="19"/>
      <c r="AQ13" s="19">
        <v>0.27635990070270899</v>
      </c>
      <c r="AR13" s="19">
        <v>0.24960024737631201</v>
      </c>
      <c r="AS13" s="19"/>
      <c r="AT13" s="19">
        <v>0.23713445749371401</v>
      </c>
      <c r="AU13" s="19">
        <v>0.31762796141996702</v>
      </c>
      <c r="AV13" s="19"/>
      <c r="AW13" s="19">
        <v>0.33201684791374098</v>
      </c>
      <c r="AX13" s="19">
        <v>0.16400234251633999</v>
      </c>
      <c r="AY13" s="19">
        <v>0.237949223598101</v>
      </c>
      <c r="AZ13" s="19"/>
      <c r="BA13" s="19">
        <v>0.182158505816223</v>
      </c>
      <c r="BB13" s="19">
        <v>0.23557578339056301</v>
      </c>
      <c r="BC13" s="19">
        <v>0.27771332358539902</v>
      </c>
      <c r="BD13" s="19">
        <v>0.41511279657011202</v>
      </c>
      <c r="BE13" s="19">
        <v>0.51356628301590002</v>
      </c>
      <c r="BF13" s="19"/>
      <c r="BG13" s="19">
        <v>0.28653785093031398</v>
      </c>
      <c r="BH13" s="19">
        <v>0.25073940216005203</v>
      </c>
      <c r="BI13" s="19"/>
      <c r="BJ13" s="19">
        <v>0.25866064672892503</v>
      </c>
      <c r="BK13" s="19">
        <v>0.30036222141701602</v>
      </c>
      <c r="BL13" s="19"/>
      <c r="BM13" s="19">
        <v>0.32640457134220502</v>
      </c>
      <c r="BN13" s="19">
        <v>0.30633594480839499</v>
      </c>
      <c r="BO13" s="19">
        <v>0.222487356861365</v>
      </c>
      <c r="BP13" s="19">
        <v>0.19371320527528901</v>
      </c>
      <c r="BQ13" s="19">
        <v>0.31070087963540299</v>
      </c>
      <c r="BR13" s="19"/>
      <c r="BS13" s="19">
        <v>0.25576946825450603</v>
      </c>
      <c r="BT13" s="19"/>
      <c r="BU13" s="19">
        <v>0.306619086414046</v>
      </c>
      <c r="BV13" s="19">
        <v>0.19790986821773601</v>
      </c>
      <c r="BW13" s="19">
        <v>0.111569374620446</v>
      </c>
      <c r="BX13" s="19">
        <v>0.28971131223517999</v>
      </c>
      <c r="BY13" s="19">
        <v>0.40583189236621697</v>
      </c>
      <c r="BZ13" s="19"/>
      <c r="CA13" s="19">
        <v>0.29069715390864198</v>
      </c>
      <c r="CB13" s="19"/>
      <c r="CC13" s="19">
        <v>0.26029759663726698</v>
      </c>
      <c r="CD13" s="19">
        <v>0.230197257517535</v>
      </c>
      <c r="CE13" s="19"/>
      <c r="CF13" s="19">
        <v>0.26271433900166102</v>
      </c>
      <c r="CG13" s="19"/>
      <c r="CH13" s="19">
        <v>0.25800705512144401</v>
      </c>
      <c r="CI13" s="19">
        <v>0.16041338333593899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135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2014</v>
      </c>
      <c r="D7" s="10">
        <v>1010</v>
      </c>
      <c r="E7" s="10">
        <v>998</v>
      </c>
      <c r="F7" s="10"/>
      <c r="G7" s="10">
        <v>162</v>
      </c>
      <c r="H7" s="10">
        <v>348</v>
      </c>
      <c r="I7" s="10">
        <v>362</v>
      </c>
      <c r="J7" s="10">
        <v>366</v>
      </c>
      <c r="K7" s="10">
        <v>313</v>
      </c>
      <c r="L7" s="10">
        <v>463</v>
      </c>
      <c r="M7" s="10"/>
      <c r="N7" s="10">
        <v>594</v>
      </c>
      <c r="O7" s="10">
        <v>504</v>
      </c>
      <c r="P7" s="10">
        <v>427</v>
      </c>
      <c r="Q7" s="10">
        <v>482</v>
      </c>
      <c r="R7" s="10"/>
      <c r="S7" s="10">
        <v>277</v>
      </c>
      <c r="T7" s="10">
        <v>281</v>
      </c>
      <c r="U7" s="10">
        <v>168</v>
      </c>
      <c r="V7" s="10">
        <v>172</v>
      </c>
      <c r="W7" s="10">
        <v>153</v>
      </c>
      <c r="X7" s="10">
        <v>169</v>
      </c>
      <c r="Y7" s="10">
        <v>143</v>
      </c>
      <c r="Z7" s="10">
        <v>76</v>
      </c>
      <c r="AA7" s="10">
        <v>207</v>
      </c>
      <c r="AB7" s="10">
        <v>190</v>
      </c>
      <c r="AC7" s="10">
        <v>109</v>
      </c>
      <c r="AD7" s="10">
        <v>69</v>
      </c>
      <c r="AE7" s="10"/>
      <c r="AF7" s="10">
        <v>331</v>
      </c>
      <c r="AG7" s="10">
        <v>748</v>
      </c>
      <c r="AH7" s="10">
        <v>407</v>
      </c>
      <c r="AI7" s="10">
        <v>228</v>
      </c>
      <c r="AJ7" s="10">
        <v>232</v>
      </c>
      <c r="AK7" s="10"/>
      <c r="AL7" s="10">
        <v>803</v>
      </c>
      <c r="AM7" s="10">
        <v>756</v>
      </c>
      <c r="AN7" s="10">
        <v>338</v>
      </c>
      <c r="AO7" s="10">
        <v>117</v>
      </c>
      <c r="AP7" s="10"/>
      <c r="AQ7" s="10">
        <v>1178</v>
      </c>
      <c r="AR7" s="10">
        <v>836</v>
      </c>
      <c r="AS7" s="10"/>
      <c r="AT7" s="10">
        <v>1305</v>
      </c>
      <c r="AU7" s="10">
        <v>438</v>
      </c>
      <c r="AV7" s="10"/>
      <c r="AW7" s="10">
        <v>799</v>
      </c>
      <c r="AX7" s="10">
        <v>470</v>
      </c>
      <c r="AY7" s="10">
        <v>680</v>
      </c>
      <c r="AZ7" s="10"/>
      <c r="BA7" s="10">
        <v>492</v>
      </c>
      <c r="BB7" s="10">
        <v>559</v>
      </c>
      <c r="BC7" s="10">
        <v>647</v>
      </c>
      <c r="BD7" s="10">
        <v>207</v>
      </c>
      <c r="BE7" s="10">
        <v>108</v>
      </c>
      <c r="BF7" s="10"/>
      <c r="BG7" s="10">
        <v>791</v>
      </c>
      <c r="BH7" s="10">
        <v>1223</v>
      </c>
      <c r="BI7" s="10"/>
      <c r="BJ7" s="10">
        <v>1546</v>
      </c>
      <c r="BK7" s="10">
        <v>457</v>
      </c>
      <c r="BL7" s="10"/>
      <c r="BM7" s="10">
        <v>280</v>
      </c>
      <c r="BN7" s="10">
        <v>408</v>
      </c>
      <c r="BO7" s="10">
        <v>699</v>
      </c>
      <c r="BP7" s="10">
        <v>159</v>
      </c>
      <c r="BQ7" s="10">
        <v>227</v>
      </c>
      <c r="BR7" s="10"/>
      <c r="BS7" s="10">
        <v>617</v>
      </c>
      <c r="BT7" s="10"/>
      <c r="BU7" s="10">
        <v>384</v>
      </c>
      <c r="BV7" s="10">
        <v>488</v>
      </c>
      <c r="BW7" s="10">
        <v>192</v>
      </c>
      <c r="BX7" s="10">
        <v>397</v>
      </c>
      <c r="BY7" s="10">
        <v>154</v>
      </c>
      <c r="BZ7" s="10"/>
      <c r="CA7" s="10">
        <v>165</v>
      </c>
      <c r="CB7" s="10"/>
      <c r="CC7" s="10">
        <v>1596</v>
      </c>
      <c r="CD7" s="10">
        <v>360</v>
      </c>
      <c r="CE7" s="10"/>
      <c r="CF7" s="10">
        <v>756</v>
      </c>
      <c r="CG7" s="10"/>
      <c r="CH7" s="10">
        <v>698</v>
      </c>
      <c r="CI7" s="10">
        <v>238</v>
      </c>
    </row>
    <row r="8" spans="2:87" ht="30" customHeight="1" x14ac:dyDescent="0.35">
      <c r="B8" s="11" t="s">
        <v>20</v>
      </c>
      <c r="C8" s="11">
        <v>2014</v>
      </c>
      <c r="D8" s="11">
        <v>993</v>
      </c>
      <c r="E8" s="11">
        <v>1015</v>
      </c>
      <c r="F8" s="11"/>
      <c r="G8" s="11">
        <v>282</v>
      </c>
      <c r="H8" s="11">
        <v>344</v>
      </c>
      <c r="I8" s="11">
        <v>342</v>
      </c>
      <c r="J8" s="11">
        <v>342</v>
      </c>
      <c r="K8" s="11">
        <v>283</v>
      </c>
      <c r="L8" s="11">
        <v>421</v>
      </c>
      <c r="M8" s="11"/>
      <c r="N8" s="11">
        <v>542</v>
      </c>
      <c r="O8" s="11">
        <v>522</v>
      </c>
      <c r="P8" s="11">
        <v>441</v>
      </c>
      <c r="Q8" s="11">
        <v>502</v>
      </c>
      <c r="R8" s="11"/>
      <c r="S8" s="11">
        <v>282</v>
      </c>
      <c r="T8" s="11">
        <v>262</v>
      </c>
      <c r="U8" s="11">
        <v>161</v>
      </c>
      <c r="V8" s="11">
        <v>181</v>
      </c>
      <c r="W8" s="11">
        <v>141</v>
      </c>
      <c r="X8" s="11">
        <v>181</v>
      </c>
      <c r="Y8" s="11">
        <v>161</v>
      </c>
      <c r="Z8" s="11">
        <v>81</v>
      </c>
      <c r="AA8" s="11">
        <v>222</v>
      </c>
      <c r="AB8" s="11">
        <v>181</v>
      </c>
      <c r="AC8" s="11">
        <v>101</v>
      </c>
      <c r="AD8" s="11">
        <v>60</v>
      </c>
      <c r="AE8" s="11"/>
      <c r="AF8" s="11">
        <v>339</v>
      </c>
      <c r="AG8" s="11">
        <v>765</v>
      </c>
      <c r="AH8" s="11">
        <v>397</v>
      </c>
      <c r="AI8" s="11">
        <v>220</v>
      </c>
      <c r="AJ8" s="11">
        <v>222</v>
      </c>
      <c r="AK8" s="11"/>
      <c r="AL8" s="11">
        <v>770</v>
      </c>
      <c r="AM8" s="11">
        <v>770</v>
      </c>
      <c r="AN8" s="11">
        <v>347</v>
      </c>
      <c r="AO8" s="11">
        <v>126</v>
      </c>
      <c r="AP8" s="11"/>
      <c r="AQ8" s="11">
        <v>1192</v>
      </c>
      <c r="AR8" s="11">
        <v>822</v>
      </c>
      <c r="AS8" s="11"/>
      <c r="AT8" s="11">
        <v>1312</v>
      </c>
      <c r="AU8" s="11">
        <v>397</v>
      </c>
      <c r="AV8" s="11"/>
      <c r="AW8" s="11">
        <v>746</v>
      </c>
      <c r="AX8" s="11">
        <v>471</v>
      </c>
      <c r="AY8" s="11">
        <v>716</v>
      </c>
      <c r="AZ8" s="11"/>
      <c r="BA8" s="11">
        <v>511</v>
      </c>
      <c r="BB8" s="11">
        <v>553</v>
      </c>
      <c r="BC8" s="11">
        <v>648</v>
      </c>
      <c r="BD8" s="11">
        <v>198</v>
      </c>
      <c r="BE8" s="11">
        <v>103</v>
      </c>
      <c r="BF8" s="11"/>
      <c r="BG8" s="11">
        <v>850</v>
      </c>
      <c r="BH8" s="11">
        <v>1164</v>
      </c>
      <c r="BI8" s="11"/>
      <c r="BJ8" s="11">
        <v>1580</v>
      </c>
      <c r="BK8" s="11">
        <v>423</v>
      </c>
      <c r="BL8" s="11"/>
      <c r="BM8" s="11">
        <v>297</v>
      </c>
      <c r="BN8" s="11">
        <v>385</v>
      </c>
      <c r="BO8" s="11">
        <v>706</v>
      </c>
      <c r="BP8" s="11">
        <v>156</v>
      </c>
      <c r="BQ8" s="11">
        <v>228</v>
      </c>
      <c r="BR8" s="11"/>
      <c r="BS8" s="11">
        <v>612</v>
      </c>
      <c r="BT8" s="11"/>
      <c r="BU8" s="11">
        <v>373</v>
      </c>
      <c r="BV8" s="11">
        <v>499</v>
      </c>
      <c r="BW8" s="11">
        <v>191</v>
      </c>
      <c r="BX8" s="11">
        <v>389</v>
      </c>
      <c r="BY8" s="11">
        <v>163</v>
      </c>
      <c r="BZ8" s="11"/>
      <c r="CA8" s="11">
        <v>167</v>
      </c>
      <c r="CB8" s="11"/>
      <c r="CC8" s="11">
        <v>1582</v>
      </c>
      <c r="CD8" s="11">
        <v>370</v>
      </c>
      <c r="CE8" s="11"/>
      <c r="CF8" s="11">
        <v>721</v>
      </c>
      <c r="CG8" s="11"/>
      <c r="CH8" s="11">
        <v>681</v>
      </c>
      <c r="CI8" s="11">
        <v>239</v>
      </c>
    </row>
    <row r="9" spans="2:87" ht="29" x14ac:dyDescent="0.35">
      <c r="B9" s="18" t="s">
        <v>127</v>
      </c>
      <c r="C9" s="17">
        <v>0.65741703388361705</v>
      </c>
      <c r="D9" s="17">
        <v>0.62268632796588097</v>
      </c>
      <c r="E9" s="17">
        <v>0.69040091187440999</v>
      </c>
      <c r="F9" s="17"/>
      <c r="G9" s="17">
        <v>0.65596192849179202</v>
      </c>
      <c r="H9" s="17">
        <v>0.69811864861254502</v>
      </c>
      <c r="I9" s="17">
        <v>0.70760058571972295</v>
      </c>
      <c r="J9" s="17">
        <v>0.72453771760833696</v>
      </c>
      <c r="K9" s="17">
        <v>0.65401026502067505</v>
      </c>
      <c r="L9" s="17">
        <v>0.53206794750552999</v>
      </c>
      <c r="M9" s="17"/>
      <c r="N9" s="17">
        <v>0.62115959096847395</v>
      </c>
      <c r="O9" s="17">
        <v>0.63100919488531604</v>
      </c>
      <c r="P9" s="17">
        <v>0.68893148731887599</v>
      </c>
      <c r="Q9" s="17">
        <v>0.69565335172304499</v>
      </c>
      <c r="R9" s="17"/>
      <c r="S9" s="17">
        <v>0.66214189086281905</v>
      </c>
      <c r="T9" s="17">
        <v>0.64752805382335998</v>
      </c>
      <c r="U9" s="17">
        <v>0.50277597881029501</v>
      </c>
      <c r="V9" s="17">
        <v>0.62235183197426502</v>
      </c>
      <c r="W9" s="17">
        <v>0.67172959369665497</v>
      </c>
      <c r="X9" s="17">
        <v>0.73210143798084504</v>
      </c>
      <c r="Y9" s="17">
        <v>0.68575287530642504</v>
      </c>
      <c r="Z9" s="17">
        <v>0.70216013184892401</v>
      </c>
      <c r="AA9" s="17">
        <v>0.69566566040904498</v>
      </c>
      <c r="AB9" s="17">
        <v>0.64415751579200498</v>
      </c>
      <c r="AC9" s="17">
        <v>0.75113230437535905</v>
      </c>
      <c r="AD9" s="17">
        <v>0.54445291048224198</v>
      </c>
      <c r="AE9" s="17"/>
      <c r="AF9" s="17">
        <v>0.66193384447356296</v>
      </c>
      <c r="AG9" s="17">
        <v>0.690331897530026</v>
      </c>
      <c r="AH9" s="17">
        <v>0.64114041210489603</v>
      </c>
      <c r="AI9" s="17">
        <v>0.631759780156119</v>
      </c>
      <c r="AJ9" s="17">
        <v>0.59460345149155802</v>
      </c>
      <c r="AK9" s="17"/>
      <c r="AL9" s="17">
        <v>0.548360369426243</v>
      </c>
      <c r="AM9" s="17">
        <v>0.68536469361286001</v>
      </c>
      <c r="AN9" s="17">
        <v>0.78708600070138701</v>
      </c>
      <c r="AO9" s="17">
        <v>0.79553964033417801</v>
      </c>
      <c r="AP9" s="17"/>
      <c r="AQ9" s="17">
        <v>0.66986127116167404</v>
      </c>
      <c r="AR9" s="17">
        <v>0.63936029803854399</v>
      </c>
      <c r="AS9" s="17"/>
      <c r="AT9" s="17">
        <v>0.68718413441385895</v>
      </c>
      <c r="AU9" s="17">
        <v>0.54235720112897401</v>
      </c>
      <c r="AV9" s="17"/>
      <c r="AW9" s="17">
        <v>0.57076879420208504</v>
      </c>
      <c r="AX9" s="17">
        <v>0.676748938485777</v>
      </c>
      <c r="AY9" s="17">
        <v>0.71965002474762296</v>
      </c>
      <c r="AZ9" s="17"/>
      <c r="BA9" s="17">
        <v>0.69170647941112295</v>
      </c>
      <c r="BB9" s="17">
        <v>0.64281727374278697</v>
      </c>
      <c r="BC9" s="17">
        <v>0.635641660438935</v>
      </c>
      <c r="BD9" s="17">
        <v>0.68944413300481</v>
      </c>
      <c r="BE9" s="17">
        <v>0.64724497970290495</v>
      </c>
      <c r="BF9" s="17"/>
      <c r="BG9" s="17">
        <v>0.67013037965536604</v>
      </c>
      <c r="BH9" s="17">
        <v>0.64813896162829798</v>
      </c>
      <c r="BI9" s="17"/>
      <c r="BJ9" s="17">
        <v>0.66721869964037095</v>
      </c>
      <c r="BK9" s="17">
        <v>0.62149059411408103</v>
      </c>
      <c r="BL9" s="17"/>
      <c r="BM9" s="17">
        <v>0.68299284842970598</v>
      </c>
      <c r="BN9" s="17">
        <v>0.58335064408283299</v>
      </c>
      <c r="BO9" s="17">
        <v>0.68215709400264302</v>
      </c>
      <c r="BP9" s="17">
        <v>0.62761539002601696</v>
      </c>
      <c r="BQ9" s="17">
        <v>0.66788734152955898</v>
      </c>
      <c r="BR9" s="17"/>
      <c r="BS9" s="17">
        <v>0.63335558959740201</v>
      </c>
      <c r="BT9" s="17"/>
      <c r="BU9" s="17">
        <v>0.57471300874724296</v>
      </c>
      <c r="BV9" s="17">
        <v>0.65795068678414304</v>
      </c>
      <c r="BW9" s="17">
        <v>0.65347694549290603</v>
      </c>
      <c r="BX9" s="17">
        <v>0.69604557492406904</v>
      </c>
      <c r="BY9" s="17">
        <v>0.64247557233503905</v>
      </c>
      <c r="BZ9" s="17"/>
      <c r="CA9" s="17">
        <v>0.63240334800308495</v>
      </c>
      <c r="CB9" s="17"/>
      <c r="CC9" s="17">
        <v>0.71425925520612199</v>
      </c>
      <c r="CD9" s="17">
        <v>0.43025923040735198</v>
      </c>
      <c r="CE9" s="17"/>
      <c r="CF9" s="17">
        <v>0.66760379231045897</v>
      </c>
      <c r="CG9" s="17"/>
      <c r="CH9" s="17">
        <v>0.64877654809045504</v>
      </c>
      <c r="CI9" s="17">
        <v>0.62944985873911197</v>
      </c>
    </row>
    <row r="10" spans="2:87" ht="29" x14ac:dyDescent="0.35">
      <c r="B10" s="18" t="s">
        <v>128</v>
      </c>
      <c r="C10" s="17">
        <v>0.28761905937021698</v>
      </c>
      <c r="D10" s="17">
        <v>0.30118826632892398</v>
      </c>
      <c r="E10" s="17">
        <v>0.27501463266269899</v>
      </c>
      <c r="F10" s="17"/>
      <c r="G10" s="17">
        <v>0.25625152314767602</v>
      </c>
      <c r="H10" s="17">
        <v>0.24212027084224999</v>
      </c>
      <c r="I10" s="17">
        <v>0.226251227445708</v>
      </c>
      <c r="J10" s="17">
        <v>0.24554183445309499</v>
      </c>
      <c r="K10" s="17">
        <v>0.29000377651111398</v>
      </c>
      <c r="L10" s="17">
        <v>0.42832364230259901</v>
      </c>
      <c r="M10" s="17"/>
      <c r="N10" s="17">
        <v>0.31649226362211402</v>
      </c>
      <c r="O10" s="17">
        <v>0.31068012187510702</v>
      </c>
      <c r="P10" s="17">
        <v>0.25377495649735998</v>
      </c>
      <c r="Q10" s="17">
        <v>0.26211561551445001</v>
      </c>
      <c r="R10" s="17"/>
      <c r="S10" s="17">
        <v>0.27565110806000798</v>
      </c>
      <c r="T10" s="17">
        <v>0.29703087436403303</v>
      </c>
      <c r="U10" s="17">
        <v>0.424805026649208</v>
      </c>
      <c r="V10" s="17">
        <v>0.33489242163282701</v>
      </c>
      <c r="W10" s="17">
        <v>0.29901678955748001</v>
      </c>
      <c r="X10" s="17">
        <v>0.20037638560270599</v>
      </c>
      <c r="Y10" s="17">
        <v>0.25958448636474202</v>
      </c>
      <c r="Z10" s="17">
        <v>0.228136031818644</v>
      </c>
      <c r="AA10" s="17">
        <v>0.253039962419147</v>
      </c>
      <c r="AB10" s="17">
        <v>0.30592754444954601</v>
      </c>
      <c r="AC10" s="17">
        <v>0.21536690318722701</v>
      </c>
      <c r="AD10" s="17">
        <v>0.37833068793938801</v>
      </c>
      <c r="AE10" s="17"/>
      <c r="AF10" s="17">
        <v>0.29579589003685097</v>
      </c>
      <c r="AG10" s="17">
        <v>0.25961558997309497</v>
      </c>
      <c r="AH10" s="17">
        <v>0.29796357369475401</v>
      </c>
      <c r="AI10" s="17">
        <v>0.30562381881349299</v>
      </c>
      <c r="AJ10" s="17">
        <v>0.32764152314352002</v>
      </c>
      <c r="AK10" s="17"/>
      <c r="AL10" s="17">
        <v>0.368264813313324</v>
      </c>
      <c r="AM10" s="17">
        <v>0.271825200173402</v>
      </c>
      <c r="AN10" s="17">
        <v>0.18461535920797401</v>
      </c>
      <c r="AO10" s="17">
        <v>0.17531041400230599</v>
      </c>
      <c r="AP10" s="17"/>
      <c r="AQ10" s="17">
        <v>0.28666620077055299</v>
      </c>
      <c r="AR10" s="17">
        <v>0.28900166849662601</v>
      </c>
      <c r="AS10" s="17"/>
      <c r="AT10" s="17">
        <v>0.25127586646083699</v>
      </c>
      <c r="AU10" s="17">
        <v>0.41076136459561302</v>
      </c>
      <c r="AV10" s="17"/>
      <c r="AW10" s="17">
        <v>0.36090651566261001</v>
      </c>
      <c r="AX10" s="17">
        <v>0.27063348926250802</v>
      </c>
      <c r="AY10" s="17">
        <v>0.23464789956222201</v>
      </c>
      <c r="AZ10" s="17"/>
      <c r="BA10" s="17">
        <v>0.23296891793570201</v>
      </c>
      <c r="BB10" s="17">
        <v>0.30006518526471299</v>
      </c>
      <c r="BC10" s="17">
        <v>0.31404303744867601</v>
      </c>
      <c r="BD10" s="17">
        <v>0.28412925953671297</v>
      </c>
      <c r="BE10" s="17">
        <v>0.32568161676218199</v>
      </c>
      <c r="BF10" s="17"/>
      <c r="BG10" s="17">
        <v>0.28002821345224899</v>
      </c>
      <c r="BH10" s="17">
        <v>0.29315878260046302</v>
      </c>
      <c r="BI10" s="17"/>
      <c r="BJ10" s="17">
        <v>0.27262915916831498</v>
      </c>
      <c r="BK10" s="17">
        <v>0.34156207171331299</v>
      </c>
      <c r="BL10" s="17"/>
      <c r="BM10" s="17">
        <v>0.26521368741043899</v>
      </c>
      <c r="BN10" s="17">
        <v>0.34217324526231602</v>
      </c>
      <c r="BO10" s="17">
        <v>0.27128648605224798</v>
      </c>
      <c r="BP10" s="17">
        <v>0.336549882242416</v>
      </c>
      <c r="BQ10" s="17">
        <v>0.26432196201653302</v>
      </c>
      <c r="BR10" s="17"/>
      <c r="BS10" s="17">
        <v>0.31066709457430303</v>
      </c>
      <c r="BT10" s="17"/>
      <c r="BU10" s="17">
        <v>0.35029872175628901</v>
      </c>
      <c r="BV10" s="17">
        <v>0.28774812437700198</v>
      </c>
      <c r="BW10" s="17">
        <v>0.32391105521214297</v>
      </c>
      <c r="BX10" s="17">
        <v>0.25717286471654599</v>
      </c>
      <c r="BY10" s="17">
        <v>0.28697017383906398</v>
      </c>
      <c r="BZ10" s="17"/>
      <c r="CA10" s="17">
        <v>0.31449255895652001</v>
      </c>
      <c r="CB10" s="17"/>
      <c r="CC10" s="17">
        <v>0.26120400604097499</v>
      </c>
      <c r="CD10" s="17">
        <v>0.392932232850907</v>
      </c>
      <c r="CE10" s="17"/>
      <c r="CF10" s="17">
        <v>0.297490811163104</v>
      </c>
      <c r="CG10" s="17"/>
      <c r="CH10" s="17">
        <v>0.29437476258968298</v>
      </c>
      <c r="CI10" s="17">
        <v>0.30748159188861801</v>
      </c>
    </row>
    <row r="11" spans="2:87" ht="29" x14ac:dyDescent="0.35">
      <c r="B11" s="18" t="s">
        <v>129</v>
      </c>
      <c r="C11" s="17">
        <v>4.1982511455761103E-2</v>
      </c>
      <c r="D11" s="17">
        <v>6.1363867281124203E-2</v>
      </c>
      <c r="E11" s="17">
        <v>2.32679736863062E-2</v>
      </c>
      <c r="F11" s="17"/>
      <c r="G11" s="17">
        <v>6.7945976382432993E-2</v>
      </c>
      <c r="H11" s="17">
        <v>4.3964061640079197E-2</v>
      </c>
      <c r="I11" s="17">
        <v>3.94697756102158E-2</v>
      </c>
      <c r="J11" s="17">
        <v>2.7095557982014299E-2</v>
      </c>
      <c r="K11" s="17">
        <v>4.70279529672505E-2</v>
      </c>
      <c r="L11" s="17">
        <v>3.3702862197817603E-2</v>
      </c>
      <c r="M11" s="17"/>
      <c r="N11" s="17">
        <v>4.7235363004811501E-2</v>
      </c>
      <c r="O11" s="17">
        <v>4.2925081571364002E-2</v>
      </c>
      <c r="P11" s="17">
        <v>4.8134038704052598E-2</v>
      </c>
      <c r="Q11" s="17">
        <v>3.0512365885569201E-2</v>
      </c>
      <c r="R11" s="17"/>
      <c r="S11" s="17">
        <v>5.3085119898894001E-2</v>
      </c>
      <c r="T11" s="17">
        <v>4.9054471754672001E-2</v>
      </c>
      <c r="U11" s="17">
        <v>5.1579299433963603E-2</v>
      </c>
      <c r="V11" s="17">
        <v>3.3409551252929402E-2</v>
      </c>
      <c r="W11" s="17">
        <v>2.3146631155416899E-2</v>
      </c>
      <c r="X11" s="17">
        <v>3.3436547070089903E-2</v>
      </c>
      <c r="Y11" s="17">
        <v>4.7707323954877402E-2</v>
      </c>
      <c r="Z11" s="17">
        <v>5.8329645996905703E-2</v>
      </c>
      <c r="AA11" s="17">
        <v>3.2004960908360199E-2</v>
      </c>
      <c r="AB11" s="17">
        <v>4.4686612043033501E-2</v>
      </c>
      <c r="AC11" s="17">
        <v>1.59052816474415E-2</v>
      </c>
      <c r="AD11" s="17">
        <v>6.4310832506543694E-2</v>
      </c>
      <c r="AE11" s="17"/>
      <c r="AF11" s="17">
        <v>3.2991064758509998E-2</v>
      </c>
      <c r="AG11" s="17">
        <v>4.25936729526648E-2</v>
      </c>
      <c r="AH11" s="17">
        <v>4.0307310060589102E-2</v>
      </c>
      <c r="AI11" s="17">
        <v>4.9918410525581998E-2</v>
      </c>
      <c r="AJ11" s="17">
        <v>5.75690281194517E-2</v>
      </c>
      <c r="AK11" s="17"/>
      <c r="AL11" s="17">
        <v>6.0510491445044397E-2</v>
      </c>
      <c r="AM11" s="17">
        <v>3.53667292098774E-2</v>
      </c>
      <c r="AN11" s="17">
        <v>2.0233305837996401E-2</v>
      </c>
      <c r="AO11" s="17">
        <v>2.91499456635161E-2</v>
      </c>
      <c r="AP11" s="17"/>
      <c r="AQ11" s="17">
        <v>3.5847533282591999E-2</v>
      </c>
      <c r="AR11" s="17">
        <v>5.0884437529088201E-2</v>
      </c>
      <c r="AS11" s="17"/>
      <c r="AT11" s="17">
        <v>4.64459257493193E-2</v>
      </c>
      <c r="AU11" s="17">
        <v>4.06208578648748E-2</v>
      </c>
      <c r="AV11" s="17"/>
      <c r="AW11" s="17">
        <v>5.4592446879844499E-2</v>
      </c>
      <c r="AX11" s="17">
        <v>4.3102084953271502E-2</v>
      </c>
      <c r="AY11" s="17">
        <v>3.1473874816613102E-2</v>
      </c>
      <c r="AZ11" s="17"/>
      <c r="BA11" s="17">
        <v>5.8149349887541002E-2</v>
      </c>
      <c r="BB11" s="17">
        <v>4.05377376484602E-2</v>
      </c>
      <c r="BC11" s="17">
        <v>3.7659119967721602E-2</v>
      </c>
      <c r="BD11" s="17">
        <v>2.6426607458477702E-2</v>
      </c>
      <c r="BE11" s="17">
        <v>2.7073403534913301E-2</v>
      </c>
      <c r="BF11" s="17"/>
      <c r="BG11" s="17">
        <v>4.1143606551668203E-2</v>
      </c>
      <c r="BH11" s="17">
        <v>4.2594735842264503E-2</v>
      </c>
      <c r="BI11" s="17"/>
      <c r="BJ11" s="17">
        <v>4.5398141580894502E-2</v>
      </c>
      <c r="BK11" s="17">
        <v>3.026306187853E-2</v>
      </c>
      <c r="BL11" s="17"/>
      <c r="BM11" s="17">
        <v>3.3861384785124397E-2</v>
      </c>
      <c r="BN11" s="17">
        <v>6.5647971052266593E-2</v>
      </c>
      <c r="BO11" s="17">
        <v>3.6329326539976899E-2</v>
      </c>
      <c r="BP11" s="17">
        <v>2.0711792895313101E-2</v>
      </c>
      <c r="BQ11" s="17">
        <v>5.0870733964802697E-2</v>
      </c>
      <c r="BR11" s="17"/>
      <c r="BS11" s="17">
        <v>4.7870346870407199E-2</v>
      </c>
      <c r="BT11" s="17"/>
      <c r="BU11" s="17">
        <v>6.8409642855494002E-2</v>
      </c>
      <c r="BV11" s="17">
        <v>4.13934297684714E-2</v>
      </c>
      <c r="BW11" s="17">
        <v>1.38503698851854E-2</v>
      </c>
      <c r="BX11" s="17">
        <v>4.1040132441668702E-2</v>
      </c>
      <c r="BY11" s="17">
        <v>4.83016395579614E-2</v>
      </c>
      <c r="BZ11" s="17"/>
      <c r="CA11" s="17">
        <v>3.9406828278894503E-2</v>
      </c>
      <c r="CB11" s="17"/>
      <c r="CC11" s="17">
        <v>2.1708333280002001E-2</v>
      </c>
      <c r="CD11" s="17">
        <v>0.13292373549230499</v>
      </c>
      <c r="CE11" s="17"/>
      <c r="CF11" s="17">
        <v>2.8738795024998199E-2</v>
      </c>
      <c r="CG11" s="17"/>
      <c r="CH11" s="17">
        <v>4.7605972896649799E-2</v>
      </c>
      <c r="CI11" s="17">
        <v>5.1769085529214699E-2</v>
      </c>
    </row>
    <row r="12" spans="2:87" x14ac:dyDescent="0.35">
      <c r="B12" s="18" t="s">
        <v>130</v>
      </c>
      <c r="C12" s="17">
        <v>8.4491868139341501E-3</v>
      </c>
      <c r="D12" s="17">
        <v>9.1248069768999508E-3</v>
      </c>
      <c r="E12" s="17">
        <v>7.8381372365075499E-3</v>
      </c>
      <c r="F12" s="17"/>
      <c r="G12" s="17">
        <v>6.1899321883180404E-3</v>
      </c>
      <c r="H12" s="17">
        <v>1.07973134757848E-2</v>
      </c>
      <c r="I12" s="17">
        <v>1.8679574479153398E-2</v>
      </c>
      <c r="J12" s="17">
        <v>2.8248899565531801E-3</v>
      </c>
      <c r="K12" s="17">
        <v>8.9580055009608195E-3</v>
      </c>
      <c r="L12" s="17">
        <v>3.9566510149989199E-3</v>
      </c>
      <c r="M12" s="17"/>
      <c r="N12" s="17">
        <v>1.08300997689841E-2</v>
      </c>
      <c r="O12" s="17">
        <v>1.02379290750756E-2</v>
      </c>
      <c r="P12" s="17">
        <v>4.6040340193470803E-3</v>
      </c>
      <c r="Q12" s="17">
        <v>7.5142832445268398E-3</v>
      </c>
      <c r="R12" s="17"/>
      <c r="S12" s="17">
        <v>9.1218811782795093E-3</v>
      </c>
      <c r="T12" s="17">
        <v>0</v>
      </c>
      <c r="U12" s="17">
        <v>1.0998085731173401E-2</v>
      </c>
      <c r="V12" s="17">
        <v>9.3461951399784506E-3</v>
      </c>
      <c r="W12" s="17">
        <v>6.1069855904473296E-3</v>
      </c>
      <c r="X12" s="17">
        <v>1.6500339537263799E-2</v>
      </c>
      <c r="Y12" s="17">
        <v>6.95531437395586E-3</v>
      </c>
      <c r="Z12" s="17">
        <v>1.1374190335526099E-2</v>
      </c>
      <c r="AA12" s="17">
        <v>1.14483531279088E-2</v>
      </c>
      <c r="AB12" s="17">
        <v>0</v>
      </c>
      <c r="AC12" s="17">
        <v>1.7595510789972901E-2</v>
      </c>
      <c r="AD12" s="17">
        <v>1.29055690718262E-2</v>
      </c>
      <c r="AE12" s="17"/>
      <c r="AF12" s="17">
        <v>6.5140397904112097E-3</v>
      </c>
      <c r="AG12" s="17">
        <v>6.6113914491750404E-3</v>
      </c>
      <c r="AH12" s="17">
        <v>6.6829867239390998E-3</v>
      </c>
      <c r="AI12" s="17">
        <v>1.2697990504806101E-2</v>
      </c>
      <c r="AJ12" s="17">
        <v>1.5365371580717799E-2</v>
      </c>
      <c r="AK12" s="17"/>
      <c r="AL12" s="17">
        <v>1.49688428575908E-2</v>
      </c>
      <c r="AM12" s="17">
        <v>3.4880255237842101E-3</v>
      </c>
      <c r="AN12" s="17">
        <v>8.0653342526425895E-3</v>
      </c>
      <c r="AO12" s="17">
        <v>0</v>
      </c>
      <c r="AP12" s="17"/>
      <c r="AQ12" s="17">
        <v>4.6916755138914201E-3</v>
      </c>
      <c r="AR12" s="17">
        <v>1.39013802641014E-2</v>
      </c>
      <c r="AS12" s="17"/>
      <c r="AT12" s="17">
        <v>1.1698205673253401E-2</v>
      </c>
      <c r="AU12" s="17">
        <v>4.1945160777921804E-3</v>
      </c>
      <c r="AV12" s="17"/>
      <c r="AW12" s="17">
        <v>1.13627238655831E-2</v>
      </c>
      <c r="AX12" s="17">
        <v>3.44179469170411E-3</v>
      </c>
      <c r="AY12" s="17">
        <v>7.9414438268427204E-3</v>
      </c>
      <c r="AZ12" s="17"/>
      <c r="BA12" s="17">
        <v>1.5505388182753601E-2</v>
      </c>
      <c r="BB12" s="17">
        <v>1.19827580180257E-2</v>
      </c>
      <c r="BC12" s="17">
        <v>3.81358211228985E-3</v>
      </c>
      <c r="BD12" s="17">
        <v>0</v>
      </c>
      <c r="BE12" s="17">
        <v>0</v>
      </c>
      <c r="BF12" s="17"/>
      <c r="BG12" s="17">
        <v>5.6451591434101096E-3</v>
      </c>
      <c r="BH12" s="17">
        <v>1.04955380892095E-2</v>
      </c>
      <c r="BI12" s="17"/>
      <c r="BJ12" s="17">
        <v>9.4965084678396497E-3</v>
      </c>
      <c r="BK12" s="17">
        <v>4.7476431502175504E-3</v>
      </c>
      <c r="BL12" s="17"/>
      <c r="BM12" s="17">
        <v>5.73655920489972E-3</v>
      </c>
      <c r="BN12" s="17">
        <v>8.8281396025844602E-3</v>
      </c>
      <c r="BO12" s="17">
        <v>9.3093382414669596E-3</v>
      </c>
      <c r="BP12" s="17">
        <v>4.4276614033228997E-3</v>
      </c>
      <c r="BQ12" s="17">
        <v>7.6611242335255202E-3</v>
      </c>
      <c r="BR12" s="17"/>
      <c r="BS12" s="17">
        <v>5.5005566417369901E-3</v>
      </c>
      <c r="BT12" s="17"/>
      <c r="BU12" s="17">
        <v>6.57862664097323E-3</v>
      </c>
      <c r="BV12" s="17">
        <v>1.2907759070384099E-2</v>
      </c>
      <c r="BW12" s="17">
        <v>0</v>
      </c>
      <c r="BX12" s="17">
        <v>4.0741502442396497E-3</v>
      </c>
      <c r="BY12" s="17">
        <v>0</v>
      </c>
      <c r="BZ12" s="17"/>
      <c r="CA12" s="17">
        <v>9.8125303113110497E-3</v>
      </c>
      <c r="CB12" s="17"/>
      <c r="CC12" s="17">
        <v>2.82840547290117E-3</v>
      </c>
      <c r="CD12" s="17">
        <v>3.3876968055536E-2</v>
      </c>
      <c r="CE12" s="17"/>
      <c r="CF12" s="17">
        <v>6.1666015014386196E-3</v>
      </c>
      <c r="CG12" s="17"/>
      <c r="CH12" s="17">
        <v>8.2916947898733807E-3</v>
      </c>
      <c r="CI12" s="17">
        <v>1.12994638430548E-2</v>
      </c>
    </row>
    <row r="13" spans="2:87" x14ac:dyDescent="0.35">
      <c r="B13" s="18" t="s">
        <v>131</v>
      </c>
      <c r="C13" s="19">
        <v>4.5322084764703998E-3</v>
      </c>
      <c r="D13" s="19">
        <v>5.6367314471713901E-3</v>
      </c>
      <c r="E13" s="19">
        <v>3.4783445400775898E-3</v>
      </c>
      <c r="F13" s="19"/>
      <c r="G13" s="19">
        <v>1.3650639789781101E-2</v>
      </c>
      <c r="H13" s="19">
        <v>4.9997054293415E-3</v>
      </c>
      <c r="I13" s="19">
        <v>7.9988367452001399E-3</v>
      </c>
      <c r="J13" s="19">
        <v>0</v>
      </c>
      <c r="K13" s="19">
        <v>0</v>
      </c>
      <c r="L13" s="19">
        <v>1.9488969790550799E-3</v>
      </c>
      <c r="M13" s="19"/>
      <c r="N13" s="19">
        <v>4.2826826356159803E-3</v>
      </c>
      <c r="O13" s="19">
        <v>5.1476725931368797E-3</v>
      </c>
      <c r="P13" s="19">
        <v>4.5554834603645598E-3</v>
      </c>
      <c r="Q13" s="19">
        <v>4.2043836324089602E-3</v>
      </c>
      <c r="R13" s="19"/>
      <c r="S13" s="19">
        <v>0</v>
      </c>
      <c r="T13" s="19">
        <v>6.3866000579347803E-3</v>
      </c>
      <c r="U13" s="19">
        <v>9.8416093753595797E-3</v>
      </c>
      <c r="V13" s="19">
        <v>0</v>
      </c>
      <c r="W13" s="19">
        <v>0</v>
      </c>
      <c r="X13" s="19">
        <v>1.7585289809095801E-2</v>
      </c>
      <c r="Y13" s="19">
        <v>0</v>
      </c>
      <c r="Z13" s="19">
        <v>0</v>
      </c>
      <c r="AA13" s="19">
        <v>7.8410631355387492E-3</v>
      </c>
      <c r="AB13" s="19">
        <v>5.2283277154156699E-3</v>
      </c>
      <c r="AC13" s="19">
        <v>0</v>
      </c>
      <c r="AD13" s="19">
        <v>0</v>
      </c>
      <c r="AE13" s="19"/>
      <c r="AF13" s="19">
        <v>2.7651609406645098E-3</v>
      </c>
      <c r="AG13" s="19">
        <v>8.4744809503833202E-4</v>
      </c>
      <c r="AH13" s="19">
        <v>1.39057174158212E-2</v>
      </c>
      <c r="AI13" s="19">
        <v>0</v>
      </c>
      <c r="AJ13" s="19">
        <v>4.8206256647523003E-3</v>
      </c>
      <c r="AK13" s="19"/>
      <c r="AL13" s="19">
        <v>7.8954829577977999E-3</v>
      </c>
      <c r="AM13" s="19">
        <v>3.9553514800766297E-3</v>
      </c>
      <c r="AN13" s="19">
        <v>0</v>
      </c>
      <c r="AO13" s="19">
        <v>0</v>
      </c>
      <c r="AP13" s="19"/>
      <c r="AQ13" s="19">
        <v>2.93331927128957E-3</v>
      </c>
      <c r="AR13" s="19">
        <v>6.8522156716399503E-3</v>
      </c>
      <c r="AS13" s="19"/>
      <c r="AT13" s="19">
        <v>3.39586770273202E-3</v>
      </c>
      <c r="AU13" s="19">
        <v>2.0660603327456702E-3</v>
      </c>
      <c r="AV13" s="19"/>
      <c r="AW13" s="19">
        <v>2.3695193898779802E-3</v>
      </c>
      <c r="AX13" s="19">
        <v>6.0736926067388904E-3</v>
      </c>
      <c r="AY13" s="19">
        <v>6.2867570466986602E-3</v>
      </c>
      <c r="AZ13" s="19"/>
      <c r="BA13" s="19">
        <v>1.6698645828797001E-3</v>
      </c>
      <c r="BB13" s="19">
        <v>4.5970453260140596E-3</v>
      </c>
      <c r="BC13" s="19">
        <v>8.8426000323773499E-3</v>
      </c>
      <c r="BD13" s="19">
        <v>0</v>
      </c>
      <c r="BE13" s="19">
        <v>0</v>
      </c>
      <c r="BF13" s="19"/>
      <c r="BG13" s="19">
        <v>3.0526411973059598E-3</v>
      </c>
      <c r="BH13" s="19">
        <v>5.61198183976534E-3</v>
      </c>
      <c r="BI13" s="19"/>
      <c r="BJ13" s="19">
        <v>5.2574911425806101E-3</v>
      </c>
      <c r="BK13" s="19">
        <v>1.9366291438579399E-3</v>
      </c>
      <c r="BL13" s="19"/>
      <c r="BM13" s="19">
        <v>1.21955201698305E-2</v>
      </c>
      <c r="BN13" s="19">
        <v>0</v>
      </c>
      <c r="BO13" s="19">
        <v>9.1775516366522604E-4</v>
      </c>
      <c r="BP13" s="19">
        <v>1.0695273432931101E-2</v>
      </c>
      <c r="BQ13" s="19">
        <v>9.2588382555794796E-3</v>
      </c>
      <c r="BR13" s="19"/>
      <c r="BS13" s="19">
        <v>2.6064123161510899E-3</v>
      </c>
      <c r="BT13" s="19"/>
      <c r="BU13" s="19">
        <v>0</v>
      </c>
      <c r="BV13" s="19">
        <v>0</v>
      </c>
      <c r="BW13" s="19">
        <v>8.7616294097654594E-3</v>
      </c>
      <c r="BX13" s="19">
        <v>1.6672776734762899E-3</v>
      </c>
      <c r="BY13" s="19">
        <v>2.2252614267936E-2</v>
      </c>
      <c r="BZ13" s="19"/>
      <c r="CA13" s="19">
        <v>3.88473445018923E-3</v>
      </c>
      <c r="CB13" s="19"/>
      <c r="CC13" s="19">
        <v>0</v>
      </c>
      <c r="CD13" s="19">
        <v>1.0007833193901E-2</v>
      </c>
      <c r="CE13" s="19"/>
      <c r="CF13" s="19">
        <v>0</v>
      </c>
      <c r="CG13" s="19"/>
      <c r="CH13" s="19">
        <v>9.5102163333820396E-4</v>
      </c>
      <c r="CI13" s="19">
        <v>0</v>
      </c>
    </row>
    <row r="14" spans="2:87" x14ac:dyDescent="0.35">
      <c r="B14" s="16"/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230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520</v>
      </c>
      <c r="D7" s="10">
        <v>254</v>
      </c>
      <c r="E7" s="10">
        <v>264</v>
      </c>
      <c r="F7" s="10"/>
      <c r="G7" s="10">
        <v>41</v>
      </c>
      <c r="H7" s="10">
        <v>88</v>
      </c>
      <c r="I7" s="10">
        <v>97</v>
      </c>
      <c r="J7" s="10">
        <v>90</v>
      </c>
      <c r="K7" s="10">
        <v>69</v>
      </c>
      <c r="L7" s="10">
        <v>135</v>
      </c>
      <c r="M7" s="10"/>
      <c r="N7" s="10">
        <v>144</v>
      </c>
      <c r="O7" s="10">
        <v>145</v>
      </c>
      <c r="P7" s="10">
        <v>113</v>
      </c>
      <c r="Q7" s="10">
        <v>118</v>
      </c>
      <c r="R7" s="10"/>
      <c r="S7" s="10">
        <v>66</v>
      </c>
      <c r="T7" s="10">
        <v>83</v>
      </c>
      <c r="U7" s="10">
        <v>44</v>
      </c>
      <c r="V7" s="10">
        <v>54</v>
      </c>
      <c r="W7" s="10">
        <v>39</v>
      </c>
      <c r="X7" s="10">
        <v>45</v>
      </c>
      <c r="Y7" s="10">
        <v>38</v>
      </c>
      <c r="Z7" s="10">
        <v>17</v>
      </c>
      <c r="AA7" s="10">
        <v>48</v>
      </c>
      <c r="AB7" s="10">
        <v>34</v>
      </c>
      <c r="AC7" s="10">
        <v>38</v>
      </c>
      <c r="AD7" s="10">
        <v>14</v>
      </c>
      <c r="AE7" s="10"/>
      <c r="AF7" s="10">
        <v>78</v>
      </c>
      <c r="AG7" s="10">
        <v>201</v>
      </c>
      <c r="AH7" s="10">
        <v>115</v>
      </c>
      <c r="AI7" s="10">
        <v>51</v>
      </c>
      <c r="AJ7" s="10">
        <v>55</v>
      </c>
      <c r="AK7" s="10"/>
      <c r="AL7" s="10">
        <v>204</v>
      </c>
      <c r="AM7" s="10">
        <v>202</v>
      </c>
      <c r="AN7" s="10">
        <v>85</v>
      </c>
      <c r="AO7" s="10">
        <v>29</v>
      </c>
      <c r="AP7" s="10"/>
      <c r="AQ7" s="10">
        <v>323</v>
      </c>
      <c r="AR7" s="10">
        <v>197</v>
      </c>
      <c r="AS7" s="10"/>
      <c r="AT7" s="10">
        <v>335</v>
      </c>
      <c r="AU7" s="10">
        <v>118</v>
      </c>
      <c r="AV7" s="10"/>
      <c r="AW7" s="10">
        <v>210</v>
      </c>
      <c r="AX7" s="10">
        <v>114</v>
      </c>
      <c r="AY7" s="10">
        <v>177</v>
      </c>
      <c r="AZ7" s="10"/>
      <c r="BA7" s="10">
        <v>114</v>
      </c>
      <c r="BB7" s="10">
        <v>164</v>
      </c>
      <c r="BC7" s="10">
        <v>163</v>
      </c>
      <c r="BD7" s="10">
        <v>58</v>
      </c>
      <c r="BE7" s="10">
        <v>21</v>
      </c>
      <c r="BF7" s="10"/>
      <c r="BG7" s="10">
        <v>211</v>
      </c>
      <c r="BH7" s="10">
        <v>309</v>
      </c>
      <c r="BI7" s="10"/>
      <c r="BJ7" s="10">
        <v>405</v>
      </c>
      <c r="BK7" s="10">
        <v>110</v>
      </c>
      <c r="BL7" s="10"/>
      <c r="BM7" s="10">
        <v>81</v>
      </c>
      <c r="BN7" s="10">
        <v>98</v>
      </c>
      <c r="BO7" s="10">
        <v>189</v>
      </c>
      <c r="BP7" s="10">
        <v>36</v>
      </c>
      <c r="BQ7" s="10">
        <v>59</v>
      </c>
      <c r="BR7" s="10"/>
      <c r="BS7" s="10">
        <v>151</v>
      </c>
      <c r="BT7" s="10"/>
      <c r="BU7" s="10">
        <v>92</v>
      </c>
      <c r="BV7" s="10">
        <v>127</v>
      </c>
      <c r="BW7" s="10">
        <v>55</v>
      </c>
      <c r="BX7" s="10">
        <v>102</v>
      </c>
      <c r="BY7" s="10">
        <v>45</v>
      </c>
      <c r="BZ7" s="10"/>
      <c r="CA7" s="10">
        <v>36</v>
      </c>
      <c r="CB7" s="10"/>
      <c r="CC7" s="10">
        <v>402</v>
      </c>
      <c r="CD7" s="10">
        <v>103</v>
      </c>
      <c r="CE7" s="10"/>
      <c r="CF7" s="10">
        <v>203</v>
      </c>
      <c r="CG7" s="10"/>
      <c r="CH7" s="10">
        <v>179</v>
      </c>
      <c r="CI7" s="10">
        <v>47</v>
      </c>
    </row>
    <row r="8" spans="2:87" ht="30" customHeight="1" x14ac:dyDescent="0.35">
      <c r="B8" s="11" t="s">
        <v>20</v>
      </c>
      <c r="C8" s="11">
        <v>523</v>
      </c>
      <c r="D8" s="11">
        <v>249</v>
      </c>
      <c r="E8" s="11">
        <v>272</v>
      </c>
      <c r="F8" s="11"/>
      <c r="G8" s="11">
        <v>73</v>
      </c>
      <c r="H8" s="11">
        <v>88</v>
      </c>
      <c r="I8" s="11">
        <v>93</v>
      </c>
      <c r="J8" s="11">
        <v>84</v>
      </c>
      <c r="K8" s="11">
        <v>63</v>
      </c>
      <c r="L8" s="11">
        <v>122</v>
      </c>
      <c r="M8" s="11"/>
      <c r="N8" s="11">
        <v>130</v>
      </c>
      <c r="O8" s="11">
        <v>148</v>
      </c>
      <c r="P8" s="11">
        <v>118</v>
      </c>
      <c r="Q8" s="11">
        <v>128</v>
      </c>
      <c r="R8" s="11"/>
      <c r="S8" s="11">
        <v>64</v>
      </c>
      <c r="T8" s="11">
        <v>79</v>
      </c>
      <c r="U8" s="11">
        <v>45</v>
      </c>
      <c r="V8" s="11">
        <v>58</v>
      </c>
      <c r="W8" s="11">
        <v>36</v>
      </c>
      <c r="X8" s="11">
        <v>49</v>
      </c>
      <c r="Y8" s="11">
        <v>43</v>
      </c>
      <c r="Z8" s="11">
        <v>18</v>
      </c>
      <c r="AA8" s="11">
        <v>53</v>
      </c>
      <c r="AB8" s="11">
        <v>31</v>
      </c>
      <c r="AC8" s="11">
        <v>35</v>
      </c>
      <c r="AD8" s="11">
        <v>12</v>
      </c>
      <c r="AE8" s="11"/>
      <c r="AF8" s="11">
        <v>83</v>
      </c>
      <c r="AG8" s="11">
        <v>204</v>
      </c>
      <c r="AH8" s="11">
        <v>111</v>
      </c>
      <c r="AI8" s="11">
        <v>52</v>
      </c>
      <c r="AJ8" s="11">
        <v>53</v>
      </c>
      <c r="AK8" s="11"/>
      <c r="AL8" s="11">
        <v>196</v>
      </c>
      <c r="AM8" s="11">
        <v>205</v>
      </c>
      <c r="AN8" s="11">
        <v>90</v>
      </c>
      <c r="AO8" s="11">
        <v>32</v>
      </c>
      <c r="AP8" s="11"/>
      <c r="AQ8" s="11">
        <v>325</v>
      </c>
      <c r="AR8" s="11">
        <v>198</v>
      </c>
      <c r="AS8" s="11"/>
      <c r="AT8" s="11">
        <v>338</v>
      </c>
      <c r="AU8" s="11">
        <v>106</v>
      </c>
      <c r="AV8" s="11"/>
      <c r="AW8" s="11">
        <v>194</v>
      </c>
      <c r="AX8" s="11">
        <v>114</v>
      </c>
      <c r="AY8" s="11">
        <v>188</v>
      </c>
      <c r="AZ8" s="11"/>
      <c r="BA8" s="11">
        <v>123</v>
      </c>
      <c r="BB8" s="11">
        <v>160</v>
      </c>
      <c r="BC8" s="11">
        <v>164</v>
      </c>
      <c r="BD8" s="11">
        <v>55</v>
      </c>
      <c r="BE8" s="11">
        <v>21</v>
      </c>
      <c r="BF8" s="11"/>
      <c r="BG8" s="11">
        <v>226</v>
      </c>
      <c r="BH8" s="11">
        <v>296</v>
      </c>
      <c r="BI8" s="11"/>
      <c r="BJ8" s="11">
        <v>417</v>
      </c>
      <c r="BK8" s="11">
        <v>101</v>
      </c>
      <c r="BL8" s="11"/>
      <c r="BM8" s="11">
        <v>86</v>
      </c>
      <c r="BN8" s="11">
        <v>93</v>
      </c>
      <c r="BO8" s="11">
        <v>194</v>
      </c>
      <c r="BP8" s="11">
        <v>35</v>
      </c>
      <c r="BQ8" s="11">
        <v>58</v>
      </c>
      <c r="BR8" s="11"/>
      <c r="BS8" s="11">
        <v>146</v>
      </c>
      <c r="BT8" s="11"/>
      <c r="BU8" s="11">
        <v>91</v>
      </c>
      <c r="BV8" s="11">
        <v>131</v>
      </c>
      <c r="BW8" s="11">
        <v>53</v>
      </c>
      <c r="BX8" s="11">
        <v>100</v>
      </c>
      <c r="BY8" s="11">
        <v>47</v>
      </c>
      <c r="BZ8" s="11"/>
      <c r="CA8" s="11">
        <v>36</v>
      </c>
      <c r="CB8" s="11"/>
      <c r="CC8" s="11">
        <v>400</v>
      </c>
      <c r="CD8" s="11">
        <v>108</v>
      </c>
      <c r="CE8" s="11"/>
      <c r="CF8" s="11">
        <v>195</v>
      </c>
      <c r="CG8" s="11"/>
      <c r="CH8" s="11">
        <v>177</v>
      </c>
      <c r="CI8" s="11">
        <v>49</v>
      </c>
    </row>
    <row r="9" spans="2:87" x14ac:dyDescent="0.35">
      <c r="B9" s="18" t="s">
        <v>157</v>
      </c>
      <c r="C9" s="17">
        <v>0.16182412372612801</v>
      </c>
      <c r="D9" s="17">
        <v>0.17043070518657</v>
      </c>
      <c r="E9" s="17">
        <v>0.15178551052400899</v>
      </c>
      <c r="F9" s="17"/>
      <c r="G9" s="17">
        <v>0.16116215079843299</v>
      </c>
      <c r="H9" s="17">
        <v>0.229058042403048</v>
      </c>
      <c r="I9" s="17">
        <v>0.105457665309292</v>
      </c>
      <c r="J9" s="17">
        <v>0.16393431826981</v>
      </c>
      <c r="K9" s="17">
        <v>0.221918123768615</v>
      </c>
      <c r="L9" s="17">
        <v>0.124254071598076</v>
      </c>
      <c r="M9" s="17"/>
      <c r="N9" s="17">
        <v>0.182871527691748</v>
      </c>
      <c r="O9" s="17">
        <v>0.11252698007989601</v>
      </c>
      <c r="P9" s="17">
        <v>0.213507161900966</v>
      </c>
      <c r="Q9" s="17">
        <v>0.14978982214373099</v>
      </c>
      <c r="R9" s="17"/>
      <c r="S9" s="17">
        <v>0.114085359397627</v>
      </c>
      <c r="T9" s="17">
        <v>0.123061831967752</v>
      </c>
      <c r="U9" s="17">
        <v>0.195582460993935</v>
      </c>
      <c r="V9" s="17">
        <v>0.19067439570284</v>
      </c>
      <c r="W9" s="17">
        <v>0.14169247313303401</v>
      </c>
      <c r="X9" s="17">
        <v>0.18011139478522301</v>
      </c>
      <c r="Y9" s="17">
        <v>0.27966221141346498</v>
      </c>
      <c r="Z9" s="17">
        <v>4.92740301880207E-2</v>
      </c>
      <c r="AA9" s="17">
        <v>0.13302516586462099</v>
      </c>
      <c r="AB9" s="17">
        <v>0.15041235249968599</v>
      </c>
      <c r="AC9" s="17">
        <v>0.23705320462726701</v>
      </c>
      <c r="AD9" s="17">
        <v>6.8504671800648204E-2</v>
      </c>
      <c r="AE9" s="17"/>
      <c r="AF9" s="17">
        <v>0.15674862342186899</v>
      </c>
      <c r="AG9" s="17">
        <v>0.18458857053653699</v>
      </c>
      <c r="AH9" s="17">
        <v>0.102800534922437</v>
      </c>
      <c r="AI9" s="17">
        <v>0.18348845736400399</v>
      </c>
      <c r="AJ9" s="17">
        <v>0.199151887642882</v>
      </c>
      <c r="AK9" s="17"/>
      <c r="AL9" s="17">
        <v>0.16925497762941399</v>
      </c>
      <c r="AM9" s="17">
        <v>0.138977870489326</v>
      </c>
      <c r="AN9" s="17">
        <v>0.18210047807103899</v>
      </c>
      <c r="AO9" s="17">
        <v>0.20590719362315099</v>
      </c>
      <c r="AP9" s="17"/>
      <c r="AQ9" s="17">
        <v>0.177544617407324</v>
      </c>
      <c r="AR9" s="17">
        <v>0.135956003120075</v>
      </c>
      <c r="AS9" s="17"/>
      <c r="AT9" s="17">
        <v>0.18168946451103099</v>
      </c>
      <c r="AU9" s="17">
        <v>0.118149685186361</v>
      </c>
      <c r="AV9" s="17"/>
      <c r="AW9" s="17">
        <v>0.16058809073581001</v>
      </c>
      <c r="AX9" s="17">
        <v>0.17164778538820699</v>
      </c>
      <c r="AY9" s="17">
        <v>0.17560076035403599</v>
      </c>
      <c r="AZ9" s="17"/>
      <c r="BA9" s="17">
        <v>0.216028129005787</v>
      </c>
      <c r="BB9" s="17">
        <v>0.13698386172147101</v>
      </c>
      <c r="BC9" s="17">
        <v>0.159473215678405</v>
      </c>
      <c r="BD9" s="17">
        <v>0.11492574613772499</v>
      </c>
      <c r="BE9" s="17">
        <v>0.17505839785042199</v>
      </c>
      <c r="BF9" s="17"/>
      <c r="BG9" s="17">
        <v>0.155115595654328</v>
      </c>
      <c r="BH9" s="17">
        <v>0.16694991014208799</v>
      </c>
      <c r="BI9" s="17"/>
      <c r="BJ9" s="17">
        <v>0.16414515260010601</v>
      </c>
      <c r="BK9" s="17">
        <v>0.151963391957154</v>
      </c>
      <c r="BL9" s="17"/>
      <c r="BM9" s="17">
        <v>0.190921815419901</v>
      </c>
      <c r="BN9" s="17">
        <v>0.17345767605436299</v>
      </c>
      <c r="BO9" s="17">
        <v>0.15311275311651401</v>
      </c>
      <c r="BP9" s="17">
        <v>0.15529952413817999</v>
      </c>
      <c r="BQ9" s="17">
        <v>0.21611850690947099</v>
      </c>
      <c r="BR9" s="17"/>
      <c r="BS9" s="17">
        <v>0.21262515763325801</v>
      </c>
      <c r="BT9" s="17"/>
      <c r="BU9" s="17">
        <v>0.19853859938535401</v>
      </c>
      <c r="BV9" s="17">
        <v>0.14592489597699401</v>
      </c>
      <c r="BW9" s="17">
        <v>0.15323985045962099</v>
      </c>
      <c r="BX9" s="17">
        <v>0.22488617135119299</v>
      </c>
      <c r="BY9" s="17">
        <v>9.9912077986548303E-2</v>
      </c>
      <c r="BZ9" s="17"/>
      <c r="CA9" s="17">
        <v>0.20821643172594501</v>
      </c>
      <c r="CB9" s="17"/>
      <c r="CC9" s="17">
        <v>0.175097078506076</v>
      </c>
      <c r="CD9" s="17">
        <v>0.13508206792312799</v>
      </c>
      <c r="CE9" s="17"/>
      <c r="CF9" s="17">
        <v>0.16640438488096199</v>
      </c>
      <c r="CG9" s="17"/>
      <c r="CH9" s="17">
        <v>0.170761107143101</v>
      </c>
      <c r="CI9" s="17">
        <v>0.190656103856257</v>
      </c>
    </row>
    <row r="10" spans="2:87" x14ac:dyDescent="0.35">
      <c r="B10" s="18" t="s">
        <v>158</v>
      </c>
      <c r="C10" s="17">
        <v>0.24460438328318501</v>
      </c>
      <c r="D10" s="17">
        <v>0.261178334225243</v>
      </c>
      <c r="E10" s="17">
        <v>0.23103767105365899</v>
      </c>
      <c r="F10" s="17"/>
      <c r="G10" s="17">
        <v>0.25663572151782499</v>
      </c>
      <c r="H10" s="17">
        <v>0.2990724901522</v>
      </c>
      <c r="I10" s="17">
        <v>0.290918584812695</v>
      </c>
      <c r="J10" s="17">
        <v>0.27406633108888001</v>
      </c>
      <c r="K10" s="17">
        <v>0.197814536874313</v>
      </c>
      <c r="L10" s="17">
        <v>0.166734357711668</v>
      </c>
      <c r="M10" s="17"/>
      <c r="N10" s="17">
        <v>0.28147782602743598</v>
      </c>
      <c r="O10" s="17">
        <v>0.25692928209388799</v>
      </c>
      <c r="P10" s="17">
        <v>0.19608504951273401</v>
      </c>
      <c r="Q10" s="17">
        <v>0.23750344945688301</v>
      </c>
      <c r="R10" s="17"/>
      <c r="S10" s="17">
        <v>0.27578522122831001</v>
      </c>
      <c r="T10" s="17">
        <v>0.30535755388689401</v>
      </c>
      <c r="U10" s="17">
        <v>0.237562683006732</v>
      </c>
      <c r="V10" s="17">
        <v>0.221491412088025</v>
      </c>
      <c r="W10" s="17">
        <v>0.25901880965740798</v>
      </c>
      <c r="X10" s="17">
        <v>0.224760965093424</v>
      </c>
      <c r="Y10" s="17">
        <v>0.21100134149686001</v>
      </c>
      <c r="Z10" s="17">
        <v>0.107295752071706</v>
      </c>
      <c r="AA10" s="17">
        <v>0.17086933984135599</v>
      </c>
      <c r="AB10" s="17">
        <v>0.32720882159181203</v>
      </c>
      <c r="AC10" s="17">
        <v>0.22458286713155001</v>
      </c>
      <c r="AD10" s="17">
        <v>0.35817817906515598</v>
      </c>
      <c r="AE10" s="17"/>
      <c r="AF10" s="17">
        <v>0.21197516386217299</v>
      </c>
      <c r="AG10" s="17">
        <v>0.21099666394083699</v>
      </c>
      <c r="AH10" s="17">
        <v>0.29615316716142998</v>
      </c>
      <c r="AI10" s="17">
        <v>0.36757690970460399</v>
      </c>
      <c r="AJ10" s="17">
        <v>0.27555926322298502</v>
      </c>
      <c r="AK10" s="17"/>
      <c r="AL10" s="17">
        <v>0.22378133112422</v>
      </c>
      <c r="AM10" s="17">
        <v>0.23610769964350101</v>
      </c>
      <c r="AN10" s="17">
        <v>0.34732253519621298</v>
      </c>
      <c r="AO10" s="17">
        <v>0.139630677754676</v>
      </c>
      <c r="AP10" s="17"/>
      <c r="AQ10" s="17">
        <v>0.216631427812078</v>
      </c>
      <c r="AR10" s="17">
        <v>0.29063396737314601</v>
      </c>
      <c r="AS10" s="17"/>
      <c r="AT10" s="17">
        <v>0.26494486624368302</v>
      </c>
      <c r="AU10" s="17">
        <v>0.19836954210170399</v>
      </c>
      <c r="AV10" s="17"/>
      <c r="AW10" s="17">
        <v>0.20808630118983701</v>
      </c>
      <c r="AX10" s="17">
        <v>0.31832384612509501</v>
      </c>
      <c r="AY10" s="17">
        <v>0.23670065813282201</v>
      </c>
      <c r="AZ10" s="17"/>
      <c r="BA10" s="17">
        <v>0.27737791283054902</v>
      </c>
      <c r="BB10" s="17">
        <v>0.25627189880254603</v>
      </c>
      <c r="BC10" s="17">
        <v>0.261514085065851</v>
      </c>
      <c r="BD10" s="17">
        <v>0.135732254259393</v>
      </c>
      <c r="BE10" s="17">
        <v>0.116980174241802</v>
      </c>
      <c r="BF10" s="17"/>
      <c r="BG10" s="17">
        <v>0.211589360956356</v>
      </c>
      <c r="BH10" s="17">
        <v>0.26983017814522597</v>
      </c>
      <c r="BI10" s="17"/>
      <c r="BJ10" s="17">
        <v>0.25103100335811401</v>
      </c>
      <c r="BK10" s="17">
        <v>0.21878652614459701</v>
      </c>
      <c r="BL10" s="17"/>
      <c r="BM10" s="17">
        <v>0.24440664258811501</v>
      </c>
      <c r="BN10" s="17">
        <v>0.15901774672553801</v>
      </c>
      <c r="BO10" s="17">
        <v>0.30120764768335201</v>
      </c>
      <c r="BP10" s="17">
        <v>0.38675537694712703</v>
      </c>
      <c r="BQ10" s="17">
        <v>0.118763449207565</v>
      </c>
      <c r="BR10" s="17"/>
      <c r="BS10" s="17">
        <v>0.172274425449469</v>
      </c>
      <c r="BT10" s="17"/>
      <c r="BU10" s="17">
        <v>0.13413619322231801</v>
      </c>
      <c r="BV10" s="17">
        <v>0.33241221573276702</v>
      </c>
      <c r="BW10" s="17">
        <v>0.38627210075755097</v>
      </c>
      <c r="BX10" s="17">
        <v>0.160803186068427</v>
      </c>
      <c r="BY10" s="17">
        <v>0.26177028856456303</v>
      </c>
      <c r="BZ10" s="17"/>
      <c r="CA10" s="17">
        <v>0.24668531630402701</v>
      </c>
      <c r="CB10" s="17"/>
      <c r="CC10" s="17">
        <v>0.24814385126338101</v>
      </c>
      <c r="CD10" s="17">
        <v>0.246682457765795</v>
      </c>
      <c r="CE10" s="17"/>
      <c r="CF10" s="17">
        <v>0.22268557492642799</v>
      </c>
      <c r="CG10" s="17"/>
      <c r="CH10" s="17">
        <v>0.248292319197332</v>
      </c>
      <c r="CI10" s="17">
        <v>0.35601159466391202</v>
      </c>
    </row>
    <row r="11" spans="2:87" x14ac:dyDescent="0.35">
      <c r="B11" s="18" t="s">
        <v>159</v>
      </c>
      <c r="C11" s="17">
        <v>0.20849319345164399</v>
      </c>
      <c r="D11" s="17">
        <v>0.215755232961513</v>
      </c>
      <c r="E11" s="17">
        <v>0.20322821464141499</v>
      </c>
      <c r="F11" s="17"/>
      <c r="G11" s="17">
        <v>0.27702276394111203</v>
      </c>
      <c r="H11" s="17">
        <v>0.23164079650814401</v>
      </c>
      <c r="I11" s="17">
        <v>0.14232033364783001</v>
      </c>
      <c r="J11" s="17">
        <v>0.198601974749893</v>
      </c>
      <c r="K11" s="17">
        <v>0.20024811606618401</v>
      </c>
      <c r="L11" s="17">
        <v>0.21204303276296099</v>
      </c>
      <c r="M11" s="17"/>
      <c r="N11" s="17">
        <v>0.24160070265571101</v>
      </c>
      <c r="O11" s="17">
        <v>0.232724780900112</v>
      </c>
      <c r="P11" s="17">
        <v>0.19691116631296299</v>
      </c>
      <c r="Q11" s="17">
        <v>0.15752431307982601</v>
      </c>
      <c r="R11" s="17"/>
      <c r="S11" s="17">
        <v>0.26792702443557498</v>
      </c>
      <c r="T11" s="17">
        <v>0.17936021253974799</v>
      </c>
      <c r="U11" s="17">
        <v>0.22914016866429299</v>
      </c>
      <c r="V11" s="17">
        <v>0.205550079380834</v>
      </c>
      <c r="W11" s="17">
        <v>0.30227395651867101</v>
      </c>
      <c r="X11" s="17">
        <v>0.20116490121661701</v>
      </c>
      <c r="Y11" s="17">
        <v>0.186364076214805</v>
      </c>
      <c r="Z11" s="17">
        <v>0.34851358326783599</v>
      </c>
      <c r="AA11" s="17">
        <v>0.169720074741741</v>
      </c>
      <c r="AB11" s="17">
        <v>0.17513673731608201</v>
      </c>
      <c r="AC11" s="17">
        <v>0.124088539737552</v>
      </c>
      <c r="AD11" s="17">
        <v>0.14053877217586</v>
      </c>
      <c r="AE11" s="17"/>
      <c r="AF11" s="17">
        <v>0.230848516235515</v>
      </c>
      <c r="AG11" s="17">
        <v>0.19554849147313699</v>
      </c>
      <c r="AH11" s="17">
        <v>0.20639439574049501</v>
      </c>
      <c r="AI11" s="17">
        <v>0.21017681650230899</v>
      </c>
      <c r="AJ11" s="17">
        <v>0.24359078548796501</v>
      </c>
      <c r="AK11" s="17"/>
      <c r="AL11" s="17">
        <v>0.20379125485677599</v>
      </c>
      <c r="AM11" s="17">
        <v>0.21075009811187201</v>
      </c>
      <c r="AN11" s="17">
        <v>0.229805862180021</v>
      </c>
      <c r="AO11" s="17">
        <v>0.16332799885171401</v>
      </c>
      <c r="AP11" s="17"/>
      <c r="AQ11" s="17">
        <v>0.19354623012657099</v>
      </c>
      <c r="AR11" s="17">
        <v>0.233088467482365</v>
      </c>
      <c r="AS11" s="17"/>
      <c r="AT11" s="17">
        <v>0.19414421942964699</v>
      </c>
      <c r="AU11" s="17">
        <v>0.245077702681752</v>
      </c>
      <c r="AV11" s="17"/>
      <c r="AW11" s="17">
        <v>0.184454226413171</v>
      </c>
      <c r="AX11" s="17">
        <v>0.209425046191897</v>
      </c>
      <c r="AY11" s="17">
        <v>0.233222746456205</v>
      </c>
      <c r="AZ11" s="17"/>
      <c r="BA11" s="17">
        <v>0.22261899554275999</v>
      </c>
      <c r="BB11" s="17">
        <v>0.23956202005225499</v>
      </c>
      <c r="BC11" s="17">
        <v>0.20757023249522899</v>
      </c>
      <c r="BD11" s="17">
        <v>7.7943513296464997E-2</v>
      </c>
      <c r="BE11" s="17">
        <v>0.23995778074650101</v>
      </c>
      <c r="BF11" s="17"/>
      <c r="BG11" s="17">
        <v>0.22694482085971901</v>
      </c>
      <c r="BH11" s="17">
        <v>0.19439485472392401</v>
      </c>
      <c r="BI11" s="17"/>
      <c r="BJ11" s="17">
        <v>0.217339571426865</v>
      </c>
      <c r="BK11" s="17">
        <v>0.17257438103768299</v>
      </c>
      <c r="BL11" s="17"/>
      <c r="BM11" s="17">
        <v>0.15047081329808801</v>
      </c>
      <c r="BN11" s="17">
        <v>0.230319891948401</v>
      </c>
      <c r="BO11" s="17">
        <v>0.227977798666639</v>
      </c>
      <c r="BP11" s="17">
        <v>0.19097143794320701</v>
      </c>
      <c r="BQ11" s="17">
        <v>0.19931876605232099</v>
      </c>
      <c r="BR11" s="17"/>
      <c r="BS11" s="17">
        <v>0.21620583360787199</v>
      </c>
      <c r="BT11" s="17"/>
      <c r="BU11" s="17">
        <v>0.22385413005721699</v>
      </c>
      <c r="BV11" s="17">
        <v>0.22393130002925099</v>
      </c>
      <c r="BW11" s="17">
        <v>0.255737395817977</v>
      </c>
      <c r="BX11" s="17">
        <v>0.17942117265931701</v>
      </c>
      <c r="BY11" s="17">
        <v>6.1842244312998201E-2</v>
      </c>
      <c r="BZ11" s="17"/>
      <c r="CA11" s="17">
        <v>0.20444811594490001</v>
      </c>
      <c r="CB11" s="17"/>
      <c r="CC11" s="17">
        <v>0.21396095959835101</v>
      </c>
      <c r="CD11" s="17">
        <v>0.20924603225814301</v>
      </c>
      <c r="CE11" s="17"/>
      <c r="CF11" s="17">
        <v>0.22618669216651999</v>
      </c>
      <c r="CG11" s="17"/>
      <c r="CH11" s="17">
        <v>0.231735150682437</v>
      </c>
      <c r="CI11" s="17">
        <v>0.26547177150899198</v>
      </c>
    </row>
    <row r="12" spans="2:87" x14ac:dyDescent="0.35">
      <c r="B12" s="18" t="s">
        <v>160</v>
      </c>
      <c r="C12" s="17">
        <v>0.113365897067013</v>
      </c>
      <c r="D12" s="17">
        <v>0.14709523259853799</v>
      </c>
      <c r="E12" s="17">
        <v>8.3178684152042007E-2</v>
      </c>
      <c r="F12" s="17"/>
      <c r="G12" s="17">
        <v>8.2891945038110995E-2</v>
      </c>
      <c r="H12" s="17">
        <v>4.8456336669846299E-2</v>
      </c>
      <c r="I12" s="17">
        <v>0.15266651985462701</v>
      </c>
      <c r="J12" s="17">
        <v>8.1721416723565699E-2</v>
      </c>
      <c r="K12" s="17">
        <v>0.173672113395023</v>
      </c>
      <c r="L12" s="17">
        <v>0.13938563055782899</v>
      </c>
      <c r="M12" s="17"/>
      <c r="N12" s="17">
        <v>0.113226680394746</v>
      </c>
      <c r="O12" s="17">
        <v>6.8232539681434307E-2</v>
      </c>
      <c r="P12" s="17">
        <v>0.15036309867761899</v>
      </c>
      <c r="Q12" s="17">
        <v>0.13156832547771699</v>
      </c>
      <c r="R12" s="17"/>
      <c r="S12" s="17">
        <v>5.6821873895251999E-2</v>
      </c>
      <c r="T12" s="17">
        <v>0.10163255201739201</v>
      </c>
      <c r="U12" s="17">
        <v>0.118952625504899</v>
      </c>
      <c r="V12" s="17">
        <v>0.17730839303193699</v>
      </c>
      <c r="W12" s="17">
        <v>4.6042598944741199E-2</v>
      </c>
      <c r="X12" s="17">
        <v>3.8752278628539798E-2</v>
      </c>
      <c r="Y12" s="17">
        <v>9.2904987343342293E-2</v>
      </c>
      <c r="Z12" s="17">
        <v>0.105710819928881</v>
      </c>
      <c r="AA12" s="17">
        <v>0.18775483535142001</v>
      </c>
      <c r="AB12" s="17">
        <v>0.17750454301355101</v>
      </c>
      <c r="AC12" s="17">
        <v>0.15290387332951599</v>
      </c>
      <c r="AD12" s="17">
        <v>0.140621957512854</v>
      </c>
      <c r="AE12" s="17"/>
      <c r="AF12" s="17">
        <v>0.10862047335233101</v>
      </c>
      <c r="AG12" s="17">
        <v>0.147648440655713</v>
      </c>
      <c r="AH12" s="17">
        <v>6.4440408740133501E-2</v>
      </c>
      <c r="AI12" s="17">
        <v>7.21359660115614E-2</v>
      </c>
      <c r="AJ12" s="17">
        <v>0.14173512635905999</v>
      </c>
      <c r="AK12" s="17"/>
      <c r="AL12" s="17">
        <v>0.126031413213893</v>
      </c>
      <c r="AM12" s="17">
        <v>0.124609851223989</v>
      </c>
      <c r="AN12" s="17">
        <v>8.2876110875671399E-2</v>
      </c>
      <c r="AO12" s="17">
        <v>4.9036087503959998E-2</v>
      </c>
      <c r="AP12" s="17"/>
      <c r="AQ12" s="17">
        <v>0.13285489694830999</v>
      </c>
      <c r="AR12" s="17">
        <v>8.1296687941364798E-2</v>
      </c>
      <c r="AS12" s="17"/>
      <c r="AT12" s="17">
        <v>0.115687232163125</v>
      </c>
      <c r="AU12" s="17">
        <v>0.113998787556708</v>
      </c>
      <c r="AV12" s="17"/>
      <c r="AW12" s="17">
        <v>0.130445677994734</v>
      </c>
      <c r="AX12" s="17">
        <v>0.11808959077711401</v>
      </c>
      <c r="AY12" s="17">
        <v>8.4645149737191103E-2</v>
      </c>
      <c r="AZ12" s="17"/>
      <c r="BA12" s="17">
        <v>8.6128105527335394E-2</v>
      </c>
      <c r="BB12" s="17">
        <v>0.12628173443313001</v>
      </c>
      <c r="BC12" s="17">
        <v>9.3221973466209404E-2</v>
      </c>
      <c r="BD12" s="17">
        <v>0.23921459361550099</v>
      </c>
      <c r="BE12" s="17">
        <v>0</v>
      </c>
      <c r="BF12" s="17"/>
      <c r="BG12" s="17">
        <v>0.108345636884889</v>
      </c>
      <c r="BH12" s="17">
        <v>0.117201728291196</v>
      </c>
      <c r="BI12" s="17"/>
      <c r="BJ12" s="17">
        <v>0.104538262452472</v>
      </c>
      <c r="BK12" s="17">
        <v>0.14572060088743199</v>
      </c>
      <c r="BL12" s="17"/>
      <c r="BM12" s="17">
        <v>4.98030452907769E-2</v>
      </c>
      <c r="BN12" s="17">
        <v>0.16139092474022201</v>
      </c>
      <c r="BO12" s="17">
        <v>7.6710992773747405E-2</v>
      </c>
      <c r="BP12" s="17">
        <v>7.3260455696196797E-2</v>
      </c>
      <c r="BQ12" s="17">
        <v>0.19054365493341699</v>
      </c>
      <c r="BR12" s="17"/>
      <c r="BS12" s="17">
        <v>0.17738326229013901</v>
      </c>
      <c r="BT12" s="17"/>
      <c r="BU12" s="17">
        <v>0.14770277804263701</v>
      </c>
      <c r="BV12" s="17">
        <v>9.4600307546422402E-2</v>
      </c>
      <c r="BW12" s="17">
        <v>3.51205629010806E-2</v>
      </c>
      <c r="BX12" s="17">
        <v>0.18492469717114901</v>
      </c>
      <c r="BY12" s="17">
        <v>8.1907491083988607E-2</v>
      </c>
      <c r="BZ12" s="17"/>
      <c r="CA12" s="17">
        <v>0.103585322363084</v>
      </c>
      <c r="CB12" s="17"/>
      <c r="CC12" s="17">
        <v>0.102856629048932</v>
      </c>
      <c r="CD12" s="17">
        <v>0.15929674021527501</v>
      </c>
      <c r="CE12" s="17"/>
      <c r="CF12" s="17">
        <v>0.113794995884926</v>
      </c>
      <c r="CG12" s="17"/>
      <c r="CH12" s="17">
        <v>0.102331283579065</v>
      </c>
      <c r="CI12" s="17">
        <v>5.0915686198435998E-2</v>
      </c>
    </row>
    <row r="13" spans="2:87" x14ac:dyDescent="0.35">
      <c r="B13" s="18" t="s">
        <v>161</v>
      </c>
      <c r="C13" s="19">
        <v>0.27171240247202899</v>
      </c>
      <c r="D13" s="19">
        <v>0.20554049502813601</v>
      </c>
      <c r="E13" s="19">
        <v>0.33076991962887498</v>
      </c>
      <c r="F13" s="19"/>
      <c r="G13" s="19">
        <v>0.22228741870451901</v>
      </c>
      <c r="H13" s="19">
        <v>0.19177233426676099</v>
      </c>
      <c r="I13" s="19">
        <v>0.30863689637555602</v>
      </c>
      <c r="J13" s="19">
        <v>0.28167595916785099</v>
      </c>
      <c r="K13" s="19">
        <v>0.20634710989586499</v>
      </c>
      <c r="L13" s="19">
        <v>0.35758290736946702</v>
      </c>
      <c r="M13" s="19"/>
      <c r="N13" s="19">
        <v>0.18082326323035899</v>
      </c>
      <c r="O13" s="19">
        <v>0.32958641724467003</v>
      </c>
      <c r="P13" s="19">
        <v>0.24313352359571799</v>
      </c>
      <c r="Q13" s="19">
        <v>0.32361408984184298</v>
      </c>
      <c r="R13" s="19"/>
      <c r="S13" s="19">
        <v>0.28538052104323602</v>
      </c>
      <c r="T13" s="19">
        <v>0.29058784958821399</v>
      </c>
      <c r="U13" s="19">
        <v>0.21876206183014099</v>
      </c>
      <c r="V13" s="19">
        <v>0.204975719796364</v>
      </c>
      <c r="W13" s="19">
        <v>0.25097216174614601</v>
      </c>
      <c r="X13" s="19">
        <v>0.35521046027619602</v>
      </c>
      <c r="Y13" s="19">
        <v>0.230067383531528</v>
      </c>
      <c r="Z13" s="19">
        <v>0.38920581454355702</v>
      </c>
      <c r="AA13" s="19">
        <v>0.33863058420086301</v>
      </c>
      <c r="AB13" s="19">
        <v>0.169737545578869</v>
      </c>
      <c r="AC13" s="19">
        <v>0.261371515174114</v>
      </c>
      <c r="AD13" s="19">
        <v>0.29215641944548199</v>
      </c>
      <c r="AE13" s="19"/>
      <c r="AF13" s="19">
        <v>0.29180722312811203</v>
      </c>
      <c r="AG13" s="19">
        <v>0.26121783339377702</v>
      </c>
      <c r="AH13" s="19">
        <v>0.33021149343550499</v>
      </c>
      <c r="AI13" s="19">
        <v>0.16662185041752101</v>
      </c>
      <c r="AJ13" s="19">
        <v>0.13996293728710901</v>
      </c>
      <c r="AK13" s="19"/>
      <c r="AL13" s="19">
        <v>0.277141023175698</v>
      </c>
      <c r="AM13" s="19">
        <v>0.289554480531312</v>
      </c>
      <c r="AN13" s="19">
        <v>0.157895013677056</v>
      </c>
      <c r="AO13" s="19">
        <v>0.44209804226649901</v>
      </c>
      <c r="AP13" s="19"/>
      <c r="AQ13" s="19">
        <v>0.27942282770571603</v>
      </c>
      <c r="AR13" s="19">
        <v>0.25902487408304897</v>
      </c>
      <c r="AS13" s="19"/>
      <c r="AT13" s="19">
        <v>0.24353421765251401</v>
      </c>
      <c r="AU13" s="19">
        <v>0.32440428247347403</v>
      </c>
      <c r="AV13" s="19"/>
      <c r="AW13" s="19">
        <v>0.31642570366644901</v>
      </c>
      <c r="AX13" s="19">
        <v>0.18251373151768699</v>
      </c>
      <c r="AY13" s="19">
        <v>0.26983068531974702</v>
      </c>
      <c r="AZ13" s="19"/>
      <c r="BA13" s="19">
        <v>0.197846857093568</v>
      </c>
      <c r="BB13" s="19">
        <v>0.24090048499059799</v>
      </c>
      <c r="BC13" s="19">
        <v>0.27822049329430498</v>
      </c>
      <c r="BD13" s="19">
        <v>0.43218389269091601</v>
      </c>
      <c r="BE13" s="19">
        <v>0.46800364716127402</v>
      </c>
      <c r="BF13" s="19"/>
      <c r="BG13" s="19">
        <v>0.298004585644708</v>
      </c>
      <c r="BH13" s="19">
        <v>0.25162332869756698</v>
      </c>
      <c r="BI13" s="19"/>
      <c r="BJ13" s="19">
        <v>0.26294601016244301</v>
      </c>
      <c r="BK13" s="19">
        <v>0.31095509997313397</v>
      </c>
      <c r="BL13" s="19"/>
      <c r="BM13" s="19">
        <v>0.36439768340312001</v>
      </c>
      <c r="BN13" s="19">
        <v>0.27581376053147699</v>
      </c>
      <c r="BO13" s="19">
        <v>0.24099080775974699</v>
      </c>
      <c r="BP13" s="19">
        <v>0.19371320527528901</v>
      </c>
      <c r="BQ13" s="19">
        <v>0.27525562289722499</v>
      </c>
      <c r="BR13" s="19"/>
      <c r="BS13" s="19">
        <v>0.22151132101926099</v>
      </c>
      <c r="BT13" s="19"/>
      <c r="BU13" s="19">
        <v>0.295768299292474</v>
      </c>
      <c r="BV13" s="19">
        <v>0.20313128071456599</v>
      </c>
      <c r="BW13" s="19">
        <v>0.16963009006377</v>
      </c>
      <c r="BX13" s="19">
        <v>0.24996477274991499</v>
      </c>
      <c r="BY13" s="19">
        <v>0.49456789805190199</v>
      </c>
      <c r="BZ13" s="19"/>
      <c r="CA13" s="19">
        <v>0.23706481366204399</v>
      </c>
      <c r="CB13" s="19"/>
      <c r="CC13" s="19">
        <v>0.25994148158326102</v>
      </c>
      <c r="CD13" s="19">
        <v>0.24969270183766001</v>
      </c>
      <c r="CE13" s="19"/>
      <c r="CF13" s="19">
        <v>0.27092835214116501</v>
      </c>
      <c r="CG13" s="19"/>
      <c r="CH13" s="19">
        <v>0.246880139398064</v>
      </c>
      <c r="CI13" s="19">
        <v>0.13694484377240301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231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520</v>
      </c>
      <c r="D7" s="10">
        <v>254</v>
      </c>
      <c r="E7" s="10">
        <v>264</v>
      </c>
      <c r="F7" s="10"/>
      <c r="G7" s="10">
        <v>41</v>
      </c>
      <c r="H7" s="10">
        <v>88</v>
      </c>
      <c r="I7" s="10">
        <v>97</v>
      </c>
      <c r="J7" s="10">
        <v>90</v>
      </c>
      <c r="K7" s="10">
        <v>69</v>
      </c>
      <c r="L7" s="10">
        <v>135</v>
      </c>
      <c r="M7" s="10"/>
      <c r="N7" s="10">
        <v>144</v>
      </c>
      <c r="O7" s="10">
        <v>145</v>
      </c>
      <c r="P7" s="10">
        <v>113</v>
      </c>
      <c r="Q7" s="10">
        <v>118</v>
      </c>
      <c r="R7" s="10"/>
      <c r="S7" s="10">
        <v>66</v>
      </c>
      <c r="T7" s="10">
        <v>83</v>
      </c>
      <c r="U7" s="10">
        <v>44</v>
      </c>
      <c r="V7" s="10">
        <v>54</v>
      </c>
      <c r="W7" s="10">
        <v>39</v>
      </c>
      <c r="X7" s="10">
        <v>45</v>
      </c>
      <c r="Y7" s="10">
        <v>38</v>
      </c>
      <c r="Z7" s="10">
        <v>17</v>
      </c>
      <c r="AA7" s="10">
        <v>48</v>
      </c>
      <c r="AB7" s="10">
        <v>34</v>
      </c>
      <c r="AC7" s="10">
        <v>38</v>
      </c>
      <c r="AD7" s="10">
        <v>14</v>
      </c>
      <c r="AE7" s="10"/>
      <c r="AF7" s="10">
        <v>78</v>
      </c>
      <c r="AG7" s="10">
        <v>201</v>
      </c>
      <c r="AH7" s="10">
        <v>115</v>
      </c>
      <c r="AI7" s="10">
        <v>51</v>
      </c>
      <c r="AJ7" s="10">
        <v>55</v>
      </c>
      <c r="AK7" s="10"/>
      <c r="AL7" s="10">
        <v>204</v>
      </c>
      <c r="AM7" s="10">
        <v>202</v>
      </c>
      <c r="AN7" s="10">
        <v>85</v>
      </c>
      <c r="AO7" s="10">
        <v>29</v>
      </c>
      <c r="AP7" s="10"/>
      <c r="AQ7" s="10">
        <v>323</v>
      </c>
      <c r="AR7" s="10">
        <v>197</v>
      </c>
      <c r="AS7" s="10"/>
      <c r="AT7" s="10">
        <v>335</v>
      </c>
      <c r="AU7" s="10">
        <v>118</v>
      </c>
      <c r="AV7" s="10"/>
      <c r="AW7" s="10">
        <v>210</v>
      </c>
      <c r="AX7" s="10">
        <v>114</v>
      </c>
      <c r="AY7" s="10">
        <v>177</v>
      </c>
      <c r="AZ7" s="10"/>
      <c r="BA7" s="10">
        <v>114</v>
      </c>
      <c r="BB7" s="10">
        <v>164</v>
      </c>
      <c r="BC7" s="10">
        <v>163</v>
      </c>
      <c r="BD7" s="10">
        <v>58</v>
      </c>
      <c r="BE7" s="10">
        <v>21</v>
      </c>
      <c r="BF7" s="10"/>
      <c r="BG7" s="10">
        <v>211</v>
      </c>
      <c r="BH7" s="10">
        <v>309</v>
      </c>
      <c r="BI7" s="10"/>
      <c r="BJ7" s="10">
        <v>405</v>
      </c>
      <c r="BK7" s="10">
        <v>110</v>
      </c>
      <c r="BL7" s="10"/>
      <c r="BM7" s="10">
        <v>81</v>
      </c>
      <c r="BN7" s="10">
        <v>98</v>
      </c>
      <c r="BO7" s="10">
        <v>189</v>
      </c>
      <c r="BP7" s="10">
        <v>36</v>
      </c>
      <c r="BQ7" s="10">
        <v>59</v>
      </c>
      <c r="BR7" s="10"/>
      <c r="BS7" s="10">
        <v>151</v>
      </c>
      <c r="BT7" s="10"/>
      <c r="BU7" s="10">
        <v>92</v>
      </c>
      <c r="BV7" s="10">
        <v>127</v>
      </c>
      <c r="BW7" s="10">
        <v>55</v>
      </c>
      <c r="BX7" s="10">
        <v>102</v>
      </c>
      <c r="BY7" s="10">
        <v>45</v>
      </c>
      <c r="BZ7" s="10"/>
      <c r="CA7" s="10">
        <v>36</v>
      </c>
      <c r="CB7" s="10"/>
      <c r="CC7" s="10">
        <v>402</v>
      </c>
      <c r="CD7" s="10">
        <v>103</v>
      </c>
      <c r="CE7" s="10"/>
      <c r="CF7" s="10">
        <v>203</v>
      </c>
      <c r="CG7" s="10"/>
      <c r="CH7" s="10">
        <v>179</v>
      </c>
      <c r="CI7" s="10">
        <v>47</v>
      </c>
    </row>
    <row r="8" spans="2:87" ht="30" customHeight="1" x14ac:dyDescent="0.35">
      <c r="B8" s="11" t="s">
        <v>20</v>
      </c>
      <c r="C8" s="11">
        <v>523</v>
      </c>
      <c r="D8" s="11">
        <v>249</v>
      </c>
      <c r="E8" s="11">
        <v>272</v>
      </c>
      <c r="F8" s="11"/>
      <c r="G8" s="11">
        <v>73</v>
      </c>
      <c r="H8" s="11">
        <v>88</v>
      </c>
      <c r="I8" s="11">
        <v>93</v>
      </c>
      <c r="J8" s="11">
        <v>84</v>
      </c>
      <c r="K8" s="11">
        <v>63</v>
      </c>
      <c r="L8" s="11">
        <v>122</v>
      </c>
      <c r="M8" s="11"/>
      <c r="N8" s="11">
        <v>130</v>
      </c>
      <c r="O8" s="11">
        <v>148</v>
      </c>
      <c r="P8" s="11">
        <v>118</v>
      </c>
      <c r="Q8" s="11">
        <v>128</v>
      </c>
      <c r="R8" s="11"/>
      <c r="S8" s="11">
        <v>64</v>
      </c>
      <c r="T8" s="11">
        <v>79</v>
      </c>
      <c r="U8" s="11">
        <v>45</v>
      </c>
      <c r="V8" s="11">
        <v>58</v>
      </c>
      <c r="W8" s="11">
        <v>36</v>
      </c>
      <c r="X8" s="11">
        <v>49</v>
      </c>
      <c r="Y8" s="11">
        <v>43</v>
      </c>
      <c r="Z8" s="11">
        <v>18</v>
      </c>
      <c r="AA8" s="11">
        <v>53</v>
      </c>
      <c r="AB8" s="11">
        <v>31</v>
      </c>
      <c r="AC8" s="11">
        <v>35</v>
      </c>
      <c r="AD8" s="11">
        <v>12</v>
      </c>
      <c r="AE8" s="11"/>
      <c r="AF8" s="11">
        <v>83</v>
      </c>
      <c r="AG8" s="11">
        <v>204</v>
      </c>
      <c r="AH8" s="11">
        <v>111</v>
      </c>
      <c r="AI8" s="11">
        <v>52</v>
      </c>
      <c r="AJ8" s="11">
        <v>53</v>
      </c>
      <c r="AK8" s="11"/>
      <c r="AL8" s="11">
        <v>196</v>
      </c>
      <c r="AM8" s="11">
        <v>205</v>
      </c>
      <c r="AN8" s="11">
        <v>90</v>
      </c>
      <c r="AO8" s="11">
        <v>32</v>
      </c>
      <c r="AP8" s="11"/>
      <c r="AQ8" s="11">
        <v>325</v>
      </c>
      <c r="AR8" s="11">
        <v>198</v>
      </c>
      <c r="AS8" s="11"/>
      <c r="AT8" s="11">
        <v>338</v>
      </c>
      <c r="AU8" s="11">
        <v>106</v>
      </c>
      <c r="AV8" s="11"/>
      <c r="AW8" s="11">
        <v>194</v>
      </c>
      <c r="AX8" s="11">
        <v>114</v>
      </c>
      <c r="AY8" s="11">
        <v>188</v>
      </c>
      <c r="AZ8" s="11"/>
      <c r="BA8" s="11">
        <v>123</v>
      </c>
      <c r="BB8" s="11">
        <v>160</v>
      </c>
      <c r="BC8" s="11">
        <v>164</v>
      </c>
      <c r="BD8" s="11">
        <v>55</v>
      </c>
      <c r="BE8" s="11">
        <v>21</v>
      </c>
      <c r="BF8" s="11"/>
      <c r="BG8" s="11">
        <v>226</v>
      </c>
      <c r="BH8" s="11">
        <v>296</v>
      </c>
      <c r="BI8" s="11"/>
      <c r="BJ8" s="11">
        <v>417</v>
      </c>
      <c r="BK8" s="11">
        <v>101</v>
      </c>
      <c r="BL8" s="11"/>
      <c r="BM8" s="11">
        <v>86</v>
      </c>
      <c r="BN8" s="11">
        <v>93</v>
      </c>
      <c r="BO8" s="11">
        <v>194</v>
      </c>
      <c r="BP8" s="11">
        <v>35</v>
      </c>
      <c r="BQ8" s="11">
        <v>58</v>
      </c>
      <c r="BR8" s="11"/>
      <c r="BS8" s="11">
        <v>146</v>
      </c>
      <c r="BT8" s="11"/>
      <c r="BU8" s="11">
        <v>91</v>
      </c>
      <c r="BV8" s="11">
        <v>131</v>
      </c>
      <c r="BW8" s="11">
        <v>53</v>
      </c>
      <c r="BX8" s="11">
        <v>100</v>
      </c>
      <c r="BY8" s="11">
        <v>47</v>
      </c>
      <c r="BZ8" s="11"/>
      <c r="CA8" s="11">
        <v>36</v>
      </c>
      <c r="CB8" s="11"/>
      <c r="CC8" s="11">
        <v>400</v>
      </c>
      <c r="CD8" s="11">
        <v>108</v>
      </c>
      <c r="CE8" s="11"/>
      <c r="CF8" s="11">
        <v>195</v>
      </c>
      <c r="CG8" s="11"/>
      <c r="CH8" s="11">
        <v>177</v>
      </c>
      <c r="CI8" s="11">
        <v>49</v>
      </c>
    </row>
    <row r="9" spans="2:87" x14ac:dyDescent="0.35">
      <c r="B9" s="18" t="s">
        <v>157</v>
      </c>
      <c r="C9" s="17">
        <v>0.11998717577288399</v>
      </c>
      <c r="D9" s="17">
        <v>0.119159886776863</v>
      </c>
      <c r="E9" s="17">
        <v>0.12155083643956301</v>
      </c>
      <c r="F9" s="17"/>
      <c r="G9" s="17">
        <v>0.18042334388687301</v>
      </c>
      <c r="H9" s="17">
        <v>0.179467715852897</v>
      </c>
      <c r="I9" s="17">
        <v>0.116588478686293</v>
      </c>
      <c r="J9" s="17">
        <v>0.10305726724498999</v>
      </c>
      <c r="K9" s="17">
        <v>8.4137712861442296E-2</v>
      </c>
      <c r="L9" s="17">
        <v>7.3406120791462706E-2</v>
      </c>
      <c r="M9" s="17"/>
      <c r="N9" s="17">
        <v>0.139730215876474</v>
      </c>
      <c r="O9" s="17">
        <v>4.1393827319159901E-2</v>
      </c>
      <c r="P9" s="17">
        <v>0.121541984083277</v>
      </c>
      <c r="Q9" s="17">
        <v>0.18916667331226</v>
      </c>
      <c r="R9" s="17"/>
      <c r="S9" s="17">
        <v>0.103473868268171</v>
      </c>
      <c r="T9" s="17">
        <v>0.117126773710821</v>
      </c>
      <c r="U9" s="17">
        <v>0.20887688322869</v>
      </c>
      <c r="V9" s="17">
        <v>0.18682136764745899</v>
      </c>
      <c r="W9" s="17">
        <v>0.110783682382916</v>
      </c>
      <c r="X9" s="17">
        <v>0.14456559300945601</v>
      </c>
      <c r="Y9" s="17">
        <v>0.18120133301271099</v>
      </c>
      <c r="Z9" s="17">
        <v>0.120240333571732</v>
      </c>
      <c r="AA9" s="17">
        <v>4.0084421172597598E-2</v>
      </c>
      <c r="AB9" s="17">
        <v>5.56100323897381E-2</v>
      </c>
      <c r="AC9" s="17">
        <v>4.9534011793251703E-2</v>
      </c>
      <c r="AD9" s="17">
        <v>0</v>
      </c>
      <c r="AE9" s="17"/>
      <c r="AF9" s="17">
        <v>9.3599508314075805E-2</v>
      </c>
      <c r="AG9" s="17">
        <v>0.16056119898030599</v>
      </c>
      <c r="AH9" s="17">
        <v>4.7561017228221703E-2</v>
      </c>
      <c r="AI9" s="17">
        <v>8.5163147772948297E-2</v>
      </c>
      <c r="AJ9" s="17">
        <v>0.177027278287374</v>
      </c>
      <c r="AK9" s="17"/>
      <c r="AL9" s="17">
        <v>0.128208622861782</v>
      </c>
      <c r="AM9" s="17">
        <v>9.2086434938933204E-2</v>
      </c>
      <c r="AN9" s="17">
        <v>0.16244359108037401</v>
      </c>
      <c r="AO9" s="17">
        <v>0.12964647554945799</v>
      </c>
      <c r="AP9" s="17"/>
      <c r="AQ9" s="17">
        <v>0.123028655612065</v>
      </c>
      <c r="AR9" s="17">
        <v>0.11498241136177</v>
      </c>
      <c r="AS9" s="17"/>
      <c r="AT9" s="17">
        <v>0.14332340401919899</v>
      </c>
      <c r="AU9" s="17">
        <v>4.8721261222846E-2</v>
      </c>
      <c r="AV9" s="17"/>
      <c r="AW9" s="17">
        <v>8.1733891618435597E-2</v>
      </c>
      <c r="AX9" s="17">
        <v>8.4451456065358102E-2</v>
      </c>
      <c r="AY9" s="17">
        <v>0.163689684814981</v>
      </c>
      <c r="AZ9" s="17"/>
      <c r="BA9" s="17">
        <v>0.202199261573002</v>
      </c>
      <c r="BB9" s="17">
        <v>7.0354778579923297E-2</v>
      </c>
      <c r="BC9" s="17">
        <v>0.11400553306889399</v>
      </c>
      <c r="BD9" s="17">
        <v>8.6126736758897204E-2</v>
      </c>
      <c r="BE9" s="17">
        <v>0.15202900599281399</v>
      </c>
      <c r="BF9" s="17"/>
      <c r="BG9" s="17">
        <v>0.13583975249820601</v>
      </c>
      <c r="BH9" s="17">
        <v>0.10787469423193601</v>
      </c>
      <c r="BI9" s="17"/>
      <c r="BJ9" s="17">
        <v>0.13334115875536801</v>
      </c>
      <c r="BK9" s="17">
        <v>6.2710035396656899E-2</v>
      </c>
      <c r="BL9" s="17"/>
      <c r="BM9" s="17">
        <v>0.118993702925779</v>
      </c>
      <c r="BN9" s="17">
        <v>0.125787912375382</v>
      </c>
      <c r="BO9" s="17">
        <v>0.123143343597079</v>
      </c>
      <c r="BP9" s="17">
        <v>0.103309323214338</v>
      </c>
      <c r="BQ9" s="17">
        <v>0.115064646305598</v>
      </c>
      <c r="BR9" s="17"/>
      <c r="BS9" s="17">
        <v>9.5946047291884995E-2</v>
      </c>
      <c r="BT9" s="17"/>
      <c r="BU9" s="17">
        <v>0.121848555594433</v>
      </c>
      <c r="BV9" s="17">
        <v>0.12441355073391</v>
      </c>
      <c r="BW9" s="17">
        <v>0.124077462778936</v>
      </c>
      <c r="BX9" s="17">
        <v>0.109145331331269</v>
      </c>
      <c r="BY9" s="17">
        <v>0.142160932859283</v>
      </c>
      <c r="BZ9" s="17"/>
      <c r="CA9" s="17">
        <v>8.8606494638163696E-2</v>
      </c>
      <c r="CB9" s="17"/>
      <c r="CC9" s="17">
        <v>0.13961735682780199</v>
      </c>
      <c r="CD9" s="17">
        <v>6.3968911849601406E-2</v>
      </c>
      <c r="CE9" s="17"/>
      <c r="CF9" s="17">
        <v>0.130163879165968</v>
      </c>
      <c r="CG9" s="17"/>
      <c r="CH9" s="17">
        <v>0.100625938140842</v>
      </c>
      <c r="CI9" s="17">
        <v>0.147866299092171</v>
      </c>
    </row>
    <row r="10" spans="2:87" x14ac:dyDescent="0.35">
      <c r="B10" s="18" t="s">
        <v>158</v>
      </c>
      <c r="C10" s="17">
        <v>0.28048782683172702</v>
      </c>
      <c r="D10" s="17">
        <v>0.29332137834063099</v>
      </c>
      <c r="E10" s="17">
        <v>0.27059363999075098</v>
      </c>
      <c r="F10" s="17"/>
      <c r="G10" s="17">
        <v>0.258039245423831</v>
      </c>
      <c r="H10" s="17">
        <v>0.34617025423762099</v>
      </c>
      <c r="I10" s="17">
        <v>0.37767882140007297</v>
      </c>
      <c r="J10" s="17">
        <v>0.30143384609072899</v>
      </c>
      <c r="K10" s="17">
        <v>0.197322734540443</v>
      </c>
      <c r="L10" s="17">
        <v>0.200916695984587</v>
      </c>
      <c r="M10" s="17"/>
      <c r="N10" s="17">
        <v>0.36426890677600199</v>
      </c>
      <c r="O10" s="17">
        <v>0.299316931270524</v>
      </c>
      <c r="P10" s="17">
        <v>0.225439743397361</v>
      </c>
      <c r="Q10" s="17">
        <v>0.2241961406321</v>
      </c>
      <c r="R10" s="17"/>
      <c r="S10" s="17">
        <v>0.33458982112972202</v>
      </c>
      <c r="T10" s="17">
        <v>0.220599136584431</v>
      </c>
      <c r="U10" s="17">
        <v>0.262500142574985</v>
      </c>
      <c r="V10" s="17">
        <v>0.23147677365438099</v>
      </c>
      <c r="W10" s="17">
        <v>0.35487044795176298</v>
      </c>
      <c r="X10" s="17">
        <v>0.26517292798244702</v>
      </c>
      <c r="Y10" s="17">
        <v>0.35349823453392398</v>
      </c>
      <c r="Z10" s="17">
        <v>0.111448714840004</v>
      </c>
      <c r="AA10" s="17">
        <v>0.22726414420559601</v>
      </c>
      <c r="AB10" s="17">
        <v>0.381582120410353</v>
      </c>
      <c r="AC10" s="17">
        <v>0.353415956799706</v>
      </c>
      <c r="AD10" s="17">
        <v>0.28074767417739699</v>
      </c>
      <c r="AE10" s="17"/>
      <c r="AF10" s="17">
        <v>0.20701311795598301</v>
      </c>
      <c r="AG10" s="17">
        <v>0.23723726366585399</v>
      </c>
      <c r="AH10" s="17">
        <v>0.341293052104506</v>
      </c>
      <c r="AI10" s="17">
        <v>0.41008717044653997</v>
      </c>
      <c r="AJ10" s="17">
        <v>0.34871239632888101</v>
      </c>
      <c r="AK10" s="17"/>
      <c r="AL10" s="17">
        <v>0.26463512037592202</v>
      </c>
      <c r="AM10" s="17">
        <v>0.30015932833047199</v>
      </c>
      <c r="AN10" s="17">
        <v>0.30037647033369502</v>
      </c>
      <c r="AO10" s="17">
        <v>0.196124380302169</v>
      </c>
      <c r="AP10" s="17"/>
      <c r="AQ10" s="17">
        <v>0.22596573866474401</v>
      </c>
      <c r="AR10" s="17">
        <v>0.37020409026461998</v>
      </c>
      <c r="AS10" s="17"/>
      <c r="AT10" s="17">
        <v>0.307224014985644</v>
      </c>
      <c r="AU10" s="17">
        <v>0.22098115369042001</v>
      </c>
      <c r="AV10" s="17"/>
      <c r="AW10" s="17">
        <v>0.24646036749011899</v>
      </c>
      <c r="AX10" s="17">
        <v>0.36249797503814002</v>
      </c>
      <c r="AY10" s="17">
        <v>0.26620166173368898</v>
      </c>
      <c r="AZ10" s="17"/>
      <c r="BA10" s="17">
        <v>0.343815029212589</v>
      </c>
      <c r="BB10" s="17">
        <v>0.30044309655485502</v>
      </c>
      <c r="BC10" s="17">
        <v>0.25948590667282401</v>
      </c>
      <c r="BD10" s="17">
        <v>0.188512288844774</v>
      </c>
      <c r="BE10" s="17">
        <v>0.16225105522550801</v>
      </c>
      <c r="BF10" s="17"/>
      <c r="BG10" s="17">
        <v>0.27901166939162497</v>
      </c>
      <c r="BH10" s="17">
        <v>0.281615714748913</v>
      </c>
      <c r="BI10" s="17"/>
      <c r="BJ10" s="17">
        <v>0.296309711750668</v>
      </c>
      <c r="BK10" s="17">
        <v>0.20983784618854301</v>
      </c>
      <c r="BL10" s="17"/>
      <c r="BM10" s="17">
        <v>0.24786513519199199</v>
      </c>
      <c r="BN10" s="17">
        <v>0.20045031756510601</v>
      </c>
      <c r="BO10" s="17">
        <v>0.33288134628497901</v>
      </c>
      <c r="BP10" s="17">
        <v>0.55256845820045597</v>
      </c>
      <c r="BQ10" s="17">
        <v>0.14587419391041401</v>
      </c>
      <c r="BR10" s="17"/>
      <c r="BS10" s="17">
        <v>0.20018376542361899</v>
      </c>
      <c r="BT10" s="17"/>
      <c r="BU10" s="17">
        <v>0.21539601512242301</v>
      </c>
      <c r="BV10" s="17">
        <v>0.361701158081565</v>
      </c>
      <c r="BW10" s="17">
        <v>0.52313448210793501</v>
      </c>
      <c r="BX10" s="17">
        <v>0.14915656015941101</v>
      </c>
      <c r="BY10" s="17">
        <v>0.16054598882622301</v>
      </c>
      <c r="BZ10" s="17"/>
      <c r="CA10" s="17">
        <v>0.24240704257672099</v>
      </c>
      <c r="CB10" s="17"/>
      <c r="CC10" s="17">
        <v>0.285388509163441</v>
      </c>
      <c r="CD10" s="17">
        <v>0.26292350805161002</v>
      </c>
      <c r="CE10" s="17"/>
      <c r="CF10" s="17">
        <v>0.27094941040656201</v>
      </c>
      <c r="CG10" s="17"/>
      <c r="CH10" s="17">
        <v>0.24805060225495501</v>
      </c>
      <c r="CI10" s="17">
        <v>0.35466319489131698</v>
      </c>
    </row>
    <row r="11" spans="2:87" x14ac:dyDescent="0.35">
      <c r="B11" s="18" t="s">
        <v>159</v>
      </c>
      <c r="C11" s="17">
        <v>0.222714882296182</v>
      </c>
      <c r="D11" s="17">
        <v>0.25221673005685302</v>
      </c>
      <c r="E11" s="17">
        <v>0.19391271522367401</v>
      </c>
      <c r="F11" s="17"/>
      <c r="G11" s="17">
        <v>0.30996030896114402</v>
      </c>
      <c r="H11" s="17">
        <v>0.185898965681943</v>
      </c>
      <c r="I11" s="17">
        <v>0.154869876378597</v>
      </c>
      <c r="J11" s="17">
        <v>0.16826141927593299</v>
      </c>
      <c r="K11" s="17">
        <v>0.23731850765550599</v>
      </c>
      <c r="L11" s="17">
        <v>0.27841586332305202</v>
      </c>
      <c r="M11" s="17"/>
      <c r="N11" s="17">
        <v>0.25065523599213102</v>
      </c>
      <c r="O11" s="17">
        <v>0.23432840111470599</v>
      </c>
      <c r="P11" s="17">
        <v>0.20826640906048599</v>
      </c>
      <c r="Q11" s="17">
        <v>0.19419313798861301</v>
      </c>
      <c r="R11" s="17"/>
      <c r="S11" s="17">
        <v>0.188909057375829</v>
      </c>
      <c r="T11" s="17">
        <v>0.20631752536957099</v>
      </c>
      <c r="U11" s="17">
        <v>0.22378161909595801</v>
      </c>
      <c r="V11" s="17">
        <v>0.26846093728355003</v>
      </c>
      <c r="W11" s="17">
        <v>0.23778359692415399</v>
      </c>
      <c r="X11" s="17">
        <v>0.25635198199814302</v>
      </c>
      <c r="Y11" s="17">
        <v>0.19511534031843999</v>
      </c>
      <c r="Z11" s="17">
        <v>0.28171326832501598</v>
      </c>
      <c r="AA11" s="17">
        <v>0.204411429096892</v>
      </c>
      <c r="AB11" s="17">
        <v>0.20471114688422201</v>
      </c>
      <c r="AC11" s="17">
        <v>0.203853501812545</v>
      </c>
      <c r="AD11" s="17">
        <v>0.29501671482108599</v>
      </c>
      <c r="AE11" s="17"/>
      <c r="AF11" s="17">
        <v>0.25291977825265499</v>
      </c>
      <c r="AG11" s="17">
        <v>0.21123279144770701</v>
      </c>
      <c r="AH11" s="17">
        <v>0.19336945374006001</v>
      </c>
      <c r="AI11" s="17">
        <v>0.28487156383253098</v>
      </c>
      <c r="AJ11" s="17">
        <v>0.25484293158040799</v>
      </c>
      <c r="AK11" s="17"/>
      <c r="AL11" s="17">
        <v>0.237442870145709</v>
      </c>
      <c r="AM11" s="17">
        <v>0.19707044418019101</v>
      </c>
      <c r="AN11" s="17">
        <v>0.27805358496923199</v>
      </c>
      <c r="AO11" s="17">
        <v>0.14215194165763401</v>
      </c>
      <c r="AP11" s="17"/>
      <c r="AQ11" s="17">
        <v>0.22742804080258799</v>
      </c>
      <c r="AR11" s="17">
        <v>0.214959365506975</v>
      </c>
      <c r="AS11" s="17"/>
      <c r="AT11" s="17">
        <v>0.21226134662878299</v>
      </c>
      <c r="AU11" s="17">
        <v>0.28388427760086099</v>
      </c>
      <c r="AV11" s="17"/>
      <c r="AW11" s="17">
        <v>0.229334387702292</v>
      </c>
      <c r="AX11" s="17">
        <v>0.23771514299056101</v>
      </c>
      <c r="AY11" s="17">
        <v>0.220594744477904</v>
      </c>
      <c r="AZ11" s="17"/>
      <c r="BA11" s="17">
        <v>0.169126411109464</v>
      </c>
      <c r="BB11" s="17">
        <v>0.290936991066232</v>
      </c>
      <c r="BC11" s="17">
        <v>0.22337637258635201</v>
      </c>
      <c r="BD11" s="17">
        <v>0.175007543178825</v>
      </c>
      <c r="BE11" s="17">
        <v>0.13698203341992299</v>
      </c>
      <c r="BF11" s="17"/>
      <c r="BG11" s="17">
        <v>0.200634340265989</v>
      </c>
      <c r="BH11" s="17">
        <v>0.23958596656146999</v>
      </c>
      <c r="BI11" s="17"/>
      <c r="BJ11" s="17">
        <v>0.20711391922209901</v>
      </c>
      <c r="BK11" s="17">
        <v>0.28684139711282303</v>
      </c>
      <c r="BL11" s="17"/>
      <c r="BM11" s="17">
        <v>0.219885030183219</v>
      </c>
      <c r="BN11" s="17">
        <v>0.238801140745244</v>
      </c>
      <c r="BO11" s="17">
        <v>0.240230120831151</v>
      </c>
      <c r="BP11" s="17">
        <v>0.107422277943188</v>
      </c>
      <c r="BQ11" s="17">
        <v>0.23487169370021499</v>
      </c>
      <c r="BR11" s="17"/>
      <c r="BS11" s="17">
        <v>0.26988004006988697</v>
      </c>
      <c r="BT11" s="17"/>
      <c r="BU11" s="17">
        <v>0.26939703268600002</v>
      </c>
      <c r="BV11" s="17">
        <v>0.25054120467749702</v>
      </c>
      <c r="BW11" s="17">
        <v>0.173649362342226</v>
      </c>
      <c r="BX11" s="17">
        <v>0.228148793953351</v>
      </c>
      <c r="BY11" s="17">
        <v>0.14257167489822301</v>
      </c>
      <c r="BZ11" s="17"/>
      <c r="CA11" s="17">
        <v>0.34996723324158102</v>
      </c>
      <c r="CB11" s="17"/>
      <c r="CC11" s="17">
        <v>0.20508601359397799</v>
      </c>
      <c r="CD11" s="17">
        <v>0.30966095919820402</v>
      </c>
      <c r="CE11" s="17"/>
      <c r="CF11" s="17">
        <v>0.245280676188183</v>
      </c>
      <c r="CG11" s="17"/>
      <c r="CH11" s="17">
        <v>0.27455861567088402</v>
      </c>
      <c r="CI11" s="17">
        <v>0.35037394092080698</v>
      </c>
    </row>
    <row r="12" spans="2:87" x14ac:dyDescent="0.35">
      <c r="B12" s="18" t="s">
        <v>160</v>
      </c>
      <c r="C12" s="17">
        <v>0.12584483512113701</v>
      </c>
      <c r="D12" s="17">
        <v>0.125436138893531</v>
      </c>
      <c r="E12" s="17">
        <v>0.127063707624092</v>
      </c>
      <c r="F12" s="17"/>
      <c r="G12" s="17">
        <v>2.8785620020164899E-2</v>
      </c>
      <c r="H12" s="17">
        <v>0.11149977168674501</v>
      </c>
      <c r="I12" s="17">
        <v>9.2615484734722003E-2</v>
      </c>
      <c r="J12" s="17">
        <v>0.156794431583266</v>
      </c>
      <c r="K12" s="17">
        <v>0.27547899313406199</v>
      </c>
      <c r="L12" s="17">
        <v>0.121715755728789</v>
      </c>
      <c r="M12" s="17"/>
      <c r="N12" s="17">
        <v>8.0000928347141204E-2</v>
      </c>
      <c r="O12" s="17">
        <v>0.114144087324941</v>
      </c>
      <c r="P12" s="17">
        <v>0.195842196655588</v>
      </c>
      <c r="Q12" s="17">
        <v>0.121599376172126</v>
      </c>
      <c r="R12" s="17"/>
      <c r="S12" s="17">
        <v>0.11098769729654399</v>
      </c>
      <c r="T12" s="17">
        <v>0.15949447901656899</v>
      </c>
      <c r="U12" s="17">
        <v>0.122539092428608</v>
      </c>
      <c r="V12" s="17">
        <v>0.108265201618246</v>
      </c>
      <c r="W12" s="17">
        <v>4.6042598944741199E-2</v>
      </c>
      <c r="X12" s="17">
        <v>4.0286339244745603E-2</v>
      </c>
      <c r="Y12" s="17">
        <v>8.8155503066576504E-2</v>
      </c>
      <c r="Z12" s="17">
        <v>0.15299195945335001</v>
      </c>
      <c r="AA12" s="17">
        <v>0.14646824381654699</v>
      </c>
      <c r="AB12" s="17">
        <v>0.21560188197459801</v>
      </c>
      <c r="AC12" s="17">
        <v>0.184386745926121</v>
      </c>
      <c r="AD12" s="17">
        <v>0.276247573210822</v>
      </c>
      <c r="AE12" s="17"/>
      <c r="AF12" s="17">
        <v>0.16364412739263701</v>
      </c>
      <c r="AG12" s="17">
        <v>0.13595281680334501</v>
      </c>
      <c r="AH12" s="17">
        <v>0.110267060291714</v>
      </c>
      <c r="AI12" s="17">
        <v>8.7554551028679498E-2</v>
      </c>
      <c r="AJ12" s="17">
        <v>0.112589552184337</v>
      </c>
      <c r="AK12" s="17"/>
      <c r="AL12" s="17">
        <v>0.11481954082809299</v>
      </c>
      <c r="AM12" s="17">
        <v>0.147844874581085</v>
      </c>
      <c r="AN12" s="17">
        <v>8.8939779558280196E-2</v>
      </c>
      <c r="AO12" s="17">
        <v>0.155599334025351</v>
      </c>
      <c r="AP12" s="17"/>
      <c r="AQ12" s="17">
        <v>0.162047064601129</v>
      </c>
      <c r="AR12" s="17">
        <v>6.6273955390015196E-2</v>
      </c>
      <c r="AS12" s="17"/>
      <c r="AT12" s="17">
        <v>0.112081338398085</v>
      </c>
      <c r="AU12" s="17">
        <v>0.15900349675089501</v>
      </c>
      <c r="AV12" s="17"/>
      <c r="AW12" s="17">
        <v>0.17330321285356201</v>
      </c>
      <c r="AX12" s="17">
        <v>0.113427846440788</v>
      </c>
      <c r="AY12" s="17">
        <v>0.102845746706165</v>
      </c>
      <c r="AZ12" s="17"/>
      <c r="BA12" s="17">
        <v>9.3095649517904999E-2</v>
      </c>
      <c r="BB12" s="17">
        <v>0.13244453467426801</v>
      </c>
      <c r="BC12" s="17">
        <v>0.122174629520326</v>
      </c>
      <c r="BD12" s="17">
        <v>0.17190217735464899</v>
      </c>
      <c r="BE12" s="17">
        <v>0.17546583276203601</v>
      </c>
      <c r="BF12" s="17"/>
      <c r="BG12" s="17">
        <v>0.110174671123848</v>
      </c>
      <c r="BH12" s="17">
        <v>0.13781794053166799</v>
      </c>
      <c r="BI12" s="17"/>
      <c r="BJ12" s="17">
        <v>0.12143375768160899</v>
      </c>
      <c r="BK12" s="17">
        <v>0.14969188445856099</v>
      </c>
      <c r="BL12" s="17"/>
      <c r="BM12" s="17">
        <v>0.10037089273905</v>
      </c>
      <c r="BN12" s="17">
        <v>0.18392069733612201</v>
      </c>
      <c r="BO12" s="17">
        <v>7.3316278165366094E-2</v>
      </c>
      <c r="BP12" s="17">
        <v>1.89878869682404E-2</v>
      </c>
      <c r="BQ12" s="17">
        <v>0.27506507627139698</v>
      </c>
      <c r="BR12" s="17"/>
      <c r="BS12" s="17">
        <v>0.24496539000400999</v>
      </c>
      <c r="BT12" s="17"/>
      <c r="BU12" s="17">
        <v>0.132917850562877</v>
      </c>
      <c r="BV12" s="17">
        <v>5.21630830560856E-2</v>
      </c>
      <c r="BW12" s="17">
        <v>1.4788516158896E-2</v>
      </c>
      <c r="BX12" s="17">
        <v>0.29820257255959798</v>
      </c>
      <c r="BY12" s="17">
        <v>0.14434562066908199</v>
      </c>
      <c r="BZ12" s="17"/>
      <c r="CA12" s="17">
        <v>0.13994916900993801</v>
      </c>
      <c r="CB12" s="17"/>
      <c r="CC12" s="17">
        <v>0.11845654207473399</v>
      </c>
      <c r="CD12" s="17">
        <v>0.16226717462219301</v>
      </c>
      <c r="CE12" s="17"/>
      <c r="CF12" s="17">
        <v>0.113652583557994</v>
      </c>
      <c r="CG12" s="17"/>
      <c r="CH12" s="17">
        <v>0.127304767682165</v>
      </c>
      <c r="CI12" s="17">
        <v>3.05442484687811E-2</v>
      </c>
    </row>
    <row r="13" spans="2:87" x14ac:dyDescent="0.35">
      <c r="B13" s="18" t="s">
        <v>161</v>
      </c>
      <c r="C13" s="19">
        <v>0.25096527997807</v>
      </c>
      <c r="D13" s="19">
        <v>0.209865865932122</v>
      </c>
      <c r="E13" s="19">
        <v>0.28687910072191802</v>
      </c>
      <c r="F13" s="19"/>
      <c r="G13" s="19">
        <v>0.22279148170798699</v>
      </c>
      <c r="H13" s="19">
        <v>0.17696329254079399</v>
      </c>
      <c r="I13" s="19">
        <v>0.25824733880031497</v>
      </c>
      <c r="J13" s="19">
        <v>0.27045303580508201</v>
      </c>
      <c r="K13" s="19">
        <v>0.20574205180854599</v>
      </c>
      <c r="L13" s="19">
        <v>0.32554556417211</v>
      </c>
      <c r="M13" s="19"/>
      <c r="N13" s="19">
        <v>0.16534471300825199</v>
      </c>
      <c r="O13" s="19">
        <v>0.31081675297066902</v>
      </c>
      <c r="P13" s="19">
        <v>0.24890966680328799</v>
      </c>
      <c r="Q13" s="19">
        <v>0.27084467189490002</v>
      </c>
      <c r="R13" s="19"/>
      <c r="S13" s="19">
        <v>0.26203955592973399</v>
      </c>
      <c r="T13" s="19">
        <v>0.29646208531860802</v>
      </c>
      <c r="U13" s="19">
        <v>0.182302262671758</v>
      </c>
      <c r="V13" s="19">
        <v>0.204975719796364</v>
      </c>
      <c r="W13" s="19">
        <v>0.25051967379642598</v>
      </c>
      <c r="X13" s="19">
        <v>0.29362315776520898</v>
      </c>
      <c r="Y13" s="19">
        <v>0.18202958906834801</v>
      </c>
      <c r="Z13" s="19">
        <v>0.333605723809897</v>
      </c>
      <c r="AA13" s="19">
        <v>0.38177176170836702</v>
      </c>
      <c r="AB13" s="19">
        <v>0.14249481834109001</v>
      </c>
      <c r="AC13" s="19">
        <v>0.20880978366837599</v>
      </c>
      <c r="AD13" s="19">
        <v>0.147988037790695</v>
      </c>
      <c r="AE13" s="19"/>
      <c r="AF13" s="19">
        <v>0.28282346808464898</v>
      </c>
      <c r="AG13" s="19">
        <v>0.25501592910278797</v>
      </c>
      <c r="AH13" s="19">
        <v>0.30750941663549802</v>
      </c>
      <c r="AI13" s="19">
        <v>0.132323566919301</v>
      </c>
      <c r="AJ13" s="19">
        <v>0.106827841619</v>
      </c>
      <c r="AK13" s="19"/>
      <c r="AL13" s="19">
        <v>0.254893845788494</v>
      </c>
      <c r="AM13" s="19">
        <v>0.26283891796931902</v>
      </c>
      <c r="AN13" s="19">
        <v>0.170186574058419</v>
      </c>
      <c r="AO13" s="19">
        <v>0.376477868465388</v>
      </c>
      <c r="AP13" s="19"/>
      <c r="AQ13" s="19">
        <v>0.261530500319475</v>
      </c>
      <c r="AR13" s="19">
        <v>0.23358017747661999</v>
      </c>
      <c r="AS13" s="19"/>
      <c r="AT13" s="19">
        <v>0.22510989596828901</v>
      </c>
      <c r="AU13" s="19">
        <v>0.28740981073497901</v>
      </c>
      <c r="AV13" s="19"/>
      <c r="AW13" s="19">
        <v>0.269168140335591</v>
      </c>
      <c r="AX13" s="19">
        <v>0.201907579465153</v>
      </c>
      <c r="AY13" s="19">
        <v>0.24666816226726199</v>
      </c>
      <c r="AZ13" s="19"/>
      <c r="BA13" s="19">
        <v>0.19176364858704001</v>
      </c>
      <c r="BB13" s="19">
        <v>0.205820599124722</v>
      </c>
      <c r="BC13" s="19">
        <v>0.280957558151605</v>
      </c>
      <c r="BD13" s="19">
        <v>0.378451253862855</v>
      </c>
      <c r="BE13" s="19">
        <v>0.37327207259971901</v>
      </c>
      <c r="BF13" s="19"/>
      <c r="BG13" s="19">
        <v>0.27433956672033299</v>
      </c>
      <c r="BH13" s="19">
        <v>0.233105683926012</v>
      </c>
      <c r="BI13" s="19"/>
      <c r="BJ13" s="19">
        <v>0.24180145259025601</v>
      </c>
      <c r="BK13" s="19">
        <v>0.29091883684341602</v>
      </c>
      <c r="BL13" s="19"/>
      <c r="BM13" s="19">
        <v>0.31288523895995901</v>
      </c>
      <c r="BN13" s="19">
        <v>0.251039931978146</v>
      </c>
      <c r="BO13" s="19">
        <v>0.23042891112142599</v>
      </c>
      <c r="BP13" s="19">
        <v>0.21771205367377799</v>
      </c>
      <c r="BQ13" s="19">
        <v>0.22912438981237501</v>
      </c>
      <c r="BR13" s="19"/>
      <c r="BS13" s="19">
        <v>0.189024757210599</v>
      </c>
      <c r="BT13" s="19"/>
      <c r="BU13" s="19">
        <v>0.26044054603426797</v>
      </c>
      <c r="BV13" s="19">
        <v>0.21118100345094301</v>
      </c>
      <c r="BW13" s="19">
        <v>0.16435017661200599</v>
      </c>
      <c r="BX13" s="19">
        <v>0.21534674199637099</v>
      </c>
      <c r="BY13" s="19">
        <v>0.410375782747189</v>
      </c>
      <c r="BZ13" s="19"/>
      <c r="CA13" s="19">
        <v>0.179070060533597</v>
      </c>
      <c r="CB13" s="19"/>
      <c r="CC13" s="19">
        <v>0.251451578340045</v>
      </c>
      <c r="CD13" s="19">
        <v>0.20117944627839199</v>
      </c>
      <c r="CE13" s="19"/>
      <c r="CF13" s="19">
        <v>0.23995345068129201</v>
      </c>
      <c r="CG13" s="19"/>
      <c r="CH13" s="19">
        <v>0.24946007625115399</v>
      </c>
      <c r="CI13" s="19">
        <v>0.116552316626924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232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520</v>
      </c>
      <c r="D7" s="10">
        <v>254</v>
      </c>
      <c r="E7" s="10">
        <v>264</v>
      </c>
      <c r="F7" s="10"/>
      <c r="G7" s="10">
        <v>41</v>
      </c>
      <c r="H7" s="10">
        <v>88</v>
      </c>
      <c r="I7" s="10">
        <v>97</v>
      </c>
      <c r="J7" s="10">
        <v>90</v>
      </c>
      <c r="K7" s="10">
        <v>69</v>
      </c>
      <c r="L7" s="10">
        <v>135</v>
      </c>
      <c r="M7" s="10"/>
      <c r="N7" s="10">
        <v>144</v>
      </c>
      <c r="O7" s="10">
        <v>145</v>
      </c>
      <c r="P7" s="10">
        <v>113</v>
      </c>
      <c r="Q7" s="10">
        <v>118</v>
      </c>
      <c r="R7" s="10"/>
      <c r="S7" s="10">
        <v>66</v>
      </c>
      <c r="T7" s="10">
        <v>83</v>
      </c>
      <c r="U7" s="10">
        <v>44</v>
      </c>
      <c r="V7" s="10">
        <v>54</v>
      </c>
      <c r="W7" s="10">
        <v>39</v>
      </c>
      <c r="X7" s="10">
        <v>45</v>
      </c>
      <c r="Y7" s="10">
        <v>38</v>
      </c>
      <c r="Z7" s="10">
        <v>17</v>
      </c>
      <c r="AA7" s="10">
        <v>48</v>
      </c>
      <c r="AB7" s="10">
        <v>34</v>
      </c>
      <c r="AC7" s="10">
        <v>38</v>
      </c>
      <c r="AD7" s="10">
        <v>14</v>
      </c>
      <c r="AE7" s="10"/>
      <c r="AF7" s="10">
        <v>78</v>
      </c>
      <c r="AG7" s="10">
        <v>201</v>
      </c>
      <c r="AH7" s="10">
        <v>115</v>
      </c>
      <c r="AI7" s="10">
        <v>51</v>
      </c>
      <c r="AJ7" s="10">
        <v>55</v>
      </c>
      <c r="AK7" s="10"/>
      <c r="AL7" s="10">
        <v>204</v>
      </c>
      <c r="AM7" s="10">
        <v>202</v>
      </c>
      <c r="AN7" s="10">
        <v>85</v>
      </c>
      <c r="AO7" s="10">
        <v>29</v>
      </c>
      <c r="AP7" s="10"/>
      <c r="AQ7" s="10">
        <v>323</v>
      </c>
      <c r="AR7" s="10">
        <v>197</v>
      </c>
      <c r="AS7" s="10"/>
      <c r="AT7" s="10">
        <v>335</v>
      </c>
      <c r="AU7" s="10">
        <v>118</v>
      </c>
      <c r="AV7" s="10"/>
      <c r="AW7" s="10">
        <v>210</v>
      </c>
      <c r="AX7" s="10">
        <v>114</v>
      </c>
      <c r="AY7" s="10">
        <v>177</v>
      </c>
      <c r="AZ7" s="10"/>
      <c r="BA7" s="10">
        <v>114</v>
      </c>
      <c r="BB7" s="10">
        <v>164</v>
      </c>
      <c r="BC7" s="10">
        <v>163</v>
      </c>
      <c r="BD7" s="10">
        <v>58</v>
      </c>
      <c r="BE7" s="10">
        <v>21</v>
      </c>
      <c r="BF7" s="10"/>
      <c r="BG7" s="10">
        <v>211</v>
      </c>
      <c r="BH7" s="10">
        <v>309</v>
      </c>
      <c r="BI7" s="10"/>
      <c r="BJ7" s="10">
        <v>405</v>
      </c>
      <c r="BK7" s="10">
        <v>110</v>
      </c>
      <c r="BL7" s="10"/>
      <c r="BM7" s="10">
        <v>81</v>
      </c>
      <c r="BN7" s="10">
        <v>98</v>
      </c>
      <c r="BO7" s="10">
        <v>189</v>
      </c>
      <c r="BP7" s="10">
        <v>36</v>
      </c>
      <c r="BQ7" s="10">
        <v>59</v>
      </c>
      <c r="BR7" s="10"/>
      <c r="BS7" s="10">
        <v>151</v>
      </c>
      <c r="BT7" s="10"/>
      <c r="BU7" s="10">
        <v>92</v>
      </c>
      <c r="BV7" s="10">
        <v>127</v>
      </c>
      <c r="BW7" s="10">
        <v>55</v>
      </c>
      <c r="BX7" s="10">
        <v>102</v>
      </c>
      <c r="BY7" s="10">
        <v>45</v>
      </c>
      <c r="BZ7" s="10"/>
      <c r="CA7" s="10">
        <v>36</v>
      </c>
      <c r="CB7" s="10"/>
      <c r="CC7" s="10">
        <v>402</v>
      </c>
      <c r="CD7" s="10">
        <v>103</v>
      </c>
      <c r="CE7" s="10"/>
      <c r="CF7" s="10">
        <v>203</v>
      </c>
      <c r="CG7" s="10"/>
      <c r="CH7" s="10">
        <v>179</v>
      </c>
      <c r="CI7" s="10">
        <v>47</v>
      </c>
    </row>
    <row r="8" spans="2:87" ht="30" customHeight="1" x14ac:dyDescent="0.35">
      <c r="B8" s="11" t="s">
        <v>20</v>
      </c>
      <c r="C8" s="11">
        <v>523</v>
      </c>
      <c r="D8" s="11">
        <v>249</v>
      </c>
      <c r="E8" s="11">
        <v>272</v>
      </c>
      <c r="F8" s="11"/>
      <c r="G8" s="11">
        <v>73</v>
      </c>
      <c r="H8" s="11">
        <v>88</v>
      </c>
      <c r="I8" s="11">
        <v>93</v>
      </c>
      <c r="J8" s="11">
        <v>84</v>
      </c>
      <c r="K8" s="11">
        <v>63</v>
      </c>
      <c r="L8" s="11">
        <v>122</v>
      </c>
      <c r="M8" s="11"/>
      <c r="N8" s="11">
        <v>130</v>
      </c>
      <c r="O8" s="11">
        <v>148</v>
      </c>
      <c r="P8" s="11">
        <v>118</v>
      </c>
      <c r="Q8" s="11">
        <v>128</v>
      </c>
      <c r="R8" s="11"/>
      <c r="S8" s="11">
        <v>64</v>
      </c>
      <c r="T8" s="11">
        <v>79</v>
      </c>
      <c r="U8" s="11">
        <v>45</v>
      </c>
      <c r="V8" s="11">
        <v>58</v>
      </c>
      <c r="W8" s="11">
        <v>36</v>
      </c>
      <c r="X8" s="11">
        <v>49</v>
      </c>
      <c r="Y8" s="11">
        <v>43</v>
      </c>
      <c r="Z8" s="11">
        <v>18</v>
      </c>
      <c r="AA8" s="11">
        <v>53</v>
      </c>
      <c r="AB8" s="11">
        <v>31</v>
      </c>
      <c r="AC8" s="11">
        <v>35</v>
      </c>
      <c r="AD8" s="11">
        <v>12</v>
      </c>
      <c r="AE8" s="11"/>
      <c r="AF8" s="11">
        <v>83</v>
      </c>
      <c r="AG8" s="11">
        <v>204</v>
      </c>
      <c r="AH8" s="11">
        <v>111</v>
      </c>
      <c r="AI8" s="11">
        <v>52</v>
      </c>
      <c r="AJ8" s="11">
        <v>53</v>
      </c>
      <c r="AK8" s="11"/>
      <c r="AL8" s="11">
        <v>196</v>
      </c>
      <c r="AM8" s="11">
        <v>205</v>
      </c>
      <c r="AN8" s="11">
        <v>90</v>
      </c>
      <c r="AO8" s="11">
        <v>32</v>
      </c>
      <c r="AP8" s="11"/>
      <c r="AQ8" s="11">
        <v>325</v>
      </c>
      <c r="AR8" s="11">
        <v>198</v>
      </c>
      <c r="AS8" s="11"/>
      <c r="AT8" s="11">
        <v>338</v>
      </c>
      <c r="AU8" s="11">
        <v>106</v>
      </c>
      <c r="AV8" s="11"/>
      <c r="AW8" s="11">
        <v>194</v>
      </c>
      <c r="AX8" s="11">
        <v>114</v>
      </c>
      <c r="AY8" s="11">
        <v>188</v>
      </c>
      <c r="AZ8" s="11"/>
      <c r="BA8" s="11">
        <v>123</v>
      </c>
      <c r="BB8" s="11">
        <v>160</v>
      </c>
      <c r="BC8" s="11">
        <v>164</v>
      </c>
      <c r="BD8" s="11">
        <v>55</v>
      </c>
      <c r="BE8" s="11">
        <v>21</v>
      </c>
      <c r="BF8" s="11"/>
      <c r="BG8" s="11">
        <v>226</v>
      </c>
      <c r="BH8" s="11">
        <v>296</v>
      </c>
      <c r="BI8" s="11"/>
      <c r="BJ8" s="11">
        <v>417</v>
      </c>
      <c r="BK8" s="11">
        <v>101</v>
      </c>
      <c r="BL8" s="11"/>
      <c r="BM8" s="11">
        <v>86</v>
      </c>
      <c r="BN8" s="11">
        <v>93</v>
      </c>
      <c r="BO8" s="11">
        <v>194</v>
      </c>
      <c r="BP8" s="11">
        <v>35</v>
      </c>
      <c r="BQ8" s="11">
        <v>58</v>
      </c>
      <c r="BR8" s="11"/>
      <c r="BS8" s="11">
        <v>146</v>
      </c>
      <c r="BT8" s="11"/>
      <c r="BU8" s="11">
        <v>91</v>
      </c>
      <c r="BV8" s="11">
        <v>131</v>
      </c>
      <c r="BW8" s="11">
        <v>53</v>
      </c>
      <c r="BX8" s="11">
        <v>100</v>
      </c>
      <c r="BY8" s="11">
        <v>47</v>
      </c>
      <c r="BZ8" s="11"/>
      <c r="CA8" s="11">
        <v>36</v>
      </c>
      <c r="CB8" s="11"/>
      <c r="CC8" s="11">
        <v>400</v>
      </c>
      <c r="CD8" s="11">
        <v>108</v>
      </c>
      <c r="CE8" s="11"/>
      <c r="CF8" s="11">
        <v>195</v>
      </c>
      <c r="CG8" s="11"/>
      <c r="CH8" s="11">
        <v>177</v>
      </c>
      <c r="CI8" s="11">
        <v>49</v>
      </c>
    </row>
    <row r="9" spans="2:87" x14ac:dyDescent="0.35">
      <c r="B9" s="18" t="s">
        <v>157</v>
      </c>
      <c r="C9" s="17">
        <v>0.21830948281361301</v>
      </c>
      <c r="D9" s="17">
        <v>0.22936605661861301</v>
      </c>
      <c r="E9" s="17">
        <v>0.20640172401908599</v>
      </c>
      <c r="F9" s="17"/>
      <c r="G9" s="17">
        <v>0.26676419773054799</v>
      </c>
      <c r="H9" s="17">
        <v>0.32851266121684702</v>
      </c>
      <c r="I9" s="17">
        <v>0.15273853177250099</v>
      </c>
      <c r="J9" s="17">
        <v>0.187547347087792</v>
      </c>
      <c r="K9" s="17">
        <v>0.22700823515886501</v>
      </c>
      <c r="L9" s="17">
        <v>0.176092648860946</v>
      </c>
      <c r="M9" s="17"/>
      <c r="N9" s="17">
        <v>0.238525837861263</v>
      </c>
      <c r="O9" s="17">
        <v>0.1622257156429</v>
      </c>
      <c r="P9" s="17">
        <v>0.215845953607674</v>
      </c>
      <c r="Q9" s="17">
        <v>0.26473063941932301</v>
      </c>
      <c r="R9" s="17"/>
      <c r="S9" s="17">
        <v>0.22485660856477699</v>
      </c>
      <c r="T9" s="17">
        <v>0.22267013718054199</v>
      </c>
      <c r="U9" s="17">
        <v>0.30631618189224102</v>
      </c>
      <c r="V9" s="17">
        <v>0.248430871126083</v>
      </c>
      <c r="W9" s="17">
        <v>0.108548563928296</v>
      </c>
      <c r="X9" s="17">
        <v>0.206000272825651</v>
      </c>
      <c r="Y9" s="17">
        <v>0.20785618128703701</v>
      </c>
      <c r="Z9" s="17">
        <v>0.22096149172511501</v>
      </c>
      <c r="AA9" s="17">
        <v>0.155011298288456</v>
      </c>
      <c r="AB9" s="17">
        <v>0.232745543631831</v>
      </c>
      <c r="AC9" s="17">
        <v>0.28215585851428798</v>
      </c>
      <c r="AD9" s="17">
        <v>0.15469001272496499</v>
      </c>
      <c r="AE9" s="17"/>
      <c r="AF9" s="17">
        <v>0.20198067081769899</v>
      </c>
      <c r="AG9" s="17">
        <v>0.254828191825197</v>
      </c>
      <c r="AH9" s="17">
        <v>9.5875696879970204E-2</v>
      </c>
      <c r="AI9" s="17">
        <v>0.27701176588107701</v>
      </c>
      <c r="AJ9" s="17">
        <v>0.30969947886551402</v>
      </c>
      <c r="AK9" s="17"/>
      <c r="AL9" s="17">
        <v>0.18642174801229799</v>
      </c>
      <c r="AM9" s="17">
        <v>0.19320636060006599</v>
      </c>
      <c r="AN9" s="17">
        <v>0.35702460439775502</v>
      </c>
      <c r="AO9" s="17">
        <v>0.18680199535969999</v>
      </c>
      <c r="AP9" s="17"/>
      <c r="AQ9" s="17">
        <v>0.211315168431848</v>
      </c>
      <c r="AR9" s="17">
        <v>0.22981864859767101</v>
      </c>
      <c r="AS9" s="17"/>
      <c r="AT9" s="17">
        <v>0.249314107013511</v>
      </c>
      <c r="AU9" s="17">
        <v>0.14646018770863001</v>
      </c>
      <c r="AV9" s="17"/>
      <c r="AW9" s="17">
        <v>0.17044493718438</v>
      </c>
      <c r="AX9" s="17">
        <v>0.19458724081043799</v>
      </c>
      <c r="AY9" s="17">
        <v>0.29055410851642099</v>
      </c>
      <c r="AZ9" s="17"/>
      <c r="BA9" s="17">
        <v>0.31516996162796401</v>
      </c>
      <c r="BB9" s="17">
        <v>0.185234328181031</v>
      </c>
      <c r="BC9" s="17">
        <v>0.21629551890086901</v>
      </c>
      <c r="BD9" s="17">
        <v>0.132143292525713</v>
      </c>
      <c r="BE9" s="17">
        <v>0.14415846203909499</v>
      </c>
      <c r="BF9" s="17"/>
      <c r="BG9" s="17">
        <v>0.20501847545104099</v>
      </c>
      <c r="BH9" s="17">
        <v>0.22846474552762999</v>
      </c>
      <c r="BI9" s="17"/>
      <c r="BJ9" s="17">
        <v>0.22434973534724401</v>
      </c>
      <c r="BK9" s="17">
        <v>0.17771856275647699</v>
      </c>
      <c r="BL9" s="17"/>
      <c r="BM9" s="17">
        <v>0.227537636429435</v>
      </c>
      <c r="BN9" s="17">
        <v>0.216390884207326</v>
      </c>
      <c r="BO9" s="17">
        <v>0.22789632144910801</v>
      </c>
      <c r="BP9" s="17">
        <v>0.33599238808661402</v>
      </c>
      <c r="BQ9" s="17">
        <v>0.146029851333143</v>
      </c>
      <c r="BR9" s="17"/>
      <c r="BS9" s="17">
        <v>0.19244238867436</v>
      </c>
      <c r="BT9" s="17"/>
      <c r="BU9" s="17">
        <v>0.24342102797520801</v>
      </c>
      <c r="BV9" s="17">
        <v>0.23035081161236301</v>
      </c>
      <c r="BW9" s="17">
        <v>0.30648503460064602</v>
      </c>
      <c r="BX9" s="17">
        <v>0.14336820796882299</v>
      </c>
      <c r="BY9" s="17">
        <v>0.158607659637096</v>
      </c>
      <c r="BZ9" s="17"/>
      <c r="CA9" s="17">
        <v>0.21112473146446001</v>
      </c>
      <c r="CB9" s="17"/>
      <c r="CC9" s="17">
        <v>0.241197096490462</v>
      </c>
      <c r="CD9" s="17">
        <v>0.14450033102503801</v>
      </c>
      <c r="CE9" s="17"/>
      <c r="CF9" s="17">
        <v>0.25194145592002798</v>
      </c>
      <c r="CG9" s="17"/>
      <c r="CH9" s="17">
        <v>0.22011004843214399</v>
      </c>
      <c r="CI9" s="17">
        <v>0.34955290514116399</v>
      </c>
    </row>
    <row r="10" spans="2:87" x14ac:dyDescent="0.35">
      <c r="B10" s="18" t="s">
        <v>158</v>
      </c>
      <c r="C10" s="17">
        <v>0.28037964831884499</v>
      </c>
      <c r="D10" s="17">
        <v>0.26656664565997601</v>
      </c>
      <c r="E10" s="17">
        <v>0.29493354318148901</v>
      </c>
      <c r="F10" s="17"/>
      <c r="G10" s="17">
        <v>0.36809313909065899</v>
      </c>
      <c r="H10" s="17">
        <v>0.251960433875071</v>
      </c>
      <c r="I10" s="17">
        <v>0.35090036643254502</v>
      </c>
      <c r="J10" s="17">
        <v>0.24833259558699899</v>
      </c>
      <c r="K10" s="17">
        <v>0.18730811408249001</v>
      </c>
      <c r="L10" s="17">
        <v>0.264491494503302</v>
      </c>
      <c r="M10" s="17"/>
      <c r="N10" s="17">
        <v>0.35105606450412402</v>
      </c>
      <c r="O10" s="17">
        <v>0.249738643352032</v>
      </c>
      <c r="P10" s="17">
        <v>0.26710228915968698</v>
      </c>
      <c r="Q10" s="17">
        <v>0.25608680880940599</v>
      </c>
      <c r="R10" s="17"/>
      <c r="S10" s="17">
        <v>0.36968111114887803</v>
      </c>
      <c r="T10" s="17">
        <v>0.25777526376198601</v>
      </c>
      <c r="U10" s="17">
        <v>0.32230624365212901</v>
      </c>
      <c r="V10" s="17">
        <v>0.216409449722089</v>
      </c>
      <c r="W10" s="17">
        <v>0.471791687574041</v>
      </c>
      <c r="X10" s="17">
        <v>0.32651787846643698</v>
      </c>
      <c r="Y10" s="17">
        <v>0.29269903735727698</v>
      </c>
      <c r="Z10" s="17">
        <v>0.11218100122963499</v>
      </c>
      <c r="AA10" s="17">
        <v>0.16295399603921801</v>
      </c>
      <c r="AB10" s="17">
        <v>0.20027904231086299</v>
      </c>
      <c r="AC10" s="17">
        <v>0.27912329103484701</v>
      </c>
      <c r="AD10" s="17">
        <v>0.27828062124136399</v>
      </c>
      <c r="AE10" s="17"/>
      <c r="AF10" s="17">
        <v>0.23681128692969799</v>
      </c>
      <c r="AG10" s="17">
        <v>0.220179228716986</v>
      </c>
      <c r="AH10" s="17">
        <v>0.34620860461356201</v>
      </c>
      <c r="AI10" s="17">
        <v>0.38938716687781899</v>
      </c>
      <c r="AJ10" s="17">
        <v>0.35723082817609703</v>
      </c>
      <c r="AK10" s="17"/>
      <c r="AL10" s="17">
        <v>0.27291436309548001</v>
      </c>
      <c r="AM10" s="17">
        <v>0.29574399077212299</v>
      </c>
      <c r="AN10" s="17">
        <v>0.27954965543876098</v>
      </c>
      <c r="AO10" s="17">
        <v>0.23008476962406599</v>
      </c>
      <c r="AP10" s="17"/>
      <c r="AQ10" s="17">
        <v>0.23902438780517199</v>
      </c>
      <c r="AR10" s="17">
        <v>0.34842985643298302</v>
      </c>
      <c r="AS10" s="17"/>
      <c r="AT10" s="17">
        <v>0.26897938169381203</v>
      </c>
      <c r="AU10" s="17">
        <v>0.29685951234520602</v>
      </c>
      <c r="AV10" s="17"/>
      <c r="AW10" s="17">
        <v>0.24464377449959199</v>
      </c>
      <c r="AX10" s="17">
        <v>0.34249471497717099</v>
      </c>
      <c r="AY10" s="17">
        <v>0.25784144445120799</v>
      </c>
      <c r="AZ10" s="17"/>
      <c r="BA10" s="17">
        <v>0.32566569832831399</v>
      </c>
      <c r="BB10" s="17">
        <v>0.31580408314582098</v>
      </c>
      <c r="BC10" s="17">
        <v>0.23500252278912701</v>
      </c>
      <c r="BD10" s="17">
        <v>0.23588775574610299</v>
      </c>
      <c r="BE10" s="17">
        <v>0.21592917184688201</v>
      </c>
      <c r="BF10" s="17"/>
      <c r="BG10" s="17">
        <v>0.24989543136407699</v>
      </c>
      <c r="BH10" s="17">
        <v>0.30367173020261201</v>
      </c>
      <c r="BI10" s="17"/>
      <c r="BJ10" s="17">
        <v>0.29105539753855197</v>
      </c>
      <c r="BK10" s="17">
        <v>0.23862535296659401</v>
      </c>
      <c r="BL10" s="17"/>
      <c r="BM10" s="17">
        <v>0.24058887256553799</v>
      </c>
      <c r="BN10" s="17">
        <v>0.168057798116926</v>
      </c>
      <c r="BO10" s="17">
        <v>0.35855592782467299</v>
      </c>
      <c r="BP10" s="17">
        <v>0.36806336654701999</v>
      </c>
      <c r="BQ10" s="17">
        <v>0.189367061612498</v>
      </c>
      <c r="BR10" s="17"/>
      <c r="BS10" s="17">
        <v>0.22016665708657099</v>
      </c>
      <c r="BT10" s="17"/>
      <c r="BU10" s="17">
        <v>0.20165846603274401</v>
      </c>
      <c r="BV10" s="17">
        <v>0.40054752991715897</v>
      </c>
      <c r="BW10" s="17">
        <v>0.48955073979805602</v>
      </c>
      <c r="BX10" s="17">
        <v>0.16548829022570599</v>
      </c>
      <c r="BY10" s="17">
        <v>0.20093562979844201</v>
      </c>
      <c r="BZ10" s="17"/>
      <c r="CA10" s="17">
        <v>0.30310664758470002</v>
      </c>
      <c r="CB10" s="17"/>
      <c r="CC10" s="17">
        <v>0.28102891008244402</v>
      </c>
      <c r="CD10" s="17">
        <v>0.29902586104856899</v>
      </c>
      <c r="CE10" s="17"/>
      <c r="CF10" s="17">
        <v>0.29860043986796603</v>
      </c>
      <c r="CG10" s="17"/>
      <c r="CH10" s="17">
        <v>0.261675819822277</v>
      </c>
      <c r="CI10" s="17">
        <v>0.28793511676737099</v>
      </c>
    </row>
    <row r="11" spans="2:87" x14ac:dyDescent="0.35">
      <c r="B11" s="18" t="s">
        <v>159</v>
      </c>
      <c r="C11" s="17">
        <v>0.163125379701727</v>
      </c>
      <c r="D11" s="17">
        <v>0.19950710144362899</v>
      </c>
      <c r="E11" s="17">
        <v>0.13083821823483399</v>
      </c>
      <c r="F11" s="17"/>
      <c r="G11" s="17">
        <v>0.13039140216832601</v>
      </c>
      <c r="H11" s="17">
        <v>0.14168011113261</v>
      </c>
      <c r="I11" s="17">
        <v>0.142956970224874</v>
      </c>
      <c r="J11" s="17">
        <v>0.20130536106989499</v>
      </c>
      <c r="K11" s="17">
        <v>0.19760028493386</v>
      </c>
      <c r="L11" s="17">
        <v>0.16976520199133399</v>
      </c>
      <c r="M11" s="17"/>
      <c r="N11" s="17">
        <v>0.15791799061067499</v>
      </c>
      <c r="O11" s="17">
        <v>0.24153660977050301</v>
      </c>
      <c r="P11" s="17">
        <v>0.13700998427826599</v>
      </c>
      <c r="Q11" s="17">
        <v>0.101958412215814</v>
      </c>
      <c r="R11" s="17"/>
      <c r="S11" s="17">
        <v>0.11728010478965301</v>
      </c>
      <c r="T11" s="17">
        <v>0.163153619162622</v>
      </c>
      <c r="U11" s="17">
        <v>0.12601146782570499</v>
      </c>
      <c r="V11" s="17">
        <v>0.25678574239618301</v>
      </c>
      <c r="W11" s="17">
        <v>0.111292007063101</v>
      </c>
      <c r="X11" s="17">
        <v>0.133572351697957</v>
      </c>
      <c r="Y11" s="17">
        <v>0.152233289362668</v>
      </c>
      <c r="Z11" s="17">
        <v>0.10884867765554</v>
      </c>
      <c r="AA11" s="17">
        <v>0.15722733332099401</v>
      </c>
      <c r="AB11" s="17">
        <v>0.29866271708438302</v>
      </c>
      <c r="AC11" s="17">
        <v>0.101154656534525</v>
      </c>
      <c r="AD11" s="17">
        <v>0.34672258403557898</v>
      </c>
      <c r="AE11" s="17"/>
      <c r="AF11" s="17">
        <v>0.19480695464047301</v>
      </c>
      <c r="AG11" s="17">
        <v>0.176505092949123</v>
      </c>
      <c r="AH11" s="17">
        <v>0.19779715582535101</v>
      </c>
      <c r="AI11" s="17">
        <v>9.2697454446548394E-2</v>
      </c>
      <c r="AJ11" s="17">
        <v>6.9562371701458098E-2</v>
      </c>
      <c r="AK11" s="17"/>
      <c r="AL11" s="17">
        <v>0.19897006822237001</v>
      </c>
      <c r="AM11" s="17">
        <v>0.160147889535454</v>
      </c>
      <c r="AN11" s="17">
        <v>0.120549698720814</v>
      </c>
      <c r="AO11" s="17">
        <v>8.1666553295219296E-2</v>
      </c>
      <c r="AP11" s="17"/>
      <c r="AQ11" s="17">
        <v>0.171339364990578</v>
      </c>
      <c r="AR11" s="17">
        <v>0.14960924169631101</v>
      </c>
      <c r="AS11" s="17"/>
      <c r="AT11" s="17">
        <v>0.16987408598482401</v>
      </c>
      <c r="AU11" s="17">
        <v>0.19358925415261199</v>
      </c>
      <c r="AV11" s="17"/>
      <c r="AW11" s="17">
        <v>0.202991753285204</v>
      </c>
      <c r="AX11" s="17">
        <v>0.18407582040297299</v>
      </c>
      <c r="AY11" s="17">
        <v>0.13319397429428401</v>
      </c>
      <c r="AZ11" s="17"/>
      <c r="BA11" s="17">
        <v>8.3449126529986803E-2</v>
      </c>
      <c r="BB11" s="17">
        <v>0.20269271891187801</v>
      </c>
      <c r="BC11" s="17">
        <v>0.20360353553930499</v>
      </c>
      <c r="BD11" s="17">
        <v>9.9760716590921394E-2</v>
      </c>
      <c r="BE11" s="17">
        <v>0.179682918959543</v>
      </c>
      <c r="BF11" s="17"/>
      <c r="BG11" s="17">
        <v>0.17027629652537399</v>
      </c>
      <c r="BH11" s="17">
        <v>0.15766157722165899</v>
      </c>
      <c r="BI11" s="17"/>
      <c r="BJ11" s="17">
        <v>0.15019679963775601</v>
      </c>
      <c r="BK11" s="17">
        <v>0.223801412615381</v>
      </c>
      <c r="BL11" s="17"/>
      <c r="BM11" s="17">
        <v>0.12273336101231801</v>
      </c>
      <c r="BN11" s="17">
        <v>0.206503615871305</v>
      </c>
      <c r="BO11" s="17">
        <v>0.161002641692712</v>
      </c>
      <c r="BP11" s="17">
        <v>3.2900945657120997E-2</v>
      </c>
      <c r="BQ11" s="17">
        <v>0.22267112288517399</v>
      </c>
      <c r="BR11" s="17"/>
      <c r="BS11" s="17">
        <v>0.221600043490704</v>
      </c>
      <c r="BT11" s="17"/>
      <c r="BU11" s="17">
        <v>0.18782785394538701</v>
      </c>
      <c r="BV11" s="17">
        <v>0.16845237912053301</v>
      </c>
      <c r="BW11" s="17">
        <v>5.7164915307966802E-2</v>
      </c>
      <c r="BX11" s="17">
        <v>0.197914493757225</v>
      </c>
      <c r="BY11" s="17">
        <v>9.7896855507220604E-2</v>
      </c>
      <c r="BZ11" s="17"/>
      <c r="CA11" s="17">
        <v>0.16566097791283099</v>
      </c>
      <c r="CB11" s="17"/>
      <c r="CC11" s="17">
        <v>0.14903834473302099</v>
      </c>
      <c r="CD11" s="17">
        <v>0.211289290696104</v>
      </c>
      <c r="CE11" s="17"/>
      <c r="CF11" s="17">
        <v>0.14831498240760799</v>
      </c>
      <c r="CG11" s="17"/>
      <c r="CH11" s="17">
        <v>0.202706008352771</v>
      </c>
      <c r="CI11" s="17">
        <v>0.16828010769555601</v>
      </c>
    </row>
    <row r="12" spans="2:87" x14ac:dyDescent="0.35">
      <c r="B12" s="18" t="s">
        <v>160</v>
      </c>
      <c r="C12" s="17">
        <v>9.3461561610118496E-2</v>
      </c>
      <c r="D12" s="17">
        <v>8.6177603869173405E-2</v>
      </c>
      <c r="E12" s="17">
        <v>0.10077148543716</v>
      </c>
      <c r="F12" s="17"/>
      <c r="G12" s="17">
        <v>2.9573621386446501E-2</v>
      </c>
      <c r="H12" s="17">
        <v>9.0387742869424706E-2</v>
      </c>
      <c r="I12" s="17">
        <v>7.6718597781116005E-2</v>
      </c>
      <c r="J12" s="17">
        <v>0.10047272867540701</v>
      </c>
      <c r="K12" s="17">
        <v>0.173659327562353</v>
      </c>
      <c r="L12" s="17">
        <v>0.100733950273143</v>
      </c>
      <c r="M12" s="17"/>
      <c r="N12" s="17">
        <v>6.8741261019414607E-2</v>
      </c>
      <c r="O12" s="17">
        <v>4.6322987583002302E-2</v>
      </c>
      <c r="P12" s="17">
        <v>0.17307650507863001</v>
      </c>
      <c r="Q12" s="17">
        <v>9.9786824679195196E-2</v>
      </c>
      <c r="R12" s="17"/>
      <c r="S12" s="17">
        <v>7.8160384456559207E-2</v>
      </c>
      <c r="T12" s="17">
        <v>7.9096751676477298E-2</v>
      </c>
      <c r="U12" s="17">
        <v>8.3120699326260802E-2</v>
      </c>
      <c r="V12" s="17">
        <v>7.2913762552588302E-2</v>
      </c>
      <c r="W12" s="17">
        <v>4.6042598944741199E-2</v>
      </c>
      <c r="X12" s="17">
        <v>4.0286339244745603E-2</v>
      </c>
      <c r="Y12" s="17">
        <v>0.115822183641834</v>
      </c>
      <c r="Z12" s="17">
        <v>0.22440310557981299</v>
      </c>
      <c r="AA12" s="17">
        <v>0.14439693899309999</v>
      </c>
      <c r="AB12" s="17">
        <v>0.127596365925635</v>
      </c>
      <c r="AC12" s="17">
        <v>0.15403731935406101</v>
      </c>
      <c r="AD12" s="17">
        <v>0</v>
      </c>
      <c r="AE12" s="17"/>
      <c r="AF12" s="17">
        <v>0.110977235521864</v>
      </c>
      <c r="AG12" s="17">
        <v>0.10390435648893299</v>
      </c>
      <c r="AH12" s="17">
        <v>5.2636450039598201E-2</v>
      </c>
      <c r="AI12" s="17">
        <v>6.7929395516825905E-2</v>
      </c>
      <c r="AJ12" s="17">
        <v>0.15669251438030399</v>
      </c>
      <c r="AK12" s="17"/>
      <c r="AL12" s="17">
        <v>9.0746525544864606E-2</v>
      </c>
      <c r="AM12" s="17">
        <v>0.103170018594019</v>
      </c>
      <c r="AN12" s="17">
        <v>7.8712261290362601E-2</v>
      </c>
      <c r="AO12" s="17">
        <v>8.9141538403514298E-2</v>
      </c>
      <c r="AP12" s="17"/>
      <c r="AQ12" s="17">
        <v>0.114815564895517</v>
      </c>
      <c r="AR12" s="17">
        <v>5.8323483658440999E-2</v>
      </c>
      <c r="AS12" s="17"/>
      <c r="AT12" s="17">
        <v>8.0121982106136996E-2</v>
      </c>
      <c r="AU12" s="17">
        <v>0.109798425553188</v>
      </c>
      <c r="AV12" s="17"/>
      <c r="AW12" s="17">
        <v>0.114409693684869</v>
      </c>
      <c r="AX12" s="17">
        <v>0.10906716743200399</v>
      </c>
      <c r="AY12" s="17">
        <v>5.9167048541024198E-2</v>
      </c>
      <c r="AZ12" s="17"/>
      <c r="BA12" s="17">
        <v>8.3582608167300607E-2</v>
      </c>
      <c r="BB12" s="17">
        <v>0.10951310739730701</v>
      </c>
      <c r="BC12" s="17">
        <v>6.55116881191284E-2</v>
      </c>
      <c r="BD12" s="17">
        <v>0.17002627403849199</v>
      </c>
      <c r="BE12" s="17">
        <v>4.5562635854625597E-2</v>
      </c>
      <c r="BF12" s="17"/>
      <c r="BG12" s="17">
        <v>9.6085781013215701E-2</v>
      </c>
      <c r="BH12" s="17">
        <v>9.1456473754045101E-2</v>
      </c>
      <c r="BI12" s="17"/>
      <c r="BJ12" s="17">
        <v>9.4257325520114593E-2</v>
      </c>
      <c r="BK12" s="17">
        <v>9.4364785298129097E-2</v>
      </c>
      <c r="BL12" s="17"/>
      <c r="BM12" s="17">
        <v>5.6628968036821201E-2</v>
      </c>
      <c r="BN12" s="17">
        <v>0.15316504194125999</v>
      </c>
      <c r="BO12" s="17">
        <v>4.95276391651071E-2</v>
      </c>
      <c r="BP12" s="17">
        <v>4.53312460354671E-2</v>
      </c>
      <c r="BQ12" s="17">
        <v>0.21280757435681</v>
      </c>
      <c r="BR12" s="17"/>
      <c r="BS12" s="17">
        <v>0.17177640072880801</v>
      </c>
      <c r="BT12" s="17"/>
      <c r="BU12" s="17">
        <v>0.101703227950278</v>
      </c>
      <c r="BV12" s="17">
        <v>3.3625649737457998E-2</v>
      </c>
      <c r="BW12" s="17">
        <v>1.7397657956584298E-2</v>
      </c>
      <c r="BX12" s="17">
        <v>0.25330459926604398</v>
      </c>
      <c r="BY12" s="17">
        <v>6.2778712249267093E-2</v>
      </c>
      <c r="BZ12" s="17"/>
      <c r="CA12" s="17">
        <v>0.13474492663964299</v>
      </c>
      <c r="CB12" s="17"/>
      <c r="CC12" s="17">
        <v>9.2307190452788304E-2</v>
      </c>
      <c r="CD12" s="17">
        <v>0.110625741677269</v>
      </c>
      <c r="CE12" s="17"/>
      <c r="CF12" s="17">
        <v>8.86509643004387E-2</v>
      </c>
      <c r="CG12" s="17"/>
      <c r="CH12" s="17">
        <v>9.95730158566141E-2</v>
      </c>
      <c r="CI12" s="17">
        <v>7.7679553768985402E-2</v>
      </c>
    </row>
    <row r="13" spans="2:87" x14ac:dyDescent="0.35">
      <c r="B13" s="18" t="s">
        <v>161</v>
      </c>
      <c r="C13" s="19">
        <v>0.244723927555697</v>
      </c>
      <c r="D13" s="19">
        <v>0.218382592408608</v>
      </c>
      <c r="E13" s="19">
        <v>0.26705502912743201</v>
      </c>
      <c r="F13" s="19"/>
      <c r="G13" s="19">
        <v>0.205177639624021</v>
      </c>
      <c r="H13" s="19">
        <v>0.187459050906047</v>
      </c>
      <c r="I13" s="19">
        <v>0.27668553378896399</v>
      </c>
      <c r="J13" s="19">
        <v>0.26234196757990602</v>
      </c>
      <c r="K13" s="19">
        <v>0.214424038262432</v>
      </c>
      <c r="L13" s="19">
        <v>0.28891670437127498</v>
      </c>
      <c r="M13" s="19"/>
      <c r="N13" s="19">
        <v>0.183758846004522</v>
      </c>
      <c r="O13" s="19">
        <v>0.30017604365156297</v>
      </c>
      <c r="P13" s="19">
        <v>0.20696526787574299</v>
      </c>
      <c r="Q13" s="19">
        <v>0.277437314876261</v>
      </c>
      <c r="R13" s="19"/>
      <c r="S13" s="19">
        <v>0.21002179104013299</v>
      </c>
      <c r="T13" s="19">
        <v>0.27730422821837297</v>
      </c>
      <c r="U13" s="19">
        <v>0.16224540730366399</v>
      </c>
      <c r="V13" s="19">
        <v>0.20546017420305701</v>
      </c>
      <c r="W13" s="19">
        <v>0.26232514248982097</v>
      </c>
      <c r="X13" s="19">
        <v>0.29362315776520898</v>
      </c>
      <c r="Y13" s="19">
        <v>0.23138930835118299</v>
      </c>
      <c r="Z13" s="19">
        <v>0.333605723809897</v>
      </c>
      <c r="AA13" s="19">
        <v>0.38041043335823299</v>
      </c>
      <c r="AB13" s="19">
        <v>0.14071633104728901</v>
      </c>
      <c r="AC13" s="19">
        <v>0.18352887456227801</v>
      </c>
      <c r="AD13" s="19">
        <v>0.22030678199809201</v>
      </c>
      <c r="AE13" s="19"/>
      <c r="AF13" s="19">
        <v>0.25542385209026602</v>
      </c>
      <c r="AG13" s="19">
        <v>0.24458313001976101</v>
      </c>
      <c r="AH13" s="19">
        <v>0.30748209264151899</v>
      </c>
      <c r="AI13" s="19">
        <v>0.17297421727772999</v>
      </c>
      <c r="AJ13" s="19">
        <v>0.10681480687662701</v>
      </c>
      <c r="AK13" s="19"/>
      <c r="AL13" s="19">
        <v>0.25094729512498698</v>
      </c>
      <c r="AM13" s="19">
        <v>0.24773174049833799</v>
      </c>
      <c r="AN13" s="19">
        <v>0.16416378015230701</v>
      </c>
      <c r="AO13" s="19">
        <v>0.41230514331750001</v>
      </c>
      <c r="AP13" s="19"/>
      <c r="AQ13" s="19">
        <v>0.26350551387688498</v>
      </c>
      <c r="AR13" s="19">
        <v>0.21381876961459401</v>
      </c>
      <c r="AS13" s="19"/>
      <c r="AT13" s="19">
        <v>0.23171044320171499</v>
      </c>
      <c r="AU13" s="19">
        <v>0.25329262024036397</v>
      </c>
      <c r="AV13" s="19"/>
      <c r="AW13" s="19">
        <v>0.26750984134595501</v>
      </c>
      <c r="AX13" s="19">
        <v>0.169775056377414</v>
      </c>
      <c r="AY13" s="19">
        <v>0.25924342419706298</v>
      </c>
      <c r="AZ13" s="19"/>
      <c r="BA13" s="19">
        <v>0.192132605346435</v>
      </c>
      <c r="BB13" s="19">
        <v>0.18675576236396299</v>
      </c>
      <c r="BC13" s="19">
        <v>0.27958673465157102</v>
      </c>
      <c r="BD13" s="19">
        <v>0.36218196109877099</v>
      </c>
      <c r="BE13" s="19">
        <v>0.414666811299855</v>
      </c>
      <c r="BF13" s="19"/>
      <c r="BG13" s="19">
        <v>0.27872401564629201</v>
      </c>
      <c r="BH13" s="19">
        <v>0.218745473294053</v>
      </c>
      <c r="BI13" s="19"/>
      <c r="BJ13" s="19">
        <v>0.240140741956334</v>
      </c>
      <c r="BK13" s="19">
        <v>0.26548988636341803</v>
      </c>
      <c r="BL13" s="19"/>
      <c r="BM13" s="19">
        <v>0.352511161955888</v>
      </c>
      <c r="BN13" s="19">
        <v>0.25588265986318398</v>
      </c>
      <c r="BO13" s="19">
        <v>0.2030174698684</v>
      </c>
      <c r="BP13" s="19">
        <v>0.21771205367377799</v>
      </c>
      <c r="BQ13" s="19">
        <v>0.22912438981237501</v>
      </c>
      <c r="BR13" s="19"/>
      <c r="BS13" s="19">
        <v>0.194014510019557</v>
      </c>
      <c r="BT13" s="19"/>
      <c r="BU13" s="19">
        <v>0.265389424096384</v>
      </c>
      <c r="BV13" s="19">
        <v>0.16702362961248801</v>
      </c>
      <c r="BW13" s="19">
        <v>0.129401652336747</v>
      </c>
      <c r="BX13" s="19">
        <v>0.239924408782202</v>
      </c>
      <c r="BY13" s="19">
        <v>0.47978114280797501</v>
      </c>
      <c r="BZ13" s="19"/>
      <c r="CA13" s="19">
        <v>0.18536271639836599</v>
      </c>
      <c r="CB13" s="19"/>
      <c r="CC13" s="19">
        <v>0.236428458241285</v>
      </c>
      <c r="CD13" s="19">
        <v>0.23455877555301999</v>
      </c>
      <c r="CE13" s="19"/>
      <c r="CF13" s="19">
        <v>0.212492157503959</v>
      </c>
      <c r="CG13" s="19"/>
      <c r="CH13" s="19">
        <v>0.21593510753619299</v>
      </c>
      <c r="CI13" s="19">
        <v>0.116552316626924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233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520</v>
      </c>
      <c r="D7" s="10">
        <v>254</v>
      </c>
      <c r="E7" s="10">
        <v>264</v>
      </c>
      <c r="F7" s="10"/>
      <c r="G7" s="10">
        <v>41</v>
      </c>
      <c r="H7" s="10">
        <v>88</v>
      </c>
      <c r="I7" s="10">
        <v>97</v>
      </c>
      <c r="J7" s="10">
        <v>90</v>
      </c>
      <c r="K7" s="10">
        <v>69</v>
      </c>
      <c r="L7" s="10">
        <v>135</v>
      </c>
      <c r="M7" s="10"/>
      <c r="N7" s="10">
        <v>144</v>
      </c>
      <c r="O7" s="10">
        <v>145</v>
      </c>
      <c r="P7" s="10">
        <v>113</v>
      </c>
      <c r="Q7" s="10">
        <v>118</v>
      </c>
      <c r="R7" s="10"/>
      <c r="S7" s="10">
        <v>66</v>
      </c>
      <c r="T7" s="10">
        <v>83</v>
      </c>
      <c r="U7" s="10">
        <v>44</v>
      </c>
      <c r="V7" s="10">
        <v>54</v>
      </c>
      <c r="W7" s="10">
        <v>39</v>
      </c>
      <c r="X7" s="10">
        <v>45</v>
      </c>
      <c r="Y7" s="10">
        <v>38</v>
      </c>
      <c r="Z7" s="10">
        <v>17</v>
      </c>
      <c r="AA7" s="10">
        <v>48</v>
      </c>
      <c r="AB7" s="10">
        <v>34</v>
      </c>
      <c r="AC7" s="10">
        <v>38</v>
      </c>
      <c r="AD7" s="10">
        <v>14</v>
      </c>
      <c r="AE7" s="10"/>
      <c r="AF7" s="10">
        <v>78</v>
      </c>
      <c r="AG7" s="10">
        <v>201</v>
      </c>
      <c r="AH7" s="10">
        <v>115</v>
      </c>
      <c r="AI7" s="10">
        <v>51</v>
      </c>
      <c r="AJ7" s="10">
        <v>55</v>
      </c>
      <c r="AK7" s="10"/>
      <c r="AL7" s="10">
        <v>204</v>
      </c>
      <c r="AM7" s="10">
        <v>202</v>
      </c>
      <c r="AN7" s="10">
        <v>85</v>
      </c>
      <c r="AO7" s="10">
        <v>29</v>
      </c>
      <c r="AP7" s="10"/>
      <c r="AQ7" s="10">
        <v>323</v>
      </c>
      <c r="AR7" s="10">
        <v>197</v>
      </c>
      <c r="AS7" s="10"/>
      <c r="AT7" s="10">
        <v>335</v>
      </c>
      <c r="AU7" s="10">
        <v>118</v>
      </c>
      <c r="AV7" s="10"/>
      <c r="AW7" s="10">
        <v>210</v>
      </c>
      <c r="AX7" s="10">
        <v>114</v>
      </c>
      <c r="AY7" s="10">
        <v>177</v>
      </c>
      <c r="AZ7" s="10"/>
      <c r="BA7" s="10">
        <v>114</v>
      </c>
      <c r="BB7" s="10">
        <v>164</v>
      </c>
      <c r="BC7" s="10">
        <v>163</v>
      </c>
      <c r="BD7" s="10">
        <v>58</v>
      </c>
      <c r="BE7" s="10">
        <v>21</v>
      </c>
      <c r="BF7" s="10"/>
      <c r="BG7" s="10">
        <v>211</v>
      </c>
      <c r="BH7" s="10">
        <v>309</v>
      </c>
      <c r="BI7" s="10"/>
      <c r="BJ7" s="10">
        <v>405</v>
      </c>
      <c r="BK7" s="10">
        <v>110</v>
      </c>
      <c r="BL7" s="10"/>
      <c r="BM7" s="10">
        <v>81</v>
      </c>
      <c r="BN7" s="10">
        <v>98</v>
      </c>
      <c r="BO7" s="10">
        <v>189</v>
      </c>
      <c r="BP7" s="10">
        <v>36</v>
      </c>
      <c r="BQ7" s="10">
        <v>59</v>
      </c>
      <c r="BR7" s="10"/>
      <c r="BS7" s="10">
        <v>151</v>
      </c>
      <c r="BT7" s="10"/>
      <c r="BU7" s="10">
        <v>92</v>
      </c>
      <c r="BV7" s="10">
        <v>127</v>
      </c>
      <c r="BW7" s="10">
        <v>55</v>
      </c>
      <c r="BX7" s="10">
        <v>102</v>
      </c>
      <c r="BY7" s="10">
        <v>45</v>
      </c>
      <c r="BZ7" s="10"/>
      <c r="CA7" s="10">
        <v>36</v>
      </c>
      <c r="CB7" s="10"/>
      <c r="CC7" s="10">
        <v>402</v>
      </c>
      <c r="CD7" s="10">
        <v>103</v>
      </c>
      <c r="CE7" s="10"/>
      <c r="CF7" s="10">
        <v>203</v>
      </c>
      <c r="CG7" s="10"/>
      <c r="CH7" s="10">
        <v>179</v>
      </c>
      <c r="CI7" s="10">
        <v>47</v>
      </c>
    </row>
    <row r="8" spans="2:87" ht="30" customHeight="1" x14ac:dyDescent="0.35">
      <c r="B8" s="11" t="s">
        <v>20</v>
      </c>
      <c r="C8" s="11">
        <v>523</v>
      </c>
      <c r="D8" s="11">
        <v>249</v>
      </c>
      <c r="E8" s="11">
        <v>272</v>
      </c>
      <c r="F8" s="11"/>
      <c r="G8" s="11">
        <v>73</v>
      </c>
      <c r="H8" s="11">
        <v>88</v>
      </c>
      <c r="I8" s="11">
        <v>93</v>
      </c>
      <c r="J8" s="11">
        <v>84</v>
      </c>
      <c r="K8" s="11">
        <v>63</v>
      </c>
      <c r="L8" s="11">
        <v>122</v>
      </c>
      <c r="M8" s="11"/>
      <c r="N8" s="11">
        <v>130</v>
      </c>
      <c r="O8" s="11">
        <v>148</v>
      </c>
      <c r="P8" s="11">
        <v>118</v>
      </c>
      <c r="Q8" s="11">
        <v>128</v>
      </c>
      <c r="R8" s="11"/>
      <c r="S8" s="11">
        <v>64</v>
      </c>
      <c r="T8" s="11">
        <v>79</v>
      </c>
      <c r="U8" s="11">
        <v>45</v>
      </c>
      <c r="V8" s="11">
        <v>58</v>
      </c>
      <c r="W8" s="11">
        <v>36</v>
      </c>
      <c r="X8" s="11">
        <v>49</v>
      </c>
      <c r="Y8" s="11">
        <v>43</v>
      </c>
      <c r="Z8" s="11">
        <v>18</v>
      </c>
      <c r="AA8" s="11">
        <v>53</v>
      </c>
      <c r="AB8" s="11">
        <v>31</v>
      </c>
      <c r="AC8" s="11">
        <v>35</v>
      </c>
      <c r="AD8" s="11">
        <v>12</v>
      </c>
      <c r="AE8" s="11"/>
      <c r="AF8" s="11">
        <v>83</v>
      </c>
      <c r="AG8" s="11">
        <v>204</v>
      </c>
      <c r="AH8" s="11">
        <v>111</v>
      </c>
      <c r="AI8" s="11">
        <v>52</v>
      </c>
      <c r="AJ8" s="11">
        <v>53</v>
      </c>
      <c r="AK8" s="11"/>
      <c r="AL8" s="11">
        <v>196</v>
      </c>
      <c r="AM8" s="11">
        <v>205</v>
      </c>
      <c r="AN8" s="11">
        <v>90</v>
      </c>
      <c r="AO8" s="11">
        <v>32</v>
      </c>
      <c r="AP8" s="11"/>
      <c r="AQ8" s="11">
        <v>325</v>
      </c>
      <c r="AR8" s="11">
        <v>198</v>
      </c>
      <c r="AS8" s="11"/>
      <c r="AT8" s="11">
        <v>338</v>
      </c>
      <c r="AU8" s="11">
        <v>106</v>
      </c>
      <c r="AV8" s="11"/>
      <c r="AW8" s="11">
        <v>194</v>
      </c>
      <c r="AX8" s="11">
        <v>114</v>
      </c>
      <c r="AY8" s="11">
        <v>188</v>
      </c>
      <c r="AZ8" s="11"/>
      <c r="BA8" s="11">
        <v>123</v>
      </c>
      <c r="BB8" s="11">
        <v>160</v>
      </c>
      <c r="BC8" s="11">
        <v>164</v>
      </c>
      <c r="BD8" s="11">
        <v>55</v>
      </c>
      <c r="BE8" s="11">
        <v>21</v>
      </c>
      <c r="BF8" s="11"/>
      <c r="BG8" s="11">
        <v>226</v>
      </c>
      <c r="BH8" s="11">
        <v>296</v>
      </c>
      <c r="BI8" s="11"/>
      <c r="BJ8" s="11">
        <v>417</v>
      </c>
      <c r="BK8" s="11">
        <v>101</v>
      </c>
      <c r="BL8" s="11"/>
      <c r="BM8" s="11">
        <v>86</v>
      </c>
      <c r="BN8" s="11">
        <v>93</v>
      </c>
      <c r="BO8" s="11">
        <v>194</v>
      </c>
      <c r="BP8" s="11">
        <v>35</v>
      </c>
      <c r="BQ8" s="11">
        <v>58</v>
      </c>
      <c r="BR8" s="11"/>
      <c r="BS8" s="11">
        <v>146</v>
      </c>
      <c r="BT8" s="11"/>
      <c r="BU8" s="11">
        <v>91</v>
      </c>
      <c r="BV8" s="11">
        <v>131</v>
      </c>
      <c r="BW8" s="11">
        <v>53</v>
      </c>
      <c r="BX8" s="11">
        <v>100</v>
      </c>
      <c r="BY8" s="11">
        <v>47</v>
      </c>
      <c r="BZ8" s="11"/>
      <c r="CA8" s="11">
        <v>36</v>
      </c>
      <c r="CB8" s="11"/>
      <c r="CC8" s="11">
        <v>400</v>
      </c>
      <c r="CD8" s="11">
        <v>108</v>
      </c>
      <c r="CE8" s="11"/>
      <c r="CF8" s="11">
        <v>195</v>
      </c>
      <c r="CG8" s="11"/>
      <c r="CH8" s="11">
        <v>177</v>
      </c>
      <c r="CI8" s="11">
        <v>49</v>
      </c>
    </row>
    <row r="9" spans="2:87" x14ac:dyDescent="0.35">
      <c r="B9" s="18" t="s">
        <v>157</v>
      </c>
      <c r="C9" s="17">
        <v>0.168128636623812</v>
      </c>
      <c r="D9" s="17">
        <v>0.16129106244192501</v>
      </c>
      <c r="E9" s="17">
        <v>0.172302656830083</v>
      </c>
      <c r="F9" s="17"/>
      <c r="G9" s="17">
        <v>0.26100046354713702</v>
      </c>
      <c r="H9" s="17">
        <v>0.25937586452366801</v>
      </c>
      <c r="I9" s="17">
        <v>8.2795099231319197E-2</v>
      </c>
      <c r="J9" s="17">
        <v>0.190089508222684</v>
      </c>
      <c r="K9" s="17">
        <v>0.15365119242507599</v>
      </c>
      <c r="L9" s="17">
        <v>0.10392668733720301</v>
      </c>
      <c r="M9" s="17"/>
      <c r="N9" s="17">
        <v>0.222624787132395</v>
      </c>
      <c r="O9" s="17">
        <v>9.9421120393176299E-2</v>
      </c>
      <c r="P9" s="17">
        <v>0.16409814188327701</v>
      </c>
      <c r="Q9" s="17">
        <v>0.19570517202708601</v>
      </c>
      <c r="R9" s="17"/>
      <c r="S9" s="17">
        <v>0.17260986261792499</v>
      </c>
      <c r="T9" s="17">
        <v>0.13746664291823399</v>
      </c>
      <c r="U9" s="17">
        <v>0.21856446327429399</v>
      </c>
      <c r="V9" s="17">
        <v>0.214712080923538</v>
      </c>
      <c r="W9" s="17">
        <v>8.5939155232498704E-2</v>
      </c>
      <c r="X9" s="17">
        <v>0.188384837346048</v>
      </c>
      <c r="Y9" s="17">
        <v>0.17982511401089099</v>
      </c>
      <c r="Z9" s="17">
        <v>0.167712904803235</v>
      </c>
      <c r="AA9" s="17">
        <v>0.16501494559652399</v>
      </c>
      <c r="AB9" s="17">
        <v>0.14732972466421501</v>
      </c>
      <c r="AC9" s="17">
        <v>0.186593493934679</v>
      </c>
      <c r="AD9" s="17">
        <v>6.8504671800648204E-2</v>
      </c>
      <c r="AE9" s="17"/>
      <c r="AF9" s="17">
        <v>0.15711512562496799</v>
      </c>
      <c r="AG9" s="17">
        <v>0.189781728727897</v>
      </c>
      <c r="AH9" s="17">
        <v>9.5479777917496594E-2</v>
      </c>
      <c r="AI9" s="17">
        <v>0.182265050836564</v>
      </c>
      <c r="AJ9" s="17">
        <v>0.26135146239255402</v>
      </c>
      <c r="AK9" s="17"/>
      <c r="AL9" s="17">
        <v>0.14695421351030399</v>
      </c>
      <c r="AM9" s="17">
        <v>0.16418320674331199</v>
      </c>
      <c r="AN9" s="17">
        <v>0.22542886043948501</v>
      </c>
      <c r="AO9" s="17">
        <v>0.16298723673420101</v>
      </c>
      <c r="AP9" s="17"/>
      <c r="AQ9" s="17">
        <v>0.15347182023047501</v>
      </c>
      <c r="AR9" s="17">
        <v>0.19224647298776201</v>
      </c>
      <c r="AS9" s="17"/>
      <c r="AT9" s="17">
        <v>0.19314919112956</v>
      </c>
      <c r="AU9" s="17">
        <v>9.7453539026887498E-2</v>
      </c>
      <c r="AV9" s="17"/>
      <c r="AW9" s="17">
        <v>0.14351556819095199</v>
      </c>
      <c r="AX9" s="17">
        <v>0.14981727850004101</v>
      </c>
      <c r="AY9" s="17">
        <v>0.20566568689214601</v>
      </c>
      <c r="AZ9" s="17"/>
      <c r="BA9" s="17">
        <v>0.28253512322536101</v>
      </c>
      <c r="BB9" s="17">
        <v>0.107961174608733</v>
      </c>
      <c r="BC9" s="17">
        <v>0.17359680206643299</v>
      </c>
      <c r="BD9" s="17">
        <v>9.5525357760087498E-2</v>
      </c>
      <c r="BE9" s="17">
        <v>0.1034160950636</v>
      </c>
      <c r="BF9" s="17"/>
      <c r="BG9" s="17">
        <v>0.168207036946527</v>
      </c>
      <c r="BH9" s="17">
        <v>0.16806873327319899</v>
      </c>
      <c r="BI9" s="17"/>
      <c r="BJ9" s="17">
        <v>0.16913940107184</v>
      </c>
      <c r="BK9" s="17">
        <v>0.15479511400535001</v>
      </c>
      <c r="BL9" s="17"/>
      <c r="BM9" s="17">
        <v>0.19007238510386701</v>
      </c>
      <c r="BN9" s="17">
        <v>0.13850312666201101</v>
      </c>
      <c r="BO9" s="17">
        <v>0.20123464484965101</v>
      </c>
      <c r="BP9" s="17">
        <v>0.21737439844588599</v>
      </c>
      <c r="BQ9" s="17">
        <v>8.4628127154684499E-2</v>
      </c>
      <c r="BR9" s="17"/>
      <c r="BS9" s="17">
        <v>0.112606675389474</v>
      </c>
      <c r="BT9" s="17"/>
      <c r="BU9" s="17">
        <v>0.197378892567797</v>
      </c>
      <c r="BV9" s="17">
        <v>0.20937820101426299</v>
      </c>
      <c r="BW9" s="17">
        <v>0.214553375293184</v>
      </c>
      <c r="BX9" s="17">
        <v>0.114575871571027</v>
      </c>
      <c r="BY9" s="17">
        <v>0.10219471565702</v>
      </c>
      <c r="BZ9" s="17"/>
      <c r="CA9" s="17">
        <v>0.16090950956948599</v>
      </c>
      <c r="CB9" s="17"/>
      <c r="CC9" s="17">
        <v>0.18661215618348101</v>
      </c>
      <c r="CD9" s="17">
        <v>0.11442667473094</v>
      </c>
      <c r="CE9" s="17"/>
      <c r="CF9" s="17">
        <v>0.177434375804189</v>
      </c>
      <c r="CG9" s="17"/>
      <c r="CH9" s="17">
        <v>0.14364068095692001</v>
      </c>
      <c r="CI9" s="17">
        <v>0.32827155159243698</v>
      </c>
    </row>
    <row r="10" spans="2:87" x14ac:dyDescent="0.35">
      <c r="B10" s="18" t="s">
        <v>158</v>
      </c>
      <c r="C10" s="17">
        <v>0.30295010092577701</v>
      </c>
      <c r="D10" s="17">
        <v>0.31335091852097102</v>
      </c>
      <c r="E10" s="17">
        <v>0.29543862815342398</v>
      </c>
      <c r="F10" s="17"/>
      <c r="G10" s="17">
        <v>0.38089922838372497</v>
      </c>
      <c r="H10" s="17">
        <v>0.30930559308109001</v>
      </c>
      <c r="I10" s="17">
        <v>0.335942467041772</v>
      </c>
      <c r="J10" s="17">
        <v>0.266384103522531</v>
      </c>
      <c r="K10" s="17">
        <v>0.23284214420291599</v>
      </c>
      <c r="L10" s="17">
        <v>0.28759801989713801</v>
      </c>
      <c r="M10" s="17"/>
      <c r="N10" s="17">
        <v>0.32911155555155802</v>
      </c>
      <c r="O10" s="17">
        <v>0.31704196524005002</v>
      </c>
      <c r="P10" s="17">
        <v>0.27431172984687002</v>
      </c>
      <c r="Q10" s="17">
        <v>0.28642299367334401</v>
      </c>
      <c r="R10" s="17"/>
      <c r="S10" s="17">
        <v>0.37582732441582201</v>
      </c>
      <c r="T10" s="17">
        <v>0.33796655044340801</v>
      </c>
      <c r="U10" s="17">
        <v>0.307641718027861</v>
      </c>
      <c r="V10" s="17">
        <v>0.25396475126060503</v>
      </c>
      <c r="W10" s="17">
        <v>0.45225997644240901</v>
      </c>
      <c r="X10" s="17">
        <v>0.20608647977620201</v>
      </c>
      <c r="Y10" s="17">
        <v>0.29283713904833197</v>
      </c>
      <c r="Z10" s="17">
        <v>0.16542958815151501</v>
      </c>
      <c r="AA10" s="17">
        <v>0.20085651650907299</v>
      </c>
      <c r="AB10" s="17">
        <v>0.29046904055586897</v>
      </c>
      <c r="AC10" s="17">
        <v>0.32476300158868898</v>
      </c>
      <c r="AD10" s="17">
        <v>0.51285974590165995</v>
      </c>
      <c r="AE10" s="17"/>
      <c r="AF10" s="17">
        <v>0.25443758645034298</v>
      </c>
      <c r="AG10" s="17">
        <v>0.28963795187535901</v>
      </c>
      <c r="AH10" s="17">
        <v>0.32163004653067701</v>
      </c>
      <c r="AI10" s="17">
        <v>0.38773442518749202</v>
      </c>
      <c r="AJ10" s="17">
        <v>0.30427996522267797</v>
      </c>
      <c r="AK10" s="17"/>
      <c r="AL10" s="17">
        <v>0.285954322940005</v>
      </c>
      <c r="AM10" s="17">
        <v>0.30184441711862398</v>
      </c>
      <c r="AN10" s="17">
        <v>0.36317269422285797</v>
      </c>
      <c r="AO10" s="17">
        <v>0.24590736774041</v>
      </c>
      <c r="AP10" s="17"/>
      <c r="AQ10" s="17">
        <v>0.27123251236833701</v>
      </c>
      <c r="AR10" s="17">
        <v>0.35514149025335201</v>
      </c>
      <c r="AS10" s="17"/>
      <c r="AT10" s="17">
        <v>0.29822739455686798</v>
      </c>
      <c r="AU10" s="17">
        <v>0.28855205378140297</v>
      </c>
      <c r="AV10" s="17"/>
      <c r="AW10" s="17">
        <v>0.23615426409580201</v>
      </c>
      <c r="AX10" s="17">
        <v>0.40608867926098402</v>
      </c>
      <c r="AY10" s="17">
        <v>0.291321370290133</v>
      </c>
      <c r="AZ10" s="17"/>
      <c r="BA10" s="17">
        <v>0.30286695271590702</v>
      </c>
      <c r="BB10" s="17">
        <v>0.35864819855975599</v>
      </c>
      <c r="BC10" s="17">
        <v>0.28032194358284201</v>
      </c>
      <c r="BD10" s="17">
        <v>0.238924175864726</v>
      </c>
      <c r="BE10" s="17">
        <v>0.223735907047067</v>
      </c>
      <c r="BF10" s="17"/>
      <c r="BG10" s="17">
        <v>0.282795849669713</v>
      </c>
      <c r="BH10" s="17">
        <v>0.31834936380527901</v>
      </c>
      <c r="BI10" s="17"/>
      <c r="BJ10" s="17">
        <v>0.31404019119230803</v>
      </c>
      <c r="BK10" s="17">
        <v>0.25175155538329802</v>
      </c>
      <c r="BL10" s="17"/>
      <c r="BM10" s="17">
        <v>0.28809344161237799</v>
      </c>
      <c r="BN10" s="17">
        <v>0.27440536748037903</v>
      </c>
      <c r="BO10" s="17">
        <v>0.340934583380262</v>
      </c>
      <c r="BP10" s="17">
        <v>0.43854757312936798</v>
      </c>
      <c r="BQ10" s="17">
        <v>0.16870636511509501</v>
      </c>
      <c r="BR10" s="17"/>
      <c r="BS10" s="17">
        <v>0.23451303932423101</v>
      </c>
      <c r="BT10" s="17"/>
      <c r="BU10" s="17">
        <v>0.257885820819794</v>
      </c>
      <c r="BV10" s="17">
        <v>0.36857532702479401</v>
      </c>
      <c r="BW10" s="17">
        <v>0.53081017208424297</v>
      </c>
      <c r="BX10" s="17">
        <v>0.17620185968958699</v>
      </c>
      <c r="BY10" s="17">
        <v>0.23938518848517801</v>
      </c>
      <c r="BZ10" s="17"/>
      <c r="CA10" s="17">
        <v>0.21867916001545301</v>
      </c>
      <c r="CB10" s="17"/>
      <c r="CC10" s="17">
        <v>0.3107910926893</v>
      </c>
      <c r="CD10" s="17">
        <v>0.29605378470396998</v>
      </c>
      <c r="CE10" s="17"/>
      <c r="CF10" s="17">
        <v>0.31794749428901298</v>
      </c>
      <c r="CG10" s="17"/>
      <c r="CH10" s="17">
        <v>0.31128941670810001</v>
      </c>
      <c r="CI10" s="17">
        <v>0.329589435135275</v>
      </c>
    </row>
    <row r="11" spans="2:87" x14ac:dyDescent="0.35">
      <c r="B11" s="18" t="s">
        <v>159</v>
      </c>
      <c r="C11" s="17">
        <v>0.18024122770355</v>
      </c>
      <c r="D11" s="17">
        <v>0.21881256042723499</v>
      </c>
      <c r="E11" s="17">
        <v>0.146059824057403</v>
      </c>
      <c r="F11" s="17"/>
      <c r="G11" s="17">
        <v>7.3293601728686097E-2</v>
      </c>
      <c r="H11" s="17">
        <v>0.18609962405736699</v>
      </c>
      <c r="I11" s="17">
        <v>0.19643281966006099</v>
      </c>
      <c r="J11" s="17">
        <v>0.20093980460149799</v>
      </c>
      <c r="K11" s="17">
        <v>0.18504879688495501</v>
      </c>
      <c r="L11" s="17">
        <v>0.21099844466134801</v>
      </c>
      <c r="M11" s="17"/>
      <c r="N11" s="17">
        <v>0.211276209727039</v>
      </c>
      <c r="O11" s="17">
        <v>0.177827257281541</v>
      </c>
      <c r="P11" s="17">
        <v>0.20907695011197799</v>
      </c>
      <c r="Q11" s="17">
        <v>0.124964420028901</v>
      </c>
      <c r="R11" s="17"/>
      <c r="S11" s="17">
        <v>0.175323135902895</v>
      </c>
      <c r="T11" s="17">
        <v>0.158477852211135</v>
      </c>
      <c r="U11" s="17">
        <v>0.25098900916922401</v>
      </c>
      <c r="V11" s="17">
        <v>0.20523804574150201</v>
      </c>
      <c r="W11" s="17">
        <v>0.15397363572433301</v>
      </c>
      <c r="X11" s="17">
        <v>0.23080404080078001</v>
      </c>
      <c r="Y11" s="17">
        <v>0.152220264156646</v>
      </c>
      <c r="Z11" s="17">
        <v>0.16318816411527901</v>
      </c>
      <c r="AA11" s="17">
        <v>0.14628246167723699</v>
      </c>
      <c r="AB11" s="17">
        <v>0.17999287335942901</v>
      </c>
      <c r="AC11" s="17">
        <v>0.151985695274031</v>
      </c>
      <c r="AD11" s="17">
        <v>0.19832880029960001</v>
      </c>
      <c r="AE11" s="17"/>
      <c r="AF11" s="17">
        <v>0.19796553356049801</v>
      </c>
      <c r="AG11" s="17">
        <v>0.16853295224388001</v>
      </c>
      <c r="AH11" s="17">
        <v>0.204936162456023</v>
      </c>
      <c r="AI11" s="17">
        <v>0.22449323261415999</v>
      </c>
      <c r="AJ11" s="17">
        <v>0.173718218156478</v>
      </c>
      <c r="AK11" s="17"/>
      <c r="AL11" s="17">
        <v>0.22037016505204801</v>
      </c>
      <c r="AM11" s="17">
        <v>0.160314254795212</v>
      </c>
      <c r="AN11" s="17">
        <v>0.160538709333476</v>
      </c>
      <c r="AO11" s="17">
        <v>0.11714580090240299</v>
      </c>
      <c r="AP11" s="17"/>
      <c r="AQ11" s="17">
        <v>0.19764879471374</v>
      </c>
      <c r="AR11" s="17">
        <v>0.15159702275621101</v>
      </c>
      <c r="AS11" s="17"/>
      <c r="AT11" s="17">
        <v>0.19083873537610199</v>
      </c>
      <c r="AU11" s="17">
        <v>0.24307425494033599</v>
      </c>
      <c r="AV11" s="17"/>
      <c r="AW11" s="17">
        <v>0.221435494435089</v>
      </c>
      <c r="AX11" s="17">
        <v>0.164896108074683</v>
      </c>
      <c r="AY11" s="17">
        <v>0.16815262134214601</v>
      </c>
      <c r="AZ11" s="17"/>
      <c r="BA11" s="17">
        <v>0.15272398779541799</v>
      </c>
      <c r="BB11" s="17">
        <v>0.20470602889471101</v>
      </c>
      <c r="BC11" s="17">
        <v>0.194653619734142</v>
      </c>
      <c r="BD11" s="17">
        <v>0.115754777922646</v>
      </c>
      <c r="BE11" s="17">
        <v>0.212618550734852</v>
      </c>
      <c r="BF11" s="17"/>
      <c r="BG11" s="17">
        <v>0.175322153511759</v>
      </c>
      <c r="BH11" s="17">
        <v>0.18399974572740299</v>
      </c>
      <c r="BI11" s="17"/>
      <c r="BJ11" s="17">
        <v>0.169547911376732</v>
      </c>
      <c r="BK11" s="17">
        <v>0.23245751532966</v>
      </c>
      <c r="BL11" s="17"/>
      <c r="BM11" s="17">
        <v>0.12597482604399801</v>
      </c>
      <c r="BN11" s="17">
        <v>0.225880705032279</v>
      </c>
      <c r="BO11" s="17">
        <v>0.15553723086930199</v>
      </c>
      <c r="BP11" s="17">
        <v>8.1034728715500895E-2</v>
      </c>
      <c r="BQ11" s="17">
        <v>0.30892863296755901</v>
      </c>
      <c r="BR11" s="17"/>
      <c r="BS11" s="17">
        <v>0.28144961043959199</v>
      </c>
      <c r="BT11" s="17"/>
      <c r="BU11" s="17">
        <v>0.218180718287039</v>
      </c>
      <c r="BV11" s="17">
        <v>0.170428788999443</v>
      </c>
      <c r="BW11" s="17">
        <v>0.10783714232924201</v>
      </c>
      <c r="BX11" s="17">
        <v>0.237416181808312</v>
      </c>
      <c r="BY11" s="17">
        <v>0.10141267635307399</v>
      </c>
      <c r="BZ11" s="17"/>
      <c r="CA11" s="17">
        <v>0.269609814270796</v>
      </c>
      <c r="CB11" s="17"/>
      <c r="CC11" s="17">
        <v>0.167449918476059</v>
      </c>
      <c r="CD11" s="17">
        <v>0.24319525189177099</v>
      </c>
      <c r="CE11" s="17"/>
      <c r="CF11" s="17">
        <v>0.19492148682947399</v>
      </c>
      <c r="CG11" s="17"/>
      <c r="CH11" s="17">
        <v>0.212272540404077</v>
      </c>
      <c r="CI11" s="17">
        <v>0.115370288159917</v>
      </c>
    </row>
    <row r="12" spans="2:87" x14ac:dyDescent="0.35">
      <c r="B12" s="18" t="s">
        <v>160</v>
      </c>
      <c r="C12" s="17">
        <v>9.2031949103661803E-2</v>
      </c>
      <c r="D12" s="17">
        <v>7.9598804417852498E-2</v>
      </c>
      <c r="E12" s="17">
        <v>0.104056780043248</v>
      </c>
      <c r="F12" s="17"/>
      <c r="G12" s="17">
        <v>5.0055445329984301E-2</v>
      </c>
      <c r="H12" s="17">
        <v>7.9061279276479005E-2</v>
      </c>
      <c r="I12" s="17">
        <v>8.4761961678684203E-2</v>
      </c>
      <c r="J12" s="17">
        <v>7.8750906161590306E-2</v>
      </c>
      <c r="K12" s="17">
        <v>0.20086688217201301</v>
      </c>
      <c r="L12" s="17">
        <v>8.5385628330728505E-2</v>
      </c>
      <c r="M12" s="17"/>
      <c r="N12" s="17">
        <v>5.9992577833987801E-2</v>
      </c>
      <c r="O12" s="17">
        <v>8.9864718928555604E-2</v>
      </c>
      <c r="P12" s="17">
        <v>0.11354491036657</v>
      </c>
      <c r="Q12" s="17">
        <v>0.10732705514825799</v>
      </c>
      <c r="R12" s="17"/>
      <c r="S12" s="17">
        <v>5.2084661749513303E-2</v>
      </c>
      <c r="T12" s="17">
        <v>8.9510190192848504E-2</v>
      </c>
      <c r="U12" s="17">
        <v>6.05594022249566E-2</v>
      </c>
      <c r="V12" s="17">
        <v>0.120624947871298</v>
      </c>
      <c r="W12" s="17">
        <v>4.6042598944741199E-2</v>
      </c>
      <c r="X12" s="17">
        <v>5.9870553779495399E-2</v>
      </c>
      <c r="Y12" s="17">
        <v>9.3052647960933196E-2</v>
      </c>
      <c r="Z12" s="17">
        <v>4.9378442805590103E-2</v>
      </c>
      <c r="AA12" s="17">
        <v>0.10743564285893301</v>
      </c>
      <c r="AB12" s="17">
        <v>0.26963733009887703</v>
      </c>
      <c r="AC12" s="17">
        <v>0.127848025534225</v>
      </c>
      <c r="AD12" s="17">
        <v>0</v>
      </c>
      <c r="AE12" s="17"/>
      <c r="AF12" s="17">
        <v>0.122513805564595</v>
      </c>
      <c r="AG12" s="17">
        <v>0.107007825863629</v>
      </c>
      <c r="AH12" s="17">
        <v>6.9732056580282906E-2</v>
      </c>
      <c r="AI12" s="17">
        <v>3.2533074084054203E-2</v>
      </c>
      <c r="AJ12" s="17">
        <v>9.3051482683250794E-2</v>
      </c>
      <c r="AK12" s="17"/>
      <c r="AL12" s="17">
        <v>6.0162592544097199E-2</v>
      </c>
      <c r="AM12" s="17">
        <v>0.12100793585637</v>
      </c>
      <c r="AN12" s="17">
        <v>9.6526265786217702E-2</v>
      </c>
      <c r="AO12" s="17">
        <v>8.9141538403514298E-2</v>
      </c>
      <c r="AP12" s="17"/>
      <c r="AQ12" s="17">
        <v>9.8447001596828093E-2</v>
      </c>
      <c r="AR12" s="17">
        <v>8.1475960535320899E-2</v>
      </c>
      <c r="AS12" s="17"/>
      <c r="AT12" s="17">
        <v>7.9807903024684601E-2</v>
      </c>
      <c r="AU12" s="17">
        <v>9.9046472603955604E-2</v>
      </c>
      <c r="AV12" s="17"/>
      <c r="AW12" s="17">
        <v>0.117916483308616</v>
      </c>
      <c r="AX12" s="17">
        <v>0.107948953813257</v>
      </c>
      <c r="AY12" s="17">
        <v>6.9149406562590096E-2</v>
      </c>
      <c r="AZ12" s="17"/>
      <c r="BA12" s="17">
        <v>5.3683376130622101E-2</v>
      </c>
      <c r="BB12" s="17">
        <v>0.12510473967417299</v>
      </c>
      <c r="BC12" s="17">
        <v>7.4280991931804805E-2</v>
      </c>
      <c r="BD12" s="17">
        <v>0.151957815724578</v>
      </c>
      <c r="BE12" s="17">
        <v>4.5562635854625597E-2</v>
      </c>
      <c r="BF12" s="17"/>
      <c r="BG12" s="17">
        <v>7.99926350152982E-2</v>
      </c>
      <c r="BH12" s="17">
        <v>0.101230830281638</v>
      </c>
      <c r="BI12" s="17"/>
      <c r="BJ12" s="17">
        <v>9.6665487761277105E-2</v>
      </c>
      <c r="BK12" s="17">
        <v>7.7029585501602299E-2</v>
      </c>
      <c r="BL12" s="17"/>
      <c r="BM12" s="17">
        <v>4.4599338892572102E-2</v>
      </c>
      <c r="BN12" s="17">
        <v>0.10444936325021301</v>
      </c>
      <c r="BO12" s="17">
        <v>6.7094355862152899E-2</v>
      </c>
      <c r="BP12" s="17">
        <v>4.53312460354671E-2</v>
      </c>
      <c r="BQ12" s="17">
        <v>0.20856389256586499</v>
      </c>
      <c r="BR12" s="17"/>
      <c r="BS12" s="17">
        <v>0.17191973329485499</v>
      </c>
      <c r="BT12" s="17"/>
      <c r="BU12" s="17">
        <v>6.1165144228987001E-2</v>
      </c>
      <c r="BV12" s="17">
        <v>4.4914620200484298E-2</v>
      </c>
      <c r="BW12" s="17">
        <v>1.7397657956584298E-2</v>
      </c>
      <c r="BX12" s="17">
        <v>0.21496016997316</v>
      </c>
      <c r="BY12" s="17">
        <v>9.7924565029066393E-2</v>
      </c>
      <c r="BZ12" s="17"/>
      <c r="CA12" s="17">
        <v>0.14223593616911601</v>
      </c>
      <c r="CB12" s="17"/>
      <c r="CC12" s="17">
        <v>8.6006955999471196E-2</v>
      </c>
      <c r="CD12" s="17">
        <v>0.11874833793412901</v>
      </c>
      <c r="CE12" s="17"/>
      <c r="CF12" s="17">
        <v>9.1130721616444005E-2</v>
      </c>
      <c r="CG12" s="17"/>
      <c r="CH12" s="17">
        <v>9.9525124074344801E-2</v>
      </c>
      <c r="CI12" s="17">
        <v>6.6355341776430807E-2</v>
      </c>
    </row>
    <row r="13" spans="2:87" x14ac:dyDescent="0.35">
      <c r="B13" s="18" t="s">
        <v>161</v>
      </c>
      <c r="C13" s="19">
        <v>0.25664808564319902</v>
      </c>
      <c r="D13" s="19">
        <v>0.22694665419201701</v>
      </c>
      <c r="E13" s="19">
        <v>0.28214211091584201</v>
      </c>
      <c r="F13" s="19"/>
      <c r="G13" s="19">
        <v>0.234751261010467</v>
      </c>
      <c r="H13" s="19">
        <v>0.166157639061396</v>
      </c>
      <c r="I13" s="19">
        <v>0.30006765238816402</v>
      </c>
      <c r="J13" s="19">
        <v>0.26383567749169601</v>
      </c>
      <c r="K13" s="19">
        <v>0.22759098431503999</v>
      </c>
      <c r="L13" s="19">
        <v>0.31209121977358201</v>
      </c>
      <c r="M13" s="19"/>
      <c r="N13" s="19">
        <v>0.17699486975501999</v>
      </c>
      <c r="O13" s="19">
        <v>0.31584493815667802</v>
      </c>
      <c r="P13" s="19">
        <v>0.23896826779130501</v>
      </c>
      <c r="Q13" s="19">
        <v>0.28558035912241098</v>
      </c>
      <c r="R13" s="19"/>
      <c r="S13" s="19">
        <v>0.22415501531384499</v>
      </c>
      <c r="T13" s="19">
        <v>0.276578764234375</v>
      </c>
      <c r="U13" s="19">
        <v>0.16224540730366399</v>
      </c>
      <c r="V13" s="19">
        <v>0.20546017420305701</v>
      </c>
      <c r="W13" s="19">
        <v>0.26178463365601801</v>
      </c>
      <c r="X13" s="19">
        <v>0.31485408829747502</v>
      </c>
      <c r="Y13" s="19">
        <v>0.282064834823198</v>
      </c>
      <c r="Z13" s="19">
        <v>0.454290900124381</v>
      </c>
      <c r="AA13" s="19">
        <v>0.38041043335823299</v>
      </c>
      <c r="AB13" s="19">
        <v>0.11257103132160901</v>
      </c>
      <c r="AC13" s="19">
        <v>0.20880978366837599</v>
      </c>
      <c r="AD13" s="19">
        <v>0.22030678199809201</v>
      </c>
      <c r="AE13" s="19"/>
      <c r="AF13" s="19">
        <v>0.26796794879959601</v>
      </c>
      <c r="AG13" s="19">
        <v>0.245039541289235</v>
      </c>
      <c r="AH13" s="19">
        <v>0.30822195651551998</v>
      </c>
      <c r="AI13" s="19">
        <v>0.17297421727772999</v>
      </c>
      <c r="AJ13" s="19">
        <v>0.167598871545039</v>
      </c>
      <c r="AK13" s="19"/>
      <c r="AL13" s="19">
        <v>0.28655870595354599</v>
      </c>
      <c r="AM13" s="19">
        <v>0.25265018548648199</v>
      </c>
      <c r="AN13" s="19">
        <v>0.15433347021796401</v>
      </c>
      <c r="AO13" s="19">
        <v>0.38481805621947102</v>
      </c>
      <c r="AP13" s="19"/>
      <c r="AQ13" s="19">
        <v>0.27919987109062</v>
      </c>
      <c r="AR13" s="19">
        <v>0.219539053467354</v>
      </c>
      <c r="AS13" s="19"/>
      <c r="AT13" s="19">
        <v>0.23797677591278599</v>
      </c>
      <c r="AU13" s="19">
        <v>0.27187367964741899</v>
      </c>
      <c r="AV13" s="19"/>
      <c r="AW13" s="19">
        <v>0.28097818996954099</v>
      </c>
      <c r="AX13" s="19">
        <v>0.171248980351036</v>
      </c>
      <c r="AY13" s="19">
        <v>0.26571091491298499</v>
      </c>
      <c r="AZ13" s="19"/>
      <c r="BA13" s="19">
        <v>0.20819056013269199</v>
      </c>
      <c r="BB13" s="19">
        <v>0.20357985826262801</v>
      </c>
      <c r="BC13" s="19">
        <v>0.27714664268477901</v>
      </c>
      <c r="BD13" s="19">
        <v>0.39783787272796201</v>
      </c>
      <c r="BE13" s="19">
        <v>0.414666811299855</v>
      </c>
      <c r="BF13" s="19"/>
      <c r="BG13" s="19">
        <v>0.29368232485670298</v>
      </c>
      <c r="BH13" s="19">
        <v>0.228351326912481</v>
      </c>
      <c r="BI13" s="19"/>
      <c r="BJ13" s="19">
        <v>0.25060700859784302</v>
      </c>
      <c r="BK13" s="19">
        <v>0.28396622978009001</v>
      </c>
      <c r="BL13" s="19"/>
      <c r="BM13" s="19">
        <v>0.35126000834718601</v>
      </c>
      <c r="BN13" s="19">
        <v>0.25676143757511799</v>
      </c>
      <c r="BO13" s="19">
        <v>0.23519918503863199</v>
      </c>
      <c r="BP13" s="19">
        <v>0.21771205367377799</v>
      </c>
      <c r="BQ13" s="19">
        <v>0.22917298219679699</v>
      </c>
      <c r="BR13" s="19"/>
      <c r="BS13" s="19">
        <v>0.19951094155184801</v>
      </c>
      <c r="BT13" s="19"/>
      <c r="BU13" s="19">
        <v>0.265389424096384</v>
      </c>
      <c r="BV13" s="19">
        <v>0.20670306276101599</v>
      </c>
      <c r="BW13" s="19">
        <v>0.129401652336747</v>
      </c>
      <c r="BX13" s="19">
        <v>0.25684591695791498</v>
      </c>
      <c r="BY13" s="19">
        <v>0.459082854475661</v>
      </c>
      <c r="BZ13" s="19"/>
      <c r="CA13" s="19">
        <v>0.20856557997514899</v>
      </c>
      <c r="CB13" s="19"/>
      <c r="CC13" s="19">
        <v>0.24913987665168899</v>
      </c>
      <c r="CD13" s="19">
        <v>0.22757595073918899</v>
      </c>
      <c r="CE13" s="19"/>
      <c r="CF13" s="19">
        <v>0.218565921460881</v>
      </c>
      <c r="CG13" s="19"/>
      <c r="CH13" s="19">
        <v>0.23327223785655801</v>
      </c>
      <c r="CI13" s="19">
        <v>0.16041338333593899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234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520</v>
      </c>
      <c r="D7" s="10">
        <v>254</v>
      </c>
      <c r="E7" s="10">
        <v>264</v>
      </c>
      <c r="F7" s="10"/>
      <c r="G7" s="10">
        <v>41</v>
      </c>
      <c r="H7" s="10">
        <v>88</v>
      </c>
      <c r="I7" s="10">
        <v>97</v>
      </c>
      <c r="J7" s="10">
        <v>90</v>
      </c>
      <c r="K7" s="10">
        <v>69</v>
      </c>
      <c r="L7" s="10">
        <v>135</v>
      </c>
      <c r="M7" s="10"/>
      <c r="N7" s="10">
        <v>144</v>
      </c>
      <c r="O7" s="10">
        <v>145</v>
      </c>
      <c r="P7" s="10">
        <v>113</v>
      </c>
      <c r="Q7" s="10">
        <v>118</v>
      </c>
      <c r="R7" s="10"/>
      <c r="S7" s="10">
        <v>66</v>
      </c>
      <c r="T7" s="10">
        <v>83</v>
      </c>
      <c r="U7" s="10">
        <v>44</v>
      </c>
      <c r="V7" s="10">
        <v>54</v>
      </c>
      <c r="W7" s="10">
        <v>39</v>
      </c>
      <c r="X7" s="10">
        <v>45</v>
      </c>
      <c r="Y7" s="10">
        <v>38</v>
      </c>
      <c r="Z7" s="10">
        <v>17</v>
      </c>
      <c r="AA7" s="10">
        <v>48</v>
      </c>
      <c r="AB7" s="10">
        <v>34</v>
      </c>
      <c r="AC7" s="10">
        <v>38</v>
      </c>
      <c r="AD7" s="10">
        <v>14</v>
      </c>
      <c r="AE7" s="10"/>
      <c r="AF7" s="10">
        <v>78</v>
      </c>
      <c r="AG7" s="10">
        <v>201</v>
      </c>
      <c r="AH7" s="10">
        <v>115</v>
      </c>
      <c r="AI7" s="10">
        <v>51</v>
      </c>
      <c r="AJ7" s="10">
        <v>55</v>
      </c>
      <c r="AK7" s="10"/>
      <c r="AL7" s="10">
        <v>204</v>
      </c>
      <c r="AM7" s="10">
        <v>202</v>
      </c>
      <c r="AN7" s="10">
        <v>85</v>
      </c>
      <c r="AO7" s="10">
        <v>29</v>
      </c>
      <c r="AP7" s="10"/>
      <c r="AQ7" s="10">
        <v>323</v>
      </c>
      <c r="AR7" s="10">
        <v>197</v>
      </c>
      <c r="AS7" s="10"/>
      <c r="AT7" s="10">
        <v>335</v>
      </c>
      <c r="AU7" s="10">
        <v>118</v>
      </c>
      <c r="AV7" s="10"/>
      <c r="AW7" s="10">
        <v>210</v>
      </c>
      <c r="AX7" s="10">
        <v>114</v>
      </c>
      <c r="AY7" s="10">
        <v>177</v>
      </c>
      <c r="AZ7" s="10"/>
      <c r="BA7" s="10">
        <v>114</v>
      </c>
      <c r="BB7" s="10">
        <v>164</v>
      </c>
      <c r="BC7" s="10">
        <v>163</v>
      </c>
      <c r="BD7" s="10">
        <v>58</v>
      </c>
      <c r="BE7" s="10">
        <v>21</v>
      </c>
      <c r="BF7" s="10"/>
      <c r="BG7" s="10">
        <v>211</v>
      </c>
      <c r="BH7" s="10">
        <v>309</v>
      </c>
      <c r="BI7" s="10"/>
      <c r="BJ7" s="10">
        <v>405</v>
      </c>
      <c r="BK7" s="10">
        <v>110</v>
      </c>
      <c r="BL7" s="10"/>
      <c r="BM7" s="10">
        <v>81</v>
      </c>
      <c r="BN7" s="10">
        <v>98</v>
      </c>
      <c r="BO7" s="10">
        <v>189</v>
      </c>
      <c r="BP7" s="10">
        <v>36</v>
      </c>
      <c r="BQ7" s="10">
        <v>59</v>
      </c>
      <c r="BR7" s="10"/>
      <c r="BS7" s="10">
        <v>151</v>
      </c>
      <c r="BT7" s="10"/>
      <c r="BU7" s="10">
        <v>92</v>
      </c>
      <c r="BV7" s="10">
        <v>127</v>
      </c>
      <c r="BW7" s="10">
        <v>55</v>
      </c>
      <c r="BX7" s="10">
        <v>102</v>
      </c>
      <c r="BY7" s="10">
        <v>45</v>
      </c>
      <c r="BZ7" s="10"/>
      <c r="CA7" s="10">
        <v>36</v>
      </c>
      <c r="CB7" s="10"/>
      <c r="CC7" s="10">
        <v>402</v>
      </c>
      <c r="CD7" s="10">
        <v>103</v>
      </c>
      <c r="CE7" s="10"/>
      <c r="CF7" s="10">
        <v>203</v>
      </c>
      <c r="CG7" s="10"/>
      <c r="CH7" s="10">
        <v>179</v>
      </c>
      <c r="CI7" s="10">
        <v>47</v>
      </c>
    </row>
    <row r="8" spans="2:87" ht="30" customHeight="1" x14ac:dyDescent="0.35">
      <c r="B8" s="11" t="s">
        <v>20</v>
      </c>
      <c r="C8" s="11">
        <v>523</v>
      </c>
      <c r="D8" s="11">
        <v>249</v>
      </c>
      <c r="E8" s="11">
        <v>272</v>
      </c>
      <c r="F8" s="11"/>
      <c r="G8" s="11">
        <v>73</v>
      </c>
      <c r="H8" s="11">
        <v>88</v>
      </c>
      <c r="I8" s="11">
        <v>93</v>
      </c>
      <c r="J8" s="11">
        <v>84</v>
      </c>
      <c r="K8" s="11">
        <v>63</v>
      </c>
      <c r="L8" s="11">
        <v>122</v>
      </c>
      <c r="M8" s="11"/>
      <c r="N8" s="11">
        <v>130</v>
      </c>
      <c r="O8" s="11">
        <v>148</v>
      </c>
      <c r="P8" s="11">
        <v>118</v>
      </c>
      <c r="Q8" s="11">
        <v>128</v>
      </c>
      <c r="R8" s="11"/>
      <c r="S8" s="11">
        <v>64</v>
      </c>
      <c r="T8" s="11">
        <v>79</v>
      </c>
      <c r="U8" s="11">
        <v>45</v>
      </c>
      <c r="V8" s="11">
        <v>58</v>
      </c>
      <c r="W8" s="11">
        <v>36</v>
      </c>
      <c r="X8" s="11">
        <v>49</v>
      </c>
      <c r="Y8" s="11">
        <v>43</v>
      </c>
      <c r="Z8" s="11">
        <v>18</v>
      </c>
      <c r="AA8" s="11">
        <v>53</v>
      </c>
      <c r="AB8" s="11">
        <v>31</v>
      </c>
      <c r="AC8" s="11">
        <v>35</v>
      </c>
      <c r="AD8" s="11">
        <v>12</v>
      </c>
      <c r="AE8" s="11"/>
      <c r="AF8" s="11">
        <v>83</v>
      </c>
      <c r="AG8" s="11">
        <v>204</v>
      </c>
      <c r="AH8" s="11">
        <v>111</v>
      </c>
      <c r="AI8" s="11">
        <v>52</v>
      </c>
      <c r="AJ8" s="11">
        <v>53</v>
      </c>
      <c r="AK8" s="11"/>
      <c r="AL8" s="11">
        <v>196</v>
      </c>
      <c r="AM8" s="11">
        <v>205</v>
      </c>
      <c r="AN8" s="11">
        <v>90</v>
      </c>
      <c r="AO8" s="11">
        <v>32</v>
      </c>
      <c r="AP8" s="11"/>
      <c r="AQ8" s="11">
        <v>325</v>
      </c>
      <c r="AR8" s="11">
        <v>198</v>
      </c>
      <c r="AS8" s="11"/>
      <c r="AT8" s="11">
        <v>338</v>
      </c>
      <c r="AU8" s="11">
        <v>106</v>
      </c>
      <c r="AV8" s="11"/>
      <c r="AW8" s="11">
        <v>194</v>
      </c>
      <c r="AX8" s="11">
        <v>114</v>
      </c>
      <c r="AY8" s="11">
        <v>188</v>
      </c>
      <c r="AZ8" s="11"/>
      <c r="BA8" s="11">
        <v>123</v>
      </c>
      <c r="BB8" s="11">
        <v>160</v>
      </c>
      <c r="BC8" s="11">
        <v>164</v>
      </c>
      <c r="BD8" s="11">
        <v>55</v>
      </c>
      <c r="BE8" s="11">
        <v>21</v>
      </c>
      <c r="BF8" s="11"/>
      <c r="BG8" s="11">
        <v>226</v>
      </c>
      <c r="BH8" s="11">
        <v>296</v>
      </c>
      <c r="BI8" s="11"/>
      <c r="BJ8" s="11">
        <v>417</v>
      </c>
      <c r="BK8" s="11">
        <v>101</v>
      </c>
      <c r="BL8" s="11"/>
      <c r="BM8" s="11">
        <v>86</v>
      </c>
      <c r="BN8" s="11">
        <v>93</v>
      </c>
      <c r="BO8" s="11">
        <v>194</v>
      </c>
      <c r="BP8" s="11">
        <v>35</v>
      </c>
      <c r="BQ8" s="11">
        <v>58</v>
      </c>
      <c r="BR8" s="11"/>
      <c r="BS8" s="11">
        <v>146</v>
      </c>
      <c r="BT8" s="11"/>
      <c r="BU8" s="11">
        <v>91</v>
      </c>
      <c r="BV8" s="11">
        <v>131</v>
      </c>
      <c r="BW8" s="11">
        <v>53</v>
      </c>
      <c r="BX8" s="11">
        <v>100</v>
      </c>
      <c r="BY8" s="11">
        <v>47</v>
      </c>
      <c r="BZ8" s="11"/>
      <c r="CA8" s="11">
        <v>36</v>
      </c>
      <c r="CB8" s="11"/>
      <c r="CC8" s="11">
        <v>400</v>
      </c>
      <c r="CD8" s="11">
        <v>108</v>
      </c>
      <c r="CE8" s="11"/>
      <c r="CF8" s="11">
        <v>195</v>
      </c>
      <c r="CG8" s="11"/>
      <c r="CH8" s="11">
        <v>177</v>
      </c>
      <c r="CI8" s="11">
        <v>49</v>
      </c>
    </row>
    <row r="9" spans="2:87" x14ac:dyDescent="0.35">
      <c r="B9" s="18" t="s">
        <v>157</v>
      </c>
      <c r="C9" s="17">
        <v>0.247103215055821</v>
      </c>
      <c r="D9" s="17">
        <v>0.261952230213436</v>
      </c>
      <c r="E9" s="17">
        <v>0.23190889053489</v>
      </c>
      <c r="F9" s="17"/>
      <c r="G9" s="17">
        <v>0.34873936913565201</v>
      </c>
      <c r="H9" s="17">
        <v>0.35979766633231303</v>
      </c>
      <c r="I9" s="17">
        <v>0.17641028478221901</v>
      </c>
      <c r="J9" s="17">
        <v>0.23183961027226199</v>
      </c>
      <c r="K9" s="17">
        <v>0.21670292338175401</v>
      </c>
      <c r="L9" s="17">
        <v>0.18462872496469401</v>
      </c>
      <c r="M9" s="17"/>
      <c r="N9" s="17">
        <v>0.29249175069708799</v>
      </c>
      <c r="O9" s="17">
        <v>0.16457710981366899</v>
      </c>
      <c r="P9" s="17">
        <v>0.22988013821320299</v>
      </c>
      <c r="Q9" s="17">
        <v>0.31201153586965202</v>
      </c>
      <c r="R9" s="17"/>
      <c r="S9" s="17">
        <v>0.23656025774759701</v>
      </c>
      <c r="T9" s="17">
        <v>0.21424760642940999</v>
      </c>
      <c r="U9" s="17">
        <v>0.34479090876843199</v>
      </c>
      <c r="V9" s="17">
        <v>0.31343645366804401</v>
      </c>
      <c r="W9" s="17">
        <v>0.212025213806908</v>
      </c>
      <c r="X9" s="17">
        <v>0.27085216693926401</v>
      </c>
      <c r="Y9" s="17">
        <v>0.18120133301271099</v>
      </c>
      <c r="Z9" s="17">
        <v>0.167712904803235</v>
      </c>
      <c r="AA9" s="17">
        <v>0.25713004990835497</v>
      </c>
      <c r="AB9" s="17">
        <v>0.23644281952922799</v>
      </c>
      <c r="AC9" s="17">
        <v>0.285042217118954</v>
      </c>
      <c r="AD9" s="17">
        <v>6.8504671800648204E-2</v>
      </c>
      <c r="AE9" s="17"/>
      <c r="AF9" s="17">
        <v>0.21116154616380201</v>
      </c>
      <c r="AG9" s="17">
        <v>0.24699722859557499</v>
      </c>
      <c r="AH9" s="17">
        <v>0.17089791114056099</v>
      </c>
      <c r="AI9" s="17">
        <v>0.35892493289105398</v>
      </c>
      <c r="AJ9" s="17">
        <v>0.33429921229110199</v>
      </c>
      <c r="AK9" s="17"/>
      <c r="AL9" s="17">
        <v>0.21174453518755201</v>
      </c>
      <c r="AM9" s="17">
        <v>0.246297946895218</v>
      </c>
      <c r="AN9" s="17">
        <v>0.32643867926637499</v>
      </c>
      <c r="AO9" s="17">
        <v>0.247161283165555</v>
      </c>
      <c r="AP9" s="17"/>
      <c r="AQ9" s="17">
        <v>0.23523751001999399</v>
      </c>
      <c r="AR9" s="17">
        <v>0.26662826911374499</v>
      </c>
      <c r="AS9" s="17"/>
      <c r="AT9" s="17">
        <v>0.27753729801703803</v>
      </c>
      <c r="AU9" s="17">
        <v>0.17265303416698199</v>
      </c>
      <c r="AV9" s="17"/>
      <c r="AW9" s="17">
        <v>0.18166764269968799</v>
      </c>
      <c r="AX9" s="17">
        <v>0.26106279408823002</v>
      </c>
      <c r="AY9" s="17">
        <v>0.292841226011123</v>
      </c>
      <c r="AZ9" s="17"/>
      <c r="BA9" s="17">
        <v>0.36124473699396997</v>
      </c>
      <c r="BB9" s="17">
        <v>0.20143308116143599</v>
      </c>
      <c r="BC9" s="17">
        <v>0.24607063857401201</v>
      </c>
      <c r="BD9" s="17">
        <v>0.182197986259963</v>
      </c>
      <c r="BE9" s="17">
        <v>0.1034160950636</v>
      </c>
      <c r="BF9" s="17"/>
      <c r="BG9" s="17">
        <v>0.230306418131624</v>
      </c>
      <c r="BH9" s="17">
        <v>0.25993714711725202</v>
      </c>
      <c r="BI9" s="17"/>
      <c r="BJ9" s="17">
        <v>0.25313720296286502</v>
      </c>
      <c r="BK9" s="17">
        <v>0.20782838800635101</v>
      </c>
      <c r="BL9" s="17"/>
      <c r="BM9" s="17">
        <v>0.26393504717509603</v>
      </c>
      <c r="BN9" s="17">
        <v>0.23254015387221999</v>
      </c>
      <c r="BO9" s="17">
        <v>0.27958014539013898</v>
      </c>
      <c r="BP9" s="17">
        <v>0.39596047435811599</v>
      </c>
      <c r="BQ9" s="17">
        <v>0.146686975111012</v>
      </c>
      <c r="BR9" s="17"/>
      <c r="BS9" s="17">
        <v>0.214576412258596</v>
      </c>
      <c r="BT9" s="17"/>
      <c r="BU9" s="17">
        <v>0.29155567998416199</v>
      </c>
      <c r="BV9" s="17">
        <v>0.29093564014611201</v>
      </c>
      <c r="BW9" s="17">
        <v>0.34828785884415298</v>
      </c>
      <c r="BX9" s="17">
        <v>0.178246371438567</v>
      </c>
      <c r="BY9" s="17">
        <v>0.141353066836546</v>
      </c>
      <c r="BZ9" s="17"/>
      <c r="CA9" s="17">
        <v>0.25013116859838003</v>
      </c>
      <c r="CB9" s="17"/>
      <c r="CC9" s="17">
        <v>0.26561236008891198</v>
      </c>
      <c r="CD9" s="17">
        <v>0.18382787603502701</v>
      </c>
      <c r="CE9" s="17"/>
      <c r="CF9" s="17">
        <v>0.255180492648094</v>
      </c>
      <c r="CG9" s="17"/>
      <c r="CH9" s="17">
        <v>0.23267937748859399</v>
      </c>
      <c r="CI9" s="17">
        <v>0.42101082282041402</v>
      </c>
    </row>
    <row r="10" spans="2:87" x14ac:dyDescent="0.35">
      <c r="B10" s="18" t="s">
        <v>158</v>
      </c>
      <c r="C10" s="17">
        <v>0.31414733003821199</v>
      </c>
      <c r="D10" s="17">
        <v>0.311700510770546</v>
      </c>
      <c r="E10" s="17">
        <v>0.318498936200108</v>
      </c>
      <c r="F10" s="17"/>
      <c r="G10" s="17">
        <v>0.33835480497765402</v>
      </c>
      <c r="H10" s="17">
        <v>0.28692607360861599</v>
      </c>
      <c r="I10" s="17">
        <v>0.34639722828762598</v>
      </c>
      <c r="J10" s="17">
        <v>0.315837220653853</v>
      </c>
      <c r="K10" s="17">
        <v>0.25797140628759402</v>
      </c>
      <c r="L10" s="17">
        <v>0.322457093405429</v>
      </c>
      <c r="M10" s="17"/>
      <c r="N10" s="17">
        <v>0.366419052966513</v>
      </c>
      <c r="O10" s="17">
        <v>0.34529376288623498</v>
      </c>
      <c r="P10" s="17">
        <v>0.33830404174289702</v>
      </c>
      <c r="Q10" s="17">
        <v>0.20286012017701799</v>
      </c>
      <c r="R10" s="17"/>
      <c r="S10" s="17">
        <v>0.43931585540795998</v>
      </c>
      <c r="T10" s="17">
        <v>0.33613419499609898</v>
      </c>
      <c r="U10" s="17">
        <v>0.30161195028552401</v>
      </c>
      <c r="V10" s="17">
        <v>0.27546521911753702</v>
      </c>
      <c r="W10" s="17">
        <v>0.36831503769543</v>
      </c>
      <c r="X10" s="17">
        <v>0.28113678923774099</v>
      </c>
      <c r="Y10" s="17">
        <v>0.36944609839551201</v>
      </c>
      <c r="Z10" s="17">
        <v>0.33936335138787799</v>
      </c>
      <c r="AA10" s="17">
        <v>0.123246722959756</v>
      </c>
      <c r="AB10" s="17">
        <v>0.28751445255421898</v>
      </c>
      <c r="AC10" s="17">
        <v>0.27623693243018099</v>
      </c>
      <c r="AD10" s="17">
        <v>0.501295447851551</v>
      </c>
      <c r="AE10" s="17"/>
      <c r="AF10" s="17">
        <v>0.29471625993092398</v>
      </c>
      <c r="AG10" s="17">
        <v>0.28965556477571802</v>
      </c>
      <c r="AH10" s="17">
        <v>0.33133066052001497</v>
      </c>
      <c r="AI10" s="17">
        <v>0.400754956902864</v>
      </c>
      <c r="AJ10" s="17">
        <v>0.39132803697600699</v>
      </c>
      <c r="AK10" s="17"/>
      <c r="AL10" s="17">
        <v>0.30847936757123801</v>
      </c>
      <c r="AM10" s="17">
        <v>0.31226618098160902</v>
      </c>
      <c r="AN10" s="17">
        <v>0.34493269606608501</v>
      </c>
      <c r="AO10" s="17">
        <v>0.27492300214801402</v>
      </c>
      <c r="AP10" s="17"/>
      <c r="AQ10" s="17">
        <v>0.28404504043968198</v>
      </c>
      <c r="AR10" s="17">
        <v>0.36368073997078298</v>
      </c>
      <c r="AS10" s="17"/>
      <c r="AT10" s="17">
        <v>0.30709913749118001</v>
      </c>
      <c r="AU10" s="17">
        <v>0.33174409599035698</v>
      </c>
      <c r="AV10" s="17"/>
      <c r="AW10" s="17">
        <v>0.30161564505559502</v>
      </c>
      <c r="AX10" s="17">
        <v>0.34044532061800997</v>
      </c>
      <c r="AY10" s="17">
        <v>0.29810323766124103</v>
      </c>
      <c r="AZ10" s="17"/>
      <c r="BA10" s="17">
        <v>0.32338288151623801</v>
      </c>
      <c r="BB10" s="17">
        <v>0.33766592863197398</v>
      </c>
      <c r="BC10" s="17">
        <v>0.32829416809391698</v>
      </c>
      <c r="BD10" s="17">
        <v>0.18656052894717001</v>
      </c>
      <c r="BE10" s="17">
        <v>0.30601289827099698</v>
      </c>
      <c r="BF10" s="17"/>
      <c r="BG10" s="17">
        <v>0.320316026307087</v>
      </c>
      <c r="BH10" s="17">
        <v>0.30943401301832801</v>
      </c>
      <c r="BI10" s="17"/>
      <c r="BJ10" s="17">
        <v>0.31706566723403501</v>
      </c>
      <c r="BK10" s="17">
        <v>0.30592711434807801</v>
      </c>
      <c r="BL10" s="17"/>
      <c r="BM10" s="17">
        <v>0.28077689791140498</v>
      </c>
      <c r="BN10" s="17">
        <v>0.26815914831153598</v>
      </c>
      <c r="BO10" s="17">
        <v>0.35677238925236698</v>
      </c>
      <c r="BP10" s="17">
        <v>0.38632747196810602</v>
      </c>
      <c r="BQ10" s="17">
        <v>0.23847658210650299</v>
      </c>
      <c r="BR10" s="17"/>
      <c r="BS10" s="17">
        <v>0.27897903537304802</v>
      </c>
      <c r="BT10" s="17"/>
      <c r="BU10" s="17">
        <v>0.209591491258798</v>
      </c>
      <c r="BV10" s="17">
        <v>0.382277476229685</v>
      </c>
      <c r="BW10" s="17">
        <v>0.52231048881909903</v>
      </c>
      <c r="BX10" s="17">
        <v>0.244291550576613</v>
      </c>
      <c r="BY10" s="17">
        <v>0.25991561812222502</v>
      </c>
      <c r="BZ10" s="17"/>
      <c r="CA10" s="17">
        <v>0.31634691439201901</v>
      </c>
      <c r="CB10" s="17"/>
      <c r="CC10" s="17">
        <v>0.32304093257496602</v>
      </c>
      <c r="CD10" s="17">
        <v>0.31659978498409702</v>
      </c>
      <c r="CE10" s="17"/>
      <c r="CF10" s="17">
        <v>0.34189579353237598</v>
      </c>
      <c r="CG10" s="17"/>
      <c r="CH10" s="17">
        <v>0.28576564713764002</v>
      </c>
      <c r="CI10" s="17">
        <v>0.35346989424046099</v>
      </c>
    </row>
    <row r="11" spans="2:87" x14ac:dyDescent="0.35">
      <c r="B11" s="18" t="s">
        <v>159</v>
      </c>
      <c r="C11" s="17">
        <v>0.119879098383868</v>
      </c>
      <c r="D11" s="17">
        <v>0.16182219355164901</v>
      </c>
      <c r="E11" s="17">
        <v>8.2199253934819E-2</v>
      </c>
      <c r="F11" s="17"/>
      <c r="G11" s="17">
        <v>8.8145502628717204E-2</v>
      </c>
      <c r="H11" s="17">
        <v>0.106709648949864</v>
      </c>
      <c r="I11" s="17">
        <v>0.14710154358153901</v>
      </c>
      <c r="J11" s="17">
        <v>0.122625356846949</v>
      </c>
      <c r="K11" s="17">
        <v>0.13494404059642501</v>
      </c>
      <c r="L11" s="17">
        <v>0.11810043096958101</v>
      </c>
      <c r="M11" s="17"/>
      <c r="N11" s="17">
        <v>0.127938156532862</v>
      </c>
      <c r="O11" s="17">
        <v>0.12460643193114899</v>
      </c>
      <c r="P11" s="17">
        <v>0.10498296588467999</v>
      </c>
      <c r="Q11" s="17">
        <v>0.119926419173885</v>
      </c>
      <c r="R11" s="17"/>
      <c r="S11" s="17">
        <v>5.6113039001282498E-2</v>
      </c>
      <c r="T11" s="17">
        <v>0.13770333953212299</v>
      </c>
      <c r="U11" s="17">
        <v>0.151182462525705</v>
      </c>
      <c r="V11" s="17">
        <v>0.15664428999233401</v>
      </c>
      <c r="W11" s="17">
        <v>8.7693657197222594E-2</v>
      </c>
      <c r="X11" s="17">
        <v>7.3286401746024799E-2</v>
      </c>
      <c r="Y11" s="17">
        <v>0.12792966439206199</v>
      </c>
      <c r="Z11" s="17">
        <v>5.5600090733659902E-2</v>
      </c>
      <c r="AA11" s="17">
        <v>0.173724709896214</v>
      </c>
      <c r="AB11" s="17">
        <v>0.121907377066653</v>
      </c>
      <c r="AC11" s="17">
        <v>0.101154656534525</v>
      </c>
      <c r="AD11" s="17">
        <v>0.20989309834970901</v>
      </c>
      <c r="AE11" s="17"/>
      <c r="AF11" s="17">
        <v>0.125430321711134</v>
      </c>
      <c r="AG11" s="17">
        <v>0.11713324868800901</v>
      </c>
      <c r="AH11" s="17">
        <v>0.16652963927513501</v>
      </c>
      <c r="AI11" s="17">
        <v>0.110376777561405</v>
      </c>
      <c r="AJ11" s="17">
        <v>8.0473200957228402E-2</v>
      </c>
      <c r="AK11" s="17"/>
      <c r="AL11" s="17">
        <v>0.15985672728509501</v>
      </c>
      <c r="AM11" s="17">
        <v>0.108965622212053</v>
      </c>
      <c r="AN11" s="17">
        <v>8.8427696919785803E-2</v>
      </c>
      <c r="AO11" s="17">
        <v>3.2842877533251401E-2</v>
      </c>
      <c r="AP11" s="17"/>
      <c r="AQ11" s="17">
        <v>0.14041235783620801</v>
      </c>
      <c r="AR11" s="17">
        <v>8.6091556928739696E-2</v>
      </c>
      <c r="AS11" s="17"/>
      <c r="AT11" s="17">
        <v>0.13251363216536699</v>
      </c>
      <c r="AU11" s="17">
        <v>0.13358598466905899</v>
      </c>
      <c r="AV11" s="17"/>
      <c r="AW11" s="17">
        <v>0.139620958079721</v>
      </c>
      <c r="AX11" s="17">
        <v>0.16418112051164099</v>
      </c>
      <c r="AY11" s="17">
        <v>9.0203992274226194E-2</v>
      </c>
      <c r="AZ11" s="17"/>
      <c r="BA11" s="17">
        <v>5.9194951064138197E-2</v>
      </c>
      <c r="BB11" s="17">
        <v>0.160467839770219</v>
      </c>
      <c r="BC11" s="17">
        <v>0.12528203604886901</v>
      </c>
      <c r="BD11" s="17">
        <v>0.11763281334197</v>
      </c>
      <c r="BE11" s="17">
        <v>0.13034155951092199</v>
      </c>
      <c r="BF11" s="17"/>
      <c r="BG11" s="17">
        <v>0.118434019459075</v>
      </c>
      <c r="BH11" s="17">
        <v>0.120983240133506</v>
      </c>
      <c r="BI11" s="17"/>
      <c r="BJ11" s="17">
        <v>0.117861314620442</v>
      </c>
      <c r="BK11" s="17">
        <v>0.133579812847433</v>
      </c>
      <c r="BL11" s="17"/>
      <c r="BM11" s="17">
        <v>6.1049847948012902E-2</v>
      </c>
      <c r="BN11" s="17">
        <v>0.148685587460023</v>
      </c>
      <c r="BO11" s="17">
        <v>0.10705077750684699</v>
      </c>
      <c r="BP11" s="17">
        <v>0</v>
      </c>
      <c r="BQ11" s="17">
        <v>0.225915711278172</v>
      </c>
      <c r="BR11" s="17"/>
      <c r="BS11" s="17">
        <v>0.15276896787223099</v>
      </c>
      <c r="BT11" s="17"/>
      <c r="BU11" s="17">
        <v>0.16972404810234601</v>
      </c>
      <c r="BV11" s="17">
        <v>0.11092299923703899</v>
      </c>
      <c r="BW11" s="17">
        <v>0</v>
      </c>
      <c r="BX11" s="17">
        <v>0.16794405736557999</v>
      </c>
      <c r="BY11" s="17">
        <v>3.82018289166988E-2</v>
      </c>
      <c r="BZ11" s="17"/>
      <c r="CA11" s="17">
        <v>0.112215920306887</v>
      </c>
      <c r="CB11" s="17"/>
      <c r="CC11" s="17">
        <v>0.102898935874236</v>
      </c>
      <c r="CD11" s="17">
        <v>0.18999063135446501</v>
      </c>
      <c r="CE11" s="17"/>
      <c r="CF11" s="17">
        <v>0.139605263847807</v>
      </c>
      <c r="CG11" s="17"/>
      <c r="CH11" s="17">
        <v>0.17649763388312301</v>
      </c>
      <c r="CI11" s="17">
        <v>5.6157814899503299E-2</v>
      </c>
    </row>
    <row r="12" spans="2:87" x14ac:dyDescent="0.35">
      <c r="B12" s="18" t="s">
        <v>160</v>
      </c>
      <c r="C12" s="17">
        <v>7.2967824948759502E-2</v>
      </c>
      <c r="D12" s="17">
        <v>5.5091929680854003E-2</v>
      </c>
      <c r="E12" s="17">
        <v>8.9858661467189405E-2</v>
      </c>
      <c r="F12" s="17"/>
      <c r="G12" s="17">
        <v>2.4214410195759699E-2</v>
      </c>
      <c r="H12" s="17">
        <v>7.04549249034193E-2</v>
      </c>
      <c r="I12" s="17">
        <v>5.1855122945492403E-2</v>
      </c>
      <c r="J12" s="17">
        <v>6.7607789464021004E-2</v>
      </c>
      <c r="K12" s="17">
        <v>0.162790645419188</v>
      </c>
      <c r="L12" s="17">
        <v>7.7637772775055597E-2</v>
      </c>
      <c r="M12" s="17"/>
      <c r="N12" s="17">
        <v>3.6055315189069098E-2</v>
      </c>
      <c r="O12" s="17">
        <v>7.1272731857830396E-2</v>
      </c>
      <c r="P12" s="17">
        <v>0.115886113836799</v>
      </c>
      <c r="Q12" s="17">
        <v>7.2993235453837096E-2</v>
      </c>
      <c r="R12" s="17"/>
      <c r="S12" s="17">
        <v>8.8563802852554399E-2</v>
      </c>
      <c r="T12" s="17">
        <v>3.5336094807993101E-2</v>
      </c>
      <c r="U12" s="17">
        <v>4.0169271116675197E-2</v>
      </c>
      <c r="V12" s="17">
        <v>6.6922056724183401E-2</v>
      </c>
      <c r="W12" s="17">
        <v>4.6042598944741199E-2</v>
      </c>
      <c r="X12" s="17">
        <v>2.1091756394661099E-2</v>
      </c>
      <c r="Y12" s="17">
        <v>6.5385967385675398E-2</v>
      </c>
      <c r="Z12" s="17">
        <v>0.10371792926532999</v>
      </c>
      <c r="AA12" s="17">
        <v>8.8060508566754306E-2</v>
      </c>
      <c r="AB12" s="17">
        <v>0.24156431952828999</v>
      </c>
      <c r="AC12" s="17">
        <v>0.128756410247963</v>
      </c>
      <c r="AD12" s="17">
        <v>0</v>
      </c>
      <c r="AE12" s="17"/>
      <c r="AF12" s="17">
        <v>0.113268020103874</v>
      </c>
      <c r="AG12" s="17">
        <v>9.1930884344651506E-2</v>
      </c>
      <c r="AH12" s="17">
        <v>2.5223831187448E-2</v>
      </c>
      <c r="AI12" s="17">
        <v>0</v>
      </c>
      <c r="AJ12" s="17">
        <v>8.3891779922072196E-2</v>
      </c>
      <c r="AK12" s="17"/>
      <c r="AL12" s="17">
        <v>5.4701698432270802E-2</v>
      </c>
      <c r="AM12" s="17">
        <v>9.1088412843856006E-2</v>
      </c>
      <c r="AN12" s="17">
        <v>7.6037147595447094E-2</v>
      </c>
      <c r="AO12" s="17">
        <v>6.0254780933708098E-2</v>
      </c>
      <c r="AP12" s="17"/>
      <c r="AQ12" s="17">
        <v>8.4375571160896001E-2</v>
      </c>
      <c r="AR12" s="17">
        <v>5.41963435409102E-2</v>
      </c>
      <c r="AS12" s="17"/>
      <c r="AT12" s="17">
        <v>5.2306471846295798E-2</v>
      </c>
      <c r="AU12" s="17">
        <v>9.9187036496078795E-2</v>
      </c>
      <c r="AV12" s="17"/>
      <c r="AW12" s="17">
        <v>9.5598254156875104E-2</v>
      </c>
      <c r="AX12" s="17">
        <v>8.2614034135877701E-2</v>
      </c>
      <c r="AY12" s="17">
        <v>5.44525224467972E-2</v>
      </c>
      <c r="AZ12" s="17"/>
      <c r="BA12" s="17">
        <v>5.6807355853479798E-2</v>
      </c>
      <c r="BB12" s="17">
        <v>0.102531368512653</v>
      </c>
      <c r="BC12" s="17">
        <v>3.8706450829847E-2</v>
      </c>
      <c r="BD12" s="17">
        <v>0.135418183443718</v>
      </c>
      <c r="BE12" s="17">
        <v>4.5562635854625597E-2</v>
      </c>
      <c r="BF12" s="17"/>
      <c r="BG12" s="17">
        <v>5.7574056369107597E-2</v>
      </c>
      <c r="BH12" s="17">
        <v>8.4729744856003E-2</v>
      </c>
      <c r="BI12" s="17"/>
      <c r="BJ12" s="17">
        <v>7.2740231318245696E-2</v>
      </c>
      <c r="BK12" s="17">
        <v>7.7176938386204194E-2</v>
      </c>
      <c r="BL12" s="17"/>
      <c r="BM12" s="17">
        <v>6.8510692806539E-2</v>
      </c>
      <c r="BN12" s="17">
        <v>0.105485571514899</v>
      </c>
      <c r="BO12" s="17">
        <v>4.4153684843118803E-2</v>
      </c>
      <c r="BP12" s="17">
        <v>0</v>
      </c>
      <c r="BQ12" s="17">
        <v>0.14136023988996399</v>
      </c>
      <c r="BR12" s="17"/>
      <c r="BS12" s="17">
        <v>0.147543946603964</v>
      </c>
      <c r="BT12" s="17"/>
      <c r="BU12" s="17">
        <v>5.2022005862577499E-2</v>
      </c>
      <c r="BV12" s="17">
        <v>2.64795411952796E-2</v>
      </c>
      <c r="BW12" s="17">
        <v>0</v>
      </c>
      <c r="BX12" s="17">
        <v>0.194972768466459</v>
      </c>
      <c r="BY12" s="17">
        <v>8.0748343316555393E-2</v>
      </c>
      <c r="BZ12" s="17"/>
      <c r="CA12" s="17">
        <v>8.9070021280740597E-2</v>
      </c>
      <c r="CB12" s="17"/>
      <c r="CC12" s="17">
        <v>6.7906065144906699E-2</v>
      </c>
      <c r="CD12" s="17">
        <v>8.4531374372192505E-2</v>
      </c>
      <c r="CE12" s="17"/>
      <c r="CF12" s="17">
        <v>6.0663260259546499E-2</v>
      </c>
      <c r="CG12" s="17"/>
      <c r="CH12" s="17">
        <v>7.1636730611065499E-2</v>
      </c>
      <c r="CI12" s="17">
        <v>5.2809151412697299E-2</v>
      </c>
    </row>
    <row r="13" spans="2:87" x14ac:dyDescent="0.35">
      <c r="B13" s="18" t="s">
        <v>161</v>
      </c>
      <c r="C13" s="19">
        <v>0.24590253157333999</v>
      </c>
      <c r="D13" s="19">
        <v>0.209433135783515</v>
      </c>
      <c r="E13" s="19">
        <v>0.27753425786299302</v>
      </c>
      <c r="F13" s="19"/>
      <c r="G13" s="19">
        <v>0.200545913062217</v>
      </c>
      <c r="H13" s="19">
        <v>0.17611168620578699</v>
      </c>
      <c r="I13" s="19">
        <v>0.278235820403124</v>
      </c>
      <c r="J13" s="19">
        <v>0.26209002276291499</v>
      </c>
      <c r="K13" s="19">
        <v>0.22759098431503999</v>
      </c>
      <c r="L13" s="19">
        <v>0.29717597788523897</v>
      </c>
      <c r="M13" s="19"/>
      <c r="N13" s="19">
        <v>0.17709572461446699</v>
      </c>
      <c r="O13" s="19">
        <v>0.29424996351111699</v>
      </c>
      <c r="P13" s="19">
        <v>0.210946740322421</v>
      </c>
      <c r="Q13" s="19">
        <v>0.29220868932560801</v>
      </c>
      <c r="R13" s="19"/>
      <c r="S13" s="19">
        <v>0.17944704499060599</v>
      </c>
      <c r="T13" s="19">
        <v>0.276578764234375</v>
      </c>
      <c r="U13" s="19">
        <v>0.16224540730366399</v>
      </c>
      <c r="V13" s="19">
        <v>0.18753198049790101</v>
      </c>
      <c r="W13" s="19">
        <v>0.28592349235569903</v>
      </c>
      <c r="X13" s="19">
        <v>0.353632885682309</v>
      </c>
      <c r="Y13" s="19">
        <v>0.25603693681403999</v>
      </c>
      <c r="Z13" s="19">
        <v>0.333605723809897</v>
      </c>
      <c r="AA13" s="19">
        <v>0.35783800866892201</v>
      </c>
      <c r="AB13" s="19">
        <v>0.11257103132160901</v>
      </c>
      <c r="AC13" s="19">
        <v>0.20880978366837599</v>
      </c>
      <c r="AD13" s="19">
        <v>0.22030678199809201</v>
      </c>
      <c r="AE13" s="19"/>
      <c r="AF13" s="19">
        <v>0.25542385209026602</v>
      </c>
      <c r="AG13" s="19">
        <v>0.25428307359604702</v>
      </c>
      <c r="AH13" s="19">
        <v>0.306017957876842</v>
      </c>
      <c r="AI13" s="19">
        <v>0.129943332644677</v>
      </c>
      <c r="AJ13" s="19">
        <v>0.11000776985359</v>
      </c>
      <c r="AK13" s="19"/>
      <c r="AL13" s="19">
        <v>0.26521767152384401</v>
      </c>
      <c r="AM13" s="19">
        <v>0.24138183706726399</v>
      </c>
      <c r="AN13" s="19">
        <v>0.16416378015230701</v>
      </c>
      <c r="AO13" s="19">
        <v>0.38481805621947102</v>
      </c>
      <c r="AP13" s="19"/>
      <c r="AQ13" s="19">
        <v>0.25592952054321899</v>
      </c>
      <c r="AR13" s="19">
        <v>0.22940309044582199</v>
      </c>
      <c r="AS13" s="19"/>
      <c r="AT13" s="19">
        <v>0.23054346048012</v>
      </c>
      <c r="AU13" s="19">
        <v>0.26282984867752301</v>
      </c>
      <c r="AV13" s="19"/>
      <c r="AW13" s="19">
        <v>0.28149750000812201</v>
      </c>
      <c r="AX13" s="19">
        <v>0.15169673064624101</v>
      </c>
      <c r="AY13" s="19">
        <v>0.26439902160661299</v>
      </c>
      <c r="AZ13" s="19"/>
      <c r="BA13" s="19">
        <v>0.19937007457217401</v>
      </c>
      <c r="BB13" s="19">
        <v>0.19790178192371899</v>
      </c>
      <c r="BC13" s="19">
        <v>0.26164670645335603</v>
      </c>
      <c r="BD13" s="19">
        <v>0.37819048800718003</v>
      </c>
      <c r="BE13" s="19">
        <v>0.414666811299855</v>
      </c>
      <c r="BF13" s="19"/>
      <c r="BG13" s="19">
        <v>0.27336947973310599</v>
      </c>
      <c r="BH13" s="19">
        <v>0.224915854874911</v>
      </c>
      <c r="BI13" s="19"/>
      <c r="BJ13" s="19">
        <v>0.239195583864411</v>
      </c>
      <c r="BK13" s="19">
        <v>0.27548774641193302</v>
      </c>
      <c r="BL13" s="19"/>
      <c r="BM13" s="19">
        <v>0.32572751415894702</v>
      </c>
      <c r="BN13" s="19">
        <v>0.24512953884132199</v>
      </c>
      <c r="BO13" s="19">
        <v>0.212443003007528</v>
      </c>
      <c r="BP13" s="19">
        <v>0.21771205367377799</v>
      </c>
      <c r="BQ13" s="19">
        <v>0.24756049161434901</v>
      </c>
      <c r="BR13" s="19"/>
      <c r="BS13" s="19">
        <v>0.20613163789215999</v>
      </c>
      <c r="BT13" s="19"/>
      <c r="BU13" s="19">
        <v>0.27710677479211598</v>
      </c>
      <c r="BV13" s="19">
        <v>0.18938434319188499</v>
      </c>
      <c r="BW13" s="19">
        <v>0.129401652336747</v>
      </c>
      <c r="BX13" s="19">
        <v>0.214545252152781</v>
      </c>
      <c r="BY13" s="19">
        <v>0.47978114280797501</v>
      </c>
      <c r="BZ13" s="19"/>
      <c r="CA13" s="19">
        <v>0.232235975421972</v>
      </c>
      <c r="CB13" s="19"/>
      <c r="CC13" s="19">
        <v>0.24054170631697999</v>
      </c>
      <c r="CD13" s="19">
        <v>0.225050333254218</v>
      </c>
      <c r="CE13" s="19"/>
      <c r="CF13" s="19">
        <v>0.202655189712176</v>
      </c>
      <c r="CG13" s="19"/>
      <c r="CH13" s="19">
        <v>0.233420610879577</v>
      </c>
      <c r="CI13" s="19">
        <v>0.116552316626924</v>
      </c>
    </row>
    <row r="14" spans="2:87" x14ac:dyDescent="0.35">
      <c r="B14" s="16" t="s">
        <v>163</v>
      </c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B2:CI32"/>
  <sheetViews>
    <sheetView showGridLines="0" topLeftCell="A3" workbookViewId="0">
      <pane xSplit="2" topLeftCell="C1" activePane="topRight" state="frozen"/>
      <selection pane="topRight" activeCell="D2" sqref="D2:BR2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253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2014</v>
      </c>
      <c r="D7" s="10">
        <v>1010</v>
      </c>
      <c r="E7" s="10">
        <v>998</v>
      </c>
      <c r="F7" s="10"/>
      <c r="G7" s="10">
        <v>162</v>
      </c>
      <c r="H7" s="10">
        <v>348</v>
      </c>
      <c r="I7" s="10">
        <v>362</v>
      </c>
      <c r="J7" s="10">
        <v>366</v>
      </c>
      <c r="K7" s="10">
        <v>313</v>
      </c>
      <c r="L7" s="10">
        <v>463</v>
      </c>
      <c r="M7" s="10"/>
      <c r="N7" s="10">
        <v>594</v>
      </c>
      <c r="O7" s="10">
        <v>504</v>
      </c>
      <c r="P7" s="10">
        <v>427</v>
      </c>
      <c r="Q7" s="10">
        <v>482</v>
      </c>
      <c r="R7" s="10"/>
      <c r="S7" s="10">
        <v>277</v>
      </c>
      <c r="T7" s="10">
        <v>281</v>
      </c>
      <c r="U7" s="10">
        <v>168</v>
      </c>
      <c r="V7" s="10">
        <v>172</v>
      </c>
      <c r="W7" s="10">
        <v>153</v>
      </c>
      <c r="X7" s="10">
        <v>169</v>
      </c>
      <c r="Y7" s="10">
        <v>143</v>
      </c>
      <c r="Z7" s="10">
        <v>76</v>
      </c>
      <c r="AA7" s="10">
        <v>207</v>
      </c>
      <c r="AB7" s="10">
        <v>190</v>
      </c>
      <c r="AC7" s="10">
        <v>109</v>
      </c>
      <c r="AD7" s="10">
        <v>69</v>
      </c>
      <c r="AE7" s="10"/>
      <c r="AF7" s="10">
        <v>331</v>
      </c>
      <c r="AG7" s="10">
        <v>748</v>
      </c>
      <c r="AH7" s="10">
        <v>407</v>
      </c>
      <c r="AI7" s="10">
        <v>228</v>
      </c>
      <c r="AJ7" s="10">
        <v>232</v>
      </c>
      <c r="AK7" s="10"/>
      <c r="AL7" s="10">
        <v>803</v>
      </c>
      <c r="AM7" s="10">
        <v>756</v>
      </c>
      <c r="AN7" s="10">
        <v>338</v>
      </c>
      <c r="AO7" s="10">
        <v>117</v>
      </c>
      <c r="AP7" s="10"/>
      <c r="AQ7" s="10">
        <v>1178</v>
      </c>
      <c r="AR7" s="10">
        <v>836</v>
      </c>
      <c r="AS7" s="10"/>
      <c r="AT7" s="10">
        <v>1305</v>
      </c>
      <c r="AU7" s="10">
        <v>438</v>
      </c>
      <c r="AV7" s="10"/>
      <c r="AW7" s="10">
        <v>799</v>
      </c>
      <c r="AX7" s="10">
        <v>470</v>
      </c>
      <c r="AY7" s="10">
        <v>680</v>
      </c>
      <c r="AZ7" s="10"/>
      <c r="BA7" s="10">
        <v>492</v>
      </c>
      <c r="BB7" s="10">
        <v>559</v>
      </c>
      <c r="BC7" s="10">
        <v>647</v>
      </c>
      <c r="BD7" s="10">
        <v>207</v>
      </c>
      <c r="BE7" s="10">
        <v>108</v>
      </c>
      <c r="BF7" s="10"/>
      <c r="BG7" s="10">
        <v>791</v>
      </c>
      <c r="BH7" s="10">
        <v>1223</v>
      </c>
      <c r="BI7" s="10"/>
      <c r="BJ7" s="10">
        <v>1546</v>
      </c>
      <c r="BK7" s="10">
        <v>457</v>
      </c>
      <c r="BL7" s="10"/>
      <c r="BM7" s="10">
        <v>280</v>
      </c>
      <c r="BN7" s="10">
        <v>408</v>
      </c>
      <c r="BO7" s="10">
        <v>699</v>
      </c>
      <c r="BP7" s="10">
        <v>159</v>
      </c>
      <c r="BQ7" s="10">
        <v>227</v>
      </c>
      <c r="BR7" s="10"/>
      <c r="BS7" s="10">
        <v>617</v>
      </c>
      <c r="BT7" s="10"/>
      <c r="BU7" s="10">
        <v>384</v>
      </c>
      <c r="BV7" s="10">
        <v>488</v>
      </c>
      <c r="BW7" s="10">
        <v>192</v>
      </c>
      <c r="BX7" s="10">
        <v>397</v>
      </c>
      <c r="BY7" s="10">
        <v>154</v>
      </c>
      <c r="BZ7" s="10"/>
      <c r="CA7" s="10">
        <v>165</v>
      </c>
      <c r="CB7" s="10"/>
      <c r="CC7" s="10">
        <v>1596</v>
      </c>
      <c r="CD7" s="10">
        <v>360</v>
      </c>
      <c r="CE7" s="10"/>
      <c r="CF7" s="10">
        <v>756</v>
      </c>
      <c r="CG7" s="10"/>
      <c r="CH7" s="10">
        <v>698</v>
      </c>
      <c r="CI7" s="10">
        <v>238</v>
      </c>
    </row>
    <row r="8" spans="2:87" ht="30" customHeight="1" x14ac:dyDescent="0.35">
      <c r="B8" s="11" t="s">
        <v>20</v>
      </c>
      <c r="C8" s="11">
        <v>2014</v>
      </c>
      <c r="D8" s="11">
        <v>993</v>
      </c>
      <c r="E8" s="11">
        <v>1015</v>
      </c>
      <c r="F8" s="11"/>
      <c r="G8" s="11">
        <v>282</v>
      </c>
      <c r="H8" s="11">
        <v>344</v>
      </c>
      <c r="I8" s="11">
        <v>342</v>
      </c>
      <c r="J8" s="11">
        <v>342</v>
      </c>
      <c r="K8" s="11">
        <v>283</v>
      </c>
      <c r="L8" s="11">
        <v>421</v>
      </c>
      <c r="M8" s="11"/>
      <c r="N8" s="11">
        <v>542</v>
      </c>
      <c r="O8" s="11">
        <v>522</v>
      </c>
      <c r="P8" s="11">
        <v>441</v>
      </c>
      <c r="Q8" s="11">
        <v>502</v>
      </c>
      <c r="R8" s="11"/>
      <c r="S8" s="11">
        <v>282</v>
      </c>
      <c r="T8" s="11">
        <v>262</v>
      </c>
      <c r="U8" s="11">
        <v>161</v>
      </c>
      <c r="V8" s="11">
        <v>181</v>
      </c>
      <c r="W8" s="11">
        <v>141</v>
      </c>
      <c r="X8" s="11">
        <v>181</v>
      </c>
      <c r="Y8" s="11">
        <v>161</v>
      </c>
      <c r="Z8" s="11">
        <v>81</v>
      </c>
      <c r="AA8" s="11">
        <v>222</v>
      </c>
      <c r="AB8" s="11">
        <v>181</v>
      </c>
      <c r="AC8" s="11">
        <v>101</v>
      </c>
      <c r="AD8" s="11">
        <v>60</v>
      </c>
      <c r="AE8" s="11"/>
      <c r="AF8" s="11">
        <v>339</v>
      </c>
      <c r="AG8" s="11">
        <v>765</v>
      </c>
      <c r="AH8" s="11">
        <v>397</v>
      </c>
      <c r="AI8" s="11">
        <v>220</v>
      </c>
      <c r="AJ8" s="11">
        <v>222</v>
      </c>
      <c r="AK8" s="11"/>
      <c r="AL8" s="11">
        <v>770</v>
      </c>
      <c r="AM8" s="11">
        <v>770</v>
      </c>
      <c r="AN8" s="11">
        <v>347</v>
      </c>
      <c r="AO8" s="11">
        <v>126</v>
      </c>
      <c r="AP8" s="11"/>
      <c r="AQ8" s="11">
        <v>1192</v>
      </c>
      <c r="AR8" s="11">
        <v>822</v>
      </c>
      <c r="AS8" s="11"/>
      <c r="AT8" s="11">
        <v>1312</v>
      </c>
      <c r="AU8" s="11">
        <v>397</v>
      </c>
      <c r="AV8" s="11"/>
      <c r="AW8" s="11">
        <v>746</v>
      </c>
      <c r="AX8" s="11">
        <v>471</v>
      </c>
      <c r="AY8" s="11">
        <v>716</v>
      </c>
      <c r="AZ8" s="11"/>
      <c r="BA8" s="11">
        <v>511</v>
      </c>
      <c r="BB8" s="11">
        <v>553</v>
      </c>
      <c r="BC8" s="11">
        <v>648</v>
      </c>
      <c r="BD8" s="11">
        <v>198</v>
      </c>
      <c r="BE8" s="11">
        <v>103</v>
      </c>
      <c r="BF8" s="11"/>
      <c r="BG8" s="11">
        <v>850</v>
      </c>
      <c r="BH8" s="11">
        <v>1164</v>
      </c>
      <c r="BI8" s="11"/>
      <c r="BJ8" s="11">
        <v>1580</v>
      </c>
      <c r="BK8" s="11">
        <v>423</v>
      </c>
      <c r="BL8" s="11"/>
      <c r="BM8" s="11">
        <v>297</v>
      </c>
      <c r="BN8" s="11">
        <v>385</v>
      </c>
      <c r="BO8" s="11">
        <v>706</v>
      </c>
      <c r="BP8" s="11">
        <v>156</v>
      </c>
      <c r="BQ8" s="11">
        <v>228</v>
      </c>
      <c r="BR8" s="11"/>
      <c r="BS8" s="11">
        <v>612</v>
      </c>
      <c r="BT8" s="11"/>
      <c r="BU8" s="11">
        <v>373</v>
      </c>
      <c r="BV8" s="11">
        <v>499</v>
      </c>
      <c r="BW8" s="11">
        <v>191</v>
      </c>
      <c r="BX8" s="11">
        <v>389</v>
      </c>
      <c r="BY8" s="11">
        <v>163</v>
      </c>
      <c r="BZ8" s="11"/>
      <c r="CA8" s="11">
        <v>167</v>
      </c>
      <c r="CB8" s="11"/>
      <c r="CC8" s="11">
        <v>1582</v>
      </c>
      <c r="CD8" s="11">
        <v>370</v>
      </c>
      <c r="CE8" s="11"/>
      <c r="CF8" s="11">
        <v>721</v>
      </c>
      <c r="CG8" s="11"/>
      <c r="CH8" s="11">
        <v>681</v>
      </c>
      <c r="CI8" s="11">
        <v>239</v>
      </c>
    </row>
    <row r="9" spans="2:87" ht="29" x14ac:dyDescent="0.35">
      <c r="B9" s="18" t="s">
        <v>235</v>
      </c>
      <c r="C9" s="17">
        <v>0.463333296362411</v>
      </c>
      <c r="D9" s="17">
        <v>0.40871648827007501</v>
      </c>
      <c r="E9" s="17">
        <v>0.51555713880871701</v>
      </c>
      <c r="F9" s="17"/>
      <c r="G9" s="17">
        <v>0.41133690423389302</v>
      </c>
      <c r="H9" s="17">
        <v>0.44817051249279899</v>
      </c>
      <c r="I9" s="17">
        <v>0.46454074840767001</v>
      </c>
      <c r="J9" s="17">
        <v>0.45926318562803597</v>
      </c>
      <c r="K9" s="17">
        <v>0.51066233026138597</v>
      </c>
      <c r="L9" s="17">
        <v>0.48109764562037499</v>
      </c>
      <c r="M9" s="17"/>
      <c r="N9" s="17">
        <v>0.47227672377711</v>
      </c>
      <c r="O9" s="17">
        <v>0.47166363452771198</v>
      </c>
      <c r="P9" s="17">
        <v>0.42985190032064402</v>
      </c>
      <c r="Q9" s="17">
        <v>0.47260785322541898</v>
      </c>
      <c r="R9" s="17"/>
      <c r="S9" s="17">
        <v>0.499741293417508</v>
      </c>
      <c r="T9" s="17">
        <v>0.46692247372652801</v>
      </c>
      <c r="U9" s="17">
        <v>0.46467357180588098</v>
      </c>
      <c r="V9" s="17">
        <v>0.43849974372947498</v>
      </c>
      <c r="W9" s="17">
        <v>0.40190705937508803</v>
      </c>
      <c r="X9" s="17">
        <v>0.50246502464336396</v>
      </c>
      <c r="Y9" s="17">
        <v>0.399741484373343</v>
      </c>
      <c r="Z9" s="17">
        <v>0.41074709720646202</v>
      </c>
      <c r="AA9" s="17">
        <v>0.49036777228400702</v>
      </c>
      <c r="AB9" s="17">
        <v>0.45306115246713802</v>
      </c>
      <c r="AC9" s="17">
        <v>0.45361525909847999</v>
      </c>
      <c r="AD9" s="17">
        <v>0.56314229228855395</v>
      </c>
      <c r="AE9" s="17"/>
      <c r="AF9" s="17">
        <v>0.43343494247763098</v>
      </c>
      <c r="AG9" s="17">
        <v>0.47850076051993701</v>
      </c>
      <c r="AH9" s="17">
        <v>0.48108646460689197</v>
      </c>
      <c r="AI9" s="17">
        <v>0.49727524159673497</v>
      </c>
      <c r="AJ9" s="17">
        <v>0.41102455666961002</v>
      </c>
      <c r="AK9" s="17"/>
      <c r="AL9" s="17">
        <v>0.44955079359928501</v>
      </c>
      <c r="AM9" s="17">
        <v>0.48729406271718501</v>
      </c>
      <c r="AN9" s="17">
        <v>0.46385531271602498</v>
      </c>
      <c r="AO9" s="17">
        <v>0.399709430142003</v>
      </c>
      <c r="AP9" s="17"/>
      <c r="AQ9" s="17">
        <v>0.460362060812256</v>
      </c>
      <c r="AR9" s="17">
        <v>0.46764459437641198</v>
      </c>
      <c r="AS9" s="17"/>
      <c r="AT9" s="17">
        <v>0.45027626453837299</v>
      </c>
      <c r="AU9" s="17">
        <v>0.47794596363979203</v>
      </c>
      <c r="AV9" s="17"/>
      <c r="AW9" s="17">
        <v>0.46418794011395997</v>
      </c>
      <c r="AX9" s="17">
        <v>0.46116748389334</v>
      </c>
      <c r="AY9" s="17">
        <v>0.46595577070019301</v>
      </c>
      <c r="AZ9" s="17"/>
      <c r="BA9" s="17">
        <v>0.49834303434968702</v>
      </c>
      <c r="BB9" s="17">
        <v>0.44898465985559699</v>
      </c>
      <c r="BC9" s="17">
        <v>0.44362635271286899</v>
      </c>
      <c r="BD9" s="17">
        <v>0.47000011997284602</v>
      </c>
      <c r="BE9" s="17">
        <v>0.47285331770620198</v>
      </c>
      <c r="BF9" s="17"/>
      <c r="BG9" s="17">
        <v>0.41158713572878602</v>
      </c>
      <c r="BH9" s="17">
        <v>0.50109712548448004</v>
      </c>
      <c r="BI9" s="17"/>
      <c r="BJ9" s="17">
        <v>0.45192616451448903</v>
      </c>
      <c r="BK9" s="17">
        <v>0.50847571461932695</v>
      </c>
      <c r="BL9" s="17"/>
      <c r="BM9" s="17">
        <v>0.49479720171645503</v>
      </c>
      <c r="BN9" s="17">
        <v>0.39973840868962501</v>
      </c>
      <c r="BO9" s="17">
        <v>0.49908094810666098</v>
      </c>
      <c r="BP9" s="17">
        <v>0.48774175844551898</v>
      </c>
      <c r="BQ9" s="17">
        <v>0.34838595442419101</v>
      </c>
      <c r="BR9" s="17"/>
      <c r="BS9" s="17">
        <v>0.41476057335045802</v>
      </c>
      <c r="BT9" s="17"/>
      <c r="BU9" s="17">
        <v>0.42424239196792901</v>
      </c>
      <c r="BV9" s="17">
        <v>0.48960617081901597</v>
      </c>
      <c r="BW9" s="17">
        <v>0.54486624117986104</v>
      </c>
      <c r="BX9" s="17">
        <v>0.38078951644869902</v>
      </c>
      <c r="BY9" s="17">
        <v>0.42438166144178102</v>
      </c>
      <c r="BZ9" s="17"/>
      <c r="CA9" s="17">
        <v>0.44957031963800098</v>
      </c>
      <c r="CB9" s="17"/>
      <c r="CC9" s="17">
        <v>0.484357321512914</v>
      </c>
      <c r="CD9" s="17">
        <v>0.41590442335779598</v>
      </c>
      <c r="CE9" s="17"/>
      <c r="CF9" s="17">
        <v>0.58905429084098004</v>
      </c>
      <c r="CG9" s="17"/>
      <c r="CH9" s="17">
        <v>0.47858584835126899</v>
      </c>
      <c r="CI9" s="17">
        <v>0.45376199563407899</v>
      </c>
    </row>
    <row r="10" spans="2:87" x14ac:dyDescent="0.35">
      <c r="B10" s="18" t="s">
        <v>236</v>
      </c>
      <c r="C10" s="17">
        <v>0.35808645181731902</v>
      </c>
      <c r="D10" s="17">
        <v>0.32346011949803799</v>
      </c>
      <c r="E10" s="17">
        <v>0.39210930004675298</v>
      </c>
      <c r="F10" s="17"/>
      <c r="G10" s="17">
        <v>0.185391839065189</v>
      </c>
      <c r="H10" s="17">
        <v>0.267794395261579</v>
      </c>
      <c r="I10" s="17">
        <v>0.33876584840498503</v>
      </c>
      <c r="J10" s="17">
        <v>0.362366099823974</v>
      </c>
      <c r="K10" s="17">
        <v>0.45387744051461898</v>
      </c>
      <c r="L10" s="17">
        <v>0.49552257297631203</v>
      </c>
      <c r="M10" s="17"/>
      <c r="N10" s="17">
        <v>0.365352034579915</v>
      </c>
      <c r="O10" s="17">
        <v>0.32400409732975999</v>
      </c>
      <c r="P10" s="17">
        <v>0.39663086351927301</v>
      </c>
      <c r="Q10" s="17">
        <v>0.34858259026286598</v>
      </c>
      <c r="R10" s="17"/>
      <c r="S10" s="17">
        <v>0.38136897685041699</v>
      </c>
      <c r="T10" s="17">
        <v>0.340142741437999</v>
      </c>
      <c r="U10" s="17">
        <v>0.34838108504626403</v>
      </c>
      <c r="V10" s="17">
        <v>0.37814565469895201</v>
      </c>
      <c r="W10" s="17">
        <v>0.29442489058308302</v>
      </c>
      <c r="X10" s="17">
        <v>0.31135463203501601</v>
      </c>
      <c r="Y10" s="17">
        <v>0.36375817748950601</v>
      </c>
      <c r="Z10" s="17">
        <v>0.34190654143351401</v>
      </c>
      <c r="AA10" s="17">
        <v>0.35813279214326699</v>
      </c>
      <c r="AB10" s="17">
        <v>0.402068741711268</v>
      </c>
      <c r="AC10" s="17">
        <v>0.39522692643095197</v>
      </c>
      <c r="AD10" s="17">
        <v>0.39437356256539602</v>
      </c>
      <c r="AE10" s="17"/>
      <c r="AF10" s="17">
        <v>0.40920611242510302</v>
      </c>
      <c r="AG10" s="17">
        <v>0.36050334630790798</v>
      </c>
      <c r="AH10" s="17">
        <v>0.33227360567342301</v>
      </c>
      <c r="AI10" s="17">
        <v>0.35942477011236701</v>
      </c>
      <c r="AJ10" s="17">
        <v>0.34714667252153297</v>
      </c>
      <c r="AK10" s="17"/>
      <c r="AL10" s="17">
        <v>0.37323134466203201</v>
      </c>
      <c r="AM10" s="17">
        <v>0.37088950175700502</v>
      </c>
      <c r="AN10" s="17">
        <v>0.33652119421871202</v>
      </c>
      <c r="AO10" s="17">
        <v>0.24680697014539499</v>
      </c>
      <c r="AP10" s="17"/>
      <c r="AQ10" s="17">
        <v>0.36947914937882398</v>
      </c>
      <c r="AR10" s="17">
        <v>0.34155551256934702</v>
      </c>
      <c r="AS10" s="17"/>
      <c r="AT10" s="17">
        <v>0.327100061723126</v>
      </c>
      <c r="AU10" s="17">
        <v>0.49838310860596302</v>
      </c>
      <c r="AV10" s="17"/>
      <c r="AW10" s="17">
        <v>0.440048060528483</v>
      </c>
      <c r="AX10" s="17">
        <v>0.33741829621879199</v>
      </c>
      <c r="AY10" s="17">
        <v>0.30673139601222799</v>
      </c>
      <c r="AZ10" s="17"/>
      <c r="BA10" s="17">
        <v>0.32133333335957398</v>
      </c>
      <c r="BB10" s="17">
        <v>0.37529250685177701</v>
      </c>
      <c r="BC10" s="17">
        <v>0.368508757330193</v>
      </c>
      <c r="BD10" s="17">
        <v>0.33732830538960101</v>
      </c>
      <c r="BE10" s="17">
        <v>0.41661698206658498</v>
      </c>
      <c r="BF10" s="17"/>
      <c r="BG10" s="17">
        <v>0.31949500817121701</v>
      </c>
      <c r="BH10" s="17">
        <v>0.38625010039684898</v>
      </c>
      <c r="BI10" s="17"/>
      <c r="BJ10" s="17">
        <v>0.32954742744186399</v>
      </c>
      <c r="BK10" s="17">
        <v>0.45781529652437802</v>
      </c>
      <c r="BL10" s="17"/>
      <c r="BM10" s="17">
        <v>0.306585802956583</v>
      </c>
      <c r="BN10" s="17">
        <v>0.39418477884418901</v>
      </c>
      <c r="BO10" s="17">
        <v>0.353184745345272</v>
      </c>
      <c r="BP10" s="17">
        <v>0.35454584412599699</v>
      </c>
      <c r="BQ10" s="17">
        <v>0.32562100835453101</v>
      </c>
      <c r="BR10" s="17"/>
      <c r="BS10" s="17">
        <v>0.359027553294126</v>
      </c>
      <c r="BT10" s="17"/>
      <c r="BU10" s="17">
        <v>0.37596028835233902</v>
      </c>
      <c r="BV10" s="17">
        <v>0.32170596168993199</v>
      </c>
      <c r="BW10" s="17">
        <v>0.40631164185619001</v>
      </c>
      <c r="BX10" s="17">
        <v>0.36298002974028198</v>
      </c>
      <c r="BY10" s="17">
        <v>0.28779484574625303</v>
      </c>
      <c r="BZ10" s="17"/>
      <c r="CA10" s="17">
        <v>0.31184086179840298</v>
      </c>
      <c r="CB10" s="17"/>
      <c r="CC10" s="17">
        <v>0.395256626401642</v>
      </c>
      <c r="CD10" s="17">
        <v>0.22773958284979201</v>
      </c>
      <c r="CE10" s="17"/>
      <c r="CF10" s="17">
        <v>1</v>
      </c>
      <c r="CG10" s="17"/>
      <c r="CH10" s="17">
        <v>0.39237834234298602</v>
      </c>
      <c r="CI10" s="17">
        <v>0.29058672925579698</v>
      </c>
    </row>
    <row r="11" spans="2:87" x14ac:dyDescent="0.35">
      <c r="B11" s="18" t="s">
        <v>237</v>
      </c>
      <c r="C11" s="17">
        <v>0.301386046877681</v>
      </c>
      <c r="D11" s="17">
        <v>0.31416248434585797</v>
      </c>
      <c r="E11" s="17">
        <v>0.285682032116713</v>
      </c>
      <c r="F11" s="17"/>
      <c r="G11" s="17">
        <v>0.366929664111038</v>
      </c>
      <c r="H11" s="17">
        <v>0.34792525321885598</v>
      </c>
      <c r="I11" s="17">
        <v>0.29057961233456903</v>
      </c>
      <c r="J11" s="17">
        <v>0.31942955789814398</v>
      </c>
      <c r="K11" s="17">
        <v>0.28266283406417803</v>
      </c>
      <c r="L11" s="17">
        <v>0.226097615137723</v>
      </c>
      <c r="M11" s="17"/>
      <c r="N11" s="17">
        <v>0.32633449217975902</v>
      </c>
      <c r="O11" s="17">
        <v>0.30257723276558501</v>
      </c>
      <c r="P11" s="17">
        <v>0.27037564903068401</v>
      </c>
      <c r="Q11" s="17">
        <v>0.30465583052600398</v>
      </c>
      <c r="R11" s="17"/>
      <c r="S11" s="17">
        <v>0.34723531287393899</v>
      </c>
      <c r="T11" s="17">
        <v>0.30721822769266699</v>
      </c>
      <c r="U11" s="17">
        <v>0.25678356407351399</v>
      </c>
      <c r="V11" s="17">
        <v>0.30839587864510998</v>
      </c>
      <c r="W11" s="17">
        <v>0.31985928295527999</v>
      </c>
      <c r="X11" s="17">
        <v>0.30252758942394598</v>
      </c>
      <c r="Y11" s="17">
        <v>0.30134889876911702</v>
      </c>
      <c r="Z11" s="17">
        <v>0.24232247703481399</v>
      </c>
      <c r="AA11" s="17">
        <v>0.30616241302701103</v>
      </c>
      <c r="AB11" s="17">
        <v>0.264268899989693</v>
      </c>
      <c r="AC11" s="17">
        <v>0.27826596969912798</v>
      </c>
      <c r="AD11" s="17">
        <v>0.32520111155634901</v>
      </c>
      <c r="AE11" s="17"/>
      <c r="AF11" s="17">
        <v>0.30609133512867098</v>
      </c>
      <c r="AG11" s="17">
        <v>0.29230423984722298</v>
      </c>
      <c r="AH11" s="17">
        <v>0.31576822128302501</v>
      </c>
      <c r="AI11" s="17">
        <v>0.34420616620354499</v>
      </c>
      <c r="AJ11" s="17">
        <v>0.27600810208293203</v>
      </c>
      <c r="AK11" s="17"/>
      <c r="AL11" s="17">
        <v>0.26505765199340398</v>
      </c>
      <c r="AM11" s="17">
        <v>0.29751463282774698</v>
      </c>
      <c r="AN11" s="17">
        <v>0.367372012923252</v>
      </c>
      <c r="AO11" s="17">
        <v>0.36514424566572401</v>
      </c>
      <c r="AP11" s="17"/>
      <c r="AQ11" s="17">
        <v>0.29383278561833498</v>
      </c>
      <c r="AR11" s="17">
        <v>0.31234591852601001</v>
      </c>
      <c r="AS11" s="17"/>
      <c r="AT11" s="17">
        <v>0.304045824722318</v>
      </c>
      <c r="AU11" s="17">
        <v>0.234363491055436</v>
      </c>
      <c r="AV11" s="17"/>
      <c r="AW11" s="17">
        <v>0.26255267263225601</v>
      </c>
      <c r="AX11" s="17">
        <v>0.30451729105590303</v>
      </c>
      <c r="AY11" s="17">
        <v>0.32256722527993897</v>
      </c>
      <c r="AZ11" s="17"/>
      <c r="BA11" s="17">
        <v>0.33859443537815098</v>
      </c>
      <c r="BB11" s="17">
        <v>0.29320367702857703</v>
      </c>
      <c r="BC11" s="17">
        <v>0.29437964300349301</v>
      </c>
      <c r="BD11" s="17">
        <v>0.26473523314749098</v>
      </c>
      <c r="BE11" s="17">
        <v>0.278223187174725</v>
      </c>
      <c r="BF11" s="17"/>
      <c r="BG11" s="17">
        <v>0.331823290828207</v>
      </c>
      <c r="BH11" s="17">
        <v>0.27917325146600602</v>
      </c>
      <c r="BI11" s="17"/>
      <c r="BJ11" s="17">
        <v>0.31032150711894702</v>
      </c>
      <c r="BK11" s="17">
        <v>0.270822911543738</v>
      </c>
      <c r="BL11" s="17"/>
      <c r="BM11" s="17">
        <v>0.35694041220795097</v>
      </c>
      <c r="BN11" s="17">
        <v>0.21645295244659901</v>
      </c>
      <c r="BO11" s="17">
        <v>0.34467346646492902</v>
      </c>
      <c r="BP11" s="17">
        <v>0.32920121488735998</v>
      </c>
      <c r="BQ11" s="17">
        <v>0.17502603637431899</v>
      </c>
      <c r="BR11" s="17"/>
      <c r="BS11" s="17">
        <v>0.23600000979581501</v>
      </c>
      <c r="BT11" s="17"/>
      <c r="BU11" s="17">
        <v>0.22258013406301</v>
      </c>
      <c r="BV11" s="17">
        <v>0.37417544351096599</v>
      </c>
      <c r="BW11" s="17">
        <v>0.34537070577225298</v>
      </c>
      <c r="BX11" s="17">
        <v>0.22044674976147</v>
      </c>
      <c r="BY11" s="17">
        <v>0.38048857187829099</v>
      </c>
      <c r="BZ11" s="17"/>
      <c r="CA11" s="17">
        <v>0.26861262073900499</v>
      </c>
      <c r="CB11" s="17"/>
      <c r="CC11" s="17">
        <v>0.31328814664862997</v>
      </c>
      <c r="CD11" s="17">
        <v>0.24454717726452099</v>
      </c>
      <c r="CE11" s="17"/>
      <c r="CF11" s="17">
        <v>0.28152982848965602</v>
      </c>
      <c r="CG11" s="17"/>
      <c r="CH11" s="17">
        <v>0.27824591386817898</v>
      </c>
      <c r="CI11" s="17">
        <v>0.39111974124577598</v>
      </c>
    </row>
    <row r="12" spans="2:87" ht="29" x14ac:dyDescent="0.35">
      <c r="B12" s="18" t="s">
        <v>238</v>
      </c>
      <c r="C12" s="17">
        <v>0.26028555698783001</v>
      </c>
      <c r="D12" s="17">
        <v>0.25124342447599102</v>
      </c>
      <c r="E12" s="17">
        <v>0.26974284649012997</v>
      </c>
      <c r="F12" s="17"/>
      <c r="G12" s="17">
        <v>0.23525190247455799</v>
      </c>
      <c r="H12" s="17">
        <v>0.22452549699771901</v>
      </c>
      <c r="I12" s="17">
        <v>0.28087950374910903</v>
      </c>
      <c r="J12" s="17">
        <v>0.28570124636008398</v>
      </c>
      <c r="K12" s="17">
        <v>0.25474735471092702</v>
      </c>
      <c r="L12" s="17">
        <v>0.27264087480539601</v>
      </c>
      <c r="M12" s="17"/>
      <c r="N12" s="17">
        <v>0.248548031837098</v>
      </c>
      <c r="O12" s="17">
        <v>0.27229549251884799</v>
      </c>
      <c r="P12" s="17">
        <v>0.24375403663615</v>
      </c>
      <c r="Q12" s="17">
        <v>0.270667335397134</v>
      </c>
      <c r="R12" s="17"/>
      <c r="S12" s="17">
        <v>0.23748924521470199</v>
      </c>
      <c r="T12" s="17">
        <v>0.27488024395615701</v>
      </c>
      <c r="U12" s="17">
        <v>0.21657593871848199</v>
      </c>
      <c r="V12" s="17">
        <v>0.23199228586387899</v>
      </c>
      <c r="W12" s="17">
        <v>0.21896851567640699</v>
      </c>
      <c r="X12" s="17">
        <v>0.24879187936781999</v>
      </c>
      <c r="Y12" s="17">
        <v>0.27062983977420202</v>
      </c>
      <c r="Z12" s="17">
        <v>0.28866058683012902</v>
      </c>
      <c r="AA12" s="17">
        <v>0.32092537679653899</v>
      </c>
      <c r="AB12" s="17">
        <v>0.27788611211002401</v>
      </c>
      <c r="AC12" s="17">
        <v>0.28041623706021501</v>
      </c>
      <c r="AD12" s="17">
        <v>0.26067277537130201</v>
      </c>
      <c r="AE12" s="17"/>
      <c r="AF12" s="17">
        <v>0.26375187307220099</v>
      </c>
      <c r="AG12" s="17">
        <v>0.27766147158953203</v>
      </c>
      <c r="AH12" s="17">
        <v>0.26491421697116402</v>
      </c>
      <c r="AI12" s="17">
        <v>0.221740287992723</v>
      </c>
      <c r="AJ12" s="17">
        <v>0.24844416664796501</v>
      </c>
      <c r="AK12" s="17"/>
      <c r="AL12" s="17">
        <v>0.23715121798122199</v>
      </c>
      <c r="AM12" s="17">
        <v>0.26404677279135802</v>
      </c>
      <c r="AN12" s="17">
        <v>0.28237447627351397</v>
      </c>
      <c r="AO12" s="17">
        <v>0.31773995027769902</v>
      </c>
      <c r="AP12" s="17"/>
      <c r="AQ12" s="17">
        <v>0.24118301641597301</v>
      </c>
      <c r="AR12" s="17">
        <v>0.28800356986147102</v>
      </c>
      <c r="AS12" s="17"/>
      <c r="AT12" s="17">
        <v>0.25410686660794402</v>
      </c>
      <c r="AU12" s="17">
        <v>0.27690392425507399</v>
      </c>
      <c r="AV12" s="17"/>
      <c r="AW12" s="17">
        <v>0.270793614687588</v>
      </c>
      <c r="AX12" s="17">
        <v>0.269195308550151</v>
      </c>
      <c r="AY12" s="17">
        <v>0.241363692972623</v>
      </c>
      <c r="AZ12" s="17"/>
      <c r="BA12" s="17">
        <v>0.27250675875938701</v>
      </c>
      <c r="BB12" s="17">
        <v>0.26025290666506301</v>
      </c>
      <c r="BC12" s="17">
        <v>0.24171294272663599</v>
      </c>
      <c r="BD12" s="17">
        <v>0.32843675125314897</v>
      </c>
      <c r="BE12" s="17">
        <v>0.187602821295593</v>
      </c>
      <c r="BF12" s="17"/>
      <c r="BG12" s="17">
        <v>0.26046674556875599</v>
      </c>
      <c r="BH12" s="17">
        <v>0.26015332737842201</v>
      </c>
      <c r="BI12" s="17"/>
      <c r="BJ12" s="17">
        <v>0.26309419303041598</v>
      </c>
      <c r="BK12" s="17">
        <v>0.24758295337271299</v>
      </c>
      <c r="BL12" s="17"/>
      <c r="BM12" s="17">
        <v>0.20906015030584499</v>
      </c>
      <c r="BN12" s="17">
        <v>0.23959836896387099</v>
      </c>
      <c r="BO12" s="17">
        <v>0.28825920659487902</v>
      </c>
      <c r="BP12" s="17">
        <v>0.34082864298858501</v>
      </c>
      <c r="BQ12" s="17">
        <v>0.230434911852579</v>
      </c>
      <c r="BR12" s="17"/>
      <c r="BS12" s="17">
        <v>0.227195110393244</v>
      </c>
      <c r="BT12" s="17"/>
      <c r="BU12" s="17">
        <v>0.247714651655041</v>
      </c>
      <c r="BV12" s="17">
        <v>0.26872102580705498</v>
      </c>
      <c r="BW12" s="17">
        <v>0.32112668973459002</v>
      </c>
      <c r="BX12" s="17">
        <v>0.22130559006106501</v>
      </c>
      <c r="BY12" s="17">
        <v>0.184166455901563</v>
      </c>
      <c r="BZ12" s="17"/>
      <c r="CA12" s="17">
        <v>0.23519877077211099</v>
      </c>
      <c r="CB12" s="17"/>
      <c r="CC12" s="17">
        <v>0.267083330673835</v>
      </c>
      <c r="CD12" s="17">
        <v>0.23703838706449701</v>
      </c>
      <c r="CE12" s="17"/>
      <c r="CF12" s="17">
        <v>0.30158247797779902</v>
      </c>
      <c r="CG12" s="17"/>
      <c r="CH12" s="17">
        <v>0.27289031449600398</v>
      </c>
      <c r="CI12" s="17">
        <v>0.24799128665289699</v>
      </c>
    </row>
    <row r="13" spans="2:87" ht="29" x14ac:dyDescent="0.35">
      <c r="B13" s="18" t="s">
        <v>239</v>
      </c>
      <c r="C13" s="17">
        <v>0.23986714580187901</v>
      </c>
      <c r="D13" s="17">
        <v>0.23891517996331399</v>
      </c>
      <c r="E13" s="17">
        <v>0.242217555163734</v>
      </c>
      <c r="F13" s="17"/>
      <c r="G13" s="17">
        <v>0.20431684696667701</v>
      </c>
      <c r="H13" s="17">
        <v>0.158740518145042</v>
      </c>
      <c r="I13" s="17">
        <v>0.18701996584547001</v>
      </c>
      <c r="J13" s="17">
        <v>0.245282655439755</v>
      </c>
      <c r="K13" s="17">
        <v>0.30894271467036899</v>
      </c>
      <c r="L13" s="17">
        <v>0.32215132374060002</v>
      </c>
      <c r="M13" s="17"/>
      <c r="N13" s="17">
        <v>0.20235348219109001</v>
      </c>
      <c r="O13" s="17">
        <v>0.219917983046829</v>
      </c>
      <c r="P13" s="17">
        <v>0.26737291393535301</v>
      </c>
      <c r="Q13" s="17">
        <v>0.27648056618740002</v>
      </c>
      <c r="R13" s="17"/>
      <c r="S13" s="17">
        <v>0.18313127784713601</v>
      </c>
      <c r="T13" s="17">
        <v>0.194912694920337</v>
      </c>
      <c r="U13" s="17">
        <v>0.27376934157374799</v>
      </c>
      <c r="V13" s="17">
        <v>0.25210278575912998</v>
      </c>
      <c r="W13" s="17">
        <v>0.296802127888454</v>
      </c>
      <c r="X13" s="17">
        <v>0.243460198984712</v>
      </c>
      <c r="Y13" s="17">
        <v>0.26952663139382999</v>
      </c>
      <c r="Z13" s="17">
        <v>0.28909592626873498</v>
      </c>
      <c r="AA13" s="17">
        <v>0.23180451054982201</v>
      </c>
      <c r="AB13" s="17">
        <v>0.236358640624283</v>
      </c>
      <c r="AC13" s="17">
        <v>0.28566171000226798</v>
      </c>
      <c r="AD13" s="17">
        <v>0.247539195009818</v>
      </c>
      <c r="AE13" s="17"/>
      <c r="AF13" s="17">
        <v>0.25908945262550298</v>
      </c>
      <c r="AG13" s="17">
        <v>0.25544952404710602</v>
      </c>
      <c r="AH13" s="17">
        <v>0.25216794616964899</v>
      </c>
      <c r="AI13" s="17">
        <v>0.17083690548111</v>
      </c>
      <c r="AJ13" s="17">
        <v>0.22357496752568801</v>
      </c>
      <c r="AK13" s="17"/>
      <c r="AL13" s="17">
        <v>0.235304272124185</v>
      </c>
      <c r="AM13" s="17">
        <v>0.253501597663496</v>
      </c>
      <c r="AN13" s="17">
        <v>0.247290215968616</v>
      </c>
      <c r="AO13" s="17">
        <v>0.164017820644933</v>
      </c>
      <c r="AP13" s="17"/>
      <c r="AQ13" s="17">
        <v>0.29587342370597403</v>
      </c>
      <c r="AR13" s="17">
        <v>0.15860137248178899</v>
      </c>
      <c r="AS13" s="17"/>
      <c r="AT13" s="17">
        <v>0.21563612206323499</v>
      </c>
      <c r="AU13" s="17">
        <v>0.32440661191322201</v>
      </c>
      <c r="AV13" s="17"/>
      <c r="AW13" s="17">
        <v>0.28026271342828701</v>
      </c>
      <c r="AX13" s="17">
        <v>0.247741607721774</v>
      </c>
      <c r="AY13" s="17">
        <v>0.20237973816083801</v>
      </c>
      <c r="AZ13" s="17"/>
      <c r="BA13" s="17">
        <v>0.17495063461337601</v>
      </c>
      <c r="BB13" s="17">
        <v>0.253011718112712</v>
      </c>
      <c r="BC13" s="17">
        <v>0.261038288157112</v>
      </c>
      <c r="BD13" s="17">
        <v>0.267275148053778</v>
      </c>
      <c r="BE13" s="17">
        <v>0.30779494856529799</v>
      </c>
      <c r="BF13" s="17"/>
      <c r="BG13" s="17">
        <v>0.22859378567709501</v>
      </c>
      <c r="BH13" s="17">
        <v>0.24809433097215999</v>
      </c>
      <c r="BI13" s="17"/>
      <c r="BJ13" s="17">
        <v>0.22461344746885201</v>
      </c>
      <c r="BK13" s="17">
        <v>0.300196044692915</v>
      </c>
      <c r="BL13" s="17"/>
      <c r="BM13" s="17">
        <v>0.249538457729445</v>
      </c>
      <c r="BN13" s="17">
        <v>0.349423353273697</v>
      </c>
      <c r="BO13" s="17">
        <v>0.16101662808061701</v>
      </c>
      <c r="BP13" s="17">
        <v>0.187523863688668</v>
      </c>
      <c r="BQ13" s="17">
        <v>0.43870585649061999</v>
      </c>
      <c r="BR13" s="17"/>
      <c r="BS13" s="17">
        <v>0.37589140228443102</v>
      </c>
      <c r="BT13" s="17"/>
      <c r="BU13" s="17">
        <v>0.30522486283584499</v>
      </c>
      <c r="BV13" s="17">
        <v>0.118552673403515</v>
      </c>
      <c r="BW13" s="17">
        <v>0.18171960743021301</v>
      </c>
      <c r="BX13" s="17">
        <v>0.44658769267347798</v>
      </c>
      <c r="BY13" s="17">
        <v>0.23101386006845101</v>
      </c>
      <c r="BZ13" s="17"/>
      <c r="CA13" s="17">
        <v>0.28484779061377502</v>
      </c>
      <c r="CB13" s="17"/>
      <c r="CC13" s="17">
        <v>0.240316611538195</v>
      </c>
      <c r="CD13" s="17">
        <v>0.24426483541505001</v>
      </c>
      <c r="CE13" s="17"/>
      <c r="CF13" s="17">
        <v>0.18009104921494501</v>
      </c>
      <c r="CG13" s="17"/>
      <c r="CH13" s="17">
        <v>0.278910533490072</v>
      </c>
      <c r="CI13" s="17">
        <v>0.14617467294546199</v>
      </c>
    </row>
    <row r="14" spans="2:87" x14ac:dyDescent="0.35">
      <c r="B14" s="18" t="s">
        <v>240</v>
      </c>
      <c r="C14" s="17">
        <v>0.20236377497713001</v>
      </c>
      <c r="D14" s="17">
        <v>0.20754518586761</v>
      </c>
      <c r="E14" s="17">
        <v>0.19746169482306</v>
      </c>
      <c r="F14" s="17"/>
      <c r="G14" s="17">
        <v>0.21144858802521699</v>
      </c>
      <c r="H14" s="17">
        <v>0.27950904427469497</v>
      </c>
      <c r="I14" s="17">
        <v>0.25419040309704799</v>
      </c>
      <c r="J14" s="17">
        <v>0.185246221469484</v>
      </c>
      <c r="K14" s="17">
        <v>0.131276228827438</v>
      </c>
      <c r="L14" s="17">
        <v>0.15277017091747899</v>
      </c>
      <c r="M14" s="17"/>
      <c r="N14" s="17">
        <v>0.18454403188127</v>
      </c>
      <c r="O14" s="17">
        <v>0.210737787007587</v>
      </c>
      <c r="P14" s="17">
        <v>0.18492514252387399</v>
      </c>
      <c r="Q14" s="17">
        <v>0.22900535013245399</v>
      </c>
      <c r="R14" s="17"/>
      <c r="S14" s="17">
        <v>0.17631068792892399</v>
      </c>
      <c r="T14" s="17">
        <v>0.190936801123259</v>
      </c>
      <c r="U14" s="17">
        <v>0.20699366165443001</v>
      </c>
      <c r="V14" s="17">
        <v>0.22499185548460501</v>
      </c>
      <c r="W14" s="17">
        <v>0.20786034062863301</v>
      </c>
      <c r="X14" s="17">
        <v>0.21142163285214</v>
      </c>
      <c r="Y14" s="17">
        <v>0.20382557868310799</v>
      </c>
      <c r="Z14" s="17">
        <v>0.21386700446842</v>
      </c>
      <c r="AA14" s="17">
        <v>0.217686984660455</v>
      </c>
      <c r="AB14" s="17">
        <v>0.21119825167525999</v>
      </c>
      <c r="AC14" s="17">
        <v>0.18446715031411001</v>
      </c>
      <c r="AD14" s="17">
        <v>0.18109967431306101</v>
      </c>
      <c r="AE14" s="17"/>
      <c r="AF14" s="17">
        <v>0.16577439586260101</v>
      </c>
      <c r="AG14" s="17">
        <v>0.22423165275915999</v>
      </c>
      <c r="AH14" s="17">
        <v>0.22864381826343499</v>
      </c>
      <c r="AI14" s="17">
        <v>0.19301710115967899</v>
      </c>
      <c r="AJ14" s="17">
        <v>0.19262459021495401</v>
      </c>
      <c r="AK14" s="17"/>
      <c r="AL14" s="17">
        <v>0.18091810068108499</v>
      </c>
      <c r="AM14" s="17">
        <v>0.210820598393203</v>
      </c>
      <c r="AN14" s="17">
        <v>0.20125141287863799</v>
      </c>
      <c r="AO14" s="17">
        <v>0.284713051614298</v>
      </c>
      <c r="AP14" s="17"/>
      <c r="AQ14" s="17">
        <v>0.19903888121382499</v>
      </c>
      <c r="AR14" s="17">
        <v>0.207188235251831</v>
      </c>
      <c r="AS14" s="17"/>
      <c r="AT14" s="17">
        <v>0.215422273282044</v>
      </c>
      <c r="AU14" s="17">
        <v>0.15006021144892501</v>
      </c>
      <c r="AV14" s="17"/>
      <c r="AW14" s="17">
        <v>0.152859949290123</v>
      </c>
      <c r="AX14" s="17">
        <v>0.21741135992886099</v>
      </c>
      <c r="AY14" s="17">
        <v>0.24388597186683</v>
      </c>
      <c r="AZ14" s="17"/>
      <c r="BA14" s="17">
        <v>0.19894528689433499</v>
      </c>
      <c r="BB14" s="17">
        <v>0.201671277437727</v>
      </c>
      <c r="BC14" s="17">
        <v>0.226282502899988</v>
      </c>
      <c r="BD14" s="17">
        <v>0.14236386324358899</v>
      </c>
      <c r="BE14" s="17">
        <v>0.189922394250436</v>
      </c>
      <c r="BF14" s="17"/>
      <c r="BG14" s="17">
        <v>0.15229132155243699</v>
      </c>
      <c r="BH14" s="17">
        <v>0.23890614936198701</v>
      </c>
      <c r="BI14" s="17"/>
      <c r="BJ14" s="17">
        <v>0.20461346287439899</v>
      </c>
      <c r="BK14" s="17">
        <v>0.19023397971565001</v>
      </c>
      <c r="BL14" s="17"/>
      <c r="BM14" s="17">
        <v>0.159914981884862</v>
      </c>
      <c r="BN14" s="17">
        <v>0.210860292215615</v>
      </c>
      <c r="BO14" s="17">
        <v>0.224263640017941</v>
      </c>
      <c r="BP14" s="17">
        <v>0.193800269973495</v>
      </c>
      <c r="BQ14" s="17">
        <v>0.169170517938322</v>
      </c>
      <c r="BR14" s="17"/>
      <c r="BS14" s="17">
        <v>0.18533030787089699</v>
      </c>
      <c r="BT14" s="17"/>
      <c r="BU14" s="17">
        <v>0.211330017988859</v>
      </c>
      <c r="BV14" s="17">
        <v>0.23263423260058</v>
      </c>
      <c r="BW14" s="17">
        <v>0.19475359757510899</v>
      </c>
      <c r="BX14" s="17">
        <v>0.19415847919606299</v>
      </c>
      <c r="BY14" s="17">
        <v>0.181859660398447</v>
      </c>
      <c r="BZ14" s="17"/>
      <c r="CA14" s="17">
        <v>0.21378981066274999</v>
      </c>
      <c r="CB14" s="17"/>
      <c r="CC14" s="17">
        <v>0.20780835190324901</v>
      </c>
      <c r="CD14" s="17">
        <v>0.18546310065395299</v>
      </c>
      <c r="CE14" s="17"/>
      <c r="CF14" s="17">
        <v>0.104153773106996</v>
      </c>
      <c r="CG14" s="17"/>
      <c r="CH14" s="17">
        <v>0.20547698155248301</v>
      </c>
      <c r="CI14" s="17">
        <v>0.25041728737616398</v>
      </c>
    </row>
    <row r="15" spans="2:87" x14ac:dyDescent="0.35">
      <c r="B15" s="18" t="s">
        <v>241</v>
      </c>
      <c r="C15" s="17">
        <v>0.201908939212013</v>
      </c>
      <c r="D15" s="17">
        <v>0.202321639904532</v>
      </c>
      <c r="E15" s="17">
        <v>0.20269959455432501</v>
      </c>
      <c r="F15" s="17"/>
      <c r="G15" s="17">
        <v>0.118904283985228</v>
      </c>
      <c r="H15" s="17">
        <v>0.14414386983917499</v>
      </c>
      <c r="I15" s="17">
        <v>0.16065058029088</v>
      </c>
      <c r="J15" s="17">
        <v>0.18810462576117701</v>
      </c>
      <c r="K15" s="17">
        <v>0.221666762335296</v>
      </c>
      <c r="L15" s="17">
        <v>0.33626227234644701</v>
      </c>
      <c r="M15" s="17"/>
      <c r="N15" s="17">
        <v>0.18677674933882801</v>
      </c>
      <c r="O15" s="17">
        <v>0.185200478060975</v>
      </c>
      <c r="P15" s="17">
        <v>0.21884062758974299</v>
      </c>
      <c r="Q15" s="17">
        <v>0.223562229315626</v>
      </c>
      <c r="R15" s="17"/>
      <c r="S15" s="17">
        <v>0.18904738432590501</v>
      </c>
      <c r="T15" s="17">
        <v>0.20134442692516799</v>
      </c>
      <c r="U15" s="17">
        <v>0.210931183468689</v>
      </c>
      <c r="V15" s="17">
        <v>0.19212254153887401</v>
      </c>
      <c r="W15" s="17">
        <v>0.167889582470236</v>
      </c>
      <c r="X15" s="17">
        <v>0.17135731826899001</v>
      </c>
      <c r="Y15" s="17">
        <v>0.20272486843599499</v>
      </c>
      <c r="Z15" s="17">
        <v>0.20026854344167599</v>
      </c>
      <c r="AA15" s="17">
        <v>0.19155558600978001</v>
      </c>
      <c r="AB15" s="17">
        <v>0.246216235945524</v>
      </c>
      <c r="AC15" s="17">
        <v>0.25200069309685103</v>
      </c>
      <c r="AD15" s="17">
        <v>0.26257280294441798</v>
      </c>
      <c r="AE15" s="17"/>
      <c r="AF15" s="17">
        <v>0.21738750207263699</v>
      </c>
      <c r="AG15" s="17">
        <v>0.21098598967280399</v>
      </c>
      <c r="AH15" s="17">
        <v>0.19537464540611099</v>
      </c>
      <c r="AI15" s="17">
        <v>0.192530394827891</v>
      </c>
      <c r="AJ15" s="17">
        <v>0.188230384680032</v>
      </c>
      <c r="AK15" s="17"/>
      <c r="AL15" s="17">
        <v>0.23231812981024499</v>
      </c>
      <c r="AM15" s="17">
        <v>0.178312969390821</v>
      </c>
      <c r="AN15" s="17">
        <v>0.209348221551688</v>
      </c>
      <c r="AO15" s="17">
        <v>0.13987182064773199</v>
      </c>
      <c r="AP15" s="17"/>
      <c r="AQ15" s="17">
        <v>0.22842346976158301</v>
      </c>
      <c r="AR15" s="17">
        <v>0.16343604099478601</v>
      </c>
      <c r="AS15" s="17"/>
      <c r="AT15" s="17">
        <v>0.182375118246762</v>
      </c>
      <c r="AU15" s="17">
        <v>0.31177331618072601</v>
      </c>
      <c r="AV15" s="17"/>
      <c r="AW15" s="17">
        <v>0.247988109713462</v>
      </c>
      <c r="AX15" s="17">
        <v>0.152762167548288</v>
      </c>
      <c r="AY15" s="17">
        <v>0.19348876602690401</v>
      </c>
      <c r="AZ15" s="17"/>
      <c r="BA15" s="17">
        <v>0.192749348298836</v>
      </c>
      <c r="BB15" s="17">
        <v>0.19836603651492399</v>
      </c>
      <c r="BC15" s="17">
        <v>0.20695213592117701</v>
      </c>
      <c r="BD15" s="17">
        <v>0.19529503600540801</v>
      </c>
      <c r="BE15" s="17">
        <v>0.24946526108110501</v>
      </c>
      <c r="BF15" s="17"/>
      <c r="BG15" s="17">
        <v>0.18370725048707101</v>
      </c>
      <c r="BH15" s="17">
        <v>0.215192349117697</v>
      </c>
      <c r="BI15" s="17"/>
      <c r="BJ15" s="17">
        <v>0.177935946181179</v>
      </c>
      <c r="BK15" s="17">
        <v>0.28962026413860698</v>
      </c>
      <c r="BL15" s="17"/>
      <c r="BM15" s="17">
        <v>0.17444935918396101</v>
      </c>
      <c r="BN15" s="17">
        <v>0.25503141551428898</v>
      </c>
      <c r="BO15" s="17">
        <v>0.194896009595387</v>
      </c>
      <c r="BP15" s="17">
        <v>0.116863576667704</v>
      </c>
      <c r="BQ15" s="17">
        <v>0.26877446542745298</v>
      </c>
      <c r="BR15" s="17"/>
      <c r="BS15" s="17">
        <v>0.245327698172189</v>
      </c>
      <c r="BT15" s="17"/>
      <c r="BU15" s="17">
        <v>0.24839927727429201</v>
      </c>
      <c r="BV15" s="17">
        <v>0.180747504341528</v>
      </c>
      <c r="BW15" s="17">
        <v>0.14993060805825201</v>
      </c>
      <c r="BX15" s="17">
        <v>0.25374337122090401</v>
      </c>
      <c r="BY15" s="17">
        <v>0.15611613298547</v>
      </c>
      <c r="BZ15" s="17"/>
      <c r="CA15" s="17">
        <v>0.24454494286977599</v>
      </c>
      <c r="CB15" s="17"/>
      <c r="CC15" s="17">
        <v>0.214111077798077</v>
      </c>
      <c r="CD15" s="17">
        <v>0.14594333346496199</v>
      </c>
      <c r="CE15" s="17"/>
      <c r="CF15" s="17">
        <v>0.143244236784312</v>
      </c>
      <c r="CG15" s="17"/>
      <c r="CH15" s="17">
        <v>0.213174028524488</v>
      </c>
      <c r="CI15" s="17">
        <v>0.13217829761049199</v>
      </c>
    </row>
    <row r="16" spans="2:87" x14ac:dyDescent="0.35">
      <c r="B16" s="18" t="s">
        <v>242</v>
      </c>
      <c r="C16" s="17">
        <v>0.16146938415468701</v>
      </c>
      <c r="D16" s="17">
        <v>0.18021139504257599</v>
      </c>
      <c r="E16" s="17">
        <v>0.14408724339099999</v>
      </c>
      <c r="F16" s="17"/>
      <c r="G16" s="17">
        <v>0.142420118701307</v>
      </c>
      <c r="H16" s="17">
        <v>0.202467371806687</v>
      </c>
      <c r="I16" s="17">
        <v>0.21057690720452599</v>
      </c>
      <c r="J16" s="17">
        <v>0.21243698560444199</v>
      </c>
      <c r="K16" s="17">
        <v>0.13880571825520599</v>
      </c>
      <c r="L16" s="17">
        <v>7.46216286968239E-2</v>
      </c>
      <c r="M16" s="17"/>
      <c r="N16" s="17">
        <v>0.18042035515548099</v>
      </c>
      <c r="O16" s="17">
        <v>0.18163270245038099</v>
      </c>
      <c r="P16" s="17">
        <v>0.15182008748971301</v>
      </c>
      <c r="Q16" s="17">
        <v>0.126889609008907</v>
      </c>
      <c r="R16" s="17"/>
      <c r="S16" s="17">
        <v>0.15361043830314999</v>
      </c>
      <c r="T16" s="17">
        <v>0.15910645043341801</v>
      </c>
      <c r="U16" s="17">
        <v>0.13986960844410301</v>
      </c>
      <c r="V16" s="17">
        <v>0.17419832214834899</v>
      </c>
      <c r="W16" s="17">
        <v>0.23627759828924899</v>
      </c>
      <c r="X16" s="17">
        <v>0.17386999244665399</v>
      </c>
      <c r="Y16" s="17">
        <v>0.193131181902022</v>
      </c>
      <c r="Z16" s="17">
        <v>0.191670153985114</v>
      </c>
      <c r="AA16" s="17">
        <v>0.153860332863826</v>
      </c>
      <c r="AB16" s="17">
        <v>0.12594773052904501</v>
      </c>
      <c r="AC16" s="17">
        <v>0.134818605829164</v>
      </c>
      <c r="AD16" s="17">
        <v>6.9522376203570602E-2</v>
      </c>
      <c r="AE16" s="17"/>
      <c r="AF16" s="17">
        <v>0.108362442471724</v>
      </c>
      <c r="AG16" s="17">
        <v>0.16163186842086799</v>
      </c>
      <c r="AH16" s="17">
        <v>0.15310903493480901</v>
      </c>
      <c r="AI16" s="17">
        <v>0.19573280062083601</v>
      </c>
      <c r="AJ16" s="17">
        <v>0.21466388599146299</v>
      </c>
      <c r="AK16" s="17"/>
      <c r="AL16" s="17">
        <v>0.162406947432638</v>
      </c>
      <c r="AM16" s="17">
        <v>0.16720337545969899</v>
      </c>
      <c r="AN16" s="17">
        <v>0.12035482440288001</v>
      </c>
      <c r="AO16" s="17">
        <v>0.233930541078511</v>
      </c>
      <c r="AP16" s="17"/>
      <c r="AQ16" s="17">
        <v>0.166644973468318</v>
      </c>
      <c r="AR16" s="17">
        <v>0.15395954269227699</v>
      </c>
      <c r="AS16" s="17"/>
      <c r="AT16" s="17">
        <v>0.196697321381861</v>
      </c>
      <c r="AU16" s="17">
        <v>8.9478962719024099E-2</v>
      </c>
      <c r="AV16" s="17"/>
      <c r="AW16" s="17">
        <v>0.130612171449976</v>
      </c>
      <c r="AX16" s="17">
        <v>0.21413437336011601</v>
      </c>
      <c r="AY16" s="17">
        <v>0.15679905192777999</v>
      </c>
      <c r="AZ16" s="17"/>
      <c r="BA16" s="17">
        <v>0.164788905769408</v>
      </c>
      <c r="BB16" s="17">
        <v>0.16959376800856901</v>
      </c>
      <c r="BC16" s="17">
        <v>0.161759716172971</v>
      </c>
      <c r="BD16" s="17">
        <v>0.143022871882172</v>
      </c>
      <c r="BE16" s="17">
        <v>0.13655105783945801</v>
      </c>
      <c r="BF16" s="17"/>
      <c r="BG16" s="17">
        <v>0.18779572054013099</v>
      </c>
      <c r="BH16" s="17">
        <v>0.14225668785999801</v>
      </c>
      <c r="BI16" s="17"/>
      <c r="BJ16" s="17">
        <v>0.17629011608102499</v>
      </c>
      <c r="BK16" s="17">
        <v>0.10791072316365199</v>
      </c>
      <c r="BL16" s="17"/>
      <c r="BM16" s="17">
        <v>0.17727266931136801</v>
      </c>
      <c r="BN16" s="17">
        <v>0.171544920283596</v>
      </c>
      <c r="BO16" s="17">
        <v>0.16285422459490101</v>
      </c>
      <c r="BP16" s="17">
        <v>0.18466234455816999</v>
      </c>
      <c r="BQ16" s="17">
        <v>0.17656458539123401</v>
      </c>
      <c r="BR16" s="17"/>
      <c r="BS16" s="17">
        <v>0.17573620780315799</v>
      </c>
      <c r="BT16" s="17"/>
      <c r="BU16" s="17">
        <v>0.16475750042471299</v>
      </c>
      <c r="BV16" s="17">
        <v>0.17244251179567299</v>
      </c>
      <c r="BW16" s="17">
        <v>0.19188183037050499</v>
      </c>
      <c r="BX16" s="17">
        <v>0.18470273167014101</v>
      </c>
      <c r="BY16" s="17">
        <v>0.15929473071917899</v>
      </c>
      <c r="BZ16" s="17"/>
      <c r="CA16" s="17">
        <v>0.19536348002328399</v>
      </c>
      <c r="CB16" s="17"/>
      <c r="CC16" s="17">
        <v>0.14093958969061399</v>
      </c>
      <c r="CD16" s="17">
        <v>0.24083733337857399</v>
      </c>
      <c r="CE16" s="17"/>
      <c r="CF16" s="17">
        <v>5.6678484832725598E-2</v>
      </c>
      <c r="CG16" s="17"/>
      <c r="CH16" s="17">
        <v>0.14718916653108499</v>
      </c>
      <c r="CI16" s="17">
        <v>0.224323868737902</v>
      </c>
    </row>
    <row r="17" spans="2:87" x14ac:dyDescent="0.35">
      <c r="B17" s="18" t="s">
        <v>243</v>
      </c>
      <c r="C17" s="17">
        <v>0.128152603871758</v>
      </c>
      <c r="D17" s="17">
        <v>0.138611406456014</v>
      </c>
      <c r="E17" s="17">
        <v>0.115600189180613</v>
      </c>
      <c r="F17" s="17"/>
      <c r="G17" s="17">
        <v>0.28021904731020603</v>
      </c>
      <c r="H17" s="17">
        <v>0.181547106805033</v>
      </c>
      <c r="I17" s="17">
        <v>0.15107170771301601</v>
      </c>
      <c r="J17" s="17">
        <v>6.9473450983469298E-2</v>
      </c>
      <c r="K17" s="17">
        <v>6.9911781773286705E-2</v>
      </c>
      <c r="L17" s="17">
        <v>5.0752261098306203E-2</v>
      </c>
      <c r="M17" s="17"/>
      <c r="N17" s="17">
        <v>0.157227313549852</v>
      </c>
      <c r="O17" s="17">
        <v>0.13535763046979399</v>
      </c>
      <c r="P17" s="17">
        <v>0.12984371631359501</v>
      </c>
      <c r="Q17" s="17">
        <v>8.9570474609908704E-2</v>
      </c>
      <c r="R17" s="17"/>
      <c r="S17" s="17">
        <v>0.20588359748136101</v>
      </c>
      <c r="T17" s="17">
        <v>0.118689696438198</v>
      </c>
      <c r="U17" s="17">
        <v>6.9368868546686696E-2</v>
      </c>
      <c r="V17" s="17">
        <v>0.125881420821225</v>
      </c>
      <c r="W17" s="17">
        <v>0.107531577864609</v>
      </c>
      <c r="X17" s="17">
        <v>0.13477595089834099</v>
      </c>
      <c r="Y17" s="17">
        <v>0.113925485222461</v>
      </c>
      <c r="Z17" s="17">
        <v>0.18933657497418299</v>
      </c>
      <c r="AA17" s="17">
        <v>0.119080157729756</v>
      </c>
      <c r="AB17" s="17">
        <v>0.115409480450106</v>
      </c>
      <c r="AC17" s="17">
        <v>0.103428894598756</v>
      </c>
      <c r="AD17" s="17">
        <v>6.6455486751132498E-2</v>
      </c>
      <c r="AE17" s="17"/>
      <c r="AF17" s="17">
        <v>8.3459236181086194E-2</v>
      </c>
      <c r="AG17" s="17">
        <v>0.117469958314315</v>
      </c>
      <c r="AH17" s="17">
        <v>0.101853225664521</v>
      </c>
      <c r="AI17" s="17">
        <v>0.21551680867687201</v>
      </c>
      <c r="AJ17" s="17">
        <v>0.18368249995109501</v>
      </c>
      <c r="AK17" s="17"/>
      <c r="AL17" s="17">
        <v>0.119052688454613</v>
      </c>
      <c r="AM17" s="17">
        <v>0.12523369977686299</v>
      </c>
      <c r="AN17" s="17">
        <v>0.151485099587538</v>
      </c>
      <c r="AO17" s="17">
        <v>0.13729431699334799</v>
      </c>
      <c r="AP17" s="17"/>
      <c r="AQ17" s="17">
        <v>0.101566449843075</v>
      </c>
      <c r="AR17" s="17">
        <v>0.166729428606438</v>
      </c>
      <c r="AS17" s="17"/>
      <c r="AT17" s="17">
        <v>0.14232951581488201</v>
      </c>
      <c r="AU17" s="17">
        <v>4.9162218530517499E-2</v>
      </c>
      <c r="AV17" s="17"/>
      <c r="AW17" s="17">
        <v>8.2381120305955194E-2</v>
      </c>
      <c r="AX17" s="17">
        <v>0.117642926813338</v>
      </c>
      <c r="AY17" s="17">
        <v>0.15915289304684799</v>
      </c>
      <c r="AZ17" s="17"/>
      <c r="BA17" s="17">
        <v>0.18276504765770801</v>
      </c>
      <c r="BB17" s="17">
        <v>0.12883848400102901</v>
      </c>
      <c r="BC17" s="17">
        <v>9.7218581329533094E-2</v>
      </c>
      <c r="BD17" s="17">
        <v>0.103375398295902</v>
      </c>
      <c r="BE17" s="17">
        <v>9.7173187722585999E-2</v>
      </c>
      <c r="BF17" s="17"/>
      <c r="BG17" s="17">
        <v>0.15419411122899901</v>
      </c>
      <c r="BH17" s="17">
        <v>0.10914777294560001</v>
      </c>
      <c r="BI17" s="17"/>
      <c r="BJ17" s="17">
        <v>0.144069657317213</v>
      </c>
      <c r="BK17" s="17">
        <v>7.1890764378533298E-2</v>
      </c>
      <c r="BL17" s="17"/>
      <c r="BM17" s="17">
        <v>0.16712992010799599</v>
      </c>
      <c r="BN17" s="17">
        <v>9.5195546978430801E-2</v>
      </c>
      <c r="BO17" s="17">
        <v>0.14942562377737501</v>
      </c>
      <c r="BP17" s="17">
        <v>0.139715121401563</v>
      </c>
      <c r="BQ17" s="17">
        <v>6.5235056696142005E-2</v>
      </c>
      <c r="BR17" s="17"/>
      <c r="BS17" s="17">
        <v>0.110956318926522</v>
      </c>
      <c r="BT17" s="17"/>
      <c r="BU17" s="17">
        <v>0.113162685200859</v>
      </c>
      <c r="BV17" s="17">
        <v>0.18757661324523001</v>
      </c>
      <c r="BW17" s="17">
        <v>9.9551574854328695E-2</v>
      </c>
      <c r="BX17" s="17">
        <v>6.9896777958358594E-2</v>
      </c>
      <c r="BY17" s="17">
        <v>0.16325719420149801</v>
      </c>
      <c r="BZ17" s="17"/>
      <c r="CA17" s="17">
        <v>0.15739222344940601</v>
      </c>
      <c r="CB17" s="17"/>
      <c r="CC17" s="17">
        <v>0.115348261571388</v>
      </c>
      <c r="CD17" s="17">
        <v>0.17221053117789001</v>
      </c>
      <c r="CE17" s="17"/>
      <c r="CF17" s="17">
        <v>5.1771115582407802E-2</v>
      </c>
      <c r="CG17" s="17"/>
      <c r="CH17" s="17">
        <v>0.116987684188119</v>
      </c>
      <c r="CI17" s="17">
        <v>0.15866693171431601</v>
      </c>
    </row>
    <row r="18" spans="2:87" x14ac:dyDescent="0.35">
      <c r="B18" s="18" t="s">
        <v>244</v>
      </c>
      <c r="C18" s="17">
        <v>0.12526385991636399</v>
      </c>
      <c r="D18" s="17">
        <v>0.13420692228666001</v>
      </c>
      <c r="E18" s="17">
        <v>0.117254916979826</v>
      </c>
      <c r="F18" s="17"/>
      <c r="G18" s="17">
        <v>4.9008730342101597E-2</v>
      </c>
      <c r="H18" s="17">
        <v>9.4993114898249895E-2</v>
      </c>
      <c r="I18" s="17">
        <v>9.7667728538114798E-2</v>
      </c>
      <c r="J18" s="17">
        <v>6.62915574028419E-2</v>
      </c>
      <c r="K18" s="17">
        <v>0.13253892553397201</v>
      </c>
      <c r="L18" s="17">
        <v>0.26660195867917402</v>
      </c>
      <c r="M18" s="17"/>
      <c r="N18" s="17">
        <v>9.9316104005538697E-2</v>
      </c>
      <c r="O18" s="17">
        <v>0.114426844878916</v>
      </c>
      <c r="P18" s="17">
        <v>0.15327935656292799</v>
      </c>
      <c r="Q18" s="17">
        <v>0.13800310080476799</v>
      </c>
      <c r="R18" s="17"/>
      <c r="S18" s="17">
        <v>9.8012089157827095E-2</v>
      </c>
      <c r="T18" s="17">
        <v>0.14509870234182401</v>
      </c>
      <c r="U18" s="17">
        <v>0.14564509772878401</v>
      </c>
      <c r="V18" s="17">
        <v>0.115988494548867</v>
      </c>
      <c r="W18" s="17">
        <v>0.12000107494804001</v>
      </c>
      <c r="X18" s="17">
        <v>8.8252646090837897E-2</v>
      </c>
      <c r="Y18" s="17">
        <v>0.126664908921023</v>
      </c>
      <c r="Z18" s="17">
        <v>0.13939432224360301</v>
      </c>
      <c r="AA18" s="17">
        <v>0.109515178754853</v>
      </c>
      <c r="AB18" s="17">
        <v>0.15230887948817001</v>
      </c>
      <c r="AC18" s="17">
        <v>0.20593600931795999</v>
      </c>
      <c r="AD18" s="17">
        <v>8.2061169575859003E-2</v>
      </c>
      <c r="AE18" s="17"/>
      <c r="AF18" s="17">
        <v>0.14735359767999601</v>
      </c>
      <c r="AG18" s="17">
        <v>0.128587891341269</v>
      </c>
      <c r="AH18" s="17">
        <v>0.135330908298952</v>
      </c>
      <c r="AI18" s="17">
        <v>0.108041048812623</v>
      </c>
      <c r="AJ18" s="17">
        <v>9.1463804885186004E-2</v>
      </c>
      <c r="AK18" s="17"/>
      <c r="AL18" s="17">
        <v>0.15386727474219999</v>
      </c>
      <c r="AM18" s="17">
        <v>0.110518686033117</v>
      </c>
      <c r="AN18" s="17">
        <v>8.8905470615068094E-2</v>
      </c>
      <c r="AO18" s="17">
        <v>0.140789634431774</v>
      </c>
      <c r="AP18" s="17"/>
      <c r="AQ18" s="17">
        <v>0.144446679525709</v>
      </c>
      <c r="AR18" s="17">
        <v>9.7429361207437601E-2</v>
      </c>
      <c r="AS18" s="17"/>
      <c r="AT18" s="17">
        <v>0.10100971255581399</v>
      </c>
      <c r="AU18" s="17">
        <v>0.24847310199488601</v>
      </c>
      <c r="AV18" s="17"/>
      <c r="AW18" s="17">
        <v>0.196695784633626</v>
      </c>
      <c r="AX18" s="17">
        <v>8.2960930703928501E-2</v>
      </c>
      <c r="AY18" s="17">
        <v>8.63626555743644E-2</v>
      </c>
      <c r="AZ18" s="17"/>
      <c r="BA18" s="17">
        <v>8.5593896573855202E-2</v>
      </c>
      <c r="BB18" s="17">
        <v>0.14002637718876301</v>
      </c>
      <c r="BC18" s="17">
        <v>0.12675804088118101</v>
      </c>
      <c r="BD18" s="17">
        <v>0.165075554606053</v>
      </c>
      <c r="BE18" s="17">
        <v>0.14851001930431099</v>
      </c>
      <c r="BF18" s="17"/>
      <c r="BG18" s="17">
        <v>0.114101276293555</v>
      </c>
      <c r="BH18" s="17">
        <v>0.13341020150636401</v>
      </c>
      <c r="BI18" s="17"/>
      <c r="BJ18" s="17">
        <v>0.105981675240615</v>
      </c>
      <c r="BK18" s="17">
        <v>0.19136031726976399</v>
      </c>
      <c r="BL18" s="17"/>
      <c r="BM18" s="17">
        <v>9.2499613790487295E-2</v>
      </c>
      <c r="BN18" s="17">
        <v>0.192301219688224</v>
      </c>
      <c r="BO18" s="17">
        <v>0.10655927554561501</v>
      </c>
      <c r="BP18" s="17">
        <v>0.12402945869260699</v>
      </c>
      <c r="BQ18" s="17">
        <v>0.14168285760531099</v>
      </c>
      <c r="BR18" s="17"/>
      <c r="BS18" s="17">
        <v>0.15786511836067399</v>
      </c>
      <c r="BT18" s="17"/>
      <c r="BU18" s="17">
        <v>0.19968719829338999</v>
      </c>
      <c r="BV18" s="17">
        <v>9.5434091643505595E-2</v>
      </c>
      <c r="BW18" s="17">
        <v>0.123114554020282</v>
      </c>
      <c r="BX18" s="17">
        <v>0.14760784691058601</v>
      </c>
      <c r="BY18" s="17">
        <v>7.8450565807164793E-2</v>
      </c>
      <c r="BZ18" s="17"/>
      <c r="CA18" s="17">
        <v>0.12444472352882199</v>
      </c>
      <c r="CB18" s="17"/>
      <c r="CC18" s="17">
        <v>0.13245623655498101</v>
      </c>
      <c r="CD18" s="17">
        <v>0.10777918507563999</v>
      </c>
      <c r="CE18" s="17"/>
      <c r="CF18" s="17">
        <v>0.107282361126606</v>
      </c>
      <c r="CG18" s="17"/>
      <c r="CH18" s="17">
        <v>0.14082175674515701</v>
      </c>
      <c r="CI18" s="17">
        <v>0.106336026646233</v>
      </c>
    </row>
    <row r="19" spans="2:87" x14ac:dyDescent="0.35">
      <c r="B19" s="18" t="s">
        <v>245</v>
      </c>
      <c r="C19" s="17">
        <v>7.7210650781313506E-2</v>
      </c>
      <c r="D19" s="17">
        <v>7.5181583082075898E-2</v>
      </c>
      <c r="E19" s="17">
        <v>7.8721296094162493E-2</v>
      </c>
      <c r="F19" s="17"/>
      <c r="G19" s="17">
        <v>6.7485590173914894E-2</v>
      </c>
      <c r="H19" s="17">
        <v>0.118808006721269</v>
      </c>
      <c r="I19" s="17">
        <v>6.46951223744857E-2</v>
      </c>
      <c r="J19" s="17">
        <v>0.102267259852291</v>
      </c>
      <c r="K19" s="17">
        <v>7.1845552057070203E-2</v>
      </c>
      <c r="L19" s="17">
        <v>4.3135504924867098E-2</v>
      </c>
      <c r="M19" s="17"/>
      <c r="N19" s="17">
        <v>8.14153436414745E-2</v>
      </c>
      <c r="O19" s="17">
        <v>7.2385530729194097E-2</v>
      </c>
      <c r="P19" s="17">
        <v>7.2890662849736707E-2</v>
      </c>
      <c r="Q19" s="17">
        <v>8.0711334543006094E-2</v>
      </c>
      <c r="R19" s="17"/>
      <c r="S19" s="17">
        <v>8.1360356185760194E-2</v>
      </c>
      <c r="T19" s="17">
        <v>0.100133964797734</v>
      </c>
      <c r="U19" s="17">
        <v>6.8053006400247099E-2</v>
      </c>
      <c r="V19" s="17">
        <v>9.6812321107156402E-2</v>
      </c>
      <c r="W19" s="17">
        <v>7.7152288674791694E-2</v>
      </c>
      <c r="X19" s="17">
        <v>8.0291380548077898E-2</v>
      </c>
      <c r="Y19" s="17">
        <v>4.4655308704827902E-2</v>
      </c>
      <c r="Z19" s="17">
        <v>0.108756081011516</v>
      </c>
      <c r="AA19" s="17">
        <v>7.9979800161914694E-2</v>
      </c>
      <c r="AB19" s="17">
        <v>5.27234565324868E-2</v>
      </c>
      <c r="AC19" s="17">
        <v>3.3242271008167103E-2</v>
      </c>
      <c r="AD19" s="17">
        <v>9.6322962298057299E-2</v>
      </c>
      <c r="AE19" s="17"/>
      <c r="AF19" s="17">
        <v>9.7168053535765006E-2</v>
      </c>
      <c r="AG19" s="17">
        <v>8.3639130732720807E-2</v>
      </c>
      <c r="AH19" s="17">
        <v>6.0629521708544E-2</v>
      </c>
      <c r="AI19" s="17">
        <v>8.0351960701183306E-2</v>
      </c>
      <c r="AJ19" s="17">
        <v>5.0240482216315697E-2</v>
      </c>
      <c r="AK19" s="17"/>
      <c r="AL19" s="17">
        <v>4.7921826672471801E-2</v>
      </c>
      <c r="AM19" s="17">
        <v>7.5076740019577898E-2</v>
      </c>
      <c r="AN19" s="17">
        <v>0.12635663153808899</v>
      </c>
      <c r="AO19" s="17">
        <v>0.133745079803644</v>
      </c>
      <c r="AP19" s="17"/>
      <c r="AQ19" s="17">
        <v>7.2830933587772595E-2</v>
      </c>
      <c r="AR19" s="17">
        <v>8.3565672360606399E-2</v>
      </c>
      <c r="AS19" s="17"/>
      <c r="AT19" s="17">
        <v>9.0147859615199499E-2</v>
      </c>
      <c r="AU19" s="17">
        <v>3.9087348057712197E-2</v>
      </c>
      <c r="AV19" s="17"/>
      <c r="AW19" s="17">
        <v>3.3392699077469397E-2</v>
      </c>
      <c r="AX19" s="17">
        <v>4.4266856100735198E-2</v>
      </c>
      <c r="AY19" s="17">
        <v>0.14752996652994099</v>
      </c>
      <c r="AZ19" s="17"/>
      <c r="BA19" s="17">
        <v>9.5771508624316506E-2</v>
      </c>
      <c r="BB19" s="17">
        <v>7.37612048882655E-2</v>
      </c>
      <c r="BC19" s="17">
        <v>7.2649915219639802E-2</v>
      </c>
      <c r="BD19" s="17">
        <v>7.0773220659070504E-2</v>
      </c>
      <c r="BE19" s="17">
        <v>4.5366805807721601E-2</v>
      </c>
      <c r="BF19" s="17"/>
      <c r="BG19" s="17">
        <v>8.1428774450618399E-2</v>
      </c>
      <c r="BH19" s="17">
        <v>7.4132306426623898E-2</v>
      </c>
      <c r="BI19" s="17"/>
      <c r="BJ19" s="17">
        <v>8.0543906776607999E-2</v>
      </c>
      <c r="BK19" s="17">
        <v>6.1835616406898997E-2</v>
      </c>
      <c r="BL19" s="17"/>
      <c r="BM19" s="17">
        <v>6.9106416207342494E-2</v>
      </c>
      <c r="BN19" s="17">
        <v>4.45318460666079E-2</v>
      </c>
      <c r="BO19" s="17">
        <v>9.5900925505986306E-2</v>
      </c>
      <c r="BP19" s="17">
        <v>6.3913541591831297E-2</v>
      </c>
      <c r="BQ19" s="17">
        <v>8.20895101734508E-2</v>
      </c>
      <c r="BR19" s="17"/>
      <c r="BS19" s="17">
        <v>5.9897807000510797E-2</v>
      </c>
      <c r="BT19" s="17"/>
      <c r="BU19" s="17">
        <v>3.7806535941764599E-2</v>
      </c>
      <c r="BV19" s="17">
        <v>0.10366850608912601</v>
      </c>
      <c r="BW19" s="17">
        <v>5.38890104435127E-2</v>
      </c>
      <c r="BX19" s="17">
        <v>8.0570766220631904E-2</v>
      </c>
      <c r="BY19" s="17">
        <v>6.8565491809504595E-2</v>
      </c>
      <c r="BZ19" s="17"/>
      <c r="CA19" s="17">
        <v>8.2738971899155495E-2</v>
      </c>
      <c r="CB19" s="17"/>
      <c r="CC19" s="17">
        <v>7.5031741163653298E-2</v>
      </c>
      <c r="CD19" s="17">
        <v>8.7963333300208502E-2</v>
      </c>
      <c r="CE19" s="17"/>
      <c r="CF19" s="17">
        <v>2.5926058198185099E-2</v>
      </c>
      <c r="CG19" s="17"/>
      <c r="CH19" s="17">
        <v>7.7999487443725396E-2</v>
      </c>
      <c r="CI19" s="17">
        <v>9.9776480947239898E-2</v>
      </c>
    </row>
    <row r="20" spans="2:87" x14ac:dyDescent="0.35">
      <c r="B20" s="18" t="s">
        <v>246</v>
      </c>
      <c r="C20" s="17">
        <v>5.2891428927127303E-2</v>
      </c>
      <c r="D20" s="17">
        <v>5.8581251448603398E-2</v>
      </c>
      <c r="E20" s="17">
        <v>4.6773358713079603E-2</v>
      </c>
      <c r="F20" s="17"/>
      <c r="G20" s="17">
        <v>0.186923798483667</v>
      </c>
      <c r="H20" s="17">
        <v>9.3152595536846905E-2</v>
      </c>
      <c r="I20" s="17">
        <v>2.8550612916467499E-2</v>
      </c>
      <c r="J20" s="17">
        <v>2.4981189094832101E-2</v>
      </c>
      <c r="K20" s="17">
        <v>9.1962945670465493E-3</v>
      </c>
      <c r="L20" s="17">
        <v>1.9520215780135001E-3</v>
      </c>
      <c r="M20" s="17"/>
      <c r="N20" s="17">
        <v>7.5772155921133497E-2</v>
      </c>
      <c r="O20" s="17">
        <v>6.3402955255604604E-2</v>
      </c>
      <c r="P20" s="17">
        <v>4.2556442237043697E-2</v>
      </c>
      <c r="Q20" s="17">
        <v>2.7073895776928501E-2</v>
      </c>
      <c r="R20" s="17"/>
      <c r="S20" s="17">
        <v>6.3581328957986002E-2</v>
      </c>
      <c r="T20" s="17">
        <v>3.5124734624977103E-2</v>
      </c>
      <c r="U20" s="17">
        <v>5.4012678319953503E-2</v>
      </c>
      <c r="V20" s="17">
        <v>3.6137110141056097E-2</v>
      </c>
      <c r="W20" s="17">
        <v>9.3960557653778795E-2</v>
      </c>
      <c r="X20" s="17">
        <v>6.6210671684528405E-2</v>
      </c>
      <c r="Y20" s="17">
        <v>3.0970778128864299E-2</v>
      </c>
      <c r="Z20" s="17">
        <v>4.1344064827342597E-2</v>
      </c>
      <c r="AA20" s="17">
        <v>7.3610337221888505E-2</v>
      </c>
      <c r="AB20" s="17">
        <v>5.1599578469767898E-2</v>
      </c>
      <c r="AC20" s="17">
        <v>1.60678009804094E-2</v>
      </c>
      <c r="AD20" s="17">
        <v>5.47192559790875E-2</v>
      </c>
      <c r="AE20" s="17"/>
      <c r="AF20" s="17">
        <v>7.4102276450737206E-2</v>
      </c>
      <c r="AG20" s="17">
        <v>2.5297935620809599E-2</v>
      </c>
      <c r="AH20" s="17">
        <v>5.4367332304573898E-2</v>
      </c>
      <c r="AI20" s="17">
        <v>2.2668009218944001E-2</v>
      </c>
      <c r="AJ20" s="17">
        <v>0.13608476702561201</v>
      </c>
      <c r="AK20" s="17"/>
      <c r="AL20" s="17">
        <v>4.6768065160713801E-2</v>
      </c>
      <c r="AM20" s="17">
        <v>5.0598420683011597E-2</v>
      </c>
      <c r="AN20" s="17">
        <v>6.6983913186754396E-2</v>
      </c>
      <c r="AO20" s="17">
        <v>6.5478923084623705E-2</v>
      </c>
      <c r="AP20" s="17"/>
      <c r="AQ20" s="17">
        <v>2.7996996053430999E-2</v>
      </c>
      <c r="AR20" s="17">
        <v>8.90135462067351E-2</v>
      </c>
      <c r="AS20" s="17"/>
      <c r="AT20" s="17">
        <v>5.7981000997088E-2</v>
      </c>
      <c r="AU20" s="17">
        <v>2.06937277564702E-3</v>
      </c>
      <c r="AV20" s="17"/>
      <c r="AW20" s="17">
        <v>3.6710232229731202E-2</v>
      </c>
      <c r="AX20" s="17">
        <v>5.8098835363822099E-2</v>
      </c>
      <c r="AY20" s="17">
        <v>6.2030512083752098E-2</v>
      </c>
      <c r="AZ20" s="17"/>
      <c r="BA20" s="17">
        <v>0.110239141382766</v>
      </c>
      <c r="BB20" s="17">
        <v>3.7024442583789202E-2</v>
      </c>
      <c r="BC20" s="17">
        <v>3.0133190061430799E-2</v>
      </c>
      <c r="BD20" s="17">
        <v>5.1403430151652697E-2</v>
      </c>
      <c r="BE20" s="17">
        <v>0</v>
      </c>
      <c r="BF20" s="17"/>
      <c r="BG20" s="17">
        <v>7.4074207336951498E-2</v>
      </c>
      <c r="BH20" s="17">
        <v>3.7432449663660203E-2</v>
      </c>
      <c r="BI20" s="17"/>
      <c r="BJ20" s="17">
        <v>6.6407778040535798E-2</v>
      </c>
      <c r="BK20" s="17">
        <v>3.7491410303309601E-3</v>
      </c>
      <c r="BL20" s="17"/>
      <c r="BM20" s="17">
        <v>7.9624075537249206E-2</v>
      </c>
      <c r="BN20" s="17">
        <v>2.5726342899668599E-2</v>
      </c>
      <c r="BO20" s="17">
        <v>6.10948441412991E-2</v>
      </c>
      <c r="BP20" s="17">
        <v>7.39197727424699E-2</v>
      </c>
      <c r="BQ20" s="17">
        <v>2.0742125811406501E-2</v>
      </c>
      <c r="BR20" s="17"/>
      <c r="BS20" s="17">
        <v>4.5381633255433401E-2</v>
      </c>
      <c r="BT20" s="17"/>
      <c r="BU20" s="17">
        <v>3.8532057258610503E-2</v>
      </c>
      <c r="BV20" s="17">
        <v>7.6509912156246002E-2</v>
      </c>
      <c r="BW20" s="17">
        <v>4.2634536289677602E-2</v>
      </c>
      <c r="BX20" s="17">
        <v>2.7406895218085401E-2</v>
      </c>
      <c r="BY20" s="17">
        <v>0.104960870486089</v>
      </c>
      <c r="BZ20" s="17"/>
      <c r="CA20" s="17">
        <v>6.77126732552258E-2</v>
      </c>
      <c r="CB20" s="17"/>
      <c r="CC20" s="17">
        <v>4.7310007536327699E-2</v>
      </c>
      <c r="CD20" s="17">
        <v>7.4113324293066496E-2</v>
      </c>
      <c r="CE20" s="17"/>
      <c r="CF20" s="17">
        <v>3.6228641142548201E-2</v>
      </c>
      <c r="CG20" s="17"/>
      <c r="CH20" s="17">
        <v>2.7882973706081199E-2</v>
      </c>
      <c r="CI20" s="17">
        <v>0.120212496126714</v>
      </c>
    </row>
    <row r="21" spans="2:87" x14ac:dyDescent="0.35">
      <c r="B21" s="18" t="s">
        <v>247</v>
      </c>
      <c r="C21" s="17">
        <v>4.60617968508754E-2</v>
      </c>
      <c r="D21" s="17">
        <v>5.5167536589751098E-2</v>
      </c>
      <c r="E21" s="17">
        <v>3.7425148228704602E-2</v>
      </c>
      <c r="F21" s="17"/>
      <c r="G21" s="17">
        <v>7.4292393901696396E-2</v>
      </c>
      <c r="H21" s="17">
        <v>4.7260404880116E-2</v>
      </c>
      <c r="I21" s="17">
        <v>4.6938708677139701E-2</v>
      </c>
      <c r="J21" s="17">
        <v>3.9931404734485497E-2</v>
      </c>
      <c r="K21" s="17">
        <v>4.2591305821681302E-2</v>
      </c>
      <c r="L21" s="17">
        <v>3.2756959989364801E-2</v>
      </c>
      <c r="M21" s="17"/>
      <c r="N21" s="17">
        <v>4.9800363597141503E-2</v>
      </c>
      <c r="O21" s="17">
        <v>4.8125395171114499E-2</v>
      </c>
      <c r="P21" s="17">
        <v>4.9832055436584199E-2</v>
      </c>
      <c r="Q21" s="17">
        <v>3.7209699325013897E-2</v>
      </c>
      <c r="R21" s="17"/>
      <c r="S21" s="17">
        <v>3.42902298385315E-2</v>
      </c>
      <c r="T21" s="17">
        <v>7.3117349531318904E-2</v>
      </c>
      <c r="U21" s="17">
        <v>2.06427498968072E-2</v>
      </c>
      <c r="V21" s="17">
        <v>3.7463826584740699E-2</v>
      </c>
      <c r="W21" s="17">
        <v>5.7600513048205702E-2</v>
      </c>
      <c r="X21" s="17">
        <v>2.42131221225915E-2</v>
      </c>
      <c r="Y21" s="17">
        <v>5.4527382357486602E-2</v>
      </c>
      <c r="Z21" s="17">
        <v>8.0037022284414394E-2</v>
      </c>
      <c r="AA21" s="17">
        <v>4.7553057997825998E-2</v>
      </c>
      <c r="AB21" s="17">
        <v>4.7158192696259697E-2</v>
      </c>
      <c r="AC21" s="17">
        <v>3.6449185869401303E-2</v>
      </c>
      <c r="AD21" s="17">
        <v>5.4957358091426697E-2</v>
      </c>
      <c r="AE21" s="17"/>
      <c r="AF21" s="17">
        <v>3.9253882476301002E-2</v>
      </c>
      <c r="AG21" s="17">
        <v>4.26735116077561E-2</v>
      </c>
      <c r="AH21" s="17">
        <v>3.7338188674173503E-2</v>
      </c>
      <c r="AI21" s="17">
        <v>4.3410251035430898E-2</v>
      </c>
      <c r="AJ21" s="17">
        <v>6.8870419655481796E-2</v>
      </c>
      <c r="AK21" s="17"/>
      <c r="AL21" s="17">
        <v>4.7576664790198703E-2</v>
      </c>
      <c r="AM21" s="17">
        <v>3.8711259327665198E-2</v>
      </c>
      <c r="AN21" s="17">
        <v>5.0691897142137003E-2</v>
      </c>
      <c r="AO21" s="17">
        <v>6.8955993621193895E-2</v>
      </c>
      <c r="AP21" s="17"/>
      <c r="AQ21" s="17">
        <v>4.01901629655615E-2</v>
      </c>
      <c r="AR21" s="17">
        <v>5.4581607239981698E-2</v>
      </c>
      <c r="AS21" s="17"/>
      <c r="AT21" s="17">
        <v>5.2233316897320997E-2</v>
      </c>
      <c r="AU21" s="17">
        <v>3.2028983876697698E-2</v>
      </c>
      <c r="AV21" s="17"/>
      <c r="AW21" s="17">
        <v>4.51795562693686E-2</v>
      </c>
      <c r="AX21" s="17">
        <v>4.4495669102848703E-2</v>
      </c>
      <c r="AY21" s="17">
        <v>4.5710841237797402E-2</v>
      </c>
      <c r="AZ21" s="17"/>
      <c r="BA21" s="17">
        <v>4.1561649581950799E-2</v>
      </c>
      <c r="BB21" s="17">
        <v>3.4906685935911598E-2</v>
      </c>
      <c r="BC21" s="17">
        <v>5.70345041787138E-2</v>
      </c>
      <c r="BD21" s="17">
        <v>5.39683052529909E-2</v>
      </c>
      <c r="BE21" s="17">
        <v>4.4346228858965699E-2</v>
      </c>
      <c r="BF21" s="17"/>
      <c r="BG21" s="17">
        <v>4.4004938540319297E-2</v>
      </c>
      <c r="BH21" s="17">
        <v>4.7562871419829497E-2</v>
      </c>
      <c r="BI21" s="17"/>
      <c r="BJ21" s="17">
        <v>4.76495035242872E-2</v>
      </c>
      <c r="BK21" s="17">
        <v>3.9128337051935899E-2</v>
      </c>
      <c r="BL21" s="17"/>
      <c r="BM21" s="17">
        <v>3.3545596574589803E-2</v>
      </c>
      <c r="BN21" s="17">
        <v>4.0386374036450498E-2</v>
      </c>
      <c r="BO21" s="17">
        <v>5.1698063253749198E-2</v>
      </c>
      <c r="BP21" s="17">
        <v>4.0735955858575701E-2</v>
      </c>
      <c r="BQ21" s="17">
        <v>5.2951260748502697E-2</v>
      </c>
      <c r="BR21" s="17"/>
      <c r="BS21" s="17">
        <v>5.4987864300880401E-2</v>
      </c>
      <c r="BT21" s="17"/>
      <c r="BU21" s="17">
        <v>5.2644268723468203E-2</v>
      </c>
      <c r="BV21" s="17">
        <v>5.8256093964118599E-2</v>
      </c>
      <c r="BW21" s="17">
        <v>3.9311258983592799E-2</v>
      </c>
      <c r="BX21" s="17">
        <v>5.0070004767808297E-2</v>
      </c>
      <c r="BY21" s="17">
        <v>1.59939141842705E-2</v>
      </c>
      <c r="BZ21" s="17"/>
      <c r="CA21" s="17">
        <v>6.2251651548180603E-2</v>
      </c>
      <c r="CB21" s="17"/>
      <c r="CC21" s="17">
        <v>5.11646738070742E-2</v>
      </c>
      <c r="CD21" s="17">
        <v>3.1909463888144099E-2</v>
      </c>
      <c r="CE21" s="17"/>
      <c r="CF21" s="17">
        <v>2.27394015854838E-2</v>
      </c>
      <c r="CG21" s="17"/>
      <c r="CH21" s="17">
        <v>4.7665964299618703E-2</v>
      </c>
      <c r="CI21" s="17">
        <v>4.6739991519829799E-2</v>
      </c>
    </row>
    <row r="22" spans="2:87" x14ac:dyDescent="0.35">
      <c r="B22" s="18" t="s">
        <v>248</v>
      </c>
      <c r="C22" s="17">
        <v>4.1679856496288199E-2</v>
      </c>
      <c r="D22" s="17">
        <v>4.6626066924776201E-2</v>
      </c>
      <c r="E22" s="17">
        <v>3.70870069944048E-2</v>
      </c>
      <c r="F22" s="17"/>
      <c r="G22" s="17">
        <v>9.4917199989367707E-2</v>
      </c>
      <c r="H22" s="17">
        <v>5.8093036068182599E-2</v>
      </c>
      <c r="I22" s="17">
        <v>3.0710603140955701E-2</v>
      </c>
      <c r="J22" s="17">
        <v>4.1224975036714497E-2</v>
      </c>
      <c r="K22" s="17">
        <v>2.56146979052479E-2</v>
      </c>
      <c r="L22" s="17">
        <v>1.2653216394383E-2</v>
      </c>
      <c r="M22" s="17"/>
      <c r="N22" s="17">
        <v>2.4347168319250899E-2</v>
      </c>
      <c r="O22" s="17">
        <v>5.1156388965416397E-2</v>
      </c>
      <c r="P22" s="17">
        <v>3.8451341740448203E-2</v>
      </c>
      <c r="Q22" s="17">
        <v>5.3956950213158099E-2</v>
      </c>
      <c r="R22" s="17"/>
      <c r="S22" s="17">
        <v>3.24728553705858E-2</v>
      </c>
      <c r="T22" s="17">
        <v>2.3185703286824001E-2</v>
      </c>
      <c r="U22" s="17">
        <v>3.4955364590160402E-2</v>
      </c>
      <c r="V22" s="17">
        <v>4.9508745857441402E-2</v>
      </c>
      <c r="W22" s="17">
        <v>5.9391629108723899E-2</v>
      </c>
      <c r="X22" s="17">
        <v>6.72413084479178E-2</v>
      </c>
      <c r="Y22" s="17">
        <v>5.1158336393797799E-2</v>
      </c>
      <c r="Z22" s="17">
        <v>1.2266355631101501E-2</v>
      </c>
      <c r="AA22" s="17">
        <v>3.3922415359764001E-2</v>
      </c>
      <c r="AB22" s="17">
        <v>4.7170340230021701E-2</v>
      </c>
      <c r="AC22" s="17">
        <v>5.5545008989082101E-2</v>
      </c>
      <c r="AD22" s="17">
        <v>4.4466860503687103E-2</v>
      </c>
      <c r="AE22" s="17"/>
      <c r="AF22" s="17">
        <v>8.3021758920711106E-2</v>
      </c>
      <c r="AG22" s="17">
        <v>3.9692563192539998E-2</v>
      </c>
      <c r="AH22" s="17">
        <v>2.7359250405917499E-2</v>
      </c>
      <c r="AI22" s="17">
        <v>3.0622534473633198E-2</v>
      </c>
      <c r="AJ22" s="17">
        <v>2.41109605665921E-2</v>
      </c>
      <c r="AK22" s="17"/>
      <c r="AL22" s="17">
        <v>3.60207969555532E-2</v>
      </c>
      <c r="AM22" s="17">
        <v>4.7636169449335797E-2</v>
      </c>
      <c r="AN22" s="17">
        <v>3.4738285434370797E-2</v>
      </c>
      <c r="AO22" s="17">
        <v>5.8966840705291998E-2</v>
      </c>
      <c r="AP22" s="17"/>
      <c r="AQ22" s="17">
        <v>4.0708984638078601E-2</v>
      </c>
      <c r="AR22" s="17">
        <v>4.30886030744346E-2</v>
      </c>
      <c r="AS22" s="17"/>
      <c r="AT22" s="17">
        <v>4.2796935081896199E-2</v>
      </c>
      <c r="AU22" s="17">
        <v>1.3441648402476501E-2</v>
      </c>
      <c r="AV22" s="17"/>
      <c r="AW22" s="17">
        <v>3.2489077030790299E-2</v>
      </c>
      <c r="AX22" s="17">
        <v>4.20118241990129E-2</v>
      </c>
      <c r="AY22" s="17">
        <v>5.0591558443720798E-2</v>
      </c>
      <c r="AZ22" s="17"/>
      <c r="BA22" s="17">
        <v>5.0380199134864502E-2</v>
      </c>
      <c r="BB22" s="17">
        <v>3.62891983505658E-2</v>
      </c>
      <c r="BC22" s="17">
        <v>3.9962392934620498E-2</v>
      </c>
      <c r="BD22" s="17">
        <v>5.01879186276716E-2</v>
      </c>
      <c r="BE22" s="17">
        <v>2.2177880402485101E-2</v>
      </c>
      <c r="BF22" s="17"/>
      <c r="BG22" s="17">
        <v>8.0175248846184599E-2</v>
      </c>
      <c r="BH22" s="17">
        <v>1.3586305189530501E-2</v>
      </c>
      <c r="BI22" s="17"/>
      <c r="BJ22" s="17">
        <v>4.8348975948024897E-2</v>
      </c>
      <c r="BK22" s="17">
        <v>1.78131136594082E-2</v>
      </c>
      <c r="BL22" s="17"/>
      <c r="BM22" s="17">
        <v>5.2905844785230798E-2</v>
      </c>
      <c r="BN22" s="17">
        <v>2.4825913585439199E-2</v>
      </c>
      <c r="BO22" s="17">
        <v>3.5165508469399899E-2</v>
      </c>
      <c r="BP22" s="17">
        <v>5.0032861773567298E-2</v>
      </c>
      <c r="BQ22" s="17">
        <v>7.2734405943358699E-2</v>
      </c>
      <c r="BR22" s="17"/>
      <c r="BS22" s="17">
        <v>3.5858019934321E-2</v>
      </c>
      <c r="BT22" s="17"/>
      <c r="BU22" s="17">
        <v>3.0423976704928701E-2</v>
      </c>
      <c r="BV22" s="17">
        <v>3.5854810862622002E-2</v>
      </c>
      <c r="BW22" s="17">
        <v>4.0987207659438002E-2</v>
      </c>
      <c r="BX22" s="17">
        <v>5.65960056508307E-2</v>
      </c>
      <c r="BY22" s="17">
        <v>6.3933036284427494E-2</v>
      </c>
      <c r="BZ22" s="17"/>
      <c r="CA22" s="17">
        <v>2.6841741243899299E-2</v>
      </c>
      <c r="CB22" s="17"/>
      <c r="CC22" s="17">
        <v>3.51951283276285E-2</v>
      </c>
      <c r="CD22" s="17">
        <v>6.3857784023749503E-2</v>
      </c>
      <c r="CE22" s="17"/>
      <c r="CF22" s="17">
        <v>1.43191287418452E-2</v>
      </c>
      <c r="CG22" s="17"/>
      <c r="CH22" s="17">
        <v>3.2102893054471698E-2</v>
      </c>
      <c r="CI22" s="17">
        <v>4.6032824076187098E-2</v>
      </c>
    </row>
    <row r="23" spans="2:87" x14ac:dyDescent="0.35">
      <c r="B23" s="18" t="s">
        <v>249</v>
      </c>
      <c r="C23" s="17">
        <v>2.9996874705125302E-2</v>
      </c>
      <c r="D23" s="17">
        <v>3.8853922026460097E-2</v>
      </c>
      <c r="E23" s="17">
        <v>2.1508512749728401E-2</v>
      </c>
      <c r="F23" s="17"/>
      <c r="G23" s="17">
        <v>2.5573936595422099E-2</v>
      </c>
      <c r="H23" s="17">
        <v>3.2684971508662897E-2</v>
      </c>
      <c r="I23" s="17">
        <v>4.1642942389153503E-2</v>
      </c>
      <c r="J23" s="17">
        <v>5.19715144985353E-2</v>
      </c>
      <c r="K23" s="17">
        <v>3.1966778959193497E-2</v>
      </c>
      <c r="L23" s="17">
        <v>2.1165824422872898E-3</v>
      </c>
      <c r="M23" s="17"/>
      <c r="N23" s="17">
        <v>3.5063974827389301E-2</v>
      </c>
      <c r="O23" s="17">
        <v>3.6967620492787297E-2</v>
      </c>
      <c r="P23" s="17">
        <v>2.7250504786034201E-2</v>
      </c>
      <c r="Q23" s="17">
        <v>2.0108487633070299E-2</v>
      </c>
      <c r="R23" s="17"/>
      <c r="S23" s="17">
        <v>4.9455685058418603E-2</v>
      </c>
      <c r="T23" s="17">
        <v>7.1028255887431203E-3</v>
      </c>
      <c r="U23" s="17">
        <v>3.9091162949404998E-2</v>
      </c>
      <c r="V23" s="17">
        <v>2.27577890844202E-2</v>
      </c>
      <c r="W23" s="17">
        <v>1.64204759747704E-2</v>
      </c>
      <c r="X23" s="17">
        <v>3.33442632144684E-2</v>
      </c>
      <c r="Y23" s="17">
        <v>5.7614576446788399E-2</v>
      </c>
      <c r="Z23" s="17">
        <v>0</v>
      </c>
      <c r="AA23" s="17">
        <v>3.1127672719781199E-2</v>
      </c>
      <c r="AB23" s="17">
        <v>3.1441550496263397E-2</v>
      </c>
      <c r="AC23" s="17">
        <v>1.70084519684932E-2</v>
      </c>
      <c r="AD23" s="17">
        <v>3.7470036478123303E-2</v>
      </c>
      <c r="AE23" s="17"/>
      <c r="AF23" s="17">
        <v>1.9213679175440899E-2</v>
      </c>
      <c r="AG23" s="17">
        <v>2.8729478758889399E-2</v>
      </c>
      <c r="AH23" s="17">
        <v>3.6455354297824802E-2</v>
      </c>
      <c r="AI23" s="17">
        <v>2.7494980503709701E-2</v>
      </c>
      <c r="AJ23" s="17">
        <v>3.34838706751516E-2</v>
      </c>
      <c r="AK23" s="17"/>
      <c r="AL23" s="17">
        <v>3.2486934506737099E-2</v>
      </c>
      <c r="AM23" s="17">
        <v>2.8867471250873699E-2</v>
      </c>
      <c r="AN23" s="17">
        <v>2.7213522216998999E-2</v>
      </c>
      <c r="AO23" s="17">
        <v>2.9355250871720601E-2</v>
      </c>
      <c r="AP23" s="17"/>
      <c r="AQ23" s="17">
        <v>2.3571031220333299E-2</v>
      </c>
      <c r="AR23" s="17">
        <v>3.9320849794484102E-2</v>
      </c>
      <c r="AS23" s="17"/>
      <c r="AT23" s="17">
        <v>3.7473240168713798E-2</v>
      </c>
      <c r="AU23" s="17">
        <v>8.9457896154244796E-3</v>
      </c>
      <c r="AV23" s="17"/>
      <c r="AW23" s="17">
        <v>2.5516022455073201E-2</v>
      </c>
      <c r="AX23" s="17">
        <v>3.1022752478937099E-2</v>
      </c>
      <c r="AY23" s="17">
        <v>3.4177670649310099E-2</v>
      </c>
      <c r="AZ23" s="17"/>
      <c r="BA23" s="17">
        <v>3.3849856127437801E-2</v>
      </c>
      <c r="BB23" s="17">
        <v>4.1406712640594097E-2</v>
      </c>
      <c r="BC23" s="17">
        <v>2.2551924041919299E-2</v>
      </c>
      <c r="BD23" s="17">
        <v>1.39655680777341E-2</v>
      </c>
      <c r="BE23" s="17">
        <v>2.7704257266775899E-2</v>
      </c>
      <c r="BF23" s="17"/>
      <c r="BG23" s="17">
        <v>3.0425331130196801E-2</v>
      </c>
      <c r="BH23" s="17">
        <v>2.9684191502651301E-2</v>
      </c>
      <c r="BI23" s="17"/>
      <c r="BJ23" s="17">
        <v>3.53180045067924E-2</v>
      </c>
      <c r="BK23" s="17">
        <v>1.0874584531810399E-2</v>
      </c>
      <c r="BL23" s="17"/>
      <c r="BM23" s="17">
        <v>1.62512651875443E-2</v>
      </c>
      <c r="BN23" s="17">
        <v>2.5245130156764099E-2</v>
      </c>
      <c r="BO23" s="17">
        <v>3.8655988702020097E-2</v>
      </c>
      <c r="BP23" s="17">
        <v>1.1737529950464501E-2</v>
      </c>
      <c r="BQ23" s="17">
        <v>3.7480538162758301E-2</v>
      </c>
      <c r="BR23" s="17"/>
      <c r="BS23" s="17">
        <v>3.8639817236559598E-2</v>
      </c>
      <c r="BT23" s="17"/>
      <c r="BU23" s="17">
        <v>2.45514266192337E-2</v>
      </c>
      <c r="BV23" s="17">
        <v>3.8290864223826403E-2</v>
      </c>
      <c r="BW23" s="17">
        <v>1.4921432179524E-2</v>
      </c>
      <c r="BX23" s="17">
        <v>3.9563995471631599E-2</v>
      </c>
      <c r="BY23" s="17">
        <v>1.26543159941212E-2</v>
      </c>
      <c r="BZ23" s="17"/>
      <c r="CA23" s="17">
        <v>6.20804334711548E-2</v>
      </c>
      <c r="CB23" s="17"/>
      <c r="CC23" s="17">
        <v>2.6049658386774002E-2</v>
      </c>
      <c r="CD23" s="17">
        <v>4.6217657894721202E-2</v>
      </c>
      <c r="CE23" s="17"/>
      <c r="CF23" s="17">
        <v>1.5464753204582699E-2</v>
      </c>
      <c r="CG23" s="17"/>
      <c r="CH23" s="17">
        <v>1.7739357046553099E-2</v>
      </c>
      <c r="CI23" s="17">
        <v>3.2641320772807202E-2</v>
      </c>
    </row>
    <row r="24" spans="2:87" x14ac:dyDescent="0.35">
      <c r="B24" s="18" t="s">
        <v>161</v>
      </c>
      <c r="C24" s="17">
        <v>2.87319905794199E-2</v>
      </c>
      <c r="D24" s="17">
        <v>2.6416173975886401E-2</v>
      </c>
      <c r="E24" s="17">
        <v>3.1167778447109398E-2</v>
      </c>
      <c r="F24" s="17"/>
      <c r="G24" s="17">
        <v>1.8990164695161599E-2</v>
      </c>
      <c r="H24" s="17">
        <v>2.80173980566003E-2</v>
      </c>
      <c r="I24" s="17">
        <v>3.0317134269339501E-2</v>
      </c>
      <c r="J24" s="17">
        <v>4.6982890546802603E-2</v>
      </c>
      <c r="K24" s="17">
        <v>2.3168160643017199E-2</v>
      </c>
      <c r="L24" s="17">
        <v>2.346890918478E-2</v>
      </c>
      <c r="M24" s="17"/>
      <c r="N24" s="17">
        <v>2.8976731071696099E-2</v>
      </c>
      <c r="O24" s="17">
        <v>2.489206209863E-2</v>
      </c>
      <c r="P24" s="17">
        <v>2.54045137627654E-2</v>
      </c>
      <c r="Q24" s="17">
        <v>3.5784449803242899E-2</v>
      </c>
      <c r="R24" s="17"/>
      <c r="S24" s="17">
        <v>2.0831541705956601E-2</v>
      </c>
      <c r="T24" s="17">
        <v>4.0978875288176203E-2</v>
      </c>
      <c r="U24" s="17">
        <v>5.3673160787827599E-2</v>
      </c>
      <c r="V24" s="17">
        <v>4.4932865715778002E-2</v>
      </c>
      <c r="W24" s="17">
        <v>2.4667644272429401E-2</v>
      </c>
      <c r="X24" s="17">
        <v>2.4340754028696499E-2</v>
      </c>
      <c r="Y24" s="17">
        <v>2.1671794997703001E-2</v>
      </c>
      <c r="Z24" s="17">
        <v>0</v>
      </c>
      <c r="AA24" s="17">
        <v>1.6883685319948601E-2</v>
      </c>
      <c r="AB24" s="17">
        <v>2.4588395282364499E-2</v>
      </c>
      <c r="AC24" s="17">
        <v>1.6245473966244001E-2</v>
      </c>
      <c r="AD24" s="17">
        <v>5.4480604070125997E-2</v>
      </c>
      <c r="AE24" s="17"/>
      <c r="AF24" s="17">
        <v>3.1267023169747901E-2</v>
      </c>
      <c r="AG24" s="17">
        <v>2.34243316886311E-2</v>
      </c>
      <c r="AH24" s="17">
        <v>2.5035937363470401E-2</v>
      </c>
      <c r="AI24" s="17">
        <v>2.5639615130226199E-2</v>
      </c>
      <c r="AJ24" s="17">
        <v>2.36919566342173E-2</v>
      </c>
      <c r="AK24" s="17"/>
      <c r="AL24" s="17">
        <v>4.2731172879203201E-2</v>
      </c>
      <c r="AM24" s="17">
        <v>2.4599180648670501E-2</v>
      </c>
      <c r="AN24" s="17">
        <v>1.14941179458004E-2</v>
      </c>
      <c r="AO24" s="17">
        <v>1.5963985526083201E-2</v>
      </c>
      <c r="AP24" s="17"/>
      <c r="AQ24" s="17">
        <v>2.61450845652321E-2</v>
      </c>
      <c r="AR24" s="17">
        <v>3.2485621879635197E-2</v>
      </c>
      <c r="AS24" s="17"/>
      <c r="AT24" s="17">
        <v>3.2407157845247801E-2</v>
      </c>
      <c r="AU24" s="17">
        <v>1.98530523881339E-2</v>
      </c>
      <c r="AV24" s="17"/>
      <c r="AW24" s="17">
        <v>2.9196133256965E-2</v>
      </c>
      <c r="AX24" s="17">
        <v>3.2765856956812098E-2</v>
      </c>
      <c r="AY24" s="17">
        <v>2.5532385348222698E-2</v>
      </c>
      <c r="AZ24" s="17"/>
      <c r="BA24" s="17">
        <v>1.7810564437531699E-2</v>
      </c>
      <c r="BB24" s="17">
        <v>3.16268631994856E-2</v>
      </c>
      <c r="BC24" s="17">
        <v>2.7307460749394299E-2</v>
      </c>
      <c r="BD24" s="17">
        <v>5.03390464950354E-2</v>
      </c>
      <c r="BE24" s="17">
        <v>3.5004055949123501E-2</v>
      </c>
      <c r="BF24" s="17"/>
      <c r="BG24" s="17">
        <v>4.1643474343412902E-2</v>
      </c>
      <c r="BH24" s="17">
        <v>1.9309319204281E-2</v>
      </c>
      <c r="BI24" s="17"/>
      <c r="BJ24" s="17">
        <v>3.3125467770405398E-2</v>
      </c>
      <c r="BK24" s="17">
        <v>1.30401993009525E-2</v>
      </c>
      <c r="BL24" s="17"/>
      <c r="BM24" s="17">
        <v>4.6480296283758799E-2</v>
      </c>
      <c r="BN24" s="17">
        <v>2.5702315590734701E-2</v>
      </c>
      <c r="BO24" s="17">
        <v>1.30777916014009E-2</v>
      </c>
      <c r="BP24" s="17">
        <v>3.4325144728870598E-2</v>
      </c>
      <c r="BQ24" s="17">
        <v>1.71841676238517E-2</v>
      </c>
      <c r="BR24" s="17"/>
      <c r="BS24" s="17">
        <v>1.06376256989265E-2</v>
      </c>
      <c r="BT24" s="17"/>
      <c r="BU24" s="17">
        <v>1.9309407068585499E-2</v>
      </c>
      <c r="BV24" s="17">
        <v>1.3556670655002699E-2</v>
      </c>
      <c r="BW24" s="17">
        <v>1.4406818258843501E-2</v>
      </c>
      <c r="BX24" s="17">
        <v>2.3501586916333602E-3</v>
      </c>
      <c r="BY24" s="17">
        <v>7.8071199124560606E-2</v>
      </c>
      <c r="BZ24" s="17"/>
      <c r="CA24" s="17">
        <v>5.5487228204792001E-3</v>
      </c>
      <c r="CB24" s="17"/>
      <c r="CC24" s="17">
        <v>2.5191516931851499E-2</v>
      </c>
      <c r="CD24" s="17">
        <v>3.5652052524302001E-2</v>
      </c>
      <c r="CE24" s="17"/>
      <c r="CF24" s="17">
        <v>0</v>
      </c>
      <c r="CG24" s="17"/>
      <c r="CH24" s="17">
        <v>2.4245555844738101E-2</v>
      </c>
      <c r="CI24" s="17">
        <v>7.20989696717317E-3</v>
      </c>
    </row>
    <row r="25" spans="2:87" x14ac:dyDescent="0.35">
      <c r="B25" s="18" t="s">
        <v>250</v>
      </c>
      <c r="C25" s="17">
        <v>2.7261379359284299E-2</v>
      </c>
      <c r="D25" s="17">
        <v>3.4168685915061003E-2</v>
      </c>
      <c r="E25" s="17">
        <v>2.06644791154155E-2</v>
      </c>
      <c r="F25" s="17"/>
      <c r="G25" s="17">
        <v>1.1552588395083401E-2</v>
      </c>
      <c r="H25" s="17">
        <v>1.7238098462512199E-2</v>
      </c>
      <c r="I25" s="17">
        <v>4.7171345506911398E-2</v>
      </c>
      <c r="J25" s="17">
        <v>5.0193529273880898E-2</v>
      </c>
      <c r="K25" s="17">
        <v>2.1561988666977599E-2</v>
      </c>
      <c r="L25" s="17">
        <v>1.50026729572709E-2</v>
      </c>
      <c r="M25" s="17"/>
      <c r="N25" s="17">
        <v>2.9051546826590599E-2</v>
      </c>
      <c r="O25" s="17">
        <v>3.1471967729865498E-2</v>
      </c>
      <c r="P25" s="17">
        <v>3.3572740515379701E-2</v>
      </c>
      <c r="Q25" s="17">
        <v>1.5785924157996602E-2</v>
      </c>
      <c r="R25" s="17"/>
      <c r="S25" s="17">
        <v>3.3646471744981997E-2</v>
      </c>
      <c r="T25" s="17">
        <v>1.4089416922406299E-2</v>
      </c>
      <c r="U25" s="17">
        <v>4.5145500787988797E-2</v>
      </c>
      <c r="V25" s="17">
        <v>1.14753336044213E-2</v>
      </c>
      <c r="W25" s="17">
        <v>1.7017180674476301E-2</v>
      </c>
      <c r="X25" s="17">
        <v>4.51913688653744E-2</v>
      </c>
      <c r="Y25" s="17">
        <v>3.9213662244351501E-2</v>
      </c>
      <c r="Z25" s="17">
        <v>2.3552906110338001E-2</v>
      </c>
      <c r="AA25" s="17">
        <v>2.7643186314538E-2</v>
      </c>
      <c r="AB25" s="17">
        <v>2.6303032254657299E-2</v>
      </c>
      <c r="AC25" s="17">
        <v>2.65466681120855E-2</v>
      </c>
      <c r="AD25" s="17">
        <v>0</v>
      </c>
      <c r="AE25" s="17"/>
      <c r="AF25" s="17">
        <v>1.7016844933877801E-2</v>
      </c>
      <c r="AG25" s="17">
        <v>1.6340839092505E-2</v>
      </c>
      <c r="AH25" s="17">
        <v>2.8972971169930299E-2</v>
      </c>
      <c r="AI25" s="17">
        <v>4.7468979659406003E-2</v>
      </c>
      <c r="AJ25" s="17">
        <v>4.4176831166772998E-2</v>
      </c>
      <c r="AK25" s="17"/>
      <c r="AL25" s="17">
        <v>2.57298310130471E-2</v>
      </c>
      <c r="AM25" s="17">
        <v>2.9894845851125999E-2</v>
      </c>
      <c r="AN25" s="17">
        <v>2.6477725580127901E-2</v>
      </c>
      <c r="AO25" s="17">
        <v>2.2686573191377599E-2</v>
      </c>
      <c r="AP25" s="17"/>
      <c r="AQ25" s="17">
        <v>2.6196853116400701E-2</v>
      </c>
      <c r="AR25" s="17">
        <v>2.8806019560077702E-2</v>
      </c>
      <c r="AS25" s="17"/>
      <c r="AT25" s="17">
        <v>3.3936652826636E-2</v>
      </c>
      <c r="AU25" s="17">
        <v>1.1886639911272701E-2</v>
      </c>
      <c r="AV25" s="17"/>
      <c r="AW25" s="17">
        <v>2.71061653032839E-2</v>
      </c>
      <c r="AX25" s="17">
        <v>6.0275445050187899E-2</v>
      </c>
      <c r="AY25" s="17">
        <v>4.6352638557486904E-3</v>
      </c>
      <c r="AZ25" s="17"/>
      <c r="BA25" s="17">
        <v>2.0326045057073801E-2</v>
      </c>
      <c r="BB25" s="17">
        <v>2.5232849144736901E-2</v>
      </c>
      <c r="BC25" s="17">
        <v>3.72574066160892E-2</v>
      </c>
      <c r="BD25" s="17">
        <v>1.3169359155221201E-2</v>
      </c>
      <c r="BE25" s="17">
        <v>3.7066096247610099E-2</v>
      </c>
      <c r="BF25" s="17"/>
      <c r="BG25" s="17">
        <v>2.1409939941954701E-2</v>
      </c>
      <c r="BH25" s="17">
        <v>3.1531701168059902E-2</v>
      </c>
      <c r="BI25" s="17"/>
      <c r="BJ25" s="17">
        <v>3.04819738878046E-2</v>
      </c>
      <c r="BK25" s="17">
        <v>1.5910100582009298E-2</v>
      </c>
      <c r="BL25" s="17"/>
      <c r="BM25" s="17">
        <v>1.41349803518138E-2</v>
      </c>
      <c r="BN25" s="17">
        <v>4.1311683387109499E-2</v>
      </c>
      <c r="BO25" s="17">
        <v>2.69431043995754E-2</v>
      </c>
      <c r="BP25" s="17">
        <v>3.6183840165905798E-2</v>
      </c>
      <c r="BQ25" s="17">
        <v>4.0307392367325799E-2</v>
      </c>
      <c r="BR25" s="17"/>
      <c r="BS25" s="17">
        <v>3.2231329546549101E-2</v>
      </c>
      <c r="BT25" s="17"/>
      <c r="BU25" s="17">
        <v>3.9816171998816097E-2</v>
      </c>
      <c r="BV25" s="17">
        <v>3.04118274027694E-2</v>
      </c>
      <c r="BW25" s="17">
        <v>2.5747853966803201E-2</v>
      </c>
      <c r="BX25" s="17">
        <v>3.61779204247085E-2</v>
      </c>
      <c r="BY25" s="17">
        <v>1.3174674216287501E-2</v>
      </c>
      <c r="BZ25" s="17"/>
      <c r="CA25" s="17">
        <v>1.7286153306562701E-2</v>
      </c>
      <c r="CB25" s="17"/>
      <c r="CC25" s="17">
        <v>2.6197042527310699E-2</v>
      </c>
      <c r="CD25" s="17">
        <v>3.6342291254627297E-2</v>
      </c>
      <c r="CE25" s="17"/>
      <c r="CF25" s="17">
        <v>1.2242403185044199E-2</v>
      </c>
      <c r="CG25" s="17"/>
      <c r="CH25" s="17">
        <v>2.1740515033482701E-2</v>
      </c>
      <c r="CI25" s="17">
        <v>3.2734049766916601E-2</v>
      </c>
    </row>
    <row r="26" spans="2:87" x14ac:dyDescent="0.35">
      <c r="B26" s="18" t="s">
        <v>251</v>
      </c>
      <c r="C26" s="17">
        <v>1.20209306154775E-2</v>
      </c>
      <c r="D26" s="17">
        <v>1.56098360755671E-2</v>
      </c>
      <c r="E26" s="17">
        <v>8.5806255639563206E-3</v>
      </c>
      <c r="F26" s="17"/>
      <c r="G26" s="17">
        <v>2.6169529350807099E-2</v>
      </c>
      <c r="H26" s="17">
        <v>1.8571141283263499E-2</v>
      </c>
      <c r="I26" s="17">
        <v>1.91027458915373E-2</v>
      </c>
      <c r="J26" s="17">
        <v>2.50319960068989E-3</v>
      </c>
      <c r="K26" s="17">
        <v>7.7036981150569997E-3</v>
      </c>
      <c r="L26" s="17">
        <v>2.0596848221739201E-3</v>
      </c>
      <c r="M26" s="17"/>
      <c r="N26" s="17">
        <v>1.7728768082814698E-2</v>
      </c>
      <c r="O26" s="17">
        <v>7.5823326294632001E-3</v>
      </c>
      <c r="P26" s="17">
        <v>9.5909096300430003E-3</v>
      </c>
      <c r="Q26" s="17">
        <v>1.2776082030393E-2</v>
      </c>
      <c r="R26" s="17"/>
      <c r="S26" s="17">
        <v>2.7622292620395401E-2</v>
      </c>
      <c r="T26" s="17">
        <v>6.9578243145205203E-3</v>
      </c>
      <c r="U26" s="17">
        <v>0</v>
      </c>
      <c r="V26" s="17">
        <v>0</v>
      </c>
      <c r="W26" s="17">
        <v>3.5475469239583501E-2</v>
      </c>
      <c r="X26" s="17">
        <v>3.5848683716140001E-2</v>
      </c>
      <c r="Y26" s="17">
        <v>1.3379532001304401E-2</v>
      </c>
      <c r="Z26" s="17">
        <v>1.1772465960685799E-2</v>
      </c>
      <c r="AA26" s="17">
        <v>0</v>
      </c>
      <c r="AB26" s="17">
        <v>0</v>
      </c>
      <c r="AC26" s="17">
        <v>0</v>
      </c>
      <c r="AD26" s="17">
        <v>0</v>
      </c>
      <c r="AE26" s="17"/>
      <c r="AF26" s="17">
        <v>5.6417262839861797E-3</v>
      </c>
      <c r="AG26" s="17">
        <v>8.2489226979835604E-3</v>
      </c>
      <c r="AH26" s="17">
        <v>2.0242422068592801E-2</v>
      </c>
      <c r="AI26" s="17">
        <v>8.3996419021931598E-3</v>
      </c>
      <c r="AJ26" s="17">
        <v>1.91841400327286E-2</v>
      </c>
      <c r="AK26" s="17"/>
      <c r="AL26" s="17">
        <v>1.40249770916408E-2</v>
      </c>
      <c r="AM26" s="17">
        <v>9.0013353619343307E-3</v>
      </c>
      <c r="AN26" s="17">
        <v>1.3377659961617E-2</v>
      </c>
      <c r="AO26" s="17">
        <v>1.4491231596420099E-2</v>
      </c>
      <c r="AP26" s="17"/>
      <c r="AQ26" s="17">
        <v>8.5648307889215208E-3</v>
      </c>
      <c r="AR26" s="17">
        <v>1.70357724436998E-2</v>
      </c>
      <c r="AS26" s="17"/>
      <c r="AT26" s="17">
        <v>1.36492750676985E-2</v>
      </c>
      <c r="AU26" s="17">
        <v>2.8335316054488198E-3</v>
      </c>
      <c r="AV26" s="17"/>
      <c r="AW26" s="17">
        <v>9.0463628212264693E-3</v>
      </c>
      <c r="AX26" s="17">
        <v>1.63753779285125E-2</v>
      </c>
      <c r="AY26" s="17">
        <v>1.3622766648010201E-2</v>
      </c>
      <c r="AZ26" s="17"/>
      <c r="BA26" s="17">
        <v>1.1429086351182E-2</v>
      </c>
      <c r="BB26" s="17">
        <v>8.6857429133389997E-3</v>
      </c>
      <c r="BC26" s="17">
        <v>1.8233889426223299E-2</v>
      </c>
      <c r="BD26" s="17">
        <v>0</v>
      </c>
      <c r="BE26" s="17">
        <v>1.7034244856363699E-2</v>
      </c>
      <c r="BF26" s="17"/>
      <c r="BG26" s="17">
        <v>6.2070740708331301E-3</v>
      </c>
      <c r="BH26" s="17">
        <v>1.62638248206468E-2</v>
      </c>
      <c r="BI26" s="17"/>
      <c r="BJ26" s="17">
        <v>1.40505214360351E-2</v>
      </c>
      <c r="BK26" s="17">
        <v>4.7414414892520702E-3</v>
      </c>
      <c r="BL26" s="17"/>
      <c r="BM26" s="17">
        <v>1.1138935580412099E-2</v>
      </c>
      <c r="BN26" s="17">
        <v>1.31046120040565E-2</v>
      </c>
      <c r="BO26" s="17">
        <v>1.22449898109332E-2</v>
      </c>
      <c r="BP26" s="17">
        <v>0</v>
      </c>
      <c r="BQ26" s="17">
        <v>2.2844209366715999E-2</v>
      </c>
      <c r="BR26" s="17"/>
      <c r="BS26" s="17">
        <v>1.17770931881189E-2</v>
      </c>
      <c r="BT26" s="17"/>
      <c r="BU26" s="17">
        <v>1.3038512420138801E-2</v>
      </c>
      <c r="BV26" s="17">
        <v>1.51267624843345E-2</v>
      </c>
      <c r="BW26" s="17">
        <v>0</v>
      </c>
      <c r="BX26" s="17">
        <v>1.06344314024497E-2</v>
      </c>
      <c r="BY26" s="17">
        <v>2.64958215951814E-2</v>
      </c>
      <c r="BZ26" s="17"/>
      <c r="CA26" s="17">
        <v>5.1623172118450003E-3</v>
      </c>
      <c r="CB26" s="17"/>
      <c r="CC26" s="17">
        <v>7.62826644976886E-3</v>
      </c>
      <c r="CD26" s="17">
        <v>2.7326535379401998E-2</v>
      </c>
      <c r="CE26" s="17"/>
      <c r="CF26" s="17">
        <v>1.39079726204983E-3</v>
      </c>
      <c r="CG26" s="17"/>
      <c r="CH26" s="17">
        <v>4.6054914589132596E-3</v>
      </c>
      <c r="CI26" s="17">
        <v>1.52476700019555E-2</v>
      </c>
    </row>
    <row r="27" spans="2:87" x14ac:dyDescent="0.35">
      <c r="B27" s="18" t="s">
        <v>252</v>
      </c>
      <c r="C27" s="19">
        <v>7.4910398265486703E-3</v>
      </c>
      <c r="D27" s="19">
        <v>9.8986581466529808E-3</v>
      </c>
      <c r="E27" s="19">
        <v>5.1797191898709802E-3</v>
      </c>
      <c r="F27" s="19"/>
      <c r="G27" s="19">
        <v>6.2030487736651997E-3</v>
      </c>
      <c r="H27" s="19">
        <v>2.7713377630547999E-3</v>
      </c>
      <c r="I27" s="19">
        <v>1.10962565348961E-2</v>
      </c>
      <c r="J27" s="19">
        <v>8.6042732400091297E-3</v>
      </c>
      <c r="K27" s="19">
        <v>1.3302983360251999E-2</v>
      </c>
      <c r="L27" s="19">
        <v>4.4712565880771701E-3</v>
      </c>
      <c r="M27" s="19"/>
      <c r="N27" s="19">
        <v>9.1729906602729498E-3</v>
      </c>
      <c r="O27" s="19">
        <v>5.3634780301122396E-3</v>
      </c>
      <c r="P27" s="19">
        <v>8.0038974703089405E-3</v>
      </c>
      <c r="Q27" s="19">
        <v>7.5413126627016901E-3</v>
      </c>
      <c r="R27" s="19"/>
      <c r="S27" s="19">
        <v>9.1470740961756801E-3</v>
      </c>
      <c r="T27" s="19">
        <v>1.30851945136614E-2</v>
      </c>
      <c r="U27" s="19">
        <v>5.5803293568508598E-3</v>
      </c>
      <c r="V27" s="19">
        <v>5.9174222434045E-3</v>
      </c>
      <c r="W27" s="19">
        <v>0</v>
      </c>
      <c r="X27" s="19">
        <v>9.66875852383298E-3</v>
      </c>
      <c r="Y27" s="19">
        <v>1.0755349164526201E-2</v>
      </c>
      <c r="Z27" s="19">
        <v>2.2821607903327702E-2</v>
      </c>
      <c r="AA27" s="19">
        <v>4.3977107870485799E-3</v>
      </c>
      <c r="AB27" s="19">
        <v>0</v>
      </c>
      <c r="AC27" s="19">
        <v>7.9526408237207396E-3</v>
      </c>
      <c r="AD27" s="19">
        <v>0</v>
      </c>
      <c r="AE27" s="19"/>
      <c r="AF27" s="19">
        <v>1.0371840954896801E-2</v>
      </c>
      <c r="AG27" s="19">
        <v>5.9444044696275204E-3</v>
      </c>
      <c r="AH27" s="19">
        <v>4.5992692954117302E-3</v>
      </c>
      <c r="AI27" s="19">
        <v>1.3195140362821401E-2</v>
      </c>
      <c r="AJ27" s="19">
        <v>1.0344036845826099E-2</v>
      </c>
      <c r="AK27" s="19"/>
      <c r="AL27" s="19">
        <v>4.7036229361805898E-3</v>
      </c>
      <c r="AM27" s="19">
        <v>8.6580017840902895E-3</v>
      </c>
      <c r="AN27" s="19">
        <v>1.38041443937522E-2</v>
      </c>
      <c r="AO27" s="19">
        <v>0</v>
      </c>
      <c r="AP27" s="19"/>
      <c r="AQ27" s="19">
        <v>5.5710196200671799E-3</v>
      </c>
      <c r="AR27" s="19">
        <v>1.02770119123407E-2</v>
      </c>
      <c r="AS27" s="19"/>
      <c r="AT27" s="19">
        <v>8.1287628197906792E-3</v>
      </c>
      <c r="AU27" s="19">
        <v>4.7400585938785498E-3</v>
      </c>
      <c r="AV27" s="19"/>
      <c r="AW27" s="19">
        <v>7.6724792571066704E-3</v>
      </c>
      <c r="AX27" s="19">
        <v>8.3466686065584196E-3</v>
      </c>
      <c r="AY27" s="19">
        <v>6.34203568840271E-3</v>
      </c>
      <c r="AZ27" s="19"/>
      <c r="BA27" s="19">
        <v>1.2632578246789899E-2</v>
      </c>
      <c r="BB27" s="19">
        <v>1.7255534179423399E-3</v>
      </c>
      <c r="BC27" s="19">
        <v>9.2707972193027E-3</v>
      </c>
      <c r="BD27" s="19">
        <v>4.0476242703796298E-3</v>
      </c>
      <c r="BE27" s="19">
        <v>8.4286036337647002E-3</v>
      </c>
      <c r="BF27" s="19"/>
      <c r="BG27" s="19">
        <v>8.6476154219184403E-3</v>
      </c>
      <c r="BH27" s="19">
        <v>6.6469825551398803E-3</v>
      </c>
      <c r="BI27" s="19"/>
      <c r="BJ27" s="19">
        <v>8.9254949777075702E-3</v>
      </c>
      <c r="BK27" s="19">
        <v>2.3215629167448802E-3</v>
      </c>
      <c r="BL27" s="19"/>
      <c r="BM27" s="19">
        <v>7.1085282307224102E-3</v>
      </c>
      <c r="BN27" s="19">
        <v>1.16861096463975E-2</v>
      </c>
      <c r="BO27" s="19">
        <v>5.7275914216559799E-3</v>
      </c>
      <c r="BP27" s="19">
        <v>4.9765967758820598E-3</v>
      </c>
      <c r="BQ27" s="19">
        <v>7.7753141869886201E-3</v>
      </c>
      <c r="BR27" s="19"/>
      <c r="BS27" s="19">
        <v>5.2909108495913298E-3</v>
      </c>
      <c r="BT27" s="19"/>
      <c r="BU27" s="19">
        <v>1.12657610991899E-2</v>
      </c>
      <c r="BV27" s="19">
        <v>3.5053341244789698E-3</v>
      </c>
      <c r="BW27" s="19">
        <v>9.1890441922791808E-3</v>
      </c>
      <c r="BX27" s="19">
        <v>0</v>
      </c>
      <c r="BY27" s="19">
        <v>1.2970610070599201E-2</v>
      </c>
      <c r="BZ27" s="19"/>
      <c r="CA27" s="19">
        <v>3.4112975897581301E-3</v>
      </c>
      <c r="CB27" s="19"/>
      <c r="CC27" s="19">
        <v>4.6855077372422596E-3</v>
      </c>
      <c r="CD27" s="19">
        <v>1.5653839358169701E-2</v>
      </c>
      <c r="CE27" s="19"/>
      <c r="CF27" s="19">
        <v>2.2325799892760801E-3</v>
      </c>
      <c r="CG27" s="19"/>
      <c r="CH27" s="19">
        <v>6.8081001974133401E-3</v>
      </c>
      <c r="CI27" s="19">
        <v>9.2606556438759192E-3</v>
      </c>
    </row>
    <row r="28" spans="2:87" x14ac:dyDescent="0.35">
      <c r="B28" s="16"/>
    </row>
    <row r="29" spans="2:87" x14ac:dyDescent="0.35">
      <c r="B29" t="s">
        <v>118</v>
      </c>
    </row>
    <row r="30" spans="2:87" x14ac:dyDescent="0.35">
      <c r="B30" t="s">
        <v>119</v>
      </c>
    </row>
    <row r="32" spans="2:87" x14ac:dyDescent="0.35">
      <c r="B32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B2:CI32"/>
  <sheetViews>
    <sheetView showGridLines="0" topLeftCell="A12" workbookViewId="0">
      <pane xSplit="2" topLeftCell="C1" activePane="topRight" state="frozen"/>
      <selection pane="topRight" activeCell="B9" sqref="B9:C27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254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2014</v>
      </c>
      <c r="D7" s="10">
        <v>1010</v>
      </c>
      <c r="E7" s="10">
        <v>998</v>
      </c>
      <c r="F7" s="10"/>
      <c r="G7" s="10">
        <v>162</v>
      </c>
      <c r="H7" s="10">
        <v>348</v>
      </c>
      <c r="I7" s="10">
        <v>362</v>
      </c>
      <c r="J7" s="10">
        <v>366</v>
      </c>
      <c r="K7" s="10">
        <v>313</v>
      </c>
      <c r="L7" s="10">
        <v>463</v>
      </c>
      <c r="M7" s="10"/>
      <c r="N7" s="10">
        <v>594</v>
      </c>
      <c r="O7" s="10">
        <v>504</v>
      </c>
      <c r="P7" s="10">
        <v>427</v>
      </c>
      <c r="Q7" s="10">
        <v>482</v>
      </c>
      <c r="R7" s="10"/>
      <c r="S7" s="10">
        <v>277</v>
      </c>
      <c r="T7" s="10">
        <v>281</v>
      </c>
      <c r="U7" s="10">
        <v>168</v>
      </c>
      <c r="V7" s="10">
        <v>172</v>
      </c>
      <c r="W7" s="10">
        <v>153</v>
      </c>
      <c r="X7" s="10">
        <v>169</v>
      </c>
      <c r="Y7" s="10">
        <v>143</v>
      </c>
      <c r="Z7" s="10">
        <v>76</v>
      </c>
      <c r="AA7" s="10">
        <v>207</v>
      </c>
      <c r="AB7" s="10">
        <v>190</v>
      </c>
      <c r="AC7" s="10">
        <v>109</v>
      </c>
      <c r="AD7" s="10">
        <v>69</v>
      </c>
      <c r="AE7" s="10"/>
      <c r="AF7" s="10">
        <v>331</v>
      </c>
      <c r="AG7" s="10">
        <v>748</v>
      </c>
      <c r="AH7" s="10">
        <v>407</v>
      </c>
      <c r="AI7" s="10">
        <v>228</v>
      </c>
      <c r="AJ7" s="10">
        <v>232</v>
      </c>
      <c r="AK7" s="10"/>
      <c r="AL7" s="10">
        <v>803</v>
      </c>
      <c r="AM7" s="10">
        <v>756</v>
      </c>
      <c r="AN7" s="10">
        <v>338</v>
      </c>
      <c r="AO7" s="10">
        <v>117</v>
      </c>
      <c r="AP7" s="10"/>
      <c r="AQ7" s="10">
        <v>1178</v>
      </c>
      <c r="AR7" s="10">
        <v>836</v>
      </c>
      <c r="AS7" s="10"/>
      <c r="AT7" s="10">
        <v>1305</v>
      </c>
      <c r="AU7" s="10">
        <v>438</v>
      </c>
      <c r="AV7" s="10"/>
      <c r="AW7" s="10">
        <v>799</v>
      </c>
      <c r="AX7" s="10">
        <v>470</v>
      </c>
      <c r="AY7" s="10">
        <v>680</v>
      </c>
      <c r="AZ7" s="10"/>
      <c r="BA7" s="10">
        <v>492</v>
      </c>
      <c r="BB7" s="10">
        <v>559</v>
      </c>
      <c r="BC7" s="10">
        <v>647</v>
      </c>
      <c r="BD7" s="10">
        <v>207</v>
      </c>
      <c r="BE7" s="10">
        <v>108</v>
      </c>
      <c r="BF7" s="10"/>
      <c r="BG7" s="10">
        <v>791</v>
      </c>
      <c r="BH7" s="10">
        <v>1223</v>
      </c>
      <c r="BI7" s="10"/>
      <c r="BJ7" s="10">
        <v>1546</v>
      </c>
      <c r="BK7" s="10">
        <v>457</v>
      </c>
      <c r="BL7" s="10"/>
      <c r="BM7" s="10">
        <v>280</v>
      </c>
      <c r="BN7" s="10">
        <v>408</v>
      </c>
      <c r="BO7" s="10">
        <v>699</v>
      </c>
      <c r="BP7" s="10">
        <v>159</v>
      </c>
      <c r="BQ7" s="10">
        <v>227</v>
      </c>
      <c r="BR7" s="10"/>
      <c r="BS7" s="10">
        <v>617</v>
      </c>
      <c r="BT7" s="10"/>
      <c r="BU7" s="10">
        <v>384</v>
      </c>
      <c r="BV7" s="10">
        <v>488</v>
      </c>
      <c r="BW7" s="10">
        <v>192</v>
      </c>
      <c r="BX7" s="10">
        <v>397</v>
      </c>
      <c r="BY7" s="10">
        <v>154</v>
      </c>
      <c r="BZ7" s="10"/>
      <c r="CA7" s="10">
        <v>165</v>
      </c>
      <c r="CB7" s="10"/>
      <c r="CC7" s="10">
        <v>1596</v>
      </c>
      <c r="CD7" s="10">
        <v>360</v>
      </c>
      <c r="CE7" s="10"/>
      <c r="CF7" s="10">
        <v>756</v>
      </c>
      <c r="CG7" s="10"/>
      <c r="CH7" s="10">
        <v>698</v>
      </c>
      <c r="CI7" s="10">
        <v>238</v>
      </c>
    </row>
    <row r="8" spans="2:87" ht="30" customHeight="1" x14ac:dyDescent="0.35">
      <c r="B8" s="11" t="s">
        <v>20</v>
      </c>
      <c r="C8" s="11">
        <v>2014</v>
      </c>
      <c r="D8" s="11">
        <v>993</v>
      </c>
      <c r="E8" s="11">
        <v>1015</v>
      </c>
      <c r="F8" s="11"/>
      <c r="G8" s="11">
        <v>282</v>
      </c>
      <c r="H8" s="11">
        <v>344</v>
      </c>
      <c r="I8" s="11">
        <v>342</v>
      </c>
      <c r="J8" s="11">
        <v>342</v>
      </c>
      <c r="K8" s="11">
        <v>283</v>
      </c>
      <c r="L8" s="11">
        <v>421</v>
      </c>
      <c r="M8" s="11"/>
      <c r="N8" s="11">
        <v>542</v>
      </c>
      <c r="O8" s="11">
        <v>522</v>
      </c>
      <c r="P8" s="11">
        <v>441</v>
      </c>
      <c r="Q8" s="11">
        <v>502</v>
      </c>
      <c r="R8" s="11"/>
      <c r="S8" s="11">
        <v>282</v>
      </c>
      <c r="T8" s="11">
        <v>262</v>
      </c>
      <c r="U8" s="11">
        <v>161</v>
      </c>
      <c r="V8" s="11">
        <v>181</v>
      </c>
      <c r="W8" s="11">
        <v>141</v>
      </c>
      <c r="X8" s="11">
        <v>181</v>
      </c>
      <c r="Y8" s="11">
        <v>161</v>
      </c>
      <c r="Z8" s="11">
        <v>81</v>
      </c>
      <c r="AA8" s="11">
        <v>222</v>
      </c>
      <c r="AB8" s="11">
        <v>181</v>
      </c>
      <c r="AC8" s="11">
        <v>101</v>
      </c>
      <c r="AD8" s="11">
        <v>60</v>
      </c>
      <c r="AE8" s="11"/>
      <c r="AF8" s="11">
        <v>339</v>
      </c>
      <c r="AG8" s="11">
        <v>765</v>
      </c>
      <c r="AH8" s="11">
        <v>397</v>
      </c>
      <c r="AI8" s="11">
        <v>220</v>
      </c>
      <c r="AJ8" s="11">
        <v>222</v>
      </c>
      <c r="AK8" s="11"/>
      <c r="AL8" s="11">
        <v>770</v>
      </c>
      <c r="AM8" s="11">
        <v>770</v>
      </c>
      <c r="AN8" s="11">
        <v>347</v>
      </c>
      <c r="AO8" s="11">
        <v>126</v>
      </c>
      <c r="AP8" s="11"/>
      <c r="AQ8" s="11">
        <v>1192</v>
      </c>
      <c r="AR8" s="11">
        <v>822</v>
      </c>
      <c r="AS8" s="11"/>
      <c r="AT8" s="11">
        <v>1312</v>
      </c>
      <c r="AU8" s="11">
        <v>397</v>
      </c>
      <c r="AV8" s="11"/>
      <c r="AW8" s="11">
        <v>746</v>
      </c>
      <c r="AX8" s="11">
        <v>471</v>
      </c>
      <c r="AY8" s="11">
        <v>716</v>
      </c>
      <c r="AZ8" s="11"/>
      <c r="BA8" s="11">
        <v>511</v>
      </c>
      <c r="BB8" s="11">
        <v>553</v>
      </c>
      <c r="BC8" s="11">
        <v>648</v>
      </c>
      <c r="BD8" s="11">
        <v>198</v>
      </c>
      <c r="BE8" s="11">
        <v>103</v>
      </c>
      <c r="BF8" s="11"/>
      <c r="BG8" s="11">
        <v>850</v>
      </c>
      <c r="BH8" s="11">
        <v>1164</v>
      </c>
      <c r="BI8" s="11"/>
      <c r="BJ8" s="11">
        <v>1580</v>
      </c>
      <c r="BK8" s="11">
        <v>423</v>
      </c>
      <c r="BL8" s="11"/>
      <c r="BM8" s="11">
        <v>297</v>
      </c>
      <c r="BN8" s="11">
        <v>385</v>
      </c>
      <c r="BO8" s="11">
        <v>706</v>
      </c>
      <c r="BP8" s="11">
        <v>156</v>
      </c>
      <c r="BQ8" s="11">
        <v>228</v>
      </c>
      <c r="BR8" s="11"/>
      <c r="BS8" s="11">
        <v>612</v>
      </c>
      <c r="BT8" s="11"/>
      <c r="BU8" s="11">
        <v>373</v>
      </c>
      <c r="BV8" s="11">
        <v>499</v>
      </c>
      <c r="BW8" s="11">
        <v>191</v>
      </c>
      <c r="BX8" s="11">
        <v>389</v>
      </c>
      <c r="BY8" s="11">
        <v>163</v>
      </c>
      <c r="BZ8" s="11"/>
      <c r="CA8" s="11">
        <v>167</v>
      </c>
      <c r="CB8" s="11"/>
      <c r="CC8" s="11">
        <v>1582</v>
      </c>
      <c r="CD8" s="11">
        <v>370</v>
      </c>
      <c r="CE8" s="11"/>
      <c r="CF8" s="11">
        <v>721</v>
      </c>
      <c r="CG8" s="11"/>
      <c r="CH8" s="11">
        <v>681</v>
      </c>
      <c r="CI8" s="11">
        <v>239</v>
      </c>
    </row>
    <row r="9" spans="2:87" x14ac:dyDescent="0.35">
      <c r="B9" s="18" t="s">
        <v>236</v>
      </c>
      <c r="C9" s="17">
        <v>0.26165943950259302</v>
      </c>
      <c r="D9" s="17">
        <v>0.24205332264589099</v>
      </c>
      <c r="E9" s="17">
        <v>0.280415931731196</v>
      </c>
      <c r="F9" s="17"/>
      <c r="G9" s="17">
        <v>0.116217855527352</v>
      </c>
      <c r="H9" s="17">
        <v>0.236111698775332</v>
      </c>
      <c r="I9" s="17">
        <v>0.22541741935953999</v>
      </c>
      <c r="J9" s="17">
        <v>0.25679092813019899</v>
      </c>
      <c r="K9" s="17">
        <v>0.309126192121638</v>
      </c>
      <c r="L9" s="17">
        <v>0.38156092350854198</v>
      </c>
      <c r="M9" s="17"/>
      <c r="N9" s="17">
        <v>0.244745879437059</v>
      </c>
      <c r="O9" s="17">
        <v>0.23880898742328699</v>
      </c>
      <c r="P9" s="17">
        <v>0.27586231004431699</v>
      </c>
      <c r="Q9" s="17">
        <v>0.28905275648593098</v>
      </c>
      <c r="R9" s="17"/>
      <c r="S9" s="17">
        <v>0.23693482918473999</v>
      </c>
      <c r="T9" s="17">
        <v>0.277609787933982</v>
      </c>
      <c r="U9" s="17">
        <v>0.33298636585995101</v>
      </c>
      <c r="V9" s="17">
        <v>0.25019288523359701</v>
      </c>
      <c r="W9" s="17">
        <v>0.22159486408703999</v>
      </c>
      <c r="X9" s="17">
        <v>0.224801835071685</v>
      </c>
      <c r="Y9" s="17">
        <v>0.24548811214760299</v>
      </c>
      <c r="Z9" s="17">
        <v>0.246004335454831</v>
      </c>
      <c r="AA9" s="17">
        <v>0.26397809383993998</v>
      </c>
      <c r="AB9" s="17">
        <v>0.264915668727633</v>
      </c>
      <c r="AC9" s="17">
        <v>0.34611846249815498</v>
      </c>
      <c r="AD9" s="17">
        <v>0.26067492465567899</v>
      </c>
      <c r="AE9" s="17"/>
      <c r="AF9" s="17">
        <v>0.27382795649393599</v>
      </c>
      <c r="AG9" s="17">
        <v>0.27821965566226198</v>
      </c>
      <c r="AH9" s="17">
        <v>0.23171029602656401</v>
      </c>
      <c r="AI9" s="17">
        <v>0.31787410656793802</v>
      </c>
      <c r="AJ9" s="17">
        <v>0.194001956260615</v>
      </c>
      <c r="AK9" s="17"/>
      <c r="AL9" s="17">
        <v>0.26245435554407698</v>
      </c>
      <c r="AM9" s="17">
        <v>0.24200426219009899</v>
      </c>
      <c r="AN9" s="17">
        <v>0.30656037981199702</v>
      </c>
      <c r="AO9" s="17">
        <v>0.25321550950870297</v>
      </c>
      <c r="AP9" s="17"/>
      <c r="AQ9" s="17">
        <v>0.277506027279251</v>
      </c>
      <c r="AR9" s="17">
        <v>0.23866585274148</v>
      </c>
      <c r="AS9" s="17"/>
      <c r="AT9" s="17">
        <v>0.23752541581804701</v>
      </c>
      <c r="AU9" s="17">
        <v>0.37197328630869397</v>
      </c>
      <c r="AV9" s="17"/>
      <c r="AW9" s="17">
        <v>0.31320355422655</v>
      </c>
      <c r="AX9" s="17">
        <v>0.227770238211431</v>
      </c>
      <c r="AY9" s="17">
        <v>0.24017038466514901</v>
      </c>
      <c r="AZ9" s="17"/>
      <c r="BA9" s="17">
        <v>0.24386714530369799</v>
      </c>
      <c r="BB9" s="17">
        <v>0.28136598491848702</v>
      </c>
      <c r="BC9" s="17">
        <v>0.26208161289686299</v>
      </c>
      <c r="BD9" s="17">
        <v>0.241773143109383</v>
      </c>
      <c r="BE9" s="17">
        <v>0.28240631946676198</v>
      </c>
      <c r="BF9" s="17"/>
      <c r="BG9" s="17">
        <v>0.23668435404830601</v>
      </c>
      <c r="BH9" s="17">
        <v>0.27988600641801098</v>
      </c>
      <c r="BI9" s="17"/>
      <c r="BJ9" s="17">
        <v>0.23410578179843999</v>
      </c>
      <c r="BK9" s="17">
        <v>0.36149116103491602</v>
      </c>
      <c r="BL9" s="17"/>
      <c r="BM9" s="17">
        <v>0.246459143868548</v>
      </c>
      <c r="BN9" s="17">
        <v>0.27255043029626203</v>
      </c>
      <c r="BO9" s="17">
        <v>0.24989242036835099</v>
      </c>
      <c r="BP9" s="17">
        <v>0.218676605270507</v>
      </c>
      <c r="BQ9" s="17">
        <v>0.28604588800226899</v>
      </c>
      <c r="BR9" s="17"/>
      <c r="BS9" s="17">
        <v>0.285461703311158</v>
      </c>
      <c r="BT9" s="17"/>
      <c r="BU9" s="17">
        <v>0.28993287688205099</v>
      </c>
      <c r="BV9" s="17">
        <v>0.212512496469527</v>
      </c>
      <c r="BW9" s="17">
        <v>0.22664287996725099</v>
      </c>
      <c r="BX9" s="17">
        <v>0.32611567910441702</v>
      </c>
      <c r="BY9" s="17">
        <v>0.20083195172308499</v>
      </c>
      <c r="BZ9" s="17"/>
      <c r="CA9" s="17">
        <v>0.26768567222901801</v>
      </c>
      <c r="CB9" s="17"/>
      <c r="CC9" s="17">
        <v>0.29447172625727402</v>
      </c>
      <c r="CD9" s="17">
        <v>0.15688612253468501</v>
      </c>
      <c r="CE9" s="17"/>
      <c r="CF9" s="17">
        <v>0.38852708192989899</v>
      </c>
      <c r="CG9" s="17"/>
      <c r="CH9" s="17">
        <v>0.333666346547149</v>
      </c>
      <c r="CI9" s="17">
        <v>0.17592216049630699</v>
      </c>
    </row>
    <row r="10" spans="2:87" ht="29" x14ac:dyDescent="0.35">
      <c r="B10" s="18" t="s">
        <v>235</v>
      </c>
      <c r="C10" s="17">
        <v>0.24705271579934801</v>
      </c>
      <c r="D10" s="17">
        <v>0.21906198682279199</v>
      </c>
      <c r="E10" s="17">
        <v>0.273062390711588</v>
      </c>
      <c r="F10" s="17"/>
      <c r="G10" s="17">
        <v>0.23501213129821499</v>
      </c>
      <c r="H10" s="17">
        <v>0.288637229113204</v>
      </c>
      <c r="I10" s="17">
        <v>0.22595120814917199</v>
      </c>
      <c r="J10" s="17">
        <v>0.239332933559534</v>
      </c>
      <c r="K10" s="17">
        <v>0.25613719496866799</v>
      </c>
      <c r="L10" s="17">
        <v>0.238439170264335</v>
      </c>
      <c r="M10" s="17"/>
      <c r="N10" s="17">
        <v>0.23363555774922301</v>
      </c>
      <c r="O10" s="17">
        <v>0.21453405698059799</v>
      </c>
      <c r="P10" s="17">
        <v>0.25774368323837699</v>
      </c>
      <c r="Q10" s="17">
        <v>0.283714955356558</v>
      </c>
      <c r="R10" s="17"/>
      <c r="S10" s="17">
        <v>0.23593287408087599</v>
      </c>
      <c r="T10" s="17">
        <v>0.23991176338454301</v>
      </c>
      <c r="U10" s="17">
        <v>0.26101267198688399</v>
      </c>
      <c r="V10" s="17">
        <v>0.205613838837544</v>
      </c>
      <c r="W10" s="17">
        <v>0.142310299221067</v>
      </c>
      <c r="X10" s="17">
        <v>0.27511717023305898</v>
      </c>
      <c r="Y10" s="17">
        <v>0.228364210772316</v>
      </c>
      <c r="Z10" s="17">
        <v>0.25127320302320399</v>
      </c>
      <c r="AA10" s="17">
        <v>0.310538257687269</v>
      </c>
      <c r="AB10" s="17">
        <v>0.265166109817497</v>
      </c>
      <c r="AC10" s="17">
        <v>0.274287700306166</v>
      </c>
      <c r="AD10" s="17">
        <v>0.28857557703635101</v>
      </c>
      <c r="AE10" s="17"/>
      <c r="AF10" s="17">
        <v>0.27749385844248597</v>
      </c>
      <c r="AG10" s="17">
        <v>0.25024640089390798</v>
      </c>
      <c r="AH10" s="17">
        <v>0.241419762366469</v>
      </c>
      <c r="AI10" s="17">
        <v>0.222304959010765</v>
      </c>
      <c r="AJ10" s="17">
        <v>0.24050474615202599</v>
      </c>
      <c r="AK10" s="17"/>
      <c r="AL10" s="17">
        <v>0.214595233683256</v>
      </c>
      <c r="AM10" s="17">
        <v>0.240027839166914</v>
      </c>
      <c r="AN10" s="17">
        <v>0.317238483067798</v>
      </c>
      <c r="AO10" s="17">
        <v>0.294872739813059</v>
      </c>
      <c r="AP10" s="17"/>
      <c r="AQ10" s="17">
        <v>0.24506498317272701</v>
      </c>
      <c r="AR10" s="17">
        <v>0.24993693940964601</v>
      </c>
      <c r="AS10" s="17"/>
      <c r="AT10" s="17">
        <v>0.25992093064074701</v>
      </c>
      <c r="AU10" s="17">
        <v>0.228834306280677</v>
      </c>
      <c r="AV10" s="17"/>
      <c r="AW10" s="17">
        <v>0.246794727006793</v>
      </c>
      <c r="AX10" s="17">
        <v>0.213921019223652</v>
      </c>
      <c r="AY10" s="17">
        <v>0.28359232800872902</v>
      </c>
      <c r="AZ10" s="17"/>
      <c r="BA10" s="17">
        <v>0.28228609595623</v>
      </c>
      <c r="BB10" s="17">
        <v>0.25059007407168399</v>
      </c>
      <c r="BC10" s="17">
        <v>0.23205811066992699</v>
      </c>
      <c r="BD10" s="17">
        <v>0.20581327322145801</v>
      </c>
      <c r="BE10" s="17">
        <v>0.21992766178690801</v>
      </c>
      <c r="BF10" s="17"/>
      <c r="BG10" s="17">
        <v>0.20600677742339499</v>
      </c>
      <c r="BH10" s="17">
        <v>0.27700763001915102</v>
      </c>
      <c r="BI10" s="17"/>
      <c r="BJ10" s="17">
        <v>0.23890793385308901</v>
      </c>
      <c r="BK10" s="17">
        <v>0.27461669014225298</v>
      </c>
      <c r="BL10" s="17"/>
      <c r="BM10" s="17">
        <v>0.26265175153216802</v>
      </c>
      <c r="BN10" s="17">
        <v>0.17851565870209399</v>
      </c>
      <c r="BO10" s="17">
        <v>0.28304031421374398</v>
      </c>
      <c r="BP10" s="17">
        <v>0.24850624268278401</v>
      </c>
      <c r="BQ10" s="17">
        <v>0.17458700250203699</v>
      </c>
      <c r="BR10" s="17"/>
      <c r="BS10" s="17">
        <v>0.22115358525159101</v>
      </c>
      <c r="BT10" s="17"/>
      <c r="BU10" s="17">
        <v>0.21084977020242801</v>
      </c>
      <c r="BV10" s="17">
        <v>0.26948903412714498</v>
      </c>
      <c r="BW10" s="17">
        <v>0.29736734432669998</v>
      </c>
      <c r="BX10" s="17">
        <v>0.20063313682457901</v>
      </c>
      <c r="BY10" s="17">
        <v>0.18873915346699999</v>
      </c>
      <c r="BZ10" s="17"/>
      <c r="CA10" s="17">
        <v>0.28256033862652502</v>
      </c>
      <c r="CB10" s="17"/>
      <c r="CC10" s="17">
        <v>0.26489546026810401</v>
      </c>
      <c r="CD10" s="17">
        <v>0.19507200096261301</v>
      </c>
      <c r="CE10" s="17"/>
      <c r="CF10" s="17">
        <v>0.30926501756365898</v>
      </c>
      <c r="CG10" s="17"/>
      <c r="CH10" s="17">
        <v>0.26568328601265501</v>
      </c>
      <c r="CI10" s="17">
        <v>0.22627467991261699</v>
      </c>
    </row>
    <row r="11" spans="2:87" x14ac:dyDescent="0.35">
      <c r="B11" s="18" t="s">
        <v>241</v>
      </c>
      <c r="C11" s="17">
        <v>0.24319977685529801</v>
      </c>
      <c r="D11" s="17">
        <v>0.23358418455949301</v>
      </c>
      <c r="E11" s="17">
        <v>0.25404647289040999</v>
      </c>
      <c r="F11" s="17"/>
      <c r="G11" s="17">
        <v>0.110502992635496</v>
      </c>
      <c r="H11" s="17">
        <v>0.15140963332788801</v>
      </c>
      <c r="I11" s="17">
        <v>0.20332110477266399</v>
      </c>
      <c r="J11" s="17">
        <v>0.243794264764046</v>
      </c>
      <c r="K11" s="17">
        <v>0.26284566757778699</v>
      </c>
      <c r="L11" s="17">
        <v>0.42594385543502</v>
      </c>
      <c r="M11" s="17"/>
      <c r="N11" s="17">
        <v>0.25568124448615198</v>
      </c>
      <c r="O11" s="17">
        <v>0.24154159986940399</v>
      </c>
      <c r="P11" s="17">
        <v>0.21930754244874201</v>
      </c>
      <c r="Q11" s="17">
        <v>0.25371925862375999</v>
      </c>
      <c r="R11" s="17"/>
      <c r="S11" s="17">
        <v>0.17589527463176899</v>
      </c>
      <c r="T11" s="17">
        <v>0.25117563884482502</v>
      </c>
      <c r="U11" s="17">
        <v>0.27481471593954399</v>
      </c>
      <c r="V11" s="17">
        <v>0.28048351803001997</v>
      </c>
      <c r="W11" s="17">
        <v>0.20983804290340399</v>
      </c>
      <c r="X11" s="17">
        <v>0.22488352409692</v>
      </c>
      <c r="Y11" s="17">
        <v>0.28678383737630597</v>
      </c>
      <c r="Z11" s="17">
        <v>0.18259011667844499</v>
      </c>
      <c r="AA11" s="17">
        <v>0.224662757402708</v>
      </c>
      <c r="AB11" s="17">
        <v>0.33730859069819402</v>
      </c>
      <c r="AC11" s="17">
        <v>0.225280529468222</v>
      </c>
      <c r="AD11" s="17">
        <v>0.24073804312212099</v>
      </c>
      <c r="AE11" s="17"/>
      <c r="AF11" s="17">
        <v>0.290195896698691</v>
      </c>
      <c r="AG11" s="17">
        <v>0.25709260761175401</v>
      </c>
      <c r="AH11" s="17">
        <v>0.24212984846063301</v>
      </c>
      <c r="AI11" s="17">
        <v>0.213012038867745</v>
      </c>
      <c r="AJ11" s="17">
        <v>0.159878097957699</v>
      </c>
      <c r="AK11" s="17"/>
      <c r="AL11" s="17">
        <v>0.25785089033562197</v>
      </c>
      <c r="AM11" s="17">
        <v>0.25555775004120501</v>
      </c>
      <c r="AN11" s="17">
        <v>0.191144618002141</v>
      </c>
      <c r="AO11" s="17">
        <v>0.22160366035726101</v>
      </c>
      <c r="AP11" s="17"/>
      <c r="AQ11" s="17">
        <v>0.27956244337613501</v>
      </c>
      <c r="AR11" s="17">
        <v>0.19043711657181001</v>
      </c>
      <c r="AS11" s="17"/>
      <c r="AT11" s="17">
        <v>0.20223353380052</v>
      </c>
      <c r="AU11" s="17">
        <v>0.39399716931741702</v>
      </c>
      <c r="AV11" s="17"/>
      <c r="AW11" s="17">
        <v>0.328933937351787</v>
      </c>
      <c r="AX11" s="17">
        <v>0.194202070974692</v>
      </c>
      <c r="AY11" s="17">
        <v>0.19715831070443601</v>
      </c>
      <c r="AZ11" s="17"/>
      <c r="BA11" s="17">
        <v>0.194011528529351</v>
      </c>
      <c r="BB11" s="17">
        <v>0.256510328918089</v>
      </c>
      <c r="BC11" s="17">
        <v>0.240307561581247</v>
      </c>
      <c r="BD11" s="17">
        <v>0.28910156198308101</v>
      </c>
      <c r="BE11" s="17">
        <v>0.33876360386821902</v>
      </c>
      <c r="BF11" s="17"/>
      <c r="BG11" s="17">
        <v>0.22160003826653399</v>
      </c>
      <c r="BH11" s="17">
        <v>0.258963049476096</v>
      </c>
      <c r="BI11" s="17"/>
      <c r="BJ11" s="17">
        <v>0.20692126343984299</v>
      </c>
      <c r="BK11" s="17">
        <v>0.374940393481766</v>
      </c>
      <c r="BL11" s="17"/>
      <c r="BM11" s="17">
        <v>0.186326564780283</v>
      </c>
      <c r="BN11" s="17">
        <v>0.34230079345209202</v>
      </c>
      <c r="BO11" s="17">
        <v>0.190427126112166</v>
      </c>
      <c r="BP11" s="17">
        <v>0.26234610990243301</v>
      </c>
      <c r="BQ11" s="17">
        <v>0.33049414941889199</v>
      </c>
      <c r="BR11" s="17"/>
      <c r="BS11" s="17">
        <v>0.29696938977323001</v>
      </c>
      <c r="BT11" s="17"/>
      <c r="BU11" s="17">
        <v>0.31360537505293501</v>
      </c>
      <c r="BV11" s="17">
        <v>0.145524661716673</v>
      </c>
      <c r="BW11" s="17">
        <v>0.27097461038023901</v>
      </c>
      <c r="BX11" s="17">
        <v>0.32106539615440999</v>
      </c>
      <c r="BY11" s="17">
        <v>0.22563755278047101</v>
      </c>
      <c r="BZ11" s="17"/>
      <c r="CA11" s="17">
        <v>0.218949813787362</v>
      </c>
      <c r="CB11" s="17"/>
      <c r="CC11" s="17">
        <v>0.26209602243441799</v>
      </c>
      <c r="CD11" s="17">
        <v>0.171350542234116</v>
      </c>
      <c r="CE11" s="17"/>
      <c r="CF11" s="17">
        <v>0.299643155882928</v>
      </c>
      <c r="CG11" s="17"/>
      <c r="CH11" s="17">
        <v>0.28559526403256302</v>
      </c>
      <c r="CI11" s="17">
        <v>0.17775094429152299</v>
      </c>
    </row>
    <row r="12" spans="2:87" x14ac:dyDescent="0.35">
      <c r="B12" s="18" t="s">
        <v>237</v>
      </c>
      <c r="C12" s="17">
        <v>0.23762379012189899</v>
      </c>
      <c r="D12" s="17">
        <v>0.202818899558807</v>
      </c>
      <c r="E12" s="17">
        <v>0.2711892752717</v>
      </c>
      <c r="F12" s="17"/>
      <c r="G12" s="17">
        <v>0.23025239613853399</v>
      </c>
      <c r="H12" s="17">
        <v>0.24546898755375299</v>
      </c>
      <c r="I12" s="17">
        <v>0.21419079040355599</v>
      </c>
      <c r="J12" s="17">
        <v>0.244995256132893</v>
      </c>
      <c r="K12" s="17">
        <v>0.294140844014461</v>
      </c>
      <c r="L12" s="17">
        <v>0.211209640304649</v>
      </c>
      <c r="M12" s="17"/>
      <c r="N12" s="17">
        <v>0.18138328557317099</v>
      </c>
      <c r="O12" s="17">
        <v>0.22148355565599701</v>
      </c>
      <c r="P12" s="17">
        <v>0.25515180578589802</v>
      </c>
      <c r="Q12" s="17">
        <v>0.300763841203745</v>
      </c>
      <c r="R12" s="17"/>
      <c r="S12" s="17">
        <v>0.217526351484363</v>
      </c>
      <c r="T12" s="17">
        <v>0.23587628401428601</v>
      </c>
      <c r="U12" s="17">
        <v>0.30406990964580199</v>
      </c>
      <c r="V12" s="17">
        <v>0.21580438465194501</v>
      </c>
      <c r="W12" s="17">
        <v>0.166511166322137</v>
      </c>
      <c r="X12" s="17">
        <v>0.23093161566117601</v>
      </c>
      <c r="Y12" s="17">
        <v>0.19347216497904199</v>
      </c>
      <c r="Z12" s="17">
        <v>0.196267577375454</v>
      </c>
      <c r="AA12" s="17">
        <v>0.21825627384306001</v>
      </c>
      <c r="AB12" s="17">
        <v>0.29079779269516798</v>
      </c>
      <c r="AC12" s="17">
        <v>0.35797945955364402</v>
      </c>
      <c r="AD12" s="17">
        <v>0.297454757780658</v>
      </c>
      <c r="AE12" s="17"/>
      <c r="AF12" s="17">
        <v>0.31544044551836298</v>
      </c>
      <c r="AG12" s="17">
        <v>0.246303525992737</v>
      </c>
      <c r="AH12" s="17">
        <v>0.22079875028637899</v>
      </c>
      <c r="AI12" s="17">
        <v>0.22470793285038601</v>
      </c>
      <c r="AJ12" s="17">
        <v>0.15951616173239999</v>
      </c>
      <c r="AK12" s="17"/>
      <c r="AL12" s="17">
        <v>0.20879277216902301</v>
      </c>
      <c r="AM12" s="17">
        <v>0.23355734739802</v>
      </c>
      <c r="AN12" s="17">
        <v>0.27680900733713298</v>
      </c>
      <c r="AO12" s="17">
        <v>0.33059139513686497</v>
      </c>
      <c r="AP12" s="17"/>
      <c r="AQ12" s="17">
        <v>0.25639045647153202</v>
      </c>
      <c r="AR12" s="17">
        <v>0.21039313472725599</v>
      </c>
      <c r="AS12" s="17"/>
      <c r="AT12" s="17">
        <v>0.221493382293529</v>
      </c>
      <c r="AU12" s="17">
        <v>0.21093450511237</v>
      </c>
      <c r="AV12" s="17"/>
      <c r="AW12" s="17">
        <v>0.21793768725239099</v>
      </c>
      <c r="AX12" s="17">
        <v>0.207373363910759</v>
      </c>
      <c r="AY12" s="17">
        <v>0.28036043402550997</v>
      </c>
      <c r="AZ12" s="17"/>
      <c r="BA12" s="17">
        <v>0.24081463417468299</v>
      </c>
      <c r="BB12" s="17">
        <v>0.232979253557692</v>
      </c>
      <c r="BC12" s="17">
        <v>0.23456864163007601</v>
      </c>
      <c r="BD12" s="17">
        <v>0.245672677354039</v>
      </c>
      <c r="BE12" s="17">
        <v>0.252761588860211</v>
      </c>
      <c r="BF12" s="17"/>
      <c r="BG12" s="17">
        <v>0.23782285370633699</v>
      </c>
      <c r="BH12" s="17">
        <v>0.23747851551417801</v>
      </c>
      <c r="BI12" s="17"/>
      <c r="BJ12" s="17">
        <v>0.23742308929168399</v>
      </c>
      <c r="BK12" s="17">
        <v>0.23535766729150401</v>
      </c>
      <c r="BL12" s="17"/>
      <c r="BM12" s="17">
        <v>0.27141534168057402</v>
      </c>
      <c r="BN12" s="17">
        <v>0.17201549671347599</v>
      </c>
      <c r="BO12" s="17">
        <v>0.26299144981899097</v>
      </c>
      <c r="BP12" s="17">
        <v>0.21352137247365899</v>
      </c>
      <c r="BQ12" s="17">
        <v>0.17764746876183601</v>
      </c>
      <c r="BR12" s="17"/>
      <c r="BS12" s="17">
        <v>0.208456818319735</v>
      </c>
      <c r="BT12" s="17"/>
      <c r="BU12" s="17">
        <v>0.20394872246350201</v>
      </c>
      <c r="BV12" s="17">
        <v>0.18920972184094401</v>
      </c>
      <c r="BW12" s="17">
        <v>0.27641560436718099</v>
      </c>
      <c r="BX12" s="17">
        <v>0.21948929252174801</v>
      </c>
      <c r="BY12" s="17">
        <v>0.31614639023757601</v>
      </c>
      <c r="BZ12" s="17"/>
      <c r="CA12" s="17">
        <v>0.22699628836991401</v>
      </c>
      <c r="CB12" s="17"/>
      <c r="CC12" s="17">
        <v>0.25324856918585997</v>
      </c>
      <c r="CD12" s="17">
        <v>0.19003428384764201</v>
      </c>
      <c r="CE12" s="17"/>
      <c r="CF12" s="17">
        <v>0.261528510827642</v>
      </c>
      <c r="CG12" s="17"/>
      <c r="CH12" s="17">
        <v>0.246441061166178</v>
      </c>
      <c r="CI12" s="17">
        <v>0.17188647648077299</v>
      </c>
    </row>
    <row r="13" spans="2:87" x14ac:dyDescent="0.35">
      <c r="B13" s="18" t="s">
        <v>244</v>
      </c>
      <c r="C13" s="17">
        <v>0.206222633476248</v>
      </c>
      <c r="D13" s="17">
        <v>0.234785527491671</v>
      </c>
      <c r="E13" s="17">
        <v>0.17846672379467801</v>
      </c>
      <c r="F13" s="17"/>
      <c r="G13" s="17">
        <v>0.14461481301717499</v>
      </c>
      <c r="H13" s="17">
        <v>0.13744813410301401</v>
      </c>
      <c r="I13" s="17">
        <v>0.135403299782375</v>
      </c>
      <c r="J13" s="17">
        <v>0.129861468493879</v>
      </c>
      <c r="K13" s="17">
        <v>0.20123228842224899</v>
      </c>
      <c r="L13" s="17">
        <v>0.426734449502506</v>
      </c>
      <c r="M13" s="17"/>
      <c r="N13" s="17">
        <v>0.207491034639182</v>
      </c>
      <c r="O13" s="17">
        <v>0.21035090031072201</v>
      </c>
      <c r="P13" s="17">
        <v>0.20968484576996699</v>
      </c>
      <c r="Q13" s="17">
        <v>0.19671421608458001</v>
      </c>
      <c r="R13" s="17"/>
      <c r="S13" s="17">
        <v>0.13859480096094801</v>
      </c>
      <c r="T13" s="17">
        <v>0.25109362946842301</v>
      </c>
      <c r="U13" s="17">
        <v>0.238303872298534</v>
      </c>
      <c r="V13" s="17">
        <v>0.18612671523608201</v>
      </c>
      <c r="W13" s="17">
        <v>0.21113053647687999</v>
      </c>
      <c r="X13" s="17">
        <v>0.18366151938101599</v>
      </c>
      <c r="Y13" s="17">
        <v>0.21956732536165199</v>
      </c>
      <c r="Z13" s="17">
        <v>0.19943121057847199</v>
      </c>
      <c r="AA13" s="17">
        <v>0.23318041107833501</v>
      </c>
      <c r="AB13" s="17">
        <v>0.23807869480463201</v>
      </c>
      <c r="AC13" s="17">
        <v>0.22469529511573599</v>
      </c>
      <c r="AD13" s="17">
        <v>0.10558451171340601</v>
      </c>
      <c r="AE13" s="17"/>
      <c r="AF13" s="17">
        <v>0.20720767656479699</v>
      </c>
      <c r="AG13" s="17">
        <v>0.23525511561592699</v>
      </c>
      <c r="AH13" s="17">
        <v>0.19707866647598599</v>
      </c>
      <c r="AI13" s="17">
        <v>0.19688735810782501</v>
      </c>
      <c r="AJ13" s="17">
        <v>0.148993275483322</v>
      </c>
      <c r="AK13" s="17"/>
      <c r="AL13" s="17">
        <v>0.23779075147006501</v>
      </c>
      <c r="AM13" s="17">
        <v>0.208344120356005</v>
      </c>
      <c r="AN13" s="17">
        <v>0.15793015183744599</v>
      </c>
      <c r="AO13" s="17">
        <v>0.13349806998699401</v>
      </c>
      <c r="AP13" s="17"/>
      <c r="AQ13" s="17">
        <v>0.24420741551734201</v>
      </c>
      <c r="AR13" s="17">
        <v>0.151106264339013</v>
      </c>
      <c r="AS13" s="17"/>
      <c r="AT13" s="17">
        <v>0.15512097465604599</v>
      </c>
      <c r="AU13" s="17">
        <v>0.42383797100930998</v>
      </c>
      <c r="AV13" s="17"/>
      <c r="AW13" s="17">
        <v>0.30403624099111498</v>
      </c>
      <c r="AX13" s="17">
        <v>0.158604841454944</v>
      </c>
      <c r="AY13" s="17">
        <v>0.133535416111836</v>
      </c>
      <c r="AZ13" s="17"/>
      <c r="BA13" s="17">
        <v>0.14032612576360401</v>
      </c>
      <c r="BB13" s="17">
        <v>0.22691954286636101</v>
      </c>
      <c r="BC13" s="17">
        <v>0.21728686234184999</v>
      </c>
      <c r="BD13" s="17">
        <v>0.26580860003988099</v>
      </c>
      <c r="BE13" s="17">
        <v>0.23964759299767399</v>
      </c>
      <c r="BF13" s="17"/>
      <c r="BG13" s="17">
        <v>0.18093036987706901</v>
      </c>
      <c r="BH13" s="17">
        <v>0.224680673821159</v>
      </c>
      <c r="BI13" s="17"/>
      <c r="BJ13" s="17">
        <v>0.167023153619929</v>
      </c>
      <c r="BK13" s="17">
        <v>0.34936410169701998</v>
      </c>
      <c r="BL13" s="17"/>
      <c r="BM13" s="17">
        <v>0.199243660154165</v>
      </c>
      <c r="BN13" s="17">
        <v>0.33153662417331398</v>
      </c>
      <c r="BO13" s="17">
        <v>0.14150500657206599</v>
      </c>
      <c r="BP13" s="17">
        <v>0.21747372748150301</v>
      </c>
      <c r="BQ13" s="17">
        <v>0.263636237279818</v>
      </c>
      <c r="BR13" s="17"/>
      <c r="BS13" s="17">
        <v>0.25196408634019801</v>
      </c>
      <c r="BT13" s="17"/>
      <c r="BU13" s="17">
        <v>0.29397775405657001</v>
      </c>
      <c r="BV13" s="17">
        <v>0.14016309450105099</v>
      </c>
      <c r="BW13" s="17">
        <v>0.193161400637339</v>
      </c>
      <c r="BX13" s="17">
        <v>0.26936363026835902</v>
      </c>
      <c r="BY13" s="17">
        <v>0.14750017859828099</v>
      </c>
      <c r="BZ13" s="17"/>
      <c r="CA13" s="17">
        <v>0.145666298431673</v>
      </c>
      <c r="CB13" s="17"/>
      <c r="CC13" s="17">
        <v>0.205632991395193</v>
      </c>
      <c r="CD13" s="17">
        <v>0.22322283412629901</v>
      </c>
      <c r="CE13" s="17"/>
      <c r="CF13" s="17">
        <v>0.22367747786539099</v>
      </c>
      <c r="CG13" s="17"/>
      <c r="CH13" s="17">
        <v>0.235977360176855</v>
      </c>
      <c r="CI13" s="17">
        <v>0.134162517966883</v>
      </c>
    </row>
    <row r="14" spans="2:87" ht="29" x14ac:dyDescent="0.35">
      <c r="B14" s="18" t="s">
        <v>238</v>
      </c>
      <c r="C14" s="17">
        <v>0.192487929036434</v>
      </c>
      <c r="D14" s="17">
        <v>0.198649458339417</v>
      </c>
      <c r="E14" s="17">
        <v>0.18562391755632399</v>
      </c>
      <c r="F14" s="17"/>
      <c r="G14" s="17">
        <v>0.18984344306019099</v>
      </c>
      <c r="H14" s="17">
        <v>0.18208167628491001</v>
      </c>
      <c r="I14" s="17">
        <v>0.153143590297323</v>
      </c>
      <c r="J14" s="17">
        <v>0.22509070359804101</v>
      </c>
      <c r="K14" s="17">
        <v>0.22982123617518699</v>
      </c>
      <c r="L14" s="17">
        <v>0.18315620584258699</v>
      </c>
      <c r="M14" s="17"/>
      <c r="N14" s="17">
        <v>0.19873966103069499</v>
      </c>
      <c r="O14" s="17">
        <v>0.194069259680578</v>
      </c>
      <c r="P14" s="17">
        <v>0.185088923183065</v>
      </c>
      <c r="Q14" s="17">
        <v>0.18532295861893899</v>
      </c>
      <c r="R14" s="17"/>
      <c r="S14" s="17">
        <v>0.211055702951676</v>
      </c>
      <c r="T14" s="17">
        <v>0.21356547757604</v>
      </c>
      <c r="U14" s="17">
        <v>0.219502081903348</v>
      </c>
      <c r="V14" s="17">
        <v>0.20821542140309501</v>
      </c>
      <c r="W14" s="17">
        <v>0.21318776464217101</v>
      </c>
      <c r="X14" s="17">
        <v>0.16872985121190101</v>
      </c>
      <c r="Y14" s="17">
        <v>0.175512167278706</v>
      </c>
      <c r="Z14" s="17">
        <v>0.244001241092662</v>
      </c>
      <c r="AA14" s="17">
        <v>0.152048164012269</v>
      </c>
      <c r="AB14" s="17">
        <v>0.19659090966128401</v>
      </c>
      <c r="AC14" s="17">
        <v>0.131708097147927</v>
      </c>
      <c r="AD14" s="17">
        <v>0.131872177567944</v>
      </c>
      <c r="AE14" s="17"/>
      <c r="AF14" s="17">
        <v>0.20629514458871501</v>
      </c>
      <c r="AG14" s="17">
        <v>0.181282569250523</v>
      </c>
      <c r="AH14" s="17">
        <v>0.21421507860032399</v>
      </c>
      <c r="AI14" s="17">
        <v>0.184037887386751</v>
      </c>
      <c r="AJ14" s="17">
        <v>0.20061832635659799</v>
      </c>
      <c r="AK14" s="17"/>
      <c r="AL14" s="17">
        <v>0.16746535816763899</v>
      </c>
      <c r="AM14" s="17">
        <v>0.201826253018415</v>
      </c>
      <c r="AN14" s="17">
        <v>0.219605656264307</v>
      </c>
      <c r="AO14" s="17">
        <v>0.21356372732555901</v>
      </c>
      <c r="AP14" s="17"/>
      <c r="AQ14" s="17">
        <v>0.18363610818008</v>
      </c>
      <c r="AR14" s="17">
        <v>0.20533202605738499</v>
      </c>
      <c r="AS14" s="17"/>
      <c r="AT14" s="17">
        <v>0.19870853650986001</v>
      </c>
      <c r="AU14" s="17">
        <v>0.176855751055149</v>
      </c>
      <c r="AV14" s="17"/>
      <c r="AW14" s="17">
        <v>0.197500304063006</v>
      </c>
      <c r="AX14" s="17">
        <v>0.20825549879563399</v>
      </c>
      <c r="AY14" s="17">
        <v>0.18011547827652899</v>
      </c>
      <c r="AZ14" s="17"/>
      <c r="BA14" s="17">
        <v>0.19357018257231801</v>
      </c>
      <c r="BB14" s="17">
        <v>0.18841669938948499</v>
      </c>
      <c r="BC14" s="17">
        <v>0.21326448726070599</v>
      </c>
      <c r="BD14" s="17">
        <v>0.18356055604392699</v>
      </c>
      <c r="BE14" s="17">
        <v>8.7243561502983999E-2</v>
      </c>
      <c r="BF14" s="17"/>
      <c r="BG14" s="17">
        <v>0.185783164549774</v>
      </c>
      <c r="BH14" s="17">
        <v>0.19738099892369901</v>
      </c>
      <c r="BI14" s="17"/>
      <c r="BJ14" s="17">
        <v>0.19119270232294799</v>
      </c>
      <c r="BK14" s="17">
        <v>0.197318578113924</v>
      </c>
      <c r="BL14" s="17"/>
      <c r="BM14" s="17">
        <v>0.19574928978836501</v>
      </c>
      <c r="BN14" s="17">
        <v>0.16871648146368201</v>
      </c>
      <c r="BO14" s="17">
        <v>0.207026057462498</v>
      </c>
      <c r="BP14" s="17">
        <v>0.178246556701428</v>
      </c>
      <c r="BQ14" s="17">
        <v>0.1609666245703</v>
      </c>
      <c r="BR14" s="17"/>
      <c r="BS14" s="17">
        <v>0.17092930588748301</v>
      </c>
      <c r="BT14" s="17"/>
      <c r="BU14" s="17">
        <v>0.187044214569898</v>
      </c>
      <c r="BV14" s="17">
        <v>0.21179206920138299</v>
      </c>
      <c r="BW14" s="17">
        <v>0.20580804529503399</v>
      </c>
      <c r="BX14" s="17">
        <v>0.14955580645401301</v>
      </c>
      <c r="BY14" s="17">
        <v>0.13552917828038599</v>
      </c>
      <c r="BZ14" s="17"/>
      <c r="CA14" s="17">
        <v>0.18504216754955699</v>
      </c>
      <c r="CB14" s="17"/>
      <c r="CC14" s="17">
        <v>0.20555928342628799</v>
      </c>
      <c r="CD14" s="17">
        <v>0.15507487490988001</v>
      </c>
      <c r="CE14" s="17"/>
      <c r="CF14" s="17">
        <v>0.219965632866052</v>
      </c>
      <c r="CG14" s="17"/>
      <c r="CH14" s="17">
        <v>0.203963434773417</v>
      </c>
      <c r="CI14" s="17">
        <v>0.18469335380954399</v>
      </c>
    </row>
    <row r="15" spans="2:87" x14ac:dyDescent="0.35">
      <c r="B15" s="18" t="s">
        <v>242</v>
      </c>
      <c r="C15" s="17">
        <v>0.190273082970291</v>
      </c>
      <c r="D15" s="17">
        <v>0.20818899241930799</v>
      </c>
      <c r="E15" s="17">
        <v>0.17386960329760001</v>
      </c>
      <c r="F15" s="17"/>
      <c r="G15" s="17">
        <v>0.16436984779307701</v>
      </c>
      <c r="H15" s="17">
        <v>0.17356269838928901</v>
      </c>
      <c r="I15" s="17">
        <v>0.26526939466106703</v>
      </c>
      <c r="J15" s="17">
        <v>0.231606434562141</v>
      </c>
      <c r="K15" s="17">
        <v>0.183416406838882</v>
      </c>
      <c r="L15" s="17">
        <v>0.131366637470475</v>
      </c>
      <c r="M15" s="17"/>
      <c r="N15" s="17">
        <v>0.22028331129609199</v>
      </c>
      <c r="O15" s="17">
        <v>0.21154365380270901</v>
      </c>
      <c r="P15" s="17">
        <v>0.16854659896826801</v>
      </c>
      <c r="Q15" s="17">
        <v>0.15546139016504601</v>
      </c>
      <c r="R15" s="17"/>
      <c r="S15" s="17">
        <v>0.20504222803379199</v>
      </c>
      <c r="T15" s="17">
        <v>0.170056270572503</v>
      </c>
      <c r="U15" s="17">
        <v>0.20375925982151</v>
      </c>
      <c r="V15" s="17">
        <v>0.20382805113670199</v>
      </c>
      <c r="W15" s="17">
        <v>0.227939092935564</v>
      </c>
      <c r="X15" s="17">
        <v>0.19212632534934801</v>
      </c>
      <c r="Y15" s="17">
        <v>0.17192407611459601</v>
      </c>
      <c r="Z15" s="17">
        <v>0.209984501475623</v>
      </c>
      <c r="AA15" s="17">
        <v>0.15754777211205101</v>
      </c>
      <c r="AB15" s="17">
        <v>0.17438791433238501</v>
      </c>
      <c r="AC15" s="17">
        <v>0.221340400456632</v>
      </c>
      <c r="AD15" s="17">
        <v>0.177287863468127</v>
      </c>
      <c r="AE15" s="17"/>
      <c r="AF15" s="17">
        <v>0.15063857834150399</v>
      </c>
      <c r="AG15" s="17">
        <v>0.183773318219974</v>
      </c>
      <c r="AH15" s="17">
        <v>0.18644752422779701</v>
      </c>
      <c r="AI15" s="17">
        <v>0.24192895168621001</v>
      </c>
      <c r="AJ15" s="17">
        <v>0.24047124309123599</v>
      </c>
      <c r="AK15" s="17"/>
      <c r="AL15" s="17">
        <v>0.17665923738912601</v>
      </c>
      <c r="AM15" s="17">
        <v>0.21159684791571901</v>
      </c>
      <c r="AN15" s="17">
        <v>0.148897115058643</v>
      </c>
      <c r="AO15" s="17">
        <v>0.25708561056846402</v>
      </c>
      <c r="AP15" s="17"/>
      <c r="AQ15" s="17">
        <v>0.19023950822727601</v>
      </c>
      <c r="AR15" s="17">
        <v>0.19032180032051099</v>
      </c>
      <c r="AS15" s="17"/>
      <c r="AT15" s="17">
        <v>0.21567425588894201</v>
      </c>
      <c r="AU15" s="17">
        <v>0.14679556807566199</v>
      </c>
      <c r="AV15" s="17"/>
      <c r="AW15" s="17">
        <v>0.18608161083967001</v>
      </c>
      <c r="AX15" s="17">
        <v>0.232954110898584</v>
      </c>
      <c r="AY15" s="17">
        <v>0.159923891329636</v>
      </c>
      <c r="AZ15" s="17"/>
      <c r="BA15" s="17">
        <v>0.171804053829956</v>
      </c>
      <c r="BB15" s="17">
        <v>0.19428307742741099</v>
      </c>
      <c r="BC15" s="17">
        <v>0.19718122608678801</v>
      </c>
      <c r="BD15" s="17">
        <v>0.186092800377297</v>
      </c>
      <c r="BE15" s="17">
        <v>0.226890317038313</v>
      </c>
      <c r="BF15" s="17"/>
      <c r="BG15" s="17">
        <v>0.20882334860319199</v>
      </c>
      <c r="BH15" s="17">
        <v>0.17673528513269299</v>
      </c>
      <c r="BI15" s="17"/>
      <c r="BJ15" s="17">
        <v>0.20750925847520299</v>
      </c>
      <c r="BK15" s="17">
        <v>0.126674462753988</v>
      </c>
      <c r="BL15" s="17"/>
      <c r="BM15" s="17">
        <v>0.16574923568535199</v>
      </c>
      <c r="BN15" s="17">
        <v>0.23594450826903099</v>
      </c>
      <c r="BO15" s="17">
        <v>0.169726271772286</v>
      </c>
      <c r="BP15" s="17">
        <v>0.19097288765497</v>
      </c>
      <c r="BQ15" s="17">
        <v>0.25155273481761797</v>
      </c>
      <c r="BR15" s="17"/>
      <c r="BS15" s="17">
        <v>0.19669973728310899</v>
      </c>
      <c r="BT15" s="17"/>
      <c r="BU15" s="17">
        <v>0.22444570666135399</v>
      </c>
      <c r="BV15" s="17">
        <v>0.16063889243572699</v>
      </c>
      <c r="BW15" s="17">
        <v>0.18446072174304801</v>
      </c>
      <c r="BX15" s="17">
        <v>0.22544107421062101</v>
      </c>
      <c r="BY15" s="17">
        <v>0.162027230489592</v>
      </c>
      <c r="BZ15" s="17"/>
      <c r="CA15" s="17">
        <v>0.12703435298385701</v>
      </c>
      <c r="CB15" s="17"/>
      <c r="CC15" s="17">
        <v>0.196705407268258</v>
      </c>
      <c r="CD15" s="17">
        <v>0.17154075837062099</v>
      </c>
      <c r="CE15" s="17"/>
      <c r="CF15" s="17">
        <v>0.188621626775729</v>
      </c>
      <c r="CG15" s="17"/>
      <c r="CH15" s="17">
        <v>0.213775425230191</v>
      </c>
      <c r="CI15" s="17">
        <v>0.184259497264989</v>
      </c>
    </row>
    <row r="16" spans="2:87" ht="29" x14ac:dyDescent="0.35">
      <c r="B16" s="18" t="s">
        <v>239</v>
      </c>
      <c r="C16" s="17">
        <v>0.14124956633351499</v>
      </c>
      <c r="D16" s="17">
        <v>0.14592077987913599</v>
      </c>
      <c r="E16" s="17">
        <v>0.13751480713727701</v>
      </c>
      <c r="F16" s="17"/>
      <c r="G16" s="17">
        <v>9.3803289174664198E-2</v>
      </c>
      <c r="H16" s="17">
        <v>8.6313947723363205E-2</v>
      </c>
      <c r="I16" s="17">
        <v>0.114366510146532</v>
      </c>
      <c r="J16" s="17">
        <v>0.15859760098402501</v>
      </c>
      <c r="K16" s="17">
        <v>0.184170571784564</v>
      </c>
      <c r="L16" s="17">
        <v>0.196876752301955</v>
      </c>
      <c r="M16" s="17"/>
      <c r="N16" s="17">
        <v>0.108071924980139</v>
      </c>
      <c r="O16" s="17">
        <v>0.12466834432757699</v>
      </c>
      <c r="P16" s="17">
        <v>0.16262647448626599</v>
      </c>
      <c r="Q16" s="17">
        <v>0.17750297264746101</v>
      </c>
      <c r="R16" s="17"/>
      <c r="S16" s="17">
        <v>8.7742127103809894E-2</v>
      </c>
      <c r="T16" s="17">
        <v>0.10823101844605899</v>
      </c>
      <c r="U16" s="17">
        <v>0.166485140172902</v>
      </c>
      <c r="V16" s="17">
        <v>0.18666398189508701</v>
      </c>
      <c r="W16" s="17">
        <v>0.15299873758432</v>
      </c>
      <c r="X16" s="17">
        <v>0.11127037074672599</v>
      </c>
      <c r="Y16" s="17">
        <v>0.19438062304509701</v>
      </c>
      <c r="Z16" s="17">
        <v>0.16957809326346401</v>
      </c>
      <c r="AA16" s="17">
        <v>0.13168369839635499</v>
      </c>
      <c r="AB16" s="17">
        <v>0.138340626185501</v>
      </c>
      <c r="AC16" s="17">
        <v>0.20512392113719999</v>
      </c>
      <c r="AD16" s="17">
        <v>0.150809768674666</v>
      </c>
      <c r="AE16" s="17"/>
      <c r="AF16" s="17">
        <v>0.19834230451561499</v>
      </c>
      <c r="AG16" s="17">
        <v>0.141842707240526</v>
      </c>
      <c r="AH16" s="17">
        <v>0.12524887328178699</v>
      </c>
      <c r="AI16" s="17">
        <v>0.113216882120088</v>
      </c>
      <c r="AJ16" s="17">
        <v>9.3755097798967693E-2</v>
      </c>
      <c r="AK16" s="17"/>
      <c r="AL16" s="17">
        <v>0.13237219823305199</v>
      </c>
      <c r="AM16" s="17">
        <v>0.15830696494593499</v>
      </c>
      <c r="AN16" s="17">
        <v>0.12924485998150601</v>
      </c>
      <c r="AO16" s="17">
        <v>0.124329340451114</v>
      </c>
      <c r="AP16" s="17"/>
      <c r="AQ16" s="17">
        <v>0.17522420661601501</v>
      </c>
      <c r="AR16" s="17">
        <v>9.1951960437312005E-2</v>
      </c>
      <c r="AS16" s="17"/>
      <c r="AT16" s="17">
        <v>0.12390454840951801</v>
      </c>
      <c r="AU16" s="17">
        <v>0.19002927347537099</v>
      </c>
      <c r="AV16" s="17"/>
      <c r="AW16" s="17">
        <v>0.16668565818204201</v>
      </c>
      <c r="AX16" s="17">
        <v>0.14248910809735801</v>
      </c>
      <c r="AY16" s="17">
        <v>0.11974720942289301</v>
      </c>
      <c r="AZ16" s="17"/>
      <c r="BA16" s="17">
        <v>0.10431271183695399</v>
      </c>
      <c r="BB16" s="17">
        <v>0.15590534147674101</v>
      </c>
      <c r="BC16" s="17">
        <v>0.14921885869278501</v>
      </c>
      <c r="BD16" s="17">
        <v>0.16047404172743299</v>
      </c>
      <c r="BE16" s="17">
        <v>0.16002543984767101</v>
      </c>
      <c r="BF16" s="17"/>
      <c r="BG16" s="17">
        <v>0.136992530445712</v>
      </c>
      <c r="BH16" s="17">
        <v>0.14435630843505401</v>
      </c>
      <c r="BI16" s="17"/>
      <c r="BJ16" s="17">
        <v>0.132178019706607</v>
      </c>
      <c r="BK16" s="17">
        <v>0.17610189668232501</v>
      </c>
      <c r="BL16" s="17"/>
      <c r="BM16" s="17">
        <v>0.111064479906783</v>
      </c>
      <c r="BN16" s="17">
        <v>0.172272460088531</v>
      </c>
      <c r="BO16" s="17">
        <v>8.3418037217867502E-2</v>
      </c>
      <c r="BP16" s="17">
        <v>0.13710095538204001</v>
      </c>
      <c r="BQ16" s="17">
        <v>0.32798096077245098</v>
      </c>
      <c r="BR16" s="17"/>
      <c r="BS16" s="17">
        <v>0.23706274005727801</v>
      </c>
      <c r="BT16" s="17"/>
      <c r="BU16" s="17">
        <v>0.137494179861465</v>
      </c>
      <c r="BV16" s="17">
        <v>5.1825669358563801E-2</v>
      </c>
      <c r="BW16" s="17">
        <v>9.0548179089086106E-2</v>
      </c>
      <c r="BX16" s="17">
        <v>0.313393554475979</v>
      </c>
      <c r="BY16" s="17">
        <v>0.130181941994925</v>
      </c>
      <c r="BZ16" s="17"/>
      <c r="CA16" s="17">
        <v>0.100480377795054</v>
      </c>
      <c r="CB16" s="17"/>
      <c r="CC16" s="17">
        <v>0.15088427519431499</v>
      </c>
      <c r="CD16" s="17">
        <v>0.110795183933438</v>
      </c>
      <c r="CE16" s="17"/>
      <c r="CF16" s="17">
        <v>0.140152007383164</v>
      </c>
      <c r="CG16" s="17"/>
      <c r="CH16" s="17">
        <v>0.14759653130945899</v>
      </c>
      <c r="CI16" s="17">
        <v>8.5872632187564496E-2</v>
      </c>
    </row>
    <row r="17" spans="2:87" x14ac:dyDescent="0.35">
      <c r="B17" s="18" t="s">
        <v>240</v>
      </c>
      <c r="C17" s="17">
        <v>0.13747274909166199</v>
      </c>
      <c r="D17" s="17">
        <v>0.141935638566723</v>
      </c>
      <c r="E17" s="17">
        <v>0.13288979693556799</v>
      </c>
      <c r="F17" s="17"/>
      <c r="G17" s="17">
        <v>9.6026183058914596E-2</v>
      </c>
      <c r="H17" s="17">
        <v>0.140441156523474</v>
      </c>
      <c r="I17" s="17">
        <v>0.17752554443920501</v>
      </c>
      <c r="J17" s="17">
        <v>0.164893488834435</v>
      </c>
      <c r="K17" s="17">
        <v>0.131563394171332</v>
      </c>
      <c r="L17" s="17">
        <v>0.11196760394024</v>
      </c>
      <c r="M17" s="17"/>
      <c r="N17" s="17">
        <v>0.13510588285536901</v>
      </c>
      <c r="O17" s="17">
        <v>0.128736238982049</v>
      </c>
      <c r="P17" s="17">
        <v>0.145224966506942</v>
      </c>
      <c r="Q17" s="17">
        <v>0.14223654942827599</v>
      </c>
      <c r="R17" s="17"/>
      <c r="S17" s="17">
        <v>0.139269016337142</v>
      </c>
      <c r="T17" s="17">
        <v>0.16024748473822301</v>
      </c>
      <c r="U17" s="17">
        <v>9.2317030694799004E-2</v>
      </c>
      <c r="V17" s="17">
        <v>0.116164547665979</v>
      </c>
      <c r="W17" s="17">
        <v>0.124131313941056</v>
      </c>
      <c r="X17" s="17">
        <v>0.142865227249767</v>
      </c>
      <c r="Y17" s="17">
        <v>0.12590620279888501</v>
      </c>
      <c r="Z17" s="17">
        <v>0.130686415310236</v>
      </c>
      <c r="AA17" s="17">
        <v>0.13859450572825499</v>
      </c>
      <c r="AB17" s="17">
        <v>0.20833950600669601</v>
      </c>
      <c r="AC17" s="17">
        <v>7.1210537467808296E-2</v>
      </c>
      <c r="AD17" s="17">
        <v>0.16393382975797399</v>
      </c>
      <c r="AE17" s="17"/>
      <c r="AF17" s="17">
        <v>0.15371956242565801</v>
      </c>
      <c r="AG17" s="17">
        <v>0.136499504501126</v>
      </c>
      <c r="AH17" s="17">
        <v>0.158102465808383</v>
      </c>
      <c r="AI17" s="17">
        <v>0.101539913112147</v>
      </c>
      <c r="AJ17" s="17">
        <v>0.124776404683017</v>
      </c>
      <c r="AK17" s="17"/>
      <c r="AL17" s="17">
        <v>0.121983411309646</v>
      </c>
      <c r="AM17" s="17">
        <v>0.13554738821662099</v>
      </c>
      <c r="AN17" s="17">
        <v>0.16306353576383101</v>
      </c>
      <c r="AO17" s="17">
        <v>0.17333867764494101</v>
      </c>
      <c r="AP17" s="17"/>
      <c r="AQ17" s="17">
        <v>0.14092849354272599</v>
      </c>
      <c r="AR17" s="17">
        <v>0.13245842291749199</v>
      </c>
      <c r="AS17" s="17"/>
      <c r="AT17" s="17">
        <v>0.15110519095847499</v>
      </c>
      <c r="AU17" s="17">
        <v>0.104435792584335</v>
      </c>
      <c r="AV17" s="17"/>
      <c r="AW17" s="17">
        <v>0.106915422863887</v>
      </c>
      <c r="AX17" s="17">
        <v>0.13549026746048001</v>
      </c>
      <c r="AY17" s="17">
        <v>0.18170086923735601</v>
      </c>
      <c r="AZ17" s="17"/>
      <c r="BA17" s="17">
        <v>0.142925809377736</v>
      </c>
      <c r="BB17" s="17">
        <v>0.14514423901311499</v>
      </c>
      <c r="BC17" s="17">
        <v>0.13474016945015099</v>
      </c>
      <c r="BD17" s="17">
        <v>9.9296288610723094E-2</v>
      </c>
      <c r="BE17" s="17">
        <v>0.16143841863039299</v>
      </c>
      <c r="BF17" s="17"/>
      <c r="BG17" s="17">
        <v>9.2273317964697704E-2</v>
      </c>
      <c r="BH17" s="17">
        <v>0.170458840670101</v>
      </c>
      <c r="BI17" s="17"/>
      <c r="BJ17" s="17">
        <v>0.134998044506527</v>
      </c>
      <c r="BK17" s="17">
        <v>0.15006460960399801</v>
      </c>
      <c r="BL17" s="17"/>
      <c r="BM17" s="17">
        <v>0.14005025180969899</v>
      </c>
      <c r="BN17" s="17">
        <v>0.15440161864440199</v>
      </c>
      <c r="BO17" s="17">
        <v>0.12629100575058999</v>
      </c>
      <c r="BP17" s="17">
        <v>0.13126784505061201</v>
      </c>
      <c r="BQ17" s="17">
        <v>0.13699807558389701</v>
      </c>
      <c r="BR17" s="17"/>
      <c r="BS17" s="17">
        <v>0.16914460820791399</v>
      </c>
      <c r="BT17" s="17"/>
      <c r="BU17" s="17">
        <v>0.16098739110594501</v>
      </c>
      <c r="BV17" s="17">
        <v>0.118329059596013</v>
      </c>
      <c r="BW17" s="17">
        <v>0.13316104343006599</v>
      </c>
      <c r="BX17" s="17">
        <v>0.16845916080110701</v>
      </c>
      <c r="BY17" s="17">
        <v>0.10822546286646</v>
      </c>
      <c r="BZ17" s="17"/>
      <c r="CA17" s="17">
        <v>0.18446123525764099</v>
      </c>
      <c r="CB17" s="17"/>
      <c r="CC17" s="17">
        <v>0.13851230456210201</v>
      </c>
      <c r="CD17" s="17">
        <v>0.13840243444210301</v>
      </c>
      <c r="CE17" s="17"/>
      <c r="CF17" s="17">
        <v>0.119723368509999</v>
      </c>
      <c r="CG17" s="17"/>
      <c r="CH17" s="17">
        <v>0.13673661445531801</v>
      </c>
      <c r="CI17" s="17">
        <v>0.14989709397265499</v>
      </c>
    </row>
    <row r="18" spans="2:87" x14ac:dyDescent="0.35">
      <c r="B18" s="18" t="s">
        <v>161</v>
      </c>
      <c r="C18" s="17">
        <v>9.7314337760414704E-2</v>
      </c>
      <c r="D18" s="17">
        <v>8.7053995129376505E-2</v>
      </c>
      <c r="E18" s="17">
        <v>0.106812342428187</v>
      </c>
      <c r="F18" s="17"/>
      <c r="G18" s="17">
        <v>0.12600598363562099</v>
      </c>
      <c r="H18" s="17">
        <v>8.8091049106359898E-2</v>
      </c>
      <c r="I18" s="17">
        <v>0.122548180749631</v>
      </c>
      <c r="J18" s="17">
        <v>0.131651535315922</v>
      </c>
      <c r="K18" s="17">
        <v>6.9201008460869406E-2</v>
      </c>
      <c r="L18" s="17">
        <v>5.61078376121859E-2</v>
      </c>
      <c r="M18" s="17"/>
      <c r="N18" s="17">
        <v>7.1859120739048807E-2</v>
      </c>
      <c r="O18" s="17">
        <v>9.8604682172881097E-2</v>
      </c>
      <c r="P18" s="17">
        <v>0.109757711209201</v>
      </c>
      <c r="Q18" s="17">
        <v>0.113881749146233</v>
      </c>
      <c r="R18" s="17"/>
      <c r="S18" s="17">
        <v>0.101954189669656</v>
      </c>
      <c r="T18" s="17">
        <v>9.3074847931081103E-2</v>
      </c>
      <c r="U18" s="17">
        <v>6.9068032231137499E-2</v>
      </c>
      <c r="V18" s="17">
        <v>0.115536973211304</v>
      </c>
      <c r="W18" s="17">
        <v>0.13897518889659699</v>
      </c>
      <c r="X18" s="17">
        <v>9.8347683158813995E-2</v>
      </c>
      <c r="Y18" s="17">
        <v>0.12986829141841499</v>
      </c>
      <c r="Z18" s="17">
        <v>9.7781974550551806E-2</v>
      </c>
      <c r="AA18" s="17">
        <v>9.3189107205378804E-2</v>
      </c>
      <c r="AB18" s="17">
        <v>6.7462443349185899E-2</v>
      </c>
      <c r="AC18" s="17">
        <v>5.5670691658142299E-2</v>
      </c>
      <c r="AD18" s="17">
        <v>0.101268240630773</v>
      </c>
      <c r="AE18" s="17"/>
      <c r="AF18" s="17">
        <v>9.0301410461788204E-2</v>
      </c>
      <c r="AG18" s="17">
        <v>9.8486321254278905E-2</v>
      </c>
      <c r="AH18" s="17">
        <v>9.9505139348674804E-2</v>
      </c>
      <c r="AI18" s="17">
        <v>8.0844720197447595E-2</v>
      </c>
      <c r="AJ18" s="17">
        <v>8.3245932363444394E-2</v>
      </c>
      <c r="AK18" s="17"/>
      <c r="AL18" s="17">
        <v>0.126498919282932</v>
      </c>
      <c r="AM18" s="17">
        <v>9.1169203712361202E-2</v>
      </c>
      <c r="AN18" s="17">
        <v>6.3987321550577E-2</v>
      </c>
      <c r="AO18" s="17">
        <v>4.8422783675234199E-2</v>
      </c>
      <c r="AP18" s="17"/>
      <c r="AQ18" s="17">
        <v>9.7182857589547006E-2</v>
      </c>
      <c r="AR18" s="17">
        <v>9.7505117047338899E-2</v>
      </c>
      <c r="AS18" s="17"/>
      <c r="AT18" s="17">
        <v>0.10079294943018501</v>
      </c>
      <c r="AU18" s="17">
        <v>5.0076312457403897E-2</v>
      </c>
      <c r="AV18" s="17"/>
      <c r="AW18" s="17">
        <v>6.2762839625961395E-2</v>
      </c>
      <c r="AX18" s="17">
        <v>0.102178509379589</v>
      </c>
      <c r="AY18" s="17">
        <v>0.11461327935276901</v>
      </c>
      <c r="AZ18" s="17"/>
      <c r="BA18" s="17">
        <v>9.7903623956255695E-2</v>
      </c>
      <c r="BB18" s="17">
        <v>8.8054129565210401E-2</v>
      </c>
      <c r="BC18" s="17">
        <v>0.10238681695492501</v>
      </c>
      <c r="BD18" s="17">
        <v>0.121169276786633</v>
      </c>
      <c r="BE18" s="17">
        <v>6.6964523867362E-2</v>
      </c>
      <c r="BF18" s="17"/>
      <c r="BG18" s="17">
        <v>0.12357389152442499</v>
      </c>
      <c r="BH18" s="17">
        <v>7.8150378753155503E-2</v>
      </c>
      <c r="BI18" s="17"/>
      <c r="BJ18" s="17">
        <v>0.11244043461648801</v>
      </c>
      <c r="BK18" s="17">
        <v>4.1063147519508701E-2</v>
      </c>
      <c r="BL18" s="17"/>
      <c r="BM18" s="17">
        <v>0.16686894481894601</v>
      </c>
      <c r="BN18" s="17">
        <v>5.8590679047668598E-2</v>
      </c>
      <c r="BO18" s="17">
        <v>9.0163219813651205E-2</v>
      </c>
      <c r="BP18" s="17">
        <v>0.123285797264044</v>
      </c>
      <c r="BQ18" s="17">
        <v>5.0042755843121602E-2</v>
      </c>
      <c r="BR18" s="17"/>
      <c r="BS18" s="17">
        <v>4.3795648190692101E-2</v>
      </c>
      <c r="BT18" s="17"/>
      <c r="BU18" s="17">
        <v>5.2201674738818697E-2</v>
      </c>
      <c r="BV18" s="17">
        <v>0.12133564154441399</v>
      </c>
      <c r="BW18" s="17">
        <v>9.4325205163677095E-2</v>
      </c>
      <c r="BX18" s="17">
        <v>2.7278831592917802E-2</v>
      </c>
      <c r="BY18" s="17">
        <v>0.219240495210407</v>
      </c>
      <c r="BZ18" s="17"/>
      <c r="CA18" s="17">
        <v>6.4622677343307303E-2</v>
      </c>
      <c r="CB18" s="17"/>
      <c r="CC18" s="17">
        <v>8.3546354001319795E-2</v>
      </c>
      <c r="CD18" s="17">
        <v>0.108041297755535</v>
      </c>
      <c r="CE18" s="17"/>
      <c r="CF18" s="17">
        <v>7.4741172879053894E-2</v>
      </c>
      <c r="CG18" s="17"/>
      <c r="CH18" s="17">
        <v>7.6305579595981096E-2</v>
      </c>
      <c r="CI18" s="17">
        <v>9.5174732461235007E-2</v>
      </c>
    </row>
    <row r="19" spans="2:87" x14ac:dyDescent="0.35">
      <c r="B19" s="18" t="s">
        <v>250</v>
      </c>
      <c r="C19" s="17">
        <v>9.7300487854423898E-2</v>
      </c>
      <c r="D19" s="17">
        <v>0.10312690634033</v>
      </c>
      <c r="E19" s="17">
        <v>9.2175473201068697E-2</v>
      </c>
      <c r="F19" s="17"/>
      <c r="G19" s="17">
        <v>0.11880629770506899</v>
      </c>
      <c r="H19" s="17">
        <v>9.1493060241937693E-2</v>
      </c>
      <c r="I19" s="17">
        <v>8.4670664454913405E-2</v>
      </c>
      <c r="J19" s="17">
        <v>9.4071557954551896E-2</v>
      </c>
      <c r="K19" s="17">
        <v>8.6759838764855102E-2</v>
      </c>
      <c r="L19" s="17">
        <v>0.107607268580427</v>
      </c>
      <c r="M19" s="17"/>
      <c r="N19" s="17">
        <v>0.12379077278826001</v>
      </c>
      <c r="O19" s="17">
        <v>8.8945088683543602E-2</v>
      </c>
      <c r="P19" s="17">
        <v>9.3072683925828806E-2</v>
      </c>
      <c r="Q19" s="17">
        <v>7.8317744626369895E-2</v>
      </c>
      <c r="R19" s="17"/>
      <c r="S19" s="17">
        <v>0.108176590878781</v>
      </c>
      <c r="T19" s="17">
        <v>7.2229558775082206E-2</v>
      </c>
      <c r="U19" s="17">
        <v>0.116010243951345</v>
      </c>
      <c r="V19" s="17">
        <v>0.123394637335301</v>
      </c>
      <c r="W19" s="17">
        <v>0.10713274528554299</v>
      </c>
      <c r="X19" s="17">
        <v>0.121558436187905</v>
      </c>
      <c r="Y19" s="17">
        <v>8.9608823920353395E-2</v>
      </c>
      <c r="Z19" s="17">
        <v>0.162416345116012</v>
      </c>
      <c r="AA19" s="17">
        <v>7.3359496051301404E-2</v>
      </c>
      <c r="AB19" s="17">
        <v>5.9412278127528299E-2</v>
      </c>
      <c r="AC19" s="17">
        <v>6.9473191801091405E-2</v>
      </c>
      <c r="AD19" s="17">
        <v>0.11291538735062399</v>
      </c>
      <c r="AE19" s="17"/>
      <c r="AF19" s="17">
        <v>7.48702433982915E-2</v>
      </c>
      <c r="AG19" s="17">
        <v>8.7178649433605898E-2</v>
      </c>
      <c r="AH19" s="17">
        <v>9.6692539912019704E-2</v>
      </c>
      <c r="AI19" s="17">
        <v>0.108385205214741</v>
      </c>
      <c r="AJ19" s="17">
        <v>0.169444317119057</v>
      </c>
      <c r="AK19" s="17"/>
      <c r="AL19" s="17">
        <v>0.111197255733276</v>
      </c>
      <c r="AM19" s="17">
        <v>9.0184401399610606E-2</v>
      </c>
      <c r="AN19" s="17">
        <v>8.5327947765240303E-2</v>
      </c>
      <c r="AO19" s="17">
        <v>8.8879868634373804E-2</v>
      </c>
      <c r="AP19" s="17"/>
      <c r="AQ19" s="17">
        <v>8.5573360747347907E-2</v>
      </c>
      <c r="AR19" s="17">
        <v>0.114316688338439</v>
      </c>
      <c r="AS19" s="17"/>
      <c r="AT19" s="17">
        <v>9.8842391001553107E-2</v>
      </c>
      <c r="AU19" s="17">
        <v>0.11449718115968401</v>
      </c>
      <c r="AV19" s="17"/>
      <c r="AW19" s="17">
        <v>0.118607435712833</v>
      </c>
      <c r="AX19" s="17">
        <v>0.110533998087847</v>
      </c>
      <c r="AY19" s="17">
        <v>6.3554870618101805E-2</v>
      </c>
      <c r="AZ19" s="17"/>
      <c r="BA19" s="17">
        <v>9.1659961736539203E-2</v>
      </c>
      <c r="BB19" s="17">
        <v>0.111368985641077</v>
      </c>
      <c r="BC19" s="17">
        <v>9.0070867297028595E-2</v>
      </c>
      <c r="BD19" s="17">
        <v>7.7399827142098296E-2</v>
      </c>
      <c r="BE19" s="17">
        <v>0.134743158431475</v>
      </c>
      <c r="BF19" s="17"/>
      <c r="BG19" s="17">
        <v>9.2646009847238905E-2</v>
      </c>
      <c r="BH19" s="17">
        <v>0.100697279229155</v>
      </c>
      <c r="BI19" s="17"/>
      <c r="BJ19" s="17">
        <v>9.7411676758270394E-2</v>
      </c>
      <c r="BK19" s="17">
        <v>9.7208294802261494E-2</v>
      </c>
      <c r="BL19" s="17"/>
      <c r="BM19" s="17">
        <v>7.6375385665995901E-2</v>
      </c>
      <c r="BN19" s="17">
        <v>0.14936080639525501</v>
      </c>
      <c r="BO19" s="17">
        <v>9.3287484994958703E-2</v>
      </c>
      <c r="BP19" s="17">
        <v>7.0151444864281598E-2</v>
      </c>
      <c r="BQ19" s="17">
        <v>0.111942653954917</v>
      </c>
      <c r="BR19" s="17"/>
      <c r="BS19" s="17">
        <v>0.12231702827412699</v>
      </c>
      <c r="BT19" s="17"/>
      <c r="BU19" s="17">
        <v>0.15303699260222001</v>
      </c>
      <c r="BV19" s="17">
        <v>8.63127144485097E-2</v>
      </c>
      <c r="BW19" s="17">
        <v>7.6749958037570107E-2</v>
      </c>
      <c r="BX19" s="17">
        <v>0.104871964158588</v>
      </c>
      <c r="BY19" s="17">
        <v>8.9383644582483796E-2</v>
      </c>
      <c r="BZ19" s="17"/>
      <c r="CA19" s="17">
        <v>0.12366681010531699</v>
      </c>
      <c r="CB19" s="17"/>
      <c r="CC19" s="17">
        <v>8.95996676682764E-2</v>
      </c>
      <c r="CD19" s="17">
        <v>0.138732099491888</v>
      </c>
      <c r="CE19" s="17"/>
      <c r="CF19" s="17">
        <v>9.0243398132242802E-2</v>
      </c>
      <c r="CG19" s="17"/>
      <c r="CH19" s="17">
        <v>9.4323070833239694E-2</v>
      </c>
      <c r="CI19" s="17">
        <v>0.124051509829774</v>
      </c>
    </row>
    <row r="20" spans="2:87" x14ac:dyDescent="0.35">
      <c r="B20" s="18" t="s">
        <v>251</v>
      </c>
      <c r="C20" s="17">
        <v>9.63528591711523E-2</v>
      </c>
      <c r="D20" s="17">
        <v>0.122541878113821</v>
      </c>
      <c r="E20" s="17">
        <v>7.1299283451577905E-2</v>
      </c>
      <c r="F20" s="17"/>
      <c r="G20" s="17">
        <v>0.15564915075890701</v>
      </c>
      <c r="H20" s="17">
        <v>0.106089901799698</v>
      </c>
      <c r="I20" s="17">
        <v>9.6151738828279196E-2</v>
      </c>
      <c r="J20" s="17">
        <v>7.4844204935195002E-2</v>
      </c>
      <c r="K20" s="17">
        <v>9.1457783985028102E-2</v>
      </c>
      <c r="L20" s="17">
        <v>6.9569184595208097E-2</v>
      </c>
      <c r="M20" s="17"/>
      <c r="N20" s="17">
        <v>0.136694899029316</v>
      </c>
      <c r="O20" s="17">
        <v>9.9261973174359197E-2</v>
      </c>
      <c r="P20" s="17">
        <v>6.9523106243422006E-2</v>
      </c>
      <c r="Q20" s="17">
        <v>7.0803962226518399E-2</v>
      </c>
      <c r="R20" s="17"/>
      <c r="S20" s="17">
        <v>0.117186856743923</v>
      </c>
      <c r="T20" s="17">
        <v>6.8786943853060598E-2</v>
      </c>
      <c r="U20" s="17">
        <v>5.9378478385856803E-2</v>
      </c>
      <c r="V20" s="17">
        <v>9.5690905841884499E-2</v>
      </c>
      <c r="W20" s="17">
        <v>0.103609572137947</v>
      </c>
      <c r="X20" s="17">
        <v>0.13495641427733099</v>
      </c>
      <c r="Y20" s="17">
        <v>9.1539529187202096E-2</v>
      </c>
      <c r="Z20" s="17">
        <v>0.12299141641332099</v>
      </c>
      <c r="AA20" s="17">
        <v>0.109570125028221</v>
      </c>
      <c r="AB20" s="17">
        <v>7.9248045262630906E-2</v>
      </c>
      <c r="AC20" s="17">
        <v>4.90449321153354E-2</v>
      </c>
      <c r="AD20" s="17">
        <v>0.145810200979617</v>
      </c>
      <c r="AE20" s="17"/>
      <c r="AF20" s="17">
        <v>4.8667716779931203E-2</v>
      </c>
      <c r="AG20" s="17">
        <v>8.8549340367660198E-2</v>
      </c>
      <c r="AH20" s="17">
        <v>9.6567548148643795E-2</v>
      </c>
      <c r="AI20" s="17">
        <v>0.13809389958574</v>
      </c>
      <c r="AJ20" s="17">
        <v>0.13554990428533001</v>
      </c>
      <c r="AK20" s="17"/>
      <c r="AL20" s="17">
        <v>9.4553234038729297E-2</v>
      </c>
      <c r="AM20" s="17">
        <v>9.3538725407448703E-2</v>
      </c>
      <c r="AN20" s="17">
        <v>0.101676847787793</v>
      </c>
      <c r="AO20" s="17">
        <v>0.109867894373394</v>
      </c>
      <c r="AP20" s="17"/>
      <c r="AQ20" s="17">
        <v>7.7689444823568696E-2</v>
      </c>
      <c r="AR20" s="17">
        <v>0.12343369468653601</v>
      </c>
      <c r="AS20" s="17"/>
      <c r="AT20" s="17">
        <v>0.104502468940025</v>
      </c>
      <c r="AU20" s="17">
        <v>8.6975674867753497E-2</v>
      </c>
      <c r="AV20" s="17"/>
      <c r="AW20" s="17">
        <v>0.10844114108153501</v>
      </c>
      <c r="AX20" s="17">
        <v>0.105270265983401</v>
      </c>
      <c r="AY20" s="17">
        <v>7.7059352512143395E-2</v>
      </c>
      <c r="AZ20" s="17"/>
      <c r="BA20" s="17">
        <v>0.110432486108499</v>
      </c>
      <c r="BB20" s="17">
        <v>9.1112777969011002E-2</v>
      </c>
      <c r="BC20" s="17">
        <v>9.6963810476351095E-2</v>
      </c>
      <c r="BD20" s="17">
        <v>0.102458351943813</v>
      </c>
      <c r="BE20" s="17">
        <v>3.9686916107105202E-2</v>
      </c>
      <c r="BF20" s="17"/>
      <c r="BG20" s="17">
        <v>0.10345027884105901</v>
      </c>
      <c r="BH20" s="17">
        <v>9.1173233468684306E-2</v>
      </c>
      <c r="BI20" s="17"/>
      <c r="BJ20" s="17">
        <v>0.100408283012451</v>
      </c>
      <c r="BK20" s="17">
        <v>8.3574153811960303E-2</v>
      </c>
      <c r="BL20" s="17"/>
      <c r="BM20" s="17">
        <v>6.7035437634877501E-2</v>
      </c>
      <c r="BN20" s="17">
        <v>0.11615095096978199</v>
      </c>
      <c r="BO20" s="17">
        <v>0.127754722721305</v>
      </c>
      <c r="BP20" s="17">
        <v>6.92985880168209E-2</v>
      </c>
      <c r="BQ20" s="17">
        <v>4.3680167549942403E-2</v>
      </c>
      <c r="BR20" s="17"/>
      <c r="BS20" s="17">
        <v>0.100447359992343</v>
      </c>
      <c r="BT20" s="17"/>
      <c r="BU20" s="17">
        <v>9.6325750454961098E-2</v>
      </c>
      <c r="BV20" s="17">
        <v>0.16346137873609801</v>
      </c>
      <c r="BW20" s="17">
        <v>5.3128138639248902E-2</v>
      </c>
      <c r="BX20" s="17">
        <v>7.3975836416874802E-2</v>
      </c>
      <c r="BY20" s="17">
        <v>6.7065758817860296E-2</v>
      </c>
      <c r="BZ20" s="17"/>
      <c r="CA20" s="17">
        <v>0.144538491324324</v>
      </c>
      <c r="CB20" s="17"/>
      <c r="CC20" s="17">
        <v>8.6570129087685896E-2</v>
      </c>
      <c r="CD20" s="17">
        <v>0.14030151092235299</v>
      </c>
      <c r="CE20" s="17"/>
      <c r="CF20" s="17">
        <v>8.7491463109902398E-2</v>
      </c>
      <c r="CG20" s="17"/>
      <c r="CH20" s="17">
        <v>7.2830654464340297E-2</v>
      </c>
      <c r="CI20" s="17">
        <v>0.17760289886217501</v>
      </c>
    </row>
    <row r="21" spans="2:87" x14ac:dyDescent="0.35">
      <c r="B21" s="18" t="s">
        <v>247</v>
      </c>
      <c r="C21" s="17">
        <v>8.3376207088890694E-2</v>
      </c>
      <c r="D21" s="17">
        <v>9.1216678815138202E-2</v>
      </c>
      <c r="E21" s="17">
        <v>7.5334262691055906E-2</v>
      </c>
      <c r="F21" s="17"/>
      <c r="G21" s="17">
        <v>0.12094142627292701</v>
      </c>
      <c r="H21" s="17">
        <v>0.185238734820968</v>
      </c>
      <c r="I21" s="17">
        <v>0.103526147749541</v>
      </c>
      <c r="J21" s="17">
        <v>4.8843000541694201E-2</v>
      </c>
      <c r="K21" s="17">
        <v>4.4496500294499503E-2</v>
      </c>
      <c r="L21" s="17">
        <v>1.2722655313853699E-2</v>
      </c>
      <c r="M21" s="17"/>
      <c r="N21" s="17">
        <v>0.12569545048272501</v>
      </c>
      <c r="O21" s="17">
        <v>9.5904647975800797E-2</v>
      </c>
      <c r="P21" s="17">
        <v>5.56593319558275E-2</v>
      </c>
      <c r="Q21" s="17">
        <v>5.01688352181291E-2</v>
      </c>
      <c r="R21" s="17"/>
      <c r="S21" s="17">
        <v>0.15968837293733501</v>
      </c>
      <c r="T21" s="17">
        <v>7.6858078022272999E-2</v>
      </c>
      <c r="U21" s="17">
        <v>4.98116388985426E-2</v>
      </c>
      <c r="V21" s="17">
        <v>5.5705162722723703E-2</v>
      </c>
      <c r="W21" s="17">
        <v>3.5831696384700303E-2</v>
      </c>
      <c r="X21" s="17">
        <v>0.10901205379921899</v>
      </c>
      <c r="Y21" s="17">
        <v>6.7258470908060905E-2</v>
      </c>
      <c r="Z21" s="17">
        <v>9.6719816318411797E-2</v>
      </c>
      <c r="AA21" s="17">
        <v>0.10427578730576501</v>
      </c>
      <c r="AB21" s="17">
        <v>5.4947136250251202E-2</v>
      </c>
      <c r="AC21" s="17">
        <v>3.5950260556628602E-2</v>
      </c>
      <c r="AD21" s="17">
        <v>7.46588502176561E-2</v>
      </c>
      <c r="AE21" s="17"/>
      <c r="AF21" s="17">
        <v>5.6181700391457999E-2</v>
      </c>
      <c r="AG21" s="17">
        <v>5.5672488854214899E-2</v>
      </c>
      <c r="AH21" s="17">
        <v>0.10282029014985899</v>
      </c>
      <c r="AI21" s="17">
        <v>9.7650550665199204E-2</v>
      </c>
      <c r="AJ21" s="17">
        <v>0.180166251347397</v>
      </c>
      <c r="AK21" s="17"/>
      <c r="AL21" s="17">
        <v>7.82895825291956E-2</v>
      </c>
      <c r="AM21" s="17">
        <v>7.3281994573272904E-2</v>
      </c>
      <c r="AN21" s="17">
        <v>0.110893778310582</v>
      </c>
      <c r="AO21" s="17">
        <v>0.100313406906562</v>
      </c>
      <c r="AP21" s="17"/>
      <c r="AQ21" s="17">
        <v>5.00429016915553E-2</v>
      </c>
      <c r="AR21" s="17">
        <v>0.13174322846224201</v>
      </c>
      <c r="AS21" s="17"/>
      <c r="AT21" s="17">
        <v>0.107723217774862</v>
      </c>
      <c r="AU21" s="17">
        <v>1.8498677304775699E-2</v>
      </c>
      <c r="AV21" s="17"/>
      <c r="AW21" s="17">
        <v>5.9715050470133098E-2</v>
      </c>
      <c r="AX21" s="17">
        <v>8.1947928771326603E-2</v>
      </c>
      <c r="AY21" s="17">
        <v>0.114191091264168</v>
      </c>
      <c r="AZ21" s="17"/>
      <c r="BA21" s="17">
        <v>0.16416993393351101</v>
      </c>
      <c r="BB21" s="17">
        <v>7.1542835096793794E-2</v>
      </c>
      <c r="BC21" s="17">
        <v>5.38914227217843E-2</v>
      </c>
      <c r="BD21" s="17">
        <v>1.8765984369647101E-2</v>
      </c>
      <c r="BE21" s="17">
        <v>5.6934321414016401E-2</v>
      </c>
      <c r="BF21" s="17"/>
      <c r="BG21" s="17">
        <v>7.51776146194095E-2</v>
      </c>
      <c r="BH21" s="17">
        <v>8.9359457657973096E-2</v>
      </c>
      <c r="BI21" s="17"/>
      <c r="BJ21" s="17">
        <v>9.8021250726871206E-2</v>
      </c>
      <c r="BK21" s="17">
        <v>3.0766981147955699E-2</v>
      </c>
      <c r="BL21" s="17"/>
      <c r="BM21" s="17">
        <v>5.4238013672604203E-2</v>
      </c>
      <c r="BN21" s="17">
        <v>7.8978090064447296E-2</v>
      </c>
      <c r="BO21" s="17">
        <v>0.12465691643310201</v>
      </c>
      <c r="BP21" s="17">
        <v>5.2505048562529501E-2</v>
      </c>
      <c r="BQ21" s="17">
        <v>3.01160894877021E-2</v>
      </c>
      <c r="BR21" s="17"/>
      <c r="BS21" s="17">
        <v>8.2669840509002501E-2</v>
      </c>
      <c r="BT21" s="17"/>
      <c r="BU21" s="17">
        <v>8.8259543207113406E-2</v>
      </c>
      <c r="BV21" s="17">
        <v>0.15553205409127099</v>
      </c>
      <c r="BW21" s="17">
        <v>5.61507571526835E-2</v>
      </c>
      <c r="BX21" s="17">
        <v>4.1391620075640602E-2</v>
      </c>
      <c r="BY21" s="17">
        <v>4.0837428388775798E-2</v>
      </c>
      <c r="BZ21" s="17"/>
      <c r="CA21" s="17">
        <v>0.145757888642746</v>
      </c>
      <c r="CB21" s="17"/>
      <c r="CC21" s="17">
        <v>7.9935459000654296E-2</v>
      </c>
      <c r="CD21" s="17">
        <v>0.104100390638594</v>
      </c>
      <c r="CE21" s="17"/>
      <c r="CF21" s="17">
        <v>5.7978427511694297E-2</v>
      </c>
      <c r="CG21" s="17"/>
      <c r="CH21" s="17">
        <v>5.1516074995313597E-2</v>
      </c>
      <c r="CI21" s="17">
        <v>0.143758360427066</v>
      </c>
    </row>
    <row r="22" spans="2:87" x14ac:dyDescent="0.35">
      <c r="B22" s="18" t="s">
        <v>243</v>
      </c>
      <c r="C22" s="17">
        <v>8.3070423908727403E-2</v>
      </c>
      <c r="D22" s="17">
        <v>8.6528362347294593E-2</v>
      </c>
      <c r="E22" s="17">
        <v>8.0178570175510999E-2</v>
      </c>
      <c r="F22" s="17"/>
      <c r="G22" s="17">
        <v>0.145257755172716</v>
      </c>
      <c r="H22" s="17">
        <v>0.120060482333758</v>
      </c>
      <c r="I22" s="17">
        <v>0.102633118228147</v>
      </c>
      <c r="J22" s="17">
        <v>5.2562722346206597E-2</v>
      </c>
      <c r="K22" s="17">
        <v>5.6962368509912903E-2</v>
      </c>
      <c r="L22" s="17">
        <v>3.7574285068432897E-2</v>
      </c>
      <c r="M22" s="17"/>
      <c r="N22" s="17">
        <v>8.1894320049986105E-2</v>
      </c>
      <c r="O22" s="17">
        <v>9.30881648127522E-2</v>
      </c>
      <c r="P22" s="17">
        <v>8.7349788982821905E-2</v>
      </c>
      <c r="Q22" s="17">
        <v>7.1322377114349397E-2</v>
      </c>
      <c r="R22" s="17"/>
      <c r="S22" s="17">
        <v>0.108638526641668</v>
      </c>
      <c r="T22" s="17">
        <v>8.3030130839089902E-2</v>
      </c>
      <c r="U22" s="17">
        <v>3.3850356826698597E-2</v>
      </c>
      <c r="V22" s="17">
        <v>8.0349497998737904E-2</v>
      </c>
      <c r="W22" s="17">
        <v>0.117813632994058</v>
      </c>
      <c r="X22" s="17">
        <v>5.6960721105127302E-2</v>
      </c>
      <c r="Y22" s="17">
        <v>7.0487342449691806E-2</v>
      </c>
      <c r="Z22" s="17">
        <v>0.108078659185743</v>
      </c>
      <c r="AA22" s="17">
        <v>9.3007465007461806E-2</v>
      </c>
      <c r="AB22" s="17">
        <v>7.9605208726301294E-2</v>
      </c>
      <c r="AC22" s="17">
        <v>7.7446501900861206E-2</v>
      </c>
      <c r="AD22" s="17">
        <v>8.3651854421910296E-2</v>
      </c>
      <c r="AE22" s="17"/>
      <c r="AF22" s="17">
        <v>6.2018428526573799E-2</v>
      </c>
      <c r="AG22" s="17">
        <v>0.10025240571112801</v>
      </c>
      <c r="AH22" s="17">
        <v>7.7654533578300197E-2</v>
      </c>
      <c r="AI22" s="17">
        <v>8.37635991557871E-2</v>
      </c>
      <c r="AJ22" s="17">
        <v>7.6644081322618698E-2</v>
      </c>
      <c r="AK22" s="17"/>
      <c r="AL22" s="17">
        <v>6.7976441920350905E-2</v>
      </c>
      <c r="AM22" s="17">
        <v>6.9441443912051495E-2</v>
      </c>
      <c r="AN22" s="17">
        <v>0.123260242175357</v>
      </c>
      <c r="AO22" s="17">
        <v>0.14780263422849499</v>
      </c>
      <c r="AP22" s="17"/>
      <c r="AQ22" s="17">
        <v>6.2292116382131897E-2</v>
      </c>
      <c r="AR22" s="17">
        <v>0.113219994503705</v>
      </c>
      <c r="AS22" s="17"/>
      <c r="AT22" s="17">
        <v>9.8043567710420207E-2</v>
      </c>
      <c r="AU22" s="17">
        <v>3.7486569612262599E-2</v>
      </c>
      <c r="AV22" s="17"/>
      <c r="AW22" s="17">
        <v>5.55149382323663E-2</v>
      </c>
      <c r="AX22" s="17">
        <v>9.4501313522107597E-2</v>
      </c>
      <c r="AY22" s="17">
        <v>9.7328708395705704E-2</v>
      </c>
      <c r="AZ22" s="17"/>
      <c r="BA22" s="17">
        <v>0.115695951133272</v>
      </c>
      <c r="BB22" s="17">
        <v>6.8824235818097101E-2</v>
      </c>
      <c r="BC22" s="17">
        <v>7.3284218284618605E-2</v>
      </c>
      <c r="BD22" s="17">
        <v>8.6451701308368697E-2</v>
      </c>
      <c r="BE22" s="17">
        <v>5.3439985850943998E-2</v>
      </c>
      <c r="BF22" s="17"/>
      <c r="BG22" s="17">
        <v>0.105531496880213</v>
      </c>
      <c r="BH22" s="17">
        <v>6.6678558092844495E-2</v>
      </c>
      <c r="BI22" s="17"/>
      <c r="BJ22" s="17">
        <v>9.2614957186875596E-2</v>
      </c>
      <c r="BK22" s="17">
        <v>4.5379773115036402E-2</v>
      </c>
      <c r="BL22" s="17"/>
      <c r="BM22" s="17">
        <v>7.3358617107215293E-2</v>
      </c>
      <c r="BN22" s="17">
        <v>5.63239859816567E-2</v>
      </c>
      <c r="BO22" s="17">
        <v>0.116726335239194</v>
      </c>
      <c r="BP22" s="17">
        <v>6.0203060022311801E-2</v>
      </c>
      <c r="BQ22" s="17">
        <v>5.9040279814065198E-2</v>
      </c>
      <c r="BR22" s="17"/>
      <c r="BS22" s="17">
        <v>6.7903081666455894E-2</v>
      </c>
      <c r="BT22" s="17"/>
      <c r="BU22" s="17">
        <v>5.5830918839964098E-2</v>
      </c>
      <c r="BV22" s="17">
        <v>0.139720324543263</v>
      </c>
      <c r="BW22" s="17">
        <v>7.7666070618070002E-2</v>
      </c>
      <c r="BX22" s="17">
        <v>6.7239222107445901E-2</v>
      </c>
      <c r="BY22" s="17">
        <v>7.5944020327467998E-2</v>
      </c>
      <c r="BZ22" s="17"/>
      <c r="CA22" s="17">
        <v>8.9716948545608299E-2</v>
      </c>
      <c r="CB22" s="17"/>
      <c r="CC22" s="17">
        <v>8.6288498241418002E-2</v>
      </c>
      <c r="CD22" s="17">
        <v>6.9419228490363402E-2</v>
      </c>
      <c r="CE22" s="17"/>
      <c r="CF22" s="17">
        <v>4.1096723983991799E-2</v>
      </c>
      <c r="CG22" s="17"/>
      <c r="CH22" s="17">
        <v>7.9551770514487793E-2</v>
      </c>
      <c r="CI22" s="17">
        <v>0.101297873368303</v>
      </c>
    </row>
    <row r="23" spans="2:87" x14ac:dyDescent="0.35">
      <c r="B23" s="18" t="s">
        <v>249</v>
      </c>
      <c r="C23" s="17">
        <v>7.8827653407621601E-2</v>
      </c>
      <c r="D23" s="17">
        <v>8.8345992477709301E-2</v>
      </c>
      <c r="E23" s="17">
        <v>6.99811488648171E-2</v>
      </c>
      <c r="F23" s="17"/>
      <c r="G23" s="17">
        <v>6.8283945267626697E-2</v>
      </c>
      <c r="H23" s="17">
        <v>8.9142775928224102E-2</v>
      </c>
      <c r="I23" s="17">
        <v>8.5684823352917203E-2</v>
      </c>
      <c r="J23" s="17">
        <v>9.4081076750609394E-2</v>
      </c>
      <c r="K23" s="17">
        <v>9.0045704481729993E-2</v>
      </c>
      <c r="L23" s="17">
        <v>5.1950932964405797E-2</v>
      </c>
      <c r="M23" s="17"/>
      <c r="N23" s="17">
        <v>8.3136660571289406E-2</v>
      </c>
      <c r="O23" s="17">
        <v>0.101979692148778</v>
      </c>
      <c r="P23" s="17">
        <v>7.9447759335592505E-2</v>
      </c>
      <c r="Q23" s="17">
        <v>5.06553043120576E-2</v>
      </c>
      <c r="R23" s="17"/>
      <c r="S23" s="17">
        <v>8.7272209002197898E-2</v>
      </c>
      <c r="T23" s="17">
        <v>6.6391844324446794E-2</v>
      </c>
      <c r="U23" s="17">
        <v>9.0568815535592401E-2</v>
      </c>
      <c r="V23" s="17">
        <v>7.8824989134853099E-2</v>
      </c>
      <c r="W23" s="17">
        <v>9.7582354637269497E-2</v>
      </c>
      <c r="X23" s="17">
        <v>0.106416846894375</v>
      </c>
      <c r="Y23" s="17">
        <v>7.6319275899178002E-2</v>
      </c>
      <c r="Z23" s="17">
        <v>8.5591770048999496E-2</v>
      </c>
      <c r="AA23" s="17">
        <v>7.1505258374231204E-2</v>
      </c>
      <c r="AB23" s="17">
        <v>4.8858043448730702E-2</v>
      </c>
      <c r="AC23" s="17">
        <v>7.1017555041307204E-2</v>
      </c>
      <c r="AD23" s="17">
        <v>6.2896443706530594E-2</v>
      </c>
      <c r="AE23" s="17"/>
      <c r="AF23" s="17">
        <v>5.4288553630876701E-2</v>
      </c>
      <c r="AG23" s="17">
        <v>7.1420137400768205E-2</v>
      </c>
      <c r="AH23" s="17">
        <v>9.5155636759032103E-2</v>
      </c>
      <c r="AI23" s="17">
        <v>8.0122861361104802E-2</v>
      </c>
      <c r="AJ23" s="17">
        <v>0.115671514361621</v>
      </c>
      <c r="AK23" s="17"/>
      <c r="AL23" s="17">
        <v>7.4136977334722604E-2</v>
      </c>
      <c r="AM23" s="17">
        <v>8.4334469359124503E-2</v>
      </c>
      <c r="AN23" s="17">
        <v>8.62678995787029E-2</v>
      </c>
      <c r="AO23" s="17">
        <v>5.33487703275526E-2</v>
      </c>
      <c r="AP23" s="17"/>
      <c r="AQ23" s="17">
        <v>7.6684808503867996E-2</v>
      </c>
      <c r="AR23" s="17">
        <v>8.1936946771246896E-2</v>
      </c>
      <c r="AS23" s="17"/>
      <c r="AT23" s="17">
        <v>8.5251171720945595E-2</v>
      </c>
      <c r="AU23" s="17">
        <v>6.8549097092059794E-2</v>
      </c>
      <c r="AV23" s="17"/>
      <c r="AW23" s="17">
        <v>6.6860917523764593E-2</v>
      </c>
      <c r="AX23" s="17">
        <v>0.107265482795828</v>
      </c>
      <c r="AY23" s="17">
        <v>7.5442399118051007E-2</v>
      </c>
      <c r="AZ23" s="17"/>
      <c r="BA23" s="17">
        <v>7.4890211584760905E-2</v>
      </c>
      <c r="BB23" s="17">
        <v>8.5556023931680603E-2</v>
      </c>
      <c r="BC23" s="17">
        <v>6.5562676428720906E-2</v>
      </c>
      <c r="BD23" s="17">
        <v>0.102675642204492</v>
      </c>
      <c r="BE23" s="17">
        <v>0.100661716891322</v>
      </c>
      <c r="BF23" s="17"/>
      <c r="BG23" s="17">
        <v>7.0801506523583302E-2</v>
      </c>
      <c r="BH23" s="17">
        <v>8.4685054917724906E-2</v>
      </c>
      <c r="BI23" s="17"/>
      <c r="BJ23" s="17">
        <v>8.2555844880756596E-2</v>
      </c>
      <c r="BK23" s="17">
        <v>6.6841899362605497E-2</v>
      </c>
      <c r="BL23" s="17"/>
      <c r="BM23" s="17">
        <v>7.2070166739988895E-2</v>
      </c>
      <c r="BN23" s="17">
        <v>7.5259292480069406E-2</v>
      </c>
      <c r="BO23" s="17">
        <v>9.0279920778571304E-2</v>
      </c>
      <c r="BP23" s="17">
        <v>9.0897067039746607E-2</v>
      </c>
      <c r="BQ23" s="17">
        <v>8.0708141304164302E-2</v>
      </c>
      <c r="BR23" s="17"/>
      <c r="BS23" s="17">
        <v>8.3529080682924695E-2</v>
      </c>
      <c r="BT23" s="17"/>
      <c r="BU23" s="17">
        <v>7.0277690879275601E-2</v>
      </c>
      <c r="BV23" s="17">
        <v>7.8830187454725198E-2</v>
      </c>
      <c r="BW23" s="17">
        <v>9.1300720051524703E-2</v>
      </c>
      <c r="BX23" s="17">
        <v>9.4478996144298805E-2</v>
      </c>
      <c r="BY23" s="17">
        <v>7.1416842616821102E-2</v>
      </c>
      <c r="BZ23" s="17"/>
      <c r="CA23" s="17">
        <v>0.10276583881348</v>
      </c>
      <c r="CB23" s="17"/>
      <c r="CC23" s="17">
        <v>6.9079742541307998E-2</v>
      </c>
      <c r="CD23" s="17">
        <v>0.118853109867433</v>
      </c>
      <c r="CE23" s="17"/>
      <c r="CF23" s="17">
        <v>6.0573671428439398E-2</v>
      </c>
      <c r="CG23" s="17"/>
      <c r="CH23" s="17">
        <v>5.7633462286582303E-2</v>
      </c>
      <c r="CI23" s="17">
        <v>0.145129218957606</v>
      </c>
    </row>
    <row r="24" spans="2:87" x14ac:dyDescent="0.35">
      <c r="B24" s="18" t="s">
        <v>248</v>
      </c>
      <c r="C24" s="17">
        <v>6.4479492834879304E-2</v>
      </c>
      <c r="D24" s="17">
        <v>5.3382529043817899E-2</v>
      </c>
      <c r="E24" s="17">
        <v>7.5718309441089496E-2</v>
      </c>
      <c r="F24" s="17"/>
      <c r="G24" s="17">
        <v>9.2505294853846995E-2</v>
      </c>
      <c r="H24" s="17">
        <v>0.104234225104519</v>
      </c>
      <c r="I24" s="17">
        <v>5.5989264896884501E-2</v>
      </c>
      <c r="J24" s="17">
        <v>6.0839811247165802E-2</v>
      </c>
      <c r="K24" s="17">
        <v>5.0901102979825398E-2</v>
      </c>
      <c r="L24" s="17">
        <v>3.21705905801331E-2</v>
      </c>
      <c r="M24" s="17"/>
      <c r="N24" s="17">
        <v>4.9632216023126799E-2</v>
      </c>
      <c r="O24" s="17">
        <v>9.0025912800555205E-2</v>
      </c>
      <c r="P24" s="17">
        <v>4.3138820040880099E-2</v>
      </c>
      <c r="Q24" s="17">
        <v>7.3592213874490803E-2</v>
      </c>
      <c r="R24" s="17"/>
      <c r="S24" s="17">
        <v>6.4071491956652002E-2</v>
      </c>
      <c r="T24" s="17">
        <v>6.3793647204052797E-2</v>
      </c>
      <c r="U24" s="17">
        <v>6.9300936397773294E-2</v>
      </c>
      <c r="V24" s="17">
        <v>7.2487667669088707E-2</v>
      </c>
      <c r="W24" s="17">
        <v>8.7723401025752004E-2</v>
      </c>
      <c r="X24" s="17">
        <v>6.8466378216761201E-2</v>
      </c>
      <c r="Y24" s="17">
        <v>6.4359358491574495E-2</v>
      </c>
      <c r="Z24" s="17">
        <v>0</v>
      </c>
      <c r="AA24" s="17">
        <v>8.2737574830555299E-2</v>
      </c>
      <c r="AB24" s="17">
        <v>4.5324227896264099E-2</v>
      </c>
      <c r="AC24" s="17">
        <v>5.7992775529108601E-2</v>
      </c>
      <c r="AD24" s="17">
        <v>5.4173883541512202E-2</v>
      </c>
      <c r="AE24" s="17"/>
      <c r="AF24" s="17">
        <v>9.1286268656077196E-2</v>
      </c>
      <c r="AG24" s="17">
        <v>6.5789177897788598E-2</v>
      </c>
      <c r="AH24" s="17">
        <v>4.6444359294266803E-2</v>
      </c>
      <c r="AI24" s="17">
        <v>6.2104710878459202E-2</v>
      </c>
      <c r="AJ24" s="17">
        <v>5.8334162329073999E-2</v>
      </c>
      <c r="AK24" s="17"/>
      <c r="AL24" s="17">
        <v>4.7042535305582597E-2</v>
      </c>
      <c r="AM24" s="17">
        <v>6.4630394342033506E-2</v>
      </c>
      <c r="AN24" s="17">
        <v>8.4862637998194296E-2</v>
      </c>
      <c r="AO24" s="17">
        <v>0.11389482191977</v>
      </c>
      <c r="AP24" s="17"/>
      <c r="AQ24" s="17">
        <v>5.6639795778359703E-2</v>
      </c>
      <c r="AR24" s="17">
        <v>7.5854986221250795E-2</v>
      </c>
      <c r="AS24" s="17"/>
      <c r="AT24" s="17">
        <v>6.5591067754528304E-2</v>
      </c>
      <c r="AU24" s="17">
        <v>3.3980192858123703E-2</v>
      </c>
      <c r="AV24" s="17"/>
      <c r="AW24" s="17">
        <v>4.7713745578721302E-2</v>
      </c>
      <c r="AX24" s="17">
        <v>6.6925878168353201E-2</v>
      </c>
      <c r="AY24" s="17">
        <v>7.9256999891938101E-2</v>
      </c>
      <c r="AZ24" s="17"/>
      <c r="BA24" s="17">
        <v>5.7044961638727902E-2</v>
      </c>
      <c r="BB24" s="17">
        <v>6.9348597128640804E-2</v>
      </c>
      <c r="BC24" s="17">
        <v>7.2270329395039995E-2</v>
      </c>
      <c r="BD24" s="17">
        <v>3.71919138330025E-2</v>
      </c>
      <c r="BE24" s="17">
        <v>7.9436554444110699E-2</v>
      </c>
      <c r="BF24" s="17"/>
      <c r="BG24" s="17">
        <v>8.3410808072358303E-2</v>
      </c>
      <c r="BH24" s="17">
        <v>5.0663608817010701E-2</v>
      </c>
      <c r="BI24" s="17"/>
      <c r="BJ24" s="17">
        <v>7.3768084116598701E-2</v>
      </c>
      <c r="BK24" s="17">
        <v>3.1395487687138901E-2</v>
      </c>
      <c r="BL24" s="17"/>
      <c r="BM24" s="17">
        <v>5.2760967029498701E-2</v>
      </c>
      <c r="BN24" s="17">
        <v>5.6446575745828502E-2</v>
      </c>
      <c r="BO24" s="17">
        <v>7.3258297537496894E-2</v>
      </c>
      <c r="BP24" s="17">
        <v>6.9584933159972107E-2</v>
      </c>
      <c r="BQ24" s="17">
        <v>7.3394157060847301E-2</v>
      </c>
      <c r="BR24" s="17"/>
      <c r="BS24" s="17">
        <v>6.18336221082025E-2</v>
      </c>
      <c r="BT24" s="17"/>
      <c r="BU24" s="17">
        <v>4.6385563913974803E-2</v>
      </c>
      <c r="BV24" s="17">
        <v>8.0266751548806706E-2</v>
      </c>
      <c r="BW24" s="17">
        <v>7.9108282694289198E-2</v>
      </c>
      <c r="BX24" s="17">
        <v>6.9016391682154093E-2</v>
      </c>
      <c r="BY24" s="17">
        <v>5.4613674180570199E-2</v>
      </c>
      <c r="BZ24" s="17"/>
      <c r="CA24" s="17">
        <v>7.2161072324495298E-2</v>
      </c>
      <c r="CB24" s="17"/>
      <c r="CC24" s="17">
        <v>6.1368046782755301E-2</v>
      </c>
      <c r="CD24" s="17">
        <v>7.5893481641080507E-2</v>
      </c>
      <c r="CE24" s="17"/>
      <c r="CF24" s="17">
        <v>4.4150882344974197E-2</v>
      </c>
      <c r="CG24" s="17"/>
      <c r="CH24" s="17">
        <v>4.69896931211118E-2</v>
      </c>
      <c r="CI24" s="17">
        <v>0.105817814102736</v>
      </c>
    </row>
    <row r="25" spans="2:87" x14ac:dyDescent="0.35">
      <c r="B25" s="18" t="s">
        <v>245</v>
      </c>
      <c r="C25" s="17">
        <v>6.2062628844696398E-2</v>
      </c>
      <c r="D25" s="17">
        <v>5.8927612781282397E-2</v>
      </c>
      <c r="E25" s="17">
        <v>6.54971051459311E-2</v>
      </c>
      <c r="F25" s="17"/>
      <c r="G25" s="17">
        <v>6.3185806003219394E-2</v>
      </c>
      <c r="H25" s="17">
        <v>9.9213726448163897E-2</v>
      </c>
      <c r="I25" s="17">
        <v>7.8042680818588395E-2</v>
      </c>
      <c r="J25" s="17">
        <v>6.3035765924336601E-2</v>
      </c>
      <c r="K25" s="17">
        <v>4.4501750383244401E-2</v>
      </c>
      <c r="L25" s="17">
        <v>2.89583870558065E-2</v>
      </c>
      <c r="M25" s="17"/>
      <c r="N25" s="17">
        <v>6.1114453175687498E-2</v>
      </c>
      <c r="O25" s="17">
        <v>5.9862569825740702E-2</v>
      </c>
      <c r="P25" s="17">
        <v>8.1251793018275495E-2</v>
      </c>
      <c r="Q25" s="17">
        <v>4.9382069127290297E-2</v>
      </c>
      <c r="R25" s="17"/>
      <c r="S25" s="17">
        <v>6.5523895732821497E-2</v>
      </c>
      <c r="T25" s="17">
        <v>7.5635526657330102E-2</v>
      </c>
      <c r="U25" s="17">
        <v>6.1169601319806199E-2</v>
      </c>
      <c r="V25" s="17">
        <v>3.1284252073791999E-2</v>
      </c>
      <c r="W25" s="17">
        <v>8.0102578467792299E-2</v>
      </c>
      <c r="X25" s="17">
        <v>7.1551241899589405E-2</v>
      </c>
      <c r="Y25" s="17">
        <v>5.6325228534354399E-2</v>
      </c>
      <c r="Z25" s="17">
        <v>4.0279428316488002E-2</v>
      </c>
      <c r="AA25" s="17">
        <v>7.6035822524361904E-2</v>
      </c>
      <c r="AB25" s="17">
        <v>4.8589268310683498E-2</v>
      </c>
      <c r="AC25" s="17">
        <v>5.4644188095839499E-2</v>
      </c>
      <c r="AD25" s="17">
        <v>5.6995174050986003E-2</v>
      </c>
      <c r="AE25" s="17"/>
      <c r="AF25" s="17">
        <v>6.1936389266002603E-2</v>
      </c>
      <c r="AG25" s="17">
        <v>6.41062664188011E-2</v>
      </c>
      <c r="AH25" s="17">
        <v>6.8362544738303901E-2</v>
      </c>
      <c r="AI25" s="17">
        <v>5.3974706943939299E-2</v>
      </c>
      <c r="AJ25" s="17">
        <v>6.3244105273694201E-2</v>
      </c>
      <c r="AK25" s="17"/>
      <c r="AL25" s="17">
        <v>4.8592866154778397E-2</v>
      </c>
      <c r="AM25" s="17">
        <v>7.0489851490028801E-2</v>
      </c>
      <c r="AN25" s="17">
        <v>6.4366417157793704E-2</v>
      </c>
      <c r="AO25" s="17">
        <v>8.6490584796819994E-2</v>
      </c>
      <c r="AP25" s="17"/>
      <c r="AQ25" s="17">
        <v>5.2733078829552402E-2</v>
      </c>
      <c r="AR25" s="17">
        <v>7.5599916539612302E-2</v>
      </c>
      <c r="AS25" s="17"/>
      <c r="AT25" s="17">
        <v>7.0960634885461504E-2</v>
      </c>
      <c r="AU25" s="17">
        <v>3.3854417498292003E-2</v>
      </c>
      <c r="AV25" s="17"/>
      <c r="AW25" s="17">
        <v>3.9116640622430102E-2</v>
      </c>
      <c r="AX25" s="17">
        <v>5.8986088409458098E-2</v>
      </c>
      <c r="AY25" s="17">
        <v>9.1315653170966404E-2</v>
      </c>
      <c r="AZ25" s="17"/>
      <c r="BA25" s="17">
        <v>7.3907270199897596E-2</v>
      </c>
      <c r="BB25" s="17">
        <v>5.1012254677135903E-2</v>
      </c>
      <c r="BC25" s="17">
        <v>6.8709685413781404E-2</v>
      </c>
      <c r="BD25" s="17">
        <v>4.0286145333411898E-2</v>
      </c>
      <c r="BE25" s="17">
        <v>6.3309180904475307E-2</v>
      </c>
      <c r="BF25" s="17"/>
      <c r="BG25" s="17">
        <v>6.9586690144409796E-2</v>
      </c>
      <c r="BH25" s="17">
        <v>5.657164435914E-2</v>
      </c>
      <c r="BI25" s="17"/>
      <c r="BJ25" s="17">
        <v>6.6525618432984102E-2</v>
      </c>
      <c r="BK25" s="17">
        <v>4.4289600212130201E-2</v>
      </c>
      <c r="BL25" s="17"/>
      <c r="BM25" s="17">
        <v>6.4865241464056103E-2</v>
      </c>
      <c r="BN25" s="17">
        <v>3.8743310663230099E-2</v>
      </c>
      <c r="BO25" s="17">
        <v>7.7254916099305307E-2</v>
      </c>
      <c r="BP25" s="17">
        <v>6.5886303489042203E-2</v>
      </c>
      <c r="BQ25" s="17">
        <v>4.45947060375603E-2</v>
      </c>
      <c r="BR25" s="17"/>
      <c r="BS25" s="17">
        <v>6.4080161280936701E-2</v>
      </c>
      <c r="BT25" s="17"/>
      <c r="BU25" s="17">
        <v>4.2402091918003898E-2</v>
      </c>
      <c r="BV25" s="17">
        <v>9.0636158333478697E-2</v>
      </c>
      <c r="BW25" s="17">
        <v>5.1866742432386599E-2</v>
      </c>
      <c r="BX25" s="17">
        <v>5.8107658261555201E-2</v>
      </c>
      <c r="BY25" s="17">
        <v>8.0805232316937495E-2</v>
      </c>
      <c r="BZ25" s="17"/>
      <c r="CA25" s="17">
        <v>0.119880533571224</v>
      </c>
      <c r="CB25" s="17"/>
      <c r="CC25" s="17">
        <v>6.2851597964514894E-2</v>
      </c>
      <c r="CD25" s="17">
        <v>6.3832123477208305E-2</v>
      </c>
      <c r="CE25" s="17"/>
      <c r="CF25" s="17">
        <v>4.4366777761837603E-2</v>
      </c>
      <c r="CG25" s="17"/>
      <c r="CH25" s="17">
        <v>4.0933409873846797E-2</v>
      </c>
      <c r="CI25" s="17">
        <v>7.8599027304882302E-2</v>
      </c>
    </row>
    <row r="26" spans="2:87" x14ac:dyDescent="0.35">
      <c r="B26" s="18" t="s">
        <v>246</v>
      </c>
      <c r="C26" s="17">
        <v>4.1989720968944301E-2</v>
      </c>
      <c r="D26" s="17">
        <v>4.7913673749456799E-2</v>
      </c>
      <c r="E26" s="17">
        <v>3.6442072463655897E-2</v>
      </c>
      <c r="F26" s="17"/>
      <c r="G26" s="17">
        <v>0.112708167769777</v>
      </c>
      <c r="H26" s="17">
        <v>5.7834798346603697E-2</v>
      </c>
      <c r="I26" s="17">
        <v>3.8648633776429298E-2</v>
      </c>
      <c r="J26" s="17">
        <v>1.83951326371465E-2</v>
      </c>
      <c r="K26" s="17">
        <v>2.2435054329028301E-2</v>
      </c>
      <c r="L26" s="17">
        <v>1.6657032555845101E-2</v>
      </c>
      <c r="M26" s="17"/>
      <c r="N26" s="17">
        <v>5.6987365388172499E-2</v>
      </c>
      <c r="O26" s="17">
        <v>4.0764920033386998E-2</v>
      </c>
      <c r="P26" s="17">
        <v>4.4383227931509901E-2</v>
      </c>
      <c r="Q26" s="17">
        <v>2.32730923890145E-2</v>
      </c>
      <c r="R26" s="17"/>
      <c r="S26" s="17">
        <v>5.4910446476973303E-2</v>
      </c>
      <c r="T26" s="17">
        <v>7.2674478009952401E-2</v>
      </c>
      <c r="U26" s="17">
        <v>1.5814165109975499E-2</v>
      </c>
      <c r="V26" s="17">
        <v>2.2832576241779399E-2</v>
      </c>
      <c r="W26" s="17">
        <v>6.1642915449157003E-2</v>
      </c>
      <c r="X26" s="17">
        <v>2.97275852662898E-2</v>
      </c>
      <c r="Y26" s="17">
        <v>5.6455418742655597E-2</v>
      </c>
      <c r="Z26" s="17">
        <v>3.5600902136413801E-2</v>
      </c>
      <c r="AA26" s="17">
        <v>3.9982750457447397E-2</v>
      </c>
      <c r="AB26" s="17">
        <v>1.48877992349367E-2</v>
      </c>
      <c r="AC26" s="17">
        <v>4.1069130751441897E-2</v>
      </c>
      <c r="AD26" s="17">
        <v>2.6662907796469699E-2</v>
      </c>
      <c r="AE26" s="17"/>
      <c r="AF26" s="17">
        <v>4.7537524597361498E-2</v>
      </c>
      <c r="AG26" s="17">
        <v>3.5435244205078403E-2</v>
      </c>
      <c r="AH26" s="17">
        <v>4.6750389537281903E-2</v>
      </c>
      <c r="AI26" s="17">
        <v>5.3694053111394101E-2</v>
      </c>
      <c r="AJ26" s="17">
        <v>4.1604354571154099E-2</v>
      </c>
      <c r="AK26" s="17"/>
      <c r="AL26" s="17">
        <v>2.96481182733376E-2</v>
      </c>
      <c r="AM26" s="17">
        <v>4.7555321877871697E-2</v>
      </c>
      <c r="AN26" s="17">
        <v>6.3121142734913899E-2</v>
      </c>
      <c r="AO26" s="17">
        <v>2.51666966680766E-2</v>
      </c>
      <c r="AP26" s="17"/>
      <c r="AQ26" s="17">
        <v>2.54917087411098E-2</v>
      </c>
      <c r="AR26" s="17">
        <v>6.59285323328265E-2</v>
      </c>
      <c r="AS26" s="17"/>
      <c r="AT26" s="17">
        <v>4.1600099286963101E-2</v>
      </c>
      <c r="AU26" s="17">
        <v>2.46061069333155E-2</v>
      </c>
      <c r="AV26" s="17"/>
      <c r="AW26" s="17">
        <v>3.3001791894201098E-2</v>
      </c>
      <c r="AX26" s="17">
        <v>5.06014607682315E-2</v>
      </c>
      <c r="AY26" s="17">
        <v>4.4854477149050297E-2</v>
      </c>
      <c r="AZ26" s="17"/>
      <c r="BA26" s="17">
        <v>5.5869902500285798E-2</v>
      </c>
      <c r="BB26" s="17">
        <v>3.1988055077469102E-2</v>
      </c>
      <c r="BC26" s="17">
        <v>4.0076548369177803E-2</v>
      </c>
      <c r="BD26" s="17">
        <v>4.3338508664978299E-2</v>
      </c>
      <c r="BE26" s="17">
        <v>3.6628230269210797E-2</v>
      </c>
      <c r="BF26" s="17"/>
      <c r="BG26" s="17">
        <v>5.9898091814713998E-2</v>
      </c>
      <c r="BH26" s="17">
        <v>2.8920371510101201E-2</v>
      </c>
      <c r="BI26" s="17"/>
      <c r="BJ26" s="17">
        <v>4.8246617168433301E-2</v>
      </c>
      <c r="BK26" s="17">
        <v>1.9668695189154602E-2</v>
      </c>
      <c r="BL26" s="17"/>
      <c r="BM26" s="17">
        <v>3.2605429685990901E-2</v>
      </c>
      <c r="BN26" s="17">
        <v>3.5586649894005798E-2</v>
      </c>
      <c r="BO26" s="17">
        <v>5.2932259423612397E-2</v>
      </c>
      <c r="BP26" s="17">
        <v>7.6320965423334594E-2</v>
      </c>
      <c r="BQ26" s="17">
        <v>2.6531157102735601E-2</v>
      </c>
      <c r="BR26" s="17"/>
      <c r="BS26" s="17">
        <v>3.5247261321941697E-2</v>
      </c>
      <c r="BT26" s="17"/>
      <c r="BU26" s="17">
        <v>4.1752205919888097E-2</v>
      </c>
      <c r="BV26" s="17">
        <v>6.1925061474625197E-2</v>
      </c>
      <c r="BW26" s="17">
        <v>6.50131515991519E-2</v>
      </c>
      <c r="BX26" s="17">
        <v>2.0595614297811499E-2</v>
      </c>
      <c r="BY26" s="17">
        <v>3.7012477740856302E-2</v>
      </c>
      <c r="BZ26" s="17"/>
      <c r="CA26" s="17">
        <v>4.9364419401370603E-2</v>
      </c>
      <c r="CB26" s="17"/>
      <c r="CC26" s="17">
        <v>3.8679745435888799E-2</v>
      </c>
      <c r="CD26" s="17">
        <v>5.8622643570330403E-2</v>
      </c>
      <c r="CE26" s="17"/>
      <c r="CF26" s="17">
        <v>3.6214405117911401E-2</v>
      </c>
      <c r="CG26" s="17"/>
      <c r="CH26" s="17">
        <v>3.2112006136306798E-2</v>
      </c>
      <c r="CI26" s="17">
        <v>9.77255807854151E-2</v>
      </c>
    </row>
    <row r="27" spans="2:87" x14ac:dyDescent="0.35">
      <c r="B27" s="18" t="s">
        <v>252</v>
      </c>
      <c r="C27" s="19">
        <v>2.6485235017497801E-2</v>
      </c>
      <c r="D27" s="19">
        <v>2.4822243377044299E-2</v>
      </c>
      <c r="E27" s="19">
        <v>2.7337628604145299E-2</v>
      </c>
      <c r="F27" s="19"/>
      <c r="G27" s="19">
        <v>1.5736466005223299E-2</v>
      </c>
      <c r="H27" s="19">
        <v>3.5592214308708202E-2</v>
      </c>
      <c r="I27" s="19">
        <v>2.2012100619440401E-2</v>
      </c>
      <c r="J27" s="19">
        <v>2.7097810536105601E-2</v>
      </c>
      <c r="K27" s="19">
        <v>4.1860792018282501E-2</v>
      </c>
      <c r="L27" s="19">
        <v>1.9045609153548099E-2</v>
      </c>
      <c r="M27" s="19"/>
      <c r="N27" s="19">
        <v>2.8541639735509199E-2</v>
      </c>
      <c r="O27" s="19">
        <v>2.6079579905821201E-2</v>
      </c>
      <c r="P27" s="19">
        <v>2.81763272151478E-2</v>
      </c>
      <c r="Q27" s="19">
        <v>2.35705051312265E-2</v>
      </c>
      <c r="R27" s="19"/>
      <c r="S27" s="19">
        <v>2.0772158395324699E-2</v>
      </c>
      <c r="T27" s="19">
        <v>4.4478649513710798E-2</v>
      </c>
      <c r="U27" s="19">
        <v>1.0711481985744099E-2</v>
      </c>
      <c r="V27" s="19">
        <v>2.1583182773689001E-2</v>
      </c>
      <c r="W27" s="19">
        <v>1.80414734598703E-2</v>
      </c>
      <c r="X27" s="19">
        <v>2.0309551856099398E-2</v>
      </c>
      <c r="Y27" s="19">
        <v>2.85666130258386E-2</v>
      </c>
      <c r="Z27" s="19">
        <v>2.2689300955261501E-2</v>
      </c>
      <c r="AA27" s="19">
        <v>3.9257410181070602E-2</v>
      </c>
      <c r="AB27" s="19">
        <v>1.5523642557342E-2</v>
      </c>
      <c r="AC27" s="19">
        <v>4.1697118339358102E-2</v>
      </c>
      <c r="AD27" s="19">
        <v>3.0093608881246198E-2</v>
      </c>
      <c r="AE27" s="19"/>
      <c r="AF27" s="19">
        <v>2.7131346133030702E-2</v>
      </c>
      <c r="AG27" s="19">
        <v>2.65461976856868E-2</v>
      </c>
      <c r="AH27" s="19">
        <v>2.7096704039474399E-2</v>
      </c>
      <c r="AI27" s="19">
        <v>2.73553131823203E-2</v>
      </c>
      <c r="AJ27" s="19">
        <v>2.3041462122185701E-2</v>
      </c>
      <c r="AK27" s="19"/>
      <c r="AL27" s="19">
        <v>2.5058492212203399E-2</v>
      </c>
      <c r="AM27" s="19">
        <v>2.6942928302568701E-2</v>
      </c>
      <c r="AN27" s="19">
        <v>3.5517500397898701E-2</v>
      </c>
      <c r="AO27" s="19">
        <v>7.5315156059355603E-3</v>
      </c>
      <c r="AP27" s="19"/>
      <c r="AQ27" s="19">
        <v>2.3593399991025402E-2</v>
      </c>
      <c r="AR27" s="19">
        <v>3.06813219301619E-2</v>
      </c>
      <c r="AS27" s="19"/>
      <c r="AT27" s="19">
        <v>2.8298121226169599E-2</v>
      </c>
      <c r="AU27" s="19">
        <v>2.1900608868593699E-2</v>
      </c>
      <c r="AV27" s="19"/>
      <c r="AW27" s="19">
        <v>2.6343233783601899E-2</v>
      </c>
      <c r="AX27" s="19">
        <v>3.3373315027850702E-2</v>
      </c>
      <c r="AY27" s="19">
        <v>2.2811299481620601E-2</v>
      </c>
      <c r="AZ27" s="19"/>
      <c r="BA27" s="19">
        <v>2.3849699278364202E-2</v>
      </c>
      <c r="BB27" s="19">
        <v>2.7576298226354101E-2</v>
      </c>
      <c r="BC27" s="19">
        <v>2.9125393375450101E-2</v>
      </c>
      <c r="BD27" s="19">
        <v>2.6344556734153299E-2</v>
      </c>
      <c r="BE27" s="19">
        <v>1.7564285622079501E-2</v>
      </c>
      <c r="BF27" s="19"/>
      <c r="BG27" s="19">
        <v>2.8690862923823401E-2</v>
      </c>
      <c r="BH27" s="19">
        <v>2.4875589889406399E-2</v>
      </c>
      <c r="BI27" s="19"/>
      <c r="BJ27" s="19">
        <v>2.8543973961896101E-2</v>
      </c>
      <c r="BK27" s="19">
        <v>1.94502857581795E-2</v>
      </c>
      <c r="BL27" s="19"/>
      <c r="BM27" s="19">
        <v>3.06258840612657E-2</v>
      </c>
      <c r="BN27" s="19">
        <v>1.9766017388625001E-2</v>
      </c>
      <c r="BO27" s="19">
        <v>2.64050044877535E-2</v>
      </c>
      <c r="BP27" s="19">
        <v>3.17621331475905E-2</v>
      </c>
      <c r="BQ27" s="19">
        <v>8.2948423946592898E-3</v>
      </c>
      <c r="BR27" s="19"/>
      <c r="BS27" s="19">
        <v>1.00613047761127E-2</v>
      </c>
      <c r="BT27" s="19"/>
      <c r="BU27" s="19">
        <v>2.2178248131686101E-2</v>
      </c>
      <c r="BV27" s="19">
        <v>2.11429405355303E-2</v>
      </c>
      <c r="BW27" s="19">
        <v>5.5733335742551002E-2</v>
      </c>
      <c r="BX27" s="19">
        <v>9.92679999859368E-3</v>
      </c>
      <c r="BY27" s="19">
        <v>1.7554813475926901E-2</v>
      </c>
      <c r="BZ27" s="19"/>
      <c r="CA27" s="19">
        <v>3.4112975897581301E-3</v>
      </c>
      <c r="CB27" s="19"/>
      <c r="CC27" s="19">
        <v>2.3510783523951698E-2</v>
      </c>
      <c r="CD27" s="19">
        <v>3.43250550944122E-2</v>
      </c>
      <c r="CE27" s="19"/>
      <c r="CF27" s="19">
        <v>3.0334845716458898E-2</v>
      </c>
      <c r="CG27" s="19"/>
      <c r="CH27" s="19">
        <v>3.3651220519144702E-2</v>
      </c>
      <c r="CI27" s="19">
        <v>1.85973976843621E-2</v>
      </c>
    </row>
    <row r="28" spans="2:87" x14ac:dyDescent="0.35">
      <c r="B28" s="16"/>
    </row>
    <row r="29" spans="2:87" x14ac:dyDescent="0.35">
      <c r="B29" t="s">
        <v>118</v>
      </c>
    </row>
    <row r="30" spans="2:87" x14ac:dyDescent="0.35">
      <c r="B30" t="s">
        <v>119</v>
      </c>
    </row>
    <row r="32" spans="2:87" x14ac:dyDescent="0.35">
      <c r="B32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B2:T17"/>
  <sheetViews>
    <sheetView showGridLines="0" topLeftCell="A2" workbookViewId="0">
      <pane xSplit="2" topLeftCell="D1" activePane="topRight" state="frozen"/>
      <selection pane="topRight" activeCell="B17" sqref="B17"/>
    </sheetView>
  </sheetViews>
  <sheetFormatPr defaultColWidth="10.90625" defaultRowHeight="14.5" x14ac:dyDescent="0.35"/>
  <cols>
    <col min="2" max="2" width="25.7265625" customWidth="1"/>
    <col min="3" max="20" width="20.7265625" customWidth="1"/>
  </cols>
  <sheetData>
    <row r="2" spans="2:20" ht="40" customHeight="1" x14ac:dyDescent="0.35">
      <c r="D2" s="31" t="s">
        <v>258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</row>
    <row r="6" spans="2:20" ht="50" customHeight="1" x14ac:dyDescent="0.35">
      <c r="B6" s="20" t="s">
        <v>15</v>
      </c>
      <c r="C6" s="20" t="s">
        <v>140</v>
      </c>
      <c r="D6" s="20" t="s">
        <v>141</v>
      </c>
      <c r="E6" s="20" t="s">
        <v>142</v>
      </c>
      <c r="F6" s="20" t="s">
        <v>143</v>
      </c>
      <c r="G6" s="20" t="s">
        <v>144</v>
      </c>
      <c r="H6" s="20" t="s">
        <v>145</v>
      </c>
      <c r="I6" s="20" t="s">
        <v>146</v>
      </c>
      <c r="J6" s="20" t="s">
        <v>147</v>
      </c>
      <c r="K6" s="20" t="s">
        <v>148</v>
      </c>
      <c r="L6" s="20" t="s">
        <v>149</v>
      </c>
      <c r="M6" s="20" t="s">
        <v>150</v>
      </c>
      <c r="N6" s="20" t="s">
        <v>151</v>
      </c>
      <c r="O6" s="20" t="s">
        <v>152</v>
      </c>
      <c r="P6" s="20" t="s">
        <v>153</v>
      </c>
      <c r="Q6" s="20" t="s">
        <v>154</v>
      </c>
      <c r="R6" s="20" t="s">
        <v>155</v>
      </c>
      <c r="S6" s="20" t="s">
        <v>156</v>
      </c>
    </row>
    <row r="7" spans="2:20" x14ac:dyDescent="0.35">
      <c r="B7" s="18" t="s">
        <v>255</v>
      </c>
      <c r="C7" s="17">
        <v>0.17141911719060099</v>
      </c>
      <c r="D7" s="17">
        <v>9.6984908976639E-2</v>
      </c>
      <c r="E7" s="17">
        <v>0.110679935243813</v>
      </c>
      <c r="F7" s="17">
        <v>0.148996460948354</v>
      </c>
      <c r="G7" s="17">
        <v>0.110410313321553</v>
      </c>
      <c r="H7" s="17">
        <v>7.3378051460528407E-2</v>
      </c>
      <c r="I7" s="17">
        <v>0.26130908215140403</v>
      </c>
      <c r="J7" s="17">
        <v>0.131123567105279</v>
      </c>
      <c r="K7" s="17">
        <v>0.20958594784915399</v>
      </c>
      <c r="L7" s="17">
        <v>7.5689898193698604E-2</v>
      </c>
      <c r="M7" s="17">
        <v>8.0998150393862503E-2</v>
      </c>
      <c r="N7" s="17">
        <v>0.1054354606394</v>
      </c>
      <c r="O7" s="17">
        <v>9.9785274954832401E-2</v>
      </c>
      <c r="P7" s="17">
        <v>0.13415221198434901</v>
      </c>
      <c r="Q7" s="17">
        <v>0.29361717368067097</v>
      </c>
      <c r="R7" s="17">
        <v>0.19795092293640401</v>
      </c>
      <c r="S7" s="17">
        <v>0.28851470706691101</v>
      </c>
    </row>
    <row r="8" spans="2:20" x14ac:dyDescent="0.35">
      <c r="B8" s="18" t="s">
        <v>256</v>
      </c>
      <c r="C8" s="17">
        <v>0.37355654522086301</v>
      </c>
      <c r="D8" s="17">
        <v>0.27264832253452997</v>
      </c>
      <c r="E8" s="17">
        <v>0.30420148022413901</v>
      </c>
      <c r="F8" s="17">
        <v>0.38264771054061802</v>
      </c>
      <c r="G8" s="17">
        <v>0.30279863706730697</v>
      </c>
      <c r="H8" s="17">
        <v>7.9478456060799604E-2</v>
      </c>
      <c r="I8" s="17">
        <v>0.38784050909523599</v>
      </c>
      <c r="J8" s="17">
        <v>0.33042524978787802</v>
      </c>
      <c r="K8" s="17">
        <v>0.39040868849391502</v>
      </c>
      <c r="L8" s="17">
        <v>0.31274187907817202</v>
      </c>
      <c r="M8" s="17">
        <v>0.22870071698393701</v>
      </c>
      <c r="N8" s="17">
        <v>0.325131917157164</v>
      </c>
      <c r="O8" s="17">
        <v>0.233857783459685</v>
      </c>
      <c r="P8" s="17">
        <v>0.395765709733504</v>
      </c>
      <c r="Q8" s="17">
        <v>0.37521551842845802</v>
      </c>
      <c r="R8" s="17">
        <v>0.39610368477352098</v>
      </c>
      <c r="S8" s="17">
        <v>0.36730608745648702</v>
      </c>
    </row>
    <row r="9" spans="2:20" x14ac:dyDescent="0.35">
      <c r="B9" s="18" t="s">
        <v>257</v>
      </c>
      <c r="C9" s="17">
        <v>0.361006051286753</v>
      </c>
      <c r="D9" s="17">
        <v>0.50702985144829005</v>
      </c>
      <c r="E9" s="17">
        <v>0.481632422198016</v>
      </c>
      <c r="F9" s="17">
        <v>0.371692454155788</v>
      </c>
      <c r="G9" s="17">
        <v>0.47638263737894398</v>
      </c>
      <c r="H9" s="17">
        <v>0.77171290305507301</v>
      </c>
      <c r="I9" s="17">
        <v>0.26260500973463702</v>
      </c>
      <c r="J9" s="17">
        <v>0.43028617009986803</v>
      </c>
      <c r="K9" s="17">
        <v>0.30655648644577199</v>
      </c>
      <c r="L9" s="17">
        <v>0.496132348529645</v>
      </c>
      <c r="M9" s="17">
        <v>0.58458996762250903</v>
      </c>
      <c r="N9" s="17">
        <v>0.46082443018673003</v>
      </c>
      <c r="O9" s="17">
        <v>0.59245800139446803</v>
      </c>
      <c r="P9" s="17">
        <v>0.352437528963714</v>
      </c>
      <c r="Q9" s="17">
        <v>0.24832642033055599</v>
      </c>
      <c r="R9" s="17">
        <v>0.30288198086637902</v>
      </c>
      <c r="S9" s="17">
        <v>0.26063005759781299</v>
      </c>
    </row>
    <row r="10" spans="2:20" x14ac:dyDescent="0.35">
      <c r="B10" s="18" t="s">
        <v>161</v>
      </c>
      <c r="C10" s="17">
        <v>9.4018286301784201E-2</v>
      </c>
      <c r="D10" s="17">
        <v>0.12333691704054101</v>
      </c>
      <c r="E10" s="17">
        <v>0.103486162334032</v>
      </c>
      <c r="F10" s="17">
        <v>9.6663374355240098E-2</v>
      </c>
      <c r="G10" s="17">
        <v>0.110408412232196</v>
      </c>
      <c r="H10" s="17">
        <v>7.5430589423599398E-2</v>
      </c>
      <c r="I10" s="17">
        <v>8.8245399018723095E-2</v>
      </c>
      <c r="J10" s="17">
        <v>0.108165013006974</v>
      </c>
      <c r="K10" s="17">
        <v>9.3448877211158798E-2</v>
      </c>
      <c r="L10" s="17">
        <v>0.115435874198484</v>
      </c>
      <c r="M10" s="17">
        <v>0.10571116499969101</v>
      </c>
      <c r="N10" s="17">
        <v>0.108608192016706</v>
      </c>
      <c r="O10" s="17">
        <v>7.3898940191014104E-2</v>
      </c>
      <c r="P10" s="17">
        <v>0.117644549318433</v>
      </c>
      <c r="Q10" s="17">
        <v>8.2840887560315199E-2</v>
      </c>
      <c r="R10" s="17">
        <v>0.103063411423696</v>
      </c>
      <c r="S10" s="17">
        <v>8.3549147878788907E-2</v>
      </c>
    </row>
    <row r="11" spans="2:20" x14ac:dyDescent="0.35">
      <c r="B11" s="16" t="s">
        <v>163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</row>
    <row r="12" spans="2:20" x14ac:dyDescent="0.35">
      <c r="B12" t="s">
        <v>118</v>
      </c>
    </row>
    <row r="13" spans="2:20" x14ac:dyDescent="0.35">
      <c r="B13" t="s">
        <v>119</v>
      </c>
    </row>
    <row r="17" spans="2:2" x14ac:dyDescent="0.35">
      <c r="B17" s="8" t="str">
        <f>HYPERLINK("#'Contents'!A1", "Return to Contents")</f>
        <v>Return to Contents</v>
      </c>
    </row>
  </sheetData>
  <mergeCells count="1">
    <mergeCell ref="D2:T2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B2:CI17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259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1041</v>
      </c>
      <c r="D7" s="10">
        <v>512</v>
      </c>
      <c r="E7" s="10">
        <v>526</v>
      </c>
      <c r="F7" s="10"/>
      <c r="G7" s="10">
        <v>92</v>
      </c>
      <c r="H7" s="10">
        <v>175</v>
      </c>
      <c r="I7" s="10">
        <v>193</v>
      </c>
      <c r="J7" s="10">
        <v>192</v>
      </c>
      <c r="K7" s="10">
        <v>162</v>
      </c>
      <c r="L7" s="10">
        <v>227</v>
      </c>
      <c r="M7" s="10"/>
      <c r="N7" s="10">
        <v>308</v>
      </c>
      <c r="O7" s="10">
        <v>261</v>
      </c>
      <c r="P7" s="10">
        <v>227</v>
      </c>
      <c r="Q7" s="10">
        <v>242</v>
      </c>
      <c r="R7" s="10"/>
      <c r="S7" s="10">
        <v>153</v>
      </c>
      <c r="T7" s="10">
        <v>146</v>
      </c>
      <c r="U7" s="10">
        <v>84</v>
      </c>
      <c r="V7" s="10">
        <v>87</v>
      </c>
      <c r="W7" s="10">
        <v>82</v>
      </c>
      <c r="X7" s="10">
        <v>84</v>
      </c>
      <c r="Y7" s="10">
        <v>75</v>
      </c>
      <c r="Z7" s="10">
        <v>40</v>
      </c>
      <c r="AA7" s="10">
        <v>96</v>
      </c>
      <c r="AB7" s="10">
        <v>95</v>
      </c>
      <c r="AC7" s="10">
        <v>62</v>
      </c>
      <c r="AD7" s="10">
        <v>37</v>
      </c>
      <c r="AE7" s="10"/>
      <c r="AF7" s="10">
        <v>157</v>
      </c>
      <c r="AG7" s="10">
        <v>397</v>
      </c>
      <c r="AH7" s="10">
        <v>216</v>
      </c>
      <c r="AI7" s="10">
        <v>116</v>
      </c>
      <c r="AJ7" s="10">
        <v>119</v>
      </c>
      <c r="AK7" s="10"/>
      <c r="AL7" s="10">
        <v>411</v>
      </c>
      <c r="AM7" s="10">
        <v>383</v>
      </c>
      <c r="AN7" s="10">
        <v>188</v>
      </c>
      <c r="AO7" s="10">
        <v>59</v>
      </c>
      <c r="AP7" s="10"/>
      <c r="AQ7" s="10">
        <v>600</v>
      </c>
      <c r="AR7" s="10">
        <v>441</v>
      </c>
      <c r="AS7" s="10"/>
      <c r="AT7" s="10">
        <v>696</v>
      </c>
      <c r="AU7" s="10">
        <v>206</v>
      </c>
      <c r="AV7" s="10"/>
      <c r="AW7" s="10">
        <v>408</v>
      </c>
      <c r="AX7" s="10">
        <v>248</v>
      </c>
      <c r="AY7" s="10">
        <v>354</v>
      </c>
      <c r="AZ7" s="10"/>
      <c r="BA7" s="10">
        <v>246</v>
      </c>
      <c r="BB7" s="10">
        <v>289</v>
      </c>
      <c r="BC7" s="10">
        <v>343</v>
      </c>
      <c r="BD7" s="10">
        <v>104</v>
      </c>
      <c r="BE7" s="10">
        <v>58</v>
      </c>
      <c r="BF7" s="10"/>
      <c r="BG7" s="10">
        <v>407</v>
      </c>
      <c r="BH7" s="10">
        <v>634</v>
      </c>
      <c r="BI7" s="10"/>
      <c r="BJ7" s="10">
        <v>791</v>
      </c>
      <c r="BK7" s="10">
        <v>244</v>
      </c>
      <c r="BL7" s="10"/>
      <c r="BM7" s="10">
        <v>149</v>
      </c>
      <c r="BN7" s="10">
        <v>191</v>
      </c>
      <c r="BO7" s="10">
        <v>377</v>
      </c>
      <c r="BP7" s="10">
        <v>76</v>
      </c>
      <c r="BQ7" s="10">
        <v>122</v>
      </c>
      <c r="BR7" s="10"/>
      <c r="BS7" s="10">
        <v>316</v>
      </c>
      <c r="BT7" s="10"/>
      <c r="BU7" s="10">
        <v>193</v>
      </c>
      <c r="BV7" s="10">
        <v>271</v>
      </c>
      <c r="BW7" s="10">
        <v>80</v>
      </c>
      <c r="BX7" s="10">
        <v>201</v>
      </c>
      <c r="BY7" s="10">
        <v>87</v>
      </c>
      <c r="BZ7" s="10"/>
      <c r="CA7" s="10">
        <v>88</v>
      </c>
      <c r="CB7" s="10"/>
      <c r="CC7" s="10">
        <v>824</v>
      </c>
      <c r="CD7" s="10">
        <v>189</v>
      </c>
      <c r="CE7" s="10"/>
      <c r="CF7" s="10">
        <v>395</v>
      </c>
      <c r="CG7" s="10"/>
      <c r="CH7" s="10">
        <v>353</v>
      </c>
      <c r="CI7" s="10">
        <v>124</v>
      </c>
    </row>
    <row r="8" spans="2:87" ht="30" customHeight="1" x14ac:dyDescent="0.35">
      <c r="B8" s="11" t="s">
        <v>20</v>
      </c>
      <c r="C8" s="11">
        <v>1048</v>
      </c>
      <c r="D8" s="11">
        <v>506</v>
      </c>
      <c r="E8" s="11">
        <v>538</v>
      </c>
      <c r="F8" s="11"/>
      <c r="G8" s="11">
        <v>162</v>
      </c>
      <c r="H8" s="11">
        <v>171</v>
      </c>
      <c r="I8" s="11">
        <v>182</v>
      </c>
      <c r="J8" s="11">
        <v>180</v>
      </c>
      <c r="K8" s="11">
        <v>147</v>
      </c>
      <c r="L8" s="11">
        <v>206</v>
      </c>
      <c r="M8" s="11"/>
      <c r="N8" s="11">
        <v>280</v>
      </c>
      <c r="O8" s="11">
        <v>275</v>
      </c>
      <c r="P8" s="11">
        <v>239</v>
      </c>
      <c r="Q8" s="11">
        <v>250</v>
      </c>
      <c r="R8" s="11"/>
      <c r="S8" s="11">
        <v>154</v>
      </c>
      <c r="T8" s="11">
        <v>138</v>
      </c>
      <c r="U8" s="11">
        <v>82</v>
      </c>
      <c r="V8" s="11">
        <v>93</v>
      </c>
      <c r="W8" s="11">
        <v>74</v>
      </c>
      <c r="X8" s="11">
        <v>91</v>
      </c>
      <c r="Y8" s="11">
        <v>84</v>
      </c>
      <c r="Z8" s="11">
        <v>41</v>
      </c>
      <c r="AA8" s="11">
        <v>110</v>
      </c>
      <c r="AB8" s="11">
        <v>91</v>
      </c>
      <c r="AC8" s="11">
        <v>57</v>
      </c>
      <c r="AD8" s="11">
        <v>33</v>
      </c>
      <c r="AE8" s="11"/>
      <c r="AF8" s="11">
        <v>162</v>
      </c>
      <c r="AG8" s="11">
        <v>406</v>
      </c>
      <c r="AH8" s="11">
        <v>215</v>
      </c>
      <c r="AI8" s="11">
        <v>114</v>
      </c>
      <c r="AJ8" s="11">
        <v>112</v>
      </c>
      <c r="AK8" s="11"/>
      <c r="AL8" s="11">
        <v>396</v>
      </c>
      <c r="AM8" s="11">
        <v>394</v>
      </c>
      <c r="AN8" s="11">
        <v>193</v>
      </c>
      <c r="AO8" s="11">
        <v>64</v>
      </c>
      <c r="AP8" s="11"/>
      <c r="AQ8" s="11">
        <v>610</v>
      </c>
      <c r="AR8" s="11">
        <v>437</v>
      </c>
      <c r="AS8" s="11"/>
      <c r="AT8" s="11">
        <v>704</v>
      </c>
      <c r="AU8" s="11">
        <v>186</v>
      </c>
      <c r="AV8" s="11"/>
      <c r="AW8" s="11">
        <v>380</v>
      </c>
      <c r="AX8" s="11">
        <v>251</v>
      </c>
      <c r="AY8" s="11">
        <v>375</v>
      </c>
      <c r="AZ8" s="11"/>
      <c r="BA8" s="11">
        <v>261</v>
      </c>
      <c r="BB8" s="11">
        <v>286</v>
      </c>
      <c r="BC8" s="11">
        <v>345</v>
      </c>
      <c r="BD8" s="11">
        <v>99</v>
      </c>
      <c r="BE8" s="11">
        <v>56</v>
      </c>
      <c r="BF8" s="11"/>
      <c r="BG8" s="11">
        <v>441</v>
      </c>
      <c r="BH8" s="11">
        <v>606</v>
      </c>
      <c r="BI8" s="11"/>
      <c r="BJ8" s="11">
        <v>816</v>
      </c>
      <c r="BK8" s="11">
        <v>226</v>
      </c>
      <c r="BL8" s="11"/>
      <c r="BM8" s="11">
        <v>161</v>
      </c>
      <c r="BN8" s="11">
        <v>179</v>
      </c>
      <c r="BO8" s="11">
        <v>385</v>
      </c>
      <c r="BP8" s="11">
        <v>74</v>
      </c>
      <c r="BQ8" s="11">
        <v>123</v>
      </c>
      <c r="BR8" s="11"/>
      <c r="BS8" s="11">
        <v>318</v>
      </c>
      <c r="BT8" s="11"/>
      <c r="BU8" s="11">
        <v>188</v>
      </c>
      <c r="BV8" s="11">
        <v>278</v>
      </c>
      <c r="BW8" s="11">
        <v>79</v>
      </c>
      <c r="BX8" s="11">
        <v>198</v>
      </c>
      <c r="BY8" s="11">
        <v>94</v>
      </c>
      <c r="BZ8" s="11"/>
      <c r="CA8" s="11">
        <v>92</v>
      </c>
      <c r="CB8" s="11"/>
      <c r="CC8" s="11">
        <v>820</v>
      </c>
      <c r="CD8" s="11">
        <v>196</v>
      </c>
      <c r="CE8" s="11"/>
      <c r="CF8" s="11">
        <v>378</v>
      </c>
      <c r="CG8" s="11"/>
      <c r="CH8" s="11">
        <v>350</v>
      </c>
      <c r="CI8" s="11">
        <v>124</v>
      </c>
    </row>
    <row r="9" spans="2:87" x14ac:dyDescent="0.35">
      <c r="B9" s="18" t="s">
        <v>255</v>
      </c>
      <c r="C9" s="17">
        <v>0.17141911719060099</v>
      </c>
      <c r="D9" s="17">
        <v>0.17897731288678501</v>
      </c>
      <c r="E9" s="17">
        <v>0.16337257145756301</v>
      </c>
      <c r="F9" s="17"/>
      <c r="G9" s="17">
        <v>0.247252127845876</v>
      </c>
      <c r="H9" s="17">
        <v>0.19701528914823199</v>
      </c>
      <c r="I9" s="17">
        <v>0.177717853603649</v>
      </c>
      <c r="J9" s="17">
        <v>0.16258913850831899</v>
      </c>
      <c r="K9" s="17">
        <v>0.10749503443712501</v>
      </c>
      <c r="L9" s="17">
        <v>0.13836575326164699</v>
      </c>
      <c r="M9" s="17"/>
      <c r="N9" s="17">
        <v>0.21402044466877901</v>
      </c>
      <c r="O9" s="17">
        <v>0.128587967832334</v>
      </c>
      <c r="P9" s="17">
        <v>0.16555308095999799</v>
      </c>
      <c r="Q9" s="17">
        <v>0.178570263385605</v>
      </c>
      <c r="R9" s="17"/>
      <c r="S9" s="17">
        <v>0.17500713286643699</v>
      </c>
      <c r="T9" s="17">
        <v>0.18070370457313001</v>
      </c>
      <c r="U9" s="17">
        <v>0.13642952990170501</v>
      </c>
      <c r="V9" s="17">
        <v>0.15905911065214001</v>
      </c>
      <c r="W9" s="17">
        <v>0.13378460817586099</v>
      </c>
      <c r="X9" s="17">
        <v>0.18625171402753499</v>
      </c>
      <c r="Y9" s="17">
        <v>0.17041007940883701</v>
      </c>
      <c r="Z9" s="17">
        <v>0.173896471342739</v>
      </c>
      <c r="AA9" s="17">
        <v>0.21057623891830499</v>
      </c>
      <c r="AB9" s="17">
        <v>0.15898789975977101</v>
      </c>
      <c r="AC9" s="17">
        <v>0.17450806803753099</v>
      </c>
      <c r="AD9" s="17">
        <v>0.17848762693408901</v>
      </c>
      <c r="AE9" s="17"/>
      <c r="AF9" s="17">
        <v>0.130346859961533</v>
      </c>
      <c r="AG9" s="17">
        <v>0.16683580985316401</v>
      </c>
      <c r="AH9" s="17">
        <v>0.15593677871904901</v>
      </c>
      <c r="AI9" s="17">
        <v>0.21251924115175599</v>
      </c>
      <c r="AJ9" s="17">
        <v>0.24326279330595499</v>
      </c>
      <c r="AK9" s="17"/>
      <c r="AL9" s="17">
        <v>0.13966882444892401</v>
      </c>
      <c r="AM9" s="17">
        <v>0.16371760331664501</v>
      </c>
      <c r="AN9" s="17">
        <v>0.22675487618190099</v>
      </c>
      <c r="AO9" s="17">
        <v>0.24816960844806199</v>
      </c>
      <c r="AP9" s="17"/>
      <c r="AQ9" s="17">
        <v>0.15796896538931299</v>
      </c>
      <c r="AR9" s="17">
        <v>0.19017728545013399</v>
      </c>
      <c r="AS9" s="17"/>
      <c r="AT9" s="17">
        <v>0.178999042484833</v>
      </c>
      <c r="AU9" s="17">
        <v>0.116908354531853</v>
      </c>
      <c r="AV9" s="17"/>
      <c r="AW9" s="17">
        <v>0.14006149740458801</v>
      </c>
      <c r="AX9" s="17">
        <v>0.16199599365850401</v>
      </c>
      <c r="AY9" s="17">
        <v>0.2108241613986</v>
      </c>
      <c r="AZ9" s="17"/>
      <c r="BA9" s="17">
        <v>0.225681008163962</v>
      </c>
      <c r="BB9" s="17">
        <v>0.15660711362910301</v>
      </c>
      <c r="BC9" s="17">
        <v>0.162492754891708</v>
      </c>
      <c r="BD9" s="17">
        <v>0.133690827914313</v>
      </c>
      <c r="BE9" s="17">
        <v>0.118207467866477</v>
      </c>
      <c r="BF9" s="17"/>
      <c r="BG9" s="17">
        <v>0.14059553649599199</v>
      </c>
      <c r="BH9" s="17">
        <v>0.193872638972027</v>
      </c>
      <c r="BI9" s="17"/>
      <c r="BJ9" s="17">
        <v>0.17576862017511799</v>
      </c>
      <c r="BK9" s="17">
        <v>0.15153204651296401</v>
      </c>
      <c r="BL9" s="17"/>
      <c r="BM9" s="17">
        <v>0.13709455181395</v>
      </c>
      <c r="BN9" s="17">
        <v>0.123009511003251</v>
      </c>
      <c r="BO9" s="17">
        <v>0.21976961054021699</v>
      </c>
      <c r="BP9" s="17">
        <v>0.17961054202603299</v>
      </c>
      <c r="BQ9" s="17">
        <v>0.160252210282219</v>
      </c>
      <c r="BR9" s="17"/>
      <c r="BS9" s="17">
        <v>0.19435482570544099</v>
      </c>
      <c r="BT9" s="17"/>
      <c r="BU9" s="17">
        <v>0.15148353343924001</v>
      </c>
      <c r="BV9" s="17">
        <v>0.22412455565841299</v>
      </c>
      <c r="BW9" s="17">
        <v>0.183038036777701</v>
      </c>
      <c r="BX9" s="17">
        <v>0.15209094951570501</v>
      </c>
      <c r="BY9" s="17">
        <v>0.13822357143491801</v>
      </c>
      <c r="BZ9" s="17"/>
      <c r="CA9" s="17">
        <v>0.29928724247893002</v>
      </c>
      <c r="CB9" s="17"/>
      <c r="CC9" s="17">
        <v>0.178100831182573</v>
      </c>
      <c r="CD9" s="17">
        <v>0.15050966009075201</v>
      </c>
      <c r="CE9" s="17"/>
      <c r="CF9" s="17">
        <v>0.141004130532348</v>
      </c>
      <c r="CG9" s="17"/>
      <c r="CH9" s="17">
        <v>0.140160872313287</v>
      </c>
      <c r="CI9" s="17">
        <v>0.22848021551580699</v>
      </c>
    </row>
    <row r="10" spans="2:87" x14ac:dyDescent="0.35">
      <c r="B10" s="18" t="s">
        <v>256</v>
      </c>
      <c r="C10" s="17">
        <v>0.37355654522086301</v>
      </c>
      <c r="D10" s="17">
        <v>0.38439521622417699</v>
      </c>
      <c r="E10" s="17">
        <v>0.36367004230917799</v>
      </c>
      <c r="F10" s="17"/>
      <c r="G10" s="17">
        <v>0.37373266386598702</v>
      </c>
      <c r="H10" s="17">
        <v>0.44531526209216099</v>
      </c>
      <c r="I10" s="17">
        <v>0.36845168146514101</v>
      </c>
      <c r="J10" s="17">
        <v>0.308529324800841</v>
      </c>
      <c r="K10" s="17">
        <v>0.36710838676740898</v>
      </c>
      <c r="L10" s="17">
        <v>0.37970688724815399</v>
      </c>
      <c r="M10" s="17"/>
      <c r="N10" s="17">
        <v>0.371690903613279</v>
      </c>
      <c r="O10" s="17">
        <v>0.40982822222958498</v>
      </c>
      <c r="P10" s="17">
        <v>0.34813542317457502</v>
      </c>
      <c r="Q10" s="17">
        <v>0.36081683745889698</v>
      </c>
      <c r="R10" s="17"/>
      <c r="S10" s="17">
        <v>0.43290438354609301</v>
      </c>
      <c r="T10" s="17">
        <v>0.37478307286241003</v>
      </c>
      <c r="U10" s="17">
        <v>0.36824372855541398</v>
      </c>
      <c r="V10" s="17">
        <v>0.35529962464465298</v>
      </c>
      <c r="W10" s="17">
        <v>0.397549514815635</v>
      </c>
      <c r="X10" s="17">
        <v>0.35912695105617998</v>
      </c>
      <c r="Y10" s="17">
        <v>0.30394759565527601</v>
      </c>
      <c r="Z10" s="17">
        <v>0.37431791379572299</v>
      </c>
      <c r="AA10" s="17">
        <v>0.31718651723306202</v>
      </c>
      <c r="AB10" s="17">
        <v>0.46675051560775099</v>
      </c>
      <c r="AC10" s="17">
        <v>0.34639559816659898</v>
      </c>
      <c r="AD10" s="17">
        <v>0.29715932124104399</v>
      </c>
      <c r="AE10" s="17"/>
      <c r="AF10" s="17">
        <v>0.412943455724609</v>
      </c>
      <c r="AG10" s="17">
        <v>0.378079181410932</v>
      </c>
      <c r="AH10" s="17">
        <v>0.37358800212283999</v>
      </c>
      <c r="AI10" s="17">
        <v>0.35977559355247601</v>
      </c>
      <c r="AJ10" s="17">
        <v>0.347515735934807</v>
      </c>
      <c r="AK10" s="17"/>
      <c r="AL10" s="17">
        <v>0.37577963166459799</v>
      </c>
      <c r="AM10" s="17">
        <v>0.36244449891370401</v>
      </c>
      <c r="AN10" s="17">
        <v>0.38137950335377901</v>
      </c>
      <c r="AO10" s="17">
        <v>0.40460179914447703</v>
      </c>
      <c r="AP10" s="17"/>
      <c r="AQ10" s="17">
        <v>0.35688966582172599</v>
      </c>
      <c r="AR10" s="17">
        <v>0.39680090206897201</v>
      </c>
      <c r="AS10" s="17"/>
      <c r="AT10" s="17">
        <v>0.35533756819052398</v>
      </c>
      <c r="AU10" s="17">
        <v>0.39421703958328203</v>
      </c>
      <c r="AV10" s="17"/>
      <c r="AW10" s="17">
        <v>0.38941278197163998</v>
      </c>
      <c r="AX10" s="17">
        <v>0.37545028895732202</v>
      </c>
      <c r="AY10" s="17">
        <v>0.35774919523495702</v>
      </c>
      <c r="AZ10" s="17"/>
      <c r="BA10" s="17">
        <v>0.36824416624045098</v>
      </c>
      <c r="BB10" s="17">
        <v>0.37788759732530203</v>
      </c>
      <c r="BC10" s="17">
        <v>0.36551696289839702</v>
      </c>
      <c r="BD10" s="17">
        <v>0.36667709201787702</v>
      </c>
      <c r="BE10" s="17">
        <v>0.427304690672966</v>
      </c>
      <c r="BF10" s="17"/>
      <c r="BG10" s="17">
        <v>0.36946119147348799</v>
      </c>
      <c r="BH10" s="17">
        <v>0.37653981687513299</v>
      </c>
      <c r="BI10" s="17"/>
      <c r="BJ10" s="17">
        <v>0.36518956090579902</v>
      </c>
      <c r="BK10" s="17">
        <v>0.40117720144604302</v>
      </c>
      <c r="BL10" s="17"/>
      <c r="BM10" s="17">
        <v>0.36120619472798898</v>
      </c>
      <c r="BN10" s="17">
        <v>0.37047444924045497</v>
      </c>
      <c r="BO10" s="17">
        <v>0.37973338277345797</v>
      </c>
      <c r="BP10" s="17">
        <v>0.39723531393101902</v>
      </c>
      <c r="BQ10" s="17">
        <v>0.30841560218921898</v>
      </c>
      <c r="BR10" s="17"/>
      <c r="BS10" s="17">
        <v>0.34060524026624001</v>
      </c>
      <c r="BT10" s="17"/>
      <c r="BU10" s="17">
        <v>0.36996968951287301</v>
      </c>
      <c r="BV10" s="17">
        <v>0.41581642733709301</v>
      </c>
      <c r="BW10" s="17">
        <v>0.40492563481307797</v>
      </c>
      <c r="BX10" s="17">
        <v>0.36221222124643998</v>
      </c>
      <c r="BY10" s="17">
        <v>0.258406093630136</v>
      </c>
      <c r="BZ10" s="17"/>
      <c r="CA10" s="17">
        <v>0.37396290121060199</v>
      </c>
      <c r="CB10" s="17"/>
      <c r="CC10" s="17">
        <v>0.39754362861019699</v>
      </c>
      <c r="CD10" s="17">
        <v>0.30196831897271198</v>
      </c>
      <c r="CE10" s="17"/>
      <c r="CF10" s="17">
        <v>0.40736978025767001</v>
      </c>
      <c r="CG10" s="17"/>
      <c r="CH10" s="17">
        <v>0.38815663620133001</v>
      </c>
      <c r="CI10" s="17">
        <v>0.41490319505481699</v>
      </c>
    </row>
    <row r="11" spans="2:87" x14ac:dyDescent="0.35">
      <c r="B11" s="18" t="s">
        <v>257</v>
      </c>
      <c r="C11" s="17">
        <v>0.361006051286753</v>
      </c>
      <c r="D11" s="17">
        <v>0.37914739269891601</v>
      </c>
      <c r="E11" s="17">
        <v>0.34611844936651098</v>
      </c>
      <c r="F11" s="17"/>
      <c r="G11" s="17">
        <v>0.27824375422668202</v>
      </c>
      <c r="H11" s="17">
        <v>0.29109233023070102</v>
      </c>
      <c r="I11" s="17">
        <v>0.361180550922931</v>
      </c>
      <c r="J11" s="17">
        <v>0.42710895619892503</v>
      </c>
      <c r="K11" s="17">
        <v>0.42857383683346501</v>
      </c>
      <c r="L11" s="17">
        <v>0.37792741991769102</v>
      </c>
      <c r="M11" s="17"/>
      <c r="N11" s="17">
        <v>0.35007521182058798</v>
      </c>
      <c r="O11" s="17">
        <v>0.37207874830494603</v>
      </c>
      <c r="P11" s="17">
        <v>0.38368869342633599</v>
      </c>
      <c r="Q11" s="17">
        <v>0.33540154689060803</v>
      </c>
      <c r="R11" s="17"/>
      <c r="S11" s="17">
        <v>0.29917730605061099</v>
      </c>
      <c r="T11" s="17">
        <v>0.37472458527827301</v>
      </c>
      <c r="U11" s="17">
        <v>0.36159770300030902</v>
      </c>
      <c r="V11" s="17">
        <v>0.335548025341939</v>
      </c>
      <c r="W11" s="17">
        <v>0.37872266732140197</v>
      </c>
      <c r="X11" s="17">
        <v>0.37434491756710703</v>
      </c>
      <c r="Y11" s="17">
        <v>0.45691787603975698</v>
      </c>
      <c r="Z11" s="17">
        <v>0.36121238690302798</v>
      </c>
      <c r="AA11" s="17">
        <v>0.41922644470579301</v>
      </c>
      <c r="AB11" s="17">
        <v>0.27372259804258797</v>
      </c>
      <c r="AC11" s="17">
        <v>0.35332694535879</v>
      </c>
      <c r="AD11" s="17">
        <v>0.40121927554727199</v>
      </c>
      <c r="AE11" s="17"/>
      <c r="AF11" s="17">
        <v>0.31012308200059702</v>
      </c>
      <c r="AG11" s="17">
        <v>0.36952317998071699</v>
      </c>
      <c r="AH11" s="17">
        <v>0.39823397051632298</v>
      </c>
      <c r="AI11" s="17">
        <v>0.34872480798786398</v>
      </c>
      <c r="AJ11" s="17">
        <v>0.33469974262642299</v>
      </c>
      <c r="AK11" s="17"/>
      <c r="AL11" s="17">
        <v>0.36787698418388998</v>
      </c>
      <c r="AM11" s="17">
        <v>0.38523547444662898</v>
      </c>
      <c r="AN11" s="17">
        <v>0.31803060274010198</v>
      </c>
      <c r="AO11" s="17">
        <v>0.29911699395472602</v>
      </c>
      <c r="AP11" s="17"/>
      <c r="AQ11" s="17">
        <v>0.38965347175540099</v>
      </c>
      <c r="AR11" s="17">
        <v>0.32105310939497</v>
      </c>
      <c r="AS11" s="17"/>
      <c r="AT11" s="17">
        <v>0.379324023201285</v>
      </c>
      <c r="AU11" s="17">
        <v>0.35928610225510599</v>
      </c>
      <c r="AV11" s="17"/>
      <c r="AW11" s="17">
        <v>0.38450722951981797</v>
      </c>
      <c r="AX11" s="17">
        <v>0.37790784261169902</v>
      </c>
      <c r="AY11" s="17">
        <v>0.32854224348983802</v>
      </c>
      <c r="AZ11" s="17"/>
      <c r="BA11" s="17">
        <v>0.338162041245956</v>
      </c>
      <c r="BB11" s="17">
        <v>0.37960267600498299</v>
      </c>
      <c r="BC11" s="17">
        <v>0.36332340285834003</v>
      </c>
      <c r="BD11" s="17">
        <v>0.37671851987660399</v>
      </c>
      <c r="BE11" s="17">
        <v>0.33683114072179199</v>
      </c>
      <c r="BF11" s="17"/>
      <c r="BG11" s="17">
        <v>0.39018781689531601</v>
      </c>
      <c r="BH11" s="17">
        <v>0.339748514201616</v>
      </c>
      <c r="BI11" s="17"/>
      <c r="BJ11" s="17">
        <v>0.36646752078307598</v>
      </c>
      <c r="BK11" s="17">
        <v>0.345705856796162</v>
      </c>
      <c r="BL11" s="17"/>
      <c r="BM11" s="17">
        <v>0.37471945270396601</v>
      </c>
      <c r="BN11" s="17">
        <v>0.445944360271399</v>
      </c>
      <c r="BO11" s="17">
        <v>0.32091735058494703</v>
      </c>
      <c r="BP11" s="17">
        <v>0.31020611511533802</v>
      </c>
      <c r="BQ11" s="17">
        <v>0.46556659003010997</v>
      </c>
      <c r="BR11" s="17"/>
      <c r="BS11" s="17">
        <v>0.40010114792888302</v>
      </c>
      <c r="BT11" s="17"/>
      <c r="BU11" s="17">
        <v>0.40816704579329199</v>
      </c>
      <c r="BV11" s="17">
        <v>0.31573089925804099</v>
      </c>
      <c r="BW11" s="17">
        <v>0.30755845837308099</v>
      </c>
      <c r="BX11" s="17">
        <v>0.41828127252416702</v>
      </c>
      <c r="BY11" s="17">
        <v>0.40016481002271798</v>
      </c>
      <c r="BZ11" s="17"/>
      <c r="CA11" s="17">
        <v>0.26114483440917202</v>
      </c>
      <c r="CB11" s="17"/>
      <c r="CC11" s="17">
        <v>0.32333883429939297</v>
      </c>
      <c r="CD11" s="17">
        <v>0.50541471613481603</v>
      </c>
      <c r="CE11" s="17"/>
      <c r="CF11" s="17">
        <v>0.351585578670642</v>
      </c>
      <c r="CG11" s="17"/>
      <c r="CH11" s="17">
        <v>0.35981239334306597</v>
      </c>
      <c r="CI11" s="17">
        <v>0.32976209040756299</v>
      </c>
    </row>
    <row r="12" spans="2:87" x14ac:dyDescent="0.35">
      <c r="B12" s="18" t="s">
        <v>161</v>
      </c>
      <c r="C12" s="19">
        <v>9.4018286301784201E-2</v>
      </c>
      <c r="D12" s="19">
        <v>5.7480078190120999E-2</v>
      </c>
      <c r="E12" s="19">
        <v>0.12683893686674799</v>
      </c>
      <c r="F12" s="19"/>
      <c r="G12" s="19">
        <v>0.100771454061455</v>
      </c>
      <c r="H12" s="19">
        <v>6.6577118528905604E-2</v>
      </c>
      <c r="I12" s="19">
        <v>9.26499140082791E-2</v>
      </c>
      <c r="J12" s="19">
        <v>0.101772580491915</v>
      </c>
      <c r="K12" s="19">
        <v>9.6822741962000497E-2</v>
      </c>
      <c r="L12" s="19">
        <v>0.103999939572508</v>
      </c>
      <c r="M12" s="19"/>
      <c r="N12" s="19">
        <v>6.4213439897353702E-2</v>
      </c>
      <c r="O12" s="19">
        <v>8.9505061633134805E-2</v>
      </c>
      <c r="P12" s="19">
        <v>0.10262280243909</v>
      </c>
      <c r="Q12" s="19">
        <v>0.125211352264891</v>
      </c>
      <c r="R12" s="19"/>
      <c r="S12" s="19">
        <v>9.2911177536859096E-2</v>
      </c>
      <c r="T12" s="19">
        <v>6.9788637286187102E-2</v>
      </c>
      <c r="U12" s="19">
        <v>0.13372903854257201</v>
      </c>
      <c r="V12" s="19">
        <v>0.150093239361268</v>
      </c>
      <c r="W12" s="19">
        <v>8.9943209687101899E-2</v>
      </c>
      <c r="X12" s="19">
        <v>8.0276417349178494E-2</v>
      </c>
      <c r="Y12" s="19">
        <v>6.8724448896129997E-2</v>
      </c>
      <c r="Z12" s="19">
        <v>9.0573227958509403E-2</v>
      </c>
      <c r="AA12" s="19">
        <v>5.3010799142839703E-2</v>
      </c>
      <c r="AB12" s="19">
        <v>0.100538986589889</v>
      </c>
      <c r="AC12" s="19">
        <v>0.12576938843707999</v>
      </c>
      <c r="AD12" s="19">
        <v>0.123133776277596</v>
      </c>
      <c r="AE12" s="19"/>
      <c r="AF12" s="19">
        <v>0.14658660231326001</v>
      </c>
      <c r="AG12" s="19">
        <v>8.5561828755186906E-2</v>
      </c>
      <c r="AH12" s="19">
        <v>7.2241248641787395E-2</v>
      </c>
      <c r="AI12" s="19">
        <v>7.8980357307903495E-2</v>
      </c>
      <c r="AJ12" s="19">
        <v>7.4521728132815407E-2</v>
      </c>
      <c r="AK12" s="19"/>
      <c r="AL12" s="19">
        <v>0.116674559702588</v>
      </c>
      <c r="AM12" s="19">
        <v>8.8602423323022095E-2</v>
      </c>
      <c r="AN12" s="19">
        <v>7.3835017724217897E-2</v>
      </c>
      <c r="AO12" s="19">
        <v>4.8111598452735202E-2</v>
      </c>
      <c r="AP12" s="19"/>
      <c r="AQ12" s="19">
        <v>9.5487897033561198E-2</v>
      </c>
      <c r="AR12" s="19">
        <v>9.19687030859241E-2</v>
      </c>
      <c r="AS12" s="19"/>
      <c r="AT12" s="19">
        <v>8.6339366123358199E-2</v>
      </c>
      <c r="AU12" s="19">
        <v>0.12958850362975899</v>
      </c>
      <c r="AV12" s="19"/>
      <c r="AW12" s="19">
        <v>8.6018491103953501E-2</v>
      </c>
      <c r="AX12" s="19">
        <v>8.4645874772474899E-2</v>
      </c>
      <c r="AY12" s="19">
        <v>0.102884399876605</v>
      </c>
      <c r="AZ12" s="19"/>
      <c r="BA12" s="19">
        <v>6.79127843496318E-2</v>
      </c>
      <c r="BB12" s="19">
        <v>8.5902613040612405E-2</v>
      </c>
      <c r="BC12" s="19">
        <v>0.108666879351555</v>
      </c>
      <c r="BD12" s="19">
        <v>0.122913560191206</v>
      </c>
      <c r="BE12" s="19">
        <v>0.117656700738764</v>
      </c>
      <c r="BF12" s="19"/>
      <c r="BG12" s="19">
        <v>9.9755455135204701E-2</v>
      </c>
      <c r="BH12" s="19">
        <v>8.9839029951224697E-2</v>
      </c>
      <c r="BI12" s="19"/>
      <c r="BJ12" s="19">
        <v>9.2574298136008107E-2</v>
      </c>
      <c r="BK12" s="19">
        <v>0.101584895244831</v>
      </c>
      <c r="BL12" s="19"/>
      <c r="BM12" s="19">
        <v>0.12697980075409501</v>
      </c>
      <c r="BN12" s="19">
        <v>6.0571679484894801E-2</v>
      </c>
      <c r="BO12" s="19">
        <v>7.9579656101378099E-2</v>
      </c>
      <c r="BP12" s="19">
        <v>0.11294802892760999</v>
      </c>
      <c r="BQ12" s="19">
        <v>6.5765597498452302E-2</v>
      </c>
      <c r="BR12" s="19"/>
      <c r="BS12" s="19">
        <v>6.4938786099435403E-2</v>
      </c>
      <c r="BT12" s="19"/>
      <c r="BU12" s="19">
        <v>7.0379731254594805E-2</v>
      </c>
      <c r="BV12" s="19">
        <v>4.4328117746453399E-2</v>
      </c>
      <c r="BW12" s="19">
        <v>0.10447787003613999</v>
      </c>
      <c r="BX12" s="19">
        <v>6.7415556713688707E-2</v>
      </c>
      <c r="BY12" s="19">
        <v>0.20320552491222801</v>
      </c>
      <c r="BZ12" s="19"/>
      <c r="CA12" s="19">
        <v>6.5605021901296801E-2</v>
      </c>
      <c r="CB12" s="19"/>
      <c r="CC12" s="19">
        <v>0.101016705907837</v>
      </c>
      <c r="CD12" s="19">
        <v>4.2107304801720001E-2</v>
      </c>
      <c r="CE12" s="19"/>
      <c r="CF12" s="19">
        <v>0.100040510539341</v>
      </c>
      <c r="CG12" s="19"/>
      <c r="CH12" s="19">
        <v>0.11187009814231701</v>
      </c>
      <c r="CI12" s="19">
        <v>2.6854499021812799E-2</v>
      </c>
    </row>
    <row r="13" spans="2:87" x14ac:dyDescent="0.35">
      <c r="B13" s="16" t="s">
        <v>163</v>
      </c>
    </row>
    <row r="14" spans="2:87" x14ac:dyDescent="0.35">
      <c r="B14" t="s">
        <v>118</v>
      </c>
    </row>
    <row r="15" spans="2:87" x14ac:dyDescent="0.35">
      <c r="B15" t="s">
        <v>119</v>
      </c>
    </row>
    <row r="17" spans="2:2" x14ac:dyDescent="0.35">
      <c r="B17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B2:CI17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260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1041</v>
      </c>
      <c r="D7" s="10">
        <v>512</v>
      </c>
      <c r="E7" s="10">
        <v>526</v>
      </c>
      <c r="F7" s="10"/>
      <c r="G7" s="10">
        <v>92</v>
      </c>
      <c r="H7" s="10">
        <v>175</v>
      </c>
      <c r="I7" s="10">
        <v>193</v>
      </c>
      <c r="J7" s="10">
        <v>192</v>
      </c>
      <c r="K7" s="10">
        <v>162</v>
      </c>
      <c r="L7" s="10">
        <v>227</v>
      </c>
      <c r="M7" s="10"/>
      <c r="N7" s="10">
        <v>308</v>
      </c>
      <c r="O7" s="10">
        <v>261</v>
      </c>
      <c r="P7" s="10">
        <v>227</v>
      </c>
      <c r="Q7" s="10">
        <v>242</v>
      </c>
      <c r="R7" s="10"/>
      <c r="S7" s="10">
        <v>153</v>
      </c>
      <c r="T7" s="10">
        <v>146</v>
      </c>
      <c r="U7" s="10">
        <v>84</v>
      </c>
      <c r="V7" s="10">
        <v>87</v>
      </c>
      <c r="W7" s="10">
        <v>82</v>
      </c>
      <c r="X7" s="10">
        <v>84</v>
      </c>
      <c r="Y7" s="10">
        <v>75</v>
      </c>
      <c r="Z7" s="10">
        <v>40</v>
      </c>
      <c r="AA7" s="10">
        <v>96</v>
      </c>
      <c r="AB7" s="10">
        <v>95</v>
      </c>
      <c r="AC7" s="10">
        <v>62</v>
      </c>
      <c r="AD7" s="10">
        <v>37</v>
      </c>
      <c r="AE7" s="10"/>
      <c r="AF7" s="10">
        <v>157</v>
      </c>
      <c r="AG7" s="10">
        <v>397</v>
      </c>
      <c r="AH7" s="10">
        <v>216</v>
      </c>
      <c r="AI7" s="10">
        <v>116</v>
      </c>
      <c r="AJ7" s="10">
        <v>119</v>
      </c>
      <c r="AK7" s="10"/>
      <c r="AL7" s="10">
        <v>411</v>
      </c>
      <c r="AM7" s="10">
        <v>383</v>
      </c>
      <c r="AN7" s="10">
        <v>188</v>
      </c>
      <c r="AO7" s="10">
        <v>59</v>
      </c>
      <c r="AP7" s="10"/>
      <c r="AQ7" s="10">
        <v>600</v>
      </c>
      <c r="AR7" s="10">
        <v>441</v>
      </c>
      <c r="AS7" s="10"/>
      <c r="AT7" s="10">
        <v>696</v>
      </c>
      <c r="AU7" s="10">
        <v>206</v>
      </c>
      <c r="AV7" s="10"/>
      <c r="AW7" s="10">
        <v>408</v>
      </c>
      <c r="AX7" s="10">
        <v>248</v>
      </c>
      <c r="AY7" s="10">
        <v>354</v>
      </c>
      <c r="AZ7" s="10"/>
      <c r="BA7" s="10">
        <v>246</v>
      </c>
      <c r="BB7" s="10">
        <v>289</v>
      </c>
      <c r="BC7" s="10">
        <v>343</v>
      </c>
      <c r="BD7" s="10">
        <v>104</v>
      </c>
      <c r="BE7" s="10">
        <v>58</v>
      </c>
      <c r="BF7" s="10"/>
      <c r="BG7" s="10">
        <v>407</v>
      </c>
      <c r="BH7" s="10">
        <v>634</v>
      </c>
      <c r="BI7" s="10"/>
      <c r="BJ7" s="10">
        <v>791</v>
      </c>
      <c r="BK7" s="10">
        <v>244</v>
      </c>
      <c r="BL7" s="10"/>
      <c r="BM7" s="10">
        <v>149</v>
      </c>
      <c r="BN7" s="10">
        <v>191</v>
      </c>
      <c r="BO7" s="10">
        <v>377</v>
      </c>
      <c r="BP7" s="10">
        <v>76</v>
      </c>
      <c r="BQ7" s="10">
        <v>122</v>
      </c>
      <c r="BR7" s="10"/>
      <c r="BS7" s="10">
        <v>316</v>
      </c>
      <c r="BT7" s="10"/>
      <c r="BU7" s="10">
        <v>193</v>
      </c>
      <c r="BV7" s="10">
        <v>271</v>
      </c>
      <c r="BW7" s="10">
        <v>80</v>
      </c>
      <c r="BX7" s="10">
        <v>201</v>
      </c>
      <c r="BY7" s="10">
        <v>87</v>
      </c>
      <c r="BZ7" s="10"/>
      <c r="CA7" s="10">
        <v>88</v>
      </c>
      <c r="CB7" s="10"/>
      <c r="CC7" s="10">
        <v>824</v>
      </c>
      <c r="CD7" s="10">
        <v>189</v>
      </c>
      <c r="CE7" s="10"/>
      <c r="CF7" s="10">
        <v>395</v>
      </c>
      <c r="CG7" s="10"/>
      <c r="CH7" s="10">
        <v>353</v>
      </c>
      <c r="CI7" s="10">
        <v>124</v>
      </c>
    </row>
    <row r="8" spans="2:87" ht="30" customHeight="1" x14ac:dyDescent="0.35">
      <c r="B8" s="11" t="s">
        <v>20</v>
      </c>
      <c r="C8" s="11">
        <v>1048</v>
      </c>
      <c r="D8" s="11">
        <v>506</v>
      </c>
      <c r="E8" s="11">
        <v>538</v>
      </c>
      <c r="F8" s="11"/>
      <c r="G8" s="11">
        <v>162</v>
      </c>
      <c r="H8" s="11">
        <v>171</v>
      </c>
      <c r="I8" s="11">
        <v>182</v>
      </c>
      <c r="J8" s="11">
        <v>180</v>
      </c>
      <c r="K8" s="11">
        <v>147</v>
      </c>
      <c r="L8" s="11">
        <v>206</v>
      </c>
      <c r="M8" s="11"/>
      <c r="N8" s="11">
        <v>280</v>
      </c>
      <c r="O8" s="11">
        <v>275</v>
      </c>
      <c r="P8" s="11">
        <v>239</v>
      </c>
      <c r="Q8" s="11">
        <v>250</v>
      </c>
      <c r="R8" s="11"/>
      <c r="S8" s="11">
        <v>154</v>
      </c>
      <c r="T8" s="11">
        <v>138</v>
      </c>
      <c r="U8" s="11">
        <v>82</v>
      </c>
      <c r="V8" s="11">
        <v>93</v>
      </c>
      <c r="W8" s="11">
        <v>74</v>
      </c>
      <c r="X8" s="11">
        <v>91</v>
      </c>
      <c r="Y8" s="11">
        <v>84</v>
      </c>
      <c r="Z8" s="11">
        <v>41</v>
      </c>
      <c r="AA8" s="11">
        <v>110</v>
      </c>
      <c r="AB8" s="11">
        <v>91</v>
      </c>
      <c r="AC8" s="11">
        <v>57</v>
      </c>
      <c r="AD8" s="11">
        <v>33</v>
      </c>
      <c r="AE8" s="11"/>
      <c r="AF8" s="11">
        <v>162</v>
      </c>
      <c r="AG8" s="11">
        <v>406</v>
      </c>
      <c r="AH8" s="11">
        <v>215</v>
      </c>
      <c r="AI8" s="11">
        <v>114</v>
      </c>
      <c r="AJ8" s="11">
        <v>112</v>
      </c>
      <c r="AK8" s="11"/>
      <c r="AL8" s="11">
        <v>396</v>
      </c>
      <c r="AM8" s="11">
        <v>394</v>
      </c>
      <c r="AN8" s="11">
        <v>193</v>
      </c>
      <c r="AO8" s="11">
        <v>64</v>
      </c>
      <c r="AP8" s="11"/>
      <c r="AQ8" s="11">
        <v>610</v>
      </c>
      <c r="AR8" s="11">
        <v>437</v>
      </c>
      <c r="AS8" s="11"/>
      <c r="AT8" s="11">
        <v>704</v>
      </c>
      <c r="AU8" s="11">
        <v>186</v>
      </c>
      <c r="AV8" s="11"/>
      <c r="AW8" s="11">
        <v>380</v>
      </c>
      <c r="AX8" s="11">
        <v>251</v>
      </c>
      <c r="AY8" s="11">
        <v>375</v>
      </c>
      <c r="AZ8" s="11"/>
      <c r="BA8" s="11">
        <v>261</v>
      </c>
      <c r="BB8" s="11">
        <v>286</v>
      </c>
      <c r="BC8" s="11">
        <v>345</v>
      </c>
      <c r="BD8" s="11">
        <v>99</v>
      </c>
      <c r="BE8" s="11">
        <v>56</v>
      </c>
      <c r="BF8" s="11"/>
      <c r="BG8" s="11">
        <v>441</v>
      </c>
      <c r="BH8" s="11">
        <v>606</v>
      </c>
      <c r="BI8" s="11"/>
      <c r="BJ8" s="11">
        <v>816</v>
      </c>
      <c r="BK8" s="11">
        <v>226</v>
      </c>
      <c r="BL8" s="11"/>
      <c r="BM8" s="11">
        <v>161</v>
      </c>
      <c r="BN8" s="11">
        <v>179</v>
      </c>
      <c r="BO8" s="11">
        <v>385</v>
      </c>
      <c r="BP8" s="11">
        <v>74</v>
      </c>
      <c r="BQ8" s="11">
        <v>123</v>
      </c>
      <c r="BR8" s="11"/>
      <c r="BS8" s="11">
        <v>318</v>
      </c>
      <c r="BT8" s="11"/>
      <c r="BU8" s="11">
        <v>188</v>
      </c>
      <c r="BV8" s="11">
        <v>278</v>
      </c>
      <c r="BW8" s="11">
        <v>79</v>
      </c>
      <c r="BX8" s="11">
        <v>198</v>
      </c>
      <c r="BY8" s="11">
        <v>94</v>
      </c>
      <c r="BZ8" s="11"/>
      <c r="CA8" s="11">
        <v>92</v>
      </c>
      <c r="CB8" s="11"/>
      <c r="CC8" s="11">
        <v>820</v>
      </c>
      <c r="CD8" s="11">
        <v>196</v>
      </c>
      <c r="CE8" s="11"/>
      <c r="CF8" s="11">
        <v>378</v>
      </c>
      <c r="CG8" s="11"/>
      <c r="CH8" s="11">
        <v>350</v>
      </c>
      <c r="CI8" s="11">
        <v>124</v>
      </c>
    </row>
    <row r="9" spans="2:87" x14ac:dyDescent="0.35">
      <c r="B9" s="18" t="s">
        <v>255</v>
      </c>
      <c r="C9" s="17">
        <v>9.6984908976639E-2</v>
      </c>
      <c r="D9" s="17">
        <v>0.11952615460513</v>
      </c>
      <c r="E9" s="17">
        <v>7.6370816056124405E-2</v>
      </c>
      <c r="F9" s="17"/>
      <c r="G9" s="17">
        <v>0.18745420938393201</v>
      </c>
      <c r="H9" s="17">
        <v>0.122202303618009</v>
      </c>
      <c r="I9" s="17">
        <v>6.2068445337810703E-2</v>
      </c>
      <c r="J9" s="17">
        <v>7.8147548424877603E-2</v>
      </c>
      <c r="K9" s="17">
        <v>4.6914718312388103E-2</v>
      </c>
      <c r="L9" s="17">
        <v>8.80722349135101E-2</v>
      </c>
      <c r="M9" s="17"/>
      <c r="N9" s="17">
        <v>7.3963920284695395E-2</v>
      </c>
      <c r="O9" s="17">
        <v>0.121409178718696</v>
      </c>
      <c r="P9" s="17">
        <v>0.105720415307894</v>
      </c>
      <c r="Q9" s="17">
        <v>8.49779097615464E-2</v>
      </c>
      <c r="R9" s="17"/>
      <c r="S9" s="17">
        <v>0.102815494109695</v>
      </c>
      <c r="T9" s="17">
        <v>8.1739773418143105E-2</v>
      </c>
      <c r="U9" s="17">
        <v>0.11822578892899099</v>
      </c>
      <c r="V9" s="17">
        <v>7.4157829029167593E-2</v>
      </c>
      <c r="W9" s="17">
        <v>8.7343703031468503E-2</v>
      </c>
      <c r="X9" s="17">
        <v>8.0182639588271098E-2</v>
      </c>
      <c r="Y9" s="17">
        <v>0.10407477277706299</v>
      </c>
      <c r="Z9" s="17">
        <v>8.77162110036218E-2</v>
      </c>
      <c r="AA9" s="17">
        <v>0.14528450639243001</v>
      </c>
      <c r="AB9" s="17">
        <v>8.9762637241813201E-2</v>
      </c>
      <c r="AC9" s="17">
        <v>0.10564693394904801</v>
      </c>
      <c r="AD9" s="17">
        <v>5.0780375338766101E-2</v>
      </c>
      <c r="AE9" s="17"/>
      <c r="AF9" s="17">
        <v>0.138276571159301</v>
      </c>
      <c r="AG9" s="17">
        <v>0.112115050791008</v>
      </c>
      <c r="AH9" s="17">
        <v>4.3064603009853798E-2</v>
      </c>
      <c r="AI9" s="17">
        <v>7.9109905234531694E-2</v>
      </c>
      <c r="AJ9" s="17">
        <v>0.11300843578473301</v>
      </c>
      <c r="AK9" s="17"/>
      <c r="AL9" s="17">
        <v>0.106573801573295</v>
      </c>
      <c r="AM9" s="17">
        <v>8.1483831474227594E-2</v>
      </c>
      <c r="AN9" s="17">
        <v>0.115851642170774</v>
      </c>
      <c r="AO9" s="17">
        <v>7.6059689974436101E-2</v>
      </c>
      <c r="AP9" s="17"/>
      <c r="AQ9" s="17">
        <v>8.5301549584299405E-2</v>
      </c>
      <c r="AR9" s="17">
        <v>0.113279031493318</v>
      </c>
      <c r="AS9" s="17"/>
      <c r="AT9" s="17">
        <v>8.8751817124419999E-2</v>
      </c>
      <c r="AU9" s="17">
        <v>9.85421960119722E-2</v>
      </c>
      <c r="AV9" s="17"/>
      <c r="AW9" s="17">
        <v>8.2757637407579895E-2</v>
      </c>
      <c r="AX9" s="17">
        <v>5.7747515834730902E-2</v>
      </c>
      <c r="AY9" s="17">
        <v>0.125734264320191</v>
      </c>
      <c r="AZ9" s="17"/>
      <c r="BA9" s="17">
        <v>9.2186749578497096E-2</v>
      </c>
      <c r="BB9" s="17">
        <v>0.121311385388614</v>
      </c>
      <c r="BC9" s="17">
        <v>8.9588410588285899E-2</v>
      </c>
      <c r="BD9" s="17">
        <v>8.1057834165394096E-2</v>
      </c>
      <c r="BE9" s="17">
        <v>7.0550409526146801E-2</v>
      </c>
      <c r="BF9" s="17"/>
      <c r="BG9" s="17">
        <v>0.115257259313052</v>
      </c>
      <c r="BH9" s="17">
        <v>8.3674365326911096E-2</v>
      </c>
      <c r="BI9" s="17"/>
      <c r="BJ9" s="17">
        <v>0.10675216789408901</v>
      </c>
      <c r="BK9" s="17">
        <v>5.97905439175693E-2</v>
      </c>
      <c r="BL9" s="17"/>
      <c r="BM9" s="17">
        <v>3.3391915382365397E-2</v>
      </c>
      <c r="BN9" s="17">
        <v>6.9314663847124702E-2</v>
      </c>
      <c r="BO9" s="17">
        <v>0.147403843390955</v>
      </c>
      <c r="BP9" s="17">
        <v>9.9534789252158903E-2</v>
      </c>
      <c r="BQ9" s="17">
        <v>9.2073632516167001E-2</v>
      </c>
      <c r="BR9" s="17"/>
      <c r="BS9" s="17">
        <v>0.107868787943928</v>
      </c>
      <c r="BT9" s="17"/>
      <c r="BU9" s="17">
        <v>0.102460478688212</v>
      </c>
      <c r="BV9" s="17">
        <v>0.14852974720752199</v>
      </c>
      <c r="BW9" s="17">
        <v>7.4221544807213602E-2</v>
      </c>
      <c r="BX9" s="17">
        <v>9.3126317651134397E-2</v>
      </c>
      <c r="BY9" s="17">
        <v>1.8680106282266299E-2</v>
      </c>
      <c r="BZ9" s="17"/>
      <c r="CA9" s="17">
        <v>0.193947872614957</v>
      </c>
      <c r="CB9" s="17"/>
      <c r="CC9" s="17">
        <v>9.5373561569757098E-2</v>
      </c>
      <c r="CD9" s="17">
        <v>0.11054343244862599</v>
      </c>
      <c r="CE9" s="17"/>
      <c r="CF9" s="17">
        <v>6.5231883221455206E-2</v>
      </c>
      <c r="CG9" s="17"/>
      <c r="CH9" s="17">
        <v>7.9324501980651094E-2</v>
      </c>
      <c r="CI9" s="17">
        <v>0.15613200242813199</v>
      </c>
    </row>
    <row r="10" spans="2:87" x14ac:dyDescent="0.35">
      <c r="B10" s="18" t="s">
        <v>256</v>
      </c>
      <c r="C10" s="17">
        <v>0.27264832253452997</v>
      </c>
      <c r="D10" s="17">
        <v>0.28729610009461098</v>
      </c>
      <c r="E10" s="17">
        <v>0.26051433824494102</v>
      </c>
      <c r="F10" s="17"/>
      <c r="G10" s="17">
        <v>0.32704665493337498</v>
      </c>
      <c r="H10" s="17">
        <v>0.32250295723306899</v>
      </c>
      <c r="I10" s="17">
        <v>0.30144218366064901</v>
      </c>
      <c r="J10" s="17">
        <v>0.28721825329251899</v>
      </c>
      <c r="K10" s="17">
        <v>0.19979472602706999</v>
      </c>
      <c r="L10" s="17">
        <v>0.20218932125389599</v>
      </c>
      <c r="M10" s="17"/>
      <c r="N10" s="17">
        <v>0.30250287156953298</v>
      </c>
      <c r="O10" s="17">
        <v>0.25992521147265302</v>
      </c>
      <c r="P10" s="17">
        <v>0.25738158296137897</v>
      </c>
      <c r="Q10" s="17">
        <v>0.26742156401348099</v>
      </c>
      <c r="R10" s="17"/>
      <c r="S10" s="17">
        <v>0.25135020967566002</v>
      </c>
      <c r="T10" s="17">
        <v>0.31745707423700797</v>
      </c>
      <c r="U10" s="17">
        <v>0.20803257518174401</v>
      </c>
      <c r="V10" s="17">
        <v>0.218905606570726</v>
      </c>
      <c r="W10" s="17">
        <v>0.30325171282551</v>
      </c>
      <c r="X10" s="17">
        <v>0.28715104839792499</v>
      </c>
      <c r="Y10" s="17">
        <v>0.22789741715495901</v>
      </c>
      <c r="Z10" s="17">
        <v>0.2354706189802</v>
      </c>
      <c r="AA10" s="17">
        <v>0.31163576512923502</v>
      </c>
      <c r="AB10" s="17">
        <v>0.32820527845010999</v>
      </c>
      <c r="AC10" s="17">
        <v>0.23997961535773599</v>
      </c>
      <c r="AD10" s="17">
        <v>0.32125114387188902</v>
      </c>
      <c r="AE10" s="17"/>
      <c r="AF10" s="17">
        <v>0.25327917936238598</v>
      </c>
      <c r="AG10" s="17">
        <v>0.277761421054119</v>
      </c>
      <c r="AH10" s="17">
        <v>0.25977760370999098</v>
      </c>
      <c r="AI10" s="17">
        <v>0.34454690994928699</v>
      </c>
      <c r="AJ10" s="17">
        <v>0.29386086746979201</v>
      </c>
      <c r="AK10" s="17"/>
      <c r="AL10" s="17">
        <v>0.22587834727851699</v>
      </c>
      <c r="AM10" s="17">
        <v>0.27216185398314802</v>
      </c>
      <c r="AN10" s="17">
        <v>0.32957579788140601</v>
      </c>
      <c r="AO10" s="17">
        <v>0.39314690212086201</v>
      </c>
      <c r="AP10" s="17"/>
      <c r="AQ10" s="17">
        <v>0.24745899117220499</v>
      </c>
      <c r="AR10" s="17">
        <v>0.30777846255231001</v>
      </c>
      <c r="AS10" s="17"/>
      <c r="AT10" s="17">
        <v>0.29064077340212202</v>
      </c>
      <c r="AU10" s="17">
        <v>0.204972462319024</v>
      </c>
      <c r="AV10" s="17"/>
      <c r="AW10" s="17">
        <v>0.226298929698382</v>
      </c>
      <c r="AX10" s="17">
        <v>0.339227861549388</v>
      </c>
      <c r="AY10" s="17">
        <v>0.26787926410656399</v>
      </c>
      <c r="AZ10" s="17"/>
      <c r="BA10" s="17">
        <v>0.321254165755674</v>
      </c>
      <c r="BB10" s="17">
        <v>0.25061338762803198</v>
      </c>
      <c r="BC10" s="17">
        <v>0.27540331182991801</v>
      </c>
      <c r="BD10" s="17">
        <v>0.23325594541140199</v>
      </c>
      <c r="BE10" s="17">
        <v>0.197869130606036</v>
      </c>
      <c r="BF10" s="17"/>
      <c r="BG10" s="17">
        <v>0.28194300274763501</v>
      </c>
      <c r="BH10" s="17">
        <v>0.26587758727557198</v>
      </c>
      <c r="BI10" s="17"/>
      <c r="BJ10" s="17">
        <v>0.28519744386408102</v>
      </c>
      <c r="BK10" s="17">
        <v>0.230038538794376</v>
      </c>
      <c r="BL10" s="17"/>
      <c r="BM10" s="17">
        <v>0.31912291912864399</v>
      </c>
      <c r="BN10" s="17">
        <v>0.21247953220008201</v>
      </c>
      <c r="BO10" s="17">
        <v>0.28047474092694602</v>
      </c>
      <c r="BP10" s="17">
        <v>0.18532709161566099</v>
      </c>
      <c r="BQ10" s="17">
        <v>0.227264507473215</v>
      </c>
      <c r="BR10" s="17"/>
      <c r="BS10" s="17">
        <v>0.27104443026243802</v>
      </c>
      <c r="BT10" s="17"/>
      <c r="BU10" s="17">
        <v>0.22943698616956301</v>
      </c>
      <c r="BV10" s="17">
        <v>0.30755571387798702</v>
      </c>
      <c r="BW10" s="17">
        <v>0.23344951807057901</v>
      </c>
      <c r="BX10" s="17">
        <v>0.259731797474481</v>
      </c>
      <c r="BY10" s="17">
        <v>0.27583704855032698</v>
      </c>
      <c r="BZ10" s="17"/>
      <c r="CA10" s="17">
        <v>0.32935344083576701</v>
      </c>
      <c r="CB10" s="17"/>
      <c r="CC10" s="17">
        <v>0.28007506161317802</v>
      </c>
      <c r="CD10" s="17">
        <v>0.255748099362542</v>
      </c>
      <c r="CE10" s="17"/>
      <c r="CF10" s="17">
        <v>0.27003737345098799</v>
      </c>
      <c r="CG10" s="17"/>
      <c r="CH10" s="17">
        <v>0.26272003833128799</v>
      </c>
      <c r="CI10" s="17">
        <v>0.35979716374493398</v>
      </c>
    </row>
    <row r="11" spans="2:87" x14ac:dyDescent="0.35">
      <c r="B11" s="18" t="s">
        <v>257</v>
      </c>
      <c r="C11" s="17">
        <v>0.50702985144829005</v>
      </c>
      <c r="D11" s="17">
        <v>0.49988968039912102</v>
      </c>
      <c r="E11" s="17">
        <v>0.512883417869334</v>
      </c>
      <c r="F11" s="17"/>
      <c r="G11" s="17">
        <v>0.32081163896176601</v>
      </c>
      <c r="H11" s="17">
        <v>0.48074299048158498</v>
      </c>
      <c r="I11" s="17">
        <v>0.51020461658155003</v>
      </c>
      <c r="J11" s="17">
        <v>0.50723431180586398</v>
      </c>
      <c r="K11" s="17">
        <v>0.63109617598516898</v>
      </c>
      <c r="L11" s="17">
        <v>0.58358207022234998</v>
      </c>
      <c r="M11" s="17"/>
      <c r="N11" s="17">
        <v>0.53610765735399701</v>
      </c>
      <c r="O11" s="17">
        <v>0.51339451599293595</v>
      </c>
      <c r="P11" s="17">
        <v>0.49597491558672102</v>
      </c>
      <c r="Q11" s="17">
        <v>0.479571650958034</v>
      </c>
      <c r="R11" s="17"/>
      <c r="S11" s="17">
        <v>0.49799007338867401</v>
      </c>
      <c r="T11" s="17">
        <v>0.49183877435114698</v>
      </c>
      <c r="U11" s="17">
        <v>0.55115664890467697</v>
      </c>
      <c r="V11" s="17">
        <v>0.52362690378626597</v>
      </c>
      <c r="W11" s="17">
        <v>0.51444631189220402</v>
      </c>
      <c r="X11" s="17">
        <v>0.55375214508350901</v>
      </c>
      <c r="Y11" s="17">
        <v>0.54869355508859197</v>
      </c>
      <c r="Z11" s="17">
        <v>0.54060377098087797</v>
      </c>
      <c r="AA11" s="17">
        <v>0.46499037543060201</v>
      </c>
      <c r="AB11" s="17">
        <v>0.489163531201525</v>
      </c>
      <c r="AC11" s="17">
        <v>0.46552512148614</v>
      </c>
      <c r="AD11" s="17">
        <v>0.42557870271124698</v>
      </c>
      <c r="AE11" s="17"/>
      <c r="AF11" s="17">
        <v>0.43565371525324798</v>
      </c>
      <c r="AG11" s="17">
        <v>0.49382511738352203</v>
      </c>
      <c r="AH11" s="17">
        <v>0.58621734351352695</v>
      </c>
      <c r="AI11" s="17">
        <v>0.491706485635729</v>
      </c>
      <c r="AJ11" s="17">
        <v>0.50031305714644903</v>
      </c>
      <c r="AK11" s="17"/>
      <c r="AL11" s="17">
        <v>0.50839352480393196</v>
      </c>
      <c r="AM11" s="17">
        <v>0.54207987699016602</v>
      </c>
      <c r="AN11" s="17">
        <v>0.44896525002811799</v>
      </c>
      <c r="AO11" s="17">
        <v>0.458204333445136</v>
      </c>
      <c r="AP11" s="17"/>
      <c r="AQ11" s="17">
        <v>0.53799206341418904</v>
      </c>
      <c r="AR11" s="17">
        <v>0.46384860038701398</v>
      </c>
      <c r="AS11" s="17"/>
      <c r="AT11" s="17">
        <v>0.50575380303809403</v>
      </c>
      <c r="AU11" s="17">
        <v>0.54630394041945496</v>
      </c>
      <c r="AV11" s="17"/>
      <c r="AW11" s="17">
        <v>0.56831866064452796</v>
      </c>
      <c r="AX11" s="17">
        <v>0.50889694409458597</v>
      </c>
      <c r="AY11" s="17">
        <v>0.459262225087535</v>
      </c>
      <c r="AZ11" s="17"/>
      <c r="BA11" s="17">
        <v>0.48579176917297201</v>
      </c>
      <c r="BB11" s="17">
        <v>0.51733892737371401</v>
      </c>
      <c r="BC11" s="17">
        <v>0.49823047965288803</v>
      </c>
      <c r="BD11" s="17">
        <v>0.51507392691103604</v>
      </c>
      <c r="BE11" s="17">
        <v>0.60286946303544198</v>
      </c>
      <c r="BF11" s="17"/>
      <c r="BG11" s="17">
        <v>0.46979284669447102</v>
      </c>
      <c r="BH11" s="17">
        <v>0.53415524955173599</v>
      </c>
      <c r="BI11" s="17"/>
      <c r="BJ11" s="17">
        <v>0.48905349552379401</v>
      </c>
      <c r="BK11" s="17">
        <v>0.57219870505133397</v>
      </c>
      <c r="BL11" s="17"/>
      <c r="BM11" s="17">
        <v>0.47210621032668898</v>
      </c>
      <c r="BN11" s="17">
        <v>0.61327384780761396</v>
      </c>
      <c r="BO11" s="17">
        <v>0.47621874914951401</v>
      </c>
      <c r="BP11" s="17">
        <v>0.50690579714362305</v>
      </c>
      <c r="BQ11" s="17">
        <v>0.60131499028266699</v>
      </c>
      <c r="BR11" s="17"/>
      <c r="BS11" s="17">
        <v>0.53375761310589098</v>
      </c>
      <c r="BT11" s="17"/>
      <c r="BU11" s="17">
        <v>0.56749263129405902</v>
      </c>
      <c r="BV11" s="17">
        <v>0.469815171304792</v>
      </c>
      <c r="BW11" s="17">
        <v>0.52531355794718404</v>
      </c>
      <c r="BX11" s="17">
        <v>0.57519013285184495</v>
      </c>
      <c r="BY11" s="17">
        <v>0.47505133318036002</v>
      </c>
      <c r="BZ11" s="17"/>
      <c r="CA11" s="17">
        <v>0.39166574250560399</v>
      </c>
      <c r="CB11" s="17"/>
      <c r="CC11" s="17">
        <v>0.49732814504735001</v>
      </c>
      <c r="CD11" s="17">
        <v>0.56068258501515</v>
      </c>
      <c r="CE11" s="17"/>
      <c r="CF11" s="17">
        <v>0.54645171167735096</v>
      </c>
      <c r="CG11" s="17"/>
      <c r="CH11" s="17">
        <v>0.52607552966528104</v>
      </c>
      <c r="CI11" s="17">
        <v>0.438755201589341</v>
      </c>
    </row>
    <row r="12" spans="2:87" x14ac:dyDescent="0.35">
      <c r="B12" s="18" t="s">
        <v>161</v>
      </c>
      <c r="C12" s="19">
        <v>0.12333691704054101</v>
      </c>
      <c r="D12" s="19">
        <v>9.3288064901137294E-2</v>
      </c>
      <c r="E12" s="19">
        <v>0.150231427829601</v>
      </c>
      <c r="F12" s="19"/>
      <c r="G12" s="19">
        <v>0.164687496720927</v>
      </c>
      <c r="H12" s="19">
        <v>7.4551748667336701E-2</v>
      </c>
      <c r="I12" s="19">
        <v>0.12628475441998999</v>
      </c>
      <c r="J12" s="19">
        <v>0.12739988647674</v>
      </c>
      <c r="K12" s="19">
        <v>0.122194379675373</v>
      </c>
      <c r="L12" s="19">
        <v>0.12615637361024401</v>
      </c>
      <c r="M12" s="19"/>
      <c r="N12" s="19">
        <v>8.74255507917749E-2</v>
      </c>
      <c r="O12" s="19">
        <v>0.10527109381571501</v>
      </c>
      <c r="P12" s="19">
        <v>0.14092308614400501</v>
      </c>
      <c r="Q12" s="19">
        <v>0.16802887526693899</v>
      </c>
      <c r="R12" s="19"/>
      <c r="S12" s="19">
        <v>0.14784422282597201</v>
      </c>
      <c r="T12" s="19">
        <v>0.108964377993701</v>
      </c>
      <c r="U12" s="19">
        <v>0.122584986984588</v>
      </c>
      <c r="V12" s="19">
        <v>0.18330966061383999</v>
      </c>
      <c r="W12" s="19">
        <v>9.4958272250817197E-2</v>
      </c>
      <c r="X12" s="19">
        <v>7.8914166930295002E-2</v>
      </c>
      <c r="Y12" s="19">
        <v>0.119334254979386</v>
      </c>
      <c r="Z12" s="19">
        <v>0.13620939903529999</v>
      </c>
      <c r="AA12" s="19">
        <v>7.8089353047732998E-2</v>
      </c>
      <c r="AB12" s="19">
        <v>9.2868553106551899E-2</v>
      </c>
      <c r="AC12" s="19">
        <v>0.188848329207076</v>
      </c>
      <c r="AD12" s="19">
        <v>0.20238977807809799</v>
      </c>
      <c r="AE12" s="19"/>
      <c r="AF12" s="19">
        <v>0.17279053422506499</v>
      </c>
      <c r="AG12" s="19">
        <v>0.116298410771352</v>
      </c>
      <c r="AH12" s="19">
        <v>0.11094044976662799</v>
      </c>
      <c r="AI12" s="19">
        <v>8.4636699180452094E-2</v>
      </c>
      <c r="AJ12" s="19">
        <v>9.2817639599026197E-2</v>
      </c>
      <c r="AK12" s="19"/>
      <c r="AL12" s="19">
        <v>0.159154326344257</v>
      </c>
      <c r="AM12" s="19">
        <v>0.10427443755245901</v>
      </c>
      <c r="AN12" s="19">
        <v>0.10560730991970101</v>
      </c>
      <c r="AO12" s="19">
        <v>7.2589074459566597E-2</v>
      </c>
      <c r="AP12" s="19"/>
      <c r="AQ12" s="19">
        <v>0.129247395829306</v>
      </c>
      <c r="AR12" s="19">
        <v>0.115093905567358</v>
      </c>
      <c r="AS12" s="19"/>
      <c r="AT12" s="19">
        <v>0.11485360643536401</v>
      </c>
      <c r="AU12" s="19">
        <v>0.15018140124954901</v>
      </c>
      <c r="AV12" s="19"/>
      <c r="AW12" s="19">
        <v>0.12262477224951</v>
      </c>
      <c r="AX12" s="19">
        <v>9.4127678521295194E-2</v>
      </c>
      <c r="AY12" s="19">
        <v>0.14712424648570999</v>
      </c>
      <c r="AZ12" s="19"/>
      <c r="BA12" s="19">
        <v>0.100767315492857</v>
      </c>
      <c r="BB12" s="19">
        <v>0.110736299609641</v>
      </c>
      <c r="BC12" s="19">
        <v>0.13677779792890801</v>
      </c>
      <c r="BD12" s="19">
        <v>0.170612293512168</v>
      </c>
      <c r="BE12" s="19">
        <v>0.128710996832375</v>
      </c>
      <c r="BF12" s="19"/>
      <c r="BG12" s="19">
        <v>0.133006891244842</v>
      </c>
      <c r="BH12" s="19">
        <v>0.116292797845782</v>
      </c>
      <c r="BI12" s="19"/>
      <c r="BJ12" s="19">
        <v>0.118996892718036</v>
      </c>
      <c r="BK12" s="19">
        <v>0.13797221223672099</v>
      </c>
      <c r="BL12" s="19"/>
      <c r="BM12" s="19">
        <v>0.17537895516230101</v>
      </c>
      <c r="BN12" s="19">
        <v>0.10493195614518</v>
      </c>
      <c r="BO12" s="19">
        <v>9.5902666532585099E-2</v>
      </c>
      <c r="BP12" s="19">
        <v>0.20823232198855601</v>
      </c>
      <c r="BQ12" s="19">
        <v>7.9346869727951394E-2</v>
      </c>
      <c r="BR12" s="19"/>
      <c r="BS12" s="19">
        <v>8.7329168687741904E-2</v>
      </c>
      <c r="BT12" s="19"/>
      <c r="BU12" s="19">
        <v>0.100609903848166</v>
      </c>
      <c r="BV12" s="19">
        <v>7.4099367609699499E-2</v>
      </c>
      <c r="BW12" s="19">
        <v>0.16701537917502299</v>
      </c>
      <c r="BX12" s="19">
        <v>7.19517520225397E-2</v>
      </c>
      <c r="BY12" s="19">
        <v>0.23043151198704601</v>
      </c>
      <c r="BZ12" s="19"/>
      <c r="CA12" s="19">
        <v>8.5032944043671496E-2</v>
      </c>
      <c r="CB12" s="19"/>
      <c r="CC12" s="19">
        <v>0.12722323176971501</v>
      </c>
      <c r="CD12" s="19">
        <v>7.3025883173682096E-2</v>
      </c>
      <c r="CE12" s="19"/>
      <c r="CF12" s="19">
        <v>0.11827903165020601</v>
      </c>
      <c r="CG12" s="19"/>
      <c r="CH12" s="19">
        <v>0.13187993002277901</v>
      </c>
      <c r="CI12" s="19">
        <v>4.53156322375943E-2</v>
      </c>
    </row>
    <row r="13" spans="2:87" x14ac:dyDescent="0.35">
      <c r="B13" s="16" t="s">
        <v>163</v>
      </c>
    </row>
    <row r="14" spans="2:87" x14ac:dyDescent="0.35">
      <c r="B14" t="s">
        <v>118</v>
      </c>
    </row>
    <row r="15" spans="2:87" x14ac:dyDescent="0.35">
      <c r="B15" t="s">
        <v>119</v>
      </c>
    </row>
    <row r="17" spans="2:2" x14ac:dyDescent="0.35">
      <c r="B17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CI18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136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2014</v>
      </c>
      <c r="D7" s="10">
        <v>1010</v>
      </c>
      <c r="E7" s="10">
        <v>998</v>
      </c>
      <c r="F7" s="10"/>
      <c r="G7" s="10">
        <v>162</v>
      </c>
      <c r="H7" s="10">
        <v>348</v>
      </c>
      <c r="I7" s="10">
        <v>362</v>
      </c>
      <c r="J7" s="10">
        <v>366</v>
      </c>
      <c r="K7" s="10">
        <v>313</v>
      </c>
      <c r="L7" s="10">
        <v>463</v>
      </c>
      <c r="M7" s="10"/>
      <c r="N7" s="10">
        <v>594</v>
      </c>
      <c r="O7" s="10">
        <v>504</v>
      </c>
      <c r="P7" s="10">
        <v>427</v>
      </c>
      <c r="Q7" s="10">
        <v>482</v>
      </c>
      <c r="R7" s="10"/>
      <c r="S7" s="10">
        <v>277</v>
      </c>
      <c r="T7" s="10">
        <v>281</v>
      </c>
      <c r="U7" s="10">
        <v>168</v>
      </c>
      <c r="V7" s="10">
        <v>172</v>
      </c>
      <c r="W7" s="10">
        <v>153</v>
      </c>
      <c r="X7" s="10">
        <v>169</v>
      </c>
      <c r="Y7" s="10">
        <v>143</v>
      </c>
      <c r="Z7" s="10">
        <v>76</v>
      </c>
      <c r="AA7" s="10">
        <v>207</v>
      </c>
      <c r="AB7" s="10">
        <v>190</v>
      </c>
      <c r="AC7" s="10">
        <v>109</v>
      </c>
      <c r="AD7" s="10">
        <v>69</v>
      </c>
      <c r="AE7" s="10"/>
      <c r="AF7" s="10">
        <v>331</v>
      </c>
      <c r="AG7" s="10">
        <v>748</v>
      </c>
      <c r="AH7" s="10">
        <v>407</v>
      </c>
      <c r="AI7" s="10">
        <v>228</v>
      </c>
      <c r="AJ7" s="10">
        <v>232</v>
      </c>
      <c r="AK7" s="10"/>
      <c r="AL7" s="10">
        <v>803</v>
      </c>
      <c r="AM7" s="10">
        <v>756</v>
      </c>
      <c r="AN7" s="10">
        <v>338</v>
      </c>
      <c r="AO7" s="10">
        <v>117</v>
      </c>
      <c r="AP7" s="10"/>
      <c r="AQ7" s="10">
        <v>1178</v>
      </c>
      <c r="AR7" s="10">
        <v>836</v>
      </c>
      <c r="AS7" s="10"/>
      <c r="AT7" s="10">
        <v>1305</v>
      </c>
      <c r="AU7" s="10">
        <v>438</v>
      </c>
      <c r="AV7" s="10"/>
      <c r="AW7" s="10">
        <v>799</v>
      </c>
      <c r="AX7" s="10">
        <v>470</v>
      </c>
      <c r="AY7" s="10">
        <v>680</v>
      </c>
      <c r="AZ7" s="10"/>
      <c r="BA7" s="10">
        <v>492</v>
      </c>
      <c r="BB7" s="10">
        <v>559</v>
      </c>
      <c r="BC7" s="10">
        <v>647</v>
      </c>
      <c r="BD7" s="10">
        <v>207</v>
      </c>
      <c r="BE7" s="10">
        <v>108</v>
      </c>
      <c r="BF7" s="10"/>
      <c r="BG7" s="10">
        <v>791</v>
      </c>
      <c r="BH7" s="10">
        <v>1223</v>
      </c>
      <c r="BI7" s="10"/>
      <c r="BJ7" s="10">
        <v>1546</v>
      </c>
      <c r="BK7" s="10">
        <v>457</v>
      </c>
      <c r="BL7" s="10"/>
      <c r="BM7" s="10">
        <v>280</v>
      </c>
      <c r="BN7" s="10">
        <v>408</v>
      </c>
      <c r="BO7" s="10">
        <v>699</v>
      </c>
      <c r="BP7" s="10">
        <v>159</v>
      </c>
      <c r="BQ7" s="10">
        <v>227</v>
      </c>
      <c r="BR7" s="10"/>
      <c r="BS7" s="10">
        <v>617</v>
      </c>
      <c r="BT7" s="10"/>
      <c r="BU7" s="10">
        <v>384</v>
      </c>
      <c r="BV7" s="10">
        <v>488</v>
      </c>
      <c r="BW7" s="10">
        <v>192</v>
      </c>
      <c r="BX7" s="10">
        <v>397</v>
      </c>
      <c r="BY7" s="10">
        <v>154</v>
      </c>
      <c r="BZ7" s="10"/>
      <c r="CA7" s="10">
        <v>165</v>
      </c>
      <c r="CB7" s="10"/>
      <c r="CC7" s="10">
        <v>1596</v>
      </c>
      <c r="CD7" s="10">
        <v>360</v>
      </c>
      <c r="CE7" s="10"/>
      <c r="CF7" s="10">
        <v>756</v>
      </c>
      <c r="CG7" s="10"/>
      <c r="CH7" s="10">
        <v>698</v>
      </c>
      <c r="CI7" s="10">
        <v>238</v>
      </c>
    </row>
    <row r="8" spans="2:87" ht="30" customHeight="1" x14ac:dyDescent="0.35">
      <c r="B8" s="11" t="s">
        <v>20</v>
      </c>
      <c r="C8" s="11">
        <v>2014</v>
      </c>
      <c r="D8" s="11">
        <v>993</v>
      </c>
      <c r="E8" s="11">
        <v>1015</v>
      </c>
      <c r="F8" s="11"/>
      <c r="G8" s="11">
        <v>282</v>
      </c>
      <c r="H8" s="11">
        <v>344</v>
      </c>
      <c r="I8" s="11">
        <v>342</v>
      </c>
      <c r="J8" s="11">
        <v>342</v>
      </c>
      <c r="K8" s="11">
        <v>283</v>
      </c>
      <c r="L8" s="11">
        <v>421</v>
      </c>
      <c r="M8" s="11"/>
      <c r="N8" s="11">
        <v>542</v>
      </c>
      <c r="O8" s="11">
        <v>522</v>
      </c>
      <c r="P8" s="11">
        <v>441</v>
      </c>
      <c r="Q8" s="11">
        <v>502</v>
      </c>
      <c r="R8" s="11"/>
      <c r="S8" s="11">
        <v>282</v>
      </c>
      <c r="T8" s="11">
        <v>262</v>
      </c>
      <c r="U8" s="11">
        <v>161</v>
      </c>
      <c r="V8" s="11">
        <v>181</v>
      </c>
      <c r="W8" s="11">
        <v>141</v>
      </c>
      <c r="X8" s="11">
        <v>181</v>
      </c>
      <c r="Y8" s="11">
        <v>161</v>
      </c>
      <c r="Z8" s="11">
        <v>81</v>
      </c>
      <c r="AA8" s="11">
        <v>222</v>
      </c>
      <c r="AB8" s="11">
        <v>181</v>
      </c>
      <c r="AC8" s="11">
        <v>101</v>
      </c>
      <c r="AD8" s="11">
        <v>60</v>
      </c>
      <c r="AE8" s="11"/>
      <c r="AF8" s="11">
        <v>339</v>
      </c>
      <c r="AG8" s="11">
        <v>765</v>
      </c>
      <c r="AH8" s="11">
        <v>397</v>
      </c>
      <c r="AI8" s="11">
        <v>220</v>
      </c>
      <c r="AJ8" s="11">
        <v>222</v>
      </c>
      <c r="AK8" s="11"/>
      <c r="AL8" s="11">
        <v>770</v>
      </c>
      <c r="AM8" s="11">
        <v>770</v>
      </c>
      <c r="AN8" s="11">
        <v>347</v>
      </c>
      <c r="AO8" s="11">
        <v>126</v>
      </c>
      <c r="AP8" s="11"/>
      <c r="AQ8" s="11">
        <v>1192</v>
      </c>
      <c r="AR8" s="11">
        <v>822</v>
      </c>
      <c r="AS8" s="11"/>
      <c r="AT8" s="11">
        <v>1312</v>
      </c>
      <c r="AU8" s="11">
        <v>397</v>
      </c>
      <c r="AV8" s="11"/>
      <c r="AW8" s="11">
        <v>746</v>
      </c>
      <c r="AX8" s="11">
        <v>471</v>
      </c>
      <c r="AY8" s="11">
        <v>716</v>
      </c>
      <c r="AZ8" s="11"/>
      <c r="BA8" s="11">
        <v>511</v>
      </c>
      <c r="BB8" s="11">
        <v>553</v>
      </c>
      <c r="BC8" s="11">
        <v>648</v>
      </c>
      <c r="BD8" s="11">
        <v>198</v>
      </c>
      <c r="BE8" s="11">
        <v>103</v>
      </c>
      <c r="BF8" s="11"/>
      <c r="BG8" s="11">
        <v>850</v>
      </c>
      <c r="BH8" s="11">
        <v>1164</v>
      </c>
      <c r="BI8" s="11"/>
      <c r="BJ8" s="11">
        <v>1580</v>
      </c>
      <c r="BK8" s="11">
        <v>423</v>
      </c>
      <c r="BL8" s="11"/>
      <c r="BM8" s="11">
        <v>297</v>
      </c>
      <c r="BN8" s="11">
        <v>385</v>
      </c>
      <c r="BO8" s="11">
        <v>706</v>
      </c>
      <c r="BP8" s="11">
        <v>156</v>
      </c>
      <c r="BQ8" s="11">
        <v>228</v>
      </c>
      <c r="BR8" s="11"/>
      <c r="BS8" s="11">
        <v>612</v>
      </c>
      <c r="BT8" s="11"/>
      <c r="BU8" s="11">
        <v>373</v>
      </c>
      <c r="BV8" s="11">
        <v>499</v>
      </c>
      <c r="BW8" s="11">
        <v>191</v>
      </c>
      <c r="BX8" s="11">
        <v>389</v>
      </c>
      <c r="BY8" s="11">
        <v>163</v>
      </c>
      <c r="BZ8" s="11"/>
      <c r="CA8" s="11">
        <v>167</v>
      </c>
      <c r="CB8" s="11"/>
      <c r="CC8" s="11">
        <v>1582</v>
      </c>
      <c r="CD8" s="11">
        <v>370</v>
      </c>
      <c r="CE8" s="11"/>
      <c r="CF8" s="11">
        <v>721</v>
      </c>
      <c r="CG8" s="11"/>
      <c r="CH8" s="11">
        <v>681</v>
      </c>
      <c r="CI8" s="11">
        <v>239</v>
      </c>
    </row>
    <row r="9" spans="2:87" ht="29" x14ac:dyDescent="0.35">
      <c r="B9" s="18" t="s">
        <v>127</v>
      </c>
      <c r="C9" s="17">
        <v>0.28683883977177899</v>
      </c>
      <c r="D9" s="17">
        <v>0.26075553377378102</v>
      </c>
      <c r="E9" s="17">
        <v>0.31319186752845801</v>
      </c>
      <c r="F9" s="17"/>
      <c r="G9" s="17">
        <v>0.41182629305776802</v>
      </c>
      <c r="H9" s="17">
        <v>0.33580791520989101</v>
      </c>
      <c r="I9" s="17">
        <v>0.29334340392505798</v>
      </c>
      <c r="J9" s="17">
        <v>0.26167512076794902</v>
      </c>
      <c r="K9" s="17">
        <v>0.24231818032545999</v>
      </c>
      <c r="L9" s="17">
        <v>0.208094448559418</v>
      </c>
      <c r="M9" s="17"/>
      <c r="N9" s="17">
        <v>0.29354606198916999</v>
      </c>
      <c r="O9" s="17">
        <v>0.25567581860313099</v>
      </c>
      <c r="P9" s="17">
        <v>0.28210440264173797</v>
      </c>
      <c r="Q9" s="17">
        <v>0.31832895283426299</v>
      </c>
      <c r="R9" s="17"/>
      <c r="S9" s="17">
        <v>0.299984878544103</v>
      </c>
      <c r="T9" s="17">
        <v>0.27201455375158101</v>
      </c>
      <c r="U9" s="17">
        <v>0.24457399261701801</v>
      </c>
      <c r="V9" s="17">
        <v>0.27113522438522297</v>
      </c>
      <c r="W9" s="17">
        <v>0.29334158285959899</v>
      </c>
      <c r="X9" s="17">
        <v>0.34832793754769598</v>
      </c>
      <c r="Y9" s="17">
        <v>0.25607275766682502</v>
      </c>
      <c r="Z9" s="17">
        <v>0.33156396730783799</v>
      </c>
      <c r="AA9" s="17">
        <v>0.29765400724872199</v>
      </c>
      <c r="AB9" s="17">
        <v>0.25582534289064102</v>
      </c>
      <c r="AC9" s="17">
        <v>0.28610578303511702</v>
      </c>
      <c r="AD9" s="17">
        <v>0.32675236530304502</v>
      </c>
      <c r="AE9" s="17"/>
      <c r="AF9" s="17">
        <v>0.32218939402952701</v>
      </c>
      <c r="AG9" s="17">
        <v>0.30036472282249599</v>
      </c>
      <c r="AH9" s="17">
        <v>0.22758993508380601</v>
      </c>
      <c r="AI9" s="17">
        <v>0.264213985782978</v>
      </c>
      <c r="AJ9" s="17">
        <v>0.31621525311429399</v>
      </c>
      <c r="AK9" s="17"/>
      <c r="AL9" s="17">
        <v>0.23996144608231801</v>
      </c>
      <c r="AM9" s="17">
        <v>0.29520620066445802</v>
      </c>
      <c r="AN9" s="17">
        <v>0.32768361144798402</v>
      </c>
      <c r="AO9" s="17">
        <v>0.40948110778111901</v>
      </c>
      <c r="AP9" s="17"/>
      <c r="AQ9" s="17">
        <v>0.26818121934222</v>
      </c>
      <c r="AR9" s="17">
        <v>0.31391126824340798</v>
      </c>
      <c r="AS9" s="17"/>
      <c r="AT9" s="17">
        <v>0.289139002603857</v>
      </c>
      <c r="AU9" s="17">
        <v>0.21093297471321201</v>
      </c>
      <c r="AV9" s="17"/>
      <c r="AW9" s="17">
        <v>0.241087681814907</v>
      </c>
      <c r="AX9" s="17">
        <v>0.256133873239761</v>
      </c>
      <c r="AY9" s="17">
        <v>0.334072439607494</v>
      </c>
      <c r="AZ9" s="17"/>
      <c r="BA9" s="17">
        <v>0.36747510306446701</v>
      </c>
      <c r="BB9" s="17">
        <v>0.264527127390424</v>
      </c>
      <c r="BC9" s="17">
        <v>0.260200903277227</v>
      </c>
      <c r="BD9" s="17">
        <v>0.24065283362345899</v>
      </c>
      <c r="BE9" s="17">
        <v>0.265927149249155</v>
      </c>
      <c r="BF9" s="17"/>
      <c r="BG9" s="17">
        <v>0.304016485217454</v>
      </c>
      <c r="BH9" s="17">
        <v>0.27430276638224099</v>
      </c>
      <c r="BI9" s="17"/>
      <c r="BJ9" s="17">
        <v>0.29840781035744002</v>
      </c>
      <c r="BK9" s="17">
        <v>0.239552031394208</v>
      </c>
      <c r="BL9" s="17"/>
      <c r="BM9" s="17">
        <v>0.28996894271719498</v>
      </c>
      <c r="BN9" s="17">
        <v>0.26115619090771103</v>
      </c>
      <c r="BO9" s="17">
        <v>0.31938718718477499</v>
      </c>
      <c r="BP9" s="17">
        <v>0.15428124776760499</v>
      </c>
      <c r="BQ9" s="17">
        <v>0.31079918209871399</v>
      </c>
      <c r="BR9" s="17"/>
      <c r="BS9" s="17">
        <v>0.29698450218774702</v>
      </c>
      <c r="BT9" s="17"/>
      <c r="BU9" s="17">
        <v>0.27344350071179901</v>
      </c>
      <c r="BV9" s="17">
        <v>0.34536693890109099</v>
      </c>
      <c r="BW9" s="17">
        <v>0.18965579483273501</v>
      </c>
      <c r="BX9" s="17">
        <v>0.29479261653297101</v>
      </c>
      <c r="BY9" s="17">
        <v>0.22337381908048401</v>
      </c>
      <c r="BZ9" s="17"/>
      <c r="CA9" s="17">
        <v>0.343422032963837</v>
      </c>
      <c r="CB9" s="17"/>
      <c r="CC9" s="17">
        <v>0.31994722866903702</v>
      </c>
      <c r="CD9" s="17">
        <v>0.151499483503611</v>
      </c>
      <c r="CE9" s="17"/>
      <c r="CF9" s="17">
        <v>0.27112952262610102</v>
      </c>
      <c r="CG9" s="17"/>
      <c r="CH9" s="17">
        <v>0.249203086799381</v>
      </c>
      <c r="CI9" s="17">
        <v>0.368348304962273</v>
      </c>
    </row>
    <row r="10" spans="2:87" ht="29" x14ac:dyDescent="0.35">
      <c r="B10" s="18" t="s">
        <v>128</v>
      </c>
      <c r="C10" s="17">
        <v>0.43348901812896901</v>
      </c>
      <c r="D10" s="17">
        <v>0.40491958615571799</v>
      </c>
      <c r="E10" s="17">
        <v>0.46007075375992001</v>
      </c>
      <c r="F10" s="17"/>
      <c r="G10" s="17">
        <v>0.37407488988332499</v>
      </c>
      <c r="H10" s="17">
        <v>0.47054723573340401</v>
      </c>
      <c r="I10" s="17">
        <v>0.42091985404382898</v>
      </c>
      <c r="J10" s="17">
        <v>0.465186045035615</v>
      </c>
      <c r="K10" s="17">
        <v>0.42293675671918601</v>
      </c>
      <c r="L10" s="17">
        <v>0.43457400996645301</v>
      </c>
      <c r="M10" s="17"/>
      <c r="N10" s="17">
        <v>0.41525312194126301</v>
      </c>
      <c r="O10" s="17">
        <v>0.45680626345946801</v>
      </c>
      <c r="P10" s="17">
        <v>0.462423397426659</v>
      </c>
      <c r="Q10" s="17">
        <v>0.40330887392971698</v>
      </c>
      <c r="R10" s="17"/>
      <c r="S10" s="17">
        <v>0.43868452957946502</v>
      </c>
      <c r="T10" s="17">
        <v>0.44908805301281701</v>
      </c>
      <c r="U10" s="17">
        <v>0.38220316230517298</v>
      </c>
      <c r="V10" s="17">
        <v>0.39278374642213099</v>
      </c>
      <c r="W10" s="17">
        <v>0.42464041918870099</v>
      </c>
      <c r="X10" s="17">
        <v>0.375432272085857</v>
      </c>
      <c r="Y10" s="17">
        <v>0.47089538229934602</v>
      </c>
      <c r="Z10" s="17">
        <v>0.43353895240290002</v>
      </c>
      <c r="AA10" s="17">
        <v>0.48137839759305401</v>
      </c>
      <c r="AB10" s="17">
        <v>0.46470290577738799</v>
      </c>
      <c r="AC10" s="17">
        <v>0.47676117994974498</v>
      </c>
      <c r="AD10" s="17">
        <v>0.35265322170798102</v>
      </c>
      <c r="AE10" s="17"/>
      <c r="AF10" s="17">
        <v>0.408652441982499</v>
      </c>
      <c r="AG10" s="17">
        <v>0.43718876166595899</v>
      </c>
      <c r="AH10" s="17">
        <v>0.44045978481051701</v>
      </c>
      <c r="AI10" s="17">
        <v>0.47359218608209602</v>
      </c>
      <c r="AJ10" s="17">
        <v>0.39844230418813398</v>
      </c>
      <c r="AK10" s="17"/>
      <c r="AL10" s="17">
        <v>0.43780532537586098</v>
      </c>
      <c r="AM10" s="17">
        <v>0.43908302211313999</v>
      </c>
      <c r="AN10" s="17">
        <v>0.429132609879116</v>
      </c>
      <c r="AO10" s="17">
        <v>0.38496716965672101</v>
      </c>
      <c r="AP10" s="17"/>
      <c r="AQ10" s="17">
        <v>0.441560179511155</v>
      </c>
      <c r="AR10" s="17">
        <v>0.42177766726152099</v>
      </c>
      <c r="AS10" s="17"/>
      <c r="AT10" s="17">
        <v>0.442367817638463</v>
      </c>
      <c r="AU10" s="17">
        <v>0.42764340638262999</v>
      </c>
      <c r="AV10" s="17"/>
      <c r="AW10" s="17">
        <v>0.43956416021697903</v>
      </c>
      <c r="AX10" s="17">
        <v>0.44864490508945298</v>
      </c>
      <c r="AY10" s="17">
        <v>0.43274738512816802</v>
      </c>
      <c r="AZ10" s="17"/>
      <c r="BA10" s="17">
        <v>0.39487288497878598</v>
      </c>
      <c r="BB10" s="17">
        <v>0.44099919806349502</v>
      </c>
      <c r="BC10" s="17">
        <v>0.46711656470755603</v>
      </c>
      <c r="BD10" s="17">
        <v>0.43321022776200402</v>
      </c>
      <c r="BE10" s="17">
        <v>0.37741455653127198</v>
      </c>
      <c r="BF10" s="17"/>
      <c r="BG10" s="17">
        <v>0.41578764764262799</v>
      </c>
      <c r="BH10" s="17">
        <v>0.44640730080129198</v>
      </c>
      <c r="BI10" s="17"/>
      <c r="BJ10" s="17">
        <v>0.42832858429083198</v>
      </c>
      <c r="BK10" s="17">
        <v>0.45856243498728599</v>
      </c>
      <c r="BL10" s="17"/>
      <c r="BM10" s="17">
        <v>0.467581395279693</v>
      </c>
      <c r="BN10" s="17">
        <v>0.405316151092808</v>
      </c>
      <c r="BO10" s="17">
        <v>0.446186174989468</v>
      </c>
      <c r="BP10" s="17">
        <v>0.51924489918628802</v>
      </c>
      <c r="BQ10" s="17">
        <v>0.36764879018775198</v>
      </c>
      <c r="BR10" s="17"/>
      <c r="BS10" s="17">
        <v>0.44030641545503701</v>
      </c>
      <c r="BT10" s="17"/>
      <c r="BU10" s="17">
        <v>0.41085424958087102</v>
      </c>
      <c r="BV10" s="17">
        <v>0.42259001015316899</v>
      </c>
      <c r="BW10" s="17">
        <v>0.46905663916489199</v>
      </c>
      <c r="BX10" s="17">
        <v>0.43585638471027099</v>
      </c>
      <c r="BY10" s="17">
        <v>0.47006877620987098</v>
      </c>
      <c r="BZ10" s="17"/>
      <c r="CA10" s="17">
        <v>0.44937938399383898</v>
      </c>
      <c r="CB10" s="17"/>
      <c r="CC10" s="17">
        <v>0.45461483833955102</v>
      </c>
      <c r="CD10" s="17">
        <v>0.37383476253679798</v>
      </c>
      <c r="CE10" s="17"/>
      <c r="CF10" s="17">
        <v>0.44073494910754102</v>
      </c>
      <c r="CG10" s="17"/>
      <c r="CH10" s="17">
        <v>0.46567540721704598</v>
      </c>
      <c r="CI10" s="17">
        <v>0.40045840753331402</v>
      </c>
    </row>
    <row r="11" spans="2:87" ht="29" x14ac:dyDescent="0.35">
      <c r="B11" s="18" t="s">
        <v>129</v>
      </c>
      <c r="C11" s="17">
        <v>0.22489390382515001</v>
      </c>
      <c r="D11" s="17">
        <v>0.27687597602422998</v>
      </c>
      <c r="E11" s="17">
        <v>0.17536458653194001</v>
      </c>
      <c r="F11" s="17"/>
      <c r="G11" s="17">
        <v>0.18424545826341401</v>
      </c>
      <c r="H11" s="17">
        <v>0.14467229265405901</v>
      </c>
      <c r="I11" s="17">
        <v>0.23351708658947101</v>
      </c>
      <c r="J11" s="17">
        <v>0.21357540036531</v>
      </c>
      <c r="K11" s="17">
        <v>0.276457212775018</v>
      </c>
      <c r="L11" s="17">
        <v>0.285263859574099</v>
      </c>
      <c r="M11" s="17"/>
      <c r="N11" s="17">
        <v>0.23801287082620301</v>
      </c>
      <c r="O11" s="17">
        <v>0.236363430526807</v>
      </c>
      <c r="P11" s="17">
        <v>0.206409861170786</v>
      </c>
      <c r="Q11" s="17">
        <v>0.212313623952577</v>
      </c>
      <c r="R11" s="17"/>
      <c r="S11" s="17">
        <v>0.216859105572619</v>
      </c>
      <c r="T11" s="17">
        <v>0.24112851929027401</v>
      </c>
      <c r="U11" s="17">
        <v>0.30046992382719001</v>
      </c>
      <c r="V11" s="17">
        <v>0.264835864765468</v>
      </c>
      <c r="W11" s="17">
        <v>0.241973512930516</v>
      </c>
      <c r="X11" s="17">
        <v>0.19661900949957001</v>
      </c>
      <c r="Y11" s="17">
        <v>0.203882918416151</v>
      </c>
      <c r="Z11" s="17">
        <v>0.212659957908339</v>
      </c>
      <c r="AA11" s="17">
        <v>0.16930645921427601</v>
      </c>
      <c r="AB11" s="17">
        <v>0.22624182286747399</v>
      </c>
      <c r="AC11" s="17">
        <v>0.16909818104852201</v>
      </c>
      <c r="AD11" s="17">
        <v>0.28207951586046898</v>
      </c>
      <c r="AE11" s="17"/>
      <c r="AF11" s="17">
        <v>0.19746914079554501</v>
      </c>
      <c r="AG11" s="17">
        <v>0.21992156181298</v>
      </c>
      <c r="AH11" s="17">
        <v>0.25836320239336602</v>
      </c>
      <c r="AI11" s="17">
        <v>0.22149056452805299</v>
      </c>
      <c r="AJ11" s="17">
        <v>0.25624954825087298</v>
      </c>
      <c r="AK11" s="17"/>
      <c r="AL11" s="17">
        <v>0.25373767195368102</v>
      </c>
      <c r="AM11" s="17">
        <v>0.21841192384402999</v>
      </c>
      <c r="AN11" s="17">
        <v>0.194268169602522</v>
      </c>
      <c r="AO11" s="17">
        <v>0.172702680694751</v>
      </c>
      <c r="AP11" s="17"/>
      <c r="AQ11" s="17">
        <v>0.230551069638987</v>
      </c>
      <c r="AR11" s="17">
        <v>0.21668528915076099</v>
      </c>
      <c r="AS11" s="17"/>
      <c r="AT11" s="17">
        <v>0.218675646795738</v>
      </c>
      <c r="AU11" s="17">
        <v>0.289958425769548</v>
      </c>
      <c r="AV11" s="17"/>
      <c r="AW11" s="17">
        <v>0.26620770980223601</v>
      </c>
      <c r="AX11" s="17">
        <v>0.237472841017599</v>
      </c>
      <c r="AY11" s="17">
        <v>0.183726287090615</v>
      </c>
      <c r="AZ11" s="17"/>
      <c r="BA11" s="17">
        <v>0.18404285233734399</v>
      </c>
      <c r="BB11" s="17">
        <v>0.23745131431326</v>
      </c>
      <c r="BC11" s="17">
        <v>0.221307849917255</v>
      </c>
      <c r="BD11" s="17">
        <v>0.28334981354710898</v>
      </c>
      <c r="BE11" s="17">
        <v>0.26289799599279001</v>
      </c>
      <c r="BF11" s="17"/>
      <c r="BG11" s="17">
        <v>0.21420945089542701</v>
      </c>
      <c r="BH11" s="17">
        <v>0.23269131043001101</v>
      </c>
      <c r="BI11" s="17"/>
      <c r="BJ11" s="17">
        <v>0.215050906297334</v>
      </c>
      <c r="BK11" s="17">
        <v>0.258584463268409</v>
      </c>
      <c r="BL11" s="17"/>
      <c r="BM11" s="17">
        <v>0.18571591634940801</v>
      </c>
      <c r="BN11" s="17">
        <v>0.26249439999046198</v>
      </c>
      <c r="BO11" s="17">
        <v>0.19349379989760601</v>
      </c>
      <c r="BP11" s="17">
        <v>0.27747309338259801</v>
      </c>
      <c r="BQ11" s="17">
        <v>0.25560605586722601</v>
      </c>
      <c r="BR11" s="17"/>
      <c r="BS11" s="17">
        <v>0.21019670194260201</v>
      </c>
      <c r="BT11" s="17"/>
      <c r="BU11" s="17">
        <v>0.25882946220317898</v>
      </c>
      <c r="BV11" s="17">
        <v>0.19648213866426001</v>
      </c>
      <c r="BW11" s="17">
        <v>0.29177791863742197</v>
      </c>
      <c r="BX11" s="17">
        <v>0.205560384927577</v>
      </c>
      <c r="BY11" s="17">
        <v>0.22579214502562001</v>
      </c>
      <c r="BZ11" s="17"/>
      <c r="CA11" s="17">
        <v>0.15721829314351801</v>
      </c>
      <c r="CB11" s="17"/>
      <c r="CC11" s="17">
        <v>0.18743592980479801</v>
      </c>
      <c r="CD11" s="17">
        <v>0.391927535948559</v>
      </c>
      <c r="CE11" s="17"/>
      <c r="CF11" s="17">
        <v>0.23418351226061901</v>
      </c>
      <c r="CG11" s="17"/>
      <c r="CH11" s="17">
        <v>0.22744639459409099</v>
      </c>
      <c r="CI11" s="17">
        <v>0.20600321099975299</v>
      </c>
    </row>
    <row r="12" spans="2:87" x14ac:dyDescent="0.35">
      <c r="B12" s="18" t="s">
        <v>130</v>
      </c>
      <c r="C12" s="17">
        <v>3.0101931126658099E-2</v>
      </c>
      <c r="D12" s="17">
        <v>3.7633966163298498E-2</v>
      </c>
      <c r="E12" s="17">
        <v>2.2910594836872099E-2</v>
      </c>
      <c r="F12" s="17"/>
      <c r="G12" s="17">
        <v>1.9667046930735701E-2</v>
      </c>
      <c r="H12" s="17">
        <v>2.6258475990913799E-2</v>
      </c>
      <c r="I12" s="17">
        <v>2.4317898293238101E-2</v>
      </c>
      <c r="J12" s="17">
        <v>3.5200051425853203E-2</v>
      </c>
      <c r="K12" s="17">
        <v>3.9179691814289902E-2</v>
      </c>
      <c r="L12" s="17">
        <v>3.46960083631878E-2</v>
      </c>
      <c r="M12" s="17"/>
      <c r="N12" s="17">
        <v>3.6414937075241197E-2</v>
      </c>
      <c r="O12" s="17">
        <v>3.0811069602047901E-2</v>
      </c>
      <c r="P12" s="17">
        <v>2.2621253609385002E-2</v>
      </c>
      <c r="Q12" s="17">
        <v>2.9539924741635401E-2</v>
      </c>
      <c r="R12" s="17"/>
      <c r="S12" s="17">
        <v>2.7519303756475402E-2</v>
      </c>
      <c r="T12" s="17">
        <v>1.6933222190520202E-2</v>
      </c>
      <c r="U12" s="17">
        <v>3.3147929637838199E-2</v>
      </c>
      <c r="V12" s="17">
        <v>5.43753963633027E-2</v>
      </c>
      <c r="W12" s="17">
        <v>4.0044485021184101E-2</v>
      </c>
      <c r="X12" s="17">
        <v>3.9671928416290601E-2</v>
      </c>
      <c r="Y12" s="17">
        <v>4.1427822248198902E-2</v>
      </c>
      <c r="Z12" s="17">
        <v>2.2237122380923499E-2</v>
      </c>
      <c r="AA12" s="17">
        <v>1.2183769582876199E-2</v>
      </c>
      <c r="AB12" s="17">
        <v>3.28943101771405E-2</v>
      </c>
      <c r="AC12" s="17">
        <v>1.7516518701178999E-2</v>
      </c>
      <c r="AD12" s="17">
        <v>2.5394882022839599E-2</v>
      </c>
      <c r="AE12" s="17"/>
      <c r="AF12" s="17">
        <v>2.77622999354716E-2</v>
      </c>
      <c r="AG12" s="17">
        <v>2.3754228309660799E-2</v>
      </c>
      <c r="AH12" s="17">
        <v>3.96979519139571E-2</v>
      </c>
      <c r="AI12" s="17">
        <v>3.6261760024946597E-2</v>
      </c>
      <c r="AJ12" s="17">
        <v>2.0179412845516199E-2</v>
      </c>
      <c r="AK12" s="17"/>
      <c r="AL12" s="17">
        <v>3.6211294468463801E-2</v>
      </c>
      <c r="AM12" s="17">
        <v>2.49186742594469E-2</v>
      </c>
      <c r="AN12" s="17">
        <v>2.7054119891505999E-2</v>
      </c>
      <c r="AO12" s="17">
        <v>3.2849041867408599E-2</v>
      </c>
      <c r="AP12" s="17"/>
      <c r="AQ12" s="17">
        <v>3.0036905102684398E-2</v>
      </c>
      <c r="AR12" s="17">
        <v>3.01962846584749E-2</v>
      </c>
      <c r="AS12" s="17"/>
      <c r="AT12" s="17">
        <v>2.92680330629972E-2</v>
      </c>
      <c r="AU12" s="17">
        <v>3.4094207532600902E-2</v>
      </c>
      <c r="AV12" s="17"/>
      <c r="AW12" s="17">
        <v>3.1780483724237397E-2</v>
      </c>
      <c r="AX12" s="17">
        <v>3.11270457561772E-2</v>
      </c>
      <c r="AY12" s="17">
        <v>2.6753919375443601E-2</v>
      </c>
      <c r="AZ12" s="17"/>
      <c r="BA12" s="17">
        <v>3.4219095190127301E-2</v>
      </c>
      <c r="BB12" s="17">
        <v>3.1938875723593302E-2</v>
      </c>
      <c r="BC12" s="17">
        <v>2.5589563485562201E-2</v>
      </c>
      <c r="BD12" s="17">
        <v>1.5880812443477301E-2</v>
      </c>
      <c r="BE12" s="17">
        <v>5.6035675155185802E-2</v>
      </c>
      <c r="BF12" s="17"/>
      <c r="BG12" s="17">
        <v>3.3866441307482002E-2</v>
      </c>
      <c r="BH12" s="17">
        <v>2.7354629347044801E-2</v>
      </c>
      <c r="BI12" s="17"/>
      <c r="BJ12" s="17">
        <v>3.1589629369571499E-2</v>
      </c>
      <c r="BK12" s="17">
        <v>2.52860739686829E-2</v>
      </c>
      <c r="BL12" s="17"/>
      <c r="BM12" s="17">
        <v>1.7371161211780999E-2</v>
      </c>
      <c r="BN12" s="17">
        <v>3.6742073594574799E-2</v>
      </c>
      <c r="BO12" s="17">
        <v>2.4495587089854401E-2</v>
      </c>
      <c r="BP12" s="17">
        <v>3.1669658141099601E-2</v>
      </c>
      <c r="BQ12" s="17">
        <v>4.94729998755149E-2</v>
      </c>
      <c r="BR12" s="17"/>
      <c r="BS12" s="17">
        <v>3.9202699169422497E-2</v>
      </c>
      <c r="BT12" s="17"/>
      <c r="BU12" s="17">
        <v>2.12962898435737E-2</v>
      </c>
      <c r="BV12" s="17">
        <v>2.9233116390847299E-2</v>
      </c>
      <c r="BW12" s="17">
        <v>2.5943965800061999E-2</v>
      </c>
      <c r="BX12" s="17">
        <v>4.5093877117836002E-2</v>
      </c>
      <c r="BY12" s="17">
        <v>4.1462859408450597E-2</v>
      </c>
      <c r="BZ12" s="17"/>
      <c r="CA12" s="17">
        <v>3.4378426985596802E-2</v>
      </c>
      <c r="CB12" s="17"/>
      <c r="CC12" s="17">
        <v>1.8058855215617699E-2</v>
      </c>
      <c r="CD12" s="17">
        <v>7.8143318969978504E-2</v>
      </c>
      <c r="CE12" s="17"/>
      <c r="CF12" s="17">
        <v>2.7944870995148401E-2</v>
      </c>
      <c r="CG12" s="17"/>
      <c r="CH12" s="17">
        <v>3.26839439828173E-2</v>
      </c>
      <c r="CI12" s="17">
        <v>2.07824655831584E-2</v>
      </c>
    </row>
    <row r="13" spans="2:87" x14ac:dyDescent="0.35">
      <c r="B13" s="18" t="s">
        <v>131</v>
      </c>
      <c r="C13" s="19">
        <v>2.4676307147444201E-2</v>
      </c>
      <c r="D13" s="19">
        <v>1.9814937882972099E-2</v>
      </c>
      <c r="E13" s="19">
        <v>2.8462197342809699E-2</v>
      </c>
      <c r="F13" s="19"/>
      <c r="G13" s="19">
        <v>1.01863118647569E-2</v>
      </c>
      <c r="H13" s="19">
        <v>2.2714080411732E-2</v>
      </c>
      <c r="I13" s="19">
        <v>2.7901757148403199E-2</v>
      </c>
      <c r="J13" s="19">
        <v>2.4363382405272801E-2</v>
      </c>
      <c r="K13" s="19">
        <v>1.91081583660472E-2</v>
      </c>
      <c r="L13" s="19">
        <v>3.7371673536842502E-2</v>
      </c>
      <c r="M13" s="19"/>
      <c r="N13" s="19">
        <v>1.6773008168122501E-2</v>
      </c>
      <c r="O13" s="19">
        <v>2.0343417808546899E-2</v>
      </c>
      <c r="P13" s="19">
        <v>2.6441085151431301E-2</v>
      </c>
      <c r="Q13" s="19">
        <v>3.6508624541807803E-2</v>
      </c>
      <c r="R13" s="19"/>
      <c r="S13" s="19">
        <v>1.6952182547338601E-2</v>
      </c>
      <c r="T13" s="19">
        <v>2.08356517548079E-2</v>
      </c>
      <c r="U13" s="19">
        <v>3.9604991612779798E-2</v>
      </c>
      <c r="V13" s="19">
        <v>1.6869768063875301E-2</v>
      </c>
      <c r="W13" s="19">
        <v>0</v>
      </c>
      <c r="X13" s="19">
        <v>3.9948852450585902E-2</v>
      </c>
      <c r="Y13" s="19">
        <v>2.7721119369479501E-2</v>
      </c>
      <c r="Z13" s="19">
        <v>0</v>
      </c>
      <c r="AA13" s="19">
        <v>3.9477366361071901E-2</v>
      </c>
      <c r="AB13" s="19">
        <v>2.0335618287356999E-2</v>
      </c>
      <c r="AC13" s="19">
        <v>5.0518337265436801E-2</v>
      </c>
      <c r="AD13" s="19">
        <v>1.3120015105664099E-2</v>
      </c>
      <c r="AE13" s="19"/>
      <c r="AF13" s="19">
        <v>4.3926723256957297E-2</v>
      </c>
      <c r="AG13" s="19">
        <v>1.8770725388904799E-2</v>
      </c>
      <c r="AH13" s="19">
        <v>3.3889125798353903E-2</v>
      </c>
      <c r="AI13" s="19">
        <v>4.4415035819258602E-3</v>
      </c>
      <c r="AJ13" s="19">
        <v>8.9134816011828492E-3</v>
      </c>
      <c r="AK13" s="19"/>
      <c r="AL13" s="19">
        <v>3.2284262119676901E-2</v>
      </c>
      <c r="AM13" s="19">
        <v>2.2380179118924801E-2</v>
      </c>
      <c r="AN13" s="19">
        <v>2.1861489178871599E-2</v>
      </c>
      <c r="AO13" s="19">
        <v>0</v>
      </c>
      <c r="AP13" s="19"/>
      <c r="AQ13" s="19">
        <v>2.96706264049529E-2</v>
      </c>
      <c r="AR13" s="19">
        <v>1.7429490685834801E-2</v>
      </c>
      <c r="AS13" s="19"/>
      <c r="AT13" s="19">
        <v>2.05494998989444E-2</v>
      </c>
      <c r="AU13" s="19">
        <v>3.7370985602009799E-2</v>
      </c>
      <c r="AV13" s="19"/>
      <c r="AW13" s="19">
        <v>2.13599644416416E-2</v>
      </c>
      <c r="AX13" s="19">
        <v>2.6621334897009699E-2</v>
      </c>
      <c r="AY13" s="19">
        <v>2.2699968798279201E-2</v>
      </c>
      <c r="AZ13" s="19"/>
      <c r="BA13" s="19">
        <v>1.9390064429276301E-2</v>
      </c>
      <c r="BB13" s="19">
        <v>2.50834845092269E-2</v>
      </c>
      <c r="BC13" s="19">
        <v>2.5785118612400199E-2</v>
      </c>
      <c r="BD13" s="19">
        <v>2.6906312623950698E-2</v>
      </c>
      <c r="BE13" s="19">
        <v>3.7724623071596998E-2</v>
      </c>
      <c r="BF13" s="19"/>
      <c r="BG13" s="19">
        <v>3.2119974937008203E-2</v>
      </c>
      <c r="BH13" s="19">
        <v>1.9243993039412099E-2</v>
      </c>
      <c r="BI13" s="19"/>
      <c r="BJ13" s="19">
        <v>2.6623069684823E-2</v>
      </c>
      <c r="BK13" s="19">
        <v>1.8014996381415301E-2</v>
      </c>
      <c r="BL13" s="19"/>
      <c r="BM13" s="19">
        <v>3.93625844419234E-2</v>
      </c>
      <c r="BN13" s="19">
        <v>3.4291184414444002E-2</v>
      </c>
      <c r="BO13" s="19">
        <v>1.6437250838296599E-2</v>
      </c>
      <c r="BP13" s="19">
        <v>1.7331101522409399E-2</v>
      </c>
      <c r="BQ13" s="19">
        <v>1.6472971970793299E-2</v>
      </c>
      <c r="BR13" s="19"/>
      <c r="BS13" s="19">
        <v>1.3309681245191E-2</v>
      </c>
      <c r="BT13" s="19"/>
      <c r="BU13" s="19">
        <v>3.5576497660577203E-2</v>
      </c>
      <c r="BV13" s="19">
        <v>6.3277958906337002E-3</v>
      </c>
      <c r="BW13" s="19">
        <v>2.35656815648887E-2</v>
      </c>
      <c r="BX13" s="19">
        <v>1.8696736711345401E-2</v>
      </c>
      <c r="BY13" s="19">
        <v>3.9302400275574002E-2</v>
      </c>
      <c r="BZ13" s="19"/>
      <c r="CA13" s="19">
        <v>1.5601862913209599E-2</v>
      </c>
      <c r="CB13" s="19"/>
      <c r="CC13" s="19">
        <v>1.9943147970996399E-2</v>
      </c>
      <c r="CD13" s="19">
        <v>4.5948990410545299E-3</v>
      </c>
      <c r="CE13" s="19"/>
      <c r="CF13" s="19">
        <v>2.6007145010590101E-2</v>
      </c>
      <c r="CG13" s="19"/>
      <c r="CH13" s="19">
        <v>2.4991167406664599E-2</v>
      </c>
      <c r="CI13" s="19">
        <v>4.4076109215017796E-3</v>
      </c>
    </row>
    <row r="14" spans="2:87" x14ac:dyDescent="0.35">
      <c r="B14" s="16"/>
    </row>
    <row r="15" spans="2:87" x14ac:dyDescent="0.35">
      <c r="B15" t="s">
        <v>118</v>
      </c>
    </row>
    <row r="16" spans="2:87" x14ac:dyDescent="0.35">
      <c r="B16" t="s">
        <v>119</v>
      </c>
    </row>
    <row r="18" spans="2:2" x14ac:dyDescent="0.35">
      <c r="B18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B2:CI17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261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1041</v>
      </c>
      <c r="D7" s="10">
        <v>512</v>
      </c>
      <c r="E7" s="10">
        <v>526</v>
      </c>
      <c r="F7" s="10"/>
      <c r="G7" s="10">
        <v>92</v>
      </c>
      <c r="H7" s="10">
        <v>175</v>
      </c>
      <c r="I7" s="10">
        <v>193</v>
      </c>
      <c r="J7" s="10">
        <v>192</v>
      </c>
      <c r="K7" s="10">
        <v>162</v>
      </c>
      <c r="L7" s="10">
        <v>227</v>
      </c>
      <c r="M7" s="10"/>
      <c r="N7" s="10">
        <v>308</v>
      </c>
      <c r="O7" s="10">
        <v>261</v>
      </c>
      <c r="P7" s="10">
        <v>227</v>
      </c>
      <c r="Q7" s="10">
        <v>242</v>
      </c>
      <c r="R7" s="10"/>
      <c r="S7" s="10">
        <v>153</v>
      </c>
      <c r="T7" s="10">
        <v>146</v>
      </c>
      <c r="U7" s="10">
        <v>84</v>
      </c>
      <c r="V7" s="10">
        <v>87</v>
      </c>
      <c r="W7" s="10">
        <v>82</v>
      </c>
      <c r="X7" s="10">
        <v>84</v>
      </c>
      <c r="Y7" s="10">
        <v>75</v>
      </c>
      <c r="Z7" s="10">
        <v>40</v>
      </c>
      <c r="AA7" s="10">
        <v>96</v>
      </c>
      <c r="AB7" s="10">
        <v>95</v>
      </c>
      <c r="AC7" s="10">
        <v>62</v>
      </c>
      <c r="AD7" s="10">
        <v>37</v>
      </c>
      <c r="AE7" s="10"/>
      <c r="AF7" s="10">
        <v>157</v>
      </c>
      <c r="AG7" s="10">
        <v>397</v>
      </c>
      <c r="AH7" s="10">
        <v>216</v>
      </c>
      <c r="AI7" s="10">
        <v>116</v>
      </c>
      <c r="AJ7" s="10">
        <v>119</v>
      </c>
      <c r="AK7" s="10"/>
      <c r="AL7" s="10">
        <v>411</v>
      </c>
      <c r="AM7" s="10">
        <v>383</v>
      </c>
      <c r="AN7" s="10">
        <v>188</v>
      </c>
      <c r="AO7" s="10">
        <v>59</v>
      </c>
      <c r="AP7" s="10"/>
      <c r="AQ7" s="10">
        <v>600</v>
      </c>
      <c r="AR7" s="10">
        <v>441</v>
      </c>
      <c r="AS7" s="10"/>
      <c r="AT7" s="10">
        <v>696</v>
      </c>
      <c r="AU7" s="10">
        <v>206</v>
      </c>
      <c r="AV7" s="10"/>
      <c r="AW7" s="10">
        <v>408</v>
      </c>
      <c r="AX7" s="10">
        <v>248</v>
      </c>
      <c r="AY7" s="10">
        <v>354</v>
      </c>
      <c r="AZ7" s="10"/>
      <c r="BA7" s="10">
        <v>246</v>
      </c>
      <c r="BB7" s="10">
        <v>289</v>
      </c>
      <c r="BC7" s="10">
        <v>343</v>
      </c>
      <c r="BD7" s="10">
        <v>104</v>
      </c>
      <c r="BE7" s="10">
        <v>58</v>
      </c>
      <c r="BF7" s="10"/>
      <c r="BG7" s="10">
        <v>407</v>
      </c>
      <c r="BH7" s="10">
        <v>634</v>
      </c>
      <c r="BI7" s="10"/>
      <c r="BJ7" s="10">
        <v>791</v>
      </c>
      <c r="BK7" s="10">
        <v>244</v>
      </c>
      <c r="BL7" s="10"/>
      <c r="BM7" s="10">
        <v>149</v>
      </c>
      <c r="BN7" s="10">
        <v>191</v>
      </c>
      <c r="BO7" s="10">
        <v>377</v>
      </c>
      <c r="BP7" s="10">
        <v>76</v>
      </c>
      <c r="BQ7" s="10">
        <v>122</v>
      </c>
      <c r="BR7" s="10"/>
      <c r="BS7" s="10">
        <v>316</v>
      </c>
      <c r="BT7" s="10"/>
      <c r="BU7" s="10">
        <v>193</v>
      </c>
      <c r="BV7" s="10">
        <v>271</v>
      </c>
      <c r="BW7" s="10">
        <v>80</v>
      </c>
      <c r="BX7" s="10">
        <v>201</v>
      </c>
      <c r="BY7" s="10">
        <v>87</v>
      </c>
      <c r="BZ7" s="10"/>
      <c r="CA7" s="10">
        <v>88</v>
      </c>
      <c r="CB7" s="10"/>
      <c r="CC7" s="10">
        <v>824</v>
      </c>
      <c r="CD7" s="10">
        <v>189</v>
      </c>
      <c r="CE7" s="10"/>
      <c r="CF7" s="10">
        <v>395</v>
      </c>
      <c r="CG7" s="10"/>
      <c r="CH7" s="10">
        <v>353</v>
      </c>
      <c r="CI7" s="10">
        <v>124</v>
      </c>
    </row>
    <row r="8" spans="2:87" ht="30" customHeight="1" x14ac:dyDescent="0.35">
      <c r="B8" s="11" t="s">
        <v>20</v>
      </c>
      <c r="C8" s="11">
        <v>1048</v>
      </c>
      <c r="D8" s="11">
        <v>506</v>
      </c>
      <c r="E8" s="11">
        <v>538</v>
      </c>
      <c r="F8" s="11"/>
      <c r="G8" s="11">
        <v>162</v>
      </c>
      <c r="H8" s="11">
        <v>171</v>
      </c>
      <c r="I8" s="11">
        <v>182</v>
      </c>
      <c r="J8" s="11">
        <v>180</v>
      </c>
      <c r="K8" s="11">
        <v>147</v>
      </c>
      <c r="L8" s="11">
        <v>206</v>
      </c>
      <c r="M8" s="11"/>
      <c r="N8" s="11">
        <v>280</v>
      </c>
      <c r="O8" s="11">
        <v>275</v>
      </c>
      <c r="P8" s="11">
        <v>239</v>
      </c>
      <c r="Q8" s="11">
        <v>250</v>
      </c>
      <c r="R8" s="11"/>
      <c r="S8" s="11">
        <v>154</v>
      </c>
      <c r="T8" s="11">
        <v>138</v>
      </c>
      <c r="U8" s="11">
        <v>82</v>
      </c>
      <c r="V8" s="11">
        <v>93</v>
      </c>
      <c r="W8" s="11">
        <v>74</v>
      </c>
      <c r="X8" s="11">
        <v>91</v>
      </c>
      <c r="Y8" s="11">
        <v>84</v>
      </c>
      <c r="Z8" s="11">
        <v>41</v>
      </c>
      <c r="AA8" s="11">
        <v>110</v>
      </c>
      <c r="AB8" s="11">
        <v>91</v>
      </c>
      <c r="AC8" s="11">
        <v>57</v>
      </c>
      <c r="AD8" s="11">
        <v>33</v>
      </c>
      <c r="AE8" s="11"/>
      <c r="AF8" s="11">
        <v>162</v>
      </c>
      <c r="AG8" s="11">
        <v>406</v>
      </c>
      <c r="AH8" s="11">
        <v>215</v>
      </c>
      <c r="AI8" s="11">
        <v>114</v>
      </c>
      <c r="AJ8" s="11">
        <v>112</v>
      </c>
      <c r="AK8" s="11"/>
      <c r="AL8" s="11">
        <v>396</v>
      </c>
      <c r="AM8" s="11">
        <v>394</v>
      </c>
      <c r="AN8" s="11">
        <v>193</v>
      </c>
      <c r="AO8" s="11">
        <v>64</v>
      </c>
      <c r="AP8" s="11"/>
      <c r="AQ8" s="11">
        <v>610</v>
      </c>
      <c r="AR8" s="11">
        <v>437</v>
      </c>
      <c r="AS8" s="11"/>
      <c r="AT8" s="11">
        <v>704</v>
      </c>
      <c r="AU8" s="11">
        <v>186</v>
      </c>
      <c r="AV8" s="11"/>
      <c r="AW8" s="11">
        <v>380</v>
      </c>
      <c r="AX8" s="11">
        <v>251</v>
      </c>
      <c r="AY8" s="11">
        <v>375</v>
      </c>
      <c r="AZ8" s="11"/>
      <c r="BA8" s="11">
        <v>261</v>
      </c>
      <c r="BB8" s="11">
        <v>286</v>
      </c>
      <c r="BC8" s="11">
        <v>345</v>
      </c>
      <c r="BD8" s="11">
        <v>99</v>
      </c>
      <c r="BE8" s="11">
        <v>56</v>
      </c>
      <c r="BF8" s="11"/>
      <c r="BG8" s="11">
        <v>441</v>
      </c>
      <c r="BH8" s="11">
        <v>606</v>
      </c>
      <c r="BI8" s="11"/>
      <c r="BJ8" s="11">
        <v>816</v>
      </c>
      <c r="BK8" s="11">
        <v>226</v>
      </c>
      <c r="BL8" s="11"/>
      <c r="BM8" s="11">
        <v>161</v>
      </c>
      <c r="BN8" s="11">
        <v>179</v>
      </c>
      <c r="BO8" s="11">
        <v>385</v>
      </c>
      <c r="BP8" s="11">
        <v>74</v>
      </c>
      <c r="BQ8" s="11">
        <v>123</v>
      </c>
      <c r="BR8" s="11"/>
      <c r="BS8" s="11">
        <v>318</v>
      </c>
      <c r="BT8" s="11"/>
      <c r="BU8" s="11">
        <v>188</v>
      </c>
      <c r="BV8" s="11">
        <v>278</v>
      </c>
      <c r="BW8" s="11">
        <v>79</v>
      </c>
      <c r="BX8" s="11">
        <v>198</v>
      </c>
      <c r="BY8" s="11">
        <v>94</v>
      </c>
      <c r="BZ8" s="11"/>
      <c r="CA8" s="11">
        <v>92</v>
      </c>
      <c r="CB8" s="11"/>
      <c r="CC8" s="11">
        <v>820</v>
      </c>
      <c r="CD8" s="11">
        <v>196</v>
      </c>
      <c r="CE8" s="11"/>
      <c r="CF8" s="11">
        <v>378</v>
      </c>
      <c r="CG8" s="11"/>
      <c r="CH8" s="11">
        <v>350</v>
      </c>
      <c r="CI8" s="11">
        <v>124</v>
      </c>
    </row>
    <row r="9" spans="2:87" x14ac:dyDescent="0.35">
      <c r="B9" s="18" t="s">
        <v>255</v>
      </c>
      <c r="C9" s="17">
        <v>0.110679935243813</v>
      </c>
      <c r="D9" s="17">
        <v>0.12930022546288</v>
      </c>
      <c r="E9" s="17">
        <v>9.1865106035718305E-2</v>
      </c>
      <c r="F9" s="17"/>
      <c r="G9" s="17">
        <v>0.16734852286117699</v>
      </c>
      <c r="H9" s="17">
        <v>0.18261976917419401</v>
      </c>
      <c r="I9" s="17">
        <v>8.2206571911368195E-2</v>
      </c>
      <c r="J9" s="17">
        <v>0.11612646939792</v>
      </c>
      <c r="K9" s="17">
        <v>6.4956772262519696E-2</v>
      </c>
      <c r="L9" s="17">
        <v>5.9280049201183502E-2</v>
      </c>
      <c r="M9" s="17"/>
      <c r="N9" s="17">
        <v>0.111873693491742</v>
      </c>
      <c r="O9" s="17">
        <v>0.105962929533056</v>
      </c>
      <c r="P9" s="17">
        <v>0.10351537694518299</v>
      </c>
      <c r="Q9" s="17">
        <v>0.12271757106029001</v>
      </c>
      <c r="R9" s="17"/>
      <c r="S9" s="17">
        <v>0.14093538996258001</v>
      </c>
      <c r="T9" s="17">
        <v>6.9971759702651806E-2</v>
      </c>
      <c r="U9" s="17">
        <v>0.105807877420282</v>
      </c>
      <c r="V9" s="17">
        <v>0.115155944172309</v>
      </c>
      <c r="W9" s="17">
        <v>2.1251958381819799E-2</v>
      </c>
      <c r="X9" s="17">
        <v>0.18292514219171199</v>
      </c>
      <c r="Y9" s="17">
        <v>7.8066851079927002E-2</v>
      </c>
      <c r="Z9" s="17">
        <v>0.16495138289427999</v>
      </c>
      <c r="AA9" s="17">
        <v>0.121544412898864</v>
      </c>
      <c r="AB9" s="17">
        <v>9.8675165677924503E-2</v>
      </c>
      <c r="AC9" s="17">
        <v>0.15240376776667799</v>
      </c>
      <c r="AD9" s="17">
        <v>7.9421188204969406E-2</v>
      </c>
      <c r="AE9" s="17"/>
      <c r="AF9" s="17">
        <v>0.11162063861160899</v>
      </c>
      <c r="AG9" s="17">
        <v>0.11491018193601001</v>
      </c>
      <c r="AH9" s="17">
        <v>8.3397320234694997E-2</v>
      </c>
      <c r="AI9" s="17">
        <v>7.3526920964109496E-2</v>
      </c>
      <c r="AJ9" s="17">
        <v>0.18905469299557801</v>
      </c>
      <c r="AK9" s="17"/>
      <c r="AL9" s="17">
        <v>0.102759395739837</v>
      </c>
      <c r="AM9" s="17">
        <v>0.121140537244475</v>
      </c>
      <c r="AN9" s="17">
        <v>0.106845762162806</v>
      </c>
      <c r="AO9" s="17">
        <v>0.106871634520964</v>
      </c>
      <c r="AP9" s="17"/>
      <c r="AQ9" s="17">
        <v>9.4343983428530204E-2</v>
      </c>
      <c r="AR9" s="17">
        <v>0.13346276605181701</v>
      </c>
      <c r="AS9" s="17"/>
      <c r="AT9" s="17">
        <v>0.117635779104448</v>
      </c>
      <c r="AU9" s="17">
        <v>4.9833795933741203E-2</v>
      </c>
      <c r="AV9" s="17"/>
      <c r="AW9" s="17">
        <v>8.5670157442762199E-2</v>
      </c>
      <c r="AX9" s="17">
        <v>0.13880435341181399</v>
      </c>
      <c r="AY9" s="17">
        <v>0.112071417012526</v>
      </c>
      <c r="AZ9" s="17"/>
      <c r="BA9" s="17">
        <v>0.12446517478083501</v>
      </c>
      <c r="BB9" s="17">
        <v>0.11245157301935001</v>
      </c>
      <c r="BC9" s="17">
        <v>0.114239652812163</v>
      </c>
      <c r="BD9" s="17">
        <v>5.8026425623534099E-2</v>
      </c>
      <c r="BE9" s="17">
        <v>0.110422325450082</v>
      </c>
      <c r="BF9" s="17"/>
      <c r="BG9" s="17">
        <v>0.12888059129665599</v>
      </c>
      <c r="BH9" s="17">
        <v>9.7421617491319307E-2</v>
      </c>
      <c r="BI9" s="17"/>
      <c r="BJ9" s="17">
        <v>0.12239847445695901</v>
      </c>
      <c r="BK9" s="17">
        <v>7.1105129258377295E-2</v>
      </c>
      <c r="BL9" s="17"/>
      <c r="BM9" s="17">
        <v>0.115880265034881</v>
      </c>
      <c r="BN9" s="17">
        <v>7.4864585077321993E-2</v>
      </c>
      <c r="BO9" s="17">
        <v>0.14810786409395399</v>
      </c>
      <c r="BP9" s="17">
        <v>7.60898955683596E-2</v>
      </c>
      <c r="BQ9" s="17">
        <v>0.127698111292429</v>
      </c>
      <c r="BR9" s="17"/>
      <c r="BS9" s="17">
        <v>0.119162864854979</v>
      </c>
      <c r="BT9" s="17"/>
      <c r="BU9" s="17">
        <v>0.10744216618939</v>
      </c>
      <c r="BV9" s="17">
        <v>0.15009983620199699</v>
      </c>
      <c r="BW9" s="17">
        <v>9.8858980393089005E-2</v>
      </c>
      <c r="BX9" s="17">
        <v>0.119139743867855</v>
      </c>
      <c r="BY9" s="17">
        <v>0.102558943229517</v>
      </c>
      <c r="BZ9" s="17"/>
      <c r="CA9" s="17">
        <v>0.17795854189881299</v>
      </c>
      <c r="CB9" s="17"/>
      <c r="CC9" s="17">
        <v>0.111836073429547</v>
      </c>
      <c r="CD9" s="17">
        <v>0.123686844648601</v>
      </c>
      <c r="CE9" s="17"/>
      <c r="CF9" s="17">
        <v>6.0273952813942898E-2</v>
      </c>
      <c r="CG9" s="17"/>
      <c r="CH9" s="17">
        <v>9.8235802834044095E-2</v>
      </c>
      <c r="CI9" s="17">
        <v>0.13946701018972801</v>
      </c>
    </row>
    <row r="10" spans="2:87" x14ac:dyDescent="0.35">
      <c r="B10" s="18" t="s">
        <v>256</v>
      </c>
      <c r="C10" s="17">
        <v>0.30420148022413901</v>
      </c>
      <c r="D10" s="17">
        <v>0.32637345873248302</v>
      </c>
      <c r="E10" s="17">
        <v>0.28518163752577302</v>
      </c>
      <c r="F10" s="17"/>
      <c r="G10" s="17">
        <v>0.395205880732798</v>
      </c>
      <c r="H10" s="17">
        <v>0.34462466873296399</v>
      </c>
      <c r="I10" s="17">
        <v>0.34664241445231297</v>
      </c>
      <c r="J10" s="17">
        <v>0.28149044530259298</v>
      </c>
      <c r="K10" s="17">
        <v>0.249352413491468</v>
      </c>
      <c r="L10" s="17">
        <v>0.220539975030075</v>
      </c>
      <c r="M10" s="17"/>
      <c r="N10" s="17">
        <v>0.32234885309905897</v>
      </c>
      <c r="O10" s="17">
        <v>0.32080734046919102</v>
      </c>
      <c r="P10" s="17">
        <v>0.292131910991346</v>
      </c>
      <c r="Q10" s="17">
        <v>0.27710988022892802</v>
      </c>
      <c r="R10" s="17"/>
      <c r="S10" s="17">
        <v>0.26315071779226901</v>
      </c>
      <c r="T10" s="17">
        <v>0.366673133328005</v>
      </c>
      <c r="U10" s="17">
        <v>0.28997157128247902</v>
      </c>
      <c r="V10" s="17">
        <v>0.27780061061021499</v>
      </c>
      <c r="W10" s="17">
        <v>0.37062111267084902</v>
      </c>
      <c r="X10" s="17">
        <v>0.35724411090583102</v>
      </c>
      <c r="Y10" s="17">
        <v>0.24097797377364699</v>
      </c>
      <c r="Z10" s="17">
        <v>0.23727249237999601</v>
      </c>
      <c r="AA10" s="17">
        <v>0.32110538209927703</v>
      </c>
      <c r="AB10" s="17">
        <v>0.32751925365392098</v>
      </c>
      <c r="AC10" s="17">
        <v>0.20455927057265699</v>
      </c>
      <c r="AD10" s="17">
        <v>0.34516652239888101</v>
      </c>
      <c r="AE10" s="17"/>
      <c r="AF10" s="17">
        <v>0.26270726737615202</v>
      </c>
      <c r="AG10" s="17">
        <v>0.31489385793541702</v>
      </c>
      <c r="AH10" s="17">
        <v>0.31065509287411802</v>
      </c>
      <c r="AI10" s="17">
        <v>0.36473238988303502</v>
      </c>
      <c r="AJ10" s="17">
        <v>0.303722007265255</v>
      </c>
      <c r="AK10" s="17"/>
      <c r="AL10" s="17">
        <v>0.27577009360774202</v>
      </c>
      <c r="AM10" s="17">
        <v>0.27546250701091002</v>
      </c>
      <c r="AN10" s="17">
        <v>0.373422073372848</v>
      </c>
      <c r="AO10" s="17">
        <v>0.448037657702968</v>
      </c>
      <c r="AP10" s="17"/>
      <c r="AQ10" s="17">
        <v>0.28705752117376299</v>
      </c>
      <c r="AR10" s="17">
        <v>0.32811119315918102</v>
      </c>
      <c r="AS10" s="17"/>
      <c r="AT10" s="17">
        <v>0.32054479859998702</v>
      </c>
      <c r="AU10" s="17">
        <v>0.22691444362587801</v>
      </c>
      <c r="AV10" s="17"/>
      <c r="AW10" s="17">
        <v>0.26581096275688898</v>
      </c>
      <c r="AX10" s="17">
        <v>0.32901005911264902</v>
      </c>
      <c r="AY10" s="17">
        <v>0.32504127694233997</v>
      </c>
      <c r="AZ10" s="17"/>
      <c r="BA10" s="17">
        <v>0.34986606348990601</v>
      </c>
      <c r="BB10" s="17">
        <v>0.26004360655751402</v>
      </c>
      <c r="BC10" s="17">
        <v>0.31622241254995198</v>
      </c>
      <c r="BD10" s="17">
        <v>0.294152192725813</v>
      </c>
      <c r="BE10" s="17">
        <v>0.26521492418346099</v>
      </c>
      <c r="BF10" s="17"/>
      <c r="BG10" s="17">
        <v>0.31234908587545501</v>
      </c>
      <c r="BH10" s="17">
        <v>0.29826633457150298</v>
      </c>
      <c r="BI10" s="17"/>
      <c r="BJ10" s="17">
        <v>0.31483070957473802</v>
      </c>
      <c r="BK10" s="17">
        <v>0.25707958819288101</v>
      </c>
      <c r="BL10" s="17"/>
      <c r="BM10" s="17">
        <v>0.25903833889747302</v>
      </c>
      <c r="BN10" s="17">
        <v>0.228699522567828</v>
      </c>
      <c r="BO10" s="17">
        <v>0.34340531417932402</v>
      </c>
      <c r="BP10" s="17">
        <v>0.30659170098631799</v>
      </c>
      <c r="BQ10" s="17">
        <v>0.24919617140816899</v>
      </c>
      <c r="BR10" s="17"/>
      <c r="BS10" s="17">
        <v>0.31624462872784398</v>
      </c>
      <c r="BT10" s="17"/>
      <c r="BU10" s="17">
        <v>0.23177950135039799</v>
      </c>
      <c r="BV10" s="17">
        <v>0.40081450692382897</v>
      </c>
      <c r="BW10" s="17">
        <v>0.31047279115300502</v>
      </c>
      <c r="BX10" s="17">
        <v>0.26082745885023501</v>
      </c>
      <c r="BY10" s="17">
        <v>0.223316006353562</v>
      </c>
      <c r="BZ10" s="17"/>
      <c r="CA10" s="17">
        <v>0.431625824967445</v>
      </c>
      <c r="CB10" s="17"/>
      <c r="CC10" s="17">
        <v>0.31309423086190902</v>
      </c>
      <c r="CD10" s="17">
        <v>0.29029159860432602</v>
      </c>
      <c r="CE10" s="17"/>
      <c r="CF10" s="17">
        <v>0.31713058255968501</v>
      </c>
      <c r="CG10" s="17"/>
      <c r="CH10" s="17">
        <v>0.30074789646486599</v>
      </c>
      <c r="CI10" s="17">
        <v>0.44000154961617699</v>
      </c>
    </row>
    <row r="11" spans="2:87" x14ac:dyDescent="0.35">
      <c r="B11" s="18" t="s">
        <v>257</v>
      </c>
      <c r="C11" s="17">
        <v>0.481632422198016</v>
      </c>
      <c r="D11" s="17">
        <v>0.470426209310633</v>
      </c>
      <c r="E11" s="17">
        <v>0.49312725409304098</v>
      </c>
      <c r="F11" s="17"/>
      <c r="G11" s="17">
        <v>0.33032453299386999</v>
      </c>
      <c r="H11" s="17">
        <v>0.41529406732928098</v>
      </c>
      <c r="I11" s="17">
        <v>0.459532798345197</v>
      </c>
      <c r="J11" s="17">
        <v>0.50058796613662104</v>
      </c>
      <c r="K11" s="17">
        <v>0.55817410563440095</v>
      </c>
      <c r="L11" s="17">
        <v>0.60408352842527302</v>
      </c>
      <c r="M11" s="17"/>
      <c r="N11" s="17">
        <v>0.50140787000041498</v>
      </c>
      <c r="O11" s="17">
        <v>0.47738635339617802</v>
      </c>
      <c r="P11" s="17">
        <v>0.493221062120135</v>
      </c>
      <c r="Q11" s="17">
        <v>0.45060261771235999</v>
      </c>
      <c r="R11" s="17"/>
      <c r="S11" s="17">
        <v>0.47971578806759002</v>
      </c>
      <c r="T11" s="17">
        <v>0.49276753786850602</v>
      </c>
      <c r="U11" s="17">
        <v>0.47872533833936398</v>
      </c>
      <c r="V11" s="17">
        <v>0.45449287892346901</v>
      </c>
      <c r="W11" s="17">
        <v>0.50745463974506699</v>
      </c>
      <c r="X11" s="17">
        <v>0.34978358235068002</v>
      </c>
      <c r="Y11" s="17">
        <v>0.59790601450331005</v>
      </c>
      <c r="Z11" s="17">
        <v>0.462361240758695</v>
      </c>
      <c r="AA11" s="17">
        <v>0.505284635280973</v>
      </c>
      <c r="AB11" s="17">
        <v>0.48500036047301998</v>
      </c>
      <c r="AC11" s="17">
        <v>0.50050846715276798</v>
      </c>
      <c r="AD11" s="17">
        <v>0.44267387975109701</v>
      </c>
      <c r="AE11" s="17"/>
      <c r="AF11" s="17">
        <v>0.45878160705673998</v>
      </c>
      <c r="AG11" s="17">
        <v>0.47086916031751203</v>
      </c>
      <c r="AH11" s="17">
        <v>0.54449734394369997</v>
      </c>
      <c r="AI11" s="17">
        <v>0.49021128979928302</v>
      </c>
      <c r="AJ11" s="17">
        <v>0.42822082290996399</v>
      </c>
      <c r="AK11" s="17"/>
      <c r="AL11" s="17">
        <v>0.47828244212298898</v>
      </c>
      <c r="AM11" s="17">
        <v>0.50928876956442704</v>
      </c>
      <c r="AN11" s="17">
        <v>0.46458606385203499</v>
      </c>
      <c r="AO11" s="17">
        <v>0.383515479603251</v>
      </c>
      <c r="AP11" s="17"/>
      <c r="AQ11" s="17">
        <v>0.51003594980983402</v>
      </c>
      <c r="AR11" s="17">
        <v>0.44201962392047001</v>
      </c>
      <c r="AS11" s="17"/>
      <c r="AT11" s="17">
        <v>0.47695273389378301</v>
      </c>
      <c r="AU11" s="17">
        <v>0.57463124741377103</v>
      </c>
      <c r="AV11" s="17"/>
      <c r="AW11" s="17">
        <v>0.53962552366361805</v>
      </c>
      <c r="AX11" s="17">
        <v>0.45890820004674499</v>
      </c>
      <c r="AY11" s="17">
        <v>0.448636348326656</v>
      </c>
      <c r="AZ11" s="17"/>
      <c r="BA11" s="17">
        <v>0.47233431661721997</v>
      </c>
      <c r="BB11" s="17">
        <v>0.523452771954246</v>
      </c>
      <c r="BC11" s="17">
        <v>0.43899295110356301</v>
      </c>
      <c r="BD11" s="17">
        <v>0.49495811152158098</v>
      </c>
      <c r="BE11" s="17">
        <v>0.54207174719960804</v>
      </c>
      <c r="BF11" s="17"/>
      <c r="BG11" s="17">
        <v>0.46711317087598397</v>
      </c>
      <c r="BH11" s="17">
        <v>0.49220901059114402</v>
      </c>
      <c r="BI11" s="17"/>
      <c r="BJ11" s="17">
        <v>0.46562063236448498</v>
      </c>
      <c r="BK11" s="17">
        <v>0.54285059499473598</v>
      </c>
      <c r="BL11" s="17"/>
      <c r="BM11" s="17">
        <v>0.47865853262708802</v>
      </c>
      <c r="BN11" s="17">
        <v>0.60752647062863996</v>
      </c>
      <c r="BO11" s="17">
        <v>0.42878558114295101</v>
      </c>
      <c r="BP11" s="17">
        <v>0.43941092342591198</v>
      </c>
      <c r="BQ11" s="17">
        <v>0.5643929583274</v>
      </c>
      <c r="BR11" s="17"/>
      <c r="BS11" s="17">
        <v>0.497346118336222</v>
      </c>
      <c r="BT11" s="17"/>
      <c r="BU11" s="17">
        <v>0.56622199176536703</v>
      </c>
      <c r="BV11" s="17">
        <v>0.40447439471253199</v>
      </c>
      <c r="BW11" s="17">
        <v>0.424697850756099</v>
      </c>
      <c r="BX11" s="17">
        <v>0.55710276731577801</v>
      </c>
      <c r="BY11" s="17">
        <v>0.42941600143777903</v>
      </c>
      <c r="BZ11" s="17"/>
      <c r="CA11" s="17">
        <v>0.31644956000418401</v>
      </c>
      <c r="CB11" s="17"/>
      <c r="CC11" s="17">
        <v>0.47075450512497702</v>
      </c>
      <c r="CD11" s="17">
        <v>0.51712392081052905</v>
      </c>
      <c r="CE11" s="17"/>
      <c r="CF11" s="17">
        <v>0.52295013946111202</v>
      </c>
      <c r="CG11" s="17"/>
      <c r="CH11" s="17">
        <v>0.48470592282198</v>
      </c>
      <c r="CI11" s="17">
        <v>0.39063132505753001</v>
      </c>
    </row>
    <row r="12" spans="2:87" x14ac:dyDescent="0.35">
      <c r="B12" s="18" t="s">
        <v>161</v>
      </c>
      <c r="C12" s="19">
        <v>0.103486162334032</v>
      </c>
      <c r="D12" s="19">
        <v>7.3900106494003803E-2</v>
      </c>
      <c r="E12" s="19">
        <v>0.12982600234546801</v>
      </c>
      <c r="F12" s="19"/>
      <c r="G12" s="19">
        <v>0.10712106341215499</v>
      </c>
      <c r="H12" s="19">
        <v>5.7461494763561598E-2</v>
      </c>
      <c r="I12" s="19">
        <v>0.11161821529112199</v>
      </c>
      <c r="J12" s="19">
        <v>0.101795119162867</v>
      </c>
      <c r="K12" s="19">
        <v>0.12751670861161199</v>
      </c>
      <c r="L12" s="19">
        <v>0.116096447343468</v>
      </c>
      <c r="M12" s="19"/>
      <c r="N12" s="19">
        <v>6.4369583408783904E-2</v>
      </c>
      <c r="O12" s="19">
        <v>9.5843376601575006E-2</v>
      </c>
      <c r="P12" s="19">
        <v>0.111131649943337</v>
      </c>
      <c r="Q12" s="19">
        <v>0.149569930998423</v>
      </c>
      <c r="R12" s="19"/>
      <c r="S12" s="19">
        <v>0.116198104177561</v>
      </c>
      <c r="T12" s="19">
        <v>7.05875691008373E-2</v>
      </c>
      <c r="U12" s="19">
        <v>0.125495212957875</v>
      </c>
      <c r="V12" s="19">
        <v>0.15255056629400601</v>
      </c>
      <c r="W12" s="19">
        <v>0.100672289202264</v>
      </c>
      <c r="X12" s="19">
        <v>0.110047164551776</v>
      </c>
      <c r="Y12" s="19">
        <v>8.3049160643116099E-2</v>
      </c>
      <c r="Z12" s="19">
        <v>0.135414883967029</v>
      </c>
      <c r="AA12" s="19">
        <v>5.2065569720886398E-2</v>
      </c>
      <c r="AB12" s="19">
        <v>8.8805220195134496E-2</v>
      </c>
      <c r="AC12" s="19">
        <v>0.14252849450789701</v>
      </c>
      <c r="AD12" s="19">
        <v>0.13273840964505301</v>
      </c>
      <c r="AE12" s="19"/>
      <c r="AF12" s="19">
        <v>0.16689048695549899</v>
      </c>
      <c r="AG12" s="19">
        <v>9.9326799811060601E-2</v>
      </c>
      <c r="AH12" s="19">
        <v>6.1450242947487597E-2</v>
      </c>
      <c r="AI12" s="19">
        <v>7.1529399353572498E-2</v>
      </c>
      <c r="AJ12" s="19">
        <v>7.9002476829203194E-2</v>
      </c>
      <c r="AK12" s="19"/>
      <c r="AL12" s="19">
        <v>0.143188068529432</v>
      </c>
      <c r="AM12" s="19">
        <v>9.4108186180188194E-2</v>
      </c>
      <c r="AN12" s="19">
        <v>5.5146100612311601E-2</v>
      </c>
      <c r="AO12" s="19">
        <v>6.1575228172817201E-2</v>
      </c>
      <c r="AP12" s="19"/>
      <c r="AQ12" s="19">
        <v>0.108562545587873</v>
      </c>
      <c r="AR12" s="19">
        <v>9.6406416868533004E-2</v>
      </c>
      <c r="AS12" s="19"/>
      <c r="AT12" s="19">
        <v>8.4866688401781007E-2</v>
      </c>
      <c r="AU12" s="19">
        <v>0.14862051302661</v>
      </c>
      <c r="AV12" s="19"/>
      <c r="AW12" s="19">
        <v>0.108893356136731</v>
      </c>
      <c r="AX12" s="19">
        <v>7.3277387428791294E-2</v>
      </c>
      <c r="AY12" s="19">
        <v>0.114250957718478</v>
      </c>
      <c r="AZ12" s="19"/>
      <c r="BA12" s="19">
        <v>5.33344451120389E-2</v>
      </c>
      <c r="BB12" s="19">
        <v>0.10405204846888901</v>
      </c>
      <c r="BC12" s="19">
        <v>0.13054498353432201</v>
      </c>
      <c r="BD12" s="19">
        <v>0.152863270129072</v>
      </c>
      <c r="BE12" s="19">
        <v>8.22910031668493E-2</v>
      </c>
      <c r="BF12" s="19"/>
      <c r="BG12" s="19">
        <v>9.1657151951906005E-2</v>
      </c>
      <c r="BH12" s="19">
        <v>0.112103037346033</v>
      </c>
      <c r="BI12" s="19"/>
      <c r="BJ12" s="19">
        <v>9.7150183603817497E-2</v>
      </c>
      <c r="BK12" s="19">
        <v>0.128964687554005</v>
      </c>
      <c r="BL12" s="19"/>
      <c r="BM12" s="19">
        <v>0.14642286344055799</v>
      </c>
      <c r="BN12" s="19">
        <v>8.8909421726210303E-2</v>
      </c>
      <c r="BO12" s="19">
        <v>7.9701240583771302E-2</v>
      </c>
      <c r="BP12" s="19">
        <v>0.17790748001941001</v>
      </c>
      <c r="BQ12" s="19">
        <v>5.8712758972001899E-2</v>
      </c>
      <c r="BR12" s="19"/>
      <c r="BS12" s="19">
        <v>6.7246388080955496E-2</v>
      </c>
      <c r="BT12" s="19"/>
      <c r="BU12" s="19">
        <v>9.4556340694845004E-2</v>
      </c>
      <c r="BV12" s="19">
        <v>4.4611262161641803E-2</v>
      </c>
      <c r="BW12" s="19">
        <v>0.16597037769780701</v>
      </c>
      <c r="BX12" s="19">
        <v>6.2930029966132506E-2</v>
      </c>
      <c r="BY12" s="19">
        <v>0.244709048979142</v>
      </c>
      <c r="BZ12" s="19"/>
      <c r="CA12" s="19">
        <v>7.3966073129558593E-2</v>
      </c>
      <c r="CB12" s="19"/>
      <c r="CC12" s="19">
        <v>0.104315190583567</v>
      </c>
      <c r="CD12" s="19">
        <v>6.8897635936543605E-2</v>
      </c>
      <c r="CE12" s="19"/>
      <c r="CF12" s="19">
        <v>9.9645325165260396E-2</v>
      </c>
      <c r="CG12" s="19"/>
      <c r="CH12" s="19">
        <v>0.11631037787911</v>
      </c>
      <c r="CI12" s="19">
        <v>2.9900115136564299E-2</v>
      </c>
    </row>
    <row r="13" spans="2:87" x14ac:dyDescent="0.35">
      <c r="B13" s="16" t="s">
        <v>163</v>
      </c>
    </row>
    <row r="14" spans="2:87" x14ac:dyDescent="0.35">
      <c r="B14" t="s">
        <v>118</v>
      </c>
    </row>
    <row r="15" spans="2:87" x14ac:dyDescent="0.35">
      <c r="B15" t="s">
        <v>119</v>
      </c>
    </row>
    <row r="17" spans="2:2" x14ac:dyDescent="0.35">
      <c r="B17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B2:CI17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262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1041</v>
      </c>
      <c r="D7" s="10">
        <v>512</v>
      </c>
      <c r="E7" s="10">
        <v>526</v>
      </c>
      <c r="F7" s="10"/>
      <c r="G7" s="10">
        <v>92</v>
      </c>
      <c r="H7" s="10">
        <v>175</v>
      </c>
      <c r="I7" s="10">
        <v>193</v>
      </c>
      <c r="J7" s="10">
        <v>192</v>
      </c>
      <c r="K7" s="10">
        <v>162</v>
      </c>
      <c r="L7" s="10">
        <v>227</v>
      </c>
      <c r="M7" s="10"/>
      <c r="N7" s="10">
        <v>308</v>
      </c>
      <c r="O7" s="10">
        <v>261</v>
      </c>
      <c r="P7" s="10">
        <v>227</v>
      </c>
      <c r="Q7" s="10">
        <v>242</v>
      </c>
      <c r="R7" s="10"/>
      <c r="S7" s="10">
        <v>153</v>
      </c>
      <c r="T7" s="10">
        <v>146</v>
      </c>
      <c r="U7" s="10">
        <v>84</v>
      </c>
      <c r="V7" s="10">
        <v>87</v>
      </c>
      <c r="W7" s="10">
        <v>82</v>
      </c>
      <c r="X7" s="10">
        <v>84</v>
      </c>
      <c r="Y7" s="10">
        <v>75</v>
      </c>
      <c r="Z7" s="10">
        <v>40</v>
      </c>
      <c r="AA7" s="10">
        <v>96</v>
      </c>
      <c r="AB7" s="10">
        <v>95</v>
      </c>
      <c r="AC7" s="10">
        <v>62</v>
      </c>
      <c r="AD7" s="10">
        <v>37</v>
      </c>
      <c r="AE7" s="10"/>
      <c r="AF7" s="10">
        <v>157</v>
      </c>
      <c r="AG7" s="10">
        <v>397</v>
      </c>
      <c r="AH7" s="10">
        <v>216</v>
      </c>
      <c r="AI7" s="10">
        <v>116</v>
      </c>
      <c r="AJ7" s="10">
        <v>119</v>
      </c>
      <c r="AK7" s="10"/>
      <c r="AL7" s="10">
        <v>411</v>
      </c>
      <c r="AM7" s="10">
        <v>383</v>
      </c>
      <c r="AN7" s="10">
        <v>188</v>
      </c>
      <c r="AO7" s="10">
        <v>59</v>
      </c>
      <c r="AP7" s="10"/>
      <c r="AQ7" s="10">
        <v>600</v>
      </c>
      <c r="AR7" s="10">
        <v>441</v>
      </c>
      <c r="AS7" s="10"/>
      <c r="AT7" s="10">
        <v>696</v>
      </c>
      <c r="AU7" s="10">
        <v>206</v>
      </c>
      <c r="AV7" s="10"/>
      <c r="AW7" s="10">
        <v>408</v>
      </c>
      <c r="AX7" s="10">
        <v>248</v>
      </c>
      <c r="AY7" s="10">
        <v>354</v>
      </c>
      <c r="AZ7" s="10"/>
      <c r="BA7" s="10">
        <v>246</v>
      </c>
      <c r="BB7" s="10">
        <v>289</v>
      </c>
      <c r="BC7" s="10">
        <v>343</v>
      </c>
      <c r="BD7" s="10">
        <v>104</v>
      </c>
      <c r="BE7" s="10">
        <v>58</v>
      </c>
      <c r="BF7" s="10"/>
      <c r="BG7" s="10">
        <v>407</v>
      </c>
      <c r="BH7" s="10">
        <v>634</v>
      </c>
      <c r="BI7" s="10"/>
      <c r="BJ7" s="10">
        <v>791</v>
      </c>
      <c r="BK7" s="10">
        <v>244</v>
      </c>
      <c r="BL7" s="10"/>
      <c r="BM7" s="10">
        <v>149</v>
      </c>
      <c r="BN7" s="10">
        <v>191</v>
      </c>
      <c r="BO7" s="10">
        <v>377</v>
      </c>
      <c r="BP7" s="10">
        <v>76</v>
      </c>
      <c r="BQ7" s="10">
        <v>122</v>
      </c>
      <c r="BR7" s="10"/>
      <c r="BS7" s="10">
        <v>316</v>
      </c>
      <c r="BT7" s="10"/>
      <c r="BU7" s="10">
        <v>193</v>
      </c>
      <c r="BV7" s="10">
        <v>271</v>
      </c>
      <c r="BW7" s="10">
        <v>80</v>
      </c>
      <c r="BX7" s="10">
        <v>201</v>
      </c>
      <c r="BY7" s="10">
        <v>87</v>
      </c>
      <c r="BZ7" s="10"/>
      <c r="CA7" s="10">
        <v>88</v>
      </c>
      <c r="CB7" s="10"/>
      <c r="CC7" s="10">
        <v>824</v>
      </c>
      <c r="CD7" s="10">
        <v>189</v>
      </c>
      <c r="CE7" s="10"/>
      <c r="CF7" s="10">
        <v>395</v>
      </c>
      <c r="CG7" s="10"/>
      <c r="CH7" s="10">
        <v>353</v>
      </c>
      <c r="CI7" s="10">
        <v>124</v>
      </c>
    </row>
    <row r="8" spans="2:87" ht="30" customHeight="1" x14ac:dyDescent="0.35">
      <c r="B8" s="11" t="s">
        <v>20</v>
      </c>
      <c r="C8" s="11">
        <v>1048</v>
      </c>
      <c r="D8" s="11">
        <v>506</v>
      </c>
      <c r="E8" s="11">
        <v>538</v>
      </c>
      <c r="F8" s="11"/>
      <c r="G8" s="11">
        <v>162</v>
      </c>
      <c r="H8" s="11">
        <v>171</v>
      </c>
      <c r="I8" s="11">
        <v>182</v>
      </c>
      <c r="J8" s="11">
        <v>180</v>
      </c>
      <c r="K8" s="11">
        <v>147</v>
      </c>
      <c r="L8" s="11">
        <v>206</v>
      </c>
      <c r="M8" s="11"/>
      <c r="N8" s="11">
        <v>280</v>
      </c>
      <c r="O8" s="11">
        <v>275</v>
      </c>
      <c r="P8" s="11">
        <v>239</v>
      </c>
      <c r="Q8" s="11">
        <v>250</v>
      </c>
      <c r="R8" s="11"/>
      <c r="S8" s="11">
        <v>154</v>
      </c>
      <c r="T8" s="11">
        <v>138</v>
      </c>
      <c r="U8" s="11">
        <v>82</v>
      </c>
      <c r="V8" s="11">
        <v>93</v>
      </c>
      <c r="W8" s="11">
        <v>74</v>
      </c>
      <c r="X8" s="11">
        <v>91</v>
      </c>
      <c r="Y8" s="11">
        <v>84</v>
      </c>
      <c r="Z8" s="11">
        <v>41</v>
      </c>
      <c r="AA8" s="11">
        <v>110</v>
      </c>
      <c r="AB8" s="11">
        <v>91</v>
      </c>
      <c r="AC8" s="11">
        <v>57</v>
      </c>
      <c r="AD8" s="11">
        <v>33</v>
      </c>
      <c r="AE8" s="11"/>
      <c r="AF8" s="11">
        <v>162</v>
      </c>
      <c r="AG8" s="11">
        <v>406</v>
      </c>
      <c r="AH8" s="11">
        <v>215</v>
      </c>
      <c r="AI8" s="11">
        <v>114</v>
      </c>
      <c r="AJ8" s="11">
        <v>112</v>
      </c>
      <c r="AK8" s="11"/>
      <c r="AL8" s="11">
        <v>396</v>
      </c>
      <c r="AM8" s="11">
        <v>394</v>
      </c>
      <c r="AN8" s="11">
        <v>193</v>
      </c>
      <c r="AO8" s="11">
        <v>64</v>
      </c>
      <c r="AP8" s="11"/>
      <c r="AQ8" s="11">
        <v>610</v>
      </c>
      <c r="AR8" s="11">
        <v>437</v>
      </c>
      <c r="AS8" s="11"/>
      <c r="AT8" s="11">
        <v>704</v>
      </c>
      <c r="AU8" s="11">
        <v>186</v>
      </c>
      <c r="AV8" s="11"/>
      <c r="AW8" s="11">
        <v>380</v>
      </c>
      <c r="AX8" s="11">
        <v>251</v>
      </c>
      <c r="AY8" s="11">
        <v>375</v>
      </c>
      <c r="AZ8" s="11"/>
      <c r="BA8" s="11">
        <v>261</v>
      </c>
      <c r="BB8" s="11">
        <v>286</v>
      </c>
      <c r="BC8" s="11">
        <v>345</v>
      </c>
      <c r="BD8" s="11">
        <v>99</v>
      </c>
      <c r="BE8" s="11">
        <v>56</v>
      </c>
      <c r="BF8" s="11"/>
      <c r="BG8" s="11">
        <v>441</v>
      </c>
      <c r="BH8" s="11">
        <v>606</v>
      </c>
      <c r="BI8" s="11"/>
      <c r="BJ8" s="11">
        <v>816</v>
      </c>
      <c r="BK8" s="11">
        <v>226</v>
      </c>
      <c r="BL8" s="11"/>
      <c r="BM8" s="11">
        <v>161</v>
      </c>
      <c r="BN8" s="11">
        <v>179</v>
      </c>
      <c r="BO8" s="11">
        <v>385</v>
      </c>
      <c r="BP8" s="11">
        <v>74</v>
      </c>
      <c r="BQ8" s="11">
        <v>123</v>
      </c>
      <c r="BR8" s="11"/>
      <c r="BS8" s="11">
        <v>318</v>
      </c>
      <c r="BT8" s="11"/>
      <c r="BU8" s="11">
        <v>188</v>
      </c>
      <c r="BV8" s="11">
        <v>278</v>
      </c>
      <c r="BW8" s="11">
        <v>79</v>
      </c>
      <c r="BX8" s="11">
        <v>198</v>
      </c>
      <c r="BY8" s="11">
        <v>94</v>
      </c>
      <c r="BZ8" s="11"/>
      <c r="CA8" s="11">
        <v>92</v>
      </c>
      <c r="CB8" s="11"/>
      <c r="CC8" s="11">
        <v>820</v>
      </c>
      <c r="CD8" s="11">
        <v>196</v>
      </c>
      <c r="CE8" s="11"/>
      <c r="CF8" s="11">
        <v>378</v>
      </c>
      <c r="CG8" s="11"/>
      <c r="CH8" s="11">
        <v>350</v>
      </c>
      <c r="CI8" s="11">
        <v>124</v>
      </c>
    </row>
    <row r="9" spans="2:87" x14ac:dyDescent="0.35">
      <c r="B9" s="18" t="s">
        <v>255</v>
      </c>
      <c r="C9" s="17">
        <v>0.148996460948354</v>
      </c>
      <c r="D9" s="17">
        <v>0.159877334970185</v>
      </c>
      <c r="E9" s="17">
        <v>0.13966074845062701</v>
      </c>
      <c r="F9" s="17"/>
      <c r="G9" s="17">
        <v>0.23291379777521301</v>
      </c>
      <c r="H9" s="17">
        <v>0.19145327333616499</v>
      </c>
      <c r="I9" s="17">
        <v>0.10616212341303199</v>
      </c>
      <c r="J9" s="17">
        <v>0.10894667486646201</v>
      </c>
      <c r="K9" s="17">
        <v>8.5332296722169701E-2</v>
      </c>
      <c r="L9" s="17">
        <v>0.16618901528323399</v>
      </c>
      <c r="M9" s="17"/>
      <c r="N9" s="17">
        <v>0.15547501903854599</v>
      </c>
      <c r="O9" s="17">
        <v>0.13032904038999299</v>
      </c>
      <c r="P9" s="17">
        <v>0.17913629835518299</v>
      </c>
      <c r="Q9" s="17">
        <v>0.135227508107226</v>
      </c>
      <c r="R9" s="17"/>
      <c r="S9" s="17">
        <v>0.20701609013946801</v>
      </c>
      <c r="T9" s="17">
        <v>0.13369428834491101</v>
      </c>
      <c r="U9" s="17">
        <v>0.211945061521466</v>
      </c>
      <c r="V9" s="17">
        <v>7.3263782857563298E-2</v>
      </c>
      <c r="W9" s="17">
        <v>0.15485693278401699</v>
      </c>
      <c r="X9" s="17">
        <v>0.12730158287692001</v>
      </c>
      <c r="Y9" s="17">
        <v>6.4857065460138405E-2</v>
      </c>
      <c r="Z9" s="17">
        <v>0.142596266576174</v>
      </c>
      <c r="AA9" s="17">
        <v>0.171172680658813</v>
      </c>
      <c r="AB9" s="17">
        <v>0.14172332159064799</v>
      </c>
      <c r="AC9" s="17">
        <v>0.177241846853878</v>
      </c>
      <c r="AD9" s="17">
        <v>0.16291511346418</v>
      </c>
      <c r="AE9" s="17"/>
      <c r="AF9" s="17">
        <v>0.128192975237437</v>
      </c>
      <c r="AG9" s="17">
        <v>0.151526343968617</v>
      </c>
      <c r="AH9" s="17">
        <v>0.12802142085766799</v>
      </c>
      <c r="AI9" s="17">
        <v>0.157806305807941</v>
      </c>
      <c r="AJ9" s="17">
        <v>0.22805593922029799</v>
      </c>
      <c r="AK9" s="17"/>
      <c r="AL9" s="17">
        <v>0.14241072958436299</v>
      </c>
      <c r="AM9" s="17">
        <v>0.138759165784796</v>
      </c>
      <c r="AN9" s="17">
        <v>0.194829073958351</v>
      </c>
      <c r="AO9" s="17">
        <v>0.114261950117981</v>
      </c>
      <c r="AP9" s="17"/>
      <c r="AQ9" s="17">
        <v>0.14206710674822401</v>
      </c>
      <c r="AR9" s="17">
        <v>0.15866044050310499</v>
      </c>
      <c r="AS9" s="17"/>
      <c r="AT9" s="17">
        <v>0.15300085828637999</v>
      </c>
      <c r="AU9" s="17">
        <v>0.12957429285158001</v>
      </c>
      <c r="AV9" s="17"/>
      <c r="AW9" s="17">
        <v>0.15326796770117199</v>
      </c>
      <c r="AX9" s="17">
        <v>0.15594453069705699</v>
      </c>
      <c r="AY9" s="17">
        <v>0.142678713571912</v>
      </c>
      <c r="AZ9" s="17"/>
      <c r="BA9" s="17">
        <v>0.152478083324525</v>
      </c>
      <c r="BB9" s="17">
        <v>0.140100176622867</v>
      </c>
      <c r="BC9" s="17">
        <v>0.14494333522681399</v>
      </c>
      <c r="BD9" s="17">
        <v>0.14624481354458899</v>
      </c>
      <c r="BE9" s="17">
        <v>0.21089790065502101</v>
      </c>
      <c r="BF9" s="17"/>
      <c r="BG9" s="17">
        <v>0.138353372407576</v>
      </c>
      <c r="BH9" s="17">
        <v>0.15674944794683701</v>
      </c>
      <c r="BI9" s="17"/>
      <c r="BJ9" s="17">
        <v>0.15028797935093699</v>
      </c>
      <c r="BK9" s="17">
        <v>0.143971926445353</v>
      </c>
      <c r="BL9" s="17"/>
      <c r="BM9" s="17">
        <v>9.9122953249353399E-2</v>
      </c>
      <c r="BN9" s="17">
        <v>0.131494266400072</v>
      </c>
      <c r="BO9" s="17">
        <v>0.194250010167237</v>
      </c>
      <c r="BP9" s="17">
        <v>0.12868413083569299</v>
      </c>
      <c r="BQ9" s="17">
        <v>0.16916879125319301</v>
      </c>
      <c r="BR9" s="17"/>
      <c r="BS9" s="17">
        <v>0.196373232100016</v>
      </c>
      <c r="BT9" s="17"/>
      <c r="BU9" s="17">
        <v>0.15595065868701399</v>
      </c>
      <c r="BV9" s="17">
        <v>0.18208834689931999</v>
      </c>
      <c r="BW9" s="17">
        <v>0.12227984108727399</v>
      </c>
      <c r="BX9" s="17">
        <v>0.18197887504061799</v>
      </c>
      <c r="BY9" s="17">
        <v>8.4746347616217896E-2</v>
      </c>
      <c r="BZ9" s="17"/>
      <c r="CA9" s="17">
        <v>0.27059993479583699</v>
      </c>
      <c r="CB9" s="17"/>
      <c r="CC9" s="17">
        <v>0.15279436097708901</v>
      </c>
      <c r="CD9" s="17">
        <v>0.15712612932207201</v>
      </c>
      <c r="CE9" s="17"/>
      <c r="CF9" s="17">
        <v>0.14166900621679901</v>
      </c>
      <c r="CG9" s="17"/>
      <c r="CH9" s="17">
        <v>0.147956644080703</v>
      </c>
      <c r="CI9" s="17">
        <v>0.144386646183981</v>
      </c>
    </row>
    <row r="10" spans="2:87" x14ac:dyDescent="0.35">
      <c r="B10" s="18" t="s">
        <v>256</v>
      </c>
      <c r="C10" s="17">
        <v>0.38264771054061802</v>
      </c>
      <c r="D10" s="17">
        <v>0.38748161415650501</v>
      </c>
      <c r="E10" s="17">
        <v>0.37649237768014598</v>
      </c>
      <c r="F10" s="17"/>
      <c r="G10" s="17">
        <v>0.414733272215769</v>
      </c>
      <c r="H10" s="17">
        <v>0.35968602308001402</v>
      </c>
      <c r="I10" s="17">
        <v>0.34703520240104802</v>
      </c>
      <c r="J10" s="17">
        <v>0.35543692973192997</v>
      </c>
      <c r="K10" s="17">
        <v>0.39053228399418699</v>
      </c>
      <c r="L10" s="17">
        <v>0.42629497847231601</v>
      </c>
      <c r="M10" s="17"/>
      <c r="N10" s="17">
        <v>0.40563696229532598</v>
      </c>
      <c r="O10" s="17">
        <v>0.38685220821141098</v>
      </c>
      <c r="P10" s="17">
        <v>0.35703721233602198</v>
      </c>
      <c r="Q10" s="17">
        <v>0.37401129070488798</v>
      </c>
      <c r="R10" s="17"/>
      <c r="S10" s="17">
        <v>0.34853546487181902</v>
      </c>
      <c r="T10" s="17">
        <v>0.41303495367681498</v>
      </c>
      <c r="U10" s="17">
        <v>0.28237062049161998</v>
      </c>
      <c r="V10" s="17">
        <v>0.40565969941715002</v>
      </c>
      <c r="W10" s="17">
        <v>0.29993436728769202</v>
      </c>
      <c r="X10" s="17">
        <v>0.41506159143083998</v>
      </c>
      <c r="Y10" s="17">
        <v>0.40935848603118802</v>
      </c>
      <c r="Z10" s="17">
        <v>0.353289088689478</v>
      </c>
      <c r="AA10" s="17">
        <v>0.39357165697041602</v>
      </c>
      <c r="AB10" s="17">
        <v>0.44171910500290601</v>
      </c>
      <c r="AC10" s="17">
        <v>0.38842772717834201</v>
      </c>
      <c r="AD10" s="17">
        <v>0.45515016709282702</v>
      </c>
      <c r="AE10" s="17"/>
      <c r="AF10" s="17">
        <v>0.354432312817415</v>
      </c>
      <c r="AG10" s="17">
        <v>0.379984854166798</v>
      </c>
      <c r="AH10" s="17">
        <v>0.42744758992415999</v>
      </c>
      <c r="AI10" s="17">
        <v>0.41077395390301902</v>
      </c>
      <c r="AJ10" s="17">
        <v>0.36887668616090302</v>
      </c>
      <c r="AK10" s="17"/>
      <c r="AL10" s="17">
        <v>0.38127381064374999</v>
      </c>
      <c r="AM10" s="17">
        <v>0.372679306613723</v>
      </c>
      <c r="AN10" s="17">
        <v>0.37866374438009098</v>
      </c>
      <c r="AO10" s="17">
        <v>0.46462783922578499</v>
      </c>
      <c r="AP10" s="17"/>
      <c r="AQ10" s="17">
        <v>0.37513567066483899</v>
      </c>
      <c r="AR10" s="17">
        <v>0.39312432894939198</v>
      </c>
      <c r="AS10" s="17"/>
      <c r="AT10" s="17">
        <v>0.36564351490741698</v>
      </c>
      <c r="AU10" s="17">
        <v>0.41739571031999101</v>
      </c>
      <c r="AV10" s="17"/>
      <c r="AW10" s="17">
        <v>0.400464188357669</v>
      </c>
      <c r="AX10" s="17">
        <v>0.35217365935529599</v>
      </c>
      <c r="AY10" s="17">
        <v>0.37155647477478199</v>
      </c>
      <c r="AZ10" s="17"/>
      <c r="BA10" s="17">
        <v>0.386542290167733</v>
      </c>
      <c r="BB10" s="17">
        <v>0.42738460577793203</v>
      </c>
      <c r="BC10" s="17">
        <v>0.36013005015772498</v>
      </c>
      <c r="BD10" s="17">
        <v>0.35734208427084801</v>
      </c>
      <c r="BE10" s="17">
        <v>0.30855809942710599</v>
      </c>
      <c r="BF10" s="17"/>
      <c r="BG10" s="17">
        <v>0.36619492848183599</v>
      </c>
      <c r="BH10" s="17">
        <v>0.39463278469478702</v>
      </c>
      <c r="BI10" s="17"/>
      <c r="BJ10" s="17">
        <v>0.36882460515132998</v>
      </c>
      <c r="BK10" s="17">
        <v>0.42583516677022498</v>
      </c>
      <c r="BL10" s="17"/>
      <c r="BM10" s="17">
        <v>0.35975327812278202</v>
      </c>
      <c r="BN10" s="17">
        <v>0.43658080663690202</v>
      </c>
      <c r="BO10" s="17">
        <v>0.39074595629515801</v>
      </c>
      <c r="BP10" s="17">
        <v>0.34562451143129702</v>
      </c>
      <c r="BQ10" s="17">
        <v>0.30671839758334002</v>
      </c>
      <c r="BR10" s="17"/>
      <c r="BS10" s="17">
        <v>0.36575706915044198</v>
      </c>
      <c r="BT10" s="17"/>
      <c r="BU10" s="17">
        <v>0.40703282087724102</v>
      </c>
      <c r="BV10" s="17">
        <v>0.43795974151703099</v>
      </c>
      <c r="BW10" s="17">
        <v>0.37388423112985297</v>
      </c>
      <c r="BX10" s="17">
        <v>0.34745739490580302</v>
      </c>
      <c r="BY10" s="17">
        <v>0.29638257037292998</v>
      </c>
      <c r="BZ10" s="17"/>
      <c r="CA10" s="17">
        <v>0.424749189256652</v>
      </c>
      <c r="CB10" s="17"/>
      <c r="CC10" s="17">
        <v>0.41494038502313901</v>
      </c>
      <c r="CD10" s="17">
        <v>0.284212440371441</v>
      </c>
      <c r="CE10" s="17"/>
      <c r="CF10" s="17">
        <v>0.400182289600018</v>
      </c>
      <c r="CG10" s="17"/>
      <c r="CH10" s="17">
        <v>0.40350783243760002</v>
      </c>
      <c r="CI10" s="17">
        <v>0.46488736694450999</v>
      </c>
    </row>
    <row r="11" spans="2:87" x14ac:dyDescent="0.35">
      <c r="B11" s="18" t="s">
        <v>257</v>
      </c>
      <c r="C11" s="17">
        <v>0.371692454155788</v>
      </c>
      <c r="D11" s="17">
        <v>0.39039169608577101</v>
      </c>
      <c r="E11" s="17">
        <v>0.35634451285481999</v>
      </c>
      <c r="F11" s="17"/>
      <c r="G11" s="17">
        <v>0.26230799070035499</v>
      </c>
      <c r="H11" s="17">
        <v>0.373558441663914</v>
      </c>
      <c r="I11" s="17">
        <v>0.46028848547478202</v>
      </c>
      <c r="J11" s="17">
        <v>0.42817267185958402</v>
      </c>
      <c r="K11" s="17">
        <v>0.40240710832950499</v>
      </c>
      <c r="L11" s="17">
        <v>0.30624134795359798</v>
      </c>
      <c r="M11" s="17"/>
      <c r="N11" s="17">
        <v>0.38065489691482901</v>
      </c>
      <c r="O11" s="17">
        <v>0.39363889749046299</v>
      </c>
      <c r="P11" s="17">
        <v>0.349930751699849</v>
      </c>
      <c r="Q11" s="17">
        <v>0.35821483232979101</v>
      </c>
      <c r="R11" s="17"/>
      <c r="S11" s="17">
        <v>0.35001417270658602</v>
      </c>
      <c r="T11" s="17">
        <v>0.37696950334247697</v>
      </c>
      <c r="U11" s="17">
        <v>0.40095800684452498</v>
      </c>
      <c r="V11" s="17">
        <v>0.33634754177059201</v>
      </c>
      <c r="W11" s="17">
        <v>0.423816281526396</v>
      </c>
      <c r="X11" s="17">
        <v>0.379232565335755</v>
      </c>
      <c r="Y11" s="17">
        <v>0.44868058696024898</v>
      </c>
      <c r="Z11" s="17">
        <v>0.413541416775838</v>
      </c>
      <c r="AA11" s="17">
        <v>0.38581124426366098</v>
      </c>
      <c r="AB11" s="17">
        <v>0.32465704946165103</v>
      </c>
      <c r="AC11" s="17">
        <v>0.31150224638355201</v>
      </c>
      <c r="AD11" s="17">
        <v>0.27995537246552998</v>
      </c>
      <c r="AE11" s="17"/>
      <c r="AF11" s="17">
        <v>0.36674052960849202</v>
      </c>
      <c r="AG11" s="17">
        <v>0.37420830887564099</v>
      </c>
      <c r="AH11" s="17">
        <v>0.373657590030327</v>
      </c>
      <c r="AI11" s="17">
        <v>0.36640515929149903</v>
      </c>
      <c r="AJ11" s="17">
        <v>0.33878059862154902</v>
      </c>
      <c r="AK11" s="17"/>
      <c r="AL11" s="17">
        <v>0.34067153122259702</v>
      </c>
      <c r="AM11" s="17">
        <v>0.40922292852849901</v>
      </c>
      <c r="AN11" s="17">
        <v>0.362748290294368</v>
      </c>
      <c r="AO11" s="17">
        <v>0.35960196733750599</v>
      </c>
      <c r="AP11" s="17"/>
      <c r="AQ11" s="17">
        <v>0.375310349836804</v>
      </c>
      <c r="AR11" s="17">
        <v>0.36664677906359799</v>
      </c>
      <c r="AS11" s="17"/>
      <c r="AT11" s="17">
        <v>0.39583301344130301</v>
      </c>
      <c r="AU11" s="17">
        <v>0.32679563860038502</v>
      </c>
      <c r="AV11" s="17"/>
      <c r="AW11" s="17">
        <v>0.36130162351947198</v>
      </c>
      <c r="AX11" s="17">
        <v>0.42306817329235802</v>
      </c>
      <c r="AY11" s="17">
        <v>0.35558549871470602</v>
      </c>
      <c r="AZ11" s="17"/>
      <c r="BA11" s="17">
        <v>0.39109360894436801</v>
      </c>
      <c r="BB11" s="17">
        <v>0.33965994487775902</v>
      </c>
      <c r="BC11" s="17">
        <v>0.36966330712200401</v>
      </c>
      <c r="BD11" s="17">
        <v>0.40745832428117901</v>
      </c>
      <c r="BE11" s="17">
        <v>0.40047407013403102</v>
      </c>
      <c r="BF11" s="17"/>
      <c r="BG11" s="17">
        <v>0.393648587266901</v>
      </c>
      <c r="BH11" s="17">
        <v>0.35569844885411001</v>
      </c>
      <c r="BI11" s="17"/>
      <c r="BJ11" s="17">
        <v>0.38773341297966901</v>
      </c>
      <c r="BK11" s="17">
        <v>0.31843435544832799</v>
      </c>
      <c r="BL11" s="17"/>
      <c r="BM11" s="17">
        <v>0.38142557591529902</v>
      </c>
      <c r="BN11" s="17">
        <v>0.37814376805690197</v>
      </c>
      <c r="BO11" s="17">
        <v>0.346732677651931</v>
      </c>
      <c r="BP11" s="17">
        <v>0.41257293716675097</v>
      </c>
      <c r="BQ11" s="17">
        <v>0.429993508982904</v>
      </c>
      <c r="BR11" s="17"/>
      <c r="BS11" s="17">
        <v>0.36597191610124202</v>
      </c>
      <c r="BT11" s="17"/>
      <c r="BU11" s="17">
        <v>0.374947796606863</v>
      </c>
      <c r="BV11" s="17">
        <v>0.33534076277892699</v>
      </c>
      <c r="BW11" s="17">
        <v>0.39803659246561701</v>
      </c>
      <c r="BX11" s="17">
        <v>0.400256889475542</v>
      </c>
      <c r="BY11" s="17">
        <v>0.40091196281069702</v>
      </c>
      <c r="BZ11" s="17"/>
      <c r="CA11" s="17">
        <v>0.24007113597229901</v>
      </c>
      <c r="CB11" s="17"/>
      <c r="CC11" s="17">
        <v>0.33464658651721801</v>
      </c>
      <c r="CD11" s="17">
        <v>0.50747703428399404</v>
      </c>
      <c r="CE11" s="17"/>
      <c r="CF11" s="17">
        <v>0.35779030834374298</v>
      </c>
      <c r="CG11" s="17"/>
      <c r="CH11" s="17">
        <v>0.33310541236966701</v>
      </c>
      <c r="CI11" s="17">
        <v>0.38384442547209602</v>
      </c>
    </row>
    <row r="12" spans="2:87" x14ac:dyDescent="0.35">
      <c r="B12" s="18" t="s">
        <v>161</v>
      </c>
      <c r="C12" s="19">
        <v>9.6663374355240098E-2</v>
      </c>
      <c r="D12" s="19">
        <v>6.2249354787538701E-2</v>
      </c>
      <c r="E12" s="19">
        <v>0.12750236101440701</v>
      </c>
      <c r="F12" s="19"/>
      <c r="G12" s="19">
        <v>9.0044939308663002E-2</v>
      </c>
      <c r="H12" s="19">
        <v>7.5302261919906799E-2</v>
      </c>
      <c r="I12" s="19">
        <v>8.6514188711137197E-2</v>
      </c>
      <c r="J12" s="19">
        <v>0.107443723542024</v>
      </c>
      <c r="K12" s="19">
        <v>0.121728310954137</v>
      </c>
      <c r="L12" s="19">
        <v>0.101274658290852</v>
      </c>
      <c r="M12" s="19"/>
      <c r="N12" s="19">
        <v>5.8233121751299903E-2</v>
      </c>
      <c r="O12" s="19">
        <v>8.9179853908133794E-2</v>
      </c>
      <c r="P12" s="19">
        <v>0.113895737608946</v>
      </c>
      <c r="Q12" s="19">
        <v>0.13254636885809501</v>
      </c>
      <c r="R12" s="19"/>
      <c r="S12" s="19">
        <v>9.4434272282127404E-2</v>
      </c>
      <c r="T12" s="19">
        <v>7.6301254635796206E-2</v>
      </c>
      <c r="U12" s="19">
        <v>0.10472631114238801</v>
      </c>
      <c r="V12" s="19">
        <v>0.18472897595469501</v>
      </c>
      <c r="W12" s="19">
        <v>0.12139241840189401</v>
      </c>
      <c r="X12" s="19">
        <v>7.8404260356485594E-2</v>
      </c>
      <c r="Y12" s="19">
        <v>7.7103861548424996E-2</v>
      </c>
      <c r="Z12" s="19">
        <v>9.0573227958509403E-2</v>
      </c>
      <c r="AA12" s="19">
        <v>4.9444418107110102E-2</v>
      </c>
      <c r="AB12" s="19">
        <v>9.1900523944795004E-2</v>
      </c>
      <c r="AC12" s="19">
        <v>0.12282817958422799</v>
      </c>
      <c r="AD12" s="19">
        <v>0.101979346977464</v>
      </c>
      <c r="AE12" s="19"/>
      <c r="AF12" s="19">
        <v>0.15063418233665599</v>
      </c>
      <c r="AG12" s="19">
        <v>9.4280492988943296E-2</v>
      </c>
      <c r="AH12" s="19">
        <v>7.0873399187845396E-2</v>
      </c>
      <c r="AI12" s="19">
        <v>6.5014580997541094E-2</v>
      </c>
      <c r="AJ12" s="19">
        <v>6.4286775997249093E-2</v>
      </c>
      <c r="AK12" s="19"/>
      <c r="AL12" s="19">
        <v>0.135643928549289</v>
      </c>
      <c r="AM12" s="19">
        <v>7.9338599072982394E-2</v>
      </c>
      <c r="AN12" s="19">
        <v>6.3758891367189693E-2</v>
      </c>
      <c r="AO12" s="19">
        <v>6.1508243318727701E-2</v>
      </c>
      <c r="AP12" s="19"/>
      <c r="AQ12" s="19">
        <v>0.10748687275013299</v>
      </c>
      <c r="AR12" s="19">
        <v>8.1568451483904E-2</v>
      </c>
      <c r="AS12" s="19"/>
      <c r="AT12" s="19">
        <v>8.5522613364899303E-2</v>
      </c>
      <c r="AU12" s="19">
        <v>0.12623435822804299</v>
      </c>
      <c r="AV12" s="19"/>
      <c r="AW12" s="19">
        <v>8.4966220421687097E-2</v>
      </c>
      <c r="AX12" s="19">
        <v>6.8813636655289501E-2</v>
      </c>
      <c r="AY12" s="19">
        <v>0.13017931293859999</v>
      </c>
      <c r="AZ12" s="19"/>
      <c r="BA12" s="19">
        <v>6.9886017563373995E-2</v>
      </c>
      <c r="BB12" s="19">
        <v>9.2855272721441201E-2</v>
      </c>
      <c r="BC12" s="19">
        <v>0.12526330749345699</v>
      </c>
      <c r="BD12" s="19">
        <v>8.89547779033837E-2</v>
      </c>
      <c r="BE12" s="19">
        <v>8.0069929783841295E-2</v>
      </c>
      <c r="BF12" s="19"/>
      <c r="BG12" s="19">
        <v>0.101803111843686</v>
      </c>
      <c r="BH12" s="19">
        <v>9.2919318504265394E-2</v>
      </c>
      <c r="BI12" s="19"/>
      <c r="BJ12" s="19">
        <v>9.3154002518063397E-2</v>
      </c>
      <c r="BK12" s="19">
        <v>0.111758551336094</v>
      </c>
      <c r="BL12" s="19"/>
      <c r="BM12" s="19">
        <v>0.159698192712565</v>
      </c>
      <c r="BN12" s="19">
        <v>5.3781158906123699E-2</v>
      </c>
      <c r="BO12" s="19">
        <v>6.8271355885674206E-2</v>
      </c>
      <c r="BP12" s="19">
        <v>0.113118420566259</v>
      </c>
      <c r="BQ12" s="19">
        <v>9.4119302180562497E-2</v>
      </c>
      <c r="BR12" s="19"/>
      <c r="BS12" s="19">
        <v>7.1897782648300407E-2</v>
      </c>
      <c r="BT12" s="19"/>
      <c r="BU12" s="19">
        <v>6.2068723828883197E-2</v>
      </c>
      <c r="BV12" s="19">
        <v>4.4611148804722701E-2</v>
      </c>
      <c r="BW12" s="19">
        <v>0.10579933531725701</v>
      </c>
      <c r="BX12" s="19">
        <v>7.03068405780366E-2</v>
      </c>
      <c r="BY12" s="19">
        <v>0.21795911920015501</v>
      </c>
      <c r="BZ12" s="19"/>
      <c r="CA12" s="19">
        <v>6.4579739975211603E-2</v>
      </c>
      <c r="CB12" s="19"/>
      <c r="CC12" s="19">
        <v>9.7618667482554405E-2</v>
      </c>
      <c r="CD12" s="19">
        <v>5.1184396022493098E-2</v>
      </c>
      <c r="CE12" s="19"/>
      <c r="CF12" s="19">
        <v>0.10035839583944001</v>
      </c>
      <c r="CG12" s="19"/>
      <c r="CH12" s="19">
        <v>0.11543011111203</v>
      </c>
      <c r="CI12" s="19">
        <v>6.8815613994125399E-3</v>
      </c>
    </row>
    <row r="13" spans="2:87" x14ac:dyDescent="0.35">
      <c r="B13" s="16" t="s">
        <v>163</v>
      </c>
    </row>
    <row r="14" spans="2:87" x14ac:dyDescent="0.35">
      <c r="B14" t="s">
        <v>118</v>
      </c>
    </row>
    <row r="15" spans="2:87" x14ac:dyDescent="0.35">
      <c r="B15" t="s">
        <v>119</v>
      </c>
    </row>
    <row r="17" spans="2:2" x14ac:dyDescent="0.35">
      <c r="B17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B2:CI17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263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1041</v>
      </c>
      <c r="D7" s="10">
        <v>512</v>
      </c>
      <c r="E7" s="10">
        <v>526</v>
      </c>
      <c r="F7" s="10"/>
      <c r="G7" s="10">
        <v>92</v>
      </c>
      <c r="H7" s="10">
        <v>175</v>
      </c>
      <c r="I7" s="10">
        <v>193</v>
      </c>
      <c r="J7" s="10">
        <v>192</v>
      </c>
      <c r="K7" s="10">
        <v>162</v>
      </c>
      <c r="L7" s="10">
        <v>227</v>
      </c>
      <c r="M7" s="10"/>
      <c r="N7" s="10">
        <v>308</v>
      </c>
      <c r="O7" s="10">
        <v>261</v>
      </c>
      <c r="P7" s="10">
        <v>227</v>
      </c>
      <c r="Q7" s="10">
        <v>242</v>
      </c>
      <c r="R7" s="10"/>
      <c r="S7" s="10">
        <v>153</v>
      </c>
      <c r="T7" s="10">
        <v>146</v>
      </c>
      <c r="U7" s="10">
        <v>84</v>
      </c>
      <c r="V7" s="10">
        <v>87</v>
      </c>
      <c r="W7" s="10">
        <v>82</v>
      </c>
      <c r="X7" s="10">
        <v>84</v>
      </c>
      <c r="Y7" s="10">
        <v>75</v>
      </c>
      <c r="Z7" s="10">
        <v>40</v>
      </c>
      <c r="AA7" s="10">
        <v>96</v>
      </c>
      <c r="AB7" s="10">
        <v>95</v>
      </c>
      <c r="AC7" s="10">
        <v>62</v>
      </c>
      <c r="AD7" s="10">
        <v>37</v>
      </c>
      <c r="AE7" s="10"/>
      <c r="AF7" s="10">
        <v>157</v>
      </c>
      <c r="AG7" s="10">
        <v>397</v>
      </c>
      <c r="AH7" s="10">
        <v>216</v>
      </c>
      <c r="AI7" s="10">
        <v>116</v>
      </c>
      <c r="AJ7" s="10">
        <v>119</v>
      </c>
      <c r="AK7" s="10"/>
      <c r="AL7" s="10">
        <v>411</v>
      </c>
      <c r="AM7" s="10">
        <v>383</v>
      </c>
      <c r="AN7" s="10">
        <v>188</v>
      </c>
      <c r="AO7" s="10">
        <v>59</v>
      </c>
      <c r="AP7" s="10"/>
      <c r="AQ7" s="10">
        <v>600</v>
      </c>
      <c r="AR7" s="10">
        <v>441</v>
      </c>
      <c r="AS7" s="10"/>
      <c r="AT7" s="10">
        <v>696</v>
      </c>
      <c r="AU7" s="10">
        <v>206</v>
      </c>
      <c r="AV7" s="10"/>
      <c r="AW7" s="10">
        <v>408</v>
      </c>
      <c r="AX7" s="10">
        <v>248</v>
      </c>
      <c r="AY7" s="10">
        <v>354</v>
      </c>
      <c r="AZ7" s="10"/>
      <c r="BA7" s="10">
        <v>246</v>
      </c>
      <c r="BB7" s="10">
        <v>289</v>
      </c>
      <c r="BC7" s="10">
        <v>343</v>
      </c>
      <c r="BD7" s="10">
        <v>104</v>
      </c>
      <c r="BE7" s="10">
        <v>58</v>
      </c>
      <c r="BF7" s="10"/>
      <c r="BG7" s="10">
        <v>407</v>
      </c>
      <c r="BH7" s="10">
        <v>634</v>
      </c>
      <c r="BI7" s="10"/>
      <c r="BJ7" s="10">
        <v>791</v>
      </c>
      <c r="BK7" s="10">
        <v>244</v>
      </c>
      <c r="BL7" s="10"/>
      <c r="BM7" s="10">
        <v>149</v>
      </c>
      <c r="BN7" s="10">
        <v>191</v>
      </c>
      <c r="BO7" s="10">
        <v>377</v>
      </c>
      <c r="BP7" s="10">
        <v>76</v>
      </c>
      <c r="BQ7" s="10">
        <v>122</v>
      </c>
      <c r="BR7" s="10"/>
      <c r="BS7" s="10">
        <v>316</v>
      </c>
      <c r="BT7" s="10"/>
      <c r="BU7" s="10">
        <v>193</v>
      </c>
      <c r="BV7" s="10">
        <v>271</v>
      </c>
      <c r="BW7" s="10">
        <v>80</v>
      </c>
      <c r="BX7" s="10">
        <v>201</v>
      </c>
      <c r="BY7" s="10">
        <v>87</v>
      </c>
      <c r="BZ7" s="10"/>
      <c r="CA7" s="10">
        <v>88</v>
      </c>
      <c r="CB7" s="10"/>
      <c r="CC7" s="10">
        <v>824</v>
      </c>
      <c r="CD7" s="10">
        <v>189</v>
      </c>
      <c r="CE7" s="10"/>
      <c r="CF7" s="10">
        <v>395</v>
      </c>
      <c r="CG7" s="10"/>
      <c r="CH7" s="10">
        <v>353</v>
      </c>
      <c r="CI7" s="10">
        <v>124</v>
      </c>
    </row>
    <row r="8" spans="2:87" ht="30" customHeight="1" x14ac:dyDescent="0.35">
      <c r="B8" s="11" t="s">
        <v>20</v>
      </c>
      <c r="C8" s="11">
        <v>1048</v>
      </c>
      <c r="D8" s="11">
        <v>506</v>
      </c>
      <c r="E8" s="11">
        <v>538</v>
      </c>
      <c r="F8" s="11"/>
      <c r="G8" s="11">
        <v>162</v>
      </c>
      <c r="H8" s="11">
        <v>171</v>
      </c>
      <c r="I8" s="11">
        <v>182</v>
      </c>
      <c r="J8" s="11">
        <v>180</v>
      </c>
      <c r="K8" s="11">
        <v>147</v>
      </c>
      <c r="L8" s="11">
        <v>206</v>
      </c>
      <c r="M8" s="11"/>
      <c r="N8" s="11">
        <v>280</v>
      </c>
      <c r="O8" s="11">
        <v>275</v>
      </c>
      <c r="P8" s="11">
        <v>239</v>
      </c>
      <c r="Q8" s="11">
        <v>250</v>
      </c>
      <c r="R8" s="11"/>
      <c r="S8" s="11">
        <v>154</v>
      </c>
      <c r="T8" s="11">
        <v>138</v>
      </c>
      <c r="U8" s="11">
        <v>82</v>
      </c>
      <c r="V8" s="11">
        <v>93</v>
      </c>
      <c r="W8" s="11">
        <v>74</v>
      </c>
      <c r="X8" s="11">
        <v>91</v>
      </c>
      <c r="Y8" s="11">
        <v>84</v>
      </c>
      <c r="Z8" s="11">
        <v>41</v>
      </c>
      <c r="AA8" s="11">
        <v>110</v>
      </c>
      <c r="AB8" s="11">
        <v>91</v>
      </c>
      <c r="AC8" s="11">
        <v>57</v>
      </c>
      <c r="AD8" s="11">
        <v>33</v>
      </c>
      <c r="AE8" s="11"/>
      <c r="AF8" s="11">
        <v>162</v>
      </c>
      <c r="AG8" s="11">
        <v>406</v>
      </c>
      <c r="AH8" s="11">
        <v>215</v>
      </c>
      <c r="AI8" s="11">
        <v>114</v>
      </c>
      <c r="AJ8" s="11">
        <v>112</v>
      </c>
      <c r="AK8" s="11"/>
      <c r="AL8" s="11">
        <v>396</v>
      </c>
      <c r="AM8" s="11">
        <v>394</v>
      </c>
      <c r="AN8" s="11">
        <v>193</v>
      </c>
      <c r="AO8" s="11">
        <v>64</v>
      </c>
      <c r="AP8" s="11"/>
      <c r="AQ8" s="11">
        <v>610</v>
      </c>
      <c r="AR8" s="11">
        <v>437</v>
      </c>
      <c r="AS8" s="11"/>
      <c r="AT8" s="11">
        <v>704</v>
      </c>
      <c r="AU8" s="11">
        <v>186</v>
      </c>
      <c r="AV8" s="11"/>
      <c r="AW8" s="11">
        <v>380</v>
      </c>
      <c r="AX8" s="11">
        <v>251</v>
      </c>
      <c r="AY8" s="11">
        <v>375</v>
      </c>
      <c r="AZ8" s="11"/>
      <c r="BA8" s="11">
        <v>261</v>
      </c>
      <c r="BB8" s="11">
        <v>286</v>
      </c>
      <c r="BC8" s="11">
        <v>345</v>
      </c>
      <c r="BD8" s="11">
        <v>99</v>
      </c>
      <c r="BE8" s="11">
        <v>56</v>
      </c>
      <c r="BF8" s="11"/>
      <c r="BG8" s="11">
        <v>441</v>
      </c>
      <c r="BH8" s="11">
        <v>606</v>
      </c>
      <c r="BI8" s="11"/>
      <c r="BJ8" s="11">
        <v>816</v>
      </c>
      <c r="BK8" s="11">
        <v>226</v>
      </c>
      <c r="BL8" s="11"/>
      <c r="BM8" s="11">
        <v>161</v>
      </c>
      <c r="BN8" s="11">
        <v>179</v>
      </c>
      <c r="BO8" s="11">
        <v>385</v>
      </c>
      <c r="BP8" s="11">
        <v>74</v>
      </c>
      <c r="BQ8" s="11">
        <v>123</v>
      </c>
      <c r="BR8" s="11"/>
      <c r="BS8" s="11">
        <v>318</v>
      </c>
      <c r="BT8" s="11"/>
      <c r="BU8" s="11">
        <v>188</v>
      </c>
      <c r="BV8" s="11">
        <v>278</v>
      </c>
      <c r="BW8" s="11">
        <v>79</v>
      </c>
      <c r="BX8" s="11">
        <v>198</v>
      </c>
      <c r="BY8" s="11">
        <v>94</v>
      </c>
      <c r="BZ8" s="11"/>
      <c r="CA8" s="11">
        <v>92</v>
      </c>
      <c r="CB8" s="11"/>
      <c r="CC8" s="11">
        <v>820</v>
      </c>
      <c r="CD8" s="11">
        <v>196</v>
      </c>
      <c r="CE8" s="11"/>
      <c r="CF8" s="11">
        <v>378</v>
      </c>
      <c r="CG8" s="11"/>
      <c r="CH8" s="11">
        <v>350</v>
      </c>
      <c r="CI8" s="11">
        <v>124</v>
      </c>
    </row>
    <row r="9" spans="2:87" x14ac:dyDescent="0.35">
      <c r="B9" s="18" t="s">
        <v>255</v>
      </c>
      <c r="C9" s="17">
        <v>0.110410313321553</v>
      </c>
      <c r="D9" s="17">
        <v>0.112700777382714</v>
      </c>
      <c r="E9" s="17">
        <v>0.1068152223529</v>
      </c>
      <c r="F9" s="17"/>
      <c r="G9" s="17">
        <v>0.20117732404127101</v>
      </c>
      <c r="H9" s="17">
        <v>0.19603467301299399</v>
      </c>
      <c r="I9" s="17">
        <v>0.10254224129217999</v>
      </c>
      <c r="J9" s="17">
        <v>7.8162382026096197E-2</v>
      </c>
      <c r="K9" s="17">
        <v>3.5985194735404701E-2</v>
      </c>
      <c r="L9" s="17">
        <v>5.6135046000015801E-2</v>
      </c>
      <c r="M9" s="17"/>
      <c r="N9" s="17">
        <v>0.147570474207247</v>
      </c>
      <c r="O9" s="17">
        <v>0.12781310525900799</v>
      </c>
      <c r="P9" s="17">
        <v>9.1470309538377606E-2</v>
      </c>
      <c r="Q9" s="17">
        <v>6.9143487086035293E-2</v>
      </c>
      <c r="R9" s="17"/>
      <c r="S9" s="17">
        <v>0.150581074677201</v>
      </c>
      <c r="T9" s="17">
        <v>0.12563394563736199</v>
      </c>
      <c r="U9" s="17">
        <v>0.12576333079340099</v>
      </c>
      <c r="V9" s="17">
        <v>7.40654691006154E-2</v>
      </c>
      <c r="W9" s="17">
        <v>5.6308409580225698E-2</v>
      </c>
      <c r="X9" s="17">
        <v>9.4766629160216803E-2</v>
      </c>
      <c r="Y9" s="17">
        <v>0.112123018285313</v>
      </c>
      <c r="Z9" s="17">
        <v>4.4459687931493803E-2</v>
      </c>
      <c r="AA9" s="17">
        <v>0.18346355896257699</v>
      </c>
      <c r="AB9" s="17">
        <v>7.7917595355471797E-2</v>
      </c>
      <c r="AC9" s="17">
        <v>7.13399966674967E-2</v>
      </c>
      <c r="AD9" s="17">
        <v>7.9673081251799296E-2</v>
      </c>
      <c r="AE9" s="17"/>
      <c r="AF9" s="17">
        <v>5.5193388189444997E-2</v>
      </c>
      <c r="AG9" s="17">
        <v>9.1885253459903504E-2</v>
      </c>
      <c r="AH9" s="17">
        <v>9.8423859891046503E-2</v>
      </c>
      <c r="AI9" s="17">
        <v>0.146520768841955</v>
      </c>
      <c r="AJ9" s="17">
        <v>0.20888294140518501</v>
      </c>
      <c r="AK9" s="17"/>
      <c r="AL9" s="17">
        <v>0.105679028133847</v>
      </c>
      <c r="AM9" s="17">
        <v>9.1990042213837497E-2</v>
      </c>
      <c r="AN9" s="17">
        <v>0.16406702763821199</v>
      </c>
      <c r="AO9" s="17">
        <v>9.0952244094045995E-2</v>
      </c>
      <c r="AP9" s="17"/>
      <c r="AQ9" s="17">
        <v>7.5732073297620994E-2</v>
      </c>
      <c r="AR9" s="17">
        <v>0.15877409916753399</v>
      </c>
      <c r="AS9" s="17"/>
      <c r="AT9" s="17">
        <v>0.116104551882622</v>
      </c>
      <c r="AU9" s="17">
        <v>5.6466160777729403E-2</v>
      </c>
      <c r="AV9" s="17"/>
      <c r="AW9" s="17">
        <v>8.5982342817004301E-2</v>
      </c>
      <c r="AX9" s="17">
        <v>0.12791063382696199</v>
      </c>
      <c r="AY9" s="17">
        <v>0.115278421550098</v>
      </c>
      <c r="AZ9" s="17"/>
      <c r="BA9" s="17">
        <v>0.15879753595878901</v>
      </c>
      <c r="BB9" s="17">
        <v>0.115798986818024</v>
      </c>
      <c r="BC9" s="17">
        <v>8.4041005537467406E-2</v>
      </c>
      <c r="BD9" s="17">
        <v>7.1100579707360195E-2</v>
      </c>
      <c r="BE9" s="17">
        <v>9.0925245217304204E-2</v>
      </c>
      <c r="BF9" s="17"/>
      <c r="BG9" s="17">
        <v>0.123885682532984</v>
      </c>
      <c r="BH9" s="17">
        <v>0.10059414371104</v>
      </c>
      <c r="BI9" s="17"/>
      <c r="BJ9" s="17">
        <v>0.12878090724329799</v>
      </c>
      <c r="BK9" s="17">
        <v>4.6794117353269903E-2</v>
      </c>
      <c r="BL9" s="17"/>
      <c r="BM9" s="17">
        <v>9.2529299706229196E-2</v>
      </c>
      <c r="BN9" s="17">
        <v>6.5864829377254006E-2</v>
      </c>
      <c r="BO9" s="17">
        <v>0.169083552717258</v>
      </c>
      <c r="BP9" s="17">
        <v>0.122611534020982</v>
      </c>
      <c r="BQ9" s="17">
        <v>4.6928468849784501E-2</v>
      </c>
      <c r="BR9" s="17"/>
      <c r="BS9" s="17">
        <v>0.107162897043117</v>
      </c>
      <c r="BT9" s="17"/>
      <c r="BU9" s="17">
        <v>9.5823358981985601E-2</v>
      </c>
      <c r="BV9" s="17">
        <v>0.186053279081208</v>
      </c>
      <c r="BW9" s="17">
        <v>9.7000125978384699E-2</v>
      </c>
      <c r="BX9" s="17">
        <v>6.2637062041711197E-2</v>
      </c>
      <c r="BY9" s="17">
        <v>3.97426230445024E-2</v>
      </c>
      <c r="BZ9" s="17"/>
      <c r="CA9" s="17">
        <v>0.18672385266170199</v>
      </c>
      <c r="CB9" s="17"/>
      <c r="CC9" s="17">
        <v>0.110773435137605</v>
      </c>
      <c r="CD9" s="17">
        <v>0.116366299065037</v>
      </c>
      <c r="CE9" s="17"/>
      <c r="CF9" s="17">
        <v>8.1322628668409197E-2</v>
      </c>
      <c r="CG9" s="17"/>
      <c r="CH9" s="17">
        <v>7.4967541947946401E-2</v>
      </c>
      <c r="CI9" s="17">
        <v>0.18130065842916901</v>
      </c>
    </row>
    <row r="10" spans="2:87" x14ac:dyDescent="0.35">
      <c r="B10" s="18" t="s">
        <v>256</v>
      </c>
      <c r="C10" s="17">
        <v>0.30279863706730697</v>
      </c>
      <c r="D10" s="17">
        <v>0.31394310545945397</v>
      </c>
      <c r="E10" s="17">
        <v>0.29217018800164501</v>
      </c>
      <c r="F10" s="17"/>
      <c r="G10" s="17">
        <v>0.490064517559887</v>
      </c>
      <c r="H10" s="17">
        <v>0.39600450288236899</v>
      </c>
      <c r="I10" s="17">
        <v>0.281527796965023</v>
      </c>
      <c r="J10" s="17">
        <v>0.19583610031467499</v>
      </c>
      <c r="K10" s="17">
        <v>0.253316274945595</v>
      </c>
      <c r="L10" s="17">
        <v>0.225827562692827</v>
      </c>
      <c r="M10" s="17"/>
      <c r="N10" s="17">
        <v>0.36178545255589101</v>
      </c>
      <c r="O10" s="17">
        <v>0.26193338121710302</v>
      </c>
      <c r="P10" s="17">
        <v>0.30389336187744098</v>
      </c>
      <c r="Q10" s="17">
        <v>0.27608077125352798</v>
      </c>
      <c r="R10" s="17"/>
      <c r="S10" s="17">
        <v>0.34848965817551703</v>
      </c>
      <c r="T10" s="17">
        <v>0.30083981084929001</v>
      </c>
      <c r="U10" s="17">
        <v>0.21206409933397</v>
      </c>
      <c r="V10" s="17">
        <v>0.32860250302036798</v>
      </c>
      <c r="W10" s="17">
        <v>0.25666918982681097</v>
      </c>
      <c r="X10" s="17">
        <v>0.33147370032663398</v>
      </c>
      <c r="Y10" s="17">
        <v>0.13781880006281599</v>
      </c>
      <c r="Z10" s="17">
        <v>0.34521027363968099</v>
      </c>
      <c r="AA10" s="17">
        <v>0.32944037497204898</v>
      </c>
      <c r="AB10" s="17">
        <v>0.33449886307526899</v>
      </c>
      <c r="AC10" s="17">
        <v>0.30777495296721902</v>
      </c>
      <c r="AD10" s="17">
        <v>0.45321497598293098</v>
      </c>
      <c r="AE10" s="17"/>
      <c r="AF10" s="17">
        <v>0.34416671055523901</v>
      </c>
      <c r="AG10" s="17">
        <v>0.28659146879261599</v>
      </c>
      <c r="AH10" s="17">
        <v>0.29372446651503098</v>
      </c>
      <c r="AI10" s="17">
        <v>0.33354402146651602</v>
      </c>
      <c r="AJ10" s="17">
        <v>0.35826997573091302</v>
      </c>
      <c r="AK10" s="17"/>
      <c r="AL10" s="17">
        <v>0.263660774463084</v>
      </c>
      <c r="AM10" s="17">
        <v>0.31211769172835402</v>
      </c>
      <c r="AN10" s="17">
        <v>0.31921928321211801</v>
      </c>
      <c r="AO10" s="17">
        <v>0.43810622953721401</v>
      </c>
      <c r="AP10" s="17"/>
      <c r="AQ10" s="17">
        <v>0.25957784835004999</v>
      </c>
      <c r="AR10" s="17">
        <v>0.36307623385922</v>
      </c>
      <c r="AS10" s="17"/>
      <c r="AT10" s="17">
        <v>0.30604115441580199</v>
      </c>
      <c r="AU10" s="17">
        <v>0.22761211059479999</v>
      </c>
      <c r="AV10" s="17"/>
      <c r="AW10" s="17">
        <v>0.28745204198413599</v>
      </c>
      <c r="AX10" s="17">
        <v>0.28160170766082299</v>
      </c>
      <c r="AY10" s="17">
        <v>0.32767621450108703</v>
      </c>
      <c r="AZ10" s="17"/>
      <c r="BA10" s="17">
        <v>0.342824661362991</v>
      </c>
      <c r="BB10" s="17">
        <v>0.30131496437934602</v>
      </c>
      <c r="BC10" s="17">
        <v>0.30266517003412602</v>
      </c>
      <c r="BD10" s="17">
        <v>0.24282738398033499</v>
      </c>
      <c r="BE10" s="17">
        <v>0.23539334743660201</v>
      </c>
      <c r="BF10" s="17"/>
      <c r="BG10" s="17">
        <v>0.30741800629634902</v>
      </c>
      <c r="BH10" s="17">
        <v>0.29943364490016</v>
      </c>
      <c r="BI10" s="17"/>
      <c r="BJ10" s="17">
        <v>0.31360999373300702</v>
      </c>
      <c r="BK10" s="17">
        <v>0.26268204170458498</v>
      </c>
      <c r="BL10" s="17"/>
      <c r="BM10" s="17">
        <v>0.32712449342251598</v>
      </c>
      <c r="BN10" s="17">
        <v>0.19874043838861599</v>
      </c>
      <c r="BO10" s="17">
        <v>0.34426801518220301</v>
      </c>
      <c r="BP10" s="17">
        <v>0.29504971315073503</v>
      </c>
      <c r="BQ10" s="17">
        <v>0.25020140927213103</v>
      </c>
      <c r="BR10" s="17"/>
      <c r="BS10" s="17">
        <v>0.31822226624577299</v>
      </c>
      <c r="BT10" s="17"/>
      <c r="BU10" s="17">
        <v>0.23784999372280599</v>
      </c>
      <c r="BV10" s="17">
        <v>0.393906379957085</v>
      </c>
      <c r="BW10" s="17">
        <v>0.32599110932710101</v>
      </c>
      <c r="BX10" s="17">
        <v>0.27464678263164</v>
      </c>
      <c r="BY10" s="17">
        <v>0.26022900364094098</v>
      </c>
      <c r="BZ10" s="17"/>
      <c r="CA10" s="17">
        <v>0.449239234319671</v>
      </c>
      <c r="CB10" s="17"/>
      <c r="CC10" s="17">
        <v>0.318600647665714</v>
      </c>
      <c r="CD10" s="17">
        <v>0.261332362335365</v>
      </c>
      <c r="CE10" s="17"/>
      <c r="CF10" s="17">
        <v>0.28306146017017503</v>
      </c>
      <c r="CG10" s="17"/>
      <c r="CH10" s="17">
        <v>0.257455584166422</v>
      </c>
      <c r="CI10" s="17">
        <v>0.46834065657481599</v>
      </c>
    </row>
    <row r="11" spans="2:87" x14ac:dyDescent="0.35">
      <c r="B11" s="18" t="s">
        <v>257</v>
      </c>
      <c r="C11" s="17">
        <v>0.47638263737894398</v>
      </c>
      <c r="D11" s="17">
        <v>0.50540743518481102</v>
      </c>
      <c r="E11" s="17">
        <v>0.45001273555466798</v>
      </c>
      <c r="F11" s="17"/>
      <c r="G11" s="17">
        <v>0.204226753065227</v>
      </c>
      <c r="H11" s="17">
        <v>0.31958208023788398</v>
      </c>
      <c r="I11" s="17">
        <v>0.50185295959017595</v>
      </c>
      <c r="J11" s="17">
        <v>0.60230156973502802</v>
      </c>
      <c r="K11" s="17">
        <v>0.599257440460223</v>
      </c>
      <c r="L11" s="17">
        <v>0.60027296626621696</v>
      </c>
      <c r="M11" s="17"/>
      <c r="N11" s="17">
        <v>0.428908059224613</v>
      </c>
      <c r="O11" s="17">
        <v>0.49348636365978998</v>
      </c>
      <c r="P11" s="17">
        <v>0.49408934958907402</v>
      </c>
      <c r="Q11" s="17">
        <v>0.49573583085560802</v>
      </c>
      <c r="R11" s="17"/>
      <c r="S11" s="17">
        <v>0.38258316090800398</v>
      </c>
      <c r="T11" s="17">
        <v>0.48919021996190698</v>
      </c>
      <c r="U11" s="17">
        <v>0.53830893101504296</v>
      </c>
      <c r="V11" s="17">
        <v>0.39143040197573697</v>
      </c>
      <c r="W11" s="17">
        <v>0.52679390090786204</v>
      </c>
      <c r="X11" s="17">
        <v>0.46755988246147601</v>
      </c>
      <c r="Y11" s="17">
        <v>0.67992575875622896</v>
      </c>
      <c r="Z11" s="17">
        <v>0.54216736790768905</v>
      </c>
      <c r="AA11" s="17">
        <v>0.41867715203220202</v>
      </c>
      <c r="AB11" s="17">
        <v>0.486234792446681</v>
      </c>
      <c r="AC11" s="17">
        <v>0.511216731347653</v>
      </c>
      <c r="AD11" s="17">
        <v>0.36518603119061699</v>
      </c>
      <c r="AE11" s="17"/>
      <c r="AF11" s="17">
        <v>0.46023263632818001</v>
      </c>
      <c r="AG11" s="17">
        <v>0.50568784406797296</v>
      </c>
      <c r="AH11" s="17">
        <v>0.51071020579046</v>
      </c>
      <c r="AI11" s="17">
        <v>0.43477500272475</v>
      </c>
      <c r="AJ11" s="17">
        <v>0.36634314482462799</v>
      </c>
      <c r="AK11" s="17"/>
      <c r="AL11" s="17">
        <v>0.474186691456077</v>
      </c>
      <c r="AM11" s="17">
        <v>0.497943254650075</v>
      </c>
      <c r="AN11" s="17">
        <v>0.45353938374157399</v>
      </c>
      <c r="AO11" s="17">
        <v>0.426209629178114</v>
      </c>
      <c r="AP11" s="17"/>
      <c r="AQ11" s="17">
        <v>0.54685243854173704</v>
      </c>
      <c r="AR11" s="17">
        <v>0.37810237950847397</v>
      </c>
      <c r="AS11" s="17"/>
      <c r="AT11" s="17">
        <v>0.47718129190355502</v>
      </c>
      <c r="AU11" s="17">
        <v>0.57052012443577804</v>
      </c>
      <c r="AV11" s="17"/>
      <c r="AW11" s="17">
        <v>0.52266932128551502</v>
      </c>
      <c r="AX11" s="17">
        <v>0.50356648440681995</v>
      </c>
      <c r="AY11" s="17">
        <v>0.42742196917679498</v>
      </c>
      <c r="AZ11" s="17"/>
      <c r="BA11" s="17">
        <v>0.41863820021438802</v>
      </c>
      <c r="BB11" s="17">
        <v>0.48858510042573899</v>
      </c>
      <c r="BC11" s="17">
        <v>0.46746059271957802</v>
      </c>
      <c r="BD11" s="17">
        <v>0.56459436250375705</v>
      </c>
      <c r="BE11" s="17">
        <v>0.57394079677808396</v>
      </c>
      <c r="BF11" s="17"/>
      <c r="BG11" s="17">
        <v>0.467656492978754</v>
      </c>
      <c r="BH11" s="17">
        <v>0.48273922116779</v>
      </c>
      <c r="BI11" s="17"/>
      <c r="BJ11" s="17">
        <v>0.45446286749409098</v>
      </c>
      <c r="BK11" s="17">
        <v>0.55111745546161806</v>
      </c>
      <c r="BL11" s="17"/>
      <c r="BM11" s="17">
        <v>0.43415006669658102</v>
      </c>
      <c r="BN11" s="17">
        <v>0.65440322865620004</v>
      </c>
      <c r="BO11" s="17">
        <v>0.382619840210767</v>
      </c>
      <c r="BP11" s="17">
        <v>0.44418214531623301</v>
      </c>
      <c r="BQ11" s="17">
        <v>0.63980934106180198</v>
      </c>
      <c r="BR11" s="17"/>
      <c r="BS11" s="17">
        <v>0.50610426701965505</v>
      </c>
      <c r="BT11" s="17"/>
      <c r="BU11" s="17">
        <v>0.57059769172718799</v>
      </c>
      <c r="BV11" s="17">
        <v>0.34516011532181101</v>
      </c>
      <c r="BW11" s="17">
        <v>0.43714756983877101</v>
      </c>
      <c r="BX11" s="17">
        <v>0.60415057177680398</v>
      </c>
      <c r="BY11" s="17">
        <v>0.48232043569799199</v>
      </c>
      <c r="BZ11" s="17"/>
      <c r="CA11" s="17">
        <v>0.26734979126061198</v>
      </c>
      <c r="CB11" s="17"/>
      <c r="CC11" s="17">
        <v>0.45424791283264299</v>
      </c>
      <c r="CD11" s="17">
        <v>0.57567837199573801</v>
      </c>
      <c r="CE11" s="17"/>
      <c r="CF11" s="17">
        <v>0.52947177702078896</v>
      </c>
      <c r="CG11" s="17"/>
      <c r="CH11" s="17">
        <v>0.55179237194004505</v>
      </c>
      <c r="CI11" s="17">
        <v>0.31894002011786499</v>
      </c>
    </row>
    <row r="12" spans="2:87" x14ac:dyDescent="0.35">
      <c r="B12" s="18" t="s">
        <v>161</v>
      </c>
      <c r="C12" s="19">
        <v>0.110408412232196</v>
      </c>
      <c r="D12" s="19">
        <v>6.7948681973020397E-2</v>
      </c>
      <c r="E12" s="19">
        <v>0.15100185409078701</v>
      </c>
      <c r="F12" s="19"/>
      <c r="G12" s="19">
        <v>0.104531405333615</v>
      </c>
      <c r="H12" s="19">
        <v>8.8378743866752402E-2</v>
      </c>
      <c r="I12" s="19">
        <v>0.114077002152621</v>
      </c>
      <c r="J12" s="19">
        <v>0.1236999479242</v>
      </c>
      <c r="K12" s="19">
        <v>0.111441089858777</v>
      </c>
      <c r="L12" s="19">
        <v>0.11776442504093999</v>
      </c>
      <c r="M12" s="19"/>
      <c r="N12" s="19">
        <v>6.1736014012249499E-2</v>
      </c>
      <c r="O12" s="19">
        <v>0.116767149864098</v>
      </c>
      <c r="P12" s="19">
        <v>0.110546978995107</v>
      </c>
      <c r="Q12" s="19">
        <v>0.15903991080482799</v>
      </c>
      <c r="R12" s="19"/>
      <c r="S12" s="19">
        <v>0.11834610623927801</v>
      </c>
      <c r="T12" s="19">
        <v>8.4336023551440695E-2</v>
      </c>
      <c r="U12" s="19">
        <v>0.123863638857585</v>
      </c>
      <c r="V12" s="19">
        <v>0.20590162590327901</v>
      </c>
      <c r="W12" s="19">
        <v>0.160228499685101</v>
      </c>
      <c r="X12" s="19">
        <v>0.106199788051673</v>
      </c>
      <c r="Y12" s="19">
        <v>7.0132422895641297E-2</v>
      </c>
      <c r="Z12" s="19">
        <v>6.8162670521135796E-2</v>
      </c>
      <c r="AA12" s="19">
        <v>6.8418914033170894E-2</v>
      </c>
      <c r="AB12" s="19">
        <v>0.10134874912257801</v>
      </c>
      <c r="AC12" s="19">
        <v>0.10966831901763099</v>
      </c>
      <c r="AD12" s="19">
        <v>0.101925911574653</v>
      </c>
      <c r="AE12" s="19"/>
      <c r="AF12" s="19">
        <v>0.14040726492713601</v>
      </c>
      <c r="AG12" s="19">
        <v>0.11583543367950799</v>
      </c>
      <c r="AH12" s="19">
        <v>9.7141467803462306E-2</v>
      </c>
      <c r="AI12" s="19">
        <v>8.5160206966778507E-2</v>
      </c>
      <c r="AJ12" s="19">
        <v>6.6503938039274402E-2</v>
      </c>
      <c r="AK12" s="19"/>
      <c r="AL12" s="19">
        <v>0.156473505946993</v>
      </c>
      <c r="AM12" s="19">
        <v>9.7949011407733599E-2</v>
      </c>
      <c r="AN12" s="19">
        <v>6.3174305408096099E-2</v>
      </c>
      <c r="AO12" s="19">
        <v>4.4731897190626098E-2</v>
      </c>
      <c r="AP12" s="19"/>
      <c r="AQ12" s="19">
        <v>0.117837639810592</v>
      </c>
      <c r="AR12" s="19">
        <v>0.100047287464772</v>
      </c>
      <c r="AS12" s="19"/>
      <c r="AT12" s="19">
        <v>0.10067300179802099</v>
      </c>
      <c r="AU12" s="19">
        <v>0.14540160419169301</v>
      </c>
      <c r="AV12" s="19"/>
      <c r="AW12" s="19">
        <v>0.103896293913345</v>
      </c>
      <c r="AX12" s="19">
        <v>8.6921174105395405E-2</v>
      </c>
      <c r="AY12" s="19">
        <v>0.12962339477202001</v>
      </c>
      <c r="AZ12" s="19"/>
      <c r="BA12" s="19">
        <v>7.9739602463831799E-2</v>
      </c>
      <c r="BB12" s="19">
        <v>9.4300948376889696E-2</v>
      </c>
      <c r="BC12" s="19">
        <v>0.145833231708829</v>
      </c>
      <c r="BD12" s="19">
        <v>0.121477673808547</v>
      </c>
      <c r="BE12" s="19">
        <v>9.9740610568009494E-2</v>
      </c>
      <c r="BF12" s="19"/>
      <c r="BG12" s="19">
        <v>0.101039818191912</v>
      </c>
      <c r="BH12" s="19">
        <v>0.117232990221009</v>
      </c>
      <c r="BI12" s="19"/>
      <c r="BJ12" s="19">
        <v>0.103146231529604</v>
      </c>
      <c r="BK12" s="19">
        <v>0.139406385480527</v>
      </c>
      <c r="BL12" s="19"/>
      <c r="BM12" s="19">
        <v>0.146196140174675</v>
      </c>
      <c r="BN12" s="19">
        <v>8.0991503577930293E-2</v>
      </c>
      <c r="BO12" s="19">
        <v>0.104028591889772</v>
      </c>
      <c r="BP12" s="19">
        <v>0.13815660751205</v>
      </c>
      <c r="BQ12" s="19">
        <v>6.3060780816282899E-2</v>
      </c>
      <c r="BR12" s="19"/>
      <c r="BS12" s="19">
        <v>6.8510569691456094E-2</v>
      </c>
      <c r="BT12" s="19"/>
      <c r="BU12" s="19">
        <v>9.5728955568020094E-2</v>
      </c>
      <c r="BV12" s="19">
        <v>7.4880225639896103E-2</v>
      </c>
      <c r="BW12" s="19">
        <v>0.139861194855743</v>
      </c>
      <c r="BX12" s="19">
        <v>5.8565583549845E-2</v>
      </c>
      <c r="BY12" s="19">
        <v>0.21770793761656501</v>
      </c>
      <c r="BZ12" s="19"/>
      <c r="CA12" s="19">
        <v>9.6687121758013903E-2</v>
      </c>
      <c r="CB12" s="19"/>
      <c r="CC12" s="19">
        <v>0.116378004364039</v>
      </c>
      <c r="CD12" s="19">
        <v>4.66229666038597E-2</v>
      </c>
      <c r="CE12" s="19"/>
      <c r="CF12" s="19">
        <v>0.106144134140627</v>
      </c>
      <c r="CG12" s="19"/>
      <c r="CH12" s="19">
        <v>0.115784501945587</v>
      </c>
      <c r="CI12" s="19">
        <v>3.1418664878150503E-2</v>
      </c>
    </row>
    <row r="13" spans="2:87" x14ac:dyDescent="0.35">
      <c r="B13" s="16" t="s">
        <v>163</v>
      </c>
    </row>
    <row r="14" spans="2:87" x14ac:dyDescent="0.35">
      <c r="B14" t="s">
        <v>118</v>
      </c>
    </row>
    <row r="15" spans="2:87" x14ac:dyDescent="0.35">
      <c r="B15" t="s">
        <v>119</v>
      </c>
    </row>
    <row r="17" spans="2:2" x14ac:dyDescent="0.35">
      <c r="B17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B2:CI17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264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1041</v>
      </c>
      <c r="D7" s="10">
        <v>512</v>
      </c>
      <c r="E7" s="10">
        <v>526</v>
      </c>
      <c r="F7" s="10"/>
      <c r="G7" s="10">
        <v>92</v>
      </c>
      <c r="H7" s="10">
        <v>175</v>
      </c>
      <c r="I7" s="10">
        <v>193</v>
      </c>
      <c r="J7" s="10">
        <v>192</v>
      </c>
      <c r="K7" s="10">
        <v>162</v>
      </c>
      <c r="L7" s="10">
        <v>227</v>
      </c>
      <c r="M7" s="10"/>
      <c r="N7" s="10">
        <v>308</v>
      </c>
      <c r="O7" s="10">
        <v>261</v>
      </c>
      <c r="P7" s="10">
        <v>227</v>
      </c>
      <c r="Q7" s="10">
        <v>242</v>
      </c>
      <c r="R7" s="10"/>
      <c r="S7" s="10">
        <v>153</v>
      </c>
      <c r="T7" s="10">
        <v>146</v>
      </c>
      <c r="U7" s="10">
        <v>84</v>
      </c>
      <c r="V7" s="10">
        <v>87</v>
      </c>
      <c r="W7" s="10">
        <v>82</v>
      </c>
      <c r="X7" s="10">
        <v>84</v>
      </c>
      <c r="Y7" s="10">
        <v>75</v>
      </c>
      <c r="Z7" s="10">
        <v>40</v>
      </c>
      <c r="AA7" s="10">
        <v>96</v>
      </c>
      <c r="AB7" s="10">
        <v>95</v>
      </c>
      <c r="AC7" s="10">
        <v>62</v>
      </c>
      <c r="AD7" s="10">
        <v>37</v>
      </c>
      <c r="AE7" s="10"/>
      <c r="AF7" s="10">
        <v>157</v>
      </c>
      <c r="AG7" s="10">
        <v>397</v>
      </c>
      <c r="AH7" s="10">
        <v>216</v>
      </c>
      <c r="AI7" s="10">
        <v>116</v>
      </c>
      <c r="AJ7" s="10">
        <v>119</v>
      </c>
      <c r="AK7" s="10"/>
      <c r="AL7" s="10">
        <v>411</v>
      </c>
      <c r="AM7" s="10">
        <v>383</v>
      </c>
      <c r="AN7" s="10">
        <v>188</v>
      </c>
      <c r="AO7" s="10">
        <v>59</v>
      </c>
      <c r="AP7" s="10"/>
      <c r="AQ7" s="10">
        <v>600</v>
      </c>
      <c r="AR7" s="10">
        <v>441</v>
      </c>
      <c r="AS7" s="10"/>
      <c r="AT7" s="10">
        <v>696</v>
      </c>
      <c r="AU7" s="10">
        <v>206</v>
      </c>
      <c r="AV7" s="10"/>
      <c r="AW7" s="10">
        <v>408</v>
      </c>
      <c r="AX7" s="10">
        <v>248</v>
      </c>
      <c r="AY7" s="10">
        <v>354</v>
      </c>
      <c r="AZ7" s="10"/>
      <c r="BA7" s="10">
        <v>246</v>
      </c>
      <c r="BB7" s="10">
        <v>289</v>
      </c>
      <c r="BC7" s="10">
        <v>343</v>
      </c>
      <c r="BD7" s="10">
        <v>104</v>
      </c>
      <c r="BE7" s="10">
        <v>58</v>
      </c>
      <c r="BF7" s="10"/>
      <c r="BG7" s="10">
        <v>407</v>
      </c>
      <c r="BH7" s="10">
        <v>634</v>
      </c>
      <c r="BI7" s="10"/>
      <c r="BJ7" s="10">
        <v>791</v>
      </c>
      <c r="BK7" s="10">
        <v>244</v>
      </c>
      <c r="BL7" s="10"/>
      <c r="BM7" s="10">
        <v>149</v>
      </c>
      <c r="BN7" s="10">
        <v>191</v>
      </c>
      <c r="BO7" s="10">
        <v>377</v>
      </c>
      <c r="BP7" s="10">
        <v>76</v>
      </c>
      <c r="BQ7" s="10">
        <v>122</v>
      </c>
      <c r="BR7" s="10"/>
      <c r="BS7" s="10">
        <v>316</v>
      </c>
      <c r="BT7" s="10"/>
      <c r="BU7" s="10">
        <v>193</v>
      </c>
      <c r="BV7" s="10">
        <v>271</v>
      </c>
      <c r="BW7" s="10">
        <v>80</v>
      </c>
      <c r="BX7" s="10">
        <v>201</v>
      </c>
      <c r="BY7" s="10">
        <v>87</v>
      </c>
      <c r="BZ7" s="10"/>
      <c r="CA7" s="10">
        <v>88</v>
      </c>
      <c r="CB7" s="10"/>
      <c r="CC7" s="10">
        <v>824</v>
      </c>
      <c r="CD7" s="10">
        <v>189</v>
      </c>
      <c r="CE7" s="10"/>
      <c r="CF7" s="10">
        <v>395</v>
      </c>
      <c r="CG7" s="10"/>
      <c r="CH7" s="10">
        <v>353</v>
      </c>
      <c r="CI7" s="10">
        <v>124</v>
      </c>
    </row>
    <row r="8" spans="2:87" ht="30" customHeight="1" x14ac:dyDescent="0.35">
      <c r="B8" s="11" t="s">
        <v>20</v>
      </c>
      <c r="C8" s="11">
        <v>1048</v>
      </c>
      <c r="D8" s="11">
        <v>506</v>
      </c>
      <c r="E8" s="11">
        <v>538</v>
      </c>
      <c r="F8" s="11"/>
      <c r="G8" s="11">
        <v>162</v>
      </c>
      <c r="H8" s="11">
        <v>171</v>
      </c>
      <c r="I8" s="11">
        <v>182</v>
      </c>
      <c r="J8" s="11">
        <v>180</v>
      </c>
      <c r="K8" s="11">
        <v>147</v>
      </c>
      <c r="L8" s="11">
        <v>206</v>
      </c>
      <c r="M8" s="11"/>
      <c r="N8" s="11">
        <v>280</v>
      </c>
      <c r="O8" s="11">
        <v>275</v>
      </c>
      <c r="P8" s="11">
        <v>239</v>
      </c>
      <c r="Q8" s="11">
        <v>250</v>
      </c>
      <c r="R8" s="11"/>
      <c r="S8" s="11">
        <v>154</v>
      </c>
      <c r="T8" s="11">
        <v>138</v>
      </c>
      <c r="U8" s="11">
        <v>82</v>
      </c>
      <c r="V8" s="11">
        <v>93</v>
      </c>
      <c r="W8" s="11">
        <v>74</v>
      </c>
      <c r="X8" s="11">
        <v>91</v>
      </c>
      <c r="Y8" s="11">
        <v>84</v>
      </c>
      <c r="Z8" s="11">
        <v>41</v>
      </c>
      <c r="AA8" s="11">
        <v>110</v>
      </c>
      <c r="AB8" s="11">
        <v>91</v>
      </c>
      <c r="AC8" s="11">
        <v>57</v>
      </c>
      <c r="AD8" s="11">
        <v>33</v>
      </c>
      <c r="AE8" s="11"/>
      <c r="AF8" s="11">
        <v>162</v>
      </c>
      <c r="AG8" s="11">
        <v>406</v>
      </c>
      <c r="AH8" s="11">
        <v>215</v>
      </c>
      <c r="AI8" s="11">
        <v>114</v>
      </c>
      <c r="AJ8" s="11">
        <v>112</v>
      </c>
      <c r="AK8" s="11"/>
      <c r="AL8" s="11">
        <v>396</v>
      </c>
      <c r="AM8" s="11">
        <v>394</v>
      </c>
      <c r="AN8" s="11">
        <v>193</v>
      </c>
      <c r="AO8" s="11">
        <v>64</v>
      </c>
      <c r="AP8" s="11"/>
      <c r="AQ8" s="11">
        <v>610</v>
      </c>
      <c r="AR8" s="11">
        <v>437</v>
      </c>
      <c r="AS8" s="11"/>
      <c r="AT8" s="11">
        <v>704</v>
      </c>
      <c r="AU8" s="11">
        <v>186</v>
      </c>
      <c r="AV8" s="11"/>
      <c r="AW8" s="11">
        <v>380</v>
      </c>
      <c r="AX8" s="11">
        <v>251</v>
      </c>
      <c r="AY8" s="11">
        <v>375</v>
      </c>
      <c r="AZ8" s="11"/>
      <c r="BA8" s="11">
        <v>261</v>
      </c>
      <c r="BB8" s="11">
        <v>286</v>
      </c>
      <c r="BC8" s="11">
        <v>345</v>
      </c>
      <c r="BD8" s="11">
        <v>99</v>
      </c>
      <c r="BE8" s="11">
        <v>56</v>
      </c>
      <c r="BF8" s="11"/>
      <c r="BG8" s="11">
        <v>441</v>
      </c>
      <c r="BH8" s="11">
        <v>606</v>
      </c>
      <c r="BI8" s="11"/>
      <c r="BJ8" s="11">
        <v>816</v>
      </c>
      <c r="BK8" s="11">
        <v>226</v>
      </c>
      <c r="BL8" s="11"/>
      <c r="BM8" s="11">
        <v>161</v>
      </c>
      <c r="BN8" s="11">
        <v>179</v>
      </c>
      <c r="BO8" s="11">
        <v>385</v>
      </c>
      <c r="BP8" s="11">
        <v>74</v>
      </c>
      <c r="BQ8" s="11">
        <v>123</v>
      </c>
      <c r="BR8" s="11"/>
      <c r="BS8" s="11">
        <v>318</v>
      </c>
      <c r="BT8" s="11"/>
      <c r="BU8" s="11">
        <v>188</v>
      </c>
      <c r="BV8" s="11">
        <v>278</v>
      </c>
      <c r="BW8" s="11">
        <v>79</v>
      </c>
      <c r="BX8" s="11">
        <v>198</v>
      </c>
      <c r="BY8" s="11">
        <v>94</v>
      </c>
      <c r="BZ8" s="11"/>
      <c r="CA8" s="11">
        <v>92</v>
      </c>
      <c r="CB8" s="11"/>
      <c r="CC8" s="11">
        <v>820</v>
      </c>
      <c r="CD8" s="11">
        <v>196</v>
      </c>
      <c r="CE8" s="11"/>
      <c r="CF8" s="11">
        <v>378</v>
      </c>
      <c r="CG8" s="11"/>
      <c r="CH8" s="11">
        <v>350</v>
      </c>
      <c r="CI8" s="11">
        <v>124</v>
      </c>
    </row>
    <row r="9" spans="2:87" x14ac:dyDescent="0.35">
      <c r="B9" s="18" t="s">
        <v>255</v>
      </c>
      <c r="C9" s="17">
        <v>7.3378051460528407E-2</v>
      </c>
      <c r="D9" s="17">
        <v>9.2442542959086604E-2</v>
      </c>
      <c r="E9" s="17">
        <v>5.5891427538928402E-2</v>
      </c>
      <c r="F9" s="17"/>
      <c r="G9" s="17">
        <v>0.128938298879053</v>
      </c>
      <c r="H9" s="17">
        <v>0.100135299826851</v>
      </c>
      <c r="I9" s="17">
        <v>5.34130042003505E-2</v>
      </c>
      <c r="J9" s="17">
        <v>7.2710764143106593E-2</v>
      </c>
      <c r="K9" s="17">
        <v>4.4572559516711199E-2</v>
      </c>
      <c r="L9" s="17">
        <v>4.6250166807466297E-2</v>
      </c>
      <c r="M9" s="17"/>
      <c r="N9" s="17">
        <v>8.0545142466476705E-2</v>
      </c>
      <c r="O9" s="17">
        <v>7.92923400054764E-2</v>
      </c>
      <c r="P9" s="17">
        <v>5.6136415032824898E-2</v>
      </c>
      <c r="Q9" s="17">
        <v>7.2557415344735102E-2</v>
      </c>
      <c r="R9" s="17"/>
      <c r="S9" s="17">
        <v>5.0681693238308699E-2</v>
      </c>
      <c r="T9" s="17">
        <v>7.1833297892141906E-2</v>
      </c>
      <c r="U9" s="17">
        <v>0.104461562466832</v>
      </c>
      <c r="V9" s="17">
        <v>8.2910657631496701E-2</v>
      </c>
      <c r="W9" s="17">
        <v>4.5155996436680397E-2</v>
      </c>
      <c r="X9" s="17">
        <v>4.6336416398972402E-2</v>
      </c>
      <c r="Y9" s="17">
        <v>3.8071719550850099E-2</v>
      </c>
      <c r="Z9" s="17">
        <v>6.9740059109754601E-2</v>
      </c>
      <c r="AA9" s="17">
        <v>0.12377346643076501</v>
      </c>
      <c r="AB9" s="17">
        <v>6.8890820086592003E-2</v>
      </c>
      <c r="AC9" s="17">
        <v>0.108708231427091</v>
      </c>
      <c r="AD9" s="17">
        <v>9.6331023054583395E-2</v>
      </c>
      <c r="AE9" s="17"/>
      <c r="AF9" s="17">
        <v>9.2119459792516997E-2</v>
      </c>
      <c r="AG9" s="17">
        <v>6.6569671477588299E-2</v>
      </c>
      <c r="AH9" s="17">
        <v>5.3261218350590799E-2</v>
      </c>
      <c r="AI9" s="17">
        <v>9.9312838944873402E-2</v>
      </c>
      <c r="AJ9" s="17">
        <v>9.0555131367512198E-2</v>
      </c>
      <c r="AK9" s="17"/>
      <c r="AL9" s="17">
        <v>7.1304701615170704E-2</v>
      </c>
      <c r="AM9" s="17">
        <v>5.8278953706031998E-2</v>
      </c>
      <c r="AN9" s="17">
        <v>0.10213363417344901</v>
      </c>
      <c r="AO9" s="17">
        <v>9.22974458433624E-2</v>
      </c>
      <c r="AP9" s="17"/>
      <c r="AQ9" s="17">
        <v>5.7378437556845602E-2</v>
      </c>
      <c r="AR9" s="17">
        <v>9.5691810749410106E-2</v>
      </c>
      <c r="AS9" s="17"/>
      <c r="AT9" s="17">
        <v>7.93251590476622E-2</v>
      </c>
      <c r="AU9" s="17">
        <v>4.6285151984049401E-2</v>
      </c>
      <c r="AV9" s="17"/>
      <c r="AW9" s="17">
        <v>4.5441846142248797E-2</v>
      </c>
      <c r="AX9" s="17">
        <v>7.9652493498843804E-2</v>
      </c>
      <c r="AY9" s="17">
        <v>9.4195970111953894E-2</v>
      </c>
      <c r="AZ9" s="17"/>
      <c r="BA9" s="17">
        <v>7.9130455921264803E-2</v>
      </c>
      <c r="BB9" s="17">
        <v>7.96318603336129E-2</v>
      </c>
      <c r="BC9" s="17">
        <v>7.83700594841268E-2</v>
      </c>
      <c r="BD9" s="17">
        <v>2.9628293142355901E-2</v>
      </c>
      <c r="BE9" s="17">
        <v>6.2460954198333501E-2</v>
      </c>
      <c r="BF9" s="17"/>
      <c r="BG9" s="17">
        <v>7.6420940590255101E-2</v>
      </c>
      <c r="BH9" s="17">
        <v>7.1161450539638793E-2</v>
      </c>
      <c r="BI9" s="17"/>
      <c r="BJ9" s="17">
        <v>8.2402856453211895E-2</v>
      </c>
      <c r="BK9" s="17">
        <v>4.2603930501607698E-2</v>
      </c>
      <c r="BL9" s="17"/>
      <c r="BM9" s="17">
        <v>3.6206283515353897E-2</v>
      </c>
      <c r="BN9" s="17">
        <v>3.0234965679400198E-2</v>
      </c>
      <c r="BO9" s="17">
        <v>0.110269653707324</v>
      </c>
      <c r="BP9" s="17">
        <v>0.12387680944668</v>
      </c>
      <c r="BQ9" s="17">
        <v>4.0119423655413801E-2</v>
      </c>
      <c r="BR9" s="17"/>
      <c r="BS9" s="17">
        <v>8.48425777135874E-2</v>
      </c>
      <c r="BT9" s="17"/>
      <c r="BU9" s="17">
        <v>3.6103988320807301E-2</v>
      </c>
      <c r="BV9" s="17">
        <v>0.12969582778628599</v>
      </c>
      <c r="BW9" s="17">
        <v>7.4330878480050794E-2</v>
      </c>
      <c r="BX9" s="17">
        <v>6.2914659984624505E-2</v>
      </c>
      <c r="BY9" s="17">
        <v>2.8423868548559401E-2</v>
      </c>
      <c r="BZ9" s="17"/>
      <c r="CA9" s="17">
        <v>0.16970213764481901</v>
      </c>
      <c r="CB9" s="17"/>
      <c r="CC9" s="17">
        <v>6.5577870455823806E-2</v>
      </c>
      <c r="CD9" s="17">
        <v>0.108966992744039</v>
      </c>
      <c r="CE9" s="17"/>
      <c r="CF9" s="17">
        <v>6.5795201967097094E-2</v>
      </c>
      <c r="CG9" s="17"/>
      <c r="CH9" s="17">
        <v>4.7588366389761202E-2</v>
      </c>
      <c r="CI9" s="17">
        <v>0.17036363643142</v>
      </c>
    </row>
    <row r="10" spans="2:87" x14ac:dyDescent="0.35">
      <c r="B10" s="18" t="s">
        <v>256</v>
      </c>
      <c r="C10" s="17">
        <v>7.9478456060799604E-2</v>
      </c>
      <c r="D10" s="17">
        <v>0.109083125406501</v>
      </c>
      <c r="E10" s="17">
        <v>5.2116586500466001E-2</v>
      </c>
      <c r="F10" s="17"/>
      <c r="G10" s="17">
        <v>0.10824400203321299</v>
      </c>
      <c r="H10" s="17">
        <v>0.18345606097720499</v>
      </c>
      <c r="I10" s="17">
        <v>9.1198636272071504E-2</v>
      </c>
      <c r="J10" s="17">
        <v>4.0717712013932698E-2</v>
      </c>
      <c r="K10" s="17">
        <v>3.8208086520549897E-2</v>
      </c>
      <c r="L10" s="17">
        <v>2.3290020990889799E-2</v>
      </c>
      <c r="M10" s="17"/>
      <c r="N10" s="17">
        <v>0.10022090464211</v>
      </c>
      <c r="O10" s="17">
        <v>9.4983101151155797E-2</v>
      </c>
      <c r="P10" s="17">
        <v>6.8453495503262102E-2</v>
      </c>
      <c r="Q10" s="17">
        <v>5.0718082777598601E-2</v>
      </c>
      <c r="R10" s="17"/>
      <c r="S10" s="17">
        <v>0.133429650889546</v>
      </c>
      <c r="T10" s="17">
        <v>6.6409018663539904E-2</v>
      </c>
      <c r="U10" s="17">
        <v>5.1694508423317999E-2</v>
      </c>
      <c r="V10" s="17">
        <v>4.5751316018042901E-2</v>
      </c>
      <c r="W10" s="17">
        <v>9.6053538785999995E-2</v>
      </c>
      <c r="X10" s="17">
        <v>0.10448474362986</v>
      </c>
      <c r="Y10" s="17">
        <v>8.6643206576371506E-2</v>
      </c>
      <c r="Z10" s="17">
        <v>5.2037377465942697E-2</v>
      </c>
      <c r="AA10" s="17">
        <v>6.0412797877228697E-2</v>
      </c>
      <c r="AB10" s="17">
        <v>9.1528754432710996E-2</v>
      </c>
      <c r="AC10" s="17">
        <v>4.2722508520392402E-2</v>
      </c>
      <c r="AD10" s="17">
        <v>5.0743841630862603E-2</v>
      </c>
      <c r="AE10" s="17"/>
      <c r="AF10" s="17">
        <v>6.6017940367517694E-2</v>
      </c>
      <c r="AG10" s="17">
        <v>7.1904388656517298E-2</v>
      </c>
      <c r="AH10" s="17">
        <v>8.6949848264097795E-2</v>
      </c>
      <c r="AI10" s="17">
        <v>7.3947139551139907E-2</v>
      </c>
      <c r="AJ10" s="17">
        <v>0.13725377880629699</v>
      </c>
      <c r="AK10" s="17"/>
      <c r="AL10" s="17">
        <v>6.3452667756663403E-2</v>
      </c>
      <c r="AM10" s="17">
        <v>9.1809517677026803E-2</v>
      </c>
      <c r="AN10" s="17">
        <v>8.3716384071727101E-2</v>
      </c>
      <c r="AO10" s="17">
        <v>8.9931199442524506E-2</v>
      </c>
      <c r="AP10" s="17"/>
      <c r="AQ10" s="17">
        <v>6.2989645846710504E-2</v>
      </c>
      <c r="AR10" s="17">
        <v>0.10247446985789201</v>
      </c>
      <c r="AS10" s="17"/>
      <c r="AT10" s="17">
        <v>8.9511104004195194E-2</v>
      </c>
      <c r="AU10" s="17">
        <v>1.99191924307024E-2</v>
      </c>
      <c r="AV10" s="17"/>
      <c r="AW10" s="17">
        <v>6.0807656041622297E-2</v>
      </c>
      <c r="AX10" s="17">
        <v>7.9567120521407603E-2</v>
      </c>
      <c r="AY10" s="17">
        <v>9.3143414111792999E-2</v>
      </c>
      <c r="AZ10" s="17"/>
      <c r="BA10" s="17">
        <v>8.9829711927612702E-2</v>
      </c>
      <c r="BB10" s="17">
        <v>8.9463524850278198E-2</v>
      </c>
      <c r="BC10" s="17">
        <v>8.5994273108737806E-2</v>
      </c>
      <c r="BD10" s="17">
        <v>2.4570445424966902E-2</v>
      </c>
      <c r="BE10" s="17">
        <v>3.8356722229004603E-2</v>
      </c>
      <c r="BF10" s="17"/>
      <c r="BG10" s="17">
        <v>7.8164774874865797E-2</v>
      </c>
      <c r="BH10" s="17">
        <v>8.0435410718808206E-2</v>
      </c>
      <c r="BI10" s="17"/>
      <c r="BJ10" s="17">
        <v>8.7367632235160003E-2</v>
      </c>
      <c r="BK10" s="17">
        <v>5.2959930741946E-2</v>
      </c>
      <c r="BL10" s="17"/>
      <c r="BM10" s="17">
        <v>7.6316070900599997E-2</v>
      </c>
      <c r="BN10" s="17">
        <v>7.7330468306165495E-2</v>
      </c>
      <c r="BO10" s="17">
        <v>9.1355430064049906E-2</v>
      </c>
      <c r="BP10" s="17">
        <v>6.1046454988339202E-2</v>
      </c>
      <c r="BQ10" s="17">
        <v>4.8918478427112201E-2</v>
      </c>
      <c r="BR10" s="17"/>
      <c r="BS10" s="17">
        <v>0.10189154080375</v>
      </c>
      <c r="BT10" s="17"/>
      <c r="BU10" s="17">
        <v>8.9465826808521706E-2</v>
      </c>
      <c r="BV10" s="17">
        <v>0.108916472118942</v>
      </c>
      <c r="BW10" s="17">
        <v>8.0036757288405799E-2</v>
      </c>
      <c r="BX10" s="17">
        <v>6.3748957132791495E-2</v>
      </c>
      <c r="BY10" s="17">
        <v>4.60854162876232E-2</v>
      </c>
      <c r="BZ10" s="17"/>
      <c r="CA10" s="17">
        <v>0.15767359194535199</v>
      </c>
      <c r="CB10" s="17"/>
      <c r="CC10" s="17">
        <v>7.6995860906152194E-2</v>
      </c>
      <c r="CD10" s="17">
        <v>9.3190034434931596E-2</v>
      </c>
      <c r="CE10" s="17"/>
      <c r="CF10" s="17">
        <v>4.4714999185696103E-2</v>
      </c>
      <c r="CG10" s="17"/>
      <c r="CH10" s="17">
        <v>6.2903694149574002E-2</v>
      </c>
      <c r="CI10" s="17">
        <v>0.12539623781069301</v>
      </c>
    </row>
    <row r="11" spans="2:87" x14ac:dyDescent="0.35">
      <c r="B11" s="18" t="s">
        <v>257</v>
      </c>
      <c r="C11" s="17">
        <v>0.77171290305507301</v>
      </c>
      <c r="D11" s="17">
        <v>0.741186391585965</v>
      </c>
      <c r="E11" s="17">
        <v>0.79904616678685703</v>
      </c>
      <c r="F11" s="17"/>
      <c r="G11" s="17">
        <v>0.63173369658296896</v>
      </c>
      <c r="H11" s="17">
        <v>0.65626922095207296</v>
      </c>
      <c r="I11" s="17">
        <v>0.78051556412245804</v>
      </c>
      <c r="J11" s="17">
        <v>0.81948110281325903</v>
      </c>
      <c r="K11" s="17">
        <v>0.84441408492718695</v>
      </c>
      <c r="L11" s="17">
        <v>0.87635210259938801</v>
      </c>
      <c r="M11" s="17"/>
      <c r="N11" s="17">
        <v>0.77474910534702501</v>
      </c>
      <c r="O11" s="17">
        <v>0.75999774152297705</v>
      </c>
      <c r="P11" s="17">
        <v>0.772971875184855</v>
      </c>
      <c r="Q11" s="17">
        <v>0.78094963333952405</v>
      </c>
      <c r="R11" s="17"/>
      <c r="S11" s="17">
        <v>0.73274284842431403</v>
      </c>
      <c r="T11" s="17">
        <v>0.79771999879225897</v>
      </c>
      <c r="U11" s="17">
        <v>0.76333020419628805</v>
      </c>
      <c r="V11" s="17">
        <v>0.76234283056618901</v>
      </c>
      <c r="W11" s="17">
        <v>0.74737372000500402</v>
      </c>
      <c r="X11" s="17">
        <v>0.81229997030634304</v>
      </c>
      <c r="Y11" s="17">
        <v>0.81930689569140203</v>
      </c>
      <c r="Z11" s="17">
        <v>0.81005989290316704</v>
      </c>
      <c r="AA11" s="17">
        <v>0.73077096524741203</v>
      </c>
      <c r="AB11" s="17">
        <v>0.78055648008297995</v>
      </c>
      <c r="AC11" s="17">
        <v>0.77378772194364098</v>
      </c>
      <c r="AD11" s="17">
        <v>0.77460862160289301</v>
      </c>
      <c r="AE11" s="17"/>
      <c r="AF11" s="17">
        <v>0.73847103666826897</v>
      </c>
      <c r="AG11" s="17">
        <v>0.77700692040045904</v>
      </c>
      <c r="AH11" s="17">
        <v>0.81406801313710897</v>
      </c>
      <c r="AI11" s="17">
        <v>0.75826959214968603</v>
      </c>
      <c r="AJ11" s="17">
        <v>0.72519236937470799</v>
      </c>
      <c r="AK11" s="17"/>
      <c r="AL11" s="17">
        <v>0.77597359224322604</v>
      </c>
      <c r="AM11" s="17">
        <v>0.76734683374287904</v>
      </c>
      <c r="AN11" s="17">
        <v>0.77583647514092502</v>
      </c>
      <c r="AO11" s="17">
        <v>0.75975868088207399</v>
      </c>
      <c r="AP11" s="17"/>
      <c r="AQ11" s="17">
        <v>0.80526894265659299</v>
      </c>
      <c r="AR11" s="17">
        <v>0.72491418685704201</v>
      </c>
      <c r="AS11" s="17"/>
      <c r="AT11" s="17">
        <v>0.75793576990056299</v>
      </c>
      <c r="AU11" s="17">
        <v>0.86463385687400895</v>
      </c>
      <c r="AV11" s="17"/>
      <c r="AW11" s="17">
        <v>0.83281538109569597</v>
      </c>
      <c r="AX11" s="17">
        <v>0.77178906778189604</v>
      </c>
      <c r="AY11" s="17">
        <v>0.71983707973686095</v>
      </c>
      <c r="AZ11" s="17"/>
      <c r="BA11" s="17">
        <v>0.78301128003587495</v>
      </c>
      <c r="BB11" s="17">
        <v>0.76562594609421897</v>
      </c>
      <c r="BC11" s="17">
        <v>0.75588100246634204</v>
      </c>
      <c r="BD11" s="17">
        <v>0.81306636382041098</v>
      </c>
      <c r="BE11" s="17">
        <v>0.77047132674028695</v>
      </c>
      <c r="BF11" s="17"/>
      <c r="BG11" s="17">
        <v>0.76634624829037301</v>
      </c>
      <c r="BH11" s="17">
        <v>0.77562225741744995</v>
      </c>
      <c r="BI11" s="17"/>
      <c r="BJ11" s="17">
        <v>0.74843782266514602</v>
      </c>
      <c r="BK11" s="17">
        <v>0.85010410096546496</v>
      </c>
      <c r="BL11" s="17"/>
      <c r="BM11" s="17">
        <v>0.75297963815732405</v>
      </c>
      <c r="BN11" s="17">
        <v>0.84077339536332296</v>
      </c>
      <c r="BO11" s="17">
        <v>0.74261886015960299</v>
      </c>
      <c r="BP11" s="17">
        <v>0.73847497248983396</v>
      </c>
      <c r="BQ11" s="17">
        <v>0.84283756220986195</v>
      </c>
      <c r="BR11" s="17"/>
      <c r="BS11" s="17">
        <v>0.76767087547006296</v>
      </c>
      <c r="BT11" s="17"/>
      <c r="BU11" s="17">
        <v>0.80579703292302896</v>
      </c>
      <c r="BV11" s="17">
        <v>0.70499668796563597</v>
      </c>
      <c r="BW11" s="17">
        <v>0.74855999621524705</v>
      </c>
      <c r="BX11" s="17">
        <v>0.82603036508779704</v>
      </c>
      <c r="BY11" s="17">
        <v>0.74856300604386905</v>
      </c>
      <c r="BZ11" s="17"/>
      <c r="CA11" s="17">
        <v>0.63845147682635495</v>
      </c>
      <c r="CB11" s="17"/>
      <c r="CC11" s="17">
        <v>0.78066182043040699</v>
      </c>
      <c r="CD11" s="17">
        <v>0.75479251117944002</v>
      </c>
      <c r="CE11" s="17"/>
      <c r="CF11" s="17">
        <v>0.83017131305219505</v>
      </c>
      <c r="CG11" s="17"/>
      <c r="CH11" s="17">
        <v>0.82632799225756703</v>
      </c>
      <c r="CI11" s="17">
        <v>0.675971293637464</v>
      </c>
    </row>
    <row r="12" spans="2:87" x14ac:dyDescent="0.35">
      <c r="B12" s="18" t="s">
        <v>161</v>
      </c>
      <c r="C12" s="19">
        <v>7.5430589423599398E-2</v>
      </c>
      <c r="D12" s="19">
        <v>5.7287940048447603E-2</v>
      </c>
      <c r="E12" s="19">
        <v>9.2945819173748404E-2</v>
      </c>
      <c r="F12" s="19"/>
      <c r="G12" s="19">
        <v>0.13108400250476501</v>
      </c>
      <c r="H12" s="19">
        <v>6.0139418243871499E-2</v>
      </c>
      <c r="I12" s="19">
        <v>7.4872795405119805E-2</v>
      </c>
      <c r="J12" s="19">
        <v>6.7090421029701905E-2</v>
      </c>
      <c r="K12" s="19">
        <v>7.2805269035551498E-2</v>
      </c>
      <c r="L12" s="19">
        <v>5.4107709602256103E-2</v>
      </c>
      <c r="M12" s="19"/>
      <c r="N12" s="19">
        <v>4.4484847544387897E-2</v>
      </c>
      <c r="O12" s="19">
        <v>6.5726817320391095E-2</v>
      </c>
      <c r="P12" s="19">
        <v>0.102438214279057</v>
      </c>
      <c r="Q12" s="19">
        <v>9.5774868538142197E-2</v>
      </c>
      <c r="R12" s="19"/>
      <c r="S12" s="19">
        <v>8.3145807447831094E-2</v>
      </c>
      <c r="T12" s="19">
        <v>6.4037684652058793E-2</v>
      </c>
      <c r="U12" s="19">
        <v>8.0513724913562498E-2</v>
      </c>
      <c r="V12" s="19">
        <v>0.108995195784271</v>
      </c>
      <c r="W12" s="19">
        <v>0.111416744772316</v>
      </c>
      <c r="X12" s="19">
        <v>3.6878869664825099E-2</v>
      </c>
      <c r="Y12" s="19">
        <v>5.5978178181376903E-2</v>
      </c>
      <c r="Z12" s="19">
        <v>6.8162670521135796E-2</v>
      </c>
      <c r="AA12" s="19">
        <v>8.5042770444594698E-2</v>
      </c>
      <c r="AB12" s="19">
        <v>5.9023945397716902E-2</v>
      </c>
      <c r="AC12" s="19">
        <v>7.4781538108875806E-2</v>
      </c>
      <c r="AD12" s="19">
        <v>7.8316513711660998E-2</v>
      </c>
      <c r="AE12" s="19"/>
      <c r="AF12" s="19">
        <v>0.103391563171696</v>
      </c>
      <c r="AG12" s="19">
        <v>8.4519019465435205E-2</v>
      </c>
      <c r="AH12" s="19">
        <v>4.57209202482027E-2</v>
      </c>
      <c r="AI12" s="19">
        <v>6.8470429354301199E-2</v>
      </c>
      <c r="AJ12" s="19">
        <v>4.69987204514829E-2</v>
      </c>
      <c r="AK12" s="19"/>
      <c r="AL12" s="19">
        <v>8.9269038384940297E-2</v>
      </c>
      <c r="AM12" s="19">
        <v>8.2564694874061706E-2</v>
      </c>
      <c r="AN12" s="19">
        <v>3.8313506613898603E-2</v>
      </c>
      <c r="AO12" s="19">
        <v>5.8012673832038703E-2</v>
      </c>
      <c r="AP12" s="19"/>
      <c r="AQ12" s="19">
        <v>7.4362973939850904E-2</v>
      </c>
      <c r="AR12" s="19">
        <v>7.6919532535655505E-2</v>
      </c>
      <c r="AS12" s="19"/>
      <c r="AT12" s="19">
        <v>7.3227967047579903E-2</v>
      </c>
      <c r="AU12" s="19">
        <v>6.9161798711238995E-2</v>
      </c>
      <c r="AV12" s="19"/>
      <c r="AW12" s="19">
        <v>6.09351167204326E-2</v>
      </c>
      <c r="AX12" s="19">
        <v>6.8991318197852702E-2</v>
      </c>
      <c r="AY12" s="19">
        <v>9.2823536039392404E-2</v>
      </c>
      <c r="AZ12" s="19"/>
      <c r="BA12" s="19">
        <v>4.8028552115248098E-2</v>
      </c>
      <c r="BB12" s="19">
        <v>6.5278668721889602E-2</v>
      </c>
      <c r="BC12" s="19">
        <v>7.9754664940792794E-2</v>
      </c>
      <c r="BD12" s="19">
        <v>0.13273489761226601</v>
      </c>
      <c r="BE12" s="19">
        <v>0.128710996832375</v>
      </c>
      <c r="BF12" s="19"/>
      <c r="BG12" s="19">
        <v>7.9068036244505799E-2</v>
      </c>
      <c r="BH12" s="19">
        <v>7.27808813241025E-2</v>
      </c>
      <c r="BI12" s="19"/>
      <c r="BJ12" s="19">
        <v>8.17916886464823E-2</v>
      </c>
      <c r="BK12" s="19">
        <v>5.4332037790980899E-2</v>
      </c>
      <c r="BL12" s="19"/>
      <c r="BM12" s="19">
        <v>0.13449800742672199</v>
      </c>
      <c r="BN12" s="19">
        <v>5.1661170651111601E-2</v>
      </c>
      <c r="BO12" s="19">
        <v>5.5756056069023098E-2</v>
      </c>
      <c r="BP12" s="19">
        <v>7.6601763075146198E-2</v>
      </c>
      <c r="BQ12" s="19">
        <v>6.8124535707611997E-2</v>
      </c>
      <c r="BR12" s="19"/>
      <c r="BS12" s="19">
        <v>4.5595006012599699E-2</v>
      </c>
      <c r="BT12" s="19"/>
      <c r="BU12" s="19">
        <v>6.8633151947642204E-2</v>
      </c>
      <c r="BV12" s="19">
        <v>5.6391012129135901E-2</v>
      </c>
      <c r="BW12" s="19">
        <v>9.7072368016296207E-2</v>
      </c>
      <c r="BX12" s="19">
        <v>4.7306017794786798E-2</v>
      </c>
      <c r="BY12" s="19">
        <v>0.17692770911994901</v>
      </c>
      <c r="BZ12" s="19"/>
      <c r="CA12" s="19">
        <v>3.4172793583474997E-2</v>
      </c>
      <c r="CB12" s="19"/>
      <c r="CC12" s="19">
        <v>7.6764448207617395E-2</v>
      </c>
      <c r="CD12" s="19">
        <v>4.3050461641589301E-2</v>
      </c>
      <c r="CE12" s="19"/>
      <c r="CF12" s="19">
        <v>5.9318485795011498E-2</v>
      </c>
      <c r="CG12" s="19"/>
      <c r="CH12" s="19">
        <v>6.3179947203097997E-2</v>
      </c>
      <c r="CI12" s="19">
        <v>2.8268832120422201E-2</v>
      </c>
    </row>
    <row r="13" spans="2:87" x14ac:dyDescent="0.35">
      <c r="B13" s="16" t="s">
        <v>163</v>
      </c>
    </row>
    <row r="14" spans="2:87" x14ac:dyDescent="0.35">
      <c r="B14" t="s">
        <v>118</v>
      </c>
    </row>
    <row r="15" spans="2:87" x14ac:dyDescent="0.35">
      <c r="B15" t="s">
        <v>119</v>
      </c>
    </row>
    <row r="17" spans="2:2" x14ac:dyDescent="0.35">
      <c r="B17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B2:CI17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265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1041</v>
      </c>
      <c r="D7" s="10">
        <v>512</v>
      </c>
      <c r="E7" s="10">
        <v>526</v>
      </c>
      <c r="F7" s="10"/>
      <c r="G7" s="10">
        <v>92</v>
      </c>
      <c r="H7" s="10">
        <v>175</v>
      </c>
      <c r="I7" s="10">
        <v>193</v>
      </c>
      <c r="J7" s="10">
        <v>192</v>
      </c>
      <c r="K7" s="10">
        <v>162</v>
      </c>
      <c r="L7" s="10">
        <v>227</v>
      </c>
      <c r="M7" s="10"/>
      <c r="N7" s="10">
        <v>308</v>
      </c>
      <c r="O7" s="10">
        <v>261</v>
      </c>
      <c r="P7" s="10">
        <v>227</v>
      </c>
      <c r="Q7" s="10">
        <v>242</v>
      </c>
      <c r="R7" s="10"/>
      <c r="S7" s="10">
        <v>153</v>
      </c>
      <c r="T7" s="10">
        <v>146</v>
      </c>
      <c r="U7" s="10">
        <v>84</v>
      </c>
      <c r="V7" s="10">
        <v>87</v>
      </c>
      <c r="W7" s="10">
        <v>82</v>
      </c>
      <c r="X7" s="10">
        <v>84</v>
      </c>
      <c r="Y7" s="10">
        <v>75</v>
      </c>
      <c r="Z7" s="10">
        <v>40</v>
      </c>
      <c r="AA7" s="10">
        <v>96</v>
      </c>
      <c r="AB7" s="10">
        <v>95</v>
      </c>
      <c r="AC7" s="10">
        <v>62</v>
      </c>
      <c r="AD7" s="10">
        <v>37</v>
      </c>
      <c r="AE7" s="10"/>
      <c r="AF7" s="10">
        <v>157</v>
      </c>
      <c r="AG7" s="10">
        <v>397</v>
      </c>
      <c r="AH7" s="10">
        <v>216</v>
      </c>
      <c r="AI7" s="10">
        <v>116</v>
      </c>
      <c r="AJ7" s="10">
        <v>119</v>
      </c>
      <c r="AK7" s="10"/>
      <c r="AL7" s="10">
        <v>411</v>
      </c>
      <c r="AM7" s="10">
        <v>383</v>
      </c>
      <c r="AN7" s="10">
        <v>188</v>
      </c>
      <c r="AO7" s="10">
        <v>59</v>
      </c>
      <c r="AP7" s="10"/>
      <c r="AQ7" s="10">
        <v>600</v>
      </c>
      <c r="AR7" s="10">
        <v>441</v>
      </c>
      <c r="AS7" s="10"/>
      <c r="AT7" s="10">
        <v>696</v>
      </c>
      <c r="AU7" s="10">
        <v>206</v>
      </c>
      <c r="AV7" s="10"/>
      <c r="AW7" s="10">
        <v>408</v>
      </c>
      <c r="AX7" s="10">
        <v>248</v>
      </c>
      <c r="AY7" s="10">
        <v>354</v>
      </c>
      <c r="AZ7" s="10"/>
      <c r="BA7" s="10">
        <v>246</v>
      </c>
      <c r="BB7" s="10">
        <v>289</v>
      </c>
      <c r="BC7" s="10">
        <v>343</v>
      </c>
      <c r="BD7" s="10">
        <v>104</v>
      </c>
      <c r="BE7" s="10">
        <v>58</v>
      </c>
      <c r="BF7" s="10"/>
      <c r="BG7" s="10">
        <v>407</v>
      </c>
      <c r="BH7" s="10">
        <v>634</v>
      </c>
      <c r="BI7" s="10"/>
      <c r="BJ7" s="10">
        <v>791</v>
      </c>
      <c r="BK7" s="10">
        <v>244</v>
      </c>
      <c r="BL7" s="10"/>
      <c r="BM7" s="10">
        <v>149</v>
      </c>
      <c r="BN7" s="10">
        <v>191</v>
      </c>
      <c r="BO7" s="10">
        <v>377</v>
      </c>
      <c r="BP7" s="10">
        <v>76</v>
      </c>
      <c r="BQ7" s="10">
        <v>122</v>
      </c>
      <c r="BR7" s="10"/>
      <c r="BS7" s="10">
        <v>316</v>
      </c>
      <c r="BT7" s="10"/>
      <c r="BU7" s="10">
        <v>193</v>
      </c>
      <c r="BV7" s="10">
        <v>271</v>
      </c>
      <c r="BW7" s="10">
        <v>80</v>
      </c>
      <c r="BX7" s="10">
        <v>201</v>
      </c>
      <c r="BY7" s="10">
        <v>87</v>
      </c>
      <c r="BZ7" s="10"/>
      <c r="CA7" s="10">
        <v>88</v>
      </c>
      <c r="CB7" s="10"/>
      <c r="CC7" s="10">
        <v>824</v>
      </c>
      <c r="CD7" s="10">
        <v>189</v>
      </c>
      <c r="CE7" s="10"/>
      <c r="CF7" s="10">
        <v>395</v>
      </c>
      <c r="CG7" s="10"/>
      <c r="CH7" s="10">
        <v>353</v>
      </c>
      <c r="CI7" s="10">
        <v>124</v>
      </c>
    </row>
    <row r="8" spans="2:87" ht="30" customHeight="1" x14ac:dyDescent="0.35">
      <c r="B8" s="11" t="s">
        <v>20</v>
      </c>
      <c r="C8" s="11">
        <v>1048</v>
      </c>
      <c r="D8" s="11">
        <v>506</v>
      </c>
      <c r="E8" s="11">
        <v>538</v>
      </c>
      <c r="F8" s="11"/>
      <c r="G8" s="11">
        <v>162</v>
      </c>
      <c r="H8" s="11">
        <v>171</v>
      </c>
      <c r="I8" s="11">
        <v>182</v>
      </c>
      <c r="J8" s="11">
        <v>180</v>
      </c>
      <c r="K8" s="11">
        <v>147</v>
      </c>
      <c r="L8" s="11">
        <v>206</v>
      </c>
      <c r="M8" s="11"/>
      <c r="N8" s="11">
        <v>280</v>
      </c>
      <c r="O8" s="11">
        <v>275</v>
      </c>
      <c r="P8" s="11">
        <v>239</v>
      </c>
      <c r="Q8" s="11">
        <v>250</v>
      </c>
      <c r="R8" s="11"/>
      <c r="S8" s="11">
        <v>154</v>
      </c>
      <c r="T8" s="11">
        <v>138</v>
      </c>
      <c r="U8" s="11">
        <v>82</v>
      </c>
      <c r="V8" s="11">
        <v>93</v>
      </c>
      <c r="W8" s="11">
        <v>74</v>
      </c>
      <c r="X8" s="11">
        <v>91</v>
      </c>
      <c r="Y8" s="11">
        <v>84</v>
      </c>
      <c r="Z8" s="11">
        <v>41</v>
      </c>
      <c r="AA8" s="11">
        <v>110</v>
      </c>
      <c r="AB8" s="11">
        <v>91</v>
      </c>
      <c r="AC8" s="11">
        <v>57</v>
      </c>
      <c r="AD8" s="11">
        <v>33</v>
      </c>
      <c r="AE8" s="11"/>
      <c r="AF8" s="11">
        <v>162</v>
      </c>
      <c r="AG8" s="11">
        <v>406</v>
      </c>
      <c r="AH8" s="11">
        <v>215</v>
      </c>
      <c r="AI8" s="11">
        <v>114</v>
      </c>
      <c r="AJ8" s="11">
        <v>112</v>
      </c>
      <c r="AK8" s="11"/>
      <c r="AL8" s="11">
        <v>396</v>
      </c>
      <c r="AM8" s="11">
        <v>394</v>
      </c>
      <c r="AN8" s="11">
        <v>193</v>
      </c>
      <c r="AO8" s="11">
        <v>64</v>
      </c>
      <c r="AP8" s="11"/>
      <c r="AQ8" s="11">
        <v>610</v>
      </c>
      <c r="AR8" s="11">
        <v>437</v>
      </c>
      <c r="AS8" s="11"/>
      <c r="AT8" s="11">
        <v>704</v>
      </c>
      <c r="AU8" s="11">
        <v>186</v>
      </c>
      <c r="AV8" s="11"/>
      <c r="AW8" s="11">
        <v>380</v>
      </c>
      <c r="AX8" s="11">
        <v>251</v>
      </c>
      <c r="AY8" s="11">
        <v>375</v>
      </c>
      <c r="AZ8" s="11"/>
      <c r="BA8" s="11">
        <v>261</v>
      </c>
      <c r="BB8" s="11">
        <v>286</v>
      </c>
      <c r="BC8" s="11">
        <v>345</v>
      </c>
      <c r="BD8" s="11">
        <v>99</v>
      </c>
      <c r="BE8" s="11">
        <v>56</v>
      </c>
      <c r="BF8" s="11"/>
      <c r="BG8" s="11">
        <v>441</v>
      </c>
      <c r="BH8" s="11">
        <v>606</v>
      </c>
      <c r="BI8" s="11"/>
      <c r="BJ8" s="11">
        <v>816</v>
      </c>
      <c r="BK8" s="11">
        <v>226</v>
      </c>
      <c r="BL8" s="11"/>
      <c r="BM8" s="11">
        <v>161</v>
      </c>
      <c r="BN8" s="11">
        <v>179</v>
      </c>
      <c r="BO8" s="11">
        <v>385</v>
      </c>
      <c r="BP8" s="11">
        <v>74</v>
      </c>
      <c r="BQ8" s="11">
        <v>123</v>
      </c>
      <c r="BR8" s="11"/>
      <c r="BS8" s="11">
        <v>318</v>
      </c>
      <c r="BT8" s="11"/>
      <c r="BU8" s="11">
        <v>188</v>
      </c>
      <c r="BV8" s="11">
        <v>278</v>
      </c>
      <c r="BW8" s="11">
        <v>79</v>
      </c>
      <c r="BX8" s="11">
        <v>198</v>
      </c>
      <c r="BY8" s="11">
        <v>94</v>
      </c>
      <c r="BZ8" s="11"/>
      <c r="CA8" s="11">
        <v>92</v>
      </c>
      <c r="CB8" s="11"/>
      <c r="CC8" s="11">
        <v>820</v>
      </c>
      <c r="CD8" s="11">
        <v>196</v>
      </c>
      <c r="CE8" s="11"/>
      <c r="CF8" s="11">
        <v>378</v>
      </c>
      <c r="CG8" s="11"/>
      <c r="CH8" s="11">
        <v>350</v>
      </c>
      <c r="CI8" s="11">
        <v>124</v>
      </c>
    </row>
    <row r="9" spans="2:87" x14ac:dyDescent="0.35">
      <c r="B9" s="18" t="s">
        <v>255</v>
      </c>
      <c r="C9" s="17">
        <v>0.26130908215140403</v>
      </c>
      <c r="D9" s="17">
        <v>0.25570229630074498</v>
      </c>
      <c r="E9" s="17">
        <v>0.26407821990196301</v>
      </c>
      <c r="F9" s="17"/>
      <c r="G9" s="17">
        <v>0.34400118246981998</v>
      </c>
      <c r="H9" s="17">
        <v>0.36784822107237097</v>
      </c>
      <c r="I9" s="17">
        <v>0.220630384542046</v>
      </c>
      <c r="J9" s="17">
        <v>0.23765119390684999</v>
      </c>
      <c r="K9" s="17">
        <v>0.201211027614558</v>
      </c>
      <c r="L9" s="17">
        <v>0.20719545613238299</v>
      </c>
      <c r="M9" s="17"/>
      <c r="N9" s="17">
        <v>0.30271069588757199</v>
      </c>
      <c r="O9" s="17">
        <v>0.242053678695554</v>
      </c>
      <c r="P9" s="17">
        <v>0.22383202498535301</v>
      </c>
      <c r="Q9" s="17">
        <v>0.27518908440513201</v>
      </c>
      <c r="R9" s="17"/>
      <c r="S9" s="17">
        <v>0.32163429968991503</v>
      </c>
      <c r="T9" s="17">
        <v>0.29944887441704698</v>
      </c>
      <c r="U9" s="17">
        <v>0.162778218113804</v>
      </c>
      <c r="V9" s="17">
        <v>0.22560035481874799</v>
      </c>
      <c r="W9" s="17">
        <v>0.20682857914133099</v>
      </c>
      <c r="X9" s="17">
        <v>0.19519109996893999</v>
      </c>
      <c r="Y9" s="17">
        <v>0.21475509009941701</v>
      </c>
      <c r="Z9" s="17">
        <v>0.259897002683531</v>
      </c>
      <c r="AA9" s="17">
        <v>0.304296934560017</v>
      </c>
      <c r="AB9" s="17">
        <v>0.27088328725535898</v>
      </c>
      <c r="AC9" s="17">
        <v>0.318028007300933</v>
      </c>
      <c r="AD9" s="17">
        <v>0.32050920044958298</v>
      </c>
      <c r="AE9" s="17"/>
      <c r="AF9" s="17">
        <v>0.258280598371527</v>
      </c>
      <c r="AG9" s="17">
        <v>0.2350674123598</v>
      </c>
      <c r="AH9" s="17">
        <v>0.26598697169644903</v>
      </c>
      <c r="AI9" s="17">
        <v>0.31700270657038798</v>
      </c>
      <c r="AJ9" s="17">
        <v>0.29554880880087497</v>
      </c>
      <c r="AK9" s="17"/>
      <c r="AL9" s="17">
        <v>0.223314001038906</v>
      </c>
      <c r="AM9" s="17">
        <v>0.25228900069448001</v>
      </c>
      <c r="AN9" s="17">
        <v>0.362604177019616</v>
      </c>
      <c r="AO9" s="17">
        <v>0.24587472927887899</v>
      </c>
      <c r="AP9" s="17"/>
      <c r="AQ9" s="17">
        <v>0.22222754789468399</v>
      </c>
      <c r="AR9" s="17">
        <v>0.31581389416089301</v>
      </c>
      <c r="AS9" s="17"/>
      <c r="AT9" s="17">
        <v>0.25970550982495</v>
      </c>
      <c r="AU9" s="17">
        <v>0.18931232680110099</v>
      </c>
      <c r="AV9" s="17"/>
      <c r="AW9" s="17">
        <v>0.22624090404571401</v>
      </c>
      <c r="AX9" s="17">
        <v>0.25029119667148902</v>
      </c>
      <c r="AY9" s="17">
        <v>0.30670419089615403</v>
      </c>
      <c r="AZ9" s="17"/>
      <c r="BA9" s="17">
        <v>0.34093998137335602</v>
      </c>
      <c r="BB9" s="17">
        <v>0.21599351870054601</v>
      </c>
      <c r="BC9" s="17">
        <v>0.24777549397522899</v>
      </c>
      <c r="BD9" s="17">
        <v>0.22398965957835601</v>
      </c>
      <c r="BE9" s="17">
        <v>0.27492354912283701</v>
      </c>
      <c r="BF9" s="17"/>
      <c r="BG9" s="17">
        <v>0.244225294758627</v>
      </c>
      <c r="BH9" s="17">
        <v>0.273753813869417</v>
      </c>
      <c r="BI9" s="17"/>
      <c r="BJ9" s="17">
        <v>0.26655449990382801</v>
      </c>
      <c r="BK9" s="17">
        <v>0.23706027609557501</v>
      </c>
      <c r="BL9" s="17"/>
      <c r="BM9" s="17">
        <v>0.221234838355995</v>
      </c>
      <c r="BN9" s="17">
        <v>0.191243377964117</v>
      </c>
      <c r="BO9" s="17">
        <v>0.34474330146376297</v>
      </c>
      <c r="BP9" s="17">
        <v>0.20169941880452399</v>
      </c>
      <c r="BQ9" s="17">
        <v>0.17871471954870499</v>
      </c>
      <c r="BR9" s="17"/>
      <c r="BS9" s="17">
        <v>0.23957270711963399</v>
      </c>
      <c r="BT9" s="17"/>
      <c r="BU9" s="17">
        <v>0.20267918249899</v>
      </c>
      <c r="BV9" s="17">
        <v>0.36627300864062101</v>
      </c>
      <c r="BW9" s="17">
        <v>0.25164333717296</v>
      </c>
      <c r="BX9" s="17">
        <v>0.18014962973822701</v>
      </c>
      <c r="BY9" s="17">
        <v>0.20486940627408501</v>
      </c>
      <c r="BZ9" s="17"/>
      <c r="CA9" s="17">
        <v>0.35128345987944598</v>
      </c>
      <c r="CB9" s="17"/>
      <c r="CC9" s="17">
        <v>0.27893906395284002</v>
      </c>
      <c r="CD9" s="17">
        <v>0.20942837491685101</v>
      </c>
      <c r="CE9" s="17"/>
      <c r="CF9" s="17">
        <v>0.25423281682245302</v>
      </c>
      <c r="CG9" s="17"/>
      <c r="CH9" s="17">
        <v>0.25217169493275499</v>
      </c>
      <c r="CI9" s="17">
        <v>0.345018456375491</v>
      </c>
    </row>
    <row r="10" spans="2:87" x14ac:dyDescent="0.35">
      <c r="B10" s="18" t="s">
        <v>256</v>
      </c>
      <c r="C10" s="17">
        <v>0.38784050909523599</v>
      </c>
      <c r="D10" s="17">
        <v>0.39275550048609698</v>
      </c>
      <c r="E10" s="17">
        <v>0.38361057796470399</v>
      </c>
      <c r="F10" s="17"/>
      <c r="G10" s="17">
        <v>0.37312049475103398</v>
      </c>
      <c r="H10" s="17">
        <v>0.35620214341819001</v>
      </c>
      <c r="I10" s="17">
        <v>0.32485529254838302</v>
      </c>
      <c r="J10" s="17">
        <v>0.35481786122457498</v>
      </c>
      <c r="K10" s="17">
        <v>0.42381473487098198</v>
      </c>
      <c r="L10" s="17">
        <v>0.48474050577396699</v>
      </c>
      <c r="M10" s="17"/>
      <c r="N10" s="17">
        <v>0.42049374825349201</v>
      </c>
      <c r="O10" s="17">
        <v>0.39825775239784</v>
      </c>
      <c r="P10" s="17">
        <v>0.38035491588977099</v>
      </c>
      <c r="Q10" s="17">
        <v>0.33969427549752301</v>
      </c>
      <c r="R10" s="17"/>
      <c r="S10" s="17">
        <v>0.31223118574292102</v>
      </c>
      <c r="T10" s="17">
        <v>0.378521340544069</v>
      </c>
      <c r="U10" s="17">
        <v>0.50893839026319199</v>
      </c>
      <c r="V10" s="17">
        <v>0.41447482638479499</v>
      </c>
      <c r="W10" s="17">
        <v>0.42630735425778898</v>
      </c>
      <c r="X10" s="17">
        <v>0.40074619159918901</v>
      </c>
      <c r="Y10" s="17">
        <v>0.37423866466533101</v>
      </c>
      <c r="Z10" s="17">
        <v>0.39801235890613401</v>
      </c>
      <c r="AA10" s="17">
        <v>0.37562276913382397</v>
      </c>
      <c r="AB10" s="17">
        <v>0.38861375723469299</v>
      </c>
      <c r="AC10" s="17">
        <v>0.34141231425909102</v>
      </c>
      <c r="AD10" s="17">
        <v>0.42295733943443098</v>
      </c>
      <c r="AE10" s="17"/>
      <c r="AF10" s="17">
        <v>0.39476037200630698</v>
      </c>
      <c r="AG10" s="17">
        <v>0.40584227405134599</v>
      </c>
      <c r="AH10" s="17">
        <v>0.380973993473122</v>
      </c>
      <c r="AI10" s="17">
        <v>0.35548539389282602</v>
      </c>
      <c r="AJ10" s="17">
        <v>0.42615300907454301</v>
      </c>
      <c r="AK10" s="17"/>
      <c r="AL10" s="17">
        <v>0.40246424812757597</v>
      </c>
      <c r="AM10" s="17">
        <v>0.40546379668131499</v>
      </c>
      <c r="AN10" s="17">
        <v>0.33005609754827098</v>
      </c>
      <c r="AO10" s="17">
        <v>0.36342632529068603</v>
      </c>
      <c r="AP10" s="17"/>
      <c r="AQ10" s="17">
        <v>0.39690030302761897</v>
      </c>
      <c r="AR10" s="17">
        <v>0.37520532538198897</v>
      </c>
      <c r="AS10" s="17"/>
      <c r="AT10" s="17">
        <v>0.37843082239123799</v>
      </c>
      <c r="AU10" s="17">
        <v>0.474977382939966</v>
      </c>
      <c r="AV10" s="17"/>
      <c r="AW10" s="17">
        <v>0.46932811033523802</v>
      </c>
      <c r="AX10" s="17">
        <v>0.36534191669212901</v>
      </c>
      <c r="AY10" s="17">
        <v>0.326001482935936</v>
      </c>
      <c r="AZ10" s="17"/>
      <c r="BA10" s="17">
        <v>0.32381523049451399</v>
      </c>
      <c r="BB10" s="17">
        <v>0.42806558733448802</v>
      </c>
      <c r="BC10" s="17">
        <v>0.41022415787661698</v>
      </c>
      <c r="BD10" s="17">
        <v>0.38847500483400099</v>
      </c>
      <c r="BE10" s="17">
        <v>0.33138077541765498</v>
      </c>
      <c r="BF10" s="17"/>
      <c r="BG10" s="17">
        <v>0.38246389483023702</v>
      </c>
      <c r="BH10" s="17">
        <v>0.39175711848288602</v>
      </c>
      <c r="BI10" s="17"/>
      <c r="BJ10" s="17">
        <v>0.36776324073523198</v>
      </c>
      <c r="BK10" s="17">
        <v>0.46149956122961799</v>
      </c>
      <c r="BL10" s="17"/>
      <c r="BM10" s="17">
        <v>0.34499440098522299</v>
      </c>
      <c r="BN10" s="17">
        <v>0.43143284634740398</v>
      </c>
      <c r="BO10" s="17">
        <v>0.35397391799754901</v>
      </c>
      <c r="BP10" s="17">
        <v>0.52073691851048698</v>
      </c>
      <c r="BQ10" s="17">
        <v>0.376849994897754</v>
      </c>
      <c r="BR10" s="17"/>
      <c r="BS10" s="17">
        <v>0.40807336425340901</v>
      </c>
      <c r="BT10" s="17"/>
      <c r="BU10" s="17">
        <v>0.424383439749419</v>
      </c>
      <c r="BV10" s="17">
        <v>0.36154226587485</v>
      </c>
      <c r="BW10" s="17">
        <v>0.39753521785608797</v>
      </c>
      <c r="BX10" s="17">
        <v>0.439107461069077</v>
      </c>
      <c r="BY10" s="17">
        <v>0.28768450039485199</v>
      </c>
      <c r="BZ10" s="17"/>
      <c r="CA10" s="17">
        <v>0.45722808355406802</v>
      </c>
      <c r="CB10" s="17"/>
      <c r="CC10" s="17">
        <v>0.40417797765604202</v>
      </c>
      <c r="CD10" s="17">
        <v>0.36773326013185298</v>
      </c>
      <c r="CE10" s="17"/>
      <c r="CF10" s="17">
        <v>0.43533374100858102</v>
      </c>
      <c r="CG10" s="17"/>
      <c r="CH10" s="17">
        <v>0.41608445470828098</v>
      </c>
      <c r="CI10" s="17">
        <v>0.37981030847630898</v>
      </c>
    </row>
    <row r="11" spans="2:87" x14ac:dyDescent="0.35">
      <c r="B11" s="18" t="s">
        <v>257</v>
      </c>
      <c r="C11" s="17">
        <v>0.26260500973463702</v>
      </c>
      <c r="D11" s="17">
        <v>0.28751957083367202</v>
      </c>
      <c r="E11" s="17">
        <v>0.24075572911676199</v>
      </c>
      <c r="F11" s="17"/>
      <c r="G11" s="17">
        <v>0.18424037116304101</v>
      </c>
      <c r="H11" s="17">
        <v>0.21536212443911101</v>
      </c>
      <c r="I11" s="17">
        <v>0.33149646624620299</v>
      </c>
      <c r="J11" s="17">
        <v>0.32957596443729198</v>
      </c>
      <c r="K11" s="17">
        <v>0.29665534924803799</v>
      </c>
      <c r="L11" s="17">
        <v>0.21957452985068601</v>
      </c>
      <c r="M11" s="17"/>
      <c r="N11" s="17">
        <v>0.21297960565920501</v>
      </c>
      <c r="O11" s="17">
        <v>0.26148264405219301</v>
      </c>
      <c r="P11" s="17">
        <v>0.30960275622885503</v>
      </c>
      <c r="Q11" s="17">
        <v>0.27750440269284199</v>
      </c>
      <c r="R11" s="17"/>
      <c r="S11" s="17">
        <v>0.272379729802526</v>
      </c>
      <c r="T11" s="17">
        <v>0.24007321877652801</v>
      </c>
      <c r="U11" s="17">
        <v>0.20565616032044801</v>
      </c>
      <c r="V11" s="17">
        <v>0.24112576220483001</v>
      </c>
      <c r="W11" s="17">
        <v>0.24351703466424099</v>
      </c>
      <c r="X11" s="17">
        <v>0.347121810849634</v>
      </c>
      <c r="Y11" s="17">
        <v>0.341528091903811</v>
      </c>
      <c r="Z11" s="17">
        <v>0.27392796788919899</v>
      </c>
      <c r="AA11" s="17">
        <v>0.25328578051244399</v>
      </c>
      <c r="AB11" s="17">
        <v>0.27149507035452197</v>
      </c>
      <c r="AC11" s="17">
        <v>0.24486811350229101</v>
      </c>
      <c r="AD11" s="17">
        <v>0.14740444833392399</v>
      </c>
      <c r="AE11" s="17"/>
      <c r="AF11" s="17">
        <v>0.21019146482832199</v>
      </c>
      <c r="AG11" s="17">
        <v>0.276906448055808</v>
      </c>
      <c r="AH11" s="17">
        <v>0.27289820104303902</v>
      </c>
      <c r="AI11" s="17">
        <v>0.27084116427646499</v>
      </c>
      <c r="AJ11" s="17">
        <v>0.205395456814599</v>
      </c>
      <c r="AK11" s="17"/>
      <c r="AL11" s="17">
        <v>0.25512203537120298</v>
      </c>
      <c r="AM11" s="17">
        <v>0.26325829236121301</v>
      </c>
      <c r="AN11" s="17">
        <v>0.25460229986856198</v>
      </c>
      <c r="AO11" s="17">
        <v>0.32912371725761802</v>
      </c>
      <c r="AP11" s="17"/>
      <c r="AQ11" s="17">
        <v>0.28748678566772701</v>
      </c>
      <c r="AR11" s="17">
        <v>0.227903799930877</v>
      </c>
      <c r="AS11" s="17"/>
      <c r="AT11" s="17">
        <v>0.28537993212618901</v>
      </c>
      <c r="AU11" s="17">
        <v>0.222595051041939</v>
      </c>
      <c r="AV11" s="17"/>
      <c r="AW11" s="17">
        <v>0.22427720906892201</v>
      </c>
      <c r="AX11" s="17">
        <v>0.30110680179312499</v>
      </c>
      <c r="AY11" s="17">
        <v>0.26773969692842498</v>
      </c>
      <c r="AZ11" s="17"/>
      <c r="BA11" s="17">
        <v>0.27857040910819098</v>
      </c>
      <c r="BB11" s="17">
        <v>0.27597196175921102</v>
      </c>
      <c r="BC11" s="17">
        <v>0.232022283000827</v>
      </c>
      <c r="BD11" s="17">
        <v>0.27314534478649299</v>
      </c>
      <c r="BE11" s="17">
        <v>0.29443520158924802</v>
      </c>
      <c r="BF11" s="17"/>
      <c r="BG11" s="17">
        <v>0.28133660025405899</v>
      </c>
      <c r="BH11" s="17">
        <v>0.248959931315758</v>
      </c>
      <c r="BI11" s="17"/>
      <c r="BJ11" s="17">
        <v>0.27519352479556702</v>
      </c>
      <c r="BK11" s="17">
        <v>0.219095138910499</v>
      </c>
      <c r="BL11" s="17"/>
      <c r="BM11" s="17">
        <v>0.31187030284272299</v>
      </c>
      <c r="BN11" s="17">
        <v>0.29460805641097998</v>
      </c>
      <c r="BO11" s="17">
        <v>0.226625349928157</v>
      </c>
      <c r="BP11" s="17">
        <v>0.16674280869923999</v>
      </c>
      <c r="BQ11" s="17">
        <v>0.38444519606181399</v>
      </c>
      <c r="BR11" s="17"/>
      <c r="BS11" s="17">
        <v>0.29446107846470299</v>
      </c>
      <c r="BT11" s="17"/>
      <c r="BU11" s="17">
        <v>0.29650605723189899</v>
      </c>
      <c r="BV11" s="17">
        <v>0.21746933421361</v>
      </c>
      <c r="BW11" s="17">
        <v>0.24842565608506201</v>
      </c>
      <c r="BX11" s="17">
        <v>0.32449237375196399</v>
      </c>
      <c r="BY11" s="17">
        <v>0.30377959471780402</v>
      </c>
      <c r="BZ11" s="17"/>
      <c r="CA11" s="17">
        <v>0.14063185093733499</v>
      </c>
      <c r="CB11" s="17"/>
      <c r="CC11" s="17">
        <v>0.23152876860596899</v>
      </c>
      <c r="CD11" s="17">
        <v>0.36458368717670803</v>
      </c>
      <c r="CE11" s="17"/>
      <c r="CF11" s="17">
        <v>0.22297168866731901</v>
      </c>
      <c r="CG11" s="17"/>
      <c r="CH11" s="17">
        <v>0.246252875382936</v>
      </c>
      <c r="CI11" s="17">
        <v>0.25381603328462199</v>
      </c>
    </row>
    <row r="12" spans="2:87" x14ac:dyDescent="0.35">
      <c r="B12" s="18" t="s">
        <v>161</v>
      </c>
      <c r="C12" s="19">
        <v>8.8245399018723095E-2</v>
      </c>
      <c r="D12" s="19">
        <v>6.4022632379485703E-2</v>
      </c>
      <c r="E12" s="19">
        <v>0.111555473016571</v>
      </c>
      <c r="F12" s="19"/>
      <c r="G12" s="19">
        <v>9.8637951616105099E-2</v>
      </c>
      <c r="H12" s="19">
        <v>6.0587511070328198E-2</v>
      </c>
      <c r="I12" s="19">
        <v>0.12301785666336799</v>
      </c>
      <c r="J12" s="19">
        <v>7.7954980431282697E-2</v>
      </c>
      <c r="K12" s="19">
        <v>7.8318888266421596E-2</v>
      </c>
      <c r="L12" s="19">
        <v>8.8489508242963894E-2</v>
      </c>
      <c r="M12" s="19"/>
      <c r="N12" s="19">
        <v>6.38159501997312E-2</v>
      </c>
      <c r="O12" s="19">
        <v>9.8205924854413207E-2</v>
      </c>
      <c r="P12" s="19">
        <v>8.6210302896020899E-2</v>
      </c>
      <c r="Q12" s="19">
        <v>0.107612237404503</v>
      </c>
      <c r="R12" s="19"/>
      <c r="S12" s="19">
        <v>9.3754784764637694E-2</v>
      </c>
      <c r="T12" s="19">
        <v>8.1956566262355507E-2</v>
      </c>
      <c r="U12" s="19">
        <v>0.122627231302556</v>
      </c>
      <c r="V12" s="19">
        <v>0.118799056591627</v>
      </c>
      <c r="W12" s="19">
        <v>0.123347031936639</v>
      </c>
      <c r="X12" s="19">
        <v>5.6940897582236201E-2</v>
      </c>
      <c r="Y12" s="19">
        <v>6.9478153331441694E-2</v>
      </c>
      <c r="Z12" s="19">
        <v>6.8162670521135796E-2</v>
      </c>
      <c r="AA12" s="19">
        <v>6.6794515793715703E-2</v>
      </c>
      <c r="AB12" s="19">
        <v>6.9007885155425497E-2</v>
      </c>
      <c r="AC12" s="19">
        <v>9.5691564937684395E-2</v>
      </c>
      <c r="AD12" s="19">
        <v>0.109129011782061</v>
      </c>
      <c r="AE12" s="19"/>
      <c r="AF12" s="19">
        <v>0.136767564793845</v>
      </c>
      <c r="AG12" s="19">
        <v>8.2183865533045894E-2</v>
      </c>
      <c r="AH12" s="19">
        <v>8.0140833787389495E-2</v>
      </c>
      <c r="AI12" s="19">
        <v>5.6670735260320702E-2</v>
      </c>
      <c r="AJ12" s="19">
        <v>7.2902725309981903E-2</v>
      </c>
      <c r="AK12" s="19"/>
      <c r="AL12" s="19">
        <v>0.119099715462316</v>
      </c>
      <c r="AM12" s="19">
        <v>7.8988910262992498E-2</v>
      </c>
      <c r="AN12" s="19">
        <v>5.27374255635518E-2</v>
      </c>
      <c r="AO12" s="19">
        <v>6.1575228172817201E-2</v>
      </c>
      <c r="AP12" s="19"/>
      <c r="AQ12" s="19">
        <v>9.3385363409970196E-2</v>
      </c>
      <c r="AR12" s="19">
        <v>8.1076980526242307E-2</v>
      </c>
      <c r="AS12" s="19"/>
      <c r="AT12" s="19">
        <v>7.6483735657623397E-2</v>
      </c>
      <c r="AU12" s="19">
        <v>0.113115239216994</v>
      </c>
      <c r="AV12" s="19"/>
      <c r="AW12" s="19">
        <v>8.0153776550125497E-2</v>
      </c>
      <c r="AX12" s="19">
        <v>8.3260084843256796E-2</v>
      </c>
      <c r="AY12" s="19">
        <v>9.9554629239485298E-2</v>
      </c>
      <c r="AZ12" s="19"/>
      <c r="BA12" s="19">
        <v>5.6674379023938799E-2</v>
      </c>
      <c r="BB12" s="19">
        <v>7.9968932205754101E-2</v>
      </c>
      <c r="BC12" s="19">
        <v>0.109978065147328</v>
      </c>
      <c r="BD12" s="19">
        <v>0.114389990801151</v>
      </c>
      <c r="BE12" s="19">
        <v>9.9260473870260005E-2</v>
      </c>
      <c r="BF12" s="19"/>
      <c r="BG12" s="19">
        <v>9.1974210157077393E-2</v>
      </c>
      <c r="BH12" s="19">
        <v>8.5529136331938399E-2</v>
      </c>
      <c r="BI12" s="19"/>
      <c r="BJ12" s="19">
        <v>9.0488734565373499E-2</v>
      </c>
      <c r="BK12" s="19">
        <v>8.2345023764308301E-2</v>
      </c>
      <c r="BL12" s="19"/>
      <c r="BM12" s="19">
        <v>0.121900457816059</v>
      </c>
      <c r="BN12" s="19">
        <v>8.27157192774991E-2</v>
      </c>
      <c r="BO12" s="19">
        <v>7.4657430610531705E-2</v>
      </c>
      <c r="BP12" s="19">
        <v>0.11082085398574899</v>
      </c>
      <c r="BQ12" s="19">
        <v>5.9990089491726697E-2</v>
      </c>
      <c r="BR12" s="19"/>
      <c r="BS12" s="19">
        <v>5.78928501622539E-2</v>
      </c>
      <c r="BT12" s="19"/>
      <c r="BU12" s="19">
        <v>7.6431320519691801E-2</v>
      </c>
      <c r="BV12" s="19">
        <v>5.4715391270918998E-2</v>
      </c>
      <c r="BW12" s="19">
        <v>0.10239578888589</v>
      </c>
      <c r="BX12" s="19">
        <v>5.6250535440731497E-2</v>
      </c>
      <c r="BY12" s="19">
        <v>0.203666498613259</v>
      </c>
      <c r="BZ12" s="19"/>
      <c r="CA12" s="19">
        <v>5.0856605629151203E-2</v>
      </c>
      <c r="CB12" s="19"/>
      <c r="CC12" s="19">
        <v>8.5354189785148998E-2</v>
      </c>
      <c r="CD12" s="19">
        <v>5.8254677774587899E-2</v>
      </c>
      <c r="CE12" s="19"/>
      <c r="CF12" s="19">
        <v>8.7461753501647296E-2</v>
      </c>
      <c r="CG12" s="19"/>
      <c r="CH12" s="19">
        <v>8.5490974976028394E-2</v>
      </c>
      <c r="CI12" s="19">
        <v>2.1355201863577901E-2</v>
      </c>
    </row>
    <row r="13" spans="2:87" x14ac:dyDescent="0.35">
      <c r="B13" s="16" t="s">
        <v>163</v>
      </c>
    </row>
    <row r="14" spans="2:87" x14ac:dyDescent="0.35">
      <c r="B14" t="s">
        <v>118</v>
      </c>
    </row>
    <row r="15" spans="2:87" x14ac:dyDescent="0.35">
      <c r="B15" t="s">
        <v>119</v>
      </c>
    </row>
    <row r="17" spans="2:2" x14ac:dyDescent="0.35">
      <c r="B17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B2:CI17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266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1041</v>
      </c>
      <c r="D7" s="10">
        <v>512</v>
      </c>
      <c r="E7" s="10">
        <v>526</v>
      </c>
      <c r="F7" s="10"/>
      <c r="G7" s="10">
        <v>92</v>
      </c>
      <c r="H7" s="10">
        <v>175</v>
      </c>
      <c r="I7" s="10">
        <v>193</v>
      </c>
      <c r="J7" s="10">
        <v>192</v>
      </c>
      <c r="K7" s="10">
        <v>162</v>
      </c>
      <c r="L7" s="10">
        <v>227</v>
      </c>
      <c r="M7" s="10"/>
      <c r="N7" s="10">
        <v>308</v>
      </c>
      <c r="O7" s="10">
        <v>261</v>
      </c>
      <c r="P7" s="10">
        <v>227</v>
      </c>
      <c r="Q7" s="10">
        <v>242</v>
      </c>
      <c r="R7" s="10"/>
      <c r="S7" s="10">
        <v>153</v>
      </c>
      <c r="T7" s="10">
        <v>146</v>
      </c>
      <c r="U7" s="10">
        <v>84</v>
      </c>
      <c r="V7" s="10">
        <v>87</v>
      </c>
      <c r="W7" s="10">
        <v>82</v>
      </c>
      <c r="X7" s="10">
        <v>84</v>
      </c>
      <c r="Y7" s="10">
        <v>75</v>
      </c>
      <c r="Z7" s="10">
        <v>40</v>
      </c>
      <c r="AA7" s="10">
        <v>96</v>
      </c>
      <c r="AB7" s="10">
        <v>95</v>
      </c>
      <c r="AC7" s="10">
        <v>62</v>
      </c>
      <c r="AD7" s="10">
        <v>37</v>
      </c>
      <c r="AE7" s="10"/>
      <c r="AF7" s="10">
        <v>157</v>
      </c>
      <c r="AG7" s="10">
        <v>397</v>
      </c>
      <c r="AH7" s="10">
        <v>216</v>
      </c>
      <c r="AI7" s="10">
        <v>116</v>
      </c>
      <c r="AJ7" s="10">
        <v>119</v>
      </c>
      <c r="AK7" s="10"/>
      <c r="AL7" s="10">
        <v>411</v>
      </c>
      <c r="AM7" s="10">
        <v>383</v>
      </c>
      <c r="AN7" s="10">
        <v>188</v>
      </c>
      <c r="AO7" s="10">
        <v>59</v>
      </c>
      <c r="AP7" s="10"/>
      <c r="AQ7" s="10">
        <v>600</v>
      </c>
      <c r="AR7" s="10">
        <v>441</v>
      </c>
      <c r="AS7" s="10"/>
      <c r="AT7" s="10">
        <v>696</v>
      </c>
      <c r="AU7" s="10">
        <v>206</v>
      </c>
      <c r="AV7" s="10"/>
      <c r="AW7" s="10">
        <v>408</v>
      </c>
      <c r="AX7" s="10">
        <v>248</v>
      </c>
      <c r="AY7" s="10">
        <v>354</v>
      </c>
      <c r="AZ7" s="10"/>
      <c r="BA7" s="10">
        <v>246</v>
      </c>
      <c r="BB7" s="10">
        <v>289</v>
      </c>
      <c r="BC7" s="10">
        <v>343</v>
      </c>
      <c r="BD7" s="10">
        <v>104</v>
      </c>
      <c r="BE7" s="10">
        <v>58</v>
      </c>
      <c r="BF7" s="10"/>
      <c r="BG7" s="10">
        <v>407</v>
      </c>
      <c r="BH7" s="10">
        <v>634</v>
      </c>
      <c r="BI7" s="10"/>
      <c r="BJ7" s="10">
        <v>791</v>
      </c>
      <c r="BK7" s="10">
        <v>244</v>
      </c>
      <c r="BL7" s="10"/>
      <c r="BM7" s="10">
        <v>149</v>
      </c>
      <c r="BN7" s="10">
        <v>191</v>
      </c>
      <c r="BO7" s="10">
        <v>377</v>
      </c>
      <c r="BP7" s="10">
        <v>76</v>
      </c>
      <c r="BQ7" s="10">
        <v>122</v>
      </c>
      <c r="BR7" s="10"/>
      <c r="BS7" s="10">
        <v>316</v>
      </c>
      <c r="BT7" s="10"/>
      <c r="BU7" s="10">
        <v>193</v>
      </c>
      <c r="BV7" s="10">
        <v>271</v>
      </c>
      <c r="BW7" s="10">
        <v>80</v>
      </c>
      <c r="BX7" s="10">
        <v>201</v>
      </c>
      <c r="BY7" s="10">
        <v>87</v>
      </c>
      <c r="BZ7" s="10"/>
      <c r="CA7" s="10">
        <v>88</v>
      </c>
      <c r="CB7" s="10"/>
      <c r="CC7" s="10">
        <v>824</v>
      </c>
      <c r="CD7" s="10">
        <v>189</v>
      </c>
      <c r="CE7" s="10"/>
      <c r="CF7" s="10">
        <v>395</v>
      </c>
      <c r="CG7" s="10"/>
      <c r="CH7" s="10">
        <v>353</v>
      </c>
      <c r="CI7" s="10">
        <v>124</v>
      </c>
    </row>
    <row r="8" spans="2:87" ht="30" customHeight="1" x14ac:dyDescent="0.35">
      <c r="B8" s="11" t="s">
        <v>20</v>
      </c>
      <c r="C8" s="11">
        <v>1048</v>
      </c>
      <c r="D8" s="11">
        <v>506</v>
      </c>
      <c r="E8" s="11">
        <v>538</v>
      </c>
      <c r="F8" s="11"/>
      <c r="G8" s="11">
        <v>162</v>
      </c>
      <c r="H8" s="11">
        <v>171</v>
      </c>
      <c r="I8" s="11">
        <v>182</v>
      </c>
      <c r="J8" s="11">
        <v>180</v>
      </c>
      <c r="K8" s="11">
        <v>147</v>
      </c>
      <c r="L8" s="11">
        <v>206</v>
      </c>
      <c r="M8" s="11"/>
      <c r="N8" s="11">
        <v>280</v>
      </c>
      <c r="O8" s="11">
        <v>275</v>
      </c>
      <c r="P8" s="11">
        <v>239</v>
      </c>
      <c r="Q8" s="11">
        <v>250</v>
      </c>
      <c r="R8" s="11"/>
      <c r="S8" s="11">
        <v>154</v>
      </c>
      <c r="T8" s="11">
        <v>138</v>
      </c>
      <c r="U8" s="11">
        <v>82</v>
      </c>
      <c r="V8" s="11">
        <v>93</v>
      </c>
      <c r="W8" s="11">
        <v>74</v>
      </c>
      <c r="X8" s="11">
        <v>91</v>
      </c>
      <c r="Y8" s="11">
        <v>84</v>
      </c>
      <c r="Z8" s="11">
        <v>41</v>
      </c>
      <c r="AA8" s="11">
        <v>110</v>
      </c>
      <c r="AB8" s="11">
        <v>91</v>
      </c>
      <c r="AC8" s="11">
        <v>57</v>
      </c>
      <c r="AD8" s="11">
        <v>33</v>
      </c>
      <c r="AE8" s="11"/>
      <c r="AF8" s="11">
        <v>162</v>
      </c>
      <c r="AG8" s="11">
        <v>406</v>
      </c>
      <c r="AH8" s="11">
        <v>215</v>
      </c>
      <c r="AI8" s="11">
        <v>114</v>
      </c>
      <c r="AJ8" s="11">
        <v>112</v>
      </c>
      <c r="AK8" s="11"/>
      <c r="AL8" s="11">
        <v>396</v>
      </c>
      <c r="AM8" s="11">
        <v>394</v>
      </c>
      <c r="AN8" s="11">
        <v>193</v>
      </c>
      <c r="AO8" s="11">
        <v>64</v>
      </c>
      <c r="AP8" s="11"/>
      <c r="AQ8" s="11">
        <v>610</v>
      </c>
      <c r="AR8" s="11">
        <v>437</v>
      </c>
      <c r="AS8" s="11"/>
      <c r="AT8" s="11">
        <v>704</v>
      </c>
      <c r="AU8" s="11">
        <v>186</v>
      </c>
      <c r="AV8" s="11"/>
      <c r="AW8" s="11">
        <v>380</v>
      </c>
      <c r="AX8" s="11">
        <v>251</v>
      </c>
      <c r="AY8" s="11">
        <v>375</v>
      </c>
      <c r="AZ8" s="11"/>
      <c r="BA8" s="11">
        <v>261</v>
      </c>
      <c r="BB8" s="11">
        <v>286</v>
      </c>
      <c r="BC8" s="11">
        <v>345</v>
      </c>
      <c r="BD8" s="11">
        <v>99</v>
      </c>
      <c r="BE8" s="11">
        <v>56</v>
      </c>
      <c r="BF8" s="11"/>
      <c r="BG8" s="11">
        <v>441</v>
      </c>
      <c r="BH8" s="11">
        <v>606</v>
      </c>
      <c r="BI8" s="11"/>
      <c r="BJ8" s="11">
        <v>816</v>
      </c>
      <c r="BK8" s="11">
        <v>226</v>
      </c>
      <c r="BL8" s="11"/>
      <c r="BM8" s="11">
        <v>161</v>
      </c>
      <c r="BN8" s="11">
        <v>179</v>
      </c>
      <c r="BO8" s="11">
        <v>385</v>
      </c>
      <c r="BP8" s="11">
        <v>74</v>
      </c>
      <c r="BQ8" s="11">
        <v>123</v>
      </c>
      <c r="BR8" s="11"/>
      <c r="BS8" s="11">
        <v>318</v>
      </c>
      <c r="BT8" s="11"/>
      <c r="BU8" s="11">
        <v>188</v>
      </c>
      <c r="BV8" s="11">
        <v>278</v>
      </c>
      <c r="BW8" s="11">
        <v>79</v>
      </c>
      <c r="BX8" s="11">
        <v>198</v>
      </c>
      <c r="BY8" s="11">
        <v>94</v>
      </c>
      <c r="BZ8" s="11"/>
      <c r="CA8" s="11">
        <v>92</v>
      </c>
      <c r="CB8" s="11"/>
      <c r="CC8" s="11">
        <v>820</v>
      </c>
      <c r="CD8" s="11">
        <v>196</v>
      </c>
      <c r="CE8" s="11"/>
      <c r="CF8" s="11">
        <v>378</v>
      </c>
      <c r="CG8" s="11"/>
      <c r="CH8" s="11">
        <v>350</v>
      </c>
      <c r="CI8" s="11">
        <v>124</v>
      </c>
    </row>
    <row r="9" spans="2:87" x14ac:dyDescent="0.35">
      <c r="B9" s="18" t="s">
        <v>255</v>
      </c>
      <c r="C9" s="17">
        <v>0.131123567105279</v>
      </c>
      <c r="D9" s="17">
        <v>0.133068892010168</v>
      </c>
      <c r="E9" s="17">
        <v>0.12797769279780899</v>
      </c>
      <c r="F9" s="17"/>
      <c r="G9" s="17">
        <v>0.29689343442883898</v>
      </c>
      <c r="H9" s="17">
        <v>0.15909373261314499</v>
      </c>
      <c r="I9" s="17">
        <v>9.9091510918684705E-2</v>
      </c>
      <c r="J9" s="17">
        <v>0.111790350579894</v>
      </c>
      <c r="K9" s="17">
        <v>5.7913574742573803E-2</v>
      </c>
      <c r="L9" s="17">
        <v>7.5152879445748194E-2</v>
      </c>
      <c r="M9" s="17"/>
      <c r="N9" s="17">
        <v>0.14591428842530299</v>
      </c>
      <c r="O9" s="17">
        <v>0.14798830572909</v>
      </c>
      <c r="P9" s="17">
        <v>0.14994416992313001</v>
      </c>
      <c r="Q9" s="17">
        <v>7.9574304407082894E-2</v>
      </c>
      <c r="R9" s="17"/>
      <c r="S9" s="17">
        <v>0.19029337844621</v>
      </c>
      <c r="T9" s="17">
        <v>9.5847877536483703E-2</v>
      </c>
      <c r="U9" s="17">
        <v>0.104696561394424</v>
      </c>
      <c r="V9" s="17">
        <v>0.105897962849008</v>
      </c>
      <c r="W9" s="17">
        <v>7.5343657627560401E-2</v>
      </c>
      <c r="X9" s="17">
        <v>0.13381109902879901</v>
      </c>
      <c r="Y9" s="17">
        <v>0.116714404794139</v>
      </c>
      <c r="Z9" s="17">
        <v>0.14423514262970399</v>
      </c>
      <c r="AA9" s="17">
        <v>0.164890000259415</v>
      </c>
      <c r="AB9" s="17">
        <v>0.13343808393222101</v>
      </c>
      <c r="AC9" s="17">
        <v>0.128719772968686</v>
      </c>
      <c r="AD9" s="17">
        <v>0.16142930145262499</v>
      </c>
      <c r="AE9" s="17"/>
      <c r="AF9" s="17">
        <v>9.1362450037461004E-2</v>
      </c>
      <c r="AG9" s="17">
        <v>0.135713130157018</v>
      </c>
      <c r="AH9" s="17">
        <v>9.7449391065562704E-2</v>
      </c>
      <c r="AI9" s="17">
        <v>0.15064657743941001</v>
      </c>
      <c r="AJ9" s="17">
        <v>0.20409897088349799</v>
      </c>
      <c r="AK9" s="17"/>
      <c r="AL9" s="17">
        <v>0.113132600111309</v>
      </c>
      <c r="AM9" s="17">
        <v>0.128875440985387</v>
      </c>
      <c r="AN9" s="17">
        <v>0.182088768442212</v>
      </c>
      <c r="AO9" s="17">
        <v>0.102274392508823</v>
      </c>
      <c r="AP9" s="17"/>
      <c r="AQ9" s="17">
        <v>0.107486904648237</v>
      </c>
      <c r="AR9" s="17">
        <v>0.164088287356285</v>
      </c>
      <c r="AS9" s="17"/>
      <c r="AT9" s="17">
        <v>0.13267319187929699</v>
      </c>
      <c r="AU9" s="17">
        <v>8.9512321607230799E-2</v>
      </c>
      <c r="AV9" s="17"/>
      <c r="AW9" s="17">
        <v>0.132464327922592</v>
      </c>
      <c r="AX9" s="17">
        <v>0.117434435474719</v>
      </c>
      <c r="AY9" s="17">
        <v>0.135846225062457</v>
      </c>
      <c r="AZ9" s="17"/>
      <c r="BA9" s="17">
        <v>0.20390159288019599</v>
      </c>
      <c r="BB9" s="17">
        <v>0.12121810681136901</v>
      </c>
      <c r="BC9" s="17">
        <v>0.10391876805649</v>
      </c>
      <c r="BD9" s="17">
        <v>7.5055503872055104E-2</v>
      </c>
      <c r="BE9" s="17">
        <v>0.110992312023365</v>
      </c>
      <c r="BF9" s="17"/>
      <c r="BG9" s="17">
        <v>0.14101622172203601</v>
      </c>
      <c r="BH9" s="17">
        <v>0.123917235754155</v>
      </c>
      <c r="BI9" s="17"/>
      <c r="BJ9" s="17">
        <v>0.14409679043234599</v>
      </c>
      <c r="BK9" s="17">
        <v>8.7526281955386906E-2</v>
      </c>
      <c r="BL9" s="17"/>
      <c r="BM9" s="17">
        <v>0.106643099999323</v>
      </c>
      <c r="BN9" s="17">
        <v>9.3002810379559597E-2</v>
      </c>
      <c r="BO9" s="17">
        <v>0.17902201155724201</v>
      </c>
      <c r="BP9" s="17">
        <v>0.14004558413732199</v>
      </c>
      <c r="BQ9" s="17">
        <v>7.1526908741587195E-2</v>
      </c>
      <c r="BR9" s="17"/>
      <c r="BS9" s="17">
        <v>0.13140700702855601</v>
      </c>
      <c r="BT9" s="17"/>
      <c r="BU9" s="17">
        <v>0.143543521466659</v>
      </c>
      <c r="BV9" s="17">
        <v>0.211227641404441</v>
      </c>
      <c r="BW9" s="17">
        <v>8.7494633858031495E-2</v>
      </c>
      <c r="BX9" s="17">
        <v>7.5984639801085899E-2</v>
      </c>
      <c r="BY9" s="17">
        <v>7.50446415269896E-2</v>
      </c>
      <c r="BZ9" s="17"/>
      <c r="CA9" s="17">
        <v>0.21398314173001301</v>
      </c>
      <c r="CB9" s="17"/>
      <c r="CC9" s="17">
        <v>0.131984482342515</v>
      </c>
      <c r="CD9" s="17">
        <v>0.13984055577436699</v>
      </c>
      <c r="CE9" s="17"/>
      <c r="CF9" s="17">
        <v>8.9920780885100901E-2</v>
      </c>
      <c r="CG9" s="17"/>
      <c r="CH9" s="17">
        <v>0.123221257574942</v>
      </c>
      <c r="CI9" s="17">
        <v>0.17498446685893501</v>
      </c>
    </row>
    <row r="10" spans="2:87" x14ac:dyDescent="0.35">
      <c r="B10" s="18" t="s">
        <v>256</v>
      </c>
      <c r="C10" s="17">
        <v>0.33042524978787802</v>
      </c>
      <c r="D10" s="17">
        <v>0.37208557140397802</v>
      </c>
      <c r="E10" s="17">
        <v>0.29129458758201898</v>
      </c>
      <c r="F10" s="17"/>
      <c r="G10" s="17">
        <v>0.40870264561637398</v>
      </c>
      <c r="H10" s="17">
        <v>0.38542379483017902</v>
      </c>
      <c r="I10" s="17">
        <v>0.31895218085674698</v>
      </c>
      <c r="J10" s="17">
        <v>0.30672695308027298</v>
      </c>
      <c r="K10" s="17">
        <v>0.28790023602682302</v>
      </c>
      <c r="L10" s="17">
        <v>0.28437530984214998</v>
      </c>
      <c r="M10" s="17"/>
      <c r="N10" s="17">
        <v>0.36891410856463103</v>
      </c>
      <c r="O10" s="17">
        <v>0.301103358998632</v>
      </c>
      <c r="P10" s="17">
        <v>0.28913797673874603</v>
      </c>
      <c r="Q10" s="17">
        <v>0.35572880192928702</v>
      </c>
      <c r="R10" s="17"/>
      <c r="S10" s="17">
        <v>0.36954499725613499</v>
      </c>
      <c r="T10" s="17">
        <v>0.34338504824060301</v>
      </c>
      <c r="U10" s="17">
        <v>0.27126006517607698</v>
      </c>
      <c r="V10" s="17">
        <v>0.33032982056542198</v>
      </c>
      <c r="W10" s="17">
        <v>0.41086282421857301</v>
      </c>
      <c r="X10" s="17">
        <v>0.35986525464344499</v>
      </c>
      <c r="Y10" s="17">
        <v>0.23699470909666401</v>
      </c>
      <c r="Z10" s="17">
        <v>0.30810619316238003</v>
      </c>
      <c r="AA10" s="17">
        <v>0.34094456497446002</v>
      </c>
      <c r="AB10" s="17">
        <v>0.35278095005080001</v>
      </c>
      <c r="AC10" s="17">
        <v>0.23694139507547499</v>
      </c>
      <c r="AD10" s="17">
        <v>0.30999099285664899</v>
      </c>
      <c r="AE10" s="17"/>
      <c r="AF10" s="17">
        <v>0.35591960622437102</v>
      </c>
      <c r="AG10" s="17">
        <v>0.33460644185642002</v>
      </c>
      <c r="AH10" s="17">
        <v>0.31590993958942598</v>
      </c>
      <c r="AI10" s="17">
        <v>0.363753563526588</v>
      </c>
      <c r="AJ10" s="17">
        <v>0.32986518207631499</v>
      </c>
      <c r="AK10" s="17"/>
      <c r="AL10" s="17">
        <v>0.30461616362671801</v>
      </c>
      <c r="AM10" s="17">
        <v>0.32457715248206098</v>
      </c>
      <c r="AN10" s="17">
        <v>0.33494008922455598</v>
      </c>
      <c r="AO10" s="17">
        <v>0.51264688339041298</v>
      </c>
      <c r="AP10" s="17"/>
      <c r="AQ10" s="17">
        <v>0.30463141325922899</v>
      </c>
      <c r="AR10" s="17">
        <v>0.36639845907292001</v>
      </c>
      <c r="AS10" s="17"/>
      <c r="AT10" s="17">
        <v>0.32702551925039602</v>
      </c>
      <c r="AU10" s="17">
        <v>0.29272959359642298</v>
      </c>
      <c r="AV10" s="17"/>
      <c r="AW10" s="17">
        <v>0.28394338616841203</v>
      </c>
      <c r="AX10" s="17">
        <v>0.328055056760443</v>
      </c>
      <c r="AY10" s="17">
        <v>0.36485297113128601</v>
      </c>
      <c r="AZ10" s="17"/>
      <c r="BA10" s="17">
        <v>0.34959594149050999</v>
      </c>
      <c r="BB10" s="17">
        <v>0.31368483283087001</v>
      </c>
      <c r="BC10" s="17">
        <v>0.33280500780648697</v>
      </c>
      <c r="BD10" s="17">
        <v>0.34985792440020202</v>
      </c>
      <c r="BE10" s="17">
        <v>0.282863339397386</v>
      </c>
      <c r="BF10" s="17"/>
      <c r="BG10" s="17">
        <v>0.321125008704713</v>
      </c>
      <c r="BH10" s="17">
        <v>0.33720003587786401</v>
      </c>
      <c r="BI10" s="17"/>
      <c r="BJ10" s="17">
        <v>0.33344389054768803</v>
      </c>
      <c r="BK10" s="17">
        <v>0.31594911110295099</v>
      </c>
      <c r="BL10" s="17"/>
      <c r="BM10" s="17">
        <v>0.30684623635255198</v>
      </c>
      <c r="BN10" s="17">
        <v>0.26016509238903701</v>
      </c>
      <c r="BO10" s="17">
        <v>0.36825852876943499</v>
      </c>
      <c r="BP10" s="17">
        <v>0.34210012687946501</v>
      </c>
      <c r="BQ10" s="17">
        <v>0.30804135285155798</v>
      </c>
      <c r="BR10" s="17"/>
      <c r="BS10" s="17">
        <v>0.28519169887283202</v>
      </c>
      <c r="BT10" s="17"/>
      <c r="BU10" s="17">
        <v>0.26936230474350198</v>
      </c>
      <c r="BV10" s="17">
        <v>0.408068533590142</v>
      </c>
      <c r="BW10" s="17">
        <v>0.37264337592609897</v>
      </c>
      <c r="BX10" s="17">
        <v>0.29976942126563999</v>
      </c>
      <c r="BY10" s="17">
        <v>0.27229230358064099</v>
      </c>
      <c r="BZ10" s="17"/>
      <c r="CA10" s="17">
        <v>0.32938082097124799</v>
      </c>
      <c r="CB10" s="17"/>
      <c r="CC10" s="17">
        <v>0.34754895097984101</v>
      </c>
      <c r="CD10" s="17">
        <v>0.28211373619126201</v>
      </c>
      <c r="CE10" s="17"/>
      <c r="CF10" s="17">
        <v>0.32234344940558401</v>
      </c>
      <c r="CG10" s="17"/>
      <c r="CH10" s="17">
        <v>0.31229531497287599</v>
      </c>
      <c r="CI10" s="17">
        <v>0.47175626982442198</v>
      </c>
    </row>
    <row r="11" spans="2:87" x14ac:dyDescent="0.35">
      <c r="B11" s="18" t="s">
        <v>257</v>
      </c>
      <c r="C11" s="17">
        <v>0.43028617009986803</v>
      </c>
      <c r="D11" s="17">
        <v>0.423186635856168</v>
      </c>
      <c r="E11" s="17">
        <v>0.43758153253370302</v>
      </c>
      <c r="F11" s="17"/>
      <c r="G11" s="17">
        <v>0.206464068552668</v>
      </c>
      <c r="H11" s="17">
        <v>0.37030610852941798</v>
      </c>
      <c r="I11" s="17">
        <v>0.47654236349684198</v>
      </c>
      <c r="J11" s="17">
        <v>0.46875507908200198</v>
      </c>
      <c r="K11" s="17">
        <v>0.53088699847918397</v>
      </c>
      <c r="L11" s="17">
        <v>0.50962959328673896</v>
      </c>
      <c r="M11" s="17"/>
      <c r="N11" s="17">
        <v>0.43105334287094998</v>
      </c>
      <c r="O11" s="17">
        <v>0.43372209096840197</v>
      </c>
      <c r="P11" s="17">
        <v>0.43879075588976102</v>
      </c>
      <c r="Q11" s="17">
        <v>0.41807735684074598</v>
      </c>
      <c r="R11" s="17"/>
      <c r="S11" s="17">
        <v>0.34530612730204302</v>
      </c>
      <c r="T11" s="17">
        <v>0.47693991530917801</v>
      </c>
      <c r="U11" s="17">
        <v>0.48871430685616901</v>
      </c>
      <c r="V11" s="17">
        <v>0.41996962034941498</v>
      </c>
      <c r="W11" s="17">
        <v>0.41221300746438699</v>
      </c>
      <c r="X11" s="17">
        <v>0.41549020606840498</v>
      </c>
      <c r="Y11" s="17">
        <v>0.51301307379289096</v>
      </c>
      <c r="Z11" s="17">
        <v>0.434654337678261</v>
      </c>
      <c r="AA11" s="17">
        <v>0.41671449977360697</v>
      </c>
      <c r="AB11" s="17">
        <v>0.40175688536726401</v>
      </c>
      <c r="AC11" s="17">
        <v>0.50611807868639702</v>
      </c>
      <c r="AD11" s="17">
        <v>0.37463343134272997</v>
      </c>
      <c r="AE11" s="17"/>
      <c r="AF11" s="17">
        <v>0.38858980648758401</v>
      </c>
      <c r="AG11" s="17">
        <v>0.42050719820788102</v>
      </c>
      <c r="AH11" s="17">
        <v>0.49151711622874</v>
      </c>
      <c r="AI11" s="17">
        <v>0.42940689556220102</v>
      </c>
      <c r="AJ11" s="17">
        <v>0.40776195735653598</v>
      </c>
      <c r="AK11" s="17"/>
      <c r="AL11" s="17">
        <v>0.43497901867217098</v>
      </c>
      <c r="AM11" s="17">
        <v>0.45424512753066298</v>
      </c>
      <c r="AN11" s="17">
        <v>0.40271567505814498</v>
      </c>
      <c r="AO11" s="17">
        <v>0.336967125648029</v>
      </c>
      <c r="AP11" s="17"/>
      <c r="AQ11" s="17">
        <v>0.46570586845405099</v>
      </c>
      <c r="AR11" s="17">
        <v>0.38088831413172403</v>
      </c>
      <c r="AS11" s="17"/>
      <c r="AT11" s="17">
        <v>0.45236603371341599</v>
      </c>
      <c r="AU11" s="17">
        <v>0.45854100986662699</v>
      </c>
      <c r="AV11" s="17"/>
      <c r="AW11" s="17">
        <v>0.48057471175574601</v>
      </c>
      <c r="AX11" s="17">
        <v>0.47131128105706299</v>
      </c>
      <c r="AY11" s="17">
        <v>0.37017682178850703</v>
      </c>
      <c r="AZ11" s="17"/>
      <c r="BA11" s="17">
        <v>0.38330060096515201</v>
      </c>
      <c r="BB11" s="17">
        <v>0.45136937260336601</v>
      </c>
      <c r="BC11" s="17">
        <v>0.44257879512173198</v>
      </c>
      <c r="BD11" s="17">
        <v>0.42322632117488501</v>
      </c>
      <c r="BE11" s="17">
        <v>0.468989822210024</v>
      </c>
      <c r="BF11" s="17"/>
      <c r="BG11" s="17">
        <v>0.42682142437259502</v>
      </c>
      <c r="BH11" s="17">
        <v>0.43281007361468699</v>
      </c>
      <c r="BI11" s="17"/>
      <c r="BJ11" s="17">
        <v>0.41715687463686102</v>
      </c>
      <c r="BK11" s="17">
        <v>0.47531399201281699</v>
      </c>
      <c r="BL11" s="17"/>
      <c r="BM11" s="17">
        <v>0.42801518854475501</v>
      </c>
      <c r="BN11" s="17">
        <v>0.586468864770464</v>
      </c>
      <c r="BO11" s="17">
        <v>0.35632814649514399</v>
      </c>
      <c r="BP11" s="17">
        <v>0.37607112911724599</v>
      </c>
      <c r="BQ11" s="17">
        <v>0.53913303361624199</v>
      </c>
      <c r="BR11" s="17"/>
      <c r="BS11" s="17">
        <v>0.50138823331200499</v>
      </c>
      <c r="BT11" s="17"/>
      <c r="BU11" s="17">
        <v>0.53326468682642603</v>
      </c>
      <c r="BV11" s="17">
        <v>0.31775100714839399</v>
      </c>
      <c r="BW11" s="17">
        <v>0.38536491131782902</v>
      </c>
      <c r="BX11" s="17">
        <v>0.54364406409886301</v>
      </c>
      <c r="BY11" s="17">
        <v>0.41517025453033801</v>
      </c>
      <c r="BZ11" s="17"/>
      <c r="CA11" s="17">
        <v>0.36164958691703503</v>
      </c>
      <c r="CB11" s="17"/>
      <c r="CC11" s="17">
        <v>0.41101089154217002</v>
      </c>
      <c r="CD11" s="17">
        <v>0.50562788178846496</v>
      </c>
      <c r="CE11" s="17"/>
      <c r="CF11" s="17">
        <v>0.47384157284024903</v>
      </c>
      <c r="CG11" s="17"/>
      <c r="CH11" s="17">
        <v>0.44985766051855502</v>
      </c>
      <c r="CI11" s="17">
        <v>0.31750115000526302</v>
      </c>
    </row>
    <row r="12" spans="2:87" x14ac:dyDescent="0.35">
      <c r="B12" s="18" t="s">
        <v>161</v>
      </c>
      <c r="C12" s="19">
        <v>0.108165013006974</v>
      </c>
      <c r="D12" s="19">
        <v>7.1658900729684893E-2</v>
      </c>
      <c r="E12" s="19">
        <v>0.14314618708646901</v>
      </c>
      <c r="F12" s="19"/>
      <c r="G12" s="19">
        <v>8.7939851402119101E-2</v>
      </c>
      <c r="H12" s="19">
        <v>8.5176364027257603E-2</v>
      </c>
      <c r="I12" s="19">
        <v>0.105413944727726</v>
      </c>
      <c r="J12" s="19">
        <v>0.11272761725783099</v>
      </c>
      <c r="K12" s="19">
        <v>0.123299190751419</v>
      </c>
      <c r="L12" s="19">
        <v>0.13084221742536201</v>
      </c>
      <c r="M12" s="19"/>
      <c r="N12" s="19">
        <v>5.4118260139116199E-2</v>
      </c>
      <c r="O12" s="19">
        <v>0.117186244303876</v>
      </c>
      <c r="P12" s="19">
        <v>0.122127097448363</v>
      </c>
      <c r="Q12" s="19">
        <v>0.14661953682288301</v>
      </c>
      <c r="R12" s="19"/>
      <c r="S12" s="19">
        <v>9.4855496995611605E-2</v>
      </c>
      <c r="T12" s="19">
        <v>8.3827158913734795E-2</v>
      </c>
      <c r="U12" s="19">
        <v>0.13532906657332999</v>
      </c>
      <c r="V12" s="19">
        <v>0.14380259623615499</v>
      </c>
      <c r="W12" s="19">
        <v>0.10158051068948</v>
      </c>
      <c r="X12" s="19">
        <v>9.0833440259350903E-2</v>
      </c>
      <c r="Y12" s="19">
        <v>0.133277812316306</v>
      </c>
      <c r="Z12" s="19">
        <v>0.113004326529655</v>
      </c>
      <c r="AA12" s="19">
        <v>7.74509349925184E-2</v>
      </c>
      <c r="AB12" s="19">
        <v>0.112024080649716</v>
      </c>
      <c r="AC12" s="19">
        <v>0.12822075326944099</v>
      </c>
      <c r="AD12" s="19">
        <v>0.15394627434799599</v>
      </c>
      <c r="AE12" s="19"/>
      <c r="AF12" s="19">
        <v>0.16412813725058401</v>
      </c>
      <c r="AG12" s="19">
        <v>0.10917322977868101</v>
      </c>
      <c r="AH12" s="19">
        <v>9.5123553116271395E-2</v>
      </c>
      <c r="AI12" s="19">
        <v>5.6192963471800098E-2</v>
      </c>
      <c r="AJ12" s="19">
        <v>5.8273889683651797E-2</v>
      </c>
      <c r="AK12" s="19"/>
      <c r="AL12" s="19">
        <v>0.147272217589801</v>
      </c>
      <c r="AM12" s="19">
        <v>9.2302279001889198E-2</v>
      </c>
      <c r="AN12" s="19">
        <v>8.02554672750872E-2</v>
      </c>
      <c r="AO12" s="19">
        <v>4.8111598452735202E-2</v>
      </c>
      <c r="AP12" s="19"/>
      <c r="AQ12" s="19">
        <v>0.122175813638483</v>
      </c>
      <c r="AR12" s="19">
        <v>8.8624939439071307E-2</v>
      </c>
      <c r="AS12" s="19"/>
      <c r="AT12" s="19">
        <v>8.7935255156890907E-2</v>
      </c>
      <c r="AU12" s="19">
        <v>0.15921707492971901</v>
      </c>
      <c r="AV12" s="19"/>
      <c r="AW12" s="19">
        <v>0.10301757415325</v>
      </c>
      <c r="AX12" s="19">
        <v>8.3199226707775298E-2</v>
      </c>
      <c r="AY12" s="19">
        <v>0.12912398201774999</v>
      </c>
      <c r="AZ12" s="19"/>
      <c r="BA12" s="19">
        <v>6.3201864664142501E-2</v>
      </c>
      <c r="BB12" s="19">
        <v>0.113727687754395</v>
      </c>
      <c r="BC12" s="19">
        <v>0.120697429015291</v>
      </c>
      <c r="BD12" s="19">
        <v>0.15186025055285801</v>
      </c>
      <c r="BE12" s="19">
        <v>0.13715452636922501</v>
      </c>
      <c r="BF12" s="19"/>
      <c r="BG12" s="19">
        <v>0.111037345200656</v>
      </c>
      <c r="BH12" s="19">
        <v>0.106072654753295</v>
      </c>
      <c r="BI12" s="19"/>
      <c r="BJ12" s="19">
        <v>0.105302444383105</v>
      </c>
      <c r="BK12" s="19">
        <v>0.121210614928845</v>
      </c>
      <c r="BL12" s="19"/>
      <c r="BM12" s="19">
        <v>0.158495475103369</v>
      </c>
      <c r="BN12" s="19">
        <v>6.0363232460939102E-2</v>
      </c>
      <c r="BO12" s="19">
        <v>9.6391313178179699E-2</v>
      </c>
      <c r="BP12" s="19">
        <v>0.14178315986596701</v>
      </c>
      <c r="BQ12" s="19">
        <v>8.1298704790613199E-2</v>
      </c>
      <c r="BR12" s="19"/>
      <c r="BS12" s="19">
        <v>8.2013060786606598E-2</v>
      </c>
      <c r="BT12" s="19"/>
      <c r="BU12" s="19">
        <v>5.3829486963412401E-2</v>
      </c>
      <c r="BV12" s="19">
        <v>6.2952817857023197E-2</v>
      </c>
      <c r="BW12" s="19">
        <v>0.15449707889804101</v>
      </c>
      <c r="BX12" s="19">
        <v>8.0601874834411197E-2</v>
      </c>
      <c r="BY12" s="19">
        <v>0.23749280036203099</v>
      </c>
      <c r="BZ12" s="19"/>
      <c r="CA12" s="19">
        <v>9.4986450381703197E-2</v>
      </c>
      <c r="CB12" s="19"/>
      <c r="CC12" s="19">
        <v>0.109455675135474</v>
      </c>
      <c r="CD12" s="19">
        <v>7.2417826245906203E-2</v>
      </c>
      <c r="CE12" s="19"/>
      <c r="CF12" s="19">
        <v>0.113894196869067</v>
      </c>
      <c r="CG12" s="19"/>
      <c r="CH12" s="19">
        <v>0.114625766933626</v>
      </c>
      <c r="CI12" s="19">
        <v>3.5758113311379902E-2</v>
      </c>
    </row>
    <row r="13" spans="2:87" x14ac:dyDescent="0.35">
      <c r="B13" s="16" t="s">
        <v>163</v>
      </c>
    </row>
    <row r="14" spans="2:87" x14ac:dyDescent="0.35">
      <c r="B14" t="s">
        <v>118</v>
      </c>
    </row>
    <row r="15" spans="2:87" x14ac:dyDescent="0.35">
      <c r="B15" t="s">
        <v>119</v>
      </c>
    </row>
    <row r="17" spans="2:2" x14ac:dyDescent="0.35">
      <c r="B17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B2:CI17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267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1041</v>
      </c>
      <c r="D7" s="10">
        <v>512</v>
      </c>
      <c r="E7" s="10">
        <v>526</v>
      </c>
      <c r="F7" s="10"/>
      <c r="G7" s="10">
        <v>92</v>
      </c>
      <c r="H7" s="10">
        <v>175</v>
      </c>
      <c r="I7" s="10">
        <v>193</v>
      </c>
      <c r="J7" s="10">
        <v>192</v>
      </c>
      <c r="K7" s="10">
        <v>162</v>
      </c>
      <c r="L7" s="10">
        <v>227</v>
      </c>
      <c r="M7" s="10"/>
      <c r="N7" s="10">
        <v>308</v>
      </c>
      <c r="O7" s="10">
        <v>261</v>
      </c>
      <c r="P7" s="10">
        <v>227</v>
      </c>
      <c r="Q7" s="10">
        <v>242</v>
      </c>
      <c r="R7" s="10"/>
      <c r="S7" s="10">
        <v>153</v>
      </c>
      <c r="T7" s="10">
        <v>146</v>
      </c>
      <c r="U7" s="10">
        <v>84</v>
      </c>
      <c r="V7" s="10">
        <v>87</v>
      </c>
      <c r="W7" s="10">
        <v>82</v>
      </c>
      <c r="X7" s="10">
        <v>84</v>
      </c>
      <c r="Y7" s="10">
        <v>75</v>
      </c>
      <c r="Z7" s="10">
        <v>40</v>
      </c>
      <c r="AA7" s="10">
        <v>96</v>
      </c>
      <c r="AB7" s="10">
        <v>95</v>
      </c>
      <c r="AC7" s="10">
        <v>62</v>
      </c>
      <c r="AD7" s="10">
        <v>37</v>
      </c>
      <c r="AE7" s="10"/>
      <c r="AF7" s="10">
        <v>157</v>
      </c>
      <c r="AG7" s="10">
        <v>397</v>
      </c>
      <c r="AH7" s="10">
        <v>216</v>
      </c>
      <c r="AI7" s="10">
        <v>116</v>
      </c>
      <c r="AJ7" s="10">
        <v>119</v>
      </c>
      <c r="AK7" s="10"/>
      <c r="AL7" s="10">
        <v>411</v>
      </c>
      <c r="AM7" s="10">
        <v>383</v>
      </c>
      <c r="AN7" s="10">
        <v>188</v>
      </c>
      <c r="AO7" s="10">
        <v>59</v>
      </c>
      <c r="AP7" s="10"/>
      <c r="AQ7" s="10">
        <v>600</v>
      </c>
      <c r="AR7" s="10">
        <v>441</v>
      </c>
      <c r="AS7" s="10"/>
      <c r="AT7" s="10">
        <v>696</v>
      </c>
      <c r="AU7" s="10">
        <v>206</v>
      </c>
      <c r="AV7" s="10"/>
      <c r="AW7" s="10">
        <v>408</v>
      </c>
      <c r="AX7" s="10">
        <v>248</v>
      </c>
      <c r="AY7" s="10">
        <v>354</v>
      </c>
      <c r="AZ7" s="10"/>
      <c r="BA7" s="10">
        <v>246</v>
      </c>
      <c r="BB7" s="10">
        <v>289</v>
      </c>
      <c r="BC7" s="10">
        <v>343</v>
      </c>
      <c r="BD7" s="10">
        <v>104</v>
      </c>
      <c r="BE7" s="10">
        <v>58</v>
      </c>
      <c r="BF7" s="10"/>
      <c r="BG7" s="10">
        <v>407</v>
      </c>
      <c r="BH7" s="10">
        <v>634</v>
      </c>
      <c r="BI7" s="10"/>
      <c r="BJ7" s="10">
        <v>791</v>
      </c>
      <c r="BK7" s="10">
        <v>244</v>
      </c>
      <c r="BL7" s="10"/>
      <c r="BM7" s="10">
        <v>149</v>
      </c>
      <c r="BN7" s="10">
        <v>191</v>
      </c>
      <c r="BO7" s="10">
        <v>377</v>
      </c>
      <c r="BP7" s="10">
        <v>76</v>
      </c>
      <c r="BQ7" s="10">
        <v>122</v>
      </c>
      <c r="BR7" s="10"/>
      <c r="BS7" s="10">
        <v>316</v>
      </c>
      <c r="BT7" s="10"/>
      <c r="BU7" s="10">
        <v>193</v>
      </c>
      <c r="BV7" s="10">
        <v>271</v>
      </c>
      <c r="BW7" s="10">
        <v>80</v>
      </c>
      <c r="BX7" s="10">
        <v>201</v>
      </c>
      <c r="BY7" s="10">
        <v>87</v>
      </c>
      <c r="BZ7" s="10"/>
      <c r="CA7" s="10">
        <v>88</v>
      </c>
      <c r="CB7" s="10"/>
      <c r="CC7" s="10">
        <v>824</v>
      </c>
      <c r="CD7" s="10">
        <v>189</v>
      </c>
      <c r="CE7" s="10"/>
      <c r="CF7" s="10">
        <v>395</v>
      </c>
      <c r="CG7" s="10"/>
      <c r="CH7" s="10">
        <v>353</v>
      </c>
      <c r="CI7" s="10">
        <v>124</v>
      </c>
    </row>
    <row r="8" spans="2:87" ht="30" customHeight="1" x14ac:dyDescent="0.35">
      <c r="B8" s="11" t="s">
        <v>20</v>
      </c>
      <c r="C8" s="11">
        <v>1048</v>
      </c>
      <c r="D8" s="11">
        <v>506</v>
      </c>
      <c r="E8" s="11">
        <v>538</v>
      </c>
      <c r="F8" s="11"/>
      <c r="G8" s="11">
        <v>162</v>
      </c>
      <c r="H8" s="11">
        <v>171</v>
      </c>
      <c r="I8" s="11">
        <v>182</v>
      </c>
      <c r="J8" s="11">
        <v>180</v>
      </c>
      <c r="K8" s="11">
        <v>147</v>
      </c>
      <c r="L8" s="11">
        <v>206</v>
      </c>
      <c r="M8" s="11"/>
      <c r="N8" s="11">
        <v>280</v>
      </c>
      <c r="O8" s="11">
        <v>275</v>
      </c>
      <c r="P8" s="11">
        <v>239</v>
      </c>
      <c r="Q8" s="11">
        <v>250</v>
      </c>
      <c r="R8" s="11"/>
      <c r="S8" s="11">
        <v>154</v>
      </c>
      <c r="T8" s="11">
        <v>138</v>
      </c>
      <c r="U8" s="11">
        <v>82</v>
      </c>
      <c r="V8" s="11">
        <v>93</v>
      </c>
      <c r="W8" s="11">
        <v>74</v>
      </c>
      <c r="X8" s="11">
        <v>91</v>
      </c>
      <c r="Y8" s="11">
        <v>84</v>
      </c>
      <c r="Z8" s="11">
        <v>41</v>
      </c>
      <c r="AA8" s="11">
        <v>110</v>
      </c>
      <c r="AB8" s="11">
        <v>91</v>
      </c>
      <c r="AC8" s="11">
        <v>57</v>
      </c>
      <c r="AD8" s="11">
        <v>33</v>
      </c>
      <c r="AE8" s="11"/>
      <c r="AF8" s="11">
        <v>162</v>
      </c>
      <c r="AG8" s="11">
        <v>406</v>
      </c>
      <c r="AH8" s="11">
        <v>215</v>
      </c>
      <c r="AI8" s="11">
        <v>114</v>
      </c>
      <c r="AJ8" s="11">
        <v>112</v>
      </c>
      <c r="AK8" s="11"/>
      <c r="AL8" s="11">
        <v>396</v>
      </c>
      <c r="AM8" s="11">
        <v>394</v>
      </c>
      <c r="AN8" s="11">
        <v>193</v>
      </c>
      <c r="AO8" s="11">
        <v>64</v>
      </c>
      <c r="AP8" s="11"/>
      <c r="AQ8" s="11">
        <v>610</v>
      </c>
      <c r="AR8" s="11">
        <v>437</v>
      </c>
      <c r="AS8" s="11"/>
      <c r="AT8" s="11">
        <v>704</v>
      </c>
      <c r="AU8" s="11">
        <v>186</v>
      </c>
      <c r="AV8" s="11"/>
      <c r="AW8" s="11">
        <v>380</v>
      </c>
      <c r="AX8" s="11">
        <v>251</v>
      </c>
      <c r="AY8" s="11">
        <v>375</v>
      </c>
      <c r="AZ8" s="11"/>
      <c r="BA8" s="11">
        <v>261</v>
      </c>
      <c r="BB8" s="11">
        <v>286</v>
      </c>
      <c r="BC8" s="11">
        <v>345</v>
      </c>
      <c r="BD8" s="11">
        <v>99</v>
      </c>
      <c r="BE8" s="11">
        <v>56</v>
      </c>
      <c r="BF8" s="11"/>
      <c r="BG8" s="11">
        <v>441</v>
      </c>
      <c r="BH8" s="11">
        <v>606</v>
      </c>
      <c r="BI8" s="11"/>
      <c r="BJ8" s="11">
        <v>816</v>
      </c>
      <c r="BK8" s="11">
        <v>226</v>
      </c>
      <c r="BL8" s="11"/>
      <c r="BM8" s="11">
        <v>161</v>
      </c>
      <c r="BN8" s="11">
        <v>179</v>
      </c>
      <c r="BO8" s="11">
        <v>385</v>
      </c>
      <c r="BP8" s="11">
        <v>74</v>
      </c>
      <c r="BQ8" s="11">
        <v>123</v>
      </c>
      <c r="BR8" s="11"/>
      <c r="BS8" s="11">
        <v>318</v>
      </c>
      <c r="BT8" s="11"/>
      <c r="BU8" s="11">
        <v>188</v>
      </c>
      <c r="BV8" s="11">
        <v>278</v>
      </c>
      <c r="BW8" s="11">
        <v>79</v>
      </c>
      <c r="BX8" s="11">
        <v>198</v>
      </c>
      <c r="BY8" s="11">
        <v>94</v>
      </c>
      <c r="BZ8" s="11"/>
      <c r="CA8" s="11">
        <v>92</v>
      </c>
      <c r="CB8" s="11"/>
      <c r="CC8" s="11">
        <v>820</v>
      </c>
      <c r="CD8" s="11">
        <v>196</v>
      </c>
      <c r="CE8" s="11"/>
      <c r="CF8" s="11">
        <v>378</v>
      </c>
      <c r="CG8" s="11"/>
      <c r="CH8" s="11">
        <v>350</v>
      </c>
      <c r="CI8" s="11">
        <v>124</v>
      </c>
    </row>
    <row r="9" spans="2:87" x14ac:dyDescent="0.35">
      <c r="B9" s="18" t="s">
        <v>255</v>
      </c>
      <c r="C9" s="17">
        <v>0.20958594784915399</v>
      </c>
      <c r="D9" s="17">
        <v>0.222928867575547</v>
      </c>
      <c r="E9" s="17">
        <v>0.198299550472533</v>
      </c>
      <c r="F9" s="17"/>
      <c r="G9" s="17">
        <v>0.30624355266776299</v>
      </c>
      <c r="H9" s="17">
        <v>0.23228499823874399</v>
      </c>
      <c r="I9" s="17">
        <v>0.17699555361984201</v>
      </c>
      <c r="J9" s="17">
        <v>0.179655165201275</v>
      </c>
      <c r="K9" s="17">
        <v>0.14018377066137999</v>
      </c>
      <c r="L9" s="17">
        <v>0.21940927021208301</v>
      </c>
      <c r="M9" s="17"/>
      <c r="N9" s="17">
        <v>0.22508818513270501</v>
      </c>
      <c r="O9" s="17">
        <v>0.18362958893517201</v>
      </c>
      <c r="P9" s="17">
        <v>0.22951547746880799</v>
      </c>
      <c r="Q9" s="17">
        <v>0.20424316057804101</v>
      </c>
      <c r="R9" s="17"/>
      <c r="S9" s="17">
        <v>0.25187749671888099</v>
      </c>
      <c r="T9" s="17">
        <v>0.215844225734455</v>
      </c>
      <c r="U9" s="17">
        <v>0.203223332530624</v>
      </c>
      <c r="V9" s="17">
        <v>0.112406058443624</v>
      </c>
      <c r="W9" s="17">
        <v>0.15333259207472599</v>
      </c>
      <c r="X9" s="17">
        <v>0.21152688915773199</v>
      </c>
      <c r="Y9" s="17">
        <v>0.14997249353758901</v>
      </c>
      <c r="Z9" s="17">
        <v>0.20702745019719701</v>
      </c>
      <c r="AA9" s="17">
        <v>0.32149381326133603</v>
      </c>
      <c r="AB9" s="17">
        <v>0.19826499427399399</v>
      </c>
      <c r="AC9" s="17">
        <v>0.22221504177097601</v>
      </c>
      <c r="AD9" s="17">
        <v>0.185820202704784</v>
      </c>
      <c r="AE9" s="17"/>
      <c r="AF9" s="17">
        <v>0.17699685016473601</v>
      </c>
      <c r="AG9" s="17">
        <v>0.21223167900058701</v>
      </c>
      <c r="AH9" s="17">
        <v>0.19504639346788299</v>
      </c>
      <c r="AI9" s="17">
        <v>0.24199006687587801</v>
      </c>
      <c r="AJ9" s="17">
        <v>0.25797743749631102</v>
      </c>
      <c r="AK9" s="17"/>
      <c r="AL9" s="17">
        <v>0.20391899951950099</v>
      </c>
      <c r="AM9" s="17">
        <v>0.19600736082376199</v>
      </c>
      <c r="AN9" s="17">
        <v>0.23030584719977701</v>
      </c>
      <c r="AO9" s="17">
        <v>0.26569251276794198</v>
      </c>
      <c r="AP9" s="17"/>
      <c r="AQ9" s="17">
        <v>0.19906012140455701</v>
      </c>
      <c r="AR9" s="17">
        <v>0.22426572443721399</v>
      </c>
      <c r="AS9" s="17"/>
      <c r="AT9" s="17">
        <v>0.205895325049646</v>
      </c>
      <c r="AU9" s="17">
        <v>0.18219722608887601</v>
      </c>
      <c r="AV9" s="17"/>
      <c r="AW9" s="17">
        <v>0.197820739667385</v>
      </c>
      <c r="AX9" s="17">
        <v>0.20390380443359099</v>
      </c>
      <c r="AY9" s="17">
        <v>0.22078289815487701</v>
      </c>
      <c r="AZ9" s="17"/>
      <c r="BA9" s="17">
        <v>0.25293244820482902</v>
      </c>
      <c r="BB9" s="17">
        <v>0.16009585685399</v>
      </c>
      <c r="BC9" s="17">
        <v>0.19585949330553601</v>
      </c>
      <c r="BD9" s="17">
        <v>0.257282786399472</v>
      </c>
      <c r="BE9" s="17">
        <v>0.26397408538117001</v>
      </c>
      <c r="BF9" s="17"/>
      <c r="BG9" s="17">
        <v>0.19790091730655399</v>
      </c>
      <c r="BH9" s="17">
        <v>0.218097940352698</v>
      </c>
      <c r="BI9" s="17"/>
      <c r="BJ9" s="17">
        <v>0.21172184705264799</v>
      </c>
      <c r="BK9" s="17">
        <v>0.19869701022951</v>
      </c>
      <c r="BL9" s="17"/>
      <c r="BM9" s="17">
        <v>0.15865417613649399</v>
      </c>
      <c r="BN9" s="17">
        <v>0.20423144689588199</v>
      </c>
      <c r="BO9" s="17">
        <v>0.26364416098676202</v>
      </c>
      <c r="BP9" s="17">
        <v>0.13826660387499701</v>
      </c>
      <c r="BQ9" s="17">
        <v>0.25534001159534497</v>
      </c>
      <c r="BR9" s="17"/>
      <c r="BS9" s="17">
        <v>0.26668276849109601</v>
      </c>
      <c r="BT9" s="17"/>
      <c r="BU9" s="17">
        <v>0.243800658972298</v>
      </c>
      <c r="BV9" s="17">
        <v>0.25533358882983598</v>
      </c>
      <c r="BW9" s="17">
        <v>0.15157181250815599</v>
      </c>
      <c r="BX9" s="17">
        <v>0.22909611322173301</v>
      </c>
      <c r="BY9" s="17">
        <v>0.13125804987563799</v>
      </c>
      <c r="BZ9" s="17"/>
      <c r="CA9" s="17">
        <v>0.30807385801860998</v>
      </c>
      <c r="CB9" s="17"/>
      <c r="CC9" s="17">
        <v>0.22895281494394301</v>
      </c>
      <c r="CD9" s="17">
        <v>0.14752031942447</v>
      </c>
      <c r="CE9" s="17"/>
      <c r="CF9" s="17">
        <v>0.23908816862860799</v>
      </c>
      <c r="CG9" s="17"/>
      <c r="CH9" s="17">
        <v>0.17738624859864399</v>
      </c>
      <c r="CI9" s="17">
        <v>0.26903303005318802</v>
      </c>
    </row>
    <row r="10" spans="2:87" x14ac:dyDescent="0.35">
      <c r="B10" s="18" t="s">
        <v>256</v>
      </c>
      <c r="C10" s="17">
        <v>0.39040868849391502</v>
      </c>
      <c r="D10" s="17">
        <v>0.39721998452468599</v>
      </c>
      <c r="E10" s="17">
        <v>0.38438236549402899</v>
      </c>
      <c r="F10" s="17"/>
      <c r="G10" s="17">
        <v>0.38558964437350701</v>
      </c>
      <c r="H10" s="17">
        <v>0.42233926623635298</v>
      </c>
      <c r="I10" s="17">
        <v>0.34010833686977798</v>
      </c>
      <c r="J10" s="17">
        <v>0.34305318361847698</v>
      </c>
      <c r="K10" s="17">
        <v>0.41349804049960098</v>
      </c>
      <c r="L10" s="17">
        <v>0.437069641524165</v>
      </c>
      <c r="M10" s="17"/>
      <c r="N10" s="17">
        <v>0.40938776075362299</v>
      </c>
      <c r="O10" s="17">
        <v>0.410809617337908</v>
      </c>
      <c r="P10" s="17">
        <v>0.342188579124037</v>
      </c>
      <c r="Q10" s="17">
        <v>0.39016733864297098</v>
      </c>
      <c r="R10" s="17"/>
      <c r="S10" s="17">
        <v>0.32542878604737902</v>
      </c>
      <c r="T10" s="17">
        <v>0.40802732234495098</v>
      </c>
      <c r="U10" s="17">
        <v>0.39247086342952398</v>
      </c>
      <c r="V10" s="17">
        <v>0.41681902723415698</v>
      </c>
      <c r="W10" s="17">
        <v>0.41372364235320302</v>
      </c>
      <c r="X10" s="17">
        <v>0.38335286640933403</v>
      </c>
      <c r="Y10" s="17">
        <v>0.39238038659927099</v>
      </c>
      <c r="Z10" s="17">
        <v>0.35945881013737702</v>
      </c>
      <c r="AA10" s="17">
        <v>0.38707203184952399</v>
      </c>
      <c r="AB10" s="17">
        <v>0.45446681612059697</v>
      </c>
      <c r="AC10" s="17">
        <v>0.36040608992472301</v>
      </c>
      <c r="AD10" s="17">
        <v>0.42891959022299903</v>
      </c>
      <c r="AE10" s="17"/>
      <c r="AF10" s="17">
        <v>0.416475822763204</v>
      </c>
      <c r="AG10" s="17">
        <v>0.38768339395402401</v>
      </c>
      <c r="AH10" s="17">
        <v>0.431573940874106</v>
      </c>
      <c r="AI10" s="17">
        <v>0.36849534602001899</v>
      </c>
      <c r="AJ10" s="17">
        <v>0.376068604480153</v>
      </c>
      <c r="AK10" s="17"/>
      <c r="AL10" s="17">
        <v>0.37908996216472901</v>
      </c>
      <c r="AM10" s="17">
        <v>0.39405873330424401</v>
      </c>
      <c r="AN10" s="17">
        <v>0.40246348653488601</v>
      </c>
      <c r="AO10" s="17">
        <v>0.401561858628533</v>
      </c>
      <c r="AP10" s="17"/>
      <c r="AQ10" s="17">
        <v>0.38602411332700298</v>
      </c>
      <c r="AR10" s="17">
        <v>0.39652360823181898</v>
      </c>
      <c r="AS10" s="17"/>
      <c r="AT10" s="17">
        <v>0.37531116749788002</v>
      </c>
      <c r="AU10" s="17">
        <v>0.43944192404888399</v>
      </c>
      <c r="AV10" s="17"/>
      <c r="AW10" s="17">
        <v>0.44262358973763299</v>
      </c>
      <c r="AX10" s="17">
        <v>0.35763637395778902</v>
      </c>
      <c r="AY10" s="17">
        <v>0.36068296579890702</v>
      </c>
      <c r="AZ10" s="17"/>
      <c r="BA10" s="17">
        <v>0.369245888813652</v>
      </c>
      <c r="BB10" s="17">
        <v>0.42323517002602401</v>
      </c>
      <c r="BC10" s="17">
        <v>0.41165355244115498</v>
      </c>
      <c r="BD10" s="17">
        <v>0.29858921848846498</v>
      </c>
      <c r="BE10" s="17">
        <v>0.34228197473535099</v>
      </c>
      <c r="BF10" s="17"/>
      <c r="BG10" s="17">
        <v>0.367175408254163</v>
      </c>
      <c r="BH10" s="17">
        <v>0.40733303511949998</v>
      </c>
      <c r="BI10" s="17"/>
      <c r="BJ10" s="17">
        <v>0.37115722776052901</v>
      </c>
      <c r="BK10" s="17">
        <v>0.45773091279470102</v>
      </c>
      <c r="BL10" s="17"/>
      <c r="BM10" s="17">
        <v>0.35330584918826002</v>
      </c>
      <c r="BN10" s="17">
        <v>0.40492717843231701</v>
      </c>
      <c r="BO10" s="17">
        <v>0.399137122552296</v>
      </c>
      <c r="BP10" s="17">
        <v>0.456985871783949</v>
      </c>
      <c r="BQ10" s="17">
        <v>0.31364725967831097</v>
      </c>
      <c r="BR10" s="17"/>
      <c r="BS10" s="17">
        <v>0.35194132677096601</v>
      </c>
      <c r="BT10" s="17"/>
      <c r="BU10" s="17">
        <v>0.35381467810738099</v>
      </c>
      <c r="BV10" s="17">
        <v>0.433013010378962</v>
      </c>
      <c r="BW10" s="17">
        <v>0.44111971105195302</v>
      </c>
      <c r="BX10" s="17">
        <v>0.37951537621545001</v>
      </c>
      <c r="BY10" s="17">
        <v>0.336450439505531</v>
      </c>
      <c r="BZ10" s="17"/>
      <c r="CA10" s="17">
        <v>0.45240905668089898</v>
      </c>
      <c r="CB10" s="17"/>
      <c r="CC10" s="17">
        <v>0.409425035106117</v>
      </c>
      <c r="CD10" s="17">
        <v>0.34485305016176998</v>
      </c>
      <c r="CE10" s="17"/>
      <c r="CF10" s="17">
        <v>0.39911990485454801</v>
      </c>
      <c r="CG10" s="17"/>
      <c r="CH10" s="17">
        <v>0.43088249120209898</v>
      </c>
      <c r="CI10" s="17">
        <v>0.409385895647913</v>
      </c>
    </row>
    <row r="11" spans="2:87" x14ac:dyDescent="0.35">
      <c r="B11" s="18" t="s">
        <v>257</v>
      </c>
      <c r="C11" s="17">
        <v>0.30655648644577199</v>
      </c>
      <c r="D11" s="17">
        <v>0.32182887437163699</v>
      </c>
      <c r="E11" s="17">
        <v>0.29209733287348499</v>
      </c>
      <c r="F11" s="17"/>
      <c r="G11" s="17">
        <v>0.21670681382711601</v>
      </c>
      <c r="H11" s="17">
        <v>0.28493131402729499</v>
      </c>
      <c r="I11" s="17">
        <v>0.39533211312741001</v>
      </c>
      <c r="J11" s="17">
        <v>0.352985860057136</v>
      </c>
      <c r="K11" s="17">
        <v>0.33104619236899402</v>
      </c>
      <c r="L11" s="17">
        <v>0.25844266544104</v>
      </c>
      <c r="M11" s="17"/>
      <c r="N11" s="17">
        <v>0.29783405511382699</v>
      </c>
      <c r="O11" s="17">
        <v>0.31521017854023597</v>
      </c>
      <c r="P11" s="17">
        <v>0.31795330739690503</v>
      </c>
      <c r="Q11" s="17">
        <v>0.29497121264937798</v>
      </c>
      <c r="R11" s="17"/>
      <c r="S11" s="17">
        <v>0.32967853686378801</v>
      </c>
      <c r="T11" s="17">
        <v>0.31404803559254602</v>
      </c>
      <c r="U11" s="17">
        <v>0.27897430090666597</v>
      </c>
      <c r="V11" s="17">
        <v>0.32605791475298301</v>
      </c>
      <c r="W11" s="17">
        <v>0.29745747925622101</v>
      </c>
      <c r="X11" s="17">
        <v>0.304464645779075</v>
      </c>
      <c r="Y11" s="17">
        <v>0.388575992600589</v>
      </c>
      <c r="Z11" s="17">
        <v>0.36535106914429</v>
      </c>
      <c r="AA11" s="17">
        <v>0.23177279251882599</v>
      </c>
      <c r="AB11" s="17">
        <v>0.25536766566061397</v>
      </c>
      <c r="AC11" s="17">
        <v>0.31150224638355201</v>
      </c>
      <c r="AD11" s="17">
        <v>0.30694369336055599</v>
      </c>
      <c r="AE11" s="17"/>
      <c r="AF11" s="17">
        <v>0.27155624384364702</v>
      </c>
      <c r="AG11" s="17">
        <v>0.30567263670491601</v>
      </c>
      <c r="AH11" s="17">
        <v>0.30355682724145999</v>
      </c>
      <c r="AI11" s="17">
        <v>0.31820991865309001</v>
      </c>
      <c r="AJ11" s="17">
        <v>0.30777902277206898</v>
      </c>
      <c r="AK11" s="17"/>
      <c r="AL11" s="17">
        <v>0.292701039370103</v>
      </c>
      <c r="AM11" s="17">
        <v>0.32813597744614298</v>
      </c>
      <c r="AN11" s="17">
        <v>0.30705481665464002</v>
      </c>
      <c r="AO11" s="17">
        <v>0.25788962378929497</v>
      </c>
      <c r="AP11" s="17"/>
      <c r="AQ11" s="17">
        <v>0.31824888988675898</v>
      </c>
      <c r="AR11" s="17">
        <v>0.29024975070444298</v>
      </c>
      <c r="AS11" s="17"/>
      <c r="AT11" s="17">
        <v>0.32793591487895501</v>
      </c>
      <c r="AU11" s="17">
        <v>0.26965350082353801</v>
      </c>
      <c r="AV11" s="17"/>
      <c r="AW11" s="17">
        <v>0.284074645907892</v>
      </c>
      <c r="AX11" s="17">
        <v>0.35369862099760402</v>
      </c>
      <c r="AY11" s="17">
        <v>0.30077106439156698</v>
      </c>
      <c r="AZ11" s="17"/>
      <c r="BA11" s="17">
        <v>0.30676233673766901</v>
      </c>
      <c r="BB11" s="17">
        <v>0.32425094599946502</v>
      </c>
      <c r="BC11" s="17">
        <v>0.29147306355699898</v>
      </c>
      <c r="BD11" s="17">
        <v>0.31946114155337801</v>
      </c>
      <c r="BE11" s="17">
        <v>0.290691585415005</v>
      </c>
      <c r="BF11" s="17"/>
      <c r="BG11" s="17">
        <v>0.33631824350768003</v>
      </c>
      <c r="BH11" s="17">
        <v>0.28487645299787601</v>
      </c>
      <c r="BI11" s="17"/>
      <c r="BJ11" s="17">
        <v>0.32387915827651798</v>
      </c>
      <c r="BK11" s="17">
        <v>0.24703980368869999</v>
      </c>
      <c r="BL11" s="17"/>
      <c r="BM11" s="17">
        <v>0.35626171133408102</v>
      </c>
      <c r="BN11" s="17">
        <v>0.34950864458722503</v>
      </c>
      <c r="BO11" s="17">
        <v>0.25682255547698202</v>
      </c>
      <c r="BP11" s="17">
        <v>0.29295212207593901</v>
      </c>
      <c r="BQ11" s="17">
        <v>0.347459882847723</v>
      </c>
      <c r="BR11" s="17"/>
      <c r="BS11" s="17">
        <v>0.31463596602828903</v>
      </c>
      <c r="BT11" s="17"/>
      <c r="BU11" s="17">
        <v>0.35630237942307103</v>
      </c>
      <c r="BV11" s="17">
        <v>0.26116940799605998</v>
      </c>
      <c r="BW11" s="17">
        <v>0.30347042556167098</v>
      </c>
      <c r="BX11" s="17">
        <v>0.318739098863354</v>
      </c>
      <c r="BY11" s="17">
        <v>0.34141743906330602</v>
      </c>
      <c r="BZ11" s="17"/>
      <c r="CA11" s="17">
        <v>0.188754042071971</v>
      </c>
      <c r="CB11" s="17"/>
      <c r="CC11" s="17">
        <v>0.26566392686274198</v>
      </c>
      <c r="CD11" s="17">
        <v>0.461622476753275</v>
      </c>
      <c r="CE11" s="17"/>
      <c r="CF11" s="17">
        <v>0.28055612353025</v>
      </c>
      <c r="CG11" s="17"/>
      <c r="CH11" s="17">
        <v>0.26716486558279701</v>
      </c>
      <c r="CI11" s="17">
        <v>0.29910742968356602</v>
      </c>
    </row>
    <row r="12" spans="2:87" x14ac:dyDescent="0.35">
      <c r="B12" s="18" t="s">
        <v>161</v>
      </c>
      <c r="C12" s="19">
        <v>9.3448877211158798E-2</v>
      </c>
      <c r="D12" s="19">
        <v>5.80222735281299E-2</v>
      </c>
      <c r="E12" s="19">
        <v>0.12522075115995401</v>
      </c>
      <c r="F12" s="19"/>
      <c r="G12" s="19">
        <v>9.1459989131615196E-2</v>
      </c>
      <c r="H12" s="19">
        <v>6.0444421497608397E-2</v>
      </c>
      <c r="I12" s="19">
        <v>8.7563996382969897E-2</v>
      </c>
      <c r="J12" s="19">
        <v>0.12430579112311201</v>
      </c>
      <c r="K12" s="19">
        <v>0.11527199647002601</v>
      </c>
      <c r="L12" s="19">
        <v>8.5078422822711497E-2</v>
      </c>
      <c r="M12" s="19"/>
      <c r="N12" s="19">
        <v>6.7689998999844903E-2</v>
      </c>
      <c r="O12" s="19">
        <v>9.03506151866839E-2</v>
      </c>
      <c r="P12" s="19">
        <v>0.11034263601025</v>
      </c>
      <c r="Q12" s="19">
        <v>0.11061828812961</v>
      </c>
      <c r="R12" s="19"/>
      <c r="S12" s="19">
        <v>9.3015180369951503E-2</v>
      </c>
      <c r="T12" s="19">
        <v>6.2080416328047602E-2</v>
      </c>
      <c r="U12" s="19">
        <v>0.125331503133186</v>
      </c>
      <c r="V12" s="19">
        <v>0.144716999569237</v>
      </c>
      <c r="W12" s="19">
        <v>0.13548628631585</v>
      </c>
      <c r="X12" s="19">
        <v>0.10065559865386001</v>
      </c>
      <c r="Y12" s="19">
        <v>6.9071127262551102E-2</v>
      </c>
      <c r="Z12" s="19">
        <v>6.8162670521135796E-2</v>
      </c>
      <c r="AA12" s="19">
        <v>5.9661362370313401E-2</v>
      </c>
      <c r="AB12" s="19">
        <v>9.1900523944795004E-2</v>
      </c>
      <c r="AC12" s="19">
        <v>0.105876621920749</v>
      </c>
      <c r="AD12" s="19">
        <v>7.8316513711660998E-2</v>
      </c>
      <c r="AE12" s="19"/>
      <c r="AF12" s="19">
        <v>0.134971083228414</v>
      </c>
      <c r="AG12" s="19">
        <v>9.4412290340473506E-2</v>
      </c>
      <c r="AH12" s="19">
        <v>6.9822838416551E-2</v>
      </c>
      <c r="AI12" s="19">
        <v>7.1304668451012895E-2</v>
      </c>
      <c r="AJ12" s="19">
        <v>5.8174935251466803E-2</v>
      </c>
      <c r="AK12" s="19"/>
      <c r="AL12" s="19">
        <v>0.124289998945667</v>
      </c>
      <c r="AM12" s="19">
        <v>8.1797928425850097E-2</v>
      </c>
      <c r="AN12" s="19">
        <v>6.0175849610698003E-2</v>
      </c>
      <c r="AO12" s="19">
        <v>7.4856004814229798E-2</v>
      </c>
      <c r="AP12" s="19"/>
      <c r="AQ12" s="19">
        <v>9.6666875381681006E-2</v>
      </c>
      <c r="AR12" s="19">
        <v>8.89609166265245E-2</v>
      </c>
      <c r="AS12" s="19"/>
      <c r="AT12" s="19">
        <v>9.0857592573519094E-2</v>
      </c>
      <c r="AU12" s="19">
        <v>0.10870734903870299</v>
      </c>
      <c r="AV12" s="19"/>
      <c r="AW12" s="19">
        <v>7.5481024687089504E-2</v>
      </c>
      <c r="AX12" s="19">
        <v>8.4761200611016996E-2</v>
      </c>
      <c r="AY12" s="19">
        <v>0.117763071654649</v>
      </c>
      <c r="AZ12" s="19"/>
      <c r="BA12" s="19">
        <v>7.1059326243850501E-2</v>
      </c>
      <c r="BB12" s="19">
        <v>9.2418027120520704E-2</v>
      </c>
      <c r="BC12" s="19">
        <v>0.10101389069631</v>
      </c>
      <c r="BD12" s="19">
        <v>0.124666853558685</v>
      </c>
      <c r="BE12" s="19">
        <v>0.10305235446847499</v>
      </c>
      <c r="BF12" s="19"/>
      <c r="BG12" s="19">
        <v>9.86054309316029E-2</v>
      </c>
      <c r="BH12" s="19">
        <v>8.9692571529926296E-2</v>
      </c>
      <c r="BI12" s="19"/>
      <c r="BJ12" s="19">
        <v>9.3241766910304905E-2</v>
      </c>
      <c r="BK12" s="19">
        <v>9.6532273287088396E-2</v>
      </c>
      <c r="BL12" s="19"/>
      <c r="BM12" s="19">
        <v>0.13177826334116499</v>
      </c>
      <c r="BN12" s="19">
        <v>4.1332730084575997E-2</v>
      </c>
      <c r="BO12" s="19">
        <v>8.0396160983960296E-2</v>
      </c>
      <c r="BP12" s="19">
        <v>0.111795402265114</v>
      </c>
      <c r="BQ12" s="19">
        <v>8.3552845878620996E-2</v>
      </c>
      <c r="BR12" s="19"/>
      <c r="BS12" s="19">
        <v>6.6739938709648006E-2</v>
      </c>
      <c r="BT12" s="19"/>
      <c r="BU12" s="19">
        <v>4.6082283497249903E-2</v>
      </c>
      <c r="BV12" s="19">
        <v>5.0483992795142499E-2</v>
      </c>
      <c r="BW12" s="19">
        <v>0.10383805087822</v>
      </c>
      <c r="BX12" s="19">
        <v>7.2649411699462693E-2</v>
      </c>
      <c r="BY12" s="19">
        <v>0.19087407155552499</v>
      </c>
      <c r="BZ12" s="19"/>
      <c r="CA12" s="19">
        <v>5.07630432285196E-2</v>
      </c>
      <c r="CB12" s="19"/>
      <c r="CC12" s="19">
        <v>9.5958223087198494E-2</v>
      </c>
      <c r="CD12" s="19">
        <v>4.6004153660485402E-2</v>
      </c>
      <c r="CE12" s="19"/>
      <c r="CF12" s="19">
        <v>8.1235802986595093E-2</v>
      </c>
      <c r="CG12" s="19"/>
      <c r="CH12" s="19">
        <v>0.12456639461646</v>
      </c>
      <c r="CI12" s="19">
        <v>2.24736446153329E-2</v>
      </c>
    </row>
    <row r="13" spans="2:87" x14ac:dyDescent="0.35">
      <c r="B13" s="16" t="s">
        <v>163</v>
      </c>
    </row>
    <row r="14" spans="2:87" x14ac:dyDescent="0.35">
      <c r="B14" t="s">
        <v>118</v>
      </c>
    </row>
    <row r="15" spans="2:87" x14ac:dyDescent="0.35">
      <c r="B15" t="s">
        <v>119</v>
      </c>
    </row>
    <row r="17" spans="2:2" x14ac:dyDescent="0.35">
      <c r="B17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B2:CI17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268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1041</v>
      </c>
      <c r="D7" s="10">
        <v>512</v>
      </c>
      <c r="E7" s="10">
        <v>526</v>
      </c>
      <c r="F7" s="10"/>
      <c r="G7" s="10">
        <v>92</v>
      </c>
      <c r="H7" s="10">
        <v>175</v>
      </c>
      <c r="I7" s="10">
        <v>193</v>
      </c>
      <c r="J7" s="10">
        <v>192</v>
      </c>
      <c r="K7" s="10">
        <v>162</v>
      </c>
      <c r="L7" s="10">
        <v>227</v>
      </c>
      <c r="M7" s="10"/>
      <c r="N7" s="10">
        <v>308</v>
      </c>
      <c r="O7" s="10">
        <v>261</v>
      </c>
      <c r="P7" s="10">
        <v>227</v>
      </c>
      <c r="Q7" s="10">
        <v>242</v>
      </c>
      <c r="R7" s="10"/>
      <c r="S7" s="10">
        <v>153</v>
      </c>
      <c r="T7" s="10">
        <v>146</v>
      </c>
      <c r="U7" s="10">
        <v>84</v>
      </c>
      <c r="V7" s="10">
        <v>87</v>
      </c>
      <c r="W7" s="10">
        <v>82</v>
      </c>
      <c r="X7" s="10">
        <v>84</v>
      </c>
      <c r="Y7" s="10">
        <v>75</v>
      </c>
      <c r="Z7" s="10">
        <v>40</v>
      </c>
      <c r="AA7" s="10">
        <v>96</v>
      </c>
      <c r="AB7" s="10">
        <v>95</v>
      </c>
      <c r="AC7" s="10">
        <v>62</v>
      </c>
      <c r="AD7" s="10">
        <v>37</v>
      </c>
      <c r="AE7" s="10"/>
      <c r="AF7" s="10">
        <v>157</v>
      </c>
      <c r="AG7" s="10">
        <v>397</v>
      </c>
      <c r="AH7" s="10">
        <v>216</v>
      </c>
      <c r="AI7" s="10">
        <v>116</v>
      </c>
      <c r="AJ7" s="10">
        <v>119</v>
      </c>
      <c r="AK7" s="10"/>
      <c r="AL7" s="10">
        <v>411</v>
      </c>
      <c r="AM7" s="10">
        <v>383</v>
      </c>
      <c r="AN7" s="10">
        <v>188</v>
      </c>
      <c r="AO7" s="10">
        <v>59</v>
      </c>
      <c r="AP7" s="10"/>
      <c r="AQ7" s="10">
        <v>600</v>
      </c>
      <c r="AR7" s="10">
        <v>441</v>
      </c>
      <c r="AS7" s="10"/>
      <c r="AT7" s="10">
        <v>696</v>
      </c>
      <c r="AU7" s="10">
        <v>206</v>
      </c>
      <c r="AV7" s="10"/>
      <c r="AW7" s="10">
        <v>408</v>
      </c>
      <c r="AX7" s="10">
        <v>248</v>
      </c>
      <c r="AY7" s="10">
        <v>354</v>
      </c>
      <c r="AZ7" s="10"/>
      <c r="BA7" s="10">
        <v>246</v>
      </c>
      <c r="BB7" s="10">
        <v>289</v>
      </c>
      <c r="BC7" s="10">
        <v>343</v>
      </c>
      <c r="BD7" s="10">
        <v>104</v>
      </c>
      <c r="BE7" s="10">
        <v>58</v>
      </c>
      <c r="BF7" s="10"/>
      <c r="BG7" s="10">
        <v>407</v>
      </c>
      <c r="BH7" s="10">
        <v>634</v>
      </c>
      <c r="BI7" s="10"/>
      <c r="BJ7" s="10">
        <v>791</v>
      </c>
      <c r="BK7" s="10">
        <v>244</v>
      </c>
      <c r="BL7" s="10"/>
      <c r="BM7" s="10">
        <v>149</v>
      </c>
      <c r="BN7" s="10">
        <v>191</v>
      </c>
      <c r="BO7" s="10">
        <v>377</v>
      </c>
      <c r="BP7" s="10">
        <v>76</v>
      </c>
      <c r="BQ7" s="10">
        <v>122</v>
      </c>
      <c r="BR7" s="10"/>
      <c r="BS7" s="10">
        <v>316</v>
      </c>
      <c r="BT7" s="10"/>
      <c r="BU7" s="10">
        <v>193</v>
      </c>
      <c r="BV7" s="10">
        <v>271</v>
      </c>
      <c r="BW7" s="10">
        <v>80</v>
      </c>
      <c r="BX7" s="10">
        <v>201</v>
      </c>
      <c r="BY7" s="10">
        <v>87</v>
      </c>
      <c r="BZ7" s="10"/>
      <c r="CA7" s="10">
        <v>88</v>
      </c>
      <c r="CB7" s="10"/>
      <c r="CC7" s="10">
        <v>824</v>
      </c>
      <c r="CD7" s="10">
        <v>189</v>
      </c>
      <c r="CE7" s="10"/>
      <c r="CF7" s="10">
        <v>395</v>
      </c>
      <c r="CG7" s="10"/>
      <c r="CH7" s="10">
        <v>353</v>
      </c>
      <c r="CI7" s="10">
        <v>124</v>
      </c>
    </row>
    <row r="8" spans="2:87" ht="30" customHeight="1" x14ac:dyDescent="0.35">
      <c r="B8" s="11" t="s">
        <v>20</v>
      </c>
      <c r="C8" s="11">
        <v>1048</v>
      </c>
      <c r="D8" s="11">
        <v>506</v>
      </c>
      <c r="E8" s="11">
        <v>538</v>
      </c>
      <c r="F8" s="11"/>
      <c r="G8" s="11">
        <v>162</v>
      </c>
      <c r="H8" s="11">
        <v>171</v>
      </c>
      <c r="I8" s="11">
        <v>182</v>
      </c>
      <c r="J8" s="11">
        <v>180</v>
      </c>
      <c r="K8" s="11">
        <v>147</v>
      </c>
      <c r="L8" s="11">
        <v>206</v>
      </c>
      <c r="M8" s="11"/>
      <c r="N8" s="11">
        <v>280</v>
      </c>
      <c r="O8" s="11">
        <v>275</v>
      </c>
      <c r="P8" s="11">
        <v>239</v>
      </c>
      <c r="Q8" s="11">
        <v>250</v>
      </c>
      <c r="R8" s="11"/>
      <c r="S8" s="11">
        <v>154</v>
      </c>
      <c r="T8" s="11">
        <v>138</v>
      </c>
      <c r="U8" s="11">
        <v>82</v>
      </c>
      <c r="V8" s="11">
        <v>93</v>
      </c>
      <c r="W8" s="11">
        <v>74</v>
      </c>
      <c r="X8" s="11">
        <v>91</v>
      </c>
      <c r="Y8" s="11">
        <v>84</v>
      </c>
      <c r="Z8" s="11">
        <v>41</v>
      </c>
      <c r="AA8" s="11">
        <v>110</v>
      </c>
      <c r="AB8" s="11">
        <v>91</v>
      </c>
      <c r="AC8" s="11">
        <v>57</v>
      </c>
      <c r="AD8" s="11">
        <v>33</v>
      </c>
      <c r="AE8" s="11"/>
      <c r="AF8" s="11">
        <v>162</v>
      </c>
      <c r="AG8" s="11">
        <v>406</v>
      </c>
      <c r="AH8" s="11">
        <v>215</v>
      </c>
      <c r="AI8" s="11">
        <v>114</v>
      </c>
      <c r="AJ8" s="11">
        <v>112</v>
      </c>
      <c r="AK8" s="11"/>
      <c r="AL8" s="11">
        <v>396</v>
      </c>
      <c r="AM8" s="11">
        <v>394</v>
      </c>
      <c r="AN8" s="11">
        <v>193</v>
      </c>
      <c r="AO8" s="11">
        <v>64</v>
      </c>
      <c r="AP8" s="11"/>
      <c r="AQ8" s="11">
        <v>610</v>
      </c>
      <c r="AR8" s="11">
        <v>437</v>
      </c>
      <c r="AS8" s="11"/>
      <c r="AT8" s="11">
        <v>704</v>
      </c>
      <c r="AU8" s="11">
        <v>186</v>
      </c>
      <c r="AV8" s="11"/>
      <c r="AW8" s="11">
        <v>380</v>
      </c>
      <c r="AX8" s="11">
        <v>251</v>
      </c>
      <c r="AY8" s="11">
        <v>375</v>
      </c>
      <c r="AZ8" s="11"/>
      <c r="BA8" s="11">
        <v>261</v>
      </c>
      <c r="BB8" s="11">
        <v>286</v>
      </c>
      <c r="BC8" s="11">
        <v>345</v>
      </c>
      <c r="BD8" s="11">
        <v>99</v>
      </c>
      <c r="BE8" s="11">
        <v>56</v>
      </c>
      <c r="BF8" s="11"/>
      <c r="BG8" s="11">
        <v>441</v>
      </c>
      <c r="BH8" s="11">
        <v>606</v>
      </c>
      <c r="BI8" s="11"/>
      <c r="BJ8" s="11">
        <v>816</v>
      </c>
      <c r="BK8" s="11">
        <v>226</v>
      </c>
      <c r="BL8" s="11"/>
      <c r="BM8" s="11">
        <v>161</v>
      </c>
      <c r="BN8" s="11">
        <v>179</v>
      </c>
      <c r="BO8" s="11">
        <v>385</v>
      </c>
      <c r="BP8" s="11">
        <v>74</v>
      </c>
      <c r="BQ8" s="11">
        <v>123</v>
      </c>
      <c r="BR8" s="11"/>
      <c r="BS8" s="11">
        <v>318</v>
      </c>
      <c r="BT8" s="11"/>
      <c r="BU8" s="11">
        <v>188</v>
      </c>
      <c r="BV8" s="11">
        <v>278</v>
      </c>
      <c r="BW8" s="11">
        <v>79</v>
      </c>
      <c r="BX8" s="11">
        <v>198</v>
      </c>
      <c r="BY8" s="11">
        <v>94</v>
      </c>
      <c r="BZ8" s="11"/>
      <c r="CA8" s="11">
        <v>92</v>
      </c>
      <c r="CB8" s="11"/>
      <c r="CC8" s="11">
        <v>820</v>
      </c>
      <c r="CD8" s="11">
        <v>196</v>
      </c>
      <c r="CE8" s="11"/>
      <c r="CF8" s="11">
        <v>378</v>
      </c>
      <c r="CG8" s="11"/>
      <c r="CH8" s="11">
        <v>350</v>
      </c>
      <c r="CI8" s="11">
        <v>124</v>
      </c>
    </row>
    <row r="9" spans="2:87" x14ac:dyDescent="0.35">
      <c r="B9" s="18" t="s">
        <v>255</v>
      </c>
      <c r="C9" s="17">
        <v>7.5689898193698604E-2</v>
      </c>
      <c r="D9" s="17">
        <v>9.2690086175931205E-2</v>
      </c>
      <c r="E9" s="17">
        <v>6.01584523972718E-2</v>
      </c>
      <c r="F9" s="17"/>
      <c r="G9" s="17">
        <v>0.100937935000662</v>
      </c>
      <c r="H9" s="17">
        <v>0.12348197349716999</v>
      </c>
      <c r="I9" s="17">
        <v>4.4647112006886598E-2</v>
      </c>
      <c r="J9" s="17">
        <v>9.5189089574944499E-2</v>
      </c>
      <c r="K9" s="17">
        <v>3.3312218524114701E-2</v>
      </c>
      <c r="L9" s="17">
        <v>5.6694571838570303E-2</v>
      </c>
      <c r="M9" s="17"/>
      <c r="N9" s="17">
        <v>9.6251943113691799E-2</v>
      </c>
      <c r="O9" s="17">
        <v>8.5944818325189701E-2</v>
      </c>
      <c r="P9" s="17">
        <v>4.7116608473004903E-2</v>
      </c>
      <c r="Q9" s="17">
        <v>6.5983709451123598E-2</v>
      </c>
      <c r="R9" s="17"/>
      <c r="S9" s="17">
        <v>0.111199554362527</v>
      </c>
      <c r="T9" s="17">
        <v>4.7695339102477301E-2</v>
      </c>
      <c r="U9" s="17">
        <v>9.3576548145312896E-2</v>
      </c>
      <c r="V9" s="17">
        <v>6.33262136760364E-2</v>
      </c>
      <c r="W9" s="17">
        <v>8.3100611131920396E-2</v>
      </c>
      <c r="X9" s="17">
        <v>2.2485089480707099E-2</v>
      </c>
      <c r="Y9" s="17">
        <v>9.2657090585746504E-2</v>
      </c>
      <c r="Z9" s="17">
        <v>9.8078950720514896E-2</v>
      </c>
      <c r="AA9" s="17">
        <v>9.3884797154262997E-2</v>
      </c>
      <c r="AB9" s="17">
        <v>7.4406030154487199E-2</v>
      </c>
      <c r="AC9" s="17">
        <v>7.2964959331133894E-2</v>
      </c>
      <c r="AD9" s="17">
        <v>2.4532661010344702E-2</v>
      </c>
      <c r="AE9" s="17"/>
      <c r="AF9" s="17">
        <v>5.9346037932780801E-2</v>
      </c>
      <c r="AG9" s="17">
        <v>8.0346211839070897E-2</v>
      </c>
      <c r="AH9" s="17">
        <v>5.44976140427995E-2</v>
      </c>
      <c r="AI9" s="17">
        <v>7.3544238456383595E-2</v>
      </c>
      <c r="AJ9" s="17">
        <v>0.13454939602332799</v>
      </c>
      <c r="AK9" s="17"/>
      <c r="AL9" s="17">
        <v>7.0881244172684696E-2</v>
      </c>
      <c r="AM9" s="17">
        <v>7.0924887148840002E-2</v>
      </c>
      <c r="AN9" s="17">
        <v>0.101880820404703</v>
      </c>
      <c r="AO9" s="17">
        <v>5.5628431600956998E-2</v>
      </c>
      <c r="AP9" s="17"/>
      <c r="AQ9" s="17">
        <v>6.2803490869284898E-2</v>
      </c>
      <c r="AR9" s="17">
        <v>9.3661843821040494E-2</v>
      </c>
      <c r="AS9" s="17"/>
      <c r="AT9" s="17">
        <v>7.2621382337103496E-2</v>
      </c>
      <c r="AU9" s="17">
        <v>5.8374179049891298E-2</v>
      </c>
      <c r="AV9" s="17"/>
      <c r="AW9" s="17">
        <v>6.099465266147E-2</v>
      </c>
      <c r="AX9" s="17">
        <v>6.1425476542692301E-2</v>
      </c>
      <c r="AY9" s="17">
        <v>0.10243410988929801</v>
      </c>
      <c r="AZ9" s="17"/>
      <c r="BA9" s="17">
        <v>0.108631501507467</v>
      </c>
      <c r="BB9" s="17">
        <v>7.8437420477651607E-2</v>
      </c>
      <c r="BC9" s="17">
        <v>5.8587420126372698E-2</v>
      </c>
      <c r="BD9" s="17">
        <v>4.6885551157551802E-2</v>
      </c>
      <c r="BE9" s="17">
        <v>6.5527292754820998E-2</v>
      </c>
      <c r="BF9" s="17"/>
      <c r="BG9" s="17">
        <v>8.4833077382597599E-2</v>
      </c>
      <c r="BH9" s="17">
        <v>6.9029524270777506E-2</v>
      </c>
      <c r="BI9" s="17"/>
      <c r="BJ9" s="17">
        <v>8.2401216499330798E-2</v>
      </c>
      <c r="BK9" s="17">
        <v>5.3332443555849901E-2</v>
      </c>
      <c r="BL9" s="17"/>
      <c r="BM9" s="17">
        <v>2.7166785747028899E-2</v>
      </c>
      <c r="BN9" s="17">
        <v>6.4330578241074896E-2</v>
      </c>
      <c r="BO9" s="17">
        <v>0.113547814914867</v>
      </c>
      <c r="BP9" s="17">
        <v>9.9622023519058994E-2</v>
      </c>
      <c r="BQ9" s="17">
        <v>8.5302104173255996E-2</v>
      </c>
      <c r="BR9" s="17"/>
      <c r="BS9" s="17">
        <v>8.9603963479490997E-2</v>
      </c>
      <c r="BT9" s="17"/>
      <c r="BU9" s="17">
        <v>9.77620585898204E-2</v>
      </c>
      <c r="BV9" s="17">
        <v>9.0536320672229498E-2</v>
      </c>
      <c r="BW9" s="17">
        <v>8.5064340814763897E-2</v>
      </c>
      <c r="BX9" s="17">
        <v>9.5048365340198504E-2</v>
      </c>
      <c r="BY9" s="17">
        <v>3.1797577107385698E-2</v>
      </c>
      <c r="BZ9" s="17"/>
      <c r="CA9" s="17">
        <v>0.154873885896821</v>
      </c>
      <c r="CB9" s="17"/>
      <c r="CC9" s="17">
        <v>7.9524055039942504E-2</v>
      </c>
      <c r="CD9" s="17">
        <v>6.7425189729398899E-2</v>
      </c>
      <c r="CE9" s="17"/>
      <c r="CF9" s="17">
        <v>5.3431440703834397E-2</v>
      </c>
      <c r="CG9" s="17"/>
      <c r="CH9" s="17">
        <v>6.5375477843666097E-2</v>
      </c>
      <c r="CI9" s="17">
        <v>9.41763898101175E-2</v>
      </c>
    </row>
    <row r="10" spans="2:87" x14ac:dyDescent="0.35">
      <c r="B10" s="18" t="s">
        <v>256</v>
      </c>
      <c r="C10" s="17">
        <v>0.31274187907817202</v>
      </c>
      <c r="D10" s="17">
        <v>0.34163823026158202</v>
      </c>
      <c r="E10" s="17">
        <v>0.28744984779486699</v>
      </c>
      <c r="F10" s="17"/>
      <c r="G10" s="17">
        <v>0.42022645127254799</v>
      </c>
      <c r="H10" s="17">
        <v>0.34228420822614802</v>
      </c>
      <c r="I10" s="17">
        <v>0.34813360016204498</v>
      </c>
      <c r="J10" s="17">
        <v>0.27889305808852999</v>
      </c>
      <c r="K10" s="17">
        <v>0.276863432767252</v>
      </c>
      <c r="L10" s="17">
        <v>0.22762052201470701</v>
      </c>
      <c r="M10" s="17"/>
      <c r="N10" s="17">
        <v>0.33475345395443901</v>
      </c>
      <c r="O10" s="17">
        <v>0.31313702846372199</v>
      </c>
      <c r="P10" s="17">
        <v>0.31483669966914002</v>
      </c>
      <c r="Q10" s="17">
        <v>0.28942297835325198</v>
      </c>
      <c r="R10" s="17"/>
      <c r="S10" s="17">
        <v>0.26890785377076698</v>
      </c>
      <c r="T10" s="17">
        <v>0.33084043338222602</v>
      </c>
      <c r="U10" s="17">
        <v>0.27045525752115002</v>
      </c>
      <c r="V10" s="17">
        <v>0.34822069884471102</v>
      </c>
      <c r="W10" s="17">
        <v>0.27049639743684101</v>
      </c>
      <c r="X10" s="17">
        <v>0.34515031683457897</v>
      </c>
      <c r="Y10" s="17">
        <v>0.24295712743247</v>
      </c>
      <c r="Z10" s="17">
        <v>0.25480230002837001</v>
      </c>
      <c r="AA10" s="17">
        <v>0.39888208449613899</v>
      </c>
      <c r="AB10" s="17">
        <v>0.34346342877185099</v>
      </c>
      <c r="AC10" s="17">
        <v>0.25733928759279101</v>
      </c>
      <c r="AD10" s="17">
        <v>0.42531306900467802</v>
      </c>
      <c r="AE10" s="17"/>
      <c r="AF10" s="17">
        <v>0.31571517292766399</v>
      </c>
      <c r="AG10" s="17">
        <v>0.32552267126240297</v>
      </c>
      <c r="AH10" s="17">
        <v>0.27634943629276898</v>
      </c>
      <c r="AI10" s="17">
        <v>0.35747127393164002</v>
      </c>
      <c r="AJ10" s="17">
        <v>0.33865121767290202</v>
      </c>
      <c r="AK10" s="17"/>
      <c r="AL10" s="17">
        <v>0.27592634112297798</v>
      </c>
      <c r="AM10" s="17">
        <v>0.33467192635550602</v>
      </c>
      <c r="AN10" s="17">
        <v>0.34677388645458801</v>
      </c>
      <c r="AO10" s="17">
        <v>0.30270212604875002</v>
      </c>
      <c r="AP10" s="17"/>
      <c r="AQ10" s="17">
        <v>0.28942906512678801</v>
      </c>
      <c r="AR10" s="17">
        <v>0.34525494608024099</v>
      </c>
      <c r="AS10" s="17"/>
      <c r="AT10" s="17">
        <v>0.33594645683601398</v>
      </c>
      <c r="AU10" s="17">
        <v>0.214784615085821</v>
      </c>
      <c r="AV10" s="17"/>
      <c r="AW10" s="17">
        <v>0.29750680683861103</v>
      </c>
      <c r="AX10" s="17">
        <v>0.32744011934380002</v>
      </c>
      <c r="AY10" s="17">
        <v>0.30857718306943599</v>
      </c>
      <c r="AZ10" s="17"/>
      <c r="BA10" s="17">
        <v>0.35457828682092501</v>
      </c>
      <c r="BB10" s="17">
        <v>0.27862631589527498</v>
      </c>
      <c r="BC10" s="17">
        <v>0.32695566614426103</v>
      </c>
      <c r="BD10" s="17">
        <v>0.246268165552158</v>
      </c>
      <c r="BE10" s="17">
        <v>0.32708090044657501</v>
      </c>
      <c r="BF10" s="17"/>
      <c r="BG10" s="17">
        <v>0.30766736440109599</v>
      </c>
      <c r="BH10" s="17">
        <v>0.31643842319356202</v>
      </c>
      <c r="BI10" s="17"/>
      <c r="BJ10" s="17">
        <v>0.32726771667780302</v>
      </c>
      <c r="BK10" s="17">
        <v>0.25175449090829299</v>
      </c>
      <c r="BL10" s="17"/>
      <c r="BM10" s="17">
        <v>0.26860011002829598</v>
      </c>
      <c r="BN10" s="17">
        <v>0.31356242625330899</v>
      </c>
      <c r="BO10" s="17">
        <v>0.331752177677275</v>
      </c>
      <c r="BP10" s="17">
        <v>0.27599160979749998</v>
      </c>
      <c r="BQ10" s="17">
        <v>0.28464828352605798</v>
      </c>
      <c r="BR10" s="17"/>
      <c r="BS10" s="17">
        <v>0.356894135031814</v>
      </c>
      <c r="BT10" s="17"/>
      <c r="BU10" s="17">
        <v>0.30422649825710202</v>
      </c>
      <c r="BV10" s="17">
        <v>0.39407133020927998</v>
      </c>
      <c r="BW10" s="17">
        <v>0.331973968840237</v>
      </c>
      <c r="BX10" s="17">
        <v>0.30929133792821201</v>
      </c>
      <c r="BY10" s="17">
        <v>0.15103138183498499</v>
      </c>
      <c r="BZ10" s="17"/>
      <c r="CA10" s="17">
        <v>0.45978708998227102</v>
      </c>
      <c r="CB10" s="17"/>
      <c r="CC10" s="17">
        <v>0.319313644083564</v>
      </c>
      <c r="CD10" s="17">
        <v>0.30896195056855003</v>
      </c>
      <c r="CE10" s="17"/>
      <c r="CF10" s="17">
        <v>0.290525331504421</v>
      </c>
      <c r="CG10" s="17"/>
      <c r="CH10" s="17">
        <v>0.27626259053869101</v>
      </c>
      <c r="CI10" s="17">
        <v>0.462309664818847</v>
      </c>
    </row>
    <row r="11" spans="2:87" x14ac:dyDescent="0.35">
      <c r="B11" s="18" t="s">
        <v>257</v>
      </c>
      <c r="C11" s="17">
        <v>0.496132348529645</v>
      </c>
      <c r="D11" s="17">
        <v>0.499884352667821</v>
      </c>
      <c r="E11" s="17">
        <v>0.491677361522669</v>
      </c>
      <c r="F11" s="17"/>
      <c r="G11" s="17">
        <v>0.365071903732609</v>
      </c>
      <c r="H11" s="17">
        <v>0.44675340510858502</v>
      </c>
      <c r="I11" s="17">
        <v>0.50350647989402697</v>
      </c>
      <c r="J11" s="17">
        <v>0.50409250538919304</v>
      </c>
      <c r="K11" s="17">
        <v>0.56038571694259198</v>
      </c>
      <c r="L11" s="17">
        <v>0.58086836510010498</v>
      </c>
      <c r="M11" s="17"/>
      <c r="N11" s="17">
        <v>0.50140792821001101</v>
      </c>
      <c r="O11" s="17">
        <v>0.490587859512222</v>
      </c>
      <c r="P11" s="17">
        <v>0.514843854032356</v>
      </c>
      <c r="Q11" s="17">
        <v>0.47607157938669897</v>
      </c>
      <c r="R11" s="17"/>
      <c r="S11" s="17">
        <v>0.52488030391807405</v>
      </c>
      <c r="T11" s="17">
        <v>0.531879810571804</v>
      </c>
      <c r="U11" s="17">
        <v>0.50223915579096601</v>
      </c>
      <c r="V11" s="17">
        <v>0.42068822009858797</v>
      </c>
      <c r="W11" s="17">
        <v>0.49789976144749498</v>
      </c>
      <c r="X11" s="17">
        <v>0.53159106949442803</v>
      </c>
      <c r="Y11" s="17">
        <v>0.546484041383831</v>
      </c>
      <c r="Z11" s="17">
        <v>0.50833119121159398</v>
      </c>
      <c r="AA11" s="17">
        <v>0.46437977916064299</v>
      </c>
      <c r="AB11" s="17">
        <v>0.46144077994900601</v>
      </c>
      <c r="AC11" s="17">
        <v>0.49518362790641701</v>
      </c>
      <c r="AD11" s="17">
        <v>0.36857426637951701</v>
      </c>
      <c r="AE11" s="17"/>
      <c r="AF11" s="17">
        <v>0.44870230023101598</v>
      </c>
      <c r="AG11" s="17">
        <v>0.46891247498373301</v>
      </c>
      <c r="AH11" s="17">
        <v>0.59428482385971304</v>
      </c>
      <c r="AI11" s="17">
        <v>0.48486499053315302</v>
      </c>
      <c r="AJ11" s="17">
        <v>0.46034939753487297</v>
      </c>
      <c r="AK11" s="17"/>
      <c r="AL11" s="17">
        <v>0.49341967966434402</v>
      </c>
      <c r="AM11" s="17">
        <v>0.50194512595359897</v>
      </c>
      <c r="AN11" s="17">
        <v>0.47547937301434201</v>
      </c>
      <c r="AO11" s="17">
        <v>0.53957127860877396</v>
      </c>
      <c r="AP11" s="17"/>
      <c r="AQ11" s="17">
        <v>0.51842696206919903</v>
      </c>
      <c r="AR11" s="17">
        <v>0.465039308225357</v>
      </c>
      <c r="AS11" s="17"/>
      <c r="AT11" s="17">
        <v>0.49101873376548699</v>
      </c>
      <c r="AU11" s="17">
        <v>0.56270298047371803</v>
      </c>
      <c r="AV11" s="17"/>
      <c r="AW11" s="17">
        <v>0.53302917139464401</v>
      </c>
      <c r="AX11" s="17">
        <v>0.52538900378210596</v>
      </c>
      <c r="AY11" s="17">
        <v>0.44446809439555002</v>
      </c>
      <c r="AZ11" s="17"/>
      <c r="BA11" s="17">
        <v>0.47195733376318399</v>
      </c>
      <c r="BB11" s="17">
        <v>0.53712562679634601</v>
      </c>
      <c r="BC11" s="17">
        <v>0.47188169841677402</v>
      </c>
      <c r="BD11" s="17">
        <v>0.52643477378577197</v>
      </c>
      <c r="BE11" s="17">
        <v>0.48678439710460603</v>
      </c>
      <c r="BF11" s="17"/>
      <c r="BG11" s="17">
        <v>0.50380660482411399</v>
      </c>
      <c r="BH11" s="17">
        <v>0.490542015512487</v>
      </c>
      <c r="BI11" s="17"/>
      <c r="BJ11" s="17">
        <v>0.48536314103297601</v>
      </c>
      <c r="BK11" s="17">
        <v>0.538770778682924</v>
      </c>
      <c r="BL11" s="17"/>
      <c r="BM11" s="17">
        <v>0.52226525992449802</v>
      </c>
      <c r="BN11" s="17">
        <v>0.54165727223618498</v>
      </c>
      <c r="BO11" s="17">
        <v>0.46261231376635997</v>
      </c>
      <c r="BP11" s="17">
        <v>0.48685534642296502</v>
      </c>
      <c r="BQ11" s="17">
        <v>0.56490418804698095</v>
      </c>
      <c r="BR11" s="17"/>
      <c r="BS11" s="17">
        <v>0.48607575767926298</v>
      </c>
      <c r="BT11" s="17"/>
      <c r="BU11" s="17">
        <v>0.51415153090447796</v>
      </c>
      <c r="BV11" s="17">
        <v>0.464060660593964</v>
      </c>
      <c r="BW11" s="17">
        <v>0.466940670365392</v>
      </c>
      <c r="BX11" s="17">
        <v>0.53783431397163795</v>
      </c>
      <c r="BY11" s="17">
        <v>0.56343980689906403</v>
      </c>
      <c r="BZ11" s="17"/>
      <c r="CA11" s="17">
        <v>0.31023796420514199</v>
      </c>
      <c r="CB11" s="17"/>
      <c r="CC11" s="17">
        <v>0.47805824182690798</v>
      </c>
      <c r="CD11" s="17">
        <v>0.55951992443612097</v>
      </c>
      <c r="CE11" s="17"/>
      <c r="CF11" s="17">
        <v>0.54907885190038697</v>
      </c>
      <c r="CG11" s="17"/>
      <c r="CH11" s="17">
        <v>0.512550442998851</v>
      </c>
      <c r="CI11" s="17">
        <v>0.42132642931013797</v>
      </c>
    </row>
    <row r="12" spans="2:87" x14ac:dyDescent="0.35">
      <c r="B12" s="18" t="s">
        <v>161</v>
      </c>
      <c r="C12" s="19">
        <v>0.115435874198484</v>
      </c>
      <c r="D12" s="19">
        <v>6.5787330894666707E-2</v>
      </c>
      <c r="E12" s="19">
        <v>0.16071433828519199</v>
      </c>
      <c r="F12" s="19"/>
      <c r="G12" s="19">
        <v>0.11376370999418201</v>
      </c>
      <c r="H12" s="19">
        <v>8.7480413168097501E-2</v>
      </c>
      <c r="I12" s="19">
        <v>0.103712807937041</v>
      </c>
      <c r="J12" s="19">
        <v>0.121825346947333</v>
      </c>
      <c r="K12" s="19">
        <v>0.12943863176604201</v>
      </c>
      <c r="L12" s="19">
        <v>0.134816541046617</v>
      </c>
      <c r="M12" s="19"/>
      <c r="N12" s="19">
        <v>6.75866747218586E-2</v>
      </c>
      <c r="O12" s="19">
        <v>0.110330293698866</v>
      </c>
      <c r="P12" s="19">
        <v>0.1232028378255</v>
      </c>
      <c r="Q12" s="19">
        <v>0.16852173280892599</v>
      </c>
      <c r="R12" s="19"/>
      <c r="S12" s="19">
        <v>9.5012287948631702E-2</v>
      </c>
      <c r="T12" s="19">
        <v>8.9584416943492395E-2</v>
      </c>
      <c r="U12" s="19">
        <v>0.13372903854257201</v>
      </c>
      <c r="V12" s="19">
        <v>0.16776486738066401</v>
      </c>
      <c r="W12" s="19">
        <v>0.14850322998374299</v>
      </c>
      <c r="X12" s="19">
        <v>0.100773524190286</v>
      </c>
      <c r="Y12" s="19">
        <v>0.117901740597952</v>
      </c>
      <c r="Z12" s="19">
        <v>0.138787558039521</v>
      </c>
      <c r="AA12" s="19">
        <v>4.28533391889553E-2</v>
      </c>
      <c r="AB12" s="19">
        <v>0.120689761124656</v>
      </c>
      <c r="AC12" s="19">
        <v>0.174512125169658</v>
      </c>
      <c r="AD12" s="19">
        <v>0.18158000360546001</v>
      </c>
      <c r="AE12" s="19"/>
      <c r="AF12" s="19">
        <v>0.17623648890853999</v>
      </c>
      <c r="AG12" s="19">
        <v>0.12521864191479301</v>
      </c>
      <c r="AH12" s="19">
        <v>7.4868125804718494E-2</v>
      </c>
      <c r="AI12" s="19">
        <v>8.4119497078822894E-2</v>
      </c>
      <c r="AJ12" s="19">
        <v>6.6449988768896906E-2</v>
      </c>
      <c r="AK12" s="19"/>
      <c r="AL12" s="19">
        <v>0.15977273503999301</v>
      </c>
      <c r="AM12" s="19">
        <v>9.2458060542055298E-2</v>
      </c>
      <c r="AN12" s="19">
        <v>7.5865920126367198E-2</v>
      </c>
      <c r="AO12" s="19">
        <v>0.102098163741519</v>
      </c>
      <c r="AP12" s="19"/>
      <c r="AQ12" s="19">
        <v>0.129340481934728</v>
      </c>
      <c r="AR12" s="19">
        <v>9.6043901873361301E-2</v>
      </c>
      <c r="AS12" s="19"/>
      <c r="AT12" s="19">
        <v>0.100413427061396</v>
      </c>
      <c r="AU12" s="19">
        <v>0.16413822539056899</v>
      </c>
      <c r="AV12" s="19"/>
      <c r="AW12" s="19">
        <v>0.10846936910527499</v>
      </c>
      <c r="AX12" s="19">
        <v>8.5745400331402002E-2</v>
      </c>
      <c r="AY12" s="19">
        <v>0.144520612645716</v>
      </c>
      <c r="AZ12" s="19"/>
      <c r="BA12" s="19">
        <v>6.4832877908424902E-2</v>
      </c>
      <c r="BB12" s="19">
        <v>0.105810636830727</v>
      </c>
      <c r="BC12" s="19">
        <v>0.14257521531259301</v>
      </c>
      <c r="BD12" s="19">
        <v>0.18041150950451801</v>
      </c>
      <c r="BE12" s="19">
        <v>0.120607409693998</v>
      </c>
      <c r="BF12" s="19"/>
      <c r="BG12" s="19">
        <v>0.10369295339219201</v>
      </c>
      <c r="BH12" s="19">
        <v>0.123990037023173</v>
      </c>
      <c r="BI12" s="19"/>
      <c r="BJ12" s="19">
        <v>0.10496792578989</v>
      </c>
      <c r="BK12" s="19">
        <v>0.15614228685293299</v>
      </c>
      <c r="BL12" s="19"/>
      <c r="BM12" s="19">
        <v>0.18196784430017701</v>
      </c>
      <c r="BN12" s="19">
        <v>8.0449723269430701E-2</v>
      </c>
      <c r="BO12" s="19">
        <v>9.2087693641497603E-2</v>
      </c>
      <c r="BP12" s="19">
        <v>0.13753102026047601</v>
      </c>
      <c r="BQ12" s="19">
        <v>6.5145424253704606E-2</v>
      </c>
      <c r="BR12" s="19"/>
      <c r="BS12" s="19">
        <v>6.7426143809432196E-2</v>
      </c>
      <c r="BT12" s="19"/>
      <c r="BU12" s="19">
        <v>8.3859912248599802E-2</v>
      </c>
      <c r="BV12" s="19">
        <v>5.1331688524526999E-2</v>
      </c>
      <c r="BW12" s="19">
        <v>0.116021019979607</v>
      </c>
      <c r="BX12" s="19">
        <v>5.7825982759951697E-2</v>
      </c>
      <c r="BY12" s="19">
        <v>0.25373123415856602</v>
      </c>
      <c r="BZ12" s="19"/>
      <c r="CA12" s="19">
        <v>7.5101059915765198E-2</v>
      </c>
      <c r="CB12" s="19"/>
      <c r="CC12" s="19">
        <v>0.123104059049586</v>
      </c>
      <c r="CD12" s="19">
        <v>6.4092935265930198E-2</v>
      </c>
      <c r="CE12" s="19"/>
      <c r="CF12" s="19">
        <v>0.106964375891358</v>
      </c>
      <c r="CG12" s="19"/>
      <c r="CH12" s="19">
        <v>0.14581148861879201</v>
      </c>
      <c r="CI12" s="19">
        <v>2.2187516060897802E-2</v>
      </c>
    </row>
    <row r="13" spans="2:87" x14ac:dyDescent="0.35">
      <c r="B13" s="16" t="s">
        <v>163</v>
      </c>
    </row>
    <row r="14" spans="2:87" x14ac:dyDescent="0.35">
      <c r="B14" t="s">
        <v>118</v>
      </c>
    </row>
    <row r="15" spans="2:87" x14ac:dyDescent="0.35">
      <c r="B15" t="s">
        <v>119</v>
      </c>
    </row>
    <row r="17" spans="2:2" x14ac:dyDescent="0.35">
      <c r="B17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B2:CI17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269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1041</v>
      </c>
      <c r="D7" s="10">
        <v>512</v>
      </c>
      <c r="E7" s="10">
        <v>526</v>
      </c>
      <c r="F7" s="10"/>
      <c r="G7" s="10">
        <v>92</v>
      </c>
      <c r="H7" s="10">
        <v>175</v>
      </c>
      <c r="I7" s="10">
        <v>193</v>
      </c>
      <c r="J7" s="10">
        <v>192</v>
      </c>
      <c r="K7" s="10">
        <v>162</v>
      </c>
      <c r="L7" s="10">
        <v>227</v>
      </c>
      <c r="M7" s="10"/>
      <c r="N7" s="10">
        <v>308</v>
      </c>
      <c r="O7" s="10">
        <v>261</v>
      </c>
      <c r="P7" s="10">
        <v>227</v>
      </c>
      <c r="Q7" s="10">
        <v>242</v>
      </c>
      <c r="R7" s="10"/>
      <c r="S7" s="10">
        <v>153</v>
      </c>
      <c r="T7" s="10">
        <v>146</v>
      </c>
      <c r="U7" s="10">
        <v>84</v>
      </c>
      <c r="V7" s="10">
        <v>87</v>
      </c>
      <c r="W7" s="10">
        <v>82</v>
      </c>
      <c r="X7" s="10">
        <v>84</v>
      </c>
      <c r="Y7" s="10">
        <v>75</v>
      </c>
      <c r="Z7" s="10">
        <v>40</v>
      </c>
      <c r="AA7" s="10">
        <v>96</v>
      </c>
      <c r="AB7" s="10">
        <v>95</v>
      </c>
      <c r="AC7" s="10">
        <v>62</v>
      </c>
      <c r="AD7" s="10">
        <v>37</v>
      </c>
      <c r="AE7" s="10"/>
      <c r="AF7" s="10">
        <v>157</v>
      </c>
      <c r="AG7" s="10">
        <v>397</v>
      </c>
      <c r="AH7" s="10">
        <v>216</v>
      </c>
      <c r="AI7" s="10">
        <v>116</v>
      </c>
      <c r="AJ7" s="10">
        <v>119</v>
      </c>
      <c r="AK7" s="10"/>
      <c r="AL7" s="10">
        <v>411</v>
      </c>
      <c r="AM7" s="10">
        <v>383</v>
      </c>
      <c r="AN7" s="10">
        <v>188</v>
      </c>
      <c r="AO7" s="10">
        <v>59</v>
      </c>
      <c r="AP7" s="10"/>
      <c r="AQ7" s="10">
        <v>600</v>
      </c>
      <c r="AR7" s="10">
        <v>441</v>
      </c>
      <c r="AS7" s="10"/>
      <c r="AT7" s="10">
        <v>696</v>
      </c>
      <c r="AU7" s="10">
        <v>206</v>
      </c>
      <c r="AV7" s="10"/>
      <c r="AW7" s="10">
        <v>408</v>
      </c>
      <c r="AX7" s="10">
        <v>248</v>
      </c>
      <c r="AY7" s="10">
        <v>354</v>
      </c>
      <c r="AZ7" s="10"/>
      <c r="BA7" s="10">
        <v>246</v>
      </c>
      <c r="BB7" s="10">
        <v>289</v>
      </c>
      <c r="BC7" s="10">
        <v>343</v>
      </c>
      <c r="BD7" s="10">
        <v>104</v>
      </c>
      <c r="BE7" s="10">
        <v>58</v>
      </c>
      <c r="BF7" s="10"/>
      <c r="BG7" s="10">
        <v>407</v>
      </c>
      <c r="BH7" s="10">
        <v>634</v>
      </c>
      <c r="BI7" s="10"/>
      <c r="BJ7" s="10">
        <v>791</v>
      </c>
      <c r="BK7" s="10">
        <v>244</v>
      </c>
      <c r="BL7" s="10"/>
      <c r="BM7" s="10">
        <v>149</v>
      </c>
      <c r="BN7" s="10">
        <v>191</v>
      </c>
      <c r="BO7" s="10">
        <v>377</v>
      </c>
      <c r="BP7" s="10">
        <v>76</v>
      </c>
      <c r="BQ7" s="10">
        <v>122</v>
      </c>
      <c r="BR7" s="10"/>
      <c r="BS7" s="10">
        <v>316</v>
      </c>
      <c r="BT7" s="10"/>
      <c r="BU7" s="10">
        <v>193</v>
      </c>
      <c r="BV7" s="10">
        <v>271</v>
      </c>
      <c r="BW7" s="10">
        <v>80</v>
      </c>
      <c r="BX7" s="10">
        <v>201</v>
      </c>
      <c r="BY7" s="10">
        <v>87</v>
      </c>
      <c r="BZ7" s="10"/>
      <c r="CA7" s="10">
        <v>88</v>
      </c>
      <c r="CB7" s="10"/>
      <c r="CC7" s="10">
        <v>824</v>
      </c>
      <c r="CD7" s="10">
        <v>189</v>
      </c>
      <c r="CE7" s="10"/>
      <c r="CF7" s="10">
        <v>395</v>
      </c>
      <c r="CG7" s="10"/>
      <c r="CH7" s="10">
        <v>353</v>
      </c>
      <c r="CI7" s="10">
        <v>124</v>
      </c>
    </row>
    <row r="8" spans="2:87" ht="30" customHeight="1" x14ac:dyDescent="0.35">
      <c r="B8" s="11" t="s">
        <v>20</v>
      </c>
      <c r="C8" s="11">
        <v>1048</v>
      </c>
      <c r="D8" s="11">
        <v>506</v>
      </c>
      <c r="E8" s="11">
        <v>538</v>
      </c>
      <c r="F8" s="11"/>
      <c r="G8" s="11">
        <v>162</v>
      </c>
      <c r="H8" s="11">
        <v>171</v>
      </c>
      <c r="I8" s="11">
        <v>182</v>
      </c>
      <c r="J8" s="11">
        <v>180</v>
      </c>
      <c r="K8" s="11">
        <v>147</v>
      </c>
      <c r="L8" s="11">
        <v>206</v>
      </c>
      <c r="M8" s="11"/>
      <c r="N8" s="11">
        <v>280</v>
      </c>
      <c r="O8" s="11">
        <v>275</v>
      </c>
      <c r="P8" s="11">
        <v>239</v>
      </c>
      <c r="Q8" s="11">
        <v>250</v>
      </c>
      <c r="R8" s="11"/>
      <c r="S8" s="11">
        <v>154</v>
      </c>
      <c r="T8" s="11">
        <v>138</v>
      </c>
      <c r="U8" s="11">
        <v>82</v>
      </c>
      <c r="V8" s="11">
        <v>93</v>
      </c>
      <c r="W8" s="11">
        <v>74</v>
      </c>
      <c r="X8" s="11">
        <v>91</v>
      </c>
      <c r="Y8" s="11">
        <v>84</v>
      </c>
      <c r="Z8" s="11">
        <v>41</v>
      </c>
      <c r="AA8" s="11">
        <v>110</v>
      </c>
      <c r="AB8" s="11">
        <v>91</v>
      </c>
      <c r="AC8" s="11">
        <v>57</v>
      </c>
      <c r="AD8" s="11">
        <v>33</v>
      </c>
      <c r="AE8" s="11"/>
      <c r="AF8" s="11">
        <v>162</v>
      </c>
      <c r="AG8" s="11">
        <v>406</v>
      </c>
      <c r="AH8" s="11">
        <v>215</v>
      </c>
      <c r="AI8" s="11">
        <v>114</v>
      </c>
      <c r="AJ8" s="11">
        <v>112</v>
      </c>
      <c r="AK8" s="11"/>
      <c r="AL8" s="11">
        <v>396</v>
      </c>
      <c r="AM8" s="11">
        <v>394</v>
      </c>
      <c r="AN8" s="11">
        <v>193</v>
      </c>
      <c r="AO8" s="11">
        <v>64</v>
      </c>
      <c r="AP8" s="11"/>
      <c r="AQ8" s="11">
        <v>610</v>
      </c>
      <c r="AR8" s="11">
        <v>437</v>
      </c>
      <c r="AS8" s="11"/>
      <c r="AT8" s="11">
        <v>704</v>
      </c>
      <c r="AU8" s="11">
        <v>186</v>
      </c>
      <c r="AV8" s="11"/>
      <c r="AW8" s="11">
        <v>380</v>
      </c>
      <c r="AX8" s="11">
        <v>251</v>
      </c>
      <c r="AY8" s="11">
        <v>375</v>
      </c>
      <c r="AZ8" s="11"/>
      <c r="BA8" s="11">
        <v>261</v>
      </c>
      <c r="BB8" s="11">
        <v>286</v>
      </c>
      <c r="BC8" s="11">
        <v>345</v>
      </c>
      <c r="BD8" s="11">
        <v>99</v>
      </c>
      <c r="BE8" s="11">
        <v>56</v>
      </c>
      <c r="BF8" s="11"/>
      <c r="BG8" s="11">
        <v>441</v>
      </c>
      <c r="BH8" s="11">
        <v>606</v>
      </c>
      <c r="BI8" s="11"/>
      <c r="BJ8" s="11">
        <v>816</v>
      </c>
      <c r="BK8" s="11">
        <v>226</v>
      </c>
      <c r="BL8" s="11"/>
      <c r="BM8" s="11">
        <v>161</v>
      </c>
      <c r="BN8" s="11">
        <v>179</v>
      </c>
      <c r="BO8" s="11">
        <v>385</v>
      </c>
      <c r="BP8" s="11">
        <v>74</v>
      </c>
      <c r="BQ8" s="11">
        <v>123</v>
      </c>
      <c r="BR8" s="11"/>
      <c r="BS8" s="11">
        <v>318</v>
      </c>
      <c r="BT8" s="11"/>
      <c r="BU8" s="11">
        <v>188</v>
      </c>
      <c r="BV8" s="11">
        <v>278</v>
      </c>
      <c r="BW8" s="11">
        <v>79</v>
      </c>
      <c r="BX8" s="11">
        <v>198</v>
      </c>
      <c r="BY8" s="11">
        <v>94</v>
      </c>
      <c r="BZ8" s="11"/>
      <c r="CA8" s="11">
        <v>92</v>
      </c>
      <c r="CB8" s="11"/>
      <c r="CC8" s="11">
        <v>820</v>
      </c>
      <c r="CD8" s="11">
        <v>196</v>
      </c>
      <c r="CE8" s="11"/>
      <c r="CF8" s="11">
        <v>378</v>
      </c>
      <c r="CG8" s="11"/>
      <c r="CH8" s="11">
        <v>350</v>
      </c>
      <c r="CI8" s="11">
        <v>124</v>
      </c>
    </row>
    <row r="9" spans="2:87" x14ac:dyDescent="0.35">
      <c r="B9" s="18" t="s">
        <v>255</v>
      </c>
      <c r="C9" s="17">
        <v>8.0998150393862503E-2</v>
      </c>
      <c r="D9" s="17">
        <v>9.5338070140117998E-2</v>
      </c>
      <c r="E9" s="17">
        <v>6.80003582821401E-2</v>
      </c>
      <c r="F9" s="17"/>
      <c r="G9" s="17">
        <v>0.15241139564057099</v>
      </c>
      <c r="H9" s="17">
        <v>9.1665047393280505E-2</v>
      </c>
      <c r="I9" s="17">
        <v>6.1265462210424303E-2</v>
      </c>
      <c r="J9" s="17">
        <v>9.0007333598707703E-2</v>
      </c>
      <c r="K9" s="17">
        <v>3.1181764438984499E-2</v>
      </c>
      <c r="L9" s="17">
        <v>6.1174648638916702E-2</v>
      </c>
      <c r="M9" s="17"/>
      <c r="N9" s="17">
        <v>8.0787191815941295E-2</v>
      </c>
      <c r="O9" s="17">
        <v>0.102088823132906</v>
      </c>
      <c r="P9" s="17">
        <v>7.3352766775141395E-2</v>
      </c>
      <c r="Q9" s="17">
        <v>6.2634232585928096E-2</v>
      </c>
      <c r="R9" s="17"/>
      <c r="S9" s="17">
        <v>0.115092306878332</v>
      </c>
      <c r="T9" s="17">
        <v>7.2104481891835506E-2</v>
      </c>
      <c r="U9" s="17">
        <v>0.11757540869712101</v>
      </c>
      <c r="V9" s="17">
        <v>8.2546689862717307E-2</v>
      </c>
      <c r="W9" s="17">
        <v>6.9223908825893896E-2</v>
      </c>
      <c r="X9" s="17">
        <v>5.8170226407652702E-2</v>
      </c>
      <c r="Y9" s="17">
        <v>4.0535253113224999E-2</v>
      </c>
      <c r="Z9" s="17">
        <v>6.9086393032362206E-2</v>
      </c>
      <c r="AA9" s="17">
        <v>9.91727639663295E-2</v>
      </c>
      <c r="AB9" s="17">
        <v>6.9364390373783794E-2</v>
      </c>
      <c r="AC9" s="17">
        <v>9.13062495417514E-2</v>
      </c>
      <c r="AD9" s="17">
        <v>2.4532661010344702E-2</v>
      </c>
      <c r="AE9" s="17"/>
      <c r="AF9" s="17">
        <v>8.9852052959602996E-2</v>
      </c>
      <c r="AG9" s="17">
        <v>8.3902807974480506E-2</v>
      </c>
      <c r="AH9" s="17">
        <v>5.0872510285271198E-2</v>
      </c>
      <c r="AI9" s="17">
        <v>7.7985126321541601E-2</v>
      </c>
      <c r="AJ9" s="17">
        <v>0.11003006440132</v>
      </c>
      <c r="AK9" s="17"/>
      <c r="AL9" s="17">
        <v>7.5619968843187599E-2</v>
      </c>
      <c r="AM9" s="17">
        <v>8.4886477516610201E-2</v>
      </c>
      <c r="AN9" s="17">
        <v>9.76803532418513E-2</v>
      </c>
      <c r="AO9" s="17">
        <v>3.9898657923903499E-2</v>
      </c>
      <c r="AP9" s="17"/>
      <c r="AQ9" s="17">
        <v>6.6866739237435704E-2</v>
      </c>
      <c r="AR9" s="17">
        <v>0.10070643265960801</v>
      </c>
      <c r="AS9" s="17"/>
      <c r="AT9" s="17">
        <v>8.2809116566203003E-2</v>
      </c>
      <c r="AU9" s="17">
        <v>6.2677135521336802E-2</v>
      </c>
      <c r="AV9" s="17"/>
      <c r="AW9" s="17">
        <v>6.6330675951618207E-2</v>
      </c>
      <c r="AX9" s="17">
        <v>7.15791968016634E-2</v>
      </c>
      <c r="AY9" s="17">
        <v>9.52117481457362E-2</v>
      </c>
      <c r="AZ9" s="17"/>
      <c r="BA9" s="17">
        <v>0.100905293111429</v>
      </c>
      <c r="BB9" s="17">
        <v>8.4421392727298594E-2</v>
      </c>
      <c r="BC9" s="17">
        <v>7.4461963909374096E-2</v>
      </c>
      <c r="BD9" s="17">
        <v>5.67164881296401E-2</v>
      </c>
      <c r="BE9" s="17">
        <v>5.5124726716629401E-2</v>
      </c>
      <c r="BF9" s="17"/>
      <c r="BG9" s="17">
        <v>9.4826103262928299E-2</v>
      </c>
      <c r="BH9" s="17">
        <v>7.0925140252233995E-2</v>
      </c>
      <c r="BI9" s="17"/>
      <c r="BJ9" s="17">
        <v>8.8402574792875596E-2</v>
      </c>
      <c r="BK9" s="17">
        <v>5.6269063836790402E-2</v>
      </c>
      <c r="BL9" s="17"/>
      <c r="BM9" s="17">
        <v>3.6740596581636198E-2</v>
      </c>
      <c r="BN9" s="17">
        <v>6.3114578337357494E-2</v>
      </c>
      <c r="BO9" s="17">
        <v>0.10314183559225</v>
      </c>
      <c r="BP9" s="17">
        <v>0.10820249813112701</v>
      </c>
      <c r="BQ9" s="17">
        <v>0.108446685090793</v>
      </c>
      <c r="BR9" s="17"/>
      <c r="BS9" s="17">
        <v>0.10821920908645399</v>
      </c>
      <c r="BT9" s="17"/>
      <c r="BU9" s="17">
        <v>8.6137393900183198E-2</v>
      </c>
      <c r="BV9" s="17">
        <v>0.104576762706359</v>
      </c>
      <c r="BW9" s="17">
        <v>7.2660872082999303E-2</v>
      </c>
      <c r="BX9" s="17">
        <v>9.7303261137754005E-2</v>
      </c>
      <c r="BY9" s="17">
        <v>3.9410699376786103E-2</v>
      </c>
      <c r="BZ9" s="17"/>
      <c r="CA9" s="17">
        <v>0.15542261378689601</v>
      </c>
      <c r="CB9" s="17"/>
      <c r="CC9" s="17">
        <v>8.0834122263830799E-2</v>
      </c>
      <c r="CD9" s="17">
        <v>9.47439723864478E-2</v>
      </c>
      <c r="CE9" s="17"/>
      <c r="CF9" s="17">
        <v>5.98491357885775E-2</v>
      </c>
      <c r="CG9" s="17"/>
      <c r="CH9" s="17">
        <v>5.8212434199217199E-2</v>
      </c>
      <c r="CI9" s="17">
        <v>0.12259192268218</v>
      </c>
    </row>
    <row r="10" spans="2:87" x14ac:dyDescent="0.35">
      <c r="B10" s="18" t="s">
        <v>256</v>
      </c>
      <c r="C10" s="17">
        <v>0.22870071698393701</v>
      </c>
      <c r="D10" s="17">
        <v>0.241852117832587</v>
      </c>
      <c r="E10" s="17">
        <v>0.21770945274887199</v>
      </c>
      <c r="F10" s="17"/>
      <c r="G10" s="17">
        <v>0.301705768562127</v>
      </c>
      <c r="H10" s="17">
        <v>0.293996120741775</v>
      </c>
      <c r="I10" s="17">
        <v>0.215327337851346</v>
      </c>
      <c r="J10" s="17">
        <v>0.19193155635189599</v>
      </c>
      <c r="K10" s="17">
        <v>0.20000318561715799</v>
      </c>
      <c r="L10" s="17">
        <v>0.18145151038431601</v>
      </c>
      <c r="M10" s="17"/>
      <c r="N10" s="17">
        <v>0.25387397426279701</v>
      </c>
      <c r="O10" s="17">
        <v>0.20704404719682501</v>
      </c>
      <c r="P10" s="17">
        <v>0.230472124032951</v>
      </c>
      <c r="Q10" s="17">
        <v>0.22541780191768801</v>
      </c>
      <c r="R10" s="17"/>
      <c r="S10" s="17">
        <v>0.25289869360633699</v>
      </c>
      <c r="T10" s="17">
        <v>0.21098747126408099</v>
      </c>
      <c r="U10" s="17">
        <v>0.19778868155217899</v>
      </c>
      <c r="V10" s="17">
        <v>0.19394821455389399</v>
      </c>
      <c r="W10" s="17">
        <v>0.227827454253477</v>
      </c>
      <c r="X10" s="17">
        <v>0.29189764332113</v>
      </c>
      <c r="Y10" s="17">
        <v>0.23179198337746801</v>
      </c>
      <c r="Z10" s="17">
        <v>0.16700008997389701</v>
      </c>
      <c r="AA10" s="17">
        <v>0.25890453092867</v>
      </c>
      <c r="AB10" s="17">
        <v>0.18274839120865299</v>
      </c>
      <c r="AC10" s="17">
        <v>0.20889679413290599</v>
      </c>
      <c r="AD10" s="17">
        <v>0.32025426827664799</v>
      </c>
      <c r="AE10" s="17"/>
      <c r="AF10" s="17">
        <v>0.19844675730029199</v>
      </c>
      <c r="AG10" s="17">
        <v>0.22238177388462399</v>
      </c>
      <c r="AH10" s="17">
        <v>0.25034794336719401</v>
      </c>
      <c r="AI10" s="17">
        <v>0.23241210991181599</v>
      </c>
      <c r="AJ10" s="17">
        <v>0.30418094910593402</v>
      </c>
      <c r="AK10" s="17"/>
      <c r="AL10" s="17">
        <v>0.246169302465677</v>
      </c>
      <c r="AM10" s="17">
        <v>0.18078935932082801</v>
      </c>
      <c r="AN10" s="17">
        <v>0.26444810092432203</v>
      </c>
      <c r="AO10" s="17">
        <v>0.30763317307774901</v>
      </c>
      <c r="AP10" s="17"/>
      <c r="AQ10" s="17">
        <v>0.216592417059636</v>
      </c>
      <c r="AR10" s="17">
        <v>0.24558748009803</v>
      </c>
      <c r="AS10" s="17"/>
      <c r="AT10" s="17">
        <v>0.22479138612392899</v>
      </c>
      <c r="AU10" s="17">
        <v>0.18158963356142999</v>
      </c>
      <c r="AV10" s="17"/>
      <c r="AW10" s="17">
        <v>0.21621913834672801</v>
      </c>
      <c r="AX10" s="17">
        <v>0.31219208183770802</v>
      </c>
      <c r="AY10" s="17">
        <v>0.17546094107315499</v>
      </c>
      <c r="AZ10" s="17"/>
      <c r="BA10" s="17">
        <v>0.234026479079015</v>
      </c>
      <c r="BB10" s="17">
        <v>0.22765083633029401</v>
      </c>
      <c r="BC10" s="17">
        <v>0.24144384819197801</v>
      </c>
      <c r="BD10" s="17">
        <v>0.16464461261890301</v>
      </c>
      <c r="BE10" s="17">
        <v>0.24805863975565701</v>
      </c>
      <c r="BF10" s="17"/>
      <c r="BG10" s="17">
        <v>0.25135233149094499</v>
      </c>
      <c r="BH10" s="17">
        <v>0.212200086354527</v>
      </c>
      <c r="BI10" s="17"/>
      <c r="BJ10" s="17">
        <v>0.24392177456620601</v>
      </c>
      <c r="BK10" s="17">
        <v>0.17533876044758501</v>
      </c>
      <c r="BL10" s="17"/>
      <c r="BM10" s="17">
        <v>0.246519511434247</v>
      </c>
      <c r="BN10" s="17">
        <v>0.213445259073963</v>
      </c>
      <c r="BO10" s="17">
        <v>0.24475770403240901</v>
      </c>
      <c r="BP10" s="17">
        <v>0.19156713865887001</v>
      </c>
      <c r="BQ10" s="17">
        <v>0.189645954127725</v>
      </c>
      <c r="BR10" s="17"/>
      <c r="BS10" s="17">
        <v>0.20868242755289501</v>
      </c>
      <c r="BT10" s="17"/>
      <c r="BU10" s="17">
        <v>0.25509219871019201</v>
      </c>
      <c r="BV10" s="17">
        <v>0.254348410113584</v>
      </c>
      <c r="BW10" s="17">
        <v>0.26213081943194599</v>
      </c>
      <c r="BX10" s="17">
        <v>0.19382662446152901</v>
      </c>
      <c r="BY10" s="17">
        <v>0.20959702055356</v>
      </c>
      <c r="BZ10" s="17"/>
      <c r="CA10" s="17">
        <v>0.22207398465453901</v>
      </c>
      <c r="CB10" s="17"/>
      <c r="CC10" s="17">
        <v>0.24300083510168599</v>
      </c>
      <c r="CD10" s="17">
        <v>0.18036637419899601</v>
      </c>
      <c r="CE10" s="17"/>
      <c r="CF10" s="17">
        <v>0.196855870031304</v>
      </c>
      <c r="CG10" s="17"/>
      <c r="CH10" s="17">
        <v>0.225251364541145</v>
      </c>
      <c r="CI10" s="17">
        <v>0.31901712412831301</v>
      </c>
    </row>
    <row r="11" spans="2:87" x14ac:dyDescent="0.35">
      <c r="B11" s="18" t="s">
        <v>257</v>
      </c>
      <c r="C11" s="17">
        <v>0.58458996762250903</v>
      </c>
      <c r="D11" s="17">
        <v>0.59525645189199095</v>
      </c>
      <c r="E11" s="17">
        <v>0.57613535016163298</v>
      </c>
      <c r="F11" s="17"/>
      <c r="G11" s="17">
        <v>0.42842283461966202</v>
      </c>
      <c r="H11" s="17">
        <v>0.53278175300529595</v>
      </c>
      <c r="I11" s="17">
        <v>0.64204041219461505</v>
      </c>
      <c r="J11" s="17">
        <v>0.61668145746290304</v>
      </c>
      <c r="K11" s="17">
        <v>0.64737671066510805</v>
      </c>
      <c r="L11" s="17">
        <v>0.626671252395543</v>
      </c>
      <c r="M11" s="17"/>
      <c r="N11" s="17">
        <v>0.60770621103439804</v>
      </c>
      <c r="O11" s="17">
        <v>0.58755263653857204</v>
      </c>
      <c r="P11" s="17">
        <v>0.56671898452667602</v>
      </c>
      <c r="Q11" s="17">
        <v>0.57128549317200505</v>
      </c>
      <c r="R11" s="17"/>
      <c r="S11" s="17">
        <v>0.53675247611520405</v>
      </c>
      <c r="T11" s="17">
        <v>0.64768979335840104</v>
      </c>
      <c r="U11" s="17">
        <v>0.58049508902637903</v>
      </c>
      <c r="V11" s="17">
        <v>0.60320608907409301</v>
      </c>
      <c r="W11" s="17">
        <v>0.60799036466981105</v>
      </c>
      <c r="X11" s="17">
        <v>0.51470363288421594</v>
      </c>
      <c r="Y11" s="17">
        <v>0.63708949935914805</v>
      </c>
      <c r="Z11" s="17">
        <v>0.626778532101541</v>
      </c>
      <c r="AA11" s="17">
        <v>0.56339377558496695</v>
      </c>
      <c r="AB11" s="17">
        <v>0.62773317187283195</v>
      </c>
      <c r="AC11" s="17">
        <v>0.51774779529401205</v>
      </c>
      <c r="AD11" s="17">
        <v>0.52538158181236705</v>
      </c>
      <c r="AE11" s="17"/>
      <c r="AF11" s="17">
        <v>0.56480643471666403</v>
      </c>
      <c r="AG11" s="17">
        <v>0.58486139798266801</v>
      </c>
      <c r="AH11" s="17">
        <v>0.60458793078274597</v>
      </c>
      <c r="AI11" s="17">
        <v>0.62458096618498504</v>
      </c>
      <c r="AJ11" s="17">
        <v>0.52364467475439502</v>
      </c>
      <c r="AK11" s="17"/>
      <c r="AL11" s="17">
        <v>0.55111109146091297</v>
      </c>
      <c r="AM11" s="17">
        <v>0.63956371759332198</v>
      </c>
      <c r="AN11" s="17">
        <v>0.54877574454685896</v>
      </c>
      <c r="AO11" s="17">
        <v>0.56149682196316297</v>
      </c>
      <c r="AP11" s="17"/>
      <c r="AQ11" s="17">
        <v>0.59647226746164195</v>
      </c>
      <c r="AR11" s="17">
        <v>0.56801839408299404</v>
      </c>
      <c r="AS11" s="17"/>
      <c r="AT11" s="17">
        <v>0.60531408245073304</v>
      </c>
      <c r="AU11" s="17">
        <v>0.59110752607394401</v>
      </c>
      <c r="AV11" s="17"/>
      <c r="AW11" s="17">
        <v>0.60512765104659205</v>
      </c>
      <c r="AX11" s="17">
        <v>0.53286000714334103</v>
      </c>
      <c r="AY11" s="17">
        <v>0.61425706873766295</v>
      </c>
      <c r="AZ11" s="17"/>
      <c r="BA11" s="17">
        <v>0.58627989981483197</v>
      </c>
      <c r="BB11" s="17">
        <v>0.60961519332124003</v>
      </c>
      <c r="BC11" s="17">
        <v>0.55864282752422301</v>
      </c>
      <c r="BD11" s="17">
        <v>0.63067352108953101</v>
      </c>
      <c r="BE11" s="17">
        <v>0.51981247847612899</v>
      </c>
      <c r="BF11" s="17"/>
      <c r="BG11" s="17">
        <v>0.55317085642860697</v>
      </c>
      <c r="BH11" s="17">
        <v>0.60747730522727805</v>
      </c>
      <c r="BI11" s="17"/>
      <c r="BJ11" s="17">
        <v>0.57016531161026496</v>
      </c>
      <c r="BK11" s="17">
        <v>0.63040897608671098</v>
      </c>
      <c r="BL11" s="17"/>
      <c r="BM11" s="17">
        <v>0.58583216225429202</v>
      </c>
      <c r="BN11" s="17">
        <v>0.63831900984241396</v>
      </c>
      <c r="BO11" s="17">
        <v>0.57063428276768202</v>
      </c>
      <c r="BP11" s="17">
        <v>0.55958757241101098</v>
      </c>
      <c r="BQ11" s="17">
        <v>0.60668117000334798</v>
      </c>
      <c r="BR11" s="17"/>
      <c r="BS11" s="17">
        <v>0.61290510687822697</v>
      </c>
      <c r="BT11" s="17"/>
      <c r="BU11" s="17">
        <v>0.582939787801668</v>
      </c>
      <c r="BV11" s="17">
        <v>0.57317736379863504</v>
      </c>
      <c r="BW11" s="17">
        <v>0.57303828809534796</v>
      </c>
      <c r="BX11" s="17">
        <v>0.63446141413387402</v>
      </c>
      <c r="BY11" s="17">
        <v>0.57409603573010803</v>
      </c>
      <c r="BZ11" s="17"/>
      <c r="CA11" s="17">
        <v>0.56911248298851702</v>
      </c>
      <c r="CB11" s="17"/>
      <c r="CC11" s="17">
        <v>0.564157977334097</v>
      </c>
      <c r="CD11" s="17">
        <v>0.680164584979145</v>
      </c>
      <c r="CE11" s="17"/>
      <c r="CF11" s="17">
        <v>0.63089220033257998</v>
      </c>
      <c r="CG11" s="17"/>
      <c r="CH11" s="17">
        <v>0.58331895019920799</v>
      </c>
      <c r="CI11" s="17">
        <v>0.52871118568411601</v>
      </c>
    </row>
    <row r="12" spans="2:87" x14ac:dyDescent="0.35">
      <c r="B12" s="18" t="s">
        <v>161</v>
      </c>
      <c r="C12" s="19">
        <v>0.10571116499969101</v>
      </c>
      <c r="D12" s="19">
        <v>6.7553360135303497E-2</v>
      </c>
      <c r="E12" s="19">
        <v>0.13815483880735399</v>
      </c>
      <c r="F12" s="19"/>
      <c r="G12" s="19">
        <v>0.11746000117763999</v>
      </c>
      <c r="H12" s="19">
        <v>8.1557078859648496E-2</v>
      </c>
      <c r="I12" s="19">
        <v>8.1366787743615304E-2</v>
      </c>
      <c r="J12" s="19">
        <v>0.10137965258649299</v>
      </c>
      <c r="K12" s="19">
        <v>0.12143833927875</v>
      </c>
      <c r="L12" s="19">
        <v>0.13070258858122399</v>
      </c>
      <c r="M12" s="19"/>
      <c r="N12" s="19">
        <v>5.7632622886863397E-2</v>
      </c>
      <c r="O12" s="19">
        <v>0.10331449313169799</v>
      </c>
      <c r="P12" s="19">
        <v>0.12945612466523199</v>
      </c>
      <c r="Q12" s="19">
        <v>0.14066247232438001</v>
      </c>
      <c r="R12" s="19"/>
      <c r="S12" s="19">
        <v>9.5256523400126095E-2</v>
      </c>
      <c r="T12" s="19">
        <v>6.9218253485682293E-2</v>
      </c>
      <c r="U12" s="19">
        <v>0.104140820724322</v>
      </c>
      <c r="V12" s="19">
        <v>0.12029900650929599</v>
      </c>
      <c r="W12" s="19">
        <v>9.4958272250817197E-2</v>
      </c>
      <c r="X12" s="19">
        <v>0.13522849738700099</v>
      </c>
      <c r="Y12" s="19">
        <v>9.0583264150158493E-2</v>
      </c>
      <c r="Z12" s="19">
        <v>0.1371349848922</v>
      </c>
      <c r="AA12" s="19">
        <v>7.8528929520033805E-2</v>
      </c>
      <c r="AB12" s="19">
        <v>0.120154046544731</v>
      </c>
      <c r="AC12" s="19">
        <v>0.18204916103133001</v>
      </c>
      <c r="AD12" s="19">
        <v>0.12983148890064</v>
      </c>
      <c r="AE12" s="19"/>
      <c r="AF12" s="19">
        <v>0.14689475502344099</v>
      </c>
      <c r="AG12" s="19">
        <v>0.108854020158227</v>
      </c>
      <c r="AH12" s="19">
        <v>9.4191615564789194E-2</v>
      </c>
      <c r="AI12" s="19">
        <v>6.5021797581657007E-2</v>
      </c>
      <c r="AJ12" s="19">
        <v>6.21443117383517E-2</v>
      </c>
      <c r="AK12" s="19"/>
      <c r="AL12" s="19">
        <v>0.12709963723022299</v>
      </c>
      <c r="AM12" s="19">
        <v>9.4760445569239807E-2</v>
      </c>
      <c r="AN12" s="19">
        <v>8.9095801286967993E-2</v>
      </c>
      <c r="AO12" s="19">
        <v>9.0971347035184794E-2</v>
      </c>
      <c r="AP12" s="19"/>
      <c r="AQ12" s="19">
        <v>0.120068576241286</v>
      </c>
      <c r="AR12" s="19">
        <v>8.5687693159367598E-2</v>
      </c>
      <c r="AS12" s="19"/>
      <c r="AT12" s="19">
        <v>8.7085414859135304E-2</v>
      </c>
      <c r="AU12" s="19">
        <v>0.16462570484328901</v>
      </c>
      <c r="AV12" s="19"/>
      <c r="AW12" s="19">
        <v>0.11232253465506201</v>
      </c>
      <c r="AX12" s="19">
        <v>8.3368714217287199E-2</v>
      </c>
      <c r="AY12" s="19">
        <v>0.115070242043446</v>
      </c>
      <c r="AZ12" s="19"/>
      <c r="BA12" s="19">
        <v>7.8788327994724405E-2</v>
      </c>
      <c r="BB12" s="19">
        <v>7.8312577621167001E-2</v>
      </c>
      <c r="BC12" s="19">
        <v>0.125451360374425</v>
      </c>
      <c r="BD12" s="19">
        <v>0.14796537816192601</v>
      </c>
      <c r="BE12" s="19">
        <v>0.17700415505158501</v>
      </c>
      <c r="BF12" s="19"/>
      <c r="BG12" s="19">
        <v>0.10065070881752</v>
      </c>
      <c r="BH12" s="19">
        <v>0.10939746816596201</v>
      </c>
      <c r="BI12" s="19"/>
      <c r="BJ12" s="19">
        <v>9.7510339030653301E-2</v>
      </c>
      <c r="BK12" s="19">
        <v>0.13798319962891401</v>
      </c>
      <c r="BL12" s="19"/>
      <c r="BM12" s="19">
        <v>0.13090772972982401</v>
      </c>
      <c r="BN12" s="19">
        <v>8.5121152746265499E-2</v>
      </c>
      <c r="BO12" s="19">
        <v>8.1466177607659604E-2</v>
      </c>
      <c r="BP12" s="19">
        <v>0.140642790798991</v>
      </c>
      <c r="BQ12" s="19">
        <v>9.5226190778133393E-2</v>
      </c>
      <c r="BR12" s="19"/>
      <c r="BS12" s="19">
        <v>7.0193256482423805E-2</v>
      </c>
      <c r="BT12" s="19"/>
      <c r="BU12" s="19">
        <v>7.5830619587956893E-2</v>
      </c>
      <c r="BV12" s="19">
        <v>6.78974633814214E-2</v>
      </c>
      <c r="BW12" s="19">
        <v>9.2170020389706606E-2</v>
      </c>
      <c r="BX12" s="19">
        <v>7.4408700266843306E-2</v>
      </c>
      <c r="BY12" s="19">
        <v>0.17689624433954601</v>
      </c>
      <c r="BZ12" s="19"/>
      <c r="CA12" s="19">
        <v>5.33909185700484E-2</v>
      </c>
      <c r="CB12" s="19"/>
      <c r="CC12" s="19">
        <v>0.112007065300386</v>
      </c>
      <c r="CD12" s="19">
        <v>4.4725068435410902E-2</v>
      </c>
      <c r="CE12" s="19"/>
      <c r="CF12" s="19">
        <v>0.112402793847539</v>
      </c>
      <c r="CG12" s="19"/>
      <c r="CH12" s="19">
        <v>0.13321725106043</v>
      </c>
      <c r="CI12" s="19">
        <v>2.96797675053905E-2</v>
      </c>
    </row>
    <row r="13" spans="2:87" x14ac:dyDescent="0.35">
      <c r="B13" s="16" t="s">
        <v>163</v>
      </c>
    </row>
    <row r="14" spans="2:87" x14ac:dyDescent="0.35">
      <c r="B14" t="s">
        <v>118</v>
      </c>
    </row>
    <row r="15" spans="2:87" x14ac:dyDescent="0.35">
      <c r="B15" t="s">
        <v>119</v>
      </c>
    </row>
    <row r="17" spans="2:2" x14ac:dyDescent="0.35">
      <c r="B17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B2:CI17"/>
  <sheetViews>
    <sheetView showGridLines="0" workbookViewId="0">
      <pane xSplit="2" topLeftCell="C1" activePane="topRight" state="frozen"/>
      <selection pane="topRight"/>
    </sheetView>
  </sheetViews>
  <sheetFormatPr defaultColWidth="10.90625" defaultRowHeight="14.5" x14ac:dyDescent="0.35"/>
  <cols>
    <col min="2" max="2" width="25.7265625" customWidth="1"/>
    <col min="3" max="5" width="10.7265625" customWidth="1"/>
    <col min="6" max="6" width="2.1796875" customWidth="1"/>
    <col min="7" max="12" width="10.7265625" customWidth="1"/>
    <col min="13" max="13" width="2.1796875" customWidth="1"/>
    <col min="14" max="17" width="10.7265625" customWidth="1"/>
    <col min="18" max="18" width="2.1796875" customWidth="1"/>
    <col min="19" max="30" width="10.7265625" customWidth="1"/>
    <col min="31" max="31" width="2.1796875" customWidth="1"/>
    <col min="32" max="36" width="10.7265625" customWidth="1"/>
    <col min="37" max="37" width="2.1796875" customWidth="1"/>
    <col min="38" max="41" width="10.7265625" customWidth="1"/>
    <col min="42" max="42" width="2.1796875" customWidth="1"/>
    <col min="43" max="44" width="10.7265625" customWidth="1"/>
    <col min="45" max="45" width="2.1796875" customWidth="1"/>
    <col min="46" max="47" width="10.7265625" customWidth="1"/>
    <col min="48" max="48" width="2.1796875" customWidth="1"/>
    <col min="49" max="51" width="10.7265625" customWidth="1"/>
    <col min="52" max="52" width="2.1796875" customWidth="1"/>
    <col min="53" max="57" width="10.7265625" customWidth="1"/>
    <col min="58" max="58" width="2.1796875" customWidth="1"/>
    <col min="59" max="60" width="10.7265625" customWidth="1"/>
    <col min="61" max="61" width="2.1796875" customWidth="1"/>
    <col min="62" max="63" width="10.7265625" customWidth="1"/>
    <col min="64" max="64" width="2.1796875" customWidth="1"/>
    <col min="65" max="69" width="10.7265625" customWidth="1"/>
    <col min="70" max="70" width="2.1796875" customWidth="1"/>
    <col min="71" max="71" width="10.7265625" customWidth="1"/>
    <col min="72" max="72" width="2.1796875" customWidth="1"/>
    <col min="73" max="77" width="10.7265625" customWidth="1"/>
    <col min="78" max="78" width="2.1796875" customWidth="1"/>
    <col min="79" max="79" width="10.7265625" customWidth="1"/>
    <col min="80" max="80" width="2.1796875" customWidth="1"/>
    <col min="81" max="82" width="10.7265625" customWidth="1"/>
    <col min="83" max="83" width="2.1796875" customWidth="1"/>
    <col min="84" max="84" width="10.7265625" customWidth="1"/>
    <col min="85" max="85" width="2.1796875" customWidth="1"/>
    <col min="86" max="87" width="10.7265625" customWidth="1"/>
    <col min="88" max="88" width="2.1796875" customWidth="1"/>
  </cols>
  <sheetData>
    <row r="2" spans="2:87" ht="40" customHeight="1" x14ac:dyDescent="0.35">
      <c r="D2" s="31" t="s">
        <v>270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</row>
    <row r="5" spans="2:87" ht="30" customHeight="1" x14ac:dyDescent="0.35">
      <c r="B5" s="15"/>
      <c r="C5" s="15"/>
      <c r="D5" s="30" t="s">
        <v>81</v>
      </c>
      <c r="E5" s="30"/>
      <c r="F5" s="15"/>
      <c r="G5" s="30" t="s">
        <v>82</v>
      </c>
      <c r="H5" s="30"/>
      <c r="I5" s="30"/>
      <c r="J5" s="30"/>
      <c r="K5" s="30"/>
      <c r="L5" s="30"/>
      <c r="M5" s="15"/>
      <c r="N5" s="30" t="s">
        <v>83</v>
      </c>
      <c r="O5" s="30"/>
      <c r="P5" s="30"/>
      <c r="Q5" s="30"/>
      <c r="R5" s="15"/>
      <c r="S5" s="30" t="s">
        <v>84</v>
      </c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15"/>
      <c r="AF5" s="30" t="s">
        <v>85</v>
      </c>
      <c r="AG5" s="30"/>
      <c r="AH5" s="30"/>
      <c r="AI5" s="30"/>
      <c r="AJ5" s="30"/>
      <c r="AK5" s="15"/>
      <c r="AL5" s="30" t="s">
        <v>86</v>
      </c>
      <c r="AM5" s="30"/>
      <c r="AN5" s="30"/>
      <c r="AO5" s="30"/>
      <c r="AP5" s="15"/>
      <c r="AQ5" s="30" t="s">
        <v>87</v>
      </c>
      <c r="AR5" s="30"/>
      <c r="AS5" s="15"/>
      <c r="AT5" s="30" t="s">
        <v>88</v>
      </c>
      <c r="AU5" s="30"/>
      <c r="AV5" s="15"/>
      <c r="AW5" s="30" t="s">
        <v>89</v>
      </c>
      <c r="AX5" s="30"/>
      <c r="AY5" s="30"/>
      <c r="AZ5" s="15"/>
      <c r="BA5" s="30" t="s">
        <v>90</v>
      </c>
      <c r="BB5" s="30"/>
      <c r="BC5" s="30"/>
      <c r="BD5" s="30"/>
      <c r="BE5" s="30"/>
      <c r="BF5" s="15"/>
      <c r="BG5" s="30" t="s">
        <v>91</v>
      </c>
      <c r="BH5" s="30"/>
      <c r="BI5" s="15"/>
      <c r="BJ5" s="30" t="s">
        <v>92</v>
      </c>
      <c r="BK5" s="30"/>
      <c r="BL5" s="15"/>
      <c r="BM5" s="30" t="s">
        <v>93</v>
      </c>
      <c r="BN5" s="30"/>
      <c r="BO5" s="30"/>
      <c r="BP5" s="30"/>
      <c r="BQ5" s="30"/>
      <c r="BR5" s="15"/>
      <c r="BS5" s="30" t="s">
        <v>94</v>
      </c>
      <c r="BT5" s="15"/>
      <c r="BU5" s="30" t="s">
        <v>95</v>
      </c>
      <c r="BV5" s="30"/>
      <c r="BW5" s="30"/>
      <c r="BX5" s="30"/>
      <c r="BY5" s="30"/>
      <c r="BZ5" s="15"/>
      <c r="CA5" s="30" t="s">
        <v>96</v>
      </c>
      <c r="CB5" s="15"/>
      <c r="CC5" s="30" t="s">
        <v>97</v>
      </c>
      <c r="CD5" s="30"/>
      <c r="CE5" s="15"/>
      <c r="CF5" s="30" t="s">
        <v>98</v>
      </c>
      <c r="CG5" s="15"/>
      <c r="CH5" s="30" t="s">
        <v>99</v>
      </c>
      <c r="CI5" s="30"/>
    </row>
    <row r="6" spans="2:87" ht="43.5" x14ac:dyDescent="0.35">
      <c r="B6" t="s">
        <v>15</v>
      </c>
      <c r="C6" s="9" t="s">
        <v>16</v>
      </c>
      <c r="D6" s="12" t="s">
        <v>17</v>
      </c>
      <c r="E6" s="12" t="s">
        <v>18</v>
      </c>
      <c r="G6" s="12" t="s">
        <v>21</v>
      </c>
      <c r="H6" s="12" t="s">
        <v>22</v>
      </c>
      <c r="I6" s="12" t="s">
        <v>23</v>
      </c>
      <c r="J6" s="12" t="s">
        <v>24</v>
      </c>
      <c r="K6" s="12" t="s">
        <v>25</v>
      </c>
      <c r="L6" s="12" t="s">
        <v>26</v>
      </c>
      <c r="N6" s="12" t="s">
        <v>27</v>
      </c>
      <c r="O6" s="12" t="s">
        <v>28</v>
      </c>
      <c r="P6" s="12" t="s">
        <v>29</v>
      </c>
      <c r="Q6" s="12" t="s">
        <v>30</v>
      </c>
      <c r="S6" s="12" t="s">
        <v>31</v>
      </c>
      <c r="T6" s="12" t="s">
        <v>32</v>
      </c>
      <c r="U6" s="12" t="s">
        <v>33</v>
      </c>
      <c r="V6" s="12" t="s">
        <v>34</v>
      </c>
      <c r="W6" s="12" t="s">
        <v>35</v>
      </c>
      <c r="X6" s="12" t="s">
        <v>36</v>
      </c>
      <c r="Y6" s="12" t="s">
        <v>37</v>
      </c>
      <c r="Z6" s="12" t="s">
        <v>38</v>
      </c>
      <c r="AA6" s="12" t="s">
        <v>39</v>
      </c>
      <c r="AB6" s="12" t="s">
        <v>40</v>
      </c>
      <c r="AC6" s="12" t="s">
        <v>41</v>
      </c>
      <c r="AD6" s="12" t="s">
        <v>42</v>
      </c>
      <c r="AF6" s="12" t="s">
        <v>43</v>
      </c>
      <c r="AG6" s="12" t="s">
        <v>44</v>
      </c>
      <c r="AH6" s="12" t="s">
        <v>45</v>
      </c>
      <c r="AI6" s="12" t="s">
        <v>46</v>
      </c>
      <c r="AJ6" s="12" t="s">
        <v>47</v>
      </c>
      <c r="AL6" s="12" t="s">
        <v>48</v>
      </c>
      <c r="AM6" s="12" t="s">
        <v>49</v>
      </c>
      <c r="AN6" s="12" t="s">
        <v>50</v>
      </c>
      <c r="AO6" s="12" t="s">
        <v>51</v>
      </c>
      <c r="AQ6" s="12" t="s">
        <v>52</v>
      </c>
      <c r="AR6" s="12" t="s">
        <v>53</v>
      </c>
      <c r="AT6" s="12" t="s">
        <v>54</v>
      </c>
      <c r="AU6" s="12" t="s">
        <v>55</v>
      </c>
      <c r="AW6" s="12" t="s">
        <v>56</v>
      </c>
      <c r="AX6" s="12" t="s">
        <v>57</v>
      </c>
      <c r="AY6" s="12" t="s">
        <v>58</v>
      </c>
      <c r="BA6" s="12" t="s">
        <v>59</v>
      </c>
      <c r="BB6" s="12" t="s">
        <v>60</v>
      </c>
      <c r="BC6" s="12" t="s">
        <v>61</v>
      </c>
      <c r="BD6" s="12" t="s">
        <v>62</v>
      </c>
      <c r="BE6" s="12" t="s">
        <v>63</v>
      </c>
      <c r="BG6" s="12" t="s">
        <v>64</v>
      </c>
      <c r="BH6" s="12" t="s">
        <v>65</v>
      </c>
      <c r="BJ6" s="12" t="s">
        <v>66</v>
      </c>
      <c r="BK6" s="12" t="s">
        <v>67</v>
      </c>
      <c r="BM6" s="12" t="s">
        <v>68</v>
      </c>
      <c r="BN6" s="12" t="s">
        <v>69</v>
      </c>
      <c r="BO6" s="12" t="s">
        <v>70</v>
      </c>
      <c r="BP6" s="12" t="s">
        <v>71</v>
      </c>
      <c r="BQ6" s="12" t="s">
        <v>72</v>
      </c>
      <c r="BS6" s="12" t="s">
        <v>73</v>
      </c>
      <c r="BU6" s="12" t="s">
        <v>74</v>
      </c>
      <c r="BV6" s="12" t="s">
        <v>75</v>
      </c>
      <c r="BW6" s="12" t="s">
        <v>71</v>
      </c>
      <c r="BX6" s="12" t="s">
        <v>72</v>
      </c>
      <c r="BY6" s="12" t="s">
        <v>76</v>
      </c>
      <c r="CA6" s="12" t="s">
        <v>73</v>
      </c>
      <c r="CC6" s="12" t="s">
        <v>77</v>
      </c>
      <c r="CD6" s="12" t="s">
        <v>78</v>
      </c>
      <c r="CF6" s="12" t="s">
        <v>73</v>
      </c>
      <c r="CH6" s="12" t="s">
        <v>79</v>
      </c>
      <c r="CI6" s="12" t="s">
        <v>80</v>
      </c>
    </row>
    <row r="7" spans="2:87" ht="30" customHeight="1" x14ac:dyDescent="0.35">
      <c r="B7" s="10" t="s">
        <v>19</v>
      </c>
      <c r="C7" s="10">
        <v>1041</v>
      </c>
      <c r="D7" s="10">
        <v>512</v>
      </c>
      <c r="E7" s="10">
        <v>526</v>
      </c>
      <c r="F7" s="10"/>
      <c r="G7" s="10">
        <v>92</v>
      </c>
      <c r="H7" s="10">
        <v>175</v>
      </c>
      <c r="I7" s="10">
        <v>193</v>
      </c>
      <c r="J7" s="10">
        <v>192</v>
      </c>
      <c r="K7" s="10">
        <v>162</v>
      </c>
      <c r="L7" s="10">
        <v>227</v>
      </c>
      <c r="M7" s="10"/>
      <c r="N7" s="10">
        <v>308</v>
      </c>
      <c r="O7" s="10">
        <v>261</v>
      </c>
      <c r="P7" s="10">
        <v>227</v>
      </c>
      <c r="Q7" s="10">
        <v>242</v>
      </c>
      <c r="R7" s="10"/>
      <c r="S7" s="10">
        <v>153</v>
      </c>
      <c r="T7" s="10">
        <v>146</v>
      </c>
      <c r="U7" s="10">
        <v>84</v>
      </c>
      <c r="V7" s="10">
        <v>87</v>
      </c>
      <c r="W7" s="10">
        <v>82</v>
      </c>
      <c r="X7" s="10">
        <v>84</v>
      </c>
      <c r="Y7" s="10">
        <v>75</v>
      </c>
      <c r="Z7" s="10">
        <v>40</v>
      </c>
      <c r="AA7" s="10">
        <v>96</v>
      </c>
      <c r="AB7" s="10">
        <v>95</v>
      </c>
      <c r="AC7" s="10">
        <v>62</v>
      </c>
      <c r="AD7" s="10">
        <v>37</v>
      </c>
      <c r="AE7" s="10"/>
      <c r="AF7" s="10">
        <v>157</v>
      </c>
      <c r="AG7" s="10">
        <v>397</v>
      </c>
      <c r="AH7" s="10">
        <v>216</v>
      </c>
      <c r="AI7" s="10">
        <v>116</v>
      </c>
      <c r="AJ7" s="10">
        <v>119</v>
      </c>
      <c r="AK7" s="10"/>
      <c r="AL7" s="10">
        <v>411</v>
      </c>
      <c r="AM7" s="10">
        <v>383</v>
      </c>
      <c r="AN7" s="10">
        <v>188</v>
      </c>
      <c r="AO7" s="10">
        <v>59</v>
      </c>
      <c r="AP7" s="10"/>
      <c r="AQ7" s="10">
        <v>600</v>
      </c>
      <c r="AR7" s="10">
        <v>441</v>
      </c>
      <c r="AS7" s="10"/>
      <c r="AT7" s="10">
        <v>696</v>
      </c>
      <c r="AU7" s="10">
        <v>206</v>
      </c>
      <c r="AV7" s="10"/>
      <c r="AW7" s="10">
        <v>408</v>
      </c>
      <c r="AX7" s="10">
        <v>248</v>
      </c>
      <c r="AY7" s="10">
        <v>354</v>
      </c>
      <c r="AZ7" s="10"/>
      <c r="BA7" s="10">
        <v>246</v>
      </c>
      <c r="BB7" s="10">
        <v>289</v>
      </c>
      <c r="BC7" s="10">
        <v>343</v>
      </c>
      <c r="BD7" s="10">
        <v>104</v>
      </c>
      <c r="BE7" s="10">
        <v>58</v>
      </c>
      <c r="BF7" s="10"/>
      <c r="BG7" s="10">
        <v>407</v>
      </c>
      <c r="BH7" s="10">
        <v>634</v>
      </c>
      <c r="BI7" s="10"/>
      <c r="BJ7" s="10">
        <v>791</v>
      </c>
      <c r="BK7" s="10">
        <v>244</v>
      </c>
      <c r="BL7" s="10"/>
      <c r="BM7" s="10">
        <v>149</v>
      </c>
      <c r="BN7" s="10">
        <v>191</v>
      </c>
      <c r="BO7" s="10">
        <v>377</v>
      </c>
      <c r="BP7" s="10">
        <v>76</v>
      </c>
      <c r="BQ7" s="10">
        <v>122</v>
      </c>
      <c r="BR7" s="10"/>
      <c r="BS7" s="10">
        <v>316</v>
      </c>
      <c r="BT7" s="10"/>
      <c r="BU7" s="10">
        <v>193</v>
      </c>
      <c r="BV7" s="10">
        <v>271</v>
      </c>
      <c r="BW7" s="10">
        <v>80</v>
      </c>
      <c r="BX7" s="10">
        <v>201</v>
      </c>
      <c r="BY7" s="10">
        <v>87</v>
      </c>
      <c r="BZ7" s="10"/>
      <c r="CA7" s="10">
        <v>88</v>
      </c>
      <c r="CB7" s="10"/>
      <c r="CC7" s="10">
        <v>824</v>
      </c>
      <c r="CD7" s="10">
        <v>189</v>
      </c>
      <c r="CE7" s="10"/>
      <c r="CF7" s="10">
        <v>395</v>
      </c>
      <c r="CG7" s="10"/>
      <c r="CH7" s="10">
        <v>353</v>
      </c>
      <c r="CI7" s="10">
        <v>124</v>
      </c>
    </row>
    <row r="8" spans="2:87" ht="30" customHeight="1" x14ac:dyDescent="0.35">
      <c r="B8" s="11" t="s">
        <v>20</v>
      </c>
      <c r="C8" s="11">
        <v>1048</v>
      </c>
      <c r="D8" s="11">
        <v>506</v>
      </c>
      <c r="E8" s="11">
        <v>538</v>
      </c>
      <c r="F8" s="11"/>
      <c r="G8" s="11">
        <v>162</v>
      </c>
      <c r="H8" s="11">
        <v>171</v>
      </c>
      <c r="I8" s="11">
        <v>182</v>
      </c>
      <c r="J8" s="11">
        <v>180</v>
      </c>
      <c r="K8" s="11">
        <v>147</v>
      </c>
      <c r="L8" s="11">
        <v>206</v>
      </c>
      <c r="M8" s="11"/>
      <c r="N8" s="11">
        <v>280</v>
      </c>
      <c r="O8" s="11">
        <v>275</v>
      </c>
      <c r="P8" s="11">
        <v>239</v>
      </c>
      <c r="Q8" s="11">
        <v>250</v>
      </c>
      <c r="R8" s="11"/>
      <c r="S8" s="11">
        <v>154</v>
      </c>
      <c r="T8" s="11">
        <v>138</v>
      </c>
      <c r="U8" s="11">
        <v>82</v>
      </c>
      <c r="V8" s="11">
        <v>93</v>
      </c>
      <c r="W8" s="11">
        <v>74</v>
      </c>
      <c r="X8" s="11">
        <v>91</v>
      </c>
      <c r="Y8" s="11">
        <v>84</v>
      </c>
      <c r="Z8" s="11">
        <v>41</v>
      </c>
      <c r="AA8" s="11">
        <v>110</v>
      </c>
      <c r="AB8" s="11">
        <v>91</v>
      </c>
      <c r="AC8" s="11">
        <v>57</v>
      </c>
      <c r="AD8" s="11">
        <v>33</v>
      </c>
      <c r="AE8" s="11"/>
      <c r="AF8" s="11">
        <v>162</v>
      </c>
      <c r="AG8" s="11">
        <v>406</v>
      </c>
      <c r="AH8" s="11">
        <v>215</v>
      </c>
      <c r="AI8" s="11">
        <v>114</v>
      </c>
      <c r="AJ8" s="11">
        <v>112</v>
      </c>
      <c r="AK8" s="11"/>
      <c r="AL8" s="11">
        <v>396</v>
      </c>
      <c r="AM8" s="11">
        <v>394</v>
      </c>
      <c r="AN8" s="11">
        <v>193</v>
      </c>
      <c r="AO8" s="11">
        <v>64</v>
      </c>
      <c r="AP8" s="11"/>
      <c r="AQ8" s="11">
        <v>610</v>
      </c>
      <c r="AR8" s="11">
        <v>437</v>
      </c>
      <c r="AS8" s="11"/>
      <c r="AT8" s="11">
        <v>704</v>
      </c>
      <c r="AU8" s="11">
        <v>186</v>
      </c>
      <c r="AV8" s="11"/>
      <c r="AW8" s="11">
        <v>380</v>
      </c>
      <c r="AX8" s="11">
        <v>251</v>
      </c>
      <c r="AY8" s="11">
        <v>375</v>
      </c>
      <c r="AZ8" s="11"/>
      <c r="BA8" s="11">
        <v>261</v>
      </c>
      <c r="BB8" s="11">
        <v>286</v>
      </c>
      <c r="BC8" s="11">
        <v>345</v>
      </c>
      <c r="BD8" s="11">
        <v>99</v>
      </c>
      <c r="BE8" s="11">
        <v>56</v>
      </c>
      <c r="BF8" s="11"/>
      <c r="BG8" s="11">
        <v>441</v>
      </c>
      <c r="BH8" s="11">
        <v>606</v>
      </c>
      <c r="BI8" s="11"/>
      <c r="BJ8" s="11">
        <v>816</v>
      </c>
      <c r="BK8" s="11">
        <v>226</v>
      </c>
      <c r="BL8" s="11"/>
      <c r="BM8" s="11">
        <v>161</v>
      </c>
      <c r="BN8" s="11">
        <v>179</v>
      </c>
      <c r="BO8" s="11">
        <v>385</v>
      </c>
      <c r="BP8" s="11">
        <v>74</v>
      </c>
      <c r="BQ8" s="11">
        <v>123</v>
      </c>
      <c r="BR8" s="11"/>
      <c r="BS8" s="11">
        <v>318</v>
      </c>
      <c r="BT8" s="11"/>
      <c r="BU8" s="11">
        <v>188</v>
      </c>
      <c r="BV8" s="11">
        <v>278</v>
      </c>
      <c r="BW8" s="11">
        <v>79</v>
      </c>
      <c r="BX8" s="11">
        <v>198</v>
      </c>
      <c r="BY8" s="11">
        <v>94</v>
      </c>
      <c r="BZ8" s="11"/>
      <c r="CA8" s="11">
        <v>92</v>
      </c>
      <c r="CB8" s="11"/>
      <c r="CC8" s="11">
        <v>820</v>
      </c>
      <c r="CD8" s="11">
        <v>196</v>
      </c>
      <c r="CE8" s="11"/>
      <c r="CF8" s="11">
        <v>378</v>
      </c>
      <c r="CG8" s="11"/>
      <c r="CH8" s="11">
        <v>350</v>
      </c>
      <c r="CI8" s="11">
        <v>124</v>
      </c>
    </row>
    <row r="9" spans="2:87" x14ac:dyDescent="0.35">
      <c r="B9" s="18" t="s">
        <v>255</v>
      </c>
      <c r="C9" s="17">
        <v>0.1054354606394</v>
      </c>
      <c r="D9" s="17">
        <v>0.116489810737629</v>
      </c>
      <c r="E9" s="17">
        <v>9.5674469348250496E-2</v>
      </c>
      <c r="F9" s="17"/>
      <c r="G9" s="17">
        <v>0.14018192109200101</v>
      </c>
      <c r="H9" s="17">
        <v>0.169516648879077</v>
      </c>
      <c r="I9" s="17">
        <v>6.9326752144222195E-2</v>
      </c>
      <c r="J9" s="17">
        <v>0.123214163601833</v>
      </c>
      <c r="K9" s="17">
        <v>7.7867204980776802E-2</v>
      </c>
      <c r="L9" s="17">
        <v>6.0779790258028703E-2</v>
      </c>
      <c r="M9" s="17"/>
      <c r="N9" s="17">
        <v>0.104479039334842</v>
      </c>
      <c r="O9" s="17">
        <v>0.114709528823308</v>
      </c>
      <c r="P9" s="17">
        <v>0.10281937971574</v>
      </c>
      <c r="Q9" s="17">
        <v>9.2677847508670003E-2</v>
      </c>
      <c r="R9" s="17"/>
      <c r="S9" s="17">
        <v>0.15743565015397701</v>
      </c>
      <c r="T9" s="17">
        <v>8.8745877337006604E-2</v>
      </c>
      <c r="U9" s="17">
        <v>0.14430030237351199</v>
      </c>
      <c r="V9" s="17">
        <v>9.5686185959089495E-2</v>
      </c>
      <c r="W9" s="17">
        <v>0.115142652668921</v>
      </c>
      <c r="X9" s="17">
        <v>6.6832369276897605E-2</v>
      </c>
      <c r="Y9" s="17">
        <v>9.0139013204229401E-2</v>
      </c>
      <c r="Z9" s="17">
        <v>0.123501205118109</v>
      </c>
      <c r="AA9" s="17">
        <v>0.123937478656206</v>
      </c>
      <c r="AB9" s="17">
        <v>3.0304174541484801E-2</v>
      </c>
      <c r="AC9" s="17">
        <v>0.105871833108225</v>
      </c>
      <c r="AD9" s="17">
        <v>0.107755227551792</v>
      </c>
      <c r="AE9" s="17"/>
      <c r="AF9" s="17">
        <v>0.10532461798802201</v>
      </c>
      <c r="AG9" s="17">
        <v>0.118741967863129</v>
      </c>
      <c r="AH9" s="17">
        <v>6.9149232424139895E-2</v>
      </c>
      <c r="AI9" s="17">
        <v>9.8905977285783195E-2</v>
      </c>
      <c r="AJ9" s="17">
        <v>0.14541388231335001</v>
      </c>
      <c r="AK9" s="17"/>
      <c r="AL9" s="17">
        <v>0.115888932225602</v>
      </c>
      <c r="AM9" s="17">
        <v>7.8421676490273706E-2</v>
      </c>
      <c r="AN9" s="17">
        <v>0.133664953066364</v>
      </c>
      <c r="AO9" s="17">
        <v>0.121781274801848</v>
      </c>
      <c r="AP9" s="17"/>
      <c r="AQ9" s="17">
        <v>8.9944481805310603E-2</v>
      </c>
      <c r="AR9" s="17">
        <v>0.12703985527879</v>
      </c>
      <c r="AS9" s="17"/>
      <c r="AT9" s="17">
        <v>0.10399053772257601</v>
      </c>
      <c r="AU9" s="17">
        <v>6.7509863790117697E-2</v>
      </c>
      <c r="AV9" s="17"/>
      <c r="AW9" s="17">
        <v>9.1030356993142797E-2</v>
      </c>
      <c r="AX9" s="17">
        <v>7.7354887581121495E-2</v>
      </c>
      <c r="AY9" s="17">
        <v>0.13105454535941499</v>
      </c>
      <c r="AZ9" s="17"/>
      <c r="BA9" s="17">
        <v>0.13054976490825501</v>
      </c>
      <c r="BB9" s="17">
        <v>0.100394374475301</v>
      </c>
      <c r="BC9" s="17">
        <v>0.10223499066684801</v>
      </c>
      <c r="BD9" s="17">
        <v>0.109839108249354</v>
      </c>
      <c r="BE9" s="17">
        <v>2.7322916193665701E-2</v>
      </c>
      <c r="BF9" s="17"/>
      <c r="BG9" s="17">
        <v>0.12530254102854901</v>
      </c>
      <c r="BH9" s="17">
        <v>9.0963231514860798E-2</v>
      </c>
      <c r="BI9" s="17"/>
      <c r="BJ9" s="17">
        <v>0.12035378804569299</v>
      </c>
      <c r="BK9" s="17">
        <v>5.4168397258644599E-2</v>
      </c>
      <c r="BL9" s="17"/>
      <c r="BM9" s="17">
        <v>7.3975611108667294E-2</v>
      </c>
      <c r="BN9" s="17">
        <v>6.1985736989456301E-2</v>
      </c>
      <c r="BO9" s="17">
        <v>0.14329468526511499</v>
      </c>
      <c r="BP9" s="17">
        <v>0.102456196195435</v>
      </c>
      <c r="BQ9" s="17">
        <v>9.5582028344506895E-2</v>
      </c>
      <c r="BR9" s="17"/>
      <c r="BS9" s="17">
        <v>0.11170492128243301</v>
      </c>
      <c r="BT9" s="17"/>
      <c r="BU9" s="17">
        <v>0.106929123926255</v>
      </c>
      <c r="BV9" s="17">
        <v>0.14361802681907099</v>
      </c>
      <c r="BW9" s="17">
        <v>0.123396225397037</v>
      </c>
      <c r="BX9" s="17">
        <v>9.1025069831271302E-2</v>
      </c>
      <c r="BY9" s="17">
        <v>6.5443338615570307E-2</v>
      </c>
      <c r="BZ9" s="17"/>
      <c r="CA9" s="17">
        <v>0.18282426737212301</v>
      </c>
      <c r="CB9" s="17"/>
      <c r="CC9" s="17">
        <v>0.10909716348003</v>
      </c>
      <c r="CD9" s="17">
        <v>0.107111695342804</v>
      </c>
      <c r="CE9" s="17"/>
      <c r="CF9" s="17">
        <v>7.23605290928028E-2</v>
      </c>
      <c r="CG9" s="17"/>
      <c r="CH9" s="17">
        <v>7.9252911090410896E-2</v>
      </c>
      <c r="CI9" s="17">
        <v>0.168667373507357</v>
      </c>
    </row>
    <row r="10" spans="2:87" x14ac:dyDescent="0.35">
      <c r="B10" s="18" t="s">
        <v>256</v>
      </c>
      <c r="C10" s="17">
        <v>0.325131917157164</v>
      </c>
      <c r="D10" s="17">
        <v>0.35008266338380201</v>
      </c>
      <c r="E10" s="17">
        <v>0.30165447677266599</v>
      </c>
      <c r="F10" s="17"/>
      <c r="G10" s="17">
        <v>0.46268199805476201</v>
      </c>
      <c r="H10" s="17">
        <v>0.36254516585726898</v>
      </c>
      <c r="I10" s="17">
        <v>0.348229674058605</v>
      </c>
      <c r="J10" s="17">
        <v>0.25613447262080302</v>
      </c>
      <c r="K10" s="17">
        <v>0.277690450148183</v>
      </c>
      <c r="L10" s="17">
        <v>0.25977273353849201</v>
      </c>
      <c r="M10" s="17"/>
      <c r="N10" s="17">
        <v>0.364701351921846</v>
      </c>
      <c r="O10" s="17">
        <v>0.28049093136665898</v>
      </c>
      <c r="P10" s="17">
        <v>0.31737090054794198</v>
      </c>
      <c r="Q10" s="17">
        <v>0.34131878452685499</v>
      </c>
      <c r="R10" s="17"/>
      <c r="S10" s="17">
        <v>0.322837005884414</v>
      </c>
      <c r="T10" s="17">
        <v>0.36701557871007301</v>
      </c>
      <c r="U10" s="17">
        <v>0.23057705010729701</v>
      </c>
      <c r="V10" s="17">
        <v>0.32882794474360599</v>
      </c>
      <c r="W10" s="17">
        <v>0.264436436927935</v>
      </c>
      <c r="X10" s="17">
        <v>0.38590198532693598</v>
      </c>
      <c r="Y10" s="17">
        <v>0.29220096699945802</v>
      </c>
      <c r="Z10" s="17">
        <v>0.21674450317306099</v>
      </c>
      <c r="AA10" s="17">
        <v>0.39075042860144199</v>
      </c>
      <c r="AB10" s="17">
        <v>0.35300489156053599</v>
      </c>
      <c r="AC10" s="17">
        <v>0.257296827850585</v>
      </c>
      <c r="AD10" s="17">
        <v>0.394718191169035</v>
      </c>
      <c r="AE10" s="17"/>
      <c r="AF10" s="17">
        <v>0.35843996548043</v>
      </c>
      <c r="AG10" s="17">
        <v>0.30245697419253498</v>
      </c>
      <c r="AH10" s="17">
        <v>0.30759863814018901</v>
      </c>
      <c r="AI10" s="17">
        <v>0.39289769776141198</v>
      </c>
      <c r="AJ10" s="17">
        <v>0.36214929206158603</v>
      </c>
      <c r="AK10" s="17"/>
      <c r="AL10" s="17">
        <v>0.26298279082505799</v>
      </c>
      <c r="AM10" s="17">
        <v>0.34191346354827601</v>
      </c>
      <c r="AN10" s="17">
        <v>0.406765954912442</v>
      </c>
      <c r="AO10" s="17">
        <v>0.35975913767982598</v>
      </c>
      <c r="AP10" s="17"/>
      <c r="AQ10" s="17">
        <v>0.303725702200768</v>
      </c>
      <c r="AR10" s="17">
        <v>0.35498595805455802</v>
      </c>
      <c r="AS10" s="17"/>
      <c r="AT10" s="17">
        <v>0.33097450165625403</v>
      </c>
      <c r="AU10" s="17">
        <v>0.26991889806745001</v>
      </c>
      <c r="AV10" s="17"/>
      <c r="AW10" s="17">
        <v>0.28238931955072399</v>
      </c>
      <c r="AX10" s="17">
        <v>0.298267008477275</v>
      </c>
      <c r="AY10" s="17">
        <v>0.38025221989510799</v>
      </c>
      <c r="AZ10" s="17"/>
      <c r="BA10" s="17">
        <v>0.37596544519949698</v>
      </c>
      <c r="BB10" s="17">
        <v>0.33530790788325698</v>
      </c>
      <c r="BC10" s="17">
        <v>0.30101537620758101</v>
      </c>
      <c r="BD10" s="17">
        <v>0.24670921869850901</v>
      </c>
      <c r="BE10" s="17">
        <v>0.31143084398778298</v>
      </c>
      <c r="BF10" s="17"/>
      <c r="BG10" s="17">
        <v>0.32191944142581003</v>
      </c>
      <c r="BH10" s="17">
        <v>0.32747205390249801</v>
      </c>
      <c r="BI10" s="17"/>
      <c r="BJ10" s="17">
        <v>0.32423858886874102</v>
      </c>
      <c r="BK10" s="17">
        <v>0.32041171394624701</v>
      </c>
      <c r="BL10" s="17"/>
      <c r="BM10" s="17">
        <v>0.315635145725713</v>
      </c>
      <c r="BN10" s="17">
        <v>0.27229116414780202</v>
      </c>
      <c r="BO10" s="17">
        <v>0.35656679404006703</v>
      </c>
      <c r="BP10" s="17">
        <v>0.37376658955870601</v>
      </c>
      <c r="BQ10" s="17">
        <v>0.25822760794796801</v>
      </c>
      <c r="BR10" s="17"/>
      <c r="BS10" s="17">
        <v>0.305444143680006</v>
      </c>
      <c r="BT10" s="17"/>
      <c r="BU10" s="17">
        <v>0.27559498529459298</v>
      </c>
      <c r="BV10" s="17">
        <v>0.410279367433387</v>
      </c>
      <c r="BW10" s="17">
        <v>0.37991386043918701</v>
      </c>
      <c r="BX10" s="17">
        <v>0.282248231911227</v>
      </c>
      <c r="BY10" s="17">
        <v>0.246129444186617</v>
      </c>
      <c r="BZ10" s="17"/>
      <c r="CA10" s="17">
        <v>0.44017755635619799</v>
      </c>
      <c r="CB10" s="17"/>
      <c r="CC10" s="17">
        <v>0.34376217875913601</v>
      </c>
      <c r="CD10" s="17">
        <v>0.27554428659284502</v>
      </c>
      <c r="CE10" s="17"/>
      <c r="CF10" s="17">
        <v>0.33465028898875698</v>
      </c>
      <c r="CG10" s="17"/>
      <c r="CH10" s="17">
        <v>0.323545613809823</v>
      </c>
      <c r="CI10" s="17">
        <v>0.41222490700101899</v>
      </c>
    </row>
    <row r="11" spans="2:87" x14ac:dyDescent="0.35">
      <c r="B11" s="18" t="s">
        <v>257</v>
      </c>
      <c r="C11" s="17">
        <v>0.46082443018673003</v>
      </c>
      <c r="D11" s="17">
        <v>0.46391693370084702</v>
      </c>
      <c r="E11" s="17">
        <v>0.45874756629357899</v>
      </c>
      <c r="F11" s="17"/>
      <c r="G11" s="17">
        <v>0.26380767789770898</v>
      </c>
      <c r="H11" s="17">
        <v>0.39540682773664299</v>
      </c>
      <c r="I11" s="17">
        <v>0.47537175322868402</v>
      </c>
      <c r="J11" s="17">
        <v>0.54119686180683302</v>
      </c>
      <c r="K11" s="17">
        <v>0.53684206475074903</v>
      </c>
      <c r="L11" s="17">
        <v>0.53255418502347296</v>
      </c>
      <c r="M11" s="17"/>
      <c r="N11" s="17">
        <v>0.45644117500061399</v>
      </c>
      <c r="O11" s="17">
        <v>0.492147362691989</v>
      </c>
      <c r="P11" s="17">
        <v>0.46259605716098701</v>
      </c>
      <c r="Q11" s="17">
        <v>0.43049641786425202</v>
      </c>
      <c r="R11" s="17"/>
      <c r="S11" s="17">
        <v>0.42746548559868802</v>
      </c>
      <c r="T11" s="17">
        <v>0.469114931616264</v>
      </c>
      <c r="U11" s="17">
        <v>0.46803732948274201</v>
      </c>
      <c r="V11" s="17">
        <v>0.44136563486639302</v>
      </c>
      <c r="W11" s="17">
        <v>0.46202428146457702</v>
      </c>
      <c r="X11" s="17">
        <v>0.45754475836269698</v>
      </c>
      <c r="Y11" s="17">
        <v>0.53569669516820995</v>
      </c>
      <c r="Z11" s="17">
        <v>0.56807468403179295</v>
      </c>
      <c r="AA11" s="17">
        <v>0.42662719020081902</v>
      </c>
      <c r="AB11" s="17">
        <v>0.48645585462540603</v>
      </c>
      <c r="AC11" s="17">
        <v>0.48596818595562402</v>
      </c>
      <c r="AD11" s="17">
        <v>0.302629169127694</v>
      </c>
      <c r="AE11" s="17"/>
      <c r="AF11" s="17">
        <v>0.408557733468916</v>
      </c>
      <c r="AG11" s="17">
        <v>0.46468547981691199</v>
      </c>
      <c r="AH11" s="17">
        <v>0.53631505290013604</v>
      </c>
      <c r="AI11" s="17">
        <v>0.400075310291721</v>
      </c>
      <c r="AJ11" s="17">
        <v>0.426965585962304</v>
      </c>
      <c r="AK11" s="17"/>
      <c r="AL11" s="17">
        <v>0.47969043578142501</v>
      </c>
      <c r="AM11" s="17">
        <v>0.48684679276766901</v>
      </c>
      <c r="AN11" s="17">
        <v>0.40314783082466699</v>
      </c>
      <c r="AO11" s="17">
        <v>0.35805756467819699</v>
      </c>
      <c r="AP11" s="17"/>
      <c r="AQ11" s="17">
        <v>0.49112055587671599</v>
      </c>
      <c r="AR11" s="17">
        <v>0.41857213209368399</v>
      </c>
      <c r="AS11" s="17"/>
      <c r="AT11" s="17">
        <v>0.47105393987696598</v>
      </c>
      <c r="AU11" s="17">
        <v>0.49602865477917801</v>
      </c>
      <c r="AV11" s="17"/>
      <c r="AW11" s="17">
        <v>0.52697877500233703</v>
      </c>
      <c r="AX11" s="17">
        <v>0.51667680423781503</v>
      </c>
      <c r="AY11" s="17">
        <v>0.36605228722065603</v>
      </c>
      <c r="AZ11" s="17"/>
      <c r="BA11" s="17">
        <v>0.41817256242094503</v>
      </c>
      <c r="BB11" s="17">
        <v>0.465618625968651</v>
      </c>
      <c r="BC11" s="17">
        <v>0.47473458102689098</v>
      </c>
      <c r="BD11" s="17">
        <v>0.49664523718190701</v>
      </c>
      <c r="BE11" s="17">
        <v>0.49456037797978403</v>
      </c>
      <c r="BF11" s="17"/>
      <c r="BG11" s="17">
        <v>0.44066506630407898</v>
      </c>
      <c r="BH11" s="17">
        <v>0.47550957402266197</v>
      </c>
      <c r="BI11" s="17"/>
      <c r="BJ11" s="17">
        <v>0.45108219093815599</v>
      </c>
      <c r="BK11" s="17">
        <v>0.50295125815394803</v>
      </c>
      <c r="BL11" s="17"/>
      <c r="BM11" s="17">
        <v>0.45986912040065497</v>
      </c>
      <c r="BN11" s="17">
        <v>0.58777806550947198</v>
      </c>
      <c r="BO11" s="17">
        <v>0.40654953669722199</v>
      </c>
      <c r="BP11" s="17">
        <v>0.41412285601493498</v>
      </c>
      <c r="BQ11" s="17">
        <v>0.56802866673801999</v>
      </c>
      <c r="BR11" s="17"/>
      <c r="BS11" s="17">
        <v>0.50157720185893295</v>
      </c>
      <c r="BT11" s="17"/>
      <c r="BU11" s="17">
        <v>0.53363429439513299</v>
      </c>
      <c r="BV11" s="17">
        <v>0.39306116060880703</v>
      </c>
      <c r="BW11" s="17">
        <v>0.4062883419444</v>
      </c>
      <c r="BX11" s="17">
        <v>0.55089299685042104</v>
      </c>
      <c r="BY11" s="17">
        <v>0.44736107305031197</v>
      </c>
      <c r="BZ11" s="17"/>
      <c r="CA11" s="17">
        <v>0.292759559109107</v>
      </c>
      <c r="CB11" s="17"/>
      <c r="CC11" s="17">
        <v>0.43574619777301699</v>
      </c>
      <c r="CD11" s="17">
        <v>0.54963360820387597</v>
      </c>
      <c r="CE11" s="17"/>
      <c r="CF11" s="17">
        <v>0.48685967757325199</v>
      </c>
      <c r="CG11" s="17"/>
      <c r="CH11" s="17">
        <v>0.46322028594147502</v>
      </c>
      <c r="CI11" s="17">
        <v>0.376099480716305</v>
      </c>
    </row>
    <row r="12" spans="2:87" x14ac:dyDescent="0.35">
      <c r="B12" s="18" t="s">
        <v>161</v>
      </c>
      <c r="C12" s="19">
        <v>0.108608192016706</v>
      </c>
      <c r="D12" s="19">
        <v>6.9510592177722097E-2</v>
      </c>
      <c r="E12" s="19">
        <v>0.143923487585504</v>
      </c>
      <c r="F12" s="19"/>
      <c r="G12" s="19">
        <v>0.133328402955528</v>
      </c>
      <c r="H12" s="19">
        <v>7.2531357527009899E-2</v>
      </c>
      <c r="I12" s="19">
        <v>0.107071820568489</v>
      </c>
      <c r="J12" s="19">
        <v>7.9454501970531402E-2</v>
      </c>
      <c r="K12" s="19">
        <v>0.10760028012029101</v>
      </c>
      <c r="L12" s="19">
        <v>0.14689329118000599</v>
      </c>
      <c r="M12" s="19"/>
      <c r="N12" s="19">
        <v>7.4378433742697495E-2</v>
      </c>
      <c r="O12" s="19">
        <v>0.112652177118044</v>
      </c>
      <c r="P12" s="19">
        <v>0.117213662575331</v>
      </c>
      <c r="Q12" s="19">
        <v>0.13550695010022301</v>
      </c>
      <c r="R12" s="19"/>
      <c r="S12" s="19">
        <v>9.2261858362921306E-2</v>
      </c>
      <c r="T12" s="19">
        <v>7.5123612336657097E-2</v>
      </c>
      <c r="U12" s="19">
        <v>0.15708531803644901</v>
      </c>
      <c r="V12" s="19">
        <v>0.13412023443091201</v>
      </c>
      <c r="W12" s="19">
        <v>0.15839662893856701</v>
      </c>
      <c r="X12" s="19">
        <v>8.9720887033469504E-2</v>
      </c>
      <c r="Y12" s="19">
        <v>8.1963324628102893E-2</v>
      </c>
      <c r="Z12" s="19">
        <v>9.1679607677036298E-2</v>
      </c>
      <c r="AA12" s="19">
        <v>5.8684902541532899E-2</v>
      </c>
      <c r="AB12" s="19">
        <v>0.130235079272573</v>
      </c>
      <c r="AC12" s="19">
        <v>0.150863153085565</v>
      </c>
      <c r="AD12" s="19">
        <v>0.19489741215147899</v>
      </c>
      <c r="AE12" s="19"/>
      <c r="AF12" s="19">
        <v>0.127677683062632</v>
      </c>
      <c r="AG12" s="19">
        <v>0.114115578127424</v>
      </c>
      <c r="AH12" s="19">
        <v>8.6937076535535202E-2</v>
      </c>
      <c r="AI12" s="19">
        <v>0.108121014661083</v>
      </c>
      <c r="AJ12" s="19">
        <v>6.5471239662760097E-2</v>
      </c>
      <c r="AK12" s="19"/>
      <c r="AL12" s="19">
        <v>0.141437841167916</v>
      </c>
      <c r="AM12" s="19">
        <v>9.2818067193780704E-2</v>
      </c>
      <c r="AN12" s="19">
        <v>5.64212611965271E-2</v>
      </c>
      <c r="AO12" s="19">
        <v>0.160402022840128</v>
      </c>
      <c r="AP12" s="19"/>
      <c r="AQ12" s="19">
        <v>0.115209260117205</v>
      </c>
      <c r="AR12" s="19">
        <v>9.9402054572968399E-2</v>
      </c>
      <c r="AS12" s="19"/>
      <c r="AT12" s="19">
        <v>9.3981020744204197E-2</v>
      </c>
      <c r="AU12" s="19">
        <v>0.166542583363255</v>
      </c>
      <c r="AV12" s="19"/>
      <c r="AW12" s="19">
        <v>9.9601548453795999E-2</v>
      </c>
      <c r="AX12" s="19">
        <v>0.107701299703788</v>
      </c>
      <c r="AY12" s="19">
        <v>0.12264094752482101</v>
      </c>
      <c r="AZ12" s="19"/>
      <c r="BA12" s="19">
        <v>7.5312227471303297E-2</v>
      </c>
      <c r="BB12" s="19">
        <v>9.86790916727905E-2</v>
      </c>
      <c r="BC12" s="19">
        <v>0.12201505209867999</v>
      </c>
      <c r="BD12" s="19">
        <v>0.14680643587023001</v>
      </c>
      <c r="BE12" s="19">
        <v>0.16668586183876699</v>
      </c>
      <c r="BF12" s="19"/>
      <c r="BG12" s="19">
        <v>0.11211295124156199</v>
      </c>
      <c r="BH12" s="19">
        <v>0.106055140559978</v>
      </c>
      <c r="BI12" s="19"/>
      <c r="BJ12" s="19">
        <v>0.10432543214741</v>
      </c>
      <c r="BK12" s="19">
        <v>0.12246863064116099</v>
      </c>
      <c r="BL12" s="19"/>
      <c r="BM12" s="19">
        <v>0.15052012276496499</v>
      </c>
      <c r="BN12" s="19">
        <v>7.7945033353269494E-2</v>
      </c>
      <c r="BO12" s="19">
        <v>9.3588983997595895E-2</v>
      </c>
      <c r="BP12" s="19">
        <v>0.109654358230924</v>
      </c>
      <c r="BQ12" s="19">
        <v>7.8161696969505104E-2</v>
      </c>
      <c r="BR12" s="19"/>
      <c r="BS12" s="19">
        <v>8.1273733178627003E-2</v>
      </c>
      <c r="BT12" s="19"/>
      <c r="BU12" s="19">
        <v>8.3841596384018599E-2</v>
      </c>
      <c r="BV12" s="19">
        <v>5.3041445138735398E-2</v>
      </c>
      <c r="BW12" s="19">
        <v>9.0401572219376405E-2</v>
      </c>
      <c r="BX12" s="19">
        <v>7.5833701407080206E-2</v>
      </c>
      <c r="BY12" s="19">
        <v>0.24106614414749999</v>
      </c>
      <c r="BZ12" s="19"/>
      <c r="CA12" s="19">
        <v>8.4238617162571597E-2</v>
      </c>
      <c r="CB12" s="19"/>
      <c r="CC12" s="19">
        <v>0.111394459987817</v>
      </c>
      <c r="CD12" s="19">
        <v>6.7710409860475204E-2</v>
      </c>
      <c r="CE12" s="19"/>
      <c r="CF12" s="19">
        <v>0.106129504345188</v>
      </c>
      <c r="CG12" s="19"/>
      <c r="CH12" s="19">
        <v>0.13398118915829099</v>
      </c>
      <c r="CI12" s="19">
        <v>4.3008238775318799E-2</v>
      </c>
    </row>
    <row r="13" spans="2:87" x14ac:dyDescent="0.35">
      <c r="B13" s="16" t="s">
        <v>163</v>
      </c>
    </row>
    <row r="14" spans="2:87" x14ac:dyDescent="0.35">
      <c r="B14" t="s">
        <v>118</v>
      </c>
    </row>
    <row r="15" spans="2:87" x14ac:dyDescent="0.35">
      <c r="B15" t="s">
        <v>119</v>
      </c>
    </row>
    <row r="17" spans="2:2" x14ac:dyDescent="0.35">
      <c r="B17" s="8" t="str">
        <f>HYPERLINK("#'Contents'!A1", "Return to Contents")</f>
        <v>Return to Contents</v>
      </c>
    </row>
  </sheetData>
  <mergeCells count="20">
    <mergeCell ref="AF5:AJ5"/>
    <mergeCell ref="CA5"/>
    <mergeCell ref="CC5:CD5"/>
    <mergeCell ref="CF5"/>
    <mergeCell ref="CH5:CI5"/>
    <mergeCell ref="D2:BR2"/>
    <mergeCell ref="BG5:BH5"/>
    <mergeCell ref="BJ5:BK5"/>
    <mergeCell ref="BM5:BQ5"/>
    <mergeCell ref="BS5"/>
    <mergeCell ref="BU5:BY5"/>
    <mergeCell ref="AL5:AO5"/>
    <mergeCell ref="AQ5:AR5"/>
    <mergeCell ref="AT5:AU5"/>
    <mergeCell ref="AW5:AY5"/>
    <mergeCell ref="BA5:BE5"/>
    <mergeCell ref="D5:E5"/>
    <mergeCell ref="G5:L5"/>
    <mergeCell ref="N5:Q5"/>
    <mergeCell ref="S5:AD5"/>
  </mergeCells>
  <pageMargins left="0.7" right="0.7" top="0.75" bottom="0.75" header="0.3" footer="0.3"/>
  <pageSetup paperSize="9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246</vt:i4>
      </vt:variant>
    </vt:vector>
  </HeadingPairs>
  <TitlesOfParts>
    <vt:vector size="246" baseType="lpstr">
      <vt:lpstr>Cover Sheet</vt:lpstr>
      <vt:lpstr>Contents</vt:lpstr>
      <vt:lpstr>Full Results</vt:lpstr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Table 11</vt:lpstr>
      <vt:lpstr>Table 12</vt:lpstr>
      <vt:lpstr>Table 13</vt:lpstr>
      <vt:lpstr>Table 14</vt:lpstr>
      <vt:lpstr>Table 15</vt:lpstr>
      <vt:lpstr>Table 16</vt:lpstr>
      <vt:lpstr>Table 17</vt:lpstr>
      <vt:lpstr>Table 18</vt:lpstr>
      <vt:lpstr>Table 19</vt:lpstr>
      <vt:lpstr>Table 20</vt:lpstr>
      <vt:lpstr>Table 21</vt:lpstr>
      <vt:lpstr>Table 22</vt:lpstr>
      <vt:lpstr>Table 23</vt:lpstr>
      <vt:lpstr>Table 24</vt:lpstr>
      <vt:lpstr>Table 25</vt:lpstr>
      <vt:lpstr>Table 26</vt:lpstr>
      <vt:lpstr>Table 27</vt:lpstr>
      <vt:lpstr>Table 28</vt:lpstr>
      <vt:lpstr>Table 29</vt:lpstr>
      <vt:lpstr>Table 30</vt:lpstr>
      <vt:lpstr>Table 31</vt:lpstr>
      <vt:lpstr>Table 32</vt:lpstr>
      <vt:lpstr>Table 33</vt:lpstr>
      <vt:lpstr>Table 34</vt:lpstr>
      <vt:lpstr>Table 35</vt:lpstr>
      <vt:lpstr>Table 36</vt:lpstr>
      <vt:lpstr>Table 37</vt:lpstr>
      <vt:lpstr>Table 38</vt:lpstr>
      <vt:lpstr>Table 39</vt:lpstr>
      <vt:lpstr>Table 40</vt:lpstr>
      <vt:lpstr>Table 41</vt:lpstr>
      <vt:lpstr>Table 42</vt:lpstr>
      <vt:lpstr>Table 43</vt:lpstr>
      <vt:lpstr>Table 44</vt:lpstr>
      <vt:lpstr>Table 45</vt:lpstr>
      <vt:lpstr>Table 46</vt:lpstr>
      <vt:lpstr>Table 47</vt:lpstr>
      <vt:lpstr>Table 48</vt:lpstr>
      <vt:lpstr>Table 49</vt:lpstr>
      <vt:lpstr>Table 50</vt:lpstr>
      <vt:lpstr>Table 51</vt:lpstr>
      <vt:lpstr>Table 52</vt:lpstr>
      <vt:lpstr>Table 53</vt:lpstr>
      <vt:lpstr>Table 54</vt:lpstr>
      <vt:lpstr>Table 55</vt:lpstr>
      <vt:lpstr>Table 56</vt:lpstr>
      <vt:lpstr>Table 57</vt:lpstr>
      <vt:lpstr>Table 58</vt:lpstr>
      <vt:lpstr>Table 59</vt:lpstr>
      <vt:lpstr>Table 60</vt:lpstr>
      <vt:lpstr>Table 61</vt:lpstr>
      <vt:lpstr>Table 62</vt:lpstr>
      <vt:lpstr>Table 63</vt:lpstr>
      <vt:lpstr>Table 64</vt:lpstr>
      <vt:lpstr>Table 65</vt:lpstr>
      <vt:lpstr>Table 66</vt:lpstr>
      <vt:lpstr>Table 67</vt:lpstr>
      <vt:lpstr>Table 68</vt:lpstr>
      <vt:lpstr>Table 69</vt:lpstr>
      <vt:lpstr>Table 70</vt:lpstr>
      <vt:lpstr>Table 71</vt:lpstr>
      <vt:lpstr>Table 72</vt:lpstr>
      <vt:lpstr>Table 73</vt:lpstr>
      <vt:lpstr>Table 74</vt:lpstr>
      <vt:lpstr>Table 75</vt:lpstr>
      <vt:lpstr>Table 76</vt:lpstr>
      <vt:lpstr>Table 77</vt:lpstr>
      <vt:lpstr>Table 78</vt:lpstr>
      <vt:lpstr>Table 79</vt:lpstr>
      <vt:lpstr>Table 80</vt:lpstr>
      <vt:lpstr>Table 81</vt:lpstr>
      <vt:lpstr>Table 82</vt:lpstr>
      <vt:lpstr>Table 83</vt:lpstr>
      <vt:lpstr>Table 84</vt:lpstr>
      <vt:lpstr>Table 85</vt:lpstr>
      <vt:lpstr>Table 86</vt:lpstr>
      <vt:lpstr>Table 87</vt:lpstr>
      <vt:lpstr>Table 88</vt:lpstr>
      <vt:lpstr>Table 89</vt:lpstr>
      <vt:lpstr>Table 90</vt:lpstr>
      <vt:lpstr>Table 91</vt:lpstr>
      <vt:lpstr>Table 92</vt:lpstr>
      <vt:lpstr>Table 93</vt:lpstr>
      <vt:lpstr>Table 94</vt:lpstr>
      <vt:lpstr>Table 95</vt:lpstr>
      <vt:lpstr>Table 96</vt:lpstr>
      <vt:lpstr>Table 97</vt:lpstr>
      <vt:lpstr>Table 98</vt:lpstr>
      <vt:lpstr>Table 99</vt:lpstr>
      <vt:lpstr>Table 100</vt:lpstr>
      <vt:lpstr>Table 101</vt:lpstr>
      <vt:lpstr>Table 102</vt:lpstr>
      <vt:lpstr>Table 103</vt:lpstr>
      <vt:lpstr>Table 104</vt:lpstr>
      <vt:lpstr>Table 105</vt:lpstr>
      <vt:lpstr>Table 106</vt:lpstr>
      <vt:lpstr>Table 107</vt:lpstr>
      <vt:lpstr>Table 108</vt:lpstr>
      <vt:lpstr>Table 109</vt:lpstr>
      <vt:lpstr>Table 110</vt:lpstr>
      <vt:lpstr>Table 111</vt:lpstr>
      <vt:lpstr>Table 112</vt:lpstr>
      <vt:lpstr>Table 113</vt:lpstr>
      <vt:lpstr>Table 114</vt:lpstr>
      <vt:lpstr>Table 115</vt:lpstr>
      <vt:lpstr>Table 116</vt:lpstr>
      <vt:lpstr>Table 117</vt:lpstr>
      <vt:lpstr>Table 118</vt:lpstr>
      <vt:lpstr>Table 119</vt:lpstr>
      <vt:lpstr>Table 120</vt:lpstr>
      <vt:lpstr>Table 121</vt:lpstr>
      <vt:lpstr>Table 122</vt:lpstr>
      <vt:lpstr>Table 123</vt:lpstr>
      <vt:lpstr>Table 124</vt:lpstr>
      <vt:lpstr>Table 125</vt:lpstr>
      <vt:lpstr>Table 126</vt:lpstr>
      <vt:lpstr>Table 127</vt:lpstr>
      <vt:lpstr>Table 128</vt:lpstr>
      <vt:lpstr>Table 129</vt:lpstr>
      <vt:lpstr>Table 130</vt:lpstr>
      <vt:lpstr>Table 131</vt:lpstr>
      <vt:lpstr>Table 132</vt:lpstr>
      <vt:lpstr>Table 133</vt:lpstr>
      <vt:lpstr>Table 134</vt:lpstr>
      <vt:lpstr>Table 135</vt:lpstr>
      <vt:lpstr>Table 136</vt:lpstr>
      <vt:lpstr>Table 137</vt:lpstr>
      <vt:lpstr>Table 138</vt:lpstr>
      <vt:lpstr>Table 139</vt:lpstr>
      <vt:lpstr>Table 140</vt:lpstr>
      <vt:lpstr>Table 141</vt:lpstr>
      <vt:lpstr>Table 142</vt:lpstr>
      <vt:lpstr>Table 143</vt:lpstr>
      <vt:lpstr>Table 144</vt:lpstr>
      <vt:lpstr>Table 145</vt:lpstr>
      <vt:lpstr>Table 146</vt:lpstr>
      <vt:lpstr>Table 147</vt:lpstr>
      <vt:lpstr>Table 148</vt:lpstr>
      <vt:lpstr>Table 149</vt:lpstr>
      <vt:lpstr>Table 150</vt:lpstr>
      <vt:lpstr>Table 151</vt:lpstr>
      <vt:lpstr>Table 152</vt:lpstr>
      <vt:lpstr>Table 153</vt:lpstr>
      <vt:lpstr>Table 154</vt:lpstr>
      <vt:lpstr>Table 155</vt:lpstr>
      <vt:lpstr>Table 156</vt:lpstr>
      <vt:lpstr>Table 157</vt:lpstr>
      <vt:lpstr>Table 158</vt:lpstr>
      <vt:lpstr>Table 159</vt:lpstr>
      <vt:lpstr>Table 160</vt:lpstr>
      <vt:lpstr>Table 161</vt:lpstr>
      <vt:lpstr>Table 162</vt:lpstr>
      <vt:lpstr>Table 163</vt:lpstr>
      <vt:lpstr>Table 164</vt:lpstr>
      <vt:lpstr>Table 165</vt:lpstr>
      <vt:lpstr>Table 166</vt:lpstr>
      <vt:lpstr>Table 167</vt:lpstr>
      <vt:lpstr>Table 168</vt:lpstr>
      <vt:lpstr>Table 169</vt:lpstr>
      <vt:lpstr>Table 170</vt:lpstr>
      <vt:lpstr>Table 171</vt:lpstr>
      <vt:lpstr>Table 173</vt:lpstr>
      <vt:lpstr>Table 174</vt:lpstr>
      <vt:lpstr>Table 175</vt:lpstr>
      <vt:lpstr>Table 176</vt:lpstr>
      <vt:lpstr>Table 177</vt:lpstr>
      <vt:lpstr>Table 178</vt:lpstr>
      <vt:lpstr>Table 179</vt:lpstr>
      <vt:lpstr>Table 180</vt:lpstr>
      <vt:lpstr>Table 181</vt:lpstr>
      <vt:lpstr>Table 182</vt:lpstr>
      <vt:lpstr>Table 183</vt:lpstr>
      <vt:lpstr>Table 184</vt:lpstr>
      <vt:lpstr>Table 185</vt:lpstr>
      <vt:lpstr>Table 186</vt:lpstr>
      <vt:lpstr>Table 187</vt:lpstr>
      <vt:lpstr>Table 188</vt:lpstr>
      <vt:lpstr>Table 189</vt:lpstr>
      <vt:lpstr>Table 190</vt:lpstr>
      <vt:lpstr>Table 191</vt:lpstr>
      <vt:lpstr>Table 192</vt:lpstr>
      <vt:lpstr>Table 193</vt:lpstr>
      <vt:lpstr>Table 194</vt:lpstr>
      <vt:lpstr>Table 195</vt:lpstr>
      <vt:lpstr>Table 196</vt:lpstr>
      <vt:lpstr>Table 197</vt:lpstr>
      <vt:lpstr>Table 198</vt:lpstr>
      <vt:lpstr>Table 199</vt:lpstr>
      <vt:lpstr>Table 200</vt:lpstr>
      <vt:lpstr>Table 201</vt:lpstr>
      <vt:lpstr>Table 202</vt:lpstr>
      <vt:lpstr>Table 203</vt:lpstr>
      <vt:lpstr>Table 204</vt:lpstr>
      <vt:lpstr>Table 205</vt:lpstr>
      <vt:lpstr>Table 206</vt:lpstr>
      <vt:lpstr>Table 207</vt:lpstr>
      <vt:lpstr>Table 208</vt:lpstr>
      <vt:lpstr>Table 209</vt:lpstr>
      <vt:lpstr>Table 210</vt:lpstr>
      <vt:lpstr>Table 211</vt:lpstr>
      <vt:lpstr>Table 212</vt:lpstr>
      <vt:lpstr>Table 213</vt:lpstr>
      <vt:lpstr>Table 214</vt:lpstr>
      <vt:lpstr>Table 215</vt:lpstr>
      <vt:lpstr>Table 216</vt:lpstr>
      <vt:lpstr>Table 217</vt:lpstr>
      <vt:lpstr>Table 218</vt:lpstr>
      <vt:lpstr>Table 219</vt:lpstr>
      <vt:lpstr>Table 220</vt:lpstr>
      <vt:lpstr>Table 221</vt:lpstr>
      <vt:lpstr>Table 222</vt:lpstr>
      <vt:lpstr>Table 223</vt:lpstr>
      <vt:lpstr>Table 224</vt:lpstr>
      <vt:lpstr>Table 225</vt:lpstr>
      <vt:lpstr>Table 226</vt:lpstr>
      <vt:lpstr>Table 227</vt:lpstr>
      <vt:lpstr>Table 228</vt:lpstr>
      <vt:lpstr>Table 229</vt:lpstr>
      <vt:lpstr>Table 230</vt:lpstr>
      <vt:lpstr>Table 231</vt:lpstr>
      <vt:lpstr>Table 232</vt:lpstr>
      <vt:lpstr>Table 233</vt:lpstr>
      <vt:lpstr>Table 234</vt:lpstr>
      <vt:lpstr>Table 235</vt:lpstr>
      <vt:lpstr>Table 236</vt:lpstr>
      <vt:lpstr>Table 237</vt:lpstr>
      <vt:lpstr>Table 238</vt:lpstr>
      <vt:lpstr>Table 239</vt:lpstr>
      <vt:lpstr>Table 240</vt:lpstr>
      <vt:lpstr>Table 241</vt:lpstr>
      <vt:lpstr>Table 242</vt:lpstr>
      <vt:lpstr>Table 243</vt:lpstr>
      <vt:lpstr>Table 244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ElinorGray</dc:creator>
  <cp:lastModifiedBy>Elinor Gray</cp:lastModifiedBy>
  <dcterms:created xsi:type="dcterms:W3CDTF">2025-04-15T15:54:21Z</dcterms:created>
  <dcterms:modified xsi:type="dcterms:W3CDTF">2025-06-18T12:48:16Z</dcterms:modified>
</cp:coreProperties>
</file>